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pivotCache/pivotCacheDefinition42.xml" ContentType="application/vnd.openxmlformats-officedocument.spreadsheetml.pivotCacheDefinition+xml"/>
  <Override PartName="/xl/pivotCache/pivotCacheDefinition43.xml" ContentType="application/vnd.openxmlformats-officedocument.spreadsheetml.pivotCacheDefinition+xml"/>
  <Override PartName="/xl/pivotCache/pivotCacheDefinition4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hree Sai\Desktop\Data Analyst\Advanced Excel\Excel Project\"/>
    </mc:Choice>
  </mc:AlternateContent>
  <xr:revisionPtr revIDLastSave="0" documentId="13_ncr:1_{41B91E2A-75F6-41B8-A26E-FD50FDE8CFFB}" xr6:coauthVersionLast="47" xr6:coauthVersionMax="47" xr10:uidLastSave="{00000000-0000-0000-0000-000000000000}"/>
  <bookViews>
    <workbookView xWindow="-120" yWindow="-120" windowWidth="20730" windowHeight="11040" firstSheet="7" activeTab="7" xr2:uid="{E2B86AA7-3A99-4BE1-BC8A-135FE7DFB427}"/>
  </bookViews>
  <sheets>
    <sheet name="Calendar" sheetId="2" r:id="rId1"/>
    <sheet name="Locations" sheetId="3" r:id="rId2"/>
    <sheet name="People" sheetId="4" r:id="rId3"/>
    <sheet name="Shipments" sheetId="6" r:id="rId4"/>
    <sheet name="Products" sheetId="5" r:id="rId5"/>
    <sheet name="Fixed KPI" sheetId="9" r:id="rId6"/>
    <sheet name="Business KPI" sheetId="8" r:id="rId7"/>
    <sheet name="Dashboard" sheetId="10" r:id="rId8"/>
    <sheet name="product level Analysis" sheetId="11" r:id="rId9"/>
    <sheet name="Geo &amp; Region Analysis" sheetId="12" r:id="rId10"/>
    <sheet name="Salesperson performance analysi" sheetId="13" r:id="rId11"/>
    <sheet name="Time inteligence &amp; trend analys" sheetId="14" r:id="rId12"/>
    <sheet name="Cost profit Strategy" sheetId="15" r:id="rId13"/>
  </sheets>
  <definedNames>
    <definedName name="_xlcn.WorksheetConnection_Book1shipments91" hidden="1">shipments9[]</definedName>
    <definedName name="ExternalData_1" localSheetId="0" hidden="1">'Calendar'!$A$1:$F$671</definedName>
    <definedName name="ExternalData_1" localSheetId="1" hidden="1">Locations!$A$1:$C$7</definedName>
    <definedName name="ExternalData_1" localSheetId="2" hidden="1">People!$A$1:$D$26</definedName>
    <definedName name="ExternalData_1" localSheetId="4" hidden="1">Products!$A$1:$D$23</definedName>
    <definedName name="ExternalData_1" localSheetId="3" hidden="1">Shipments!$A$1:$N$7906</definedName>
    <definedName name="Slicer_Team1">#N/A</definedName>
    <definedName name="Slicer_year">#N/A</definedName>
  </definedNames>
  <calcPr calcId="181029"/>
  <pivotCaches>
    <pivotCache cacheId="0" r:id="rId14"/>
    <pivotCache cacheId="1" r:id="rId15"/>
    <pivotCache cacheId="2" r:id="rId16"/>
    <pivotCache cacheId="3" r:id="rId17"/>
    <pivotCache cacheId="4" r:id="rId18"/>
    <pivotCache cacheId="5" r:id="rId19"/>
    <pivotCache cacheId="6" r:id="rId20"/>
    <pivotCache cacheId="7" r:id="rId21"/>
    <pivotCache cacheId="8" r:id="rId22"/>
    <pivotCache cacheId="9" r:id="rId23"/>
    <pivotCache cacheId="10" r:id="rId24"/>
    <pivotCache cacheId="11" r:id="rId25"/>
    <pivotCache cacheId="12" r:id="rId26"/>
    <pivotCache cacheId="13" r:id="rId27"/>
    <pivotCache cacheId="14" r:id="rId28"/>
    <pivotCache cacheId="15" r:id="rId29"/>
    <pivotCache cacheId="16" r:id="rId30"/>
    <pivotCache cacheId="17" r:id="rId31"/>
    <pivotCache cacheId="18" r:id="rId32"/>
    <pivotCache cacheId="19" r:id="rId33"/>
    <pivotCache cacheId="20" r:id="rId34"/>
    <pivotCache cacheId="21" r:id="rId35"/>
    <pivotCache cacheId="22" r:id="rId36"/>
    <pivotCache cacheId="23" r:id="rId37"/>
    <pivotCache cacheId="24" r:id="rId38"/>
    <pivotCache cacheId="25" r:id="rId39"/>
    <pivotCache cacheId="26" r:id="rId40"/>
    <pivotCache cacheId="27" r:id="rId41"/>
    <pivotCache cacheId="28" r:id="rId42"/>
    <pivotCache cacheId="29" r:id="rId43"/>
    <pivotCache cacheId="30" r:id="rId44"/>
    <pivotCache cacheId="31" r:id="rId45"/>
    <pivotCache cacheId="32" r:id="rId46"/>
    <pivotCache cacheId="33" r:id="rId47"/>
    <pivotCache cacheId="34" r:id="rId48"/>
    <pivotCache cacheId="35" r:id="rId49"/>
    <pivotCache cacheId="36" r:id="rId50"/>
    <pivotCache cacheId="37" r:id="rId51"/>
    <pivotCache cacheId="38" r:id="rId52"/>
    <pivotCache cacheId="39" r:id="rId53"/>
    <pivotCache cacheId="40" r:id="rId54"/>
    <pivotCache cacheId="41" r:id="rId55"/>
    <pivotCache cacheId="42" r:id="rId56"/>
  </pivotCaches>
  <extLst>
    <ext xmlns:x14="http://schemas.microsoft.com/office/spreadsheetml/2009/9/main" uri="{876F7934-8845-4945-9796-88D515C7AA90}">
      <x14:pivotCaches>
        <pivotCache cacheId="43" r:id="rId57"/>
      </x14:pivotCaches>
    </ext>
    <ext xmlns:x14="http://schemas.microsoft.com/office/spreadsheetml/2009/9/main" uri="{BBE1A952-AA13-448e-AADC-164F8A28A991}">
      <x14:slicerCaches>
        <x14:slicerCache r:id="rId58"/>
        <x14:slicerCache r:id="rId5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ar_51e5bf61-3d0d-4ce8-817e-ca6139601a18" name="calendar" connection="Query - calendar"/>
          <x15:modelTable id="locations_6b8c4cf7-bdfa-4861-8dd8-c225fa2f9a73" name="locations" connection="Query - locations"/>
          <x15:modelTable id="people_9c6e5360-bba3-4bfa-b3c1-464ea408eb00" name="people" connection="Query - people"/>
          <x15:modelTable id="products_9e75f1f7-e69a-47e3-9ddd-8850d8f45555" name="products" connection="Query - products"/>
          <x15:modelTable id="shipments9_c0979f35-e20f-4bf1-9175-af098cfeae4b" name="shipments9" connection="Query - shipments9"/>
          <x15:modelTable id="shipments9 1" name="shipments9 1" connection="WorksheetConnection_Book1!shipments9"/>
        </x15:modelTables>
        <x15:modelRelationships>
          <x15:modelRelationship fromTable="shipments9" fromColumn="PID" toTable="products" toColumn="PID"/>
          <x15:modelRelationship fromTable="shipments9" fromColumn="GID" toTable="locations" toColumn="GID"/>
          <x15:modelRelationship fromTable="shipments9" fromColumn="SPID" toTable="people" toColumn="SPID"/>
          <x15:modelRelationship fromTable="shipments9" fromColumn="Shipdate" toTable="calendar" toColumn="cal_date"/>
          <x15:modelRelationship fromTable="shipments9 1" fromColumn="PID" toTable="products" toColumn="PID"/>
          <x15:modelRelationship fromTable="shipments9 1" fromColumn="SPID" toTable="people" toColumn="SPID"/>
          <x15:modelRelationship fromTable="shipments9 1" fromColumn="GID" toTable="locations" toColumn="GID"/>
        </x15:modelRelationships>
        <x15:extLst>
          <ext xmlns:x16="http://schemas.microsoft.com/office/spreadsheetml/2014/11/main" uri="{9835A34E-60A6-4A7C-AAB8-D5F71C897F49}">
            <x16:modelTimeGroupings>
              <x16:modelTimeGrouping tableName="shipments9" columnName="Shipdate" columnId="Shipdate">
                <x16:calculatedTimeColumn columnName="Shipdate (Year)" columnId="Shipdate (Year)" contentType="years" isSelected="1"/>
                <x16:calculatedTimeColumn columnName="Shipdate (Quarter)" columnId="Shipdate (Quarter)" contentType="quarters" isSelected="1"/>
                <x16:calculatedTimeColumn columnName="Shipdate (Month Index)" columnId="Shipdate (Month Index)" contentType="monthsindex" isSelected="1"/>
                <x16:calculatedTimeColumn columnName="Shipdate (Month)" columnId="Shipdate (Month)" contentType="months" isSelected="1"/>
              </x16:modelTimeGrouping>
            </x16:modelTimeGroupings>
          </ext>
        </x15:extLst>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 i="6" l="1"/>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G481" i="6" s="1"/>
  <c r="F482" i="6"/>
  <c r="G482" i="6" s="1"/>
  <c r="F483" i="6"/>
  <c r="G483" i="6" s="1"/>
  <c r="F484" i="6"/>
  <c r="G484" i="6" s="1"/>
  <c r="F485" i="6"/>
  <c r="G485" i="6" s="1"/>
  <c r="F486" i="6"/>
  <c r="G486" i="6" s="1"/>
  <c r="F487" i="6"/>
  <c r="G487" i="6" s="1"/>
  <c r="F488" i="6"/>
  <c r="G488" i="6" s="1"/>
  <c r="F489" i="6"/>
  <c r="G489" i="6" s="1"/>
  <c r="F490" i="6"/>
  <c r="G490" i="6" s="1"/>
  <c r="F491" i="6"/>
  <c r="G491" i="6" s="1"/>
  <c r="F492" i="6"/>
  <c r="G492" i="6" s="1"/>
  <c r="F493" i="6"/>
  <c r="G493" i="6" s="1"/>
  <c r="F494" i="6"/>
  <c r="G494" i="6" s="1"/>
  <c r="F495" i="6"/>
  <c r="G495" i="6" s="1"/>
  <c r="F496" i="6"/>
  <c r="G496" i="6" s="1"/>
  <c r="F497" i="6"/>
  <c r="G497" i="6" s="1"/>
  <c r="F498" i="6"/>
  <c r="G498" i="6" s="1"/>
  <c r="F499" i="6"/>
  <c r="G499" i="6" s="1"/>
  <c r="F500" i="6"/>
  <c r="G500" i="6" s="1"/>
  <c r="F501" i="6"/>
  <c r="G501" i="6" s="1"/>
  <c r="F502" i="6"/>
  <c r="G502" i="6" s="1"/>
  <c r="F503" i="6"/>
  <c r="G503" i="6" s="1"/>
  <c r="F504" i="6"/>
  <c r="G504" i="6" s="1"/>
  <c r="F505" i="6"/>
  <c r="G505" i="6" s="1"/>
  <c r="F506" i="6"/>
  <c r="G506" i="6" s="1"/>
  <c r="F507" i="6"/>
  <c r="G507" i="6" s="1"/>
  <c r="F508" i="6"/>
  <c r="G508" i="6" s="1"/>
  <c r="F509" i="6"/>
  <c r="G509" i="6" s="1"/>
  <c r="F510" i="6"/>
  <c r="G510" i="6" s="1"/>
  <c r="F511" i="6"/>
  <c r="G511" i="6" s="1"/>
  <c r="F512" i="6"/>
  <c r="G512" i="6" s="1"/>
  <c r="F513" i="6"/>
  <c r="G513" i="6" s="1"/>
  <c r="F514" i="6"/>
  <c r="G514" i="6" s="1"/>
  <c r="F515" i="6"/>
  <c r="G515" i="6" s="1"/>
  <c r="F516" i="6"/>
  <c r="G516" i="6" s="1"/>
  <c r="F517" i="6"/>
  <c r="G517" i="6" s="1"/>
  <c r="F518" i="6"/>
  <c r="G518" i="6" s="1"/>
  <c r="F519" i="6"/>
  <c r="G519" i="6" s="1"/>
  <c r="F520" i="6"/>
  <c r="G520" i="6" s="1"/>
  <c r="F521" i="6"/>
  <c r="G521" i="6" s="1"/>
  <c r="F522" i="6"/>
  <c r="G522" i="6" s="1"/>
  <c r="F523" i="6"/>
  <c r="G523" i="6" s="1"/>
  <c r="F524" i="6"/>
  <c r="G524" i="6" s="1"/>
  <c r="F525" i="6"/>
  <c r="G525" i="6" s="1"/>
  <c r="F526" i="6"/>
  <c r="G526" i="6" s="1"/>
  <c r="F527" i="6"/>
  <c r="G527" i="6" s="1"/>
  <c r="F528" i="6"/>
  <c r="G528" i="6" s="1"/>
  <c r="F529" i="6"/>
  <c r="G529" i="6" s="1"/>
  <c r="F530" i="6"/>
  <c r="G530" i="6" s="1"/>
  <c r="F531" i="6"/>
  <c r="G531" i="6" s="1"/>
  <c r="F532" i="6"/>
  <c r="G532" i="6" s="1"/>
  <c r="F533" i="6"/>
  <c r="G533" i="6" s="1"/>
  <c r="F534" i="6"/>
  <c r="G534" i="6" s="1"/>
  <c r="F535" i="6"/>
  <c r="G535" i="6" s="1"/>
  <c r="F536" i="6"/>
  <c r="G536" i="6" s="1"/>
  <c r="F537" i="6"/>
  <c r="G537" i="6" s="1"/>
  <c r="F538" i="6"/>
  <c r="G538" i="6" s="1"/>
  <c r="F539" i="6"/>
  <c r="G539" i="6" s="1"/>
  <c r="F540" i="6"/>
  <c r="G540" i="6" s="1"/>
  <c r="F541" i="6"/>
  <c r="G541" i="6" s="1"/>
  <c r="F542" i="6"/>
  <c r="G542" i="6" s="1"/>
  <c r="F543" i="6"/>
  <c r="G543" i="6" s="1"/>
  <c r="F544" i="6"/>
  <c r="G544" i="6" s="1"/>
  <c r="F545" i="6"/>
  <c r="G545" i="6" s="1"/>
  <c r="F546" i="6"/>
  <c r="G546" i="6" s="1"/>
  <c r="F547" i="6"/>
  <c r="G547" i="6" s="1"/>
  <c r="F548" i="6"/>
  <c r="G548" i="6" s="1"/>
  <c r="F549" i="6"/>
  <c r="G549" i="6" s="1"/>
  <c r="F550" i="6"/>
  <c r="G550" i="6" s="1"/>
  <c r="F551" i="6"/>
  <c r="G551" i="6" s="1"/>
  <c r="F552" i="6"/>
  <c r="G552" i="6" s="1"/>
  <c r="F553" i="6"/>
  <c r="G553" i="6" s="1"/>
  <c r="F554" i="6"/>
  <c r="G554" i="6" s="1"/>
  <c r="F555" i="6"/>
  <c r="G555" i="6" s="1"/>
  <c r="F556" i="6"/>
  <c r="G556" i="6" s="1"/>
  <c r="F557" i="6"/>
  <c r="G557" i="6" s="1"/>
  <c r="F558" i="6"/>
  <c r="G558" i="6" s="1"/>
  <c r="F559" i="6"/>
  <c r="G559" i="6" s="1"/>
  <c r="F560" i="6"/>
  <c r="G560" i="6" s="1"/>
  <c r="F561" i="6"/>
  <c r="G561" i="6" s="1"/>
  <c r="F562" i="6"/>
  <c r="G562" i="6" s="1"/>
  <c r="F563" i="6"/>
  <c r="G563" i="6" s="1"/>
  <c r="F564" i="6"/>
  <c r="G564" i="6" s="1"/>
  <c r="F565" i="6"/>
  <c r="G565" i="6" s="1"/>
  <c r="F566" i="6"/>
  <c r="G566" i="6" s="1"/>
  <c r="F567" i="6"/>
  <c r="G567" i="6" s="1"/>
  <c r="F568" i="6"/>
  <c r="G568" i="6" s="1"/>
  <c r="F569" i="6"/>
  <c r="G569" i="6" s="1"/>
  <c r="F570" i="6"/>
  <c r="G570" i="6" s="1"/>
  <c r="F571" i="6"/>
  <c r="G571" i="6" s="1"/>
  <c r="F572" i="6"/>
  <c r="G572" i="6" s="1"/>
  <c r="F573" i="6"/>
  <c r="G573" i="6" s="1"/>
  <c r="F574" i="6"/>
  <c r="G574" i="6" s="1"/>
  <c r="F575" i="6"/>
  <c r="G575" i="6" s="1"/>
  <c r="F576" i="6"/>
  <c r="G576" i="6" s="1"/>
  <c r="F577" i="6"/>
  <c r="G577" i="6" s="1"/>
  <c r="F578" i="6"/>
  <c r="G578" i="6" s="1"/>
  <c r="F579" i="6"/>
  <c r="G579" i="6" s="1"/>
  <c r="F580" i="6"/>
  <c r="G580" i="6" s="1"/>
  <c r="F581" i="6"/>
  <c r="G581" i="6" s="1"/>
  <c r="F582" i="6"/>
  <c r="G582" i="6" s="1"/>
  <c r="F583" i="6"/>
  <c r="G583" i="6" s="1"/>
  <c r="F584" i="6"/>
  <c r="G584" i="6" s="1"/>
  <c r="F585" i="6"/>
  <c r="G585" i="6" s="1"/>
  <c r="F586" i="6"/>
  <c r="G586" i="6" s="1"/>
  <c r="F587" i="6"/>
  <c r="G587" i="6" s="1"/>
  <c r="F588" i="6"/>
  <c r="G588" i="6" s="1"/>
  <c r="F589" i="6"/>
  <c r="G589" i="6" s="1"/>
  <c r="F590" i="6"/>
  <c r="G590" i="6" s="1"/>
  <c r="F591" i="6"/>
  <c r="G591" i="6" s="1"/>
  <c r="F592" i="6"/>
  <c r="G592" i="6" s="1"/>
  <c r="F593" i="6"/>
  <c r="G593" i="6" s="1"/>
  <c r="F594" i="6"/>
  <c r="G594" i="6" s="1"/>
  <c r="F595" i="6"/>
  <c r="G595" i="6" s="1"/>
  <c r="F596" i="6"/>
  <c r="G596" i="6" s="1"/>
  <c r="F597" i="6"/>
  <c r="G597" i="6" s="1"/>
  <c r="F598" i="6"/>
  <c r="G598" i="6" s="1"/>
  <c r="F599" i="6"/>
  <c r="G599" i="6" s="1"/>
  <c r="F600" i="6"/>
  <c r="G600" i="6" s="1"/>
  <c r="F601" i="6"/>
  <c r="G601" i="6" s="1"/>
  <c r="F602" i="6"/>
  <c r="G602" i="6" s="1"/>
  <c r="F603" i="6"/>
  <c r="G603" i="6" s="1"/>
  <c r="F604" i="6"/>
  <c r="G604" i="6" s="1"/>
  <c r="F605" i="6"/>
  <c r="G605" i="6" s="1"/>
  <c r="F606" i="6"/>
  <c r="G606" i="6" s="1"/>
  <c r="F607" i="6"/>
  <c r="G607" i="6" s="1"/>
  <c r="F608" i="6"/>
  <c r="G608" i="6" s="1"/>
  <c r="F609" i="6"/>
  <c r="G609" i="6" s="1"/>
  <c r="F610" i="6"/>
  <c r="G610" i="6" s="1"/>
  <c r="F611" i="6"/>
  <c r="G611" i="6" s="1"/>
  <c r="F612" i="6"/>
  <c r="G612" i="6" s="1"/>
  <c r="F613" i="6"/>
  <c r="G613" i="6" s="1"/>
  <c r="F614" i="6"/>
  <c r="G614" i="6" s="1"/>
  <c r="F615" i="6"/>
  <c r="G615" i="6" s="1"/>
  <c r="F616" i="6"/>
  <c r="G616" i="6" s="1"/>
  <c r="F617" i="6"/>
  <c r="G617" i="6" s="1"/>
  <c r="F618" i="6"/>
  <c r="G618" i="6" s="1"/>
  <c r="F619" i="6"/>
  <c r="G619" i="6" s="1"/>
  <c r="F620" i="6"/>
  <c r="G620" i="6" s="1"/>
  <c r="F621" i="6"/>
  <c r="G621" i="6" s="1"/>
  <c r="F622" i="6"/>
  <c r="G622" i="6" s="1"/>
  <c r="F623" i="6"/>
  <c r="G623" i="6" s="1"/>
  <c r="F624" i="6"/>
  <c r="G624" i="6" s="1"/>
  <c r="F625" i="6"/>
  <c r="G625" i="6" s="1"/>
  <c r="F626" i="6"/>
  <c r="G626" i="6" s="1"/>
  <c r="F627" i="6"/>
  <c r="G627" i="6" s="1"/>
  <c r="F628" i="6"/>
  <c r="G628" i="6" s="1"/>
  <c r="F629" i="6"/>
  <c r="G629" i="6" s="1"/>
  <c r="F630" i="6"/>
  <c r="G630" i="6" s="1"/>
  <c r="F631" i="6"/>
  <c r="G631" i="6" s="1"/>
  <c r="F632" i="6"/>
  <c r="G632" i="6" s="1"/>
  <c r="F633" i="6"/>
  <c r="G633" i="6" s="1"/>
  <c r="F634" i="6"/>
  <c r="G634" i="6" s="1"/>
  <c r="F635" i="6"/>
  <c r="G635" i="6" s="1"/>
  <c r="F636" i="6"/>
  <c r="G636" i="6" s="1"/>
  <c r="F637" i="6"/>
  <c r="G637" i="6" s="1"/>
  <c r="F638" i="6"/>
  <c r="G638" i="6" s="1"/>
  <c r="F639" i="6"/>
  <c r="G639" i="6" s="1"/>
  <c r="F640" i="6"/>
  <c r="G640" i="6" s="1"/>
  <c r="F641" i="6"/>
  <c r="G641" i="6" s="1"/>
  <c r="F642" i="6"/>
  <c r="G642" i="6" s="1"/>
  <c r="F643" i="6"/>
  <c r="G643" i="6" s="1"/>
  <c r="F644" i="6"/>
  <c r="G644" i="6" s="1"/>
  <c r="F645" i="6"/>
  <c r="G645" i="6" s="1"/>
  <c r="F646" i="6"/>
  <c r="G646" i="6" s="1"/>
  <c r="F647" i="6"/>
  <c r="G647" i="6" s="1"/>
  <c r="F648" i="6"/>
  <c r="G648" i="6" s="1"/>
  <c r="F649" i="6"/>
  <c r="G649" i="6" s="1"/>
  <c r="F650" i="6"/>
  <c r="G650" i="6" s="1"/>
  <c r="F651" i="6"/>
  <c r="G651" i="6" s="1"/>
  <c r="F652" i="6"/>
  <c r="G652" i="6" s="1"/>
  <c r="F653" i="6"/>
  <c r="G653" i="6" s="1"/>
  <c r="F654" i="6"/>
  <c r="G654" i="6" s="1"/>
  <c r="F655" i="6"/>
  <c r="G655" i="6" s="1"/>
  <c r="F656" i="6"/>
  <c r="G656" i="6" s="1"/>
  <c r="F657" i="6"/>
  <c r="G657" i="6" s="1"/>
  <c r="F658" i="6"/>
  <c r="G658" i="6" s="1"/>
  <c r="F659" i="6"/>
  <c r="G659" i="6" s="1"/>
  <c r="F660" i="6"/>
  <c r="G660" i="6" s="1"/>
  <c r="F661" i="6"/>
  <c r="G661" i="6" s="1"/>
  <c r="F662" i="6"/>
  <c r="G662" i="6" s="1"/>
  <c r="F663" i="6"/>
  <c r="G663" i="6" s="1"/>
  <c r="F664" i="6"/>
  <c r="G664" i="6" s="1"/>
  <c r="F665" i="6"/>
  <c r="G665" i="6" s="1"/>
  <c r="F666" i="6"/>
  <c r="G666" i="6" s="1"/>
  <c r="F667" i="6"/>
  <c r="G667" i="6" s="1"/>
  <c r="F668" i="6"/>
  <c r="G668" i="6" s="1"/>
  <c r="F669" i="6"/>
  <c r="G669" i="6" s="1"/>
  <c r="F670" i="6"/>
  <c r="G670" i="6" s="1"/>
  <c r="F671" i="6"/>
  <c r="G671" i="6" s="1"/>
  <c r="F672" i="6"/>
  <c r="G672" i="6" s="1"/>
  <c r="F673" i="6"/>
  <c r="G673" i="6" s="1"/>
  <c r="F674" i="6"/>
  <c r="G674" i="6" s="1"/>
  <c r="F675" i="6"/>
  <c r="G675" i="6" s="1"/>
  <c r="F676" i="6"/>
  <c r="G676" i="6" s="1"/>
  <c r="F677" i="6"/>
  <c r="G677" i="6" s="1"/>
  <c r="F678" i="6"/>
  <c r="G678" i="6" s="1"/>
  <c r="F679" i="6"/>
  <c r="G679" i="6" s="1"/>
  <c r="F680" i="6"/>
  <c r="G680" i="6" s="1"/>
  <c r="F681" i="6"/>
  <c r="G681" i="6" s="1"/>
  <c r="F682" i="6"/>
  <c r="G682" i="6" s="1"/>
  <c r="F683" i="6"/>
  <c r="G683" i="6" s="1"/>
  <c r="F684" i="6"/>
  <c r="G684" i="6" s="1"/>
  <c r="F685" i="6"/>
  <c r="G685" i="6" s="1"/>
  <c r="F686" i="6"/>
  <c r="G686" i="6" s="1"/>
  <c r="F687" i="6"/>
  <c r="G687" i="6" s="1"/>
  <c r="F688" i="6"/>
  <c r="G688" i="6" s="1"/>
  <c r="F689" i="6"/>
  <c r="G689" i="6" s="1"/>
  <c r="F690" i="6"/>
  <c r="G690" i="6" s="1"/>
  <c r="F691" i="6"/>
  <c r="G691" i="6" s="1"/>
  <c r="F692" i="6"/>
  <c r="G692" i="6" s="1"/>
  <c r="F693" i="6"/>
  <c r="G693" i="6" s="1"/>
  <c r="F694" i="6"/>
  <c r="G694" i="6" s="1"/>
  <c r="F695" i="6"/>
  <c r="G695" i="6" s="1"/>
  <c r="F696" i="6"/>
  <c r="G696" i="6" s="1"/>
  <c r="F697" i="6"/>
  <c r="G697" i="6" s="1"/>
  <c r="F698" i="6"/>
  <c r="G698" i="6" s="1"/>
  <c r="F699" i="6"/>
  <c r="G699" i="6" s="1"/>
  <c r="F700" i="6"/>
  <c r="G700" i="6" s="1"/>
  <c r="F701" i="6"/>
  <c r="G701" i="6" s="1"/>
  <c r="F702" i="6"/>
  <c r="G702" i="6" s="1"/>
  <c r="F703" i="6"/>
  <c r="G703" i="6" s="1"/>
  <c r="F704" i="6"/>
  <c r="G704" i="6" s="1"/>
  <c r="F705" i="6"/>
  <c r="G705" i="6" s="1"/>
  <c r="F706" i="6"/>
  <c r="G706" i="6" s="1"/>
  <c r="F707" i="6"/>
  <c r="G707" i="6" s="1"/>
  <c r="F708" i="6"/>
  <c r="G708" i="6" s="1"/>
  <c r="F709" i="6"/>
  <c r="G709" i="6" s="1"/>
  <c r="F710" i="6"/>
  <c r="G710" i="6" s="1"/>
  <c r="F711" i="6"/>
  <c r="G711" i="6" s="1"/>
  <c r="F712" i="6"/>
  <c r="G712" i="6" s="1"/>
  <c r="F713" i="6"/>
  <c r="G713" i="6" s="1"/>
  <c r="F714" i="6"/>
  <c r="G714" i="6" s="1"/>
  <c r="F715" i="6"/>
  <c r="G715" i="6" s="1"/>
  <c r="F716" i="6"/>
  <c r="G716" i="6" s="1"/>
  <c r="F717" i="6"/>
  <c r="G717" i="6" s="1"/>
  <c r="F718" i="6"/>
  <c r="G718" i="6" s="1"/>
  <c r="F719" i="6"/>
  <c r="G719" i="6" s="1"/>
  <c r="F720" i="6"/>
  <c r="G720" i="6" s="1"/>
  <c r="F721" i="6"/>
  <c r="G721" i="6" s="1"/>
  <c r="F722" i="6"/>
  <c r="G722" i="6" s="1"/>
  <c r="F723" i="6"/>
  <c r="G723" i="6" s="1"/>
  <c r="F724" i="6"/>
  <c r="G724" i="6" s="1"/>
  <c r="F725" i="6"/>
  <c r="G725" i="6" s="1"/>
  <c r="F726" i="6"/>
  <c r="G726" i="6" s="1"/>
  <c r="F727" i="6"/>
  <c r="G727" i="6" s="1"/>
  <c r="F728" i="6"/>
  <c r="G728" i="6" s="1"/>
  <c r="F729" i="6"/>
  <c r="G729" i="6" s="1"/>
  <c r="F730" i="6"/>
  <c r="G730" i="6" s="1"/>
  <c r="F731" i="6"/>
  <c r="G731" i="6" s="1"/>
  <c r="F732" i="6"/>
  <c r="G732" i="6" s="1"/>
  <c r="F733" i="6"/>
  <c r="G733" i="6" s="1"/>
  <c r="F734" i="6"/>
  <c r="G734" i="6" s="1"/>
  <c r="F735" i="6"/>
  <c r="G735" i="6" s="1"/>
  <c r="F736" i="6"/>
  <c r="G736" i="6" s="1"/>
  <c r="F737" i="6"/>
  <c r="G737" i="6" s="1"/>
  <c r="F738" i="6"/>
  <c r="G738" i="6" s="1"/>
  <c r="F739" i="6"/>
  <c r="G739" i="6" s="1"/>
  <c r="F740" i="6"/>
  <c r="G740" i="6" s="1"/>
  <c r="F741" i="6"/>
  <c r="G741" i="6" s="1"/>
  <c r="F742" i="6"/>
  <c r="G742" i="6" s="1"/>
  <c r="F743" i="6"/>
  <c r="G743" i="6" s="1"/>
  <c r="F744" i="6"/>
  <c r="G744" i="6" s="1"/>
  <c r="F745" i="6"/>
  <c r="G745" i="6" s="1"/>
  <c r="F746" i="6"/>
  <c r="G746" i="6" s="1"/>
  <c r="F747" i="6"/>
  <c r="G747" i="6" s="1"/>
  <c r="F748" i="6"/>
  <c r="G748" i="6" s="1"/>
  <c r="F749" i="6"/>
  <c r="G749" i="6" s="1"/>
  <c r="F750" i="6"/>
  <c r="G750" i="6" s="1"/>
  <c r="F751" i="6"/>
  <c r="G751" i="6" s="1"/>
  <c r="F752" i="6"/>
  <c r="G752" i="6" s="1"/>
  <c r="F753" i="6"/>
  <c r="G753" i="6" s="1"/>
  <c r="F754" i="6"/>
  <c r="G754" i="6" s="1"/>
  <c r="F755" i="6"/>
  <c r="G755" i="6" s="1"/>
  <c r="F756" i="6"/>
  <c r="G756" i="6" s="1"/>
  <c r="F757" i="6"/>
  <c r="G757" i="6" s="1"/>
  <c r="F758" i="6"/>
  <c r="G758" i="6" s="1"/>
  <c r="F759" i="6"/>
  <c r="G759" i="6" s="1"/>
  <c r="F760" i="6"/>
  <c r="G760" i="6" s="1"/>
  <c r="F761" i="6"/>
  <c r="G761" i="6" s="1"/>
  <c r="F762" i="6"/>
  <c r="G762" i="6" s="1"/>
  <c r="F763" i="6"/>
  <c r="G763" i="6" s="1"/>
  <c r="F764" i="6"/>
  <c r="G764" i="6" s="1"/>
  <c r="F765" i="6"/>
  <c r="G765" i="6" s="1"/>
  <c r="F766" i="6"/>
  <c r="G766" i="6" s="1"/>
  <c r="F767" i="6"/>
  <c r="G767" i="6" s="1"/>
  <c r="F768" i="6"/>
  <c r="G768" i="6" s="1"/>
  <c r="F769" i="6"/>
  <c r="G769" i="6" s="1"/>
  <c r="F770" i="6"/>
  <c r="G770" i="6" s="1"/>
  <c r="F771" i="6"/>
  <c r="G771" i="6" s="1"/>
  <c r="F772" i="6"/>
  <c r="G772" i="6" s="1"/>
  <c r="F773" i="6"/>
  <c r="G773" i="6" s="1"/>
  <c r="F774" i="6"/>
  <c r="G774" i="6" s="1"/>
  <c r="F775" i="6"/>
  <c r="G775" i="6" s="1"/>
  <c r="F776" i="6"/>
  <c r="G776" i="6" s="1"/>
  <c r="F777" i="6"/>
  <c r="G777" i="6" s="1"/>
  <c r="F778" i="6"/>
  <c r="G778" i="6" s="1"/>
  <c r="F779" i="6"/>
  <c r="G779" i="6" s="1"/>
  <c r="F780" i="6"/>
  <c r="G780" i="6" s="1"/>
  <c r="F781" i="6"/>
  <c r="G781" i="6" s="1"/>
  <c r="F782" i="6"/>
  <c r="G782" i="6" s="1"/>
  <c r="F783" i="6"/>
  <c r="G783" i="6" s="1"/>
  <c r="F784" i="6"/>
  <c r="G784" i="6" s="1"/>
  <c r="F785" i="6"/>
  <c r="G785" i="6" s="1"/>
  <c r="F786" i="6"/>
  <c r="G786" i="6" s="1"/>
  <c r="F787" i="6"/>
  <c r="G787" i="6" s="1"/>
  <c r="F788" i="6"/>
  <c r="G788" i="6" s="1"/>
  <c r="F789" i="6"/>
  <c r="G789" i="6" s="1"/>
  <c r="F790" i="6"/>
  <c r="G790" i="6" s="1"/>
  <c r="F791" i="6"/>
  <c r="G791" i="6" s="1"/>
  <c r="F792" i="6"/>
  <c r="G792" i="6" s="1"/>
  <c r="F793" i="6"/>
  <c r="G793" i="6" s="1"/>
  <c r="F794" i="6"/>
  <c r="G794" i="6" s="1"/>
  <c r="F795" i="6"/>
  <c r="G795" i="6" s="1"/>
  <c r="F796" i="6"/>
  <c r="G796" i="6" s="1"/>
  <c r="F797" i="6"/>
  <c r="G797" i="6" s="1"/>
  <c r="F798" i="6"/>
  <c r="G798" i="6" s="1"/>
  <c r="F799" i="6"/>
  <c r="G799" i="6" s="1"/>
  <c r="F800" i="6"/>
  <c r="G800" i="6" s="1"/>
  <c r="F801" i="6"/>
  <c r="G801" i="6" s="1"/>
  <c r="F802" i="6"/>
  <c r="G802" i="6" s="1"/>
  <c r="F803" i="6"/>
  <c r="G803" i="6" s="1"/>
  <c r="F804" i="6"/>
  <c r="G804" i="6" s="1"/>
  <c r="F805" i="6"/>
  <c r="G805" i="6" s="1"/>
  <c r="F806" i="6"/>
  <c r="G806" i="6" s="1"/>
  <c r="F807" i="6"/>
  <c r="G807" i="6" s="1"/>
  <c r="F808" i="6"/>
  <c r="G808" i="6" s="1"/>
  <c r="F809" i="6"/>
  <c r="G809" i="6" s="1"/>
  <c r="F810" i="6"/>
  <c r="G810" i="6" s="1"/>
  <c r="F811" i="6"/>
  <c r="G811" i="6" s="1"/>
  <c r="F812" i="6"/>
  <c r="G812" i="6" s="1"/>
  <c r="F813" i="6"/>
  <c r="G813" i="6" s="1"/>
  <c r="F814" i="6"/>
  <c r="G814" i="6" s="1"/>
  <c r="F815" i="6"/>
  <c r="G815" i="6" s="1"/>
  <c r="F816" i="6"/>
  <c r="G816" i="6" s="1"/>
  <c r="F817" i="6"/>
  <c r="G817" i="6" s="1"/>
  <c r="F818" i="6"/>
  <c r="G818" i="6" s="1"/>
  <c r="F819" i="6"/>
  <c r="G819" i="6" s="1"/>
  <c r="F820" i="6"/>
  <c r="G820" i="6" s="1"/>
  <c r="F821" i="6"/>
  <c r="G821" i="6" s="1"/>
  <c r="F822" i="6"/>
  <c r="G822" i="6" s="1"/>
  <c r="F823" i="6"/>
  <c r="G823" i="6" s="1"/>
  <c r="F824" i="6"/>
  <c r="G824" i="6" s="1"/>
  <c r="F825" i="6"/>
  <c r="G825" i="6" s="1"/>
  <c r="F826" i="6"/>
  <c r="G826" i="6" s="1"/>
  <c r="F827" i="6"/>
  <c r="G827" i="6" s="1"/>
  <c r="F828" i="6"/>
  <c r="G828" i="6" s="1"/>
  <c r="F829" i="6"/>
  <c r="G829" i="6" s="1"/>
  <c r="F830" i="6"/>
  <c r="G830" i="6" s="1"/>
  <c r="F831" i="6"/>
  <c r="G831" i="6" s="1"/>
  <c r="F832" i="6"/>
  <c r="G832" i="6" s="1"/>
  <c r="F833" i="6"/>
  <c r="G833" i="6" s="1"/>
  <c r="F834" i="6"/>
  <c r="G834" i="6" s="1"/>
  <c r="F835" i="6"/>
  <c r="G835" i="6" s="1"/>
  <c r="F836" i="6"/>
  <c r="G836" i="6" s="1"/>
  <c r="F837" i="6"/>
  <c r="G837" i="6" s="1"/>
  <c r="F838" i="6"/>
  <c r="G838" i="6" s="1"/>
  <c r="F839" i="6"/>
  <c r="G839" i="6" s="1"/>
  <c r="F840" i="6"/>
  <c r="G840" i="6" s="1"/>
  <c r="F841" i="6"/>
  <c r="G841" i="6" s="1"/>
  <c r="F842" i="6"/>
  <c r="G842" i="6" s="1"/>
  <c r="F843" i="6"/>
  <c r="G843" i="6" s="1"/>
  <c r="F844" i="6"/>
  <c r="G844" i="6" s="1"/>
  <c r="F845" i="6"/>
  <c r="G845" i="6" s="1"/>
  <c r="F846" i="6"/>
  <c r="G846" i="6" s="1"/>
  <c r="F847" i="6"/>
  <c r="G847" i="6" s="1"/>
  <c r="F848" i="6"/>
  <c r="G848" i="6" s="1"/>
  <c r="F849" i="6"/>
  <c r="G849" i="6" s="1"/>
  <c r="F850" i="6"/>
  <c r="G850" i="6" s="1"/>
  <c r="F851" i="6"/>
  <c r="G851" i="6" s="1"/>
  <c r="F852" i="6"/>
  <c r="G852" i="6" s="1"/>
  <c r="F853" i="6"/>
  <c r="G853" i="6" s="1"/>
  <c r="F854" i="6"/>
  <c r="G854" i="6" s="1"/>
  <c r="F855" i="6"/>
  <c r="G855" i="6" s="1"/>
  <c r="F856" i="6"/>
  <c r="G856" i="6" s="1"/>
  <c r="F857" i="6"/>
  <c r="G857" i="6" s="1"/>
  <c r="F858" i="6"/>
  <c r="G858" i="6" s="1"/>
  <c r="F859" i="6"/>
  <c r="G859" i="6" s="1"/>
  <c r="F860" i="6"/>
  <c r="G860" i="6" s="1"/>
  <c r="F861" i="6"/>
  <c r="G861" i="6" s="1"/>
  <c r="F862" i="6"/>
  <c r="G862" i="6" s="1"/>
  <c r="F863" i="6"/>
  <c r="G863" i="6" s="1"/>
  <c r="F864" i="6"/>
  <c r="G864" i="6" s="1"/>
  <c r="F865" i="6"/>
  <c r="G865" i="6" s="1"/>
  <c r="F866" i="6"/>
  <c r="G866" i="6" s="1"/>
  <c r="F867" i="6"/>
  <c r="G867" i="6" s="1"/>
  <c r="F868" i="6"/>
  <c r="G868" i="6" s="1"/>
  <c r="F869" i="6"/>
  <c r="G869" i="6" s="1"/>
  <c r="F870" i="6"/>
  <c r="G870" i="6" s="1"/>
  <c r="F871" i="6"/>
  <c r="G871" i="6" s="1"/>
  <c r="F872" i="6"/>
  <c r="G872" i="6" s="1"/>
  <c r="F873" i="6"/>
  <c r="G873" i="6" s="1"/>
  <c r="F874" i="6"/>
  <c r="G874" i="6" s="1"/>
  <c r="F875" i="6"/>
  <c r="G875" i="6" s="1"/>
  <c r="F876" i="6"/>
  <c r="G876" i="6" s="1"/>
  <c r="F877" i="6"/>
  <c r="G877" i="6" s="1"/>
  <c r="F878" i="6"/>
  <c r="G878" i="6" s="1"/>
  <c r="F879" i="6"/>
  <c r="G879" i="6" s="1"/>
  <c r="F880" i="6"/>
  <c r="G880" i="6" s="1"/>
  <c r="F881" i="6"/>
  <c r="G881" i="6" s="1"/>
  <c r="F882" i="6"/>
  <c r="G882" i="6" s="1"/>
  <c r="F883" i="6"/>
  <c r="G883" i="6" s="1"/>
  <c r="F884" i="6"/>
  <c r="G884" i="6" s="1"/>
  <c r="F885" i="6"/>
  <c r="G885" i="6" s="1"/>
  <c r="F886" i="6"/>
  <c r="G886" i="6" s="1"/>
  <c r="F887" i="6"/>
  <c r="G887" i="6" s="1"/>
  <c r="F888" i="6"/>
  <c r="G888" i="6" s="1"/>
  <c r="F889" i="6"/>
  <c r="G889" i="6" s="1"/>
  <c r="F890" i="6"/>
  <c r="G890" i="6" s="1"/>
  <c r="F891" i="6"/>
  <c r="G891" i="6" s="1"/>
  <c r="F892" i="6"/>
  <c r="G892" i="6" s="1"/>
  <c r="F893" i="6"/>
  <c r="G893" i="6" s="1"/>
  <c r="F894" i="6"/>
  <c r="G894" i="6" s="1"/>
  <c r="F895" i="6"/>
  <c r="G895" i="6" s="1"/>
  <c r="F896" i="6"/>
  <c r="G896" i="6" s="1"/>
  <c r="F897" i="6"/>
  <c r="G897" i="6" s="1"/>
  <c r="F898" i="6"/>
  <c r="G898" i="6" s="1"/>
  <c r="F899" i="6"/>
  <c r="G899" i="6" s="1"/>
  <c r="F900" i="6"/>
  <c r="G900" i="6" s="1"/>
  <c r="F901" i="6"/>
  <c r="G901" i="6" s="1"/>
  <c r="F902" i="6"/>
  <c r="G902" i="6" s="1"/>
  <c r="F903" i="6"/>
  <c r="G903" i="6" s="1"/>
  <c r="F904" i="6"/>
  <c r="G904" i="6" s="1"/>
  <c r="F905" i="6"/>
  <c r="G905" i="6" s="1"/>
  <c r="F906" i="6"/>
  <c r="G906" i="6" s="1"/>
  <c r="F907" i="6"/>
  <c r="G907" i="6" s="1"/>
  <c r="F908" i="6"/>
  <c r="G908" i="6" s="1"/>
  <c r="F909" i="6"/>
  <c r="G909" i="6" s="1"/>
  <c r="F910" i="6"/>
  <c r="G910" i="6" s="1"/>
  <c r="F911" i="6"/>
  <c r="G911" i="6" s="1"/>
  <c r="F912" i="6"/>
  <c r="G912" i="6" s="1"/>
  <c r="F913" i="6"/>
  <c r="G913" i="6" s="1"/>
  <c r="F914" i="6"/>
  <c r="G914" i="6" s="1"/>
  <c r="F915" i="6"/>
  <c r="G915" i="6" s="1"/>
  <c r="F916" i="6"/>
  <c r="G916" i="6" s="1"/>
  <c r="F917" i="6"/>
  <c r="G917" i="6" s="1"/>
  <c r="F918" i="6"/>
  <c r="G918" i="6" s="1"/>
  <c r="F919" i="6"/>
  <c r="G919" i="6" s="1"/>
  <c r="F920" i="6"/>
  <c r="G920" i="6" s="1"/>
  <c r="F921" i="6"/>
  <c r="G921" i="6" s="1"/>
  <c r="F922" i="6"/>
  <c r="G922" i="6" s="1"/>
  <c r="F923" i="6"/>
  <c r="G923" i="6" s="1"/>
  <c r="F924" i="6"/>
  <c r="G924" i="6" s="1"/>
  <c r="F925" i="6"/>
  <c r="G925" i="6" s="1"/>
  <c r="F926" i="6"/>
  <c r="G926" i="6" s="1"/>
  <c r="F927" i="6"/>
  <c r="G927" i="6" s="1"/>
  <c r="F928" i="6"/>
  <c r="G928" i="6" s="1"/>
  <c r="F929" i="6"/>
  <c r="G929" i="6" s="1"/>
  <c r="F930" i="6"/>
  <c r="G930" i="6" s="1"/>
  <c r="F931" i="6"/>
  <c r="G931" i="6" s="1"/>
  <c r="F932" i="6"/>
  <c r="G932" i="6" s="1"/>
  <c r="F933" i="6"/>
  <c r="G933" i="6" s="1"/>
  <c r="F934" i="6"/>
  <c r="G934" i="6" s="1"/>
  <c r="F935" i="6"/>
  <c r="G935" i="6" s="1"/>
  <c r="F936" i="6"/>
  <c r="G936" i="6" s="1"/>
  <c r="F937" i="6"/>
  <c r="G937" i="6" s="1"/>
  <c r="F938" i="6"/>
  <c r="G938" i="6" s="1"/>
  <c r="F939" i="6"/>
  <c r="G939" i="6" s="1"/>
  <c r="F940" i="6"/>
  <c r="G940" i="6" s="1"/>
  <c r="F941" i="6"/>
  <c r="G941" i="6" s="1"/>
  <c r="F942" i="6"/>
  <c r="G942" i="6" s="1"/>
  <c r="F943" i="6"/>
  <c r="G943" i="6" s="1"/>
  <c r="F944" i="6"/>
  <c r="G944" i="6" s="1"/>
  <c r="F945" i="6"/>
  <c r="G945" i="6" s="1"/>
  <c r="F946" i="6"/>
  <c r="G946" i="6" s="1"/>
  <c r="F947" i="6"/>
  <c r="G947" i="6" s="1"/>
  <c r="F948" i="6"/>
  <c r="G948" i="6" s="1"/>
  <c r="F949" i="6"/>
  <c r="G949" i="6" s="1"/>
  <c r="F950" i="6"/>
  <c r="G950" i="6" s="1"/>
  <c r="F951" i="6"/>
  <c r="G951" i="6" s="1"/>
  <c r="F952" i="6"/>
  <c r="G952" i="6" s="1"/>
  <c r="F953" i="6"/>
  <c r="G953" i="6" s="1"/>
  <c r="F954" i="6"/>
  <c r="G954" i="6" s="1"/>
  <c r="F955" i="6"/>
  <c r="G955" i="6" s="1"/>
  <c r="F956" i="6"/>
  <c r="G956" i="6" s="1"/>
  <c r="F957" i="6"/>
  <c r="G957" i="6" s="1"/>
  <c r="F958" i="6"/>
  <c r="G958" i="6" s="1"/>
  <c r="F959" i="6"/>
  <c r="G959" i="6" s="1"/>
  <c r="F960" i="6"/>
  <c r="G960" i="6" s="1"/>
  <c r="F961" i="6"/>
  <c r="G961" i="6" s="1"/>
  <c r="F962" i="6"/>
  <c r="G962" i="6" s="1"/>
  <c r="F963" i="6"/>
  <c r="G963" i="6" s="1"/>
  <c r="F964" i="6"/>
  <c r="G964" i="6" s="1"/>
  <c r="F965" i="6"/>
  <c r="G965" i="6" s="1"/>
  <c r="F966" i="6"/>
  <c r="G966" i="6" s="1"/>
  <c r="F967" i="6"/>
  <c r="G967" i="6" s="1"/>
  <c r="F968" i="6"/>
  <c r="G968" i="6" s="1"/>
  <c r="F969" i="6"/>
  <c r="G969" i="6" s="1"/>
  <c r="F970" i="6"/>
  <c r="G970" i="6" s="1"/>
  <c r="F971" i="6"/>
  <c r="G971" i="6" s="1"/>
  <c r="F972" i="6"/>
  <c r="G972" i="6" s="1"/>
  <c r="F973" i="6"/>
  <c r="G973" i="6" s="1"/>
  <c r="F974" i="6"/>
  <c r="G974" i="6" s="1"/>
  <c r="F975" i="6"/>
  <c r="G975" i="6" s="1"/>
  <c r="F976" i="6"/>
  <c r="G976" i="6" s="1"/>
  <c r="F977" i="6"/>
  <c r="G977" i="6" s="1"/>
  <c r="F978" i="6"/>
  <c r="G978" i="6" s="1"/>
  <c r="F979" i="6"/>
  <c r="G979" i="6" s="1"/>
  <c r="F980" i="6"/>
  <c r="G980" i="6" s="1"/>
  <c r="F981" i="6"/>
  <c r="G981" i="6" s="1"/>
  <c r="F982" i="6"/>
  <c r="G982" i="6" s="1"/>
  <c r="F983" i="6"/>
  <c r="G983" i="6" s="1"/>
  <c r="F984" i="6"/>
  <c r="G984" i="6" s="1"/>
  <c r="F985" i="6"/>
  <c r="G985" i="6" s="1"/>
  <c r="F986" i="6"/>
  <c r="G986" i="6" s="1"/>
  <c r="F987" i="6"/>
  <c r="G987" i="6" s="1"/>
  <c r="F988" i="6"/>
  <c r="G988" i="6" s="1"/>
  <c r="F989" i="6"/>
  <c r="G989" i="6" s="1"/>
  <c r="F990" i="6"/>
  <c r="G990" i="6" s="1"/>
  <c r="F991" i="6"/>
  <c r="G991" i="6" s="1"/>
  <c r="F992" i="6"/>
  <c r="G992" i="6" s="1"/>
  <c r="F993" i="6"/>
  <c r="G993" i="6" s="1"/>
  <c r="F994" i="6"/>
  <c r="G994" i="6" s="1"/>
  <c r="F995" i="6"/>
  <c r="G995" i="6" s="1"/>
  <c r="F996" i="6"/>
  <c r="G996" i="6" s="1"/>
  <c r="F997" i="6"/>
  <c r="G997" i="6" s="1"/>
  <c r="F998" i="6"/>
  <c r="G998" i="6" s="1"/>
  <c r="F999" i="6"/>
  <c r="G999" i="6" s="1"/>
  <c r="F1000" i="6"/>
  <c r="G1000" i="6" s="1"/>
  <c r="F1001" i="6"/>
  <c r="G1001" i="6" s="1"/>
  <c r="F1002" i="6"/>
  <c r="G1002" i="6" s="1"/>
  <c r="F1003" i="6"/>
  <c r="G1003" i="6" s="1"/>
  <c r="F1004" i="6"/>
  <c r="G1004" i="6" s="1"/>
  <c r="F1005" i="6"/>
  <c r="G1005" i="6" s="1"/>
  <c r="F1006" i="6"/>
  <c r="G1006" i="6" s="1"/>
  <c r="F1007" i="6"/>
  <c r="G1007" i="6" s="1"/>
  <c r="F1008" i="6"/>
  <c r="G1008" i="6" s="1"/>
  <c r="F1009" i="6"/>
  <c r="G1009" i="6" s="1"/>
  <c r="F1010" i="6"/>
  <c r="G1010" i="6" s="1"/>
  <c r="F1011" i="6"/>
  <c r="G1011" i="6" s="1"/>
  <c r="F1012" i="6"/>
  <c r="G1012" i="6" s="1"/>
  <c r="F1013" i="6"/>
  <c r="G1013" i="6" s="1"/>
  <c r="F1014" i="6"/>
  <c r="G1014" i="6" s="1"/>
  <c r="F1015" i="6"/>
  <c r="G1015" i="6" s="1"/>
  <c r="F1016" i="6"/>
  <c r="G1016" i="6" s="1"/>
  <c r="F1017" i="6"/>
  <c r="G1017" i="6" s="1"/>
  <c r="F1018" i="6"/>
  <c r="G1018" i="6" s="1"/>
  <c r="F1019" i="6"/>
  <c r="G1019" i="6" s="1"/>
  <c r="F1020" i="6"/>
  <c r="G1020" i="6" s="1"/>
  <c r="F1021" i="6"/>
  <c r="G1021" i="6" s="1"/>
  <c r="F1022" i="6"/>
  <c r="G1022" i="6" s="1"/>
  <c r="F1023" i="6"/>
  <c r="G1023" i="6" s="1"/>
  <c r="F1024" i="6"/>
  <c r="G1024" i="6" s="1"/>
  <c r="F1025" i="6"/>
  <c r="G1025" i="6" s="1"/>
  <c r="F1026" i="6"/>
  <c r="G1026" i="6" s="1"/>
  <c r="F1027" i="6"/>
  <c r="G1027" i="6" s="1"/>
  <c r="F1028" i="6"/>
  <c r="G1028" i="6" s="1"/>
  <c r="F1029" i="6"/>
  <c r="G1029" i="6" s="1"/>
  <c r="F1030" i="6"/>
  <c r="G1030" i="6" s="1"/>
  <c r="F1031" i="6"/>
  <c r="G1031" i="6" s="1"/>
  <c r="F1032" i="6"/>
  <c r="G1032" i="6" s="1"/>
  <c r="F1033" i="6"/>
  <c r="G1033" i="6" s="1"/>
  <c r="F1034" i="6"/>
  <c r="G1034" i="6" s="1"/>
  <c r="F1035" i="6"/>
  <c r="G1035" i="6" s="1"/>
  <c r="F1036" i="6"/>
  <c r="G1036" i="6" s="1"/>
  <c r="F1037" i="6"/>
  <c r="G1037" i="6" s="1"/>
  <c r="F1038" i="6"/>
  <c r="G1038" i="6" s="1"/>
  <c r="F1039" i="6"/>
  <c r="G1039" i="6" s="1"/>
  <c r="F1040" i="6"/>
  <c r="G1040" i="6" s="1"/>
  <c r="F1041" i="6"/>
  <c r="G1041" i="6" s="1"/>
  <c r="F1042" i="6"/>
  <c r="G1042" i="6" s="1"/>
  <c r="F1043" i="6"/>
  <c r="G1043" i="6" s="1"/>
  <c r="F1044" i="6"/>
  <c r="G1044" i="6" s="1"/>
  <c r="F1045" i="6"/>
  <c r="G1045" i="6" s="1"/>
  <c r="F1046" i="6"/>
  <c r="G1046" i="6" s="1"/>
  <c r="F1047" i="6"/>
  <c r="G1047" i="6" s="1"/>
  <c r="F1048" i="6"/>
  <c r="G1048" i="6" s="1"/>
  <c r="F1049" i="6"/>
  <c r="G1049" i="6" s="1"/>
  <c r="F1050" i="6"/>
  <c r="G1050" i="6" s="1"/>
  <c r="F1051" i="6"/>
  <c r="G1051" i="6" s="1"/>
  <c r="F1052" i="6"/>
  <c r="G1052" i="6" s="1"/>
  <c r="F1053" i="6"/>
  <c r="G1053" i="6" s="1"/>
  <c r="F1054" i="6"/>
  <c r="G1054" i="6" s="1"/>
  <c r="F1055" i="6"/>
  <c r="G1055" i="6" s="1"/>
  <c r="F1056" i="6"/>
  <c r="G1056" i="6" s="1"/>
  <c r="F1057" i="6"/>
  <c r="G1057" i="6" s="1"/>
  <c r="F1058" i="6"/>
  <c r="G1058" i="6" s="1"/>
  <c r="F1059" i="6"/>
  <c r="G1059" i="6" s="1"/>
  <c r="F1060" i="6"/>
  <c r="G1060" i="6" s="1"/>
  <c r="F1061" i="6"/>
  <c r="G1061" i="6" s="1"/>
  <c r="F1062" i="6"/>
  <c r="G1062" i="6" s="1"/>
  <c r="F1063" i="6"/>
  <c r="G1063" i="6" s="1"/>
  <c r="F1064" i="6"/>
  <c r="G1064" i="6" s="1"/>
  <c r="F1065" i="6"/>
  <c r="G1065" i="6" s="1"/>
  <c r="F1066" i="6"/>
  <c r="G1066" i="6" s="1"/>
  <c r="F1067" i="6"/>
  <c r="G1067" i="6" s="1"/>
  <c r="F1068" i="6"/>
  <c r="G1068" i="6" s="1"/>
  <c r="F1069" i="6"/>
  <c r="G1069" i="6" s="1"/>
  <c r="F1070" i="6"/>
  <c r="G1070" i="6" s="1"/>
  <c r="F1071" i="6"/>
  <c r="G1071" i="6" s="1"/>
  <c r="F1072" i="6"/>
  <c r="G1072" i="6" s="1"/>
  <c r="F1073" i="6"/>
  <c r="G1073" i="6" s="1"/>
  <c r="F1074" i="6"/>
  <c r="G1074" i="6" s="1"/>
  <c r="F1075" i="6"/>
  <c r="G1075" i="6" s="1"/>
  <c r="F1076" i="6"/>
  <c r="G1076" i="6" s="1"/>
  <c r="F1077" i="6"/>
  <c r="G1077" i="6" s="1"/>
  <c r="F1078" i="6"/>
  <c r="G1078" i="6" s="1"/>
  <c r="F1079" i="6"/>
  <c r="G1079" i="6" s="1"/>
  <c r="F1080" i="6"/>
  <c r="G1080" i="6" s="1"/>
  <c r="F1081" i="6"/>
  <c r="G1081" i="6" s="1"/>
  <c r="F1082" i="6"/>
  <c r="G1082" i="6" s="1"/>
  <c r="F1083" i="6"/>
  <c r="G1083" i="6" s="1"/>
  <c r="F1084" i="6"/>
  <c r="G1084" i="6" s="1"/>
  <c r="F1085" i="6"/>
  <c r="G1085" i="6" s="1"/>
  <c r="F1086" i="6"/>
  <c r="G1086" i="6" s="1"/>
  <c r="F1087" i="6"/>
  <c r="G1087" i="6" s="1"/>
  <c r="F1088" i="6"/>
  <c r="G1088" i="6" s="1"/>
  <c r="F1089" i="6"/>
  <c r="G1089" i="6" s="1"/>
  <c r="F1090" i="6"/>
  <c r="G1090" i="6" s="1"/>
  <c r="F1091" i="6"/>
  <c r="G1091" i="6" s="1"/>
  <c r="F1092" i="6"/>
  <c r="G1092" i="6" s="1"/>
  <c r="F1093" i="6"/>
  <c r="G1093" i="6" s="1"/>
  <c r="F1094" i="6"/>
  <c r="G1094" i="6" s="1"/>
  <c r="F1095" i="6"/>
  <c r="G1095" i="6" s="1"/>
  <c r="F1096" i="6"/>
  <c r="G1096" i="6" s="1"/>
  <c r="F1097" i="6"/>
  <c r="G1097" i="6" s="1"/>
  <c r="F1098" i="6"/>
  <c r="G1098" i="6" s="1"/>
  <c r="F1099" i="6"/>
  <c r="G1099" i="6" s="1"/>
  <c r="F1100" i="6"/>
  <c r="G1100" i="6" s="1"/>
  <c r="F1101" i="6"/>
  <c r="G1101" i="6" s="1"/>
  <c r="F1102" i="6"/>
  <c r="G1102" i="6" s="1"/>
  <c r="F1103" i="6"/>
  <c r="G1103" i="6" s="1"/>
  <c r="F1104" i="6"/>
  <c r="G1104" i="6" s="1"/>
  <c r="F1105" i="6"/>
  <c r="G1105" i="6" s="1"/>
  <c r="F1106" i="6"/>
  <c r="G1106" i="6" s="1"/>
  <c r="F1107" i="6"/>
  <c r="G1107" i="6" s="1"/>
  <c r="F1108" i="6"/>
  <c r="G1108" i="6" s="1"/>
  <c r="F1109" i="6"/>
  <c r="G1109" i="6" s="1"/>
  <c r="F1110" i="6"/>
  <c r="G1110" i="6" s="1"/>
  <c r="F1111" i="6"/>
  <c r="G1111" i="6" s="1"/>
  <c r="F1112" i="6"/>
  <c r="G1112" i="6" s="1"/>
  <c r="F1113" i="6"/>
  <c r="G1113" i="6" s="1"/>
  <c r="F1114" i="6"/>
  <c r="G1114" i="6" s="1"/>
  <c r="F1115" i="6"/>
  <c r="G1115" i="6" s="1"/>
  <c r="F1116" i="6"/>
  <c r="G1116" i="6" s="1"/>
  <c r="F1117" i="6"/>
  <c r="G1117" i="6" s="1"/>
  <c r="F1118" i="6"/>
  <c r="G1118" i="6" s="1"/>
  <c r="F1119" i="6"/>
  <c r="G1119" i="6" s="1"/>
  <c r="F1120" i="6"/>
  <c r="G1120" i="6" s="1"/>
  <c r="F1121" i="6"/>
  <c r="G1121" i="6" s="1"/>
  <c r="F1122" i="6"/>
  <c r="G1122" i="6" s="1"/>
  <c r="F1123" i="6"/>
  <c r="G1123" i="6" s="1"/>
  <c r="F1124" i="6"/>
  <c r="G1124" i="6" s="1"/>
  <c r="F1125" i="6"/>
  <c r="G1125" i="6" s="1"/>
  <c r="F1126" i="6"/>
  <c r="G1126" i="6" s="1"/>
  <c r="F1127" i="6"/>
  <c r="G1127" i="6" s="1"/>
  <c r="F1128" i="6"/>
  <c r="G1128" i="6" s="1"/>
  <c r="F1129" i="6"/>
  <c r="G1129" i="6" s="1"/>
  <c r="F1130" i="6"/>
  <c r="G1130" i="6" s="1"/>
  <c r="F1131" i="6"/>
  <c r="G1131" i="6" s="1"/>
  <c r="F1132" i="6"/>
  <c r="G1132" i="6" s="1"/>
  <c r="F1133" i="6"/>
  <c r="G1133" i="6" s="1"/>
  <c r="F1134" i="6"/>
  <c r="G1134" i="6" s="1"/>
  <c r="F1135" i="6"/>
  <c r="G1135" i="6" s="1"/>
  <c r="F1136" i="6"/>
  <c r="G1136" i="6" s="1"/>
  <c r="F1137" i="6"/>
  <c r="G1137" i="6" s="1"/>
  <c r="F1138" i="6"/>
  <c r="G1138" i="6" s="1"/>
  <c r="F1139" i="6"/>
  <c r="G1139" i="6" s="1"/>
  <c r="F1140" i="6"/>
  <c r="G1140" i="6" s="1"/>
  <c r="F1141" i="6"/>
  <c r="G1141" i="6" s="1"/>
  <c r="F1142" i="6"/>
  <c r="G1142" i="6" s="1"/>
  <c r="F1143" i="6"/>
  <c r="G1143" i="6" s="1"/>
  <c r="F1144" i="6"/>
  <c r="G1144" i="6" s="1"/>
  <c r="F1145" i="6"/>
  <c r="G1145" i="6" s="1"/>
  <c r="F1146" i="6"/>
  <c r="G1146" i="6" s="1"/>
  <c r="F1147" i="6"/>
  <c r="G1147" i="6" s="1"/>
  <c r="F1148" i="6"/>
  <c r="G1148" i="6" s="1"/>
  <c r="F1149" i="6"/>
  <c r="G1149" i="6" s="1"/>
  <c r="F1150" i="6"/>
  <c r="G1150" i="6" s="1"/>
  <c r="F1151" i="6"/>
  <c r="G1151" i="6" s="1"/>
  <c r="F1152" i="6"/>
  <c r="G1152" i="6" s="1"/>
  <c r="F1153" i="6"/>
  <c r="G1153" i="6" s="1"/>
  <c r="F1154" i="6"/>
  <c r="G1154" i="6" s="1"/>
  <c r="F1155" i="6"/>
  <c r="G1155" i="6" s="1"/>
  <c r="F1156" i="6"/>
  <c r="G1156" i="6" s="1"/>
  <c r="F1157" i="6"/>
  <c r="G1157" i="6" s="1"/>
  <c r="F1158" i="6"/>
  <c r="G1158" i="6" s="1"/>
  <c r="F1159" i="6"/>
  <c r="G1159" i="6" s="1"/>
  <c r="F1160" i="6"/>
  <c r="G1160" i="6" s="1"/>
  <c r="F1161" i="6"/>
  <c r="G1161" i="6" s="1"/>
  <c r="F1162" i="6"/>
  <c r="G1162" i="6" s="1"/>
  <c r="F1163" i="6"/>
  <c r="G1163" i="6" s="1"/>
  <c r="F1164" i="6"/>
  <c r="G1164" i="6" s="1"/>
  <c r="F1165" i="6"/>
  <c r="G1165" i="6" s="1"/>
  <c r="F1166" i="6"/>
  <c r="G1166" i="6" s="1"/>
  <c r="F1167" i="6"/>
  <c r="G1167" i="6" s="1"/>
  <c r="F1168" i="6"/>
  <c r="G1168" i="6" s="1"/>
  <c r="F1169" i="6"/>
  <c r="G1169" i="6" s="1"/>
  <c r="F1170" i="6"/>
  <c r="G1170" i="6" s="1"/>
  <c r="F1171" i="6"/>
  <c r="G1171" i="6" s="1"/>
  <c r="F1172" i="6"/>
  <c r="G1172" i="6" s="1"/>
  <c r="F1173" i="6"/>
  <c r="G1173" i="6" s="1"/>
  <c r="F1174" i="6"/>
  <c r="G1174" i="6" s="1"/>
  <c r="F1175" i="6"/>
  <c r="G1175" i="6" s="1"/>
  <c r="F1176" i="6"/>
  <c r="G1176" i="6" s="1"/>
  <c r="F1177" i="6"/>
  <c r="G1177" i="6" s="1"/>
  <c r="F1178" i="6"/>
  <c r="G1178" i="6" s="1"/>
  <c r="F1179" i="6"/>
  <c r="G1179" i="6" s="1"/>
  <c r="F1180" i="6"/>
  <c r="G1180" i="6" s="1"/>
  <c r="F1181" i="6"/>
  <c r="G1181" i="6" s="1"/>
  <c r="F1182" i="6"/>
  <c r="G1182" i="6" s="1"/>
  <c r="F1183" i="6"/>
  <c r="G1183" i="6" s="1"/>
  <c r="F1184" i="6"/>
  <c r="G1184" i="6" s="1"/>
  <c r="F1185" i="6"/>
  <c r="G1185" i="6" s="1"/>
  <c r="F1186" i="6"/>
  <c r="G1186" i="6" s="1"/>
  <c r="F1187" i="6"/>
  <c r="G1187" i="6" s="1"/>
  <c r="F1188" i="6"/>
  <c r="G1188" i="6" s="1"/>
  <c r="F1189" i="6"/>
  <c r="G1189" i="6" s="1"/>
  <c r="F1190" i="6"/>
  <c r="G1190" i="6" s="1"/>
  <c r="F1191" i="6"/>
  <c r="G1191" i="6" s="1"/>
  <c r="F1192" i="6"/>
  <c r="G1192" i="6" s="1"/>
  <c r="F1193" i="6"/>
  <c r="G1193" i="6" s="1"/>
  <c r="F1194" i="6"/>
  <c r="G1194" i="6" s="1"/>
  <c r="F1195" i="6"/>
  <c r="G1195" i="6" s="1"/>
  <c r="F1196" i="6"/>
  <c r="G1196" i="6" s="1"/>
  <c r="F1197" i="6"/>
  <c r="G1197" i="6" s="1"/>
  <c r="F1198" i="6"/>
  <c r="G1198" i="6" s="1"/>
  <c r="F1199" i="6"/>
  <c r="G1199" i="6" s="1"/>
  <c r="F1200" i="6"/>
  <c r="G1200" i="6" s="1"/>
  <c r="F1201" i="6"/>
  <c r="G1201" i="6" s="1"/>
  <c r="F1202" i="6"/>
  <c r="G1202" i="6" s="1"/>
  <c r="F1203" i="6"/>
  <c r="G1203" i="6" s="1"/>
  <c r="F1204" i="6"/>
  <c r="G1204" i="6" s="1"/>
  <c r="F1205" i="6"/>
  <c r="G1205" i="6" s="1"/>
  <c r="F1206" i="6"/>
  <c r="G1206" i="6" s="1"/>
  <c r="F1207" i="6"/>
  <c r="G1207" i="6" s="1"/>
  <c r="F1208" i="6"/>
  <c r="G1208" i="6" s="1"/>
  <c r="F1209" i="6"/>
  <c r="G1209" i="6" s="1"/>
  <c r="F1210" i="6"/>
  <c r="G1210" i="6" s="1"/>
  <c r="F1211" i="6"/>
  <c r="G1211" i="6" s="1"/>
  <c r="F1212" i="6"/>
  <c r="G1212" i="6" s="1"/>
  <c r="F1213" i="6"/>
  <c r="G1213" i="6" s="1"/>
  <c r="F1214" i="6"/>
  <c r="G1214" i="6" s="1"/>
  <c r="F1215" i="6"/>
  <c r="G1215" i="6" s="1"/>
  <c r="F1216" i="6"/>
  <c r="G1216" i="6" s="1"/>
  <c r="F1217" i="6"/>
  <c r="G1217" i="6" s="1"/>
  <c r="F1218" i="6"/>
  <c r="G1218" i="6" s="1"/>
  <c r="F1219" i="6"/>
  <c r="G1219" i="6" s="1"/>
  <c r="F1220" i="6"/>
  <c r="G1220" i="6" s="1"/>
  <c r="F1221" i="6"/>
  <c r="G1221" i="6" s="1"/>
  <c r="F1222" i="6"/>
  <c r="G1222" i="6" s="1"/>
  <c r="F1223" i="6"/>
  <c r="G1223" i="6" s="1"/>
  <c r="F1224" i="6"/>
  <c r="G1224" i="6" s="1"/>
  <c r="F1225" i="6"/>
  <c r="G1225" i="6" s="1"/>
  <c r="F1226" i="6"/>
  <c r="G1226" i="6" s="1"/>
  <c r="F1227" i="6"/>
  <c r="G1227" i="6" s="1"/>
  <c r="F1228" i="6"/>
  <c r="G1228" i="6" s="1"/>
  <c r="F1229" i="6"/>
  <c r="G1229" i="6" s="1"/>
  <c r="F1230" i="6"/>
  <c r="G1230" i="6" s="1"/>
  <c r="F1231" i="6"/>
  <c r="G1231" i="6" s="1"/>
  <c r="F1232" i="6"/>
  <c r="G1232" i="6" s="1"/>
  <c r="F1233" i="6"/>
  <c r="G1233" i="6" s="1"/>
  <c r="F1234" i="6"/>
  <c r="G1234" i="6" s="1"/>
  <c r="F1235" i="6"/>
  <c r="G1235" i="6" s="1"/>
  <c r="F1236" i="6"/>
  <c r="G1236" i="6" s="1"/>
  <c r="F1237" i="6"/>
  <c r="G1237" i="6" s="1"/>
  <c r="F1238" i="6"/>
  <c r="G1238" i="6" s="1"/>
  <c r="F1239" i="6"/>
  <c r="G1239" i="6" s="1"/>
  <c r="F1240" i="6"/>
  <c r="G1240" i="6" s="1"/>
  <c r="F1241" i="6"/>
  <c r="G1241" i="6" s="1"/>
  <c r="F1242" i="6"/>
  <c r="G1242" i="6" s="1"/>
  <c r="F1243" i="6"/>
  <c r="G1243" i="6" s="1"/>
  <c r="F1244" i="6"/>
  <c r="G1244" i="6" s="1"/>
  <c r="F1245" i="6"/>
  <c r="G1245" i="6" s="1"/>
  <c r="F1246" i="6"/>
  <c r="G1246" i="6" s="1"/>
  <c r="F1247" i="6"/>
  <c r="G1247" i="6" s="1"/>
  <c r="F1248" i="6"/>
  <c r="G1248" i="6" s="1"/>
  <c r="F1249" i="6"/>
  <c r="G1249" i="6" s="1"/>
  <c r="F1250" i="6"/>
  <c r="G1250" i="6" s="1"/>
  <c r="F1251" i="6"/>
  <c r="G1251" i="6" s="1"/>
  <c r="F1252" i="6"/>
  <c r="G1252" i="6" s="1"/>
  <c r="F1253" i="6"/>
  <c r="G1253" i="6" s="1"/>
  <c r="F1254" i="6"/>
  <c r="G1254" i="6" s="1"/>
  <c r="F1255" i="6"/>
  <c r="G1255" i="6" s="1"/>
  <c r="F1256" i="6"/>
  <c r="G1256" i="6" s="1"/>
  <c r="F1257" i="6"/>
  <c r="G1257" i="6" s="1"/>
  <c r="F1258" i="6"/>
  <c r="G1258" i="6" s="1"/>
  <c r="F1259" i="6"/>
  <c r="G1259" i="6" s="1"/>
  <c r="F1260" i="6"/>
  <c r="G1260" i="6" s="1"/>
  <c r="F1261" i="6"/>
  <c r="G1261" i="6" s="1"/>
  <c r="F1262" i="6"/>
  <c r="G1262" i="6" s="1"/>
  <c r="F1263" i="6"/>
  <c r="G1263" i="6" s="1"/>
  <c r="F1264" i="6"/>
  <c r="G1264" i="6" s="1"/>
  <c r="F1265" i="6"/>
  <c r="G1265" i="6" s="1"/>
  <c r="F1266" i="6"/>
  <c r="G1266" i="6" s="1"/>
  <c r="F1267" i="6"/>
  <c r="G1267" i="6" s="1"/>
  <c r="F1268" i="6"/>
  <c r="G1268" i="6" s="1"/>
  <c r="F1269" i="6"/>
  <c r="G1269" i="6" s="1"/>
  <c r="F1270" i="6"/>
  <c r="G1270" i="6" s="1"/>
  <c r="F1271" i="6"/>
  <c r="G1271" i="6" s="1"/>
  <c r="F1272" i="6"/>
  <c r="G1272" i="6" s="1"/>
  <c r="F1273" i="6"/>
  <c r="G1273" i="6" s="1"/>
  <c r="F1274" i="6"/>
  <c r="G1274" i="6" s="1"/>
  <c r="F1275" i="6"/>
  <c r="G1275" i="6" s="1"/>
  <c r="F1276" i="6"/>
  <c r="G1276" i="6" s="1"/>
  <c r="F1277" i="6"/>
  <c r="G1277" i="6" s="1"/>
  <c r="F1278" i="6"/>
  <c r="G1278" i="6" s="1"/>
  <c r="F1279" i="6"/>
  <c r="G1279" i="6" s="1"/>
  <c r="F1280" i="6"/>
  <c r="G1280" i="6" s="1"/>
  <c r="F1281" i="6"/>
  <c r="G1281" i="6" s="1"/>
  <c r="F1282" i="6"/>
  <c r="G1282" i="6" s="1"/>
  <c r="F1283" i="6"/>
  <c r="G1283" i="6" s="1"/>
  <c r="F1284" i="6"/>
  <c r="G1284" i="6" s="1"/>
  <c r="F1285" i="6"/>
  <c r="G1285" i="6" s="1"/>
  <c r="F1286" i="6"/>
  <c r="G1286" i="6" s="1"/>
  <c r="F1287" i="6"/>
  <c r="G1287" i="6" s="1"/>
  <c r="F1288" i="6"/>
  <c r="G1288" i="6" s="1"/>
  <c r="F1289" i="6"/>
  <c r="G1289" i="6" s="1"/>
  <c r="F1290" i="6"/>
  <c r="G1290" i="6" s="1"/>
  <c r="F1291" i="6"/>
  <c r="G1291" i="6" s="1"/>
  <c r="F1292" i="6"/>
  <c r="G1292" i="6" s="1"/>
  <c r="F1293" i="6"/>
  <c r="G1293" i="6" s="1"/>
  <c r="F1294" i="6"/>
  <c r="G1294" i="6" s="1"/>
  <c r="F1295" i="6"/>
  <c r="G1295" i="6" s="1"/>
  <c r="F1296" i="6"/>
  <c r="G1296" i="6" s="1"/>
  <c r="F1297" i="6"/>
  <c r="G1297" i="6" s="1"/>
  <c r="F1298" i="6"/>
  <c r="G1298" i="6" s="1"/>
  <c r="F1299" i="6"/>
  <c r="G1299" i="6" s="1"/>
  <c r="F1300" i="6"/>
  <c r="G1300" i="6" s="1"/>
  <c r="F1301" i="6"/>
  <c r="G1301" i="6" s="1"/>
  <c r="F1302" i="6"/>
  <c r="G1302" i="6" s="1"/>
  <c r="F1303" i="6"/>
  <c r="G1303" i="6" s="1"/>
  <c r="F1304" i="6"/>
  <c r="G1304" i="6" s="1"/>
  <c r="F1305" i="6"/>
  <c r="G1305" i="6" s="1"/>
  <c r="F1306" i="6"/>
  <c r="G1306" i="6" s="1"/>
  <c r="F1307" i="6"/>
  <c r="G1307" i="6" s="1"/>
  <c r="F1308" i="6"/>
  <c r="G1308" i="6" s="1"/>
  <c r="F1309" i="6"/>
  <c r="G1309" i="6" s="1"/>
  <c r="F1310" i="6"/>
  <c r="G1310" i="6" s="1"/>
  <c r="F1311" i="6"/>
  <c r="G1311" i="6" s="1"/>
  <c r="F1312" i="6"/>
  <c r="G1312" i="6" s="1"/>
  <c r="F1313" i="6"/>
  <c r="G1313" i="6" s="1"/>
  <c r="F1314" i="6"/>
  <c r="G1314" i="6" s="1"/>
  <c r="F1315" i="6"/>
  <c r="G1315" i="6" s="1"/>
  <c r="F1316" i="6"/>
  <c r="G1316" i="6" s="1"/>
  <c r="F1317" i="6"/>
  <c r="G1317" i="6" s="1"/>
  <c r="F1318" i="6"/>
  <c r="G1318" i="6" s="1"/>
  <c r="F1319" i="6"/>
  <c r="G1319" i="6" s="1"/>
  <c r="F1320" i="6"/>
  <c r="G1320" i="6" s="1"/>
  <c r="F1321" i="6"/>
  <c r="G1321" i="6" s="1"/>
  <c r="F1322" i="6"/>
  <c r="G1322" i="6" s="1"/>
  <c r="F1323" i="6"/>
  <c r="G1323" i="6" s="1"/>
  <c r="F1324" i="6"/>
  <c r="G1324" i="6" s="1"/>
  <c r="F1325" i="6"/>
  <c r="G1325" i="6" s="1"/>
  <c r="F1326" i="6"/>
  <c r="G1326" i="6" s="1"/>
  <c r="F1327" i="6"/>
  <c r="G1327" i="6" s="1"/>
  <c r="F1328" i="6"/>
  <c r="G1328" i="6" s="1"/>
  <c r="F1329" i="6"/>
  <c r="G1329" i="6" s="1"/>
  <c r="F1330" i="6"/>
  <c r="G1330" i="6" s="1"/>
  <c r="F1331" i="6"/>
  <c r="G1331" i="6" s="1"/>
  <c r="F1332" i="6"/>
  <c r="G1332" i="6" s="1"/>
  <c r="F1333" i="6"/>
  <c r="G1333" i="6" s="1"/>
  <c r="F1334" i="6"/>
  <c r="G1334" i="6" s="1"/>
  <c r="F1335" i="6"/>
  <c r="G1335" i="6" s="1"/>
  <c r="F1336" i="6"/>
  <c r="G1336" i="6" s="1"/>
  <c r="F1337" i="6"/>
  <c r="G1337" i="6" s="1"/>
  <c r="F1338" i="6"/>
  <c r="G1338" i="6" s="1"/>
  <c r="F1339" i="6"/>
  <c r="G1339" i="6" s="1"/>
  <c r="F1340" i="6"/>
  <c r="G1340" i="6" s="1"/>
  <c r="F1341" i="6"/>
  <c r="G1341" i="6" s="1"/>
  <c r="F1342" i="6"/>
  <c r="G1342" i="6" s="1"/>
  <c r="F1343" i="6"/>
  <c r="G1343" i="6" s="1"/>
  <c r="F1344" i="6"/>
  <c r="G1344" i="6" s="1"/>
  <c r="F1345" i="6"/>
  <c r="G1345" i="6" s="1"/>
  <c r="F1346" i="6"/>
  <c r="G1346" i="6" s="1"/>
  <c r="F1347" i="6"/>
  <c r="G1347" i="6" s="1"/>
  <c r="F1348" i="6"/>
  <c r="G1348" i="6" s="1"/>
  <c r="F1349" i="6"/>
  <c r="G1349" i="6" s="1"/>
  <c r="F1350" i="6"/>
  <c r="G1350" i="6" s="1"/>
  <c r="F1351" i="6"/>
  <c r="G1351" i="6" s="1"/>
  <c r="F1352" i="6"/>
  <c r="G1352" i="6" s="1"/>
  <c r="F1353" i="6"/>
  <c r="G1353" i="6" s="1"/>
  <c r="F1354" i="6"/>
  <c r="G1354" i="6" s="1"/>
  <c r="F1355" i="6"/>
  <c r="G1355" i="6" s="1"/>
  <c r="F1356" i="6"/>
  <c r="G1356" i="6" s="1"/>
  <c r="F1357" i="6"/>
  <c r="G1357" i="6" s="1"/>
  <c r="F1358" i="6"/>
  <c r="G1358" i="6" s="1"/>
  <c r="F1359" i="6"/>
  <c r="G1359" i="6" s="1"/>
  <c r="F1360" i="6"/>
  <c r="G1360" i="6" s="1"/>
  <c r="F1361" i="6"/>
  <c r="G1361" i="6" s="1"/>
  <c r="F1362" i="6"/>
  <c r="G1362" i="6" s="1"/>
  <c r="F1363" i="6"/>
  <c r="G1363" i="6" s="1"/>
  <c r="F1364" i="6"/>
  <c r="G1364" i="6" s="1"/>
  <c r="F1365" i="6"/>
  <c r="G1365" i="6" s="1"/>
  <c r="F1366" i="6"/>
  <c r="G1366" i="6" s="1"/>
  <c r="F1367" i="6"/>
  <c r="G1367" i="6" s="1"/>
  <c r="F1368" i="6"/>
  <c r="G1368" i="6" s="1"/>
  <c r="F1369" i="6"/>
  <c r="G1369" i="6" s="1"/>
  <c r="F1370" i="6"/>
  <c r="G1370" i="6" s="1"/>
  <c r="F1371" i="6"/>
  <c r="G1371" i="6" s="1"/>
  <c r="F1372" i="6"/>
  <c r="G1372" i="6" s="1"/>
  <c r="F1373" i="6"/>
  <c r="G1373" i="6" s="1"/>
  <c r="F1374" i="6"/>
  <c r="G1374" i="6" s="1"/>
  <c r="F1375" i="6"/>
  <c r="G1375" i="6" s="1"/>
  <c r="F1376" i="6"/>
  <c r="G1376" i="6" s="1"/>
  <c r="F1377" i="6"/>
  <c r="G1377" i="6" s="1"/>
  <c r="F1378" i="6"/>
  <c r="G1378" i="6" s="1"/>
  <c r="F1379" i="6"/>
  <c r="G1379" i="6" s="1"/>
  <c r="F1380" i="6"/>
  <c r="G1380" i="6" s="1"/>
  <c r="F1381" i="6"/>
  <c r="G1381" i="6" s="1"/>
  <c r="F1382" i="6"/>
  <c r="G1382" i="6" s="1"/>
  <c r="F1383" i="6"/>
  <c r="G1383" i="6" s="1"/>
  <c r="F1384" i="6"/>
  <c r="G1384" i="6" s="1"/>
  <c r="F1385" i="6"/>
  <c r="G1385" i="6" s="1"/>
  <c r="F1386" i="6"/>
  <c r="G1386" i="6" s="1"/>
  <c r="F1387" i="6"/>
  <c r="G1387" i="6" s="1"/>
  <c r="F1388" i="6"/>
  <c r="G1388" i="6" s="1"/>
  <c r="F1389" i="6"/>
  <c r="G1389" i="6" s="1"/>
  <c r="F1390" i="6"/>
  <c r="G1390" i="6" s="1"/>
  <c r="F1391" i="6"/>
  <c r="G1391" i="6" s="1"/>
  <c r="F1392" i="6"/>
  <c r="G1392" i="6" s="1"/>
  <c r="F1393" i="6"/>
  <c r="G1393" i="6" s="1"/>
  <c r="F1394" i="6"/>
  <c r="G1394" i="6" s="1"/>
  <c r="F1395" i="6"/>
  <c r="G1395" i="6" s="1"/>
  <c r="F1396" i="6"/>
  <c r="G1396" i="6" s="1"/>
  <c r="F1397" i="6"/>
  <c r="G1397" i="6" s="1"/>
  <c r="F1398" i="6"/>
  <c r="G1398" i="6" s="1"/>
  <c r="F1399" i="6"/>
  <c r="G1399" i="6" s="1"/>
  <c r="F1400" i="6"/>
  <c r="G1400" i="6" s="1"/>
  <c r="F1401" i="6"/>
  <c r="G1401" i="6" s="1"/>
  <c r="F1402" i="6"/>
  <c r="G1402" i="6" s="1"/>
  <c r="F1403" i="6"/>
  <c r="G1403" i="6" s="1"/>
  <c r="F1404" i="6"/>
  <c r="G1404" i="6" s="1"/>
  <c r="F1405" i="6"/>
  <c r="G1405" i="6" s="1"/>
  <c r="F1406" i="6"/>
  <c r="G1406" i="6" s="1"/>
  <c r="F1407" i="6"/>
  <c r="G1407" i="6" s="1"/>
  <c r="F1408" i="6"/>
  <c r="G1408" i="6" s="1"/>
  <c r="F1409" i="6"/>
  <c r="G1409" i="6" s="1"/>
  <c r="F1410" i="6"/>
  <c r="G1410" i="6" s="1"/>
  <c r="F1411" i="6"/>
  <c r="G1411" i="6" s="1"/>
  <c r="F1412" i="6"/>
  <c r="G1412" i="6" s="1"/>
  <c r="F1413" i="6"/>
  <c r="G1413" i="6" s="1"/>
  <c r="F1414" i="6"/>
  <c r="G1414" i="6" s="1"/>
  <c r="F1415" i="6"/>
  <c r="G1415" i="6" s="1"/>
  <c r="F1416" i="6"/>
  <c r="G1416" i="6" s="1"/>
  <c r="F1417" i="6"/>
  <c r="G1417" i="6" s="1"/>
  <c r="F1418" i="6"/>
  <c r="G1418" i="6" s="1"/>
  <c r="F1419" i="6"/>
  <c r="G1419" i="6" s="1"/>
  <c r="F1420" i="6"/>
  <c r="G1420" i="6" s="1"/>
  <c r="F1421" i="6"/>
  <c r="G1421" i="6" s="1"/>
  <c r="F1422" i="6"/>
  <c r="G1422" i="6" s="1"/>
  <c r="F1423" i="6"/>
  <c r="G1423" i="6" s="1"/>
  <c r="F1424" i="6"/>
  <c r="G1424" i="6" s="1"/>
  <c r="F1425" i="6"/>
  <c r="G1425" i="6" s="1"/>
  <c r="F1426" i="6"/>
  <c r="G1426" i="6" s="1"/>
  <c r="F1427" i="6"/>
  <c r="G1427" i="6" s="1"/>
  <c r="F1428" i="6"/>
  <c r="G1428" i="6" s="1"/>
  <c r="F1429" i="6"/>
  <c r="G1429" i="6" s="1"/>
  <c r="F1430" i="6"/>
  <c r="G1430" i="6" s="1"/>
  <c r="F1431" i="6"/>
  <c r="G1431" i="6" s="1"/>
  <c r="F1432" i="6"/>
  <c r="G1432" i="6" s="1"/>
  <c r="F1433" i="6"/>
  <c r="G1433" i="6" s="1"/>
  <c r="F1434" i="6"/>
  <c r="G1434" i="6" s="1"/>
  <c r="F1435" i="6"/>
  <c r="G1435" i="6" s="1"/>
  <c r="F1436" i="6"/>
  <c r="G1436" i="6" s="1"/>
  <c r="F1437" i="6"/>
  <c r="G1437" i="6" s="1"/>
  <c r="F1438" i="6"/>
  <c r="G1438" i="6" s="1"/>
  <c r="F1439" i="6"/>
  <c r="G1439" i="6" s="1"/>
  <c r="F1440" i="6"/>
  <c r="G1440" i="6" s="1"/>
  <c r="F1441" i="6"/>
  <c r="G1441" i="6" s="1"/>
  <c r="F1442" i="6"/>
  <c r="G1442" i="6" s="1"/>
  <c r="F1443" i="6"/>
  <c r="G1443" i="6" s="1"/>
  <c r="F1444" i="6"/>
  <c r="G1444" i="6" s="1"/>
  <c r="F1445" i="6"/>
  <c r="G1445" i="6" s="1"/>
  <c r="F1446" i="6"/>
  <c r="G1446" i="6" s="1"/>
  <c r="F1447" i="6"/>
  <c r="G1447" i="6" s="1"/>
  <c r="F1448" i="6"/>
  <c r="G1448" i="6" s="1"/>
  <c r="F1449" i="6"/>
  <c r="G1449" i="6" s="1"/>
  <c r="F1450" i="6"/>
  <c r="G1450" i="6" s="1"/>
  <c r="F1451" i="6"/>
  <c r="G1451" i="6" s="1"/>
  <c r="F1452" i="6"/>
  <c r="G1452" i="6" s="1"/>
  <c r="F1453" i="6"/>
  <c r="G1453" i="6" s="1"/>
  <c r="F1454" i="6"/>
  <c r="G1454" i="6" s="1"/>
  <c r="F1455" i="6"/>
  <c r="G1455" i="6" s="1"/>
  <c r="F1456" i="6"/>
  <c r="G1456" i="6" s="1"/>
  <c r="F1457" i="6"/>
  <c r="G1457" i="6" s="1"/>
  <c r="F1458" i="6"/>
  <c r="G1458" i="6" s="1"/>
  <c r="F1459" i="6"/>
  <c r="G1459" i="6" s="1"/>
  <c r="F1460" i="6"/>
  <c r="G1460" i="6" s="1"/>
  <c r="F1461" i="6"/>
  <c r="G1461" i="6" s="1"/>
  <c r="F1462" i="6"/>
  <c r="G1462" i="6" s="1"/>
  <c r="F1463" i="6"/>
  <c r="G1463" i="6" s="1"/>
  <c r="F1464" i="6"/>
  <c r="G1464" i="6" s="1"/>
  <c r="F1465" i="6"/>
  <c r="G1465" i="6" s="1"/>
  <c r="F1466" i="6"/>
  <c r="G1466" i="6" s="1"/>
  <c r="F1467" i="6"/>
  <c r="G1467" i="6" s="1"/>
  <c r="F1468" i="6"/>
  <c r="G1468" i="6" s="1"/>
  <c r="F1469" i="6"/>
  <c r="G1469" i="6" s="1"/>
  <c r="F1470" i="6"/>
  <c r="G1470" i="6" s="1"/>
  <c r="F1471" i="6"/>
  <c r="G1471" i="6" s="1"/>
  <c r="F1472" i="6"/>
  <c r="G1472" i="6" s="1"/>
  <c r="F1473" i="6"/>
  <c r="G1473" i="6" s="1"/>
  <c r="F1474" i="6"/>
  <c r="G1474" i="6" s="1"/>
  <c r="F1475" i="6"/>
  <c r="G1475" i="6" s="1"/>
  <c r="F1476" i="6"/>
  <c r="G1476" i="6" s="1"/>
  <c r="F1477" i="6"/>
  <c r="G1477" i="6" s="1"/>
  <c r="F1478" i="6"/>
  <c r="G1478" i="6" s="1"/>
  <c r="F1479" i="6"/>
  <c r="G1479" i="6" s="1"/>
  <c r="F1480" i="6"/>
  <c r="G1480" i="6" s="1"/>
  <c r="F1481" i="6"/>
  <c r="G1481" i="6" s="1"/>
  <c r="F1482" i="6"/>
  <c r="G1482" i="6" s="1"/>
  <c r="F1483" i="6"/>
  <c r="G1483" i="6" s="1"/>
  <c r="F1484" i="6"/>
  <c r="G1484" i="6" s="1"/>
  <c r="F1485" i="6"/>
  <c r="G1485" i="6" s="1"/>
  <c r="F1486" i="6"/>
  <c r="G1486" i="6" s="1"/>
  <c r="F1487" i="6"/>
  <c r="G1487" i="6" s="1"/>
  <c r="F1488" i="6"/>
  <c r="G1488" i="6" s="1"/>
  <c r="F1489" i="6"/>
  <c r="G1489" i="6" s="1"/>
  <c r="F1490" i="6"/>
  <c r="G1490" i="6" s="1"/>
  <c r="F1491" i="6"/>
  <c r="G1491" i="6" s="1"/>
  <c r="F1492" i="6"/>
  <c r="G1492" i="6" s="1"/>
  <c r="F1493" i="6"/>
  <c r="G1493" i="6" s="1"/>
  <c r="F1494" i="6"/>
  <c r="G1494" i="6" s="1"/>
  <c r="F1495" i="6"/>
  <c r="G1495" i="6" s="1"/>
  <c r="F1496" i="6"/>
  <c r="G1496" i="6" s="1"/>
  <c r="F1497" i="6"/>
  <c r="G1497" i="6" s="1"/>
  <c r="F1498" i="6"/>
  <c r="G1498" i="6" s="1"/>
  <c r="F1499" i="6"/>
  <c r="G1499" i="6" s="1"/>
  <c r="F1500" i="6"/>
  <c r="G1500" i="6" s="1"/>
  <c r="F1501" i="6"/>
  <c r="G1501" i="6" s="1"/>
  <c r="F1502" i="6"/>
  <c r="G1502" i="6" s="1"/>
  <c r="F1503" i="6"/>
  <c r="G1503" i="6" s="1"/>
  <c r="F1504" i="6"/>
  <c r="G1504" i="6" s="1"/>
  <c r="F1505" i="6"/>
  <c r="G1505" i="6" s="1"/>
  <c r="F1506" i="6"/>
  <c r="G1506" i="6" s="1"/>
  <c r="F1507" i="6"/>
  <c r="G1507" i="6" s="1"/>
  <c r="F1508" i="6"/>
  <c r="G1508" i="6" s="1"/>
  <c r="F1509" i="6"/>
  <c r="G1509" i="6" s="1"/>
  <c r="F1510" i="6"/>
  <c r="G1510" i="6" s="1"/>
  <c r="F1511" i="6"/>
  <c r="G1511" i="6" s="1"/>
  <c r="F1512" i="6"/>
  <c r="G1512" i="6" s="1"/>
  <c r="F1513" i="6"/>
  <c r="G1513" i="6" s="1"/>
  <c r="F1514" i="6"/>
  <c r="G1514" i="6" s="1"/>
  <c r="F1515" i="6"/>
  <c r="G1515" i="6" s="1"/>
  <c r="F1516" i="6"/>
  <c r="G1516" i="6" s="1"/>
  <c r="F1517" i="6"/>
  <c r="G1517" i="6" s="1"/>
  <c r="F1518" i="6"/>
  <c r="G1518" i="6" s="1"/>
  <c r="F1519" i="6"/>
  <c r="G1519" i="6" s="1"/>
  <c r="F1520" i="6"/>
  <c r="G1520" i="6" s="1"/>
  <c r="F1521" i="6"/>
  <c r="G1521" i="6" s="1"/>
  <c r="F1522" i="6"/>
  <c r="G1522" i="6" s="1"/>
  <c r="F1523" i="6"/>
  <c r="G1523" i="6" s="1"/>
  <c r="F1524" i="6"/>
  <c r="G1524" i="6" s="1"/>
  <c r="F1525" i="6"/>
  <c r="G1525" i="6" s="1"/>
  <c r="F1526" i="6"/>
  <c r="G1526" i="6" s="1"/>
  <c r="F1527" i="6"/>
  <c r="G1527" i="6" s="1"/>
  <c r="F1528" i="6"/>
  <c r="G1528" i="6" s="1"/>
  <c r="F1529" i="6"/>
  <c r="G1529" i="6" s="1"/>
  <c r="F1530" i="6"/>
  <c r="G1530" i="6" s="1"/>
  <c r="F1531" i="6"/>
  <c r="G1531" i="6" s="1"/>
  <c r="F1532" i="6"/>
  <c r="G1532" i="6" s="1"/>
  <c r="F1533" i="6"/>
  <c r="G1533" i="6" s="1"/>
  <c r="F1534" i="6"/>
  <c r="G1534" i="6" s="1"/>
  <c r="F1535" i="6"/>
  <c r="G1535" i="6" s="1"/>
  <c r="F1536" i="6"/>
  <c r="G1536" i="6" s="1"/>
  <c r="F1537" i="6"/>
  <c r="G1537" i="6" s="1"/>
  <c r="F1538" i="6"/>
  <c r="G1538" i="6" s="1"/>
  <c r="F1539" i="6"/>
  <c r="G1539" i="6" s="1"/>
  <c r="F1540" i="6"/>
  <c r="G1540" i="6" s="1"/>
  <c r="F1541" i="6"/>
  <c r="G1541" i="6" s="1"/>
  <c r="F1542" i="6"/>
  <c r="G1542" i="6" s="1"/>
  <c r="F1543" i="6"/>
  <c r="G1543" i="6" s="1"/>
  <c r="F1544" i="6"/>
  <c r="G1544" i="6" s="1"/>
  <c r="F1545" i="6"/>
  <c r="G1545" i="6" s="1"/>
  <c r="F1546" i="6"/>
  <c r="G1546" i="6" s="1"/>
  <c r="F1547" i="6"/>
  <c r="G1547" i="6" s="1"/>
  <c r="F1548" i="6"/>
  <c r="G1548" i="6" s="1"/>
  <c r="F1549" i="6"/>
  <c r="G1549" i="6" s="1"/>
  <c r="F1550" i="6"/>
  <c r="G1550" i="6" s="1"/>
  <c r="F1551" i="6"/>
  <c r="G1551" i="6" s="1"/>
  <c r="F1552" i="6"/>
  <c r="G1552" i="6" s="1"/>
  <c r="F1553" i="6"/>
  <c r="G1553" i="6" s="1"/>
  <c r="F1554" i="6"/>
  <c r="G1554" i="6" s="1"/>
  <c r="F1555" i="6"/>
  <c r="G1555" i="6" s="1"/>
  <c r="F1556" i="6"/>
  <c r="G1556" i="6" s="1"/>
  <c r="F1557" i="6"/>
  <c r="G1557" i="6" s="1"/>
  <c r="F1558" i="6"/>
  <c r="G1558" i="6" s="1"/>
  <c r="F1559" i="6"/>
  <c r="G1559" i="6" s="1"/>
  <c r="F1560" i="6"/>
  <c r="G1560" i="6" s="1"/>
  <c r="F1561" i="6"/>
  <c r="G1561" i="6" s="1"/>
  <c r="F1562" i="6"/>
  <c r="G1562" i="6" s="1"/>
  <c r="F1563" i="6"/>
  <c r="G1563" i="6" s="1"/>
  <c r="F1564" i="6"/>
  <c r="G1564" i="6" s="1"/>
  <c r="F1565" i="6"/>
  <c r="G1565" i="6" s="1"/>
  <c r="F1566" i="6"/>
  <c r="G1566" i="6" s="1"/>
  <c r="F1567" i="6"/>
  <c r="G1567" i="6" s="1"/>
  <c r="F1568" i="6"/>
  <c r="G1568" i="6" s="1"/>
  <c r="F1569" i="6"/>
  <c r="G1569" i="6" s="1"/>
  <c r="F1570" i="6"/>
  <c r="G1570" i="6" s="1"/>
  <c r="F1571" i="6"/>
  <c r="G1571" i="6" s="1"/>
  <c r="F1572" i="6"/>
  <c r="G1572" i="6" s="1"/>
  <c r="F1573" i="6"/>
  <c r="G1573" i="6" s="1"/>
  <c r="F1574" i="6"/>
  <c r="G1574" i="6" s="1"/>
  <c r="F1575" i="6"/>
  <c r="G1575" i="6" s="1"/>
  <c r="F1576" i="6"/>
  <c r="G1576" i="6" s="1"/>
  <c r="F1577" i="6"/>
  <c r="G1577" i="6" s="1"/>
  <c r="F1578" i="6"/>
  <c r="G1578" i="6" s="1"/>
  <c r="F1579" i="6"/>
  <c r="G1579" i="6" s="1"/>
  <c r="F1580" i="6"/>
  <c r="G1580" i="6" s="1"/>
  <c r="F1581" i="6"/>
  <c r="G1581" i="6" s="1"/>
  <c r="F1582" i="6"/>
  <c r="G1582" i="6" s="1"/>
  <c r="F1583" i="6"/>
  <c r="G1583" i="6" s="1"/>
  <c r="F1584" i="6"/>
  <c r="G1584" i="6" s="1"/>
  <c r="F1585" i="6"/>
  <c r="G1585" i="6" s="1"/>
  <c r="F1586" i="6"/>
  <c r="G1586" i="6" s="1"/>
  <c r="F1587" i="6"/>
  <c r="G1587" i="6" s="1"/>
  <c r="F1588" i="6"/>
  <c r="G1588" i="6" s="1"/>
  <c r="F1589" i="6"/>
  <c r="G1589" i="6" s="1"/>
  <c r="F1590" i="6"/>
  <c r="G1590" i="6" s="1"/>
  <c r="F1591" i="6"/>
  <c r="G1591" i="6" s="1"/>
  <c r="F1592" i="6"/>
  <c r="G1592" i="6" s="1"/>
  <c r="F1593" i="6"/>
  <c r="G1593" i="6" s="1"/>
  <c r="F1594" i="6"/>
  <c r="G1594" i="6" s="1"/>
  <c r="F1595" i="6"/>
  <c r="G1595" i="6" s="1"/>
  <c r="F1596" i="6"/>
  <c r="G1596" i="6" s="1"/>
  <c r="F1597" i="6"/>
  <c r="G1597" i="6" s="1"/>
  <c r="F1598" i="6"/>
  <c r="G1598" i="6" s="1"/>
  <c r="F1599" i="6"/>
  <c r="G1599" i="6" s="1"/>
  <c r="F1600" i="6"/>
  <c r="G1600" i="6" s="1"/>
  <c r="F1601" i="6"/>
  <c r="G1601" i="6" s="1"/>
  <c r="F1602" i="6"/>
  <c r="G1602" i="6" s="1"/>
  <c r="F1603" i="6"/>
  <c r="G1603" i="6" s="1"/>
  <c r="F1604" i="6"/>
  <c r="G1604" i="6" s="1"/>
  <c r="F1605" i="6"/>
  <c r="G1605" i="6" s="1"/>
  <c r="F1606" i="6"/>
  <c r="G1606" i="6" s="1"/>
  <c r="F1607" i="6"/>
  <c r="G1607" i="6" s="1"/>
  <c r="F1608" i="6"/>
  <c r="G1608" i="6" s="1"/>
  <c r="F1609" i="6"/>
  <c r="G1609" i="6" s="1"/>
  <c r="F1610" i="6"/>
  <c r="G1610" i="6" s="1"/>
  <c r="F1611" i="6"/>
  <c r="G1611" i="6" s="1"/>
  <c r="F1612" i="6"/>
  <c r="G1612" i="6" s="1"/>
  <c r="F1613" i="6"/>
  <c r="G1613" i="6" s="1"/>
  <c r="F1614" i="6"/>
  <c r="G1614" i="6" s="1"/>
  <c r="F1615" i="6"/>
  <c r="G1615" i="6" s="1"/>
  <c r="F1616" i="6"/>
  <c r="G1616" i="6" s="1"/>
  <c r="F1617" i="6"/>
  <c r="G1617" i="6" s="1"/>
  <c r="F1618" i="6"/>
  <c r="G1618" i="6" s="1"/>
  <c r="F1619" i="6"/>
  <c r="G1619" i="6" s="1"/>
  <c r="F1620" i="6"/>
  <c r="G1620" i="6" s="1"/>
  <c r="F1621" i="6"/>
  <c r="G1621" i="6" s="1"/>
  <c r="F1622" i="6"/>
  <c r="G1622" i="6" s="1"/>
  <c r="F1623" i="6"/>
  <c r="G1623" i="6" s="1"/>
  <c r="F1624" i="6"/>
  <c r="G1624" i="6" s="1"/>
  <c r="F1625" i="6"/>
  <c r="G1625" i="6" s="1"/>
  <c r="F1626" i="6"/>
  <c r="G1626" i="6" s="1"/>
  <c r="F1627" i="6"/>
  <c r="G1627" i="6" s="1"/>
  <c r="F1628" i="6"/>
  <c r="G1628" i="6" s="1"/>
  <c r="F1629" i="6"/>
  <c r="G1629" i="6" s="1"/>
  <c r="F1630" i="6"/>
  <c r="G1630" i="6" s="1"/>
  <c r="F1631" i="6"/>
  <c r="G1631" i="6" s="1"/>
  <c r="F1632" i="6"/>
  <c r="G1632" i="6" s="1"/>
  <c r="F1633" i="6"/>
  <c r="G1633" i="6" s="1"/>
  <c r="F1634" i="6"/>
  <c r="G1634" i="6" s="1"/>
  <c r="F1635" i="6"/>
  <c r="G1635" i="6" s="1"/>
  <c r="F1636" i="6"/>
  <c r="G1636" i="6" s="1"/>
  <c r="F1637" i="6"/>
  <c r="G1637" i="6" s="1"/>
  <c r="F1638" i="6"/>
  <c r="G1638" i="6" s="1"/>
  <c r="F1639" i="6"/>
  <c r="G1639" i="6" s="1"/>
  <c r="F1640" i="6"/>
  <c r="G1640" i="6" s="1"/>
  <c r="F1641" i="6"/>
  <c r="G1641" i="6" s="1"/>
  <c r="F1642" i="6"/>
  <c r="G1642" i="6" s="1"/>
  <c r="F1643" i="6"/>
  <c r="G1643" i="6" s="1"/>
  <c r="F1644" i="6"/>
  <c r="G1644" i="6" s="1"/>
  <c r="F1645" i="6"/>
  <c r="G1645" i="6" s="1"/>
  <c r="F1646" i="6"/>
  <c r="G1646" i="6" s="1"/>
  <c r="F1647" i="6"/>
  <c r="G1647" i="6" s="1"/>
  <c r="F1648" i="6"/>
  <c r="G1648" i="6" s="1"/>
  <c r="F1649" i="6"/>
  <c r="G1649" i="6" s="1"/>
  <c r="F1650" i="6"/>
  <c r="G1650" i="6" s="1"/>
  <c r="F1651" i="6"/>
  <c r="G1651" i="6" s="1"/>
  <c r="F1652" i="6"/>
  <c r="G1652" i="6" s="1"/>
  <c r="F1653" i="6"/>
  <c r="G1653" i="6" s="1"/>
  <c r="F1654" i="6"/>
  <c r="G1654" i="6" s="1"/>
  <c r="F1655" i="6"/>
  <c r="G1655" i="6" s="1"/>
  <c r="F1656" i="6"/>
  <c r="G1656" i="6" s="1"/>
  <c r="F1657" i="6"/>
  <c r="G1657" i="6" s="1"/>
  <c r="F1658" i="6"/>
  <c r="G1658" i="6" s="1"/>
  <c r="F1659" i="6"/>
  <c r="G1659" i="6" s="1"/>
  <c r="F1660" i="6"/>
  <c r="G1660" i="6" s="1"/>
  <c r="F1661" i="6"/>
  <c r="G1661" i="6" s="1"/>
  <c r="F1662" i="6"/>
  <c r="G1662" i="6" s="1"/>
  <c r="F1663" i="6"/>
  <c r="G1663" i="6" s="1"/>
  <c r="F1664" i="6"/>
  <c r="G1664" i="6" s="1"/>
  <c r="F1665" i="6"/>
  <c r="G1665" i="6" s="1"/>
  <c r="F1666" i="6"/>
  <c r="G1666" i="6" s="1"/>
  <c r="F1667" i="6"/>
  <c r="G1667" i="6" s="1"/>
  <c r="F1668" i="6"/>
  <c r="G1668" i="6" s="1"/>
  <c r="F1669" i="6"/>
  <c r="G1669" i="6" s="1"/>
  <c r="F1670" i="6"/>
  <c r="G1670" i="6" s="1"/>
  <c r="F1671" i="6"/>
  <c r="G1671" i="6" s="1"/>
  <c r="F1672" i="6"/>
  <c r="G1672" i="6" s="1"/>
  <c r="F1673" i="6"/>
  <c r="G1673" i="6" s="1"/>
  <c r="F1674" i="6"/>
  <c r="G1674" i="6" s="1"/>
  <c r="F1675" i="6"/>
  <c r="G1675" i="6" s="1"/>
  <c r="F1676" i="6"/>
  <c r="G1676" i="6" s="1"/>
  <c r="F1677" i="6"/>
  <c r="G1677" i="6" s="1"/>
  <c r="F1678" i="6"/>
  <c r="G1678" i="6" s="1"/>
  <c r="F1679" i="6"/>
  <c r="G1679" i="6" s="1"/>
  <c r="F1680" i="6"/>
  <c r="G1680" i="6" s="1"/>
  <c r="F1681" i="6"/>
  <c r="G1681" i="6" s="1"/>
  <c r="F1682" i="6"/>
  <c r="G1682" i="6" s="1"/>
  <c r="F1683" i="6"/>
  <c r="G1683" i="6" s="1"/>
  <c r="F1684" i="6"/>
  <c r="G1684" i="6" s="1"/>
  <c r="F1685" i="6"/>
  <c r="G1685" i="6" s="1"/>
  <c r="F1686" i="6"/>
  <c r="G1686" i="6" s="1"/>
  <c r="F1687" i="6"/>
  <c r="G1687" i="6" s="1"/>
  <c r="F1688" i="6"/>
  <c r="G1688" i="6" s="1"/>
  <c r="F1689" i="6"/>
  <c r="G1689" i="6" s="1"/>
  <c r="F1690" i="6"/>
  <c r="G1690" i="6" s="1"/>
  <c r="F1691" i="6"/>
  <c r="G1691" i="6" s="1"/>
  <c r="F1692" i="6"/>
  <c r="G1692" i="6" s="1"/>
  <c r="F1693" i="6"/>
  <c r="G1693" i="6" s="1"/>
  <c r="F1694" i="6"/>
  <c r="G1694" i="6" s="1"/>
  <c r="F1695" i="6"/>
  <c r="G1695" i="6" s="1"/>
  <c r="F1696" i="6"/>
  <c r="G1696" i="6" s="1"/>
  <c r="F1697" i="6"/>
  <c r="G1697" i="6" s="1"/>
  <c r="F1698" i="6"/>
  <c r="G1698" i="6" s="1"/>
  <c r="F1699" i="6"/>
  <c r="G1699" i="6" s="1"/>
  <c r="F1700" i="6"/>
  <c r="G1700" i="6" s="1"/>
  <c r="F1701" i="6"/>
  <c r="G1701" i="6" s="1"/>
  <c r="F1702" i="6"/>
  <c r="G1702" i="6" s="1"/>
  <c r="F1703" i="6"/>
  <c r="G1703" i="6" s="1"/>
  <c r="F1704" i="6"/>
  <c r="G1704" i="6" s="1"/>
  <c r="F1705" i="6"/>
  <c r="G1705" i="6" s="1"/>
  <c r="F1706" i="6"/>
  <c r="G1706" i="6" s="1"/>
  <c r="F1707" i="6"/>
  <c r="G1707" i="6" s="1"/>
  <c r="F1708" i="6"/>
  <c r="G1708" i="6" s="1"/>
  <c r="F1709" i="6"/>
  <c r="G1709" i="6" s="1"/>
  <c r="F1710" i="6"/>
  <c r="G1710" i="6" s="1"/>
  <c r="F1711" i="6"/>
  <c r="G1711" i="6" s="1"/>
  <c r="F1712" i="6"/>
  <c r="G1712" i="6" s="1"/>
  <c r="F1713" i="6"/>
  <c r="G1713" i="6" s="1"/>
  <c r="F1714" i="6"/>
  <c r="G1714" i="6" s="1"/>
  <c r="F1715" i="6"/>
  <c r="G1715" i="6" s="1"/>
  <c r="F1716" i="6"/>
  <c r="G1716" i="6" s="1"/>
  <c r="F1717" i="6"/>
  <c r="G1717" i="6" s="1"/>
  <c r="F1718" i="6"/>
  <c r="G1718" i="6" s="1"/>
  <c r="F1719" i="6"/>
  <c r="G1719" i="6" s="1"/>
  <c r="F1720" i="6"/>
  <c r="G1720" i="6" s="1"/>
  <c r="F1721" i="6"/>
  <c r="G1721" i="6" s="1"/>
  <c r="F1722" i="6"/>
  <c r="G1722" i="6" s="1"/>
  <c r="F1723" i="6"/>
  <c r="G1723" i="6" s="1"/>
  <c r="F1724" i="6"/>
  <c r="G1724" i="6" s="1"/>
  <c r="F1725" i="6"/>
  <c r="G1725" i="6" s="1"/>
  <c r="F1726" i="6"/>
  <c r="G1726" i="6" s="1"/>
  <c r="F1727" i="6"/>
  <c r="G1727" i="6" s="1"/>
  <c r="F1728" i="6"/>
  <c r="G1728" i="6" s="1"/>
  <c r="F1729" i="6"/>
  <c r="G1729" i="6" s="1"/>
  <c r="F1730" i="6"/>
  <c r="G1730" i="6" s="1"/>
  <c r="F1731" i="6"/>
  <c r="G1731" i="6" s="1"/>
  <c r="F1732" i="6"/>
  <c r="G1732" i="6" s="1"/>
  <c r="F1733" i="6"/>
  <c r="G1733" i="6" s="1"/>
  <c r="F1734" i="6"/>
  <c r="G1734" i="6" s="1"/>
  <c r="F1735" i="6"/>
  <c r="G1735" i="6" s="1"/>
  <c r="F1736" i="6"/>
  <c r="G1736" i="6" s="1"/>
  <c r="F1737" i="6"/>
  <c r="G1737" i="6" s="1"/>
  <c r="F1738" i="6"/>
  <c r="G1738" i="6" s="1"/>
  <c r="F1739" i="6"/>
  <c r="G1739" i="6" s="1"/>
  <c r="F1740" i="6"/>
  <c r="G1740" i="6" s="1"/>
  <c r="F1741" i="6"/>
  <c r="G1741" i="6" s="1"/>
  <c r="F1742" i="6"/>
  <c r="G1742" i="6" s="1"/>
  <c r="F1743" i="6"/>
  <c r="G1743" i="6" s="1"/>
  <c r="F1744" i="6"/>
  <c r="G1744" i="6" s="1"/>
  <c r="F1745" i="6"/>
  <c r="G1745" i="6" s="1"/>
  <c r="F1746" i="6"/>
  <c r="G1746" i="6" s="1"/>
  <c r="F1747" i="6"/>
  <c r="G1747" i="6" s="1"/>
  <c r="F1748" i="6"/>
  <c r="G1748" i="6" s="1"/>
  <c r="F1749" i="6"/>
  <c r="G1749" i="6" s="1"/>
  <c r="F1750" i="6"/>
  <c r="G1750" i="6" s="1"/>
  <c r="F1751" i="6"/>
  <c r="G1751" i="6" s="1"/>
  <c r="F1752" i="6"/>
  <c r="G1752" i="6" s="1"/>
  <c r="F1753" i="6"/>
  <c r="G1753" i="6" s="1"/>
  <c r="F1754" i="6"/>
  <c r="G1754" i="6" s="1"/>
  <c r="F1755" i="6"/>
  <c r="G1755" i="6" s="1"/>
  <c r="F1756" i="6"/>
  <c r="G1756" i="6" s="1"/>
  <c r="F1757" i="6"/>
  <c r="G1757" i="6" s="1"/>
  <c r="F1758" i="6"/>
  <c r="G1758" i="6" s="1"/>
  <c r="F1759" i="6"/>
  <c r="G1759" i="6" s="1"/>
  <c r="F1760" i="6"/>
  <c r="G1760" i="6" s="1"/>
  <c r="F1761" i="6"/>
  <c r="G1761" i="6" s="1"/>
  <c r="F1762" i="6"/>
  <c r="G1762" i="6" s="1"/>
  <c r="F1763" i="6"/>
  <c r="G1763" i="6" s="1"/>
  <c r="F1764" i="6"/>
  <c r="G1764" i="6" s="1"/>
  <c r="F1765" i="6"/>
  <c r="G1765" i="6" s="1"/>
  <c r="F1766" i="6"/>
  <c r="G1766" i="6" s="1"/>
  <c r="F1767" i="6"/>
  <c r="G1767" i="6" s="1"/>
  <c r="F1768" i="6"/>
  <c r="G1768" i="6" s="1"/>
  <c r="F1769" i="6"/>
  <c r="G1769" i="6" s="1"/>
  <c r="F1770" i="6"/>
  <c r="G1770" i="6" s="1"/>
  <c r="F1771" i="6"/>
  <c r="G1771" i="6" s="1"/>
  <c r="F1772" i="6"/>
  <c r="G1772" i="6" s="1"/>
  <c r="F1773" i="6"/>
  <c r="G1773" i="6" s="1"/>
  <c r="F1774" i="6"/>
  <c r="G1774" i="6" s="1"/>
  <c r="F1775" i="6"/>
  <c r="G1775" i="6" s="1"/>
  <c r="F1776" i="6"/>
  <c r="G1776" i="6" s="1"/>
  <c r="F1777" i="6"/>
  <c r="G1777" i="6" s="1"/>
  <c r="F1778" i="6"/>
  <c r="G1778" i="6" s="1"/>
  <c r="F1779" i="6"/>
  <c r="G1779" i="6" s="1"/>
  <c r="F1780" i="6"/>
  <c r="G1780" i="6" s="1"/>
  <c r="F1781" i="6"/>
  <c r="G1781" i="6" s="1"/>
  <c r="F1782" i="6"/>
  <c r="G1782" i="6" s="1"/>
  <c r="F1783" i="6"/>
  <c r="G1783" i="6" s="1"/>
  <c r="F1784" i="6"/>
  <c r="G1784" i="6" s="1"/>
  <c r="F1785" i="6"/>
  <c r="G1785" i="6" s="1"/>
  <c r="F1786" i="6"/>
  <c r="G1786" i="6" s="1"/>
  <c r="F1787" i="6"/>
  <c r="G1787" i="6" s="1"/>
  <c r="F1788" i="6"/>
  <c r="G1788" i="6" s="1"/>
  <c r="F1789" i="6"/>
  <c r="G1789" i="6" s="1"/>
  <c r="F1790" i="6"/>
  <c r="G1790" i="6" s="1"/>
  <c r="F1791" i="6"/>
  <c r="G1791" i="6" s="1"/>
  <c r="F1792" i="6"/>
  <c r="G1792" i="6" s="1"/>
  <c r="F1793" i="6"/>
  <c r="G1793" i="6" s="1"/>
  <c r="F1794" i="6"/>
  <c r="G1794" i="6" s="1"/>
  <c r="F1795" i="6"/>
  <c r="G1795" i="6" s="1"/>
  <c r="F1796" i="6"/>
  <c r="G1796" i="6" s="1"/>
  <c r="F1797" i="6"/>
  <c r="G1797" i="6" s="1"/>
  <c r="F1798" i="6"/>
  <c r="G1798" i="6" s="1"/>
  <c r="F1799" i="6"/>
  <c r="G1799" i="6" s="1"/>
  <c r="F1800" i="6"/>
  <c r="G1800" i="6" s="1"/>
  <c r="F1801" i="6"/>
  <c r="G1801" i="6" s="1"/>
  <c r="F1802" i="6"/>
  <c r="G1802" i="6" s="1"/>
  <c r="F1803" i="6"/>
  <c r="G1803" i="6" s="1"/>
  <c r="F1804" i="6"/>
  <c r="G1804" i="6" s="1"/>
  <c r="F1805" i="6"/>
  <c r="G1805" i="6" s="1"/>
  <c r="F1806" i="6"/>
  <c r="G1806" i="6" s="1"/>
  <c r="F1807" i="6"/>
  <c r="G1807" i="6" s="1"/>
  <c r="F1808" i="6"/>
  <c r="G1808" i="6" s="1"/>
  <c r="F1809" i="6"/>
  <c r="G1809" i="6" s="1"/>
  <c r="F1810" i="6"/>
  <c r="G1810" i="6" s="1"/>
  <c r="F1811" i="6"/>
  <c r="G1811" i="6" s="1"/>
  <c r="F1812" i="6"/>
  <c r="G1812" i="6" s="1"/>
  <c r="F1813" i="6"/>
  <c r="G1813" i="6" s="1"/>
  <c r="F1814" i="6"/>
  <c r="G1814" i="6" s="1"/>
  <c r="F1815" i="6"/>
  <c r="G1815" i="6" s="1"/>
  <c r="F1816" i="6"/>
  <c r="G1816" i="6" s="1"/>
  <c r="F1817" i="6"/>
  <c r="G1817" i="6" s="1"/>
  <c r="F1818" i="6"/>
  <c r="G1818" i="6" s="1"/>
  <c r="F1819" i="6"/>
  <c r="G1819" i="6" s="1"/>
  <c r="F1820" i="6"/>
  <c r="G1820" i="6" s="1"/>
  <c r="F1821" i="6"/>
  <c r="G1821" i="6" s="1"/>
  <c r="F1822" i="6"/>
  <c r="G1822" i="6" s="1"/>
  <c r="F1823" i="6"/>
  <c r="G1823" i="6" s="1"/>
  <c r="F1824" i="6"/>
  <c r="G1824" i="6" s="1"/>
  <c r="F1825" i="6"/>
  <c r="G1825" i="6" s="1"/>
  <c r="F1826" i="6"/>
  <c r="G1826" i="6" s="1"/>
  <c r="F1827" i="6"/>
  <c r="G1827" i="6" s="1"/>
  <c r="F1828" i="6"/>
  <c r="G1828" i="6" s="1"/>
  <c r="F1829" i="6"/>
  <c r="G1829" i="6" s="1"/>
  <c r="F1830" i="6"/>
  <c r="G1830" i="6" s="1"/>
  <c r="F1831" i="6"/>
  <c r="G1831" i="6" s="1"/>
  <c r="F1832" i="6"/>
  <c r="G1832" i="6" s="1"/>
  <c r="F1833" i="6"/>
  <c r="G1833" i="6" s="1"/>
  <c r="F1834" i="6"/>
  <c r="G1834" i="6" s="1"/>
  <c r="F1835" i="6"/>
  <c r="G1835" i="6" s="1"/>
  <c r="F1836" i="6"/>
  <c r="G1836" i="6" s="1"/>
  <c r="F1837" i="6"/>
  <c r="G1837" i="6" s="1"/>
  <c r="F1838" i="6"/>
  <c r="G1838" i="6" s="1"/>
  <c r="F1839" i="6"/>
  <c r="G1839" i="6" s="1"/>
  <c r="F1840" i="6"/>
  <c r="G1840" i="6" s="1"/>
  <c r="F1841" i="6"/>
  <c r="G1841" i="6" s="1"/>
  <c r="F1842" i="6"/>
  <c r="G1842" i="6" s="1"/>
  <c r="F1843" i="6"/>
  <c r="G1843" i="6" s="1"/>
  <c r="F1844" i="6"/>
  <c r="G1844" i="6" s="1"/>
  <c r="F1845" i="6"/>
  <c r="G1845" i="6" s="1"/>
  <c r="F1846" i="6"/>
  <c r="G1846" i="6" s="1"/>
  <c r="F1847" i="6"/>
  <c r="G1847" i="6" s="1"/>
  <c r="F1848" i="6"/>
  <c r="G1848" i="6" s="1"/>
  <c r="F1849" i="6"/>
  <c r="G1849" i="6" s="1"/>
  <c r="F1850" i="6"/>
  <c r="G1850" i="6" s="1"/>
  <c r="F1851" i="6"/>
  <c r="G1851" i="6" s="1"/>
  <c r="F1852" i="6"/>
  <c r="G1852" i="6" s="1"/>
  <c r="F1853" i="6"/>
  <c r="G1853" i="6" s="1"/>
  <c r="F1854" i="6"/>
  <c r="G1854" i="6" s="1"/>
  <c r="F1855" i="6"/>
  <c r="G1855" i="6" s="1"/>
  <c r="F1856" i="6"/>
  <c r="G1856" i="6" s="1"/>
  <c r="F1857" i="6"/>
  <c r="G1857" i="6" s="1"/>
  <c r="F1858" i="6"/>
  <c r="G1858" i="6" s="1"/>
  <c r="F1859" i="6"/>
  <c r="G1859" i="6" s="1"/>
  <c r="F1860" i="6"/>
  <c r="G1860" i="6" s="1"/>
  <c r="F1861" i="6"/>
  <c r="G1861" i="6" s="1"/>
  <c r="F1862" i="6"/>
  <c r="G1862" i="6" s="1"/>
  <c r="F1863" i="6"/>
  <c r="G1863" i="6" s="1"/>
  <c r="F1864" i="6"/>
  <c r="G1864" i="6" s="1"/>
  <c r="F1865" i="6"/>
  <c r="G1865" i="6" s="1"/>
  <c r="F1866" i="6"/>
  <c r="G1866" i="6" s="1"/>
  <c r="F1867" i="6"/>
  <c r="G1867" i="6" s="1"/>
  <c r="F1868" i="6"/>
  <c r="G1868" i="6" s="1"/>
  <c r="F1869" i="6"/>
  <c r="G1869" i="6" s="1"/>
  <c r="F1870" i="6"/>
  <c r="G1870" i="6" s="1"/>
  <c r="F1871" i="6"/>
  <c r="G1871" i="6" s="1"/>
  <c r="F1872" i="6"/>
  <c r="G1872" i="6" s="1"/>
  <c r="F1873" i="6"/>
  <c r="G1873" i="6" s="1"/>
  <c r="F1874" i="6"/>
  <c r="G1874" i="6" s="1"/>
  <c r="F1875" i="6"/>
  <c r="G1875" i="6" s="1"/>
  <c r="F1876" i="6"/>
  <c r="G1876" i="6" s="1"/>
  <c r="F1877" i="6"/>
  <c r="G1877" i="6" s="1"/>
  <c r="F1878" i="6"/>
  <c r="G1878" i="6" s="1"/>
  <c r="F1879" i="6"/>
  <c r="G1879" i="6" s="1"/>
  <c r="F1880" i="6"/>
  <c r="G1880" i="6" s="1"/>
  <c r="F1881" i="6"/>
  <c r="G1881" i="6" s="1"/>
  <c r="F1882" i="6"/>
  <c r="G1882" i="6" s="1"/>
  <c r="F1883" i="6"/>
  <c r="G1883" i="6" s="1"/>
  <c r="F1884" i="6"/>
  <c r="G1884" i="6" s="1"/>
  <c r="F1885" i="6"/>
  <c r="G1885" i="6" s="1"/>
  <c r="F1886" i="6"/>
  <c r="G1886" i="6" s="1"/>
  <c r="F1887" i="6"/>
  <c r="G1887" i="6" s="1"/>
  <c r="F1888" i="6"/>
  <c r="G1888" i="6" s="1"/>
  <c r="F1889" i="6"/>
  <c r="G1889" i="6" s="1"/>
  <c r="F1890" i="6"/>
  <c r="G1890" i="6" s="1"/>
  <c r="F1891" i="6"/>
  <c r="G1891" i="6" s="1"/>
  <c r="F1892" i="6"/>
  <c r="G1892" i="6" s="1"/>
  <c r="F1893" i="6"/>
  <c r="G1893" i="6" s="1"/>
  <c r="F1894" i="6"/>
  <c r="G1894" i="6" s="1"/>
  <c r="F1895" i="6"/>
  <c r="G1895" i="6" s="1"/>
  <c r="F1896" i="6"/>
  <c r="G1896" i="6" s="1"/>
  <c r="F1897" i="6"/>
  <c r="G1897" i="6" s="1"/>
  <c r="F1898" i="6"/>
  <c r="G1898" i="6" s="1"/>
  <c r="F1899" i="6"/>
  <c r="G1899" i="6" s="1"/>
  <c r="F1900" i="6"/>
  <c r="G1900" i="6" s="1"/>
  <c r="F1901" i="6"/>
  <c r="G1901" i="6" s="1"/>
  <c r="F1902" i="6"/>
  <c r="G1902" i="6" s="1"/>
  <c r="F1903" i="6"/>
  <c r="G1903" i="6" s="1"/>
  <c r="F1904" i="6"/>
  <c r="G1904" i="6" s="1"/>
  <c r="F1905" i="6"/>
  <c r="G1905" i="6" s="1"/>
  <c r="F1906" i="6"/>
  <c r="G1906" i="6" s="1"/>
  <c r="F1907" i="6"/>
  <c r="G1907" i="6" s="1"/>
  <c r="F1908" i="6"/>
  <c r="G1908" i="6" s="1"/>
  <c r="F1909" i="6"/>
  <c r="G1909" i="6" s="1"/>
  <c r="F1910" i="6"/>
  <c r="G1910" i="6" s="1"/>
  <c r="F1911" i="6"/>
  <c r="G1911" i="6" s="1"/>
  <c r="F1912" i="6"/>
  <c r="G1912" i="6" s="1"/>
  <c r="F1913" i="6"/>
  <c r="G1913" i="6" s="1"/>
  <c r="F1914" i="6"/>
  <c r="G1914" i="6" s="1"/>
  <c r="F1915" i="6"/>
  <c r="G1915" i="6" s="1"/>
  <c r="F1916" i="6"/>
  <c r="G1916" i="6" s="1"/>
  <c r="F1917" i="6"/>
  <c r="G1917" i="6" s="1"/>
  <c r="F1918" i="6"/>
  <c r="G1918" i="6" s="1"/>
  <c r="F1919" i="6"/>
  <c r="G1919" i="6" s="1"/>
  <c r="F1920" i="6"/>
  <c r="G1920" i="6" s="1"/>
  <c r="F1921" i="6"/>
  <c r="G1921" i="6" s="1"/>
  <c r="F1922" i="6"/>
  <c r="G1922" i="6" s="1"/>
  <c r="F1923" i="6"/>
  <c r="G1923" i="6" s="1"/>
  <c r="F1924" i="6"/>
  <c r="G1924" i="6" s="1"/>
  <c r="F1925" i="6"/>
  <c r="G1925" i="6" s="1"/>
  <c r="F1926" i="6"/>
  <c r="G1926" i="6" s="1"/>
  <c r="F1927" i="6"/>
  <c r="G1927" i="6" s="1"/>
  <c r="F1928" i="6"/>
  <c r="G1928" i="6" s="1"/>
  <c r="F1929" i="6"/>
  <c r="G1929" i="6" s="1"/>
  <c r="F1930" i="6"/>
  <c r="G1930" i="6" s="1"/>
  <c r="F1931" i="6"/>
  <c r="G1931" i="6" s="1"/>
  <c r="F1932" i="6"/>
  <c r="G1932" i="6" s="1"/>
  <c r="F1933" i="6"/>
  <c r="G1933" i="6" s="1"/>
  <c r="F1934" i="6"/>
  <c r="G1934" i="6" s="1"/>
  <c r="F1935" i="6"/>
  <c r="G1935" i="6" s="1"/>
  <c r="F1936" i="6"/>
  <c r="G1936" i="6" s="1"/>
  <c r="F1937" i="6"/>
  <c r="G1937" i="6" s="1"/>
  <c r="F1938" i="6"/>
  <c r="G1938" i="6" s="1"/>
  <c r="F1939" i="6"/>
  <c r="G1939" i="6" s="1"/>
  <c r="F1940" i="6"/>
  <c r="G1940" i="6" s="1"/>
  <c r="F1941" i="6"/>
  <c r="G1941" i="6" s="1"/>
  <c r="F1942" i="6"/>
  <c r="G1942" i="6" s="1"/>
  <c r="F1943" i="6"/>
  <c r="G1943" i="6" s="1"/>
  <c r="F1944" i="6"/>
  <c r="G1944" i="6" s="1"/>
  <c r="F1945" i="6"/>
  <c r="G1945" i="6" s="1"/>
  <c r="F1946" i="6"/>
  <c r="G1946" i="6" s="1"/>
  <c r="F1947" i="6"/>
  <c r="G1947" i="6" s="1"/>
  <c r="F1948" i="6"/>
  <c r="G1948" i="6" s="1"/>
  <c r="F1949" i="6"/>
  <c r="G1949" i="6" s="1"/>
  <c r="F1950" i="6"/>
  <c r="G1950" i="6" s="1"/>
  <c r="F1951" i="6"/>
  <c r="G1951" i="6" s="1"/>
  <c r="F1952" i="6"/>
  <c r="G1952" i="6" s="1"/>
  <c r="F1953" i="6"/>
  <c r="G1953" i="6" s="1"/>
  <c r="F1954" i="6"/>
  <c r="G1954" i="6" s="1"/>
  <c r="F1955" i="6"/>
  <c r="G1955" i="6" s="1"/>
  <c r="F1956" i="6"/>
  <c r="G1956" i="6" s="1"/>
  <c r="F1957" i="6"/>
  <c r="G1957" i="6" s="1"/>
  <c r="F1958" i="6"/>
  <c r="G1958" i="6" s="1"/>
  <c r="F1959" i="6"/>
  <c r="G1959" i="6" s="1"/>
  <c r="F1960" i="6"/>
  <c r="G1960" i="6" s="1"/>
  <c r="F1961" i="6"/>
  <c r="G1961" i="6" s="1"/>
  <c r="F1962" i="6"/>
  <c r="G1962" i="6" s="1"/>
  <c r="F1963" i="6"/>
  <c r="G1963" i="6" s="1"/>
  <c r="F1964" i="6"/>
  <c r="G1964" i="6" s="1"/>
  <c r="F1965" i="6"/>
  <c r="G1965" i="6" s="1"/>
  <c r="F1966" i="6"/>
  <c r="G1966" i="6" s="1"/>
  <c r="F1967" i="6"/>
  <c r="G1967" i="6" s="1"/>
  <c r="F1968" i="6"/>
  <c r="G1968" i="6" s="1"/>
  <c r="F1969" i="6"/>
  <c r="G1969" i="6" s="1"/>
  <c r="F1970" i="6"/>
  <c r="G1970" i="6" s="1"/>
  <c r="F1971" i="6"/>
  <c r="G1971" i="6" s="1"/>
  <c r="F1972" i="6"/>
  <c r="G1972" i="6" s="1"/>
  <c r="F1973" i="6"/>
  <c r="G1973" i="6" s="1"/>
  <c r="F1974" i="6"/>
  <c r="G1974" i="6" s="1"/>
  <c r="F1975" i="6"/>
  <c r="G1975" i="6" s="1"/>
  <c r="F1976" i="6"/>
  <c r="G1976" i="6" s="1"/>
  <c r="F1977" i="6"/>
  <c r="G1977" i="6" s="1"/>
  <c r="F1978" i="6"/>
  <c r="G1978" i="6" s="1"/>
  <c r="F1979" i="6"/>
  <c r="G1979" i="6" s="1"/>
  <c r="F1980" i="6"/>
  <c r="G1980" i="6" s="1"/>
  <c r="F1981" i="6"/>
  <c r="G1981" i="6" s="1"/>
  <c r="F1982" i="6"/>
  <c r="G1982" i="6" s="1"/>
  <c r="F1983" i="6"/>
  <c r="G1983" i="6" s="1"/>
  <c r="F1984" i="6"/>
  <c r="G1984" i="6" s="1"/>
  <c r="F1985" i="6"/>
  <c r="G1985" i="6" s="1"/>
  <c r="F1986" i="6"/>
  <c r="G1986" i="6" s="1"/>
  <c r="F1987" i="6"/>
  <c r="G1987" i="6" s="1"/>
  <c r="F1988" i="6"/>
  <c r="G1988" i="6" s="1"/>
  <c r="F1989" i="6"/>
  <c r="G1989" i="6" s="1"/>
  <c r="F1990" i="6"/>
  <c r="G1990" i="6" s="1"/>
  <c r="F1991" i="6"/>
  <c r="G1991" i="6" s="1"/>
  <c r="F1992" i="6"/>
  <c r="G1992" i="6" s="1"/>
  <c r="F1993" i="6"/>
  <c r="G1993" i="6" s="1"/>
  <c r="F1994" i="6"/>
  <c r="G1994" i="6" s="1"/>
  <c r="F1995" i="6"/>
  <c r="G1995" i="6" s="1"/>
  <c r="F1996" i="6"/>
  <c r="G1996" i="6" s="1"/>
  <c r="F1997" i="6"/>
  <c r="G1997" i="6" s="1"/>
  <c r="F1998" i="6"/>
  <c r="G1998" i="6" s="1"/>
  <c r="F1999" i="6"/>
  <c r="G1999" i="6" s="1"/>
  <c r="F2000" i="6"/>
  <c r="G2000" i="6" s="1"/>
  <c r="F2001" i="6"/>
  <c r="G2001" i="6" s="1"/>
  <c r="F2002" i="6"/>
  <c r="G2002" i="6" s="1"/>
  <c r="F2003" i="6"/>
  <c r="G2003" i="6" s="1"/>
  <c r="F2004" i="6"/>
  <c r="G2004" i="6" s="1"/>
  <c r="F2005" i="6"/>
  <c r="G2005" i="6" s="1"/>
  <c r="F2006" i="6"/>
  <c r="G2006" i="6" s="1"/>
  <c r="F2007" i="6"/>
  <c r="G2007" i="6" s="1"/>
  <c r="F2008" i="6"/>
  <c r="G2008" i="6" s="1"/>
  <c r="F2009" i="6"/>
  <c r="G2009" i="6" s="1"/>
  <c r="F2010" i="6"/>
  <c r="G2010" i="6" s="1"/>
  <c r="F2011" i="6"/>
  <c r="G2011" i="6" s="1"/>
  <c r="F2012" i="6"/>
  <c r="G2012" i="6" s="1"/>
  <c r="F2013" i="6"/>
  <c r="G2013" i="6" s="1"/>
  <c r="F2014" i="6"/>
  <c r="G2014" i="6" s="1"/>
  <c r="F2015" i="6"/>
  <c r="G2015" i="6" s="1"/>
  <c r="F2016" i="6"/>
  <c r="G2016" i="6" s="1"/>
  <c r="F2017" i="6"/>
  <c r="G2017" i="6" s="1"/>
  <c r="F2018" i="6"/>
  <c r="G2018" i="6" s="1"/>
  <c r="F2019" i="6"/>
  <c r="G2019" i="6" s="1"/>
  <c r="F2020" i="6"/>
  <c r="G2020" i="6" s="1"/>
  <c r="F2021" i="6"/>
  <c r="G2021" i="6" s="1"/>
  <c r="F2022" i="6"/>
  <c r="G2022" i="6" s="1"/>
  <c r="F2023" i="6"/>
  <c r="G2023" i="6" s="1"/>
  <c r="F2024" i="6"/>
  <c r="G2024" i="6" s="1"/>
  <c r="F2025" i="6"/>
  <c r="G2025" i="6" s="1"/>
  <c r="F2026" i="6"/>
  <c r="G2026" i="6" s="1"/>
  <c r="F2027" i="6"/>
  <c r="G2027" i="6" s="1"/>
  <c r="F2028" i="6"/>
  <c r="G2028" i="6" s="1"/>
  <c r="F2029" i="6"/>
  <c r="G2029" i="6" s="1"/>
  <c r="F2030" i="6"/>
  <c r="G2030" i="6" s="1"/>
  <c r="F2031" i="6"/>
  <c r="G2031" i="6" s="1"/>
  <c r="F2032" i="6"/>
  <c r="G2032" i="6" s="1"/>
  <c r="F2033" i="6"/>
  <c r="G2033" i="6" s="1"/>
  <c r="F2034" i="6"/>
  <c r="G2034" i="6" s="1"/>
  <c r="F2035" i="6"/>
  <c r="G2035" i="6" s="1"/>
  <c r="F2036" i="6"/>
  <c r="G2036" i="6" s="1"/>
  <c r="F2037" i="6"/>
  <c r="G2037" i="6" s="1"/>
  <c r="F2038" i="6"/>
  <c r="G2038" i="6" s="1"/>
  <c r="F2039" i="6"/>
  <c r="G2039" i="6" s="1"/>
  <c r="F2040" i="6"/>
  <c r="G2040" i="6" s="1"/>
  <c r="F2041" i="6"/>
  <c r="G2041" i="6" s="1"/>
  <c r="F2042" i="6"/>
  <c r="G2042" i="6" s="1"/>
  <c r="F2043" i="6"/>
  <c r="G2043" i="6" s="1"/>
  <c r="F2044" i="6"/>
  <c r="G2044" i="6" s="1"/>
  <c r="F2045" i="6"/>
  <c r="G2045" i="6" s="1"/>
  <c r="F2046" i="6"/>
  <c r="G2046" i="6" s="1"/>
  <c r="F2047" i="6"/>
  <c r="G2047" i="6" s="1"/>
  <c r="F2048" i="6"/>
  <c r="G2048" i="6" s="1"/>
  <c r="F2049" i="6"/>
  <c r="G2049" i="6" s="1"/>
  <c r="F2050" i="6"/>
  <c r="G2050" i="6" s="1"/>
  <c r="F2051" i="6"/>
  <c r="G2051" i="6" s="1"/>
  <c r="F2052" i="6"/>
  <c r="G2052" i="6" s="1"/>
  <c r="F2053" i="6"/>
  <c r="G2053" i="6" s="1"/>
  <c r="F2054" i="6"/>
  <c r="G2054" i="6" s="1"/>
  <c r="F2055" i="6"/>
  <c r="G2055" i="6" s="1"/>
  <c r="F2056" i="6"/>
  <c r="G2056" i="6" s="1"/>
  <c r="F2057" i="6"/>
  <c r="G2057" i="6" s="1"/>
  <c r="F2058" i="6"/>
  <c r="G2058" i="6" s="1"/>
  <c r="F2059" i="6"/>
  <c r="G2059" i="6" s="1"/>
  <c r="F2060" i="6"/>
  <c r="G2060" i="6" s="1"/>
  <c r="F2061" i="6"/>
  <c r="G2061" i="6" s="1"/>
  <c r="F2062" i="6"/>
  <c r="G2062" i="6" s="1"/>
  <c r="F2063" i="6"/>
  <c r="G2063" i="6" s="1"/>
  <c r="F2064" i="6"/>
  <c r="G2064" i="6" s="1"/>
  <c r="F2065" i="6"/>
  <c r="G2065" i="6" s="1"/>
  <c r="F2066" i="6"/>
  <c r="G2066" i="6" s="1"/>
  <c r="F2067" i="6"/>
  <c r="G2067" i="6" s="1"/>
  <c r="F2068" i="6"/>
  <c r="G2068" i="6" s="1"/>
  <c r="F2069" i="6"/>
  <c r="G2069" i="6" s="1"/>
  <c r="F2070" i="6"/>
  <c r="G2070" i="6" s="1"/>
  <c r="F2071" i="6"/>
  <c r="G2071" i="6" s="1"/>
  <c r="F2072" i="6"/>
  <c r="G2072" i="6" s="1"/>
  <c r="F2073" i="6"/>
  <c r="G2073" i="6" s="1"/>
  <c r="F2074" i="6"/>
  <c r="G2074" i="6" s="1"/>
  <c r="F2075" i="6"/>
  <c r="G2075" i="6" s="1"/>
  <c r="F2076" i="6"/>
  <c r="G2076" i="6" s="1"/>
  <c r="F2077" i="6"/>
  <c r="G2077" i="6" s="1"/>
  <c r="F2078" i="6"/>
  <c r="G2078" i="6" s="1"/>
  <c r="F2079" i="6"/>
  <c r="G2079" i="6" s="1"/>
  <c r="F2080" i="6"/>
  <c r="G2080" i="6" s="1"/>
  <c r="F2081" i="6"/>
  <c r="G2081" i="6" s="1"/>
  <c r="F2082" i="6"/>
  <c r="G2082" i="6" s="1"/>
  <c r="F2083" i="6"/>
  <c r="G2083" i="6" s="1"/>
  <c r="F2084" i="6"/>
  <c r="G2084" i="6" s="1"/>
  <c r="F2085" i="6"/>
  <c r="G2085" i="6" s="1"/>
  <c r="F2086" i="6"/>
  <c r="G2086" i="6" s="1"/>
  <c r="F2087" i="6"/>
  <c r="G2087" i="6" s="1"/>
  <c r="F2088" i="6"/>
  <c r="G2088" i="6" s="1"/>
  <c r="F2089" i="6"/>
  <c r="G2089" i="6" s="1"/>
  <c r="F2090" i="6"/>
  <c r="G2090" i="6" s="1"/>
  <c r="F2091" i="6"/>
  <c r="G2091" i="6" s="1"/>
  <c r="F2092" i="6"/>
  <c r="G2092" i="6" s="1"/>
  <c r="F2093" i="6"/>
  <c r="G2093" i="6" s="1"/>
  <c r="F2094" i="6"/>
  <c r="G2094" i="6" s="1"/>
  <c r="F2095" i="6"/>
  <c r="G2095" i="6" s="1"/>
  <c r="F2096" i="6"/>
  <c r="G2096" i="6" s="1"/>
  <c r="F2097" i="6"/>
  <c r="G2097" i="6" s="1"/>
  <c r="F2098" i="6"/>
  <c r="G2098" i="6" s="1"/>
  <c r="F2099" i="6"/>
  <c r="G2099" i="6" s="1"/>
  <c r="F2100" i="6"/>
  <c r="G2100" i="6" s="1"/>
  <c r="F2101" i="6"/>
  <c r="G2101" i="6" s="1"/>
  <c r="F2102" i="6"/>
  <c r="G2102" i="6" s="1"/>
  <c r="F2103" i="6"/>
  <c r="G2103" i="6" s="1"/>
  <c r="F2104" i="6"/>
  <c r="G2104" i="6" s="1"/>
  <c r="F2105" i="6"/>
  <c r="G2105" i="6" s="1"/>
  <c r="F2106" i="6"/>
  <c r="G2106" i="6" s="1"/>
  <c r="F2107" i="6"/>
  <c r="G2107" i="6" s="1"/>
  <c r="F2108" i="6"/>
  <c r="G2108" i="6" s="1"/>
  <c r="F2109" i="6"/>
  <c r="G2109" i="6" s="1"/>
  <c r="F2110" i="6"/>
  <c r="G2110" i="6" s="1"/>
  <c r="F2111" i="6"/>
  <c r="G2111" i="6" s="1"/>
  <c r="F2112" i="6"/>
  <c r="G2112" i="6" s="1"/>
  <c r="F2113" i="6"/>
  <c r="G2113" i="6" s="1"/>
  <c r="F2114" i="6"/>
  <c r="G2114" i="6" s="1"/>
  <c r="F2115" i="6"/>
  <c r="G2115" i="6" s="1"/>
  <c r="F2116" i="6"/>
  <c r="G2116" i="6" s="1"/>
  <c r="F2117" i="6"/>
  <c r="G2117" i="6" s="1"/>
  <c r="F2118" i="6"/>
  <c r="G2118" i="6" s="1"/>
  <c r="F2119" i="6"/>
  <c r="G2119" i="6" s="1"/>
  <c r="F2120" i="6"/>
  <c r="G2120" i="6" s="1"/>
  <c r="F2121" i="6"/>
  <c r="G2121" i="6" s="1"/>
  <c r="F2122" i="6"/>
  <c r="G2122" i="6" s="1"/>
  <c r="F2123" i="6"/>
  <c r="G2123" i="6" s="1"/>
  <c r="F2124" i="6"/>
  <c r="G2124" i="6" s="1"/>
  <c r="F2125" i="6"/>
  <c r="G2125" i="6" s="1"/>
  <c r="F2126" i="6"/>
  <c r="G2126" i="6" s="1"/>
  <c r="F2127" i="6"/>
  <c r="G2127" i="6" s="1"/>
  <c r="F2128" i="6"/>
  <c r="G2128" i="6" s="1"/>
  <c r="F2129" i="6"/>
  <c r="G2129" i="6" s="1"/>
  <c r="F2130" i="6"/>
  <c r="G2130" i="6" s="1"/>
  <c r="F2131" i="6"/>
  <c r="G2131" i="6" s="1"/>
  <c r="F2132" i="6"/>
  <c r="G2132" i="6" s="1"/>
  <c r="F2133" i="6"/>
  <c r="G2133" i="6" s="1"/>
  <c r="F2134" i="6"/>
  <c r="G2134" i="6" s="1"/>
  <c r="F2135" i="6"/>
  <c r="G2135" i="6" s="1"/>
  <c r="F2136" i="6"/>
  <c r="G2136" i="6" s="1"/>
  <c r="F2137" i="6"/>
  <c r="G2137" i="6" s="1"/>
  <c r="F2138" i="6"/>
  <c r="G2138" i="6" s="1"/>
  <c r="F2139" i="6"/>
  <c r="G2139" i="6" s="1"/>
  <c r="F2140" i="6"/>
  <c r="G2140" i="6" s="1"/>
  <c r="F2141" i="6"/>
  <c r="G2141" i="6" s="1"/>
  <c r="F2142" i="6"/>
  <c r="G2142" i="6" s="1"/>
  <c r="F2143" i="6"/>
  <c r="G2143" i="6" s="1"/>
  <c r="F2144" i="6"/>
  <c r="G2144" i="6" s="1"/>
  <c r="F2145" i="6"/>
  <c r="G2145" i="6" s="1"/>
  <c r="F2146" i="6"/>
  <c r="G2146" i="6" s="1"/>
  <c r="F2147" i="6"/>
  <c r="G2147" i="6" s="1"/>
  <c r="F2148" i="6"/>
  <c r="G2148" i="6" s="1"/>
  <c r="F2149" i="6"/>
  <c r="G2149" i="6" s="1"/>
  <c r="F2150" i="6"/>
  <c r="G2150" i="6" s="1"/>
  <c r="F2151" i="6"/>
  <c r="G2151" i="6" s="1"/>
  <c r="F2152" i="6"/>
  <c r="G2152" i="6" s="1"/>
  <c r="F2153" i="6"/>
  <c r="G2153" i="6" s="1"/>
  <c r="F2154" i="6"/>
  <c r="G2154" i="6" s="1"/>
  <c r="F2155" i="6"/>
  <c r="G2155" i="6" s="1"/>
  <c r="F2156" i="6"/>
  <c r="G2156" i="6" s="1"/>
  <c r="F2157" i="6"/>
  <c r="G2157" i="6" s="1"/>
  <c r="F2158" i="6"/>
  <c r="G2158" i="6" s="1"/>
  <c r="F2159" i="6"/>
  <c r="G2159" i="6" s="1"/>
  <c r="F2160" i="6"/>
  <c r="G2160" i="6" s="1"/>
  <c r="F2161" i="6"/>
  <c r="G2161" i="6" s="1"/>
  <c r="F2162" i="6"/>
  <c r="G2162" i="6" s="1"/>
  <c r="F2163" i="6"/>
  <c r="G2163" i="6" s="1"/>
  <c r="F2164" i="6"/>
  <c r="G2164" i="6" s="1"/>
  <c r="F2165" i="6"/>
  <c r="G2165" i="6" s="1"/>
  <c r="F2166" i="6"/>
  <c r="G2166" i="6" s="1"/>
  <c r="F2167" i="6"/>
  <c r="G2167" i="6" s="1"/>
  <c r="F2168" i="6"/>
  <c r="G2168" i="6" s="1"/>
  <c r="F2169" i="6"/>
  <c r="G2169" i="6" s="1"/>
  <c r="F2170" i="6"/>
  <c r="G2170" i="6" s="1"/>
  <c r="F2171" i="6"/>
  <c r="G2171" i="6" s="1"/>
  <c r="F2172" i="6"/>
  <c r="G2172" i="6" s="1"/>
  <c r="F2173" i="6"/>
  <c r="G2173" i="6" s="1"/>
  <c r="F2174" i="6"/>
  <c r="G2174" i="6" s="1"/>
  <c r="F2175" i="6"/>
  <c r="G2175" i="6" s="1"/>
  <c r="F2176" i="6"/>
  <c r="G2176" i="6" s="1"/>
  <c r="F2177" i="6"/>
  <c r="G2177" i="6" s="1"/>
  <c r="F2178" i="6"/>
  <c r="G2178" i="6" s="1"/>
  <c r="F2179" i="6"/>
  <c r="G2179" i="6" s="1"/>
  <c r="F2180" i="6"/>
  <c r="G2180" i="6" s="1"/>
  <c r="F2181" i="6"/>
  <c r="G2181" i="6" s="1"/>
  <c r="F2182" i="6"/>
  <c r="G2182" i="6" s="1"/>
  <c r="F2183" i="6"/>
  <c r="G2183" i="6" s="1"/>
  <c r="F2184" i="6"/>
  <c r="G2184" i="6" s="1"/>
  <c r="F2185" i="6"/>
  <c r="G2185" i="6" s="1"/>
  <c r="F2186" i="6"/>
  <c r="G2186" i="6" s="1"/>
  <c r="F2187" i="6"/>
  <c r="G2187" i="6" s="1"/>
  <c r="F2188" i="6"/>
  <c r="G2188" i="6" s="1"/>
  <c r="F2189" i="6"/>
  <c r="G2189" i="6" s="1"/>
  <c r="F2190" i="6"/>
  <c r="G2190" i="6" s="1"/>
  <c r="F2191" i="6"/>
  <c r="G2191" i="6" s="1"/>
  <c r="F2192" i="6"/>
  <c r="G2192" i="6" s="1"/>
  <c r="F2193" i="6"/>
  <c r="G2193" i="6" s="1"/>
  <c r="F2194" i="6"/>
  <c r="G2194" i="6" s="1"/>
  <c r="F2195" i="6"/>
  <c r="G2195" i="6" s="1"/>
  <c r="F2196" i="6"/>
  <c r="G2196" i="6" s="1"/>
  <c r="F2197" i="6"/>
  <c r="G2197" i="6" s="1"/>
  <c r="F2198" i="6"/>
  <c r="G2198" i="6" s="1"/>
  <c r="F2199" i="6"/>
  <c r="G2199" i="6" s="1"/>
  <c r="F2200" i="6"/>
  <c r="G2200" i="6" s="1"/>
  <c r="F2201" i="6"/>
  <c r="G2201" i="6" s="1"/>
  <c r="F2202" i="6"/>
  <c r="G2202" i="6" s="1"/>
  <c r="F2203" i="6"/>
  <c r="G2203" i="6" s="1"/>
  <c r="F2204" i="6"/>
  <c r="G2204" i="6" s="1"/>
  <c r="F2205" i="6"/>
  <c r="G2205" i="6" s="1"/>
  <c r="F2206" i="6"/>
  <c r="G2206" i="6" s="1"/>
  <c r="F2207" i="6"/>
  <c r="G2207" i="6" s="1"/>
  <c r="F2208" i="6"/>
  <c r="G2208" i="6" s="1"/>
  <c r="F2209" i="6"/>
  <c r="G2209" i="6" s="1"/>
  <c r="F2210" i="6"/>
  <c r="G2210" i="6" s="1"/>
  <c r="F2211" i="6"/>
  <c r="G2211" i="6" s="1"/>
  <c r="F2212" i="6"/>
  <c r="G2212" i="6" s="1"/>
  <c r="F2213" i="6"/>
  <c r="G2213" i="6" s="1"/>
  <c r="F2214" i="6"/>
  <c r="G2214" i="6" s="1"/>
  <c r="F2215" i="6"/>
  <c r="G2215" i="6" s="1"/>
  <c r="F2216" i="6"/>
  <c r="G2216" i="6" s="1"/>
  <c r="F2217" i="6"/>
  <c r="G2217" i="6" s="1"/>
  <c r="F2218" i="6"/>
  <c r="G2218" i="6" s="1"/>
  <c r="F2219" i="6"/>
  <c r="G2219" i="6" s="1"/>
  <c r="F2220" i="6"/>
  <c r="G2220" i="6" s="1"/>
  <c r="F2221" i="6"/>
  <c r="G2221" i="6" s="1"/>
  <c r="F2222" i="6"/>
  <c r="G2222" i="6" s="1"/>
  <c r="F2223" i="6"/>
  <c r="G2223" i="6" s="1"/>
  <c r="F2224" i="6"/>
  <c r="G2224" i="6" s="1"/>
  <c r="F2225" i="6"/>
  <c r="G2225" i="6" s="1"/>
  <c r="F2226" i="6"/>
  <c r="G2226" i="6" s="1"/>
  <c r="F2227" i="6"/>
  <c r="G2227" i="6" s="1"/>
  <c r="F2228" i="6"/>
  <c r="G2228" i="6" s="1"/>
  <c r="F2229" i="6"/>
  <c r="G2229" i="6" s="1"/>
  <c r="F2230" i="6"/>
  <c r="G2230" i="6" s="1"/>
  <c r="F2231" i="6"/>
  <c r="G2231" i="6" s="1"/>
  <c r="F2232" i="6"/>
  <c r="G2232" i="6" s="1"/>
  <c r="F2233" i="6"/>
  <c r="G2233" i="6" s="1"/>
  <c r="F2234" i="6"/>
  <c r="G2234" i="6" s="1"/>
  <c r="F2235" i="6"/>
  <c r="G2235" i="6" s="1"/>
  <c r="F2236" i="6"/>
  <c r="G2236" i="6" s="1"/>
  <c r="F2237" i="6"/>
  <c r="G2237" i="6" s="1"/>
  <c r="F2238" i="6"/>
  <c r="G2238" i="6" s="1"/>
  <c r="F2239" i="6"/>
  <c r="G2239" i="6" s="1"/>
  <c r="F2240" i="6"/>
  <c r="G2240" i="6" s="1"/>
  <c r="F2241" i="6"/>
  <c r="G2241" i="6" s="1"/>
  <c r="F2242" i="6"/>
  <c r="G2242" i="6" s="1"/>
  <c r="F2243" i="6"/>
  <c r="G2243" i="6" s="1"/>
  <c r="F2244" i="6"/>
  <c r="G2244" i="6" s="1"/>
  <c r="F2245" i="6"/>
  <c r="G2245" i="6" s="1"/>
  <c r="F2246" i="6"/>
  <c r="G2246" i="6" s="1"/>
  <c r="F2247" i="6"/>
  <c r="G2247" i="6" s="1"/>
  <c r="F2248" i="6"/>
  <c r="G2248" i="6" s="1"/>
  <c r="F2249" i="6"/>
  <c r="G2249" i="6" s="1"/>
  <c r="F2250" i="6"/>
  <c r="G2250" i="6" s="1"/>
  <c r="F2251" i="6"/>
  <c r="G2251" i="6" s="1"/>
  <c r="F2252" i="6"/>
  <c r="G2252" i="6" s="1"/>
  <c r="F2253" i="6"/>
  <c r="G2253" i="6" s="1"/>
  <c r="F2254" i="6"/>
  <c r="G2254" i="6" s="1"/>
  <c r="F2255" i="6"/>
  <c r="G2255" i="6" s="1"/>
  <c r="F2256" i="6"/>
  <c r="G2256" i="6" s="1"/>
  <c r="F2257" i="6"/>
  <c r="G2257" i="6" s="1"/>
  <c r="F2258" i="6"/>
  <c r="G2258" i="6" s="1"/>
  <c r="F2259" i="6"/>
  <c r="G2259" i="6" s="1"/>
  <c r="F2260" i="6"/>
  <c r="G2260" i="6" s="1"/>
  <c r="F2261" i="6"/>
  <c r="G2261" i="6" s="1"/>
  <c r="F2262" i="6"/>
  <c r="G2262" i="6" s="1"/>
  <c r="F2263" i="6"/>
  <c r="G2263" i="6" s="1"/>
  <c r="F2264" i="6"/>
  <c r="G2264" i="6" s="1"/>
  <c r="F2265" i="6"/>
  <c r="G2265" i="6" s="1"/>
  <c r="F2266" i="6"/>
  <c r="G2266" i="6" s="1"/>
  <c r="F2267" i="6"/>
  <c r="G2267" i="6" s="1"/>
  <c r="F2268" i="6"/>
  <c r="G2268" i="6" s="1"/>
  <c r="F2269" i="6"/>
  <c r="G2269" i="6" s="1"/>
  <c r="F2270" i="6"/>
  <c r="G2270" i="6" s="1"/>
  <c r="F2271" i="6"/>
  <c r="G2271" i="6" s="1"/>
  <c r="F2272" i="6"/>
  <c r="G2272" i="6" s="1"/>
  <c r="F2273" i="6"/>
  <c r="G2273" i="6" s="1"/>
  <c r="F2274" i="6"/>
  <c r="G2274" i="6" s="1"/>
  <c r="F2275" i="6"/>
  <c r="G2275" i="6" s="1"/>
  <c r="F2276" i="6"/>
  <c r="G2276" i="6" s="1"/>
  <c r="F2277" i="6"/>
  <c r="G2277" i="6" s="1"/>
  <c r="F2278" i="6"/>
  <c r="G2278" i="6" s="1"/>
  <c r="F2279" i="6"/>
  <c r="G2279" i="6" s="1"/>
  <c r="F2280" i="6"/>
  <c r="G2280" i="6" s="1"/>
  <c r="F2281" i="6"/>
  <c r="G2281" i="6" s="1"/>
  <c r="F2282" i="6"/>
  <c r="G2282" i="6" s="1"/>
  <c r="F2283" i="6"/>
  <c r="G2283" i="6" s="1"/>
  <c r="F2284" i="6"/>
  <c r="G2284" i="6" s="1"/>
  <c r="F2285" i="6"/>
  <c r="G2285" i="6" s="1"/>
  <c r="F2286" i="6"/>
  <c r="G2286" i="6" s="1"/>
  <c r="F2287" i="6"/>
  <c r="G2287" i="6" s="1"/>
  <c r="F2288" i="6"/>
  <c r="G2288" i="6" s="1"/>
  <c r="F2289" i="6"/>
  <c r="G2289" i="6" s="1"/>
  <c r="F2290" i="6"/>
  <c r="G2290" i="6" s="1"/>
  <c r="F2291" i="6"/>
  <c r="G2291" i="6" s="1"/>
  <c r="F2292" i="6"/>
  <c r="G2292" i="6" s="1"/>
  <c r="F2293" i="6"/>
  <c r="G2293" i="6" s="1"/>
  <c r="F2294" i="6"/>
  <c r="G2294" i="6" s="1"/>
  <c r="F2295" i="6"/>
  <c r="G2295" i="6" s="1"/>
  <c r="F2296" i="6"/>
  <c r="G2296" i="6" s="1"/>
  <c r="F2297" i="6"/>
  <c r="G2297" i="6" s="1"/>
  <c r="F2298" i="6"/>
  <c r="G2298" i="6" s="1"/>
  <c r="F2299" i="6"/>
  <c r="G2299" i="6" s="1"/>
  <c r="F2300" i="6"/>
  <c r="G2300" i="6" s="1"/>
  <c r="F2301" i="6"/>
  <c r="G2301" i="6" s="1"/>
  <c r="F2302" i="6"/>
  <c r="G2302" i="6" s="1"/>
  <c r="F2303" i="6"/>
  <c r="G2303" i="6" s="1"/>
  <c r="F2304" i="6"/>
  <c r="G2304" i="6" s="1"/>
  <c r="F2305" i="6"/>
  <c r="G2305" i="6" s="1"/>
  <c r="F2306" i="6"/>
  <c r="G2306" i="6" s="1"/>
  <c r="F2307" i="6"/>
  <c r="G2307" i="6" s="1"/>
  <c r="F2308" i="6"/>
  <c r="G2308" i="6" s="1"/>
  <c r="F2309" i="6"/>
  <c r="G2309" i="6" s="1"/>
  <c r="F2310" i="6"/>
  <c r="G2310" i="6" s="1"/>
  <c r="F2311" i="6"/>
  <c r="G2311" i="6" s="1"/>
  <c r="F2312" i="6"/>
  <c r="G2312" i="6" s="1"/>
  <c r="F2313" i="6"/>
  <c r="G2313" i="6" s="1"/>
  <c r="F2314" i="6"/>
  <c r="G2314" i="6" s="1"/>
  <c r="F2315" i="6"/>
  <c r="G2315" i="6" s="1"/>
  <c r="F2316" i="6"/>
  <c r="G2316" i="6" s="1"/>
  <c r="F2317" i="6"/>
  <c r="G2317" i="6" s="1"/>
  <c r="F2318" i="6"/>
  <c r="G2318" i="6" s="1"/>
  <c r="F2319" i="6"/>
  <c r="G2319" i="6" s="1"/>
  <c r="F2320" i="6"/>
  <c r="G2320" i="6" s="1"/>
  <c r="F2321" i="6"/>
  <c r="G2321" i="6" s="1"/>
  <c r="F2322" i="6"/>
  <c r="G2322" i="6" s="1"/>
  <c r="F2323" i="6"/>
  <c r="G2323" i="6" s="1"/>
  <c r="F2324" i="6"/>
  <c r="G2324" i="6" s="1"/>
  <c r="F2325" i="6"/>
  <c r="G2325" i="6" s="1"/>
  <c r="F2326" i="6"/>
  <c r="G2326" i="6" s="1"/>
  <c r="F2327" i="6"/>
  <c r="G2327" i="6" s="1"/>
  <c r="F2328" i="6"/>
  <c r="G2328" i="6" s="1"/>
  <c r="F2329" i="6"/>
  <c r="G2329" i="6" s="1"/>
  <c r="F2330" i="6"/>
  <c r="G2330" i="6" s="1"/>
  <c r="F2331" i="6"/>
  <c r="G2331" i="6" s="1"/>
  <c r="F2332" i="6"/>
  <c r="G2332" i="6" s="1"/>
  <c r="F2333" i="6"/>
  <c r="G2333" i="6" s="1"/>
  <c r="F2334" i="6"/>
  <c r="G2334" i="6" s="1"/>
  <c r="F2335" i="6"/>
  <c r="G2335" i="6" s="1"/>
  <c r="F2336" i="6"/>
  <c r="G2336" i="6" s="1"/>
  <c r="F2337" i="6"/>
  <c r="G2337" i="6" s="1"/>
  <c r="F2338" i="6"/>
  <c r="G2338" i="6" s="1"/>
  <c r="F2339" i="6"/>
  <c r="G2339" i="6" s="1"/>
  <c r="F2340" i="6"/>
  <c r="G2340" i="6" s="1"/>
  <c r="F2341" i="6"/>
  <c r="G2341" i="6" s="1"/>
  <c r="F2342" i="6"/>
  <c r="G2342" i="6" s="1"/>
  <c r="F2343" i="6"/>
  <c r="G2343" i="6" s="1"/>
  <c r="F2344" i="6"/>
  <c r="G2344" i="6" s="1"/>
  <c r="F2345" i="6"/>
  <c r="G2345" i="6" s="1"/>
  <c r="F2346" i="6"/>
  <c r="G2346" i="6" s="1"/>
  <c r="F2347" i="6"/>
  <c r="G2347" i="6" s="1"/>
  <c r="F2348" i="6"/>
  <c r="G2348" i="6" s="1"/>
  <c r="F2349" i="6"/>
  <c r="G2349" i="6" s="1"/>
  <c r="F2350" i="6"/>
  <c r="G2350" i="6" s="1"/>
  <c r="F2351" i="6"/>
  <c r="G2351" i="6" s="1"/>
  <c r="F2352" i="6"/>
  <c r="G2352" i="6" s="1"/>
  <c r="F2353" i="6"/>
  <c r="G2353" i="6" s="1"/>
  <c r="F2354" i="6"/>
  <c r="G2354" i="6" s="1"/>
  <c r="F2355" i="6"/>
  <c r="G2355" i="6" s="1"/>
  <c r="F2356" i="6"/>
  <c r="G2356" i="6" s="1"/>
  <c r="F2357" i="6"/>
  <c r="G2357" i="6" s="1"/>
  <c r="F2358" i="6"/>
  <c r="G2358" i="6" s="1"/>
  <c r="F2359" i="6"/>
  <c r="G2359" i="6" s="1"/>
  <c r="F2360" i="6"/>
  <c r="G2360" i="6" s="1"/>
  <c r="F2361" i="6"/>
  <c r="G2361" i="6" s="1"/>
  <c r="F2362" i="6"/>
  <c r="G2362" i="6" s="1"/>
  <c r="F2363" i="6"/>
  <c r="G2363" i="6" s="1"/>
  <c r="F2364" i="6"/>
  <c r="G2364" i="6" s="1"/>
  <c r="F2365" i="6"/>
  <c r="G2365" i="6" s="1"/>
  <c r="F2366" i="6"/>
  <c r="G2366" i="6" s="1"/>
  <c r="F2367" i="6"/>
  <c r="G2367" i="6" s="1"/>
  <c r="F2368" i="6"/>
  <c r="G2368" i="6" s="1"/>
  <c r="F2369" i="6"/>
  <c r="G2369" i="6" s="1"/>
  <c r="F2370" i="6"/>
  <c r="G2370" i="6" s="1"/>
  <c r="F2371" i="6"/>
  <c r="G2371" i="6" s="1"/>
  <c r="F2372" i="6"/>
  <c r="G2372" i="6" s="1"/>
  <c r="F2373" i="6"/>
  <c r="G2373" i="6" s="1"/>
  <c r="F2374" i="6"/>
  <c r="G2374" i="6" s="1"/>
  <c r="F2375" i="6"/>
  <c r="G2375" i="6" s="1"/>
  <c r="F2376" i="6"/>
  <c r="G2376" i="6" s="1"/>
  <c r="F2377" i="6"/>
  <c r="G2377" i="6" s="1"/>
  <c r="F2378" i="6"/>
  <c r="G2378" i="6" s="1"/>
  <c r="F2379" i="6"/>
  <c r="G2379" i="6" s="1"/>
  <c r="F2380" i="6"/>
  <c r="G2380" i="6" s="1"/>
  <c r="F2381" i="6"/>
  <c r="G2381" i="6" s="1"/>
  <c r="F2382" i="6"/>
  <c r="G2382" i="6" s="1"/>
  <c r="F2383" i="6"/>
  <c r="G2383" i="6" s="1"/>
  <c r="F2384" i="6"/>
  <c r="G2384" i="6" s="1"/>
  <c r="F2385" i="6"/>
  <c r="G2385" i="6" s="1"/>
  <c r="F2386" i="6"/>
  <c r="G2386" i="6" s="1"/>
  <c r="F2387" i="6"/>
  <c r="G2387" i="6" s="1"/>
  <c r="F2388" i="6"/>
  <c r="G2388" i="6" s="1"/>
  <c r="F2389" i="6"/>
  <c r="G2389" i="6" s="1"/>
  <c r="F2390" i="6"/>
  <c r="G2390" i="6" s="1"/>
  <c r="F2391" i="6"/>
  <c r="G2391" i="6" s="1"/>
  <c r="F2392" i="6"/>
  <c r="G2392" i="6" s="1"/>
  <c r="F2393" i="6"/>
  <c r="G2393" i="6" s="1"/>
  <c r="F2394" i="6"/>
  <c r="G2394" i="6" s="1"/>
  <c r="F2395" i="6"/>
  <c r="G2395" i="6" s="1"/>
  <c r="F2396" i="6"/>
  <c r="G2396" i="6" s="1"/>
  <c r="F2397" i="6"/>
  <c r="G2397" i="6" s="1"/>
  <c r="F2398" i="6"/>
  <c r="G2398" i="6" s="1"/>
  <c r="F2399" i="6"/>
  <c r="G2399" i="6" s="1"/>
  <c r="F2400" i="6"/>
  <c r="G2400" i="6" s="1"/>
  <c r="F2401" i="6"/>
  <c r="G2401" i="6" s="1"/>
  <c r="F2402" i="6"/>
  <c r="G2402" i="6" s="1"/>
  <c r="F2403" i="6"/>
  <c r="G2403" i="6" s="1"/>
  <c r="F2404" i="6"/>
  <c r="G2404" i="6" s="1"/>
  <c r="F2405" i="6"/>
  <c r="G2405" i="6" s="1"/>
  <c r="F2406" i="6"/>
  <c r="G2406" i="6" s="1"/>
  <c r="F2407" i="6"/>
  <c r="G2407" i="6" s="1"/>
  <c r="F2408" i="6"/>
  <c r="G2408" i="6" s="1"/>
  <c r="F2409" i="6"/>
  <c r="G2409" i="6" s="1"/>
  <c r="F2410" i="6"/>
  <c r="G2410" i="6" s="1"/>
  <c r="F2411" i="6"/>
  <c r="G2411" i="6" s="1"/>
  <c r="F2412" i="6"/>
  <c r="G2412" i="6" s="1"/>
  <c r="F2413" i="6"/>
  <c r="G2413" i="6" s="1"/>
  <c r="F2414" i="6"/>
  <c r="G2414" i="6" s="1"/>
  <c r="F2415" i="6"/>
  <c r="G2415" i="6" s="1"/>
  <c r="F2416" i="6"/>
  <c r="G2416" i="6" s="1"/>
  <c r="F2417" i="6"/>
  <c r="G2417" i="6" s="1"/>
  <c r="F2418" i="6"/>
  <c r="G2418" i="6" s="1"/>
  <c r="F2419" i="6"/>
  <c r="G2419" i="6" s="1"/>
  <c r="F2420" i="6"/>
  <c r="G2420" i="6" s="1"/>
  <c r="F2421" i="6"/>
  <c r="G2421" i="6" s="1"/>
  <c r="F2422" i="6"/>
  <c r="G2422" i="6" s="1"/>
  <c r="F2423" i="6"/>
  <c r="G2423" i="6" s="1"/>
  <c r="F2424" i="6"/>
  <c r="G2424" i="6" s="1"/>
  <c r="F2425" i="6"/>
  <c r="G2425" i="6" s="1"/>
  <c r="F2426" i="6"/>
  <c r="G2426" i="6" s="1"/>
  <c r="F2427" i="6"/>
  <c r="G2427" i="6" s="1"/>
  <c r="F2428" i="6"/>
  <c r="G2428" i="6" s="1"/>
  <c r="F2429" i="6"/>
  <c r="G2429" i="6" s="1"/>
  <c r="F2430" i="6"/>
  <c r="G2430" i="6" s="1"/>
  <c r="F2431" i="6"/>
  <c r="G2431" i="6" s="1"/>
  <c r="F2432" i="6"/>
  <c r="G2432" i="6" s="1"/>
  <c r="F2433" i="6"/>
  <c r="G2433" i="6" s="1"/>
  <c r="F2434" i="6"/>
  <c r="G2434" i="6" s="1"/>
  <c r="F2435" i="6"/>
  <c r="G2435" i="6" s="1"/>
  <c r="F2436" i="6"/>
  <c r="G2436" i="6" s="1"/>
  <c r="F2437" i="6"/>
  <c r="G2437" i="6" s="1"/>
  <c r="F2438" i="6"/>
  <c r="G2438" i="6" s="1"/>
  <c r="F2439" i="6"/>
  <c r="G2439" i="6" s="1"/>
  <c r="F2440" i="6"/>
  <c r="G2440" i="6" s="1"/>
  <c r="F2441" i="6"/>
  <c r="G2441" i="6" s="1"/>
  <c r="F2442" i="6"/>
  <c r="G2442" i="6" s="1"/>
  <c r="F2443" i="6"/>
  <c r="G2443" i="6" s="1"/>
  <c r="F2444" i="6"/>
  <c r="G2444" i="6" s="1"/>
  <c r="F2445" i="6"/>
  <c r="G2445" i="6" s="1"/>
  <c r="F2446" i="6"/>
  <c r="G2446" i="6" s="1"/>
  <c r="F2447" i="6"/>
  <c r="G2447" i="6" s="1"/>
  <c r="F2448" i="6"/>
  <c r="G2448" i="6" s="1"/>
  <c r="F2449" i="6"/>
  <c r="G2449" i="6" s="1"/>
  <c r="F2450" i="6"/>
  <c r="G2450" i="6" s="1"/>
  <c r="F2451" i="6"/>
  <c r="G2451" i="6" s="1"/>
  <c r="F2452" i="6"/>
  <c r="G2452" i="6" s="1"/>
  <c r="F2453" i="6"/>
  <c r="G2453" i="6" s="1"/>
  <c r="F2454" i="6"/>
  <c r="G2454" i="6" s="1"/>
  <c r="F2455" i="6"/>
  <c r="G2455" i="6" s="1"/>
  <c r="F2456" i="6"/>
  <c r="G2456" i="6" s="1"/>
  <c r="F2457" i="6"/>
  <c r="G2457" i="6" s="1"/>
  <c r="F2458" i="6"/>
  <c r="G2458" i="6" s="1"/>
  <c r="F2459" i="6"/>
  <c r="G2459" i="6" s="1"/>
  <c r="F2460" i="6"/>
  <c r="G2460" i="6" s="1"/>
  <c r="F2461" i="6"/>
  <c r="G2461" i="6" s="1"/>
  <c r="F2462" i="6"/>
  <c r="G2462" i="6" s="1"/>
  <c r="F2463" i="6"/>
  <c r="G2463" i="6" s="1"/>
  <c r="F2464" i="6"/>
  <c r="G2464" i="6" s="1"/>
  <c r="F2465" i="6"/>
  <c r="G2465" i="6" s="1"/>
  <c r="F2466" i="6"/>
  <c r="G2466" i="6" s="1"/>
  <c r="F2467" i="6"/>
  <c r="G2467" i="6" s="1"/>
  <c r="F2468" i="6"/>
  <c r="G2468" i="6" s="1"/>
  <c r="F2469" i="6"/>
  <c r="G2469" i="6" s="1"/>
  <c r="F2470" i="6"/>
  <c r="G2470" i="6" s="1"/>
  <c r="F2471" i="6"/>
  <c r="G2471" i="6" s="1"/>
  <c r="F2472" i="6"/>
  <c r="G2472" i="6" s="1"/>
  <c r="F2473" i="6"/>
  <c r="G2473" i="6" s="1"/>
  <c r="F2474" i="6"/>
  <c r="G2474" i="6" s="1"/>
  <c r="F2475" i="6"/>
  <c r="G2475" i="6" s="1"/>
  <c r="F2476" i="6"/>
  <c r="G2476" i="6" s="1"/>
  <c r="F2477" i="6"/>
  <c r="G2477" i="6" s="1"/>
  <c r="F2478" i="6"/>
  <c r="G2478" i="6" s="1"/>
  <c r="F2479" i="6"/>
  <c r="G2479" i="6" s="1"/>
  <c r="F2480" i="6"/>
  <c r="G2480" i="6" s="1"/>
  <c r="F2481" i="6"/>
  <c r="G2481" i="6" s="1"/>
  <c r="F2482" i="6"/>
  <c r="G2482" i="6" s="1"/>
  <c r="F2483" i="6"/>
  <c r="G2483" i="6" s="1"/>
  <c r="F2484" i="6"/>
  <c r="G2484" i="6" s="1"/>
  <c r="F2485" i="6"/>
  <c r="G2485" i="6" s="1"/>
  <c r="F2486" i="6"/>
  <c r="G2486" i="6" s="1"/>
  <c r="F2487" i="6"/>
  <c r="G2487" i="6" s="1"/>
  <c r="F2488" i="6"/>
  <c r="G2488" i="6" s="1"/>
  <c r="F2489" i="6"/>
  <c r="G2489" i="6" s="1"/>
  <c r="F2490" i="6"/>
  <c r="G2490" i="6" s="1"/>
  <c r="F2491" i="6"/>
  <c r="G2491" i="6" s="1"/>
  <c r="F2492" i="6"/>
  <c r="G2492" i="6" s="1"/>
  <c r="F2493" i="6"/>
  <c r="G2493" i="6" s="1"/>
  <c r="F2494" i="6"/>
  <c r="G2494" i="6" s="1"/>
  <c r="F2495" i="6"/>
  <c r="G2495" i="6" s="1"/>
  <c r="F2496" i="6"/>
  <c r="G2496" i="6" s="1"/>
  <c r="F2497" i="6"/>
  <c r="G2497" i="6" s="1"/>
  <c r="F2498" i="6"/>
  <c r="G2498" i="6" s="1"/>
  <c r="F2499" i="6"/>
  <c r="G2499" i="6" s="1"/>
  <c r="F2500" i="6"/>
  <c r="G2500" i="6" s="1"/>
  <c r="F2501" i="6"/>
  <c r="G2501" i="6" s="1"/>
  <c r="F2502" i="6"/>
  <c r="G2502" i="6" s="1"/>
  <c r="F2503" i="6"/>
  <c r="G2503" i="6" s="1"/>
  <c r="F2504" i="6"/>
  <c r="G2504" i="6" s="1"/>
  <c r="F2505" i="6"/>
  <c r="G2505" i="6" s="1"/>
  <c r="F2506" i="6"/>
  <c r="G2506" i="6" s="1"/>
  <c r="F2507" i="6"/>
  <c r="G2507" i="6" s="1"/>
  <c r="F2508" i="6"/>
  <c r="G2508" i="6" s="1"/>
  <c r="F2509" i="6"/>
  <c r="G2509" i="6" s="1"/>
  <c r="F2510" i="6"/>
  <c r="G2510" i="6" s="1"/>
  <c r="F2511" i="6"/>
  <c r="G2511" i="6" s="1"/>
  <c r="F2512" i="6"/>
  <c r="G2512" i="6" s="1"/>
  <c r="F2513" i="6"/>
  <c r="G2513" i="6" s="1"/>
  <c r="F2514" i="6"/>
  <c r="G2514" i="6" s="1"/>
  <c r="F2515" i="6"/>
  <c r="G2515" i="6" s="1"/>
  <c r="F2516" i="6"/>
  <c r="G2516" i="6" s="1"/>
  <c r="F2517" i="6"/>
  <c r="G2517" i="6" s="1"/>
  <c r="F2518" i="6"/>
  <c r="G2518" i="6" s="1"/>
  <c r="F2519" i="6"/>
  <c r="G2519" i="6" s="1"/>
  <c r="F2520" i="6"/>
  <c r="G2520" i="6" s="1"/>
  <c r="F2521" i="6"/>
  <c r="G2521" i="6" s="1"/>
  <c r="F2522" i="6"/>
  <c r="G2522" i="6" s="1"/>
  <c r="F2523" i="6"/>
  <c r="G2523" i="6" s="1"/>
  <c r="F2524" i="6"/>
  <c r="G2524" i="6" s="1"/>
  <c r="F2525" i="6"/>
  <c r="G2525" i="6" s="1"/>
  <c r="F2526" i="6"/>
  <c r="G2526" i="6" s="1"/>
  <c r="F2527" i="6"/>
  <c r="G2527" i="6" s="1"/>
  <c r="F2528" i="6"/>
  <c r="G2528" i="6" s="1"/>
  <c r="F2529" i="6"/>
  <c r="G2529" i="6" s="1"/>
  <c r="F2530" i="6"/>
  <c r="G2530" i="6" s="1"/>
  <c r="F2531" i="6"/>
  <c r="G2531" i="6" s="1"/>
  <c r="F2532" i="6"/>
  <c r="G2532" i="6" s="1"/>
  <c r="F2533" i="6"/>
  <c r="G2533" i="6" s="1"/>
  <c r="F2534" i="6"/>
  <c r="G2534" i="6" s="1"/>
  <c r="F2535" i="6"/>
  <c r="G2535" i="6" s="1"/>
  <c r="F2536" i="6"/>
  <c r="G2536" i="6" s="1"/>
  <c r="F2537" i="6"/>
  <c r="G2537" i="6" s="1"/>
  <c r="F2538" i="6"/>
  <c r="G2538" i="6" s="1"/>
  <c r="F2539" i="6"/>
  <c r="G2539" i="6" s="1"/>
  <c r="F2540" i="6"/>
  <c r="G2540" i="6" s="1"/>
  <c r="F2541" i="6"/>
  <c r="G2541" i="6" s="1"/>
  <c r="F2542" i="6"/>
  <c r="G2542" i="6" s="1"/>
  <c r="F2543" i="6"/>
  <c r="G2543" i="6" s="1"/>
  <c r="F2544" i="6"/>
  <c r="G2544" i="6" s="1"/>
  <c r="F2545" i="6"/>
  <c r="G2545" i="6" s="1"/>
  <c r="F2546" i="6"/>
  <c r="G2546" i="6" s="1"/>
  <c r="F2547" i="6"/>
  <c r="G2547" i="6" s="1"/>
  <c r="F2548" i="6"/>
  <c r="G2548" i="6" s="1"/>
  <c r="F2549" i="6"/>
  <c r="G2549" i="6" s="1"/>
  <c r="F2550" i="6"/>
  <c r="G2550" i="6" s="1"/>
  <c r="F2551" i="6"/>
  <c r="G2551" i="6" s="1"/>
  <c r="F2552" i="6"/>
  <c r="G2552" i="6" s="1"/>
  <c r="F2553" i="6"/>
  <c r="G2553" i="6" s="1"/>
  <c r="F2554" i="6"/>
  <c r="G2554" i="6" s="1"/>
  <c r="F2555" i="6"/>
  <c r="G2555" i="6" s="1"/>
  <c r="F2556" i="6"/>
  <c r="G2556" i="6" s="1"/>
  <c r="F2557" i="6"/>
  <c r="G2557" i="6" s="1"/>
  <c r="F2558" i="6"/>
  <c r="G2558" i="6" s="1"/>
  <c r="F2559" i="6"/>
  <c r="G2559" i="6" s="1"/>
  <c r="F2560" i="6"/>
  <c r="G2560" i="6" s="1"/>
  <c r="F2561" i="6"/>
  <c r="G2561" i="6" s="1"/>
  <c r="F2562" i="6"/>
  <c r="G2562" i="6" s="1"/>
  <c r="F2563" i="6"/>
  <c r="G2563" i="6" s="1"/>
  <c r="F2564" i="6"/>
  <c r="G2564" i="6" s="1"/>
  <c r="F2565" i="6"/>
  <c r="G2565" i="6" s="1"/>
  <c r="F2566" i="6"/>
  <c r="G2566" i="6" s="1"/>
  <c r="F2567" i="6"/>
  <c r="G2567" i="6" s="1"/>
  <c r="F2568" i="6"/>
  <c r="G2568" i="6" s="1"/>
  <c r="F2569" i="6"/>
  <c r="G2569" i="6" s="1"/>
  <c r="F2570" i="6"/>
  <c r="G2570" i="6" s="1"/>
  <c r="F2571" i="6"/>
  <c r="G2571" i="6" s="1"/>
  <c r="F2572" i="6"/>
  <c r="G2572" i="6" s="1"/>
  <c r="F2573" i="6"/>
  <c r="G2573" i="6" s="1"/>
  <c r="F2574" i="6"/>
  <c r="G2574" i="6" s="1"/>
  <c r="F2575" i="6"/>
  <c r="G2575" i="6" s="1"/>
  <c r="F2576" i="6"/>
  <c r="G2576" i="6" s="1"/>
  <c r="F2577" i="6"/>
  <c r="G2577" i="6" s="1"/>
  <c r="F2578" i="6"/>
  <c r="G2578" i="6" s="1"/>
  <c r="F2579" i="6"/>
  <c r="G2579" i="6" s="1"/>
  <c r="F2580" i="6"/>
  <c r="G2580" i="6" s="1"/>
  <c r="F2581" i="6"/>
  <c r="G2581" i="6" s="1"/>
  <c r="F2582" i="6"/>
  <c r="G2582" i="6" s="1"/>
  <c r="F2583" i="6"/>
  <c r="G2583" i="6" s="1"/>
  <c r="F2584" i="6"/>
  <c r="G2584" i="6" s="1"/>
  <c r="F2585" i="6"/>
  <c r="G2585" i="6" s="1"/>
  <c r="F2586" i="6"/>
  <c r="G2586" i="6" s="1"/>
  <c r="F2587" i="6"/>
  <c r="G2587" i="6" s="1"/>
  <c r="F2588" i="6"/>
  <c r="G2588" i="6" s="1"/>
  <c r="F2589" i="6"/>
  <c r="G2589" i="6" s="1"/>
  <c r="F2590" i="6"/>
  <c r="G2590" i="6" s="1"/>
  <c r="F2591" i="6"/>
  <c r="G2591" i="6" s="1"/>
  <c r="F2592" i="6"/>
  <c r="G2592" i="6" s="1"/>
  <c r="F2593" i="6"/>
  <c r="G2593" i="6" s="1"/>
  <c r="F2594" i="6"/>
  <c r="G2594" i="6" s="1"/>
  <c r="F2595" i="6"/>
  <c r="G2595" i="6" s="1"/>
  <c r="F2596" i="6"/>
  <c r="G2596" i="6" s="1"/>
  <c r="F2597" i="6"/>
  <c r="G2597" i="6" s="1"/>
  <c r="F2598" i="6"/>
  <c r="G2598" i="6" s="1"/>
  <c r="F2599" i="6"/>
  <c r="G2599" i="6" s="1"/>
  <c r="F2600" i="6"/>
  <c r="G2600" i="6" s="1"/>
  <c r="F2601" i="6"/>
  <c r="G2601" i="6" s="1"/>
  <c r="F2602" i="6"/>
  <c r="G2602" i="6" s="1"/>
  <c r="F2603" i="6"/>
  <c r="G2603" i="6" s="1"/>
  <c r="F2604" i="6"/>
  <c r="G2604" i="6" s="1"/>
  <c r="F2605" i="6"/>
  <c r="G2605" i="6" s="1"/>
  <c r="F2606" i="6"/>
  <c r="G2606" i="6" s="1"/>
  <c r="F2607" i="6"/>
  <c r="G2607" i="6" s="1"/>
  <c r="F2608" i="6"/>
  <c r="G2608" i="6" s="1"/>
  <c r="F2609" i="6"/>
  <c r="G2609" i="6" s="1"/>
  <c r="F2610" i="6"/>
  <c r="G2610" i="6" s="1"/>
  <c r="F2611" i="6"/>
  <c r="G2611" i="6" s="1"/>
  <c r="F2612" i="6"/>
  <c r="G2612" i="6" s="1"/>
  <c r="F2613" i="6"/>
  <c r="G2613" i="6" s="1"/>
  <c r="F2614" i="6"/>
  <c r="G2614" i="6" s="1"/>
  <c r="F2615" i="6"/>
  <c r="G2615" i="6" s="1"/>
  <c r="F2616" i="6"/>
  <c r="G2616" i="6" s="1"/>
  <c r="F2617" i="6"/>
  <c r="G2617" i="6" s="1"/>
  <c r="F2618" i="6"/>
  <c r="G2618" i="6" s="1"/>
  <c r="F2619" i="6"/>
  <c r="G2619" i="6" s="1"/>
  <c r="F2620" i="6"/>
  <c r="G2620" i="6" s="1"/>
  <c r="F2621" i="6"/>
  <c r="G2621" i="6" s="1"/>
  <c r="F2622" i="6"/>
  <c r="G2622" i="6" s="1"/>
  <c r="F2623" i="6"/>
  <c r="G2623" i="6" s="1"/>
  <c r="F2624" i="6"/>
  <c r="G2624" i="6" s="1"/>
  <c r="F2625" i="6"/>
  <c r="G2625" i="6" s="1"/>
  <c r="F2626" i="6"/>
  <c r="G2626" i="6" s="1"/>
  <c r="F2627" i="6"/>
  <c r="G2627" i="6" s="1"/>
  <c r="F2628" i="6"/>
  <c r="G2628" i="6" s="1"/>
  <c r="F2629" i="6"/>
  <c r="G2629" i="6" s="1"/>
  <c r="F2630" i="6"/>
  <c r="G2630" i="6" s="1"/>
  <c r="F2631" i="6"/>
  <c r="G2631" i="6" s="1"/>
  <c r="F2632" i="6"/>
  <c r="G2632" i="6" s="1"/>
  <c r="F2633" i="6"/>
  <c r="G2633" i="6" s="1"/>
  <c r="F2634" i="6"/>
  <c r="G2634" i="6" s="1"/>
  <c r="F2635" i="6"/>
  <c r="G2635" i="6" s="1"/>
  <c r="F2636" i="6"/>
  <c r="G2636" i="6" s="1"/>
  <c r="F2637" i="6"/>
  <c r="G2637" i="6" s="1"/>
  <c r="F2638" i="6"/>
  <c r="G2638" i="6" s="1"/>
  <c r="F2639" i="6"/>
  <c r="G2639" i="6" s="1"/>
  <c r="F2640" i="6"/>
  <c r="G2640" i="6" s="1"/>
  <c r="F2641" i="6"/>
  <c r="G2641" i="6" s="1"/>
  <c r="F2642" i="6"/>
  <c r="G2642" i="6" s="1"/>
  <c r="F2643" i="6"/>
  <c r="G2643" i="6" s="1"/>
  <c r="F2644" i="6"/>
  <c r="G2644" i="6" s="1"/>
  <c r="F2645" i="6"/>
  <c r="G2645" i="6" s="1"/>
  <c r="F2646" i="6"/>
  <c r="G2646" i="6" s="1"/>
  <c r="F2647" i="6"/>
  <c r="G2647" i="6" s="1"/>
  <c r="F2648" i="6"/>
  <c r="G2648" i="6" s="1"/>
  <c r="F2649" i="6"/>
  <c r="G2649" i="6" s="1"/>
  <c r="F2650" i="6"/>
  <c r="G2650" i="6" s="1"/>
  <c r="F2651" i="6"/>
  <c r="G2651" i="6" s="1"/>
  <c r="F2652" i="6"/>
  <c r="G2652" i="6" s="1"/>
  <c r="F2653" i="6"/>
  <c r="G2653" i="6" s="1"/>
  <c r="F2654" i="6"/>
  <c r="G2654" i="6" s="1"/>
  <c r="F2655" i="6"/>
  <c r="G2655" i="6" s="1"/>
  <c r="F2656" i="6"/>
  <c r="G2656" i="6" s="1"/>
  <c r="F2657" i="6"/>
  <c r="G2657" i="6" s="1"/>
  <c r="F2658" i="6"/>
  <c r="G2658" i="6" s="1"/>
  <c r="F2659" i="6"/>
  <c r="G2659" i="6" s="1"/>
  <c r="F2660" i="6"/>
  <c r="G2660" i="6" s="1"/>
  <c r="F2661" i="6"/>
  <c r="G2661" i="6" s="1"/>
  <c r="F2662" i="6"/>
  <c r="G2662" i="6" s="1"/>
  <c r="F2663" i="6"/>
  <c r="G2663" i="6" s="1"/>
  <c r="F2664" i="6"/>
  <c r="G2664" i="6" s="1"/>
  <c r="F2665" i="6"/>
  <c r="G2665" i="6" s="1"/>
  <c r="F2666" i="6"/>
  <c r="G2666" i="6" s="1"/>
  <c r="F2667" i="6"/>
  <c r="G2667" i="6" s="1"/>
  <c r="F2668" i="6"/>
  <c r="G2668" i="6" s="1"/>
  <c r="F2669" i="6"/>
  <c r="G2669" i="6" s="1"/>
  <c r="F2670" i="6"/>
  <c r="G2670" i="6" s="1"/>
  <c r="F2671" i="6"/>
  <c r="G2671" i="6" s="1"/>
  <c r="F2672" i="6"/>
  <c r="G2672" i="6" s="1"/>
  <c r="F2673" i="6"/>
  <c r="G2673" i="6" s="1"/>
  <c r="F2674" i="6"/>
  <c r="G2674" i="6" s="1"/>
  <c r="F2675" i="6"/>
  <c r="G2675" i="6" s="1"/>
  <c r="F2676" i="6"/>
  <c r="G2676" i="6" s="1"/>
  <c r="F2677" i="6"/>
  <c r="G2677" i="6" s="1"/>
  <c r="F2678" i="6"/>
  <c r="G2678" i="6" s="1"/>
  <c r="F2679" i="6"/>
  <c r="G2679" i="6" s="1"/>
  <c r="F2680" i="6"/>
  <c r="G2680" i="6" s="1"/>
  <c r="F2681" i="6"/>
  <c r="G2681" i="6" s="1"/>
  <c r="F2682" i="6"/>
  <c r="G2682" i="6" s="1"/>
  <c r="F2683" i="6"/>
  <c r="G2683" i="6" s="1"/>
  <c r="F2684" i="6"/>
  <c r="G2684" i="6" s="1"/>
  <c r="F2685" i="6"/>
  <c r="G2685" i="6" s="1"/>
  <c r="F2686" i="6"/>
  <c r="G2686" i="6" s="1"/>
  <c r="F2687" i="6"/>
  <c r="G2687" i="6" s="1"/>
  <c r="F2688" i="6"/>
  <c r="G2688" i="6" s="1"/>
  <c r="F2689" i="6"/>
  <c r="G2689" i="6" s="1"/>
  <c r="F2690" i="6"/>
  <c r="G2690" i="6" s="1"/>
  <c r="F2691" i="6"/>
  <c r="G2691" i="6" s="1"/>
  <c r="F2692" i="6"/>
  <c r="G2692" i="6" s="1"/>
  <c r="F2693" i="6"/>
  <c r="G2693" i="6" s="1"/>
  <c r="F2694" i="6"/>
  <c r="G2694" i="6" s="1"/>
  <c r="F2695" i="6"/>
  <c r="G2695" i="6" s="1"/>
  <c r="F2696" i="6"/>
  <c r="G2696" i="6" s="1"/>
  <c r="F2697" i="6"/>
  <c r="G2697" i="6" s="1"/>
  <c r="F2698" i="6"/>
  <c r="G2698" i="6" s="1"/>
  <c r="F2699" i="6"/>
  <c r="G2699" i="6" s="1"/>
  <c r="F2700" i="6"/>
  <c r="G2700" i="6" s="1"/>
  <c r="F2701" i="6"/>
  <c r="G2701" i="6" s="1"/>
  <c r="F2702" i="6"/>
  <c r="G2702" i="6" s="1"/>
  <c r="F2703" i="6"/>
  <c r="G2703" i="6" s="1"/>
  <c r="F2704" i="6"/>
  <c r="G2704" i="6" s="1"/>
  <c r="F2705" i="6"/>
  <c r="G2705" i="6" s="1"/>
  <c r="F2706" i="6"/>
  <c r="G2706" i="6" s="1"/>
  <c r="F2707" i="6"/>
  <c r="G2707" i="6" s="1"/>
  <c r="F2708" i="6"/>
  <c r="G2708" i="6" s="1"/>
  <c r="F2709" i="6"/>
  <c r="G2709" i="6" s="1"/>
  <c r="F2710" i="6"/>
  <c r="G2710" i="6" s="1"/>
  <c r="F2711" i="6"/>
  <c r="G2711" i="6" s="1"/>
  <c r="F2712" i="6"/>
  <c r="G2712" i="6" s="1"/>
  <c r="F2713" i="6"/>
  <c r="G2713" i="6" s="1"/>
  <c r="F2714" i="6"/>
  <c r="G2714" i="6" s="1"/>
  <c r="F2715" i="6"/>
  <c r="G2715" i="6" s="1"/>
  <c r="F2716" i="6"/>
  <c r="G2716" i="6" s="1"/>
  <c r="F2717" i="6"/>
  <c r="G2717" i="6" s="1"/>
  <c r="F2718" i="6"/>
  <c r="G2718" i="6" s="1"/>
  <c r="F2719" i="6"/>
  <c r="G2719" i="6" s="1"/>
  <c r="F2720" i="6"/>
  <c r="G2720" i="6" s="1"/>
  <c r="F2721" i="6"/>
  <c r="G2721" i="6" s="1"/>
  <c r="F2722" i="6"/>
  <c r="G2722" i="6" s="1"/>
  <c r="F2723" i="6"/>
  <c r="G2723" i="6" s="1"/>
  <c r="F2724" i="6"/>
  <c r="G2724" i="6" s="1"/>
  <c r="F2725" i="6"/>
  <c r="G2725" i="6" s="1"/>
  <c r="F2726" i="6"/>
  <c r="G2726" i="6" s="1"/>
  <c r="F2727" i="6"/>
  <c r="G2727" i="6" s="1"/>
  <c r="F2728" i="6"/>
  <c r="G2728" i="6" s="1"/>
  <c r="F2729" i="6"/>
  <c r="G2729" i="6" s="1"/>
  <c r="F2730" i="6"/>
  <c r="G2730" i="6" s="1"/>
  <c r="F2731" i="6"/>
  <c r="G2731" i="6" s="1"/>
  <c r="F2732" i="6"/>
  <c r="G2732" i="6" s="1"/>
  <c r="F2733" i="6"/>
  <c r="G2733" i="6" s="1"/>
  <c r="F2734" i="6"/>
  <c r="G2734" i="6" s="1"/>
  <c r="F2735" i="6"/>
  <c r="G2735" i="6" s="1"/>
  <c r="F2736" i="6"/>
  <c r="G2736" i="6" s="1"/>
  <c r="F2737" i="6"/>
  <c r="G2737" i="6" s="1"/>
  <c r="F2738" i="6"/>
  <c r="G2738" i="6" s="1"/>
  <c r="F2739" i="6"/>
  <c r="G2739" i="6" s="1"/>
  <c r="F2740" i="6"/>
  <c r="G2740" i="6" s="1"/>
  <c r="F2741" i="6"/>
  <c r="G2741" i="6" s="1"/>
  <c r="F2742" i="6"/>
  <c r="G2742" i="6" s="1"/>
  <c r="F2743" i="6"/>
  <c r="G2743" i="6" s="1"/>
  <c r="F2744" i="6"/>
  <c r="G2744" i="6" s="1"/>
  <c r="F2745" i="6"/>
  <c r="G2745" i="6" s="1"/>
  <c r="F2746" i="6"/>
  <c r="G2746" i="6" s="1"/>
  <c r="F2747" i="6"/>
  <c r="G2747" i="6" s="1"/>
  <c r="F2748" i="6"/>
  <c r="G2748" i="6" s="1"/>
  <c r="F2749" i="6"/>
  <c r="G2749" i="6" s="1"/>
  <c r="F2750" i="6"/>
  <c r="G2750" i="6" s="1"/>
  <c r="F2751" i="6"/>
  <c r="G2751" i="6" s="1"/>
  <c r="F2752" i="6"/>
  <c r="G2752" i="6" s="1"/>
  <c r="F2753" i="6"/>
  <c r="G2753" i="6" s="1"/>
  <c r="F2754" i="6"/>
  <c r="G2754" i="6" s="1"/>
  <c r="F2755" i="6"/>
  <c r="G2755" i="6" s="1"/>
  <c r="F2756" i="6"/>
  <c r="G2756" i="6" s="1"/>
  <c r="F2757" i="6"/>
  <c r="G2757" i="6" s="1"/>
  <c r="F2758" i="6"/>
  <c r="G2758" i="6" s="1"/>
  <c r="F2759" i="6"/>
  <c r="G2759" i="6" s="1"/>
  <c r="F2760" i="6"/>
  <c r="G2760" i="6" s="1"/>
  <c r="F2761" i="6"/>
  <c r="G2761" i="6" s="1"/>
  <c r="F2762" i="6"/>
  <c r="G2762" i="6" s="1"/>
  <c r="F2763" i="6"/>
  <c r="G2763" i="6" s="1"/>
  <c r="F2764" i="6"/>
  <c r="G2764" i="6" s="1"/>
  <c r="F2765" i="6"/>
  <c r="G2765" i="6" s="1"/>
  <c r="F2766" i="6"/>
  <c r="G2766" i="6" s="1"/>
  <c r="F2767" i="6"/>
  <c r="G2767" i="6" s="1"/>
  <c r="F2768" i="6"/>
  <c r="G2768" i="6" s="1"/>
  <c r="F2769" i="6"/>
  <c r="G2769" i="6" s="1"/>
  <c r="F2770" i="6"/>
  <c r="G2770" i="6" s="1"/>
  <c r="F2771" i="6"/>
  <c r="G2771" i="6" s="1"/>
  <c r="F2772" i="6"/>
  <c r="G2772" i="6" s="1"/>
  <c r="F2773" i="6"/>
  <c r="G2773" i="6" s="1"/>
  <c r="F2774" i="6"/>
  <c r="G2774" i="6" s="1"/>
  <c r="F2775" i="6"/>
  <c r="G2775" i="6" s="1"/>
  <c r="F2776" i="6"/>
  <c r="G2776" i="6" s="1"/>
  <c r="F2777" i="6"/>
  <c r="G2777" i="6" s="1"/>
  <c r="F2778" i="6"/>
  <c r="G2778" i="6" s="1"/>
  <c r="F2779" i="6"/>
  <c r="G2779" i="6" s="1"/>
  <c r="F2780" i="6"/>
  <c r="G2780" i="6" s="1"/>
  <c r="F2781" i="6"/>
  <c r="G2781" i="6" s="1"/>
  <c r="F2782" i="6"/>
  <c r="G2782" i="6" s="1"/>
  <c r="F2783" i="6"/>
  <c r="G2783" i="6" s="1"/>
  <c r="F2784" i="6"/>
  <c r="G2784" i="6" s="1"/>
  <c r="F2785" i="6"/>
  <c r="G2785" i="6" s="1"/>
  <c r="F2786" i="6"/>
  <c r="G2786" i="6" s="1"/>
  <c r="F2787" i="6"/>
  <c r="G2787" i="6" s="1"/>
  <c r="F2788" i="6"/>
  <c r="G2788" i="6" s="1"/>
  <c r="F2789" i="6"/>
  <c r="G2789" i="6" s="1"/>
  <c r="F2790" i="6"/>
  <c r="G2790" i="6" s="1"/>
  <c r="F2791" i="6"/>
  <c r="G2791" i="6" s="1"/>
  <c r="F2792" i="6"/>
  <c r="G2792" i="6" s="1"/>
  <c r="F2793" i="6"/>
  <c r="G2793" i="6" s="1"/>
  <c r="F2794" i="6"/>
  <c r="G2794" i="6" s="1"/>
  <c r="F2795" i="6"/>
  <c r="G2795" i="6" s="1"/>
  <c r="F2796" i="6"/>
  <c r="G2796" i="6" s="1"/>
  <c r="F2797" i="6"/>
  <c r="G2797" i="6" s="1"/>
  <c r="F2798" i="6"/>
  <c r="G2798" i="6" s="1"/>
  <c r="F2799" i="6"/>
  <c r="G2799" i="6" s="1"/>
  <c r="F2800" i="6"/>
  <c r="G2800" i="6" s="1"/>
  <c r="F2801" i="6"/>
  <c r="G2801" i="6" s="1"/>
  <c r="F2802" i="6"/>
  <c r="G2802" i="6" s="1"/>
  <c r="F2803" i="6"/>
  <c r="G2803" i="6" s="1"/>
  <c r="F2804" i="6"/>
  <c r="G2804" i="6" s="1"/>
  <c r="F2805" i="6"/>
  <c r="G2805" i="6" s="1"/>
  <c r="F2806" i="6"/>
  <c r="G2806" i="6" s="1"/>
  <c r="F2807" i="6"/>
  <c r="G2807" i="6" s="1"/>
  <c r="F2808" i="6"/>
  <c r="G2808" i="6" s="1"/>
  <c r="F2809" i="6"/>
  <c r="G2809" i="6" s="1"/>
  <c r="F2810" i="6"/>
  <c r="G2810" i="6" s="1"/>
  <c r="F2811" i="6"/>
  <c r="G2811" i="6" s="1"/>
  <c r="F2812" i="6"/>
  <c r="G2812" i="6" s="1"/>
  <c r="F2813" i="6"/>
  <c r="G2813" i="6" s="1"/>
  <c r="F2814" i="6"/>
  <c r="G2814" i="6" s="1"/>
  <c r="F2815" i="6"/>
  <c r="G2815" i="6" s="1"/>
  <c r="F2816" i="6"/>
  <c r="G2816" i="6" s="1"/>
  <c r="F2817" i="6"/>
  <c r="G2817" i="6" s="1"/>
  <c r="F2818" i="6"/>
  <c r="G2818" i="6" s="1"/>
  <c r="F2819" i="6"/>
  <c r="G2819" i="6" s="1"/>
  <c r="F2820" i="6"/>
  <c r="G2820" i="6" s="1"/>
  <c r="F2821" i="6"/>
  <c r="G2821" i="6" s="1"/>
  <c r="F2822" i="6"/>
  <c r="G2822" i="6" s="1"/>
  <c r="F2823" i="6"/>
  <c r="G2823" i="6" s="1"/>
  <c r="F2824" i="6"/>
  <c r="G2824" i="6" s="1"/>
  <c r="F2825" i="6"/>
  <c r="G2825" i="6" s="1"/>
  <c r="F2826" i="6"/>
  <c r="G2826" i="6" s="1"/>
  <c r="F2827" i="6"/>
  <c r="G2827" i="6" s="1"/>
  <c r="F2828" i="6"/>
  <c r="G2828" i="6" s="1"/>
  <c r="F2829" i="6"/>
  <c r="G2829" i="6" s="1"/>
  <c r="F2830" i="6"/>
  <c r="G2830" i="6" s="1"/>
  <c r="F2831" i="6"/>
  <c r="G2831" i="6" s="1"/>
  <c r="F2832" i="6"/>
  <c r="G2832" i="6" s="1"/>
  <c r="F2833" i="6"/>
  <c r="G2833" i="6" s="1"/>
  <c r="F2834" i="6"/>
  <c r="G2834" i="6" s="1"/>
  <c r="F2835" i="6"/>
  <c r="G2835" i="6" s="1"/>
  <c r="F2836" i="6"/>
  <c r="G2836" i="6" s="1"/>
  <c r="F2837" i="6"/>
  <c r="G2837" i="6" s="1"/>
  <c r="F2838" i="6"/>
  <c r="G2838" i="6" s="1"/>
  <c r="F2839" i="6"/>
  <c r="G2839" i="6" s="1"/>
  <c r="F2840" i="6"/>
  <c r="G2840" i="6" s="1"/>
  <c r="F2841" i="6"/>
  <c r="G2841" i="6" s="1"/>
  <c r="F2842" i="6"/>
  <c r="G2842" i="6" s="1"/>
  <c r="F2843" i="6"/>
  <c r="G2843" i="6" s="1"/>
  <c r="F2844" i="6"/>
  <c r="G2844" i="6" s="1"/>
  <c r="F2845" i="6"/>
  <c r="G2845" i="6" s="1"/>
  <c r="F2846" i="6"/>
  <c r="G2846" i="6" s="1"/>
  <c r="F2847" i="6"/>
  <c r="G2847" i="6" s="1"/>
  <c r="F2848" i="6"/>
  <c r="G2848" i="6" s="1"/>
  <c r="F2849" i="6"/>
  <c r="G2849" i="6" s="1"/>
  <c r="F2850" i="6"/>
  <c r="G2850" i="6" s="1"/>
  <c r="F2851" i="6"/>
  <c r="G2851" i="6" s="1"/>
  <c r="F2852" i="6"/>
  <c r="G2852" i="6" s="1"/>
  <c r="F2853" i="6"/>
  <c r="G2853" i="6" s="1"/>
  <c r="F2854" i="6"/>
  <c r="G2854" i="6" s="1"/>
  <c r="F2855" i="6"/>
  <c r="G2855" i="6" s="1"/>
  <c r="F2856" i="6"/>
  <c r="G2856" i="6" s="1"/>
  <c r="F2857" i="6"/>
  <c r="G2857" i="6" s="1"/>
  <c r="F2858" i="6"/>
  <c r="G2858" i="6" s="1"/>
  <c r="F2859" i="6"/>
  <c r="G2859" i="6" s="1"/>
  <c r="F2860" i="6"/>
  <c r="G2860" i="6" s="1"/>
  <c r="F2861" i="6"/>
  <c r="G2861" i="6" s="1"/>
  <c r="F2862" i="6"/>
  <c r="G2862" i="6" s="1"/>
  <c r="F2863" i="6"/>
  <c r="G2863" i="6" s="1"/>
  <c r="F2864" i="6"/>
  <c r="G2864" i="6" s="1"/>
  <c r="F2865" i="6"/>
  <c r="G2865" i="6" s="1"/>
  <c r="F2866" i="6"/>
  <c r="G2866" i="6" s="1"/>
  <c r="F2867" i="6"/>
  <c r="G2867" i="6" s="1"/>
  <c r="F2868" i="6"/>
  <c r="G2868" i="6" s="1"/>
  <c r="F2869" i="6"/>
  <c r="G2869" i="6" s="1"/>
  <c r="F2870" i="6"/>
  <c r="G2870" i="6" s="1"/>
  <c r="F2871" i="6"/>
  <c r="G2871" i="6" s="1"/>
  <c r="F2872" i="6"/>
  <c r="G2872" i="6" s="1"/>
  <c r="F2873" i="6"/>
  <c r="G2873" i="6" s="1"/>
  <c r="F2874" i="6"/>
  <c r="G2874" i="6" s="1"/>
  <c r="F2875" i="6"/>
  <c r="G2875" i="6" s="1"/>
  <c r="F2876" i="6"/>
  <c r="G2876" i="6" s="1"/>
  <c r="F2877" i="6"/>
  <c r="G2877" i="6" s="1"/>
  <c r="F2878" i="6"/>
  <c r="G2878" i="6" s="1"/>
  <c r="F2879" i="6"/>
  <c r="G2879" i="6" s="1"/>
  <c r="F2880" i="6"/>
  <c r="G2880" i="6" s="1"/>
  <c r="F2881" i="6"/>
  <c r="G2881" i="6" s="1"/>
  <c r="F2882" i="6"/>
  <c r="G2882" i="6" s="1"/>
  <c r="F2883" i="6"/>
  <c r="G2883" i="6" s="1"/>
  <c r="F2884" i="6"/>
  <c r="G2884" i="6" s="1"/>
  <c r="F2885" i="6"/>
  <c r="G2885" i="6" s="1"/>
  <c r="F2886" i="6"/>
  <c r="G2886" i="6" s="1"/>
  <c r="F2887" i="6"/>
  <c r="G2887" i="6" s="1"/>
  <c r="F2888" i="6"/>
  <c r="G2888" i="6" s="1"/>
  <c r="F2889" i="6"/>
  <c r="G2889" i="6" s="1"/>
  <c r="F2890" i="6"/>
  <c r="G2890" i="6" s="1"/>
  <c r="F2891" i="6"/>
  <c r="G2891" i="6" s="1"/>
  <c r="F2892" i="6"/>
  <c r="G2892" i="6" s="1"/>
  <c r="F2893" i="6"/>
  <c r="G2893" i="6" s="1"/>
  <c r="F2894" i="6"/>
  <c r="G2894" i="6" s="1"/>
  <c r="F2895" i="6"/>
  <c r="G2895" i="6" s="1"/>
  <c r="F2896" i="6"/>
  <c r="G2896" i="6" s="1"/>
  <c r="F2897" i="6"/>
  <c r="G2897" i="6" s="1"/>
  <c r="F2898" i="6"/>
  <c r="G2898" i="6" s="1"/>
  <c r="F2899" i="6"/>
  <c r="G2899" i="6" s="1"/>
  <c r="F2900" i="6"/>
  <c r="G2900" i="6" s="1"/>
  <c r="F2901" i="6"/>
  <c r="G2901" i="6" s="1"/>
  <c r="F2902" i="6"/>
  <c r="G2902" i="6" s="1"/>
  <c r="F2903" i="6"/>
  <c r="G2903" i="6" s="1"/>
  <c r="F2904" i="6"/>
  <c r="G2904" i="6" s="1"/>
  <c r="F2905" i="6"/>
  <c r="G2905" i="6" s="1"/>
  <c r="F2906" i="6"/>
  <c r="G2906" i="6" s="1"/>
  <c r="F2907" i="6"/>
  <c r="G2907" i="6" s="1"/>
  <c r="F2908" i="6"/>
  <c r="G2908" i="6" s="1"/>
  <c r="F2909" i="6"/>
  <c r="G2909" i="6" s="1"/>
  <c r="F2910" i="6"/>
  <c r="G2910" i="6" s="1"/>
  <c r="F2911" i="6"/>
  <c r="G2911" i="6" s="1"/>
  <c r="F2912" i="6"/>
  <c r="G2912" i="6" s="1"/>
  <c r="F2913" i="6"/>
  <c r="G2913" i="6" s="1"/>
  <c r="F2914" i="6"/>
  <c r="G2914" i="6" s="1"/>
  <c r="F2915" i="6"/>
  <c r="G2915" i="6" s="1"/>
  <c r="F2916" i="6"/>
  <c r="G2916" i="6" s="1"/>
  <c r="F2917" i="6"/>
  <c r="G2917" i="6" s="1"/>
  <c r="F2918" i="6"/>
  <c r="G2918" i="6" s="1"/>
  <c r="F2919" i="6"/>
  <c r="G2919" i="6" s="1"/>
  <c r="F2920" i="6"/>
  <c r="G2920" i="6" s="1"/>
  <c r="F2921" i="6"/>
  <c r="G2921" i="6" s="1"/>
  <c r="F2922" i="6"/>
  <c r="G2922" i="6" s="1"/>
  <c r="F2923" i="6"/>
  <c r="G2923" i="6" s="1"/>
  <c r="F2924" i="6"/>
  <c r="G2924" i="6" s="1"/>
  <c r="F2925" i="6"/>
  <c r="G2925" i="6" s="1"/>
  <c r="F2926" i="6"/>
  <c r="G2926" i="6" s="1"/>
  <c r="F2927" i="6"/>
  <c r="G2927" i="6" s="1"/>
  <c r="F2928" i="6"/>
  <c r="G2928" i="6" s="1"/>
  <c r="F2929" i="6"/>
  <c r="G2929" i="6" s="1"/>
  <c r="F2930" i="6"/>
  <c r="G2930" i="6" s="1"/>
  <c r="F2931" i="6"/>
  <c r="G2931" i="6" s="1"/>
  <c r="F2932" i="6"/>
  <c r="G2932" i="6" s="1"/>
  <c r="F2933" i="6"/>
  <c r="G2933" i="6" s="1"/>
  <c r="F2934" i="6"/>
  <c r="G2934" i="6" s="1"/>
  <c r="F2935" i="6"/>
  <c r="G2935" i="6" s="1"/>
  <c r="F2936" i="6"/>
  <c r="G2936" i="6" s="1"/>
  <c r="F2937" i="6"/>
  <c r="G2937" i="6" s="1"/>
  <c r="F2938" i="6"/>
  <c r="G2938" i="6" s="1"/>
  <c r="F2939" i="6"/>
  <c r="G2939" i="6" s="1"/>
  <c r="F2940" i="6"/>
  <c r="G2940" i="6" s="1"/>
  <c r="F2941" i="6"/>
  <c r="G2941" i="6" s="1"/>
  <c r="F2942" i="6"/>
  <c r="G2942" i="6" s="1"/>
  <c r="F2943" i="6"/>
  <c r="G2943" i="6" s="1"/>
  <c r="F2944" i="6"/>
  <c r="G2944" i="6" s="1"/>
  <c r="F2945" i="6"/>
  <c r="G2945" i="6" s="1"/>
  <c r="F2946" i="6"/>
  <c r="G2946" i="6" s="1"/>
  <c r="F2947" i="6"/>
  <c r="G2947" i="6" s="1"/>
  <c r="F2948" i="6"/>
  <c r="G2948" i="6" s="1"/>
  <c r="F2949" i="6"/>
  <c r="G2949" i="6" s="1"/>
  <c r="F2950" i="6"/>
  <c r="G2950" i="6" s="1"/>
  <c r="F2951" i="6"/>
  <c r="G2951" i="6" s="1"/>
  <c r="F2952" i="6"/>
  <c r="G2952" i="6" s="1"/>
  <c r="F2953" i="6"/>
  <c r="G2953" i="6" s="1"/>
  <c r="F2954" i="6"/>
  <c r="G2954" i="6" s="1"/>
  <c r="F2955" i="6"/>
  <c r="G2955" i="6" s="1"/>
  <c r="F2956" i="6"/>
  <c r="G2956" i="6" s="1"/>
  <c r="F2957" i="6"/>
  <c r="G2957" i="6" s="1"/>
  <c r="F2958" i="6"/>
  <c r="G2958" i="6" s="1"/>
  <c r="F2959" i="6"/>
  <c r="G2959" i="6" s="1"/>
  <c r="F2960" i="6"/>
  <c r="G2960" i="6" s="1"/>
  <c r="F2961" i="6"/>
  <c r="G2961" i="6" s="1"/>
  <c r="F2962" i="6"/>
  <c r="G2962" i="6" s="1"/>
  <c r="F2963" i="6"/>
  <c r="G2963" i="6" s="1"/>
  <c r="F2964" i="6"/>
  <c r="G2964" i="6" s="1"/>
  <c r="F2965" i="6"/>
  <c r="G2965" i="6" s="1"/>
  <c r="F2966" i="6"/>
  <c r="G2966" i="6" s="1"/>
  <c r="F2967" i="6"/>
  <c r="G2967" i="6" s="1"/>
  <c r="F2968" i="6"/>
  <c r="G2968" i="6" s="1"/>
  <c r="F2969" i="6"/>
  <c r="G2969" i="6" s="1"/>
  <c r="F2970" i="6"/>
  <c r="G2970" i="6" s="1"/>
  <c r="F2971" i="6"/>
  <c r="G2971" i="6" s="1"/>
  <c r="F2972" i="6"/>
  <c r="G2972" i="6" s="1"/>
  <c r="F2973" i="6"/>
  <c r="G2973" i="6" s="1"/>
  <c r="F2974" i="6"/>
  <c r="G2974" i="6" s="1"/>
  <c r="F2975" i="6"/>
  <c r="G2975" i="6" s="1"/>
  <c r="F2976" i="6"/>
  <c r="G2976" i="6" s="1"/>
  <c r="F2977" i="6"/>
  <c r="G2977" i="6" s="1"/>
  <c r="F2978" i="6"/>
  <c r="G2978" i="6" s="1"/>
  <c r="F2979" i="6"/>
  <c r="G2979" i="6" s="1"/>
  <c r="F2980" i="6"/>
  <c r="G2980" i="6" s="1"/>
  <c r="F2981" i="6"/>
  <c r="G2981" i="6" s="1"/>
  <c r="F2982" i="6"/>
  <c r="G2982" i="6" s="1"/>
  <c r="F2983" i="6"/>
  <c r="G2983" i="6" s="1"/>
  <c r="F2984" i="6"/>
  <c r="G2984" i="6" s="1"/>
  <c r="F2985" i="6"/>
  <c r="G2985" i="6" s="1"/>
  <c r="F2986" i="6"/>
  <c r="G2986" i="6" s="1"/>
  <c r="F2987" i="6"/>
  <c r="G2987" i="6" s="1"/>
  <c r="F2988" i="6"/>
  <c r="G2988" i="6" s="1"/>
  <c r="F2989" i="6"/>
  <c r="G2989" i="6" s="1"/>
  <c r="F2990" i="6"/>
  <c r="G2990" i="6" s="1"/>
  <c r="F2991" i="6"/>
  <c r="G2991" i="6" s="1"/>
  <c r="F2992" i="6"/>
  <c r="G2992" i="6" s="1"/>
  <c r="F2993" i="6"/>
  <c r="G2993" i="6" s="1"/>
  <c r="F2994" i="6"/>
  <c r="G2994" i="6" s="1"/>
  <c r="F2995" i="6"/>
  <c r="G2995" i="6" s="1"/>
  <c r="F2996" i="6"/>
  <c r="G2996" i="6" s="1"/>
  <c r="F2997" i="6"/>
  <c r="G2997" i="6" s="1"/>
  <c r="F2998" i="6"/>
  <c r="G2998" i="6" s="1"/>
  <c r="F2999" i="6"/>
  <c r="G2999" i="6" s="1"/>
  <c r="F3000" i="6"/>
  <c r="G3000" i="6" s="1"/>
  <c r="F3001" i="6"/>
  <c r="G3001" i="6" s="1"/>
  <c r="F3002" i="6"/>
  <c r="G3002" i="6" s="1"/>
  <c r="F3003" i="6"/>
  <c r="G3003" i="6" s="1"/>
  <c r="F3004" i="6"/>
  <c r="G3004" i="6" s="1"/>
  <c r="F3005" i="6"/>
  <c r="G3005" i="6" s="1"/>
  <c r="F3006" i="6"/>
  <c r="G3006" i="6" s="1"/>
  <c r="F3007" i="6"/>
  <c r="G3007" i="6" s="1"/>
  <c r="F3008" i="6"/>
  <c r="G3008" i="6" s="1"/>
  <c r="F3009" i="6"/>
  <c r="G3009" i="6" s="1"/>
  <c r="F3010" i="6"/>
  <c r="G3010" i="6" s="1"/>
  <c r="F3011" i="6"/>
  <c r="G3011" i="6" s="1"/>
  <c r="F3012" i="6"/>
  <c r="G3012" i="6" s="1"/>
  <c r="F3013" i="6"/>
  <c r="G3013" i="6" s="1"/>
  <c r="F3014" i="6"/>
  <c r="G3014" i="6" s="1"/>
  <c r="F3015" i="6"/>
  <c r="G3015" i="6" s="1"/>
  <c r="F3016" i="6"/>
  <c r="G3016" i="6" s="1"/>
  <c r="F3017" i="6"/>
  <c r="G3017" i="6" s="1"/>
  <c r="F3018" i="6"/>
  <c r="G3018" i="6" s="1"/>
  <c r="F3019" i="6"/>
  <c r="G3019" i="6" s="1"/>
  <c r="F3020" i="6"/>
  <c r="G3020" i="6" s="1"/>
  <c r="F3021" i="6"/>
  <c r="G3021" i="6" s="1"/>
  <c r="F3022" i="6"/>
  <c r="G3022" i="6" s="1"/>
  <c r="F3023" i="6"/>
  <c r="G3023" i="6" s="1"/>
  <c r="F3024" i="6"/>
  <c r="G3024" i="6" s="1"/>
  <c r="F3025" i="6"/>
  <c r="G3025" i="6" s="1"/>
  <c r="F3026" i="6"/>
  <c r="G3026" i="6" s="1"/>
  <c r="F3027" i="6"/>
  <c r="G3027" i="6" s="1"/>
  <c r="F3028" i="6"/>
  <c r="G3028" i="6" s="1"/>
  <c r="F3029" i="6"/>
  <c r="G3029" i="6" s="1"/>
  <c r="F3030" i="6"/>
  <c r="G3030" i="6" s="1"/>
  <c r="F3031" i="6"/>
  <c r="G3031" i="6" s="1"/>
  <c r="F3032" i="6"/>
  <c r="G3032" i="6" s="1"/>
  <c r="F3033" i="6"/>
  <c r="G3033" i="6" s="1"/>
  <c r="F3034" i="6"/>
  <c r="G3034" i="6" s="1"/>
  <c r="F3035" i="6"/>
  <c r="G3035" i="6" s="1"/>
  <c r="F3036" i="6"/>
  <c r="G3036" i="6" s="1"/>
  <c r="F3037" i="6"/>
  <c r="G3037" i="6" s="1"/>
  <c r="F3038" i="6"/>
  <c r="G3038" i="6" s="1"/>
  <c r="F3039" i="6"/>
  <c r="G3039" i="6" s="1"/>
  <c r="F3040" i="6"/>
  <c r="G3040" i="6" s="1"/>
  <c r="F3041" i="6"/>
  <c r="G3041" i="6" s="1"/>
  <c r="F3042" i="6"/>
  <c r="G3042" i="6" s="1"/>
  <c r="F3043" i="6"/>
  <c r="G3043" i="6" s="1"/>
  <c r="F3044" i="6"/>
  <c r="G3044" i="6" s="1"/>
  <c r="F3045" i="6"/>
  <c r="G3045" i="6" s="1"/>
  <c r="F3046" i="6"/>
  <c r="G3046" i="6" s="1"/>
  <c r="F3047" i="6"/>
  <c r="G3047" i="6" s="1"/>
  <c r="F3048" i="6"/>
  <c r="G3048" i="6" s="1"/>
  <c r="F3049" i="6"/>
  <c r="G3049" i="6" s="1"/>
  <c r="F3050" i="6"/>
  <c r="G3050" i="6" s="1"/>
  <c r="F3051" i="6"/>
  <c r="G3051" i="6" s="1"/>
  <c r="F3052" i="6"/>
  <c r="G3052" i="6" s="1"/>
  <c r="F3053" i="6"/>
  <c r="G3053" i="6" s="1"/>
  <c r="F3054" i="6"/>
  <c r="G3054" i="6" s="1"/>
  <c r="F3055" i="6"/>
  <c r="G3055" i="6" s="1"/>
  <c r="F3056" i="6"/>
  <c r="G3056" i="6" s="1"/>
  <c r="F3057" i="6"/>
  <c r="G3057" i="6" s="1"/>
  <c r="F3058" i="6"/>
  <c r="G3058" i="6" s="1"/>
  <c r="F3059" i="6"/>
  <c r="G3059" i="6" s="1"/>
  <c r="F3060" i="6"/>
  <c r="G3060" i="6" s="1"/>
  <c r="F3061" i="6"/>
  <c r="G3061" i="6" s="1"/>
  <c r="F3062" i="6"/>
  <c r="G3062" i="6" s="1"/>
  <c r="F3063" i="6"/>
  <c r="G3063" i="6" s="1"/>
  <c r="F3064" i="6"/>
  <c r="G3064" i="6" s="1"/>
  <c r="F3065" i="6"/>
  <c r="G3065" i="6" s="1"/>
  <c r="F3066" i="6"/>
  <c r="G3066" i="6" s="1"/>
  <c r="F3067" i="6"/>
  <c r="G3067" i="6" s="1"/>
  <c r="F3068" i="6"/>
  <c r="G3068" i="6" s="1"/>
  <c r="F3069" i="6"/>
  <c r="G3069" i="6" s="1"/>
  <c r="F3070" i="6"/>
  <c r="G3070" i="6" s="1"/>
  <c r="F3071" i="6"/>
  <c r="G3071" i="6" s="1"/>
  <c r="F3072" i="6"/>
  <c r="G3072" i="6" s="1"/>
  <c r="F3073" i="6"/>
  <c r="G3073" i="6" s="1"/>
  <c r="F3074" i="6"/>
  <c r="G3074" i="6" s="1"/>
  <c r="F3075" i="6"/>
  <c r="G3075" i="6" s="1"/>
  <c r="F3076" i="6"/>
  <c r="G3076" i="6" s="1"/>
  <c r="F3077" i="6"/>
  <c r="G3077" i="6" s="1"/>
  <c r="F3078" i="6"/>
  <c r="G3078" i="6" s="1"/>
  <c r="F3079" i="6"/>
  <c r="G3079" i="6" s="1"/>
  <c r="F3080" i="6"/>
  <c r="G3080" i="6" s="1"/>
  <c r="F3081" i="6"/>
  <c r="G3081" i="6" s="1"/>
  <c r="F3082" i="6"/>
  <c r="G3082" i="6" s="1"/>
  <c r="F3083" i="6"/>
  <c r="G3083" i="6" s="1"/>
  <c r="F3084" i="6"/>
  <c r="G3084" i="6" s="1"/>
  <c r="F3085" i="6"/>
  <c r="G3085" i="6" s="1"/>
  <c r="F3086" i="6"/>
  <c r="G3086" i="6" s="1"/>
  <c r="F3087" i="6"/>
  <c r="G3087" i="6" s="1"/>
  <c r="F3088" i="6"/>
  <c r="G3088" i="6" s="1"/>
  <c r="F3089" i="6"/>
  <c r="G3089" i="6" s="1"/>
  <c r="F3090" i="6"/>
  <c r="G3090" i="6" s="1"/>
  <c r="F3091" i="6"/>
  <c r="G3091" i="6" s="1"/>
  <c r="F3092" i="6"/>
  <c r="G3092" i="6" s="1"/>
  <c r="F3093" i="6"/>
  <c r="G3093" i="6" s="1"/>
  <c r="F3094" i="6"/>
  <c r="G3094" i="6" s="1"/>
  <c r="F3095" i="6"/>
  <c r="G3095" i="6" s="1"/>
  <c r="F3096" i="6"/>
  <c r="G3096" i="6" s="1"/>
  <c r="F3097" i="6"/>
  <c r="G3097" i="6" s="1"/>
  <c r="F3098" i="6"/>
  <c r="G3098" i="6" s="1"/>
  <c r="F3099" i="6"/>
  <c r="G3099" i="6" s="1"/>
  <c r="F3100" i="6"/>
  <c r="G3100" i="6" s="1"/>
  <c r="F3101" i="6"/>
  <c r="G3101" i="6" s="1"/>
  <c r="F3102" i="6"/>
  <c r="G3102" i="6" s="1"/>
  <c r="F3103" i="6"/>
  <c r="G3103" i="6" s="1"/>
  <c r="F3104" i="6"/>
  <c r="G3104" i="6" s="1"/>
  <c r="F3105" i="6"/>
  <c r="G3105" i="6" s="1"/>
  <c r="F3106" i="6"/>
  <c r="G3106" i="6" s="1"/>
  <c r="F3107" i="6"/>
  <c r="G3107" i="6" s="1"/>
  <c r="F3108" i="6"/>
  <c r="G3108" i="6" s="1"/>
  <c r="F3109" i="6"/>
  <c r="G3109" i="6" s="1"/>
  <c r="F3110" i="6"/>
  <c r="G3110" i="6" s="1"/>
  <c r="F3111" i="6"/>
  <c r="G3111" i="6" s="1"/>
  <c r="F3112" i="6"/>
  <c r="G3112" i="6" s="1"/>
  <c r="F3113" i="6"/>
  <c r="G3113" i="6" s="1"/>
  <c r="F3114" i="6"/>
  <c r="G3114" i="6" s="1"/>
  <c r="F3115" i="6"/>
  <c r="G3115" i="6" s="1"/>
  <c r="F3116" i="6"/>
  <c r="G3116" i="6" s="1"/>
  <c r="F3117" i="6"/>
  <c r="G3117" i="6" s="1"/>
  <c r="F3118" i="6"/>
  <c r="G3118" i="6" s="1"/>
  <c r="F3119" i="6"/>
  <c r="G3119" i="6" s="1"/>
  <c r="F3120" i="6"/>
  <c r="G3120" i="6" s="1"/>
  <c r="F3121" i="6"/>
  <c r="G3121" i="6" s="1"/>
  <c r="F3122" i="6"/>
  <c r="G3122" i="6" s="1"/>
  <c r="F3123" i="6"/>
  <c r="G3123" i="6" s="1"/>
  <c r="F3124" i="6"/>
  <c r="G3124" i="6" s="1"/>
  <c r="F3125" i="6"/>
  <c r="G3125" i="6" s="1"/>
  <c r="F3126" i="6"/>
  <c r="G3126" i="6" s="1"/>
  <c r="F3127" i="6"/>
  <c r="G3127" i="6" s="1"/>
  <c r="F3128" i="6"/>
  <c r="G3128" i="6" s="1"/>
  <c r="F3129" i="6"/>
  <c r="G3129" i="6" s="1"/>
  <c r="F3130" i="6"/>
  <c r="G3130" i="6" s="1"/>
  <c r="F3131" i="6"/>
  <c r="G3131" i="6" s="1"/>
  <c r="F3132" i="6"/>
  <c r="G3132" i="6" s="1"/>
  <c r="F3133" i="6"/>
  <c r="G3133" i="6" s="1"/>
  <c r="F3134" i="6"/>
  <c r="G3134" i="6" s="1"/>
  <c r="F3135" i="6"/>
  <c r="G3135" i="6" s="1"/>
  <c r="F3136" i="6"/>
  <c r="G3136" i="6" s="1"/>
  <c r="F3137" i="6"/>
  <c r="G3137" i="6" s="1"/>
  <c r="F3138" i="6"/>
  <c r="G3138" i="6" s="1"/>
  <c r="F3139" i="6"/>
  <c r="G3139" i="6" s="1"/>
  <c r="F3140" i="6"/>
  <c r="G3140" i="6" s="1"/>
  <c r="F3141" i="6"/>
  <c r="G3141" i="6" s="1"/>
  <c r="F3142" i="6"/>
  <c r="G3142" i="6" s="1"/>
  <c r="F3143" i="6"/>
  <c r="G3143" i="6" s="1"/>
  <c r="F3144" i="6"/>
  <c r="G3144" i="6" s="1"/>
  <c r="F3145" i="6"/>
  <c r="G3145" i="6" s="1"/>
  <c r="F3146" i="6"/>
  <c r="G3146" i="6" s="1"/>
  <c r="F3147" i="6"/>
  <c r="G3147" i="6" s="1"/>
  <c r="F3148" i="6"/>
  <c r="G3148" i="6" s="1"/>
  <c r="F3149" i="6"/>
  <c r="G3149" i="6" s="1"/>
  <c r="F3150" i="6"/>
  <c r="G3150" i="6" s="1"/>
  <c r="F3151" i="6"/>
  <c r="G3151" i="6" s="1"/>
  <c r="F3152" i="6"/>
  <c r="G3152" i="6" s="1"/>
  <c r="F3153" i="6"/>
  <c r="G3153" i="6" s="1"/>
  <c r="F3154" i="6"/>
  <c r="G3154" i="6" s="1"/>
  <c r="F3155" i="6"/>
  <c r="G3155" i="6" s="1"/>
  <c r="F3156" i="6"/>
  <c r="G3156" i="6" s="1"/>
  <c r="F3157" i="6"/>
  <c r="G3157" i="6" s="1"/>
  <c r="F3158" i="6"/>
  <c r="G3158" i="6" s="1"/>
  <c r="F3159" i="6"/>
  <c r="G3159" i="6" s="1"/>
  <c r="F3160" i="6"/>
  <c r="G3160" i="6" s="1"/>
  <c r="F3161" i="6"/>
  <c r="G3161" i="6" s="1"/>
  <c r="F3162" i="6"/>
  <c r="G3162" i="6" s="1"/>
  <c r="F3163" i="6"/>
  <c r="G3163" i="6" s="1"/>
  <c r="F3164" i="6"/>
  <c r="G3164" i="6" s="1"/>
  <c r="F3165" i="6"/>
  <c r="G3165" i="6" s="1"/>
  <c r="F3166" i="6"/>
  <c r="G3166" i="6" s="1"/>
  <c r="F3167" i="6"/>
  <c r="G3167" i="6" s="1"/>
  <c r="F3168" i="6"/>
  <c r="G3168" i="6" s="1"/>
  <c r="F3169" i="6"/>
  <c r="G3169" i="6" s="1"/>
  <c r="F3170" i="6"/>
  <c r="G3170" i="6" s="1"/>
  <c r="F3171" i="6"/>
  <c r="G3171" i="6" s="1"/>
  <c r="F3172" i="6"/>
  <c r="G3172" i="6" s="1"/>
  <c r="F3173" i="6"/>
  <c r="G3173" i="6" s="1"/>
  <c r="F3174" i="6"/>
  <c r="G3174" i="6" s="1"/>
  <c r="F3175" i="6"/>
  <c r="G3175" i="6" s="1"/>
  <c r="F3176" i="6"/>
  <c r="G3176" i="6" s="1"/>
  <c r="F3177" i="6"/>
  <c r="G3177" i="6" s="1"/>
  <c r="F3178" i="6"/>
  <c r="G3178" i="6" s="1"/>
  <c r="F3179" i="6"/>
  <c r="G3179" i="6" s="1"/>
  <c r="F3180" i="6"/>
  <c r="G3180" i="6" s="1"/>
  <c r="F3181" i="6"/>
  <c r="G3181" i="6" s="1"/>
  <c r="F3182" i="6"/>
  <c r="G3182" i="6" s="1"/>
  <c r="F3183" i="6"/>
  <c r="G3183" i="6" s="1"/>
  <c r="F3184" i="6"/>
  <c r="G3184" i="6" s="1"/>
  <c r="F3185" i="6"/>
  <c r="G3185" i="6" s="1"/>
  <c r="F3186" i="6"/>
  <c r="G3186" i="6" s="1"/>
  <c r="F3187" i="6"/>
  <c r="G3187" i="6" s="1"/>
  <c r="F3188" i="6"/>
  <c r="G3188" i="6" s="1"/>
  <c r="F3189" i="6"/>
  <c r="G3189" i="6" s="1"/>
  <c r="F3190" i="6"/>
  <c r="G3190" i="6" s="1"/>
  <c r="F3191" i="6"/>
  <c r="G3191" i="6" s="1"/>
  <c r="F3192" i="6"/>
  <c r="G3192" i="6" s="1"/>
  <c r="F3193" i="6"/>
  <c r="G3193" i="6" s="1"/>
  <c r="F3194" i="6"/>
  <c r="G3194" i="6" s="1"/>
  <c r="F3195" i="6"/>
  <c r="G3195" i="6" s="1"/>
  <c r="F3196" i="6"/>
  <c r="G3196" i="6" s="1"/>
  <c r="F3197" i="6"/>
  <c r="G3197" i="6" s="1"/>
  <c r="F3198" i="6"/>
  <c r="G3198" i="6" s="1"/>
  <c r="F3199" i="6"/>
  <c r="G3199" i="6" s="1"/>
  <c r="F3200" i="6"/>
  <c r="G3200" i="6" s="1"/>
  <c r="F3201" i="6"/>
  <c r="G3201" i="6" s="1"/>
  <c r="F3202" i="6"/>
  <c r="G3202" i="6" s="1"/>
  <c r="F3203" i="6"/>
  <c r="G3203" i="6" s="1"/>
  <c r="F3204" i="6"/>
  <c r="G3204" i="6" s="1"/>
  <c r="F3205" i="6"/>
  <c r="G3205" i="6" s="1"/>
  <c r="F3206" i="6"/>
  <c r="G3206" i="6" s="1"/>
  <c r="F3207" i="6"/>
  <c r="G3207" i="6" s="1"/>
  <c r="F3208" i="6"/>
  <c r="G3208" i="6" s="1"/>
  <c r="F3209" i="6"/>
  <c r="G3209" i="6" s="1"/>
  <c r="F3210" i="6"/>
  <c r="G3210" i="6" s="1"/>
  <c r="F3211" i="6"/>
  <c r="G3211" i="6" s="1"/>
  <c r="F3212" i="6"/>
  <c r="G3212" i="6" s="1"/>
  <c r="F3213" i="6"/>
  <c r="G3213" i="6" s="1"/>
  <c r="F3214" i="6"/>
  <c r="G3214" i="6" s="1"/>
  <c r="F3215" i="6"/>
  <c r="G3215" i="6" s="1"/>
  <c r="F3216" i="6"/>
  <c r="G3216" i="6" s="1"/>
  <c r="F3217" i="6"/>
  <c r="G3217" i="6" s="1"/>
  <c r="F3218" i="6"/>
  <c r="G3218" i="6" s="1"/>
  <c r="F3219" i="6"/>
  <c r="G3219" i="6" s="1"/>
  <c r="F3220" i="6"/>
  <c r="G3220" i="6" s="1"/>
  <c r="F3221" i="6"/>
  <c r="G3221" i="6" s="1"/>
  <c r="F3222" i="6"/>
  <c r="G3222" i="6" s="1"/>
  <c r="F3223" i="6"/>
  <c r="G3223" i="6" s="1"/>
  <c r="F3224" i="6"/>
  <c r="G3224" i="6" s="1"/>
  <c r="F3225" i="6"/>
  <c r="G3225" i="6" s="1"/>
  <c r="F3226" i="6"/>
  <c r="G3226" i="6" s="1"/>
  <c r="F3227" i="6"/>
  <c r="G3227" i="6" s="1"/>
  <c r="F3228" i="6"/>
  <c r="G3228" i="6" s="1"/>
  <c r="F3229" i="6"/>
  <c r="G3229" i="6" s="1"/>
  <c r="F3230" i="6"/>
  <c r="G3230" i="6" s="1"/>
  <c r="F3231" i="6"/>
  <c r="G3231" i="6" s="1"/>
  <c r="F3232" i="6"/>
  <c r="G3232" i="6" s="1"/>
  <c r="F3233" i="6"/>
  <c r="G3233" i="6" s="1"/>
  <c r="F3234" i="6"/>
  <c r="G3234" i="6" s="1"/>
  <c r="F3235" i="6"/>
  <c r="G3235" i="6" s="1"/>
  <c r="F3236" i="6"/>
  <c r="G3236" i="6" s="1"/>
  <c r="F3237" i="6"/>
  <c r="G3237" i="6" s="1"/>
  <c r="F3238" i="6"/>
  <c r="G3238" i="6" s="1"/>
  <c r="F3239" i="6"/>
  <c r="G3239" i="6" s="1"/>
  <c r="F3240" i="6"/>
  <c r="G3240" i="6" s="1"/>
  <c r="F3241" i="6"/>
  <c r="G3241" i="6" s="1"/>
  <c r="F3242" i="6"/>
  <c r="G3242" i="6" s="1"/>
  <c r="F3243" i="6"/>
  <c r="G3243" i="6" s="1"/>
  <c r="F3244" i="6"/>
  <c r="G3244" i="6" s="1"/>
  <c r="F3245" i="6"/>
  <c r="G3245" i="6" s="1"/>
  <c r="F3246" i="6"/>
  <c r="G3246" i="6" s="1"/>
  <c r="F3247" i="6"/>
  <c r="G3247" i="6" s="1"/>
  <c r="F3248" i="6"/>
  <c r="G3248" i="6" s="1"/>
  <c r="F3249" i="6"/>
  <c r="G3249" i="6" s="1"/>
  <c r="F3250" i="6"/>
  <c r="G3250" i="6" s="1"/>
  <c r="F3251" i="6"/>
  <c r="G3251" i="6" s="1"/>
  <c r="F3252" i="6"/>
  <c r="G3252" i="6" s="1"/>
  <c r="F3253" i="6"/>
  <c r="G3253" i="6" s="1"/>
  <c r="F3254" i="6"/>
  <c r="G3254" i="6" s="1"/>
  <c r="F3255" i="6"/>
  <c r="G3255" i="6" s="1"/>
  <c r="F3256" i="6"/>
  <c r="G3256" i="6" s="1"/>
  <c r="F3257" i="6"/>
  <c r="G3257" i="6" s="1"/>
  <c r="F3258" i="6"/>
  <c r="G3258" i="6" s="1"/>
  <c r="F3259" i="6"/>
  <c r="G3259" i="6" s="1"/>
  <c r="F3260" i="6"/>
  <c r="G3260" i="6" s="1"/>
  <c r="F3261" i="6"/>
  <c r="G3261" i="6" s="1"/>
  <c r="F3262" i="6"/>
  <c r="G3262" i="6" s="1"/>
  <c r="F3263" i="6"/>
  <c r="G3263" i="6" s="1"/>
  <c r="F3264" i="6"/>
  <c r="G3264" i="6" s="1"/>
  <c r="F3265" i="6"/>
  <c r="G3265" i="6" s="1"/>
  <c r="F3266" i="6"/>
  <c r="G3266" i="6" s="1"/>
  <c r="F3267" i="6"/>
  <c r="G3267" i="6" s="1"/>
  <c r="F3268" i="6"/>
  <c r="G3268" i="6" s="1"/>
  <c r="F3269" i="6"/>
  <c r="G3269" i="6" s="1"/>
  <c r="F3270" i="6"/>
  <c r="G3270" i="6" s="1"/>
  <c r="F3271" i="6"/>
  <c r="G3271" i="6" s="1"/>
  <c r="F3272" i="6"/>
  <c r="G3272" i="6" s="1"/>
  <c r="F3273" i="6"/>
  <c r="G3273" i="6" s="1"/>
  <c r="F3274" i="6"/>
  <c r="G3274" i="6" s="1"/>
  <c r="F3275" i="6"/>
  <c r="G3275" i="6" s="1"/>
  <c r="F3276" i="6"/>
  <c r="G3276" i="6" s="1"/>
  <c r="F3277" i="6"/>
  <c r="G3277" i="6" s="1"/>
  <c r="F3278" i="6"/>
  <c r="G3278" i="6" s="1"/>
  <c r="F3279" i="6"/>
  <c r="G3279" i="6" s="1"/>
  <c r="F3280" i="6"/>
  <c r="G3280" i="6" s="1"/>
  <c r="F3281" i="6"/>
  <c r="G3281" i="6" s="1"/>
  <c r="F3282" i="6"/>
  <c r="G3282" i="6" s="1"/>
  <c r="F3283" i="6"/>
  <c r="G3283" i="6" s="1"/>
  <c r="F3284" i="6"/>
  <c r="G3284" i="6" s="1"/>
  <c r="F3285" i="6"/>
  <c r="G3285" i="6" s="1"/>
  <c r="F3286" i="6"/>
  <c r="G3286" i="6" s="1"/>
  <c r="F3287" i="6"/>
  <c r="G3287" i="6" s="1"/>
  <c r="F3288" i="6"/>
  <c r="G3288" i="6" s="1"/>
  <c r="F3289" i="6"/>
  <c r="G3289" i="6" s="1"/>
  <c r="F3290" i="6"/>
  <c r="G3290" i="6" s="1"/>
  <c r="F3291" i="6"/>
  <c r="G3291" i="6" s="1"/>
  <c r="F3292" i="6"/>
  <c r="G3292" i="6" s="1"/>
  <c r="F3293" i="6"/>
  <c r="G3293" i="6" s="1"/>
  <c r="F3294" i="6"/>
  <c r="G3294" i="6" s="1"/>
  <c r="F3295" i="6"/>
  <c r="G3295" i="6" s="1"/>
  <c r="F3296" i="6"/>
  <c r="G3296" i="6" s="1"/>
  <c r="F3297" i="6"/>
  <c r="G3297" i="6" s="1"/>
  <c r="F3298" i="6"/>
  <c r="G3298" i="6" s="1"/>
  <c r="F3299" i="6"/>
  <c r="G3299" i="6" s="1"/>
  <c r="F3300" i="6"/>
  <c r="G3300" i="6" s="1"/>
  <c r="F3301" i="6"/>
  <c r="G3301" i="6" s="1"/>
  <c r="F3302" i="6"/>
  <c r="G3302" i="6" s="1"/>
  <c r="F3303" i="6"/>
  <c r="G3303" i="6" s="1"/>
  <c r="F3304" i="6"/>
  <c r="G3304" i="6" s="1"/>
  <c r="F3305" i="6"/>
  <c r="G3305" i="6" s="1"/>
  <c r="F3306" i="6"/>
  <c r="G3306" i="6" s="1"/>
  <c r="F3307" i="6"/>
  <c r="G3307" i="6" s="1"/>
  <c r="F3308" i="6"/>
  <c r="G3308" i="6" s="1"/>
  <c r="F3309" i="6"/>
  <c r="G3309" i="6" s="1"/>
  <c r="F3310" i="6"/>
  <c r="G3310" i="6" s="1"/>
  <c r="F3311" i="6"/>
  <c r="G3311" i="6" s="1"/>
  <c r="F3312" i="6"/>
  <c r="G3312" i="6" s="1"/>
  <c r="F3313" i="6"/>
  <c r="G3313" i="6" s="1"/>
  <c r="F3314" i="6"/>
  <c r="G3314" i="6" s="1"/>
  <c r="F3315" i="6"/>
  <c r="G3315" i="6" s="1"/>
  <c r="F3316" i="6"/>
  <c r="G3316" i="6" s="1"/>
  <c r="F3317" i="6"/>
  <c r="G3317" i="6" s="1"/>
  <c r="F3318" i="6"/>
  <c r="G3318" i="6" s="1"/>
  <c r="F3319" i="6"/>
  <c r="G3319" i="6" s="1"/>
  <c r="F3320" i="6"/>
  <c r="G3320" i="6" s="1"/>
  <c r="F3321" i="6"/>
  <c r="G3321" i="6" s="1"/>
  <c r="F3322" i="6"/>
  <c r="G3322" i="6" s="1"/>
  <c r="F3323" i="6"/>
  <c r="G3323" i="6" s="1"/>
  <c r="F3324" i="6"/>
  <c r="G3324" i="6" s="1"/>
  <c r="F3325" i="6"/>
  <c r="G3325" i="6" s="1"/>
  <c r="F3326" i="6"/>
  <c r="G3326" i="6" s="1"/>
  <c r="F3327" i="6"/>
  <c r="G3327" i="6" s="1"/>
  <c r="F3328" i="6"/>
  <c r="G3328" i="6" s="1"/>
  <c r="F3329" i="6"/>
  <c r="G3329" i="6" s="1"/>
  <c r="F3330" i="6"/>
  <c r="G3330" i="6" s="1"/>
  <c r="F3331" i="6"/>
  <c r="G3331" i="6" s="1"/>
  <c r="F3332" i="6"/>
  <c r="G3332" i="6" s="1"/>
  <c r="F3333" i="6"/>
  <c r="G3333" i="6" s="1"/>
  <c r="F3334" i="6"/>
  <c r="G3334" i="6" s="1"/>
  <c r="F3335" i="6"/>
  <c r="G3335" i="6" s="1"/>
  <c r="F3336" i="6"/>
  <c r="G3336" i="6" s="1"/>
  <c r="F3337" i="6"/>
  <c r="G3337" i="6" s="1"/>
  <c r="F3338" i="6"/>
  <c r="G3338" i="6" s="1"/>
  <c r="F3339" i="6"/>
  <c r="G3339" i="6" s="1"/>
  <c r="F3340" i="6"/>
  <c r="G3340" i="6" s="1"/>
  <c r="F3341" i="6"/>
  <c r="G3341" i="6" s="1"/>
  <c r="F3342" i="6"/>
  <c r="G3342" i="6" s="1"/>
  <c r="F3343" i="6"/>
  <c r="G3343" i="6" s="1"/>
  <c r="F3344" i="6"/>
  <c r="G3344" i="6" s="1"/>
  <c r="F3345" i="6"/>
  <c r="G3345" i="6" s="1"/>
  <c r="F3346" i="6"/>
  <c r="G3346" i="6" s="1"/>
  <c r="F3347" i="6"/>
  <c r="G3347" i="6" s="1"/>
  <c r="F3348" i="6"/>
  <c r="G3348" i="6" s="1"/>
  <c r="F3349" i="6"/>
  <c r="G3349" i="6" s="1"/>
  <c r="F3350" i="6"/>
  <c r="G3350" i="6" s="1"/>
  <c r="F3351" i="6"/>
  <c r="G3351" i="6" s="1"/>
  <c r="F3352" i="6"/>
  <c r="G3352" i="6" s="1"/>
  <c r="F3353" i="6"/>
  <c r="G3353" i="6" s="1"/>
  <c r="F3354" i="6"/>
  <c r="G3354" i="6" s="1"/>
  <c r="F3355" i="6"/>
  <c r="G3355" i="6" s="1"/>
  <c r="F3356" i="6"/>
  <c r="G3356" i="6" s="1"/>
  <c r="F3357" i="6"/>
  <c r="G3357" i="6" s="1"/>
  <c r="F3358" i="6"/>
  <c r="G3358" i="6" s="1"/>
  <c r="F3359" i="6"/>
  <c r="G3359" i="6" s="1"/>
  <c r="F3360" i="6"/>
  <c r="G3360" i="6" s="1"/>
  <c r="F3361" i="6"/>
  <c r="G3361" i="6" s="1"/>
  <c r="F3362" i="6"/>
  <c r="G3362" i="6" s="1"/>
  <c r="F3363" i="6"/>
  <c r="G3363" i="6" s="1"/>
  <c r="F3364" i="6"/>
  <c r="G3364" i="6" s="1"/>
  <c r="F3365" i="6"/>
  <c r="G3365" i="6" s="1"/>
  <c r="F3366" i="6"/>
  <c r="G3366" i="6" s="1"/>
  <c r="F3367" i="6"/>
  <c r="G3367" i="6" s="1"/>
  <c r="F3368" i="6"/>
  <c r="G3368" i="6" s="1"/>
  <c r="F3369" i="6"/>
  <c r="G3369" i="6" s="1"/>
  <c r="F3370" i="6"/>
  <c r="G3370" i="6" s="1"/>
  <c r="F3371" i="6"/>
  <c r="G3371" i="6" s="1"/>
  <c r="F3372" i="6"/>
  <c r="G3372" i="6" s="1"/>
  <c r="F3373" i="6"/>
  <c r="G3373" i="6" s="1"/>
  <c r="F3374" i="6"/>
  <c r="G3374" i="6" s="1"/>
  <c r="F3375" i="6"/>
  <c r="G3375" i="6" s="1"/>
  <c r="F3376" i="6"/>
  <c r="G3376" i="6" s="1"/>
  <c r="F3377" i="6"/>
  <c r="G3377" i="6" s="1"/>
  <c r="F3378" i="6"/>
  <c r="G3378" i="6" s="1"/>
  <c r="F3379" i="6"/>
  <c r="G3379" i="6" s="1"/>
  <c r="F3380" i="6"/>
  <c r="G3380" i="6" s="1"/>
  <c r="F3381" i="6"/>
  <c r="G3381" i="6" s="1"/>
  <c r="F3382" i="6"/>
  <c r="G3382" i="6" s="1"/>
  <c r="F3383" i="6"/>
  <c r="G3383" i="6" s="1"/>
  <c r="F3384" i="6"/>
  <c r="G3384" i="6" s="1"/>
  <c r="F3385" i="6"/>
  <c r="G3385" i="6" s="1"/>
  <c r="F3386" i="6"/>
  <c r="G3386" i="6" s="1"/>
  <c r="F3387" i="6"/>
  <c r="G3387" i="6" s="1"/>
  <c r="F3388" i="6"/>
  <c r="G3388" i="6" s="1"/>
  <c r="F3389" i="6"/>
  <c r="G3389" i="6" s="1"/>
  <c r="F3390" i="6"/>
  <c r="G3390" i="6" s="1"/>
  <c r="F3391" i="6"/>
  <c r="G3391" i="6" s="1"/>
  <c r="F3392" i="6"/>
  <c r="G3392" i="6" s="1"/>
  <c r="F3393" i="6"/>
  <c r="G3393" i="6" s="1"/>
  <c r="F3394" i="6"/>
  <c r="G3394" i="6" s="1"/>
  <c r="F3395" i="6"/>
  <c r="G3395" i="6" s="1"/>
  <c r="F3396" i="6"/>
  <c r="G3396" i="6" s="1"/>
  <c r="F3397" i="6"/>
  <c r="G3397" i="6" s="1"/>
  <c r="F3398" i="6"/>
  <c r="G3398" i="6" s="1"/>
  <c r="F3399" i="6"/>
  <c r="G3399" i="6" s="1"/>
  <c r="F3400" i="6"/>
  <c r="G3400" i="6" s="1"/>
  <c r="F3401" i="6"/>
  <c r="G3401" i="6" s="1"/>
  <c r="F3402" i="6"/>
  <c r="G3402" i="6" s="1"/>
  <c r="F3403" i="6"/>
  <c r="G3403" i="6" s="1"/>
  <c r="F3404" i="6"/>
  <c r="G3404" i="6" s="1"/>
  <c r="F3405" i="6"/>
  <c r="G3405" i="6" s="1"/>
  <c r="F3406" i="6"/>
  <c r="G3406" i="6" s="1"/>
  <c r="F3407" i="6"/>
  <c r="G3407" i="6" s="1"/>
  <c r="F3408" i="6"/>
  <c r="G3408" i="6" s="1"/>
  <c r="F3409" i="6"/>
  <c r="G3409" i="6" s="1"/>
  <c r="F3410" i="6"/>
  <c r="G3410" i="6" s="1"/>
  <c r="F3411" i="6"/>
  <c r="G3411" i="6" s="1"/>
  <c r="F3412" i="6"/>
  <c r="G3412" i="6" s="1"/>
  <c r="F3413" i="6"/>
  <c r="G3413" i="6" s="1"/>
  <c r="F3414" i="6"/>
  <c r="G3414" i="6" s="1"/>
  <c r="F3415" i="6"/>
  <c r="G3415" i="6" s="1"/>
  <c r="F3416" i="6"/>
  <c r="G3416" i="6" s="1"/>
  <c r="F3417" i="6"/>
  <c r="G3417" i="6" s="1"/>
  <c r="F3418" i="6"/>
  <c r="G3418" i="6" s="1"/>
  <c r="F3419" i="6"/>
  <c r="G3419" i="6" s="1"/>
  <c r="F3420" i="6"/>
  <c r="G3420" i="6" s="1"/>
  <c r="F3421" i="6"/>
  <c r="G3421" i="6" s="1"/>
  <c r="F3422" i="6"/>
  <c r="G3422" i="6" s="1"/>
  <c r="F3423" i="6"/>
  <c r="G3423" i="6" s="1"/>
  <c r="F3424" i="6"/>
  <c r="G3424" i="6" s="1"/>
  <c r="F3425" i="6"/>
  <c r="G3425" i="6" s="1"/>
  <c r="F3426" i="6"/>
  <c r="G3426" i="6" s="1"/>
  <c r="F3427" i="6"/>
  <c r="G3427" i="6" s="1"/>
  <c r="F3428" i="6"/>
  <c r="G3428" i="6" s="1"/>
  <c r="F3429" i="6"/>
  <c r="G3429" i="6" s="1"/>
  <c r="F3430" i="6"/>
  <c r="G3430" i="6" s="1"/>
  <c r="F3431" i="6"/>
  <c r="G3431" i="6" s="1"/>
  <c r="F3432" i="6"/>
  <c r="G3432" i="6" s="1"/>
  <c r="F3433" i="6"/>
  <c r="G3433" i="6" s="1"/>
  <c r="F3434" i="6"/>
  <c r="G3434" i="6" s="1"/>
  <c r="F3435" i="6"/>
  <c r="G3435" i="6" s="1"/>
  <c r="F3436" i="6"/>
  <c r="G3436" i="6" s="1"/>
  <c r="F3437" i="6"/>
  <c r="G3437" i="6" s="1"/>
  <c r="F3438" i="6"/>
  <c r="G3438" i="6" s="1"/>
  <c r="F3439" i="6"/>
  <c r="G3439" i="6" s="1"/>
  <c r="F3440" i="6"/>
  <c r="G3440" i="6" s="1"/>
  <c r="F3441" i="6"/>
  <c r="G3441" i="6" s="1"/>
  <c r="F3442" i="6"/>
  <c r="G3442" i="6" s="1"/>
  <c r="F3443" i="6"/>
  <c r="G3443" i="6" s="1"/>
  <c r="F3444" i="6"/>
  <c r="G3444" i="6" s="1"/>
  <c r="F3445" i="6"/>
  <c r="G3445" i="6" s="1"/>
  <c r="F3446" i="6"/>
  <c r="G3446" i="6" s="1"/>
  <c r="F3447" i="6"/>
  <c r="G3447" i="6" s="1"/>
  <c r="F3448" i="6"/>
  <c r="G3448" i="6" s="1"/>
  <c r="F3449" i="6"/>
  <c r="G3449" i="6" s="1"/>
  <c r="F3450" i="6"/>
  <c r="G3450" i="6" s="1"/>
  <c r="F3451" i="6"/>
  <c r="G3451" i="6" s="1"/>
  <c r="F3452" i="6"/>
  <c r="G3452" i="6" s="1"/>
  <c r="F3453" i="6"/>
  <c r="G3453" i="6" s="1"/>
  <c r="F3454" i="6"/>
  <c r="G3454" i="6" s="1"/>
  <c r="F3455" i="6"/>
  <c r="G3455" i="6" s="1"/>
  <c r="F3456" i="6"/>
  <c r="G3456" i="6" s="1"/>
  <c r="F3457" i="6"/>
  <c r="G3457" i="6" s="1"/>
  <c r="F3458" i="6"/>
  <c r="G3458" i="6" s="1"/>
  <c r="F3459" i="6"/>
  <c r="G3459" i="6" s="1"/>
  <c r="F3460" i="6"/>
  <c r="G3460" i="6" s="1"/>
  <c r="F3461" i="6"/>
  <c r="G3461" i="6" s="1"/>
  <c r="F3462" i="6"/>
  <c r="G3462" i="6" s="1"/>
  <c r="F3463" i="6"/>
  <c r="G3463" i="6" s="1"/>
  <c r="F3464" i="6"/>
  <c r="G3464" i="6" s="1"/>
  <c r="F3465" i="6"/>
  <c r="G3465" i="6" s="1"/>
  <c r="F3466" i="6"/>
  <c r="G3466" i="6" s="1"/>
  <c r="F3467" i="6"/>
  <c r="G3467" i="6" s="1"/>
  <c r="F3468" i="6"/>
  <c r="G3468" i="6" s="1"/>
  <c r="F3469" i="6"/>
  <c r="G3469" i="6" s="1"/>
  <c r="F3470" i="6"/>
  <c r="G3470" i="6" s="1"/>
  <c r="F3471" i="6"/>
  <c r="G3471" i="6" s="1"/>
  <c r="F3472" i="6"/>
  <c r="G3472" i="6" s="1"/>
  <c r="F3473" i="6"/>
  <c r="G3473" i="6" s="1"/>
  <c r="F3474" i="6"/>
  <c r="G3474" i="6" s="1"/>
  <c r="F3475" i="6"/>
  <c r="G3475" i="6" s="1"/>
  <c r="F3476" i="6"/>
  <c r="G3476" i="6" s="1"/>
  <c r="F3477" i="6"/>
  <c r="G3477" i="6" s="1"/>
  <c r="F3478" i="6"/>
  <c r="G3478" i="6" s="1"/>
  <c r="F3479" i="6"/>
  <c r="G3479" i="6" s="1"/>
  <c r="F3480" i="6"/>
  <c r="G3480" i="6" s="1"/>
  <c r="F3481" i="6"/>
  <c r="G3481" i="6" s="1"/>
  <c r="F3482" i="6"/>
  <c r="G3482" i="6" s="1"/>
  <c r="F3483" i="6"/>
  <c r="G3483" i="6" s="1"/>
  <c r="F3484" i="6"/>
  <c r="G3484" i="6" s="1"/>
  <c r="F3485" i="6"/>
  <c r="G3485" i="6" s="1"/>
  <c r="F3486" i="6"/>
  <c r="G3486" i="6" s="1"/>
  <c r="F3487" i="6"/>
  <c r="G3487" i="6" s="1"/>
  <c r="F3488" i="6"/>
  <c r="G3488" i="6" s="1"/>
  <c r="F3489" i="6"/>
  <c r="G3489" i="6" s="1"/>
  <c r="F3490" i="6"/>
  <c r="G3490" i="6" s="1"/>
  <c r="F3491" i="6"/>
  <c r="G3491" i="6" s="1"/>
  <c r="F3492" i="6"/>
  <c r="G3492" i="6" s="1"/>
  <c r="F3493" i="6"/>
  <c r="G3493" i="6" s="1"/>
  <c r="F3494" i="6"/>
  <c r="G3494" i="6" s="1"/>
  <c r="F3495" i="6"/>
  <c r="G3495" i="6" s="1"/>
  <c r="F3496" i="6"/>
  <c r="G3496" i="6" s="1"/>
  <c r="F3497" i="6"/>
  <c r="G3497" i="6" s="1"/>
  <c r="F3498" i="6"/>
  <c r="G3498" i="6" s="1"/>
  <c r="F3499" i="6"/>
  <c r="G3499" i="6" s="1"/>
  <c r="F3500" i="6"/>
  <c r="G3500" i="6" s="1"/>
  <c r="F3501" i="6"/>
  <c r="G3501" i="6" s="1"/>
  <c r="F3502" i="6"/>
  <c r="G3502" i="6" s="1"/>
  <c r="F3503" i="6"/>
  <c r="G3503" i="6" s="1"/>
  <c r="F3504" i="6"/>
  <c r="G3504" i="6" s="1"/>
  <c r="F3505" i="6"/>
  <c r="G3505" i="6" s="1"/>
  <c r="F3506" i="6"/>
  <c r="G3506" i="6" s="1"/>
  <c r="F3507" i="6"/>
  <c r="G3507" i="6" s="1"/>
  <c r="F3508" i="6"/>
  <c r="G3508" i="6" s="1"/>
  <c r="F3509" i="6"/>
  <c r="G3509" i="6" s="1"/>
  <c r="F3510" i="6"/>
  <c r="G3510" i="6" s="1"/>
  <c r="F3511" i="6"/>
  <c r="G3511" i="6" s="1"/>
  <c r="F3512" i="6"/>
  <c r="G3512" i="6" s="1"/>
  <c r="F3513" i="6"/>
  <c r="G3513" i="6" s="1"/>
  <c r="F3514" i="6"/>
  <c r="G3514" i="6" s="1"/>
  <c r="F3515" i="6"/>
  <c r="G3515" i="6" s="1"/>
  <c r="F3516" i="6"/>
  <c r="G3516" i="6" s="1"/>
  <c r="F3517" i="6"/>
  <c r="G3517" i="6" s="1"/>
  <c r="F3518" i="6"/>
  <c r="G3518" i="6" s="1"/>
  <c r="F3519" i="6"/>
  <c r="G3519" i="6" s="1"/>
  <c r="F3520" i="6"/>
  <c r="G3520" i="6" s="1"/>
  <c r="F3521" i="6"/>
  <c r="G3521" i="6" s="1"/>
  <c r="F3522" i="6"/>
  <c r="G3522" i="6" s="1"/>
  <c r="F3523" i="6"/>
  <c r="G3523" i="6" s="1"/>
  <c r="F3524" i="6"/>
  <c r="G3524" i="6" s="1"/>
  <c r="F3525" i="6"/>
  <c r="G3525" i="6" s="1"/>
  <c r="F3526" i="6"/>
  <c r="G3526" i="6" s="1"/>
  <c r="F3527" i="6"/>
  <c r="G3527" i="6" s="1"/>
  <c r="F3528" i="6"/>
  <c r="G3528" i="6" s="1"/>
  <c r="F3529" i="6"/>
  <c r="G3529" i="6" s="1"/>
  <c r="F3530" i="6"/>
  <c r="G3530" i="6" s="1"/>
  <c r="F3531" i="6"/>
  <c r="G3531" i="6" s="1"/>
  <c r="F3532" i="6"/>
  <c r="G3532" i="6" s="1"/>
  <c r="F3533" i="6"/>
  <c r="G3533" i="6" s="1"/>
  <c r="F3534" i="6"/>
  <c r="G3534" i="6" s="1"/>
  <c r="F3535" i="6"/>
  <c r="G3535" i="6" s="1"/>
  <c r="F3536" i="6"/>
  <c r="G3536" i="6" s="1"/>
  <c r="F3537" i="6"/>
  <c r="G3537" i="6" s="1"/>
  <c r="F3538" i="6"/>
  <c r="G3538" i="6" s="1"/>
  <c r="F3539" i="6"/>
  <c r="G3539" i="6" s="1"/>
  <c r="F3540" i="6"/>
  <c r="G3540" i="6" s="1"/>
  <c r="F3541" i="6"/>
  <c r="G3541" i="6" s="1"/>
  <c r="F3542" i="6"/>
  <c r="G3542" i="6" s="1"/>
  <c r="F3543" i="6"/>
  <c r="G3543" i="6" s="1"/>
  <c r="F3544" i="6"/>
  <c r="G3544" i="6" s="1"/>
  <c r="F3545" i="6"/>
  <c r="G3545" i="6" s="1"/>
  <c r="F3546" i="6"/>
  <c r="G3546" i="6" s="1"/>
  <c r="F3547" i="6"/>
  <c r="G3547" i="6" s="1"/>
  <c r="F3548" i="6"/>
  <c r="G3548" i="6" s="1"/>
  <c r="F3549" i="6"/>
  <c r="G3549" i="6" s="1"/>
  <c r="F3550" i="6"/>
  <c r="G3550" i="6" s="1"/>
  <c r="F3551" i="6"/>
  <c r="G3551" i="6" s="1"/>
  <c r="F3552" i="6"/>
  <c r="G3552" i="6" s="1"/>
  <c r="F3553" i="6"/>
  <c r="G3553" i="6" s="1"/>
  <c r="F3554" i="6"/>
  <c r="G3554" i="6" s="1"/>
  <c r="F3555" i="6"/>
  <c r="G3555" i="6" s="1"/>
  <c r="F3556" i="6"/>
  <c r="G3556" i="6" s="1"/>
  <c r="F3557" i="6"/>
  <c r="G3557" i="6" s="1"/>
  <c r="F3558" i="6"/>
  <c r="G3558" i="6" s="1"/>
  <c r="F3559" i="6"/>
  <c r="G3559" i="6" s="1"/>
  <c r="F3560" i="6"/>
  <c r="G3560" i="6" s="1"/>
  <c r="F3561" i="6"/>
  <c r="G3561" i="6" s="1"/>
  <c r="F3562" i="6"/>
  <c r="G3562" i="6" s="1"/>
  <c r="F3563" i="6"/>
  <c r="G3563" i="6" s="1"/>
  <c r="F3564" i="6"/>
  <c r="G3564" i="6" s="1"/>
  <c r="F3565" i="6"/>
  <c r="G3565" i="6" s="1"/>
  <c r="F3566" i="6"/>
  <c r="G3566" i="6" s="1"/>
  <c r="F3567" i="6"/>
  <c r="G3567" i="6" s="1"/>
  <c r="F3568" i="6"/>
  <c r="G3568" i="6" s="1"/>
  <c r="F3569" i="6"/>
  <c r="G3569" i="6" s="1"/>
  <c r="F3570" i="6"/>
  <c r="G3570" i="6" s="1"/>
  <c r="F3571" i="6"/>
  <c r="G3571" i="6" s="1"/>
  <c r="F3572" i="6"/>
  <c r="G3572" i="6" s="1"/>
  <c r="F3573" i="6"/>
  <c r="G3573" i="6" s="1"/>
  <c r="F3574" i="6"/>
  <c r="G3574" i="6" s="1"/>
  <c r="F3575" i="6"/>
  <c r="G3575" i="6" s="1"/>
  <c r="F3576" i="6"/>
  <c r="G3576" i="6" s="1"/>
  <c r="F3577" i="6"/>
  <c r="G3577" i="6" s="1"/>
  <c r="F3578" i="6"/>
  <c r="G3578" i="6" s="1"/>
  <c r="F3579" i="6"/>
  <c r="G3579" i="6" s="1"/>
  <c r="F3580" i="6"/>
  <c r="G3580" i="6" s="1"/>
  <c r="F3581" i="6"/>
  <c r="G3581" i="6" s="1"/>
  <c r="F3582" i="6"/>
  <c r="G3582" i="6" s="1"/>
  <c r="F3583" i="6"/>
  <c r="G3583" i="6" s="1"/>
  <c r="F3584" i="6"/>
  <c r="G3584" i="6" s="1"/>
  <c r="F3585" i="6"/>
  <c r="G3585" i="6" s="1"/>
  <c r="F3586" i="6"/>
  <c r="G3586" i="6" s="1"/>
  <c r="F3587" i="6"/>
  <c r="G3587" i="6" s="1"/>
  <c r="F3588" i="6"/>
  <c r="G3588" i="6" s="1"/>
  <c r="F3589" i="6"/>
  <c r="G3589" i="6" s="1"/>
  <c r="F3590" i="6"/>
  <c r="G3590" i="6" s="1"/>
  <c r="F3591" i="6"/>
  <c r="G3591" i="6" s="1"/>
  <c r="F3592" i="6"/>
  <c r="G3592" i="6" s="1"/>
  <c r="F3593" i="6"/>
  <c r="G3593" i="6" s="1"/>
  <c r="F3594" i="6"/>
  <c r="G3594" i="6" s="1"/>
  <c r="F3595" i="6"/>
  <c r="G3595" i="6" s="1"/>
  <c r="F3596" i="6"/>
  <c r="G3596" i="6" s="1"/>
  <c r="F3597" i="6"/>
  <c r="G3597" i="6" s="1"/>
  <c r="F3598" i="6"/>
  <c r="G3598" i="6" s="1"/>
  <c r="F3599" i="6"/>
  <c r="G3599" i="6" s="1"/>
  <c r="F3600" i="6"/>
  <c r="G3600" i="6" s="1"/>
  <c r="F3601" i="6"/>
  <c r="G3601" i="6" s="1"/>
  <c r="F3602" i="6"/>
  <c r="G3602" i="6" s="1"/>
  <c r="F3603" i="6"/>
  <c r="G3603" i="6" s="1"/>
  <c r="F3604" i="6"/>
  <c r="G3604" i="6" s="1"/>
  <c r="F3605" i="6"/>
  <c r="G3605" i="6" s="1"/>
  <c r="F3606" i="6"/>
  <c r="G3606" i="6" s="1"/>
  <c r="F3607" i="6"/>
  <c r="G3607" i="6" s="1"/>
  <c r="F3608" i="6"/>
  <c r="G3608" i="6" s="1"/>
  <c r="F3609" i="6"/>
  <c r="G3609" i="6" s="1"/>
  <c r="F3610" i="6"/>
  <c r="G3610" i="6" s="1"/>
  <c r="F3611" i="6"/>
  <c r="G3611" i="6" s="1"/>
  <c r="F3612" i="6"/>
  <c r="G3612" i="6" s="1"/>
  <c r="F3613" i="6"/>
  <c r="G3613" i="6" s="1"/>
  <c r="F3614" i="6"/>
  <c r="G3614" i="6" s="1"/>
  <c r="F3615" i="6"/>
  <c r="G3615" i="6" s="1"/>
  <c r="F3616" i="6"/>
  <c r="G3616" i="6" s="1"/>
  <c r="F3617" i="6"/>
  <c r="G3617" i="6" s="1"/>
  <c r="F3618" i="6"/>
  <c r="G3618" i="6" s="1"/>
  <c r="F3619" i="6"/>
  <c r="G3619" i="6" s="1"/>
  <c r="F3620" i="6"/>
  <c r="G3620" i="6" s="1"/>
  <c r="F3621" i="6"/>
  <c r="G3621" i="6" s="1"/>
  <c r="F3622" i="6"/>
  <c r="G3622" i="6" s="1"/>
  <c r="F3623" i="6"/>
  <c r="G3623" i="6" s="1"/>
  <c r="F3624" i="6"/>
  <c r="G3624" i="6" s="1"/>
  <c r="F3625" i="6"/>
  <c r="G3625" i="6" s="1"/>
  <c r="F3626" i="6"/>
  <c r="G3626" i="6" s="1"/>
  <c r="F3627" i="6"/>
  <c r="G3627" i="6" s="1"/>
  <c r="F3628" i="6"/>
  <c r="G3628" i="6" s="1"/>
  <c r="F3629" i="6"/>
  <c r="G3629" i="6" s="1"/>
  <c r="F3630" i="6"/>
  <c r="G3630" i="6" s="1"/>
  <c r="F3631" i="6"/>
  <c r="G3631" i="6" s="1"/>
  <c r="F3632" i="6"/>
  <c r="G3632" i="6" s="1"/>
  <c r="F3633" i="6"/>
  <c r="G3633" i="6" s="1"/>
  <c r="F3634" i="6"/>
  <c r="G3634" i="6" s="1"/>
  <c r="F3635" i="6"/>
  <c r="G3635" i="6" s="1"/>
  <c r="F3636" i="6"/>
  <c r="G3636" i="6" s="1"/>
  <c r="F3637" i="6"/>
  <c r="G3637" i="6" s="1"/>
  <c r="F3638" i="6"/>
  <c r="G3638" i="6" s="1"/>
  <c r="F3639" i="6"/>
  <c r="G3639" i="6" s="1"/>
  <c r="F3640" i="6"/>
  <c r="G3640" i="6" s="1"/>
  <c r="F3641" i="6"/>
  <c r="G3641" i="6" s="1"/>
  <c r="F3642" i="6"/>
  <c r="G3642" i="6" s="1"/>
  <c r="F3643" i="6"/>
  <c r="G3643" i="6" s="1"/>
  <c r="F3644" i="6"/>
  <c r="G3644" i="6" s="1"/>
  <c r="F3645" i="6"/>
  <c r="G3645" i="6" s="1"/>
  <c r="F3646" i="6"/>
  <c r="G3646" i="6" s="1"/>
  <c r="F3647" i="6"/>
  <c r="G3647" i="6" s="1"/>
  <c r="F3648" i="6"/>
  <c r="G3648" i="6" s="1"/>
  <c r="F3649" i="6"/>
  <c r="G3649" i="6" s="1"/>
  <c r="F3650" i="6"/>
  <c r="G3650" i="6" s="1"/>
  <c r="F3651" i="6"/>
  <c r="G3651" i="6" s="1"/>
  <c r="F3652" i="6"/>
  <c r="G3652" i="6" s="1"/>
  <c r="F3653" i="6"/>
  <c r="G3653" i="6" s="1"/>
  <c r="F3654" i="6"/>
  <c r="G3654" i="6" s="1"/>
  <c r="F3655" i="6"/>
  <c r="G3655" i="6" s="1"/>
  <c r="F3656" i="6"/>
  <c r="G3656" i="6" s="1"/>
  <c r="F3657" i="6"/>
  <c r="G3657" i="6" s="1"/>
  <c r="F3658" i="6"/>
  <c r="G3658" i="6" s="1"/>
  <c r="F3659" i="6"/>
  <c r="G3659" i="6" s="1"/>
  <c r="F3660" i="6"/>
  <c r="G3660" i="6" s="1"/>
  <c r="F3661" i="6"/>
  <c r="G3661" i="6" s="1"/>
  <c r="F3662" i="6"/>
  <c r="G3662" i="6" s="1"/>
  <c r="F3663" i="6"/>
  <c r="G3663" i="6" s="1"/>
  <c r="F3664" i="6"/>
  <c r="G3664" i="6" s="1"/>
  <c r="F3665" i="6"/>
  <c r="G3665" i="6" s="1"/>
  <c r="F3666" i="6"/>
  <c r="G3666" i="6" s="1"/>
  <c r="F3667" i="6"/>
  <c r="G3667" i="6" s="1"/>
  <c r="F3668" i="6"/>
  <c r="G3668" i="6" s="1"/>
  <c r="F3669" i="6"/>
  <c r="G3669" i="6" s="1"/>
  <c r="F3670" i="6"/>
  <c r="G3670" i="6" s="1"/>
  <c r="F3671" i="6"/>
  <c r="G3671" i="6" s="1"/>
  <c r="F3672" i="6"/>
  <c r="G3672" i="6" s="1"/>
  <c r="F3673" i="6"/>
  <c r="G3673" i="6" s="1"/>
  <c r="F3674" i="6"/>
  <c r="G3674" i="6" s="1"/>
  <c r="F3675" i="6"/>
  <c r="G3675" i="6" s="1"/>
  <c r="F3676" i="6"/>
  <c r="G3676" i="6" s="1"/>
  <c r="F3677" i="6"/>
  <c r="G3677" i="6" s="1"/>
  <c r="F3678" i="6"/>
  <c r="G3678" i="6" s="1"/>
  <c r="F3679" i="6"/>
  <c r="G3679" i="6" s="1"/>
  <c r="F3680" i="6"/>
  <c r="G3680" i="6" s="1"/>
  <c r="F3681" i="6"/>
  <c r="G3681" i="6" s="1"/>
  <c r="F3682" i="6"/>
  <c r="G3682" i="6" s="1"/>
  <c r="F3683" i="6"/>
  <c r="G3683" i="6" s="1"/>
  <c r="F3684" i="6"/>
  <c r="G3684" i="6" s="1"/>
  <c r="F3685" i="6"/>
  <c r="G3685" i="6" s="1"/>
  <c r="F3686" i="6"/>
  <c r="G3686" i="6" s="1"/>
  <c r="F3687" i="6"/>
  <c r="G3687" i="6" s="1"/>
  <c r="F3688" i="6"/>
  <c r="G3688" i="6" s="1"/>
  <c r="F3689" i="6"/>
  <c r="G3689" i="6" s="1"/>
  <c r="F3690" i="6"/>
  <c r="G3690" i="6" s="1"/>
  <c r="F3691" i="6"/>
  <c r="G3691" i="6" s="1"/>
  <c r="F3692" i="6"/>
  <c r="G3692" i="6" s="1"/>
  <c r="F3693" i="6"/>
  <c r="G3693" i="6" s="1"/>
  <c r="F3694" i="6"/>
  <c r="G3694" i="6" s="1"/>
  <c r="F3695" i="6"/>
  <c r="G3695" i="6" s="1"/>
  <c r="F3696" i="6"/>
  <c r="G3696" i="6" s="1"/>
  <c r="F3697" i="6"/>
  <c r="G3697" i="6" s="1"/>
  <c r="F3698" i="6"/>
  <c r="G3698" i="6" s="1"/>
  <c r="F3699" i="6"/>
  <c r="G3699" i="6" s="1"/>
  <c r="F3700" i="6"/>
  <c r="G3700" i="6" s="1"/>
  <c r="F3701" i="6"/>
  <c r="G3701" i="6" s="1"/>
  <c r="F3702" i="6"/>
  <c r="G3702" i="6" s="1"/>
  <c r="F3703" i="6"/>
  <c r="G3703" i="6" s="1"/>
  <c r="F3704" i="6"/>
  <c r="G3704" i="6" s="1"/>
  <c r="F3705" i="6"/>
  <c r="G3705" i="6" s="1"/>
  <c r="F3706" i="6"/>
  <c r="G3706" i="6" s="1"/>
  <c r="F3707" i="6"/>
  <c r="G3707" i="6" s="1"/>
  <c r="F3708" i="6"/>
  <c r="G3708" i="6" s="1"/>
  <c r="F3709" i="6"/>
  <c r="G3709" i="6" s="1"/>
  <c r="F3710" i="6"/>
  <c r="G3710" i="6" s="1"/>
  <c r="F3711" i="6"/>
  <c r="G3711" i="6" s="1"/>
  <c r="F3712" i="6"/>
  <c r="G3712" i="6" s="1"/>
  <c r="F3713" i="6"/>
  <c r="G3713" i="6" s="1"/>
  <c r="F3714" i="6"/>
  <c r="G3714" i="6" s="1"/>
  <c r="F3715" i="6"/>
  <c r="G3715" i="6" s="1"/>
  <c r="F3716" i="6"/>
  <c r="G3716" i="6" s="1"/>
  <c r="F3717" i="6"/>
  <c r="G3717" i="6" s="1"/>
  <c r="F3718" i="6"/>
  <c r="G3718" i="6" s="1"/>
  <c r="F3719" i="6"/>
  <c r="G3719" i="6" s="1"/>
  <c r="F3720" i="6"/>
  <c r="G3720" i="6" s="1"/>
  <c r="F3721" i="6"/>
  <c r="G3721" i="6" s="1"/>
  <c r="F3722" i="6"/>
  <c r="G3722" i="6" s="1"/>
  <c r="F3723" i="6"/>
  <c r="G3723" i="6" s="1"/>
  <c r="F3724" i="6"/>
  <c r="G3724" i="6" s="1"/>
  <c r="F3725" i="6"/>
  <c r="G3725" i="6" s="1"/>
  <c r="F3726" i="6"/>
  <c r="G3726" i="6" s="1"/>
  <c r="F3727" i="6"/>
  <c r="G3727" i="6" s="1"/>
  <c r="F3728" i="6"/>
  <c r="G3728" i="6" s="1"/>
  <c r="F3729" i="6"/>
  <c r="G3729" i="6" s="1"/>
  <c r="F3730" i="6"/>
  <c r="G3730" i="6" s="1"/>
  <c r="F3731" i="6"/>
  <c r="G3731" i="6" s="1"/>
  <c r="F3732" i="6"/>
  <c r="G3732" i="6" s="1"/>
  <c r="F3733" i="6"/>
  <c r="G3733" i="6" s="1"/>
  <c r="F3734" i="6"/>
  <c r="G3734" i="6" s="1"/>
  <c r="F3735" i="6"/>
  <c r="G3735" i="6" s="1"/>
  <c r="F3736" i="6"/>
  <c r="G3736" i="6" s="1"/>
  <c r="F3737" i="6"/>
  <c r="G3737" i="6" s="1"/>
  <c r="F3738" i="6"/>
  <c r="G3738" i="6" s="1"/>
  <c r="F3739" i="6"/>
  <c r="G3739" i="6" s="1"/>
  <c r="F3740" i="6"/>
  <c r="G3740" i="6" s="1"/>
  <c r="F3741" i="6"/>
  <c r="G3741" i="6" s="1"/>
  <c r="F3742" i="6"/>
  <c r="G3742" i="6" s="1"/>
  <c r="F3743" i="6"/>
  <c r="G3743" i="6" s="1"/>
  <c r="F3744" i="6"/>
  <c r="G3744" i="6" s="1"/>
  <c r="F3745" i="6"/>
  <c r="G3745" i="6" s="1"/>
  <c r="F3746" i="6"/>
  <c r="G3746" i="6" s="1"/>
  <c r="F3747" i="6"/>
  <c r="G3747" i="6" s="1"/>
  <c r="F3748" i="6"/>
  <c r="G3748" i="6" s="1"/>
  <c r="F3749" i="6"/>
  <c r="G3749" i="6" s="1"/>
  <c r="F3750" i="6"/>
  <c r="G3750" i="6" s="1"/>
  <c r="F3751" i="6"/>
  <c r="G3751" i="6" s="1"/>
  <c r="F3752" i="6"/>
  <c r="G3752" i="6" s="1"/>
  <c r="F3753" i="6"/>
  <c r="G3753" i="6" s="1"/>
  <c r="F3754" i="6"/>
  <c r="G3754" i="6" s="1"/>
  <c r="F3755" i="6"/>
  <c r="G3755" i="6" s="1"/>
  <c r="F3756" i="6"/>
  <c r="G3756" i="6" s="1"/>
  <c r="F3757" i="6"/>
  <c r="G3757" i="6" s="1"/>
  <c r="F3758" i="6"/>
  <c r="G3758" i="6" s="1"/>
  <c r="F3759" i="6"/>
  <c r="G3759" i="6" s="1"/>
  <c r="F3760" i="6"/>
  <c r="G3760" i="6" s="1"/>
  <c r="F3761" i="6"/>
  <c r="G3761" i="6" s="1"/>
  <c r="F3762" i="6"/>
  <c r="G3762" i="6" s="1"/>
  <c r="F3763" i="6"/>
  <c r="G3763" i="6" s="1"/>
  <c r="F3764" i="6"/>
  <c r="G3764" i="6" s="1"/>
  <c r="F3765" i="6"/>
  <c r="G3765" i="6" s="1"/>
  <c r="F3766" i="6"/>
  <c r="G3766" i="6" s="1"/>
  <c r="F3767" i="6"/>
  <c r="G3767" i="6" s="1"/>
  <c r="F3768" i="6"/>
  <c r="G3768" i="6" s="1"/>
  <c r="F3769" i="6"/>
  <c r="G3769" i="6" s="1"/>
  <c r="F3770" i="6"/>
  <c r="G3770" i="6" s="1"/>
  <c r="F3771" i="6"/>
  <c r="G3771" i="6" s="1"/>
  <c r="F3772" i="6"/>
  <c r="G3772" i="6" s="1"/>
  <c r="F3773" i="6"/>
  <c r="G3773" i="6" s="1"/>
  <c r="F3774" i="6"/>
  <c r="G3774" i="6" s="1"/>
  <c r="F3775" i="6"/>
  <c r="G3775" i="6" s="1"/>
  <c r="F3776" i="6"/>
  <c r="G3776" i="6" s="1"/>
  <c r="F3777" i="6"/>
  <c r="G3777" i="6" s="1"/>
  <c r="F3778" i="6"/>
  <c r="G3778" i="6" s="1"/>
  <c r="F3779" i="6"/>
  <c r="G3779" i="6" s="1"/>
  <c r="F3780" i="6"/>
  <c r="G3780" i="6" s="1"/>
  <c r="F3781" i="6"/>
  <c r="G3781" i="6" s="1"/>
  <c r="F3782" i="6"/>
  <c r="G3782" i="6" s="1"/>
  <c r="F3783" i="6"/>
  <c r="G3783" i="6" s="1"/>
  <c r="F3784" i="6"/>
  <c r="G3784" i="6" s="1"/>
  <c r="F3785" i="6"/>
  <c r="G3785" i="6" s="1"/>
  <c r="F3786" i="6"/>
  <c r="G3786" i="6" s="1"/>
  <c r="F3787" i="6"/>
  <c r="G3787" i="6" s="1"/>
  <c r="F3788" i="6"/>
  <c r="G3788" i="6" s="1"/>
  <c r="F3789" i="6"/>
  <c r="G3789" i="6" s="1"/>
  <c r="F3790" i="6"/>
  <c r="G3790" i="6" s="1"/>
  <c r="F3791" i="6"/>
  <c r="G3791" i="6" s="1"/>
  <c r="F3792" i="6"/>
  <c r="G3792" i="6" s="1"/>
  <c r="F3793" i="6"/>
  <c r="G3793" i="6" s="1"/>
  <c r="F3794" i="6"/>
  <c r="G3794" i="6" s="1"/>
  <c r="F3795" i="6"/>
  <c r="G3795" i="6" s="1"/>
  <c r="F3796" i="6"/>
  <c r="G3796" i="6" s="1"/>
  <c r="F3797" i="6"/>
  <c r="G3797" i="6" s="1"/>
  <c r="F3798" i="6"/>
  <c r="G3798" i="6" s="1"/>
  <c r="F3799" i="6"/>
  <c r="G3799" i="6" s="1"/>
  <c r="F3800" i="6"/>
  <c r="G3800" i="6" s="1"/>
  <c r="F3801" i="6"/>
  <c r="G3801" i="6" s="1"/>
  <c r="F3802" i="6"/>
  <c r="G3802" i="6" s="1"/>
  <c r="F3803" i="6"/>
  <c r="G3803" i="6" s="1"/>
  <c r="F3804" i="6"/>
  <c r="G3804" i="6" s="1"/>
  <c r="F3805" i="6"/>
  <c r="G3805" i="6" s="1"/>
  <c r="F3806" i="6"/>
  <c r="G3806" i="6" s="1"/>
  <c r="F3807" i="6"/>
  <c r="G3807" i="6" s="1"/>
  <c r="F3808" i="6"/>
  <c r="G3808" i="6" s="1"/>
  <c r="F3809" i="6"/>
  <c r="G3809" i="6" s="1"/>
  <c r="F3810" i="6"/>
  <c r="G3810" i="6" s="1"/>
  <c r="F3811" i="6"/>
  <c r="G3811" i="6" s="1"/>
  <c r="F3812" i="6"/>
  <c r="G3812" i="6" s="1"/>
  <c r="F3813" i="6"/>
  <c r="G3813" i="6" s="1"/>
  <c r="F3814" i="6"/>
  <c r="G3814" i="6" s="1"/>
  <c r="F3815" i="6"/>
  <c r="G3815" i="6" s="1"/>
  <c r="F3816" i="6"/>
  <c r="G3816" i="6" s="1"/>
  <c r="F3817" i="6"/>
  <c r="G3817" i="6" s="1"/>
  <c r="F3818" i="6"/>
  <c r="G3818" i="6" s="1"/>
  <c r="F3819" i="6"/>
  <c r="G3819" i="6" s="1"/>
  <c r="F3820" i="6"/>
  <c r="G3820" i="6" s="1"/>
  <c r="F3821" i="6"/>
  <c r="G3821" i="6" s="1"/>
  <c r="F3822" i="6"/>
  <c r="G3822" i="6" s="1"/>
  <c r="F3823" i="6"/>
  <c r="G3823" i="6" s="1"/>
  <c r="F3824" i="6"/>
  <c r="G3824" i="6" s="1"/>
  <c r="F3825" i="6"/>
  <c r="G3825" i="6" s="1"/>
  <c r="F3826" i="6"/>
  <c r="G3826" i="6" s="1"/>
  <c r="F3827" i="6"/>
  <c r="G3827" i="6" s="1"/>
  <c r="F3828" i="6"/>
  <c r="G3828" i="6" s="1"/>
  <c r="F3829" i="6"/>
  <c r="G3829" i="6" s="1"/>
  <c r="F3830" i="6"/>
  <c r="G3830" i="6" s="1"/>
  <c r="F3831" i="6"/>
  <c r="G3831" i="6" s="1"/>
  <c r="F3832" i="6"/>
  <c r="G3832" i="6" s="1"/>
  <c r="F3833" i="6"/>
  <c r="G3833" i="6" s="1"/>
  <c r="F3834" i="6"/>
  <c r="G3834" i="6" s="1"/>
  <c r="F3835" i="6"/>
  <c r="G3835" i="6" s="1"/>
  <c r="F3836" i="6"/>
  <c r="G3836" i="6" s="1"/>
  <c r="F3837" i="6"/>
  <c r="G3837" i="6" s="1"/>
  <c r="F3838" i="6"/>
  <c r="G3838" i="6" s="1"/>
  <c r="F3839" i="6"/>
  <c r="G3839" i="6" s="1"/>
  <c r="F3840" i="6"/>
  <c r="G3840" i="6" s="1"/>
  <c r="F3841" i="6"/>
  <c r="G3841" i="6" s="1"/>
  <c r="F3842" i="6"/>
  <c r="G3842" i="6" s="1"/>
  <c r="F3843" i="6"/>
  <c r="G3843" i="6" s="1"/>
  <c r="F3844" i="6"/>
  <c r="G3844" i="6" s="1"/>
  <c r="F3845" i="6"/>
  <c r="G3845" i="6" s="1"/>
  <c r="F3846" i="6"/>
  <c r="G3846" i="6" s="1"/>
  <c r="F3847" i="6"/>
  <c r="G3847" i="6" s="1"/>
  <c r="F3848" i="6"/>
  <c r="G3848" i="6" s="1"/>
  <c r="F3849" i="6"/>
  <c r="G3849" i="6" s="1"/>
  <c r="F3850" i="6"/>
  <c r="G3850" i="6" s="1"/>
  <c r="F3851" i="6"/>
  <c r="G3851" i="6" s="1"/>
  <c r="F3852" i="6"/>
  <c r="G3852" i="6" s="1"/>
  <c r="F3853" i="6"/>
  <c r="G3853" i="6" s="1"/>
  <c r="F3854" i="6"/>
  <c r="G3854" i="6" s="1"/>
  <c r="F3855" i="6"/>
  <c r="G3855" i="6" s="1"/>
  <c r="F3856" i="6"/>
  <c r="G3856" i="6" s="1"/>
  <c r="F3857" i="6"/>
  <c r="G3857" i="6" s="1"/>
  <c r="F3858" i="6"/>
  <c r="G3858" i="6" s="1"/>
  <c r="F3859" i="6"/>
  <c r="G3859" i="6" s="1"/>
  <c r="F3860" i="6"/>
  <c r="G3860" i="6" s="1"/>
  <c r="F3861" i="6"/>
  <c r="G3861" i="6" s="1"/>
  <c r="F3862" i="6"/>
  <c r="G3862" i="6" s="1"/>
  <c r="F3863" i="6"/>
  <c r="G3863" i="6" s="1"/>
  <c r="F3864" i="6"/>
  <c r="G3864" i="6" s="1"/>
  <c r="F3865" i="6"/>
  <c r="G3865" i="6" s="1"/>
  <c r="F3866" i="6"/>
  <c r="G3866" i="6" s="1"/>
  <c r="F3867" i="6"/>
  <c r="G3867" i="6" s="1"/>
  <c r="F3868" i="6"/>
  <c r="G3868" i="6" s="1"/>
  <c r="F3869" i="6"/>
  <c r="G3869" i="6" s="1"/>
  <c r="F3870" i="6"/>
  <c r="G3870" i="6" s="1"/>
  <c r="F3871" i="6"/>
  <c r="G3871" i="6" s="1"/>
  <c r="F3872" i="6"/>
  <c r="G3872" i="6" s="1"/>
  <c r="F3873" i="6"/>
  <c r="G3873" i="6" s="1"/>
  <c r="F3874" i="6"/>
  <c r="G3874" i="6" s="1"/>
  <c r="F3875" i="6"/>
  <c r="G3875" i="6" s="1"/>
  <c r="F3876" i="6"/>
  <c r="G3876" i="6" s="1"/>
  <c r="F3877" i="6"/>
  <c r="G3877" i="6" s="1"/>
  <c r="F3878" i="6"/>
  <c r="G3878" i="6" s="1"/>
  <c r="F3879" i="6"/>
  <c r="G3879" i="6" s="1"/>
  <c r="F3880" i="6"/>
  <c r="G3880" i="6" s="1"/>
  <c r="F3881" i="6"/>
  <c r="G3881" i="6" s="1"/>
  <c r="F3882" i="6"/>
  <c r="G3882" i="6" s="1"/>
  <c r="F3883" i="6"/>
  <c r="G3883" i="6" s="1"/>
  <c r="F3884" i="6"/>
  <c r="G3884" i="6" s="1"/>
  <c r="F3885" i="6"/>
  <c r="G3885" i="6" s="1"/>
  <c r="F3886" i="6"/>
  <c r="G3886" i="6" s="1"/>
  <c r="F3887" i="6"/>
  <c r="G3887" i="6" s="1"/>
  <c r="F3888" i="6"/>
  <c r="G3888" i="6" s="1"/>
  <c r="F3889" i="6"/>
  <c r="G3889" i="6" s="1"/>
  <c r="F3890" i="6"/>
  <c r="G3890" i="6" s="1"/>
  <c r="F3891" i="6"/>
  <c r="G3891" i="6" s="1"/>
  <c r="F3892" i="6"/>
  <c r="G3892" i="6" s="1"/>
  <c r="F3893" i="6"/>
  <c r="G3893" i="6" s="1"/>
  <c r="F3894" i="6"/>
  <c r="G3894" i="6" s="1"/>
  <c r="F3895" i="6"/>
  <c r="G3895" i="6" s="1"/>
  <c r="F3896" i="6"/>
  <c r="G3896" i="6" s="1"/>
  <c r="F3897" i="6"/>
  <c r="G3897" i="6" s="1"/>
  <c r="F3898" i="6"/>
  <c r="G3898" i="6" s="1"/>
  <c r="F3899" i="6"/>
  <c r="G3899" i="6" s="1"/>
  <c r="F3900" i="6"/>
  <c r="G3900" i="6" s="1"/>
  <c r="F3901" i="6"/>
  <c r="G3901" i="6" s="1"/>
  <c r="F3902" i="6"/>
  <c r="G3902" i="6" s="1"/>
  <c r="F3903" i="6"/>
  <c r="G3903" i="6" s="1"/>
  <c r="F3904" i="6"/>
  <c r="G3904" i="6" s="1"/>
  <c r="F3905" i="6"/>
  <c r="G3905" i="6" s="1"/>
  <c r="F3906" i="6"/>
  <c r="G3906" i="6" s="1"/>
  <c r="F3907" i="6"/>
  <c r="G3907" i="6" s="1"/>
  <c r="F3908" i="6"/>
  <c r="G3908" i="6" s="1"/>
  <c r="F3909" i="6"/>
  <c r="G3909" i="6" s="1"/>
  <c r="F3910" i="6"/>
  <c r="G3910" i="6" s="1"/>
  <c r="F3911" i="6"/>
  <c r="G3911" i="6" s="1"/>
  <c r="F3912" i="6"/>
  <c r="G3912" i="6" s="1"/>
  <c r="F3913" i="6"/>
  <c r="G3913" i="6" s="1"/>
  <c r="F3914" i="6"/>
  <c r="G3914" i="6" s="1"/>
  <c r="F3915" i="6"/>
  <c r="G3915" i="6" s="1"/>
  <c r="F3916" i="6"/>
  <c r="G3916" i="6" s="1"/>
  <c r="F3917" i="6"/>
  <c r="G3917" i="6" s="1"/>
  <c r="F3918" i="6"/>
  <c r="G3918" i="6" s="1"/>
  <c r="F3919" i="6"/>
  <c r="G3919" i="6" s="1"/>
  <c r="F3920" i="6"/>
  <c r="G3920" i="6" s="1"/>
  <c r="F3921" i="6"/>
  <c r="G3921" i="6" s="1"/>
  <c r="F3922" i="6"/>
  <c r="G3922" i="6" s="1"/>
  <c r="F3923" i="6"/>
  <c r="G3923" i="6" s="1"/>
  <c r="F3924" i="6"/>
  <c r="G3924" i="6" s="1"/>
  <c r="F3925" i="6"/>
  <c r="G3925" i="6" s="1"/>
  <c r="F3926" i="6"/>
  <c r="G3926" i="6" s="1"/>
  <c r="F3927" i="6"/>
  <c r="G3927" i="6" s="1"/>
  <c r="F3928" i="6"/>
  <c r="G3928" i="6" s="1"/>
  <c r="F3929" i="6"/>
  <c r="G3929" i="6" s="1"/>
  <c r="F3930" i="6"/>
  <c r="G3930" i="6" s="1"/>
  <c r="F3931" i="6"/>
  <c r="G3931" i="6" s="1"/>
  <c r="F3932" i="6"/>
  <c r="G3932" i="6" s="1"/>
  <c r="F3933" i="6"/>
  <c r="G3933" i="6" s="1"/>
  <c r="F3934" i="6"/>
  <c r="G3934" i="6" s="1"/>
  <c r="F3935" i="6"/>
  <c r="G3935" i="6" s="1"/>
  <c r="F3936" i="6"/>
  <c r="G3936" i="6" s="1"/>
  <c r="F3937" i="6"/>
  <c r="G3937" i="6" s="1"/>
  <c r="F3938" i="6"/>
  <c r="G3938" i="6" s="1"/>
  <c r="F3939" i="6"/>
  <c r="G3939" i="6" s="1"/>
  <c r="F3940" i="6"/>
  <c r="G3940" i="6" s="1"/>
  <c r="F3941" i="6"/>
  <c r="G3941" i="6" s="1"/>
  <c r="F3942" i="6"/>
  <c r="G3942" i="6" s="1"/>
  <c r="F3943" i="6"/>
  <c r="G3943" i="6" s="1"/>
  <c r="F3944" i="6"/>
  <c r="G3944" i="6" s="1"/>
  <c r="F3945" i="6"/>
  <c r="G3945" i="6" s="1"/>
  <c r="F3946" i="6"/>
  <c r="G3946" i="6" s="1"/>
  <c r="F3947" i="6"/>
  <c r="G3947" i="6" s="1"/>
  <c r="F3948" i="6"/>
  <c r="G3948" i="6" s="1"/>
  <c r="F3949" i="6"/>
  <c r="G3949" i="6" s="1"/>
  <c r="F3950" i="6"/>
  <c r="G3950" i="6" s="1"/>
  <c r="F3951" i="6"/>
  <c r="G3951" i="6" s="1"/>
  <c r="F3952" i="6"/>
  <c r="G3952" i="6" s="1"/>
  <c r="F3953" i="6"/>
  <c r="G3953" i="6" s="1"/>
  <c r="F3954" i="6"/>
  <c r="G3954" i="6" s="1"/>
  <c r="F3955" i="6"/>
  <c r="G3955" i="6" s="1"/>
  <c r="F3956" i="6"/>
  <c r="G3956" i="6" s="1"/>
  <c r="F3957" i="6"/>
  <c r="G3957" i="6" s="1"/>
  <c r="F3958" i="6"/>
  <c r="G3958" i="6" s="1"/>
  <c r="F3959" i="6"/>
  <c r="G3959" i="6" s="1"/>
  <c r="F3960" i="6"/>
  <c r="G3960" i="6" s="1"/>
  <c r="F3961" i="6"/>
  <c r="G3961" i="6" s="1"/>
  <c r="F3962" i="6"/>
  <c r="G3962" i="6" s="1"/>
  <c r="F3963" i="6"/>
  <c r="G3963" i="6" s="1"/>
  <c r="F3964" i="6"/>
  <c r="G3964" i="6" s="1"/>
  <c r="F3965" i="6"/>
  <c r="G3965" i="6" s="1"/>
  <c r="F3966" i="6"/>
  <c r="G3966" i="6" s="1"/>
  <c r="F3967" i="6"/>
  <c r="G3967" i="6" s="1"/>
  <c r="F3968" i="6"/>
  <c r="G3968" i="6" s="1"/>
  <c r="F3969" i="6"/>
  <c r="G3969" i="6" s="1"/>
  <c r="F3970" i="6"/>
  <c r="G3970" i="6" s="1"/>
  <c r="F3971" i="6"/>
  <c r="G3971" i="6" s="1"/>
  <c r="F3972" i="6"/>
  <c r="G3972" i="6" s="1"/>
  <c r="F3973" i="6"/>
  <c r="G3973" i="6" s="1"/>
  <c r="F3974" i="6"/>
  <c r="G3974" i="6" s="1"/>
  <c r="F3975" i="6"/>
  <c r="G3975" i="6" s="1"/>
  <c r="F3976" i="6"/>
  <c r="G3976" i="6" s="1"/>
  <c r="F3977" i="6"/>
  <c r="G3977" i="6" s="1"/>
  <c r="F3978" i="6"/>
  <c r="G3978" i="6" s="1"/>
  <c r="F3979" i="6"/>
  <c r="G3979" i="6" s="1"/>
  <c r="F3980" i="6"/>
  <c r="G3980" i="6" s="1"/>
  <c r="F3981" i="6"/>
  <c r="G3981" i="6" s="1"/>
  <c r="F3982" i="6"/>
  <c r="G3982" i="6" s="1"/>
  <c r="F3983" i="6"/>
  <c r="G3983" i="6" s="1"/>
  <c r="F3984" i="6"/>
  <c r="G3984" i="6" s="1"/>
  <c r="F3985" i="6"/>
  <c r="G3985" i="6" s="1"/>
  <c r="F3986" i="6"/>
  <c r="G3986" i="6" s="1"/>
  <c r="F3987" i="6"/>
  <c r="G3987" i="6" s="1"/>
  <c r="F3988" i="6"/>
  <c r="G3988" i="6" s="1"/>
  <c r="F3989" i="6"/>
  <c r="G3989" i="6" s="1"/>
  <c r="F3990" i="6"/>
  <c r="G3990" i="6" s="1"/>
  <c r="F3991" i="6"/>
  <c r="G3991" i="6" s="1"/>
  <c r="F3992" i="6"/>
  <c r="G3992" i="6" s="1"/>
  <c r="F3993" i="6"/>
  <c r="G3993" i="6" s="1"/>
  <c r="F3994" i="6"/>
  <c r="G3994" i="6" s="1"/>
  <c r="F3995" i="6"/>
  <c r="G3995" i="6" s="1"/>
  <c r="F3996" i="6"/>
  <c r="G3996" i="6" s="1"/>
  <c r="F3997" i="6"/>
  <c r="G3997" i="6" s="1"/>
  <c r="F3998" i="6"/>
  <c r="G3998" i="6" s="1"/>
  <c r="F3999" i="6"/>
  <c r="G3999" i="6" s="1"/>
  <c r="F4000" i="6"/>
  <c r="G4000" i="6" s="1"/>
  <c r="F4001" i="6"/>
  <c r="G4001" i="6" s="1"/>
  <c r="F4002" i="6"/>
  <c r="G4002" i="6" s="1"/>
  <c r="F4003" i="6"/>
  <c r="G4003" i="6" s="1"/>
  <c r="F4004" i="6"/>
  <c r="G4004" i="6" s="1"/>
  <c r="F4005" i="6"/>
  <c r="G4005" i="6" s="1"/>
  <c r="F4006" i="6"/>
  <c r="G4006" i="6" s="1"/>
  <c r="F4007" i="6"/>
  <c r="G4007" i="6" s="1"/>
  <c r="F4008" i="6"/>
  <c r="G4008" i="6" s="1"/>
  <c r="F4009" i="6"/>
  <c r="G4009" i="6" s="1"/>
  <c r="F4010" i="6"/>
  <c r="G4010" i="6" s="1"/>
  <c r="F4011" i="6"/>
  <c r="G4011" i="6" s="1"/>
  <c r="F4012" i="6"/>
  <c r="G4012" i="6" s="1"/>
  <c r="F4013" i="6"/>
  <c r="G4013" i="6" s="1"/>
  <c r="F4014" i="6"/>
  <c r="G4014" i="6" s="1"/>
  <c r="F4015" i="6"/>
  <c r="G4015" i="6" s="1"/>
  <c r="F4016" i="6"/>
  <c r="G4016" i="6" s="1"/>
  <c r="F4017" i="6"/>
  <c r="G4017" i="6" s="1"/>
  <c r="F4018" i="6"/>
  <c r="G4018" i="6" s="1"/>
  <c r="F4019" i="6"/>
  <c r="G4019" i="6" s="1"/>
  <c r="F4020" i="6"/>
  <c r="G4020" i="6" s="1"/>
  <c r="F4021" i="6"/>
  <c r="G4021" i="6" s="1"/>
  <c r="F4022" i="6"/>
  <c r="G4022" i="6" s="1"/>
  <c r="F4023" i="6"/>
  <c r="G4023" i="6" s="1"/>
  <c r="F4024" i="6"/>
  <c r="G4024" i="6" s="1"/>
  <c r="F4025" i="6"/>
  <c r="G4025" i="6" s="1"/>
  <c r="F4026" i="6"/>
  <c r="G4026" i="6" s="1"/>
  <c r="F4027" i="6"/>
  <c r="G4027" i="6" s="1"/>
  <c r="F4028" i="6"/>
  <c r="G4028" i="6" s="1"/>
  <c r="F4029" i="6"/>
  <c r="G4029" i="6" s="1"/>
  <c r="F4030" i="6"/>
  <c r="G4030" i="6" s="1"/>
  <c r="F4031" i="6"/>
  <c r="G4031" i="6" s="1"/>
  <c r="F4032" i="6"/>
  <c r="G4032" i="6" s="1"/>
  <c r="F4033" i="6"/>
  <c r="G4033" i="6" s="1"/>
  <c r="F4034" i="6"/>
  <c r="G4034" i="6" s="1"/>
  <c r="F4035" i="6"/>
  <c r="G4035" i="6" s="1"/>
  <c r="F4036" i="6"/>
  <c r="G4036" i="6" s="1"/>
  <c r="F4037" i="6"/>
  <c r="G4037" i="6" s="1"/>
  <c r="F4038" i="6"/>
  <c r="G4038" i="6" s="1"/>
  <c r="F4039" i="6"/>
  <c r="G4039" i="6" s="1"/>
  <c r="F4040" i="6"/>
  <c r="G4040" i="6" s="1"/>
  <c r="F4041" i="6"/>
  <c r="G4041" i="6" s="1"/>
  <c r="F4042" i="6"/>
  <c r="G4042" i="6" s="1"/>
  <c r="F4043" i="6"/>
  <c r="G4043" i="6" s="1"/>
  <c r="F4044" i="6"/>
  <c r="G4044" i="6" s="1"/>
  <c r="F4045" i="6"/>
  <c r="G4045" i="6" s="1"/>
  <c r="F4046" i="6"/>
  <c r="G4046" i="6" s="1"/>
  <c r="F4047" i="6"/>
  <c r="G4047" i="6" s="1"/>
  <c r="F4048" i="6"/>
  <c r="G4048" i="6" s="1"/>
  <c r="F4049" i="6"/>
  <c r="G4049" i="6" s="1"/>
  <c r="F4050" i="6"/>
  <c r="G4050" i="6" s="1"/>
  <c r="F4051" i="6"/>
  <c r="G4051" i="6" s="1"/>
  <c r="F4052" i="6"/>
  <c r="G4052" i="6" s="1"/>
  <c r="F4053" i="6"/>
  <c r="G4053" i="6" s="1"/>
  <c r="F4054" i="6"/>
  <c r="G4054" i="6" s="1"/>
  <c r="F4055" i="6"/>
  <c r="G4055" i="6" s="1"/>
  <c r="F4056" i="6"/>
  <c r="G4056" i="6" s="1"/>
  <c r="F4057" i="6"/>
  <c r="G4057" i="6" s="1"/>
  <c r="F4058" i="6"/>
  <c r="G4058" i="6" s="1"/>
  <c r="F4059" i="6"/>
  <c r="G4059" i="6" s="1"/>
  <c r="F4060" i="6"/>
  <c r="G4060" i="6" s="1"/>
  <c r="F4061" i="6"/>
  <c r="G4061" i="6" s="1"/>
  <c r="F4062" i="6"/>
  <c r="G4062" i="6" s="1"/>
  <c r="F4063" i="6"/>
  <c r="G4063" i="6" s="1"/>
  <c r="F4064" i="6"/>
  <c r="G4064" i="6" s="1"/>
  <c r="F4065" i="6"/>
  <c r="G4065" i="6" s="1"/>
  <c r="F4066" i="6"/>
  <c r="G4066" i="6" s="1"/>
  <c r="F4067" i="6"/>
  <c r="G4067" i="6" s="1"/>
  <c r="F4068" i="6"/>
  <c r="G4068" i="6" s="1"/>
  <c r="F4069" i="6"/>
  <c r="G4069" i="6" s="1"/>
  <c r="F4070" i="6"/>
  <c r="G4070" i="6" s="1"/>
  <c r="F4071" i="6"/>
  <c r="G4071" i="6" s="1"/>
  <c r="F4072" i="6"/>
  <c r="G4072" i="6" s="1"/>
  <c r="F4073" i="6"/>
  <c r="G4073" i="6" s="1"/>
  <c r="F4074" i="6"/>
  <c r="G4074" i="6" s="1"/>
  <c r="F4075" i="6"/>
  <c r="G4075" i="6" s="1"/>
  <c r="F4076" i="6"/>
  <c r="G4076" i="6" s="1"/>
  <c r="F4077" i="6"/>
  <c r="G4077" i="6" s="1"/>
  <c r="F4078" i="6"/>
  <c r="G4078" i="6" s="1"/>
  <c r="F4079" i="6"/>
  <c r="G4079" i="6" s="1"/>
  <c r="F4080" i="6"/>
  <c r="G4080" i="6" s="1"/>
  <c r="F4081" i="6"/>
  <c r="G4081" i="6" s="1"/>
  <c r="F4082" i="6"/>
  <c r="G4082" i="6" s="1"/>
  <c r="F4083" i="6"/>
  <c r="G4083" i="6" s="1"/>
  <c r="F4084" i="6"/>
  <c r="G4084" i="6" s="1"/>
  <c r="F4085" i="6"/>
  <c r="G4085" i="6" s="1"/>
  <c r="F4086" i="6"/>
  <c r="G4086" i="6" s="1"/>
  <c r="F4087" i="6"/>
  <c r="G4087" i="6" s="1"/>
  <c r="F4088" i="6"/>
  <c r="G4088" i="6" s="1"/>
  <c r="F4089" i="6"/>
  <c r="G4089" i="6" s="1"/>
  <c r="F4090" i="6"/>
  <c r="G4090" i="6" s="1"/>
  <c r="F4091" i="6"/>
  <c r="G4091" i="6" s="1"/>
  <c r="F4092" i="6"/>
  <c r="G4092" i="6" s="1"/>
  <c r="F4093" i="6"/>
  <c r="G4093" i="6" s="1"/>
  <c r="F4094" i="6"/>
  <c r="G4094" i="6" s="1"/>
  <c r="F4095" i="6"/>
  <c r="G4095" i="6" s="1"/>
  <c r="F4096" i="6"/>
  <c r="G4096" i="6" s="1"/>
  <c r="F4097" i="6"/>
  <c r="G4097" i="6" s="1"/>
  <c r="F4098" i="6"/>
  <c r="G4098" i="6" s="1"/>
  <c r="F4099" i="6"/>
  <c r="G4099" i="6" s="1"/>
  <c r="F4100" i="6"/>
  <c r="G4100" i="6" s="1"/>
  <c r="F4101" i="6"/>
  <c r="G4101" i="6" s="1"/>
  <c r="F4102" i="6"/>
  <c r="G4102" i="6" s="1"/>
  <c r="F4103" i="6"/>
  <c r="G4103" i="6" s="1"/>
  <c r="F4104" i="6"/>
  <c r="G4104" i="6" s="1"/>
  <c r="F4105" i="6"/>
  <c r="G4105" i="6" s="1"/>
  <c r="F4106" i="6"/>
  <c r="G4106" i="6" s="1"/>
  <c r="F4107" i="6"/>
  <c r="G4107" i="6" s="1"/>
  <c r="F4108" i="6"/>
  <c r="G4108" i="6" s="1"/>
  <c r="F4109" i="6"/>
  <c r="G4109" i="6" s="1"/>
  <c r="F4110" i="6"/>
  <c r="G4110" i="6" s="1"/>
  <c r="F4111" i="6"/>
  <c r="G4111" i="6" s="1"/>
  <c r="F4112" i="6"/>
  <c r="G4112" i="6" s="1"/>
  <c r="F4113" i="6"/>
  <c r="G4113" i="6" s="1"/>
  <c r="F4114" i="6"/>
  <c r="G4114" i="6" s="1"/>
  <c r="F4115" i="6"/>
  <c r="G4115" i="6" s="1"/>
  <c r="F4116" i="6"/>
  <c r="G4116" i="6" s="1"/>
  <c r="F4117" i="6"/>
  <c r="G4117" i="6" s="1"/>
  <c r="F4118" i="6"/>
  <c r="G4118" i="6" s="1"/>
  <c r="F4119" i="6"/>
  <c r="G4119" i="6" s="1"/>
  <c r="F4120" i="6"/>
  <c r="G4120" i="6" s="1"/>
  <c r="F4121" i="6"/>
  <c r="G4121" i="6" s="1"/>
  <c r="F4122" i="6"/>
  <c r="G4122" i="6" s="1"/>
  <c r="F4123" i="6"/>
  <c r="G4123" i="6" s="1"/>
  <c r="F4124" i="6"/>
  <c r="G4124" i="6" s="1"/>
  <c r="F4125" i="6"/>
  <c r="G4125" i="6" s="1"/>
  <c r="F4126" i="6"/>
  <c r="G4126" i="6" s="1"/>
  <c r="F4127" i="6"/>
  <c r="G4127" i="6" s="1"/>
  <c r="F4128" i="6"/>
  <c r="G4128" i="6" s="1"/>
  <c r="F4129" i="6"/>
  <c r="G4129" i="6" s="1"/>
  <c r="F4130" i="6"/>
  <c r="G4130" i="6" s="1"/>
  <c r="F4131" i="6"/>
  <c r="G4131" i="6" s="1"/>
  <c r="F4132" i="6"/>
  <c r="G4132" i="6" s="1"/>
  <c r="F4133" i="6"/>
  <c r="G4133" i="6" s="1"/>
  <c r="F4134" i="6"/>
  <c r="G4134" i="6" s="1"/>
  <c r="F4135" i="6"/>
  <c r="G4135" i="6" s="1"/>
  <c r="F4136" i="6"/>
  <c r="G4136" i="6" s="1"/>
  <c r="F4137" i="6"/>
  <c r="G4137" i="6" s="1"/>
  <c r="F4138" i="6"/>
  <c r="G4138" i="6" s="1"/>
  <c r="F4139" i="6"/>
  <c r="G4139" i="6" s="1"/>
  <c r="F4140" i="6"/>
  <c r="G4140" i="6" s="1"/>
  <c r="F4141" i="6"/>
  <c r="G4141" i="6" s="1"/>
  <c r="F4142" i="6"/>
  <c r="G4142" i="6" s="1"/>
  <c r="F4143" i="6"/>
  <c r="G4143" i="6" s="1"/>
  <c r="F4144" i="6"/>
  <c r="G4144" i="6" s="1"/>
  <c r="F4145" i="6"/>
  <c r="G4145" i="6" s="1"/>
  <c r="F4146" i="6"/>
  <c r="G4146" i="6" s="1"/>
  <c r="F4147" i="6"/>
  <c r="G4147" i="6" s="1"/>
  <c r="F4148" i="6"/>
  <c r="G4148" i="6" s="1"/>
  <c r="F4149" i="6"/>
  <c r="G4149" i="6" s="1"/>
  <c r="F4150" i="6"/>
  <c r="G4150" i="6" s="1"/>
  <c r="F4151" i="6"/>
  <c r="G4151" i="6" s="1"/>
  <c r="F4152" i="6"/>
  <c r="G4152" i="6" s="1"/>
  <c r="F4153" i="6"/>
  <c r="G4153" i="6" s="1"/>
  <c r="F4154" i="6"/>
  <c r="G4154" i="6" s="1"/>
  <c r="F4155" i="6"/>
  <c r="G4155" i="6" s="1"/>
  <c r="F4156" i="6"/>
  <c r="G4156" i="6" s="1"/>
  <c r="F4157" i="6"/>
  <c r="G4157" i="6" s="1"/>
  <c r="F4158" i="6"/>
  <c r="G4158" i="6" s="1"/>
  <c r="F4159" i="6"/>
  <c r="G4159" i="6" s="1"/>
  <c r="F4160" i="6"/>
  <c r="G4160" i="6" s="1"/>
  <c r="F4161" i="6"/>
  <c r="G4161" i="6" s="1"/>
  <c r="F4162" i="6"/>
  <c r="G4162" i="6" s="1"/>
  <c r="F4163" i="6"/>
  <c r="G4163" i="6" s="1"/>
  <c r="F4164" i="6"/>
  <c r="G4164" i="6" s="1"/>
  <c r="F4165" i="6"/>
  <c r="G4165" i="6" s="1"/>
  <c r="F4166" i="6"/>
  <c r="G4166" i="6" s="1"/>
  <c r="F4167" i="6"/>
  <c r="G4167" i="6" s="1"/>
  <c r="F4168" i="6"/>
  <c r="G4168" i="6" s="1"/>
  <c r="F4169" i="6"/>
  <c r="G4169" i="6" s="1"/>
  <c r="F4170" i="6"/>
  <c r="G4170" i="6" s="1"/>
  <c r="F4171" i="6"/>
  <c r="G4171" i="6" s="1"/>
  <c r="F4172" i="6"/>
  <c r="G4172" i="6" s="1"/>
  <c r="F4173" i="6"/>
  <c r="G4173" i="6" s="1"/>
  <c r="F4174" i="6"/>
  <c r="G4174" i="6" s="1"/>
  <c r="F4175" i="6"/>
  <c r="G4175" i="6" s="1"/>
  <c r="F4176" i="6"/>
  <c r="G4176" i="6" s="1"/>
  <c r="F4177" i="6"/>
  <c r="G4177" i="6" s="1"/>
  <c r="F4178" i="6"/>
  <c r="G4178" i="6" s="1"/>
  <c r="F4179" i="6"/>
  <c r="G4179" i="6" s="1"/>
  <c r="F4180" i="6"/>
  <c r="G4180" i="6" s="1"/>
  <c r="F4181" i="6"/>
  <c r="G4181" i="6" s="1"/>
  <c r="F4182" i="6"/>
  <c r="G4182" i="6" s="1"/>
  <c r="F4183" i="6"/>
  <c r="G4183" i="6" s="1"/>
  <c r="F4184" i="6"/>
  <c r="G4184" i="6" s="1"/>
  <c r="F4185" i="6"/>
  <c r="G4185" i="6" s="1"/>
  <c r="F4186" i="6"/>
  <c r="G4186" i="6" s="1"/>
  <c r="F4187" i="6"/>
  <c r="G4187" i="6" s="1"/>
  <c r="F4188" i="6"/>
  <c r="G4188" i="6" s="1"/>
  <c r="F4189" i="6"/>
  <c r="G4189" i="6" s="1"/>
  <c r="F4190" i="6"/>
  <c r="G4190" i="6" s="1"/>
  <c r="F4191" i="6"/>
  <c r="G4191" i="6" s="1"/>
  <c r="F4192" i="6"/>
  <c r="G4192" i="6" s="1"/>
  <c r="F4193" i="6"/>
  <c r="G4193" i="6" s="1"/>
  <c r="F4194" i="6"/>
  <c r="G4194" i="6" s="1"/>
  <c r="F4195" i="6"/>
  <c r="G4195" i="6" s="1"/>
  <c r="F4196" i="6"/>
  <c r="G4196" i="6" s="1"/>
  <c r="F4197" i="6"/>
  <c r="G4197" i="6" s="1"/>
  <c r="F4198" i="6"/>
  <c r="G4198" i="6" s="1"/>
  <c r="F4199" i="6"/>
  <c r="G4199" i="6" s="1"/>
  <c r="F4200" i="6"/>
  <c r="G4200" i="6" s="1"/>
  <c r="F4201" i="6"/>
  <c r="G4201" i="6" s="1"/>
  <c r="F4202" i="6"/>
  <c r="G4202" i="6" s="1"/>
  <c r="F4203" i="6"/>
  <c r="G4203" i="6" s="1"/>
  <c r="F4204" i="6"/>
  <c r="G4204" i="6" s="1"/>
  <c r="F4205" i="6"/>
  <c r="G4205" i="6" s="1"/>
  <c r="F4206" i="6"/>
  <c r="G4206" i="6" s="1"/>
  <c r="F4207" i="6"/>
  <c r="G4207" i="6" s="1"/>
  <c r="F4208" i="6"/>
  <c r="G4208" i="6" s="1"/>
  <c r="F4209" i="6"/>
  <c r="G4209" i="6" s="1"/>
  <c r="F4210" i="6"/>
  <c r="G4210" i="6" s="1"/>
  <c r="F4211" i="6"/>
  <c r="G4211" i="6" s="1"/>
  <c r="F4212" i="6"/>
  <c r="G4212" i="6" s="1"/>
  <c r="F4213" i="6"/>
  <c r="G4213" i="6" s="1"/>
  <c r="F4214" i="6"/>
  <c r="G4214" i="6" s="1"/>
  <c r="F4215" i="6"/>
  <c r="G4215" i="6" s="1"/>
  <c r="F4216" i="6"/>
  <c r="G4216" i="6" s="1"/>
  <c r="F4217" i="6"/>
  <c r="G4217" i="6" s="1"/>
  <c r="F4218" i="6"/>
  <c r="G4218" i="6" s="1"/>
  <c r="F4219" i="6"/>
  <c r="G4219" i="6" s="1"/>
  <c r="F4220" i="6"/>
  <c r="G4220" i="6" s="1"/>
  <c r="F4221" i="6"/>
  <c r="G4221" i="6" s="1"/>
  <c r="F4222" i="6"/>
  <c r="G4222" i="6" s="1"/>
  <c r="F4223" i="6"/>
  <c r="G4223" i="6" s="1"/>
  <c r="F4224" i="6"/>
  <c r="G4224" i="6" s="1"/>
  <c r="F4225" i="6"/>
  <c r="G4225" i="6" s="1"/>
  <c r="F4226" i="6"/>
  <c r="G4226" i="6" s="1"/>
  <c r="F4227" i="6"/>
  <c r="G4227" i="6" s="1"/>
  <c r="F4228" i="6"/>
  <c r="G4228" i="6" s="1"/>
  <c r="F4229" i="6"/>
  <c r="G4229" i="6" s="1"/>
  <c r="F4230" i="6"/>
  <c r="G4230" i="6" s="1"/>
  <c r="F4231" i="6"/>
  <c r="G4231" i="6" s="1"/>
  <c r="F4232" i="6"/>
  <c r="G4232" i="6" s="1"/>
  <c r="F4233" i="6"/>
  <c r="G4233" i="6" s="1"/>
  <c r="F4234" i="6"/>
  <c r="G4234" i="6" s="1"/>
  <c r="F4235" i="6"/>
  <c r="G4235" i="6" s="1"/>
  <c r="F4236" i="6"/>
  <c r="G4236" i="6" s="1"/>
  <c r="F4237" i="6"/>
  <c r="G4237" i="6" s="1"/>
  <c r="F4238" i="6"/>
  <c r="G4238" i="6" s="1"/>
  <c r="F4239" i="6"/>
  <c r="G4239" i="6" s="1"/>
  <c r="F4240" i="6"/>
  <c r="G4240" i="6" s="1"/>
  <c r="F4241" i="6"/>
  <c r="G4241" i="6" s="1"/>
  <c r="F4242" i="6"/>
  <c r="G4242" i="6" s="1"/>
  <c r="F4243" i="6"/>
  <c r="G4243" i="6" s="1"/>
  <c r="F4244" i="6"/>
  <c r="G4244" i="6" s="1"/>
  <c r="F4245" i="6"/>
  <c r="G4245" i="6" s="1"/>
  <c r="F4246" i="6"/>
  <c r="G4246" i="6" s="1"/>
  <c r="F4247" i="6"/>
  <c r="G4247" i="6" s="1"/>
  <c r="F4248" i="6"/>
  <c r="G4248" i="6" s="1"/>
  <c r="F4249" i="6"/>
  <c r="G4249" i="6" s="1"/>
  <c r="F4250" i="6"/>
  <c r="G4250" i="6" s="1"/>
  <c r="F4251" i="6"/>
  <c r="G4251" i="6" s="1"/>
  <c r="F4252" i="6"/>
  <c r="G4252" i="6" s="1"/>
  <c r="F4253" i="6"/>
  <c r="G4253" i="6" s="1"/>
  <c r="F4254" i="6"/>
  <c r="G4254" i="6" s="1"/>
  <c r="F4255" i="6"/>
  <c r="G4255" i="6" s="1"/>
  <c r="F4256" i="6"/>
  <c r="G4256" i="6" s="1"/>
  <c r="F4257" i="6"/>
  <c r="G4257" i="6" s="1"/>
  <c r="F4258" i="6"/>
  <c r="G4258" i="6" s="1"/>
  <c r="F4259" i="6"/>
  <c r="G4259" i="6" s="1"/>
  <c r="F4260" i="6"/>
  <c r="G4260" i="6" s="1"/>
  <c r="F4261" i="6"/>
  <c r="G4261" i="6" s="1"/>
  <c r="F4262" i="6"/>
  <c r="G4262" i="6" s="1"/>
  <c r="F4263" i="6"/>
  <c r="G4263" i="6" s="1"/>
  <c r="F4264" i="6"/>
  <c r="G4264" i="6" s="1"/>
  <c r="F4265" i="6"/>
  <c r="G4265" i="6" s="1"/>
  <c r="F4266" i="6"/>
  <c r="G4266" i="6" s="1"/>
  <c r="F4267" i="6"/>
  <c r="G4267" i="6" s="1"/>
  <c r="F4268" i="6"/>
  <c r="G4268" i="6" s="1"/>
  <c r="F4269" i="6"/>
  <c r="G4269" i="6" s="1"/>
  <c r="F4270" i="6"/>
  <c r="G4270" i="6" s="1"/>
  <c r="F4271" i="6"/>
  <c r="G4271" i="6" s="1"/>
  <c r="F4272" i="6"/>
  <c r="G4272" i="6" s="1"/>
  <c r="F4273" i="6"/>
  <c r="G4273" i="6" s="1"/>
  <c r="F4274" i="6"/>
  <c r="G4274" i="6" s="1"/>
  <c r="F4275" i="6"/>
  <c r="G4275" i="6" s="1"/>
  <c r="F4276" i="6"/>
  <c r="G4276" i="6" s="1"/>
  <c r="F4277" i="6"/>
  <c r="G4277" i="6" s="1"/>
  <c r="F4278" i="6"/>
  <c r="G4278" i="6" s="1"/>
  <c r="F4279" i="6"/>
  <c r="G4279" i="6" s="1"/>
  <c r="F4280" i="6"/>
  <c r="G4280" i="6" s="1"/>
  <c r="F4281" i="6"/>
  <c r="G4281" i="6" s="1"/>
  <c r="F4282" i="6"/>
  <c r="G4282" i="6" s="1"/>
  <c r="F4283" i="6"/>
  <c r="G4283" i="6" s="1"/>
  <c r="F4284" i="6"/>
  <c r="G4284" i="6" s="1"/>
  <c r="F4285" i="6"/>
  <c r="G4285" i="6" s="1"/>
  <c r="F4286" i="6"/>
  <c r="G4286" i="6" s="1"/>
  <c r="F4287" i="6"/>
  <c r="G4287" i="6" s="1"/>
  <c r="F4288" i="6"/>
  <c r="G4288" i="6" s="1"/>
  <c r="F4289" i="6"/>
  <c r="G4289" i="6" s="1"/>
  <c r="F4290" i="6"/>
  <c r="G4290" i="6" s="1"/>
  <c r="F4291" i="6"/>
  <c r="G4291" i="6" s="1"/>
  <c r="F4292" i="6"/>
  <c r="G4292" i="6" s="1"/>
  <c r="F4293" i="6"/>
  <c r="G4293" i="6" s="1"/>
  <c r="F4294" i="6"/>
  <c r="G4294" i="6" s="1"/>
  <c r="F4295" i="6"/>
  <c r="G4295" i="6" s="1"/>
  <c r="F4296" i="6"/>
  <c r="G4296" i="6" s="1"/>
  <c r="F4297" i="6"/>
  <c r="G4297" i="6" s="1"/>
  <c r="F4298" i="6"/>
  <c r="G4298" i="6" s="1"/>
  <c r="F4299" i="6"/>
  <c r="G4299" i="6" s="1"/>
  <c r="F4300" i="6"/>
  <c r="G4300" i="6" s="1"/>
  <c r="F4301" i="6"/>
  <c r="G4301" i="6" s="1"/>
  <c r="F4302" i="6"/>
  <c r="G4302" i="6" s="1"/>
  <c r="F4303" i="6"/>
  <c r="G4303" i="6" s="1"/>
  <c r="F4304" i="6"/>
  <c r="G4304" i="6" s="1"/>
  <c r="F4305" i="6"/>
  <c r="G4305" i="6" s="1"/>
  <c r="F4306" i="6"/>
  <c r="G4306" i="6" s="1"/>
  <c r="F4307" i="6"/>
  <c r="G4307" i="6" s="1"/>
  <c r="F4308" i="6"/>
  <c r="G4308" i="6" s="1"/>
  <c r="F4309" i="6"/>
  <c r="G4309" i="6" s="1"/>
  <c r="F4310" i="6"/>
  <c r="G4310" i="6" s="1"/>
  <c r="F4311" i="6"/>
  <c r="G4311" i="6" s="1"/>
  <c r="F4312" i="6"/>
  <c r="G4312" i="6" s="1"/>
  <c r="F4313" i="6"/>
  <c r="G4313" i="6" s="1"/>
  <c r="F4314" i="6"/>
  <c r="G4314" i="6" s="1"/>
  <c r="F4315" i="6"/>
  <c r="G4315" i="6" s="1"/>
  <c r="F4316" i="6"/>
  <c r="G4316" i="6" s="1"/>
  <c r="F4317" i="6"/>
  <c r="G4317" i="6" s="1"/>
  <c r="F4318" i="6"/>
  <c r="G4318" i="6" s="1"/>
  <c r="F4319" i="6"/>
  <c r="G4319" i="6" s="1"/>
  <c r="F4320" i="6"/>
  <c r="G4320" i="6" s="1"/>
  <c r="F4321" i="6"/>
  <c r="G4321" i="6" s="1"/>
  <c r="F4322" i="6"/>
  <c r="G4322" i="6" s="1"/>
  <c r="F4323" i="6"/>
  <c r="G4323" i="6" s="1"/>
  <c r="F4324" i="6"/>
  <c r="G4324" i="6" s="1"/>
  <c r="F4325" i="6"/>
  <c r="G4325" i="6" s="1"/>
  <c r="F4326" i="6"/>
  <c r="G4326" i="6" s="1"/>
  <c r="F4327" i="6"/>
  <c r="G4327" i="6" s="1"/>
  <c r="F4328" i="6"/>
  <c r="G4328" i="6" s="1"/>
  <c r="F4329" i="6"/>
  <c r="G4329" i="6" s="1"/>
  <c r="F4330" i="6"/>
  <c r="G4330" i="6" s="1"/>
  <c r="F4331" i="6"/>
  <c r="G4331" i="6" s="1"/>
  <c r="F4332" i="6"/>
  <c r="G4332" i="6" s="1"/>
  <c r="F4333" i="6"/>
  <c r="G4333" i="6" s="1"/>
  <c r="F4334" i="6"/>
  <c r="G4334" i="6" s="1"/>
  <c r="F4335" i="6"/>
  <c r="G4335" i="6" s="1"/>
  <c r="F4336" i="6"/>
  <c r="G4336" i="6" s="1"/>
  <c r="F4337" i="6"/>
  <c r="G4337" i="6" s="1"/>
  <c r="F4338" i="6"/>
  <c r="G4338" i="6" s="1"/>
  <c r="F4339" i="6"/>
  <c r="G4339" i="6" s="1"/>
  <c r="F4340" i="6"/>
  <c r="G4340" i="6" s="1"/>
  <c r="F4341" i="6"/>
  <c r="G4341" i="6" s="1"/>
  <c r="F4342" i="6"/>
  <c r="G4342" i="6" s="1"/>
  <c r="F4343" i="6"/>
  <c r="G4343" i="6" s="1"/>
  <c r="F4344" i="6"/>
  <c r="G4344" i="6" s="1"/>
  <c r="F4345" i="6"/>
  <c r="G4345" i="6" s="1"/>
  <c r="F4346" i="6"/>
  <c r="G4346" i="6" s="1"/>
  <c r="F4347" i="6"/>
  <c r="G4347" i="6" s="1"/>
  <c r="F4348" i="6"/>
  <c r="G4348" i="6" s="1"/>
  <c r="F4349" i="6"/>
  <c r="G4349" i="6" s="1"/>
  <c r="F4350" i="6"/>
  <c r="G4350" i="6" s="1"/>
  <c r="F4351" i="6"/>
  <c r="G4351" i="6" s="1"/>
  <c r="F4352" i="6"/>
  <c r="G4352" i="6" s="1"/>
  <c r="F4353" i="6"/>
  <c r="G4353" i="6" s="1"/>
  <c r="F4354" i="6"/>
  <c r="G4354" i="6" s="1"/>
  <c r="F4355" i="6"/>
  <c r="G4355" i="6" s="1"/>
  <c r="F4356" i="6"/>
  <c r="G4356" i="6" s="1"/>
  <c r="F4357" i="6"/>
  <c r="G4357" i="6" s="1"/>
  <c r="F4358" i="6"/>
  <c r="G4358" i="6" s="1"/>
  <c r="F4359" i="6"/>
  <c r="G4359" i="6" s="1"/>
  <c r="F4360" i="6"/>
  <c r="G4360" i="6" s="1"/>
  <c r="F4361" i="6"/>
  <c r="G4361" i="6" s="1"/>
  <c r="F4362" i="6"/>
  <c r="G4362" i="6" s="1"/>
  <c r="F4363" i="6"/>
  <c r="G4363" i="6" s="1"/>
  <c r="F4364" i="6"/>
  <c r="G4364" i="6" s="1"/>
  <c r="F4365" i="6"/>
  <c r="G4365" i="6" s="1"/>
  <c r="F4366" i="6"/>
  <c r="G4366" i="6" s="1"/>
  <c r="F4367" i="6"/>
  <c r="G4367" i="6" s="1"/>
  <c r="F4368" i="6"/>
  <c r="G4368" i="6" s="1"/>
  <c r="F4369" i="6"/>
  <c r="G4369" i="6" s="1"/>
  <c r="F4370" i="6"/>
  <c r="G4370" i="6" s="1"/>
  <c r="F4371" i="6"/>
  <c r="G4371" i="6" s="1"/>
  <c r="F4372" i="6"/>
  <c r="G4372" i="6" s="1"/>
  <c r="F4373" i="6"/>
  <c r="G4373" i="6" s="1"/>
  <c r="F4374" i="6"/>
  <c r="G4374" i="6" s="1"/>
  <c r="F4375" i="6"/>
  <c r="G4375" i="6" s="1"/>
  <c r="F4376" i="6"/>
  <c r="G4376" i="6" s="1"/>
  <c r="F4377" i="6"/>
  <c r="G4377" i="6" s="1"/>
  <c r="F4378" i="6"/>
  <c r="G4378" i="6" s="1"/>
  <c r="F4379" i="6"/>
  <c r="G4379" i="6" s="1"/>
  <c r="F4380" i="6"/>
  <c r="G4380" i="6" s="1"/>
  <c r="F4381" i="6"/>
  <c r="G4381" i="6" s="1"/>
  <c r="F4382" i="6"/>
  <c r="G4382" i="6" s="1"/>
  <c r="F4383" i="6"/>
  <c r="G4383" i="6" s="1"/>
  <c r="F4384" i="6"/>
  <c r="G4384" i="6" s="1"/>
  <c r="F4385" i="6"/>
  <c r="G4385" i="6" s="1"/>
  <c r="F4386" i="6"/>
  <c r="G4386" i="6" s="1"/>
  <c r="F4387" i="6"/>
  <c r="G4387" i="6" s="1"/>
  <c r="F4388" i="6"/>
  <c r="G4388" i="6" s="1"/>
  <c r="F4389" i="6"/>
  <c r="G4389" i="6" s="1"/>
  <c r="F4390" i="6"/>
  <c r="G4390" i="6" s="1"/>
  <c r="F4391" i="6"/>
  <c r="G4391" i="6" s="1"/>
  <c r="F4392" i="6"/>
  <c r="G4392" i="6" s="1"/>
  <c r="F4393" i="6"/>
  <c r="G4393" i="6" s="1"/>
  <c r="F4394" i="6"/>
  <c r="G4394" i="6" s="1"/>
  <c r="F4395" i="6"/>
  <c r="G4395" i="6" s="1"/>
  <c r="F4396" i="6"/>
  <c r="G4396" i="6" s="1"/>
  <c r="F4397" i="6"/>
  <c r="G4397" i="6" s="1"/>
  <c r="F4398" i="6"/>
  <c r="G4398" i="6" s="1"/>
  <c r="F4399" i="6"/>
  <c r="G4399" i="6" s="1"/>
  <c r="F4400" i="6"/>
  <c r="G4400" i="6" s="1"/>
  <c r="F4401" i="6"/>
  <c r="G4401" i="6" s="1"/>
  <c r="F4402" i="6"/>
  <c r="G4402" i="6" s="1"/>
  <c r="F4403" i="6"/>
  <c r="G4403" i="6" s="1"/>
  <c r="F4404" i="6"/>
  <c r="G4404" i="6" s="1"/>
  <c r="F4405" i="6"/>
  <c r="G4405" i="6" s="1"/>
  <c r="F4406" i="6"/>
  <c r="G4406" i="6" s="1"/>
  <c r="F4407" i="6"/>
  <c r="G4407" i="6" s="1"/>
  <c r="F4408" i="6"/>
  <c r="G4408" i="6" s="1"/>
  <c r="F4409" i="6"/>
  <c r="G4409" i="6" s="1"/>
  <c r="F4410" i="6"/>
  <c r="G4410" i="6" s="1"/>
  <c r="F4411" i="6"/>
  <c r="G4411" i="6" s="1"/>
  <c r="F4412" i="6"/>
  <c r="G4412" i="6" s="1"/>
  <c r="F4413" i="6"/>
  <c r="G4413" i="6" s="1"/>
  <c r="F4414" i="6"/>
  <c r="G4414" i="6" s="1"/>
  <c r="F4415" i="6"/>
  <c r="G4415" i="6" s="1"/>
  <c r="F4416" i="6"/>
  <c r="G4416" i="6" s="1"/>
  <c r="F4417" i="6"/>
  <c r="G4417" i="6" s="1"/>
  <c r="F4418" i="6"/>
  <c r="G4418" i="6" s="1"/>
  <c r="F4419" i="6"/>
  <c r="G4419" i="6" s="1"/>
  <c r="F4420" i="6"/>
  <c r="G4420" i="6" s="1"/>
  <c r="F4421" i="6"/>
  <c r="G4421" i="6" s="1"/>
  <c r="F4422" i="6"/>
  <c r="G4422" i="6" s="1"/>
  <c r="F4423" i="6"/>
  <c r="G4423" i="6" s="1"/>
  <c r="F4424" i="6"/>
  <c r="G4424" i="6" s="1"/>
  <c r="F4425" i="6"/>
  <c r="G4425" i="6" s="1"/>
  <c r="F4426" i="6"/>
  <c r="G4426" i="6" s="1"/>
  <c r="F4427" i="6"/>
  <c r="G4427" i="6" s="1"/>
  <c r="F4428" i="6"/>
  <c r="G4428" i="6" s="1"/>
  <c r="F4429" i="6"/>
  <c r="G4429" i="6" s="1"/>
  <c r="F4430" i="6"/>
  <c r="G4430" i="6" s="1"/>
  <c r="F4431" i="6"/>
  <c r="G4431" i="6" s="1"/>
  <c r="F4432" i="6"/>
  <c r="G4432" i="6" s="1"/>
  <c r="F4433" i="6"/>
  <c r="G4433" i="6" s="1"/>
  <c r="F4434" i="6"/>
  <c r="G4434" i="6" s="1"/>
  <c r="F4435" i="6"/>
  <c r="G4435" i="6" s="1"/>
  <c r="F4436" i="6"/>
  <c r="G4436" i="6" s="1"/>
  <c r="F4437" i="6"/>
  <c r="G4437" i="6" s="1"/>
  <c r="F4438" i="6"/>
  <c r="G4438" i="6" s="1"/>
  <c r="F4439" i="6"/>
  <c r="G4439" i="6" s="1"/>
  <c r="F4440" i="6"/>
  <c r="G4440" i="6" s="1"/>
  <c r="F4441" i="6"/>
  <c r="G4441" i="6" s="1"/>
  <c r="F4442" i="6"/>
  <c r="G4442" i="6" s="1"/>
  <c r="F4443" i="6"/>
  <c r="G4443" i="6" s="1"/>
  <c r="F4444" i="6"/>
  <c r="G4444" i="6" s="1"/>
  <c r="F4445" i="6"/>
  <c r="G4445" i="6" s="1"/>
  <c r="F4446" i="6"/>
  <c r="G4446" i="6" s="1"/>
  <c r="F4447" i="6"/>
  <c r="G4447" i="6" s="1"/>
  <c r="F4448" i="6"/>
  <c r="G4448" i="6" s="1"/>
  <c r="F4449" i="6"/>
  <c r="G4449" i="6" s="1"/>
  <c r="F4450" i="6"/>
  <c r="G4450" i="6" s="1"/>
  <c r="F4451" i="6"/>
  <c r="G4451" i="6" s="1"/>
  <c r="F4452" i="6"/>
  <c r="G4452" i="6" s="1"/>
  <c r="F4453" i="6"/>
  <c r="G4453" i="6" s="1"/>
  <c r="F4454" i="6"/>
  <c r="G4454" i="6" s="1"/>
  <c r="F4455" i="6"/>
  <c r="G4455" i="6" s="1"/>
  <c r="F4456" i="6"/>
  <c r="G4456" i="6" s="1"/>
  <c r="F4457" i="6"/>
  <c r="G4457" i="6" s="1"/>
  <c r="F4458" i="6"/>
  <c r="G4458" i="6" s="1"/>
  <c r="F4459" i="6"/>
  <c r="G4459" i="6" s="1"/>
  <c r="F4460" i="6"/>
  <c r="G4460" i="6" s="1"/>
  <c r="F4461" i="6"/>
  <c r="G4461" i="6" s="1"/>
  <c r="F4462" i="6"/>
  <c r="G4462" i="6" s="1"/>
  <c r="F4463" i="6"/>
  <c r="G4463" i="6" s="1"/>
  <c r="F4464" i="6"/>
  <c r="G4464" i="6" s="1"/>
  <c r="F4465" i="6"/>
  <c r="G4465" i="6" s="1"/>
  <c r="F4466" i="6"/>
  <c r="G4466" i="6" s="1"/>
  <c r="F4467" i="6"/>
  <c r="G4467" i="6" s="1"/>
  <c r="F4468" i="6"/>
  <c r="G4468" i="6" s="1"/>
  <c r="F4469" i="6"/>
  <c r="G4469" i="6" s="1"/>
  <c r="F4470" i="6"/>
  <c r="G4470" i="6" s="1"/>
  <c r="F4471" i="6"/>
  <c r="G4471" i="6" s="1"/>
  <c r="F4472" i="6"/>
  <c r="G4472" i="6" s="1"/>
  <c r="F4473" i="6"/>
  <c r="G4473" i="6" s="1"/>
  <c r="F4474" i="6"/>
  <c r="G4474" i="6" s="1"/>
  <c r="F4475" i="6"/>
  <c r="G4475" i="6" s="1"/>
  <c r="F4476" i="6"/>
  <c r="G4476" i="6" s="1"/>
  <c r="F4477" i="6"/>
  <c r="G4477" i="6" s="1"/>
  <c r="F4478" i="6"/>
  <c r="G4478" i="6" s="1"/>
  <c r="F4479" i="6"/>
  <c r="G4479" i="6" s="1"/>
  <c r="F4480" i="6"/>
  <c r="G4480" i="6" s="1"/>
  <c r="F4481" i="6"/>
  <c r="G4481" i="6" s="1"/>
  <c r="F4482" i="6"/>
  <c r="G4482" i="6" s="1"/>
  <c r="F4483" i="6"/>
  <c r="G4483" i="6" s="1"/>
  <c r="F4484" i="6"/>
  <c r="G4484" i="6" s="1"/>
  <c r="F4485" i="6"/>
  <c r="G4485" i="6" s="1"/>
  <c r="F4486" i="6"/>
  <c r="G4486" i="6" s="1"/>
  <c r="F4487" i="6"/>
  <c r="G4487" i="6" s="1"/>
  <c r="F4488" i="6"/>
  <c r="G4488" i="6" s="1"/>
  <c r="F4489" i="6"/>
  <c r="G4489" i="6" s="1"/>
  <c r="F4490" i="6"/>
  <c r="G4490" i="6" s="1"/>
  <c r="F4491" i="6"/>
  <c r="G4491" i="6" s="1"/>
  <c r="F4492" i="6"/>
  <c r="G4492" i="6" s="1"/>
  <c r="F4493" i="6"/>
  <c r="G4493" i="6" s="1"/>
  <c r="F4494" i="6"/>
  <c r="G4494" i="6" s="1"/>
  <c r="F4495" i="6"/>
  <c r="G4495" i="6" s="1"/>
  <c r="F4496" i="6"/>
  <c r="G4496" i="6" s="1"/>
  <c r="F4497" i="6"/>
  <c r="G4497" i="6" s="1"/>
  <c r="F4498" i="6"/>
  <c r="G4498" i="6" s="1"/>
  <c r="F4499" i="6"/>
  <c r="G4499" i="6" s="1"/>
  <c r="F4500" i="6"/>
  <c r="G4500" i="6" s="1"/>
  <c r="F4501" i="6"/>
  <c r="G4501" i="6" s="1"/>
  <c r="F4502" i="6"/>
  <c r="G4502" i="6" s="1"/>
  <c r="F4503" i="6"/>
  <c r="G4503" i="6" s="1"/>
  <c r="F4504" i="6"/>
  <c r="G4504" i="6" s="1"/>
  <c r="F4505" i="6"/>
  <c r="G4505" i="6" s="1"/>
  <c r="F4506" i="6"/>
  <c r="G4506" i="6" s="1"/>
  <c r="F4507" i="6"/>
  <c r="G4507" i="6" s="1"/>
  <c r="F4508" i="6"/>
  <c r="G4508" i="6" s="1"/>
  <c r="F4509" i="6"/>
  <c r="G4509" i="6" s="1"/>
  <c r="F4510" i="6"/>
  <c r="G4510" i="6" s="1"/>
  <c r="F4511" i="6"/>
  <c r="G4511" i="6" s="1"/>
  <c r="F4512" i="6"/>
  <c r="G4512" i="6" s="1"/>
  <c r="F4513" i="6"/>
  <c r="G4513" i="6" s="1"/>
  <c r="F4514" i="6"/>
  <c r="G4514" i="6" s="1"/>
  <c r="F4515" i="6"/>
  <c r="G4515" i="6" s="1"/>
  <c r="F4516" i="6"/>
  <c r="G4516" i="6" s="1"/>
  <c r="F4517" i="6"/>
  <c r="G4517" i="6" s="1"/>
  <c r="F4518" i="6"/>
  <c r="G4518" i="6" s="1"/>
  <c r="F4519" i="6"/>
  <c r="G4519" i="6" s="1"/>
  <c r="F4520" i="6"/>
  <c r="G4520" i="6" s="1"/>
  <c r="F4521" i="6"/>
  <c r="G4521" i="6" s="1"/>
  <c r="F4522" i="6"/>
  <c r="G4522" i="6" s="1"/>
  <c r="F4523" i="6"/>
  <c r="G4523" i="6" s="1"/>
  <c r="F4524" i="6"/>
  <c r="G4524" i="6" s="1"/>
  <c r="F4525" i="6"/>
  <c r="G4525" i="6" s="1"/>
  <c r="F4526" i="6"/>
  <c r="G4526" i="6" s="1"/>
  <c r="F4527" i="6"/>
  <c r="G4527" i="6" s="1"/>
  <c r="F4528" i="6"/>
  <c r="G4528" i="6" s="1"/>
  <c r="F4529" i="6"/>
  <c r="G4529" i="6" s="1"/>
  <c r="F4530" i="6"/>
  <c r="G4530" i="6" s="1"/>
  <c r="F4531" i="6"/>
  <c r="G4531" i="6" s="1"/>
  <c r="F4532" i="6"/>
  <c r="G4532" i="6" s="1"/>
  <c r="F4533" i="6"/>
  <c r="G4533" i="6" s="1"/>
  <c r="F4534" i="6"/>
  <c r="G4534" i="6" s="1"/>
  <c r="F4535" i="6"/>
  <c r="G4535" i="6" s="1"/>
  <c r="F4536" i="6"/>
  <c r="G4536" i="6" s="1"/>
  <c r="F4537" i="6"/>
  <c r="G4537" i="6" s="1"/>
  <c r="F4538" i="6"/>
  <c r="G4538" i="6" s="1"/>
  <c r="F4539" i="6"/>
  <c r="G4539" i="6" s="1"/>
  <c r="F4540" i="6"/>
  <c r="G4540" i="6" s="1"/>
  <c r="F4541" i="6"/>
  <c r="G4541" i="6" s="1"/>
  <c r="F4542" i="6"/>
  <c r="G4542" i="6" s="1"/>
  <c r="F4543" i="6"/>
  <c r="G4543" i="6" s="1"/>
  <c r="F4544" i="6"/>
  <c r="G4544" i="6" s="1"/>
  <c r="F4545" i="6"/>
  <c r="G4545" i="6" s="1"/>
  <c r="F4546" i="6"/>
  <c r="G4546" i="6" s="1"/>
  <c r="F4547" i="6"/>
  <c r="G4547" i="6" s="1"/>
  <c r="F4548" i="6"/>
  <c r="G4548" i="6" s="1"/>
  <c r="F4549" i="6"/>
  <c r="G4549" i="6" s="1"/>
  <c r="F4550" i="6"/>
  <c r="G4550" i="6" s="1"/>
  <c r="F4551" i="6"/>
  <c r="G4551" i="6" s="1"/>
  <c r="F4552" i="6"/>
  <c r="G4552" i="6" s="1"/>
  <c r="F4553" i="6"/>
  <c r="G4553" i="6" s="1"/>
  <c r="F4554" i="6"/>
  <c r="G4554" i="6" s="1"/>
  <c r="F4555" i="6"/>
  <c r="G4555" i="6" s="1"/>
  <c r="F4556" i="6"/>
  <c r="G4556" i="6" s="1"/>
  <c r="F4557" i="6"/>
  <c r="G4557" i="6" s="1"/>
  <c r="F4558" i="6"/>
  <c r="G4558" i="6" s="1"/>
  <c r="F4559" i="6"/>
  <c r="G4559" i="6" s="1"/>
  <c r="F4560" i="6"/>
  <c r="G4560" i="6" s="1"/>
  <c r="F4561" i="6"/>
  <c r="G4561" i="6" s="1"/>
  <c r="F4562" i="6"/>
  <c r="G4562" i="6" s="1"/>
  <c r="F4563" i="6"/>
  <c r="G4563" i="6" s="1"/>
  <c r="F4564" i="6"/>
  <c r="G4564" i="6" s="1"/>
  <c r="F4565" i="6"/>
  <c r="G4565" i="6" s="1"/>
  <c r="F4566" i="6"/>
  <c r="G4566" i="6" s="1"/>
  <c r="F4567" i="6"/>
  <c r="G4567" i="6" s="1"/>
  <c r="F4568" i="6"/>
  <c r="G4568" i="6" s="1"/>
  <c r="F4569" i="6"/>
  <c r="G4569" i="6" s="1"/>
  <c r="F4570" i="6"/>
  <c r="G4570" i="6" s="1"/>
  <c r="F4571" i="6"/>
  <c r="G4571" i="6" s="1"/>
  <c r="F4572" i="6"/>
  <c r="G4572" i="6" s="1"/>
  <c r="F4573" i="6"/>
  <c r="G4573" i="6" s="1"/>
  <c r="F4574" i="6"/>
  <c r="G4574" i="6" s="1"/>
  <c r="F4575" i="6"/>
  <c r="G4575" i="6" s="1"/>
  <c r="F4576" i="6"/>
  <c r="G4576" i="6" s="1"/>
  <c r="F4577" i="6"/>
  <c r="G4577" i="6" s="1"/>
  <c r="F4578" i="6"/>
  <c r="G4578" i="6" s="1"/>
  <c r="F4579" i="6"/>
  <c r="G4579" i="6" s="1"/>
  <c r="F4580" i="6"/>
  <c r="G4580" i="6" s="1"/>
  <c r="F4581" i="6"/>
  <c r="G4581" i="6" s="1"/>
  <c r="F4582" i="6"/>
  <c r="G4582" i="6" s="1"/>
  <c r="F4583" i="6"/>
  <c r="G4583" i="6" s="1"/>
  <c r="F4584" i="6"/>
  <c r="G4584" i="6" s="1"/>
  <c r="F4585" i="6"/>
  <c r="G4585" i="6" s="1"/>
  <c r="F4586" i="6"/>
  <c r="G4586" i="6" s="1"/>
  <c r="F4587" i="6"/>
  <c r="G4587" i="6" s="1"/>
  <c r="F4588" i="6"/>
  <c r="G4588" i="6" s="1"/>
  <c r="F4589" i="6"/>
  <c r="G4589" i="6" s="1"/>
  <c r="F4590" i="6"/>
  <c r="G4590" i="6" s="1"/>
  <c r="F4591" i="6"/>
  <c r="G4591" i="6" s="1"/>
  <c r="F4592" i="6"/>
  <c r="G4592" i="6" s="1"/>
  <c r="F4593" i="6"/>
  <c r="G4593" i="6" s="1"/>
  <c r="F4594" i="6"/>
  <c r="G4594" i="6" s="1"/>
  <c r="F4595" i="6"/>
  <c r="G4595" i="6" s="1"/>
  <c r="F4596" i="6"/>
  <c r="G4596" i="6" s="1"/>
  <c r="F4597" i="6"/>
  <c r="G4597" i="6" s="1"/>
  <c r="F4598" i="6"/>
  <c r="G4598" i="6" s="1"/>
  <c r="F4599" i="6"/>
  <c r="G4599" i="6" s="1"/>
  <c r="F4600" i="6"/>
  <c r="G4600" i="6" s="1"/>
  <c r="F4601" i="6"/>
  <c r="G4601" i="6" s="1"/>
  <c r="F4602" i="6"/>
  <c r="G4602" i="6" s="1"/>
  <c r="F4603" i="6"/>
  <c r="G4603" i="6" s="1"/>
  <c r="F4604" i="6"/>
  <c r="G4604" i="6" s="1"/>
  <c r="F4605" i="6"/>
  <c r="G4605" i="6" s="1"/>
  <c r="F4606" i="6"/>
  <c r="G4606" i="6" s="1"/>
  <c r="F4607" i="6"/>
  <c r="G4607" i="6" s="1"/>
  <c r="F4608" i="6"/>
  <c r="G4608" i="6" s="1"/>
  <c r="F4609" i="6"/>
  <c r="G4609" i="6" s="1"/>
  <c r="F4610" i="6"/>
  <c r="G4610" i="6" s="1"/>
  <c r="F4611" i="6"/>
  <c r="G4611" i="6" s="1"/>
  <c r="F4612" i="6"/>
  <c r="G4612" i="6" s="1"/>
  <c r="F4613" i="6"/>
  <c r="G4613" i="6" s="1"/>
  <c r="F4614" i="6"/>
  <c r="G4614" i="6" s="1"/>
  <c r="F4615" i="6"/>
  <c r="G4615" i="6" s="1"/>
  <c r="F4616" i="6"/>
  <c r="G4616" i="6" s="1"/>
  <c r="F4617" i="6"/>
  <c r="G4617" i="6" s="1"/>
  <c r="F4618" i="6"/>
  <c r="G4618" i="6" s="1"/>
  <c r="F4619" i="6"/>
  <c r="G4619" i="6" s="1"/>
  <c r="F4620" i="6"/>
  <c r="G4620" i="6" s="1"/>
  <c r="F4621" i="6"/>
  <c r="G4621" i="6" s="1"/>
  <c r="F4622" i="6"/>
  <c r="G4622" i="6" s="1"/>
  <c r="F4623" i="6"/>
  <c r="G4623" i="6" s="1"/>
  <c r="F4624" i="6"/>
  <c r="G4624" i="6" s="1"/>
  <c r="F4625" i="6"/>
  <c r="G4625" i="6" s="1"/>
  <c r="F4626" i="6"/>
  <c r="G4626" i="6" s="1"/>
  <c r="F4627" i="6"/>
  <c r="G4627" i="6" s="1"/>
  <c r="F4628" i="6"/>
  <c r="G4628" i="6" s="1"/>
  <c r="F4629" i="6"/>
  <c r="G4629" i="6" s="1"/>
  <c r="F4630" i="6"/>
  <c r="G4630" i="6" s="1"/>
  <c r="F4631" i="6"/>
  <c r="G4631" i="6" s="1"/>
  <c r="F4632" i="6"/>
  <c r="G4632" i="6" s="1"/>
  <c r="F4633" i="6"/>
  <c r="G4633" i="6" s="1"/>
  <c r="F4634" i="6"/>
  <c r="G4634" i="6" s="1"/>
  <c r="F4635" i="6"/>
  <c r="G4635" i="6" s="1"/>
  <c r="F4636" i="6"/>
  <c r="G4636" i="6" s="1"/>
  <c r="F4637" i="6"/>
  <c r="G4637" i="6" s="1"/>
  <c r="F4638" i="6"/>
  <c r="G4638" i="6" s="1"/>
  <c r="F4639" i="6"/>
  <c r="G4639" i="6" s="1"/>
  <c r="F4640" i="6"/>
  <c r="G4640" i="6" s="1"/>
  <c r="F4641" i="6"/>
  <c r="G4641" i="6" s="1"/>
  <c r="F4642" i="6"/>
  <c r="G4642" i="6" s="1"/>
  <c r="F4643" i="6"/>
  <c r="G4643" i="6" s="1"/>
  <c r="F4644" i="6"/>
  <c r="G4644" i="6" s="1"/>
  <c r="F4645" i="6"/>
  <c r="G4645" i="6" s="1"/>
  <c r="F4646" i="6"/>
  <c r="G4646" i="6" s="1"/>
  <c r="F4647" i="6"/>
  <c r="G4647" i="6" s="1"/>
  <c r="F4648" i="6"/>
  <c r="G4648" i="6" s="1"/>
  <c r="F4649" i="6"/>
  <c r="G4649" i="6" s="1"/>
  <c r="F4650" i="6"/>
  <c r="G4650" i="6" s="1"/>
  <c r="F4651" i="6"/>
  <c r="G4651" i="6" s="1"/>
  <c r="F4652" i="6"/>
  <c r="G4652" i="6" s="1"/>
  <c r="F4653" i="6"/>
  <c r="G4653" i="6" s="1"/>
  <c r="F4654" i="6"/>
  <c r="G4654" i="6" s="1"/>
  <c r="F4655" i="6"/>
  <c r="G4655" i="6" s="1"/>
  <c r="F4656" i="6"/>
  <c r="G4656" i="6" s="1"/>
  <c r="F4657" i="6"/>
  <c r="G4657" i="6" s="1"/>
  <c r="F4658" i="6"/>
  <c r="G4658" i="6" s="1"/>
  <c r="F4659" i="6"/>
  <c r="G4659" i="6" s="1"/>
  <c r="F4660" i="6"/>
  <c r="G4660" i="6" s="1"/>
  <c r="F4661" i="6"/>
  <c r="G4661" i="6" s="1"/>
  <c r="F4662" i="6"/>
  <c r="G4662" i="6" s="1"/>
  <c r="F4663" i="6"/>
  <c r="G4663" i="6" s="1"/>
  <c r="F4664" i="6"/>
  <c r="G4664" i="6" s="1"/>
  <c r="F4665" i="6"/>
  <c r="G4665" i="6" s="1"/>
  <c r="F4666" i="6"/>
  <c r="G4666" i="6" s="1"/>
  <c r="F4667" i="6"/>
  <c r="G4667" i="6" s="1"/>
  <c r="F4668" i="6"/>
  <c r="G4668" i="6" s="1"/>
  <c r="F4669" i="6"/>
  <c r="G4669" i="6" s="1"/>
  <c r="F4670" i="6"/>
  <c r="G4670" i="6" s="1"/>
  <c r="F4671" i="6"/>
  <c r="G4671" i="6" s="1"/>
  <c r="F4672" i="6"/>
  <c r="G4672" i="6" s="1"/>
  <c r="F4673" i="6"/>
  <c r="G4673" i="6" s="1"/>
  <c r="F4674" i="6"/>
  <c r="G4674" i="6" s="1"/>
  <c r="F4675" i="6"/>
  <c r="G4675" i="6" s="1"/>
  <c r="F4676" i="6"/>
  <c r="G4676" i="6" s="1"/>
  <c r="F4677" i="6"/>
  <c r="G4677" i="6" s="1"/>
  <c r="F4678" i="6"/>
  <c r="G4678" i="6" s="1"/>
  <c r="F4679" i="6"/>
  <c r="G4679" i="6" s="1"/>
  <c r="F4680" i="6"/>
  <c r="G4680" i="6" s="1"/>
  <c r="F4681" i="6"/>
  <c r="G4681" i="6" s="1"/>
  <c r="F4682" i="6"/>
  <c r="G4682" i="6" s="1"/>
  <c r="F4683" i="6"/>
  <c r="G4683" i="6" s="1"/>
  <c r="F4684" i="6"/>
  <c r="G4684" i="6" s="1"/>
  <c r="F4685" i="6"/>
  <c r="G4685" i="6" s="1"/>
  <c r="F4686" i="6"/>
  <c r="G4686" i="6" s="1"/>
  <c r="F4687" i="6"/>
  <c r="G4687" i="6" s="1"/>
  <c r="F4688" i="6"/>
  <c r="G4688" i="6" s="1"/>
  <c r="F4689" i="6"/>
  <c r="G4689" i="6" s="1"/>
  <c r="F4690" i="6"/>
  <c r="G4690" i="6" s="1"/>
  <c r="F4691" i="6"/>
  <c r="G4691" i="6" s="1"/>
  <c r="F4692" i="6"/>
  <c r="G4692" i="6" s="1"/>
  <c r="F4693" i="6"/>
  <c r="G4693" i="6" s="1"/>
  <c r="F4694" i="6"/>
  <c r="G4694" i="6" s="1"/>
  <c r="F4695" i="6"/>
  <c r="G4695" i="6" s="1"/>
  <c r="F4696" i="6"/>
  <c r="G4696" i="6" s="1"/>
  <c r="F4697" i="6"/>
  <c r="G4697" i="6" s="1"/>
  <c r="F4698" i="6"/>
  <c r="G4698" i="6" s="1"/>
  <c r="F4699" i="6"/>
  <c r="G4699" i="6" s="1"/>
  <c r="F4700" i="6"/>
  <c r="G4700" i="6" s="1"/>
  <c r="F4701" i="6"/>
  <c r="G4701" i="6" s="1"/>
  <c r="F4702" i="6"/>
  <c r="G4702" i="6" s="1"/>
  <c r="F4703" i="6"/>
  <c r="G4703" i="6" s="1"/>
  <c r="F4704" i="6"/>
  <c r="G4704" i="6" s="1"/>
  <c r="F4705" i="6"/>
  <c r="G4705" i="6" s="1"/>
  <c r="F4706" i="6"/>
  <c r="G4706" i="6" s="1"/>
  <c r="F4707" i="6"/>
  <c r="G4707" i="6" s="1"/>
  <c r="F4708" i="6"/>
  <c r="G4708" i="6" s="1"/>
  <c r="F4709" i="6"/>
  <c r="G4709" i="6" s="1"/>
  <c r="F4710" i="6"/>
  <c r="G4710" i="6" s="1"/>
  <c r="F4711" i="6"/>
  <c r="G4711" i="6" s="1"/>
  <c r="F4712" i="6"/>
  <c r="G4712" i="6" s="1"/>
  <c r="F4713" i="6"/>
  <c r="G4713" i="6" s="1"/>
  <c r="F4714" i="6"/>
  <c r="G4714" i="6" s="1"/>
  <c r="F4715" i="6"/>
  <c r="G4715" i="6" s="1"/>
  <c r="F4716" i="6"/>
  <c r="G4716" i="6" s="1"/>
  <c r="F4717" i="6"/>
  <c r="G4717" i="6" s="1"/>
  <c r="F4718" i="6"/>
  <c r="G4718" i="6" s="1"/>
  <c r="F4719" i="6"/>
  <c r="G4719" i="6" s="1"/>
  <c r="F4720" i="6"/>
  <c r="G4720" i="6" s="1"/>
  <c r="F4721" i="6"/>
  <c r="G4721" i="6" s="1"/>
  <c r="F4722" i="6"/>
  <c r="G4722" i="6" s="1"/>
  <c r="F4723" i="6"/>
  <c r="G4723" i="6" s="1"/>
  <c r="F4724" i="6"/>
  <c r="G4724" i="6" s="1"/>
  <c r="F4725" i="6"/>
  <c r="G4725" i="6" s="1"/>
  <c r="F4726" i="6"/>
  <c r="G4726" i="6" s="1"/>
  <c r="F4727" i="6"/>
  <c r="G4727" i="6" s="1"/>
  <c r="F4728" i="6"/>
  <c r="G4728" i="6" s="1"/>
  <c r="F4729" i="6"/>
  <c r="G4729" i="6" s="1"/>
  <c r="F4730" i="6"/>
  <c r="G4730" i="6" s="1"/>
  <c r="F4731" i="6"/>
  <c r="G4731" i="6" s="1"/>
  <c r="F4732" i="6"/>
  <c r="G4732" i="6" s="1"/>
  <c r="F4733" i="6"/>
  <c r="G4733" i="6" s="1"/>
  <c r="F4734" i="6"/>
  <c r="G4734" i="6" s="1"/>
  <c r="F4735" i="6"/>
  <c r="G4735" i="6" s="1"/>
  <c r="F4736" i="6"/>
  <c r="G4736" i="6" s="1"/>
  <c r="F4737" i="6"/>
  <c r="G4737" i="6" s="1"/>
  <c r="F4738" i="6"/>
  <c r="G4738" i="6" s="1"/>
  <c r="F4739" i="6"/>
  <c r="G4739" i="6" s="1"/>
  <c r="F4740" i="6"/>
  <c r="G4740" i="6" s="1"/>
  <c r="F4741" i="6"/>
  <c r="G4741" i="6" s="1"/>
  <c r="F4742" i="6"/>
  <c r="G4742" i="6" s="1"/>
  <c r="F4743" i="6"/>
  <c r="G4743" i="6" s="1"/>
  <c r="F4744" i="6"/>
  <c r="G4744" i="6" s="1"/>
  <c r="F4745" i="6"/>
  <c r="G4745" i="6" s="1"/>
  <c r="F4746" i="6"/>
  <c r="G4746" i="6" s="1"/>
  <c r="F4747" i="6"/>
  <c r="G4747" i="6" s="1"/>
  <c r="F4748" i="6"/>
  <c r="G4748" i="6" s="1"/>
  <c r="F4749" i="6"/>
  <c r="G4749" i="6" s="1"/>
  <c r="F4750" i="6"/>
  <c r="G4750" i="6" s="1"/>
  <c r="F4751" i="6"/>
  <c r="G4751" i="6" s="1"/>
  <c r="F4752" i="6"/>
  <c r="G4752" i="6" s="1"/>
  <c r="F4753" i="6"/>
  <c r="G4753" i="6" s="1"/>
  <c r="F4754" i="6"/>
  <c r="G4754" i="6" s="1"/>
  <c r="F4755" i="6"/>
  <c r="G4755" i="6" s="1"/>
  <c r="F4756" i="6"/>
  <c r="G4756" i="6" s="1"/>
  <c r="F4757" i="6"/>
  <c r="G4757" i="6" s="1"/>
  <c r="F4758" i="6"/>
  <c r="G4758" i="6" s="1"/>
  <c r="F4759" i="6"/>
  <c r="G4759" i="6" s="1"/>
  <c r="F4760" i="6"/>
  <c r="G4760" i="6" s="1"/>
  <c r="F4761" i="6"/>
  <c r="G4761" i="6" s="1"/>
  <c r="F4762" i="6"/>
  <c r="G4762" i="6" s="1"/>
  <c r="F4763" i="6"/>
  <c r="G4763" i="6" s="1"/>
  <c r="F4764" i="6"/>
  <c r="G4764" i="6" s="1"/>
  <c r="F4765" i="6"/>
  <c r="G4765" i="6" s="1"/>
  <c r="F4766" i="6"/>
  <c r="G4766" i="6" s="1"/>
  <c r="F4767" i="6"/>
  <c r="G4767" i="6" s="1"/>
  <c r="F4768" i="6"/>
  <c r="G4768" i="6" s="1"/>
  <c r="F4769" i="6"/>
  <c r="G4769" i="6" s="1"/>
  <c r="F4770" i="6"/>
  <c r="G4770" i="6" s="1"/>
  <c r="F4771" i="6"/>
  <c r="G4771" i="6" s="1"/>
  <c r="F4772" i="6"/>
  <c r="G4772" i="6" s="1"/>
  <c r="F4773" i="6"/>
  <c r="G4773" i="6" s="1"/>
  <c r="F4774" i="6"/>
  <c r="G4774" i="6" s="1"/>
  <c r="F4775" i="6"/>
  <c r="G4775" i="6" s="1"/>
  <c r="F4776" i="6"/>
  <c r="G4776" i="6" s="1"/>
  <c r="F4777" i="6"/>
  <c r="G4777" i="6" s="1"/>
  <c r="F4778" i="6"/>
  <c r="G4778" i="6" s="1"/>
  <c r="F4779" i="6"/>
  <c r="G4779" i="6" s="1"/>
  <c r="F4780" i="6"/>
  <c r="G4780" i="6" s="1"/>
  <c r="F4781" i="6"/>
  <c r="G4781" i="6" s="1"/>
  <c r="F4782" i="6"/>
  <c r="G4782" i="6" s="1"/>
  <c r="F4783" i="6"/>
  <c r="G4783" i="6" s="1"/>
  <c r="F4784" i="6"/>
  <c r="G4784" i="6" s="1"/>
  <c r="F4785" i="6"/>
  <c r="G4785" i="6" s="1"/>
  <c r="F4786" i="6"/>
  <c r="G4786" i="6" s="1"/>
  <c r="F4787" i="6"/>
  <c r="G4787" i="6" s="1"/>
  <c r="F4788" i="6"/>
  <c r="G4788" i="6" s="1"/>
  <c r="F4789" i="6"/>
  <c r="G4789" i="6" s="1"/>
  <c r="F4790" i="6"/>
  <c r="G4790" i="6" s="1"/>
  <c r="F4791" i="6"/>
  <c r="G4791" i="6" s="1"/>
  <c r="F4792" i="6"/>
  <c r="G4792" i="6" s="1"/>
  <c r="F4793" i="6"/>
  <c r="G4793" i="6" s="1"/>
  <c r="F4794" i="6"/>
  <c r="G4794" i="6" s="1"/>
  <c r="F4795" i="6"/>
  <c r="G4795" i="6" s="1"/>
  <c r="F4796" i="6"/>
  <c r="G4796" i="6" s="1"/>
  <c r="F4797" i="6"/>
  <c r="G4797" i="6" s="1"/>
  <c r="F4798" i="6"/>
  <c r="G4798" i="6" s="1"/>
  <c r="F4799" i="6"/>
  <c r="G4799" i="6" s="1"/>
  <c r="F4800" i="6"/>
  <c r="G4800" i="6" s="1"/>
  <c r="F4801" i="6"/>
  <c r="G4801" i="6" s="1"/>
  <c r="F4802" i="6"/>
  <c r="G4802" i="6" s="1"/>
  <c r="F4803" i="6"/>
  <c r="G4803" i="6" s="1"/>
  <c r="F4804" i="6"/>
  <c r="G4804" i="6" s="1"/>
  <c r="F4805" i="6"/>
  <c r="G4805" i="6" s="1"/>
  <c r="F4806" i="6"/>
  <c r="G4806" i="6" s="1"/>
  <c r="F4807" i="6"/>
  <c r="G4807" i="6" s="1"/>
  <c r="F4808" i="6"/>
  <c r="G4808" i="6" s="1"/>
  <c r="F4809" i="6"/>
  <c r="G4809" i="6" s="1"/>
  <c r="F4810" i="6"/>
  <c r="G4810" i="6" s="1"/>
  <c r="F4811" i="6"/>
  <c r="G4811" i="6" s="1"/>
  <c r="F4812" i="6"/>
  <c r="G4812" i="6" s="1"/>
  <c r="F4813" i="6"/>
  <c r="G4813" i="6" s="1"/>
  <c r="F4814" i="6"/>
  <c r="G4814" i="6" s="1"/>
  <c r="F4815" i="6"/>
  <c r="G4815" i="6" s="1"/>
  <c r="F4816" i="6"/>
  <c r="G4816" i="6" s="1"/>
  <c r="F4817" i="6"/>
  <c r="G4817" i="6" s="1"/>
  <c r="F4818" i="6"/>
  <c r="G4818" i="6" s="1"/>
  <c r="F4819" i="6"/>
  <c r="G4819" i="6" s="1"/>
  <c r="F4820" i="6"/>
  <c r="G4820" i="6" s="1"/>
  <c r="F4821" i="6"/>
  <c r="G4821" i="6" s="1"/>
  <c r="F4822" i="6"/>
  <c r="G4822" i="6" s="1"/>
  <c r="F4823" i="6"/>
  <c r="G4823" i="6" s="1"/>
  <c r="F4824" i="6"/>
  <c r="G4824" i="6" s="1"/>
  <c r="F4825" i="6"/>
  <c r="G4825" i="6" s="1"/>
  <c r="F4826" i="6"/>
  <c r="G4826" i="6" s="1"/>
  <c r="F4827" i="6"/>
  <c r="G4827" i="6" s="1"/>
  <c r="F4828" i="6"/>
  <c r="G4828" i="6" s="1"/>
  <c r="F4829" i="6"/>
  <c r="G4829" i="6" s="1"/>
  <c r="F4830" i="6"/>
  <c r="G4830" i="6" s="1"/>
  <c r="F4831" i="6"/>
  <c r="G4831" i="6" s="1"/>
  <c r="F4832" i="6"/>
  <c r="G4832" i="6" s="1"/>
  <c r="F4833" i="6"/>
  <c r="G4833" i="6" s="1"/>
  <c r="F4834" i="6"/>
  <c r="G4834" i="6" s="1"/>
  <c r="F4835" i="6"/>
  <c r="G4835" i="6" s="1"/>
  <c r="F4836" i="6"/>
  <c r="G4836" i="6" s="1"/>
  <c r="F4837" i="6"/>
  <c r="G4837" i="6" s="1"/>
  <c r="F4838" i="6"/>
  <c r="G4838" i="6" s="1"/>
  <c r="F4839" i="6"/>
  <c r="G4839" i="6" s="1"/>
  <c r="F4840" i="6"/>
  <c r="G4840" i="6" s="1"/>
  <c r="F4841" i="6"/>
  <c r="G4841" i="6" s="1"/>
  <c r="F4842" i="6"/>
  <c r="G4842" i="6" s="1"/>
  <c r="F4843" i="6"/>
  <c r="G4843" i="6" s="1"/>
  <c r="F4844" i="6"/>
  <c r="G4844" i="6" s="1"/>
  <c r="F4845" i="6"/>
  <c r="G4845" i="6" s="1"/>
  <c r="F4846" i="6"/>
  <c r="G4846" i="6" s="1"/>
  <c r="F4847" i="6"/>
  <c r="G4847" i="6" s="1"/>
  <c r="F4848" i="6"/>
  <c r="G4848" i="6" s="1"/>
  <c r="F4849" i="6"/>
  <c r="G4849" i="6" s="1"/>
  <c r="F4850" i="6"/>
  <c r="G4850" i="6" s="1"/>
  <c r="F4851" i="6"/>
  <c r="G4851" i="6" s="1"/>
  <c r="F4852" i="6"/>
  <c r="G4852" i="6" s="1"/>
  <c r="F4853" i="6"/>
  <c r="G4853" i="6" s="1"/>
  <c r="F4854" i="6"/>
  <c r="G4854" i="6" s="1"/>
  <c r="F4855" i="6"/>
  <c r="G4855" i="6" s="1"/>
  <c r="F4856" i="6"/>
  <c r="G4856" i="6" s="1"/>
  <c r="F4857" i="6"/>
  <c r="G4857" i="6" s="1"/>
  <c r="F4858" i="6"/>
  <c r="G4858" i="6" s="1"/>
  <c r="F4859" i="6"/>
  <c r="G4859" i="6" s="1"/>
  <c r="F4860" i="6"/>
  <c r="G4860" i="6" s="1"/>
  <c r="F4861" i="6"/>
  <c r="G4861" i="6" s="1"/>
  <c r="F4862" i="6"/>
  <c r="G4862" i="6" s="1"/>
  <c r="F4863" i="6"/>
  <c r="G4863" i="6" s="1"/>
  <c r="F4864" i="6"/>
  <c r="G4864" i="6" s="1"/>
  <c r="F4865" i="6"/>
  <c r="G4865" i="6" s="1"/>
  <c r="F4866" i="6"/>
  <c r="G4866" i="6" s="1"/>
  <c r="F4867" i="6"/>
  <c r="G4867" i="6" s="1"/>
  <c r="F4868" i="6"/>
  <c r="G4868" i="6" s="1"/>
  <c r="F4869" i="6"/>
  <c r="G4869" i="6" s="1"/>
  <c r="F4870" i="6"/>
  <c r="G4870" i="6" s="1"/>
  <c r="F4871" i="6"/>
  <c r="G4871" i="6" s="1"/>
  <c r="F4872" i="6"/>
  <c r="G4872" i="6" s="1"/>
  <c r="F4873" i="6"/>
  <c r="G4873" i="6" s="1"/>
  <c r="F4874" i="6"/>
  <c r="G4874" i="6" s="1"/>
  <c r="F4875" i="6"/>
  <c r="G4875" i="6" s="1"/>
  <c r="F4876" i="6"/>
  <c r="G4876" i="6" s="1"/>
  <c r="F4877" i="6"/>
  <c r="G4877" i="6" s="1"/>
  <c r="F4878" i="6"/>
  <c r="G4878" i="6" s="1"/>
  <c r="F4879" i="6"/>
  <c r="G4879" i="6" s="1"/>
  <c r="F4880" i="6"/>
  <c r="G4880" i="6" s="1"/>
  <c r="F4881" i="6"/>
  <c r="G4881" i="6" s="1"/>
  <c r="F4882" i="6"/>
  <c r="G4882" i="6" s="1"/>
  <c r="F4883" i="6"/>
  <c r="G4883" i="6" s="1"/>
  <c r="F4884" i="6"/>
  <c r="G4884" i="6" s="1"/>
  <c r="F4885" i="6"/>
  <c r="G4885" i="6" s="1"/>
  <c r="F4886" i="6"/>
  <c r="G4886" i="6" s="1"/>
  <c r="F4887" i="6"/>
  <c r="G4887" i="6" s="1"/>
  <c r="F4888" i="6"/>
  <c r="G4888" i="6" s="1"/>
  <c r="F4889" i="6"/>
  <c r="G4889" i="6" s="1"/>
  <c r="F4890" i="6"/>
  <c r="G4890" i="6" s="1"/>
  <c r="F4891" i="6"/>
  <c r="G4891" i="6" s="1"/>
  <c r="F4892" i="6"/>
  <c r="G4892" i="6" s="1"/>
  <c r="F4893" i="6"/>
  <c r="G4893" i="6" s="1"/>
  <c r="F4894" i="6"/>
  <c r="G4894" i="6" s="1"/>
  <c r="F4895" i="6"/>
  <c r="G4895" i="6" s="1"/>
  <c r="F4896" i="6"/>
  <c r="G4896" i="6" s="1"/>
  <c r="F4897" i="6"/>
  <c r="G4897" i="6" s="1"/>
  <c r="F4898" i="6"/>
  <c r="G4898" i="6" s="1"/>
  <c r="F4899" i="6"/>
  <c r="G4899" i="6" s="1"/>
  <c r="F4900" i="6"/>
  <c r="G4900" i="6" s="1"/>
  <c r="F4901" i="6"/>
  <c r="G4901" i="6" s="1"/>
  <c r="F4902" i="6"/>
  <c r="G4902" i="6" s="1"/>
  <c r="F4903" i="6"/>
  <c r="G4903" i="6" s="1"/>
  <c r="F4904" i="6"/>
  <c r="G4904" i="6" s="1"/>
  <c r="F4905" i="6"/>
  <c r="G4905" i="6" s="1"/>
  <c r="F4906" i="6"/>
  <c r="G4906" i="6" s="1"/>
  <c r="F4907" i="6"/>
  <c r="G4907" i="6" s="1"/>
  <c r="F4908" i="6"/>
  <c r="G4908" i="6" s="1"/>
  <c r="F4909" i="6"/>
  <c r="G4909" i="6" s="1"/>
  <c r="F4910" i="6"/>
  <c r="G4910" i="6" s="1"/>
  <c r="F4911" i="6"/>
  <c r="G4911" i="6" s="1"/>
  <c r="F4912" i="6"/>
  <c r="G4912" i="6" s="1"/>
  <c r="F4913" i="6"/>
  <c r="G4913" i="6" s="1"/>
  <c r="F4914" i="6"/>
  <c r="G4914" i="6" s="1"/>
  <c r="F4915" i="6"/>
  <c r="G4915" i="6" s="1"/>
  <c r="F4916" i="6"/>
  <c r="G4916" i="6" s="1"/>
  <c r="F4917" i="6"/>
  <c r="G4917" i="6" s="1"/>
  <c r="F4918" i="6"/>
  <c r="G4918" i="6" s="1"/>
  <c r="F4919" i="6"/>
  <c r="G4919" i="6" s="1"/>
  <c r="F4920" i="6"/>
  <c r="G4920" i="6" s="1"/>
  <c r="F4921" i="6"/>
  <c r="G4921" i="6" s="1"/>
  <c r="F4922" i="6"/>
  <c r="G4922" i="6" s="1"/>
  <c r="F4923" i="6"/>
  <c r="G4923" i="6" s="1"/>
  <c r="F4924" i="6"/>
  <c r="G4924" i="6" s="1"/>
  <c r="F4925" i="6"/>
  <c r="G4925" i="6" s="1"/>
  <c r="F4926" i="6"/>
  <c r="G4926" i="6" s="1"/>
  <c r="F4927" i="6"/>
  <c r="G4927" i="6" s="1"/>
  <c r="F4928" i="6"/>
  <c r="G4928" i="6" s="1"/>
  <c r="F4929" i="6"/>
  <c r="G4929" i="6" s="1"/>
  <c r="F4930" i="6"/>
  <c r="G4930" i="6" s="1"/>
  <c r="F4931" i="6"/>
  <c r="G4931" i="6" s="1"/>
  <c r="F4932" i="6"/>
  <c r="G4932" i="6" s="1"/>
  <c r="F4933" i="6"/>
  <c r="G4933" i="6" s="1"/>
  <c r="F4934" i="6"/>
  <c r="G4934" i="6" s="1"/>
  <c r="F4935" i="6"/>
  <c r="G4935" i="6" s="1"/>
  <c r="F4936" i="6"/>
  <c r="G4936" i="6" s="1"/>
  <c r="F4937" i="6"/>
  <c r="G4937" i="6" s="1"/>
  <c r="F4938" i="6"/>
  <c r="G4938" i="6" s="1"/>
  <c r="F4939" i="6"/>
  <c r="G4939" i="6" s="1"/>
  <c r="F4940" i="6"/>
  <c r="G4940" i="6" s="1"/>
  <c r="F4941" i="6"/>
  <c r="G4941" i="6" s="1"/>
  <c r="F4942" i="6"/>
  <c r="G4942" i="6" s="1"/>
  <c r="F4943" i="6"/>
  <c r="G4943" i="6" s="1"/>
  <c r="F4944" i="6"/>
  <c r="G4944" i="6" s="1"/>
  <c r="F4945" i="6"/>
  <c r="G4945" i="6" s="1"/>
  <c r="F4946" i="6"/>
  <c r="G4946" i="6" s="1"/>
  <c r="F4947" i="6"/>
  <c r="G4947" i="6" s="1"/>
  <c r="F4948" i="6"/>
  <c r="G4948" i="6" s="1"/>
  <c r="F4949" i="6"/>
  <c r="G4949" i="6" s="1"/>
  <c r="F4950" i="6"/>
  <c r="G4950" i="6" s="1"/>
  <c r="F4951" i="6"/>
  <c r="G4951" i="6" s="1"/>
  <c r="F4952" i="6"/>
  <c r="G4952" i="6" s="1"/>
  <c r="F4953" i="6"/>
  <c r="G4953" i="6" s="1"/>
  <c r="F4954" i="6"/>
  <c r="G4954" i="6" s="1"/>
  <c r="F4955" i="6"/>
  <c r="G4955" i="6" s="1"/>
  <c r="F4956" i="6"/>
  <c r="G4956" i="6" s="1"/>
  <c r="F4957" i="6"/>
  <c r="G4957" i="6" s="1"/>
  <c r="F4958" i="6"/>
  <c r="G4958" i="6" s="1"/>
  <c r="F4959" i="6"/>
  <c r="G4959" i="6" s="1"/>
  <c r="F4960" i="6"/>
  <c r="G4960" i="6" s="1"/>
  <c r="F4961" i="6"/>
  <c r="G4961" i="6" s="1"/>
  <c r="F4962" i="6"/>
  <c r="G4962" i="6" s="1"/>
  <c r="F4963" i="6"/>
  <c r="G4963" i="6" s="1"/>
  <c r="F4964" i="6"/>
  <c r="G4964" i="6" s="1"/>
  <c r="F4965" i="6"/>
  <c r="G4965" i="6" s="1"/>
  <c r="F4966" i="6"/>
  <c r="G4966" i="6" s="1"/>
  <c r="F4967" i="6"/>
  <c r="G4967" i="6" s="1"/>
  <c r="F4968" i="6"/>
  <c r="G4968" i="6" s="1"/>
  <c r="F4969" i="6"/>
  <c r="G4969" i="6" s="1"/>
  <c r="F4970" i="6"/>
  <c r="G4970" i="6" s="1"/>
  <c r="F4971" i="6"/>
  <c r="G4971" i="6" s="1"/>
  <c r="F4972" i="6"/>
  <c r="G4972" i="6" s="1"/>
  <c r="F4973" i="6"/>
  <c r="G4973" i="6" s="1"/>
  <c r="F4974" i="6"/>
  <c r="G4974" i="6" s="1"/>
  <c r="F4975" i="6"/>
  <c r="G4975" i="6" s="1"/>
  <c r="F4976" i="6"/>
  <c r="G4976" i="6" s="1"/>
  <c r="F4977" i="6"/>
  <c r="G4977" i="6" s="1"/>
  <c r="F4978" i="6"/>
  <c r="G4978" i="6" s="1"/>
  <c r="F4979" i="6"/>
  <c r="G4979" i="6" s="1"/>
  <c r="F4980" i="6"/>
  <c r="G4980" i="6" s="1"/>
  <c r="F4981" i="6"/>
  <c r="G4981" i="6" s="1"/>
  <c r="F4982" i="6"/>
  <c r="G4982" i="6" s="1"/>
  <c r="F4983" i="6"/>
  <c r="G4983" i="6" s="1"/>
  <c r="F4984" i="6"/>
  <c r="G4984" i="6" s="1"/>
  <c r="F4985" i="6"/>
  <c r="G4985" i="6" s="1"/>
  <c r="F4986" i="6"/>
  <c r="G4986" i="6" s="1"/>
  <c r="F4987" i="6"/>
  <c r="G4987" i="6" s="1"/>
  <c r="F4988" i="6"/>
  <c r="G4988" i="6" s="1"/>
  <c r="F4989" i="6"/>
  <c r="G4989" i="6" s="1"/>
  <c r="F4990" i="6"/>
  <c r="G4990" i="6" s="1"/>
  <c r="F4991" i="6"/>
  <c r="G4991" i="6" s="1"/>
  <c r="F4992" i="6"/>
  <c r="G4992" i="6" s="1"/>
  <c r="F4993" i="6"/>
  <c r="G4993" i="6" s="1"/>
  <c r="F4994" i="6"/>
  <c r="G4994" i="6" s="1"/>
  <c r="F4995" i="6"/>
  <c r="G4995" i="6" s="1"/>
  <c r="F4996" i="6"/>
  <c r="G4996" i="6" s="1"/>
  <c r="F4997" i="6"/>
  <c r="G4997" i="6" s="1"/>
  <c r="F4998" i="6"/>
  <c r="G4998" i="6" s="1"/>
  <c r="F4999" i="6"/>
  <c r="G4999" i="6" s="1"/>
  <c r="F5000" i="6"/>
  <c r="G5000" i="6" s="1"/>
  <c r="F5001" i="6"/>
  <c r="G5001" i="6" s="1"/>
  <c r="F5002" i="6"/>
  <c r="G5002" i="6" s="1"/>
  <c r="F5003" i="6"/>
  <c r="G5003" i="6" s="1"/>
  <c r="F5004" i="6"/>
  <c r="G5004" i="6" s="1"/>
  <c r="F5005" i="6"/>
  <c r="G5005" i="6" s="1"/>
  <c r="F5006" i="6"/>
  <c r="G5006" i="6" s="1"/>
  <c r="F5007" i="6"/>
  <c r="G5007" i="6" s="1"/>
  <c r="F5008" i="6"/>
  <c r="G5008" i="6" s="1"/>
  <c r="F5009" i="6"/>
  <c r="G5009" i="6" s="1"/>
  <c r="F5010" i="6"/>
  <c r="G5010" i="6" s="1"/>
  <c r="F5011" i="6"/>
  <c r="G5011" i="6" s="1"/>
  <c r="F5012" i="6"/>
  <c r="G5012" i="6" s="1"/>
  <c r="F5013" i="6"/>
  <c r="G5013" i="6" s="1"/>
  <c r="F5014" i="6"/>
  <c r="G5014" i="6" s="1"/>
  <c r="F5015" i="6"/>
  <c r="G5015" i="6" s="1"/>
  <c r="F5016" i="6"/>
  <c r="G5016" i="6" s="1"/>
  <c r="F5017" i="6"/>
  <c r="G5017" i="6" s="1"/>
  <c r="F5018" i="6"/>
  <c r="G5018" i="6" s="1"/>
  <c r="F5019" i="6"/>
  <c r="G5019" i="6" s="1"/>
  <c r="F5020" i="6"/>
  <c r="G5020" i="6" s="1"/>
  <c r="F5021" i="6"/>
  <c r="G5021" i="6" s="1"/>
  <c r="F5022" i="6"/>
  <c r="G5022" i="6" s="1"/>
  <c r="F5023" i="6"/>
  <c r="G5023" i="6" s="1"/>
  <c r="F5024" i="6"/>
  <c r="G5024" i="6" s="1"/>
  <c r="F5025" i="6"/>
  <c r="G5025" i="6" s="1"/>
  <c r="F5026" i="6"/>
  <c r="G5026" i="6" s="1"/>
  <c r="F5027" i="6"/>
  <c r="G5027" i="6" s="1"/>
  <c r="F5028" i="6"/>
  <c r="G5028" i="6" s="1"/>
  <c r="F5029" i="6"/>
  <c r="G5029" i="6" s="1"/>
  <c r="F5030" i="6"/>
  <c r="G5030" i="6" s="1"/>
  <c r="F5031" i="6"/>
  <c r="G5031" i="6" s="1"/>
  <c r="F5032" i="6"/>
  <c r="G5032" i="6" s="1"/>
  <c r="F5033" i="6"/>
  <c r="G5033" i="6" s="1"/>
  <c r="F5034" i="6"/>
  <c r="G5034" i="6" s="1"/>
  <c r="F5035" i="6"/>
  <c r="G5035" i="6" s="1"/>
  <c r="F5036" i="6"/>
  <c r="G5036" i="6" s="1"/>
  <c r="F5037" i="6"/>
  <c r="G5037" i="6" s="1"/>
  <c r="F5038" i="6"/>
  <c r="G5038" i="6" s="1"/>
  <c r="F5039" i="6"/>
  <c r="G5039" i="6" s="1"/>
  <c r="F5040" i="6"/>
  <c r="G5040" i="6" s="1"/>
  <c r="F5041" i="6"/>
  <c r="G5041" i="6" s="1"/>
  <c r="F5042" i="6"/>
  <c r="G5042" i="6" s="1"/>
  <c r="F5043" i="6"/>
  <c r="G5043" i="6" s="1"/>
  <c r="F5044" i="6"/>
  <c r="G5044" i="6" s="1"/>
  <c r="F5045" i="6"/>
  <c r="G5045" i="6" s="1"/>
  <c r="F5046" i="6"/>
  <c r="G5046" i="6" s="1"/>
  <c r="F5047" i="6"/>
  <c r="G5047" i="6" s="1"/>
  <c r="F5048" i="6"/>
  <c r="G5048" i="6" s="1"/>
  <c r="F5049" i="6"/>
  <c r="G5049" i="6" s="1"/>
  <c r="F5050" i="6"/>
  <c r="G5050" i="6" s="1"/>
  <c r="F5051" i="6"/>
  <c r="G5051" i="6" s="1"/>
  <c r="F5052" i="6"/>
  <c r="G5052" i="6" s="1"/>
  <c r="F5053" i="6"/>
  <c r="G5053" i="6" s="1"/>
  <c r="F5054" i="6"/>
  <c r="G5054" i="6" s="1"/>
  <c r="F5055" i="6"/>
  <c r="G5055" i="6" s="1"/>
  <c r="F5056" i="6"/>
  <c r="G5056" i="6" s="1"/>
  <c r="F5057" i="6"/>
  <c r="G5057" i="6" s="1"/>
  <c r="F5058" i="6"/>
  <c r="G5058" i="6" s="1"/>
  <c r="F5059" i="6"/>
  <c r="G5059" i="6" s="1"/>
  <c r="F5060" i="6"/>
  <c r="G5060" i="6" s="1"/>
  <c r="F5061" i="6"/>
  <c r="G5061" i="6" s="1"/>
  <c r="F5062" i="6"/>
  <c r="G5062" i="6" s="1"/>
  <c r="F5063" i="6"/>
  <c r="G5063" i="6" s="1"/>
  <c r="F5064" i="6"/>
  <c r="G5064" i="6" s="1"/>
  <c r="F5065" i="6"/>
  <c r="G5065" i="6" s="1"/>
  <c r="F5066" i="6"/>
  <c r="G5066" i="6" s="1"/>
  <c r="F5067" i="6"/>
  <c r="G5067" i="6" s="1"/>
  <c r="F5068" i="6"/>
  <c r="G5068" i="6" s="1"/>
  <c r="F5069" i="6"/>
  <c r="G5069" i="6" s="1"/>
  <c r="F5070" i="6"/>
  <c r="G5070" i="6" s="1"/>
  <c r="F5071" i="6"/>
  <c r="G5071" i="6" s="1"/>
  <c r="F5072" i="6"/>
  <c r="G5072" i="6" s="1"/>
  <c r="F5073" i="6"/>
  <c r="G5073" i="6" s="1"/>
  <c r="F5074" i="6"/>
  <c r="G5074" i="6" s="1"/>
  <c r="F5075" i="6"/>
  <c r="G5075" i="6" s="1"/>
  <c r="F5076" i="6"/>
  <c r="G5076" i="6" s="1"/>
  <c r="F5077" i="6"/>
  <c r="G5077" i="6" s="1"/>
  <c r="F5078" i="6"/>
  <c r="G5078" i="6" s="1"/>
  <c r="F5079" i="6"/>
  <c r="G5079" i="6" s="1"/>
  <c r="F5080" i="6"/>
  <c r="G5080" i="6" s="1"/>
  <c r="F5081" i="6"/>
  <c r="G5081" i="6" s="1"/>
  <c r="F5082" i="6"/>
  <c r="G5082" i="6" s="1"/>
  <c r="F5083" i="6"/>
  <c r="G5083" i="6" s="1"/>
  <c r="F5084" i="6"/>
  <c r="G5084" i="6" s="1"/>
  <c r="F5085" i="6"/>
  <c r="G5085" i="6" s="1"/>
  <c r="F5086" i="6"/>
  <c r="G5086" i="6" s="1"/>
  <c r="F5087" i="6"/>
  <c r="G5087" i="6" s="1"/>
  <c r="F5088" i="6"/>
  <c r="G5088" i="6" s="1"/>
  <c r="F5089" i="6"/>
  <c r="G5089" i="6" s="1"/>
  <c r="F5090" i="6"/>
  <c r="G5090" i="6" s="1"/>
  <c r="F5091" i="6"/>
  <c r="G5091" i="6" s="1"/>
  <c r="F5092" i="6"/>
  <c r="G5092" i="6" s="1"/>
  <c r="F5093" i="6"/>
  <c r="G5093" i="6" s="1"/>
  <c r="F5094" i="6"/>
  <c r="G5094" i="6" s="1"/>
  <c r="F5095" i="6"/>
  <c r="G5095" i="6" s="1"/>
  <c r="F5096" i="6"/>
  <c r="G5096" i="6" s="1"/>
  <c r="F5097" i="6"/>
  <c r="G5097" i="6" s="1"/>
  <c r="F5098" i="6"/>
  <c r="G5098" i="6" s="1"/>
  <c r="F5099" i="6"/>
  <c r="G5099" i="6" s="1"/>
  <c r="F5100" i="6"/>
  <c r="G5100" i="6" s="1"/>
  <c r="F5101" i="6"/>
  <c r="G5101" i="6" s="1"/>
  <c r="F5102" i="6"/>
  <c r="G5102" i="6" s="1"/>
  <c r="F5103" i="6"/>
  <c r="G5103" i="6" s="1"/>
  <c r="F5104" i="6"/>
  <c r="G5104" i="6" s="1"/>
  <c r="F5105" i="6"/>
  <c r="G5105" i="6" s="1"/>
  <c r="F5106" i="6"/>
  <c r="G5106" i="6" s="1"/>
  <c r="F5107" i="6"/>
  <c r="G5107" i="6" s="1"/>
  <c r="F5108" i="6"/>
  <c r="G5108" i="6" s="1"/>
  <c r="F5109" i="6"/>
  <c r="G5109" i="6" s="1"/>
  <c r="F5110" i="6"/>
  <c r="G5110" i="6" s="1"/>
  <c r="F5111" i="6"/>
  <c r="G5111" i="6" s="1"/>
  <c r="F5112" i="6"/>
  <c r="G5112" i="6" s="1"/>
  <c r="F5113" i="6"/>
  <c r="G5113" i="6" s="1"/>
  <c r="F5114" i="6"/>
  <c r="G5114" i="6" s="1"/>
  <c r="F5115" i="6"/>
  <c r="G5115" i="6" s="1"/>
  <c r="F5116" i="6"/>
  <c r="G5116" i="6" s="1"/>
  <c r="F5117" i="6"/>
  <c r="G5117" i="6" s="1"/>
  <c r="F5118" i="6"/>
  <c r="G5118" i="6" s="1"/>
  <c r="F5119" i="6"/>
  <c r="G5119" i="6" s="1"/>
  <c r="F5120" i="6"/>
  <c r="G5120" i="6" s="1"/>
  <c r="F5121" i="6"/>
  <c r="G5121" i="6" s="1"/>
  <c r="F5122" i="6"/>
  <c r="G5122" i="6" s="1"/>
  <c r="F5123" i="6"/>
  <c r="G5123" i="6" s="1"/>
  <c r="F5124" i="6"/>
  <c r="G5124" i="6" s="1"/>
  <c r="F5125" i="6"/>
  <c r="G5125" i="6" s="1"/>
  <c r="F5126" i="6"/>
  <c r="G5126" i="6" s="1"/>
  <c r="F5127" i="6"/>
  <c r="G5127" i="6" s="1"/>
  <c r="F5128" i="6"/>
  <c r="G5128" i="6" s="1"/>
  <c r="F5129" i="6"/>
  <c r="G5129" i="6" s="1"/>
  <c r="F5130" i="6"/>
  <c r="G5130" i="6" s="1"/>
  <c r="F5131" i="6"/>
  <c r="G5131" i="6" s="1"/>
  <c r="F5132" i="6"/>
  <c r="G5132" i="6" s="1"/>
  <c r="F5133" i="6"/>
  <c r="G5133" i="6" s="1"/>
  <c r="F5134" i="6"/>
  <c r="G5134" i="6" s="1"/>
  <c r="F5135" i="6"/>
  <c r="G5135" i="6" s="1"/>
  <c r="F5136" i="6"/>
  <c r="G5136" i="6" s="1"/>
  <c r="F5137" i="6"/>
  <c r="G5137" i="6" s="1"/>
  <c r="F5138" i="6"/>
  <c r="G5138" i="6" s="1"/>
  <c r="F5139" i="6"/>
  <c r="G5139" i="6" s="1"/>
  <c r="F5140" i="6"/>
  <c r="G5140" i="6" s="1"/>
  <c r="F5141" i="6"/>
  <c r="G5141" i="6" s="1"/>
  <c r="F5142" i="6"/>
  <c r="G5142" i="6" s="1"/>
  <c r="F5143" i="6"/>
  <c r="G5143" i="6" s="1"/>
  <c r="F5144" i="6"/>
  <c r="G5144" i="6" s="1"/>
  <c r="F5145" i="6"/>
  <c r="G5145" i="6" s="1"/>
  <c r="F5146" i="6"/>
  <c r="G5146" i="6" s="1"/>
  <c r="F5147" i="6"/>
  <c r="G5147" i="6" s="1"/>
  <c r="F5148" i="6"/>
  <c r="G5148" i="6" s="1"/>
  <c r="F5149" i="6"/>
  <c r="G5149" i="6" s="1"/>
  <c r="F5150" i="6"/>
  <c r="G5150" i="6" s="1"/>
  <c r="F5151" i="6"/>
  <c r="G5151" i="6" s="1"/>
  <c r="F5152" i="6"/>
  <c r="G5152" i="6" s="1"/>
  <c r="F5153" i="6"/>
  <c r="G5153" i="6" s="1"/>
  <c r="F5154" i="6"/>
  <c r="G5154" i="6" s="1"/>
  <c r="F5155" i="6"/>
  <c r="G5155" i="6" s="1"/>
  <c r="F5156" i="6"/>
  <c r="G5156" i="6" s="1"/>
  <c r="F5157" i="6"/>
  <c r="G5157" i="6" s="1"/>
  <c r="F5158" i="6"/>
  <c r="G5158" i="6" s="1"/>
  <c r="F5159" i="6"/>
  <c r="G5159" i="6" s="1"/>
  <c r="F5160" i="6"/>
  <c r="G5160" i="6" s="1"/>
  <c r="F5161" i="6"/>
  <c r="G5161" i="6" s="1"/>
  <c r="F5162" i="6"/>
  <c r="G5162" i="6" s="1"/>
  <c r="F5163" i="6"/>
  <c r="G5163" i="6" s="1"/>
  <c r="F5164" i="6"/>
  <c r="G5164" i="6" s="1"/>
  <c r="F5165" i="6"/>
  <c r="G5165" i="6" s="1"/>
  <c r="F5166" i="6"/>
  <c r="G5166" i="6" s="1"/>
  <c r="F5167" i="6"/>
  <c r="G5167" i="6" s="1"/>
  <c r="F5168" i="6"/>
  <c r="G5168" i="6" s="1"/>
  <c r="F5169" i="6"/>
  <c r="G5169" i="6" s="1"/>
  <c r="F5170" i="6"/>
  <c r="G5170" i="6" s="1"/>
  <c r="F5171" i="6"/>
  <c r="G5171" i="6" s="1"/>
  <c r="F5172" i="6"/>
  <c r="G5172" i="6" s="1"/>
  <c r="F5173" i="6"/>
  <c r="G5173" i="6" s="1"/>
  <c r="F5174" i="6"/>
  <c r="G5174" i="6" s="1"/>
  <c r="F5175" i="6"/>
  <c r="G5175" i="6" s="1"/>
  <c r="F5176" i="6"/>
  <c r="G5176" i="6" s="1"/>
  <c r="F5177" i="6"/>
  <c r="G5177" i="6" s="1"/>
  <c r="F5178" i="6"/>
  <c r="G5178" i="6" s="1"/>
  <c r="F5179" i="6"/>
  <c r="G5179" i="6" s="1"/>
  <c r="F5180" i="6"/>
  <c r="G5180" i="6" s="1"/>
  <c r="F5181" i="6"/>
  <c r="G5181" i="6" s="1"/>
  <c r="F5182" i="6"/>
  <c r="G5182" i="6" s="1"/>
  <c r="F5183" i="6"/>
  <c r="G5183" i="6" s="1"/>
  <c r="F5184" i="6"/>
  <c r="G5184" i="6" s="1"/>
  <c r="F5185" i="6"/>
  <c r="G5185" i="6" s="1"/>
  <c r="F5186" i="6"/>
  <c r="G5186" i="6" s="1"/>
  <c r="F5187" i="6"/>
  <c r="G5187" i="6" s="1"/>
  <c r="F5188" i="6"/>
  <c r="G5188" i="6" s="1"/>
  <c r="F5189" i="6"/>
  <c r="G5189" i="6" s="1"/>
  <c r="F5190" i="6"/>
  <c r="G5190" i="6" s="1"/>
  <c r="F5191" i="6"/>
  <c r="G5191" i="6" s="1"/>
  <c r="F5192" i="6"/>
  <c r="G5192" i="6" s="1"/>
  <c r="F5193" i="6"/>
  <c r="G5193" i="6" s="1"/>
  <c r="F5194" i="6"/>
  <c r="G5194" i="6" s="1"/>
  <c r="F5195" i="6"/>
  <c r="G5195" i="6" s="1"/>
  <c r="F5196" i="6"/>
  <c r="G5196" i="6" s="1"/>
  <c r="F5197" i="6"/>
  <c r="G5197" i="6" s="1"/>
  <c r="F5198" i="6"/>
  <c r="G5198" i="6" s="1"/>
  <c r="F5199" i="6"/>
  <c r="G5199" i="6" s="1"/>
  <c r="F5200" i="6"/>
  <c r="G5200" i="6" s="1"/>
  <c r="F5201" i="6"/>
  <c r="G5201" i="6" s="1"/>
  <c r="F5202" i="6"/>
  <c r="G5202" i="6" s="1"/>
  <c r="F5203" i="6"/>
  <c r="G5203" i="6" s="1"/>
  <c r="F5204" i="6"/>
  <c r="G5204" i="6" s="1"/>
  <c r="F5205" i="6"/>
  <c r="G5205" i="6" s="1"/>
  <c r="F5206" i="6"/>
  <c r="G5206" i="6" s="1"/>
  <c r="F5207" i="6"/>
  <c r="G5207" i="6" s="1"/>
  <c r="F5208" i="6"/>
  <c r="G5208" i="6" s="1"/>
  <c r="F5209" i="6"/>
  <c r="G5209" i="6" s="1"/>
  <c r="F5210" i="6"/>
  <c r="G5210" i="6" s="1"/>
  <c r="F5211" i="6"/>
  <c r="G5211" i="6" s="1"/>
  <c r="F5212" i="6"/>
  <c r="G5212" i="6" s="1"/>
  <c r="F5213" i="6"/>
  <c r="G5213" i="6" s="1"/>
  <c r="F5214" i="6"/>
  <c r="G5214" i="6" s="1"/>
  <c r="F5215" i="6"/>
  <c r="G5215" i="6" s="1"/>
  <c r="F5216" i="6"/>
  <c r="G5216" i="6" s="1"/>
  <c r="F5217" i="6"/>
  <c r="G5217" i="6" s="1"/>
  <c r="F5218" i="6"/>
  <c r="G5218" i="6" s="1"/>
  <c r="F5219" i="6"/>
  <c r="G5219" i="6" s="1"/>
  <c r="F5220" i="6"/>
  <c r="G5220" i="6" s="1"/>
  <c r="F5221" i="6"/>
  <c r="G5221" i="6" s="1"/>
  <c r="F5222" i="6"/>
  <c r="G5222" i="6" s="1"/>
  <c r="F5223" i="6"/>
  <c r="G5223" i="6" s="1"/>
  <c r="F5224" i="6"/>
  <c r="G5224" i="6" s="1"/>
  <c r="F5225" i="6"/>
  <c r="G5225" i="6" s="1"/>
  <c r="F5226" i="6"/>
  <c r="G5226" i="6" s="1"/>
  <c r="F5227" i="6"/>
  <c r="G5227" i="6" s="1"/>
  <c r="F5228" i="6"/>
  <c r="G5228" i="6" s="1"/>
  <c r="F5229" i="6"/>
  <c r="G5229" i="6" s="1"/>
  <c r="F5230" i="6"/>
  <c r="G5230" i="6" s="1"/>
  <c r="F5231" i="6"/>
  <c r="G5231" i="6" s="1"/>
  <c r="F5232" i="6"/>
  <c r="G5232" i="6" s="1"/>
  <c r="F5233" i="6"/>
  <c r="G5233" i="6" s="1"/>
  <c r="F5234" i="6"/>
  <c r="G5234" i="6" s="1"/>
  <c r="F5235" i="6"/>
  <c r="G5235" i="6" s="1"/>
  <c r="F5236" i="6"/>
  <c r="G5236" i="6" s="1"/>
  <c r="F5237" i="6"/>
  <c r="G5237" i="6" s="1"/>
  <c r="F5238" i="6"/>
  <c r="G5238" i="6" s="1"/>
  <c r="F5239" i="6"/>
  <c r="G5239" i="6" s="1"/>
  <c r="F5240" i="6"/>
  <c r="G5240" i="6" s="1"/>
  <c r="F5241" i="6"/>
  <c r="G5241" i="6" s="1"/>
  <c r="F5242" i="6"/>
  <c r="G5242" i="6" s="1"/>
  <c r="F5243" i="6"/>
  <c r="G5243" i="6" s="1"/>
  <c r="F5244" i="6"/>
  <c r="G5244" i="6" s="1"/>
  <c r="F5245" i="6"/>
  <c r="G5245" i="6" s="1"/>
  <c r="F5246" i="6"/>
  <c r="G5246" i="6" s="1"/>
  <c r="F5247" i="6"/>
  <c r="G5247" i="6" s="1"/>
  <c r="F5248" i="6"/>
  <c r="G5248" i="6" s="1"/>
  <c r="F5249" i="6"/>
  <c r="G5249" i="6" s="1"/>
  <c r="F5250" i="6"/>
  <c r="G5250" i="6" s="1"/>
  <c r="F5251" i="6"/>
  <c r="G5251" i="6" s="1"/>
  <c r="F5252" i="6"/>
  <c r="G5252" i="6" s="1"/>
  <c r="F5253" i="6"/>
  <c r="G5253" i="6" s="1"/>
  <c r="F5254" i="6"/>
  <c r="G5254" i="6" s="1"/>
  <c r="F5255" i="6"/>
  <c r="G5255" i="6" s="1"/>
  <c r="F5256" i="6"/>
  <c r="G5256" i="6" s="1"/>
  <c r="F5257" i="6"/>
  <c r="G5257" i="6" s="1"/>
  <c r="F5258" i="6"/>
  <c r="G5258" i="6" s="1"/>
  <c r="F5259" i="6"/>
  <c r="G5259" i="6" s="1"/>
  <c r="F5260" i="6"/>
  <c r="G5260" i="6" s="1"/>
  <c r="F5261" i="6"/>
  <c r="G5261" i="6" s="1"/>
  <c r="F5262" i="6"/>
  <c r="G5262" i="6" s="1"/>
  <c r="F5263" i="6"/>
  <c r="G5263" i="6" s="1"/>
  <c r="F5264" i="6"/>
  <c r="G5264" i="6" s="1"/>
  <c r="F5265" i="6"/>
  <c r="G5265" i="6" s="1"/>
  <c r="F5266" i="6"/>
  <c r="G5266" i="6" s="1"/>
  <c r="F5267" i="6"/>
  <c r="G5267" i="6" s="1"/>
  <c r="F5268" i="6"/>
  <c r="G5268" i="6" s="1"/>
  <c r="F5269" i="6"/>
  <c r="G5269" i="6" s="1"/>
  <c r="F5270" i="6"/>
  <c r="G5270" i="6" s="1"/>
  <c r="F5271" i="6"/>
  <c r="G5271" i="6" s="1"/>
  <c r="F5272" i="6"/>
  <c r="G5272" i="6" s="1"/>
  <c r="F5273" i="6"/>
  <c r="G5273" i="6" s="1"/>
  <c r="F5274" i="6"/>
  <c r="G5274" i="6" s="1"/>
  <c r="F5275" i="6"/>
  <c r="G5275" i="6" s="1"/>
  <c r="F5276" i="6"/>
  <c r="G5276" i="6" s="1"/>
  <c r="F5277" i="6"/>
  <c r="G5277" i="6" s="1"/>
  <c r="F5278" i="6"/>
  <c r="G5278" i="6" s="1"/>
  <c r="F5279" i="6"/>
  <c r="G5279" i="6" s="1"/>
  <c r="F5280" i="6"/>
  <c r="G5280" i="6" s="1"/>
  <c r="F5281" i="6"/>
  <c r="G5281" i="6" s="1"/>
  <c r="F5282" i="6"/>
  <c r="G5282" i="6" s="1"/>
  <c r="F5283" i="6"/>
  <c r="G5283" i="6" s="1"/>
  <c r="F5284" i="6"/>
  <c r="G5284" i="6" s="1"/>
  <c r="F5285" i="6"/>
  <c r="G5285" i="6" s="1"/>
  <c r="F5286" i="6"/>
  <c r="G5286" i="6" s="1"/>
  <c r="F5287" i="6"/>
  <c r="G5287" i="6" s="1"/>
  <c r="F5288" i="6"/>
  <c r="G5288" i="6" s="1"/>
  <c r="F5289" i="6"/>
  <c r="G5289" i="6" s="1"/>
  <c r="F5290" i="6"/>
  <c r="G5290" i="6" s="1"/>
  <c r="F5291" i="6"/>
  <c r="G5291" i="6" s="1"/>
  <c r="F5292" i="6"/>
  <c r="G5292" i="6" s="1"/>
  <c r="F5293" i="6"/>
  <c r="G5293" i="6" s="1"/>
  <c r="F5294" i="6"/>
  <c r="G5294" i="6" s="1"/>
  <c r="F5295" i="6"/>
  <c r="G5295" i="6" s="1"/>
  <c r="F5296" i="6"/>
  <c r="G5296" i="6" s="1"/>
  <c r="F5297" i="6"/>
  <c r="G5297" i="6" s="1"/>
  <c r="F5298" i="6"/>
  <c r="G5298" i="6" s="1"/>
  <c r="F5299" i="6"/>
  <c r="G5299" i="6" s="1"/>
  <c r="F5300" i="6"/>
  <c r="G5300" i="6" s="1"/>
  <c r="F5301" i="6"/>
  <c r="G5301" i="6" s="1"/>
  <c r="F5302" i="6"/>
  <c r="G5302" i="6" s="1"/>
  <c r="F5303" i="6"/>
  <c r="G5303" i="6" s="1"/>
  <c r="F5304" i="6"/>
  <c r="G5304" i="6" s="1"/>
  <c r="F5305" i="6"/>
  <c r="G5305" i="6" s="1"/>
  <c r="F5306" i="6"/>
  <c r="G5306" i="6" s="1"/>
  <c r="F5307" i="6"/>
  <c r="G5307" i="6" s="1"/>
  <c r="F5308" i="6"/>
  <c r="G5308" i="6" s="1"/>
  <c r="F5309" i="6"/>
  <c r="G5309" i="6" s="1"/>
  <c r="F5310" i="6"/>
  <c r="G5310" i="6" s="1"/>
  <c r="F5311" i="6"/>
  <c r="G5311" i="6" s="1"/>
  <c r="F5312" i="6"/>
  <c r="G5312" i="6" s="1"/>
  <c r="F5313" i="6"/>
  <c r="G5313" i="6" s="1"/>
  <c r="F5314" i="6"/>
  <c r="G5314" i="6" s="1"/>
  <c r="F5315" i="6"/>
  <c r="G5315" i="6" s="1"/>
  <c r="F5316" i="6"/>
  <c r="G5316" i="6" s="1"/>
  <c r="F5317" i="6"/>
  <c r="G5317" i="6" s="1"/>
  <c r="F5318" i="6"/>
  <c r="G5318" i="6" s="1"/>
  <c r="F5319" i="6"/>
  <c r="G5319" i="6" s="1"/>
  <c r="F5320" i="6"/>
  <c r="G5320" i="6" s="1"/>
  <c r="F5321" i="6"/>
  <c r="G5321" i="6" s="1"/>
  <c r="F5322" i="6"/>
  <c r="G5322" i="6" s="1"/>
  <c r="F5323" i="6"/>
  <c r="G5323" i="6" s="1"/>
  <c r="F5324" i="6"/>
  <c r="G5324" i="6" s="1"/>
  <c r="F5325" i="6"/>
  <c r="G5325" i="6" s="1"/>
  <c r="F5326" i="6"/>
  <c r="G5326" i="6" s="1"/>
  <c r="F5327" i="6"/>
  <c r="G5327" i="6" s="1"/>
  <c r="F5328" i="6"/>
  <c r="G5328" i="6" s="1"/>
  <c r="F5329" i="6"/>
  <c r="G5329" i="6" s="1"/>
  <c r="F5330" i="6"/>
  <c r="G5330" i="6" s="1"/>
  <c r="F5331" i="6"/>
  <c r="G5331" i="6" s="1"/>
  <c r="F5332" i="6"/>
  <c r="G5332" i="6" s="1"/>
  <c r="F5333" i="6"/>
  <c r="G5333" i="6" s="1"/>
  <c r="F5334" i="6"/>
  <c r="G5334" i="6" s="1"/>
  <c r="F5335" i="6"/>
  <c r="G5335" i="6" s="1"/>
  <c r="F5336" i="6"/>
  <c r="G5336" i="6" s="1"/>
  <c r="F5337" i="6"/>
  <c r="G5337" i="6" s="1"/>
  <c r="F5338" i="6"/>
  <c r="G5338" i="6" s="1"/>
  <c r="F5339" i="6"/>
  <c r="G5339" i="6" s="1"/>
  <c r="F5340" i="6"/>
  <c r="G5340" i="6" s="1"/>
  <c r="F5341" i="6"/>
  <c r="G5341" i="6" s="1"/>
  <c r="F5342" i="6"/>
  <c r="G5342" i="6" s="1"/>
  <c r="F5343" i="6"/>
  <c r="G5343" i="6" s="1"/>
  <c r="F5344" i="6"/>
  <c r="G5344" i="6" s="1"/>
  <c r="F5345" i="6"/>
  <c r="G5345" i="6" s="1"/>
  <c r="F5346" i="6"/>
  <c r="G5346" i="6" s="1"/>
  <c r="F5347" i="6"/>
  <c r="G5347" i="6" s="1"/>
  <c r="F5348" i="6"/>
  <c r="G5348" i="6" s="1"/>
  <c r="F5349" i="6"/>
  <c r="G5349" i="6" s="1"/>
  <c r="F5350" i="6"/>
  <c r="G5350" i="6" s="1"/>
  <c r="F5351" i="6"/>
  <c r="G5351" i="6" s="1"/>
  <c r="F5352" i="6"/>
  <c r="G5352" i="6" s="1"/>
  <c r="F5353" i="6"/>
  <c r="G5353" i="6" s="1"/>
  <c r="F5354" i="6"/>
  <c r="G5354" i="6" s="1"/>
  <c r="F5355" i="6"/>
  <c r="G5355" i="6" s="1"/>
  <c r="F5356" i="6"/>
  <c r="G5356" i="6" s="1"/>
  <c r="F5357" i="6"/>
  <c r="G5357" i="6" s="1"/>
  <c r="F5358" i="6"/>
  <c r="G5358" i="6" s="1"/>
  <c r="F5359" i="6"/>
  <c r="G5359" i="6" s="1"/>
  <c r="F5360" i="6"/>
  <c r="G5360" i="6" s="1"/>
  <c r="F5361" i="6"/>
  <c r="G5361" i="6" s="1"/>
  <c r="F5362" i="6"/>
  <c r="G5362" i="6" s="1"/>
  <c r="F5363" i="6"/>
  <c r="G5363" i="6" s="1"/>
  <c r="F5364" i="6"/>
  <c r="G5364" i="6" s="1"/>
  <c r="F5365" i="6"/>
  <c r="G5365" i="6" s="1"/>
  <c r="F5366" i="6"/>
  <c r="G5366" i="6" s="1"/>
  <c r="F5367" i="6"/>
  <c r="G5367" i="6" s="1"/>
  <c r="F5368" i="6"/>
  <c r="G5368" i="6" s="1"/>
  <c r="F5369" i="6"/>
  <c r="G5369" i="6" s="1"/>
  <c r="F5370" i="6"/>
  <c r="G5370" i="6" s="1"/>
  <c r="F5371" i="6"/>
  <c r="G5371" i="6" s="1"/>
  <c r="F5372" i="6"/>
  <c r="G5372" i="6" s="1"/>
  <c r="F5373" i="6"/>
  <c r="G5373" i="6" s="1"/>
  <c r="F5374" i="6"/>
  <c r="G5374" i="6" s="1"/>
  <c r="F5375" i="6"/>
  <c r="G5375" i="6" s="1"/>
  <c r="F5376" i="6"/>
  <c r="G5376" i="6" s="1"/>
  <c r="F5377" i="6"/>
  <c r="G5377" i="6" s="1"/>
  <c r="F5378" i="6"/>
  <c r="G5378" i="6" s="1"/>
  <c r="F5379" i="6"/>
  <c r="G5379" i="6" s="1"/>
  <c r="F5380" i="6"/>
  <c r="G5380" i="6" s="1"/>
  <c r="F5381" i="6"/>
  <c r="G5381" i="6" s="1"/>
  <c r="F5382" i="6"/>
  <c r="G5382" i="6" s="1"/>
  <c r="F5383" i="6"/>
  <c r="G5383" i="6" s="1"/>
  <c r="F5384" i="6"/>
  <c r="G5384" i="6" s="1"/>
  <c r="F5385" i="6"/>
  <c r="G5385" i="6" s="1"/>
  <c r="F5386" i="6"/>
  <c r="G5386" i="6" s="1"/>
  <c r="F5387" i="6"/>
  <c r="G5387" i="6" s="1"/>
  <c r="F5388" i="6"/>
  <c r="G5388" i="6" s="1"/>
  <c r="F5389" i="6"/>
  <c r="G5389" i="6" s="1"/>
  <c r="F5390" i="6"/>
  <c r="G5390" i="6" s="1"/>
  <c r="F5391" i="6"/>
  <c r="G5391" i="6" s="1"/>
  <c r="F5392" i="6"/>
  <c r="G5392" i="6" s="1"/>
  <c r="F5393" i="6"/>
  <c r="G5393" i="6" s="1"/>
  <c r="F5394" i="6"/>
  <c r="G5394" i="6" s="1"/>
  <c r="F5395" i="6"/>
  <c r="G5395" i="6" s="1"/>
  <c r="F5396" i="6"/>
  <c r="G5396" i="6" s="1"/>
  <c r="F5397" i="6"/>
  <c r="G5397" i="6" s="1"/>
  <c r="F5398" i="6"/>
  <c r="G5398" i="6" s="1"/>
  <c r="F5399" i="6"/>
  <c r="G5399" i="6" s="1"/>
  <c r="F5400" i="6"/>
  <c r="G5400" i="6" s="1"/>
  <c r="F5401" i="6"/>
  <c r="G5401" i="6" s="1"/>
  <c r="F5402" i="6"/>
  <c r="G5402" i="6" s="1"/>
  <c r="F5403" i="6"/>
  <c r="G5403" i="6" s="1"/>
  <c r="F5404" i="6"/>
  <c r="G5404" i="6" s="1"/>
  <c r="F5405" i="6"/>
  <c r="G5405" i="6" s="1"/>
  <c r="F5406" i="6"/>
  <c r="G5406" i="6" s="1"/>
  <c r="F5407" i="6"/>
  <c r="G5407" i="6" s="1"/>
  <c r="F5408" i="6"/>
  <c r="G5408" i="6" s="1"/>
  <c r="F5409" i="6"/>
  <c r="G5409" i="6" s="1"/>
  <c r="F5410" i="6"/>
  <c r="G5410" i="6" s="1"/>
  <c r="F5411" i="6"/>
  <c r="G5411" i="6" s="1"/>
  <c r="F5412" i="6"/>
  <c r="G5412" i="6" s="1"/>
  <c r="F5413" i="6"/>
  <c r="G5413" i="6" s="1"/>
  <c r="F5414" i="6"/>
  <c r="G5414" i="6" s="1"/>
  <c r="F5415" i="6"/>
  <c r="G5415" i="6" s="1"/>
  <c r="F5416" i="6"/>
  <c r="G5416" i="6" s="1"/>
  <c r="F5417" i="6"/>
  <c r="G5417" i="6" s="1"/>
  <c r="F5418" i="6"/>
  <c r="G5418" i="6" s="1"/>
  <c r="F5419" i="6"/>
  <c r="G5419" i="6" s="1"/>
  <c r="F5420" i="6"/>
  <c r="G5420" i="6" s="1"/>
  <c r="F5421" i="6"/>
  <c r="G5421" i="6" s="1"/>
  <c r="F5422" i="6"/>
  <c r="G5422" i="6" s="1"/>
  <c r="F5423" i="6"/>
  <c r="G5423" i="6" s="1"/>
  <c r="F5424" i="6"/>
  <c r="G5424" i="6" s="1"/>
  <c r="F5425" i="6"/>
  <c r="G5425" i="6" s="1"/>
  <c r="F5426" i="6"/>
  <c r="G5426" i="6" s="1"/>
  <c r="F5427" i="6"/>
  <c r="G5427" i="6" s="1"/>
  <c r="F5428" i="6"/>
  <c r="G5428" i="6" s="1"/>
  <c r="F5429" i="6"/>
  <c r="G5429" i="6" s="1"/>
  <c r="F5430" i="6"/>
  <c r="G5430" i="6" s="1"/>
  <c r="F5431" i="6"/>
  <c r="G5431" i="6" s="1"/>
  <c r="F5432" i="6"/>
  <c r="G5432" i="6" s="1"/>
  <c r="F5433" i="6"/>
  <c r="G5433" i="6" s="1"/>
  <c r="F5434" i="6"/>
  <c r="G5434" i="6" s="1"/>
  <c r="F5435" i="6"/>
  <c r="G5435" i="6" s="1"/>
  <c r="F5436" i="6"/>
  <c r="G5436" i="6" s="1"/>
  <c r="F5437" i="6"/>
  <c r="G5437" i="6" s="1"/>
  <c r="F5438" i="6"/>
  <c r="G5438" i="6" s="1"/>
  <c r="F5439" i="6"/>
  <c r="G5439" i="6" s="1"/>
  <c r="F5440" i="6"/>
  <c r="G5440" i="6" s="1"/>
  <c r="F5441" i="6"/>
  <c r="G5441" i="6" s="1"/>
  <c r="F5442" i="6"/>
  <c r="G5442" i="6" s="1"/>
  <c r="F5443" i="6"/>
  <c r="G5443" i="6" s="1"/>
  <c r="F5444" i="6"/>
  <c r="G5444" i="6" s="1"/>
  <c r="F5445" i="6"/>
  <c r="G5445" i="6" s="1"/>
  <c r="F5446" i="6"/>
  <c r="G5446" i="6" s="1"/>
  <c r="F5447" i="6"/>
  <c r="G5447" i="6" s="1"/>
  <c r="F5448" i="6"/>
  <c r="G5448" i="6" s="1"/>
  <c r="F5449" i="6"/>
  <c r="G5449" i="6" s="1"/>
  <c r="F5450" i="6"/>
  <c r="G5450" i="6" s="1"/>
  <c r="F5451" i="6"/>
  <c r="G5451" i="6" s="1"/>
  <c r="F5452" i="6"/>
  <c r="G5452" i="6" s="1"/>
  <c r="F5453" i="6"/>
  <c r="G5453" i="6" s="1"/>
  <c r="F5454" i="6"/>
  <c r="G5454" i="6" s="1"/>
  <c r="F5455" i="6"/>
  <c r="G5455" i="6" s="1"/>
  <c r="F5456" i="6"/>
  <c r="G5456" i="6" s="1"/>
  <c r="F5457" i="6"/>
  <c r="G5457" i="6" s="1"/>
  <c r="F5458" i="6"/>
  <c r="G5458" i="6" s="1"/>
  <c r="F5459" i="6"/>
  <c r="G5459" i="6" s="1"/>
  <c r="F5460" i="6"/>
  <c r="G5460" i="6" s="1"/>
  <c r="F5461" i="6"/>
  <c r="G5461" i="6" s="1"/>
  <c r="F5462" i="6"/>
  <c r="G5462" i="6" s="1"/>
  <c r="F5463" i="6"/>
  <c r="G5463" i="6" s="1"/>
  <c r="F5464" i="6"/>
  <c r="G5464" i="6" s="1"/>
  <c r="F5465" i="6"/>
  <c r="G5465" i="6" s="1"/>
  <c r="F5466" i="6"/>
  <c r="G5466" i="6" s="1"/>
  <c r="F5467" i="6"/>
  <c r="G5467" i="6" s="1"/>
  <c r="F5468" i="6"/>
  <c r="G5468" i="6" s="1"/>
  <c r="F5469" i="6"/>
  <c r="G5469" i="6" s="1"/>
  <c r="F5470" i="6"/>
  <c r="G5470" i="6" s="1"/>
  <c r="F5471" i="6"/>
  <c r="G5471" i="6" s="1"/>
  <c r="F5472" i="6"/>
  <c r="G5472" i="6" s="1"/>
  <c r="F5473" i="6"/>
  <c r="G5473" i="6" s="1"/>
  <c r="F5474" i="6"/>
  <c r="G5474" i="6" s="1"/>
  <c r="F5475" i="6"/>
  <c r="G5475" i="6" s="1"/>
  <c r="F5476" i="6"/>
  <c r="G5476" i="6" s="1"/>
  <c r="F5477" i="6"/>
  <c r="G5477" i="6" s="1"/>
  <c r="F5478" i="6"/>
  <c r="G5478" i="6" s="1"/>
  <c r="F5479" i="6"/>
  <c r="G5479" i="6" s="1"/>
  <c r="F5480" i="6"/>
  <c r="G5480" i="6" s="1"/>
  <c r="F5481" i="6"/>
  <c r="G5481" i="6" s="1"/>
  <c r="F5482" i="6"/>
  <c r="G5482" i="6" s="1"/>
  <c r="F5483" i="6"/>
  <c r="G5483" i="6" s="1"/>
  <c r="F5484" i="6"/>
  <c r="G5484" i="6" s="1"/>
  <c r="F5485" i="6"/>
  <c r="G5485" i="6" s="1"/>
  <c r="F5486" i="6"/>
  <c r="G5486" i="6" s="1"/>
  <c r="F5487" i="6"/>
  <c r="G5487" i="6" s="1"/>
  <c r="F5488" i="6"/>
  <c r="G5488" i="6" s="1"/>
  <c r="F5489" i="6"/>
  <c r="G5489" i="6" s="1"/>
  <c r="F5490" i="6"/>
  <c r="G5490" i="6" s="1"/>
  <c r="F5491" i="6"/>
  <c r="G5491" i="6" s="1"/>
  <c r="F5492" i="6"/>
  <c r="G5492" i="6" s="1"/>
  <c r="F5493" i="6"/>
  <c r="G5493" i="6" s="1"/>
  <c r="F5494" i="6"/>
  <c r="G5494" i="6" s="1"/>
  <c r="F5495" i="6"/>
  <c r="G5495" i="6" s="1"/>
  <c r="F5496" i="6"/>
  <c r="G5496" i="6" s="1"/>
  <c r="F5497" i="6"/>
  <c r="G5497" i="6" s="1"/>
  <c r="F5498" i="6"/>
  <c r="G5498" i="6" s="1"/>
  <c r="F5499" i="6"/>
  <c r="G5499" i="6" s="1"/>
  <c r="F5500" i="6"/>
  <c r="G5500" i="6" s="1"/>
  <c r="F5501" i="6"/>
  <c r="G5501" i="6" s="1"/>
  <c r="F5502" i="6"/>
  <c r="G5502" i="6" s="1"/>
  <c r="F5503" i="6"/>
  <c r="G5503" i="6" s="1"/>
  <c r="F5504" i="6"/>
  <c r="G5504" i="6" s="1"/>
  <c r="F5505" i="6"/>
  <c r="G5505" i="6" s="1"/>
  <c r="F5506" i="6"/>
  <c r="G5506" i="6" s="1"/>
  <c r="F5507" i="6"/>
  <c r="G5507" i="6" s="1"/>
  <c r="F5508" i="6"/>
  <c r="G5508" i="6" s="1"/>
  <c r="F5509" i="6"/>
  <c r="G5509" i="6" s="1"/>
  <c r="F5510" i="6"/>
  <c r="G5510" i="6" s="1"/>
  <c r="F5511" i="6"/>
  <c r="G5511" i="6" s="1"/>
  <c r="F5512" i="6"/>
  <c r="G5512" i="6" s="1"/>
  <c r="F5513" i="6"/>
  <c r="G5513" i="6" s="1"/>
  <c r="F5514" i="6"/>
  <c r="G5514" i="6" s="1"/>
  <c r="F5515" i="6"/>
  <c r="G5515" i="6" s="1"/>
  <c r="F5516" i="6"/>
  <c r="G5516" i="6" s="1"/>
  <c r="F5517" i="6"/>
  <c r="G5517" i="6" s="1"/>
  <c r="F5518" i="6"/>
  <c r="G5518" i="6" s="1"/>
  <c r="F5519" i="6"/>
  <c r="G5519" i="6" s="1"/>
  <c r="F5520" i="6"/>
  <c r="G5520" i="6" s="1"/>
  <c r="F5521" i="6"/>
  <c r="G5521" i="6" s="1"/>
  <c r="F5522" i="6"/>
  <c r="G5522" i="6" s="1"/>
  <c r="F5523" i="6"/>
  <c r="G5523" i="6" s="1"/>
  <c r="F5524" i="6"/>
  <c r="G5524" i="6" s="1"/>
  <c r="F5525" i="6"/>
  <c r="G5525" i="6" s="1"/>
  <c r="F5526" i="6"/>
  <c r="G5526" i="6" s="1"/>
  <c r="F5527" i="6"/>
  <c r="G5527" i="6" s="1"/>
  <c r="F5528" i="6"/>
  <c r="G5528" i="6" s="1"/>
  <c r="F5529" i="6"/>
  <c r="G5529" i="6" s="1"/>
  <c r="F5530" i="6"/>
  <c r="G5530" i="6" s="1"/>
  <c r="F5531" i="6"/>
  <c r="G5531" i="6" s="1"/>
  <c r="F5532" i="6"/>
  <c r="G5532" i="6" s="1"/>
  <c r="F5533" i="6"/>
  <c r="G5533" i="6" s="1"/>
  <c r="F5534" i="6"/>
  <c r="G5534" i="6" s="1"/>
  <c r="F5535" i="6"/>
  <c r="G5535" i="6" s="1"/>
  <c r="F5536" i="6"/>
  <c r="G5536" i="6" s="1"/>
  <c r="F5537" i="6"/>
  <c r="G5537" i="6" s="1"/>
  <c r="F5538" i="6"/>
  <c r="G5538" i="6" s="1"/>
  <c r="F5539" i="6"/>
  <c r="G5539" i="6" s="1"/>
  <c r="F5540" i="6"/>
  <c r="G5540" i="6" s="1"/>
  <c r="F5541" i="6"/>
  <c r="G5541" i="6" s="1"/>
  <c r="F5542" i="6"/>
  <c r="G5542" i="6" s="1"/>
  <c r="F5543" i="6"/>
  <c r="G5543" i="6" s="1"/>
  <c r="F5544" i="6"/>
  <c r="G5544" i="6" s="1"/>
  <c r="F5545" i="6"/>
  <c r="G5545" i="6" s="1"/>
  <c r="F5546" i="6"/>
  <c r="G5546" i="6" s="1"/>
  <c r="F5547" i="6"/>
  <c r="G5547" i="6" s="1"/>
  <c r="F5548" i="6"/>
  <c r="G5548" i="6" s="1"/>
  <c r="F5549" i="6"/>
  <c r="G5549" i="6" s="1"/>
  <c r="F5550" i="6"/>
  <c r="G5550" i="6" s="1"/>
  <c r="F5551" i="6"/>
  <c r="G5551" i="6" s="1"/>
  <c r="F5552" i="6"/>
  <c r="G5552" i="6" s="1"/>
  <c r="F5553" i="6"/>
  <c r="G5553" i="6" s="1"/>
  <c r="F5554" i="6"/>
  <c r="G5554" i="6" s="1"/>
  <c r="F5555" i="6"/>
  <c r="G5555" i="6" s="1"/>
  <c r="F5556" i="6"/>
  <c r="G5556" i="6" s="1"/>
  <c r="F5557" i="6"/>
  <c r="G5557" i="6" s="1"/>
  <c r="F5558" i="6"/>
  <c r="G5558" i="6" s="1"/>
  <c r="F5559" i="6"/>
  <c r="G5559" i="6" s="1"/>
  <c r="F5560" i="6"/>
  <c r="G5560" i="6" s="1"/>
  <c r="F5561" i="6"/>
  <c r="G5561" i="6" s="1"/>
  <c r="F5562" i="6"/>
  <c r="G5562" i="6" s="1"/>
  <c r="F5563" i="6"/>
  <c r="G5563" i="6" s="1"/>
  <c r="F5564" i="6"/>
  <c r="G5564" i="6" s="1"/>
  <c r="F5565" i="6"/>
  <c r="G5565" i="6" s="1"/>
  <c r="F5566" i="6"/>
  <c r="G5566" i="6" s="1"/>
  <c r="F5567" i="6"/>
  <c r="G5567" i="6" s="1"/>
  <c r="F5568" i="6"/>
  <c r="G5568" i="6" s="1"/>
  <c r="F5569" i="6"/>
  <c r="G5569" i="6" s="1"/>
  <c r="F5570" i="6"/>
  <c r="G5570" i="6" s="1"/>
  <c r="F5571" i="6"/>
  <c r="G5571" i="6" s="1"/>
  <c r="F5572" i="6"/>
  <c r="G5572" i="6" s="1"/>
  <c r="F5573" i="6"/>
  <c r="G5573" i="6" s="1"/>
  <c r="F5574" i="6"/>
  <c r="G5574" i="6" s="1"/>
  <c r="F5575" i="6"/>
  <c r="G5575" i="6" s="1"/>
  <c r="F5576" i="6"/>
  <c r="G5576" i="6" s="1"/>
  <c r="F5577" i="6"/>
  <c r="G5577" i="6" s="1"/>
  <c r="F5578" i="6"/>
  <c r="G5578" i="6" s="1"/>
  <c r="F5579" i="6"/>
  <c r="G5579" i="6" s="1"/>
  <c r="F5580" i="6"/>
  <c r="G5580" i="6" s="1"/>
  <c r="F5581" i="6"/>
  <c r="G5581" i="6" s="1"/>
  <c r="F5582" i="6"/>
  <c r="G5582" i="6" s="1"/>
  <c r="F5583" i="6"/>
  <c r="G5583" i="6" s="1"/>
  <c r="F5584" i="6"/>
  <c r="G5584" i="6" s="1"/>
  <c r="F5585" i="6"/>
  <c r="G5585" i="6" s="1"/>
  <c r="F5586" i="6"/>
  <c r="G5586" i="6" s="1"/>
  <c r="F5587" i="6"/>
  <c r="G5587" i="6" s="1"/>
  <c r="F5588" i="6"/>
  <c r="G5588" i="6" s="1"/>
  <c r="F5589" i="6"/>
  <c r="G5589" i="6" s="1"/>
  <c r="F5590" i="6"/>
  <c r="G5590" i="6" s="1"/>
  <c r="F5591" i="6"/>
  <c r="G5591" i="6" s="1"/>
  <c r="F5592" i="6"/>
  <c r="G5592" i="6" s="1"/>
  <c r="F5593" i="6"/>
  <c r="G5593" i="6" s="1"/>
  <c r="F5594" i="6"/>
  <c r="G5594" i="6" s="1"/>
  <c r="F5595" i="6"/>
  <c r="G5595" i="6" s="1"/>
  <c r="F5596" i="6"/>
  <c r="G5596" i="6" s="1"/>
  <c r="F5597" i="6"/>
  <c r="G5597" i="6" s="1"/>
  <c r="F5598" i="6"/>
  <c r="G5598" i="6" s="1"/>
  <c r="F5599" i="6"/>
  <c r="G5599" i="6" s="1"/>
  <c r="F5600" i="6"/>
  <c r="G5600" i="6" s="1"/>
  <c r="F5601" i="6"/>
  <c r="G5601" i="6" s="1"/>
  <c r="F5602" i="6"/>
  <c r="G5602" i="6" s="1"/>
  <c r="F5603" i="6"/>
  <c r="G5603" i="6" s="1"/>
  <c r="F5604" i="6"/>
  <c r="G5604" i="6" s="1"/>
  <c r="F5605" i="6"/>
  <c r="G5605" i="6" s="1"/>
  <c r="F5606" i="6"/>
  <c r="G5606" i="6" s="1"/>
  <c r="F5607" i="6"/>
  <c r="G5607" i="6" s="1"/>
  <c r="F5608" i="6"/>
  <c r="G5608" i="6" s="1"/>
  <c r="F5609" i="6"/>
  <c r="G5609" i="6" s="1"/>
  <c r="F5610" i="6"/>
  <c r="G5610" i="6" s="1"/>
  <c r="F5611" i="6"/>
  <c r="G5611" i="6" s="1"/>
  <c r="F5612" i="6"/>
  <c r="G5612" i="6" s="1"/>
  <c r="F5613" i="6"/>
  <c r="G5613" i="6" s="1"/>
  <c r="F5614" i="6"/>
  <c r="G5614" i="6" s="1"/>
  <c r="F5615" i="6"/>
  <c r="G5615" i="6" s="1"/>
  <c r="F5616" i="6"/>
  <c r="G5616" i="6" s="1"/>
  <c r="F5617" i="6"/>
  <c r="G5617" i="6" s="1"/>
  <c r="F5618" i="6"/>
  <c r="G5618" i="6" s="1"/>
  <c r="F5619" i="6"/>
  <c r="G5619" i="6" s="1"/>
  <c r="F5620" i="6"/>
  <c r="G5620" i="6" s="1"/>
  <c r="F5621" i="6"/>
  <c r="G5621" i="6" s="1"/>
  <c r="F5622" i="6"/>
  <c r="G5622" i="6" s="1"/>
  <c r="F5623" i="6"/>
  <c r="G5623" i="6" s="1"/>
  <c r="F5624" i="6"/>
  <c r="G5624" i="6" s="1"/>
  <c r="F5625" i="6"/>
  <c r="G5625" i="6" s="1"/>
  <c r="F5626" i="6"/>
  <c r="G5626" i="6" s="1"/>
  <c r="F5627" i="6"/>
  <c r="G5627" i="6" s="1"/>
  <c r="F5628" i="6"/>
  <c r="G5628" i="6" s="1"/>
  <c r="F5629" i="6"/>
  <c r="G5629" i="6" s="1"/>
  <c r="F5630" i="6"/>
  <c r="G5630" i="6" s="1"/>
  <c r="F5631" i="6"/>
  <c r="G5631" i="6" s="1"/>
  <c r="F5632" i="6"/>
  <c r="G5632" i="6" s="1"/>
  <c r="F5633" i="6"/>
  <c r="G5633" i="6" s="1"/>
  <c r="F5634" i="6"/>
  <c r="G5634" i="6" s="1"/>
  <c r="F5635" i="6"/>
  <c r="G5635" i="6" s="1"/>
  <c r="F5636" i="6"/>
  <c r="G5636" i="6" s="1"/>
  <c r="F5637" i="6"/>
  <c r="G5637" i="6" s="1"/>
  <c r="F5638" i="6"/>
  <c r="G5638" i="6" s="1"/>
  <c r="F5639" i="6"/>
  <c r="G5639" i="6" s="1"/>
  <c r="F5640" i="6"/>
  <c r="G5640" i="6" s="1"/>
  <c r="F5641" i="6"/>
  <c r="G5641" i="6" s="1"/>
  <c r="F5642" i="6"/>
  <c r="G5642" i="6" s="1"/>
  <c r="F5643" i="6"/>
  <c r="G5643" i="6" s="1"/>
  <c r="F5644" i="6"/>
  <c r="G5644" i="6" s="1"/>
  <c r="F5645" i="6"/>
  <c r="G5645" i="6" s="1"/>
  <c r="F5646" i="6"/>
  <c r="G5646" i="6" s="1"/>
  <c r="F5647" i="6"/>
  <c r="G5647" i="6" s="1"/>
  <c r="F5648" i="6"/>
  <c r="G5648" i="6" s="1"/>
  <c r="F5649" i="6"/>
  <c r="G5649" i="6" s="1"/>
  <c r="F5650" i="6"/>
  <c r="G5650" i="6" s="1"/>
  <c r="F5651" i="6"/>
  <c r="G5651" i="6" s="1"/>
  <c r="F5652" i="6"/>
  <c r="G5652" i="6" s="1"/>
  <c r="F5653" i="6"/>
  <c r="G5653" i="6" s="1"/>
  <c r="F5654" i="6"/>
  <c r="G5654" i="6" s="1"/>
  <c r="F5655" i="6"/>
  <c r="G5655" i="6" s="1"/>
  <c r="F5656" i="6"/>
  <c r="G5656" i="6" s="1"/>
  <c r="F5657" i="6"/>
  <c r="G5657" i="6" s="1"/>
  <c r="F5658" i="6"/>
  <c r="G5658" i="6" s="1"/>
  <c r="F5659" i="6"/>
  <c r="G5659" i="6" s="1"/>
  <c r="F5660" i="6"/>
  <c r="G5660" i="6" s="1"/>
  <c r="F5661" i="6"/>
  <c r="G5661" i="6" s="1"/>
  <c r="F5662" i="6"/>
  <c r="G5662" i="6" s="1"/>
  <c r="F5663" i="6"/>
  <c r="G5663" i="6" s="1"/>
  <c r="F5664" i="6"/>
  <c r="G5664" i="6" s="1"/>
  <c r="F5665" i="6"/>
  <c r="G5665" i="6" s="1"/>
  <c r="F5666" i="6"/>
  <c r="G5666" i="6" s="1"/>
  <c r="F5667" i="6"/>
  <c r="G5667" i="6" s="1"/>
  <c r="F5668" i="6"/>
  <c r="G5668" i="6" s="1"/>
  <c r="F5669" i="6"/>
  <c r="G5669" i="6" s="1"/>
  <c r="F5670" i="6"/>
  <c r="G5670" i="6" s="1"/>
  <c r="F5671" i="6"/>
  <c r="G5671" i="6" s="1"/>
  <c r="F5672" i="6"/>
  <c r="G5672" i="6" s="1"/>
  <c r="F5673" i="6"/>
  <c r="G5673" i="6" s="1"/>
  <c r="F5674" i="6"/>
  <c r="G5674" i="6" s="1"/>
  <c r="F5675" i="6"/>
  <c r="G5675" i="6" s="1"/>
  <c r="F5676" i="6"/>
  <c r="G5676" i="6" s="1"/>
  <c r="F5677" i="6"/>
  <c r="G5677" i="6" s="1"/>
  <c r="F5678" i="6"/>
  <c r="G5678" i="6" s="1"/>
  <c r="F5679" i="6"/>
  <c r="G5679" i="6" s="1"/>
  <c r="F5680" i="6"/>
  <c r="G5680" i="6" s="1"/>
  <c r="F5681" i="6"/>
  <c r="G5681" i="6" s="1"/>
  <c r="F5682" i="6"/>
  <c r="G5682" i="6" s="1"/>
  <c r="F5683" i="6"/>
  <c r="G5683" i="6" s="1"/>
  <c r="F5684" i="6"/>
  <c r="G5684" i="6" s="1"/>
  <c r="F5685" i="6"/>
  <c r="G5685" i="6" s="1"/>
  <c r="F5686" i="6"/>
  <c r="G5686" i="6" s="1"/>
  <c r="F5687" i="6"/>
  <c r="G5687" i="6" s="1"/>
  <c r="F5688" i="6"/>
  <c r="G5688" i="6" s="1"/>
  <c r="F5689" i="6"/>
  <c r="G5689" i="6" s="1"/>
  <c r="F5690" i="6"/>
  <c r="G5690" i="6" s="1"/>
  <c r="F5691" i="6"/>
  <c r="G5691" i="6" s="1"/>
  <c r="F5692" i="6"/>
  <c r="G5692" i="6" s="1"/>
  <c r="F5693" i="6"/>
  <c r="G5693" i="6" s="1"/>
  <c r="F5694" i="6"/>
  <c r="G5694" i="6" s="1"/>
  <c r="F5695" i="6"/>
  <c r="G5695" i="6" s="1"/>
  <c r="F5696" i="6"/>
  <c r="G5696" i="6" s="1"/>
  <c r="F5697" i="6"/>
  <c r="G5697" i="6" s="1"/>
  <c r="F5698" i="6"/>
  <c r="G5698" i="6" s="1"/>
  <c r="F5699" i="6"/>
  <c r="G5699" i="6" s="1"/>
  <c r="F5700" i="6"/>
  <c r="G5700" i="6" s="1"/>
  <c r="F5701" i="6"/>
  <c r="G5701" i="6" s="1"/>
  <c r="F5702" i="6"/>
  <c r="G5702" i="6" s="1"/>
  <c r="F5703" i="6"/>
  <c r="G5703" i="6" s="1"/>
  <c r="F5704" i="6"/>
  <c r="G5704" i="6" s="1"/>
  <c r="F5705" i="6"/>
  <c r="G5705" i="6" s="1"/>
  <c r="F5706" i="6"/>
  <c r="G5706" i="6" s="1"/>
  <c r="F5707" i="6"/>
  <c r="G5707" i="6" s="1"/>
  <c r="F5708" i="6"/>
  <c r="G5708" i="6" s="1"/>
  <c r="F5709" i="6"/>
  <c r="G5709" i="6" s="1"/>
  <c r="F5710" i="6"/>
  <c r="G5710" i="6" s="1"/>
  <c r="F5711" i="6"/>
  <c r="G5711" i="6" s="1"/>
  <c r="F5712" i="6"/>
  <c r="G5712" i="6" s="1"/>
  <c r="F5713" i="6"/>
  <c r="G5713" i="6" s="1"/>
  <c r="F5714" i="6"/>
  <c r="G5714" i="6" s="1"/>
  <c r="F5715" i="6"/>
  <c r="G5715" i="6" s="1"/>
  <c r="F5716" i="6"/>
  <c r="G5716" i="6" s="1"/>
  <c r="F5717" i="6"/>
  <c r="G5717" i="6" s="1"/>
  <c r="F5718" i="6"/>
  <c r="G5718" i="6" s="1"/>
  <c r="F5719" i="6"/>
  <c r="G5719" i="6" s="1"/>
  <c r="F5720" i="6"/>
  <c r="G5720" i="6" s="1"/>
  <c r="F5721" i="6"/>
  <c r="G5721" i="6" s="1"/>
  <c r="F5722" i="6"/>
  <c r="G5722" i="6" s="1"/>
  <c r="F5723" i="6"/>
  <c r="G5723" i="6" s="1"/>
  <c r="F5724" i="6"/>
  <c r="G5724" i="6" s="1"/>
  <c r="F5725" i="6"/>
  <c r="G5725" i="6" s="1"/>
  <c r="F5726" i="6"/>
  <c r="G5726" i="6" s="1"/>
  <c r="F5727" i="6"/>
  <c r="G5727" i="6" s="1"/>
  <c r="F5728" i="6"/>
  <c r="G5728" i="6" s="1"/>
  <c r="F5729" i="6"/>
  <c r="G5729" i="6" s="1"/>
  <c r="F5730" i="6"/>
  <c r="G5730" i="6" s="1"/>
  <c r="F5731" i="6"/>
  <c r="G5731" i="6" s="1"/>
  <c r="F5732" i="6"/>
  <c r="G5732" i="6" s="1"/>
  <c r="F5733" i="6"/>
  <c r="G5733" i="6" s="1"/>
  <c r="F5734" i="6"/>
  <c r="G5734" i="6" s="1"/>
  <c r="F5735" i="6"/>
  <c r="G5735" i="6" s="1"/>
  <c r="F5736" i="6"/>
  <c r="G5736" i="6" s="1"/>
  <c r="F5737" i="6"/>
  <c r="G5737" i="6" s="1"/>
  <c r="F5738" i="6"/>
  <c r="G5738" i="6" s="1"/>
  <c r="F5739" i="6"/>
  <c r="G5739" i="6" s="1"/>
  <c r="F5740" i="6"/>
  <c r="G5740" i="6" s="1"/>
  <c r="F5741" i="6"/>
  <c r="G5741" i="6" s="1"/>
  <c r="F5742" i="6"/>
  <c r="G5742" i="6" s="1"/>
  <c r="F5743" i="6"/>
  <c r="G5743" i="6" s="1"/>
  <c r="F5744" i="6"/>
  <c r="G5744" i="6" s="1"/>
  <c r="F5745" i="6"/>
  <c r="G5745" i="6" s="1"/>
  <c r="F5746" i="6"/>
  <c r="G5746" i="6" s="1"/>
  <c r="F5747" i="6"/>
  <c r="G5747" i="6" s="1"/>
  <c r="F5748" i="6"/>
  <c r="G5748" i="6" s="1"/>
  <c r="F5749" i="6"/>
  <c r="G5749" i="6" s="1"/>
  <c r="F5750" i="6"/>
  <c r="G5750" i="6" s="1"/>
  <c r="F5751" i="6"/>
  <c r="G5751" i="6" s="1"/>
  <c r="F5752" i="6"/>
  <c r="G5752" i="6" s="1"/>
  <c r="F5753" i="6"/>
  <c r="G5753" i="6" s="1"/>
  <c r="F5754" i="6"/>
  <c r="G5754" i="6" s="1"/>
  <c r="F5755" i="6"/>
  <c r="G5755" i="6" s="1"/>
  <c r="F5756" i="6"/>
  <c r="G5756" i="6" s="1"/>
  <c r="F5757" i="6"/>
  <c r="G5757" i="6" s="1"/>
  <c r="F5758" i="6"/>
  <c r="G5758" i="6" s="1"/>
  <c r="F5759" i="6"/>
  <c r="G5759" i="6" s="1"/>
  <c r="F5760" i="6"/>
  <c r="G5760" i="6" s="1"/>
  <c r="F5761" i="6"/>
  <c r="G5761" i="6" s="1"/>
  <c r="F5762" i="6"/>
  <c r="G5762" i="6" s="1"/>
  <c r="F5763" i="6"/>
  <c r="G5763" i="6" s="1"/>
  <c r="F5764" i="6"/>
  <c r="G5764" i="6" s="1"/>
  <c r="F5765" i="6"/>
  <c r="G5765" i="6" s="1"/>
  <c r="F5766" i="6"/>
  <c r="G5766" i="6" s="1"/>
  <c r="F5767" i="6"/>
  <c r="G5767" i="6" s="1"/>
  <c r="F5768" i="6"/>
  <c r="G5768" i="6" s="1"/>
  <c r="F5769" i="6"/>
  <c r="G5769" i="6" s="1"/>
  <c r="F5770" i="6"/>
  <c r="G5770" i="6" s="1"/>
  <c r="F5771" i="6"/>
  <c r="G5771" i="6" s="1"/>
  <c r="F5772" i="6"/>
  <c r="G5772" i="6" s="1"/>
  <c r="F5773" i="6"/>
  <c r="G5773" i="6" s="1"/>
  <c r="F5774" i="6"/>
  <c r="G5774" i="6" s="1"/>
  <c r="F5775" i="6"/>
  <c r="G5775" i="6" s="1"/>
  <c r="F5776" i="6"/>
  <c r="G5776" i="6" s="1"/>
  <c r="F5777" i="6"/>
  <c r="G5777" i="6" s="1"/>
  <c r="F5778" i="6"/>
  <c r="G5778" i="6" s="1"/>
  <c r="F5779" i="6"/>
  <c r="G5779" i="6" s="1"/>
  <c r="F5780" i="6"/>
  <c r="G5780" i="6" s="1"/>
  <c r="F5781" i="6"/>
  <c r="G5781" i="6" s="1"/>
  <c r="F5782" i="6"/>
  <c r="G5782" i="6" s="1"/>
  <c r="F5783" i="6"/>
  <c r="G5783" i="6" s="1"/>
  <c r="F5784" i="6"/>
  <c r="G5784" i="6" s="1"/>
  <c r="F5785" i="6"/>
  <c r="G5785" i="6" s="1"/>
  <c r="F5786" i="6"/>
  <c r="G5786" i="6" s="1"/>
  <c r="F5787" i="6"/>
  <c r="G5787" i="6" s="1"/>
  <c r="F5788" i="6"/>
  <c r="G5788" i="6" s="1"/>
  <c r="F5789" i="6"/>
  <c r="G5789" i="6" s="1"/>
  <c r="F5790" i="6"/>
  <c r="G5790" i="6" s="1"/>
  <c r="F5791" i="6"/>
  <c r="G5791" i="6" s="1"/>
  <c r="F5792" i="6"/>
  <c r="G5792" i="6" s="1"/>
  <c r="F5793" i="6"/>
  <c r="G5793" i="6" s="1"/>
  <c r="F5794" i="6"/>
  <c r="G5794" i="6" s="1"/>
  <c r="F5795" i="6"/>
  <c r="G5795" i="6" s="1"/>
  <c r="F5796" i="6"/>
  <c r="G5796" i="6" s="1"/>
  <c r="F5797" i="6"/>
  <c r="G5797" i="6" s="1"/>
  <c r="F5798" i="6"/>
  <c r="G5798" i="6" s="1"/>
  <c r="F5799" i="6"/>
  <c r="G5799" i="6" s="1"/>
  <c r="F5800" i="6"/>
  <c r="G5800" i="6" s="1"/>
  <c r="F5801" i="6"/>
  <c r="G5801" i="6" s="1"/>
  <c r="F5802" i="6"/>
  <c r="G5802" i="6" s="1"/>
  <c r="F5803" i="6"/>
  <c r="G5803" i="6" s="1"/>
  <c r="F5804" i="6"/>
  <c r="G5804" i="6" s="1"/>
  <c r="F5805" i="6"/>
  <c r="G5805" i="6" s="1"/>
  <c r="F5806" i="6"/>
  <c r="G5806" i="6" s="1"/>
  <c r="F5807" i="6"/>
  <c r="G5807" i="6" s="1"/>
  <c r="F5808" i="6"/>
  <c r="G5808" i="6" s="1"/>
  <c r="F5809" i="6"/>
  <c r="G5809" i="6" s="1"/>
  <c r="F5810" i="6"/>
  <c r="G5810" i="6" s="1"/>
  <c r="F5811" i="6"/>
  <c r="G5811" i="6" s="1"/>
  <c r="F5812" i="6"/>
  <c r="G5812" i="6" s="1"/>
  <c r="F5813" i="6"/>
  <c r="G5813" i="6" s="1"/>
  <c r="F5814" i="6"/>
  <c r="G5814" i="6" s="1"/>
  <c r="F5815" i="6"/>
  <c r="G5815" i="6" s="1"/>
  <c r="F5816" i="6"/>
  <c r="G5816" i="6" s="1"/>
  <c r="F5817" i="6"/>
  <c r="G5817" i="6" s="1"/>
  <c r="F5818" i="6"/>
  <c r="G5818" i="6" s="1"/>
  <c r="F5819" i="6"/>
  <c r="G5819" i="6" s="1"/>
  <c r="F5820" i="6"/>
  <c r="G5820" i="6" s="1"/>
  <c r="F5821" i="6"/>
  <c r="G5821" i="6" s="1"/>
  <c r="F5822" i="6"/>
  <c r="G5822" i="6" s="1"/>
  <c r="F5823" i="6"/>
  <c r="G5823" i="6" s="1"/>
  <c r="F5824" i="6"/>
  <c r="G5824" i="6" s="1"/>
  <c r="F5825" i="6"/>
  <c r="G5825" i="6" s="1"/>
  <c r="F5826" i="6"/>
  <c r="G5826" i="6" s="1"/>
  <c r="F5827" i="6"/>
  <c r="G5827" i="6" s="1"/>
  <c r="F5828" i="6"/>
  <c r="G5828" i="6" s="1"/>
  <c r="F5829" i="6"/>
  <c r="G5829" i="6" s="1"/>
  <c r="F5830" i="6"/>
  <c r="G5830" i="6" s="1"/>
  <c r="F5831" i="6"/>
  <c r="G5831" i="6" s="1"/>
  <c r="F5832" i="6"/>
  <c r="G5832" i="6" s="1"/>
  <c r="F5833" i="6"/>
  <c r="G5833" i="6" s="1"/>
  <c r="F5834" i="6"/>
  <c r="G5834" i="6" s="1"/>
  <c r="F5835" i="6"/>
  <c r="G5835" i="6" s="1"/>
  <c r="F5836" i="6"/>
  <c r="G5836" i="6" s="1"/>
  <c r="F5837" i="6"/>
  <c r="G5837" i="6" s="1"/>
  <c r="F5838" i="6"/>
  <c r="G5838" i="6" s="1"/>
  <c r="F5839" i="6"/>
  <c r="G5839" i="6" s="1"/>
  <c r="F5840" i="6"/>
  <c r="G5840" i="6" s="1"/>
  <c r="F5841" i="6"/>
  <c r="G5841" i="6" s="1"/>
  <c r="F5842" i="6"/>
  <c r="G5842" i="6" s="1"/>
  <c r="F5843" i="6"/>
  <c r="G5843" i="6" s="1"/>
  <c r="F5844" i="6"/>
  <c r="G5844" i="6" s="1"/>
  <c r="F5845" i="6"/>
  <c r="G5845" i="6" s="1"/>
  <c r="F5846" i="6"/>
  <c r="G5846" i="6" s="1"/>
  <c r="F5847" i="6"/>
  <c r="G5847" i="6" s="1"/>
  <c r="F5848" i="6"/>
  <c r="G5848" i="6" s="1"/>
  <c r="F5849" i="6"/>
  <c r="G5849" i="6" s="1"/>
  <c r="F5850" i="6"/>
  <c r="G5850" i="6" s="1"/>
  <c r="F5851" i="6"/>
  <c r="G5851" i="6" s="1"/>
  <c r="F5852" i="6"/>
  <c r="G5852" i="6" s="1"/>
  <c r="F5853" i="6"/>
  <c r="G5853" i="6" s="1"/>
  <c r="F5854" i="6"/>
  <c r="G5854" i="6" s="1"/>
  <c r="F5855" i="6"/>
  <c r="G5855" i="6" s="1"/>
  <c r="F5856" i="6"/>
  <c r="G5856" i="6" s="1"/>
  <c r="F5857" i="6"/>
  <c r="G5857" i="6" s="1"/>
  <c r="F5858" i="6"/>
  <c r="G5858" i="6" s="1"/>
  <c r="F5859" i="6"/>
  <c r="G5859" i="6" s="1"/>
  <c r="F5860" i="6"/>
  <c r="G5860" i="6" s="1"/>
  <c r="F5861" i="6"/>
  <c r="G5861" i="6" s="1"/>
  <c r="F5862" i="6"/>
  <c r="G5862" i="6" s="1"/>
  <c r="F5863" i="6"/>
  <c r="G5863" i="6" s="1"/>
  <c r="F5864" i="6"/>
  <c r="G5864" i="6" s="1"/>
  <c r="F5865" i="6"/>
  <c r="G5865" i="6" s="1"/>
  <c r="F5866" i="6"/>
  <c r="G5866" i="6" s="1"/>
  <c r="F5867" i="6"/>
  <c r="G5867" i="6" s="1"/>
  <c r="F5868" i="6"/>
  <c r="G5868" i="6" s="1"/>
  <c r="F5869" i="6"/>
  <c r="G5869" i="6" s="1"/>
  <c r="F5870" i="6"/>
  <c r="G5870" i="6" s="1"/>
  <c r="F5871" i="6"/>
  <c r="G5871" i="6" s="1"/>
  <c r="F5872" i="6"/>
  <c r="G5872" i="6" s="1"/>
  <c r="F5873" i="6"/>
  <c r="G5873" i="6" s="1"/>
  <c r="F5874" i="6"/>
  <c r="G5874" i="6" s="1"/>
  <c r="F5875" i="6"/>
  <c r="G5875" i="6" s="1"/>
  <c r="F5876" i="6"/>
  <c r="G5876" i="6" s="1"/>
  <c r="F5877" i="6"/>
  <c r="G5877" i="6" s="1"/>
  <c r="F5878" i="6"/>
  <c r="G5878" i="6" s="1"/>
  <c r="F5879" i="6"/>
  <c r="G5879" i="6" s="1"/>
  <c r="F5880" i="6"/>
  <c r="G5880" i="6" s="1"/>
  <c r="F5881" i="6"/>
  <c r="G5881" i="6" s="1"/>
  <c r="F5882" i="6"/>
  <c r="G5882" i="6" s="1"/>
  <c r="F5883" i="6"/>
  <c r="G5883" i="6" s="1"/>
  <c r="F5884" i="6"/>
  <c r="G5884" i="6" s="1"/>
  <c r="F5885" i="6"/>
  <c r="G5885" i="6" s="1"/>
  <c r="F5886" i="6"/>
  <c r="G5886" i="6" s="1"/>
  <c r="F5887" i="6"/>
  <c r="G5887" i="6" s="1"/>
  <c r="F5888" i="6"/>
  <c r="G5888" i="6" s="1"/>
  <c r="F5889" i="6"/>
  <c r="G5889" i="6" s="1"/>
  <c r="F5890" i="6"/>
  <c r="G5890" i="6" s="1"/>
  <c r="F5891" i="6"/>
  <c r="G5891" i="6" s="1"/>
  <c r="F5892" i="6"/>
  <c r="G5892" i="6" s="1"/>
  <c r="F5893" i="6"/>
  <c r="G5893" i="6" s="1"/>
  <c r="F5894" i="6"/>
  <c r="G5894" i="6" s="1"/>
  <c r="F5895" i="6"/>
  <c r="G5895" i="6" s="1"/>
  <c r="F5896" i="6"/>
  <c r="G5896" i="6" s="1"/>
  <c r="F5897" i="6"/>
  <c r="G5897" i="6" s="1"/>
  <c r="F5898" i="6"/>
  <c r="G5898" i="6" s="1"/>
  <c r="F5899" i="6"/>
  <c r="G5899" i="6" s="1"/>
  <c r="F5900" i="6"/>
  <c r="G5900" i="6" s="1"/>
  <c r="F5901" i="6"/>
  <c r="G5901" i="6" s="1"/>
  <c r="F5902" i="6"/>
  <c r="G5902" i="6" s="1"/>
  <c r="F5903" i="6"/>
  <c r="G5903" i="6" s="1"/>
  <c r="F5904" i="6"/>
  <c r="G5904" i="6" s="1"/>
  <c r="F5905" i="6"/>
  <c r="G5905" i="6" s="1"/>
  <c r="F5906" i="6"/>
  <c r="G5906" i="6" s="1"/>
  <c r="F5907" i="6"/>
  <c r="G5907" i="6" s="1"/>
  <c r="F5908" i="6"/>
  <c r="G5908" i="6" s="1"/>
  <c r="F5909" i="6"/>
  <c r="G5909" i="6" s="1"/>
  <c r="F5910" i="6"/>
  <c r="G5910" i="6" s="1"/>
  <c r="F5911" i="6"/>
  <c r="G5911" i="6" s="1"/>
  <c r="F5912" i="6"/>
  <c r="G5912" i="6" s="1"/>
  <c r="F5913" i="6"/>
  <c r="G5913" i="6" s="1"/>
  <c r="F5914" i="6"/>
  <c r="G5914" i="6" s="1"/>
  <c r="F5915" i="6"/>
  <c r="G5915" i="6" s="1"/>
  <c r="F5916" i="6"/>
  <c r="G5916" i="6" s="1"/>
  <c r="F5917" i="6"/>
  <c r="G5917" i="6" s="1"/>
  <c r="F5918" i="6"/>
  <c r="G5918" i="6" s="1"/>
  <c r="F5919" i="6"/>
  <c r="G5919" i="6" s="1"/>
  <c r="F5920" i="6"/>
  <c r="G5920" i="6" s="1"/>
  <c r="F5921" i="6"/>
  <c r="G5921" i="6" s="1"/>
  <c r="F5922" i="6"/>
  <c r="G5922" i="6" s="1"/>
  <c r="F5923" i="6"/>
  <c r="G5923" i="6" s="1"/>
  <c r="F5924" i="6"/>
  <c r="G5924" i="6" s="1"/>
  <c r="F5925" i="6"/>
  <c r="G5925" i="6" s="1"/>
  <c r="F5926" i="6"/>
  <c r="G5926" i="6" s="1"/>
  <c r="F5927" i="6"/>
  <c r="G5927" i="6" s="1"/>
  <c r="F5928" i="6"/>
  <c r="G5928" i="6" s="1"/>
  <c r="F5929" i="6"/>
  <c r="G5929" i="6" s="1"/>
  <c r="F5930" i="6"/>
  <c r="G5930" i="6" s="1"/>
  <c r="F5931" i="6"/>
  <c r="G5931" i="6" s="1"/>
  <c r="F5932" i="6"/>
  <c r="G5932" i="6" s="1"/>
  <c r="F5933" i="6"/>
  <c r="G5933" i="6" s="1"/>
  <c r="F5934" i="6"/>
  <c r="G5934" i="6" s="1"/>
  <c r="F5935" i="6"/>
  <c r="G5935" i="6" s="1"/>
  <c r="F5936" i="6"/>
  <c r="G5936" i="6" s="1"/>
  <c r="F5937" i="6"/>
  <c r="G5937" i="6" s="1"/>
  <c r="F5938" i="6"/>
  <c r="G5938" i="6" s="1"/>
  <c r="F5939" i="6"/>
  <c r="G5939" i="6" s="1"/>
  <c r="F5940" i="6"/>
  <c r="G5940" i="6" s="1"/>
  <c r="F5941" i="6"/>
  <c r="G5941" i="6" s="1"/>
  <c r="F5942" i="6"/>
  <c r="G5942" i="6" s="1"/>
  <c r="F5943" i="6"/>
  <c r="G5943" i="6" s="1"/>
  <c r="F5944" i="6"/>
  <c r="G5944" i="6" s="1"/>
  <c r="F5945" i="6"/>
  <c r="G5945" i="6" s="1"/>
  <c r="F5946" i="6"/>
  <c r="G5946" i="6" s="1"/>
  <c r="F5947" i="6"/>
  <c r="G5947" i="6" s="1"/>
  <c r="F5948" i="6"/>
  <c r="G5948" i="6" s="1"/>
  <c r="F5949" i="6"/>
  <c r="G5949" i="6" s="1"/>
  <c r="F5950" i="6"/>
  <c r="G5950" i="6" s="1"/>
  <c r="F5951" i="6"/>
  <c r="G5951" i="6" s="1"/>
  <c r="F5952" i="6"/>
  <c r="G5952" i="6" s="1"/>
  <c r="F5953" i="6"/>
  <c r="G5953" i="6" s="1"/>
  <c r="F5954" i="6"/>
  <c r="G5954" i="6" s="1"/>
  <c r="F5955" i="6"/>
  <c r="G5955" i="6" s="1"/>
  <c r="F5956" i="6"/>
  <c r="G5956" i="6" s="1"/>
  <c r="F5957" i="6"/>
  <c r="G5957" i="6" s="1"/>
  <c r="F5958" i="6"/>
  <c r="G5958" i="6" s="1"/>
  <c r="F5959" i="6"/>
  <c r="G5959" i="6" s="1"/>
  <c r="F5960" i="6"/>
  <c r="G5960" i="6" s="1"/>
  <c r="F5961" i="6"/>
  <c r="G5961" i="6" s="1"/>
  <c r="F5962" i="6"/>
  <c r="G5962" i="6" s="1"/>
  <c r="F5963" i="6"/>
  <c r="G5963" i="6" s="1"/>
  <c r="F5964" i="6"/>
  <c r="G5964" i="6" s="1"/>
  <c r="F5965" i="6"/>
  <c r="G5965" i="6" s="1"/>
  <c r="F5966" i="6"/>
  <c r="G5966" i="6" s="1"/>
  <c r="F5967" i="6"/>
  <c r="G5967" i="6" s="1"/>
  <c r="F5968" i="6"/>
  <c r="G5968" i="6" s="1"/>
  <c r="F5969" i="6"/>
  <c r="G5969" i="6" s="1"/>
  <c r="F5970" i="6"/>
  <c r="G5970" i="6" s="1"/>
  <c r="F5971" i="6"/>
  <c r="G5971" i="6" s="1"/>
  <c r="F5972" i="6"/>
  <c r="G5972" i="6" s="1"/>
  <c r="F5973" i="6"/>
  <c r="G5973" i="6" s="1"/>
  <c r="F5974" i="6"/>
  <c r="G5974" i="6" s="1"/>
  <c r="F5975" i="6"/>
  <c r="G5975" i="6" s="1"/>
  <c r="F5976" i="6"/>
  <c r="G5976" i="6" s="1"/>
  <c r="F5977" i="6"/>
  <c r="G5977" i="6" s="1"/>
  <c r="F5978" i="6"/>
  <c r="G5978" i="6" s="1"/>
  <c r="F5979" i="6"/>
  <c r="G5979" i="6" s="1"/>
  <c r="F5980" i="6"/>
  <c r="G5980" i="6" s="1"/>
  <c r="F5981" i="6"/>
  <c r="G5981" i="6" s="1"/>
  <c r="F5982" i="6"/>
  <c r="G5982" i="6" s="1"/>
  <c r="F5983" i="6"/>
  <c r="G5983" i="6" s="1"/>
  <c r="F5984" i="6"/>
  <c r="G5984" i="6" s="1"/>
  <c r="F5985" i="6"/>
  <c r="G5985" i="6" s="1"/>
  <c r="F5986" i="6"/>
  <c r="G5986" i="6" s="1"/>
  <c r="F5987" i="6"/>
  <c r="G5987" i="6" s="1"/>
  <c r="F5988" i="6"/>
  <c r="G5988" i="6" s="1"/>
  <c r="F5989" i="6"/>
  <c r="G5989" i="6" s="1"/>
  <c r="F5990" i="6"/>
  <c r="G5990" i="6" s="1"/>
  <c r="F5991" i="6"/>
  <c r="G5991" i="6" s="1"/>
  <c r="F5992" i="6"/>
  <c r="G5992" i="6" s="1"/>
  <c r="F5993" i="6"/>
  <c r="G5993" i="6" s="1"/>
  <c r="F5994" i="6"/>
  <c r="G5994" i="6" s="1"/>
  <c r="F5995" i="6"/>
  <c r="G5995" i="6" s="1"/>
  <c r="F5996" i="6"/>
  <c r="G5996" i="6" s="1"/>
  <c r="F5997" i="6"/>
  <c r="G5997" i="6" s="1"/>
  <c r="F5998" i="6"/>
  <c r="G5998" i="6" s="1"/>
  <c r="F5999" i="6"/>
  <c r="G5999" i="6" s="1"/>
  <c r="F6000" i="6"/>
  <c r="G6000" i="6" s="1"/>
  <c r="F6001" i="6"/>
  <c r="G6001" i="6" s="1"/>
  <c r="F6002" i="6"/>
  <c r="G6002" i="6" s="1"/>
  <c r="F6003" i="6"/>
  <c r="G6003" i="6" s="1"/>
  <c r="F6004" i="6"/>
  <c r="G6004" i="6" s="1"/>
  <c r="F6005" i="6"/>
  <c r="G6005" i="6" s="1"/>
  <c r="F6006" i="6"/>
  <c r="G6006" i="6" s="1"/>
  <c r="F6007" i="6"/>
  <c r="G6007" i="6" s="1"/>
  <c r="F6008" i="6"/>
  <c r="G6008" i="6" s="1"/>
  <c r="F6009" i="6"/>
  <c r="G6009" i="6" s="1"/>
  <c r="F6010" i="6"/>
  <c r="G6010" i="6" s="1"/>
  <c r="F6011" i="6"/>
  <c r="G6011" i="6" s="1"/>
  <c r="F6012" i="6"/>
  <c r="G6012" i="6" s="1"/>
  <c r="F6013" i="6"/>
  <c r="G6013" i="6" s="1"/>
  <c r="F6014" i="6"/>
  <c r="G6014" i="6" s="1"/>
  <c r="F6015" i="6"/>
  <c r="G6015" i="6" s="1"/>
  <c r="F6016" i="6"/>
  <c r="G6016" i="6" s="1"/>
  <c r="F6017" i="6"/>
  <c r="G6017" i="6" s="1"/>
  <c r="F6018" i="6"/>
  <c r="G6018" i="6" s="1"/>
  <c r="F6019" i="6"/>
  <c r="G6019" i="6" s="1"/>
  <c r="F6020" i="6"/>
  <c r="G6020" i="6" s="1"/>
  <c r="F6021" i="6"/>
  <c r="G6021" i="6" s="1"/>
  <c r="F6022" i="6"/>
  <c r="G6022" i="6" s="1"/>
  <c r="F6023" i="6"/>
  <c r="G6023" i="6" s="1"/>
  <c r="F6024" i="6"/>
  <c r="G6024" i="6" s="1"/>
  <c r="F6025" i="6"/>
  <c r="G6025" i="6" s="1"/>
  <c r="F6026" i="6"/>
  <c r="G6026" i="6" s="1"/>
  <c r="F6027" i="6"/>
  <c r="G6027" i="6" s="1"/>
  <c r="F6028" i="6"/>
  <c r="G6028" i="6" s="1"/>
  <c r="F6029" i="6"/>
  <c r="G6029" i="6" s="1"/>
  <c r="F6030" i="6"/>
  <c r="G6030" i="6" s="1"/>
  <c r="F6031" i="6"/>
  <c r="G6031" i="6" s="1"/>
  <c r="F6032" i="6"/>
  <c r="G6032" i="6" s="1"/>
  <c r="F6033" i="6"/>
  <c r="G6033" i="6" s="1"/>
  <c r="F6034" i="6"/>
  <c r="G6034" i="6" s="1"/>
  <c r="F6035" i="6"/>
  <c r="G6035" i="6" s="1"/>
  <c r="F6036" i="6"/>
  <c r="G6036" i="6" s="1"/>
  <c r="F6037" i="6"/>
  <c r="G6037" i="6" s="1"/>
  <c r="F6038" i="6"/>
  <c r="G6038" i="6" s="1"/>
  <c r="F6039" i="6"/>
  <c r="G6039" i="6" s="1"/>
  <c r="F6040" i="6"/>
  <c r="G6040" i="6" s="1"/>
  <c r="F6041" i="6"/>
  <c r="G6041" i="6" s="1"/>
  <c r="F6042" i="6"/>
  <c r="G6042" i="6" s="1"/>
  <c r="F6043" i="6"/>
  <c r="G6043" i="6" s="1"/>
  <c r="F6044" i="6"/>
  <c r="G6044" i="6" s="1"/>
  <c r="F6045" i="6"/>
  <c r="G6045" i="6" s="1"/>
  <c r="F6046" i="6"/>
  <c r="G6046" i="6" s="1"/>
  <c r="F6047" i="6"/>
  <c r="G6047" i="6" s="1"/>
  <c r="F6048" i="6"/>
  <c r="G6048" i="6" s="1"/>
  <c r="F6049" i="6"/>
  <c r="G6049" i="6" s="1"/>
  <c r="F6050" i="6"/>
  <c r="G6050" i="6" s="1"/>
  <c r="F6051" i="6"/>
  <c r="G6051" i="6" s="1"/>
  <c r="F6052" i="6"/>
  <c r="G6052" i="6" s="1"/>
  <c r="F6053" i="6"/>
  <c r="G6053" i="6" s="1"/>
  <c r="F6054" i="6"/>
  <c r="G6054" i="6" s="1"/>
  <c r="F6055" i="6"/>
  <c r="G6055" i="6" s="1"/>
  <c r="F6056" i="6"/>
  <c r="G6056" i="6" s="1"/>
  <c r="F6057" i="6"/>
  <c r="G6057" i="6" s="1"/>
  <c r="F6058" i="6"/>
  <c r="G6058" i="6" s="1"/>
  <c r="F6059" i="6"/>
  <c r="G6059" i="6" s="1"/>
  <c r="F6060" i="6"/>
  <c r="G6060" i="6" s="1"/>
  <c r="F6061" i="6"/>
  <c r="G6061" i="6" s="1"/>
  <c r="F6062" i="6"/>
  <c r="G6062" i="6" s="1"/>
  <c r="F6063" i="6"/>
  <c r="G6063" i="6" s="1"/>
  <c r="F6064" i="6"/>
  <c r="G6064" i="6" s="1"/>
  <c r="F6065" i="6"/>
  <c r="G6065" i="6" s="1"/>
  <c r="F6066" i="6"/>
  <c r="G6066" i="6" s="1"/>
  <c r="F6067" i="6"/>
  <c r="G6067" i="6" s="1"/>
  <c r="F6068" i="6"/>
  <c r="G6068" i="6" s="1"/>
  <c r="F6069" i="6"/>
  <c r="G6069" i="6" s="1"/>
  <c r="F6070" i="6"/>
  <c r="G6070" i="6" s="1"/>
  <c r="F6071" i="6"/>
  <c r="G6071" i="6" s="1"/>
  <c r="F6072" i="6"/>
  <c r="G6072" i="6" s="1"/>
  <c r="F6073" i="6"/>
  <c r="G6073" i="6" s="1"/>
  <c r="F6074" i="6"/>
  <c r="G6074" i="6" s="1"/>
  <c r="F6075" i="6"/>
  <c r="G6075" i="6" s="1"/>
  <c r="F6076" i="6"/>
  <c r="G6076" i="6" s="1"/>
  <c r="F6077" i="6"/>
  <c r="G6077" i="6" s="1"/>
  <c r="F6078" i="6"/>
  <c r="G6078" i="6" s="1"/>
  <c r="F6079" i="6"/>
  <c r="G6079" i="6" s="1"/>
  <c r="F6080" i="6"/>
  <c r="G6080" i="6" s="1"/>
  <c r="F6081" i="6"/>
  <c r="G6081" i="6" s="1"/>
  <c r="F6082" i="6"/>
  <c r="G6082" i="6" s="1"/>
  <c r="F6083" i="6"/>
  <c r="G6083" i="6" s="1"/>
  <c r="F6084" i="6"/>
  <c r="G6084" i="6" s="1"/>
  <c r="F6085" i="6"/>
  <c r="G6085" i="6" s="1"/>
  <c r="F6086" i="6"/>
  <c r="G6086" i="6" s="1"/>
  <c r="F6087" i="6"/>
  <c r="G6087" i="6" s="1"/>
  <c r="F6088" i="6"/>
  <c r="G6088" i="6" s="1"/>
  <c r="F6089" i="6"/>
  <c r="G6089" i="6" s="1"/>
  <c r="F6090" i="6"/>
  <c r="G6090" i="6" s="1"/>
  <c r="F6091" i="6"/>
  <c r="G6091" i="6" s="1"/>
  <c r="F6092" i="6"/>
  <c r="G6092" i="6" s="1"/>
  <c r="F6093" i="6"/>
  <c r="G6093" i="6" s="1"/>
  <c r="F6094" i="6"/>
  <c r="G6094" i="6" s="1"/>
  <c r="F6095" i="6"/>
  <c r="G6095" i="6" s="1"/>
  <c r="F6096" i="6"/>
  <c r="G6096" i="6" s="1"/>
  <c r="F6097" i="6"/>
  <c r="G6097" i="6" s="1"/>
  <c r="F6098" i="6"/>
  <c r="G6098" i="6" s="1"/>
  <c r="F6099" i="6"/>
  <c r="G6099" i="6" s="1"/>
  <c r="F6100" i="6"/>
  <c r="G6100" i="6" s="1"/>
  <c r="F6101" i="6"/>
  <c r="G6101" i="6" s="1"/>
  <c r="F6102" i="6"/>
  <c r="G6102" i="6" s="1"/>
  <c r="F6103" i="6"/>
  <c r="G6103" i="6" s="1"/>
  <c r="F6104" i="6"/>
  <c r="G6104" i="6" s="1"/>
  <c r="F6105" i="6"/>
  <c r="G6105" i="6" s="1"/>
  <c r="F6106" i="6"/>
  <c r="G6106" i="6" s="1"/>
  <c r="F6107" i="6"/>
  <c r="G6107" i="6" s="1"/>
  <c r="F6108" i="6"/>
  <c r="G6108" i="6" s="1"/>
  <c r="F6109" i="6"/>
  <c r="G6109" i="6" s="1"/>
  <c r="F6110" i="6"/>
  <c r="G6110" i="6" s="1"/>
  <c r="F6111" i="6"/>
  <c r="G6111" i="6" s="1"/>
  <c r="F6112" i="6"/>
  <c r="G6112" i="6" s="1"/>
  <c r="F6113" i="6"/>
  <c r="G6113" i="6" s="1"/>
  <c r="F6114" i="6"/>
  <c r="G6114" i="6" s="1"/>
  <c r="F6115" i="6"/>
  <c r="G6115" i="6" s="1"/>
  <c r="F6116" i="6"/>
  <c r="G6116" i="6" s="1"/>
  <c r="F6117" i="6"/>
  <c r="G6117" i="6" s="1"/>
  <c r="F6118" i="6"/>
  <c r="G6118" i="6" s="1"/>
  <c r="F6119" i="6"/>
  <c r="G6119" i="6" s="1"/>
  <c r="F6120" i="6"/>
  <c r="G6120" i="6" s="1"/>
  <c r="F6121" i="6"/>
  <c r="G6121" i="6" s="1"/>
  <c r="F6122" i="6"/>
  <c r="G6122" i="6" s="1"/>
  <c r="F6123" i="6"/>
  <c r="G6123" i="6" s="1"/>
  <c r="F6124" i="6"/>
  <c r="G6124" i="6" s="1"/>
  <c r="F6125" i="6"/>
  <c r="G6125" i="6" s="1"/>
  <c r="F6126" i="6"/>
  <c r="G6126" i="6" s="1"/>
  <c r="F6127" i="6"/>
  <c r="G6127" i="6" s="1"/>
  <c r="F6128" i="6"/>
  <c r="G6128" i="6" s="1"/>
  <c r="F6129" i="6"/>
  <c r="G6129" i="6" s="1"/>
  <c r="F6130" i="6"/>
  <c r="G6130" i="6" s="1"/>
  <c r="F6131" i="6"/>
  <c r="G6131" i="6" s="1"/>
  <c r="F6132" i="6"/>
  <c r="G6132" i="6" s="1"/>
  <c r="F6133" i="6"/>
  <c r="G6133" i="6" s="1"/>
  <c r="F6134" i="6"/>
  <c r="G6134" i="6" s="1"/>
  <c r="F6135" i="6"/>
  <c r="G6135" i="6" s="1"/>
  <c r="F6136" i="6"/>
  <c r="G6136" i="6" s="1"/>
  <c r="F6137" i="6"/>
  <c r="G6137" i="6" s="1"/>
  <c r="F6138" i="6"/>
  <c r="G6138" i="6" s="1"/>
  <c r="F6139" i="6"/>
  <c r="G6139" i="6" s="1"/>
  <c r="F6140" i="6"/>
  <c r="G6140" i="6" s="1"/>
  <c r="F6141" i="6"/>
  <c r="G6141" i="6" s="1"/>
  <c r="F6142" i="6"/>
  <c r="G6142" i="6" s="1"/>
  <c r="F6143" i="6"/>
  <c r="G6143" i="6" s="1"/>
  <c r="F6144" i="6"/>
  <c r="G6144" i="6" s="1"/>
  <c r="F6145" i="6"/>
  <c r="G6145" i="6" s="1"/>
  <c r="F6146" i="6"/>
  <c r="G6146" i="6" s="1"/>
  <c r="F6147" i="6"/>
  <c r="G6147" i="6" s="1"/>
  <c r="F6148" i="6"/>
  <c r="G6148" i="6" s="1"/>
  <c r="F6149" i="6"/>
  <c r="G6149" i="6" s="1"/>
  <c r="F6150" i="6"/>
  <c r="G6150" i="6" s="1"/>
  <c r="F6151" i="6"/>
  <c r="G6151" i="6" s="1"/>
  <c r="F6152" i="6"/>
  <c r="G6152" i="6" s="1"/>
  <c r="F6153" i="6"/>
  <c r="G6153" i="6" s="1"/>
  <c r="F6154" i="6"/>
  <c r="G6154" i="6" s="1"/>
  <c r="F6155" i="6"/>
  <c r="G6155" i="6" s="1"/>
  <c r="F6156" i="6"/>
  <c r="G6156" i="6" s="1"/>
  <c r="F6157" i="6"/>
  <c r="G6157" i="6" s="1"/>
  <c r="F6158" i="6"/>
  <c r="G6158" i="6" s="1"/>
  <c r="F6159" i="6"/>
  <c r="G6159" i="6" s="1"/>
  <c r="F6160" i="6"/>
  <c r="G6160" i="6" s="1"/>
  <c r="F6161" i="6"/>
  <c r="G6161" i="6" s="1"/>
  <c r="F6162" i="6"/>
  <c r="G6162" i="6" s="1"/>
  <c r="F6163" i="6"/>
  <c r="G6163" i="6" s="1"/>
  <c r="F6164" i="6"/>
  <c r="G6164" i="6" s="1"/>
  <c r="F6165" i="6"/>
  <c r="G6165" i="6" s="1"/>
  <c r="F6166" i="6"/>
  <c r="G6166" i="6" s="1"/>
  <c r="F6167" i="6"/>
  <c r="G6167" i="6" s="1"/>
  <c r="F6168" i="6"/>
  <c r="G6168" i="6" s="1"/>
  <c r="F6169" i="6"/>
  <c r="G6169" i="6" s="1"/>
  <c r="F6170" i="6"/>
  <c r="G6170" i="6" s="1"/>
  <c r="F6171" i="6"/>
  <c r="G6171" i="6" s="1"/>
  <c r="F6172" i="6"/>
  <c r="G6172" i="6" s="1"/>
  <c r="F6173" i="6"/>
  <c r="G6173" i="6" s="1"/>
  <c r="F6174" i="6"/>
  <c r="G6174" i="6" s="1"/>
  <c r="F6175" i="6"/>
  <c r="G6175" i="6" s="1"/>
  <c r="F6176" i="6"/>
  <c r="G6176" i="6" s="1"/>
  <c r="F6177" i="6"/>
  <c r="G6177" i="6" s="1"/>
  <c r="F6178" i="6"/>
  <c r="G6178" i="6" s="1"/>
  <c r="F6179" i="6"/>
  <c r="G6179" i="6" s="1"/>
  <c r="F6180" i="6"/>
  <c r="G6180" i="6" s="1"/>
  <c r="F6181" i="6"/>
  <c r="G6181" i="6" s="1"/>
  <c r="F6182" i="6"/>
  <c r="G6182" i="6" s="1"/>
  <c r="F6183" i="6"/>
  <c r="G6183" i="6" s="1"/>
  <c r="F6184" i="6"/>
  <c r="G6184" i="6" s="1"/>
  <c r="F6185" i="6"/>
  <c r="G6185" i="6" s="1"/>
  <c r="F6186" i="6"/>
  <c r="G6186" i="6" s="1"/>
  <c r="F6187" i="6"/>
  <c r="G6187" i="6" s="1"/>
  <c r="F6188" i="6"/>
  <c r="G6188" i="6" s="1"/>
  <c r="F6189" i="6"/>
  <c r="G6189" i="6" s="1"/>
  <c r="F6190" i="6"/>
  <c r="G6190" i="6" s="1"/>
  <c r="F6191" i="6"/>
  <c r="G6191" i="6" s="1"/>
  <c r="F6192" i="6"/>
  <c r="G6192" i="6" s="1"/>
  <c r="F6193" i="6"/>
  <c r="G6193" i="6" s="1"/>
  <c r="F6194" i="6"/>
  <c r="G6194" i="6" s="1"/>
  <c r="F6195" i="6"/>
  <c r="G6195" i="6" s="1"/>
  <c r="F6196" i="6"/>
  <c r="G6196" i="6" s="1"/>
  <c r="F6197" i="6"/>
  <c r="G6197" i="6" s="1"/>
  <c r="F6198" i="6"/>
  <c r="G6198" i="6" s="1"/>
  <c r="F6199" i="6"/>
  <c r="G6199" i="6" s="1"/>
  <c r="F6200" i="6"/>
  <c r="G6200" i="6" s="1"/>
  <c r="F6201" i="6"/>
  <c r="G6201" i="6" s="1"/>
  <c r="F6202" i="6"/>
  <c r="G6202" i="6" s="1"/>
  <c r="F6203" i="6"/>
  <c r="G6203" i="6" s="1"/>
  <c r="F6204" i="6"/>
  <c r="G6204" i="6" s="1"/>
  <c r="F6205" i="6"/>
  <c r="G6205" i="6" s="1"/>
  <c r="F6206" i="6"/>
  <c r="G6206" i="6" s="1"/>
  <c r="F6207" i="6"/>
  <c r="G6207" i="6" s="1"/>
  <c r="F6208" i="6"/>
  <c r="G6208" i="6" s="1"/>
  <c r="F6209" i="6"/>
  <c r="G6209" i="6" s="1"/>
  <c r="F6210" i="6"/>
  <c r="G6210" i="6" s="1"/>
  <c r="F6211" i="6"/>
  <c r="G6211" i="6" s="1"/>
  <c r="F6212" i="6"/>
  <c r="G6212" i="6" s="1"/>
  <c r="F6213" i="6"/>
  <c r="G6213" i="6" s="1"/>
  <c r="F6214" i="6"/>
  <c r="G6214" i="6" s="1"/>
  <c r="F6215" i="6"/>
  <c r="G6215" i="6" s="1"/>
  <c r="F6216" i="6"/>
  <c r="G6216" i="6" s="1"/>
  <c r="F6217" i="6"/>
  <c r="G6217" i="6" s="1"/>
  <c r="F6218" i="6"/>
  <c r="G6218" i="6" s="1"/>
  <c r="F6219" i="6"/>
  <c r="G6219" i="6" s="1"/>
  <c r="F6220" i="6"/>
  <c r="G6220" i="6" s="1"/>
  <c r="F6221" i="6"/>
  <c r="G6221" i="6" s="1"/>
  <c r="F6222" i="6"/>
  <c r="G6222" i="6" s="1"/>
  <c r="F6223" i="6"/>
  <c r="G6223" i="6" s="1"/>
  <c r="F6224" i="6"/>
  <c r="G6224" i="6" s="1"/>
  <c r="F6225" i="6"/>
  <c r="G6225" i="6" s="1"/>
  <c r="F6226" i="6"/>
  <c r="G6226" i="6" s="1"/>
  <c r="F6227" i="6"/>
  <c r="G6227" i="6" s="1"/>
  <c r="F6228" i="6"/>
  <c r="G6228" i="6" s="1"/>
  <c r="F6229" i="6"/>
  <c r="G6229" i="6" s="1"/>
  <c r="F6230" i="6"/>
  <c r="G6230" i="6" s="1"/>
  <c r="F6231" i="6"/>
  <c r="G6231" i="6" s="1"/>
  <c r="F6232" i="6"/>
  <c r="G6232" i="6" s="1"/>
  <c r="F6233" i="6"/>
  <c r="G6233" i="6" s="1"/>
  <c r="F6234" i="6"/>
  <c r="G6234" i="6" s="1"/>
  <c r="F6235" i="6"/>
  <c r="G6235" i="6" s="1"/>
  <c r="F6236" i="6"/>
  <c r="G6236" i="6" s="1"/>
  <c r="F6237" i="6"/>
  <c r="G6237" i="6" s="1"/>
  <c r="F6238" i="6"/>
  <c r="G6238" i="6" s="1"/>
  <c r="F6239" i="6"/>
  <c r="G6239" i="6" s="1"/>
  <c r="F6240" i="6"/>
  <c r="G6240" i="6" s="1"/>
  <c r="F6241" i="6"/>
  <c r="G6241" i="6" s="1"/>
  <c r="F6242" i="6"/>
  <c r="G6242" i="6" s="1"/>
  <c r="F6243" i="6"/>
  <c r="G6243" i="6" s="1"/>
  <c r="F6244" i="6"/>
  <c r="G6244" i="6" s="1"/>
  <c r="F6245" i="6"/>
  <c r="G6245" i="6" s="1"/>
  <c r="F6246" i="6"/>
  <c r="G6246" i="6" s="1"/>
  <c r="F6247" i="6"/>
  <c r="G6247" i="6" s="1"/>
  <c r="F6248" i="6"/>
  <c r="G6248" i="6" s="1"/>
  <c r="F6249" i="6"/>
  <c r="G6249" i="6" s="1"/>
  <c r="F6250" i="6"/>
  <c r="G6250" i="6" s="1"/>
  <c r="F6251" i="6"/>
  <c r="G6251" i="6" s="1"/>
  <c r="F6252" i="6"/>
  <c r="G6252" i="6" s="1"/>
  <c r="F6253" i="6"/>
  <c r="G6253" i="6" s="1"/>
  <c r="F6254" i="6"/>
  <c r="G6254" i="6" s="1"/>
  <c r="F6255" i="6"/>
  <c r="G6255" i="6" s="1"/>
  <c r="F6256" i="6"/>
  <c r="G6256" i="6" s="1"/>
  <c r="F6257" i="6"/>
  <c r="G6257" i="6" s="1"/>
  <c r="F6258" i="6"/>
  <c r="G6258" i="6" s="1"/>
  <c r="F6259" i="6"/>
  <c r="G6259" i="6" s="1"/>
  <c r="F6260" i="6"/>
  <c r="G6260" i="6" s="1"/>
  <c r="F6261" i="6"/>
  <c r="G6261" i="6" s="1"/>
  <c r="F6262" i="6"/>
  <c r="G6262" i="6" s="1"/>
  <c r="F6263" i="6"/>
  <c r="G6263" i="6" s="1"/>
  <c r="F6264" i="6"/>
  <c r="G6264" i="6" s="1"/>
  <c r="F6265" i="6"/>
  <c r="G6265" i="6" s="1"/>
  <c r="F6266" i="6"/>
  <c r="G6266" i="6" s="1"/>
  <c r="F6267" i="6"/>
  <c r="G6267" i="6" s="1"/>
  <c r="F6268" i="6"/>
  <c r="G6268" i="6" s="1"/>
  <c r="F6269" i="6"/>
  <c r="G6269" i="6" s="1"/>
  <c r="F6270" i="6"/>
  <c r="G6270" i="6" s="1"/>
  <c r="F6271" i="6"/>
  <c r="G6271" i="6" s="1"/>
  <c r="F6272" i="6"/>
  <c r="G6272" i="6" s="1"/>
  <c r="F6273" i="6"/>
  <c r="G6273" i="6" s="1"/>
  <c r="F6274" i="6"/>
  <c r="G6274" i="6" s="1"/>
  <c r="F6275" i="6"/>
  <c r="G6275" i="6" s="1"/>
  <c r="F6276" i="6"/>
  <c r="G6276" i="6" s="1"/>
  <c r="F6277" i="6"/>
  <c r="G6277" i="6" s="1"/>
  <c r="F6278" i="6"/>
  <c r="G6278" i="6" s="1"/>
  <c r="F6279" i="6"/>
  <c r="G6279" i="6" s="1"/>
  <c r="F6280" i="6"/>
  <c r="G6280" i="6" s="1"/>
  <c r="F6281" i="6"/>
  <c r="G6281" i="6" s="1"/>
  <c r="F6282" i="6"/>
  <c r="G6282" i="6" s="1"/>
  <c r="F6283" i="6"/>
  <c r="G6283" i="6" s="1"/>
  <c r="F6284" i="6"/>
  <c r="G6284" i="6" s="1"/>
  <c r="F6285" i="6"/>
  <c r="G6285" i="6" s="1"/>
  <c r="F6286" i="6"/>
  <c r="G6286" i="6" s="1"/>
  <c r="F6287" i="6"/>
  <c r="G6287" i="6" s="1"/>
  <c r="F6288" i="6"/>
  <c r="G6288" i="6" s="1"/>
  <c r="F6289" i="6"/>
  <c r="G6289" i="6" s="1"/>
  <c r="F6290" i="6"/>
  <c r="G6290" i="6" s="1"/>
  <c r="F6291" i="6"/>
  <c r="G6291" i="6" s="1"/>
  <c r="F6292" i="6"/>
  <c r="G6292" i="6" s="1"/>
  <c r="F6293" i="6"/>
  <c r="G6293" i="6" s="1"/>
  <c r="F6294" i="6"/>
  <c r="G6294" i="6" s="1"/>
  <c r="F6295" i="6"/>
  <c r="G6295" i="6" s="1"/>
  <c r="F6296" i="6"/>
  <c r="G6296" i="6" s="1"/>
  <c r="F6297" i="6"/>
  <c r="G6297" i="6" s="1"/>
  <c r="F6298" i="6"/>
  <c r="G6298" i="6" s="1"/>
  <c r="F6299" i="6"/>
  <c r="G6299" i="6" s="1"/>
  <c r="F6300" i="6"/>
  <c r="G6300" i="6" s="1"/>
  <c r="F6301" i="6"/>
  <c r="G6301" i="6" s="1"/>
  <c r="F6302" i="6"/>
  <c r="G6302" i="6" s="1"/>
  <c r="F6303" i="6"/>
  <c r="G6303" i="6" s="1"/>
  <c r="F6304" i="6"/>
  <c r="G6304" i="6" s="1"/>
  <c r="F6305" i="6"/>
  <c r="G6305" i="6" s="1"/>
  <c r="F6306" i="6"/>
  <c r="G6306" i="6" s="1"/>
  <c r="F6307" i="6"/>
  <c r="G6307" i="6" s="1"/>
  <c r="F6308" i="6"/>
  <c r="G6308" i="6" s="1"/>
  <c r="F6309" i="6"/>
  <c r="G6309" i="6" s="1"/>
  <c r="F6310" i="6"/>
  <c r="G6310" i="6" s="1"/>
  <c r="F6311" i="6"/>
  <c r="G6311" i="6" s="1"/>
  <c r="F6312" i="6"/>
  <c r="G6312" i="6" s="1"/>
  <c r="F6313" i="6"/>
  <c r="G6313" i="6" s="1"/>
  <c r="F6314" i="6"/>
  <c r="G6314" i="6" s="1"/>
  <c r="F6315" i="6"/>
  <c r="G6315" i="6" s="1"/>
  <c r="F6316" i="6"/>
  <c r="G6316" i="6" s="1"/>
  <c r="F6317" i="6"/>
  <c r="G6317" i="6" s="1"/>
  <c r="F6318" i="6"/>
  <c r="G6318" i="6" s="1"/>
  <c r="F6319" i="6"/>
  <c r="G6319" i="6" s="1"/>
  <c r="F6320" i="6"/>
  <c r="G6320" i="6" s="1"/>
  <c r="F6321" i="6"/>
  <c r="G6321" i="6" s="1"/>
  <c r="F6322" i="6"/>
  <c r="G6322" i="6" s="1"/>
  <c r="F6323" i="6"/>
  <c r="G6323" i="6" s="1"/>
  <c r="F6324" i="6"/>
  <c r="G6324" i="6" s="1"/>
  <c r="F6325" i="6"/>
  <c r="G6325" i="6" s="1"/>
  <c r="F6326" i="6"/>
  <c r="G6326" i="6" s="1"/>
  <c r="F6327" i="6"/>
  <c r="G6327" i="6" s="1"/>
  <c r="F6328" i="6"/>
  <c r="G6328" i="6" s="1"/>
  <c r="F6329" i="6"/>
  <c r="G6329" i="6" s="1"/>
  <c r="F6330" i="6"/>
  <c r="G6330" i="6" s="1"/>
  <c r="F6331" i="6"/>
  <c r="G6331" i="6" s="1"/>
  <c r="F6332" i="6"/>
  <c r="G6332" i="6" s="1"/>
  <c r="F6333" i="6"/>
  <c r="G6333" i="6" s="1"/>
  <c r="F6334" i="6"/>
  <c r="G6334" i="6" s="1"/>
  <c r="F6335" i="6"/>
  <c r="G6335" i="6" s="1"/>
  <c r="F6336" i="6"/>
  <c r="G6336" i="6" s="1"/>
  <c r="F6337" i="6"/>
  <c r="G6337" i="6" s="1"/>
  <c r="F6338" i="6"/>
  <c r="G6338" i="6" s="1"/>
  <c r="F6339" i="6"/>
  <c r="G6339" i="6" s="1"/>
  <c r="F6340" i="6"/>
  <c r="G6340" i="6" s="1"/>
  <c r="F6341" i="6"/>
  <c r="G6341" i="6" s="1"/>
  <c r="F6342" i="6"/>
  <c r="G6342" i="6" s="1"/>
  <c r="F6343" i="6"/>
  <c r="G6343" i="6" s="1"/>
  <c r="F6344" i="6"/>
  <c r="G6344" i="6" s="1"/>
  <c r="F6345" i="6"/>
  <c r="G6345" i="6" s="1"/>
  <c r="F6346" i="6"/>
  <c r="G6346" i="6" s="1"/>
  <c r="F6347" i="6"/>
  <c r="G6347" i="6" s="1"/>
  <c r="F6348" i="6"/>
  <c r="G6348" i="6" s="1"/>
  <c r="F6349" i="6"/>
  <c r="G6349" i="6" s="1"/>
  <c r="F6350" i="6"/>
  <c r="G6350" i="6" s="1"/>
  <c r="F6351" i="6"/>
  <c r="G6351" i="6" s="1"/>
  <c r="F6352" i="6"/>
  <c r="G6352" i="6" s="1"/>
  <c r="F6353" i="6"/>
  <c r="G6353" i="6" s="1"/>
  <c r="F6354" i="6"/>
  <c r="G6354" i="6" s="1"/>
  <c r="F6355" i="6"/>
  <c r="G6355" i="6" s="1"/>
  <c r="F6356" i="6"/>
  <c r="G6356" i="6" s="1"/>
  <c r="F6357" i="6"/>
  <c r="G6357" i="6" s="1"/>
  <c r="F6358" i="6"/>
  <c r="G6358" i="6" s="1"/>
  <c r="F6359" i="6"/>
  <c r="G6359" i="6" s="1"/>
  <c r="F6360" i="6"/>
  <c r="G6360" i="6" s="1"/>
  <c r="F6361" i="6"/>
  <c r="G6361" i="6" s="1"/>
  <c r="F6362" i="6"/>
  <c r="G6362" i="6" s="1"/>
  <c r="F6363" i="6"/>
  <c r="G6363" i="6" s="1"/>
  <c r="F6364" i="6"/>
  <c r="G6364" i="6" s="1"/>
  <c r="F6365" i="6"/>
  <c r="G6365" i="6" s="1"/>
  <c r="F6366" i="6"/>
  <c r="G6366" i="6" s="1"/>
  <c r="F6367" i="6"/>
  <c r="G6367" i="6" s="1"/>
  <c r="F6368" i="6"/>
  <c r="G6368" i="6" s="1"/>
  <c r="F6369" i="6"/>
  <c r="G6369" i="6" s="1"/>
  <c r="F6370" i="6"/>
  <c r="G6370" i="6" s="1"/>
  <c r="F6371" i="6"/>
  <c r="G6371" i="6" s="1"/>
  <c r="F6372" i="6"/>
  <c r="G6372" i="6" s="1"/>
  <c r="F6373" i="6"/>
  <c r="G6373" i="6" s="1"/>
  <c r="F6374" i="6"/>
  <c r="G6374" i="6" s="1"/>
  <c r="F6375" i="6"/>
  <c r="G6375" i="6" s="1"/>
  <c r="F6376" i="6"/>
  <c r="G6376" i="6" s="1"/>
  <c r="F6377" i="6"/>
  <c r="G6377" i="6" s="1"/>
  <c r="F6378" i="6"/>
  <c r="G6378" i="6" s="1"/>
  <c r="F6379" i="6"/>
  <c r="G6379" i="6" s="1"/>
  <c r="F6380" i="6"/>
  <c r="G6380" i="6" s="1"/>
  <c r="F6381" i="6"/>
  <c r="G6381" i="6" s="1"/>
  <c r="F6382" i="6"/>
  <c r="G6382" i="6" s="1"/>
  <c r="F6383" i="6"/>
  <c r="G6383" i="6" s="1"/>
  <c r="F6384" i="6"/>
  <c r="G6384" i="6" s="1"/>
  <c r="F6385" i="6"/>
  <c r="G6385" i="6" s="1"/>
  <c r="F6386" i="6"/>
  <c r="G6386" i="6" s="1"/>
  <c r="F6387" i="6"/>
  <c r="G6387" i="6" s="1"/>
  <c r="F6388" i="6"/>
  <c r="G6388" i="6" s="1"/>
  <c r="F6389" i="6"/>
  <c r="G6389" i="6" s="1"/>
  <c r="F6390" i="6"/>
  <c r="G6390" i="6" s="1"/>
  <c r="F6391" i="6"/>
  <c r="G6391" i="6" s="1"/>
  <c r="F6392" i="6"/>
  <c r="G6392" i="6" s="1"/>
  <c r="F6393" i="6"/>
  <c r="G6393" i="6" s="1"/>
  <c r="F6394" i="6"/>
  <c r="G6394" i="6" s="1"/>
  <c r="F6395" i="6"/>
  <c r="G6395" i="6" s="1"/>
  <c r="F6396" i="6"/>
  <c r="G6396" i="6" s="1"/>
  <c r="F6397" i="6"/>
  <c r="G6397" i="6" s="1"/>
  <c r="F6398" i="6"/>
  <c r="G6398" i="6" s="1"/>
  <c r="F6399" i="6"/>
  <c r="G6399" i="6" s="1"/>
  <c r="F6400" i="6"/>
  <c r="G6400" i="6" s="1"/>
  <c r="F6401" i="6"/>
  <c r="G6401" i="6" s="1"/>
  <c r="F6402" i="6"/>
  <c r="G6402" i="6" s="1"/>
  <c r="F6403" i="6"/>
  <c r="G6403" i="6" s="1"/>
  <c r="F6404" i="6"/>
  <c r="G6404" i="6" s="1"/>
  <c r="F6405" i="6"/>
  <c r="G6405" i="6" s="1"/>
  <c r="F6406" i="6"/>
  <c r="G6406" i="6" s="1"/>
  <c r="F6407" i="6"/>
  <c r="G6407" i="6" s="1"/>
  <c r="F6408" i="6"/>
  <c r="G6408" i="6" s="1"/>
  <c r="F6409" i="6"/>
  <c r="G6409" i="6" s="1"/>
  <c r="F6410" i="6"/>
  <c r="G6410" i="6" s="1"/>
  <c r="F6411" i="6"/>
  <c r="G6411" i="6" s="1"/>
  <c r="F6412" i="6"/>
  <c r="G6412" i="6" s="1"/>
  <c r="F6413" i="6"/>
  <c r="G6413" i="6" s="1"/>
  <c r="F6414" i="6"/>
  <c r="G6414" i="6" s="1"/>
  <c r="F6415" i="6"/>
  <c r="G6415" i="6" s="1"/>
  <c r="F6416" i="6"/>
  <c r="G6416" i="6" s="1"/>
  <c r="F6417" i="6"/>
  <c r="G6417" i="6" s="1"/>
  <c r="F6418" i="6"/>
  <c r="G6418" i="6" s="1"/>
  <c r="F6419" i="6"/>
  <c r="G6419" i="6" s="1"/>
  <c r="F6420" i="6"/>
  <c r="G6420" i="6" s="1"/>
  <c r="F6421" i="6"/>
  <c r="G6421" i="6" s="1"/>
  <c r="F6422" i="6"/>
  <c r="G6422" i="6" s="1"/>
  <c r="F6423" i="6"/>
  <c r="G6423" i="6" s="1"/>
  <c r="F6424" i="6"/>
  <c r="G6424" i="6" s="1"/>
  <c r="F6425" i="6"/>
  <c r="G6425" i="6" s="1"/>
  <c r="F6426" i="6"/>
  <c r="G6426" i="6" s="1"/>
  <c r="F6427" i="6"/>
  <c r="G6427" i="6" s="1"/>
  <c r="F6428" i="6"/>
  <c r="G6428" i="6" s="1"/>
  <c r="F6429" i="6"/>
  <c r="G6429" i="6" s="1"/>
  <c r="F6430" i="6"/>
  <c r="G6430" i="6" s="1"/>
  <c r="F6431" i="6"/>
  <c r="G6431" i="6" s="1"/>
  <c r="F6432" i="6"/>
  <c r="G6432" i="6" s="1"/>
  <c r="F6433" i="6"/>
  <c r="G6433" i="6" s="1"/>
  <c r="F6434" i="6"/>
  <c r="G6434" i="6" s="1"/>
  <c r="F6435" i="6"/>
  <c r="G6435" i="6" s="1"/>
  <c r="F6436" i="6"/>
  <c r="G6436" i="6" s="1"/>
  <c r="F6437" i="6"/>
  <c r="G6437" i="6" s="1"/>
  <c r="F6438" i="6"/>
  <c r="G6438" i="6" s="1"/>
  <c r="F6439" i="6"/>
  <c r="G6439" i="6" s="1"/>
  <c r="F6440" i="6"/>
  <c r="G6440" i="6" s="1"/>
  <c r="F6441" i="6"/>
  <c r="G6441" i="6" s="1"/>
  <c r="F6442" i="6"/>
  <c r="G6442" i="6" s="1"/>
  <c r="F6443" i="6"/>
  <c r="G6443" i="6" s="1"/>
  <c r="F6444" i="6"/>
  <c r="G6444" i="6" s="1"/>
  <c r="F6445" i="6"/>
  <c r="G6445" i="6" s="1"/>
  <c r="F6446" i="6"/>
  <c r="G6446" i="6" s="1"/>
  <c r="F6447" i="6"/>
  <c r="G6447" i="6" s="1"/>
  <c r="F6448" i="6"/>
  <c r="G6448" i="6" s="1"/>
  <c r="F6449" i="6"/>
  <c r="G6449" i="6" s="1"/>
  <c r="F6450" i="6"/>
  <c r="G6450" i="6" s="1"/>
  <c r="F6451" i="6"/>
  <c r="G6451" i="6" s="1"/>
  <c r="F6452" i="6"/>
  <c r="G6452" i="6" s="1"/>
  <c r="F6453" i="6"/>
  <c r="G6453" i="6" s="1"/>
  <c r="F6454" i="6"/>
  <c r="G6454" i="6" s="1"/>
  <c r="F6455" i="6"/>
  <c r="G6455" i="6" s="1"/>
  <c r="F6456" i="6"/>
  <c r="G6456" i="6" s="1"/>
  <c r="F6457" i="6"/>
  <c r="G6457" i="6" s="1"/>
  <c r="F6458" i="6"/>
  <c r="G6458" i="6" s="1"/>
  <c r="F6459" i="6"/>
  <c r="G6459" i="6" s="1"/>
  <c r="F6460" i="6"/>
  <c r="G6460" i="6" s="1"/>
  <c r="F6461" i="6"/>
  <c r="G6461" i="6" s="1"/>
  <c r="F6462" i="6"/>
  <c r="G6462" i="6" s="1"/>
  <c r="F6463" i="6"/>
  <c r="G6463" i="6" s="1"/>
  <c r="F6464" i="6"/>
  <c r="G6464" i="6" s="1"/>
  <c r="F6465" i="6"/>
  <c r="G6465" i="6" s="1"/>
  <c r="F6466" i="6"/>
  <c r="G6466" i="6" s="1"/>
  <c r="F6467" i="6"/>
  <c r="G6467" i="6" s="1"/>
  <c r="F6468" i="6"/>
  <c r="G6468" i="6" s="1"/>
  <c r="F6469" i="6"/>
  <c r="G6469" i="6" s="1"/>
  <c r="F6470" i="6"/>
  <c r="G6470" i="6" s="1"/>
  <c r="F6471" i="6"/>
  <c r="G6471" i="6" s="1"/>
  <c r="F6472" i="6"/>
  <c r="G6472" i="6" s="1"/>
  <c r="F6473" i="6"/>
  <c r="G6473" i="6" s="1"/>
  <c r="F6474" i="6"/>
  <c r="G6474" i="6" s="1"/>
  <c r="F6475" i="6"/>
  <c r="G6475" i="6" s="1"/>
  <c r="F6476" i="6"/>
  <c r="G6476" i="6" s="1"/>
  <c r="F6477" i="6"/>
  <c r="G6477" i="6" s="1"/>
  <c r="F6478" i="6"/>
  <c r="G6478" i="6" s="1"/>
  <c r="F6479" i="6"/>
  <c r="G6479" i="6" s="1"/>
  <c r="F6480" i="6"/>
  <c r="G6480" i="6" s="1"/>
  <c r="F6481" i="6"/>
  <c r="G6481" i="6" s="1"/>
  <c r="F6482" i="6"/>
  <c r="G6482" i="6" s="1"/>
  <c r="F6483" i="6"/>
  <c r="G6483" i="6" s="1"/>
  <c r="F6484" i="6"/>
  <c r="G6484" i="6" s="1"/>
  <c r="F6485" i="6"/>
  <c r="G6485" i="6" s="1"/>
  <c r="F6486" i="6"/>
  <c r="G6486" i="6" s="1"/>
  <c r="F6487" i="6"/>
  <c r="G6487" i="6" s="1"/>
  <c r="F6488" i="6"/>
  <c r="G6488" i="6" s="1"/>
  <c r="F6489" i="6"/>
  <c r="G6489" i="6" s="1"/>
  <c r="F6490" i="6"/>
  <c r="G6490" i="6" s="1"/>
  <c r="F6491" i="6"/>
  <c r="G6491" i="6" s="1"/>
  <c r="F6492" i="6"/>
  <c r="G6492" i="6" s="1"/>
  <c r="F6493" i="6"/>
  <c r="G6493" i="6" s="1"/>
  <c r="F6494" i="6"/>
  <c r="G6494" i="6" s="1"/>
  <c r="F6495" i="6"/>
  <c r="G6495" i="6" s="1"/>
  <c r="F6496" i="6"/>
  <c r="G6496" i="6" s="1"/>
  <c r="F6497" i="6"/>
  <c r="G6497" i="6" s="1"/>
  <c r="F6498" i="6"/>
  <c r="G6498" i="6" s="1"/>
  <c r="F6499" i="6"/>
  <c r="G6499" i="6" s="1"/>
  <c r="F6500" i="6"/>
  <c r="G6500" i="6" s="1"/>
  <c r="F6501" i="6"/>
  <c r="G6501" i="6" s="1"/>
  <c r="F6502" i="6"/>
  <c r="G6502" i="6" s="1"/>
  <c r="F6503" i="6"/>
  <c r="G6503" i="6" s="1"/>
  <c r="F6504" i="6"/>
  <c r="G6504" i="6" s="1"/>
  <c r="F6505" i="6"/>
  <c r="G6505" i="6" s="1"/>
  <c r="F6506" i="6"/>
  <c r="G6506" i="6" s="1"/>
  <c r="F6507" i="6"/>
  <c r="G6507" i="6" s="1"/>
  <c r="F6508" i="6"/>
  <c r="G6508" i="6" s="1"/>
  <c r="F6509" i="6"/>
  <c r="G6509" i="6" s="1"/>
  <c r="F6510" i="6"/>
  <c r="G6510" i="6" s="1"/>
  <c r="F6511" i="6"/>
  <c r="G6511" i="6" s="1"/>
  <c r="F6512" i="6"/>
  <c r="G6512" i="6" s="1"/>
  <c r="F6513" i="6"/>
  <c r="G6513" i="6" s="1"/>
  <c r="F6514" i="6"/>
  <c r="G6514" i="6" s="1"/>
  <c r="F6515" i="6"/>
  <c r="G6515" i="6" s="1"/>
  <c r="F6516" i="6"/>
  <c r="G6516" i="6" s="1"/>
  <c r="F6517" i="6"/>
  <c r="G6517" i="6" s="1"/>
  <c r="F6518" i="6"/>
  <c r="G6518" i="6" s="1"/>
  <c r="F6519" i="6"/>
  <c r="G6519" i="6" s="1"/>
  <c r="F6520" i="6"/>
  <c r="G6520" i="6" s="1"/>
  <c r="F6521" i="6"/>
  <c r="G6521" i="6" s="1"/>
  <c r="F6522" i="6"/>
  <c r="G6522" i="6" s="1"/>
  <c r="F6523" i="6"/>
  <c r="G6523" i="6" s="1"/>
  <c r="F6524" i="6"/>
  <c r="G6524" i="6" s="1"/>
  <c r="F6525" i="6"/>
  <c r="G6525" i="6" s="1"/>
  <c r="F6526" i="6"/>
  <c r="G6526" i="6" s="1"/>
  <c r="F6527" i="6"/>
  <c r="G6527" i="6" s="1"/>
  <c r="F6528" i="6"/>
  <c r="G6528" i="6" s="1"/>
  <c r="F6529" i="6"/>
  <c r="G6529" i="6" s="1"/>
  <c r="F6530" i="6"/>
  <c r="G6530" i="6" s="1"/>
  <c r="F6531" i="6"/>
  <c r="G6531" i="6" s="1"/>
  <c r="F6532" i="6"/>
  <c r="G6532" i="6" s="1"/>
  <c r="F6533" i="6"/>
  <c r="G6533" i="6" s="1"/>
  <c r="F6534" i="6"/>
  <c r="G6534" i="6" s="1"/>
  <c r="F6535" i="6"/>
  <c r="G6535" i="6" s="1"/>
  <c r="F6536" i="6"/>
  <c r="G6536" i="6" s="1"/>
  <c r="F6537" i="6"/>
  <c r="G6537" i="6" s="1"/>
  <c r="F6538" i="6"/>
  <c r="G6538" i="6" s="1"/>
  <c r="F6539" i="6"/>
  <c r="G6539" i="6" s="1"/>
  <c r="F6540" i="6"/>
  <c r="G6540" i="6" s="1"/>
  <c r="F6541" i="6"/>
  <c r="G6541" i="6" s="1"/>
  <c r="F6542" i="6"/>
  <c r="G6542" i="6" s="1"/>
  <c r="F6543" i="6"/>
  <c r="G6543" i="6" s="1"/>
  <c r="F6544" i="6"/>
  <c r="G6544" i="6" s="1"/>
  <c r="F6545" i="6"/>
  <c r="G6545" i="6" s="1"/>
  <c r="F6546" i="6"/>
  <c r="G6546" i="6" s="1"/>
  <c r="F6547" i="6"/>
  <c r="G6547" i="6" s="1"/>
  <c r="F6548" i="6"/>
  <c r="G6548" i="6" s="1"/>
  <c r="F6549" i="6"/>
  <c r="G6549" i="6" s="1"/>
  <c r="F6550" i="6"/>
  <c r="G6550" i="6" s="1"/>
  <c r="F6551" i="6"/>
  <c r="G6551" i="6" s="1"/>
  <c r="F6552" i="6"/>
  <c r="G6552" i="6" s="1"/>
  <c r="F6553" i="6"/>
  <c r="G6553" i="6" s="1"/>
  <c r="F6554" i="6"/>
  <c r="G6554" i="6" s="1"/>
  <c r="F6555" i="6"/>
  <c r="G6555" i="6" s="1"/>
  <c r="F6556" i="6"/>
  <c r="G6556" i="6" s="1"/>
  <c r="F6557" i="6"/>
  <c r="G6557" i="6" s="1"/>
  <c r="F6558" i="6"/>
  <c r="G6558" i="6" s="1"/>
  <c r="F6559" i="6"/>
  <c r="G6559" i="6" s="1"/>
  <c r="F6560" i="6"/>
  <c r="G6560" i="6" s="1"/>
  <c r="F6561" i="6"/>
  <c r="G6561" i="6" s="1"/>
  <c r="F6562" i="6"/>
  <c r="G6562" i="6" s="1"/>
  <c r="F6563" i="6"/>
  <c r="G6563" i="6" s="1"/>
  <c r="F6564" i="6"/>
  <c r="G6564" i="6" s="1"/>
  <c r="F6565" i="6"/>
  <c r="G6565" i="6" s="1"/>
  <c r="F6566" i="6"/>
  <c r="G6566" i="6" s="1"/>
  <c r="F6567" i="6"/>
  <c r="G6567" i="6" s="1"/>
  <c r="F6568" i="6"/>
  <c r="G6568" i="6" s="1"/>
  <c r="F6569" i="6"/>
  <c r="G6569" i="6" s="1"/>
  <c r="F6570" i="6"/>
  <c r="G6570" i="6" s="1"/>
  <c r="F6571" i="6"/>
  <c r="G6571" i="6" s="1"/>
  <c r="F6572" i="6"/>
  <c r="G6572" i="6" s="1"/>
  <c r="F6573" i="6"/>
  <c r="G6573" i="6" s="1"/>
  <c r="F6574" i="6"/>
  <c r="G6574" i="6" s="1"/>
  <c r="F6575" i="6"/>
  <c r="G6575" i="6" s="1"/>
  <c r="F6576" i="6"/>
  <c r="G6576" i="6" s="1"/>
  <c r="F6577" i="6"/>
  <c r="G6577" i="6" s="1"/>
  <c r="F6578" i="6"/>
  <c r="G6578" i="6" s="1"/>
  <c r="F6579" i="6"/>
  <c r="G6579" i="6" s="1"/>
  <c r="F6580" i="6"/>
  <c r="G6580" i="6" s="1"/>
  <c r="F6581" i="6"/>
  <c r="G6581" i="6" s="1"/>
  <c r="F6582" i="6"/>
  <c r="G6582" i="6" s="1"/>
  <c r="F6583" i="6"/>
  <c r="G6583" i="6" s="1"/>
  <c r="F6584" i="6"/>
  <c r="G6584" i="6" s="1"/>
  <c r="F6585" i="6"/>
  <c r="G6585" i="6" s="1"/>
  <c r="F6586" i="6"/>
  <c r="G6586" i="6" s="1"/>
  <c r="F6587" i="6"/>
  <c r="G6587" i="6" s="1"/>
  <c r="F6588" i="6"/>
  <c r="G6588" i="6" s="1"/>
  <c r="F6589" i="6"/>
  <c r="G6589" i="6" s="1"/>
  <c r="F6590" i="6"/>
  <c r="G6590" i="6" s="1"/>
  <c r="F6591" i="6"/>
  <c r="G6591" i="6" s="1"/>
  <c r="F6592" i="6"/>
  <c r="G6592" i="6" s="1"/>
  <c r="F6593" i="6"/>
  <c r="G6593" i="6" s="1"/>
  <c r="F6594" i="6"/>
  <c r="G6594" i="6" s="1"/>
  <c r="F6595" i="6"/>
  <c r="G6595" i="6" s="1"/>
  <c r="F6596" i="6"/>
  <c r="G6596" i="6" s="1"/>
  <c r="F6597" i="6"/>
  <c r="G6597" i="6" s="1"/>
  <c r="F6598" i="6"/>
  <c r="G6598" i="6" s="1"/>
  <c r="F6599" i="6"/>
  <c r="G6599" i="6" s="1"/>
  <c r="F6600" i="6"/>
  <c r="G6600" i="6" s="1"/>
  <c r="F6601" i="6"/>
  <c r="G6601" i="6" s="1"/>
  <c r="F6602" i="6"/>
  <c r="G6602" i="6" s="1"/>
  <c r="F6603" i="6"/>
  <c r="G6603" i="6" s="1"/>
  <c r="F6604" i="6"/>
  <c r="G6604" i="6" s="1"/>
  <c r="F6605" i="6"/>
  <c r="G6605" i="6" s="1"/>
  <c r="F6606" i="6"/>
  <c r="G6606" i="6" s="1"/>
  <c r="F6607" i="6"/>
  <c r="G6607" i="6" s="1"/>
  <c r="F6608" i="6"/>
  <c r="G6608" i="6" s="1"/>
  <c r="F6609" i="6"/>
  <c r="G6609" i="6" s="1"/>
  <c r="F6610" i="6"/>
  <c r="G6610" i="6" s="1"/>
  <c r="F6611" i="6"/>
  <c r="G6611" i="6" s="1"/>
  <c r="F6612" i="6"/>
  <c r="G6612" i="6" s="1"/>
  <c r="F6613" i="6"/>
  <c r="G6613" i="6" s="1"/>
  <c r="F6614" i="6"/>
  <c r="G6614" i="6" s="1"/>
  <c r="F6615" i="6"/>
  <c r="G6615" i="6" s="1"/>
  <c r="F6616" i="6"/>
  <c r="G6616" i="6" s="1"/>
  <c r="F6617" i="6"/>
  <c r="G6617" i="6" s="1"/>
  <c r="F6618" i="6"/>
  <c r="G6618" i="6" s="1"/>
  <c r="F6619" i="6"/>
  <c r="G6619" i="6" s="1"/>
  <c r="F6620" i="6"/>
  <c r="G6620" i="6" s="1"/>
  <c r="F6621" i="6"/>
  <c r="G6621" i="6" s="1"/>
  <c r="F6622" i="6"/>
  <c r="G6622" i="6" s="1"/>
  <c r="F6623" i="6"/>
  <c r="G6623" i="6" s="1"/>
  <c r="F6624" i="6"/>
  <c r="G6624" i="6" s="1"/>
  <c r="F6625" i="6"/>
  <c r="G6625" i="6" s="1"/>
  <c r="F6626" i="6"/>
  <c r="G6626" i="6" s="1"/>
  <c r="F6627" i="6"/>
  <c r="G6627" i="6" s="1"/>
  <c r="F6628" i="6"/>
  <c r="G6628" i="6" s="1"/>
  <c r="F6629" i="6"/>
  <c r="G6629" i="6" s="1"/>
  <c r="F6630" i="6"/>
  <c r="G6630" i="6" s="1"/>
  <c r="F6631" i="6"/>
  <c r="G6631" i="6" s="1"/>
  <c r="F6632" i="6"/>
  <c r="G6632" i="6" s="1"/>
  <c r="F6633" i="6"/>
  <c r="G6633" i="6" s="1"/>
  <c r="F6634" i="6"/>
  <c r="G6634" i="6" s="1"/>
  <c r="F6635" i="6"/>
  <c r="G6635" i="6" s="1"/>
  <c r="F6636" i="6"/>
  <c r="G6636" i="6" s="1"/>
  <c r="F6637" i="6"/>
  <c r="G6637" i="6" s="1"/>
  <c r="F6638" i="6"/>
  <c r="G6638" i="6" s="1"/>
  <c r="F6639" i="6"/>
  <c r="G6639" i="6" s="1"/>
  <c r="F6640" i="6"/>
  <c r="G6640" i="6" s="1"/>
  <c r="F6641" i="6"/>
  <c r="G6641" i="6" s="1"/>
  <c r="F6642" i="6"/>
  <c r="G6642" i="6" s="1"/>
  <c r="F6643" i="6"/>
  <c r="G6643" i="6" s="1"/>
  <c r="F6644" i="6"/>
  <c r="G6644" i="6" s="1"/>
  <c r="F6645" i="6"/>
  <c r="G6645" i="6" s="1"/>
  <c r="F6646" i="6"/>
  <c r="G6646" i="6" s="1"/>
  <c r="F6647" i="6"/>
  <c r="G6647" i="6" s="1"/>
  <c r="F6648" i="6"/>
  <c r="G6648" i="6" s="1"/>
  <c r="F6649" i="6"/>
  <c r="G6649" i="6" s="1"/>
  <c r="F6650" i="6"/>
  <c r="G6650" i="6" s="1"/>
  <c r="F6651" i="6"/>
  <c r="G6651" i="6" s="1"/>
  <c r="F6652" i="6"/>
  <c r="G6652" i="6" s="1"/>
  <c r="F6653" i="6"/>
  <c r="G6653" i="6" s="1"/>
  <c r="F6654" i="6"/>
  <c r="G6654" i="6" s="1"/>
  <c r="F6655" i="6"/>
  <c r="G6655" i="6" s="1"/>
  <c r="F6656" i="6"/>
  <c r="G6656" i="6" s="1"/>
  <c r="F6657" i="6"/>
  <c r="G6657" i="6" s="1"/>
  <c r="F6658" i="6"/>
  <c r="G6658" i="6" s="1"/>
  <c r="F6659" i="6"/>
  <c r="G6659" i="6" s="1"/>
  <c r="F6660" i="6"/>
  <c r="G6660" i="6" s="1"/>
  <c r="F6661" i="6"/>
  <c r="G6661" i="6" s="1"/>
  <c r="F6662" i="6"/>
  <c r="G6662" i="6" s="1"/>
  <c r="F6663" i="6"/>
  <c r="G6663" i="6" s="1"/>
  <c r="F6664" i="6"/>
  <c r="G6664" i="6" s="1"/>
  <c r="F6665" i="6"/>
  <c r="G6665" i="6" s="1"/>
  <c r="F6666" i="6"/>
  <c r="G6666" i="6" s="1"/>
  <c r="F6667" i="6"/>
  <c r="G6667" i="6" s="1"/>
  <c r="F6668" i="6"/>
  <c r="G6668" i="6" s="1"/>
  <c r="F6669" i="6"/>
  <c r="G6669" i="6" s="1"/>
  <c r="F6670" i="6"/>
  <c r="G6670" i="6" s="1"/>
  <c r="F6671" i="6"/>
  <c r="G6671" i="6" s="1"/>
  <c r="F6672" i="6"/>
  <c r="G6672" i="6" s="1"/>
  <c r="F6673" i="6"/>
  <c r="G6673" i="6" s="1"/>
  <c r="F6674" i="6"/>
  <c r="G6674" i="6" s="1"/>
  <c r="F6675" i="6"/>
  <c r="G6675" i="6" s="1"/>
  <c r="F6676" i="6"/>
  <c r="G6676" i="6" s="1"/>
  <c r="F6677" i="6"/>
  <c r="G6677" i="6" s="1"/>
  <c r="F6678" i="6"/>
  <c r="G6678" i="6" s="1"/>
  <c r="F6679" i="6"/>
  <c r="G6679" i="6" s="1"/>
  <c r="F6680" i="6"/>
  <c r="G6680" i="6" s="1"/>
  <c r="F6681" i="6"/>
  <c r="G6681" i="6" s="1"/>
  <c r="F6682" i="6"/>
  <c r="G6682" i="6" s="1"/>
  <c r="F6683" i="6"/>
  <c r="G6683" i="6" s="1"/>
  <c r="F6684" i="6"/>
  <c r="G6684" i="6" s="1"/>
  <c r="F6685" i="6"/>
  <c r="G6685" i="6" s="1"/>
  <c r="F6686" i="6"/>
  <c r="G6686" i="6" s="1"/>
  <c r="F6687" i="6"/>
  <c r="G6687" i="6" s="1"/>
  <c r="F6688" i="6"/>
  <c r="G6688" i="6" s="1"/>
  <c r="F6689" i="6"/>
  <c r="G6689" i="6" s="1"/>
  <c r="F6690" i="6"/>
  <c r="G6690" i="6" s="1"/>
  <c r="F6691" i="6"/>
  <c r="G6691" i="6" s="1"/>
  <c r="F6692" i="6"/>
  <c r="G6692" i="6" s="1"/>
  <c r="F6693" i="6"/>
  <c r="G6693" i="6" s="1"/>
  <c r="F6694" i="6"/>
  <c r="G6694" i="6" s="1"/>
  <c r="F6695" i="6"/>
  <c r="G6695" i="6" s="1"/>
  <c r="F6696" i="6"/>
  <c r="G6696" i="6" s="1"/>
  <c r="F6697" i="6"/>
  <c r="G6697" i="6" s="1"/>
  <c r="F6698" i="6"/>
  <c r="G6698" i="6" s="1"/>
  <c r="F6699" i="6"/>
  <c r="G6699" i="6" s="1"/>
  <c r="F6700" i="6"/>
  <c r="G6700" i="6" s="1"/>
  <c r="F6701" i="6"/>
  <c r="G6701" i="6" s="1"/>
  <c r="F6702" i="6"/>
  <c r="G6702" i="6" s="1"/>
  <c r="F6703" i="6"/>
  <c r="G6703" i="6" s="1"/>
  <c r="F6704" i="6"/>
  <c r="G6704" i="6" s="1"/>
  <c r="F6705" i="6"/>
  <c r="G6705" i="6" s="1"/>
  <c r="F6706" i="6"/>
  <c r="G6706" i="6" s="1"/>
  <c r="F6707" i="6"/>
  <c r="G6707" i="6" s="1"/>
  <c r="F6708" i="6"/>
  <c r="G6708" i="6" s="1"/>
  <c r="F6709" i="6"/>
  <c r="G6709" i="6" s="1"/>
  <c r="F6710" i="6"/>
  <c r="G6710" i="6" s="1"/>
  <c r="F6711" i="6"/>
  <c r="G6711" i="6" s="1"/>
  <c r="F6712" i="6"/>
  <c r="G6712" i="6" s="1"/>
  <c r="F6713" i="6"/>
  <c r="G6713" i="6" s="1"/>
  <c r="F6714" i="6"/>
  <c r="G6714" i="6" s="1"/>
  <c r="F6715" i="6"/>
  <c r="G6715" i="6" s="1"/>
  <c r="F6716" i="6"/>
  <c r="G6716" i="6" s="1"/>
  <c r="F6717" i="6"/>
  <c r="G6717" i="6" s="1"/>
  <c r="F6718" i="6"/>
  <c r="G6718" i="6" s="1"/>
  <c r="F6719" i="6"/>
  <c r="G6719" i="6" s="1"/>
  <c r="F6720" i="6"/>
  <c r="G6720" i="6" s="1"/>
  <c r="F6721" i="6"/>
  <c r="G6721" i="6" s="1"/>
  <c r="F6722" i="6"/>
  <c r="G6722" i="6" s="1"/>
  <c r="F6723" i="6"/>
  <c r="G6723" i="6" s="1"/>
  <c r="F6724" i="6"/>
  <c r="G6724" i="6" s="1"/>
  <c r="F6725" i="6"/>
  <c r="G6725" i="6" s="1"/>
  <c r="F6726" i="6"/>
  <c r="G6726" i="6" s="1"/>
  <c r="F6727" i="6"/>
  <c r="G6727" i="6" s="1"/>
  <c r="F6728" i="6"/>
  <c r="G6728" i="6" s="1"/>
  <c r="F6729" i="6"/>
  <c r="G6729" i="6" s="1"/>
  <c r="F6730" i="6"/>
  <c r="G6730" i="6" s="1"/>
  <c r="F6731" i="6"/>
  <c r="G6731" i="6" s="1"/>
  <c r="F6732" i="6"/>
  <c r="G6732" i="6" s="1"/>
  <c r="F6733" i="6"/>
  <c r="G6733" i="6" s="1"/>
  <c r="F6734" i="6"/>
  <c r="G6734" i="6" s="1"/>
  <c r="F6735" i="6"/>
  <c r="G6735" i="6" s="1"/>
  <c r="F6736" i="6"/>
  <c r="G6736" i="6" s="1"/>
  <c r="F6737" i="6"/>
  <c r="G6737" i="6" s="1"/>
  <c r="F6738" i="6"/>
  <c r="G6738" i="6" s="1"/>
  <c r="F6739" i="6"/>
  <c r="G6739" i="6" s="1"/>
  <c r="F6740" i="6"/>
  <c r="G6740" i="6" s="1"/>
  <c r="F6741" i="6"/>
  <c r="G6741" i="6" s="1"/>
  <c r="F6742" i="6"/>
  <c r="G6742" i="6" s="1"/>
  <c r="F6743" i="6"/>
  <c r="G6743" i="6" s="1"/>
  <c r="F6744" i="6"/>
  <c r="G6744" i="6" s="1"/>
  <c r="F6745" i="6"/>
  <c r="G6745" i="6" s="1"/>
  <c r="F6746" i="6"/>
  <c r="G6746" i="6" s="1"/>
  <c r="F6747" i="6"/>
  <c r="G6747" i="6" s="1"/>
  <c r="F6748" i="6"/>
  <c r="G6748" i="6" s="1"/>
  <c r="F6749" i="6"/>
  <c r="G6749" i="6" s="1"/>
  <c r="F6750" i="6"/>
  <c r="G6750" i="6" s="1"/>
  <c r="F6751" i="6"/>
  <c r="G6751" i="6" s="1"/>
  <c r="F6752" i="6"/>
  <c r="G6752" i="6" s="1"/>
  <c r="F6753" i="6"/>
  <c r="G6753" i="6" s="1"/>
  <c r="F6754" i="6"/>
  <c r="G6754" i="6" s="1"/>
  <c r="F6755" i="6"/>
  <c r="G6755" i="6" s="1"/>
  <c r="F6756" i="6"/>
  <c r="G6756" i="6" s="1"/>
  <c r="F6757" i="6"/>
  <c r="G6757" i="6" s="1"/>
  <c r="F6758" i="6"/>
  <c r="G6758" i="6" s="1"/>
  <c r="F6759" i="6"/>
  <c r="G6759" i="6" s="1"/>
  <c r="F6760" i="6"/>
  <c r="G6760" i="6" s="1"/>
  <c r="F6761" i="6"/>
  <c r="G6761" i="6" s="1"/>
  <c r="F6762" i="6"/>
  <c r="G6762" i="6" s="1"/>
  <c r="F6763" i="6"/>
  <c r="G6763" i="6" s="1"/>
  <c r="F6764" i="6"/>
  <c r="G6764" i="6" s="1"/>
  <c r="F6765" i="6"/>
  <c r="G6765" i="6" s="1"/>
  <c r="F6766" i="6"/>
  <c r="G6766" i="6" s="1"/>
  <c r="F6767" i="6"/>
  <c r="G6767" i="6" s="1"/>
  <c r="F6768" i="6"/>
  <c r="G6768" i="6" s="1"/>
  <c r="F6769" i="6"/>
  <c r="G6769" i="6" s="1"/>
  <c r="F6770" i="6"/>
  <c r="G6770" i="6" s="1"/>
  <c r="F6771" i="6"/>
  <c r="G6771" i="6" s="1"/>
  <c r="F6772" i="6"/>
  <c r="G6772" i="6" s="1"/>
  <c r="F6773" i="6"/>
  <c r="G6773" i="6" s="1"/>
  <c r="F6774" i="6"/>
  <c r="G6774" i="6" s="1"/>
  <c r="F6775" i="6"/>
  <c r="G6775" i="6" s="1"/>
  <c r="F6776" i="6"/>
  <c r="G6776" i="6" s="1"/>
  <c r="F6777" i="6"/>
  <c r="G6777" i="6" s="1"/>
  <c r="F6778" i="6"/>
  <c r="G6778" i="6" s="1"/>
  <c r="F6779" i="6"/>
  <c r="G6779" i="6" s="1"/>
  <c r="F6780" i="6"/>
  <c r="G6780" i="6" s="1"/>
  <c r="F6781" i="6"/>
  <c r="G6781" i="6" s="1"/>
  <c r="F6782" i="6"/>
  <c r="G6782" i="6" s="1"/>
  <c r="F6783" i="6"/>
  <c r="G6783" i="6" s="1"/>
  <c r="F6784" i="6"/>
  <c r="G6784" i="6" s="1"/>
  <c r="F6785" i="6"/>
  <c r="G6785" i="6" s="1"/>
  <c r="F6786" i="6"/>
  <c r="G6786" i="6" s="1"/>
  <c r="F6787" i="6"/>
  <c r="G6787" i="6" s="1"/>
  <c r="F6788" i="6"/>
  <c r="G6788" i="6" s="1"/>
  <c r="F6789" i="6"/>
  <c r="G6789" i="6" s="1"/>
  <c r="F6790" i="6"/>
  <c r="G6790" i="6" s="1"/>
  <c r="F6791" i="6"/>
  <c r="G6791" i="6" s="1"/>
  <c r="F6792" i="6"/>
  <c r="G6792" i="6" s="1"/>
  <c r="F6793" i="6"/>
  <c r="G6793" i="6" s="1"/>
  <c r="F6794" i="6"/>
  <c r="G6794" i="6" s="1"/>
  <c r="F6795" i="6"/>
  <c r="G6795" i="6" s="1"/>
  <c r="F6796" i="6"/>
  <c r="G6796" i="6" s="1"/>
  <c r="F6797" i="6"/>
  <c r="G6797" i="6" s="1"/>
  <c r="F6798" i="6"/>
  <c r="G6798" i="6" s="1"/>
  <c r="F6799" i="6"/>
  <c r="G6799" i="6" s="1"/>
  <c r="F6800" i="6"/>
  <c r="G6800" i="6" s="1"/>
  <c r="F6801" i="6"/>
  <c r="G6801" i="6" s="1"/>
  <c r="F6802" i="6"/>
  <c r="G6802" i="6" s="1"/>
  <c r="F6803" i="6"/>
  <c r="G6803" i="6" s="1"/>
  <c r="F6804" i="6"/>
  <c r="G6804" i="6" s="1"/>
  <c r="F6805" i="6"/>
  <c r="G6805" i="6" s="1"/>
  <c r="F6806" i="6"/>
  <c r="G6806" i="6" s="1"/>
  <c r="F6807" i="6"/>
  <c r="G6807" i="6" s="1"/>
  <c r="F6808" i="6"/>
  <c r="G6808" i="6" s="1"/>
  <c r="F6809" i="6"/>
  <c r="G6809" i="6" s="1"/>
  <c r="F6810" i="6"/>
  <c r="G6810" i="6" s="1"/>
  <c r="F6811" i="6"/>
  <c r="G6811" i="6" s="1"/>
  <c r="F6812" i="6"/>
  <c r="G6812" i="6" s="1"/>
  <c r="F6813" i="6"/>
  <c r="G6813" i="6" s="1"/>
  <c r="F6814" i="6"/>
  <c r="G6814" i="6" s="1"/>
  <c r="F6815" i="6"/>
  <c r="G6815" i="6" s="1"/>
  <c r="F6816" i="6"/>
  <c r="G6816" i="6" s="1"/>
  <c r="F6817" i="6"/>
  <c r="G6817" i="6" s="1"/>
  <c r="F6818" i="6"/>
  <c r="G6818" i="6" s="1"/>
  <c r="F6819" i="6"/>
  <c r="G6819" i="6" s="1"/>
  <c r="F6820" i="6"/>
  <c r="G6820" i="6" s="1"/>
  <c r="F6821" i="6"/>
  <c r="G6821" i="6" s="1"/>
  <c r="F6822" i="6"/>
  <c r="G6822" i="6" s="1"/>
  <c r="F6823" i="6"/>
  <c r="G6823" i="6" s="1"/>
  <c r="F6824" i="6"/>
  <c r="G6824" i="6" s="1"/>
  <c r="F6825" i="6"/>
  <c r="G6825" i="6" s="1"/>
  <c r="F6826" i="6"/>
  <c r="G6826" i="6" s="1"/>
  <c r="F6827" i="6"/>
  <c r="G6827" i="6" s="1"/>
  <c r="F6828" i="6"/>
  <c r="G6828" i="6" s="1"/>
  <c r="F6829" i="6"/>
  <c r="G6829" i="6" s="1"/>
  <c r="F6830" i="6"/>
  <c r="G6830" i="6" s="1"/>
  <c r="F6831" i="6"/>
  <c r="G6831" i="6" s="1"/>
  <c r="F6832" i="6"/>
  <c r="G6832" i="6" s="1"/>
  <c r="F6833" i="6"/>
  <c r="G6833" i="6" s="1"/>
  <c r="F6834" i="6"/>
  <c r="G6834" i="6" s="1"/>
  <c r="F6835" i="6"/>
  <c r="G6835" i="6" s="1"/>
  <c r="F6836" i="6"/>
  <c r="G6836" i="6" s="1"/>
  <c r="F6837" i="6"/>
  <c r="G6837" i="6" s="1"/>
  <c r="F6838" i="6"/>
  <c r="G6838" i="6" s="1"/>
  <c r="F6839" i="6"/>
  <c r="G6839" i="6" s="1"/>
  <c r="F6840" i="6"/>
  <c r="G6840" i="6" s="1"/>
  <c r="F6841" i="6"/>
  <c r="G6841" i="6" s="1"/>
  <c r="F6842" i="6"/>
  <c r="G6842" i="6" s="1"/>
  <c r="F6843" i="6"/>
  <c r="G6843" i="6" s="1"/>
  <c r="F6844" i="6"/>
  <c r="G6844" i="6" s="1"/>
  <c r="F6845" i="6"/>
  <c r="G6845" i="6" s="1"/>
  <c r="F6846" i="6"/>
  <c r="G6846" i="6" s="1"/>
  <c r="F6847" i="6"/>
  <c r="G6847" i="6" s="1"/>
  <c r="F6848" i="6"/>
  <c r="G6848" i="6" s="1"/>
  <c r="F6849" i="6"/>
  <c r="G6849" i="6" s="1"/>
  <c r="F6850" i="6"/>
  <c r="G6850" i="6" s="1"/>
  <c r="F6851" i="6"/>
  <c r="G6851" i="6" s="1"/>
  <c r="F6852" i="6"/>
  <c r="G6852" i="6" s="1"/>
  <c r="F6853" i="6"/>
  <c r="G6853" i="6" s="1"/>
  <c r="F6854" i="6"/>
  <c r="G6854" i="6" s="1"/>
  <c r="F6855" i="6"/>
  <c r="G6855" i="6" s="1"/>
  <c r="F6856" i="6"/>
  <c r="G6856" i="6" s="1"/>
  <c r="F6857" i="6"/>
  <c r="G6857" i="6" s="1"/>
  <c r="F6858" i="6"/>
  <c r="G6858" i="6" s="1"/>
  <c r="F6859" i="6"/>
  <c r="G6859" i="6" s="1"/>
  <c r="F6860" i="6"/>
  <c r="G6860" i="6" s="1"/>
  <c r="F6861" i="6"/>
  <c r="G6861" i="6" s="1"/>
  <c r="F6862" i="6"/>
  <c r="G6862" i="6" s="1"/>
  <c r="F6863" i="6"/>
  <c r="G6863" i="6" s="1"/>
  <c r="F6864" i="6"/>
  <c r="G6864" i="6" s="1"/>
  <c r="F6865" i="6"/>
  <c r="G6865" i="6" s="1"/>
  <c r="F6866" i="6"/>
  <c r="G6866" i="6" s="1"/>
  <c r="F6867" i="6"/>
  <c r="G6867" i="6" s="1"/>
  <c r="F6868" i="6"/>
  <c r="G6868" i="6" s="1"/>
  <c r="F6869" i="6"/>
  <c r="G6869" i="6" s="1"/>
  <c r="F6870" i="6"/>
  <c r="G6870" i="6" s="1"/>
  <c r="F6871" i="6"/>
  <c r="G6871" i="6" s="1"/>
  <c r="F6872" i="6"/>
  <c r="G6872" i="6" s="1"/>
  <c r="F6873" i="6"/>
  <c r="G6873" i="6" s="1"/>
  <c r="F6874" i="6"/>
  <c r="G6874" i="6" s="1"/>
  <c r="F6875" i="6"/>
  <c r="G6875" i="6" s="1"/>
  <c r="F6876" i="6"/>
  <c r="G6876" i="6" s="1"/>
  <c r="F6877" i="6"/>
  <c r="G6877" i="6" s="1"/>
  <c r="F6878" i="6"/>
  <c r="G6878" i="6" s="1"/>
  <c r="F6879" i="6"/>
  <c r="G6879" i="6" s="1"/>
  <c r="F6880" i="6"/>
  <c r="G6880" i="6" s="1"/>
  <c r="F6881" i="6"/>
  <c r="G6881" i="6" s="1"/>
  <c r="F6882" i="6"/>
  <c r="G6882" i="6" s="1"/>
  <c r="F6883" i="6"/>
  <c r="G6883" i="6" s="1"/>
  <c r="F6884" i="6"/>
  <c r="G6884" i="6" s="1"/>
  <c r="F6885" i="6"/>
  <c r="G6885" i="6" s="1"/>
  <c r="F6886" i="6"/>
  <c r="G6886" i="6" s="1"/>
  <c r="F6887" i="6"/>
  <c r="G6887" i="6" s="1"/>
  <c r="F6888" i="6"/>
  <c r="G6888" i="6" s="1"/>
  <c r="F6889" i="6"/>
  <c r="G6889" i="6" s="1"/>
  <c r="F6890" i="6"/>
  <c r="G6890" i="6" s="1"/>
  <c r="F6891" i="6"/>
  <c r="G6891" i="6" s="1"/>
  <c r="F6892" i="6"/>
  <c r="G6892" i="6" s="1"/>
  <c r="F6893" i="6"/>
  <c r="G6893" i="6" s="1"/>
  <c r="F6894" i="6"/>
  <c r="G6894" i="6" s="1"/>
  <c r="F6895" i="6"/>
  <c r="G6895" i="6" s="1"/>
  <c r="F6896" i="6"/>
  <c r="G6896" i="6" s="1"/>
  <c r="F6897" i="6"/>
  <c r="G6897" i="6" s="1"/>
  <c r="F6898" i="6"/>
  <c r="G6898" i="6" s="1"/>
  <c r="F6899" i="6"/>
  <c r="G6899" i="6" s="1"/>
  <c r="F6900" i="6"/>
  <c r="G6900" i="6" s="1"/>
  <c r="F6901" i="6"/>
  <c r="G6901" i="6" s="1"/>
  <c r="F6902" i="6"/>
  <c r="G6902" i="6" s="1"/>
  <c r="F6903" i="6"/>
  <c r="G6903" i="6" s="1"/>
  <c r="F6904" i="6"/>
  <c r="G6904" i="6" s="1"/>
  <c r="F6905" i="6"/>
  <c r="G6905" i="6" s="1"/>
  <c r="F6906" i="6"/>
  <c r="G6906" i="6" s="1"/>
  <c r="F6907" i="6"/>
  <c r="G6907" i="6" s="1"/>
  <c r="F6908" i="6"/>
  <c r="G6908" i="6" s="1"/>
  <c r="F6909" i="6"/>
  <c r="G6909" i="6" s="1"/>
  <c r="F6910" i="6"/>
  <c r="G6910" i="6" s="1"/>
  <c r="F6911" i="6"/>
  <c r="G6911" i="6" s="1"/>
  <c r="F6912" i="6"/>
  <c r="G6912" i="6" s="1"/>
  <c r="F6913" i="6"/>
  <c r="G6913" i="6" s="1"/>
  <c r="F6914" i="6"/>
  <c r="G6914" i="6" s="1"/>
  <c r="F6915" i="6"/>
  <c r="G6915" i="6" s="1"/>
  <c r="F6916" i="6"/>
  <c r="G6916" i="6" s="1"/>
  <c r="F6917" i="6"/>
  <c r="G6917" i="6" s="1"/>
  <c r="F6918" i="6"/>
  <c r="G6918" i="6" s="1"/>
  <c r="F6919" i="6"/>
  <c r="G6919" i="6" s="1"/>
  <c r="F6920" i="6"/>
  <c r="G6920" i="6" s="1"/>
  <c r="F6921" i="6"/>
  <c r="G6921" i="6" s="1"/>
  <c r="F6922" i="6"/>
  <c r="G6922" i="6" s="1"/>
  <c r="F6923" i="6"/>
  <c r="G6923" i="6" s="1"/>
  <c r="F6924" i="6"/>
  <c r="G6924" i="6" s="1"/>
  <c r="F6925" i="6"/>
  <c r="G6925" i="6" s="1"/>
  <c r="F6926" i="6"/>
  <c r="G6926" i="6" s="1"/>
  <c r="F6927" i="6"/>
  <c r="G6927" i="6" s="1"/>
  <c r="F6928" i="6"/>
  <c r="G6928" i="6" s="1"/>
  <c r="F6929" i="6"/>
  <c r="G6929" i="6" s="1"/>
  <c r="F6930" i="6"/>
  <c r="G6930" i="6" s="1"/>
  <c r="F6931" i="6"/>
  <c r="G6931" i="6" s="1"/>
  <c r="F6932" i="6"/>
  <c r="G6932" i="6" s="1"/>
  <c r="F6933" i="6"/>
  <c r="G6933" i="6" s="1"/>
  <c r="F6934" i="6"/>
  <c r="G6934" i="6" s="1"/>
  <c r="F6935" i="6"/>
  <c r="G6935" i="6" s="1"/>
  <c r="F6936" i="6"/>
  <c r="G6936" i="6" s="1"/>
  <c r="F6937" i="6"/>
  <c r="G6937" i="6" s="1"/>
  <c r="F6938" i="6"/>
  <c r="G6938" i="6" s="1"/>
  <c r="F6939" i="6"/>
  <c r="G6939" i="6" s="1"/>
  <c r="F6940" i="6"/>
  <c r="G6940" i="6" s="1"/>
  <c r="F6941" i="6"/>
  <c r="G6941" i="6" s="1"/>
  <c r="F6942" i="6"/>
  <c r="G6942" i="6" s="1"/>
  <c r="F6943" i="6"/>
  <c r="G6943" i="6" s="1"/>
  <c r="F6944" i="6"/>
  <c r="G6944" i="6" s="1"/>
  <c r="F6945" i="6"/>
  <c r="G6945" i="6" s="1"/>
  <c r="F6946" i="6"/>
  <c r="G6946" i="6" s="1"/>
  <c r="F6947" i="6"/>
  <c r="G6947" i="6" s="1"/>
  <c r="F6948" i="6"/>
  <c r="G6948" i="6" s="1"/>
  <c r="F6949" i="6"/>
  <c r="G6949" i="6" s="1"/>
  <c r="F6950" i="6"/>
  <c r="G6950" i="6" s="1"/>
  <c r="F6951" i="6"/>
  <c r="G6951" i="6" s="1"/>
  <c r="F6952" i="6"/>
  <c r="G6952" i="6" s="1"/>
  <c r="F6953" i="6"/>
  <c r="G6953" i="6" s="1"/>
  <c r="F6954" i="6"/>
  <c r="G6954" i="6" s="1"/>
  <c r="F6955" i="6"/>
  <c r="G6955" i="6" s="1"/>
  <c r="F6956" i="6"/>
  <c r="G6956" i="6" s="1"/>
  <c r="F6957" i="6"/>
  <c r="G6957" i="6" s="1"/>
  <c r="F6958" i="6"/>
  <c r="G6958" i="6" s="1"/>
  <c r="F6959" i="6"/>
  <c r="G6959" i="6" s="1"/>
  <c r="F6960" i="6"/>
  <c r="G6960" i="6" s="1"/>
  <c r="F6961" i="6"/>
  <c r="G6961" i="6" s="1"/>
  <c r="F6962" i="6"/>
  <c r="G6962" i="6" s="1"/>
  <c r="F6963" i="6"/>
  <c r="G6963" i="6" s="1"/>
  <c r="F6964" i="6"/>
  <c r="G6964" i="6" s="1"/>
  <c r="F6965" i="6"/>
  <c r="G6965" i="6" s="1"/>
  <c r="F6966" i="6"/>
  <c r="G6966" i="6" s="1"/>
  <c r="F6967" i="6"/>
  <c r="G6967" i="6" s="1"/>
  <c r="F6968" i="6"/>
  <c r="G6968" i="6" s="1"/>
  <c r="F6969" i="6"/>
  <c r="G6969" i="6" s="1"/>
  <c r="F6970" i="6"/>
  <c r="G6970" i="6" s="1"/>
  <c r="F6971" i="6"/>
  <c r="G6971" i="6" s="1"/>
  <c r="F6972" i="6"/>
  <c r="G6972" i="6" s="1"/>
  <c r="F6973" i="6"/>
  <c r="G6973" i="6" s="1"/>
  <c r="F6974" i="6"/>
  <c r="G6974" i="6" s="1"/>
  <c r="F6975" i="6"/>
  <c r="G6975" i="6" s="1"/>
  <c r="F6976" i="6"/>
  <c r="G6976" i="6" s="1"/>
  <c r="F6977" i="6"/>
  <c r="G6977" i="6" s="1"/>
  <c r="F6978" i="6"/>
  <c r="G6978" i="6" s="1"/>
  <c r="F6979" i="6"/>
  <c r="G6979" i="6" s="1"/>
  <c r="F6980" i="6"/>
  <c r="G6980" i="6" s="1"/>
  <c r="F6981" i="6"/>
  <c r="G6981" i="6" s="1"/>
  <c r="F6982" i="6"/>
  <c r="G6982" i="6" s="1"/>
  <c r="F6983" i="6"/>
  <c r="G6983" i="6" s="1"/>
  <c r="F6984" i="6"/>
  <c r="G6984" i="6" s="1"/>
  <c r="F6985" i="6"/>
  <c r="G6985" i="6" s="1"/>
  <c r="F6986" i="6"/>
  <c r="G6986" i="6" s="1"/>
  <c r="F6987" i="6"/>
  <c r="G6987" i="6" s="1"/>
  <c r="F6988" i="6"/>
  <c r="G6988" i="6" s="1"/>
  <c r="F6989" i="6"/>
  <c r="G6989" i="6" s="1"/>
  <c r="F6990" i="6"/>
  <c r="G6990" i="6" s="1"/>
  <c r="F6991" i="6"/>
  <c r="G6991" i="6" s="1"/>
  <c r="F6992" i="6"/>
  <c r="G6992" i="6" s="1"/>
  <c r="F6993" i="6"/>
  <c r="G6993" i="6" s="1"/>
  <c r="F6994" i="6"/>
  <c r="G6994" i="6" s="1"/>
  <c r="F6995" i="6"/>
  <c r="G6995" i="6" s="1"/>
  <c r="F6996" i="6"/>
  <c r="G6996" i="6" s="1"/>
  <c r="F6997" i="6"/>
  <c r="G6997" i="6" s="1"/>
  <c r="F6998" i="6"/>
  <c r="G6998" i="6" s="1"/>
  <c r="F6999" i="6"/>
  <c r="G6999" i="6" s="1"/>
  <c r="F7000" i="6"/>
  <c r="G7000" i="6" s="1"/>
  <c r="F7001" i="6"/>
  <c r="G7001" i="6" s="1"/>
  <c r="F7002" i="6"/>
  <c r="G7002" i="6" s="1"/>
  <c r="F7003" i="6"/>
  <c r="G7003" i="6" s="1"/>
  <c r="F7004" i="6"/>
  <c r="G7004" i="6" s="1"/>
  <c r="F7005" i="6"/>
  <c r="G7005" i="6" s="1"/>
  <c r="F7006" i="6"/>
  <c r="G7006" i="6" s="1"/>
  <c r="F7007" i="6"/>
  <c r="G7007" i="6" s="1"/>
  <c r="F7008" i="6"/>
  <c r="G7008" i="6" s="1"/>
  <c r="F7009" i="6"/>
  <c r="G7009" i="6" s="1"/>
  <c r="F7010" i="6"/>
  <c r="G7010" i="6" s="1"/>
  <c r="F7011" i="6"/>
  <c r="G7011" i="6" s="1"/>
  <c r="F7012" i="6"/>
  <c r="G7012" i="6" s="1"/>
  <c r="F7013" i="6"/>
  <c r="G7013" i="6" s="1"/>
  <c r="F7014" i="6"/>
  <c r="G7014" i="6" s="1"/>
  <c r="F7015" i="6"/>
  <c r="G7015" i="6" s="1"/>
  <c r="F7016" i="6"/>
  <c r="G7016" i="6" s="1"/>
  <c r="F7017" i="6"/>
  <c r="G7017" i="6" s="1"/>
  <c r="F7018" i="6"/>
  <c r="G7018" i="6" s="1"/>
  <c r="F7019" i="6"/>
  <c r="G7019" i="6" s="1"/>
  <c r="F7020" i="6"/>
  <c r="G7020" i="6" s="1"/>
  <c r="F7021" i="6"/>
  <c r="G7021" i="6" s="1"/>
  <c r="F7022" i="6"/>
  <c r="G7022" i="6" s="1"/>
  <c r="F7023" i="6"/>
  <c r="G7023" i="6" s="1"/>
  <c r="F7024" i="6"/>
  <c r="G7024" i="6" s="1"/>
  <c r="F7025" i="6"/>
  <c r="G7025" i="6" s="1"/>
  <c r="F7026" i="6"/>
  <c r="G7026" i="6" s="1"/>
  <c r="F7027" i="6"/>
  <c r="G7027" i="6" s="1"/>
  <c r="F7028" i="6"/>
  <c r="G7028" i="6" s="1"/>
  <c r="F7029" i="6"/>
  <c r="G7029" i="6" s="1"/>
  <c r="F7030" i="6"/>
  <c r="G7030" i="6" s="1"/>
  <c r="F7031" i="6"/>
  <c r="G7031" i="6" s="1"/>
  <c r="F7032" i="6"/>
  <c r="G7032" i="6" s="1"/>
  <c r="F7033" i="6"/>
  <c r="G7033" i="6" s="1"/>
  <c r="F7034" i="6"/>
  <c r="G7034" i="6" s="1"/>
  <c r="F7035" i="6"/>
  <c r="G7035" i="6" s="1"/>
  <c r="F7036" i="6"/>
  <c r="G7036" i="6" s="1"/>
  <c r="F7037" i="6"/>
  <c r="G7037" i="6" s="1"/>
  <c r="F7038" i="6"/>
  <c r="G7038" i="6" s="1"/>
  <c r="F7039" i="6"/>
  <c r="G7039" i="6" s="1"/>
  <c r="F7040" i="6"/>
  <c r="G7040" i="6" s="1"/>
  <c r="F7041" i="6"/>
  <c r="G7041" i="6" s="1"/>
  <c r="F7042" i="6"/>
  <c r="G7042" i="6" s="1"/>
  <c r="F7043" i="6"/>
  <c r="G7043" i="6" s="1"/>
  <c r="F7044" i="6"/>
  <c r="G7044" i="6" s="1"/>
  <c r="F7045" i="6"/>
  <c r="G7045" i="6" s="1"/>
  <c r="F7046" i="6"/>
  <c r="G7046" i="6" s="1"/>
  <c r="F7047" i="6"/>
  <c r="G7047" i="6" s="1"/>
  <c r="F7048" i="6"/>
  <c r="G7048" i="6" s="1"/>
  <c r="F7049" i="6"/>
  <c r="G7049" i="6" s="1"/>
  <c r="F7050" i="6"/>
  <c r="G7050" i="6" s="1"/>
  <c r="F7051" i="6"/>
  <c r="G7051" i="6" s="1"/>
  <c r="F7052" i="6"/>
  <c r="G7052" i="6" s="1"/>
  <c r="F7053" i="6"/>
  <c r="G7053" i="6" s="1"/>
  <c r="F7054" i="6"/>
  <c r="G7054" i="6" s="1"/>
  <c r="F7055" i="6"/>
  <c r="G7055" i="6" s="1"/>
  <c r="F7056" i="6"/>
  <c r="G7056" i="6" s="1"/>
  <c r="F7057" i="6"/>
  <c r="G7057" i="6" s="1"/>
  <c r="F7058" i="6"/>
  <c r="G7058" i="6" s="1"/>
  <c r="F7059" i="6"/>
  <c r="G7059" i="6" s="1"/>
  <c r="F7060" i="6"/>
  <c r="G7060" i="6" s="1"/>
  <c r="F7061" i="6"/>
  <c r="G7061" i="6" s="1"/>
  <c r="F7062" i="6"/>
  <c r="G7062" i="6" s="1"/>
  <c r="F7063" i="6"/>
  <c r="G7063" i="6" s="1"/>
  <c r="F7064" i="6"/>
  <c r="G7064" i="6" s="1"/>
  <c r="F7065" i="6"/>
  <c r="G7065" i="6" s="1"/>
  <c r="F7066" i="6"/>
  <c r="G7066" i="6" s="1"/>
  <c r="F7067" i="6"/>
  <c r="G7067" i="6" s="1"/>
  <c r="F7068" i="6"/>
  <c r="G7068" i="6" s="1"/>
  <c r="F7069" i="6"/>
  <c r="G7069" i="6" s="1"/>
  <c r="F7070" i="6"/>
  <c r="G7070" i="6" s="1"/>
  <c r="F7071" i="6"/>
  <c r="G7071" i="6" s="1"/>
  <c r="F7072" i="6"/>
  <c r="G7072" i="6" s="1"/>
  <c r="F7073" i="6"/>
  <c r="G7073" i="6" s="1"/>
  <c r="F7074" i="6"/>
  <c r="G7074" i="6" s="1"/>
  <c r="F7075" i="6"/>
  <c r="G7075" i="6" s="1"/>
  <c r="F7076" i="6"/>
  <c r="G7076" i="6" s="1"/>
  <c r="F7077" i="6"/>
  <c r="G7077" i="6" s="1"/>
  <c r="F7078" i="6"/>
  <c r="G7078" i="6" s="1"/>
  <c r="F7079" i="6"/>
  <c r="G7079" i="6" s="1"/>
  <c r="F7080" i="6"/>
  <c r="G7080" i="6" s="1"/>
  <c r="F7081" i="6"/>
  <c r="G7081" i="6" s="1"/>
  <c r="F7082" i="6"/>
  <c r="G7082" i="6" s="1"/>
  <c r="F7083" i="6"/>
  <c r="G7083" i="6" s="1"/>
  <c r="F7084" i="6"/>
  <c r="G7084" i="6" s="1"/>
  <c r="F7085" i="6"/>
  <c r="G7085" i="6" s="1"/>
  <c r="F7086" i="6"/>
  <c r="G7086" i="6" s="1"/>
  <c r="F7087" i="6"/>
  <c r="G7087" i="6" s="1"/>
  <c r="F7088" i="6"/>
  <c r="G7088" i="6" s="1"/>
  <c r="F7089" i="6"/>
  <c r="G7089" i="6" s="1"/>
  <c r="F7090" i="6"/>
  <c r="G7090" i="6" s="1"/>
  <c r="F7091" i="6"/>
  <c r="G7091" i="6" s="1"/>
  <c r="F7092" i="6"/>
  <c r="G7092" i="6" s="1"/>
  <c r="F7093" i="6"/>
  <c r="G7093" i="6" s="1"/>
  <c r="F7094" i="6"/>
  <c r="G7094" i="6" s="1"/>
  <c r="F7095" i="6"/>
  <c r="G7095" i="6" s="1"/>
  <c r="F7096" i="6"/>
  <c r="G7096" i="6" s="1"/>
  <c r="F7097" i="6"/>
  <c r="G7097" i="6" s="1"/>
  <c r="F7098" i="6"/>
  <c r="G7098" i="6" s="1"/>
  <c r="F7099" i="6"/>
  <c r="G7099" i="6" s="1"/>
  <c r="F7100" i="6"/>
  <c r="G7100" i="6" s="1"/>
  <c r="F7101" i="6"/>
  <c r="G7101" i="6" s="1"/>
  <c r="F7102" i="6"/>
  <c r="G7102" i="6" s="1"/>
  <c r="F7103" i="6"/>
  <c r="G7103" i="6" s="1"/>
  <c r="F7104" i="6"/>
  <c r="G7104" i="6" s="1"/>
  <c r="F7105" i="6"/>
  <c r="G7105" i="6" s="1"/>
  <c r="F7106" i="6"/>
  <c r="G7106" i="6" s="1"/>
  <c r="F7107" i="6"/>
  <c r="G7107" i="6" s="1"/>
  <c r="F7108" i="6"/>
  <c r="G7108" i="6" s="1"/>
  <c r="F7109" i="6"/>
  <c r="G7109" i="6" s="1"/>
  <c r="F7110" i="6"/>
  <c r="G7110" i="6" s="1"/>
  <c r="F7111" i="6"/>
  <c r="G7111" i="6" s="1"/>
  <c r="F7112" i="6"/>
  <c r="G7112" i="6" s="1"/>
  <c r="F7113" i="6"/>
  <c r="G7113" i="6" s="1"/>
  <c r="F7114" i="6"/>
  <c r="G7114" i="6" s="1"/>
  <c r="F7115" i="6"/>
  <c r="G7115" i="6" s="1"/>
  <c r="F7116" i="6"/>
  <c r="G7116" i="6" s="1"/>
  <c r="F7117" i="6"/>
  <c r="G7117" i="6" s="1"/>
  <c r="F7118" i="6"/>
  <c r="G7118" i="6" s="1"/>
  <c r="F7119" i="6"/>
  <c r="G7119" i="6" s="1"/>
  <c r="F7120" i="6"/>
  <c r="G7120" i="6" s="1"/>
  <c r="F7121" i="6"/>
  <c r="G7121" i="6" s="1"/>
  <c r="F7122" i="6"/>
  <c r="G7122" i="6" s="1"/>
  <c r="F7123" i="6"/>
  <c r="G7123" i="6" s="1"/>
  <c r="F7124" i="6"/>
  <c r="G7124" i="6" s="1"/>
  <c r="F7125" i="6"/>
  <c r="G7125" i="6" s="1"/>
  <c r="F7126" i="6"/>
  <c r="G7126" i="6" s="1"/>
  <c r="F7127" i="6"/>
  <c r="G7127" i="6" s="1"/>
  <c r="F7128" i="6"/>
  <c r="G7128" i="6" s="1"/>
  <c r="F7129" i="6"/>
  <c r="G7129" i="6" s="1"/>
  <c r="F7130" i="6"/>
  <c r="G7130" i="6" s="1"/>
  <c r="F7131" i="6"/>
  <c r="G7131" i="6" s="1"/>
  <c r="F7132" i="6"/>
  <c r="G7132" i="6" s="1"/>
  <c r="F7133" i="6"/>
  <c r="G7133" i="6" s="1"/>
  <c r="F7134" i="6"/>
  <c r="G7134" i="6" s="1"/>
  <c r="F7135" i="6"/>
  <c r="G7135" i="6" s="1"/>
  <c r="F7136" i="6"/>
  <c r="G7136" i="6" s="1"/>
  <c r="F7137" i="6"/>
  <c r="G7137" i="6" s="1"/>
  <c r="F7138" i="6"/>
  <c r="G7138" i="6" s="1"/>
  <c r="F7139" i="6"/>
  <c r="G7139" i="6" s="1"/>
  <c r="F7140" i="6"/>
  <c r="G7140" i="6" s="1"/>
  <c r="F7141" i="6"/>
  <c r="G7141" i="6" s="1"/>
  <c r="F7142" i="6"/>
  <c r="G7142" i="6" s="1"/>
  <c r="F7143" i="6"/>
  <c r="G7143" i="6" s="1"/>
  <c r="F7144" i="6"/>
  <c r="G7144" i="6" s="1"/>
  <c r="F7145" i="6"/>
  <c r="G7145" i="6" s="1"/>
  <c r="F7146" i="6"/>
  <c r="G7146" i="6" s="1"/>
  <c r="F7147" i="6"/>
  <c r="G7147" i="6" s="1"/>
  <c r="F7148" i="6"/>
  <c r="G7148" i="6" s="1"/>
  <c r="F7149" i="6"/>
  <c r="G7149" i="6" s="1"/>
  <c r="F7150" i="6"/>
  <c r="G7150" i="6" s="1"/>
  <c r="F7151" i="6"/>
  <c r="G7151" i="6" s="1"/>
  <c r="F7152" i="6"/>
  <c r="G7152" i="6" s="1"/>
  <c r="F7153" i="6"/>
  <c r="G7153" i="6" s="1"/>
  <c r="F7154" i="6"/>
  <c r="G7154" i="6" s="1"/>
  <c r="F7155" i="6"/>
  <c r="G7155" i="6" s="1"/>
  <c r="F7156" i="6"/>
  <c r="G7156" i="6" s="1"/>
  <c r="F7157" i="6"/>
  <c r="G7157" i="6" s="1"/>
  <c r="F7158" i="6"/>
  <c r="G7158" i="6" s="1"/>
  <c r="F7159" i="6"/>
  <c r="G7159" i="6" s="1"/>
  <c r="F7160" i="6"/>
  <c r="G7160" i="6" s="1"/>
  <c r="F7161" i="6"/>
  <c r="G7161" i="6" s="1"/>
  <c r="F7162" i="6"/>
  <c r="G7162" i="6" s="1"/>
  <c r="F7163" i="6"/>
  <c r="G7163" i="6" s="1"/>
  <c r="F7164" i="6"/>
  <c r="G7164" i="6" s="1"/>
  <c r="F7165" i="6"/>
  <c r="G7165" i="6" s="1"/>
  <c r="F7166" i="6"/>
  <c r="G7166" i="6" s="1"/>
  <c r="F7167" i="6"/>
  <c r="G7167" i="6" s="1"/>
  <c r="F7168" i="6"/>
  <c r="G7168" i="6" s="1"/>
  <c r="F7169" i="6"/>
  <c r="G7169" i="6" s="1"/>
  <c r="F7170" i="6"/>
  <c r="G7170" i="6" s="1"/>
  <c r="F7171" i="6"/>
  <c r="G7171" i="6" s="1"/>
  <c r="F7172" i="6"/>
  <c r="G7172" i="6" s="1"/>
  <c r="F7173" i="6"/>
  <c r="G7173" i="6" s="1"/>
  <c r="F7174" i="6"/>
  <c r="G7174" i="6" s="1"/>
  <c r="F7175" i="6"/>
  <c r="G7175" i="6" s="1"/>
  <c r="F7176" i="6"/>
  <c r="G7176" i="6" s="1"/>
  <c r="F7177" i="6"/>
  <c r="G7177" i="6" s="1"/>
  <c r="F7178" i="6"/>
  <c r="G7178" i="6" s="1"/>
  <c r="F7179" i="6"/>
  <c r="G7179" i="6" s="1"/>
  <c r="F7180" i="6"/>
  <c r="G7180" i="6" s="1"/>
  <c r="F7181" i="6"/>
  <c r="G7181" i="6" s="1"/>
  <c r="F7182" i="6"/>
  <c r="G7182" i="6" s="1"/>
  <c r="F7183" i="6"/>
  <c r="G7183" i="6" s="1"/>
  <c r="F7184" i="6"/>
  <c r="G7184" i="6" s="1"/>
  <c r="F7185" i="6"/>
  <c r="G7185" i="6" s="1"/>
  <c r="F7186" i="6"/>
  <c r="G7186" i="6" s="1"/>
  <c r="F7187" i="6"/>
  <c r="G7187" i="6" s="1"/>
  <c r="F7188" i="6"/>
  <c r="G7188" i="6" s="1"/>
  <c r="F7189" i="6"/>
  <c r="G7189" i="6" s="1"/>
  <c r="F7190" i="6"/>
  <c r="G7190" i="6" s="1"/>
  <c r="F7191" i="6"/>
  <c r="G7191" i="6" s="1"/>
  <c r="F7192" i="6"/>
  <c r="G7192" i="6" s="1"/>
  <c r="F7193" i="6"/>
  <c r="G7193" i="6" s="1"/>
  <c r="F7194" i="6"/>
  <c r="G7194" i="6" s="1"/>
  <c r="F7195" i="6"/>
  <c r="G7195" i="6" s="1"/>
  <c r="F7196" i="6"/>
  <c r="G7196" i="6" s="1"/>
  <c r="F7197" i="6"/>
  <c r="G7197" i="6" s="1"/>
  <c r="F7198" i="6"/>
  <c r="G7198" i="6" s="1"/>
  <c r="F7199" i="6"/>
  <c r="G7199" i="6" s="1"/>
  <c r="F7200" i="6"/>
  <c r="G7200" i="6" s="1"/>
  <c r="F7201" i="6"/>
  <c r="G7201" i="6" s="1"/>
  <c r="F7202" i="6"/>
  <c r="G7202" i="6" s="1"/>
  <c r="F7203" i="6"/>
  <c r="G7203" i="6" s="1"/>
  <c r="F7204" i="6"/>
  <c r="G7204" i="6" s="1"/>
  <c r="F7205" i="6"/>
  <c r="G7205" i="6" s="1"/>
  <c r="F7206" i="6"/>
  <c r="G7206" i="6" s="1"/>
  <c r="F7207" i="6"/>
  <c r="G7207" i="6" s="1"/>
  <c r="F7208" i="6"/>
  <c r="G7208" i="6" s="1"/>
  <c r="F7209" i="6"/>
  <c r="G7209" i="6" s="1"/>
  <c r="F7210" i="6"/>
  <c r="G7210" i="6" s="1"/>
  <c r="F7211" i="6"/>
  <c r="G7211" i="6" s="1"/>
  <c r="F7212" i="6"/>
  <c r="G7212" i="6" s="1"/>
  <c r="F7213" i="6"/>
  <c r="G7213" i="6" s="1"/>
  <c r="F7214" i="6"/>
  <c r="G7214" i="6" s="1"/>
  <c r="F7215" i="6"/>
  <c r="G7215" i="6" s="1"/>
  <c r="F7216" i="6"/>
  <c r="G7216" i="6" s="1"/>
  <c r="F7217" i="6"/>
  <c r="G7217" i="6" s="1"/>
  <c r="F7218" i="6"/>
  <c r="G7218" i="6" s="1"/>
  <c r="F7219" i="6"/>
  <c r="G7219" i="6" s="1"/>
  <c r="F7220" i="6"/>
  <c r="G7220" i="6" s="1"/>
  <c r="F7221" i="6"/>
  <c r="G7221" i="6" s="1"/>
  <c r="F7222" i="6"/>
  <c r="G7222" i="6" s="1"/>
  <c r="F7223" i="6"/>
  <c r="G7223" i="6" s="1"/>
  <c r="F7224" i="6"/>
  <c r="G7224" i="6" s="1"/>
  <c r="F7225" i="6"/>
  <c r="G7225" i="6" s="1"/>
  <c r="F7226" i="6"/>
  <c r="G7226" i="6" s="1"/>
  <c r="F7227" i="6"/>
  <c r="G7227" i="6" s="1"/>
  <c r="F7228" i="6"/>
  <c r="G7228" i="6" s="1"/>
  <c r="F7229" i="6"/>
  <c r="G7229" i="6" s="1"/>
  <c r="F7230" i="6"/>
  <c r="G7230" i="6" s="1"/>
  <c r="F7231" i="6"/>
  <c r="G7231" i="6" s="1"/>
  <c r="F7232" i="6"/>
  <c r="G7232" i="6" s="1"/>
  <c r="F7233" i="6"/>
  <c r="G7233" i="6" s="1"/>
  <c r="F7234" i="6"/>
  <c r="G7234" i="6" s="1"/>
  <c r="F7235" i="6"/>
  <c r="G7235" i="6" s="1"/>
  <c r="F7236" i="6"/>
  <c r="G7236" i="6" s="1"/>
  <c r="F7237" i="6"/>
  <c r="G7237" i="6" s="1"/>
  <c r="F7238" i="6"/>
  <c r="G7238" i="6" s="1"/>
  <c r="F7239" i="6"/>
  <c r="G7239" i="6" s="1"/>
  <c r="F7240" i="6"/>
  <c r="G7240" i="6" s="1"/>
  <c r="F7241" i="6"/>
  <c r="G7241" i="6" s="1"/>
  <c r="F7242" i="6"/>
  <c r="G7242" i="6" s="1"/>
  <c r="F7243" i="6"/>
  <c r="G7243" i="6" s="1"/>
  <c r="F7244" i="6"/>
  <c r="G7244" i="6" s="1"/>
  <c r="F7245" i="6"/>
  <c r="G7245" i="6" s="1"/>
  <c r="F7246" i="6"/>
  <c r="G7246" i="6" s="1"/>
  <c r="F7247" i="6"/>
  <c r="G7247" i="6" s="1"/>
  <c r="F7248" i="6"/>
  <c r="G7248" i="6" s="1"/>
  <c r="F7249" i="6"/>
  <c r="G7249" i="6" s="1"/>
  <c r="F7250" i="6"/>
  <c r="G7250" i="6" s="1"/>
  <c r="F7251" i="6"/>
  <c r="G7251" i="6" s="1"/>
  <c r="F7252" i="6"/>
  <c r="G7252" i="6" s="1"/>
  <c r="F7253" i="6"/>
  <c r="G7253" i="6" s="1"/>
  <c r="F7254" i="6"/>
  <c r="G7254" i="6" s="1"/>
  <c r="F7255" i="6"/>
  <c r="G7255" i="6" s="1"/>
  <c r="F7256" i="6"/>
  <c r="G7256" i="6" s="1"/>
  <c r="F7257" i="6"/>
  <c r="G7257" i="6" s="1"/>
  <c r="F7258" i="6"/>
  <c r="G7258" i="6" s="1"/>
  <c r="F7259" i="6"/>
  <c r="G7259" i="6" s="1"/>
  <c r="F7260" i="6"/>
  <c r="G7260" i="6" s="1"/>
  <c r="F7261" i="6"/>
  <c r="G7261" i="6" s="1"/>
  <c r="F7262" i="6"/>
  <c r="G7262" i="6" s="1"/>
  <c r="F7263" i="6"/>
  <c r="G7263" i="6" s="1"/>
  <c r="F7264" i="6"/>
  <c r="G7264" i="6" s="1"/>
  <c r="F7265" i="6"/>
  <c r="G7265" i="6" s="1"/>
  <c r="F7266" i="6"/>
  <c r="G7266" i="6" s="1"/>
  <c r="F7267" i="6"/>
  <c r="G7267" i="6" s="1"/>
  <c r="F7268" i="6"/>
  <c r="G7268" i="6" s="1"/>
  <c r="F7269" i="6"/>
  <c r="G7269" i="6" s="1"/>
  <c r="F7270" i="6"/>
  <c r="G7270" i="6" s="1"/>
  <c r="F7271" i="6"/>
  <c r="G7271" i="6" s="1"/>
  <c r="F7272" i="6"/>
  <c r="G7272" i="6" s="1"/>
  <c r="F7273" i="6"/>
  <c r="G7273" i="6" s="1"/>
  <c r="F7274" i="6"/>
  <c r="G7274" i="6" s="1"/>
  <c r="F7275" i="6"/>
  <c r="G7275" i="6" s="1"/>
  <c r="F7276" i="6"/>
  <c r="G7276" i="6" s="1"/>
  <c r="F7277" i="6"/>
  <c r="G7277" i="6" s="1"/>
  <c r="F7278" i="6"/>
  <c r="G7278" i="6" s="1"/>
  <c r="F7279" i="6"/>
  <c r="G7279" i="6" s="1"/>
  <c r="F7280" i="6"/>
  <c r="G7280" i="6" s="1"/>
  <c r="F7281" i="6"/>
  <c r="G7281" i="6" s="1"/>
  <c r="F7282" i="6"/>
  <c r="G7282" i="6" s="1"/>
  <c r="F7283" i="6"/>
  <c r="G7283" i="6" s="1"/>
  <c r="F7284" i="6"/>
  <c r="G7284" i="6" s="1"/>
  <c r="F7285" i="6"/>
  <c r="G7285" i="6" s="1"/>
  <c r="F7286" i="6"/>
  <c r="G7286" i="6" s="1"/>
  <c r="F7287" i="6"/>
  <c r="G7287" i="6" s="1"/>
  <c r="F7288" i="6"/>
  <c r="G7288" i="6" s="1"/>
  <c r="F7289" i="6"/>
  <c r="G7289" i="6" s="1"/>
  <c r="F7290" i="6"/>
  <c r="G7290" i="6" s="1"/>
  <c r="F7291" i="6"/>
  <c r="G7291" i="6" s="1"/>
  <c r="F7292" i="6"/>
  <c r="G7292" i="6" s="1"/>
  <c r="F7293" i="6"/>
  <c r="G7293" i="6" s="1"/>
  <c r="F7294" i="6"/>
  <c r="G7294" i="6" s="1"/>
  <c r="F7295" i="6"/>
  <c r="G7295" i="6" s="1"/>
  <c r="F7296" i="6"/>
  <c r="G7296" i="6" s="1"/>
  <c r="F7297" i="6"/>
  <c r="G7297" i="6" s="1"/>
  <c r="F7298" i="6"/>
  <c r="G7298" i="6" s="1"/>
  <c r="F7299" i="6"/>
  <c r="G7299" i="6" s="1"/>
  <c r="F7300" i="6"/>
  <c r="G7300" i="6" s="1"/>
  <c r="F7301" i="6"/>
  <c r="G7301" i="6" s="1"/>
  <c r="F7302" i="6"/>
  <c r="G7302" i="6" s="1"/>
  <c r="F7303" i="6"/>
  <c r="G7303" i="6" s="1"/>
  <c r="F7304" i="6"/>
  <c r="G7304" i="6" s="1"/>
  <c r="F7305" i="6"/>
  <c r="G7305" i="6" s="1"/>
  <c r="F7306" i="6"/>
  <c r="G7306" i="6" s="1"/>
  <c r="F7307" i="6"/>
  <c r="G7307" i="6" s="1"/>
  <c r="F7308" i="6"/>
  <c r="G7308" i="6" s="1"/>
  <c r="F7309" i="6"/>
  <c r="G7309" i="6" s="1"/>
  <c r="F7310" i="6"/>
  <c r="G7310" i="6" s="1"/>
  <c r="F7311" i="6"/>
  <c r="G7311" i="6" s="1"/>
  <c r="F7312" i="6"/>
  <c r="G7312" i="6" s="1"/>
  <c r="F7313" i="6"/>
  <c r="G7313" i="6" s="1"/>
  <c r="F7314" i="6"/>
  <c r="G7314" i="6" s="1"/>
  <c r="F7315" i="6"/>
  <c r="G7315" i="6" s="1"/>
  <c r="F7316" i="6"/>
  <c r="G7316" i="6" s="1"/>
  <c r="F7317" i="6"/>
  <c r="G7317" i="6" s="1"/>
  <c r="F7318" i="6"/>
  <c r="G7318" i="6" s="1"/>
  <c r="F7319" i="6"/>
  <c r="G7319" i="6" s="1"/>
  <c r="F7320" i="6"/>
  <c r="G7320" i="6" s="1"/>
  <c r="F7321" i="6"/>
  <c r="G7321" i="6" s="1"/>
  <c r="F7322" i="6"/>
  <c r="G7322" i="6" s="1"/>
  <c r="F7323" i="6"/>
  <c r="G7323" i="6" s="1"/>
  <c r="F7324" i="6"/>
  <c r="G7324" i="6" s="1"/>
  <c r="F7325" i="6"/>
  <c r="G7325" i="6" s="1"/>
  <c r="F7326" i="6"/>
  <c r="G7326" i="6" s="1"/>
  <c r="F7327" i="6"/>
  <c r="G7327" i="6" s="1"/>
  <c r="F7328" i="6"/>
  <c r="G7328" i="6" s="1"/>
  <c r="F7329" i="6"/>
  <c r="G7329" i="6" s="1"/>
  <c r="F7330" i="6"/>
  <c r="G7330" i="6" s="1"/>
  <c r="F7331" i="6"/>
  <c r="G7331" i="6" s="1"/>
  <c r="F7332" i="6"/>
  <c r="G7332" i="6" s="1"/>
  <c r="F7333" i="6"/>
  <c r="G7333" i="6" s="1"/>
  <c r="F7334" i="6"/>
  <c r="G7334" i="6" s="1"/>
  <c r="F7335" i="6"/>
  <c r="G7335" i="6" s="1"/>
  <c r="F7336" i="6"/>
  <c r="G7336" i="6" s="1"/>
  <c r="F7337" i="6"/>
  <c r="G7337" i="6" s="1"/>
  <c r="F7338" i="6"/>
  <c r="G7338" i="6" s="1"/>
  <c r="F7339" i="6"/>
  <c r="G7339" i="6" s="1"/>
  <c r="F7340" i="6"/>
  <c r="G7340" i="6" s="1"/>
  <c r="F7341" i="6"/>
  <c r="G7341" i="6" s="1"/>
  <c r="F7342" i="6"/>
  <c r="G7342" i="6" s="1"/>
  <c r="F7343" i="6"/>
  <c r="G7343" i="6" s="1"/>
  <c r="F7344" i="6"/>
  <c r="G7344" i="6" s="1"/>
  <c r="F7345" i="6"/>
  <c r="G7345" i="6" s="1"/>
  <c r="F7346" i="6"/>
  <c r="G7346" i="6" s="1"/>
  <c r="F7347" i="6"/>
  <c r="G7347" i="6" s="1"/>
  <c r="F7348" i="6"/>
  <c r="G7348" i="6" s="1"/>
  <c r="F7349" i="6"/>
  <c r="G7349" i="6" s="1"/>
  <c r="F7350" i="6"/>
  <c r="G7350" i="6" s="1"/>
  <c r="F7351" i="6"/>
  <c r="G7351" i="6" s="1"/>
  <c r="F7352" i="6"/>
  <c r="G7352" i="6" s="1"/>
  <c r="F7353" i="6"/>
  <c r="G7353" i="6" s="1"/>
  <c r="F7354" i="6"/>
  <c r="G7354" i="6" s="1"/>
  <c r="F7355" i="6"/>
  <c r="G7355" i="6" s="1"/>
  <c r="F7356" i="6"/>
  <c r="G7356" i="6" s="1"/>
  <c r="F7357" i="6"/>
  <c r="G7357" i="6" s="1"/>
  <c r="F7358" i="6"/>
  <c r="G7358" i="6" s="1"/>
  <c r="F7359" i="6"/>
  <c r="G7359" i="6" s="1"/>
  <c r="F7360" i="6"/>
  <c r="G7360" i="6" s="1"/>
  <c r="F7361" i="6"/>
  <c r="G7361" i="6" s="1"/>
  <c r="F7362" i="6"/>
  <c r="G7362" i="6" s="1"/>
  <c r="F7363" i="6"/>
  <c r="G7363" i="6" s="1"/>
  <c r="F7364" i="6"/>
  <c r="G7364" i="6" s="1"/>
  <c r="F7365" i="6"/>
  <c r="G7365" i="6" s="1"/>
  <c r="F7366" i="6"/>
  <c r="G7366" i="6" s="1"/>
  <c r="F7367" i="6"/>
  <c r="G7367" i="6" s="1"/>
  <c r="F7368" i="6"/>
  <c r="G7368" i="6" s="1"/>
  <c r="F7369" i="6"/>
  <c r="G7369" i="6" s="1"/>
  <c r="F7370" i="6"/>
  <c r="G7370" i="6" s="1"/>
  <c r="F7371" i="6"/>
  <c r="G7371" i="6" s="1"/>
  <c r="F7372" i="6"/>
  <c r="G7372" i="6" s="1"/>
  <c r="F7373" i="6"/>
  <c r="G7373" i="6" s="1"/>
  <c r="F7374" i="6"/>
  <c r="G7374" i="6" s="1"/>
  <c r="F7375" i="6"/>
  <c r="G7375" i="6" s="1"/>
  <c r="F7376" i="6"/>
  <c r="G7376" i="6" s="1"/>
  <c r="F7377" i="6"/>
  <c r="G7377" i="6" s="1"/>
  <c r="F7378" i="6"/>
  <c r="G7378" i="6" s="1"/>
  <c r="F7379" i="6"/>
  <c r="G7379" i="6" s="1"/>
  <c r="F7380" i="6"/>
  <c r="G7380" i="6" s="1"/>
  <c r="F7381" i="6"/>
  <c r="G7381" i="6" s="1"/>
  <c r="F7382" i="6"/>
  <c r="G7382" i="6" s="1"/>
  <c r="F7383" i="6"/>
  <c r="G7383" i="6" s="1"/>
  <c r="F7384" i="6"/>
  <c r="G7384" i="6" s="1"/>
  <c r="F7385" i="6"/>
  <c r="G7385" i="6" s="1"/>
  <c r="F7386" i="6"/>
  <c r="G7386" i="6" s="1"/>
  <c r="F7387" i="6"/>
  <c r="G7387" i="6" s="1"/>
  <c r="F7388" i="6"/>
  <c r="G7388" i="6" s="1"/>
  <c r="F7389" i="6"/>
  <c r="G7389" i="6" s="1"/>
  <c r="F7390" i="6"/>
  <c r="G7390" i="6" s="1"/>
  <c r="F7391" i="6"/>
  <c r="G7391" i="6" s="1"/>
  <c r="F7392" i="6"/>
  <c r="G7392" i="6" s="1"/>
  <c r="F7393" i="6"/>
  <c r="G7393" i="6" s="1"/>
  <c r="F7394" i="6"/>
  <c r="G7394" i="6" s="1"/>
  <c r="F7395" i="6"/>
  <c r="G7395" i="6" s="1"/>
  <c r="F7396" i="6"/>
  <c r="G7396" i="6" s="1"/>
  <c r="F7397" i="6"/>
  <c r="G7397" i="6" s="1"/>
  <c r="F7398" i="6"/>
  <c r="G7398" i="6" s="1"/>
  <c r="F7399" i="6"/>
  <c r="G7399" i="6" s="1"/>
  <c r="F7400" i="6"/>
  <c r="G7400" i="6" s="1"/>
  <c r="F7401" i="6"/>
  <c r="G7401" i="6" s="1"/>
  <c r="F7402" i="6"/>
  <c r="G7402" i="6" s="1"/>
  <c r="F7403" i="6"/>
  <c r="G7403" i="6" s="1"/>
  <c r="F7404" i="6"/>
  <c r="G7404" i="6" s="1"/>
  <c r="F7405" i="6"/>
  <c r="G7405" i="6" s="1"/>
  <c r="F7406" i="6"/>
  <c r="G7406" i="6" s="1"/>
  <c r="F7407" i="6"/>
  <c r="G7407" i="6" s="1"/>
  <c r="F7408" i="6"/>
  <c r="G7408" i="6" s="1"/>
  <c r="F7409" i="6"/>
  <c r="G7409" i="6" s="1"/>
  <c r="F7410" i="6"/>
  <c r="G7410" i="6" s="1"/>
  <c r="F7411" i="6"/>
  <c r="G7411" i="6" s="1"/>
  <c r="F7412" i="6"/>
  <c r="G7412" i="6" s="1"/>
  <c r="F7413" i="6"/>
  <c r="G7413" i="6" s="1"/>
  <c r="F7414" i="6"/>
  <c r="G7414" i="6" s="1"/>
  <c r="F7415" i="6"/>
  <c r="G7415" i="6" s="1"/>
  <c r="F7416" i="6"/>
  <c r="G7416" i="6" s="1"/>
  <c r="F7417" i="6"/>
  <c r="G7417" i="6" s="1"/>
  <c r="F7418" i="6"/>
  <c r="G7418" i="6" s="1"/>
  <c r="F7419" i="6"/>
  <c r="G7419" i="6" s="1"/>
  <c r="F7420" i="6"/>
  <c r="G7420" i="6" s="1"/>
  <c r="F7421" i="6"/>
  <c r="G7421" i="6" s="1"/>
  <c r="F7422" i="6"/>
  <c r="G7422" i="6" s="1"/>
  <c r="F7423" i="6"/>
  <c r="G7423" i="6" s="1"/>
  <c r="F7424" i="6"/>
  <c r="G7424" i="6" s="1"/>
  <c r="F7425" i="6"/>
  <c r="G7425" i="6" s="1"/>
  <c r="F7426" i="6"/>
  <c r="G7426" i="6" s="1"/>
  <c r="F7427" i="6"/>
  <c r="G7427" i="6" s="1"/>
  <c r="F7428" i="6"/>
  <c r="G7428" i="6" s="1"/>
  <c r="F7429" i="6"/>
  <c r="G7429" i="6" s="1"/>
  <c r="F7430" i="6"/>
  <c r="G7430" i="6" s="1"/>
  <c r="F7431" i="6"/>
  <c r="G7431" i="6" s="1"/>
  <c r="F7432" i="6"/>
  <c r="G7432" i="6" s="1"/>
  <c r="F7433" i="6"/>
  <c r="G7433" i="6" s="1"/>
  <c r="F7434" i="6"/>
  <c r="G7434" i="6" s="1"/>
  <c r="F7435" i="6"/>
  <c r="G7435" i="6" s="1"/>
  <c r="F7436" i="6"/>
  <c r="G7436" i="6" s="1"/>
  <c r="F7437" i="6"/>
  <c r="G7437" i="6" s="1"/>
  <c r="F7438" i="6"/>
  <c r="G7438" i="6" s="1"/>
  <c r="F7439" i="6"/>
  <c r="G7439" i="6" s="1"/>
  <c r="F7440" i="6"/>
  <c r="G7440" i="6" s="1"/>
  <c r="F7441" i="6"/>
  <c r="G7441" i="6" s="1"/>
  <c r="F7442" i="6"/>
  <c r="G7442" i="6" s="1"/>
  <c r="F7443" i="6"/>
  <c r="G7443" i="6" s="1"/>
  <c r="F7444" i="6"/>
  <c r="G7444" i="6" s="1"/>
  <c r="F7445" i="6"/>
  <c r="G7445" i="6" s="1"/>
  <c r="F7446" i="6"/>
  <c r="G7446" i="6" s="1"/>
  <c r="F7447" i="6"/>
  <c r="G7447" i="6" s="1"/>
  <c r="F7448" i="6"/>
  <c r="G7448" i="6" s="1"/>
  <c r="F7449" i="6"/>
  <c r="G7449" i="6" s="1"/>
  <c r="F7450" i="6"/>
  <c r="G7450" i="6" s="1"/>
  <c r="F7451" i="6"/>
  <c r="G7451" i="6" s="1"/>
  <c r="F7452" i="6"/>
  <c r="G7452" i="6" s="1"/>
  <c r="F7453" i="6"/>
  <c r="G7453" i="6" s="1"/>
  <c r="F7454" i="6"/>
  <c r="G7454" i="6" s="1"/>
  <c r="F7455" i="6"/>
  <c r="G7455" i="6" s="1"/>
  <c r="F7456" i="6"/>
  <c r="G7456" i="6" s="1"/>
  <c r="F7457" i="6"/>
  <c r="G7457" i="6" s="1"/>
  <c r="F7458" i="6"/>
  <c r="G7458" i="6" s="1"/>
  <c r="F7459" i="6"/>
  <c r="G7459" i="6" s="1"/>
  <c r="F7460" i="6"/>
  <c r="G7460" i="6" s="1"/>
  <c r="F7461" i="6"/>
  <c r="G7461" i="6" s="1"/>
  <c r="F7462" i="6"/>
  <c r="G7462" i="6" s="1"/>
  <c r="F7463" i="6"/>
  <c r="G7463" i="6" s="1"/>
  <c r="F7464" i="6"/>
  <c r="G7464" i="6" s="1"/>
  <c r="F7465" i="6"/>
  <c r="G7465" i="6" s="1"/>
  <c r="F7466" i="6"/>
  <c r="G7466" i="6" s="1"/>
  <c r="F7467" i="6"/>
  <c r="G7467" i="6" s="1"/>
  <c r="F7468" i="6"/>
  <c r="G7468" i="6" s="1"/>
  <c r="F7469" i="6"/>
  <c r="G7469" i="6" s="1"/>
  <c r="F7470" i="6"/>
  <c r="G7470" i="6" s="1"/>
  <c r="F7471" i="6"/>
  <c r="G7471" i="6" s="1"/>
  <c r="F7472" i="6"/>
  <c r="G7472" i="6" s="1"/>
  <c r="F7473" i="6"/>
  <c r="G7473" i="6" s="1"/>
  <c r="F7474" i="6"/>
  <c r="G7474" i="6" s="1"/>
  <c r="F7475" i="6"/>
  <c r="G7475" i="6" s="1"/>
  <c r="F7476" i="6"/>
  <c r="G7476" i="6" s="1"/>
  <c r="F7477" i="6"/>
  <c r="G7477" i="6" s="1"/>
  <c r="F7478" i="6"/>
  <c r="G7478" i="6" s="1"/>
  <c r="F7479" i="6"/>
  <c r="G7479" i="6" s="1"/>
  <c r="F7480" i="6"/>
  <c r="G7480" i="6" s="1"/>
  <c r="F7481" i="6"/>
  <c r="G7481" i="6" s="1"/>
  <c r="F7482" i="6"/>
  <c r="G7482" i="6" s="1"/>
  <c r="F7483" i="6"/>
  <c r="G7483" i="6" s="1"/>
  <c r="F7484" i="6"/>
  <c r="G7484" i="6" s="1"/>
  <c r="F7485" i="6"/>
  <c r="G7485" i="6" s="1"/>
  <c r="F7486" i="6"/>
  <c r="G7486" i="6" s="1"/>
  <c r="F7487" i="6"/>
  <c r="G7487" i="6" s="1"/>
  <c r="F7488" i="6"/>
  <c r="G7488" i="6" s="1"/>
  <c r="F7489" i="6"/>
  <c r="G7489" i="6" s="1"/>
  <c r="F7490" i="6"/>
  <c r="G7490" i="6" s="1"/>
  <c r="F7491" i="6"/>
  <c r="G7491" i="6" s="1"/>
  <c r="F7492" i="6"/>
  <c r="G7492" i="6" s="1"/>
  <c r="F7493" i="6"/>
  <c r="G7493" i="6" s="1"/>
  <c r="F7494" i="6"/>
  <c r="G7494" i="6" s="1"/>
  <c r="F7495" i="6"/>
  <c r="G7495" i="6" s="1"/>
  <c r="F7496" i="6"/>
  <c r="G7496" i="6" s="1"/>
  <c r="F7497" i="6"/>
  <c r="G7497" i="6" s="1"/>
  <c r="F7498" i="6"/>
  <c r="G7498" i="6" s="1"/>
  <c r="F7499" i="6"/>
  <c r="G7499" i="6" s="1"/>
  <c r="F7500" i="6"/>
  <c r="G7500" i="6" s="1"/>
  <c r="F7501" i="6"/>
  <c r="G7501" i="6" s="1"/>
  <c r="F7502" i="6"/>
  <c r="G7502" i="6" s="1"/>
  <c r="F7503" i="6"/>
  <c r="G7503" i="6" s="1"/>
  <c r="F7504" i="6"/>
  <c r="G7504" i="6" s="1"/>
  <c r="F7505" i="6"/>
  <c r="G7505" i="6" s="1"/>
  <c r="F7506" i="6"/>
  <c r="G7506" i="6" s="1"/>
  <c r="F7507" i="6"/>
  <c r="G7507" i="6" s="1"/>
  <c r="F7508" i="6"/>
  <c r="G7508" i="6" s="1"/>
  <c r="F7509" i="6"/>
  <c r="G7509" i="6" s="1"/>
  <c r="F7510" i="6"/>
  <c r="G7510" i="6" s="1"/>
  <c r="F7511" i="6"/>
  <c r="G7511" i="6" s="1"/>
  <c r="F7512" i="6"/>
  <c r="G7512" i="6" s="1"/>
  <c r="F7513" i="6"/>
  <c r="G7513" i="6" s="1"/>
  <c r="F7514" i="6"/>
  <c r="G7514" i="6" s="1"/>
  <c r="F7515" i="6"/>
  <c r="G7515" i="6" s="1"/>
  <c r="F7516" i="6"/>
  <c r="G7516" i="6" s="1"/>
  <c r="F7517" i="6"/>
  <c r="G7517" i="6" s="1"/>
  <c r="F7518" i="6"/>
  <c r="G7518" i="6" s="1"/>
  <c r="F7519" i="6"/>
  <c r="G7519" i="6" s="1"/>
  <c r="F7520" i="6"/>
  <c r="G7520" i="6" s="1"/>
  <c r="F7521" i="6"/>
  <c r="G7521" i="6" s="1"/>
  <c r="F7522" i="6"/>
  <c r="G7522" i="6" s="1"/>
  <c r="F7523" i="6"/>
  <c r="G7523" i="6" s="1"/>
  <c r="F7524" i="6"/>
  <c r="G7524" i="6" s="1"/>
  <c r="F7525" i="6"/>
  <c r="G7525" i="6" s="1"/>
  <c r="F7526" i="6"/>
  <c r="G7526" i="6" s="1"/>
  <c r="F7527" i="6"/>
  <c r="G7527" i="6" s="1"/>
  <c r="F7528" i="6"/>
  <c r="G7528" i="6" s="1"/>
  <c r="F7529" i="6"/>
  <c r="G7529" i="6" s="1"/>
  <c r="F7530" i="6"/>
  <c r="G7530" i="6" s="1"/>
  <c r="F7531" i="6"/>
  <c r="G7531" i="6" s="1"/>
  <c r="F7532" i="6"/>
  <c r="G7532" i="6" s="1"/>
  <c r="F7533" i="6"/>
  <c r="G7533" i="6" s="1"/>
  <c r="F7534" i="6"/>
  <c r="G7534" i="6" s="1"/>
  <c r="F7535" i="6"/>
  <c r="G7535" i="6" s="1"/>
  <c r="F7536" i="6"/>
  <c r="G7536" i="6" s="1"/>
  <c r="F7537" i="6"/>
  <c r="G7537" i="6" s="1"/>
  <c r="F7538" i="6"/>
  <c r="G7538" i="6" s="1"/>
  <c r="F7539" i="6"/>
  <c r="G7539" i="6" s="1"/>
  <c r="F7540" i="6"/>
  <c r="G7540" i="6" s="1"/>
  <c r="F7541" i="6"/>
  <c r="G7541" i="6" s="1"/>
  <c r="F7542" i="6"/>
  <c r="G7542" i="6" s="1"/>
  <c r="F7543" i="6"/>
  <c r="G7543" i="6" s="1"/>
  <c r="F7544" i="6"/>
  <c r="G7544" i="6" s="1"/>
  <c r="F7545" i="6"/>
  <c r="G7545" i="6" s="1"/>
  <c r="F7546" i="6"/>
  <c r="G7546" i="6" s="1"/>
  <c r="F7547" i="6"/>
  <c r="G7547" i="6" s="1"/>
  <c r="F7548" i="6"/>
  <c r="G7548" i="6" s="1"/>
  <c r="F7549" i="6"/>
  <c r="G7549" i="6" s="1"/>
  <c r="F7550" i="6"/>
  <c r="G7550" i="6" s="1"/>
  <c r="F7551" i="6"/>
  <c r="G7551" i="6" s="1"/>
  <c r="F7552" i="6"/>
  <c r="G7552" i="6" s="1"/>
  <c r="F7553" i="6"/>
  <c r="G7553" i="6" s="1"/>
  <c r="F7554" i="6"/>
  <c r="G7554" i="6" s="1"/>
  <c r="F7555" i="6"/>
  <c r="G7555" i="6" s="1"/>
  <c r="F7556" i="6"/>
  <c r="G7556" i="6" s="1"/>
  <c r="F7557" i="6"/>
  <c r="G7557" i="6" s="1"/>
  <c r="F7558" i="6"/>
  <c r="G7558" i="6" s="1"/>
  <c r="F7559" i="6"/>
  <c r="G7559" i="6" s="1"/>
  <c r="F7560" i="6"/>
  <c r="G7560" i="6" s="1"/>
  <c r="F7561" i="6"/>
  <c r="G7561" i="6" s="1"/>
  <c r="F7562" i="6"/>
  <c r="G7562" i="6" s="1"/>
  <c r="F7563" i="6"/>
  <c r="G7563" i="6" s="1"/>
  <c r="F7564" i="6"/>
  <c r="G7564" i="6" s="1"/>
  <c r="F7565" i="6"/>
  <c r="G7565" i="6" s="1"/>
  <c r="F7566" i="6"/>
  <c r="G7566" i="6" s="1"/>
  <c r="F7567" i="6"/>
  <c r="G7567" i="6" s="1"/>
  <c r="F7568" i="6"/>
  <c r="G7568" i="6" s="1"/>
  <c r="F7569" i="6"/>
  <c r="G7569" i="6" s="1"/>
  <c r="F7570" i="6"/>
  <c r="G7570" i="6" s="1"/>
  <c r="F7571" i="6"/>
  <c r="G7571" i="6" s="1"/>
  <c r="F7572" i="6"/>
  <c r="G7572" i="6" s="1"/>
  <c r="F7573" i="6"/>
  <c r="G7573" i="6" s="1"/>
  <c r="F7574" i="6"/>
  <c r="G7574" i="6" s="1"/>
  <c r="F7575" i="6"/>
  <c r="G7575" i="6" s="1"/>
  <c r="F7576" i="6"/>
  <c r="G7576" i="6" s="1"/>
  <c r="F7577" i="6"/>
  <c r="G7577" i="6" s="1"/>
  <c r="F7578" i="6"/>
  <c r="G7578" i="6" s="1"/>
  <c r="F7579" i="6"/>
  <c r="G7579" i="6" s="1"/>
  <c r="F7580" i="6"/>
  <c r="G7580" i="6" s="1"/>
  <c r="F7581" i="6"/>
  <c r="G7581" i="6" s="1"/>
  <c r="F7582" i="6"/>
  <c r="G7582" i="6" s="1"/>
  <c r="F7583" i="6"/>
  <c r="G7583" i="6" s="1"/>
  <c r="F7584" i="6"/>
  <c r="G7584" i="6" s="1"/>
  <c r="F7585" i="6"/>
  <c r="G7585" i="6" s="1"/>
  <c r="F7586" i="6"/>
  <c r="G7586" i="6" s="1"/>
  <c r="F7587" i="6"/>
  <c r="G7587" i="6" s="1"/>
  <c r="F7588" i="6"/>
  <c r="G7588" i="6" s="1"/>
  <c r="F7589" i="6"/>
  <c r="G7589" i="6" s="1"/>
  <c r="F7590" i="6"/>
  <c r="G7590" i="6" s="1"/>
  <c r="F7591" i="6"/>
  <c r="G7591" i="6" s="1"/>
  <c r="F7592" i="6"/>
  <c r="G7592" i="6" s="1"/>
  <c r="F7593" i="6"/>
  <c r="G7593" i="6" s="1"/>
  <c r="F7594" i="6"/>
  <c r="G7594" i="6" s="1"/>
  <c r="F7595" i="6"/>
  <c r="G7595" i="6" s="1"/>
  <c r="F7596" i="6"/>
  <c r="G7596" i="6" s="1"/>
  <c r="F7597" i="6"/>
  <c r="G7597" i="6" s="1"/>
  <c r="F7598" i="6"/>
  <c r="G7598" i="6" s="1"/>
  <c r="F7599" i="6"/>
  <c r="G7599" i="6" s="1"/>
  <c r="F7600" i="6"/>
  <c r="G7600" i="6" s="1"/>
  <c r="F7601" i="6"/>
  <c r="G7601" i="6" s="1"/>
  <c r="F7602" i="6"/>
  <c r="G7602" i="6" s="1"/>
  <c r="F7603" i="6"/>
  <c r="G7603" i="6" s="1"/>
  <c r="F7604" i="6"/>
  <c r="G7604" i="6" s="1"/>
  <c r="F7605" i="6"/>
  <c r="G7605" i="6" s="1"/>
  <c r="F7606" i="6"/>
  <c r="G7606" i="6" s="1"/>
  <c r="F7607" i="6"/>
  <c r="G7607" i="6" s="1"/>
  <c r="F7608" i="6"/>
  <c r="G7608" i="6" s="1"/>
  <c r="F7609" i="6"/>
  <c r="G7609" i="6" s="1"/>
  <c r="F7610" i="6"/>
  <c r="G7610" i="6" s="1"/>
  <c r="F7611" i="6"/>
  <c r="G7611" i="6" s="1"/>
  <c r="F7612" i="6"/>
  <c r="G7612" i="6" s="1"/>
  <c r="F7613" i="6"/>
  <c r="G7613" i="6" s="1"/>
  <c r="F7614" i="6"/>
  <c r="G7614" i="6" s="1"/>
  <c r="F7615" i="6"/>
  <c r="G7615" i="6" s="1"/>
  <c r="F7616" i="6"/>
  <c r="G7616" i="6" s="1"/>
  <c r="F7617" i="6"/>
  <c r="G7617" i="6" s="1"/>
  <c r="F7618" i="6"/>
  <c r="G7618" i="6" s="1"/>
  <c r="F7619" i="6"/>
  <c r="G7619" i="6" s="1"/>
  <c r="F7620" i="6"/>
  <c r="G7620" i="6" s="1"/>
  <c r="F7621" i="6"/>
  <c r="G7621" i="6" s="1"/>
  <c r="F7622" i="6"/>
  <c r="G7622" i="6" s="1"/>
  <c r="F7623" i="6"/>
  <c r="G7623" i="6" s="1"/>
  <c r="F7624" i="6"/>
  <c r="G7624" i="6" s="1"/>
  <c r="F7625" i="6"/>
  <c r="G7625" i="6" s="1"/>
  <c r="F7626" i="6"/>
  <c r="G7626" i="6" s="1"/>
  <c r="F7627" i="6"/>
  <c r="G7627" i="6" s="1"/>
  <c r="F7628" i="6"/>
  <c r="G7628" i="6" s="1"/>
  <c r="F7629" i="6"/>
  <c r="G7629" i="6" s="1"/>
  <c r="F7630" i="6"/>
  <c r="G7630" i="6" s="1"/>
  <c r="F7631" i="6"/>
  <c r="G7631" i="6" s="1"/>
  <c r="F7632" i="6"/>
  <c r="G7632" i="6" s="1"/>
  <c r="F7633" i="6"/>
  <c r="G7633" i="6" s="1"/>
  <c r="F7634" i="6"/>
  <c r="G7634" i="6" s="1"/>
  <c r="F7635" i="6"/>
  <c r="G7635" i="6" s="1"/>
  <c r="F7636" i="6"/>
  <c r="G7636" i="6" s="1"/>
  <c r="F7637" i="6"/>
  <c r="G7637" i="6" s="1"/>
  <c r="F7638" i="6"/>
  <c r="G7638" i="6" s="1"/>
  <c r="F7639" i="6"/>
  <c r="G7639" i="6" s="1"/>
  <c r="F7640" i="6"/>
  <c r="G7640" i="6" s="1"/>
  <c r="F7641" i="6"/>
  <c r="G7641" i="6" s="1"/>
  <c r="F7642" i="6"/>
  <c r="G7642" i="6" s="1"/>
  <c r="F7643" i="6"/>
  <c r="G7643" i="6" s="1"/>
  <c r="F7644" i="6"/>
  <c r="G7644" i="6" s="1"/>
  <c r="F7645" i="6"/>
  <c r="G7645" i="6" s="1"/>
  <c r="F7646" i="6"/>
  <c r="G7646" i="6" s="1"/>
  <c r="F7647" i="6"/>
  <c r="G7647" i="6" s="1"/>
  <c r="F7648" i="6"/>
  <c r="G7648" i="6" s="1"/>
  <c r="F7649" i="6"/>
  <c r="G7649" i="6" s="1"/>
  <c r="F7650" i="6"/>
  <c r="G7650" i="6" s="1"/>
  <c r="F7651" i="6"/>
  <c r="G7651" i="6" s="1"/>
  <c r="F7652" i="6"/>
  <c r="G7652" i="6" s="1"/>
  <c r="F7653" i="6"/>
  <c r="G7653" i="6" s="1"/>
  <c r="F7654" i="6"/>
  <c r="G7654" i="6" s="1"/>
  <c r="F7655" i="6"/>
  <c r="G7655" i="6" s="1"/>
  <c r="F7656" i="6"/>
  <c r="G7656" i="6" s="1"/>
  <c r="F7657" i="6"/>
  <c r="G7657" i="6" s="1"/>
  <c r="F7658" i="6"/>
  <c r="G7658" i="6" s="1"/>
  <c r="F7659" i="6"/>
  <c r="G7659" i="6" s="1"/>
  <c r="F7660" i="6"/>
  <c r="G7660" i="6" s="1"/>
  <c r="F7661" i="6"/>
  <c r="G7661" i="6" s="1"/>
  <c r="F7662" i="6"/>
  <c r="G7662" i="6" s="1"/>
  <c r="F7663" i="6"/>
  <c r="G7663" i="6" s="1"/>
  <c r="F7664" i="6"/>
  <c r="G7664" i="6" s="1"/>
  <c r="F7665" i="6"/>
  <c r="G7665" i="6" s="1"/>
  <c r="F7666" i="6"/>
  <c r="G7666" i="6" s="1"/>
  <c r="F7667" i="6"/>
  <c r="G7667" i="6" s="1"/>
  <c r="F7668" i="6"/>
  <c r="G7668" i="6" s="1"/>
  <c r="F7669" i="6"/>
  <c r="G7669" i="6" s="1"/>
  <c r="F7670" i="6"/>
  <c r="G7670" i="6" s="1"/>
  <c r="F7671" i="6"/>
  <c r="G7671" i="6" s="1"/>
  <c r="F7672" i="6"/>
  <c r="G7672" i="6" s="1"/>
  <c r="F7673" i="6"/>
  <c r="G7673" i="6" s="1"/>
  <c r="F7674" i="6"/>
  <c r="G7674" i="6" s="1"/>
  <c r="F7675" i="6"/>
  <c r="G7675" i="6" s="1"/>
  <c r="F7676" i="6"/>
  <c r="G7676" i="6" s="1"/>
  <c r="F7677" i="6"/>
  <c r="G7677" i="6" s="1"/>
  <c r="F7678" i="6"/>
  <c r="G7678" i="6" s="1"/>
  <c r="F7679" i="6"/>
  <c r="G7679" i="6" s="1"/>
  <c r="F7680" i="6"/>
  <c r="G7680" i="6" s="1"/>
  <c r="F7681" i="6"/>
  <c r="G7681" i="6" s="1"/>
  <c r="F7682" i="6"/>
  <c r="G7682" i="6" s="1"/>
  <c r="F7683" i="6"/>
  <c r="G7683" i="6" s="1"/>
  <c r="F7684" i="6"/>
  <c r="G7684" i="6" s="1"/>
  <c r="F7685" i="6"/>
  <c r="G7685" i="6" s="1"/>
  <c r="F7686" i="6"/>
  <c r="G7686" i="6" s="1"/>
  <c r="F7687" i="6"/>
  <c r="G7687" i="6" s="1"/>
  <c r="F7688" i="6"/>
  <c r="G7688" i="6" s="1"/>
  <c r="F7689" i="6"/>
  <c r="G7689" i="6" s="1"/>
  <c r="F7690" i="6"/>
  <c r="G7690" i="6" s="1"/>
  <c r="F7691" i="6"/>
  <c r="G7691" i="6" s="1"/>
  <c r="F7692" i="6"/>
  <c r="G7692" i="6" s="1"/>
  <c r="F7693" i="6"/>
  <c r="G7693" i="6" s="1"/>
  <c r="F7694" i="6"/>
  <c r="G7694" i="6" s="1"/>
  <c r="F7695" i="6"/>
  <c r="G7695" i="6" s="1"/>
  <c r="F7696" i="6"/>
  <c r="G7696" i="6" s="1"/>
  <c r="F7697" i="6"/>
  <c r="G7697" i="6" s="1"/>
  <c r="F7698" i="6"/>
  <c r="G7698" i="6" s="1"/>
  <c r="F7699" i="6"/>
  <c r="G7699" i="6" s="1"/>
  <c r="F7700" i="6"/>
  <c r="G7700" i="6" s="1"/>
  <c r="F7701" i="6"/>
  <c r="G7701" i="6" s="1"/>
  <c r="F7702" i="6"/>
  <c r="G7702" i="6" s="1"/>
  <c r="F7703" i="6"/>
  <c r="G7703" i="6" s="1"/>
  <c r="F7704" i="6"/>
  <c r="G7704" i="6" s="1"/>
  <c r="F7705" i="6"/>
  <c r="G7705" i="6" s="1"/>
  <c r="F7706" i="6"/>
  <c r="G7706" i="6" s="1"/>
  <c r="F7707" i="6"/>
  <c r="G7707" i="6" s="1"/>
  <c r="F7708" i="6"/>
  <c r="G7708" i="6" s="1"/>
  <c r="F7709" i="6"/>
  <c r="G7709" i="6" s="1"/>
  <c r="F7710" i="6"/>
  <c r="G7710" i="6" s="1"/>
  <c r="F7711" i="6"/>
  <c r="G7711" i="6" s="1"/>
  <c r="F7712" i="6"/>
  <c r="G7712" i="6" s="1"/>
  <c r="F7713" i="6"/>
  <c r="G7713" i="6" s="1"/>
  <c r="F7714" i="6"/>
  <c r="G7714" i="6" s="1"/>
  <c r="F7715" i="6"/>
  <c r="G7715" i="6" s="1"/>
  <c r="F7716" i="6"/>
  <c r="G7716" i="6" s="1"/>
  <c r="F7717" i="6"/>
  <c r="G7717" i="6" s="1"/>
  <c r="F7718" i="6"/>
  <c r="G7718" i="6" s="1"/>
  <c r="F7719" i="6"/>
  <c r="G7719" i="6" s="1"/>
  <c r="F7720" i="6"/>
  <c r="G7720" i="6" s="1"/>
  <c r="F7721" i="6"/>
  <c r="G7721" i="6" s="1"/>
  <c r="F7722" i="6"/>
  <c r="G7722" i="6" s="1"/>
  <c r="F7723" i="6"/>
  <c r="G7723" i="6" s="1"/>
  <c r="F7724" i="6"/>
  <c r="G7724" i="6" s="1"/>
  <c r="F7725" i="6"/>
  <c r="G7725" i="6" s="1"/>
  <c r="F7726" i="6"/>
  <c r="G7726" i="6" s="1"/>
  <c r="F7727" i="6"/>
  <c r="G7727" i="6" s="1"/>
  <c r="F7728" i="6"/>
  <c r="G7728" i="6" s="1"/>
  <c r="F7729" i="6"/>
  <c r="G7729" i="6" s="1"/>
  <c r="F7730" i="6"/>
  <c r="G7730" i="6" s="1"/>
  <c r="F7731" i="6"/>
  <c r="G7731" i="6" s="1"/>
  <c r="F7732" i="6"/>
  <c r="G7732" i="6" s="1"/>
  <c r="F7733" i="6"/>
  <c r="G7733" i="6" s="1"/>
  <c r="F7734" i="6"/>
  <c r="G7734" i="6" s="1"/>
  <c r="F7735" i="6"/>
  <c r="G7735" i="6" s="1"/>
  <c r="F7736" i="6"/>
  <c r="G7736" i="6" s="1"/>
  <c r="F7737" i="6"/>
  <c r="G7737" i="6" s="1"/>
  <c r="F7738" i="6"/>
  <c r="G7738" i="6" s="1"/>
  <c r="F7739" i="6"/>
  <c r="G7739" i="6" s="1"/>
  <c r="F7740" i="6"/>
  <c r="G7740" i="6" s="1"/>
  <c r="F7741" i="6"/>
  <c r="G7741" i="6" s="1"/>
  <c r="F7742" i="6"/>
  <c r="G7742" i="6" s="1"/>
  <c r="F7743" i="6"/>
  <c r="G7743" i="6" s="1"/>
  <c r="F7744" i="6"/>
  <c r="G7744" i="6" s="1"/>
  <c r="F7745" i="6"/>
  <c r="G7745" i="6" s="1"/>
  <c r="F7746" i="6"/>
  <c r="G7746" i="6" s="1"/>
  <c r="F7747" i="6"/>
  <c r="G7747" i="6" s="1"/>
  <c r="F7748" i="6"/>
  <c r="G7748" i="6" s="1"/>
  <c r="F7749" i="6"/>
  <c r="G7749" i="6" s="1"/>
  <c r="F7750" i="6"/>
  <c r="G7750" i="6" s="1"/>
  <c r="F7751" i="6"/>
  <c r="G7751" i="6" s="1"/>
  <c r="F7752" i="6"/>
  <c r="G7752" i="6" s="1"/>
  <c r="F7753" i="6"/>
  <c r="G7753" i="6" s="1"/>
  <c r="F7754" i="6"/>
  <c r="G7754" i="6" s="1"/>
  <c r="F7755" i="6"/>
  <c r="G7755" i="6" s="1"/>
  <c r="F7756" i="6"/>
  <c r="G7756" i="6" s="1"/>
  <c r="F7757" i="6"/>
  <c r="G7757" i="6" s="1"/>
  <c r="F7758" i="6"/>
  <c r="G7758" i="6" s="1"/>
  <c r="F7759" i="6"/>
  <c r="G7759" i="6" s="1"/>
  <c r="F7760" i="6"/>
  <c r="G7760" i="6" s="1"/>
  <c r="F7761" i="6"/>
  <c r="G7761" i="6" s="1"/>
  <c r="F7762" i="6"/>
  <c r="G7762" i="6" s="1"/>
  <c r="F7763" i="6"/>
  <c r="G7763" i="6" s="1"/>
  <c r="F7764" i="6"/>
  <c r="G7764" i="6" s="1"/>
  <c r="F7765" i="6"/>
  <c r="G7765" i="6" s="1"/>
  <c r="F7766" i="6"/>
  <c r="G7766" i="6" s="1"/>
  <c r="F7767" i="6"/>
  <c r="G7767" i="6" s="1"/>
  <c r="F7768" i="6"/>
  <c r="G7768" i="6" s="1"/>
  <c r="F7769" i="6"/>
  <c r="G7769" i="6" s="1"/>
  <c r="F7770" i="6"/>
  <c r="G7770" i="6" s="1"/>
  <c r="F7771" i="6"/>
  <c r="G7771" i="6" s="1"/>
  <c r="F7772" i="6"/>
  <c r="G7772" i="6" s="1"/>
  <c r="F7773" i="6"/>
  <c r="G7773" i="6" s="1"/>
  <c r="F7774" i="6"/>
  <c r="G7774" i="6" s="1"/>
  <c r="F7775" i="6"/>
  <c r="G7775" i="6" s="1"/>
  <c r="F7776" i="6"/>
  <c r="G7776" i="6" s="1"/>
  <c r="F7777" i="6"/>
  <c r="G7777" i="6" s="1"/>
  <c r="F7778" i="6"/>
  <c r="G7778" i="6" s="1"/>
  <c r="F7779" i="6"/>
  <c r="G7779" i="6" s="1"/>
  <c r="F7780" i="6"/>
  <c r="G7780" i="6" s="1"/>
  <c r="F7781" i="6"/>
  <c r="G7781" i="6" s="1"/>
  <c r="F7782" i="6"/>
  <c r="G7782" i="6" s="1"/>
  <c r="F7783" i="6"/>
  <c r="G7783" i="6" s="1"/>
  <c r="F7784" i="6"/>
  <c r="G7784" i="6" s="1"/>
  <c r="F7785" i="6"/>
  <c r="G7785" i="6" s="1"/>
  <c r="F7786" i="6"/>
  <c r="G7786" i="6" s="1"/>
  <c r="F7787" i="6"/>
  <c r="G7787" i="6" s="1"/>
  <c r="F7788" i="6"/>
  <c r="G7788" i="6" s="1"/>
  <c r="F7789" i="6"/>
  <c r="G7789" i="6" s="1"/>
  <c r="F7790" i="6"/>
  <c r="G7790" i="6" s="1"/>
  <c r="F7791" i="6"/>
  <c r="G7791" i="6" s="1"/>
  <c r="F7792" i="6"/>
  <c r="G7792" i="6" s="1"/>
  <c r="F7793" i="6"/>
  <c r="G7793" i="6" s="1"/>
  <c r="F7794" i="6"/>
  <c r="G7794" i="6" s="1"/>
  <c r="F7795" i="6"/>
  <c r="G7795" i="6" s="1"/>
  <c r="F7796" i="6"/>
  <c r="G7796" i="6" s="1"/>
  <c r="F7797" i="6"/>
  <c r="G7797" i="6" s="1"/>
  <c r="F7798" i="6"/>
  <c r="G7798" i="6" s="1"/>
  <c r="F7799" i="6"/>
  <c r="G7799" i="6" s="1"/>
  <c r="F7800" i="6"/>
  <c r="G7800" i="6" s="1"/>
  <c r="F7801" i="6"/>
  <c r="G7801" i="6" s="1"/>
  <c r="F7802" i="6"/>
  <c r="G7802" i="6" s="1"/>
  <c r="F7803" i="6"/>
  <c r="G7803" i="6" s="1"/>
  <c r="F7804" i="6"/>
  <c r="G7804" i="6" s="1"/>
  <c r="F7805" i="6"/>
  <c r="G7805" i="6" s="1"/>
  <c r="F7806" i="6"/>
  <c r="G7806" i="6" s="1"/>
  <c r="F7807" i="6"/>
  <c r="G7807" i="6" s="1"/>
  <c r="F7808" i="6"/>
  <c r="G7808" i="6" s="1"/>
  <c r="F7809" i="6"/>
  <c r="G7809" i="6" s="1"/>
  <c r="F7810" i="6"/>
  <c r="G7810" i="6" s="1"/>
  <c r="F7811" i="6"/>
  <c r="G7811" i="6" s="1"/>
  <c r="F7812" i="6"/>
  <c r="G7812" i="6" s="1"/>
  <c r="F7813" i="6"/>
  <c r="G7813" i="6" s="1"/>
  <c r="F7814" i="6"/>
  <c r="G7814" i="6" s="1"/>
  <c r="F7815" i="6"/>
  <c r="G7815" i="6" s="1"/>
  <c r="F7816" i="6"/>
  <c r="G7816" i="6" s="1"/>
  <c r="F7817" i="6"/>
  <c r="G7817" i="6" s="1"/>
  <c r="F7818" i="6"/>
  <c r="G7818" i="6" s="1"/>
  <c r="F7819" i="6"/>
  <c r="G7819" i="6" s="1"/>
  <c r="F7820" i="6"/>
  <c r="G7820" i="6" s="1"/>
  <c r="F7821" i="6"/>
  <c r="G7821" i="6" s="1"/>
  <c r="F7822" i="6"/>
  <c r="G7822" i="6" s="1"/>
  <c r="F7823" i="6"/>
  <c r="G7823" i="6" s="1"/>
  <c r="F7824" i="6"/>
  <c r="G7824" i="6" s="1"/>
  <c r="F7825" i="6"/>
  <c r="G7825" i="6" s="1"/>
  <c r="F7826" i="6"/>
  <c r="G7826" i="6" s="1"/>
  <c r="F7827" i="6"/>
  <c r="G7827" i="6" s="1"/>
  <c r="F7828" i="6"/>
  <c r="G7828" i="6" s="1"/>
  <c r="F7829" i="6"/>
  <c r="G7829" i="6" s="1"/>
  <c r="F7830" i="6"/>
  <c r="G7830" i="6" s="1"/>
  <c r="F7831" i="6"/>
  <c r="G7831" i="6" s="1"/>
  <c r="F7832" i="6"/>
  <c r="G7832" i="6" s="1"/>
  <c r="F7833" i="6"/>
  <c r="G7833" i="6" s="1"/>
  <c r="F7834" i="6"/>
  <c r="G7834" i="6" s="1"/>
  <c r="F7835" i="6"/>
  <c r="G7835" i="6" s="1"/>
  <c r="F7836" i="6"/>
  <c r="G7836" i="6" s="1"/>
  <c r="F7837" i="6"/>
  <c r="G7837" i="6" s="1"/>
  <c r="F7838" i="6"/>
  <c r="G7838" i="6" s="1"/>
  <c r="F7839" i="6"/>
  <c r="G7839" i="6" s="1"/>
  <c r="F7840" i="6"/>
  <c r="G7840" i="6" s="1"/>
  <c r="F7841" i="6"/>
  <c r="G7841" i="6" s="1"/>
  <c r="F7842" i="6"/>
  <c r="G7842" i="6" s="1"/>
  <c r="F7843" i="6"/>
  <c r="G7843" i="6" s="1"/>
  <c r="F7844" i="6"/>
  <c r="G7844" i="6" s="1"/>
  <c r="F7845" i="6"/>
  <c r="G7845" i="6" s="1"/>
  <c r="F7846" i="6"/>
  <c r="G7846" i="6" s="1"/>
  <c r="F7847" i="6"/>
  <c r="G7847" i="6" s="1"/>
  <c r="F7848" i="6"/>
  <c r="G7848" i="6" s="1"/>
  <c r="F7849" i="6"/>
  <c r="G7849" i="6" s="1"/>
  <c r="F7850" i="6"/>
  <c r="G7850" i="6" s="1"/>
  <c r="F7851" i="6"/>
  <c r="G7851" i="6" s="1"/>
  <c r="F7852" i="6"/>
  <c r="G7852" i="6" s="1"/>
  <c r="F7853" i="6"/>
  <c r="G7853" i="6" s="1"/>
  <c r="F7854" i="6"/>
  <c r="G7854" i="6" s="1"/>
  <c r="F7855" i="6"/>
  <c r="G7855" i="6" s="1"/>
  <c r="F7856" i="6"/>
  <c r="G7856" i="6" s="1"/>
  <c r="F7857" i="6"/>
  <c r="G7857" i="6" s="1"/>
  <c r="F7858" i="6"/>
  <c r="G7858" i="6" s="1"/>
  <c r="F7859" i="6"/>
  <c r="G7859" i="6" s="1"/>
  <c r="F7860" i="6"/>
  <c r="G7860" i="6" s="1"/>
  <c r="F7861" i="6"/>
  <c r="G7861" i="6" s="1"/>
  <c r="F7862" i="6"/>
  <c r="G7862" i="6" s="1"/>
  <c r="F7863" i="6"/>
  <c r="G7863" i="6" s="1"/>
  <c r="F7864" i="6"/>
  <c r="G7864" i="6" s="1"/>
  <c r="F7865" i="6"/>
  <c r="G7865" i="6" s="1"/>
  <c r="F7866" i="6"/>
  <c r="G7866" i="6" s="1"/>
  <c r="F7867" i="6"/>
  <c r="G7867" i="6" s="1"/>
  <c r="F7868" i="6"/>
  <c r="G7868" i="6" s="1"/>
  <c r="F7869" i="6"/>
  <c r="G7869" i="6" s="1"/>
  <c r="F7870" i="6"/>
  <c r="G7870" i="6" s="1"/>
  <c r="F7871" i="6"/>
  <c r="G7871" i="6" s="1"/>
  <c r="F7872" i="6"/>
  <c r="G7872" i="6" s="1"/>
  <c r="F7873" i="6"/>
  <c r="G7873" i="6" s="1"/>
  <c r="F7874" i="6"/>
  <c r="G7874" i="6" s="1"/>
  <c r="F7875" i="6"/>
  <c r="G7875" i="6" s="1"/>
  <c r="F7876" i="6"/>
  <c r="G7876" i="6" s="1"/>
  <c r="F7877" i="6"/>
  <c r="G7877" i="6" s="1"/>
  <c r="F7878" i="6"/>
  <c r="G7878" i="6" s="1"/>
  <c r="F7879" i="6"/>
  <c r="G7879" i="6" s="1"/>
  <c r="F7880" i="6"/>
  <c r="G7880" i="6" s="1"/>
  <c r="F7881" i="6"/>
  <c r="G7881" i="6" s="1"/>
  <c r="F7882" i="6"/>
  <c r="G7882" i="6" s="1"/>
  <c r="F7883" i="6"/>
  <c r="G7883" i="6" s="1"/>
  <c r="F7884" i="6"/>
  <c r="G7884" i="6" s="1"/>
  <c r="F7885" i="6"/>
  <c r="G7885" i="6" s="1"/>
  <c r="F7886" i="6"/>
  <c r="G7886" i="6" s="1"/>
  <c r="F7887" i="6"/>
  <c r="G7887" i="6" s="1"/>
  <c r="F7888" i="6"/>
  <c r="G7888" i="6" s="1"/>
  <c r="F7889" i="6"/>
  <c r="G7889" i="6" s="1"/>
  <c r="F7890" i="6"/>
  <c r="G7890" i="6" s="1"/>
  <c r="F7891" i="6"/>
  <c r="G7891" i="6" s="1"/>
  <c r="F7892" i="6"/>
  <c r="G7892" i="6" s="1"/>
  <c r="F7893" i="6"/>
  <c r="G7893" i="6" s="1"/>
  <c r="F7894" i="6"/>
  <c r="G7894" i="6" s="1"/>
  <c r="F7895" i="6"/>
  <c r="G7895" i="6" s="1"/>
  <c r="F7896" i="6"/>
  <c r="G7896" i="6" s="1"/>
  <c r="F7897" i="6"/>
  <c r="G7897" i="6" s="1"/>
  <c r="F7898" i="6"/>
  <c r="G7898" i="6" s="1"/>
  <c r="F7899" i="6"/>
  <c r="G7899" i="6" s="1"/>
  <c r="F7900" i="6"/>
  <c r="G7900" i="6" s="1"/>
  <c r="F7901" i="6"/>
  <c r="G7901" i="6" s="1"/>
  <c r="F7902" i="6"/>
  <c r="G7902" i="6" s="1"/>
  <c r="F7903" i="6"/>
  <c r="G7903" i="6" s="1"/>
  <c r="F7904" i="6"/>
  <c r="G7904" i="6" s="1"/>
  <c r="F7905" i="6"/>
  <c r="G7905" i="6" s="1"/>
  <c r="F7906" i="6"/>
  <c r="G7906" i="6" s="1"/>
  <c r="G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O2" i="6"/>
  <c r="P2" i="6" s="1"/>
  <c r="Q2" i="6" s="1"/>
  <c r="O3" i="6"/>
  <c r="P3" i="6" s="1"/>
  <c r="Q3" i="6" s="1"/>
  <c r="O4" i="6"/>
  <c r="P4" i="6" s="1"/>
  <c r="Q4" i="6" s="1"/>
  <c r="O5" i="6"/>
  <c r="P5" i="6" s="1"/>
  <c r="Q5" i="6" s="1"/>
  <c r="O6" i="6"/>
  <c r="P6" i="6" s="1"/>
  <c r="Q6" i="6" s="1"/>
  <c r="O7" i="6"/>
  <c r="P7" i="6" s="1"/>
  <c r="Q7" i="6" s="1"/>
  <c r="O8" i="6"/>
  <c r="P8" i="6" s="1"/>
  <c r="Q8" i="6" s="1"/>
  <c r="O9" i="6"/>
  <c r="P9" i="6" s="1"/>
  <c r="Q9" i="6" s="1"/>
  <c r="O10" i="6"/>
  <c r="P10" i="6" s="1"/>
  <c r="Q10" i="6" s="1"/>
  <c r="O11" i="6"/>
  <c r="P11" i="6" s="1"/>
  <c r="Q11" i="6" s="1"/>
  <c r="O12" i="6"/>
  <c r="P12" i="6" s="1"/>
  <c r="Q12" i="6" s="1"/>
  <c r="O13" i="6"/>
  <c r="P13" i="6" s="1"/>
  <c r="Q13" i="6" s="1"/>
  <c r="O14" i="6"/>
  <c r="P14" i="6" s="1"/>
  <c r="Q14" i="6" s="1"/>
  <c r="O15" i="6"/>
  <c r="P15" i="6" s="1"/>
  <c r="Q15" i="6" s="1"/>
  <c r="O16" i="6"/>
  <c r="P16" i="6" s="1"/>
  <c r="Q16" i="6" s="1"/>
  <c r="O17" i="6"/>
  <c r="P17" i="6" s="1"/>
  <c r="Q17" i="6" s="1"/>
  <c r="O18" i="6"/>
  <c r="P18" i="6" s="1"/>
  <c r="Q18" i="6" s="1"/>
  <c r="O19" i="6"/>
  <c r="P19" i="6" s="1"/>
  <c r="Q19" i="6" s="1"/>
  <c r="O20" i="6"/>
  <c r="P20" i="6" s="1"/>
  <c r="Q20" i="6" s="1"/>
  <c r="O21" i="6"/>
  <c r="P21" i="6" s="1"/>
  <c r="Q21" i="6" s="1"/>
  <c r="O22" i="6"/>
  <c r="P22" i="6" s="1"/>
  <c r="Q22" i="6" s="1"/>
  <c r="O23" i="6"/>
  <c r="P23" i="6" s="1"/>
  <c r="Q23" i="6" s="1"/>
  <c r="O24" i="6"/>
  <c r="P24" i="6" s="1"/>
  <c r="Q24" i="6" s="1"/>
  <c r="O25" i="6"/>
  <c r="P25" i="6" s="1"/>
  <c r="Q25" i="6" s="1"/>
  <c r="O26" i="6"/>
  <c r="P26" i="6" s="1"/>
  <c r="Q26" i="6" s="1"/>
  <c r="O27" i="6"/>
  <c r="P27" i="6" s="1"/>
  <c r="Q27" i="6" s="1"/>
  <c r="O28" i="6"/>
  <c r="P28" i="6" s="1"/>
  <c r="Q28" i="6" s="1"/>
  <c r="O29" i="6"/>
  <c r="P29" i="6" s="1"/>
  <c r="Q29" i="6" s="1"/>
  <c r="O30" i="6"/>
  <c r="P30" i="6" s="1"/>
  <c r="Q30" i="6" s="1"/>
  <c r="O31" i="6"/>
  <c r="P31" i="6" s="1"/>
  <c r="Q31" i="6" s="1"/>
  <c r="O32" i="6"/>
  <c r="P32" i="6" s="1"/>
  <c r="Q32" i="6" s="1"/>
  <c r="O33" i="6"/>
  <c r="P33" i="6" s="1"/>
  <c r="Q33" i="6" s="1"/>
  <c r="O34" i="6"/>
  <c r="P34" i="6" s="1"/>
  <c r="Q34" i="6" s="1"/>
  <c r="O35" i="6"/>
  <c r="P35" i="6" s="1"/>
  <c r="Q35" i="6" s="1"/>
  <c r="O36" i="6"/>
  <c r="P36" i="6" s="1"/>
  <c r="Q36" i="6" s="1"/>
  <c r="O37" i="6"/>
  <c r="P37" i="6" s="1"/>
  <c r="Q37" i="6" s="1"/>
  <c r="O38" i="6"/>
  <c r="P38" i="6" s="1"/>
  <c r="Q38" i="6" s="1"/>
  <c r="O39" i="6"/>
  <c r="P39" i="6" s="1"/>
  <c r="Q39" i="6" s="1"/>
  <c r="O40" i="6"/>
  <c r="P40" i="6" s="1"/>
  <c r="Q40" i="6" s="1"/>
  <c r="O41" i="6"/>
  <c r="P41" i="6" s="1"/>
  <c r="Q41" i="6" s="1"/>
  <c r="O42" i="6"/>
  <c r="P42" i="6" s="1"/>
  <c r="Q42" i="6" s="1"/>
  <c r="O43" i="6"/>
  <c r="P43" i="6" s="1"/>
  <c r="Q43" i="6" s="1"/>
  <c r="O44" i="6"/>
  <c r="P44" i="6" s="1"/>
  <c r="Q44" i="6" s="1"/>
  <c r="O45" i="6"/>
  <c r="P45" i="6" s="1"/>
  <c r="Q45" i="6" s="1"/>
  <c r="O46" i="6"/>
  <c r="P46" i="6" s="1"/>
  <c r="Q46" i="6" s="1"/>
  <c r="O47" i="6"/>
  <c r="P47" i="6" s="1"/>
  <c r="Q47" i="6" s="1"/>
  <c r="O48" i="6"/>
  <c r="P48" i="6" s="1"/>
  <c r="Q48" i="6" s="1"/>
  <c r="O49" i="6"/>
  <c r="P49" i="6" s="1"/>
  <c r="Q49" i="6" s="1"/>
  <c r="O50" i="6"/>
  <c r="P50" i="6" s="1"/>
  <c r="Q50" i="6" s="1"/>
  <c r="O51" i="6"/>
  <c r="P51" i="6" s="1"/>
  <c r="Q51" i="6" s="1"/>
  <c r="O52" i="6"/>
  <c r="P52" i="6" s="1"/>
  <c r="Q52" i="6" s="1"/>
  <c r="O53" i="6"/>
  <c r="P53" i="6" s="1"/>
  <c r="Q53" i="6" s="1"/>
  <c r="O54" i="6"/>
  <c r="P54" i="6" s="1"/>
  <c r="Q54" i="6" s="1"/>
  <c r="O55" i="6"/>
  <c r="P55" i="6" s="1"/>
  <c r="Q55" i="6" s="1"/>
  <c r="O56" i="6"/>
  <c r="P56" i="6" s="1"/>
  <c r="Q56" i="6" s="1"/>
  <c r="O57" i="6"/>
  <c r="P57" i="6" s="1"/>
  <c r="Q57" i="6" s="1"/>
  <c r="O58" i="6"/>
  <c r="P58" i="6" s="1"/>
  <c r="Q58" i="6" s="1"/>
  <c r="O59" i="6"/>
  <c r="P59" i="6" s="1"/>
  <c r="Q59" i="6" s="1"/>
  <c r="O60" i="6"/>
  <c r="P60" i="6" s="1"/>
  <c r="Q60" i="6" s="1"/>
  <c r="O61" i="6"/>
  <c r="P61" i="6" s="1"/>
  <c r="Q61" i="6" s="1"/>
  <c r="O62" i="6"/>
  <c r="P62" i="6" s="1"/>
  <c r="Q62" i="6" s="1"/>
  <c r="O63" i="6"/>
  <c r="P63" i="6" s="1"/>
  <c r="Q63" i="6" s="1"/>
  <c r="O64" i="6"/>
  <c r="P64" i="6" s="1"/>
  <c r="Q64" i="6" s="1"/>
  <c r="O65" i="6"/>
  <c r="P65" i="6" s="1"/>
  <c r="Q65" i="6" s="1"/>
  <c r="O66" i="6"/>
  <c r="P66" i="6" s="1"/>
  <c r="Q66" i="6" s="1"/>
  <c r="O67" i="6"/>
  <c r="P67" i="6" s="1"/>
  <c r="Q67" i="6" s="1"/>
  <c r="O68" i="6"/>
  <c r="P68" i="6" s="1"/>
  <c r="Q68" i="6" s="1"/>
  <c r="O69" i="6"/>
  <c r="P69" i="6" s="1"/>
  <c r="Q69" i="6" s="1"/>
  <c r="O70" i="6"/>
  <c r="P70" i="6" s="1"/>
  <c r="Q70" i="6" s="1"/>
  <c r="O71" i="6"/>
  <c r="P71" i="6" s="1"/>
  <c r="Q71" i="6" s="1"/>
  <c r="O72" i="6"/>
  <c r="P72" i="6" s="1"/>
  <c r="Q72" i="6" s="1"/>
  <c r="O73" i="6"/>
  <c r="P73" i="6" s="1"/>
  <c r="Q73" i="6" s="1"/>
  <c r="O74" i="6"/>
  <c r="P74" i="6" s="1"/>
  <c r="Q74" i="6" s="1"/>
  <c r="O75" i="6"/>
  <c r="P75" i="6" s="1"/>
  <c r="Q75" i="6" s="1"/>
  <c r="O76" i="6"/>
  <c r="P76" i="6" s="1"/>
  <c r="Q76" i="6" s="1"/>
  <c r="O77" i="6"/>
  <c r="P77" i="6" s="1"/>
  <c r="Q77" i="6" s="1"/>
  <c r="O78" i="6"/>
  <c r="P78" i="6" s="1"/>
  <c r="Q78" i="6" s="1"/>
  <c r="O79" i="6"/>
  <c r="P79" i="6" s="1"/>
  <c r="Q79" i="6" s="1"/>
  <c r="O80" i="6"/>
  <c r="P80" i="6" s="1"/>
  <c r="Q80" i="6" s="1"/>
  <c r="O81" i="6"/>
  <c r="P81" i="6" s="1"/>
  <c r="Q81" i="6" s="1"/>
  <c r="O82" i="6"/>
  <c r="P82" i="6" s="1"/>
  <c r="Q82" i="6" s="1"/>
  <c r="O83" i="6"/>
  <c r="P83" i="6" s="1"/>
  <c r="Q83" i="6" s="1"/>
  <c r="O84" i="6"/>
  <c r="P84" i="6" s="1"/>
  <c r="Q84" i="6" s="1"/>
  <c r="O85" i="6"/>
  <c r="P85" i="6" s="1"/>
  <c r="Q85" i="6" s="1"/>
  <c r="O86" i="6"/>
  <c r="P86" i="6" s="1"/>
  <c r="Q86" i="6" s="1"/>
  <c r="O87" i="6"/>
  <c r="P87" i="6" s="1"/>
  <c r="Q87" i="6" s="1"/>
  <c r="O88" i="6"/>
  <c r="P88" i="6" s="1"/>
  <c r="Q88" i="6" s="1"/>
  <c r="O89" i="6"/>
  <c r="P89" i="6" s="1"/>
  <c r="Q89" i="6" s="1"/>
  <c r="O90" i="6"/>
  <c r="P90" i="6" s="1"/>
  <c r="Q90" i="6" s="1"/>
  <c r="O91" i="6"/>
  <c r="P91" i="6" s="1"/>
  <c r="Q91" i="6" s="1"/>
  <c r="O92" i="6"/>
  <c r="P92" i="6" s="1"/>
  <c r="Q92" i="6" s="1"/>
  <c r="O93" i="6"/>
  <c r="P93" i="6" s="1"/>
  <c r="Q93" i="6" s="1"/>
  <c r="O94" i="6"/>
  <c r="P94" i="6" s="1"/>
  <c r="Q94" i="6" s="1"/>
  <c r="O95" i="6"/>
  <c r="P95" i="6" s="1"/>
  <c r="Q95" i="6" s="1"/>
  <c r="O96" i="6"/>
  <c r="P96" i="6" s="1"/>
  <c r="Q96" i="6" s="1"/>
  <c r="O97" i="6"/>
  <c r="P97" i="6" s="1"/>
  <c r="Q97" i="6" s="1"/>
  <c r="O98" i="6"/>
  <c r="P98" i="6" s="1"/>
  <c r="Q98" i="6" s="1"/>
  <c r="O99" i="6"/>
  <c r="P99" i="6" s="1"/>
  <c r="Q99" i="6" s="1"/>
  <c r="O100" i="6"/>
  <c r="P100" i="6" s="1"/>
  <c r="Q100" i="6" s="1"/>
  <c r="O101" i="6"/>
  <c r="P101" i="6" s="1"/>
  <c r="Q101" i="6" s="1"/>
  <c r="O102" i="6"/>
  <c r="P102" i="6" s="1"/>
  <c r="Q102" i="6" s="1"/>
  <c r="O103" i="6"/>
  <c r="P103" i="6" s="1"/>
  <c r="Q103" i="6" s="1"/>
  <c r="O104" i="6"/>
  <c r="P104" i="6" s="1"/>
  <c r="Q104" i="6" s="1"/>
  <c r="O105" i="6"/>
  <c r="P105" i="6" s="1"/>
  <c r="Q105" i="6" s="1"/>
  <c r="O106" i="6"/>
  <c r="P106" i="6" s="1"/>
  <c r="Q106" i="6" s="1"/>
  <c r="O107" i="6"/>
  <c r="P107" i="6" s="1"/>
  <c r="Q107" i="6" s="1"/>
  <c r="O108" i="6"/>
  <c r="P108" i="6" s="1"/>
  <c r="Q108" i="6" s="1"/>
  <c r="O109" i="6"/>
  <c r="P109" i="6" s="1"/>
  <c r="Q109" i="6" s="1"/>
  <c r="O110" i="6"/>
  <c r="P110" i="6" s="1"/>
  <c r="Q110" i="6" s="1"/>
  <c r="O111" i="6"/>
  <c r="P111" i="6" s="1"/>
  <c r="Q111" i="6" s="1"/>
  <c r="O112" i="6"/>
  <c r="P112" i="6" s="1"/>
  <c r="Q112" i="6" s="1"/>
  <c r="O113" i="6"/>
  <c r="P113" i="6" s="1"/>
  <c r="Q113" i="6" s="1"/>
  <c r="O114" i="6"/>
  <c r="P114" i="6" s="1"/>
  <c r="Q114" i="6" s="1"/>
  <c r="O115" i="6"/>
  <c r="P115" i="6" s="1"/>
  <c r="Q115" i="6" s="1"/>
  <c r="O116" i="6"/>
  <c r="P116" i="6" s="1"/>
  <c r="Q116" i="6" s="1"/>
  <c r="O117" i="6"/>
  <c r="P117" i="6" s="1"/>
  <c r="Q117" i="6" s="1"/>
  <c r="O118" i="6"/>
  <c r="P118" i="6" s="1"/>
  <c r="Q118" i="6" s="1"/>
  <c r="O119" i="6"/>
  <c r="P119" i="6" s="1"/>
  <c r="Q119" i="6" s="1"/>
  <c r="O120" i="6"/>
  <c r="P120" i="6" s="1"/>
  <c r="Q120" i="6" s="1"/>
  <c r="O121" i="6"/>
  <c r="P121" i="6" s="1"/>
  <c r="Q121" i="6" s="1"/>
  <c r="O122" i="6"/>
  <c r="P122" i="6" s="1"/>
  <c r="Q122" i="6" s="1"/>
  <c r="O123" i="6"/>
  <c r="P123" i="6" s="1"/>
  <c r="Q123" i="6" s="1"/>
  <c r="O124" i="6"/>
  <c r="P124" i="6" s="1"/>
  <c r="Q124" i="6" s="1"/>
  <c r="O125" i="6"/>
  <c r="P125" i="6" s="1"/>
  <c r="Q125" i="6" s="1"/>
  <c r="O126" i="6"/>
  <c r="P126" i="6" s="1"/>
  <c r="Q126" i="6" s="1"/>
  <c r="O127" i="6"/>
  <c r="P127" i="6" s="1"/>
  <c r="Q127" i="6" s="1"/>
  <c r="O128" i="6"/>
  <c r="P128" i="6" s="1"/>
  <c r="Q128" i="6" s="1"/>
  <c r="O129" i="6"/>
  <c r="P129" i="6" s="1"/>
  <c r="Q129" i="6" s="1"/>
  <c r="O130" i="6"/>
  <c r="P130" i="6" s="1"/>
  <c r="Q130" i="6" s="1"/>
  <c r="O131" i="6"/>
  <c r="P131" i="6" s="1"/>
  <c r="Q131" i="6" s="1"/>
  <c r="O132" i="6"/>
  <c r="P132" i="6" s="1"/>
  <c r="Q132" i="6" s="1"/>
  <c r="O133" i="6"/>
  <c r="P133" i="6" s="1"/>
  <c r="Q133" i="6" s="1"/>
  <c r="O134" i="6"/>
  <c r="P134" i="6" s="1"/>
  <c r="Q134" i="6" s="1"/>
  <c r="O135" i="6"/>
  <c r="P135" i="6" s="1"/>
  <c r="Q135" i="6" s="1"/>
  <c r="O136" i="6"/>
  <c r="P136" i="6" s="1"/>
  <c r="Q136" i="6" s="1"/>
  <c r="O137" i="6"/>
  <c r="P137" i="6" s="1"/>
  <c r="Q137" i="6" s="1"/>
  <c r="O138" i="6"/>
  <c r="P138" i="6" s="1"/>
  <c r="Q138" i="6" s="1"/>
  <c r="O139" i="6"/>
  <c r="P139" i="6" s="1"/>
  <c r="Q139" i="6" s="1"/>
  <c r="O140" i="6"/>
  <c r="P140" i="6" s="1"/>
  <c r="Q140" i="6" s="1"/>
  <c r="O141" i="6"/>
  <c r="P141" i="6" s="1"/>
  <c r="Q141" i="6" s="1"/>
  <c r="O142" i="6"/>
  <c r="P142" i="6" s="1"/>
  <c r="Q142" i="6" s="1"/>
  <c r="O143" i="6"/>
  <c r="P143" i="6" s="1"/>
  <c r="Q143" i="6" s="1"/>
  <c r="O144" i="6"/>
  <c r="P144" i="6" s="1"/>
  <c r="Q144" i="6" s="1"/>
  <c r="O145" i="6"/>
  <c r="P145" i="6" s="1"/>
  <c r="Q145" i="6" s="1"/>
  <c r="O146" i="6"/>
  <c r="P146" i="6" s="1"/>
  <c r="Q146" i="6" s="1"/>
  <c r="O147" i="6"/>
  <c r="P147" i="6" s="1"/>
  <c r="Q147" i="6" s="1"/>
  <c r="O148" i="6"/>
  <c r="P148" i="6" s="1"/>
  <c r="Q148" i="6" s="1"/>
  <c r="O149" i="6"/>
  <c r="P149" i="6" s="1"/>
  <c r="Q149" i="6" s="1"/>
  <c r="O150" i="6"/>
  <c r="P150" i="6" s="1"/>
  <c r="Q150" i="6" s="1"/>
  <c r="O151" i="6"/>
  <c r="P151" i="6" s="1"/>
  <c r="Q151" i="6" s="1"/>
  <c r="O152" i="6"/>
  <c r="P152" i="6" s="1"/>
  <c r="Q152" i="6" s="1"/>
  <c r="O153" i="6"/>
  <c r="P153" i="6" s="1"/>
  <c r="Q153" i="6" s="1"/>
  <c r="O154" i="6"/>
  <c r="P154" i="6" s="1"/>
  <c r="Q154" i="6" s="1"/>
  <c r="O155" i="6"/>
  <c r="P155" i="6" s="1"/>
  <c r="Q155" i="6" s="1"/>
  <c r="O156" i="6"/>
  <c r="P156" i="6" s="1"/>
  <c r="Q156" i="6" s="1"/>
  <c r="O157" i="6"/>
  <c r="P157" i="6" s="1"/>
  <c r="Q157" i="6" s="1"/>
  <c r="O158" i="6"/>
  <c r="P158" i="6" s="1"/>
  <c r="Q158" i="6" s="1"/>
  <c r="O159" i="6"/>
  <c r="P159" i="6" s="1"/>
  <c r="Q159" i="6" s="1"/>
  <c r="O160" i="6"/>
  <c r="P160" i="6" s="1"/>
  <c r="Q160" i="6" s="1"/>
  <c r="O161" i="6"/>
  <c r="P161" i="6" s="1"/>
  <c r="Q161" i="6" s="1"/>
  <c r="O162" i="6"/>
  <c r="P162" i="6" s="1"/>
  <c r="Q162" i="6" s="1"/>
  <c r="O163" i="6"/>
  <c r="P163" i="6" s="1"/>
  <c r="Q163" i="6" s="1"/>
  <c r="O164" i="6"/>
  <c r="P164" i="6" s="1"/>
  <c r="Q164" i="6" s="1"/>
  <c r="O165" i="6"/>
  <c r="P165" i="6" s="1"/>
  <c r="Q165" i="6" s="1"/>
  <c r="O166" i="6"/>
  <c r="P166" i="6" s="1"/>
  <c r="Q166" i="6" s="1"/>
  <c r="O167" i="6"/>
  <c r="P167" i="6" s="1"/>
  <c r="Q167" i="6" s="1"/>
  <c r="O168" i="6"/>
  <c r="P168" i="6" s="1"/>
  <c r="Q168" i="6" s="1"/>
  <c r="O169" i="6"/>
  <c r="P169" i="6" s="1"/>
  <c r="Q169" i="6" s="1"/>
  <c r="O170" i="6"/>
  <c r="P170" i="6" s="1"/>
  <c r="Q170" i="6" s="1"/>
  <c r="O171" i="6"/>
  <c r="P171" i="6" s="1"/>
  <c r="Q171" i="6" s="1"/>
  <c r="O172" i="6"/>
  <c r="P172" i="6" s="1"/>
  <c r="Q172" i="6" s="1"/>
  <c r="O173" i="6"/>
  <c r="P173" i="6" s="1"/>
  <c r="Q173" i="6" s="1"/>
  <c r="O174" i="6"/>
  <c r="P174" i="6" s="1"/>
  <c r="Q174" i="6" s="1"/>
  <c r="O175" i="6"/>
  <c r="P175" i="6" s="1"/>
  <c r="Q175" i="6" s="1"/>
  <c r="O176" i="6"/>
  <c r="P176" i="6" s="1"/>
  <c r="Q176" i="6" s="1"/>
  <c r="O177" i="6"/>
  <c r="P177" i="6" s="1"/>
  <c r="Q177" i="6" s="1"/>
  <c r="O178" i="6"/>
  <c r="P178" i="6" s="1"/>
  <c r="Q178" i="6" s="1"/>
  <c r="O179" i="6"/>
  <c r="P179" i="6" s="1"/>
  <c r="Q179" i="6" s="1"/>
  <c r="O180" i="6"/>
  <c r="P180" i="6" s="1"/>
  <c r="Q180" i="6" s="1"/>
  <c r="O181" i="6"/>
  <c r="P181" i="6" s="1"/>
  <c r="Q181" i="6" s="1"/>
  <c r="O182" i="6"/>
  <c r="P182" i="6" s="1"/>
  <c r="Q182" i="6" s="1"/>
  <c r="O183" i="6"/>
  <c r="P183" i="6" s="1"/>
  <c r="Q183" i="6" s="1"/>
  <c r="O184" i="6"/>
  <c r="P184" i="6" s="1"/>
  <c r="Q184" i="6" s="1"/>
  <c r="O185" i="6"/>
  <c r="P185" i="6" s="1"/>
  <c r="Q185" i="6" s="1"/>
  <c r="O186" i="6"/>
  <c r="P186" i="6" s="1"/>
  <c r="Q186" i="6" s="1"/>
  <c r="O187" i="6"/>
  <c r="P187" i="6" s="1"/>
  <c r="Q187" i="6" s="1"/>
  <c r="O188" i="6"/>
  <c r="P188" i="6" s="1"/>
  <c r="Q188" i="6" s="1"/>
  <c r="O189" i="6"/>
  <c r="P189" i="6" s="1"/>
  <c r="Q189" i="6" s="1"/>
  <c r="O190" i="6"/>
  <c r="P190" i="6" s="1"/>
  <c r="Q190" i="6" s="1"/>
  <c r="O191" i="6"/>
  <c r="P191" i="6" s="1"/>
  <c r="Q191" i="6" s="1"/>
  <c r="O192" i="6"/>
  <c r="P192" i="6" s="1"/>
  <c r="Q192" i="6" s="1"/>
  <c r="O193" i="6"/>
  <c r="P193" i="6" s="1"/>
  <c r="Q193" i="6" s="1"/>
  <c r="O194" i="6"/>
  <c r="P194" i="6" s="1"/>
  <c r="Q194" i="6" s="1"/>
  <c r="O195" i="6"/>
  <c r="P195" i="6" s="1"/>
  <c r="Q195" i="6" s="1"/>
  <c r="O196" i="6"/>
  <c r="P196" i="6" s="1"/>
  <c r="Q196" i="6" s="1"/>
  <c r="O197" i="6"/>
  <c r="P197" i="6" s="1"/>
  <c r="Q197" i="6" s="1"/>
  <c r="O198" i="6"/>
  <c r="P198" i="6" s="1"/>
  <c r="Q198" i="6" s="1"/>
  <c r="O199" i="6"/>
  <c r="P199" i="6" s="1"/>
  <c r="Q199" i="6" s="1"/>
  <c r="O200" i="6"/>
  <c r="P200" i="6" s="1"/>
  <c r="Q200" i="6" s="1"/>
  <c r="O201" i="6"/>
  <c r="P201" i="6" s="1"/>
  <c r="Q201" i="6" s="1"/>
  <c r="O202" i="6"/>
  <c r="P202" i="6" s="1"/>
  <c r="Q202" i="6" s="1"/>
  <c r="O203" i="6"/>
  <c r="P203" i="6" s="1"/>
  <c r="Q203" i="6" s="1"/>
  <c r="O204" i="6"/>
  <c r="P204" i="6" s="1"/>
  <c r="Q204" i="6" s="1"/>
  <c r="O205" i="6"/>
  <c r="P205" i="6" s="1"/>
  <c r="Q205" i="6" s="1"/>
  <c r="O206" i="6"/>
  <c r="P206" i="6" s="1"/>
  <c r="Q206" i="6" s="1"/>
  <c r="O207" i="6"/>
  <c r="P207" i="6" s="1"/>
  <c r="Q207" i="6" s="1"/>
  <c r="O208" i="6"/>
  <c r="P208" i="6" s="1"/>
  <c r="Q208" i="6" s="1"/>
  <c r="O209" i="6"/>
  <c r="P209" i="6" s="1"/>
  <c r="Q209" i="6" s="1"/>
  <c r="O210" i="6"/>
  <c r="P210" i="6" s="1"/>
  <c r="Q210" i="6" s="1"/>
  <c r="O211" i="6"/>
  <c r="P211" i="6" s="1"/>
  <c r="Q211" i="6" s="1"/>
  <c r="O212" i="6"/>
  <c r="P212" i="6" s="1"/>
  <c r="Q212" i="6" s="1"/>
  <c r="O213" i="6"/>
  <c r="P213" i="6" s="1"/>
  <c r="Q213" i="6" s="1"/>
  <c r="O214" i="6"/>
  <c r="P214" i="6" s="1"/>
  <c r="Q214" i="6" s="1"/>
  <c r="O215" i="6"/>
  <c r="P215" i="6" s="1"/>
  <c r="Q215" i="6" s="1"/>
  <c r="O216" i="6"/>
  <c r="P216" i="6" s="1"/>
  <c r="Q216" i="6" s="1"/>
  <c r="O217" i="6"/>
  <c r="P217" i="6" s="1"/>
  <c r="Q217" i="6" s="1"/>
  <c r="O218" i="6"/>
  <c r="P218" i="6" s="1"/>
  <c r="Q218" i="6" s="1"/>
  <c r="O219" i="6"/>
  <c r="P219" i="6" s="1"/>
  <c r="Q219" i="6" s="1"/>
  <c r="O220" i="6"/>
  <c r="P220" i="6" s="1"/>
  <c r="Q220" i="6" s="1"/>
  <c r="O221" i="6"/>
  <c r="P221" i="6" s="1"/>
  <c r="Q221" i="6" s="1"/>
  <c r="O222" i="6"/>
  <c r="P222" i="6" s="1"/>
  <c r="Q222" i="6" s="1"/>
  <c r="O223" i="6"/>
  <c r="P223" i="6" s="1"/>
  <c r="Q223" i="6" s="1"/>
  <c r="O224" i="6"/>
  <c r="P224" i="6" s="1"/>
  <c r="Q224" i="6" s="1"/>
  <c r="O225" i="6"/>
  <c r="P225" i="6" s="1"/>
  <c r="Q225" i="6" s="1"/>
  <c r="O226" i="6"/>
  <c r="P226" i="6" s="1"/>
  <c r="Q226" i="6" s="1"/>
  <c r="O227" i="6"/>
  <c r="P227" i="6" s="1"/>
  <c r="Q227" i="6" s="1"/>
  <c r="O228" i="6"/>
  <c r="P228" i="6" s="1"/>
  <c r="Q228" i="6" s="1"/>
  <c r="O229" i="6"/>
  <c r="P229" i="6" s="1"/>
  <c r="Q229" i="6" s="1"/>
  <c r="O230" i="6"/>
  <c r="P230" i="6" s="1"/>
  <c r="Q230" i="6" s="1"/>
  <c r="O231" i="6"/>
  <c r="P231" i="6" s="1"/>
  <c r="Q231" i="6" s="1"/>
  <c r="O232" i="6"/>
  <c r="P232" i="6" s="1"/>
  <c r="Q232" i="6" s="1"/>
  <c r="O233" i="6"/>
  <c r="P233" i="6" s="1"/>
  <c r="Q233" i="6" s="1"/>
  <c r="O234" i="6"/>
  <c r="P234" i="6" s="1"/>
  <c r="Q234" i="6" s="1"/>
  <c r="O235" i="6"/>
  <c r="P235" i="6" s="1"/>
  <c r="Q235" i="6" s="1"/>
  <c r="O236" i="6"/>
  <c r="P236" i="6" s="1"/>
  <c r="Q236" i="6" s="1"/>
  <c r="O237" i="6"/>
  <c r="P237" i="6" s="1"/>
  <c r="Q237" i="6" s="1"/>
  <c r="O238" i="6"/>
  <c r="P238" i="6" s="1"/>
  <c r="Q238" i="6" s="1"/>
  <c r="O239" i="6"/>
  <c r="P239" i="6" s="1"/>
  <c r="Q239" i="6" s="1"/>
  <c r="O240" i="6"/>
  <c r="P240" i="6" s="1"/>
  <c r="Q240" i="6" s="1"/>
  <c r="O241" i="6"/>
  <c r="P241" i="6" s="1"/>
  <c r="Q241" i="6" s="1"/>
  <c r="O242" i="6"/>
  <c r="P242" i="6" s="1"/>
  <c r="Q242" i="6" s="1"/>
  <c r="O243" i="6"/>
  <c r="P243" i="6" s="1"/>
  <c r="Q243" i="6" s="1"/>
  <c r="O244" i="6"/>
  <c r="P244" i="6" s="1"/>
  <c r="Q244" i="6" s="1"/>
  <c r="O245" i="6"/>
  <c r="P245" i="6" s="1"/>
  <c r="Q245" i="6" s="1"/>
  <c r="O246" i="6"/>
  <c r="P246" i="6" s="1"/>
  <c r="Q246" i="6" s="1"/>
  <c r="O247" i="6"/>
  <c r="P247" i="6" s="1"/>
  <c r="Q247" i="6" s="1"/>
  <c r="O248" i="6"/>
  <c r="P248" i="6" s="1"/>
  <c r="Q248" i="6" s="1"/>
  <c r="O249" i="6"/>
  <c r="P249" i="6" s="1"/>
  <c r="Q249" i="6" s="1"/>
  <c r="O250" i="6"/>
  <c r="P250" i="6" s="1"/>
  <c r="Q250" i="6" s="1"/>
  <c r="O251" i="6"/>
  <c r="P251" i="6" s="1"/>
  <c r="Q251" i="6" s="1"/>
  <c r="O252" i="6"/>
  <c r="P252" i="6" s="1"/>
  <c r="Q252" i="6" s="1"/>
  <c r="O253" i="6"/>
  <c r="P253" i="6" s="1"/>
  <c r="Q253" i="6" s="1"/>
  <c r="O254" i="6"/>
  <c r="P254" i="6" s="1"/>
  <c r="Q254" i="6" s="1"/>
  <c r="O255" i="6"/>
  <c r="P255" i="6" s="1"/>
  <c r="Q255" i="6" s="1"/>
  <c r="O256" i="6"/>
  <c r="P256" i="6" s="1"/>
  <c r="Q256" i="6" s="1"/>
  <c r="O257" i="6"/>
  <c r="P257" i="6" s="1"/>
  <c r="Q257" i="6" s="1"/>
  <c r="O258" i="6"/>
  <c r="P258" i="6" s="1"/>
  <c r="Q258" i="6" s="1"/>
  <c r="O259" i="6"/>
  <c r="P259" i="6" s="1"/>
  <c r="Q259" i="6" s="1"/>
  <c r="O260" i="6"/>
  <c r="P260" i="6" s="1"/>
  <c r="Q260" i="6" s="1"/>
  <c r="O261" i="6"/>
  <c r="P261" i="6" s="1"/>
  <c r="Q261" i="6" s="1"/>
  <c r="O262" i="6"/>
  <c r="P262" i="6" s="1"/>
  <c r="Q262" i="6" s="1"/>
  <c r="O263" i="6"/>
  <c r="P263" i="6" s="1"/>
  <c r="Q263" i="6" s="1"/>
  <c r="O264" i="6"/>
  <c r="P264" i="6" s="1"/>
  <c r="Q264" i="6" s="1"/>
  <c r="O265" i="6"/>
  <c r="P265" i="6" s="1"/>
  <c r="Q265" i="6" s="1"/>
  <c r="O266" i="6"/>
  <c r="P266" i="6" s="1"/>
  <c r="Q266" i="6" s="1"/>
  <c r="O267" i="6"/>
  <c r="P267" i="6" s="1"/>
  <c r="Q267" i="6" s="1"/>
  <c r="O268" i="6"/>
  <c r="P268" i="6" s="1"/>
  <c r="Q268" i="6" s="1"/>
  <c r="O269" i="6"/>
  <c r="P269" i="6" s="1"/>
  <c r="Q269" i="6" s="1"/>
  <c r="O270" i="6"/>
  <c r="P270" i="6" s="1"/>
  <c r="Q270" i="6" s="1"/>
  <c r="O271" i="6"/>
  <c r="P271" i="6" s="1"/>
  <c r="Q271" i="6" s="1"/>
  <c r="O272" i="6"/>
  <c r="P272" i="6" s="1"/>
  <c r="Q272" i="6" s="1"/>
  <c r="O273" i="6"/>
  <c r="P273" i="6" s="1"/>
  <c r="Q273" i="6" s="1"/>
  <c r="O274" i="6"/>
  <c r="P274" i="6" s="1"/>
  <c r="Q274" i="6" s="1"/>
  <c r="O275" i="6"/>
  <c r="P275" i="6" s="1"/>
  <c r="Q275" i="6" s="1"/>
  <c r="O276" i="6"/>
  <c r="P276" i="6" s="1"/>
  <c r="Q276" i="6" s="1"/>
  <c r="O277" i="6"/>
  <c r="P277" i="6" s="1"/>
  <c r="Q277" i="6" s="1"/>
  <c r="O278" i="6"/>
  <c r="P278" i="6" s="1"/>
  <c r="Q278" i="6" s="1"/>
  <c r="O279" i="6"/>
  <c r="P279" i="6" s="1"/>
  <c r="Q279" i="6" s="1"/>
  <c r="O280" i="6"/>
  <c r="P280" i="6" s="1"/>
  <c r="Q280" i="6" s="1"/>
  <c r="O281" i="6"/>
  <c r="P281" i="6" s="1"/>
  <c r="Q281" i="6" s="1"/>
  <c r="O282" i="6"/>
  <c r="P282" i="6" s="1"/>
  <c r="Q282" i="6" s="1"/>
  <c r="O283" i="6"/>
  <c r="P283" i="6" s="1"/>
  <c r="Q283" i="6" s="1"/>
  <c r="O284" i="6"/>
  <c r="P284" i="6" s="1"/>
  <c r="Q284" i="6" s="1"/>
  <c r="O285" i="6"/>
  <c r="P285" i="6" s="1"/>
  <c r="Q285" i="6" s="1"/>
  <c r="O286" i="6"/>
  <c r="P286" i="6" s="1"/>
  <c r="Q286" i="6" s="1"/>
  <c r="O287" i="6"/>
  <c r="P287" i="6" s="1"/>
  <c r="Q287" i="6" s="1"/>
  <c r="O288" i="6"/>
  <c r="P288" i="6" s="1"/>
  <c r="Q288" i="6" s="1"/>
  <c r="O289" i="6"/>
  <c r="P289" i="6" s="1"/>
  <c r="Q289" i="6" s="1"/>
  <c r="O290" i="6"/>
  <c r="P290" i="6" s="1"/>
  <c r="Q290" i="6" s="1"/>
  <c r="O291" i="6"/>
  <c r="P291" i="6" s="1"/>
  <c r="Q291" i="6" s="1"/>
  <c r="O292" i="6"/>
  <c r="P292" i="6" s="1"/>
  <c r="Q292" i="6" s="1"/>
  <c r="O293" i="6"/>
  <c r="P293" i="6" s="1"/>
  <c r="Q293" i="6" s="1"/>
  <c r="O294" i="6"/>
  <c r="P294" i="6" s="1"/>
  <c r="Q294" i="6" s="1"/>
  <c r="O295" i="6"/>
  <c r="P295" i="6" s="1"/>
  <c r="Q295" i="6" s="1"/>
  <c r="O296" i="6"/>
  <c r="P296" i="6" s="1"/>
  <c r="Q296" i="6" s="1"/>
  <c r="O297" i="6"/>
  <c r="P297" i="6" s="1"/>
  <c r="Q297" i="6" s="1"/>
  <c r="O298" i="6"/>
  <c r="P298" i="6" s="1"/>
  <c r="Q298" i="6" s="1"/>
  <c r="O299" i="6"/>
  <c r="P299" i="6" s="1"/>
  <c r="Q299" i="6" s="1"/>
  <c r="O300" i="6"/>
  <c r="P300" i="6" s="1"/>
  <c r="Q300" i="6" s="1"/>
  <c r="O301" i="6"/>
  <c r="P301" i="6" s="1"/>
  <c r="Q301" i="6" s="1"/>
  <c r="O302" i="6"/>
  <c r="P302" i="6" s="1"/>
  <c r="Q302" i="6" s="1"/>
  <c r="O303" i="6"/>
  <c r="P303" i="6" s="1"/>
  <c r="Q303" i="6" s="1"/>
  <c r="O304" i="6"/>
  <c r="P304" i="6" s="1"/>
  <c r="Q304" i="6" s="1"/>
  <c r="O305" i="6"/>
  <c r="P305" i="6" s="1"/>
  <c r="Q305" i="6" s="1"/>
  <c r="O306" i="6"/>
  <c r="P306" i="6" s="1"/>
  <c r="Q306" i="6" s="1"/>
  <c r="O307" i="6"/>
  <c r="P307" i="6" s="1"/>
  <c r="Q307" i="6" s="1"/>
  <c r="O308" i="6"/>
  <c r="P308" i="6" s="1"/>
  <c r="Q308" i="6" s="1"/>
  <c r="O309" i="6"/>
  <c r="P309" i="6" s="1"/>
  <c r="Q309" i="6" s="1"/>
  <c r="O310" i="6"/>
  <c r="P310" i="6" s="1"/>
  <c r="Q310" i="6" s="1"/>
  <c r="O311" i="6"/>
  <c r="P311" i="6" s="1"/>
  <c r="Q311" i="6" s="1"/>
  <c r="O312" i="6"/>
  <c r="P312" i="6" s="1"/>
  <c r="Q312" i="6" s="1"/>
  <c r="O313" i="6"/>
  <c r="P313" i="6" s="1"/>
  <c r="Q313" i="6" s="1"/>
  <c r="O314" i="6"/>
  <c r="P314" i="6" s="1"/>
  <c r="Q314" i="6" s="1"/>
  <c r="O315" i="6"/>
  <c r="P315" i="6" s="1"/>
  <c r="Q315" i="6" s="1"/>
  <c r="O316" i="6"/>
  <c r="P316" i="6" s="1"/>
  <c r="Q316" i="6" s="1"/>
  <c r="O317" i="6"/>
  <c r="P317" i="6" s="1"/>
  <c r="Q317" i="6" s="1"/>
  <c r="O318" i="6"/>
  <c r="P318" i="6" s="1"/>
  <c r="Q318" i="6" s="1"/>
  <c r="O319" i="6"/>
  <c r="P319" i="6" s="1"/>
  <c r="Q319" i="6" s="1"/>
  <c r="O320" i="6"/>
  <c r="P320" i="6" s="1"/>
  <c r="Q320" i="6" s="1"/>
  <c r="O321" i="6"/>
  <c r="P321" i="6" s="1"/>
  <c r="Q321" i="6" s="1"/>
  <c r="O322" i="6"/>
  <c r="P322" i="6" s="1"/>
  <c r="Q322" i="6" s="1"/>
  <c r="O323" i="6"/>
  <c r="P323" i="6" s="1"/>
  <c r="Q323" i="6" s="1"/>
  <c r="O324" i="6"/>
  <c r="P324" i="6" s="1"/>
  <c r="Q324" i="6" s="1"/>
  <c r="O325" i="6"/>
  <c r="P325" i="6" s="1"/>
  <c r="Q325" i="6" s="1"/>
  <c r="O326" i="6"/>
  <c r="P326" i="6" s="1"/>
  <c r="Q326" i="6" s="1"/>
  <c r="O327" i="6"/>
  <c r="P327" i="6" s="1"/>
  <c r="Q327" i="6" s="1"/>
  <c r="O328" i="6"/>
  <c r="P328" i="6" s="1"/>
  <c r="Q328" i="6" s="1"/>
  <c r="O329" i="6"/>
  <c r="P329" i="6" s="1"/>
  <c r="Q329" i="6" s="1"/>
  <c r="O330" i="6"/>
  <c r="P330" i="6" s="1"/>
  <c r="Q330" i="6" s="1"/>
  <c r="O331" i="6"/>
  <c r="P331" i="6" s="1"/>
  <c r="Q331" i="6" s="1"/>
  <c r="O332" i="6"/>
  <c r="P332" i="6" s="1"/>
  <c r="Q332" i="6" s="1"/>
  <c r="O333" i="6"/>
  <c r="P333" i="6" s="1"/>
  <c r="Q333" i="6" s="1"/>
  <c r="O334" i="6"/>
  <c r="P334" i="6" s="1"/>
  <c r="Q334" i="6" s="1"/>
  <c r="O335" i="6"/>
  <c r="P335" i="6" s="1"/>
  <c r="Q335" i="6" s="1"/>
  <c r="O336" i="6"/>
  <c r="P336" i="6" s="1"/>
  <c r="Q336" i="6" s="1"/>
  <c r="O337" i="6"/>
  <c r="P337" i="6" s="1"/>
  <c r="Q337" i="6" s="1"/>
  <c r="O338" i="6"/>
  <c r="P338" i="6" s="1"/>
  <c r="Q338" i="6" s="1"/>
  <c r="O339" i="6"/>
  <c r="P339" i="6" s="1"/>
  <c r="Q339" i="6" s="1"/>
  <c r="O340" i="6"/>
  <c r="P340" i="6" s="1"/>
  <c r="Q340" i="6" s="1"/>
  <c r="O341" i="6"/>
  <c r="P341" i="6" s="1"/>
  <c r="Q341" i="6" s="1"/>
  <c r="O342" i="6"/>
  <c r="P342" i="6" s="1"/>
  <c r="Q342" i="6" s="1"/>
  <c r="O343" i="6"/>
  <c r="P343" i="6" s="1"/>
  <c r="Q343" i="6" s="1"/>
  <c r="O344" i="6"/>
  <c r="P344" i="6" s="1"/>
  <c r="Q344" i="6" s="1"/>
  <c r="O345" i="6"/>
  <c r="P345" i="6" s="1"/>
  <c r="Q345" i="6" s="1"/>
  <c r="O346" i="6"/>
  <c r="P346" i="6" s="1"/>
  <c r="Q346" i="6" s="1"/>
  <c r="O347" i="6"/>
  <c r="P347" i="6" s="1"/>
  <c r="Q347" i="6" s="1"/>
  <c r="O348" i="6"/>
  <c r="P348" i="6" s="1"/>
  <c r="Q348" i="6" s="1"/>
  <c r="O349" i="6"/>
  <c r="P349" i="6" s="1"/>
  <c r="Q349" i="6" s="1"/>
  <c r="O350" i="6"/>
  <c r="P350" i="6" s="1"/>
  <c r="Q350" i="6" s="1"/>
  <c r="O351" i="6"/>
  <c r="P351" i="6" s="1"/>
  <c r="Q351" i="6" s="1"/>
  <c r="O352" i="6"/>
  <c r="P352" i="6" s="1"/>
  <c r="Q352" i="6" s="1"/>
  <c r="O353" i="6"/>
  <c r="P353" i="6" s="1"/>
  <c r="Q353" i="6" s="1"/>
  <c r="O354" i="6"/>
  <c r="P354" i="6" s="1"/>
  <c r="Q354" i="6" s="1"/>
  <c r="O355" i="6"/>
  <c r="P355" i="6" s="1"/>
  <c r="Q355" i="6" s="1"/>
  <c r="O356" i="6"/>
  <c r="P356" i="6" s="1"/>
  <c r="Q356" i="6" s="1"/>
  <c r="O357" i="6"/>
  <c r="P357" i="6" s="1"/>
  <c r="Q357" i="6" s="1"/>
  <c r="O358" i="6"/>
  <c r="P358" i="6" s="1"/>
  <c r="Q358" i="6" s="1"/>
  <c r="O359" i="6"/>
  <c r="P359" i="6" s="1"/>
  <c r="Q359" i="6" s="1"/>
  <c r="O360" i="6"/>
  <c r="P360" i="6" s="1"/>
  <c r="Q360" i="6" s="1"/>
  <c r="O361" i="6"/>
  <c r="P361" i="6" s="1"/>
  <c r="Q361" i="6" s="1"/>
  <c r="O362" i="6"/>
  <c r="P362" i="6" s="1"/>
  <c r="Q362" i="6" s="1"/>
  <c r="O363" i="6"/>
  <c r="P363" i="6" s="1"/>
  <c r="Q363" i="6" s="1"/>
  <c r="O364" i="6"/>
  <c r="P364" i="6" s="1"/>
  <c r="Q364" i="6" s="1"/>
  <c r="O365" i="6"/>
  <c r="P365" i="6" s="1"/>
  <c r="Q365" i="6" s="1"/>
  <c r="O366" i="6"/>
  <c r="P366" i="6" s="1"/>
  <c r="Q366" i="6" s="1"/>
  <c r="O367" i="6"/>
  <c r="P367" i="6" s="1"/>
  <c r="Q367" i="6" s="1"/>
  <c r="O368" i="6"/>
  <c r="P368" i="6" s="1"/>
  <c r="Q368" i="6" s="1"/>
  <c r="O369" i="6"/>
  <c r="P369" i="6" s="1"/>
  <c r="Q369" i="6" s="1"/>
  <c r="O370" i="6"/>
  <c r="P370" i="6" s="1"/>
  <c r="Q370" i="6" s="1"/>
  <c r="O371" i="6"/>
  <c r="P371" i="6" s="1"/>
  <c r="Q371" i="6" s="1"/>
  <c r="O372" i="6"/>
  <c r="P372" i="6" s="1"/>
  <c r="Q372" i="6" s="1"/>
  <c r="O373" i="6"/>
  <c r="P373" i="6" s="1"/>
  <c r="Q373" i="6" s="1"/>
  <c r="O374" i="6"/>
  <c r="P374" i="6" s="1"/>
  <c r="Q374" i="6" s="1"/>
  <c r="O375" i="6"/>
  <c r="P375" i="6" s="1"/>
  <c r="Q375" i="6" s="1"/>
  <c r="O376" i="6"/>
  <c r="P376" i="6" s="1"/>
  <c r="Q376" i="6" s="1"/>
  <c r="O377" i="6"/>
  <c r="P377" i="6" s="1"/>
  <c r="Q377" i="6" s="1"/>
  <c r="O378" i="6"/>
  <c r="P378" i="6" s="1"/>
  <c r="Q378" i="6" s="1"/>
  <c r="O379" i="6"/>
  <c r="P379" i="6" s="1"/>
  <c r="Q379" i="6" s="1"/>
  <c r="O380" i="6"/>
  <c r="P380" i="6" s="1"/>
  <c r="Q380" i="6" s="1"/>
  <c r="O381" i="6"/>
  <c r="P381" i="6" s="1"/>
  <c r="Q381" i="6" s="1"/>
  <c r="O382" i="6"/>
  <c r="P382" i="6" s="1"/>
  <c r="Q382" i="6" s="1"/>
  <c r="O383" i="6"/>
  <c r="P383" i="6" s="1"/>
  <c r="Q383" i="6" s="1"/>
  <c r="O384" i="6"/>
  <c r="P384" i="6" s="1"/>
  <c r="Q384" i="6" s="1"/>
  <c r="O385" i="6"/>
  <c r="P385" i="6" s="1"/>
  <c r="Q385" i="6" s="1"/>
  <c r="O386" i="6"/>
  <c r="P386" i="6" s="1"/>
  <c r="Q386" i="6" s="1"/>
  <c r="O387" i="6"/>
  <c r="P387" i="6" s="1"/>
  <c r="Q387" i="6" s="1"/>
  <c r="O388" i="6"/>
  <c r="P388" i="6" s="1"/>
  <c r="Q388" i="6" s="1"/>
  <c r="O389" i="6"/>
  <c r="P389" i="6" s="1"/>
  <c r="Q389" i="6" s="1"/>
  <c r="O390" i="6"/>
  <c r="P390" i="6" s="1"/>
  <c r="Q390" i="6" s="1"/>
  <c r="O391" i="6"/>
  <c r="P391" i="6" s="1"/>
  <c r="Q391" i="6" s="1"/>
  <c r="O392" i="6"/>
  <c r="P392" i="6" s="1"/>
  <c r="Q392" i="6" s="1"/>
  <c r="O393" i="6"/>
  <c r="P393" i="6" s="1"/>
  <c r="Q393" i="6" s="1"/>
  <c r="O394" i="6"/>
  <c r="P394" i="6" s="1"/>
  <c r="Q394" i="6" s="1"/>
  <c r="O395" i="6"/>
  <c r="P395" i="6" s="1"/>
  <c r="Q395" i="6" s="1"/>
  <c r="O396" i="6"/>
  <c r="P396" i="6" s="1"/>
  <c r="Q396" i="6" s="1"/>
  <c r="O397" i="6"/>
  <c r="P397" i="6" s="1"/>
  <c r="Q397" i="6" s="1"/>
  <c r="O398" i="6"/>
  <c r="P398" i="6" s="1"/>
  <c r="Q398" i="6" s="1"/>
  <c r="O399" i="6"/>
  <c r="P399" i="6" s="1"/>
  <c r="Q399" i="6" s="1"/>
  <c r="O400" i="6"/>
  <c r="P400" i="6" s="1"/>
  <c r="Q400" i="6" s="1"/>
  <c r="O401" i="6"/>
  <c r="P401" i="6" s="1"/>
  <c r="Q401" i="6" s="1"/>
  <c r="O402" i="6"/>
  <c r="P402" i="6" s="1"/>
  <c r="Q402" i="6" s="1"/>
  <c r="O403" i="6"/>
  <c r="P403" i="6" s="1"/>
  <c r="Q403" i="6" s="1"/>
  <c r="O404" i="6"/>
  <c r="P404" i="6" s="1"/>
  <c r="Q404" i="6" s="1"/>
  <c r="O405" i="6"/>
  <c r="P405" i="6" s="1"/>
  <c r="Q405" i="6" s="1"/>
  <c r="O406" i="6"/>
  <c r="P406" i="6" s="1"/>
  <c r="Q406" i="6" s="1"/>
  <c r="O407" i="6"/>
  <c r="P407" i="6" s="1"/>
  <c r="Q407" i="6" s="1"/>
  <c r="O408" i="6"/>
  <c r="P408" i="6" s="1"/>
  <c r="Q408" i="6" s="1"/>
  <c r="O409" i="6"/>
  <c r="P409" i="6" s="1"/>
  <c r="Q409" i="6" s="1"/>
  <c r="O410" i="6"/>
  <c r="P410" i="6" s="1"/>
  <c r="Q410" i="6" s="1"/>
  <c r="O411" i="6"/>
  <c r="P411" i="6" s="1"/>
  <c r="Q411" i="6" s="1"/>
  <c r="O412" i="6"/>
  <c r="P412" i="6" s="1"/>
  <c r="Q412" i="6" s="1"/>
  <c r="O413" i="6"/>
  <c r="P413" i="6" s="1"/>
  <c r="Q413" i="6" s="1"/>
  <c r="O414" i="6"/>
  <c r="P414" i="6" s="1"/>
  <c r="Q414" i="6" s="1"/>
  <c r="O415" i="6"/>
  <c r="P415" i="6" s="1"/>
  <c r="Q415" i="6" s="1"/>
  <c r="O416" i="6"/>
  <c r="P416" i="6" s="1"/>
  <c r="Q416" i="6" s="1"/>
  <c r="O417" i="6"/>
  <c r="P417" i="6" s="1"/>
  <c r="Q417" i="6" s="1"/>
  <c r="O418" i="6"/>
  <c r="P418" i="6" s="1"/>
  <c r="Q418" i="6" s="1"/>
  <c r="O419" i="6"/>
  <c r="P419" i="6" s="1"/>
  <c r="Q419" i="6" s="1"/>
  <c r="O420" i="6"/>
  <c r="P420" i="6" s="1"/>
  <c r="Q420" i="6" s="1"/>
  <c r="O421" i="6"/>
  <c r="P421" i="6" s="1"/>
  <c r="Q421" i="6" s="1"/>
  <c r="O422" i="6"/>
  <c r="P422" i="6" s="1"/>
  <c r="Q422" i="6" s="1"/>
  <c r="O423" i="6"/>
  <c r="P423" i="6" s="1"/>
  <c r="Q423" i="6" s="1"/>
  <c r="O424" i="6"/>
  <c r="P424" i="6" s="1"/>
  <c r="Q424" i="6" s="1"/>
  <c r="O425" i="6"/>
  <c r="P425" i="6" s="1"/>
  <c r="Q425" i="6" s="1"/>
  <c r="O426" i="6"/>
  <c r="P426" i="6" s="1"/>
  <c r="Q426" i="6" s="1"/>
  <c r="O427" i="6"/>
  <c r="P427" i="6" s="1"/>
  <c r="Q427" i="6" s="1"/>
  <c r="O428" i="6"/>
  <c r="P428" i="6" s="1"/>
  <c r="Q428" i="6" s="1"/>
  <c r="O429" i="6"/>
  <c r="P429" i="6" s="1"/>
  <c r="Q429" i="6" s="1"/>
  <c r="O430" i="6"/>
  <c r="P430" i="6" s="1"/>
  <c r="Q430" i="6" s="1"/>
  <c r="O431" i="6"/>
  <c r="P431" i="6" s="1"/>
  <c r="Q431" i="6" s="1"/>
  <c r="O432" i="6"/>
  <c r="P432" i="6" s="1"/>
  <c r="Q432" i="6" s="1"/>
  <c r="O433" i="6"/>
  <c r="P433" i="6" s="1"/>
  <c r="Q433" i="6" s="1"/>
  <c r="O434" i="6"/>
  <c r="P434" i="6" s="1"/>
  <c r="Q434" i="6" s="1"/>
  <c r="O435" i="6"/>
  <c r="P435" i="6" s="1"/>
  <c r="Q435" i="6" s="1"/>
  <c r="O436" i="6"/>
  <c r="P436" i="6" s="1"/>
  <c r="Q436" i="6" s="1"/>
  <c r="O437" i="6"/>
  <c r="P437" i="6" s="1"/>
  <c r="Q437" i="6" s="1"/>
  <c r="O438" i="6"/>
  <c r="P438" i="6" s="1"/>
  <c r="Q438" i="6" s="1"/>
  <c r="O439" i="6"/>
  <c r="P439" i="6" s="1"/>
  <c r="Q439" i="6" s="1"/>
  <c r="O440" i="6"/>
  <c r="P440" i="6" s="1"/>
  <c r="Q440" i="6" s="1"/>
  <c r="O441" i="6"/>
  <c r="P441" i="6" s="1"/>
  <c r="Q441" i="6" s="1"/>
  <c r="O442" i="6"/>
  <c r="P442" i="6" s="1"/>
  <c r="Q442" i="6" s="1"/>
  <c r="O443" i="6"/>
  <c r="P443" i="6" s="1"/>
  <c r="Q443" i="6" s="1"/>
  <c r="O444" i="6"/>
  <c r="P444" i="6" s="1"/>
  <c r="Q444" i="6" s="1"/>
  <c r="O445" i="6"/>
  <c r="P445" i="6" s="1"/>
  <c r="Q445" i="6" s="1"/>
  <c r="O446" i="6"/>
  <c r="P446" i="6" s="1"/>
  <c r="Q446" i="6" s="1"/>
  <c r="O447" i="6"/>
  <c r="P447" i="6" s="1"/>
  <c r="Q447" i="6" s="1"/>
  <c r="O448" i="6"/>
  <c r="P448" i="6" s="1"/>
  <c r="Q448" i="6" s="1"/>
  <c r="O449" i="6"/>
  <c r="P449" i="6" s="1"/>
  <c r="Q449" i="6" s="1"/>
  <c r="O450" i="6"/>
  <c r="P450" i="6" s="1"/>
  <c r="Q450" i="6" s="1"/>
  <c r="O451" i="6"/>
  <c r="P451" i="6" s="1"/>
  <c r="Q451" i="6" s="1"/>
  <c r="O452" i="6"/>
  <c r="P452" i="6" s="1"/>
  <c r="Q452" i="6" s="1"/>
  <c r="O453" i="6"/>
  <c r="P453" i="6" s="1"/>
  <c r="Q453" i="6" s="1"/>
  <c r="O454" i="6"/>
  <c r="P454" i="6" s="1"/>
  <c r="Q454" i="6" s="1"/>
  <c r="O455" i="6"/>
  <c r="P455" i="6" s="1"/>
  <c r="Q455" i="6" s="1"/>
  <c r="O456" i="6"/>
  <c r="P456" i="6" s="1"/>
  <c r="Q456" i="6" s="1"/>
  <c r="O457" i="6"/>
  <c r="P457" i="6" s="1"/>
  <c r="Q457" i="6" s="1"/>
  <c r="O458" i="6"/>
  <c r="P458" i="6" s="1"/>
  <c r="Q458" i="6" s="1"/>
  <c r="O459" i="6"/>
  <c r="P459" i="6" s="1"/>
  <c r="Q459" i="6" s="1"/>
  <c r="O460" i="6"/>
  <c r="P460" i="6" s="1"/>
  <c r="Q460" i="6" s="1"/>
  <c r="O461" i="6"/>
  <c r="P461" i="6" s="1"/>
  <c r="Q461" i="6" s="1"/>
  <c r="O462" i="6"/>
  <c r="P462" i="6" s="1"/>
  <c r="Q462" i="6" s="1"/>
  <c r="O463" i="6"/>
  <c r="P463" i="6" s="1"/>
  <c r="Q463" i="6" s="1"/>
  <c r="O464" i="6"/>
  <c r="P464" i="6" s="1"/>
  <c r="Q464" i="6" s="1"/>
  <c r="O465" i="6"/>
  <c r="P465" i="6" s="1"/>
  <c r="Q465" i="6" s="1"/>
  <c r="O466" i="6"/>
  <c r="P466" i="6" s="1"/>
  <c r="Q466" i="6" s="1"/>
  <c r="O467" i="6"/>
  <c r="P467" i="6" s="1"/>
  <c r="Q467" i="6" s="1"/>
  <c r="O468" i="6"/>
  <c r="P468" i="6" s="1"/>
  <c r="Q468" i="6" s="1"/>
  <c r="O469" i="6"/>
  <c r="P469" i="6" s="1"/>
  <c r="Q469" i="6" s="1"/>
  <c r="O470" i="6"/>
  <c r="P470" i="6" s="1"/>
  <c r="Q470" i="6" s="1"/>
  <c r="O471" i="6"/>
  <c r="P471" i="6" s="1"/>
  <c r="Q471" i="6" s="1"/>
  <c r="O472" i="6"/>
  <c r="P472" i="6" s="1"/>
  <c r="Q472" i="6" s="1"/>
  <c r="O473" i="6"/>
  <c r="P473" i="6" s="1"/>
  <c r="Q473" i="6" s="1"/>
  <c r="O474" i="6"/>
  <c r="P474" i="6" s="1"/>
  <c r="Q474" i="6" s="1"/>
  <c r="O475" i="6"/>
  <c r="P475" i="6" s="1"/>
  <c r="Q475" i="6" s="1"/>
  <c r="O476" i="6"/>
  <c r="P476" i="6" s="1"/>
  <c r="Q476" i="6" s="1"/>
  <c r="O477" i="6"/>
  <c r="P477" i="6" s="1"/>
  <c r="Q477" i="6" s="1"/>
  <c r="O478" i="6"/>
  <c r="P478" i="6" s="1"/>
  <c r="Q478" i="6" s="1"/>
  <c r="O479" i="6"/>
  <c r="P479" i="6" s="1"/>
  <c r="Q479" i="6" s="1"/>
  <c r="O480" i="6"/>
  <c r="P480" i="6" s="1"/>
  <c r="Q480" i="6" s="1"/>
  <c r="O481" i="6"/>
  <c r="P481" i="6" s="1"/>
  <c r="Q481" i="6" s="1"/>
  <c r="O482" i="6"/>
  <c r="P482" i="6" s="1"/>
  <c r="Q482" i="6" s="1"/>
  <c r="O483" i="6"/>
  <c r="P483" i="6" s="1"/>
  <c r="Q483" i="6" s="1"/>
  <c r="O484" i="6"/>
  <c r="P484" i="6" s="1"/>
  <c r="Q484" i="6" s="1"/>
  <c r="O485" i="6"/>
  <c r="P485" i="6" s="1"/>
  <c r="Q485" i="6" s="1"/>
  <c r="O486" i="6"/>
  <c r="P486" i="6" s="1"/>
  <c r="Q486" i="6" s="1"/>
  <c r="O487" i="6"/>
  <c r="P487" i="6" s="1"/>
  <c r="Q487" i="6" s="1"/>
  <c r="O488" i="6"/>
  <c r="P488" i="6" s="1"/>
  <c r="Q488" i="6" s="1"/>
  <c r="O489" i="6"/>
  <c r="P489" i="6" s="1"/>
  <c r="Q489" i="6" s="1"/>
  <c r="O490" i="6"/>
  <c r="P490" i="6" s="1"/>
  <c r="Q490" i="6" s="1"/>
  <c r="O491" i="6"/>
  <c r="P491" i="6" s="1"/>
  <c r="Q491" i="6" s="1"/>
  <c r="O492" i="6"/>
  <c r="P492" i="6" s="1"/>
  <c r="Q492" i="6" s="1"/>
  <c r="O493" i="6"/>
  <c r="P493" i="6" s="1"/>
  <c r="Q493" i="6" s="1"/>
  <c r="O494" i="6"/>
  <c r="P494" i="6" s="1"/>
  <c r="Q494" i="6" s="1"/>
  <c r="O495" i="6"/>
  <c r="P495" i="6" s="1"/>
  <c r="Q495" i="6" s="1"/>
  <c r="O496" i="6"/>
  <c r="P496" i="6" s="1"/>
  <c r="Q496" i="6" s="1"/>
  <c r="O497" i="6"/>
  <c r="P497" i="6" s="1"/>
  <c r="Q497" i="6" s="1"/>
  <c r="O498" i="6"/>
  <c r="P498" i="6" s="1"/>
  <c r="Q498" i="6" s="1"/>
  <c r="O499" i="6"/>
  <c r="P499" i="6" s="1"/>
  <c r="Q499" i="6" s="1"/>
  <c r="O500" i="6"/>
  <c r="P500" i="6" s="1"/>
  <c r="Q500" i="6" s="1"/>
  <c r="O501" i="6"/>
  <c r="P501" i="6" s="1"/>
  <c r="Q501" i="6" s="1"/>
  <c r="O502" i="6"/>
  <c r="P502" i="6" s="1"/>
  <c r="Q502" i="6" s="1"/>
  <c r="O503" i="6"/>
  <c r="P503" i="6" s="1"/>
  <c r="Q503" i="6" s="1"/>
  <c r="O504" i="6"/>
  <c r="P504" i="6" s="1"/>
  <c r="Q504" i="6" s="1"/>
  <c r="O505" i="6"/>
  <c r="P505" i="6" s="1"/>
  <c r="Q505" i="6" s="1"/>
  <c r="O506" i="6"/>
  <c r="P506" i="6" s="1"/>
  <c r="Q506" i="6" s="1"/>
  <c r="O507" i="6"/>
  <c r="P507" i="6" s="1"/>
  <c r="Q507" i="6" s="1"/>
  <c r="O508" i="6"/>
  <c r="P508" i="6" s="1"/>
  <c r="Q508" i="6" s="1"/>
  <c r="O509" i="6"/>
  <c r="P509" i="6" s="1"/>
  <c r="Q509" i="6" s="1"/>
  <c r="O510" i="6"/>
  <c r="P510" i="6" s="1"/>
  <c r="Q510" i="6" s="1"/>
  <c r="O511" i="6"/>
  <c r="P511" i="6" s="1"/>
  <c r="Q511" i="6" s="1"/>
  <c r="O512" i="6"/>
  <c r="P512" i="6" s="1"/>
  <c r="Q512" i="6" s="1"/>
  <c r="O513" i="6"/>
  <c r="P513" i="6" s="1"/>
  <c r="Q513" i="6" s="1"/>
  <c r="O514" i="6"/>
  <c r="P514" i="6" s="1"/>
  <c r="Q514" i="6" s="1"/>
  <c r="O515" i="6"/>
  <c r="P515" i="6" s="1"/>
  <c r="Q515" i="6" s="1"/>
  <c r="O516" i="6"/>
  <c r="P516" i="6" s="1"/>
  <c r="Q516" i="6" s="1"/>
  <c r="O517" i="6"/>
  <c r="P517" i="6" s="1"/>
  <c r="Q517" i="6" s="1"/>
  <c r="O518" i="6"/>
  <c r="P518" i="6" s="1"/>
  <c r="Q518" i="6" s="1"/>
  <c r="O519" i="6"/>
  <c r="P519" i="6" s="1"/>
  <c r="Q519" i="6" s="1"/>
  <c r="O520" i="6"/>
  <c r="P520" i="6" s="1"/>
  <c r="Q520" i="6" s="1"/>
  <c r="O521" i="6"/>
  <c r="P521" i="6" s="1"/>
  <c r="Q521" i="6" s="1"/>
  <c r="O522" i="6"/>
  <c r="P522" i="6" s="1"/>
  <c r="Q522" i="6" s="1"/>
  <c r="O523" i="6"/>
  <c r="P523" i="6" s="1"/>
  <c r="Q523" i="6" s="1"/>
  <c r="O524" i="6"/>
  <c r="P524" i="6" s="1"/>
  <c r="Q524" i="6" s="1"/>
  <c r="O525" i="6"/>
  <c r="P525" i="6" s="1"/>
  <c r="Q525" i="6" s="1"/>
  <c r="O526" i="6"/>
  <c r="P526" i="6" s="1"/>
  <c r="Q526" i="6" s="1"/>
  <c r="O527" i="6"/>
  <c r="P527" i="6" s="1"/>
  <c r="Q527" i="6" s="1"/>
  <c r="O528" i="6"/>
  <c r="P528" i="6" s="1"/>
  <c r="Q528" i="6" s="1"/>
  <c r="O529" i="6"/>
  <c r="P529" i="6" s="1"/>
  <c r="Q529" i="6" s="1"/>
  <c r="O530" i="6"/>
  <c r="P530" i="6" s="1"/>
  <c r="Q530" i="6" s="1"/>
  <c r="O531" i="6"/>
  <c r="P531" i="6" s="1"/>
  <c r="Q531" i="6" s="1"/>
  <c r="O532" i="6"/>
  <c r="P532" i="6" s="1"/>
  <c r="Q532" i="6" s="1"/>
  <c r="O533" i="6"/>
  <c r="P533" i="6" s="1"/>
  <c r="Q533" i="6" s="1"/>
  <c r="O534" i="6"/>
  <c r="P534" i="6" s="1"/>
  <c r="Q534" i="6" s="1"/>
  <c r="O535" i="6"/>
  <c r="P535" i="6" s="1"/>
  <c r="Q535" i="6" s="1"/>
  <c r="O536" i="6"/>
  <c r="P536" i="6" s="1"/>
  <c r="Q536" i="6" s="1"/>
  <c r="O537" i="6"/>
  <c r="P537" i="6" s="1"/>
  <c r="Q537" i="6" s="1"/>
  <c r="O538" i="6"/>
  <c r="P538" i="6" s="1"/>
  <c r="Q538" i="6" s="1"/>
  <c r="O539" i="6"/>
  <c r="P539" i="6" s="1"/>
  <c r="Q539" i="6" s="1"/>
  <c r="O540" i="6"/>
  <c r="P540" i="6" s="1"/>
  <c r="Q540" i="6" s="1"/>
  <c r="O541" i="6"/>
  <c r="P541" i="6" s="1"/>
  <c r="Q541" i="6" s="1"/>
  <c r="O542" i="6"/>
  <c r="P542" i="6" s="1"/>
  <c r="Q542" i="6" s="1"/>
  <c r="O543" i="6"/>
  <c r="P543" i="6" s="1"/>
  <c r="Q543" i="6" s="1"/>
  <c r="O544" i="6"/>
  <c r="P544" i="6" s="1"/>
  <c r="Q544" i="6" s="1"/>
  <c r="O545" i="6"/>
  <c r="P545" i="6" s="1"/>
  <c r="Q545" i="6" s="1"/>
  <c r="O546" i="6"/>
  <c r="P546" i="6" s="1"/>
  <c r="Q546" i="6" s="1"/>
  <c r="O547" i="6"/>
  <c r="P547" i="6" s="1"/>
  <c r="Q547" i="6" s="1"/>
  <c r="O548" i="6"/>
  <c r="P548" i="6" s="1"/>
  <c r="Q548" i="6" s="1"/>
  <c r="O549" i="6"/>
  <c r="P549" i="6" s="1"/>
  <c r="Q549" i="6" s="1"/>
  <c r="O550" i="6"/>
  <c r="P550" i="6" s="1"/>
  <c r="Q550" i="6" s="1"/>
  <c r="O551" i="6"/>
  <c r="P551" i="6" s="1"/>
  <c r="Q551" i="6" s="1"/>
  <c r="O552" i="6"/>
  <c r="P552" i="6" s="1"/>
  <c r="Q552" i="6" s="1"/>
  <c r="O553" i="6"/>
  <c r="P553" i="6" s="1"/>
  <c r="Q553" i="6" s="1"/>
  <c r="O554" i="6"/>
  <c r="P554" i="6" s="1"/>
  <c r="Q554" i="6" s="1"/>
  <c r="O555" i="6"/>
  <c r="P555" i="6" s="1"/>
  <c r="Q555" i="6" s="1"/>
  <c r="O556" i="6"/>
  <c r="P556" i="6" s="1"/>
  <c r="Q556" i="6" s="1"/>
  <c r="O557" i="6"/>
  <c r="P557" i="6" s="1"/>
  <c r="Q557" i="6" s="1"/>
  <c r="O558" i="6"/>
  <c r="P558" i="6" s="1"/>
  <c r="Q558" i="6" s="1"/>
  <c r="O559" i="6"/>
  <c r="P559" i="6" s="1"/>
  <c r="Q559" i="6" s="1"/>
  <c r="O560" i="6"/>
  <c r="P560" i="6" s="1"/>
  <c r="Q560" i="6" s="1"/>
  <c r="O561" i="6"/>
  <c r="P561" i="6" s="1"/>
  <c r="Q561" i="6" s="1"/>
  <c r="O562" i="6"/>
  <c r="P562" i="6" s="1"/>
  <c r="Q562" i="6" s="1"/>
  <c r="O563" i="6"/>
  <c r="P563" i="6" s="1"/>
  <c r="Q563" i="6" s="1"/>
  <c r="O564" i="6"/>
  <c r="P564" i="6" s="1"/>
  <c r="Q564" i="6" s="1"/>
  <c r="O565" i="6"/>
  <c r="P565" i="6" s="1"/>
  <c r="Q565" i="6" s="1"/>
  <c r="O566" i="6"/>
  <c r="P566" i="6" s="1"/>
  <c r="Q566" i="6" s="1"/>
  <c r="O567" i="6"/>
  <c r="P567" i="6" s="1"/>
  <c r="Q567" i="6" s="1"/>
  <c r="O568" i="6"/>
  <c r="P568" i="6" s="1"/>
  <c r="Q568" i="6" s="1"/>
  <c r="O569" i="6"/>
  <c r="P569" i="6" s="1"/>
  <c r="Q569" i="6" s="1"/>
  <c r="O570" i="6"/>
  <c r="P570" i="6" s="1"/>
  <c r="Q570" i="6" s="1"/>
  <c r="O571" i="6"/>
  <c r="P571" i="6" s="1"/>
  <c r="Q571" i="6" s="1"/>
  <c r="O572" i="6"/>
  <c r="P572" i="6" s="1"/>
  <c r="Q572" i="6" s="1"/>
  <c r="O573" i="6"/>
  <c r="P573" i="6" s="1"/>
  <c r="Q573" i="6" s="1"/>
  <c r="O574" i="6"/>
  <c r="P574" i="6" s="1"/>
  <c r="Q574" i="6" s="1"/>
  <c r="O575" i="6"/>
  <c r="P575" i="6" s="1"/>
  <c r="Q575" i="6" s="1"/>
  <c r="O576" i="6"/>
  <c r="P576" i="6" s="1"/>
  <c r="Q576" i="6" s="1"/>
  <c r="O577" i="6"/>
  <c r="P577" i="6" s="1"/>
  <c r="Q577" i="6" s="1"/>
  <c r="O578" i="6"/>
  <c r="P578" i="6" s="1"/>
  <c r="Q578" i="6" s="1"/>
  <c r="O579" i="6"/>
  <c r="P579" i="6" s="1"/>
  <c r="Q579" i="6" s="1"/>
  <c r="O580" i="6"/>
  <c r="P580" i="6" s="1"/>
  <c r="Q580" i="6" s="1"/>
  <c r="O581" i="6"/>
  <c r="P581" i="6" s="1"/>
  <c r="Q581" i="6" s="1"/>
  <c r="O582" i="6"/>
  <c r="P582" i="6" s="1"/>
  <c r="Q582" i="6" s="1"/>
  <c r="O583" i="6"/>
  <c r="P583" i="6" s="1"/>
  <c r="Q583" i="6" s="1"/>
  <c r="O584" i="6"/>
  <c r="P584" i="6" s="1"/>
  <c r="Q584" i="6" s="1"/>
  <c r="O585" i="6"/>
  <c r="P585" i="6" s="1"/>
  <c r="Q585" i="6" s="1"/>
  <c r="O586" i="6"/>
  <c r="P586" i="6" s="1"/>
  <c r="Q586" i="6" s="1"/>
  <c r="O587" i="6"/>
  <c r="P587" i="6" s="1"/>
  <c r="Q587" i="6" s="1"/>
  <c r="O588" i="6"/>
  <c r="P588" i="6" s="1"/>
  <c r="Q588" i="6" s="1"/>
  <c r="O589" i="6"/>
  <c r="P589" i="6" s="1"/>
  <c r="Q589" i="6" s="1"/>
  <c r="O590" i="6"/>
  <c r="P590" i="6" s="1"/>
  <c r="Q590" i="6" s="1"/>
  <c r="O591" i="6"/>
  <c r="P591" i="6" s="1"/>
  <c r="Q591" i="6" s="1"/>
  <c r="O592" i="6"/>
  <c r="P592" i="6" s="1"/>
  <c r="Q592" i="6" s="1"/>
  <c r="O593" i="6"/>
  <c r="P593" i="6" s="1"/>
  <c r="Q593" i="6" s="1"/>
  <c r="O594" i="6"/>
  <c r="P594" i="6" s="1"/>
  <c r="Q594" i="6" s="1"/>
  <c r="O595" i="6"/>
  <c r="P595" i="6" s="1"/>
  <c r="Q595" i="6" s="1"/>
  <c r="O596" i="6"/>
  <c r="P596" i="6" s="1"/>
  <c r="Q596" i="6" s="1"/>
  <c r="O597" i="6"/>
  <c r="P597" i="6" s="1"/>
  <c r="Q597" i="6" s="1"/>
  <c r="O598" i="6"/>
  <c r="P598" i="6" s="1"/>
  <c r="Q598" i="6" s="1"/>
  <c r="O599" i="6"/>
  <c r="P599" i="6" s="1"/>
  <c r="Q599" i="6" s="1"/>
  <c r="O600" i="6"/>
  <c r="P600" i="6" s="1"/>
  <c r="Q600" i="6" s="1"/>
  <c r="O601" i="6"/>
  <c r="P601" i="6" s="1"/>
  <c r="Q601" i="6" s="1"/>
  <c r="O602" i="6"/>
  <c r="P602" i="6" s="1"/>
  <c r="Q602" i="6" s="1"/>
  <c r="O603" i="6"/>
  <c r="P603" i="6" s="1"/>
  <c r="Q603" i="6" s="1"/>
  <c r="O604" i="6"/>
  <c r="P604" i="6" s="1"/>
  <c r="Q604" i="6" s="1"/>
  <c r="O605" i="6"/>
  <c r="P605" i="6" s="1"/>
  <c r="Q605" i="6" s="1"/>
  <c r="O606" i="6"/>
  <c r="P606" i="6" s="1"/>
  <c r="Q606" i="6" s="1"/>
  <c r="O607" i="6"/>
  <c r="P607" i="6" s="1"/>
  <c r="Q607" i="6" s="1"/>
  <c r="O608" i="6"/>
  <c r="P608" i="6" s="1"/>
  <c r="Q608" i="6" s="1"/>
  <c r="O609" i="6"/>
  <c r="P609" i="6" s="1"/>
  <c r="Q609" i="6" s="1"/>
  <c r="O610" i="6"/>
  <c r="P610" i="6" s="1"/>
  <c r="Q610" i="6" s="1"/>
  <c r="O611" i="6"/>
  <c r="P611" i="6" s="1"/>
  <c r="Q611" i="6" s="1"/>
  <c r="O612" i="6"/>
  <c r="P612" i="6" s="1"/>
  <c r="Q612" i="6" s="1"/>
  <c r="O613" i="6"/>
  <c r="P613" i="6" s="1"/>
  <c r="Q613" i="6" s="1"/>
  <c r="O614" i="6"/>
  <c r="P614" i="6" s="1"/>
  <c r="Q614" i="6" s="1"/>
  <c r="O615" i="6"/>
  <c r="P615" i="6" s="1"/>
  <c r="Q615" i="6" s="1"/>
  <c r="O616" i="6"/>
  <c r="P616" i="6" s="1"/>
  <c r="Q616" i="6" s="1"/>
  <c r="O617" i="6"/>
  <c r="P617" i="6" s="1"/>
  <c r="Q617" i="6" s="1"/>
  <c r="O618" i="6"/>
  <c r="P618" i="6" s="1"/>
  <c r="Q618" i="6" s="1"/>
  <c r="O619" i="6"/>
  <c r="P619" i="6" s="1"/>
  <c r="Q619" i="6" s="1"/>
  <c r="O620" i="6"/>
  <c r="P620" i="6" s="1"/>
  <c r="Q620" i="6" s="1"/>
  <c r="O621" i="6"/>
  <c r="P621" i="6" s="1"/>
  <c r="Q621" i="6" s="1"/>
  <c r="O622" i="6"/>
  <c r="P622" i="6" s="1"/>
  <c r="Q622" i="6" s="1"/>
  <c r="O623" i="6"/>
  <c r="P623" i="6" s="1"/>
  <c r="Q623" i="6" s="1"/>
  <c r="O624" i="6"/>
  <c r="P624" i="6" s="1"/>
  <c r="Q624" i="6" s="1"/>
  <c r="O625" i="6"/>
  <c r="P625" i="6" s="1"/>
  <c r="Q625" i="6" s="1"/>
  <c r="O626" i="6"/>
  <c r="P626" i="6" s="1"/>
  <c r="Q626" i="6" s="1"/>
  <c r="O627" i="6"/>
  <c r="P627" i="6" s="1"/>
  <c r="Q627" i="6" s="1"/>
  <c r="O628" i="6"/>
  <c r="P628" i="6" s="1"/>
  <c r="Q628" i="6" s="1"/>
  <c r="O629" i="6"/>
  <c r="P629" i="6" s="1"/>
  <c r="Q629" i="6" s="1"/>
  <c r="O630" i="6"/>
  <c r="P630" i="6" s="1"/>
  <c r="Q630" i="6" s="1"/>
  <c r="O631" i="6"/>
  <c r="P631" i="6" s="1"/>
  <c r="Q631" i="6" s="1"/>
  <c r="O632" i="6"/>
  <c r="P632" i="6" s="1"/>
  <c r="Q632" i="6" s="1"/>
  <c r="O633" i="6"/>
  <c r="P633" i="6" s="1"/>
  <c r="Q633" i="6" s="1"/>
  <c r="O634" i="6"/>
  <c r="P634" i="6" s="1"/>
  <c r="Q634" i="6" s="1"/>
  <c r="O635" i="6"/>
  <c r="P635" i="6" s="1"/>
  <c r="Q635" i="6" s="1"/>
  <c r="O636" i="6"/>
  <c r="P636" i="6" s="1"/>
  <c r="Q636" i="6" s="1"/>
  <c r="O637" i="6"/>
  <c r="P637" i="6" s="1"/>
  <c r="Q637" i="6" s="1"/>
  <c r="O638" i="6"/>
  <c r="P638" i="6" s="1"/>
  <c r="Q638" i="6" s="1"/>
  <c r="O639" i="6"/>
  <c r="P639" i="6" s="1"/>
  <c r="Q639" i="6" s="1"/>
  <c r="O640" i="6"/>
  <c r="P640" i="6" s="1"/>
  <c r="Q640" i="6" s="1"/>
  <c r="O641" i="6"/>
  <c r="P641" i="6" s="1"/>
  <c r="Q641" i="6" s="1"/>
  <c r="O642" i="6"/>
  <c r="P642" i="6" s="1"/>
  <c r="Q642" i="6" s="1"/>
  <c r="O643" i="6"/>
  <c r="P643" i="6" s="1"/>
  <c r="Q643" i="6" s="1"/>
  <c r="O644" i="6"/>
  <c r="P644" i="6" s="1"/>
  <c r="Q644" i="6" s="1"/>
  <c r="O645" i="6"/>
  <c r="P645" i="6" s="1"/>
  <c r="Q645" i="6" s="1"/>
  <c r="O646" i="6"/>
  <c r="P646" i="6" s="1"/>
  <c r="Q646" i="6" s="1"/>
  <c r="O647" i="6"/>
  <c r="P647" i="6" s="1"/>
  <c r="Q647" i="6" s="1"/>
  <c r="O648" i="6"/>
  <c r="P648" i="6" s="1"/>
  <c r="Q648" i="6" s="1"/>
  <c r="O649" i="6"/>
  <c r="P649" i="6" s="1"/>
  <c r="Q649" i="6" s="1"/>
  <c r="O650" i="6"/>
  <c r="P650" i="6" s="1"/>
  <c r="Q650" i="6" s="1"/>
  <c r="O651" i="6"/>
  <c r="P651" i="6" s="1"/>
  <c r="Q651" i="6" s="1"/>
  <c r="O652" i="6"/>
  <c r="P652" i="6" s="1"/>
  <c r="Q652" i="6" s="1"/>
  <c r="O653" i="6"/>
  <c r="P653" i="6" s="1"/>
  <c r="Q653" i="6" s="1"/>
  <c r="O654" i="6"/>
  <c r="P654" i="6" s="1"/>
  <c r="Q654" i="6" s="1"/>
  <c r="O655" i="6"/>
  <c r="P655" i="6" s="1"/>
  <c r="Q655" i="6" s="1"/>
  <c r="O656" i="6"/>
  <c r="P656" i="6" s="1"/>
  <c r="Q656" i="6" s="1"/>
  <c r="O657" i="6"/>
  <c r="P657" i="6" s="1"/>
  <c r="Q657" i="6" s="1"/>
  <c r="O658" i="6"/>
  <c r="P658" i="6" s="1"/>
  <c r="Q658" i="6" s="1"/>
  <c r="O659" i="6"/>
  <c r="P659" i="6" s="1"/>
  <c r="Q659" i="6" s="1"/>
  <c r="O660" i="6"/>
  <c r="P660" i="6" s="1"/>
  <c r="Q660" i="6" s="1"/>
  <c r="O661" i="6"/>
  <c r="P661" i="6" s="1"/>
  <c r="Q661" i="6" s="1"/>
  <c r="O662" i="6"/>
  <c r="P662" i="6" s="1"/>
  <c r="Q662" i="6" s="1"/>
  <c r="O663" i="6"/>
  <c r="P663" i="6" s="1"/>
  <c r="Q663" i="6" s="1"/>
  <c r="O664" i="6"/>
  <c r="P664" i="6" s="1"/>
  <c r="Q664" i="6" s="1"/>
  <c r="O665" i="6"/>
  <c r="P665" i="6" s="1"/>
  <c r="Q665" i="6" s="1"/>
  <c r="O666" i="6"/>
  <c r="P666" i="6" s="1"/>
  <c r="Q666" i="6" s="1"/>
  <c r="O667" i="6"/>
  <c r="P667" i="6" s="1"/>
  <c r="Q667" i="6" s="1"/>
  <c r="O668" i="6"/>
  <c r="P668" i="6" s="1"/>
  <c r="Q668" i="6" s="1"/>
  <c r="O669" i="6"/>
  <c r="P669" i="6" s="1"/>
  <c r="Q669" i="6" s="1"/>
  <c r="O670" i="6"/>
  <c r="P670" i="6" s="1"/>
  <c r="Q670" i="6" s="1"/>
  <c r="O671" i="6"/>
  <c r="P671" i="6" s="1"/>
  <c r="Q671" i="6" s="1"/>
  <c r="O672" i="6"/>
  <c r="P672" i="6" s="1"/>
  <c r="Q672" i="6" s="1"/>
  <c r="O673" i="6"/>
  <c r="P673" i="6" s="1"/>
  <c r="Q673" i="6" s="1"/>
  <c r="O674" i="6"/>
  <c r="P674" i="6" s="1"/>
  <c r="Q674" i="6" s="1"/>
  <c r="O675" i="6"/>
  <c r="P675" i="6" s="1"/>
  <c r="Q675" i="6" s="1"/>
  <c r="O676" i="6"/>
  <c r="P676" i="6" s="1"/>
  <c r="Q676" i="6" s="1"/>
  <c r="O677" i="6"/>
  <c r="P677" i="6" s="1"/>
  <c r="Q677" i="6" s="1"/>
  <c r="O678" i="6"/>
  <c r="P678" i="6" s="1"/>
  <c r="Q678" i="6" s="1"/>
  <c r="O679" i="6"/>
  <c r="P679" i="6" s="1"/>
  <c r="Q679" i="6" s="1"/>
  <c r="O680" i="6"/>
  <c r="P680" i="6" s="1"/>
  <c r="Q680" i="6" s="1"/>
  <c r="O681" i="6"/>
  <c r="P681" i="6" s="1"/>
  <c r="Q681" i="6" s="1"/>
  <c r="O682" i="6"/>
  <c r="P682" i="6" s="1"/>
  <c r="Q682" i="6" s="1"/>
  <c r="O683" i="6"/>
  <c r="P683" i="6" s="1"/>
  <c r="Q683" i="6" s="1"/>
  <c r="O684" i="6"/>
  <c r="P684" i="6" s="1"/>
  <c r="Q684" i="6" s="1"/>
  <c r="O685" i="6"/>
  <c r="P685" i="6" s="1"/>
  <c r="Q685" i="6" s="1"/>
  <c r="O686" i="6"/>
  <c r="P686" i="6" s="1"/>
  <c r="Q686" i="6" s="1"/>
  <c r="O687" i="6"/>
  <c r="P687" i="6" s="1"/>
  <c r="Q687" i="6" s="1"/>
  <c r="O688" i="6"/>
  <c r="P688" i="6" s="1"/>
  <c r="Q688" i="6" s="1"/>
  <c r="O689" i="6"/>
  <c r="P689" i="6" s="1"/>
  <c r="Q689" i="6" s="1"/>
  <c r="O690" i="6"/>
  <c r="P690" i="6" s="1"/>
  <c r="Q690" i="6" s="1"/>
  <c r="O691" i="6"/>
  <c r="P691" i="6" s="1"/>
  <c r="Q691" i="6" s="1"/>
  <c r="O692" i="6"/>
  <c r="P692" i="6" s="1"/>
  <c r="Q692" i="6" s="1"/>
  <c r="O693" i="6"/>
  <c r="P693" i="6" s="1"/>
  <c r="Q693" i="6" s="1"/>
  <c r="O694" i="6"/>
  <c r="P694" i="6" s="1"/>
  <c r="Q694" i="6" s="1"/>
  <c r="O695" i="6"/>
  <c r="P695" i="6" s="1"/>
  <c r="Q695" i="6" s="1"/>
  <c r="O696" i="6"/>
  <c r="P696" i="6" s="1"/>
  <c r="Q696" i="6" s="1"/>
  <c r="O697" i="6"/>
  <c r="P697" i="6" s="1"/>
  <c r="Q697" i="6" s="1"/>
  <c r="O698" i="6"/>
  <c r="P698" i="6" s="1"/>
  <c r="Q698" i="6" s="1"/>
  <c r="O699" i="6"/>
  <c r="P699" i="6" s="1"/>
  <c r="Q699" i="6" s="1"/>
  <c r="O700" i="6"/>
  <c r="P700" i="6" s="1"/>
  <c r="Q700" i="6" s="1"/>
  <c r="O701" i="6"/>
  <c r="P701" i="6" s="1"/>
  <c r="Q701" i="6" s="1"/>
  <c r="O702" i="6"/>
  <c r="P702" i="6" s="1"/>
  <c r="Q702" i="6" s="1"/>
  <c r="O703" i="6"/>
  <c r="P703" i="6" s="1"/>
  <c r="Q703" i="6" s="1"/>
  <c r="O704" i="6"/>
  <c r="P704" i="6" s="1"/>
  <c r="Q704" i="6" s="1"/>
  <c r="O705" i="6"/>
  <c r="P705" i="6" s="1"/>
  <c r="Q705" i="6" s="1"/>
  <c r="O706" i="6"/>
  <c r="P706" i="6" s="1"/>
  <c r="Q706" i="6" s="1"/>
  <c r="O707" i="6"/>
  <c r="P707" i="6" s="1"/>
  <c r="Q707" i="6" s="1"/>
  <c r="O708" i="6"/>
  <c r="P708" i="6" s="1"/>
  <c r="Q708" i="6" s="1"/>
  <c r="O709" i="6"/>
  <c r="P709" i="6" s="1"/>
  <c r="Q709" i="6" s="1"/>
  <c r="O710" i="6"/>
  <c r="P710" i="6" s="1"/>
  <c r="Q710" i="6" s="1"/>
  <c r="O711" i="6"/>
  <c r="P711" i="6" s="1"/>
  <c r="Q711" i="6" s="1"/>
  <c r="O712" i="6"/>
  <c r="P712" i="6" s="1"/>
  <c r="Q712" i="6" s="1"/>
  <c r="O713" i="6"/>
  <c r="P713" i="6" s="1"/>
  <c r="Q713" i="6" s="1"/>
  <c r="O714" i="6"/>
  <c r="P714" i="6" s="1"/>
  <c r="Q714" i="6" s="1"/>
  <c r="O715" i="6"/>
  <c r="P715" i="6" s="1"/>
  <c r="Q715" i="6" s="1"/>
  <c r="O716" i="6"/>
  <c r="P716" i="6" s="1"/>
  <c r="Q716" i="6" s="1"/>
  <c r="O717" i="6"/>
  <c r="P717" i="6" s="1"/>
  <c r="Q717" i="6" s="1"/>
  <c r="O718" i="6"/>
  <c r="P718" i="6" s="1"/>
  <c r="Q718" i="6" s="1"/>
  <c r="O719" i="6"/>
  <c r="P719" i="6" s="1"/>
  <c r="Q719" i="6" s="1"/>
  <c r="O720" i="6"/>
  <c r="P720" i="6" s="1"/>
  <c r="Q720" i="6" s="1"/>
  <c r="O721" i="6"/>
  <c r="P721" i="6" s="1"/>
  <c r="Q721" i="6" s="1"/>
  <c r="O722" i="6"/>
  <c r="P722" i="6" s="1"/>
  <c r="Q722" i="6" s="1"/>
  <c r="O723" i="6"/>
  <c r="P723" i="6" s="1"/>
  <c r="Q723" i="6" s="1"/>
  <c r="O724" i="6"/>
  <c r="P724" i="6" s="1"/>
  <c r="Q724" i="6" s="1"/>
  <c r="O725" i="6"/>
  <c r="P725" i="6" s="1"/>
  <c r="Q725" i="6" s="1"/>
  <c r="O726" i="6"/>
  <c r="P726" i="6" s="1"/>
  <c r="Q726" i="6" s="1"/>
  <c r="O727" i="6"/>
  <c r="P727" i="6" s="1"/>
  <c r="Q727" i="6" s="1"/>
  <c r="O728" i="6"/>
  <c r="P728" i="6" s="1"/>
  <c r="Q728" i="6" s="1"/>
  <c r="O729" i="6"/>
  <c r="P729" i="6" s="1"/>
  <c r="Q729" i="6" s="1"/>
  <c r="O730" i="6"/>
  <c r="P730" i="6" s="1"/>
  <c r="Q730" i="6" s="1"/>
  <c r="O731" i="6"/>
  <c r="P731" i="6" s="1"/>
  <c r="Q731" i="6" s="1"/>
  <c r="O732" i="6"/>
  <c r="P732" i="6" s="1"/>
  <c r="Q732" i="6" s="1"/>
  <c r="O733" i="6"/>
  <c r="P733" i="6" s="1"/>
  <c r="Q733" i="6" s="1"/>
  <c r="O734" i="6"/>
  <c r="P734" i="6" s="1"/>
  <c r="Q734" i="6" s="1"/>
  <c r="O735" i="6"/>
  <c r="P735" i="6" s="1"/>
  <c r="Q735" i="6" s="1"/>
  <c r="O736" i="6"/>
  <c r="P736" i="6" s="1"/>
  <c r="Q736" i="6" s="1"/>
  <c r="O737" i="6"/>
  <c r="P737" i="6" s="1"/>
  <c r="Q737" i="6" s="1"/>
  <c r="O738" i="6"/>
  <c r="P738" i="6" s="1"/>
  <c r="Q738" i="6" s="1"/>
  <c r="O739" i="6"/>
  <c r="P739" i="6" s="1"/>
  <c r="Q739" i="6" s="1"/>
  <c r="O740" i="6"/>
  <c r="P740" i="6" s="1"/>
  <c r="Q740" i="6" s="1"/>
  <c r="O741" i="6"/>
  <c r="P741" i="6" s="1"/>
  <c r="Q741" i="6" s="1"/>
  <c r="O742" i="6"/>
  <c r="P742" i="6" s="1"/>
  <c r="Q742" i="6" s="1"/>
  <c r="O743" i="6"/>
  <c r="P743" i="6" s="1"/>
  <c r="Q743" i="6" s="1"/>
  <c r="O744" i="6"/>
  <c r="P744" i="6" s="1"/>
  <c r="Q744" i="6" s="1"/>
  <c r="O745" i="6"/>
  <c r="P745" i="6" s="1"/>
  <c r="Q745" i="6" s="1"/>
  <c r="O746" i="6"/>
  <c r="P746" i="6" s="1"/>
  <c r="Q746" i="6" s="1"/>
  <c r="O747" i="6"/>
  <c r="P747" i="6" s="1"/>
  <c r="Q747" i="6" s="1"/>
  <c r="O748" i="6"/>
  <c r="P748" i="6" s="1"/>
  <c r="Q748" i="6" s="1"/>
  <c r="O749" i="6"/>
  <c r="P749" i="6" s="1"/>
  <c r="Q749" i="6" s="1"/>
  <c r="O750" i="6"/>
  <c r="P750" i="6" s="1"/>
  <c r="Q750" i="6" s="1"/>
  <c r="O751" i="6"/>
  <c r="P751" i="6" s="1"/>
  <c r="Q751" i="6" s="1"/>
  <c r="O752" i="6"/>
  <c r="P752" i="6" s="1"/>
  <c r="Q752" i="6" s="1"/>
  <c r="O753" i="6"/>
  <c r="P753" i="6" s="1"/>
  <c r="Q753" i="6" s="1"/>
  <c r="O754" i="6"/>
  <c r="P754" i="6" s="1"/>
  <c r="Q754" i="6" s="1"/>
  <c r="O755" i="6"/>
  <c r="P755" i="6" s="1"/>
  <c r="Q755" i="6" s="1"/>
  <c r="O756" i="6"/>
  <c r="P756" i="6" s="1"/>
  <c r="Q756" i="6" s="1"/>
  <c r="O757" i="6"/>
  <c r="P757" i="6" s="1"/>
  <c r="Q757" i="6" s="1"/>
  <c r="O758" i="6"/>
  <c r="P758" i="6" s="1"/>
  <c r="Q758" i="6" s="1"/>
  <c r="O759" i="6"/>
  <c r="P759" i="6" s="1"/>
  <c r="Q759" i="6" s="1"/>
  <c r="O760" i="6"/>
  <c r="P760" i="6" s="1"/>
  <c r="Q760" i="6" s="1"/>
  <c r="O761" i="6"/>
  <c r="P761" i="6" s="1"/>
  <c r="Q761" i="6" s="1"/>
  <c r="O762" i="6"/>
  <c r="P762" i="6" s="1"/>
  <c r="Q762" i="6" s="1"/>
  <c r="O763" i="6"/>
  <c r="P763" i="6" s="1"/>
  <c r="Q763" i="6" s="1"/>
  <c r="O764" i="6"/>
  <c r="P764" i="6" s="1"/>
  <c r="Q764" i="6" s="1"/>
  <c r="O765" i="6"/>
  <c r="P765" i="6" s="1"/>
  <c r="Q765" i="6" s="1"/>
  <c r="O766" i="6"/>
  <c r="P766" i="6" s="1"/>
  <c r="Q766" i="6" s="1"/>
  <c r="O767" i="6"/>
  <c r="P767" i="6" s="1"/>
  <c r="Q767" i="6" s="1"/>
  <c r="O768" i="6"/>
  <c r="P768" i="6" s="1"/>
  <c r="Q768" i="6" s="1"/>
  <c r="O769" i="6"/>
  <c r="P769" i="6" s="1"/>
  <c r="Q769" i="6" s="1"/>
  <c r="O770" i="6"/>
  <c r="P770" i="6" s="1"/>
  <c r="Q770" i="6" s="1"/>
  <c r="O771" i="6"/>
  <c r="P771" i="6" s="1"/>
  <c r="Q771" i="6" s="1"/>
  <c r="O772" i="6"/>
  <c r="P772" i="6" s="1"/>
  <c r="Q772" i="6" s="1"/>
  <c r="O773" i="6"/>
  <c r="P773" i="6" s="1"/>
  <c r="Q773" i="6" s="1"/>
  <c r="O774" i="6"/>
  <c r="P774" i="6" s="1"/>
  <c r="Q774" i="6" s="1"/>
  <c r="O775" i="6"/>
  <c r="P775" i="6" s="1"/>
  <c r="Q775" i="6" s="1"/>
  <c r="O776" i="6"/>
  <c r="P776" i="6" s="1"/>
  <c r="Q776" i="6" s="1"/>
  <c r="O777" i="6"/>
  <c r="P777" i="6" s="1"/>
  <c r="Q777" i="6" s="1"/>
  <c r="O778" i="6"/>
  <c r="P778" i="6" s="1"/>
  <c r="Q778" i="6" s="1"/>
  <c r="O779" i="6"/>
  <c r="P779" i="6" s="1"/>
  <c r="Q779" i="6" s="1"/>
  <c r="O780" i="6"/>
  <c r="P780" i="6" s="1"/>
  <c r="Q780" i="6" s="1"/>
  <c r="O781" i="6"/>
  <c r="P781" i="6" s="1"/>
  <c r="Q781" i="6" s="1"/>
  <c r="O782" i="6"/>
  <c r="P782" i="6" s="1"/>
  <c r="Q782" i="6" s="1"/>
  <c r="O783" i="6"/>
  <c r="P783" i="6" s="1"/>
  <c r="Q783" i="6" s="1"/>
  <c r="O784" i="6"/>
  <c r="P784" i="6" s="1"/>
  <c r="Q784" i="6" s="1"/>
  <c r="O785" i="6"/>
  <c r="P785" i="6" s="1"/>
  <c r="Q785" i="6" s="1"/>
  <c r="O786" i="6"/>
  <c r="P786" i="6" s="1"/>
  <c r="Q786" i="6" s="1"/>
  <c r="O787" i="6"/>
  <c r="P787" i="6" s="1"/>
  <c r="Q787" i="6" s="1"/>
  <c r="O788" i="6"/>
  <c r="P788" i="6" s="1"/>
  <c r="Q788" i="6" s="1"/>
  <c r="O789" i="6"/>
  <c r="P789" i="6" s="1"/>
  <c r="Q789" i="6" s="1"/>
  <c r="O790" i="6"/>
  <c r="P790" i="6" s="1"/>
  <c r="Q790" i="6" s="1"/>
  <c r="O791" i="6"/>
  <c r="P791" i="6" s="1"/>
  <c r="Q791" i="6" s="1"/>
  <c r="O792" i="6"/>
  <c r="P792" i="6" s="1"/>
  <c r="Q792" i="6" s="1"/>
  <c r="O793" i="6"/>
  <c r="P793" i="6" s="1"/>
  <c r="Q793" i="6" s="1"/>
  <c r="O794" i="6"/>
  <c r="P794" i="6" s="1"/>
  <c r="Q794" i="6" s="1"/>
  <c r="O795" i="6"/>
  <c r="P795" i="6" s="1"/>
  <c r="Q795" i="6" s="1"/>
  <c r="O796" i="6"/>
  <c r="P796" i="6" s="1"/>
  <c r="Q796" i="6" s="1"/>
  <c r="O797" i="6"/>
  <c r="P797" i="6" s="1"/>
  <c r="Q797" i="6" s="1"/>
  <c r="O798" i="6"/>
  <c r="P798" i="6" s="1"/>
  <c r="Q798" i="6" s="1"/>
  <c r="O799" i="6"/>
  <c r="P799" i="6" s="1"/>
  <c r="Q799" i="6" s="1"/>
  <c r="O800" i="6"/>
  <c r="P800" i="6" s="1"/>
  <c r="Q800" i="6" s="1"/>
  <c r="O801" i="6"/>
  <c r="P801" i="6" s="1"/>
  <c r="Q801" i="6" s="1"/>
  <c r="O802" i="6"/>
  <c r="P802" i="6" s="1"/>
  <c r="Q802" i="6" s="1"/>
  <c r="O803" i="6"/>
  <c r="P803" i="6" s="1"/>
  <c r="Q803" i="6" s="1"/>
  <c r="O804" i="6"/>
  <c r="P804" i="6" s="1"/>
  <c r="Q804" i="6" s="1"/>
  <c r="O805" i="6"/>
  <c r="P805" i="6" s="1"/>
  <c r="Q805" i="6" s="1"/>
  <c r="O806" i="6"/>
  <c r="P806" i="6" s="1"/>
  <c r="Q806" i="6" s="1"/>
  <c r="O807" i="6"/>
  <c r="P807" i="6" s="1"/>
  <c r="Q807" i="6" s="1"/>
  <c r="O808" i="6"/>
  <c r="P808" i="6" s="1"/>
  <c r="Q808" i="6" s="1"/>
  <c r="O809" i="6"/>
  <c r="P809" i="6" s="1"/>
  <c r="Q809" i="6" s="1"/>
  <c r="O810" i="6"/>
  <c r="P810" i="6" s="1"/>
  <c r="Q810" i="6" s="1"/>
  <c r="O811" i="6"/>
  <c r="P811" i="6" s="1"/>
  <c r="Q811" i="6" s="1"/>
  <c r="O812" i="6"/>
  <c r="P812" i="6" s="1"/>
  <c r="Q812" i="6" s="1"/>
  <c r="O813" i="6"/>
  <c r="P813" i="6" s="1"/>
  <c r="Q813" i="6" s="1"/>
  <c r="O814" i="6"/>
  <c r="P814" i="6" s="1"/>
  <c r="Q814" i="6" s="1"/>
  <c r="O815" i="6"/>
  <c r="P815" i="6" s="1"/>
  <c r="Q815" i="6" s="1"/>
  <c r="O816" i="6"/>
  <c r="P816" i="6" s="1"/>
  <c r="Q816" i="6" s="1"/>
  <c r="O817" i="6"/>
  <c r="P817" i="6" s="1"/>
  <c r="Q817" i="6" s="1"/>
  <c r="O818" i="6"/>
  <c r="P818" i="6" s="1"/>
  <c r="Q818" i="6" s="1"/>
  <c r="O819" i="6"/>
  <c r="P819" i="6" s="1"/>
  <c r="Q819" i="6" s="1"/>
  <c r="O820" i="6"/>
  <c r="P820" i="6" s="1"/>
  <c r="Q820" i="6" s="1"/>
  <c r="O821" i="6"/>
  <c r="P821" i="6" s="1"/>
  <c r="Q821" i="6" s="1"/>
  <c r="O822" i="6"/>
  <c r="P822" i="6" s="1"/>
  <c r="Q822" i="6" s="1"/>
  <c r="O823" i="6"/>
  <c r="P823" i="6" s="1"/>
  <c r="Q823" i="6" s="1"/>
  <c r="O824" i="6"/>
  <c r="P824" i="6" s="1"/>
  <c r="Q824" i="6" s="1"/>
  <c r="O825" i="6"/>
  <c r="P825" i="6" s="1"/>
  <c r="Q825" i="6" s="1"/>
  <c r="O826" i="6"/>
  <c r="P826" i="6" s="1"/>
  <c r="Q826" i="6" s="1"/>
  <c r="O827" i="6"/>
  <c r="P827" i="6" s="1"/>
  <c r="Q827" i="6" s="1"/>
  <c r="O828" i="6"/>
  <c r="P828" i="6" s="1"/>
  <c r="Q828" i="6" s="1"/>
  <c r="O829" i="6"/>
  <c r="P829" i="6" s="1"/>
  <c r="Q829" i="6" s="1"/>
  <c r="O830" i="6"/>
  <c r="P830" i="6" s="1"/>
  <c r="Q830" i="6" s="1"/>
  <c r="O831" i="6"/>
  <c r="P831" i="6" s="1"/>
  <c r="Q831" i="6" s="1"/>
  <c r="O832" i="6"/>
  <c r="P832" i="6" s="1"/>
  <c r="Q832" i="6" s="1"/>
  <c r="O833" i="6"/>
  <c r="P833" i="6" s="1"/>
  <c r="Q833" i="6" s="1"/>
  <c r="O834" i="6"/>
  <c r="P834" i="6" s="1"/>
  <c r="Q834" i="6" s="1"/>
  <c r="O835" i="6"/>
  <c r="P835" i="6" s="1"/>
  <c r="Q835" i="6" s="1"/>
  <c r="O836" i="6"/>
  <c r="P836" i="6" s="1"/>
  <c r="Q836" i="6" s="1"/>
  <c r="O837" i="6"/>
  <c r="P837" i="6" s="1"/>
  <c r="Q837" i="6" s="1"/>
  <c r="O838" i="6"/>
  <c r="P838" i="6" s="1"/>
  <c r="Q838" i="6" s="1"/>
  <c r="O839" i="6"/>
  <c r="P839" i="6" s="1"/>
  <c r="Q839" i="6" s="1"/>
  <c r="O840" i="6"/>
  <c r="P840" i="6" s="1"/>
  <c r="Q840" i="6" s="1"/>
  <c r="O841" i="6"/>
  <c r="P841" i="6" s="1"/>
  <c r="Q841" i="6" s="1"/>
  <c r="O842" i="6"/>
  <c r="P842" i="6" s="1"/>
  <c r="Q842" i="6" s="1"/>
  <c r="O843" i="6"/>
  <c r="P843" i="6" s="1"/>
  <c r="Q843" i="6" s="1"/>
  <c r="O844" i="6"/>
  <c r="P844" i="6" s="1"/>
  <c r="Q844" i="6" s="1"/>
  <c r="O845" i="6"/>
  <c r="P845" i="6" s="1"/>
  <c r="Q845" i="6" s="1"/>
  <c r="O846" i="6"/>
  <c r="P846" i="6" s="1"/>
  <c r="Q846" i="6" s="1"/>
  <c r="O847" i="6"/>
  <c r="P847" i="6" s="1"/>
  <c r="Q847" i="6" s="1"/>
  <c r="O848" i="6"/>
  <c r="P848" i="6" s="1"/>
  <c r="Q848" i="6" s="1"/>
  <c r="O849" i="6"/>
  <c r="P849" i="6" s="1"/>
  <c r="Q849" i="6" s="1"/>
  <c r="O850" i="6"/>
  <c r="P850" i="6" s="1"/>
  <c r="Q850" i="6" s="1"/>
  <c r="O851" i="6"/>
  <c r="P851" i="6" s="1"/>
  <c r="Q851" i="6" s="1"/>
  <c r="O852" i="6"/>
  <c r="P852" i="6" s="1"/>
  <c r="Q852" i="6" s="1"/>
  <c r="O853" i="6"/>
  <c r="P853" i="6" s="1"/>
  <c r="Q853" i="6" s="1"/>
  <c r="O854" i="6"/>
  <c r="P854" i="6" s="1"/>
  <c r="Q854" i="6" s="1"/>
  <c r="O855" i="6"/>
  <c r="P855" i="6" s="1"/>
  <c r="Q855" i="6" s="1"/>
  <c r="O856" i="6"/>
  <c r="P856" i="6" s="1"/>
  <c r="Q856" i="6" s="1"/>
  <c r="O857" i="6"/>
  <c r="P857" i="6" s="1"/>
  <c r="Q857" i="6" s="1"/>
  <c r="O858" i="6"/>
  <c r="P858" i="6" s="1"/>
  <c r="Q858" i="6" s="1"/>
  <c r="O859" i="6"/>
  <c r="P859" i="6" s="1"/>
  <c r="Q859" i="6" s="1"/>
  <c r="O860" i="6"/>
  <c r="P860" i="6" s="1"/>
  <c r="Q860" i="6" s="1"/>
  <c r="O861" i="6"/>
  <c r="P861" i="6" s="1"/>
  <c r="Q861" i="6" s="1"/>
  <c r="O862" i="6"/>
  <c r="P862" i="6" s="1"/>
  <c r="Q862" i="6" s="1"/>
  <c r="O863" i="6"/>
  <c r="P863" i="6" s="1"/>
  <c r="Q863" i="6" s="1"/>
  <c r="O864" i="6"/>
  <c r="P864" i="6" s="1"/>
  <c r="Q864" i="6" s="1"/>
  <c r="O865" i="6"/>
  <c r="P865" i="6" s="1"/>
  <c r="Q865" i="6" s="1"/>
  <c r="O866" i="6"/>
  <c r="P866" i="6" s="1"/>
  <c r="Q866" i="6" s="1"/>
  <c r="O867" i="6"/>
  <c r="P867" i="6" s="1"/>
  <c r="Q867" i="6" s="1"/>
  <c r="O868" i="6"/>
  <c r="P868" i="6" s="1"/>
  <c r="Q868" i="6" s="1"/>
  <c r="O869" i="6"/>
  <c r="P869" i="6" s="1"/>
  <c r="Q869" i="6" s="1"/>
  <c r="O870" i="6"/>
  <c r="P870" i="6" s="1"/>
  <c r="Q870" i="6" s="1"/>
  <c r="O871" i="6"/>
  <c r="P871" i="6" s="1"/>
  <c r="Q871" i="6" s="1"/>
  <c r="O872" i="6"/>
  <c r="P872" i="6" s="1"/>
  <c r="Q872" i="6" s="1"/>
  <c r="O873" i="6"/>
  <c r="P873" i="6" s="1"/>
  <c r="Q873" i="6" s="1"/>
  <c r="O874" i="6"/>
  <c r="P874" i="6" s="1"/>
  <c r="Q874" i="6" s="1"/>
  <c r="O875" i="6"/>
  <c r="P875" i="6" s="1"/>
  <c r="Q875" i="6" s="1"/>
  <c r="O876" i="6"/>
  <c r="P876" i="6" s="1"/>
  <c r="Q876" i="6" s="1"/>
  <c r="O877" i="6"/>
  <c r="P877" i="6" s="1"/>
  <c r="Q877" i="6" s="1"/>
  <c r="O878" i="6"/>
  <c r="P878" i="6" s="1"/>
  <c r="Q878" i="6" s="1"/>
  <c r="O879" i="6"/>
  <c r="P879" i="6" s="1"/>
  <c r="Q879" i="6" s="1"/>
  <c r="O880" i="6"/>
  <c r="P880" i="6" s="1"/>
  <c r="Q880" i="6" s="1"/>
  <c r="O881" i="6"/>
  <c r="P881" i="6" s="1"/>
  <c r="Q881" i="6" s="1"/>
  <c r="O882" i="6"/>
  <c r="P882" i="6" s="1"/>
  <c r="Q882" i="6" s="1"/>
  <c r="O883" i="6"/>
  <c r="P883" i="6" s="1"/>
  <c r="Q883" i="6" s="1"/>
  <c r="O884" i="6"/>
  <c r="P884" i="6" s="1"/>
  <c r="Q884" i="6" s="1"/>
  <c r="O885" i="6"/>
  <c r="P885" i="6" s="1"/>
  <c r="Q885" i="6" s="1"/>
  <c r="O886" i="6"/>
  <c r="P886" i="6" s="1"/>
  <c r="Q886" i="6" s="1"/>
  <c r="O887" i="6"/>
  <c r="P887" i="6" s="1"/>
  <c r="Q887" i="6" s="1"/>
  <c r="O888" i="6"/>
  <c r="P888" i="6" s="1"/>
  <c r="Q888" i="6" s="1"/>
  <c r="O889" i="6"/>
  <c r="P889" i="6" s="1"/>
  <c r="Q889" i="6" s="1"/>
  <c r="O890" i="6"/>
  <c r="P890" i="6" s="1"/>
  <c r="Q890" i="6" s="1"/>
  <c r="O891" i="6"/>
  <c r="P891" i="6" s="1"/>
  <c r="Q891" i="6" s="1"/>
  <c r="O892" i="6"/>
  <c r="P892" i="6" s="1"/>
  <c r="Q892" i="6" s="1"/>
  <c r="O893" i="6"/>
  <c r="P893" i="6" s="1"/>
  <c r="Q893" i="6" s="1"/>
  <c r="O894" i="6"/>
  <c r="P894" i="6" s="1"/>
  <c r="Q894" i="6" s="1"/>
  <c r="O895" i="6"/>
  <c r="P895" i="6" s="1"/>
  <c r="Q895" i="6" s="1"/>
  <c r="O896" i="6"/>
  <c r="P896" i="6" s="1"/>
  <c r="Q896" i="6" s="1"/>
  <c r="O897" i="6"/>
  <c r="P897" i="6" s="1"/>
  <c r="Q897" i="6" s="1"/>
  <c r="O898" i="6"/>
  <c r="P898" i="6" s="1"/>
  <c r="Q898" i="6" s="1"/>
  <c r="O899" i="6"/>
  <c r="P899" i="6" s="1"/>
  <c r="Q899" i="6" s="1"/>
  <c r="O900" i="6"/>
  <c r="P900" i="6" s="1"/>
  <c r="Q900" i="6" s="1"/>
  <c r="O901" i="6"/>
  <c r="P901" i="6" s="1"/>
  <c r="Q901" i="6" s="1"/>
  <c r="O902" i="6"/>
  <c r="P902" i="6" s="1"/>
  <c r="Q902" i="6" s="1"/>
  <c r="O903" i="6"/>
  <c r="P903" i="6" s="1"/>
  <c r="Q903" i="6" s="1"/>
  <c r="O904" i="6"/>
  <c r="P904" i="6" s="1"/>
  <c r="Q904" i="6" s="1"/>
  <c r="O905" i="6"/>
  <c r="P905" i="6" s="1"/>
  <c r="Q905" i="6" s="1"/>
  <c r="O906" i="6"/>
  <c r="P906" i="6" s="1"/>
  <c r="Q906" i="6" s="1"/>
  <c r="O907" i="6"/>
  <c r="P907" i="6" s="1"/>
  <c r="Q907" i="6" s="1"/>
  <c r="O908" i="6"/>
  <c r="P908" i="6" s="1"/>
  <c r="Q908" i="6" s="1"/>
  <c r="O909" i="6"/>
  <c r="P909" i="6" s="1"/>
  <c r="Q909" i="6" s="1"/>
  <c r="O910" i="6"/>
  <c r="P910" i="6" s="1"/>
  <c r="Q910" i="6" s="1"/>
  <c r="O911" i="6"/>
  <c r="P911" i="6" s="1"/>
  <c r="Q911" i="6" s="1"/>
  <c r="O912" i="6"/>
  <c r="P912" i="6" s="1"/>
  <c r="Q912" i="6" s="1"/>
  <c r="O913" i="6"/>
  <c r="P913" i="6" s="1"/>
  <c r="Q913" i="6" s="1"/>
  <c r="O914" i="6"/>
  <c r="P914" i="6" s="1"/>
  <c r="Q914" i="6" s="1"/>
  <c r="O915" i="6"/>
  <c r="P915" i="6" s="1"/>
  <c r="Q915" i="6" s="1"/>
  <c r="O916" i="6"/>
  <c r="P916" i="6" s="1"/>
  <c r="Q916" i="6" s="1"/>
  <c r="O917" i="6"/>
  <c r="P917" i="6" s="1"/>
  <c r="Q917" i="6" s="1"/>
  <c r="O918" i="6"/>
  <c r="P918" i="6" s="1"/>
  <c r="Q918" i="6" s="1"/>
  <c r="O919" i="6"/>
  <c r="P919" i="6" s="1"/>
  <c r="Q919" i="6" s="1"/>
  <c r="O920" i="6"/>
  <c r="P920" i="6" s="1"/>
  <c r="Q920" i="6" s="1"/>
  <c r="O921" i="6"/>
  <c r="P921" i="6" s="1"/>
  <c r="Q921" i="6" s="1"/>
  <c r="O922" i="6"/>
  <c r="P922" i="6" s="1"/>
  <c r="Q922" i="6" s="1"/>
  <c r="O923" i="6"/>
  <c r="P923" i="6" s="1"/>
  <c r="Q923" i="6" s="1"/>
  <c r="O924" i="6"/>
  <c r="P924" i="6" s="1"/>
  <c r="Q924" i="6" s="1"/>
  <c r="O925" i="6"/>
  <c r="P925" i="6" s="1"/>
  <c r="Q925" i="6" s="1"/>
  <c r="O926" i="6"/>
  <c r="P926" i="6" s="1"/>
  <c r="Q926" i="6" s="1"/>
  <c r="O927" i="6"/>
  <c r="P927" i="6" s="1"/>
  <c r="Q927" i="6" s="1"/>
  <c r="O928" i="6"/>
  <c r="P928" i="6" s="1"/>
  <c r="Q928" i="6" s="1"/>
  <c r="O929" i="6"/>
  <c r="P929" i="6" s="1"/>
  <c r="Q929" i="6" s="1"/>
  <c r="O930" i="6"/>
  <c r="P930" i="6" s="1"/>
  <c r="Q930" i="6" s="1"/>
  <c r="O931" i="6"/>
  <c r="P931" i="6" s="1"/>
  <c r="Q931" i="6" s="1"/>
  <c r="O932" i="6"/>
  <c r="P932" i="6" s="1"/>
  <c r="Q932" i="6" s="1"/>
  <c r="O933" i="6"/>
  <c r="P933" i="6" s="1"/>
  <c r="Q933" i="6" s="1"/>
  <c r="O934" i="6"/>
  <c r="P934" i="6" s="1"/>
  <c r="Q934" i="6" s="1"/>
  <c r="O935" i="6"/>
  <c r="P935" i="6" s="1"/>
  <c r="Q935" i="6" s="1"/>
  <c r="O936" i="6"/>
  <c r="P936" i="6" s="1"/>
  <c r="Q936" i="6" s="1"/>
  <c r="O937" i="6"/>
  <c r="P937" i="6" s="1"/>
  <c r="Q937" i="6" s="1"/>
  <c r="O938" i="6"/>
  <c r="P938" i="6" s="1"/>
  <c r="Q938" i="6" s="1"/>
  <c r="O939" i="6"/>
  <c r="P939" i="6" s="1"/>
  <c r="Q939" i="6" s="1"/>
  <c r="O940" i="6"/>
  <c r="P940" i="6" s="1"/>
  <c r="Q940" i="6" s="1"/>
  <c r="O941" i="6"/>
  <c r="P941" i="6" s="1"/>
  <c r="Q941" i="6" s="1"/>
  <c r="O942" i="6"/>
  <c r="P942" i="6" s="1"/>
  <c r="Q942" i="6" s="1"/>
  <c r="O943" i="6"/>
  <c r="P943" i="6" s="1"/>
  <c r="Q943" i="6" s="1"/>
  <c r="O944" i="6"/>
  <c r="P944" i="6" s="1"/>
  <c r="Q944" i="6" s="1"/>
  <c r="O945" i="6"/>
  <c r="P945" i="6" s="1"/>
  <c r="Q945" i="6" s="1"/>
  <c r="O946" i="6"/>
  <c r="P946" i="6" s="1"/>
  <c r="Q946" i="6" s="1"/>
  <c r="O947" i="6"/>
  <c r="P947" i="6" s="1"/>
  <c r="Q947" i="6" s="1"/>
  <c r="O948" i="6"/>
  <c r="P948" i="6" s="1"/>
  <c r="Q948" i="6" s="1"/>
  <c r="O949" i="6"/>
  <c r="P949" i="6" s="1"/>
  <c r="Q949" i="6" s="1"/>
  <c r="O950" i="6"/>
  <c r="P950" i="6" s="1"/>
  <c r="Q950" i="6" s="1"/>
  <c r="O951" i="6"/>
  <c r="P951" i="6" s="1"/>
  <c r="Q951" i="6" s="1"/>
  <c r="O952" i="6"/>
  <c r="P952" i="6" s="1"/>
  <c r="Q952" i="6" s="1"/>
  <c r="O953" i="6"/>
  <c r="P953" i="6" s="1"/>
  <c r="Q953" i="6" s="1"/>
  <c r="O954" i="6"/>
  <c r="P954" i="6" s="1"/>
  <c r="Q954" i="6" s="1"/>
  <c r="O955" i="6"/>
  <c r="P955" i="6" s="1"/>
  <c r="Q955" i="6" s="1"/>
  <c r="O956" i="6"/>
  <c r="P956" i="6" s="1"/>
  <c r="Q956" i="6" s="1"/>
  <c r="O957" i="6"/>
  <c r="P957" i="6" s="1"/>
  <c r="Q957" i="6" s="1"/>
  <c r="O958" i="6"/>
  <c r="P958" i="6" s="1"/>
  <c r="Q958" i="6" s="1"/>
  <c r="O959" i="6"/>
  <c r="P959" i="6" s="1"/>
  <c r="Q959" i="6" s="1"/>
  <c r="O960" i="6"/>
  <c r="P960" i="6" s="1"/>
  <c r="Q960" i="6" s="1"/>
  <c r="O961" i="6"/>
  <c r="P961" i="6" s="1"/>
  <c r="Q961" i="6" s="1"/>
  <c r="O962" i="6"/>
  <c r="P962" i="6" s="1"/>
  <c r="Q962" i="6" s="1"/>
  <c r="O963" i="6"/>
  <c r="P963" i="6" s="1"/>
  <c r="Q963" i="6" s="1"/>
  <c r="O964" i="6"/>
  <c r="P964" i="6" s="1"/>
  <c r="Q964" i="6" s="1"/>
  <c r="O965" i="6"/>
  <c r="P965" i="6" s="1"/>
  <c r="Q965" i="6" s="1"/>
  <c r="O966" i="6"/>
  <c r="P966" i="6" s="1"/>
  <c r="Q966" i="6" s="1"/>
  <c r="O967" i="6"/>
  <c r="P967" i="6" s="1"/>
  <c r="Q967" i="6" s="1"/>
  <c r="O968" i="6"/>
  <c r="P968" i="6" s="1"/>
  <c r="Q968" i="6" s="1"/>
  <c r="O969" i="6"/>
  <c r="P969" i="6" s="1"/>
  <c r="Q969" i="6" s="1"/>
  <c r="O970" i="6"/>
  <c r="P970" i="6" s="1"/>
  <c r="Q970" i="6" s="1"/>
  <c r="O971" i="6"/>
  <c r="P971" i="6" s="1"/>
  <c r="Q971" i="6" s="1"/>
  <c r="O972" i="6"/>
  <c r="P972" i="6" s="1"/>
  <c r="Q972" i="6" s="1"/>
  <c r="O973" i="6"/>
  <c r="P973" i="6" s="1"/>
  <c r="Q973" i="6" s="1"/>
  <c r="O974" i="6"/>
  <c r="P974" i="6" s="1"/>
  <c r="Q974" i="6" s="1"/>
  <c r="O975" i="6"/>
  <c r="P975" i="6" s="1"/>
  <c r="Q975" i="6" s="1"/>
  <c r="O976" i="6"/>
  <c r="P976" i="6" s="1"/>
  <c r="Q976" i="6" s="1"/>
  <c r="O977" i="6"/>
  <c r="P977" i="6" s="1"/>
  <c r="Q977" i="6" s="1"/>
  <c r="O978" i="6"/>
  <c r="P978" i="6" s="1"/>
  <c r="Q978" i="6" s="1"/>
  <c r="O979" i="6"/>
  <c r="P979" i="6" s="1"/>
  <c r="Q979" i="6" s="1"/>
  <c r="O980" i="6"/>
  <c r="P980" i="6" s="1"/>
  <c r="Q980" i="6" s="1"/>
  <c r="O981" i="6"/>
  <c r="P981" i="6" s="1"/>
  <c r="Q981" i="6" s="1"/>
  <c r="O982" i="6"/>
  <c r="P982" i="6" s="1"/>
  <c r="Q982" i="6" s="1"/>
  <c r="O983" i="6"/>
  <c r="P983" i="6" s="1"/>
  <c r="Q983" i="6" s="1"/>
  <c r="O984" i="6"/>
  <c r="P984" i="6" s="1"/>
  <c r="Q984" i="6" s="1"/>
  <c r="O985" i="6"/>
  <c r="P985" i="6" s="1"/>
  <c r="Q985" i="6" s="1"/>
  <c r="O986" i="6"/>
  <c r="P986" i="6" s="1"/>
  <c r="Q986" i="6" s="1"/>
  <c r="O987" i="6"/>
  <c r="P987" i="6" s="1"/>
  <c r="Q987" i="6" s="1"/>
  <c r="O988" i="6"/>
  <c r="P988" i="6" s="1"/>
  <c r="Q988" i="6" s="1"/>
  <c r="O989" i="6"/>
  <c r="P989" i="6" s="1"/>
  <c r="Q989" i="6" s="1"/>
  <c r="O990" i="6"/>
  <c r="P990" i="6" s="1"/>
  <c r="Q990" i="6" s="1"/>
  <c r="O991" i="6"/>
  <c r="P991" i="6" s="1"/>
  <c r="Q991" i="6" s="1"/>
  <c r="O992" i="6"/>
  <c r="P992" i="6" s="1"/>
  <c r="Q992" i="6" s="1"/>
  <c r="O993" i="6"/>
  <c r="P993" i="6" s="1"/>
  <c r="Q993" i="6" s="1"/>
  <c r="O994" i="6"/>
  <c r="P994" i="6" s="1"/>
  <c r="Q994" i="6" s="1"/>
  <c r="O995" i="6"/>
  <c r="P995" i="6" s="1"/>
  <c r="Q995" i="6" s="1"/>
  <c r="O996" i="6"/>
  <c r="P996" i="6" s="1"/>
  <c r="Q996" i="6" s="1"/>
  <c r="O997" i="6"/>
  <c r="P997" i="6" s="1"/>
  <c r="Q997" i="6" s="1"/>
  <c r="O998" i="6"/>
  <c r="P998" i="6" s="1"/>
  <c r="Q998" i="6" s="1"/>
  <c r="O999" i="6"/>
  <c r="P999" i="6" s="1"/>
  <c r="Q999" i="6" s="1"/>
  <c r="O1000" i="6"/>
  <c r="P1000" i="6" s="1"/>
  <c r="Q1000" i="6" s="1"/>
  <c r="O1001" i="6"/>
  <c r="P1001" i="6" s="1"/>
  <c r="Q1001" i="6" s="1"/>
  <c r="O1002" i="6"/>
  <c r="P1002" i="6" s="1"/>
  <c r="Q1002" i="6" s="1"/>
  <c r="O1003" i="6"/>
  <c r="P1003" i="6" s="1"/>
  <c r="Q1003" i="6" s="1"/>
  <c r="O1004" i="6"/>
  <c r="P1004" i="6" s="1"/>
  <c r="Q1004" i="6" s="1"/>
  <c r="O1005" i="6"/>
  <c r="P1005" i="6" s="1"/>
  <c r="Q1005" i="6" s="1"/>
  <c r="O1006" i="6"/>
  <c r="P1006" i="6" s="1"/>
  <c r="Q1006" i="6" s="1"/>
  <c r="O1007" i="6"/>
  <c r="P1007" i="6" s="1"/>
  <c r="Q1007" i="6" s="1"/>
  <c r="O1008" i="6"/>
  <c r="P1008" i="6" s="1"/>
  <c r="Q1008" i="6" s="1"/>
  <c r="O1009" i="6"/>
  <c r="P1009" i="6" s="1"/>
  <c r="Q1009" i="6" s="1"/>
  <c r="O1010" i="6"/>
  <c r="P1010" i="6" s="1"/>
  <c r="Q1010" i="6" s="1"/>
  <c r="O1011" i="6"/>
  <c r="P1011" i="6" s="1"/>
  <c r="Q1011" i="6" s="1"/>
  <c r="O1012" i="6"/>
  <c r="P1012" i="6" s="1"/>
  <c r="Q1012" i="6" s="1"/>
  <c r="O1013" i="6"/>
  <c r="P1013" i="6" s="1"/>
  <c r="Q1013" i="6" s="1"/>
  <c r="O1014" i="6"/>
  <c r="P1014" i="6" s="1"/>
  <c r="Q1014" i="6" s="1"/>
  <c r="O1015" i="6"/>
  <c r="P1015" i="6" s="1"/>
  <c r="Q1015" i="6" s="1"/>
  <c r="O1016" i="6"/>
  <c r="P1016" i="6" s="1"/>
  <c r="Q1016" i="6" s="1"/>
  <c r="O1017" i="6"/>
  <c r="P1017" i="6" s="1"/>
  <c r="Q1017" i="6" s="1"/>
  <c r="O1018" i="6"/>
  <c r="P1018" i="6" s="1"/>
  <c r="Q1018" i="6" s="1"/>
  <c r="O1019" i="6"/>
  <c r="P1019" i="6" s="1"/>
  <c r="Q1019" i="6" s="1"/>
  <c r="O1020" i="6"/>
  <c r="P1020" i="6" s="1"/>
  <c r="Q1020" i="6" s="1"/>
  <c r="O1021" i="6"/>
  <c r="P1021" i="6" s="1"/>
  <c r="Q1021" i="6" s="1"/>
  <c r="O1022" i="6"/>
  <c r="P1022" i="6" s="1"/>
  <c r="Q1022" i="6" s="1"/>
  <c r="O1023" i="6"/>
  <c r="P1023" i="6" s="1"/>
  <c r="Q1023" i="6" s="1"/>
  <c r="O1024" i="6"/>
  <c r="P1024" i="6" s="1"/>
  <c r="Q1024" i="6" s="1"/>
  <c r="O1025" i="6"/>
  <c r="P1025" i="6" s="1"/>
  <c r="Q1025" i="6" s="1"/>
  <c r="O1026" i="6"/>
  <c r="P1026" i="6" s="1"/>
  <c r="Q1026" i="6" s="1"/>
  <c r="O1027" i="6"/>
  <c r="P1027" i="6" s="1"/>
  <c r="Q1027" i="6" s="1"/>
  <c r="O1028" i="6"/>
  <c r="P1028" i="6" s="1"/>
  <c r="Q1028" i="6" s="1"/>
  <c r="O1029" i="6"/>
  <c r="P1029" i="6" s="1"/>
  <c r="Q1029" i="6" s="1"/>
  <c r="O1030" i="6"/>
  <c r="P1030" i="6" s="1"/>
  <c r="Q1030" i="6" s="1"/>
  <c r="O1031" i="6"/>
  <c r="P1031" i="6" s="1"/>
  <c r="Q1031" i="6" s="1"/>
  <c r="O1032" i="6"/>
  <c r="P1032" i="6" s="1"/>
  <c r="Q1032" i="6" s="1"/>
  <c r="O1033" i="6"/>
  <c r="P1033" i="6" s="1"/>
  <c r="Q1033" i="6" s="1"/>
  <c r="O1034" i="6"/>
  <c r="P1034" i="6" s="1"/>
  <c r="Q1034" i="6" s="1"/>
  <c r="O1035" i="6"/>
  <c r="P1035" i="6" s="1"/>
  <c r="Q1035" i="6" s="1"/>
  <c r="O1036" i="6"/>
  <c r="P1036" i="6" s="1"/>
  <c r="Q1036" i="6" s="1"/>
  <c r="O1037" i="6"/>
  <c r="P1037" i="6" s="1"/>
  <c r="Q1037" i="6" s="1"/>
  <c r="O1038" i="6"/>
  <c r="P1038" i="6" s="1"/>
  <c r="Q1038" i="6" s="1"/>
  <c r="O1039" i="6"/>
  <c r="P1039" i="6" s="1"/>
  <c r="Q1039" i="6" s="1"/>
  <c r="O1040" i="6"/>
  <c r="P1040" i="6" s="1"/>
  <c r="Q1040" i="6" s="1"/>
  <c r="O1041" i="6"/>
  <c r="P1041" i="6" s="1"/>
  <c r="Q1041" i="6" s="1"/>
  <c r="O1042" i="6"/>
  <c r="P1042" i="6" s="1"/>
  <c r="Q1042" i="6" s="1"/>
  <c r="O1043" i="6"/>
  <c r="P1043" i="6" s="1"/>
  <c r="Q1043" i="6" s="1"/>
  <c r="O1044" i="6"/>
  <c r="P1044" i="6" s="1"/>
  <c r="Q1044" i="6" s="1"/>
  <c r="O1045" i="6"/>
  <c r="P1045" i="6" s="1"/>
  <c r="Q1045" i="6" s="1"/>
  <c r="O1046" i="6"/>
  <c r="P1046" i="6" s="1"/>
  <c r="Q1046" i="6" s="1"/>
  <c r="O1047" i="6"/>
  <c r="P1047" i="6" s="1"/>
  <c r="Q1047" i="6" s="1"/>
  <c r="O1048" i="6"/>
  <c r="P1048" i="6" s="1"/>
  <c r="Q1048" i="6" s="1"/>
  <c r="O1049" i="6"/>
  <c r="P1049" i="6" s="1"/>
  <c r="Q1049" i="6" s="1"/>
  <c r="O1050" i="6"/>
  <c r="P1050" i="6" s="1"/>
  <c r="Q1050" i="6" s="1"/>
  <c r="O1051" i="6"/>
  <c r="P1051" i="6" s="1"/>
  <c r="Q1051" i="6" s="1"/>
  <c r="O1052" i="6"/>
  <c r="P1052" i="6" s="1"/>
  <c r="Q1052" i="6" s="1"/>
  <c r="O1053" i="6"/>
  <c r="P1053" i="6" s="1"/>
  <c r="Q1053" i="6" s="1"/>
  <c r="O1054" i="6"/>
  <c r="P1054" i="6" s="1"/>
  <c r="Q1054" i="6" s="1"/>
  <c r="O1055" i="6"/>
  <c r="P1055" i="6" s="1"/>
  <c r="Q1055" i="6" s="1"/>
  <c r="O1056" i="6"/>
  <c r="P1056" i="6" s="1"/>
  <c r="Q1056" i="6" s="1"/>
  <c r="O1057" i="6"/>
  <c r="P1057" i="6" s="1"/>
  <c r="Q1057" i="6" s="1"/>
  <c r="O1058" i="6"/>
  <c r="P1058" i="6" s="1"/>
  <c r="Q1058" i="6" s="1"/>
  <c r="O1059" i="6"/>
  <c r="P1059" i="6" s="1"/>
  <c r="Q1059" i="6" s="1"/>
  <c r="O1060" i="6"/>
  <c r="P1060" i="6" s="1"/>
  <c r="Q1060" i="6" s="1"/>
  <c r="O1061" i="6"/>
  <c r="P1061" i="6" s="1"/>
  <c r="Q1061" i="6" s="1"/>
  <c r="O1062" i="6"/>
  <c r="P1062" i="6" s="1"/>
  <c r="Q1062" i="6" s="1"/>
  <c r="O1063" i="6"/>
  <c r="P1063" i="6" s="1"/>
  <c r="Q1063" i="6" s="1"/>
  <c r="O1064" i="6"/>
  <c r="P1064" i="6" s="1"/>
  <c r="Q1064" i="6" s="1"/>
  <c r="O1065" i="6"/>
  <c r="P1065" i="6" s="1"/>
  <c r="Q1065" i="6" s="1"/>
  <c r="O1066" i="6"/>
  <c r="P1066" i="6" s="1"/>
  <c r="Q1066" i="6" s="1"/>
  <c r="O1067" i="6"/>
  <c r="P1067" i="6" s="1"/>
  <c r="Q1067" i="6" s="1"/>
  <c r="O1068" i="6"/>
  <c r="P1068" i="6" s="1"/>
  <c r="Q1068" i="6" s="1"/>
  <c r="O1069" i="6"/>
  <c r="P1069" i="6" s="1"/>
  <c r="Q1069" i="6" s="1"/>
  <c r="O1070" i="6"/>
  <c r="P1070" i="6" s="1"/>
  <c r="Q1070" i="6" s="1"/>
  <c r="O1071" i="6"/>
  <c r="P1071" i="6" s="1"/>
  <c r="Q1071" i="6" s="1"/>
  <c r="O1072" i="6"/>
  <c r="P1072" i="6" s="1"/>
  <c r="Q1072" i="6" s="1"/>
  <c r="O1073" i="6"/>
  <c r="P1073" i="6" s="1"/>
  <c r="Q1073" i="6" s="1"/>
  <c r="O1074" i="6"/>
  <c r="P1074" i="6" s="1"/>
  <c r="Q1074" i="6" s="1"/>
  <c r="O1075" i="6"/>
  <c r="P1075" i="6" s="1"/>
  <c r="Q1075" i="6" s="1"/>
  <c r="O1076" i="6"/>
  <c r="P1076" i="6" s="1"/>
  <c r="Q1076" i="6" s="1"/>
  <c r="O1077" i="6"/>
  <c r="P1077" i="6" s="1"/>
  <c r="Q1077" i="6" s="1"/>
  <c r="O1078" i="6"/>
  <c r="P1078" i="6" s="1"/>
  <c r="Q1078" i="6" s="1"/>
  <c r="O1079" i="6"/>
  <c r="P1079" i="6" s="1"/>
  <c r="Q1079" i="6" s="1"/>
  <c r="O1080" i="6"/>
  <c r="P1080" i="6" s="1"/>
  <c r="Q1080" i="6" s="1"/>
  <c r="O1081" i="6"/>
  <c r="P1081" i="6" s="1"/>
  <c r="Q1081" i="6" s="1"/>
  <c r="O1082" i="6"/>
  <c r="P1082" i="6" s="1"/>
  <c r="Q1082" i="6" s="1"/>
  <c r="O1083" i="6"/>
  <c r="P1083" i="6" s="1"/>
  <c r="Q1083" i="6" s="1"/>
  <c r="O1084" i="6"/>
  <c r="P1084" i="6" s="1"/>
  <c r="Q1084" i="6" s="1"/>
  <c r="O1085" i="6"/>
  <c r="P1085" i="6" s="1"/>
  <c r="Q1085" i="6" s="1"/>
  <c r="O1086" i="6"/>
  <c r="P1086" i="6" s="1"/>
  <c r="Q1086" i="6" s="1"/>
  <c r="O1087" i="6"/>
  <c r="P1087" i="6" s="1"/>
  <c r="Q1087" i="6" s="1"/>
  <c r="O1088" i="6"/>
  <c r="P1088" i="6" s="1"/>
  <c r="Q1088" i="6" s="1"/>
  <c r="O1089" i="6"/>
  <c r="P1089" i="6" s="1"/>
  <c r="Q1089" i="6" s="1"/>
  <c r="O1090" i="6"/>
  <c r="P1090" i="6" s="1"/>
  <c r="Q1090" i="6" s="1"/>
  <c r="O1091" i="6"/>
  <c r="P1091" i="6" s="1"/>
  <c r="Q1091" i="6" s="1"/>
  <c r="O1092" i="6"/>
  <c r="P1092" i="6" s="1"/>
  <c r="Q1092" i="6" s="1"/>
  <c r="O1093" i="6"/>
  <c r="P1093" i="6" s="1"/>
  <c r="Q1093" i="6" s="1"/>
  <c r="O1094" i="6"/>
  <c r="P1094" i="6" s="1"/>
  <c r="Q1094" i="6" s="1"/>
  <c r="O1095" i="6"/>
  <c r="P1095" i="6" s="1"/>
  <c r="Q1095" i="6" s="1"/>
  <c r="O1096" i="6"/>
  <c r="P1096" i="6" s="1"/>
  <c r="Q1096" i="6" s="1"/>
  <c r="O1097" i="6"/>
  <c r="P1097" i="6" s="1"/>
  <c r="Q1097" i="6" s="1"/>
  <c r="O1098" i="6"/>
  <c r="P1098" i="6" s="1"/>
  <c r="Q1098" i="6" s="1"/>
  <c r="O1099" i="6"/>
  <c r="P1099" i="6" s="1"/>
  <c r="Q1099" i="6" s="1"/>
  <c r="O1100" i="6"/>
  <c r="P1100" i="6" s="1"/>
  <c r="Q1100" i="6" s="1"/>
  <c r="O1101" i="6"/>
  <c r="P1101" i="6" s="1"/>
  <c r="Q1101" i="6" s="1"/>
  <c r="O1102" i="6"/>
  <c r="P1102" i="6" s="1"/>
  <c r="Q1102" i="6" s="1"/>
  <c r="O1103" i="6"/>
  <c r="P1103" i="6" s="1"/>
  <c r="Q1103" i="6" s="1"/>
  <c r="O1104" i="6"/>
  <c r="P1104" i="6" s="1"/>
  <c r="Q1104" i="6" s="1"/>
  <c r="O1105" i="6"/>
  <c r="P1105" i="6" s="1"/>
  <c r="Q1105" i="6" s="1"/>
  <c r="O1106" i="6"/>
  <c r="P1106" i="6" s="1"/>
  <c r="Q1106" i="6" s="1"/>
  <c r="O1107" i="6"/>
  <c r="P1107" i="6" s="1"/>
  <c r="Q1107" i="6" s="1"/>
  <c r="O1108" i="6"/>
  <c r="P1108" i="6" s="1"/>
  <c r="Q1108" i="6" s="1"/>
  <c r="O1109" i="6"/>
  <c r="P1109" i="6" s="1"/>
  <c r="Q1109" i="6" s="1"/>
  <c r="O1110" i="6"/>
  <c r="P1110" i="6" s="1"/>
  <c r="Q1110" i="6" s="1"/>
  <c r="O1111" i="6"/>
  <c r="P1111" i="6" s="1"/>
  <c r="Q1111" i="6" s="1"/>
  <c r="O1112" i="6"/>
  <c r="P1112" i="6" s="1"/>
  <c r="Q1112" i="6" s="1"/>
  <c r="O1113" i="6"/>
  <c r="P1113" i="6" s="1"/>
  <c r="Q1113" i="6" s="1"/>
  <c r="O1114" i="6"/>
  <c r="P1114" i="6" s="1"/>
  <c r="Q1114" i="6" s="1"/>
  <c r="O1115" i="6"/>
  <c r="P1115" i="6" s="1"/>
  <c r="Q1115" i="6" s="1"/>
  <c r="O1116" i="6"/>
  <c r="P1116" i="6" s="1"/>
  <c r="Q1116" i="6" s="1"/>
  <c r="O1117" i="6"/>
  <c r="P1117" i="6" s="1"/>
  <c r="Q1117" i="6" s="1"/>
  <c r="O1118" i="6"/>
  <c r="P1118" i="6" s="1"/>
  <c r="Q1118" i="6" s="1"/>
  <c r="O1119" i="6"/>
  <c r="P1119" i="6" s="1"/>
  <c r="Q1119" i="6" s="1"/>
  <c r="O1120" i="6"/>
  <c r="P1120" i="6" s="1"/>
  <c r="Q1120" i="6" s="1"/>
  <c r="O1121" i="6"/>
  <c r="P1121" i="6" s="1"/>
  <c r="Q1121" i="6" s="1"/>
  <c r="O1122" i="6"/>
  <c r="P1122" i="6" s="1"/>
  <c r="Q1122" i="6" s="1"/>
  <c r="O1123" i="6"/>
  <c r="P1123" i="6" s="1"/>
  <c r="Q1123" i="6" s="1"/>
  <c r="O1124" i="6"/>
  <c r="P1124" i="6" s="1"/>
  <c r="Q1124" i="6" s="1"/>
  <c r="O1125" i="6"/>
  <c r="P1125" i="6" s="1"/>
  <c r="Q1125" i="6" s="1"/>
  <c r="O1126" i="6"/>
  <c r="P1126" i="6" s="1"/>
  <c r="Q1126" i="6" s="1"/>
  <c r="O1127" i="6"/>
  <c r="P1127" i="6" s="1"/>
  <c r="Q1127" i="6" s="1"/>
  <c r="O1128" i="6"/>
  <c r="P1128" i="6" s="1"/>
  <c r="Q1128" i="6" s="1"/>
  <c r="O1129" i="6"/>
  <c r="P1129" i="6" s="1"/>
  <c r="Q1129" i="6" s="1"/>
  <c r="O1130" i="6"/>
  <c r="P1130" i="6" s="1"/>
  <c r="Q1130" i="6" s="1"/>
  <c r="O1131" i="6"/>
  <c r="P1131" i="6" s="1"/>
  <c r="Q1131" i="6" s="1"/>
  <c r="O1132" i="6"/>
  <c r="P1132" i="6" s="1"/>
  <c r="Q1132" i="6" s="1"/>
  <c r="O1133" i="6"/>
  <c r="P1133" i="6" s="1"/>
  <c r="Q1133" i="6" s="1"/>
  <c r="O1134" i="6"/>
  <c r="P1134" i="6" s="1"/>
  <c r="Q1134" i="6" s="1"/>
  <c r="O1135" i="6"/>
  <c r="P1135" i="6" s="1"/>
  <c r="Q1135" i="6" s="1"/>
  <c r="O1136" i="6"/>
  <c r="P1136" i="6" s="1"/>
  <c r="Q1136" i="6" s="1"/>
  <c r="O1137" i="6"/>
  <c r="P1137" i="6" s="1"/>
  <c r="Q1137" i="6" s="1"/>
  <c r="O1138" i="6"/>
  <c r="P1138" i="6" s="1"/>
  <c r="Q1138" i="6" s="1"/>
  <c r="O1139" i="6"/>
  <c r="P1139" i="6" s="1"/>
  <c r="Q1139" i="6" s="1"/>
  <c r="O1140" i="6"/>
  <c r="P1140" i="6" s="1"/>
  <c r="Q1140" i="6" s="1"/>
  <c r="O1141" i="6"/>
  <c r="P1141" i="6" s="1"/>
  <c r="Q1141" i="6" s="1"/>
  <c r="O1142" i="6"/>
  <c r="P1142" i="6" s="1"/>
  <c r="Q1142" i="6" s="1"/>
  <c r="O1143" i="6"/>
  <c r="P1143" i="6" s="1"/>
  <c r="Q1143" i="6" s="1"/>
  <c r="O1144" i="6"/>
  <c r="P1144" i="6" s="1"/>
  <c r="Q1144" i="6" s="1"/>
  <c r="O1145" i="6"/>
  <c r="P1145" i="6" s="1"/>
  <c r="Q1145" i="6" s="1"/>
  <c r="O1146" i="6"/>
  <c r="P1146" i="6" s="1"/>
  <c r="Q1146" i="6" s="1"/>
  <c r="O1147" i="6"/>
  <c r="P1147" i="6" s="1"/>
  <c r="Q1147" i="6" s="1"/>
  <c r="O1148" i="6"/>
  <c r="P1148" i="6" s="1"/>
  <c r="Q1148" i="6" s="1"/>
  <c r="O1149" i="6"/>
  <c r="P1149" i="6" s="1"/>
  <c r="Q1149" i="6" s="1"/>
  <c r="O1150" i="6"/>
  <c r="P1150" i="6" s="1"/>
  <c r="Q1150" i="6" s="1"/>
  <c r="O1151" i="6"/>
  <c r="P1151" i="6" s="1"/>
  <c r="Q1151" i="6" s="1"/>
  <c r="O1152" i="6"/>
  <c r="P1152" i="6" s="1"/>
  <c r="Q1152" i="6" s="1"/>
  <c r="O1153" i="6"/>
  <c r="P1153" i="6" s="1"/>
  <c r="Q1153" i="6" s="1"/>
  <c r="O1154" i="6"/>
  <c r="P1154" i="6" s="1"/>
  <c r="Q1154" i="6" s="1"/>
  <c r="O1155" i="6"/>
  <c r="P1155" i="6" s="1"/>
  <c r="Q1155" i="6" s="1"/>
  <c r="O1156" i="6"/>
  <c r="P1156" i="6" s="1"/>
  <c r="Q1156" i="6" s="1"/>
  <c r="O1157" i="6"/>
  <c r="P1157" i="6" s="1"/>
  <c r="Q1157" i="6" s="1"/>
  <c r="O1158" i="6"/>
  <c r="P1158" i="6" s="1"/>
  <c r="Q1158" i="6" s="1"/>
  <c r="O1159" i="6"/>
  <c r="P1159" i="6" s="1"/>
  <c r="Q1159" i="6" s="1"/>
  <c r="O1160" i="6"/>
  <c r="P1160" i="6" s="1"/>
  <c r="Q1160" i="6" s="1"/>
  <c r="O1161" i="6"/>
  <c r="P1161" i="6" s="1"/>
  <c r="Q1161" i="6" s="1"/>
  <c r="O1162" i="6"/>
  <c r="P1162" i="6" s="1"/>
  <c r="Q1162" i="6" s="1"/>
  <c r="O1163" i="6"/>
  <c r="P1163" i="6" s="1"/>
  <c r="Q1163" i="6" s="1"/>
  <c r="O1164" i="6"/>
  <c r="P1164" i="6" s="1"/>
  <c r="Q1164" i="6" s="1"/>
  <c r="O1165" i="6"/>
  <c r="P1165" i="6" s="1"/>
  <c r="Q1165" i="6" s="1"/>
  <c r="O1166" i="6"/>
  <c r="P1166" i="6" s="1"/>
  <c r="Q1166" i="6" s="1"/>
  <c r="O1167" i="6"/>
  <c r="P1167" i="6" s="1"/>
  <c r="Q1167" i="6" s="1"/>
  <c r="O1168" i="6"/>
  <c r="P1168" i="6" s="1"/>
  <c r="Q1168" i="6" s="1"/>
  <c r="O1169" i="6"/>
  <c r="P1169" i="6" s="1"/>
  <c r="Q1169" i="6" s="1"/>
  <c r="O1170" i="6"/>
  <c r="P1170" i="6" s="1"/>
  <c r="Q1170" i="6" s="1"/>
  <c r="O1171" i="6"/>
  <c r="P1171" i="6" s="1"/>
  <c r="Q1171" i="6" s="1"/>
  <c r="O1172" i="6"/>
  <c r="P1172" i="6" s="1"/>
  <c r="Q1172" i="6" s="1"/>
  <c r="O1173" i="6"/>
  <c r="P1173" i="6" s="1"/>
  <c r="Q1173" i="6" s="1"/>
  <c r="O1174" i="6"/>
  <c r="P1174" i="6" s="1"/>
  <c r="Q1174" i="6" s="1"/>
  <c r="O1175" i="6"/>
  <c r="P1175" i="6" s="1"/>
  <c r="Q1175" i="6" s="1"/>
  <c r="O1176" i="6"/>
  <c r="P1176" i="6" s="1"/>
  <c r="Q1176" i="6" s="1"/>
  <c r="O1177" i="6"/>
  <c r="P1177" i="6" s="1"/>
  <c r="Q1177" i="6" s="1"/>
  <c r="O1178" i="6"/>
  <c r="P1178" i="6" s="1"/>
  <c r="Q1178" i="6" s="1"/>
  <c r="O1179" i="6"/>
  <c r="P1179" i="6" s="1"/>
  <c r="Q1179" i="6" s="1"/>
  <c r="O1180" i="6"/>
  <c r="P1180" i="6" s="1"/>
  <c r="Q1180" i="6" s="1"/>
  <c r="O1181" i="6"/>
  <c r="P1181" i="6" s="1"/>
  <c r="Q1181" i="6" s="1"/>
  <c r="O1182" i="6"/>
  <c r="P1182" i="6" s="1"/>
  <c r="Q1182" i="6" s="1"/>
  <c r="O1183" i="6"/>
  <c r="P1183" i="6" s="1"/>
  <c r="Q1183" i="6" s="1"/>
  <c r="O1184" i="6"/>
  <c r="P1184" i="6" s="1"/>
  <c r="Q1184" i="6" s="1"/>
  <c r="O1185" i="6"/>
  <c r="P1185" i="6" s="1"/>
  <c r="Q1185" i="6" s="1"/>
  <c r="O1186" i="6"/>
  <c r="P1186" i="6" s="1"/>
  <c r="Q1186" i="6" s="1"/>
  <c r="O1187" i="6"/>
  <c r="P1187" i="6" s="1"/>
  <c r="Q1187" i="6" s="1"/>
  <c r="O1188" i="6"/>
  <c r="P1188" i="6" s="1"/>
  <c r="Q1188" i="6" s="1"/>
  <c r="O1189" i="6"/>
  <c r="P1189" i="6" s="1"/>
  <c r="Q1189" i="6" s="1"/>
  <c r="O1190" i="6"/>
  <c r="P1190" i="6" s="1"/>
  <c r="Q1190" i="6" s="1"/>
  <c r="O1191" i="6"/>
  <c r="P1191" i="6" s="1"/>
  <c r="Q1191" i="6" s="1"/>
  <c r="O1192" i="6"/>
  <c r="P1192" i="6" s="1"/>
  <c r="Q1192" i="6" s="1"/>
  <c r="O1193" i="6"/>
  <c r="P1193" i="6" s="1"/>
  <c r="Q1193" i="6" s="1"/>
  <c r="O1194" i="6"/>
  <c r="P1194" i="6" s="1"/>
  <c r="Q1194" i="6" s="1"/>
  <c r="O1195" i="6"/>
  <c r="P1195" i="6" s="1"/>
  <c r="Q1195" i="6" s="1"/>
  <c r="O1196" i="6"/>
  <c r="P1196" i="6" s="1"/>
  <c r="Q1196" i="6" s="1"/>
  <c r="O1197" i="6"/>
  <c r="P1197" i="6" s="1"/>
  <c r="Q1197" i="6" s="1"/>
  <c r="O1198" i="6"/>
  <c r="P1198" i="6" s="1"/>
  <c r="Q1198" i="6" s="1"/>
  <c r="O1199" i="6"/>
  <c r="P1199" i="6" s="1"/>
  <c r="Q1199" i="6" s="1"/>
  <c r="O1200" i="6"/>
  <c r="P1200" i="6" s="1"/>
  <c r="Q1200" i="6" s="1"/>
  <c r="O1201" i="6"/>
  <c r="P1201" i="6" s="1"/>
  <c r="Q1201" i="6" s="1"/>
  <c r="O1202" i="6"/>
  <c r="P1202" i="6" s="1"/>
  <c r="Q1202" i="6" s="1"/>
  <c r="O1203" i="6"/>
  <c r="P1203" i="6" s="1"/>
  <c r="Q1203" i="6" s="1"/>
  <c r="O1204" i="6"/>
  <c r="P1204" i="6" s="1"/>
  <c r="Q1204" i="6" s="1"/>
  <c r="O1205" i="6"/>
  <c r="P1205" i="6" s="1"/>
  <c r="Q1205" i="6" s="1"/>
  <c r="O1206" i="6"/>
  <c r="P1206" i="6" s="1"/>
  <c r="Q1206" i="6" s="1"/>
  <c r="O1207" i="6"/>
  <c r="P1207" i="6" s="1"/>
  <c r="Q1207" i="6" s="1"/>
  <c r="O1208" i="6"/>
  <c r="P1208" i="6" s="1"/>
  <c r="Q1208" i="6" s="1"/>
  <c r="O1209" i="6"/>
  <c r="P1209" i="6" s="1"/>
  <c r="Q1209" i="6" s="1"/>
  <c r="O1210" i="6"/>
  <c r="P1210" i="6" s="1"/>
  <c r="Q1210" i="6" s="1"/>
  <c r="O1211" i="6"/>
  <c r="P1211" i="6" s="1"/>
  <c r="Q1211" i="6" s="1"/>
  <c r="O1212" i="6"/>
  <c r="P1212" i="6" s="1"/>
  <c r="Q1212" i="6" s="1"/>
  <c r="O1213" i="6"/>
  <c r="P1213" i="6" s="1"/>
  <c r="Q1213" i="6" s="1"/>
  <c r="O1214" i="6"/>
  <c r="P1214" i="6" s="1"/>
  <c r="Q1214" i="6" s="1"/>
  <c r="O1215" i="6"/>
  <c r="P1215" i="6" s="1"/>
  <c r="Q1215" i="6" s="1"/>
  <c r="O1216" i="6"/>
  <c r="P1216" i="6" s="1"/>
  <c r="Q1216" i="6" s="1"/>
  <c r="O1217" i="6"/>
  <c r="P1217" i="6" s="1"/>
  <c r="Q1217" i="6" s="1"/>
  <c r="O1218" i="6"/>
  <c r="P1218" i="6" s="1"/>
  <c r="Q1218" i="6" s="1"/>
  <c r="O1219" i="6"/>
  <c r="P1219" i="6" s="1"/>
  <c r="Q1219" i="6" s="1"/>
  <c r="O1220" i="6"/>
  <c r="P1220" i="6" s="1"/>
  <c r="Q1220" i="6" s="1"/>
  <c r="O1221" i="6"/>
  <c r="P1221" i="6" s="1"/>
  <c r="Q1221" i="6" s="1"/>
  <c r="O1222" i="6"/>
  <c r="P1222" i="6" s="1"/>
  <c r="Q1222" i="6" s="1"/>
  <c r="O1223" i="6"/>
  <c r="P1223" i="6" s="1"/>
  <c r="Q1223" i="6" s="1"/>
  <c r="O1224" i="6"/>
  <c r="P1224" i="6" s="1"/>
  <c r="Q1224" i="6" s="1"/>
  <c r="O1225" i="6"/>
  <c r="P1225" i="6" s="1"/>
  <c r="Q1225" i="6" s="1"/>
  <c r="O1226" i="6"/>
  <c r="P1226" i="6" s="1"/>
  <c r="Q1226" i="6" s="1"/>
  <c r="O1227" i="6"/>
  <c r="P1227" i="6" s="1"/>
  <c r="Q1227" i="6" s="1"/>
  <c r="O1228" i="6"/>
  <c r="P1228" i="6" s="1"/>
  <c r="Q1228" i="6" s="1"/>
  <c r="O1229" i="6"/>
  <c r="P1229" i="6" s="1"/>
  <c r="Q1229" i="6" s="1"/>
  <c r="O1230" i="6"/>
  <c r="P1230" i="6" s="1"/>
  <c r="Q1230" i="6" s="1"/>
  <c r="O1231" i="6"/>
  <c r="P1231" i="6" s="1"/>
  <c r="Q1231" i="6" s="1"/>
  <c r="O1232" i="6"/>
  <c r="P1232" i="6" s="1"/>
  <c r="Q1232" i="6" s="1"/>
  <c r="O1233" i="6"/>
  <c r="P1233" i="6" s="1"/>
  <c r="Q1233" i="6" s="1"/>
  <c r="O1234" i="6"/>
  <c r="P1234" i="6" s="1"/>
  <c r="Q1234" i="6" s="1"/>
  <c r="O1235" i="6"/>
  <c r="P1235" i="6" s="1"/>
  <c r="Q1235" i="6" s="1"/>
  <c r="O1236" i="6"/>
  <c r="P1236" i="6" s="1"/>
  <c r="Q1236" i="6" s="1"/>
  <c r="O1237" i="6"/>
  <c r="P1237" i="6" s="1"/>
  <c r="Q1237" i="6" s="1"/>
  <c r="O1238" i="6"/>
  <c r="P1238" i="6" s="1"/>
  <c r="Q1238" i="6" s="1"/>
  <c r="O1239" i="6"/>
  <c r="P1239" i="6" s="1"/>
  <c r="Q1239" i="6" s="1"/>
  <c r="O1240" i="6"/>
  <c r="P1240" i="6" s="1"/>
  <c r="Q1240" i="6" s="1"/>
  <c r="O1241" i="6"/>
  <c r="P1241" i="6" s="1"/>
  <c r="Q1241" i="6" s="1"/>
  <c r="O1242" i="6"/>
  <c r="P1242" i="6" s="1"/>
  <c r="Q1242" i="6" s="1"/>
  <c r="O1243" i="6"/>
  <c r="P1243" i="6" s="1"/>
  <c r="Q1243" i="6" s="1"/>
  <c r="O1244" i="6"/>
  <c r="P1244" i="6" s="1"/>
  <c r="Q1244" i="6" s="1"/>
  <c r="O1245" i="6"/>
  <c r="P1245" i="6" s="1"/>
  <c r="Q1245" i="6" s="1"/>
  <c r="O1246" i="6"/>
  <c r="P1246" i="6" s="1"/>
  <c r="Q1246" i="6" s="1"/>
  <c r="O1247" i="6"/>
  <c r="P1247" i="6" s="1"/>
  <c r="Q1247" i="6" s="1"/>
  <c r="O1248" i="6"/>
  <c r="P1248" i="6" s="1"/>
  <c r="Q1248" i="6" s="1"/>
  <c r="O1249" i="6"/>
  <c r="P1249" i="6" s="1"/>
  <c r="Q1249" i="6" s="1"/>
  <c r="O1250" i="6"/>
  <c r="P1250" i="6" s="1"/>
  <c r="Q1250" i="6" s="1"/>
  <c r="O1251" i="6"/>
  <c r="P1251" i="6" s="1"/>
  <c r="Q1251" i="6" s="1"/>
  <c r="O1252" i="6"/>
  <c r="P1252" i="6" s="1"/>
  <c r="Q1252" i="6" s="1"/>
  <c r="O1253" i="6"/>
  <c r="P1253" i="6" s="1"/>
  <c r="Q1253" i="6" s="1"/>
  <c r="O1254" i="6"/>
  <c r="P1254" i="6" s="1"/>
  <c r="Q1254" i="6" s="1"/>
  <c r="O1255" i="6"/>
  <c r="P1255" i="6" s="1"/>
  <c r="Q1255" i="6" s="1"/>
  <c r="O1256" i="6"/>
  <c r="P1256" i="6" s="1"/>
  <c r="Q1256" i="6" s="1"/>
  <c r="O1257" i="6"/>
  <c r="P1257" i="6" s="1"/>
  <c r="Q1257" i="6" s="1"/>
  <c r="O1258" i="6"/>
  <c r="P1258" i="6" s="1"/>
  <c r="Q1258" i="6" s="1"/>
  <c r="O1259" i="6"/>
  <c r="P1259" i="6" s="1"/>
  <c r="Q1259" i="6" s="1"/>
  <c r="O1260" i="6"/>
  <c r="P1260" i="6" s="1"/>
  <c r="Q1260" i="6" s="1"/>
  <c r="O1261" i="6"/>
  <c r="P1261" i="6" s="1"/>
  <c r="Q1261" i="6" s="1"/>
  <c r="O1262" i="6"/>
  <c r="P1262" i="6" s="1"/>
  <c r="Q1262" i="6" s="1"/>
  <c r="O1263" i="6"/>
  <c r="P1263" i="6" s="1"/>
  <c r="Q1263" i="6" s="1"/>
  <c r="O1264" i="6"/>
  <c r="P1264" i="6" s="1"/>
  <c r="Q1264" i="6" s="1"/>
  <c r="O1265" i="6"/>
  <c r="P1265" i="6" s="1"/>
  <c r="Q1265" i="6" s="1"/>
  <c r="O1266" i="6"/>
  <c r="P1266" i="6" s="1"/>
  <c r="Q1266" i="6" s="1"/>
  <c r="O1267" i="6"/>
  <c r="P1267" i="6" s="1"/>
  <c r="Q1267" i="6" s="1"/>
  <c r="O1268" i="6"/>
  <c r="P1268" i="6" s="1"/>
  <c r="Q1268" i="6" s="1"/>
  <c r="O1269" i="6"/>
  <c r="P1269" i="6" s="1"/>
  <c r="Q1269" i="6" s="1"/>
  <c r="O1270" i="6"/>
  <c r="P1270" i="6" s="1"/>
  <c r="Q1270" i="6" s="1"/>
  <c r="O1271" i="6"/>
  <c r="P1271" i="6" s="1"/>
  <c r="Q1271" i="6" s="1"/>
  <c r="O1272" i="6"/>
  <c r="P1272" i="6" s="1"/>
  <c r="Q1272" i="6" s="1"/>
  <c r="O1273" i="6"/>
  <c r="P1273" i="6" s="1"/>
  <c r="Q1273" i="6" s="1"/>
  <c r="O1274" i="6"/>
  <c r="P1274" i="6" s="1"/>
  <c r="Q1274" i="6" s="1"/>
  <c r="O1275" i="6"/>
  <c r="P1275" i="6" s="1"/>
  <c r="Q1275" i="6" s="1"/>
  <c r="O1276" i="6"/>
  <c r="P1276" i="6" s="1"/>
  <c r="Q1276" i="6" s="1"/>
  <c r="O1277" i="6"/>
  <c r="P1277" i="6" s="1"/>
  <c r="Q1277" i="6" s="1"/>
  <c r="O1278" i="6"/>
  <c r="P1278" i="6" s="1"/>
  <c r="Q1278" i="6" s="1"/>
  <c r="O1279" i="6"/>
  <c r="P1279" i="6" s="1"/>
  <c r="Q1279" i="6" s="1"/>
  <c r="O1280" i="6"/>
  <c r="P1280" i="6" s="1"/>
  <c r="Q1280" i="6" s="1"/>
  <c r="O1281" i="6"/>
  <c r="P1281" i="6" s="1"/>
  <c r="Q1281" i="6" s="1"/>
  <c r="O1282" i="6"/>
  <c r="P1282" i="6" s="1"/>
  <c r="Q1282" i="6" s="1"/>
  <c r="O1283" i="6"/>
  <c r="P1283" i="6" s="1"/>
  <c r="Q1283" i="6" s="1"/>
  <c r="O1284" i="6"/>
  <c r="P1284" i="6" s="1"/>
  <c r="Q1284" i="6" s="1"/>
  <c r="O1285" i="6"/>
  <c r="P1285" i="6" s="1"/>
  <c r="Q1285" i="6" s="1"/>
  <c r="O1286" i="6"/>
  <c r="P1286" i="6" s="1"/>
  <c r="Q1286" i="6" s="1"/>
  <c r="O1287" i="6"/>
  <c r="P1287" i="6" s="1"/>
  <c r="Q1287" i="6" s="1"/>
  <c r="O1288" i="6"/>
  <c r="P1288" i="6" s="1"/>
  <c r="Q1288" i="6" s="1"/>
  <c r="O1289" i="6"/>
  <c r="P1289" i="6" s="1"/>
  <c r="Q1289" i="6" s="1"/>
  <c r="O1290" i="6"/>
  <c r="P1290" i="6" s="1"/>
  <c r="Q1290" i="6" s="1"/>
  <c r="O1291" i="6"/>
  <c r="P1291" i="6" s="1"/>
  <c r="Q1291" i="6" s="1"/>
  <c r="O1292" i="6"/>
  <c r="P1292" i="6" s="1"/>
  <c r="Q1292" i="6" s="1"/>
  <c r="O1293" i="6"/>
  <c r="P1293" i="6" s="1"/>
  <c r="Q1293" i="6" s="1"/>
  <c r="O1294" i="6"/>
  <c r="P1294" i="6" s="1"/>
  <c r="Q1294" i="6" s="1"/>
  <c r="O1295" i="6"/>
  <c r="P1295" i="6" s="1"/>
  <c r="Q1295" i="6" s="1"/>
  <c r="O1296" i="6"/>
  <c r="P1296" i="6" s="1"/>
  <c r="Q1296" i="6" s="1"/>
  <c r="O1297" i="6"/>
  <c r="P1297" i="6" s="1"/>
  <c r="Q1297" i="6" s="1"/>
  <c r="O1298" i="6"/>
  <c r="P1298" i="6" s="1"/>
  <c r="Q1298" i="6" s="1"/>
  <c r="O1299" i="6"/>
  <c r="P1299" i="6" s="1"/>
  <c r="Q1299" i="6" s="1"/>
  <c r="O1300" i="6"/>
  <c r="P1300" i="6" s="1"/>
  <c r="Q1300" i="6" s="1"/>
  <c r="O1301" i="6"/>
  <c r="P1301" i="6" s="1"/>
  <c r="Q1301" i="6" s="1"/>
  <c r="O1302" i="6"/>
  <c r="P1302" i="6" s="1"/>
  <c r="Q1302" i="6" s="1"/>
  <c r="O1303" i="6"/>
  <c r="P1303" i="6" s="1"/>
  <c r="Q1303" i="6" s="1"/>
  <c r="O1304" i="6"/>
  <c r="P1304" i="6" s="1"/>
  <c r="Q1304" i="6" s="1"/>
  <c r="O1305" i="6"/>
  <c r="P1305" i="6" s="1"/>
  <c r="Q1305" i="6" s="1"/>
  <c r="O1306" i="6"/>
  <c r="P1306" i="6" s="1"/>
  <c r="Q1306" i="6" s="1"/>
  <c r="O1307" i="6"/>
  <c r="P1307" i="6" s="1"/>
  <c r="Q1307" i="6" s="1"/>
  <c r="O1308" i="6"/>
  <c r="P1308" i="6" s="1"/>
  <c r="Q1308" i="6" s="1"/>
  <c r="O1309" i="6"/>
  <c r="P1309" i="6" s="1"/>
  <c r="Q1309" i="6" s="1"/>
  <c r="O1310" i="6"/>
  <c r="P1310" i="6" s="1"/>
  <c r="Q1310" i="6" s="1"/>
  <c r="O1311" i="6"/>
  <c r="P1311" i="6" s="1"/>
  <c r="Q1311" i="6" s="1"/>
  <c r="O1312" i="6"/>
  <c r="P1312" i="6" s="1"/>
  <c r="Q1312" i="6" s="1"/>
  <c r="O1313" i="6"/>
  <c r="P1313" i="6" s="1"/>
  <c r="Q1313" i="6" s="1"/>
  <c r="O1314" i="6"/>
  <c r="P1314" i="6" s="1"/>
  <c r="Q1314" i="6" s="1"/>
  <c r="O1315" i="6"/>
  <c r="P1315" i="6" s="1"/>
  <c r="Q1315" i="6" s="1"/>
  <c r="O1316" i="6"/>
  <c r="P1316" i="6" s="1"/>
  <c r="Q1316" i="6" s="1"/>
  <c r="O1317" i="6"/>
  <c r="P1317" i="6" s="1"/>
  <c r="Q1317" i="6" s="1"/>
  <c r="O1318" i="6"/>
  <c r="P1318" i="6" s="1"/>
  <c r="Q1318" i="6" s="1"/>
  <c r="O1319" i="6"/>
  <c r="P1319" i="6" s="1"/>
  <c r="Q1319" i="6" s="1"/>
  <c r="O1320" i="6"/>
  <c r="P1320" i="6" s="1"/>
  <c r="Q1320" i="6" s="1"/>
  <c r="O1321" i="6"/>
  <c r="P1321" i="6" s="1"/>
  <c r="Q1321" i="6" s="1"/>
  <c r="O1322" i="6"/>
  <c r="P1322" i="6" s="1"/>
  <c r="Q1322" i="6" s="1"/>
  <c r="O1323" i="6"/>
  <c r="P1323" i="6" s="1"/>
  <c r="Q1323" i="6" s="1"/>
  <c r="O1324" i="6"/>
  <c r="P1324" i="6" s="1"/>
  <c r="Q1324" i="6" s="1"/>
  <c r="O1325" i="6"/>
  <c r="P1325" i="6" s="1"/>
  <c r="Q1325" i="6" s="1"/>
  <c r="O1326" i="6"/>
  <c r="P1326" i="6" s="1"/>
  <c r="Q1326" i="6" s="1"/>
  <c r="O1327" i="6"/>
  <c r="P1327" i="6" s="1"/>
  <c r="Q1327" i="6" s="1"/>
  <c r="O1328" i="6"/>
  <c r="P1328" i="6" s="1"/>
  <c r="Q1328" i="6" s="1"/>
  <c r="O1329" i="6"/>
  <c r="P1329" i="6" s="1"/>
  <c r="Q1329" i="6" s="1"/>
  <c r="O1330" i="6"/>
  <c r="P1330" i="6" s="1"/>
  <c r="Q1330" i="6" s="1"/>
  <c r="O1331" i="6"/>
  <c r="P1331" i="6" s="1"/>
  <c r="Q1331" i="6" s="1"/>
  <c r="O1332" i="6"/>
  <c r="P1332" i="6" s="1"/>
  <c r="Q1332" i="6" s="1"/>
  <c r="O1333" i="6"/>
  <c r="P1333" i="6" s="1"/>
  <c r="Q1333" i="6" s="1"/>
  <c r="O1334" i="6"/>
  <c r="P1334" i="6" s="1"/>
  <c r="Q1334" i="6" s="1"/>
  <c r="O1335" i="6"/>
  <c r="P1335" i="6" s="1"/>
  <c r="Q1335" i="6" s="1"/>
  <c r="O1336" i="6"/>
  <c r="P1336" i="6" s="1"/>
  <c r="Q1336" i="6" s="1"/>
  <c r="O1337" i="6"/>
  <c r="P1337" i="6" s="1"/>
  <c r="Q1337" i="6" s="1"/>
  <c r="O1338" i="6"/>
  <c r="P1338" i="6" s="1"/>
  <c r="Q1338" i="6" s="1"/>
  <c r="O1339" i="6"/>
  <c r="P1339" i="6" s="1"/>
  <c r="Q1339" i="6" s="1"/>
  <c r="O1340" i="6"/>
  <c r="P1340" i="6" s="1"/>
  <c r="Q1340" i="6" s="1"/>
  <c r="O1341" i="6"/>
  <c r="P1341" i="6" s="1"/>
  <c r="Q1341" i="6" s="1"/>
  <c r="O1342" i="6"/>
  <c r="P1342" i="6" s="1"/>
  <c r="Q1342" i="6" s="1"/>
  <c r="O1343" i="6"/>
  <c r="P1343" i="6" s="1"/>
  <c r="Q1343" i="6" s="1"/>
  <c r="O1344" i="6"/>
  <c r="P1344" i="6" s="1"/>
  <c r="Q1344" i="6" s="1"/>
  <c r="O1345" i="6"/>
  <c r="P1345" i="6" s="1"/>
  <c r="Q1345" i="6" s="1"/>
  <c r="O1346" i="6"/>
  <c r="P1346" i="6" s="1"/>
  <c r="Q1346" i="6" s="1"/>
  <c r="O1347" i="6"/>
  <c r="P1347" i="6" s="1"/>
  <c r="Q1347" i="6" s="1"/>
  <c r="O1348" i="6"/>
  <c r="P1348" i="6" s="1"/>
  <c r="Q1348" i="6" s="1"/>
  <c r="O1349" i="6"/>
  <c r="P1349" i="6" s="1"/>
  <c r="Q1349" i="6" s="1"/>
  <c r="O1350" i="6"/>
  <c r="P1350" i="6" s="1"/>
  <c r="Q1350" i="6" s="1"/>
  <c r="O1351" i="6"/>
  <c r="P1351" i="6" s="1"/>
  <c r="Q1351" i="6" s="1"/>
  <c r="O1352" i="6"/>
  <c r="P1352" i="6" s="1"/>
  <c r="Q1352" i="6" s="1"/>
  <c r="O1353" i="6"/>
  <c r="P1353" i="6" s="1"/>
  <c r="Q1353" i="6" s="1"/>
  <c r="O1354" i="6"/>
  <c r="P1354" i="6" s="1"/>
  <c r="Q1354" i="6" s="1"/>
  <c r="O1355" i="6"/>
  <c r="P1355" i="6" s="1"/>
  <c r="Q1355" i="6" s="1"/>
  <c r="O1356" i="6"/>
  <c r="P1356" i="6" s="1"/>
  <c r="Q1356" i="6" s="1"/>
  <c r="O1357" i="6"/>
  <c r="P1357" i="6" s="1"/>
  <c r="Q1357" i="6" s="1"/>
  <c r="O1358" i="6"/>
  <c r="P1358" i="6" s="1"/>
  <c r="Q1358" i="6" s="1"/>
  <c r="O1359" i="6"/>
  <c r="P1359" i="6" s="1"/>
  <c r="Q1359" i="6" s="1"/>
  <c r="O1360" i="6"/>
  <c r="P1360" i="6" s="1"/>
  <c r="Q1360" i="6" s="1"/>
  <c r="O1361" i="6"/>
  <c r="P1361" i="6" s="1"/>
  <c r="Q1361" i="6" s="1"/>
  <c r="O1362" i="6"/>
  <c r="P1362" i="6" s="1"/>
  <c r="Q1362" i="6" s="1"/>
  <c r="O1363" i="6"/>
  <c r="P1363" i="6" s="1"/>
  <c r="Q1363" i="6" s="1"/>
  <c r="O1364" i="6"/>
  <c r="P1364" i="6" s="1"/>
  <c r="Q1364" i="6" s="1"/>
  <c r="O1365" i="6"/>
  <c r="P1365" i="6" s="1"/>
  <c r="Q1365" i="6" s="1"/>
  <c r="O1366" i="6"/>
  <c r="P1366" i="6" s="1"/>
  <c r="Q1366" i="6" s="1"/>
  <c r="O1367" i="6"/>
  <c r="P1367" i="6" s="1"/>
  <c r="Q1367" i="6" s="1"/>
  <c r="O1368" i="6"/>
  <c r="P1368" i="6" s="1"/>
  <c r="Q1368" i="6" s="1"/>
  <c r="O1369" i="6"/>
  <c r="P1369" i="6" s="1"/>
  <c r="Q1369" i="6" s="1"/>
  <c r="O1370" i="6"/>
  <c r="P1370" i="6" s="1"/>
  <c r="Q1370" i="6" s="1"/>
  <c r="O1371" i="6"/>
  <c r="P1371" i="6" s="1"/>
  <c r="Q1371" i="6" s="1"/>
  <c r="O1372" i="6"/>
  <c r="P1372" i="6" s="1"/>
  <c r="Q1372" i="6" s="1"/>
  <c r="O1373" i="6"/>
  <c r="P1373" i="6" s="1"/>
  <c r="Q1373" i="6" s="1"/>
  <c r="O1374" i="6"/>
  <c r="P1374" i="6" s="1"/>
  <c r="Q1374" i="6" s="1"/>
  <c r="O1375" i="6"/>
  <c r="P1375" i="6" s="1"/>
  <c r="Q1375" i="6" s="1"/>
  <c r="O1376" i="6"/>
  <c r="P1376" i="6" s="1"/>
  <c r="Q1376" i="6" s="1"/>
  <c r="O1377" i="6"/>
  <c r="P1377" i="6" s="1"/>
  <c r="Q1377" i="6" s="1"/>
  <c r="O1378" i="6"/>
  <c r="P1378" i="6" s="1"/>
  <c r="Q1378" i="6" s="1"/>
  <c r="O1379" i="6"/>
  <c r="P1379" i="6" s="1"/>
  <c r="Q1379" i="6" s="1"/>
  <c r="O1380" i="6"/>
  <c r="P1380" i="6" s="1"/>
  <c r="Q1380" i="6" s="1"/>
  <c r="O1381" i="6"/>
  <c r="P1381" i="6" s="1"/>
  <c r="Q1381" i="6" s="1"/>
  <c r="O1382" i="6"/>
  <c r="P1382" i="6" s="1"/>
  <c r="Q1382" i="6" s="1"/>
  <c r="O1383" i="6"/>
  <c r="P1383" i="6" s="1"/>
  <c r="Q1383" i="6" s="1"/>
  <c r="O1384" i="6"/>
  <c r="P1384" i="6" s="1"/>
  <c r="Q1384" i="6" s="1"/>
  <c r="O1385" i="6"/>
  <c r="P1385" i="6" s="1"/>
  <c r="Q1385" i="6" s="1"/>
  <c r="O1386" i="6"/>
  <c r="P1386" i="6" s="1"/>
  <c r="Q1386" i="6" s="1"/>
  <c r="O1387" i="6"/>
  <c r="P1387" i="6" s="1"/>
  <c r="Q1387" i="6" s="1"/>
  <c r="O1388" i="6"/>
  <c r="P1388" i="6" s="1"/>
  <c r="Q1388" i="6" s="1"/>
  <c r="O1389" i="6"/>
  <c r="P1389" i="6" s="1"/>
  <c r="Q1389" i="6" s="1"/>
  <c r="O1390" i="6"/>
  <c r="P1390" i="6" s="1"/>
  <c r="Q1390" i="6" s="1"/>
  <c r="O1391" i="6"/>
  <c r="P1391" i="6" s="1"/>
  <c r="Q1391" i="6" s="1"/>
  <c r="O1392" i="6"/>
  <c r="P1392" i="6" s="1"/>
  <c r="Q1392" i="6" s="1"/>
  <c r="O1393" i="6"/>
  <c r="P1393" i="6" s="1"/>
  <c r="Q1393" i="6" s="1"/>
  <c r="O1394" i="6"/>
  <c r="P1394" i="6" s="1"/>
  <c r="Q1394" i="6" s="1"/>
  <c r="O1395" i="6"/>
  <c r="P1395" i="6" s="1"/>
  <c r="Q1395" i="6" s="1"/>
  <c r="O1396" i="6"/>
  <c r="P1396" i="6" s="1"/>
  <c r="Q1396" i="6" s="1"/>
  <c r="O1397" i="6"/>
  <c r="P1397" i="6" s="1"/>
  <c r="Q1397" i="6" s="1"/>
  <c r="O1398" i="6"/>
  <c r="P1398" i="6" s="1"/>
  <c r="Q1398" i="6" s="1"/>
  <c r="O1399" i="6"/>
  <c r="P1399" i="6" s="1"/>
  <c r="Q1399" i="6" s="1"/>
  <c r="O1400" i="6"/>
  <c r="P1400" i="6" s="1"/>
  <c r="Q1400" i="6" s="1"/>
  <c r="O1401" i="6"/>
  <c r="P1401" i="6" s="1"/>
  <c r="Q1401" i="6" s="1"/>
  <c r="O1402" i="6"/>
  <c r="P1402" i="6" s="1"/>
  <c r="Q1402" i="6" s="1"/>
  <c r="O1403" i="6"/>
  <c r="P1403" i="6" s="1"/>
  <c r="Q1403" i="6" s="1"/>
  <c r="O1404" i="6"/>
  <c r="P1404" i="6" s="1"/>
  <c r="Q1404" i="6" s="1"/>
  <c r="O1405" i="6"/>
  <c r="P1405" i="6" s="1"/>
  <c r="Q1405" i="6" s="1"/>
  <c r="O1406" i="6"/>
  <c r="P1406" i="6" s="1"/>
  <c r="Q1406" i="6" s="1"/>
  <c r="O1407" i="6"/>
  <c r="P1407" i="6" s="1"/>
  <c r="Q1407" i="6" s="1"/>
  <c r="O1408" i="6"/>
  <c r="P1408" i="6" s="1"/>
  <c r="Q1408" i="6" s="1"/>
  <c r="O1409" i="6"/>
  <c r="P1409" i="6" s="1"/>
  <c r="Q1409" i="6" s="1"/>
  <c r="O1410" i="6"/>
  <c r="P1410" i="6" s="1"/>
  <c r="Q1410" i="6" s="1"/>
  <c r="O1411" i="6"/>
  <c r="P1411" i="6" s="1"/>
  <c r="Q1411" i="6" s="1"/>
  <c r="O1412" i="6"/>
  <c r="P1412" i="6" s="1"/>
  <c r="Q1412" i="6" s="1"/>
  <c r="O1413" i="6"/>
  <c r="P1413" i="6" s="1"/>
  <c r="Q1413" i="6" s="1"/>
  <c r="O1414" i="6"/>
  <c r="P1414" i="6" s="1"/>
  <c r="Q1414" i="6" s="1"/>
  <c r="O1415" i="6"/>
  <c r="P1415" i="6" s="1"/>
  <c r="Q1415" i="6" s="1"/>
  <c r="O1416" i="6"/>
  <c r="P1416" i="6" s="1"/>
  <c r="Q1416" i="6" s="1"/>
  <c r="O1417" i="6"/>
  <c r="P1417" i="6" s="1"/>
  <c r="Q1417" i="6" s="1"/>
  <c r="O1418" i="6"/>
  <c r="P1418" i="6" s="1"/>
  <c r="Q1418" i="6" s="1"/>
  <c r="O1419" i="6"/>
  <c r="P1419" i="6" s="1"/>
  <c r="Q1419" i="6" s="1"/>
  <c r="O1420" i="6"/>
  <c r="P1420" i="6" s="1"/>
  <c r="Q1420" i="6" s="1"/>
  <c r="O1421" i="6"/>
  <c r="P1421" i="6" s="1"/>
  <c r="Q1421" i="6" s="1"/>
  <c r="O1422" i="6"/>
  <c r="P1422" i="6" s="1"/>
  <c r="Q1422" i="6" s="1"/>
  <c r="O1423" i="6"/>
  <c r="P1423" i="6" s="1"/>
  <c r="Q1423" i="6" s="1"/>
  <c r="O1424" i="6"/>
  <c r="P1424" i="6" s="1"/>
  <c r="Q1424" i="6" s="1"/>
  <c r="O1425" i="6"/>
  <c r="P1425" i="6" s="1"/>
  <c r="Q1425" i="6" s="1"/>
  <c r="O1426" i="6"/>
  <c r="P1426" i="6" s="1"/>
  <c r="Q1426" i="6" s="1"/>
  <c r="O1427" i="6"/>
  <c r="P1427" i="6" s="1"/>
  <c r="Q1427" i="6" s="1"/>
  <c r="O1428" i="6"/>
  <c r="P1428" i="6" s="1"/>
  <c r="Q1428" i="6" s="1"/>
  <c r="O1429" i="6"/>
  <c r="P1429" i="6" s="1"/>
  <c r="Q1429" i="6" s="1"/>
  <c r="O1430" i="6"/>
  <c r="P1430" i="6" s="1"/>
  <c r="Q1430" i="6" s="1"/>
  <c r="O1431" i="6"/>
  <c r="P1431" i="6" s="1"/>
  <c r="Q1431" i="6" s="1"/>
  <c r="O1432" i="6"/>
  <c r="P1432" i="6" s="1"/>
  <c r="Q1432" i="6" s="1"/>
  <c r="O1433" i="6"/>
  <c r="P1433" i="6" s="1"/>
  <c r="Q1433" i="6" s="1"/>
  <c r="O1434" i="6"/>
  <c r="P1434" i="6" s="1"/>
  <c r="Q1434" i="6" s="1"/>
  <c r="O1435" i="6"/>
  <c r="P1435" i="6" s="1"/>
  <c r="Q1435" i="6" s="1"/>
  <c r="O1436" i="6"/>
  <c r="P1436" i="6" s="1"/>
  <c r="Q1436" i="6" s="1"/>
  <c r="O1437" i="6"/>
  <c r="P1437" i="6" s="1"/>
  <c r="Q1437" i="6" s="1"/>
  <c r="O1438" i="6"/>
  <c r="P1438" i="6" s="1"/>
  <c r="Q1438" i="6" s="1"/>
  <c r="O1439" i="6"/>
  <c r="P1439" i="6" s="1"/>
  <c r="Q1439" i="6" s="1"/>
  <c r="O1440" i="6"/>
  <c r="P1440" i="6" s="1"/>
  <c r="Q1440" i="6" s="1"/>
  <c r="O1441" i="6"/>
  <c r="P1441" i="6" s="1"/>
  <c r="Q1441" i="6" s="1"/>
  <c r="O1442" i="6"/>
  <c r="P1442" i="6" s="1"/>
  <c r="Q1442" i="6" s="1"/>
  <c r="O1443" i="6"/>
  <c r="P1443" i="6" s="1"/>
  <c r="Q1443" i="6" s="1"/>
  <c r="O1444" i="6"/>
  <c r="P1444" i="6" s="1"/>
  <c r="Q1444" i="6" s="1"/>
  <c r="O1445" i="6"/>
  <c r="P1445" i="6" s="1"/>
  <c r="Q1445" i="6" s="1"/>
  <c r="O1446" i="6"/>
  <c r="P1446" i="6" s="1"/>
  <c r="Q1446" i="6" s="1"/>
  <c r="O1447" i="6"/>
  <c r="P1447" i="6" s="1"/>
  <c r="Q1447" i="6" s="1"/>
  <c r="O1448" i="6"/>
  <c r="P1448" i="6" s="1"/>
  <c r="Q1448" i="6" s="1"/>
  <c r="O1449" i="6"/>
  <c r="P1449" i="6" s="1"/>
  <c r="Q1449" i="6" s="1"/>
  <c r="O1450" i="6"/>
  <c r="P1450" i="6" s="1"/>
  <c r="Q1450" i="6" s="1"/>
  <c r="O1451" i="6"/>
  <c r="P1451" i="6" s="1"/>
  <c r="Q1451" i="6" s="1"/>
  <c r="O1452" i="6"/>
  <c r="P1452" i="6" s="1"/>
  <c r="Q1452" i="6" s="1"/>
  <c r="O1453" i="6"/>
  <c r="P1453" i="6" s="1"/>
  <c r="Q1453" i="6" s="1"/>
  <c r="O1454" i="6"/>
  <c r="P1454" i="6" s="1"/>
  <c r="Q1454" i="6" s="1"/>
  <c r="O1455" i="6"/>
  <c r="P1455" i="6" s="1"/>
  <c r="Q1455" i="6" s="1"/>
  <c r="O1456" i="6"/>
  <c r="P1456" i="6" s="1"/>
  <c r="Q1456" i="6" s="1"/>
  <c r="O1457" i="6"/>
  <c r="P1457" i="6" s="1"/>
  <c r="Q1457" i="6" s="1"/>
  <c r="O1458" i="6"/>
  <c r="P1458" i="6" s="1"/>
  <c r="Q1458" i="6" s="1"/>
  <c r="O1459" i="6"/>
  <c r="P1459" i="6" s="1"/>
  <c r="Q1459" i="6" s="1"/>
  <c r="O1460" i="6"/>
  <c r="P1460" i="6" s="1"/>
  <c r="Q1460" i="6" s="1"/>
  <c r="O1461" i="6"/>
  <c r="P1461" i="6" s="1"/>
  <c r="Q1461" i="6" s="1"/>
  <c r="O1462" i="6"/>
  <c r="P1462" i="6" s="1"/>
  <c r="Q1462" i="6" s="1"/>
  <c r="O1463" i="6"/>
  <c r="P1463" i="6" s="1"/>
  <c r="Q1463" i="6" s="1"/>
  <c r="O1464" i="6"/>
  <c r="P1464" i="6" s="1"/>
  <c r="Q1464" i="6" s="1"/>
  <c r="O1465" i="6"/>
  <c r="P1465" i="6" s="1"/>
  <c r="Q1465" i="6" s="1"/>
  <c r="O1466" i="6"/>
  <c r="P1466" i="6" s="1"/>
  <c r="Q1466" i="6" s="1"/>
  <c r="O1467" i="6"/>
  <c r="P1467" i="6" s="1"/>
  <c r="Q1467" i="6" s="1"/>
  <c r="O1468" i="6"/>
  <c r="P1468" i="6" s="1"/>
  <c r="Q1468" i="6" s="1"/>
  <c r="O1469" i="6"/>
  <c r="P1469" i="6" s="1"/>
  <c r="Q1469" i="6" s="1"/>
  <c r="O1470" i="6"/>
  <c r="P1470" i="6" s="1"/>
  <c r="Q1470" i="6" s="1"/>
  <c r="O1471" i="6"/>
  <c r="P1471" i="6" s="1"/>
  <c r="Q1471" i="6" s="1"/>
  <c r="O1472" i="6"/>
  <c r="P1472" i="6" s="1"/>
  <c r="Q1472" i="6" s="1"/>
  <c r="O1473" i="6"/>
  <c r="P1473" i="6" s="1"/>
  <c r="Q1473" i="6" s="1"/>
  <c r="O1474" i="6"/>
  <c r="P1474" i="6" s="1"/>
  <c r="Q1474" i="6" s="1"/>
  <c r="O1475" i="6"/>
  <c r="P1475" i="6" s="1"/>
  <c r="Q1475" i="6" s="1"/>
  <c r="O1476" i="6"/>
  <c r="P1476" i="6" s="1"/>
  <c r="Q1476" i="6" s="1"/>
  <c r="O1477" i="6"/>
  <c r="P1477" i="6" s="1"/>
  <c r="Q1477" i="6" s="1"/>
  <c r="O1478" i="6"/>
  <c r="P1478" i="6" s="1"/>
  <c r="Q1478" i="6" s="1"/>
  <c r="O1479" i="6"/>
  <c r="P1479" i="6" s="1"/>
  <c r="Q1479" i="6" s="1"/>
  <c r="O1480" i="6"/>
  <c r="P1480" i="6" s="1"/>
  <c r="Q1480" i="6" s="1"/>
  <c r="O1481" i="6"/>
  <c r="P1481" i="6" s="1"/>
  <c r="Q1481" i="6" s="1"/>
  <c r="O1482" i="6"/>
  <c r="P1482" i="6" s="1"/>
  <c r="Q1482" i="6" s="1"/>
  <c r="O1483" i="6"/>
  <c r="P1483" i="6" s="1"/>
  <c r="Q1483" i="6" s="1"/>
  <c r="O1484" i="6"/>
  <c r="P1484" i="6" s="1"/>
  <c r="Q1484" i="6" s="1"/>
  <c r="O1485" i="6"/>
  <c r="P1485" i="6" s="1"/>
  <c r="Q1485" i="6" s="1"/>
  <c r="O1486" i="6"/>
  <c r="P1486" i="6" s="1"/>
  <c r="Q1486" i="6" s="1"/>
  <c r="O1487" i="6"/>
  <c r="P1487" i="6" s="1"/>
  <c r="Q1487" i="6" s="1"/>
  <c r="O1488" i="6"/>
  <c r="P1488" i="6" s="1"/>
  <c r="Q1488" i="6" s="1"/>
  <c r="O1489" i="6"/>
  <c r="P1489" i="6" s="1"/>
  <c r="Q1489" i="6" s="1"/>
  <c r="O1490" i="6"/>
  <c r="P1490" i="6" s="1"/>
  <c r="Q1490" i="6" s="1"/>
  <c r="O1491" i="6"/>
  <c r="P1491" i="6" s="1"/>
  <c r="Q1491" i="6" s="1"/>
  <c r="O1492" i="6"/>
  <c r="P1492" i="6" s="1"/>
  <c r="Q1492" i="6" s="1"/>
  <c r="O1493" i="6"/>
  <c r="P1493" i="6" s="1"/>
  <c r="Q1493" i="6" s="1"/>
  <c r="O1494" i="6"/>
  <c r="P1494" i="6" s="1"/>
  <c r="Q1494" i="6" s="1"/>
  <c r="O1495" i="6"/>
  <c r="P1495" i="6" s="1"/>
  <c r="Q1495" i="6" s="1"/>
  <c r="O1496" i="6"/>
  <c r="P1496" i="6" s="1"/>
  <c r="Q1496" i="6" s="1"/>
  <c r="O1497" i="6"/>
  <c r="P1497" i="6" s="1"/>
  <c r="Q1497" i="6" s="1"/>
  <c r="O1498" i="6"/>
  <c r="P1498" i="6" s="1"/>
  <c r="Q1498" i="6" s="1"/>
  <c r="O1499" i="6"/>
  <c r="P1499" i="6" s="1"/>
  <c r="Q1499" i="6" s="1"/>
  <c r="O1500" i="6"/>
  <c r="P1500" i="6" s="1"/>
  <c r="Q1500" i="6" s="1"/>
  <c r="O1501" i="6"/>
  <c r="P1501" i="6" s="1"/>
  <c r="Q1501" i="6" s="1"/>
  <c r="O1502" i="6"/>
  <c r="P1502" i="6" s="1"/>
  <c r="Q1502" i="6" s="1"/>
  <c r="O1503" i="6"/>
  <c r="P1503" i="6" s="1"/>
  <c r="Q1503" i="6" s="1"/>
  <c r="O1504" i="6"/>
  <c r="P1504" i="6" s="1"/>
  <c r="Q1504" i="6" s="1"/>
  <c r="O1505" i="6"/>
  <c r="P1505" i="6" s="1"/>
  <c r="Q1505" i="6" s="1"/>
  <c r="O1506" i="6"/>
  <c r="P1506" i="6" s="1"/>
  <c r="Q1506" i="6" s="1"/>
  <c r="O1507" i="6"/>
  <c r="P1507" i="6" s="1"/>
  <c r="Q1507" i="6" s="1"/>
  <c r="O1508" i="6"/>
  <c r="P1508" i="6" s="1"/>
  <c r="Q1508" i="6" s="1"/>
  <c r="O1509" i="6"/>
  <c r="P1509" i="6" s="1"/>
  <c r="Q1509" i="6" s="1"/>
  <c r="O1510" i="6"/>
  <c r="P1510" i="6" s="1"/>
  <c r="Q1510" i="6" s="1"/>
  <c r="O1511" i="6"/>
  <c r="P1511" i="6" s="1"/>
  <c r="Q1511" i="6" s="1"/>
  <c r="O1512" i="6"/>
  <c r="P1512" i="6" s="1"/>
  <c r="Q1512" i="6" s="1"/>
  <c r="O1513" i="6"/>
  <c r="P1513" i="6" s="1"/>
  <c r="Q1513" i="6" s="1"/>
  <c r="O1514" i="6"/>
  <c r="P1514" i="6" s="1"/>
  <c r="Q1514" i="6" s="1"/>
  <c r="O1515" i="6"/>
  <c r="P1515" i="6" s="1"/>
  <c r="Q1515" i="6" s="1"/>
  <c r="O1516" i="6"/>
  <c r="P1516" i="6" s="1"/>
  <c r="Q1516" i="6" s="1"/>
  <c r="O1517" i="6"/>
  <c r="P1517" i="6" s="1"/>
  <c r="Q1517" i="6" s="1"/>
  <c r="O1518" i="6"/>
  <c r="P1518" i="6" s="1"/>
  <c r="Q1518" i="6" s="1"/>
  <c r="O1519" i="6"/>
  <c r="P1519" i="6" s="1"/>
  <c r="Q1519" i="6" s="1"/>
  <c r="O1520" i="6"/>
  <c r="P1520" i="6" s="1"/>
  <c r="Q1520" i="6" s="1"/>
  <c r="O1521" i="6"/>
  <c r="P1521" i="6" s="1"/>
  <c r="Q1521" i="6" s="1"/>
  <c r="O1522" i="6"/>
  <c r="P1522" i="6" s="1"/>
  <c r="Q1522" i="6" s="1"/>
  <c r="O1523" i="6"/>
  <c r="P1523" i="6" s="1"/>
  <c r="Q1523" i="6" s="1"/>
  <c r="O1524" i="6"/>
  <c r="P1524" i="6" s="1"/>
  <c r="Q1524" i="6" s="1"/>
  <c r="O1525" i="6"/>
  <c r="P1525" i="6" s="1"/>
  <c r="Q1525" i="6" s="1"/>
  <c r="O1526" i="6"/>
  <c r="P1526" i="6" s="1"/>
  <c r="Q1526" i="6" s="1"/>
  <c r="O1527" i="6"/>
  <c r="P1527" i="6" s="1"/>
  <c r="Q1527" i="6" s="1"/>
  <c r="O1528" i="6"/>
  <c r="P1528" i="6" s="1"/>
  <c r="Q1528" i="6" s="1"/>
  <c r="O1529" i="6"/>
  <c r="P1529" i="6" s="1"/>
  <c r="Q1529" i="6" s="1"/>
  <c r="O1530" i="6"/>
  <c r="P1530" i="6" s="1"/>
  <c r="Q1530" i="6" s="1"/>
  <c r="O1531" i="6"/>
  <c r="P1531" i="6" s="1"/>
  <c r="Q1531" i="6" s="1"/>
  <c r="O1532" i="6"/>
  <c r="P1532" i="6" s="1"/>
  <c r="Q1532" i="6" s="1"/>
  <c r="O1533" i="6"/>
  <c r="P1533" i="6" s="1"/>
  <c r="Q1533" i="6" s="1"/>
  <c r="O1534" i="6"/>
  <c r="P1534" i="6" s="1"/>
  <c r="Q1534" i="6" s="1"/>
  <c r="O1535" i="6"/>
  <c r="P1535" i="6" s="1"/>
  <c r="Q1535" i="6" s="1"/>
  <c r="O1536" i="6"/>
  <c r="P1536" i="6" s="1"/>
  <c r="Q1536" i="6" s="1"/>
  <c r="O1537" i="6"/>
  <c r="P1537" i="6" s="1"/>
  <c r="Q1537" i="6" s="1"/>
  <c r="O1538" i="6"/>
  <c r="P1538" i="6" s="1"/>
  <c r="Q1538" i="6" s="1"/>
  <c r="O1539" i="6"/>
  <c r="P1539" i="6" s="1"/>
  <c r="Q1539" i="6" s="1"/>
  <c r="O1540" i="6"/>
  <c r="P1540" i="6" s="1"/>
  <c r="Q1540" i="6" s="1"/>
  <c r="O1541" i="6"/>
  <c r="P1541" i="6" s="1"/>
  <c r="Q1541" i="6" s="1"/>
  <c r="O1542" i="6"/>
  <c r="P1542" i="6" s="1"/>
  <c r="Q1542" i="6" s="1"/>
  <c r="O1543" i="6"/>
  <c r="P1543" i="6" s="1"/>
  <c r="Q1543" i="6" s="1"/>
  <c r="O1544" i="6"/>
  <c r="P1544" i="6" s="1"/>
  <c r="Q1544" i="6" s="1"/>
  <c r="O1545" i="6"/>
  <c r="P1545" i="6" s="1"/>
  <c r="Q1545" i="6" s="1"/>
  <c r="O1546" i="6"/>
  <c r="P1546" i="6" s="1"/>
  <c r="Q1546" i="6" s="1"/>
  <c r="O1547" i="6"/>
  <c r="P1547" i="6" s="1"/>
  <c r="Q1547" i="6" s="1"/>
  <c r="O1548" i="6"/>
  <c r="P1548" i="6" s="1"/>
  <c r="Q1548" i="6" s="1"/>
  <c r="O1549" i="6"/>
  <c r="P1549" i="6" s="1"/>
  <c r="Q1549" i="6" s="1"/>
  <c r="O1550" i="6"/>
  <c r="P1550" i="6" s="1"/>
  <c r="Q1550" i="6" s="1"/>
  <c r="O1551" i="6"/>
  <c r="P1551" i="6" s="1"/>
  <c r="Q1551" i="6" s="1"/>
  <c r="O1552" i="6"/>
  <c r="P1552" i="6" s="1"/>
  <c r="Q1552" i="6" s="1"/>
  <c r="O1553" i="6"/>
  <c r="P1553" i="6" s="1"/>
  <c r="Q1553" i="6" s="1"/>
  <c r="O1554" i="6"/>
  <c r="P1554" i="6" s="1"/>
  <c r="Q1554" i="6" s="1"/>
  <c r="O1555" i="6"/>
  <c r="P1555" i="6" s="1"/>
  <c r="Q1555" i="6" s="1"/>
  <c r="O1556" i="6"/>
  <c r="P1556" i="6" s="1"/>
  <c r="Q1556" i="6" s="1"/>
  <c r="O1557" i="6"/>
  <c r="P1557" i="6" s="1"/>
  <c r="Q1557" i="6" s="1"/>
  <c r="O1558" i="6"/>
  <c r="P1558" i="6" s="1"/>
  <c r="Q1558" i="6" s="1"/>
  <c r="O1559" i="6"/>
  <c r="P1559" i="6" s="1"/>
  <c r="Q1559" i="6" s="1"/>
  <c r="O1560" i="6"/>
  <c r="P1560" i="6" s="1"/>
  <c r="Q1560" i="6" s="1"/>
  <c r="O1561" i="6"/>
  <c r="P1561" i="6" s="1"/>
  <c r="Q1561" i="6" s="1"/>
  <c r="O1562" i="6"/>
  <c r="P1562" i="6" s="1"/>
  <c r="Q1562" i="6" s="1"/>
  <c r="O1563" i="6"/>
  <c r="P1563" i="6" s="1"/>
  <c r="Q1563" i="6" s="1"/>
  <c r="O1564" i="6"/>
  <c r="P1564" i="6" s="1"/>
  <c r="Q1564" i="6" s="1"/>
  <c r="O1565" i="6"/>
  <c r="P1565" i="6" s="1"/>
  <c r="Q1565" i="6" s="1"/>
  <c r="O1566" i="6"/>
  <c r="P1566" i="6" s="1"/>
  <c r="Q1566" i="6" s="1"/>
  <c r="O1567" i="6"/>
  <c r="P1567" i="6" s="1"/>
  <c r="Q1567" i="6" s="1"/>
  <c r="O1568" i="6"/>
  <c r="P1568" i="6" s="1"/>
  <c r="Q1568" i="6" s="1"/>
  <c r="O1569" i="6"/>
  <c r="P1569" i="6" s="1"/>
  <c r="Q1569" i="6" s="1"/>
  <c r="O1570" i="6"/>
  <c r="P1570" i="6" s="1"/>
  <c r="Q1570" i="6" s="1"/>
  <c r="O1571" i="6"/>
  <c r="P1571" i="6" s="1"/>
  <c r="Q1571" i="6" s="1"/>
  <c r="O1572" i="6"/>
  <c r="P1572" i="6" s="1"/>
  <c r="Q1572" i="6" s="1"/>
  <c r="O1573" i="6"/>
  <c r="P1573" i="6" s="1"/>
  <c r="Q1573" i="6" s="1"/>
  <c r="O1574" i="6"/>
  <c r="P1574" i="6" s="1"/>
  <c r="Q1574" i="6" s="1"/>
  <c r="O1575" i="6"/>
  <c r="P1575" i="6" s="1"/>
  <c r="Q1575" i="6" s="1"/>
  <c r="O1576" i="6"/>
  <c r="P1576" i="6" s="1"/>
  <c r="Q1576" i="6" s="1"/>
  <c r="O1577" i="6"/>
  <c r="P1577" i="6" s="1"/>
  <c r="Q1577" i="6" s="1"/>
  <c r="O1578" i="6"/>
  <c r="P1578" i="6" s="1"/>
  <c r="Q1578" i="6" s="1"/>
  <c r="O1579" i="6"/>
  <c r="P1579" i="6" s="1"/>
  <c r="Q1579" i="6" s="1"/>
  <c r="O1580" i="6"/>
  <c r="P1580" i="6" s="1"/>
  <c r="Q1580" i="6" s="1"/>
  <c r="O1581" i="6"/>
  <c r="P1581" i="6" s="1"/>
  <c r="Q1581" i="6" s="1"/>
  <c r="O1582" i="6"/>
  <c r="P1582" i="6" s="1"/>
  <c r="Q1582" i="6" s="1"/>
  <c r="O1583" i="6"/>
  <c r="P1583" i="6" s="1"/>
  <c r="Q1583" i="6" s="1"/>
  <c r="O1584" i="6"/>
  <c r="P1584" i="6" s="1"/>
  <c r="Q1584" i="6" s="1"/>
  <c r="O1585" i="6"/>
  <c r="P1585" i="6" s="1"/>
  <c r="Q1585" i="6" s="1"/>
  <c r="O1586" i="6"/>
  <c r="P1586" i="6" s="1"/>
  <c r="Q1586" i="6" s="1"/>
  <c r="O1587" i="6"/>
  <c r="P1587" i="6" s="1"/>
  <c r="Q1587" i="6" s="1"/>
  <c r="O1588" i="6"/>
  <c r="P1588" i="6" s="1"/>
  <c r="Q1588" i="6" s="1"/>
  <c r="O1589" i="6"/>
  <c r="P1589" i="6" s="1"/>
  <c r="Q1589" i="6" s="1"/>
  <c r="O1590" i="6"/>
  <c r="P1590" i="6" s="1"/>
  <c r="Q1590" i="6" s="1"/>
  <c r="O1591" i="6"/>
  <c r="P1591" i="6" s="1"/>
  <c r="Q1591" i="6" s="1"/>
  <c r="O1592" i="6"/>
  <c r="P1592" i="6" s="1"/>
  <c r="Q1592" i="6" s="1"/>
  <c r="O1593" i="6"/>
  <c r="P1593" i="6" s="1"/>
  <c r="Q1593" i="6" s="1"/>
  <c r="O1594" i="6"/>
  <c r="P1594" i="6" s="1"/>
  <c r="Q1594" i="6" s="1"/>
  <c r="O1595" i="6"/>
  <c r="P1595" i="6" s="1"/>
  <c r="Q1595" i="6" s="1"/>
  <c r="O1596" i="6"/>
  <c r="P1596" i="6" s="1"/>
  <c r="Q1596" i="6" s="1"/>
  <c r="O1597" i="6"/>
  <c r="P1597" i="6" s="1"/>
  <c r="Q1597" i="6" s="1"/>
  <c r="O1598" i="6"/>
  <c r="P1598" i="6" s="1"/>
  <c r="Q1598" i="6" s="1"/>
  <c r="O1599" i="6"/>
  <c r="P1599" i="6" s="1"/>
  <c r="Q1599" i="6" s="1"/>
  <c r="O1600" i="6"/>
  <c r="P1600" i="6" s="1"/>
  <c r="Q1600" i="6" s="1"/>
  <c r="O1601" i="6"/>
  <c r="P1601" i="6" s="1"/>
  <c r="Q1601" i="6" s="1"/>
  <c r="O1602" i="6"/>
  <c r="P1602" i="6" s="1"/>
  <c r="Q1602" i="6" s="1"/>
  <c r="O1603" i="6"/>
  <c r="P1603" i="6" s="1"/>
  <c r="Q1603" i="6" s="1"/>
  <c r="O1604" i="6"/>
  <c r="P1604" i="6" s="1"/>
  <c r="Q1604" i="6" s="1"/>
  <c r="O1605" i="6"/>
  <c r="P1605" i="6" s="1"/>
  <c r="Q1605" i="6" s="1"/>
  <c r="O1606" i="6"/>
  <c r="P1606" i="6" s="1"/>
  <c r="Q1606" i="6" s="1"/>
  <c r="O1607" i="6"/>
  <c r="P1607" i="6" s="1"/>
  <c r="Q1607" i="6" s="1"/>
  <c r="O1608" i="6"/>
  <c r="P1608" i="6" s="1"/>
  <c r="Q1608" i="6" s="1"/>
  <c r="O1609" i="6"/>
  <c r="P1609" i="6" s="1"/>
  <c r="Q1609" i="6" s="1"/>
  <c r="O1610" i="6"/>
  <c r="P1610" i="6" s="1"/>
  <c r="Q1610" i="6" s="1"/>
  <c r="O1611" i="6"/>
  <c r="P1611" i="6" s="1"/>
  <c r="Q1611" i="6" s="1"/>
  <c r="O1612" i="6"/>
  <c r="P1612" i="6" s="1"/>
  <c r="Q1612" i="6" s="1"/>
  <c r="O1613" i="6"/>
  <c r="P1613" i="6" s="1"/>
  <c r="Q1613" i="6" s="1"/>
  <c r="O1614" i="6"/>
  <c r="P1614" i="6" s="1"/>
  <c r="Q1614" i="6" s="1"/>
  <c r="O1615" i="6"/>
  <c r="P1615" i="6" s="1"/>
  <c r="Q1615" i="6" s="1"/>
  <c r="O1616" i="6"/>
  <c r="P1616" i="6" s="1"/>
  <c r="Q1616" i="6" s="1"/>
  <c r="O1617" i="6"/>
  <c r="P1617" i="6" s="1"/>
  <c r="Q1617" i="6" s="1"/>
  <c r="O1618" i="6"/>
  <c r="P1618" i="6" s="1"/>
  <c r="Q1618" i="6" s="1"/>
  <c r="O1619" i="6"/>
  <c r="P1619" i="6" s="1"/>
  <c r="Q1619" i="6" s="1"/>
  <c r="O1620" i="6"/>
  <c r="P1620" i="6" s="1"/>
  <c r="Q1620" i="6" s="1"/>
  <c r="O1621" i="6"/>
  <c r="P1621" i="6" s="1"/>
  <c r="Q1621" i="6" s="1"/>
  <c r="O1622" i="6"/>
  <c r="P1622" i="6" s="1"/>
  <c r="Q1622" i="6" s="1"/>
  <c r="O1623" i="6"/>
  <c r="P1623" i="6" s="1"/>
  <c r="Q1623" i="6" s="1"/>
  <c r="O1624" i="6"/>
  <c r="P1624" i="6" s="1"/>
  <c r="Q1624" i="6" s="1"/>
  <c r="O1625" i="6"/>
  <c r="P1625" i="6" s="1"/>
  <c r="Q1625" i="6" s="1"/>
  <c r="O1626" i="6"/>
  <c r="P1626" i="6" s="1"/>
  <c r="Q1626" i="6" s="1"/>
  <c r="O1627" i="6"/>
  <c r="P1627" i="6" s="1"/>
  <c r="Q1627" i="6" s="1"/>
  <c r="O1628" i="6"/>
  <c r="P1628" i="6" s="1"/>
  <c r="Q1628" i="6" s="1"/>
  <c r="O1629" i="6"/>
  <c r="P1629" i="6" s="1"/>
  <c r="Q1629" i="6" s="1"/>
  <c r="O1630" i="6"/>
  <c r="P1630" i="6" s="1"/>
  <c r="Q1630" i="6" s="1"/>
  <c r="O1631" i="6"/>
  <c r="P1631" i="6" s="1"/>
  <c r="Q1631" i="6" s="1"/>
  <c r="O1632" i="6"/>
  <c r="P1632" i="6" s="1"/>
  <c r="Q1632" i="6" s="1"/>
  <c r="O1633" i="6"/>
  <c r="P1633" i="6" s="1"/>
  <c r="Q1633" i="6" s="1"/>
  <c r="O1634" i="6"/>
  <c r="P1634" i="6" s="1"/>
  <c r="Q1634" i="6" s="1"/>
  <c r="O1635" i="6"/>
  <c r="P1635" i="6" s="1"/>
  <c r="Q1635" i="6" s="1"/>
  <c r="O1636" i="6"/>
  <c r="P1636" i="6" s="1"/>
  <c r="Q1636" i="6" s="1"/>
  <c r="O1637" i="6"/>
  <c r="P1637" i="6" s="1"/>
  <c r="Q1637" i="6" s="1"/>
  <c r="O1638" i="6"/>
  <c r="P1638" i="6" s="1"/>
  <c r="Q1638" i="6" s="1"/>
  <c r="O1639" i="6"/>
  <c r="P1639" i="6" s="1"/>
  <c r="Q1639" i="6" s="1"/>
  <c r="O1640" i="6"/>
  <c r="P1640" i="6" s="1"/>
  <c r="Q1640" i="6" s="1"/>
  <c r="O1641" i="6"/>
  <c r="P1641" i="6" s="1"/>
  <c r="Q1641" i="6" s="1"/>
  <c r="O1642" i="6"/>
  <c r="P1642" i="6" s="1"/>
  <c r="Q1642" i="6" s="1"/>
  <c r="O1643" i="6"/>
  <c r="P1643" i="6" s="1"/>
  <c r="Q1643" i="6" s="1"/>
  <c r="O1644" i="6"/>
  <c r="P1644" i="6" s="1"/>
  <c r="Q1644" i="6" s="1"/>
  <c r="O1645" i="6"/>
  <c r="P1645" i="6" s="1"/>
  <c r="Q1645" i="6" s="1"/>
  <c r="O1646" i="6"/>
  <c r="P1646" i="6" s="1"/>
  <c r="Q1646" i="6" s="1"/>
  <c r="O1647" i="6"/>
  <c r="P1647" i="6" s="1"/>
  <c r="Q1647" i="6" s="1"/>
  <c r="O1648" i="6"/>
  <c r="P1648" i="6" s="1"/>
  <c r="Q1648" i="6" s="1"/>
  <c r="O1649" i="6"/>
  <c r="P1649" i="6" s="1"/>
  <c r="Q1649" i="6" s="1"/>
  <c r="O1650" i="6"/>
  <c r="P1650" i="6" s="1"/>
  <c r="Q1650" i="6" s="1"/>
  <c r="O1651" i="6"/>
  <c r="P1651" i="6" s="1"/>
  <c r="Q1651" i="6" s="1"/>
  <c r="O1652" i="6"/>
  <c r="P1652" i="6" s="1"/>
  <c r="Q1652" i="6" s="1"/>
  <c r="O1653" i="6"/>
  <c r="P1653" i="6" s="1"/>
  <c r="Q1653" i="6" s="1"/>
  <c r="O1654" i="6"/>
  <c r="P1654" i="6" s="1"/>
  <c r="Q1654" i="6" s="1"/>
  <c r="O1655" i="6"/>
  <c r="P1655" i="6" s="1"/>
  <c r="Q1655" i="6" s="1"/>
  <c r="O1656" i="6"/>
  <c r="P1656" i="6" s="1"/>
  <c r="Q1656" i="6" s="1"/>
  <c r="O1657" i="6"/>
  <c r="P1657" i="6" s="1"/>
  <c r="Q1657" i="6" s="1"/>
  <c r="O1658" i="6"/>
  <c r="P1658" i="6" s="1"/>
  <c r="Q1658" i="6" s="1"/>
  <c r="O1659" i="6"/>
  <c r="P1659" i="6" s="1"/>
  <c r="Q1659" i="6" s="1"/>
  <c r="O1660" i="6"/>
  <c r="P1660" i="6" s="1"/>
  <c r="Q1660" i="6" s="1"/>
  <c r="O1661" i="6"/>
  <c r="P1661" i="6" s="1"/>
  <c r="Q1661" i="6" s="1"/>
  <c r="O1662" i="6"/>
  <c r="P1662" i="6" s="1"/>
  <c r="Q1662" i="6" s="1"/>
  <c r="O1663" i="6"/>
  <c r="P1663" i="6" s="1"/>
  <c r="Q1663" i="6" s="1"/>
  <c r="O1664" i="6"/>
  <c r="P1664" i="6" s="1"/>
  <c r="Q1664" i="6" s="1"/>
  <c r="O1665" i="6"/>
  <c r="P1665" i="6" s="1"/>
  <c r="Q1665" i="6" s="1"/>
  <c r="O1666" i="6"/>
  <c r="P1666" i="6" s="1"/>
  <c r="Q1666" i="6" s="1"/>
  <c r="O1667" i="6"/>
  <c r="P1667" i="6" s="1"/>
  <c r="Q1667" i="6" s="1"/>
  <c r="O1668" i="6"/>
  <c r="P1668" i="6" s="1"/>
  <c r="Q1668" i="6" s="1"/>
  <c r="O1669" i="6"/>
  <c r="P1669" i="6" s="1"/>
  <c r="Q1669" i="6" s="1"/>
  <c r="O1670" i="6"/>
  <c r="P1670" i="6" s="1"/>
  <c r="Q1670" i="6" s="1"/>
  <c r="O1671" i="6"/>
  <c r="P1671" i="6" s="1"/>
  <c r="Q1671" i="6" s="1"/>
  <c r="O1672" i="6"/>
  <c r="P1672" i="6" s="1"/>
  <c r="Q1672" i="6" s="1"/>
  <c r="O1673" i="6"/>
  <c r="P1673" i="6" s="1"/>
  <c r="Q1673" i="6" s="1"/>
  <c r="O1674" i="6"/>
  <c r="P1674" i="6" s="1"/>
  <c r="Q1674" i="6" s="1"/>
  <c r="O1675" i="6"/>
  <c r="P1675" i="6" s="1"/>
  <c r="Q1675" i="6" s="1"/>
  <c r="O1676" i="6"/>
  <c r="P1676" i="6" s="1"/>
  <c r="Q1676" i="6" s="1"/>
  <c r="O1677" i="6"/>
  <c r="P1677" i="6" s="1"/>
  <c r="Q1677" i="6" s="1"/>
  <c r="O1678" i="6"/>
  <c r="P1678" i="6" s="1"/>
  <c r="Q1678" i="6" s="1"/>
  <c r="O1679" i="6"/>
  <c r="P1679" i="6" s="1"/>
  <c r="Q1679" i="6" s="1"/>
  <c r="O1680" i="6"/>
  <c r="P1680" i="6" s="1"/>
  <c r="Q1680" i="6" s="1"/>
  <c r="O1681" i="6"/>
  <c r="P1681" i="6" s="1"/>
  <c r="Q1681" i="6" s="1"/>
  <c r="O1682" i="6"/>
  <c r="P1682" i="6" s="1"/>
  <c r="Q1682" i="6" s="1"/>
  <c r="O1683" i="6"/>
  <c r="P1683" i="6" s="1"/>
  <c r="Q1683" i="6" s="1"/>
  <c r="O1684" i="6"/>
  <c r="P1684" i="6" s="1"/>
  <c r="Q1684" i="6" s="1"/>
  <c r="O1685" i="6"/>
  <c r="P1685" i="6" s="1"/>
  <c r="Q1685" i="6" s="1"/>
  <c r="O1686" i="6"/>
  <c r="P1686" i="6" s="1"/>
  <c r="Q1686" i="6" s="1"/>
  <c r="O1687" i="6"/>
  <c r="P1687" i="6" s="1"/>
  <c r="Q1687" i="6" s="1"/>
  <c r="O1688" i="6"/>
  <c r="P1688" i="6" s="1"/>
  <c r="Q1688" i="6" s="1"/>
  <c r="O1689" i="6"/>
  <c r="P1689" i="6" s="1"/>
  <c r="Q1689" i="6" s="1"/>
  <c r="O1690" i="6"/>
  <c r="P1690" i="6" s="1"/>
  <c r="Q1690" i="6" s="1"/>
  <c r="O1691" i="6"/>
  <c r="P1691" i="6" s="1"/>
  <c r="Q1691" i="6" s="1"/>
  <c r="O1692" i="6"/>
  <c r="P1692" i="6" s="1"/>
  <c r="Q1692" i="6" s="1"/>
  <c r="O1693" i="6"/>
  <c r="P1693" i="6" s="1"/>
  <c r="Q1693" i="6" s="1"/>
  <c r="O1694" i="6"/>
  <c r="P1694" i="6" s="1"/>
  <c r="Q1694" i="6" s="1"/>
  <c r="O1695" i="6"/>
  <c r="P1695" i="6" s="1"/>
  <c r="Q1695" i="6" s="1"/>
  <c r="O1696" i="6"/>
  <c r="P1696" i="6" s="1"/>
  <c r="Q1696" i="6" s="1"/>
  <c r="O1697" i="6"/>
  <c r="P1697" i="6" s="1"/>
  <c r="Q1697" i="6" s="1"/>
  <c r="O1698" i="6"/>
  <c r="P1698" i="6" s="1"/>
  <c r="Q1698" i="6" s="1"/>
  <c r="O1699" i="6"/>
  <c r="P1699" i="6" s="1"/>
  <c r="Q1699" i="6" s="1"/>
  <c r="O1700" i="6"/>
  <c r="P1700" i="6" s="1"/>
  <c r="Q1700" i="6" s="1"/>
  <c r="O1701" i="6"/>
  <c r="P1701" i="6" s="1"/>
  <c r="Q1701" i="6" s="1"/>
  <c r="O1702" i="6"/>
  <c r="P1702" i="6" s="1"/>
  <c r="Q1702" i="6" s="1"/>
  <c r="O1703" i="6"/>
  <c r="P1703" i="6" s="1"/>
  <c r="Q1703" i="6" s="1"/>
  <c r="O1704" i="6"/>
  <c r="P1704" i="6" s="1"/>
  <c r="Q1704" i="6" s="1"/>
  <c r="O1705" i="6"/>
  <c r="P1705" i="6" s="1"/>
  <c r="Q1705" i="6" s="1"/>
  <c r="O1706" i="6"/>
  <c r="P1706" i="6" s="1"/>
  <c r="Q1706" i="6" s="1"/>
  <c r="O1707" i="6"/>
  <c r="P1707" i="6" s="1"/>
  <c r="Q1707" i="6" s="1"/>
  <c r="O1708" i="6"/>
  <c r="P1708" i="6" s="1"/>
  <c r="Q1708" i="6" s="1"/>
  <c r="O1709" i="6"/>
  <c r="P1709" i="6" s="1"/>
  <c r="Q1709" i="6" s="1"/>
  <c r="O1710" i="6"/>
  <c r="P1710" i="6" s="1"/>
  <c r="Q1710" i="6" s="1"/>
  <c r="O1711" i="6"/>
  <c r="P1711" i="6" s="1"/>
  <c r="Q1711" i="6" s="1"/>
  <c r="O1712" i="6"/>
  <c r="P1712" i="6" s="1"/>
  <c r="Q1712" i="6" s="1"/>
  <c r="O1713" i="6"/>
  <c r="P1713" i="6" s="1"/>
  <c r="Q1713" i="6" s="1"/>
  <c r="O1714" i="6"/>
  <c r="P1714" i="6" s="1"/>
  <c r="Q1714" i="6" s="1"/>
  <c r="O1715" i="6"/>
  <c r="P1715" i="6" s="1"/>
  <c r="Q1715" i="6" s="1"/>
  <c r="O1716" i="6"/>
  <c r="P1716" i="6" s="1"/>
  <c r="Q1716" i="6" s="1"/>
  <c r="O1717" i="6"/>
  <c r="P1717" i="6" s="1"/>
  <c r="Q1717" i="6" s="1"/>
  <c r="O1718" i="6"/>
  <c r="P1718" i="6" s="1"/>
  <c r="Q1718" i="6" s="1"/>
  <c r="O1719" i="6"/>
  <c r="P1719" i="6" s="1"/>
  <c r="Q1719" i="6" s="1"/>
  <c r="O1720" i="6"/>
  <c r="P1720" i="6" s="1"/>
  <c r="Q1720" i="6" s="1"/>
  <c r="O1721" i="6"/>
  <c r="P1721" i="6" s="1"/>
  <c r="Q1721" i="6" s="1"/>
  <c r="O1722" i="6"/>
  <c r="P1722" i="6" s="1"/>
  <c r="Q1722" i="6" s="1"/>
  <c r="O1723" i="6"/>
  <c r="P1723" i="6" s="1"/>
  <c r="Q1723" i="6" s="1"/>
  <c r="O1724" i="6"/>
  <c r="P1724" i="6" s="1"/>
  <c r="Q1724" i="6" s="1"/>
  <c r="O1725" i="6"/>
  <c r="P1725" i="6" s="1"/>
  <c r="Q1725" i="6" s="1"/>
  <c r="O1726" i="6"/>
  <c r="P1726" i="6" s="1"/>
  <c r="Q1726" i="6" s="1"/>
  <c r="O1727" i="6"/>
  <c r="P1727" i="6" s="1"/>
  <c r="Q1727" i="6" s="1"/>
  <c r="O1728" i="6"/>
  <c r="P1728" i="6" s="1"/>
  <c r="Q1728" i="6" s="1"/>
  <c r="O1729" i="6"/>
  <c r="P1729" i="6" s="1"/>
  <c r="Q1729" i="6" s="1"/>
  <c r="O1730" i="6"/>
  <c r="P1730" i="6" s="1"/>
  <c r="Q1730" i="6" s="1"/>
  <c r="O1731" i="6"/>
  <c r="P1731" i="6" s="1"/>
  <c r="Q1731" i="6" s="1"/>
  <c r="O1732" i="6"/>
  <c r="P1732" i="6" s="1"/>
  <c r="Q1732" i="6" s="1"/>
  <c r="O1733" i="6"/>
  <c r="P1733" i="6" s="1"/>
  <c r="Q1733" i="6" s="1"/>
  <c r="O1734" i="6"/>
  <c r="P1734" i="6" s="1"/>
  <c r="Q1734" i="6" s="1"/>
  <c r="O1735" i="6"/>
  <c r="P1735" i="6" s="1"/>
  <c r="Q1735" i="6" s="1"/>
  <c r="O1736" i="6"/>
  <c r="P1736" i="6" s="1"/>
  <c r="Q1736" i="6" s="1"/>
  <c r="O1737" i="6"/>
  <c r="P1737" i="6" s="1"/>
  <c r="Q1737" i="6" s="1"/>
  <c r="O1738" i="6"/>
  <c r="P1738" i="6" s="1"/>
  <c r="Q1738" i="6" s="1"/>
  <c r="O1739" i="6"/>
  <c r="P1739" i="6" s="1"/>
  <c r="Q1739" i="6" s="1"/>
  <c r="O1740" i="6"/>
  <c r="P1740" i="6" s="1"/>
  <c r="Q1740" i="6" s="1"/>
  <c r="O1741" i="6"/>
  <c r="P1741" i="6" s="1"/>
  <c r="Q1741" i="6" s="1"/>
  <c r="O1742" i="6"/>
  <c r="P1742" i="6" s="1"/>
  <c r="Q1742" i="6" s="1"/>
  <c r="O1743" i="6"/>
  <c r="P1743" i="6" s="1"/>
  <c r="Q1743" i="6" s="1"/>
  <c r="O1744" i="6"/>
  <c r="P1744" i="6" s="1"/>
  <c r="Q1744" i="6" s="1"/>
  <c r="O1745" i="6"/>
  <c r="P1745" i="6" s="1"/>
  <c r="Q1745" i="6" s="1"/>
  <c r="O1746" i="6"/>
  <c r="P1746" i="6" s="1"/>
  <c r="Q1746" i="6" s="1"/>
  <c r="O1747" i="6"/>
  <c r="P1747" i="6" s="1"/>
  <c r="Q1747" i="6" s="1"/>
  <c r="O1748" i="6"/>
  <c r="P1748" i="6" s="1"/>
  <c r="Q1748" i="6" s="1"/>
  <c r="O1749" i="6"/>
  <c r="P1749" i="6" s="1"/>
  <c r="Q1749" i="6" s="1"/>
  <c r="O1750" i="6"/>
  <c r="P1750" i="6" s="1"/>
  <c r="Q1750" i="6" s="1"/>
  <c r="O1751" i="6"/>
  <c r="P1751" i="6" s="1"/>
  <c r="Q1751" i="6" s="1"/>
  <c r="O1752" i="6"/>
  <c r="P1752" i="6" s="1"/>
  <c r="Q1752" i="6" s="1"/>
  <c r="O1753" i="6"/>
  <c r="P1753" i="6" s="1"/>
  <c r="Q1753" i="6" s="1"/>
  <c r="O1754" i="6"/>
  <c r="P1754" i="6" s="1"/>
  <c r="Q1754" i="6" s="1"/>
  <c r="O1755" i="6"/>
  <c r="P1755" i="6" s="1"/>
  <c r="Q1755" i="6" s="1"/>
  <c r="O1756" i="6"/>
  <c r="P1756" i="6" s="1"/>
  <c r="Q1756" i="6" s="1"/>
  <c r="O1757" i="6"/>
  <c r="P1757" i="6" s="1"/>
  <c r="Q1757" i="6" s="1"/>
  <c r="O1758" i="6"/>
  <c r="P1758" i="6" s="1"/>
  <c r="Q1758" i="6" s="1"/>
  <c r="O1759" i="6"/>
  <c r="P1759" i="6" s="1"/>
  <c r="Q1759" i="6" s="1"/>
  <c r="O1760" i="6"/>
  <c r="P1760" i="6" s="1"/>
  <c r="Q1760" i="6" s="1"/>
  <c r="O1761" i="6"/>
  <c r="P1761" i="6" s="1"/>
  <c r="Q1761" i="6" s="1"/>
  <c r="O1762" i="6"/>
  <c r="P1762" i="6" s="1"/>
  <c r="Q1762" i="6" s="1"/>
  <c r="O1763" i="6"/>
  <c r="P1763" i="6" s="1"/>
  <c r="Q1763" i="6" s="1"/>
  <c r="O1764" i="6"/>
  <c r="P1764" i="6" s="1"/>
  <c r="Q1764" i="6" s="1"/>
  <c r="O1765" i="6"/>
  <c r="P1765" i="6" s="1"/>
  <c r="Q1765" i="6" s="1"/>
  <c r="O1766" i="6"/>
  <c r="P1766" i="6" s="1"/>
  <c r="Q1766" i="6" s="1"/>
  <c r="O1767" i="6"/>
  <c r="P1767" i="6" s="1"/>
  <c r="Q1767" i="6" s="1"/>
  <c r="O1768" i="6"/>
  <c r="P1768" i="6" s="1"/>
  <c r="Q1768" i="6" s="1"/>
  <c r="O1769" i="6"/>
  <c r="P1769" i="6" s="1"/>
  <c r="Q1769" i="6" s="1"/>
  <c r="O1770" i="6"/>
  <c r="P1770" i="6" s="1"/>
  <c r="Q1770" i="6" s="1"/>
  <c r="O1771" i="6"/>
  <c r="P1771" i="6" s="1"/>
  <c r="Q1771" i="6" s="1"/>
  <c r="O1772" i="6"/>
  <c r="P1772" i="6" s="1"/>
  <c r="Q1772" i="6" s="1"/>
  <c r="O1773" i="6"/>
  <c r="P1773" i="6" s="1"/>
  <c r="Q1773" i="6" s="1"/>
  <c r="O1774" i="6"/>
  <c r="P1774" i="6" s="1"/>
  <c r="Q1774" i="6" s="1"/>
  <c r="O1775" i="6"/>
  <c r="P1775" i="6" s="1"/>
  <c r="Q1775" i="6" s="1"/>
  <c r="O1776" i="6"/>
  <c r="P1776" i="6" s="1"/>
  <c r="Q1776" i="6" s="1"/>
  <c r="O1777" i="6"/>
  <c r="P1777" i="6" s="1"/>
  <c r="Q1777" i="6" s="1"/>
  <c r="O1778" i="6"/>
  <c r="P1778" i="6" s="1"/>
  <c r="Q1778" i="6" s="1"/>
  <c r="O1779" i="6"/>
  <c r="P1779" i="6" s="1"/>
  <c r="Q1779" i="6" s="1"/>
  <c r="O1780" i="6"/>
  <c r="P1780" i="6" s="1"/>
  <c r="Q1780" i="6" s="1"/>
  <c r="O1781" i="6"/>
  <c r="P1781" i="6" s="1"/>
  <c r="Q1781" i="6" s="1"/>
  <c r="O1782" i="6"/>
  <c r="P1782" i="6" s="1"/>
  <c r="Q1782" i="6" s="1"/>
  <c r="O1783" i="6"/>
  <c r="P1783" i="6" s="1"/>
  <c r="Q1783" i="6" s="1"/>
  <c r="O1784" i="6"/>
  <c r="P1784" i="6" s="1"/>
  <c r="Q1784" i="6" s="1"/>
  <c r="O1785" i="6"/>
  <c r="P1785" i="6" s="1"/>
  <c r="Q1785" i="6" s="1"/>
  <c r="O1786" i="6"/>
  <c r="P1786" i="6" s="1"/>
  <c r="Q1786" i="6" s="1"/>
  <c r="O1787" i="6"/>
  <c r="P1787" i="6" s="1"/>
  <c r="Q1787" i="6" s="1"/>
  <c r="O1788" i="6"/>
  <c r="P1788" i="6" s="1"/>
  <c r="Q1788" i="6" s="1"/>
  <c r="O1789" i="6"/>
  <c r="P1789" i="6" s="1"/>
  <c r="Q1789" i="6" s="1"/>
  <c r="O1790" i="6"/>
  <c r="P1790" i="6" s="1"/>
  <c r="Q1790" i="6" s="1"/>
  <c r="O1791" i="6"/>
  <c r="P1791" i="6" s="1"/>
  <c r="Q1791" i="6" s="1"/>
  <c r="O1792" i="6"/>
  <c r="P1792" i="6" s="1"/>
  <c r="Q1792" i="6" s="1"/>
  <c r="O1793" i="6"/>
  <c r="P1793" i="6" s="1"/>
  <c r="Q1793" i="6" s="1"/>
  <c r="O1794" i="6"/>
  <c r="P1794" i="6" s="1"/>
  <c r="Q1794" i="6" s="1"/>
  <c r="O1795" i="6"/>
  <c r="P1795" i="6" s="1"/>
  <c r="Q1795" i="6" s="1"/>
  <c r="O1796" i="6"/>
  <c r="P1796" i="6" s="1"/>
  <c r="Q1796" i="6" s="1"/>
  <c r="O1797" i="6"/>
  <c r="P1797" i="6" s="1"/>
  <c r="Q1797" i="6" s="1"/>
  <c r="O1798" i="6"/>
  <c r="P1798" i="6" s="1"/>
  <c r="Q1798" i="6" s="1"/>
  <c r="O1799" i="6"/>
  <c r="P1799" i="6" s="1"/>
  <c r="Q1799" i="6" s="1"/>
  <c r="O1800" i="6"/>
  <c r="P1800" i="6" s="1"/>
  <c r="Q1800" i="6" s="1"/>
  <c r="O1801" i="6"/>
  <c r="P1801" i="6" s="1"/>
  <c r="Q1801" i="6" s="1"/>
  <c r="O1802" i="6"/>
  <c r="P1802" i="6" s="1"/>
  <c r="Q1802" i="6" s="1"/>
  <c r="O1803" i="6"/>
  <c r="P1803" i="6" s="1"/>
  <c r="Q1803" i="6" s="1"/>
  <c r="O1804" i="6"/>
  <c r="P1804" i="6" s="1"/>
  <c r="Q1804" i="6" s="1"/>
  <c r="O1805" i="6"/>
  <c r="P1805" i="6" s="1"/>
  <c r="Q1805" i="6" s="1"/>
  <c r="O1806" i="6"/>
  <c r="P1806" i="6" s="1"/>
  <c r="Q1806" i="6" s="1"/>
  <c r="O1807" i="6"/>
  <c r="P1807" i="6" s="1"/>
  <c r="Q1807" i="6" s="1"/>
  <c r="O1808" i="6"/>
  <c r="P1808" i="6" s="1"/>
  <c r="Q1808" i="6" s="1"/>
  <c r="O1809" i="6"/>
  <c r="P1809" i="6" s="1"/>
  <c r="Q1809" i="6" s="1"/>
  <c r="O1810" i="6"/>
  <c r="P1810" i="6" s="1"/>
  <c r="Q1810" i="6" s="1"/>
  <c r="O1811" i="6"/>
  <c r="P1811" i="6" s="1"/>
  <c r="Q1811" i="6" s="1"/>
  <c r="O1812" i="6"/>
  <c r="P1812" i="6" s="1"/>
  <c r="Q1812" i="6" s="1"/>
  <c r="O1813" i="6"/>
  <c r="P1813" i="6" s="1"/>
  <c r="Q1813" i="6" s="1"/>
  <c r="O1814" i="6"/>
  <c r="P1814" i="6" s="1"/>
  <c r="Q1814" i="6" s="1"/>
  <c r="O1815" i="6"/>
  <c r="P1815" i="6" s="1"/>
  <c r="Q1815" i="6" s="1"/>
  <c r="O1816" i="6"/>
  <c r="P1816" i="6" s="1"/>
  <c r="Q1816" i="6" s="1"/>
  <c r="O1817" i="6"/>
  <c r="P1817" i="6" s="1"/>
  <c r="Q1817" i="6" s="1"/>
  <c r="O1818" i="6"/>
  <c r="P1818" i="6" s="1"/>
  <c r="Q1818" i="6" s="1"/>
  <c r="O1819" i="6"/>
  <c r="P1819" i="6" s="1"/>
  <c r="Q1819" i="6" s="1"/>
  <c r="O1820" i="6"/>
  <c r="P1820" i="6" s="1"/>
  <c r="Q1820" i="6" s="1"/>
  <c r="O1821" i="6"/>
  <c r="P1821" i="6" s="1"/>
  <c r="Q1821" i="6" s="1"/>
  <c r="O1822" i="6"/>
  <c r="P1822" i="6" s="1"/>
  <c r="Q1822" i="6" s="1"/>
  <c r="O1823" i="6"/>
  <c r="P1823" i="6" s="1"/>
  <c r="Q1823" i="6" s="1"/>
  <c r="O1824" i="6"/>
  <c r="P1824" i="6" s="1"/>
  <c r="Q1824" i="6" s="1"/>
  <c r="O1825" i="6"/>
  <c r="P1825" i="6" s="1"/>
  <c r="Q1825" i="6" s="1"/>
  <c r="O1826" i="6"/>
  <c r="P1826" i="6" s="1"/>
  <c r="Q1826" i="6" s="1"/>
  <c r="O1827" i="6"/>
  <c r="P1827" i="6" s="1"/>
  <c r="Q1827" i="6" s="1"/>
  <c r="O1828" i="6"/>
  <c r="P1828" i="6" s="1"/>
  <c r="Q1828" i="6" s="1"/>
  <c r="O1829" i="6"/>
  <c r="P1829" i="6" s="1"/>
  <c r="Q1829" i="6" s="1"/>
  <c r="O1830" i="6"/>
  <c r="P1830" i="6" s="1"/>
  <c r="Q1830" i="6" s="1"/>
  <c r="O1831" i="6"/>
  <c r="P1831" i="6" s="1"/>
  <c r="Q1831" i="6" s="1"/>
  <c r="O1832" i="6"/>
  <c r="P1832" i="6" s="1"/>
  <c r="Q1832" i="6" s="1"/>
  <c r="O1833" i="6"/>
  <c r="P1833" i="6" s="1"/>
  <c r="Q1833" i="6" s="1"/>
  <c r="O1834" i="6"/>
  <c r="P1834" i="6" s="1"/>
  <c r="Q1834" i="6" s="1"/>
  <c r="O1835" i="6"/>
  <c r="P1835" i="6" s="1"/>
  <c r="Q1835" i="6" s="1"/>
  <c r="O1836" i="6"/>
  <c r="P1836" i="6" s="1"/>
  <c r="Q1836" i="6" s="1"/>
  <c r="O1837" i="6"/>
  <c r="P1837" i="6" s="1"/>
  <c r="Q1837" i="6" s="1"/>
  <c r="O1838" i="6"/>
  <c r="P1838" i="6" s="1"/>
  <c r="Q1838" i="6" s="1"/>
  <c r="O1839" i="6"/>
  <c r="P1839" i="6" s="1"/>
  <c r="Q1839" i="6" s="1"/>
  <c r="O1840" i="6"/>
  <c r="P1840" i="6" s="1"/>
  <c r="Q1840" i="6" s="1"/>
  <c r="O1841" i="6"/>
  <c r="P1841" i="6" s="1"/>
  <c r="Q1841" i="6" s="1"/>
  <c r="O1842" i="6"/>
  <c r="P1842" i="6" s="1"/>
  <c r="Q1842" i="6" s="1"/>
  <c r="O1843" i="6"/>
  <c r="P1843" i="6" s="1"/>
  <c r="Q1843" i="6" s="1"/>
  <c r="O1844" i="6"/>
  <c r="P1844" i="6" s="1"/>
  <c r="Q1844" i="6" s="1"/>
  <c r="O1845" i="6"/>
  <c r="P1845" i="6" s="1"/>
  <c r="Q1845" i="6" s="1"/>
  <c r="O1846" i="6"/>
  <c r="P1846" i="6" s="1"/>
  <c r="Q1846" i="6" s="1"/>
  <c r="O1847" i="6"/>
  <c r="P1847" i="6" s="1"/>
  <c r="Q1847" i="6" s="1"/>
  <c r="O1848" i="6"/>
  <c r="P1848" i="6" s="1"/>
  <c r="Q1848" i="6" s="1"/>
  <c r="O1849" i="6"/>
  <c r="P1849" i="6" s="1"/>
  <c r="Q1849" i="6" s="1"/>
  <c r="O1850" i="6"/>
  <c r="P1850" i="6" s="1"/>
  <c r="Q1850" i="6" s="1"/>
  <c r="O1851" i="6"/>
  <c r="P1851" i="6" s="1"/>
  <c r="Q1851" i="6" s="1"/>
  <c r="O1852" i="6"/>
  <c r="P1852" i="6" s="1"/>
  <c r="Q1852" i="6" s="1"/>
  <c r="O1853" i="6"/>
  <c r="P1853" i="6" s="1"/>
  <c r="Q1853" i="6" s="1"/>
  <c r="O1854" i="6"/>
  <c r="P1854" i="6" s="1"/>
  <c r="Q1854" i="6" s="1"/>
  <c r="O1855" i="6"/>
  <c r="P1855" i="6" s="1"/>
  <c r="Q1855" i="6" s="1"/>
  <c r="O1856" i="6"/>
  <c r="P1856" i="6" s="1"/>
  <c r="Q1856" i="6" s="1"/>
  <c r="O1857" i="6"/>
  <c r="P1857" i="6" s="1"/>
  <c r="Q1857" i="6" s="1"/>
  <c r="O1858" i="6"/>
  <c r="P1858" i="6" s="1"/>
  <c r="Q1858" i="6" s="1"/>
  <c r="O1859" i="6"/>
  <c r="P1859" i="6" s="1"/>
  <c r="Q1859" i="6" s="1"/>
  <c r="O1860" i="6"/>
  <c r="P1860" i="6" s="1"/>
  <c r="Q1860" i="6" s="1"/>
  <c r="O1861" i="6"/>
  <c r="P1861" i="6" s="1"/>
  <c r="Q1861" i="6" s="1"/>
  <c r="O1862" i="6"/>
  <c r="P1862" i="6" s="1"/>
  <c r="Q1862" i="6" s="1"/>
  <c r="O1863" i="6"/>
  <c r="P1863" i="6" s="1"/>
  <c r="Q1863" i="6" s="1"/>
  <c r="O1864" i="6"/>
  <c r="P1864" i="6" s="1"/>
  <c r="Q1864" i="6" s="1"/>
  <c r="O1865" i="6"/>
  <c r="P1865" i="6" s="1"/>
  <c r="Q1865" i="6" s="1"/>
  <c r="O1866" i="6"/>
  <c r="P1866" i="6" s="1"/>
  <c r="Q1866" i="6" s="1"/>
  <c r="O1867" i="6"/>
  <c r="P1867" i="6" s="1"/>
  <c r="Q1867" i="6" s="1"/>
  <c r="O1868" i="6"/>
  <c r="P1868" i="6" s="1"/>
  <c r="Q1868" i="6" s="1"/>
  <c r="O1869" i="6"/>
  <c r="P1869" i="6" s="1"/>
  <c r="Q1869" i="6" s="1"/>
  <c r="O1870" i="6"/>
  <c r="P1870" i="6" s="1"/>
  <c r="Q1870" i="6" s="1"/>
  <c r="O1871" i="6"/>
  <c r="P1871" i="6" s="1"/>
  <c r="Q1871" i="6" s="1"/>
  <c r="O1872" i="6"/>
  <c r="P1872" i="6" s="1"/>
  <c r="Q1872" i="6" s="1"/>
  <c r="O1873" i="6"/>
  <c r="P1873" i="6" s="1"/>
  <c r="Q1873" i="6" s="1"/>
  <c r="O1874" i="6"/>
  <c r="P1874" i="6" s="1"/>
  <c r="Q1874" i="6" s="1"/>
  <c r="O1875" i="6"/>
  <c r="P1875" i="6" s="1"/>
  <c r="Q1875" i="6" s="1"/>
  <c r="O1876" i="6"/>
  <c r="P1876" i="6" s="1"/>
  <c r="Q1876" i="6" s="1"/>
  <c r="O1877" i="6"/>
  <c r="P1877" i="6" s="1"/>
  <c r="Q1877" i="6" s="1"/>
  <c r="O1878" i="6"/>
  <c r="P1878" i="6" s="1"/>
  <c r="Q1878" i="6" s="1"/>
  <c r="O1879" i="6"/>
  <c r="P1879" i="6" s="1"/>
  <c r="Q1879" i="6" s="1"/>
  <c r="O1880" i="6"/>
  <c r="P1880" i="6" s="1"/>
  <c r="Q1880" i="6" s="1"/>
  <c r="O1881" i="6"/>
  <c r="P1881" i="6" s="1"/>
  <c r="Q1881" i="6" s="1"/>
  <c r="O1882" i="6"/>
  <c r="P1882" i="6" s="1"/>
  <c r="Q1882" i="6" s="1"/>
  <c r="O1883" i="6"/>
  <c r="P1883" i="6" s="1"/>
  <c r="Q1883" i="6" s="1"/>
  <c r="O1884" i="6"/>
  <c r="P1884" i="6" s="1"/>
  <c r="Q1884" i="6" s="1"/>
  <c r="O1885" i="6"/>
  <c r="P1885" i="6" s="1"/>
  <c r="Q1885" i="6" s="1"/>
  <c r="O1886" i="6"/>
  <c r="P1886" i="6" s="1"/>
  <c r="Q1886" i="6" s="1"/>
  <c r="O1887" i="6"/>
  <c r="P1887" i="6" s="1"/>
  <c r="Q1887" i="6" s="1"/>
  <c r="O1888" i="6"/>
  <c r="P1888" i="6" s="1"/>
  <c r="Q1888" i="6" s="1"/>
  <c r="O1889" i="6"/>
  <c r="P1889" i="6" s="1"/>
  <c r="Q1889" i="6" s="1"/>
  <c r="O1890" i="6"/>
  <c r="P1890" i="6" s="1"/>
  <c r="Q1890" i="6" s="1"/>
  <c r="O1891" i="6"/>
  <c r="P1891" i="6" s="1"/>
  <c r="Q1891" i="6" s="1"/>
  <c r="O1892" i="6"/>
  <c r="P1892" i="6" s="1"/>
  <c r="Q1892" i="6" s="1"/>
  <c r="O1893" i="6"/>
  <c r="P1893" i="6" s="1"/>
  <c r="Q1893" i="6" s="1"/>
  <c r="O1894" i="6"/>
  <c r="P1894" i="6" s="1"/>
  <c r="Q1894" i="6" s="1"/>
  <c r="O1895" i="6"/>
  <c r="P1895" i="6" s="1"/>
  <c r="Q1895" i="6" s="1"/>
  <c r="O1896" i="6"/>
  <c r="P1896" i="6" s="1"/>
  <c r="Q1896" i="6" s="1"/>
  <c r="O1897" i="6"/>
  <c r="P1897" i="6" s="1"/>
  <c r="Q1897" i="6" s="1"/>
  <c r="O1898" i="6"/>
  <c r="P1898" i="6" s="1"/>
  <c r="Q1898" i="6" s="1"/>
  <c r="O1899" i="6"/>
  <c r="P1899" i="6" s="1"/>
  <c r="Q1899" i="6" s="1"/>
  <c r="O1900" i="6"/>
  <c r="P1900" i="6" s="1"/>
  <c r="Q1900" i="6" s="1"/>
  <c r="O1901" i="6"/>
  <c r="P1901" i="6" s="1"/>
  <c r="Q1901" i="6" s="1"/>
  <c r="O1902" i="6"/>
  <c r="P1902" i="6" s="1"/>
  <c r="Q1902" i="6" s="1"/>
  <c r="O1903" i="6"/>
  <c r="P1903" i="6" s="1"/>
  <c r="Q1903" i="6" s="1"/>
  <c r="O1904" i="6"/>
  <c r="P1904" i="6" s="1"/>
  <c r="Q1904" i="6" s="1"/>
  <c r="O1905" i="6"/>
  <c r="P1905" i="6" s="1"/>
  <c r="Q1905" i="6" s="1"/>
  <c r="O1906" i="6"/>
  <c r="P1906" i="6" s="1"/>
  <c r="Q1906" i="6" s="1"/>
  <c r="O1907" i="6"/>
  <c r="P1907" i="6" s="1"/>
  <c r="Q1907" i="6" s="1"/>
  <c r="O1908" i="6"/>
  <c r="P1908" i="6" s="1"/>
  <c r="Q1908" i="6" s="1"/>
  <c r="O1909" i="6"/>
  <c r="P1909" i="6" s="1"/>
  <c r="Q1909" i="6" s="1"/>
  <c r="O1910" i="6"/>
  <c r="P1910" i="6" s="1"/>
  <c r="Q1910" i="6" s="1"/>
  <c r="O1911" i="6"/>
  <c r="P1911" i="6" s="1"/>
  <c r="Q1911" i="6" s="1"/>
  <c r="O1912" i="6"/>
  <c r="P1912" i="6" s="1"/>
  <c r="Q1912" i="6" s="1"/>
  <c r="O1913" i="6"/>
  <c r="P1913" i="6" s="1"/>
  <c r="Q1913" i="6" s="1"/>
  <c r="O1914" i="6"/>
  <c r="P1914" i="6" s="1"/>
  <c r="Q1914" i="6" s="1"/>
  <c r="O1915" i="6"/>
  <c r="P1915" i="6" s="1"/>
  <c r="Q1915" i="6" s="1"/>
  <c r="O1916" i="6"/>
  <c r="P1916" i="6" s="1"/>
  <c r="Q1916" i="6" s="1"/>
  <c r="O1917" i="6"/>
  <c r="P1917" i="6" s="1"/>
  <c r="Q1917" i="6" s="1"/>
  <c r="O1918" i="6"/>
  <c r="P1918" i="6" s="1"/>
  <c r="Q1918" i="6" s="1"/>
  <c r="O1919" i="6"/>
  <c r="P1919" i="6" s="1"/>
  <c r="Q1919" i="6" s="1"/>
  <c r="O1920" i="6"/>
  <c r="P1920" i="6" s="1"/>
  <c r="Q1920" i="6" s="1"/>
  <c r="O1921" i="6"/>
  <c r="P1921" i="6" s="1"/>
  <c r="Q1921" i="6" s="1"/>
  <c r="O1922" i="6"/>
  <c r="P1922" i="6" s="1"/>
  <c r="Q1922" i="6" s="1"/>
  <c r="O1923" i="6"/>
  <c r="P1923" i="6" s="1"/>
  <c r="Q1923" i="6" s="1"/>
  <c r="O1924" i="6"/>
  <c r="P1924" i="6" s="1"/>
  <c r="Q1924" i="6" s="1"/>
  <c r="O1925" i="6"/>
  <c r="P1925" i="6" s="1"/>
  <c r="Q1925" i="6" s="1"/>
  <c r="O1926" i="6"/>
  <c r="P1926" i="6" s="1"/>
  <c r="Q1926" i="6" s="1"/>
  <c r="O1927" i="6"/>
  <c r="P1927" i="6" s="1"/>
  <c r="Q1927" i="6" s="1"/>
  <c r="O1928" i="6"/>
  <c r="P1928" i="6" s="1"/>
  <c r="Q1928" i="6" s="1"/>
  <c r="O1929" i="6"/>
  <c r="P1929" i="6" s="1"/>
  <c r="Q1929" i="6" s="1"/>
  <c r="O1930" i="6"/>
  <c r="P1930" i="6" s="1"/>
  <c r="Q1930" i="6" s="1"/>
  <c r="O1931" i="6"/>
  <c r="P1931" i="6" s="1"/>
  <c r="Q1931" i="6" s="1"/>
  <c r="O1932" i="6"/>
  <c r="P1932" i="6" s="1"/>
  <c r="Q1932" i="6" s="1"/>
  <c r="O1933" i="6"/>
  <c r="P1933" i="6" s="1"/>
  <c r="Q1933" i="6" s="1"/>
  <c r="O1934" i="6"/>
  <c r="P1934" i="6" s="1"/>
  <c r="Q1934" i="6" s="1"/>
  <c r="O1935" i="6"/>
  <c r="P1935" i="6" s="1"/>
  <c r="Q1935" i="6" s="1"/>
  <c r="O1936" i="6"/>
  <c r="P1936" i="6" s="1"/>
  <c r="Q1936" i="6" s="1"/>
  <c r="O1937" i="6"/>
  <c r="P1937" i="6" s="1"/>
  <c r="Q1937" i="6" s="1"/>
  <c r="O1938" i="6"/>
  <c r="P1938" i="6" s="1"/>
  <c r="Q1938" i="6" s="1"/>
  <c r="O1939" i="6"/>
  <c r="P1939" i="6" s="1"/>
  <c r="Q1939" i="6" s="1"/>
  <c r="O1940" i="6"/>
  <c r="P1940" i="6" s="1"/>
  <c r="Q1940" i="6" s="1"/>
  <c r="O1941" i="6"/>
  <c r="P1941" i="6" s="1"/>
  <c r="Q1941" i="6" s="1"/>
  <c r="O1942" i="6"/>
  <c r="P1942" i="6" s="1"/>
  <c r="Q1942" i="6" s="1"/>
  <c r="O1943" i="6"/>
  <c r="P1943" i="6" s="1"/>
  <c r="Q1943" i="6" s="1"/>
  <c r="O1944" i="6"/>
  <c r="P1944" i="6" s="1"/>
  <c r="Q1944" i="6" s="1"/>
  <c r="O1945" i="6"/>
  <c r="P1945" i="6" s="1"/>
  <c r="Q1945" i="6" s="1"/>
  <c r="O1946" i="6"/>
  <c r="P1946" i="6" s="1"/>
  <c r="Q1946" i="6" s="1"/>
  <c r="O1947" i="6"/>
  <c r="P1947" i="6" s="1"/>
  <c r="Q1947" i="6" s="1"/>
  <c r="O1948" i="6"/>
  <c r="P1948" i="6" s="1"/>
  <c r="Q1948" i="6" s="1"/>
  <c r="O1949" i="6"/>
  <c r="P1949" i="6" s="1"/>
  <c r="Q1949" i="6" s="1"/>
  <c r="O1950" i="6"/>
  <c r="P1950" i="6" s="1"/>
  <c r="Q1950" i="6" s="1"/>
  <c r="O1951" i="6"/>
  <c r="P1951" i="6" s="1"/>
  <c r="Q1951" i="6" s="1"/>
  <c r="O1952" i="6"/>
  <c r="P1952" i="6" s="1"/>
  <c r="Q1952" i="6" s="1"/>
  <c r="O1953" i="6"/>
  <c r="P1953" i="6" s="1"/>
  <c r="Q1953" i="6" s="1"/>
  <c r="O1954" i="6"/>
  <c r="P1954" i="6" s="1"/>
  <c r="Q1954" i="6" s="1"/>
  <c r="O1955" i="6"/>
  <c r="P1955" i="6" s="1"/>
  <c r="Q1955" i="6" s="1"/>
  <c r="O1956" i="6"/>
  <c r="P1956" i="6" s="1"/>
  <c r="Q1956" i="6" s="1"/>
  <c r="O1957" i="6"/>
  <c r="P1957" i="6" s="1"/>
  <c r="Q1957" i="6" s="1"/>
  <c r="O1958" i="6"/>
  <c r="P1958" i="6" s="1"/>
  <c r="Q1958" i="6" s="1"/>
  <c r="O1959" i="6"/>
  <c r="P1959" i="6" s="1"/>
  <c r="Q1959" i="6" s="1"/>
  <c r="O1960" i="6"/>
  <c r="P1960" i="6" s="1"/>
  <c r="Q1960" i="6" s="1"/>
  <c r="O1961" i="6"/>
  <c r="P1961" i="6" s="1"/>
  <c r="Q1961" i="6" s="1"/>
  <c r="O1962" i="6"/>
  <c r="P1962" i="6" s="1"/>
  <c r="Q1962" i="6" s="1"/>
  <c r="O1963" i="6"/>
  <c r="P1963" i="6" s="1"/>
  <c r="Q1963" i="6" s="1"/>
  <c r="O1964" i="6"/>
  <c r="P1964" i="6" s="1"/>
  <c r="Q1964" i="6" s="1"/>
  <c r="O1965" i="6"/>
  <c r="P1965" i="6" s="1"/>
  <c r="Q1965" i="6" s="1"/>
  <c r="O1966" i="6"/>
  <c r="P1966" i="6" s="1"/>
  <c r="Q1966" i="6" s="1"/>
  <c r="O1967" i="6"/>
  <c r="P1967" i="6" s="1"/>
  <c r="Q1967" i="6" s="1"/>
  <c r="O1968" i="6"/>
  <c r="P1968" i="6" s="1"/>
  <c r="Q1968" i="6" s="1"/>
  <c r="O1969" i="6"/>
  <c r="P1969" i="6" s="1"/>
  <c r="Q1969" i="6" s="1"/>
  <c r="O1970" i="6"/>
  <c r="P1970" i="6" s="1"/>
  <c r="Q1970" i="6" s="1"/>
  <c r="O1971" i="6"/>
  <c r="P1971" i="6" s="1"/>
  <c r="Q1971" i="6" s="1"/>
  <c r="O1972" i="6"/>
  <c r="P1972" i="6" s="1"/>
  <c r="Q1972" i="6" s="1"/>
  <c r="O1973" i="6"/>
  <c r="P1973" i="6" s="1"/>
  <c r="Q1973" i="6" s="1"/>
  <c r="O1974" i="6"/>
  <c r="P1974" i="6" s="1"/>
  <c r="Q1974" i="6" s="1"/>
  <c r="O1975" i="6"/>
  <c r="P1975" i="6" s="1"/>
  <c r="Q1975" i="6" s="1"/>
  <c r="O1976" i="6"/>
  <c r="P1976" i="6" s="1"/>
  <c r="Q1976" i="6" s="1"/>
  <c r="O1977" i="6"/>
  <c r="P1977" i="6" s="1"/>
  <c r="Q1977" i="6" s="1"/>
  <c r="O1978" i="6"/>
  <c r="P1978" i="6" s="1"/>
  <c r="Q1978" i="6" s="1"/>
  <c r="O1979" i="6"/>
  <c r="P1979" i="6" s="1"/>
  <c r="Q1979" i="6" s="1"/>
  <c r="O1980" i="6"/>
  <c r="P1980" i="6" s="1"/>
  <c r="Q1980" i="6" s="1"/>
  <c r="O1981" i="6"/>
  <c r="P1981" i="6" s="1"/>
  <c r="Q1981" i="6" s="1"/>
  <c r="O1982" i="6"/>
  <c r="P1982" i="6" s="1"/>
  <c r="Q1982" i="6" s="1"/>
  <c r="O1983" i="6"/>
  <c r="P1983" i="6" s="1"/>
  <c r="Q1983" i="6" s="1"/>
  <c r="O1984" i="6"/>
  <c r="P1984" i="6" s="1"/>
  <c r="Q1984" i="6" s="1"/>
  <c r="O1985" i="6"/>
  <c r="P1985" i="6" s="1"/>
  <c r="Q1985" i="6" s="1"/>
  <c r="O1986" i="6"/>
  <c r="P1986" i="6" s="1"/>
  <c r="Q1986" i="6" s="1"/>
  <c r="O1987" i="6"/>
  <c r="P1987" i="6" s="1"/>
  <c r="Q1987" i="6" s="1"/>
  <c r="O1988" i="6"/>
  <c r="P1988" i="6" s="1"/>
  <c r="Q1988" i="6" s="1"/>
  <c r="O1989" i="6"/>
  <c r="P1989" i="6" s="1"/>
  <c r="Q1989" i="6" s="1"/>
  <c r="O1990" i="6"/>
  <c r="P1990" i="6" s="1"/>
  <c r="Q1990" i="6" s="1"/>
  <c r="O1991" i="6"/>
  <c r="P1991" i="6" s="1"/>
  <c r="Q1991" i="6" s="1"/>
  <c r="O1992" i="6"/>
  <c r="P1992" i="6" s="1"/>
  <c r="Q1992" i="6" s="1"/>
  <c r="O1993" i="6"/>
  <c r="P1993" i="6" s="1"/>
  <c r="Q1993" i="6" s="1"/>
  <c r="O1994" i="6"/>
  <c r="P1994" i="6" s="1"/>
  <c r="Q1994" i="6" s="1"/>
  <c r="O1995" i="6"/>
  <c r="P1995" i="6" s="1"/>
  <c r="Q1995" i="6" s="1"/>
  <c r="O1996" i="6"/>
  <c r="P1996" i="6" s="1"/>
  <c r="Q1996" i="6" s="1"/>
  <c r="O1997" i="6"/>
  <c r="P1997" i="6" s="1"/>
  <c r="Q1997" i="6" s="1"/>
  <c r="O1998" i="6"/>
  <c r="P1998" i="6" s="1"/>
  <c r="Q1998" i="6" s="1"/>
  <c r="O1999" i="6"/>
  <c r="P1999" i="6" s="1"/>
  <c r="Q1999" i="6" s="1"/>
  <c r="O2000" i="6"/>
  <c r="P2000" i="6" s="1"/>
  <c r="Q2000" i="6" s="1"/>
  <c r="O2001" i="6"/>
  <c r="P2001" i="6" s="1"/>
  <c r="Q2001" i="6" s="1"/>
  <c r="O2002" i="6"/>
  <c r="P2002" i="6" s="1"/>
  <c r="Q2002" i="6" s="1"/>
  <c r="O2003" i="6"/>
  <c r="P2003" i="6" s="1"/>
  <c r="Q2003" i="6" s="1"/>
  <c r="O2004" i="6"/>
  <c r="P2004" i="6" s="1"/>
  <c r="Q2004" i="6" s="1"/>
  <c r="O2005" i="6"/>
  <c r="P2005" i="6" s="1"/>
  <c r="Q2005" i="6" s="1"/>
  <c r="O2006" i="6"/>
  <c r="P2006" i="6" s="1"/>
  <c r="Q2006" i="6" s="1"/>
  <c r="O2007" i="6"/>
  <c r="P2007" i="6" s="1"/>
  <c r="Q2007" i="6" s="1"/>
  <c r="O2008" i="6"/>
  <c r="P2008" i="6" s="1"/>
  <c r="Q2008" i="6" s="1"/>
  <c r="O2009" i="6"/>
  <c r="P2009" i="6" s="1"/>
  <c r="Q2009" i="6" s="1"/>
  <c r="O2010" i="6"/>
  <c r="P2010" i="6" s="1"/>
  <c r="Q2010" i="6" s="1"/>
  <c r="O2011" i="6"/>
  <c r="P2011" i="6" s="1"/>
  <c r="Q2011" i="6" s="1"/>
  <c r="O2012" i="6"/>
  <c r="P2012" i="6" s="1"/>
  <c r="Q2012" i="6" s="1"/>
  <c r="O2013" i="6"/>
  <c r="P2013" i="6" s="1"/>
  <c r="Q2013" i="6" s="1"/>
  <c r="O2014" i="6"/>
  <c r="P2014" i="6" s="1"/>
  <c r="Q2014" i="6" s="1"/>
  <c r="O2015" i="6"/>
  <c r="P2015" i="6" s="1"/>
  <c r="Q2015" i="6" s="1"/>
  <c r="O2016" i="6"/>
  <c r="P2016" i="6" s="1"/>
  <c r="Q2016" i="6" s="1"/>
  <c r="O2017" i="6"/>
  <c r="P2017" i="6" s="1"/>
  <c r="Q2017" i="6" s="1"/>
  <c r="O2018" i="6"/>
  <c r="P2018" i="6" s="1"/>
  <c r="Q2018" i="6" s="1"/>
  <c r="O2019" i="6"/>
  <c r="P2019" i="6" s="1"/>
  <c r="Q2019" i="6" s="1"/>
  <c r="O2020" i="6"/>
  <c r="P2020" i="6" s="1"/>
  <c r="Q2020" i="6" s="1"/>
  <c r="O2021" i="6"/>
  <c r="P2021" i="6" s="1"/>
  <c r="Q2021" i="6" s="1"/>
  <c r="O2022" i="6"/>
  <c r="P2022" i="6" s="1"/>
  <c r="Q2022" i="6" s="1"/>
  <c r="O2023" i="6"/>
  <c r="P2023" i="6" s="1"/>
  <c r="Q2023" i="6" s="1"/>
  <c r="O2024" i="6"/>
  <c r="P2024" i="6" s="1"/>
  <c r="Q2024" i="6" s="1"/>
  <c r="O2025" i="6"/>
  <c r="P2025" i="6" s="1"/>
  <c r="Q2025" i="6" s="1"/>
  <c r="O2026" i="6"/>
  <c r="P2026" i="6" s="1"/>
  <c r="Q2026" i="6" s="1"/>
  <c r="O2027" i="6"/>
  <c r="P2027" i="6" s="1"/>
  <c r="Q2027" i="6" s="1"/>
  <c r="O2028" i="6"/>
  <c r="P2028" i="6" s="1"/>
  <c r="Q2028" i="6" s="1"/>
  <c r="O2029" i="6"/>
  <c r="P2029" i="6" s="1"/>
  <c r="Q2029" i="6" s="1"/>
  <c r="O2030" i="6"/>
  <c r="P2030" i="6" s="1"/>
  <c r="Q2030" i="6" s="1"/>
  <c r="O2031" i="6"/>
  <c r="P2031" i="6" s="1"/>
  <c r="Q2031" i="6" s="1"/>
  <c r="O2032" i="6"/>
  <c r="P2032" i="6" s="1"/>
  <c r="Q2032" i="6" s="1"/>
  <c r="O2033" i="6"/>
  <c r="P2033" i="6" s="1"/>
  <c r="Q2033" i="6" s="1"/>
  <c r="O2034" i="6"/>
  <c r="P2034" i="6" s="1"/>
  <c r="Q2034" i="6" s="1"/>
  <c r="O2035" i="6"/>
  <c r="P2035" i="6" s="1"/>
  <c r="Q2035" i="6" s="1"/>
  <c r="O2036" i="6"/>
  <c r="P2036" i="6" s="1"/>
  <c r="Q2036" i="6" s="1"/>
  <c r="O2037" i="6"/>
  <c r="P2037" i="6" s="1"/>
  <c r="Q2037" i="6" s="1"/>
  <c r="O2038" i="6"/>
  <c r="P2038" i="6" s="1"/>
  <c r="Q2038" i="6" s="1"/>
  <c r="O2039" i="6"/>
  <c r="P2039" i="6" s="1"/>
  <c r="Q2039" i="6" s="1"/>
  <c r="O2040" i="6"/>
  <c r="P2040" i="6" s="1"/>
  <c r="Q2040" i="6" s="1"/>
  <c r="O2041" i="6"/>
  <c r="P2041" i="6" s="1"/>
  <c r="Q2041" i="6" s="1"/>
  <c r="O2042" i="6"/>
  <c r="P2042" i="6" s="1"/>
  <c r="Q2042" i="6" s="1"/>
  <c r="O2043" i="6"/>
  <c r="P2043" i="6" s="1"/>
  <c r="Q2043" i="6" s="1"/>
  <c r="O2044" i="6"/>
  <c r="P2044" i="6" s="1"/>
  <c r="Q2044" i="6" s="1"/>
  <c r="O2045" i="6"/>
  <c r="P2045" i="6" s="1"/>
  <c r="Q2045" i="6" s="1"/>
  <c r="O2046" i="6"/>
  <c r="P2046" i="6" s="1"/>
  <c r="Q2046" i="6" s="1"/>
  <c r="O2047" i="6"/>
  <c r="P2047" i="6" s="1"/>
  <c r="Q2047" i="6" s="1"/>
  <c r="O2048" i="6"/>
  <c r="P2048" i="6" s="1"/>
  <c r="Q2048" i="6" s="1"/>
  <c r="O2049" i="6"/>
  <c r="P2049" i="6" s="1"/>
  <c r="Q2049" i="6" s="1"/>
  <c r="O2050" i="6"/>
  <c r="P2050" i="6" s="1"/>
  <c r="Q2050" i="6" s="1"/>
  <c r="O2051" i="6"/>
  <c r="P2051" i="6" s="1"/>
  <c r="Q2051" i="6" s="1"/>
  <c r="O2052" i="6"/>
  <c r="P2052" i="6" s="1"/>
  <c r="Q2052" i="6" s="1"/>
  <c r="O2053" i="6"/>
  <c r="P2053" i="6" s="1"/>
  <c r="Q2053" i="6" s="1"/>
  <c r="O2054" i="6"/>
  <c r="P2054" i="6" s="1"/>
  <c r="Q2054" i="6" s="1"/>
  <c r="O2055" i="6"/>
  <c r="P2055" i="6" s="1"/>
  <c r="Q2055" i="6" s="1"/>
  <c r="O2056" i="6"/>
  <c r="P2056" i="6" s="1"/>
  <c r="Q2056" i="6" s="1"/>
  <c r="O2057" i="6"/>
  <c r="P2057" i="6" s="1"/>
  <c r="Q2057" i="6" s="1"/>
  <c r="O2058" i="6"/>
  <c r="P2058" i="6" s="1"/>
  <c r="Q2058" i="6" s="1"/>
  <c r="O2059" i="6"/>
  <c r="P2059" i="6" s="1"/>
  <c r="Q2059" i="6" s="1"/>
  <c r="O2060" i="6"/>
  <c r="P2060" i="6" s="1"/>
  <c r="Q2060" i="6" s="1"/>
  <c r="O2061" i="6"/>
  <c r="P2061" i="6" s="1"/>
  <c r="Q2061" i="6" s="1"/>
  <c r="O2062" i="6"/>
  <c r="P2062" i="6" s="1"/>
  <c r="Q2062" i="6" s="1"/>
  <c r="O2063" i="6"/>
  <c r="P2063" i="6" s="1"/>
  <c r="Q2063" i="6" s="1"/>
  <c r="O2064" i="6"/>
  <c r="P2064" i="6" s="1"/>
  <c r="Q2064" i="6" s="1"/>
  <c r="O2065" i="6"/>
  <c r="P2065" i="6" s="1"/>
  <c r="Q2065" i="6" s="1"/>
  <c r="O2066" i="6"/>
  <c r="P2066" i="6" s="1"/>
  <c r="Q2066" i="6" s="1"/>
  <c r="O2067" i="6"/>
  <c r="P2067" i="6" s="1"/>
  <c r="Q2067" i="6" s="1"/>
  <c r="O2068" i="6"/>
  <c r="P2068" i="6" s="1"/>
  <c r="Q2068" i="6" s="1"/>
  <c r="O2069" i="6"/>
  <c r="P2069" i="6" s="1"/>
  <c r="Q2069" i="6" s="1"/>
  <c r="O2070" i="6"/>
  <c r="P2070" i="6" s="1"/>
  <c r="Q2070" i="6" s="1"/>
  <c r="O2071" i="6"/>
  <c r="P2071" i="6" s="1"/>
  <c r="Q2071" i="6" s="1"/>
  <c r="O2072" i="6"/>
  <c r="P2072" i="6" s="1"/>
  <c r="Q2072" i="6" s="1"/>
  <c r="O2073" i="6"/>
  <c r="P2073" i="6" s="1"/>
  <c r="Q2073" i="6" s="1"/>
  <c r="O2074" i="6"/>
  <c r="P2074" i="6" s="1"/>
  <c r="Q2074" i="6" s="1"/>
  <c r="O2075" i="6"/>
  <c r="P2075" i="6" s="1"/>
  <c r="Q2075" i="6" s="1"/>
  <c r="O2076" i="6"/>
  <c r="P2076" i="6" s="1"/>
  <c r="Q2076" i="6" s="1"/>
  <c r="O2077" i="6"/>
  <c r="P2077" i="6" s="1"/>
  <c r="Q2077" i="6" s="1"/>
  <c r="O2078" i="6"/>
  <c r="P2078" i="6" s="1"/>
  <c r="Q2078" i="6" s="1"/>
  <c r="O2079" i="6"/>
  <c r="P2079" i="6" s="1"/>
  <c r="Q2079" i="6" s="1"/>
  <c r="O2080" i="6"/>
  <c r="P2080" i="6" s="1"/>
  <c r="Q2080" i="6" s="1"/>
  <c r="O2081" i="6"/>
  <c r="P2081" i="6" s="1"/>
  <c r="Q2081" i="6" s="1"/>
  <c r="O2082" i="6"/>
  <c r="P2082" i="6" s="1"/>
  <c r="Q2082" i="6" s="1"/>
  <c r="O2083" i="6"/>
  <c r="P2083" i="6" s="1"/>
  <c r="Q2083" i="6" s="1"/>
  <c r="O2084" i="6"/>
  <c r="P2084" i="6" s="1"/>
  <c r="Q2084" i="6" s="1"/>
  <c r="O2085" i="6"/>
  <c r="P2085" i="6" s="1"/>
  <c r="Q2085" i="6" s="1"/>
  <c r="O2086" i="6"/>
  <c r="P2086" i="6" s="1"/>
  <c r="Q2086" i="6" s="1"/>
  <c r="O2087" i="6"/>
  <c r="P2087" i="6" s="1"/>
  <c r="Q2087" i="6" s="1"/>
  <c r="O2088" i="6"/>
  <c r="P2088" i="6" s="1"/>
  <c r="Q2088" i="6" s="1"/>
  <c r="O2089" i="6"/>
  <c r="P2089" i="6" s="1"/>
  <c r="Q2089" i="6" s="1"/>
  <c r="O2090" i="6"/>
  <c r="P2090" i="6" s="1"/>
  <c r="Q2090" i="6" s="1"/>
  <c r="O2091" i="6"/>
  <c r="P2091" i="6" s="1"/>
  <c r="Q2091" i="6" s="1"/>
  <c r="O2092" i="6"/>
  <c r="P2092" i="6" s="1"/>
  <c r="Q2092" i="6" s="1"/>
  <c r="O2093" i="6"/>
  <c r="P2093" i="6" s="1"/>
  <c r="Q2093" i="6" s="1"/>
  <c r="O2094" i="6"/>
  <c r="P2094" i="6" s="1"/>
  <c r="Q2094" i="6" s="1"/>
  <c r="O2095" i="6"/>
  <c r="P2095" i="6" s="1"/>
  <c r="Q2095" i="6" s="1"/>
  <c r="O2096" i="6"/>
  <c r="P2096" i="6" s="1"/>
  <c r="Q2096" i="6" s="1"/>
  <c r="O2097" i="6"/>
  <c r="P2097" i="6" s="1"/>
  <c r="Q2097" i="6" s="1"/>
  <c r="O2098" i="6"/>
  <c r="P2098" i="6" s="1"/>
  <c r="Q2098" i="6" s="1"/>
  <c r="O2099" i="6"/>
  <c r="P2099" i="6" s="1"/>
  <c r="Q2099" i="6" s="1"/>
  <c r="O2100" i="6"/>
  <c r="P2100" i="6" s="1"/>
  <c r="Q2100" i="6" s="1"/>
  <c r="O2101" i="6"/>
  <c r="P2101" i="6" s="1"/>
  <c r="Q2101" i="6" s="1"/>
  <c r="O2102" i="6"/>
  <c r="P2102" i="6" s="1"/>
  <c r="Q2102" i="6" s="1"/>
  <c r="O2103" i="6"/>
  <c r="P2103" i="6" s="1"/>
  <c r="Q2103" i="6" s="1"/>
  <c r="O2104" i="6"/>
  <c r="P2104" i="6" s="1"/>
  <c r="Q2104" i="6" s="1"/>
  <c r="O2105" i="6"/>
  <c r="P2105" i="6" s="1"/>
  <c r="Q2105" i="6" s="1"/>
  <c r="O2106" i="6"/>
  <c r="P2106" i="6" s="1"/>
  <c r="Q2106" i="6" s="1"/>
  <c r="O2107" i="6"/>
  <c r="P2107" i="6" s="1"/>
  <c r="Q2107" i="6" s="1"/>
  <c r="O2108" i="6"/>
  <c r="P2108" i="6" s="1"/>
  <c r="Q2108" i="6" s="1"/>
  <c r="O2109" i="6"/>
  <c r="P2109" i="6" s="1"/>
  <c r="Q2109" i="6" s="1"/>
  <c r="O2110" i="6"/>
  <c r="P2110" i="6" s="1"/>
  <c r="Q2110" i="6" s="1"/>
  <c r="O2111" i="6"/>
  <c r="P2111" i="6" s="1"/>
  <c r="Q2111" i="6" s="1"/>
  <c r="O2112" i="6"/>
  <c r="P2112" i="6" s="1"/>
  <c r="Q2112" i="6" s="1"/>
  <c r="O2113" i="6"/>
  <c r="P2113" i="6" s="1"/>
  <c r="Q2113" i="6" s="1"/>
  <c r="O2114" i="6"/>
  <c r="P2114" i="6" s="1"/>
  <c r="Q2114" i="6" s="1"/>
  <c r="O2115" i="6"/>
  <c r="P2115" i="6" s="1"/>
  <c r="Q2115" i="6" s="1"/>
  <c r="O2116" i="6"/>
  <c r="P2116" i="6" s="1"/>
  <c r="Q2116" i="6" s="1"/>
  <c r="O2117" i="6"/>
  <c r="P2117" i="6" s="1"/>
  <c r="Q2117" i="6" s="1"/>
  <c r="O2118" i="6"/>
  <c r="P2118" i="6" s="1"/>
  <c r="Q2118" i="6" s="1"/>
  <c r="O2119" i="6"/>
  <c r="P2119" i="6" s="1"/>
  <c r="Q2119" i="6" s="1"/>
  <c r="O2120" i="6"/>
  <c r="P2120" i="6" s="1"/>
  <c r="Q2120" i="6" s="1"/>
  <c r="O2121" i="6"/>
  <c r="P2121" i="6" s="1"/>
  <c r="Q2121" i="6" s="1"/>
  <c r="O2122" i="6"/>
  <c r="P2122" i="6" s="1"/>
  <c r="Q2122" i="6" s="1"/>
  <c r="O2123" i="6"/>
  <c r="P2123" i="6" s="1"/>
  <c r="Q2123" i="6" s="1"/>
  <c r="O2124" i="6"/>
  <c r="P2124" i="6" s="1"/>
  <c r="Q2124" i="6" s="1"/>
  <c r="O2125" i="6"/>
  <c r="P2125" i="6" s="1"/>
  <c r="Q2125" i="6" s="1"/>
  <c r="O2126" i="6"/>
  <c r="P2126" i="6" s="1"/>
  <c r="Q2126" i="6" s="1"/>
  <c r="O2127" i="6"/>
  <c r="P2127" i="6" s="1"/>
  <c r="Q2127" i="6" s="1"/>
  <c r="O2128" i="6"/>
  <c r="P2128" i="6" s="1"/>
  <c r="Q2128" i="6" s="1"/>
  <c r="O2129" i="6"/>
  <c r="P2129" i="6" s="1"/>
  <c r="Q2129" i="6" s="1"/>
  <c r="O2130" i="6"/>
  <c r="P2130" i="6" s="1"/>
  <c r="Q2130" i="6" s="1"/>
  <c r="O2131" i="6"/>
  <c r="P2131" i="6" s="1"/>
  <c r="Q2131" i="6" s="1"/>
  <c r="O2132" i="6"/>
  <c r="P2132" i="6" s="1"/>
  <c r="Q2132" i="6" s="1"/>
  <c r="O2133" i="6"/>
  <c r="P2133" i="6" s="1"/>
  <c r="Q2133" i="6" s="1"/>
  <c r="O2134" i="6"/>
  <c r="P2134" i="6" s="1"/>
  <c r="Q2134" i="6" s="1"/>
  <c r="O2135" i="6"/>
  <c r="P2135" i="6" s="1"/>
  <c r="Q2135" i="6" s="1"/>
  <c r="O2136" i="6"/>
  <c r="P2136" i="6" s="1"/>
  <c r="Q2136" i="6" s="1"/>
  <c r="O2137" i="6"/>
  <c r="P2137" i="6" s="1"/>
  <c r="Q2137" i="6" s="1"/>
  <c r="O2138" i="6"/>
  <c r="P2138" i="6" s="1"/>
  <c r="Q2138" i="6" s="1"/>
  <c r="O2139" i="6"/>
  <c r="P2139" i="6" s="1"/>
  <c r="Q2139" i="6" s="1"/>
  <c r="O2140" i="6"/>
  <c r="P2140" i="6" s="1"/>
  <c r="Q2140" i="6" s="1"/>
  <c r="O2141" i="6"/>
  <c r="P2141" i="6" s="1"/>
  <c r="Q2141" i="6" s="1"/>
  <c r="O2142" i="6"/>
  <c r="P2142" i="6" s="1"/>
  <c r="Q2142" i="6" s="1"/>
  <c r="O2143" i="6"/>
  <c r="P2143" i="6" s="1"/>
  <c r="Q2143" i="6" s="1"/>
  <c r="O2144" i="6"/>
  <c r="P2144" i="6" s="1"/>
  <c r="Q2144" i="6" s="1"/>
  <c r="O2145" i="6"/>
  <c r="P2145" i="6" s="1"/>
  <c r="Q2145" i="6" s="1"/>
  <c r="O2146" i="6"/>
  <c r="P2146" i="6" s="1"/>
  <c r="Q2146" i="6" s="1"/>
  <c r="O2147" i="6"/>
  <c r="P2147" i="6" s="1"/>
  <c r="Q2147" i="6" s="1"/>
  <c r="O2148" i="6"/>
  <c r="P2148" i="6" s="1"/>
  <c r="Q2148" i="6" s="1"/>
  <c r="O2149" i="6"/>
  <c r="P2149" i="6" s="1"/>
  <c r="Q2149" i="6" s="1"/>
  <c r="O2150" i="6"/>
  <c r="P2150" i="6" s="1"/>
  <c r="Q2150" i="6" s="1"/>
  <c r="O2151" i="6"/>
  <c r="P2151" i="6" s="1"/>
  <c r="Q2151" i="6" s="1"/>
  <c r="O2152" i="6"/>
  <c r="P2152" i="6" s="1"/>
  <c r="Q2152" i="6" s="1"/>
  <c r="O2153" i="6"/>
  <c r="P2153" i="6" s="1"/>
  <c r="Q2153" i="6" s="1"/>
  <c r="O2154" i="6"/>
  <c r="P2154" i="6" s="1"/>
  <c r="Q2154" i="6" s="1"/>
  <c r="O2155" i="6"/>
  <c r="P2155" i="6" s="1"/>
  <c r="Q2155" i="6" s="1"/>
  <c r="O2156" i="6"/>
  <c r="P2156" i="6" s="1"/>
  <c r="Q2156" i="6" s="1"/>
  <c r="O2157" i="6"/>
  <c r="P2157" i="6" s="1"/>
  <c r="Q2157" i="6" s="1"/>
  <c r="O2158" i="6"/>
  <c r="P2158" i="6" s="1"/>
  <c r="Q2158" i="6" s="1"/>
  <c r="O2159" i="6"/>
  <c r="P2159" i="6" s="1"/>
  <c r="Q2159" i="6" s="1"/>
  <c r="O2160" i="6"/>
  <c r="P2160" i="6" s="1"/>
  <c r="Q2160" i="6" s="1"/>
  <c r="O2161" i="6"/>
  <c r="P2161" i="6" s="1"/>
  <c r="Q2161" i="6" s="1"/>
  <c r="O2162" i="6"/>
  <c r="P2162" i="6" s="1"/>
  <c r="Q2162" i="6" s="1"/>
  <c r="O2163" i="6"/>
  <c r="P2163" i="6" s="1"/>
  <c r="Q2163" i="6" s="1"/>
  <c r="O2164" i="6"/>
  <c r="P2164" i="6" s="1"/>
  <c r="Q2164" i="6" s="1"/>
  <c r="O2165" i="6"/>
  <c r="P2165" i="6" s="1"/>
  <c r="Q2165" i="6" s="1"/>
  <c r="O2166" i="6"/>
  <c r="P2166" i="6" s="1"/>
  <c r="Q2166" i="6" s="1"/>
  <c r="O2167" i="6"/>
  <c r="P2167" i="6" s="1"/>
  <c r="Q2167" i="6" s="1"/>
  <c r="O2168" i="6"/>
  <c r="P2168" i="6" s="1"/>
  <c r="Q2168" i="6" s="1"/>
  <c r="O2169" i="6"/>
  <c r="P2169" i="6" s="1"/>
  <c r="Q2169" i="6" s="1"/>
  <c r="O2170" i="6"/>
  <c r="P2170" i="6" s="1"/>
  <c r="Q2170" i="6" s="1"/>
  <c r="O2171" i="6"/>
  <c r="P2171" i="6" s="1"/>
  <c r="Q2171" i="6" s="1"/>
  <c r="O2172" i="6"/>
  <c r="P2172" i="6" s="1"/>
  <c r="Q2172" i="6" s="1"/>
  <c r="O2173" i="6"/>
  <c r="P2173" i="6" s="1"/>
  <c r="Q2173" i="6" s="1"/>
  <c r="O2174" i="6"/>
  <c r="P2174" i="6" s="1"/>
  <c r="Q2174" i="6" s="1"/>
  <c r="O2175" i="6"/>
  <c r="P2175" i="6" s="1"/>
  <c r="Q2175" i="6" s="1"/>
  <c r="O2176" i="6"/>
  <c r="P2176" i="6" s="1"/>
  <c r="Q2176" i="6" s="1"/>
  <c r="O2177" i="6"/>
  <c r="P2177" i="6" s="1"/>
  <c r="Q2177" i="6" s="1"/>
  <c r="O2178" i="6"/>
  <c r="P2178" i="6" s="1"/>
  <c r="Q2178" i="6" s="1"/>
  <c r="O2179" i="6"/>
  <c r="P2179" i="6" s="1"/>
  <c r="Q2179" i="6" s="1"/>
  <c r="O2180" i="6"/>
  <c r="P2180" i="6" s="1"/>
  <c r="Q2180" i="6" s="1"/>
  <c r="O2181" i="6"/>
  <c r="P2181" i="6" s="1"/>
  <c r="Q2181" i="6" s="1"/>
  <c r="O2182" i="6"/>
  <c r="P2182" i="6" s="1"/>
  <c r="Q2182" i="6" s="1"/>
  <c r="O2183" i="6"/>
  <c r="P2183" i="6" s="1"/>
  <c r="Q2183" i="6" s="1"/>
  <c r="O2184" i="6"/>
  <c r="P2184" i="6" s="1"/>
  <c r="Q2184" i="6" s="1"/>
  <c r="O2185" i="6"/>
  <c r="P2185" i="6" s="1"/>
  <c r="Q2185" i="6" s="1"/>
  <c r="O2186" i="6"/>
  <c r="P2186" i="6" s="1"/>
  <c r="Q2186" i="6" s="1"/>
  <c r="O2187" i="6"/>
  <c r="P2187" i="6" s="1"/>
  <c r="Q2187" i="6" s="1"/>
  <c r="O2188" i="6"/>
  <c r="P2188" i="6" s="1"/>
  <c r="Q2188" i="6" s="1"/>
  <c r="O2189" i="6"/>
  <c r="P2189" i="6" s="1"/>
  <c r="Q2189" i="6" s="1"/>
  <c r="O2190" i="6"/>
  <c r="P2190" i="6" s="1"/>
  <c r="Q2190" i="6" s="1"/>
  <c r="O2191" i="6"/>
  <c r="P2191" i="6" s="1"/>
  <c r="Q2191" i="6" s="1"/>
  <c r="O2192" i="6"/>
  <c r="P2192" i="6" s="1"/>
  <c r="Q2192" i="6" s="1"/>
  <c r="O2193" i="6"/>
  <c r="P2193" i="6" s="1"/>
  <c r="Q2193" i="6" s="1"/>
  <c r="O2194" i="6"/>
  <c r="P2194" i="6" s="1"/>
  <c r="Q2194" i="6" s="1"/>
  <c r="O2195" i="6"/>
  <c r="P2195" i="6" s="1"/>
  <c r="Q2195" i="6" s="1"/>
  <c r="O2196" i="6"/>
  <c r="P2196" i="6" s="1"/>
  <c r="Q2196" i="6" s="1"/>
  <c r="O2197" i="6"/>
  <c r="P2197" i="6" s="1"/>
  <c r="Q2197" i="6" s="1"/>
  <c r="O2198" i="6"/>
  <c r="P2198" i="6" s="1"/>
  <c r="Q2198" i="6" s="1"/>
  <c r="O2199" i="6"/>
  <c r="P2199" i="6" s="1"/>
  <c r="Q2199" i="6" s="1"/>
  <c r="O2200" i="6"/>
  <c r="P2200" i="6" s="1"/>
  <c r="Q2200" i="6" s="1"/>
  <c r="O2201" i="6"/>
  <c r="P2201" i="6" s="1"/>
  <c r="Q2201" i="6" s="1"/>
  <c r="O2202" i="6"/>
  <c r="P2202" i="6" s="1"/>
  <c r="Q2202" i="6" s="1"/>
  <c r="O2203" i="6"/>
  <c r="P2203" i="6" s="1"/>
  <c r="Q2203" i="6" s="1"/>
  <c r="O2204" i="6"/>
  <c r="P2204" i="6" s="1"/>
  <c r="Q2204" i="6" s="1"/>
  <c r="O2205" i="6"/>
  <c r="P2205" i="6" s="1"/>
  <c r="Q2205" i="6" s="1"/>
  <c r="O2206" i="6"/>
  <c r="P2206" i="6" s="1"/>
  <c r="Q2206" i="6" s="1"/>
  <c r="O2207" i="6"/>
  <c r="P2207" i="6" s="1"/>
  <c r="Q2207" i="6" s="1"/>
  <c r="O2208" i="6"/>
  <c r="P2208" i="6" s="1"/>
  <c r="Q2208" i="6" s="1"/>
  <c r="O2209" i="6"/>
  <c r="P2209" i="6" s="1"/>
  <c r="Q2209" i="6" s="1"/>
  <c r="O2210" i="6"/>
  <c r="P2210" i="6" s="1"/>
  <c r="Q2210" i="6" s="1"/>
  <c r="O2211" i="6"/>
  <c r="P2211" i="6" s="1"/>
  <c r="Q2211" i="6" s="1"/>
  <c r="O2212" i="6"/>
  <c r="P2212" i="6" s="1"/>
  <c r="Q2212" i="6" s="1"/>
  <c r="O2213" i="6"/>
  <c r="P2213" i="6" s="1"/>
  <c r="Q2213" i="6" s="1"/>
  <c r="O2214" i="6"/>
  <c r="P2214" i="6" s="1"/>
  <c r="Q2214" i="6" s="1"/>
  <c r="O2215" i="6"/>
  <c r="P2215" i="6" s="1"/>
  <c r="Q2215" i="6" s="1"/>
  <c r="O2216" i="6"/>
  <c r="P2216" i="6" s="1"/>
  <c r="Q2216" i="6" s="1"/>
  <c r="O2217" i="6"/>
  <c r="P2217" i="6" s="1"/>
  <c r="Q2217" i="6" s="1"/>
  <c r="O2218" i="6"/>
  <c r="P2218" i="6" s="1"/>
  <c r="Q2218" i="6" s="1"/>
  <c r="O2219" i="6"/>
  <c r="P2219" i="6" s="1"/>
  <c r="Q2219" i="6" s="1"/>
  <c r="O2220" i="6"/>
  <c r="P2220" i="6" s="1"/>
  <c r="Q2220" i="6" s="1"/>
  <c r="O2221" i="6"/>
  <c r="P2221" i="6" s="1"/>
  <c r="Q2221" i="6" s="1"/>
  <c r="O2222" i="6"/>
  <c r="P2222" i="6" s="1"/>
  <c r="Q2222" i="6" s="1"/>
  <c r="O2223" i="6"/>
  <c r="P2223" i="6" s="1"/>
  <c r="Q2223" i="6" s="1"/>
  <c r="O2224" i="6"/>
  <c r="P2224" i="6" s="1"/>
  <c r="Q2224" i="6" s="1"/>
  <c r="O2225" i="6"/>
  <c r="P2225" i="6" s="1"/>
  <c r="Q2225" i="6" s="1"/>
  <c r="O2226" i="6"/>
  <c r="P2226" i="6" s="1"/>
  <c r="Q2226" i="6" s="1"/>
  <c r="O2227" i="6"/>
  <c r="P2227" i="6" s="1"/>
  <c r="Q2227" i="6" s="1"/>
  <c r="O2228" i="6"/>
  <c r="P2228" i="6" s="1"/>
  <c r="Q2228" i="6" s="1"/>
  <c r="O2229" i="6"/>
  <c r="P2229" i="6" s="1"/>
  <c r="Q2229" i="6" s="1"/>
  <c r="O2230" i="6"/>
  <c r="P2230" i="6" s="1"/>
  <c r="Q2230" i="6" s="1"/>
  <c r="O2231" i="6"/>
  <c r="P2231" i="6" s="1"/>
  <c r="Q2231" i="6" s="1"/>
  <c r="O2232" i="6"/>
  <c r="P2232" i="6" s="1"/>
  <c r="Q2232" i="6" s="1"/>
  <c r="O2233" i="6"/>
  <c r="P2233" i="6" s="1"/>
  <c r="Q2233" i="6" s="1"/>
  <c r="O2234" i="6"/>
  <c r="P2234" i="6" s="1"/>
  <c r="Q2234" i="6" s="1"/>
  <c r="O2235" i="6"/>
  <c r="P2235" i="6" s="1"/>
  <c r="Q2235" i="6" s="1"/>
  <c r="O2236" i="6"/>
  <c r="P2236" i="6" s="1"/>
  <c r="Q2236" i="6" s="1"/>
  <c r="O2237" i="6"/>
  <c r="P2237" i="6" s="1"/>
  <c r="Q2237" i="6" s="1"/>
  <c r="O2238" i="6"/>
  <c r="P2238" i="6" s="1"/>
  <c r="Q2238" i="6" s="1"/>
  <c r="O2239" i="6"/>
  <c r="P2239" i="6" s="1"/>
  <c r="Q2239" i="6" s="1"/>
  <c r="O2240" i="6"/>
  <c r="P2240" i="6" s="1"/>
  <c r="Q2240" i="6" s="1"/>
  <c r="O2241" i="6"/>
  <c r="P2241" i="6" s="1"/>
  <c r="Q2241" i="6" s="1"/>
  <c r="O2242" i="6"/>
  <c r="P2242" i="6" s="1"/>
  <c r="Q2242" i="6" s="1"/>
  <c r="O2243" i="6"/>
  <c r="P2243" i="6" s="1"/>
  <c r="Q2243" i="6" s="1"/>
  <c r="O2244" i="6"/>
  <c r="P2244" i="6" s="1"/>
  <c r="Q2244" i="6" s="1"/>
  <c r="O2245" i="6"/>
  <c r="P2245" i="6" s="1"/>
  <c r="Q2245" i="6" s="1"/>
  <c r="O2246" i="6"/>
  <c r="P2246" i="6" s="1"/>
  <c r="Q2246" i="6" s="1"/>
  <c r="O2247" i="6"/>
  <c r="P2247" i="6" s="1"/>
  <c r="Q2247" i="6" s="1"/>
  <c r="O2248" i="6"/>
  <c r="P2248" i="6" s="1"/>
  <c r="Q2248" i="6" s="1"/>
  <c r="O2249" i="6"/>
  <c r="P2249" i="6" s="1"/>
  <c r="Q2249" i="6" s="1"/>
  <c r="O2250" i="6"/>
  <c r="P2250" i="6" s="1"/>
  <c r="Q2250" i="6" s="1"/>
  <c r="O2251" i="6"/>
  <c r="P2251" i="6" s="1"/>
  <c r="Q2251" i="6" s="1"/>
  <c r="O2252" i="6"/>
  <c r="P2252" i="6" s="1"/>
  <c r="Q2252" i="6" s="1"/>
  <c r="O2253" i="6"/>
  <c r="P2253" i="6" s="1"/>
  <c r="Q2253" i="6" s="1"/>
  <c r="O2254" i="6"/>
  <c r="P2254" i="6" s="1"/>
  <c r="Q2254" i="6" s="1"/>
  <c r="O2255" i="6"/>
  <c r="P2255" i="6" s="1"/>
  <c r="Q2255" i="6" s="1"/>
  <c r="O2256" i="6"/>
  <c r="P2256" i="6" s="1"/>
  <c r="Q2256" i="6" s="1"/>
  <c r="O2257" i="6"/>
  <c r="P2257" i="6" s="1"/>
  <c r="Q2257" i="6" s="1"/>
  <c r="O2258" i="6"/>
  <c r="P2258" i="6" s="1"/>
  <c r="Q2258" i="6" s="1"/>
  <c r="O2259" i="6"/>
  <c r="P2259" i="6" s="1"/>
  <c r="Q2259" i="6" s="1"/>
  <c r="O2260" i="6"/>
  <c r="P2260" i="6" s="1"/>
  <c r="Q2260" i="6" s="1"/>
  <c r="O2261" i="6"/>
  <c r="P2261" i="6" s="1"/>
  <c r="Q2261" i="6" s="1"/>
  <c r="O2262" i="6"/>
  <c r="P2262" i="6" s="1"/>
  <c r="Q2262" i="6" s="1"/>
  <c r="O2263" i="6"/>
  <c r="P2263" i="6" s="1"/>
  <c r="Q2263" i="6" s="1"/>
  <c r="O2264" i="6"/>
  <c r="P2264" i="6" s="1"/>
  <c r="Q2264" i="6" s="1"/>
  <c r="O2265" i="6"/>
  <c r="P2265" i="6" s="1"/>
  <c r="Q2265" i="6" s="1"/>
  <c r="O2266" i="6"/>
  <c r="P2266" i="6" s="1"/>
  <c r="Q2266" i="6" s="1"/>
  <c r="O2267" i="6"/>
  <c r="P2267" i="6" s="1"/>
  <c r="Q2267" i="6" s="1"/>
  <c r="O2268" i="6"/>
  <c r="P2268" i="6" s="1"/>
  <c r="Q2268" i="6" s="1"/>
  <c r="O2269" i="6"/>
  <c r="P2269" i="6" s="1"/>
  <c r="Q2269" i="6" s="1"/>
  <c r="O2270" i="6"/>
  <c r="P2270" i="6" s="1"/>
  <c r="Q2270" i="6" s="1"/>
  <c r="O2271" i="6"/>
  <c r="P2271" i="6" s="1"/>
  <c r="Q2271" i="6" s="1"/>
  <c r="O2272" i="6"/>
  <c r="P2272" i="6" s="1"/>
  <c r="Q2272" i="6" s="1"/>
  <c r="O2273" i="6"/>
  <c r="P2273" i="6" s="1"/>
  <c r="Q2273" i="6" s="1"/>
  <c r="O2274" i="6"/>
  <c r="P2274" i="6" s="1"/>
  <c r="Q2274" i="6" s="1"/>
  <c r="O2275" i="6"/>
  <c r="P2275" i="6" s="1"/>
  <c r="Q2275" i="6" s="1"/>
  <c r="O2276" i="6"/>
  <c r="P2276" i="6" s="1"/>
  <c r="Q2276" i="6" s="1"/>
  <c r="O2277" i="6"/>
  <c r="P2277" i="6" s="1"/>
  <c r="Q2277" i="6" s="1"/>
  <c r="O2278" i="6"/>
  <c r="P2278" i="6" s="1"/>
  <c r="Q2278" i="6" s="1"/>
  <c r="O2279" i="6"/>
  <c r="P2279" i="6" s="1"/>
  <c r="Q2279" i="6" s="1"/>
  <c r="O2280" i="6"/>
  <c r="P2280" i="6" s="1"/>
  <c r="Q2280" i="6" s="1"/>
  <c r="O2281" i="6"/>
  <c r="P2281" i="6" s="1"/>
  <c r="Q2281" i="6" s="1"/>
  <c r="O2282" i="6"/>
  <c r="P2282" i="6" s="1"/>
  <c r="Q2282" i="6" s="1"/>
  <c r="O2283" i="6"/>
  <c r="P2283" i="6" s="1"/>
  <c r="Q2283" i="6" s="1"/>
  <c r="O2284" i="6"/>
  <c r="P2284" i="6" s="1"/>
  <c r="Q2284" i="6" s="1"/>
  <c r="O2285" i="6"/>
  <c r="P2285" i="6" s="1"/>
  <c r="Q2285" i="6" s="1"/>
  <c r="O2286" i="6"/>
  <c r="P2286" i="6" s="1"/>
  <c r="Q2286" i="6" s="1"/>
  <c r="O2287" i="6"/>
  <c r="P2287" i="6" s="1"/>
  <c r="Q2287" i="6" s="1"/>
  <c r="O2288" i="6"/>
  <c r="P2288" i="6" s="1"/>
  <c r="Q2288" i="6" s="1"/>
  <c r="O2289" i="6"/>
  <c r="P2289" i="6" s="1"/>
  <c r="Q2289" i="6" s="1"/>
  <c r="O2290" i="6"/>
  <c r="P2290" i="6" s="1"/>
  <c r="Q2290" i="6" s="1"/>
  <c r="O2291" i="6"/>
  <c r="P2291" i="6" s="1"/>
  <c r="Q2291" i="6" s="1"/>
  <c r="O2292" i="6"/>
  <c r="P2292" i="6" s="1"/>
  <c r="Q2292" i="6" s="1"/>
  <c r="O2293" i="6"/>
  <c r="P2293" i="6" s="1"/>
  <c r="Q2293" i="6" s="1"/>
  <c r="O2294" i="6"/>
  <c r="P2294" i="6" s="1"/>
  <c r="Q2294" i="6" s="1"/>
  <c r="O2295" i="6"/>
  <c r="P2295" i="6" s="1"/>
  <c r="Q2295" i="6" s="1"/>
  <c r="O2296" i="6"/>
  <c r="P2296" i="6" s="1"/>
  <c r="Q2296" i="6" s="1"/>
  <c r="O2297" i="6"/>
  <c r="P2297" i="6" s="1"/>
  <c r="Q2297" i="6" s="1"/>
  <c r="O2298" i="6"/>
  <c r="P2298" i="6" s="1"/>
  <c r="Q2298" i="6" s="1"/>
  <c r="O2299" i="6"/>
  <c r="P2299" i="6" s="1"/>
  <c r="Q2299" i="6" s="1"/>
  <c r="O2300" i="6"/>
  <c r="P2300" i="6" s="1"/>
  <c r="Q2300" i="6" s="1"/>
  <c r="O2301" i="6"/>
  <c r="P2301" i="6" s="1"/>
  <c r="Q2301" i="6" s="1"/>
  <c r="O2302" i="6"/>
  <c r="P2302" i="6" s="1"/>
  <c r="Q2302" i="6" s="1"/>
  <c r="O2303" i="6"/>
  <c r="P2303" i="6" s="1"/>
  <c r="Q2303" i="6" s="1"/>
  <c r="O2304" i="6"/>
  <c r="P2304" i="6" s="1"/>
  <c r="Q2304" i="6" s="1"/>
  <c r="O2305" i="6"/>
  <c r="P2305" i="6" s="1"/>
  <c r="Q2305" i="6" s="1"/>
  <c r="O2306" i="6"/>
  <c r="P2306" i="6" s="1"/>
  <c r="Q2306" i="6" s="1"/>
  <c r="O2307" i="6"/>
  <c r="P2307" i="6" s="1"/>
  <c r="Q2307" i="6" s="1"/>
  <c r="O2308" i="6"/>
  <c r="P2308" i="6" s="1"/>
  <c r="Q2308" i="6" s="1"/>
  <c r="O2309" i="6"/>
  <c r="P2309" i="6" s="1"/>
  <c r="Q2309" i="6" s="1"/>
  <c r="O2310" i="6"/>
  <c r="P2310" i="6" s="1"/>
  <c r="Q2310" i="6" s="1"/>
  <c r="O2311" i="6"/>
  <c r="P2311" i="6" s="1"/>
  <c r="Q2311" i="6" s="1"/>
  <c r="O2312" i="6"/>
  <c r="P2312" i="6" s="1"/>
  <c r="Q2312" i="6" s="1"/>
  <c r="O2313" i="6"/>
  <c r="P2313" i="6" s="1"/>
  <c r="Q2313" i="6" s="1"/>
  <c r="O2314" i="6"/>
  <c r="P2314" i="6" s="1"/>
  <c r="Q2314" i="6" s="1"/>
  <c r="O2315" i="6"/>
  <c r="P2315" i="6" s="1"/>
  <c r="Q2315" i="6" s="1"/>
  <c r="O2316" i="6"/>
  <c r="P2316" i="6" s="1"/>
  <c r="Q2316" i="6" s="1"/>
  <c r="O2317" i="6"/>
  <c r="P2317" i="6" s="1"/>
  <c r="Q2317" i="6" s="1"/>
  <c r="O2318" i="6"/>
  <c r="P2318" i="6" s="1"/>
  <c r="Q2318" i="6" s="1"/>
  <c r="O2319" i="6"/>
  <c r="P2319" i="6" s="1"/>
  <c r="Q2319" i="6" s="1"/>
  <c r="O2320" i="6"/>
  <c r="P2320" i="6" s="1"/>
  <c r="Q2320" i="6" s="1"/>
  <c r="O2321" i="6"/>
  <c r="P2321" i="6" s="1"/>
  <c r="Q2321" i="6" s="1"/>
  <c r="O2322" i="6"/>
  <c r="P2322" i="6" s="1"/>
  <c r="Q2322" i="6" s="1"/>
  <c r="O2323" i="6"/>
  <c r="P2323" i="6" s="1"/>
  <c r="Q2323" i="6" s="1"/>
  <c r="O2324" i="6"/>
  <c r="P2324" i="6" s="1"/>
  <c r="Q2324" i="6" s="1"/>
  <c r="O2325" i="6"/>
  <c r="P2325" i="6" s="1"/>
  <c r="Q2325" i="6" s="1"/>
  <c r="O2326" i="6"/>
  <c r="P2326" i="6" s="1"/>
  <c r="Q2326" i="6" s="1"/>
  <c r="O2327" i="6"/>
  <c r="P2327" i="6" s="1"/>
  <c r="Q2327" i="6" s="1"/>
  <c r="O2328" i="6"/>
  <c r="P2328" i="6" s="1"/>
  <c r="Q2328" i="6" s="1"/>
  <c r="O2329" i="6"/>
  <c r="P2329" i="6" s="1"/>
  <c r="Q2329" i="6" s="1"/>
  <c r="O2330" i="6"/>
  <c r="P2330" i="6" s="1"/>
  <c r="Q2330" i="6" s="1"/>
  <c r="O2331" i="6"/>
  <c r="P2331" i="6" s="1"/>
  <c r="Q2331" i="6" s="1"/>
  <c r="O2332" i="6"/>
  <c r="P2332" i="6" s="1"/>
  <c r="Q2332" i="6" s="1"/>
  <c r="O2333" i="6"/>
  <c r="P2333" i="6" s="1"/>
  <c r="Q2333" i="6" s="1"/>
  <c r="O2334" i="6"/>
  <c r="P2334" i="6" s="1"/>
  <c r="Q2334" i="6" s="1"/>
  <c r="O2335" i="6"/>
  <c r="P2335" i="6" s="1"/>
  <c r="Q2335" i="6" s="1"/>
  <c r="O2336" i="6"/>
  <c r="P2336" i="6" s="1"/>
  <c r="Q2336" i="6" s="1"/>
  <c r="O2337" i="6"/>
  <c r="P2337" i="6" s="1"/>
  <c r="Q2337" i="6" s="1"/>
  <c r="O2338" i="6"/>
  <c r="P2338" i="6" s="1"/>
  <c r="Q2338" i="6" s="1"/>
  <c r="O2339" i="6"/>
  <c r="P2339" i="6" s="1"/>
  <c r="Q2339" i="6" s="1"/>
  <c r="O2340" i="6"/>
  <c r="P2340" i="6" s="1"/>
  <c r="Q2340" i="6" s="1"/>
  <c r="O2341" i="6"/>
  <c r="P2341" i="6" s="1"/>
  <c r="Q2341" i="6" s="1"/>
  <c r="O2342" i="6"/>
  <c r="P2342" i="6" s="1"/>
  <c r="Q2342" i="6" s="1"/>
  <c r="O2343" i="6"/>
  <c r="P2343" i="6" s="1"/>
  <c r="Q2343" i="6" s="1"/>
  <c r="O2344" i="6"/>
  <c r="P2344" i="6" s="1"/>
  <c r="Q2344" i="6" s="1"/>
  <c r="O2345" i="6"/>
  <c r="P2345" i="6" s="1"/>
  <c r="Q2345" i="6" s="1"/>
  <c r="O2346" i="6"/>
  <c r="P2346" i="6" s="1"/>
  <c r="Q2346" i="6" s="1"/>
  <c r="O2347" i="6"/>
  <c r="P2347" i="6" s="1"/>
  <c r="Q2347" i="6" s="1"/>
  <c r="O2348" i="6"/>
  <c r="P2348" i="6" s="1"/>
  <c r="Q2348" i="6" s="1"/>
  <c r="O2349" i="6"/>
  <c r="P2349" i="6" s="1"/>
  <c r="Q2349" i="6" s="1"/>
  <c r="O2350" i="6"/>
  <c r="P2350" i="6" s="1"/>
  <c r="Q2350" i="6" s="1"/>
  <c r="O2351" i="6"/>
  <c r="P2351" i="6" s="1"/>
  <c r="Q2351" i="6" s="1"/>
  <c r="O2352" i="6"/>
  <c r="P2352" i="6" s="1"/>
  <c r="Q2352" i="6" s="1"/>
  <c r="O2353" i="6"/>
  <c r="P2353" i="6" s="1"/>
  <c r="Q2353" i="6" s="1"/>
  <c r="O2354" i="6"/>
  <c r="P2354" i="6" s="1"/>
  <c r="Q2354" i="6" s="1"/>
  <c r="O2355" i="6"/>
  <c r="P2355" i="6" s="1"/>
  <c r="Q2355" i="6" s="1"/>
  <c r="O2356" i="6"/>
  <c r="P2356" i="6" s="1"/>
  <c r="Q2356" i="6" s="1"/>
  <c r="O2357" i="6"/>
  <c r="P2357" i="6" s="1"/>
  <c r="Q2357" i="6" s="1"/>
  <c r="O2358" i="6"/>
  <c r="P2358" i="6" s="1"/>
  <c r="Q2358" i="6" s="1"/>
  <c r="O2359" i="6"/>
  <c r="P2359" i="6" s="1"/>
  <c r="Q2359" i="6" s="1"/>
  <c r="O2360" i="6"/>
  <c r="P2360" i="6" s="1"/>
  <c r="Q2360" i="6" s="1"/>
  <c r="O2361" i="6"/>
  <c r="P2361" i="6" s="1"/>
  <c r="Q2361" i="6" s="1"/>
  <c r="O2362" i="6"/>
  <c r="P2362" i="6" s="1"/>
  <c r="Q2362" i="6" s="1"/>
  <c r="O2363" i="6"/>
  <c r="P2363" i="6" s="1"/>
  <c r="Q2363" i="6" s="1"/>
  <c r="O2364" i="6"/>
  <c r="P2364" i="6" s="1"/>
  <c r="Q2364" i="6" s="1"/>
  <c r="O2365" i="6"/>
  <c r="P2365" i="6" s="1"/>
  <c r="Q2365" i="6" s="1"/>
  <c r="O2366" i="6"/>
  <c r="P2366" i="6" s="1"/>
  <c r="Q2366" i="6" s="1"/>
  <c r="O2367" i="6"/>
  <c r="P2367" i="6" s="1"/>
  <c r="Q2367" i="6" s="1"/>
  <c r="O2368" i="6"/>
  <c r="P2368" i="6" s="1"/>
  <c r="Q2368" i="6" s="1"/>
  <c r="O2369" i="6"/>
  <c r="P2369" i="6" s="1"/>
  <c r="Q2369" i="6" s="1"/>
  <c r="O2370" i="6"/>
  <c r="P2370" i="6" s="1"/>
  <c r="Q2370" i="6" s="1"/>
  <c r="O2371" i="6"/>
  <c r="P2371" i="6" s="1"/>
  <c r="Q2371" i="6" s="1"/>
  <c r="O2372" i="6"/>
  <c r="P2372" i="6" s="1"/>
  <c r="Q2372" i="6" s="1"/>
  <c r="O2373" i="6"/>
  <c r="P2373" i="6" s="1"/>
  <c r="Q2373" i="6" s="1"/>
  <c r="O2374" i="6"/>
  <c r="P2374" i="6" s="1"/>
  <c r="Q2374" i="6" s="1"/>
  <c r="O2375" i="6"/>
  <c r="P2375" i="6" s="1"/>
  <c r="Q2375" i="6" s="1"/>
  <c r="O2376" i="6"/>
  <c r="P2376" i="6" s="1"/>
  <c r="Q2376" i="6" s="1"/>
  <c r="O2377" i="6"/>
  <c r="P2377" i="6" s="1"/>
  <c r="Q2377" i="6" s="1"/>
  <c r="O2378" i="6"/>
  <c r="P2378" i="6" s="1"/>
  <c r="Q2378" i="6" s="1"/>
  <c r="O2379" i="6"/>
  <c r="P2379" i="6" s="1"/>
  <c r="Q2379" i="6" s="1"/>
  <c r="O2380" i="6"/>
  <c r="P2380" i="6" s="1"/>
  <c r="Q2380" i="6" s="1"/>
  <c r="O2381" i="6"/>
  <c r="P2381" i="6" s="1"/>
  <c r="Q2381" i="6" s="1"/>
  <c r="O2382" i="6"/>
  <c r="P2382" i="6" s="1"/>
  <c r="Q2382" i="6" s="1"/>
  <c r="O2383" i="6"/>
  <c r="P2383" i="6" s="1"/>
  <c r="Q2383" i="6" s="1"/>
  <c r="O2384" i="6"/>
  <c r="P2384" i="6" s="1"/>
  <c r="Q2384" i="6" s="1"/>
  <c r="O2385" i="6"/>
  <c r="P2385" i="6" s="1"/>
  <c r="Q2385" i="6" s="1"/>
  <c r="O2386" i="6"/>
  <c r="P2386" i="6" s="1"/>
  <c r="Q2386" i="6" s="1"/>
  <c r="O2387" i="6"/>
  <c r="P2387" i="6" s="1"/>
  <c r="Q2387" i="6" s="1"/>
  <c r="O2388" i="6"/>
  <c r="P2388" i="6" s="1"/>
  <c r="Q2388" i="6" s="1"/>
  <c r="O2389" i="6"/>
  <c r="P2389" i="6" s="1"/>
  <c r="Q2389" i="6" s="1"/>
  <c r="O2390" i="6"/>
  <c r="P2390" i="6" s="1"/>
  <c r="Q2390" i="6" s="1"/>
  <c r="O2391" i="6"/>
  <c r="P2391" i="6" s="1"/>
  <c r="Q2391" i="6" s="1"/>
  <c r="O2392" i="6"/>
  <c r="P2392" i="6" s="1"/>
  <c r="Q2392" i="6" s="1"/>
  <c r="O2393" i="6"/>
  <c r="P2393" i="6" s="1"/>
  <c r="Q2393" i="6" s="1"/>
  <c r="O2394" i="6"/>
  <c r="P2394" i="6" s="1"/>
  <c r="Q2394" i="6" s="1"/>
  <c r="O2395" i="6"/>
  <c r="P2395" i="6" s="1"/>
  <c r="Q2395" i="6" s="1"/>
  <c r="O2396" i="6"/>
  <c r="P2396" i="6" s="1"/>
  <c r="Q2396" i="6" s="1"/>
  <c r="O2397" i="6"/>
  <c r="P2397" i="6" s="1"/>
  <c r="Q2397" i="6" s="1"/>
  <c r="O2398" i="6"/>
  <c r="P2398" i="6" s="1"/>
  <c r="Q2398" i="6" s="1"/>
  <c r="O2399" i="6"/>
  <c r="P2399" i="6" s="1"/>
  <c r="Q2399" i="6" s="1"/>
  <c r="O2400" i="6"/>
  <c r="P2400" i="6" s="1"/>
  <c r="Q2400" i="6" s="1"/>
  <c r="O2401" i="6"/>
  <c r="P2401" i="6" s="1"/>
  <c r="Q2401" i="6" s="1"/>
  <c r="O2402" i="6"/>
  <c r="P2402" i="6" s="1"/>
  <c r="Q2402" i="6" s="1"/>
  <c r="O2403" i="6"/>
  <c r="P2403" i="6" s="1"/>
  <c r="Q2403" i="6" s="1"/>
  <c r="O2404" i="6"/>
  <c r="P2404" i="6" s="1"/>
  <c r="Q2404" i="6" s="1"/>
  <c r="O2405" i="6"/>
  <c r="P2405" i="6" s="1"/>
  <c r="Q2405" i="6" s="1"/>
  <c r="O2406" i="6"/>
  <c r="P2406" i="6" s="1"/>
  <c r="Q2406" i="6" s="1"/>
  <c r="O2407" i="6"/>
  <c r="P2407" i="6" s="1"/>
  <c r="Q2407" i="6" s="1"/>
  <c r="O2408" i="6"/>
  <c r="P2408" i="6" s="1"/>
  <c r="Q2408" i="6" s="1"/>
  <c r="O2409" i="6"/>
  <c r="P2409" i="6" s="1"/>
  <c r="Q2409" i="6" s="1"/>
  <c r="O2410" i="6"/>
  <c r="P2410" i="6" s="1"/>
  <c r="Q2410" i="6" s="1"/>
  <c r="O2411" i="6"/>
  <c r="P2411" i="6" s="1"/>
  <c r="Q2411" i="6" s="1"/>
  <c r="O2412" i="6"/>
  <c r="P2412" i="6" s="1"/>
  <c r="Q2412" i="6" s="1"/>
  <c r="O2413" i="6"/>
  <c r="P2413" i="6" s="1"/>
  <c r="Q2413" i="6" s="1"/>
  <c r="O2414" i="6"/>
  <c r="P2414" i="6" s="1"/>
  <c r="Q2414" i="6" s="1"/>
  <c r="O2415" i="6"/>
  <c r="P2415" i="6" s="1"/>
  <c r="Q2415" i="6" s="1"/>
  <c r="O2416" i="6"/>
  <c r="P2416" i="6" s="1"/>
  <c r="Q2416" i="6" s="1"/>
  <c r="O2417" i="6"/>
  <c r="P2417" i="6" s="1"/>
  <c r="Q2417" i="6" s="1"/>
  <c r="O2418" i="6"/>
  <c r="P2418" i="6" s="1"/>
  <c r="Q2418" i="6" s="1"/>
  <c r="O2419" i="6"/>
  <c r="P2419" i="6" s="1"/>
  <c r="Q2419" i="6" s="1"/>
  <c r="O2420" i="6"/>
  <c r="P2420" i="6" s="1"/>
  <c r="Q2420" i="6" s="1"/>
  <c r="O2421" i="6"/>
  <c r="P2421" i="6" s="1"/>
  <c r="Q2421" i="6" s="1"/>
  <c r="O2422" i="6"/>
  <c r="P2422" i="6" s="1"/>
  <c r="Q2422" i="6" s="1"/>
  <c r="O2423" i="6"/>
  <c r="P2423" i="6" s="1"/>
  <c r="Q2423" i="6" s="1"/>
  <c r="O2424" i="6"/>
  <c r="P2424" i="6" s="1"/>
  <c r="Q2424" i="6" s="1"/>
  <c r="O2425" i="6"/>
  <c r="P2425" i="6" s="1"/>
  <c r="Q2425" i="6" s="1"/>
  <c r="O2426" i="6"/>
  <c r="P2426" i="6" s="1"/>
  <c r="Q2426" i="6" s="1"/>
  <c r="O2427" i="6"/>
  <c r="P2427" i="6" s="1"/>
  <c r="Q2427" i="6" s="1"/>
  <c r="O2428" i="6"/>
  <c r="P2428" i="6" s="1"/>
  <c r="Q2428" i="6" s="1"/>
  <c r="O2429" i="6"/>
  <c r="P2429" i="6" s="1"/>
  <c r="Q2429" i="6" s="1"/>
  <c r="O2430" i="6"/>
  <c r="P2430" i="6" s="1"/>
  <c r="Q2430" i="6" s="1"/>
  <c r="O2431" i="6"/>
  <c r="P2431" i="6" s="1"/>
  <c r="Q2431" i="6" s="1"/>
  <c r="O2432" i="6"/>
  <c r="P2432" i="6" s="1"/>
  <c r="Q2432" i="6" s="1"/>
  <c r="O2433" i="6"/>
  <c r="P2433" i="6" s="1"/>
  <c r="Q2433" i="6" s="1"/>
  <c r="O2434" i="6"/>
  <c r="P2434" i="6" s="1"/>
  <c r="Q2434" i="6" s="1"/>
  <c r="O2435" i="6"/>
  <c r="P2435" i="6" s="1"/>
  <c r="Q2435" i="6" s="1"/>
  <c r="O2436" i="6"/>
  <c r="P2436" i="6" s="1"/>
  <c r="Q2436" i="6" s="1"/>
  <c r="O2437" i="6"/>
  <c r="P2437" i="6" s="1"/>
  <c r="Q2437" i="6" s="1"/>
  <c r="O2438" i="6"/>
  <c r="P2438" i="6" s="1"/>
  <c r="Q2438" i="6" s="1"/>
  <c r="O2439" i="6"/>
  <c r="P2439" i="6" s="1"/>
  <c r="Q2439" i="6" s="1"/>
  <c r="O2440" i="6"/>
  <c r="P2440" i="6" s="1"/>
  <c r="Q2440" i="6" s="1"/>
  <c r="O2441" i="6"/>
  <c r="P2441" i="6" s="1"/>
  <c r="Q2441" i="6" s="1"/>
  <c r="O2442" i="6"/>
  <c r="P2442" i="6" s="1"/>
  <c r="Q2442" i="6" s="1"/>
  <c r="O2443" i="6"/>
  <c r="P2443" i="6" s="1"/>
  <c r="Q2443" i="6" s="1"/>
  <c r="O2444" i="6"/>
  <c r="P2444" i="6" s="1"/>
  <c r="Q2444" i="6" s="1"/>
  <c r="O2445" i="6"/>
  <c r="P2445" i="6" s="1"/>
  <c r="Q2445" i="6" s="1"/>
  <c r="O2446" i="6"/>
  <c r="P2446" i="6" s="1"/>
  <c r="Q2446" i="6" s="1"/>
  <c r="O2447" i="6"/>
  <c r="P2447" i="6" s="1"/>
  <c r="Q2447" i="6" s="1"/>
  <c r="O2448" i="6"/>
  <c r="P2448" i="6" s="1"/>
  <c r="Q2448" i="6" s="1"/>
  <c r="O2449" i="6"/>
  <c r="P2449" i="6" s="1"/>
  <c r="Q2449" i="6" s="1"/>
  <c r="O2450" i="6"/>
  <c r="P2450" i="6" s="1"/>
  <c r="Q2450" i="6" s="1"/>
  <c r="O2451" i="6"/>
  <c r="P2451" i="6" s="1"/>
  <c r="Q2451" i="6" s="1"/>
  <c r="O2452" i="6"/>
  <c r="P2452" i="6" s="1"/>
  <c r="Q2452" i="6" s="1"/>
  <c r="O2453" i="6"/>
  <c r="P2453" i="6" s="1"/>
  <c r="Q2453" i="6" s="1"/>
  <c r="O2454" i="6"/>
  <c r="P2454" i="6" s="1"/>
  <c r="Q2454" i="6" s="1"/>
  <c r="O2455" i="6"/>
  <c r="P2455" i="6" s="1"/>
  <c r="Q2455" i="6" s="1"/>
  <c r="O2456" i="6"/>
  <c r="P2456" i="6" s="1"/>
  <c r="Q2456" i="6" s="1"/>
  <c r="O2457" i="6"/>
  <c r="P2457" i="6" s="1"/>
  <c r="Q2457" i="6" s="1"/>
  <c r="O2458" i="6"/>
  <c r="P2458" i="6" s="1"/>
  <c r="Q2458" i="6" s="1"/>
  <c r="O2459" i="6"/>
  <c r="P2459" i="6" s="1"/>
  <c r="Q2459" i="6" s="1"/>
  <c r="O2460" i="6"/>
  <c r="P2460" i="6" s="1"/>
  <c r="Q2460" i="6" s="1"/>
  <c r="O2461" i="6"/>
  <c r="P2461" i="6" s="1"/>
  <c r="Q2461" i="6" s="1"/>
  <c r="O2462" i="6"/>
  <c r="P2462" i="6" s="1"/>
  <c r="Q2462" i="6" s="1"/>
  <c r="O2463" i="6"/>
  <c r="P2463" i="6" s="1"/>
  <c r="Q2463" i="6" s="1"/>
  <c r="O2464" i="6"/>
  <c r="P2464" i="6" s="1"/>
  <c r="Q2464" i="6" s="1"/>
  <c r="O2465" i="6"/>
  <c r="P2465" i="6" s="1"/>
  <c r="Q2465" i="6" s="1"/>
  <c r="O2466" i="6"/>
  <c r="P2466" i="6" s="1"/>
  <c r="Q2466" i="6" s="1"/>
  <c r="O2467" i="6"/>
  <c r="P2467" i="6" s="1"/>
  <c r="Q2467" i="6" s="1"/>
  <c r="O2468" i="6"/>
  <c r="P2468" i="6" s="1"/>
  <c r="Q2468" i="6" s="1"/>
  <c r="O2469" i="6"/>
  <c r="P2469" i="6" s="1"/>
  <c r="Q2469" i="6" s="1"/>
  <c r="O2470" i="6"/>
  <c r="P2470" i="6" s="1"/>
  <c r="Q2470" i="6" s="1"/>
  <c r="O2471" i="6"/>
  <c r="P2471" i="6" s="1"/>
  <c r="Q2471" i="6" s="1"/>
  <c r="O2472" i="6"/>
  <c r="P2472" i="6" s="1"/>
  <c r="Q2472" i="6" s="1"/>
  <c r="O2473" i="6"/>
  <c r="P2473" i="6" s="1"/>
  <c r="Q2473" i="6" s="1"/>
  <c r="O2474" i="6"/>
  <c r="P2474" i="6" s="1"/>
  <c r="Q2474" i="6" s="1"/>
  <c r="O2475" i="6"/>
  <c r="P2475" i="6" s="1"/>
  <c r="Q2475" i="6" s="1"/>
  <c r="O2476" i="6"/>
  <c r="P2476" i="6" s="1"/>
  <c r="Q2476" i="6" s="1"/>
  <c r="O2477" i="6"/>
  <c r="P2477" i="6" s="1"/>
  <c r="Q2477" i="6" s="1"/>
  <c r="O2478" i="6"/>
  <c r="P2478" i="6" s="1"/>
  <c r="Q2478" i="6" s="1"/>
  <c r="O2479" i="6"/>
  <c r="P2479" i="6" s="1"/>
  <c r="Q2479" i="6" s="1"/>
  <c r="O2480" i="6"/>
  <c r="P2480" i="6" s="1"/>
  <c r="Q2480" i="6" s="1"/>
  <c r="O2481" i="6"/>
  <c r="P2481" i="6" s="1"/>
  <c r="Q2481" i="6" s="1"/>
  <c r="O2482" i="6"/>
  <c r="P2482" i="6" s="1"/>
  <c r="Q2482" i="6" s="1"/>
  <c r="O2483" i="6"/>
  <c r="P2483" i="6" s="1"/>
  <c r="Q2483" i="6" s="1"/>
  <c r="O2484" i="6"/>
  <c r="P2484" i="6" s="1"/>
  <c r="Q2484" i="6" s="1"/>
  <c r="O2485" i="6"/>
  <c r="P2485" i="6" s="1"/>
  <c r="Q2485" i="6" s="1"/>
  <c r="O2486" i="6"/>
  <c r="P2486" i="6" s="1"/>
  <c r="Q2486" i="6" s="1"/>
  <c r="O2487" i="6"/>
  <c r="P2487" i="6" s="1"/>
  <c r="Q2487" i="6" s="1"/>
  <c r="O2488" i="6"/>
  <c r="P2488" i="6" s="1"/>
  <c r="Q2488" i="6" s="1"/>
  <c r="O2489" i="6"/>
  <c r="P2489" i="6" s="1"/>
  <c r="Q2489" i="6" s="1"/>
  <c r="O2490" i="6"/>
  <c r="P2490" i="6" s="1"/>
  <c r="Q2490" i="6" s="1"/>
  <c r="O2491" i="6"/>
  <c r="P2491" i="6" s="1"/>
  <c r="Q2491" i="6" s="1"/>
  <c r="O2492" i="6"/>
  <c r="P2492" i="6" s="1"/>
  <c r="Q2492" i="6" s="1"/>
  <c r="O2493" i="6"/>
  <c r="P2493" i="6" s="1"/>
  <c r="Q2493" i="6" s="1"/>
  <c r="O2494" i="6"/>
  <c r="P2494" i="6" s="1"/>
  <c r="Q2494" i="6" s="1"/>
  <c r="O2495" i="6"/>
  <c r="P2495" i="6" s="1"/>
  <c r="Q2495" i="6" s="1"/>
  <c r="O2496" i="6"/>
  <c r="P2496" i="6" s="1"/>
  <c r="Q2496" i="6" s="1"/>
  <c r="O2497" i="6"/>
  <c r="P2497" i="6" s="1"/>
  <c r="Q2497" i="6" s="1"/>
  <c r="O2498" i="6"/>
  <c r="P2498" i="6" s="1"/>
  <c r="Q2498" i="6" s="1"/>
  <c r="O2499" i="6"/>
  <c r="P2499" i="6" s="1"/>
  <c r="Q2499" i="6" s="1"/>
  <c r="O2500" i="6"/>
  <c r="P2500" i="6" s="1"/>
  <c r="Q2500" i="6" s="1"/>
  <c r="O2501" i="6"/>
  <c r="P2501" i="6" s="1"/>
  <c r="Q2501" i="6" s="1"/>
  <c r="O2502" i="6"/>
  <c r="P2502" i="6" s="1"/>
  <c r="Q2502" i="6" s="1"/>
  <c r="O2503" i="6"/>
  <c r="P2503" i="6" s="1"/>
  <c r="Q2503" i="6" s="1"/>
  <c r="O2504" i="6"/>
  <c r="P2504" i="6" s="1"/>
  <c r="Q2504" i="6" s="1"/>
  <c r="O2505" i="6"/>
  <c r="P2505" i="6" s="1"/>
  <c r="Q2505" i="6" s="1"/>
  <c r="O2506" i="6"/>
  <c r="P2506" i="6" s="1"/>
  <c r="Q2506" i="6" s="1"/>
  <c r="O2507" i="6"/>
  <c r="P2507" i="6" s="1"/>
  <c r="Q2507" i="6" s="1"/>
  <c r="O2508" i="6"/>
  <c r="P2508" i="6" s="1"/>
  <c r="Q2508" i="6" s="1"/>
  <c r="O2509" i="6"/>
  <c r="P2509" i="6" s="1"/>
  <c r="Q2509" i="6" s="1"/>
  <c r="O2510" i="6"/>
  <c r="P2510" i="6" s="1"/>
  <c r="Q2510" i="6" s="1"/>
  <c r="O2511" i="6"/>
  <c r="P2511" i="6" s="1"/>
  <c r="Q2511" i="6" s="1"/>
  <c r="O2512" i="6"/>
  <c r="P2512" i="6" s="1"/>
  <c r="Q2512" i="6" s="1"/>
  <c r="O2513" i="6"/>
  <c r="P2513" i="6" s="1"/>
  <c r="Q2513" i="6" s="1"/>
  <c r="O2514" i="6"/>
  <c r="P2514" i="6" s="1"/>
  <c r="Q2514" i="6" s="1"/>
  <c r="O2515" i="6"/>
  <c r="P2515" i="6" s="1"/>
  <c r="Q2515" i="6" s="1"/>
  <c r="O2516" i="6"/>
  <c r="P2516" i="6" s="1"/>
  <c r="Q2516" i="6" s="1"/>
  <c r="O2517" i="6"/>
  <c r="P2517" i="6" s="1"/>
  <c r="Q2517" i="6" s="1"/>
  <c r="O2518" i="6"/>
  <c r="P2518" i="6" s="1"/>
  <c r="Q2518" i="6" s="1"/>
  <c r="O2519" i="6"/>
  <c r="P2519" i="6" s="1"/>
  <c r="Q2519" i="6" s="1"/>
  <c r="O2520" i="6"/>
  <c r="P2520" i="6" s="1"/>
  <c r="Q2520" i="6" s="1"/>
  <c r="O2521" i="6"/>
  <c r="P2521" i="6" s="1"/>
  <c r="Q2521" i="6" s="1"/>
  <c r="O2522" i="6"/>
  <c r="P2522" i="6" s="1"/>
  <c r="Q2522" i="6" s="1"/>
  <c r="O2523" i="6"/>
  <c r="P2523" i="6" s="1"/>
  <c r="Q2523" i="6" s="1"/>
  <c r="O2524" i="6"/>
  <c r="P2524" i="6" s="1"/>
  <c r="Q2524" i="6" s="1"/>
  <c r="O2525" i="6"/>
  <c r="P2525" i="6" s="1"/>
  <c r="Q2525" i="6" s="1"/>
  <c r="O2526" i="6"/>
  <c r="P2526" i="6" s="1"/>
  <c r="Q2526" i="6" s="1"/>
  <c r="O2527" i="6"/>
  <c r="P2527" i="6" s="1"/>
  <c r="Q2527" i="6" s="1"/>
  <c r="O2528" i="6"/>
  <c r="P2528" i="6" s="1"/>
  <c r="Q2528" i="6" s="1"/>
  <c r="O2529" i="6"/>
  <c r="P2529" i="6" s="1"/>
  <c r="Q2529" i="6" s="1"/>
  <c r="O2530" i="6"/>
  <c r="P2530" i="6" s="1"/>
  <c r="Q2530" i="6" s="1"/>
  <c r="O2531" i="6"/>
  <c r="P2531" i="6" s="1"/>
  <c r="Q2531" i="6" s="1"/>
  <c r="O2532" i="6"/>
  <c r="P2532" i="6" s="1"/>
  <c r="Q2532" i="6" s="1"/>
  <c r="O2533" i="6"/>
  <c r="P2533" i="6" s="1"/>
  <c r="Q2533" i="6" s="1"/>
  <c r="O2534" i="6"/>
  <c r="P2534" i="6" s="1"/>
  <c r="Q2534" i="6" s="1"/>
  <c r="O2535" i="6"/>
  <c r="P2535" i="6" s="1"/>
  <c r="Q2535" i="6" s="1"/>
  <c r="O2536" i="6"/>
  <c r="P2536" i="6" s="1"/>
  <c r="Q2536" i="6" s="1"/>
  <c r="O2537" i="6"/>
  <c r="P2537" i="6" s="1"/>
  <c r="Q2537" i="6" s="1"/>
  <c r="O2538" i="6"/>
  <c r="P2538" i="6" s="1"/>
  <c r="Q2538" i="6" s="1"/>
  <c r="O2539" i="6"/>
  <c r="P2539" i="6" s="1"/>
  <c r="Q2539" i="6" s="1"/>
  <c r="O2540" i="6"/>
  <c r="P2540" i="6" s="1"/>
  <c r="Q2540" i="6" s="1"/>
  <c r="O2541" i="6"/>
  <c r="P2541" i="6" s="1"/>
  <c r="Q2541" i="6" s="1"/>
  <c r="O2542" i="6"/>
  <c r="P2542" i="6" s="1"/>
  <c r="Q2542" i="6" s="1"/>
  <c r="O2543" i="6"/>
  <c r="P2543" i="6" s="1"/>
  <c r="Q2543" i="6" s="1"/>
  <c r="O2544" i="6"/>
  <c r="P2544" i="6" s="1"/>
  <c r="Q2544" i="6" s="1"/>
  <c r="O2545" i="6"/>
  <c r="P2545" i="6" s="1"/>
  <c r="Q2545" i="6" s="1"/>
  <c r="O2546" i="6"/>
  <c r="P2546" i="6" s="1"/>
  <c r="Q2546" i="6" s="1"/>
  <c r="O2547" i="6"/>
  <c r="P2547" i="6" s="1"/>
  <c r="Q2547" i="6" s="1"/>
  <c r="O2548" i="6"/>
  <c r="P2548" i="6" s="1"/>
  <c r="Q2548" i="6" s="1"/>
  <c r="O2549" i="6"/>
  <c r="P2549" i="6" s="1"/>
  <c r="Q2549" i="6" s="1"/>
  <c r="O2550" i="6"/>
  <c r="P2550" i="6" s="1"/>
  <c r="Q2550" i="6" s="1"/>
  <c r="O2551" i="6"/>
  <c r="P2551" i="6" s="1"/>
  <c r="Q2551" i="6" s="1"/>
  <c r="O2552" i="6"/>
  <c r="P2552" i="6" s="1"/>
  <c r="Q2552" i="6" s="1"/>
  <c r="O2553" i="6"/>
  <c r="P2553" i="6" s="1"/>
  <c r="Q2553" i="6" s="1"/>
  <c r="O2554" i="6"/>
  <c r="P2554" i="6" s="1"/>
  <c r="Q2554" i="6" s="1"/>
  <c r="O2555" i="6"/>
  <c r="P2555" i="6" s="1"/>
  <c r="Q2555" i="6" s="1"/>
  <c r="O2556" i="6"/>
  <c r="P2556" i="6" s="1"/>
  <c r="Q2556" i="6" s="1"/>
  <c r="O2557" i="6"/>
  <c r="P2557" i="6" s="1"/>
  <c r="Q2557" i="6" s="1"/>
  <c r="O2558" i="6"/>
  <c r="P2558" i="6" s="1"/>
  <c r="Q2558" i="6" s="1"/>
  <c r="O2559" i="6"/>
  <c r="P2559" i="6" s="1"/>
  <c r="Q2559" i="6" s="1"/>
  <c r="O2560" i="6"/>
  <c r="P2560" i="6" s="1"/>
  <c r="Q2560" i="6" s="1"/>
  <c r="O2561" i="6"/>
  <c r="P2561" i="6" s="1"/>
  <c r="Q2561" i="6" s="1"/>
  <c r="O2562" i="6"/>
  <c r="P2562" i="6" s="1"/>
  <c r="Q2562" i="6" s="1"/>
  <c r="O2563" i="6"/>
  <c r="P2563" i="6" s="1"/>
  <c r="Q2563" i="6" s="1"/>
  <c r="O2564" i="6"/>
  <c r="P2564" i="6" s="1"/>
  <c r="Q2564" i="6" s="1"/>
  <c r="O2565" i="6"/>
  <c r="P2565" i="6" s="1"/>
  <c r="Q2565" i="6" s="1"/>
  <c r="O2566" i="6"/>
  <c r="P2566" i="6" s="1"/>
  <c r="Q2566" i="6" s="1"/>
  <c r="O2567" i="6"/>
  <c r="P2567" i="6" s="1"/>
  <c r="Q2567" i="6" s="1"/>
  <c r="O2568" i="6"/>
  <c r="P2568" i="6" s="1"/>
  <c r="Q2568" i="6" s="1"/>
  <c r="O2569" i="6"/>
  <c r="P2569" i="6" s="1"/>
  <c r="Q2569" i="6" s="1"/>
  <c r="O2570" i="6"/>
  <c r="P2570" i="6" s="1"/>
  <c r="Q2570" i="6" s="1"/>
  <c r="O2571" i="6"/>
  <c r="P2571" i="6" s="1"/>
  <c r="Q2571" i="6" s="1"/>
  <c r="O2572" i="6"/>
  <c r="P2572" i="6" s="1"/>
  <c r="Q2572" i="6" s="1"/>
  <c r="O2573" i="6"/>
  <c r="P2573" i="6" s="1"/>
  <c r="Q2573" i="6" s="1"/>
  <c r="O2574" i="6"/>
  <c r="P2574" i="6" s="1"/>
  <c r="Q2574" i="6" s="1"/>
  <c r="O2575" i="6"/>
  <c r="P2575" i="6" s="1"/>
  <c r="Q2575" i="6" s="1"/>
  <c r="O2576" i="6"/>
  <c r="P2576" i="6" s="1"/>
  <c r="Q2576" i="6" s="1"/>
  <c r="O2577" i="6"/>
  <c r="P2577" i="6" s="1"/>
  <c r="Q2577" i="6" s="1"/>
  <c r="O2578" i="6"/>
  <c r="P2578" i="6" s="1"/>
  <c r="Q2578" i="6" s="1"/>
  <c r="O2579" i="6"/>
  <c r="P2579" i="6" s="1"/>
  <c r="Q2579" i="6" s="1"/>
  <c r="O2580" i="6"/>
  <c r="P2580" i="6" s="1"/>
  <c r="Q2580" i="6" s="1"/>
  <c r="O2581" i="6"/>
  <c r="P2581" i="6" s="1"/>
  <c r="Q2581" i="6" s="1"/>
  <c r="O2582" i="6"/>
  <c r="P2582" i="6" s="1"/>
  <c r="Q2582" i="6" s="1"/>
  <c r="O2583" i="6"/>
  <c r="P2583" i="6" s="1"/>
  <c r="Q2583" i="6" s="1"/>
  <c r="O2584" i="6"/>
  <c r="P2584" i="6" s="1"/>
  <c r="Q2584" i="6" s="1"/>
  <c r="O2585" i="6"/>
  <c r="P2585" i="6" s="1"/>
  <c r="Q2585" i="6" s="1"/>
  <c r="O2586" i="6"/>
  <c r="P2586" i="6" s="1"/>
  <c r="Q2586" i="6" s="1"/>
  <c r="O2587" i="6"/>
  <c r="P2587" i="6" s="1"/>
  <c r="Q2587" i="6" s="1"/>
  <c r="O2588" i="6"/>
  <c r="P2588" i="6" s="1"/>
  <c r="Q2588" i="6" s="1"/>
  <c r="O2589" i="6"/>
  <c r="P2589" i="6" s="1"/>
  <c r="Q2589" i="6" s="1"/>
  <c r="O2590" i="6"/>
  <c r="P2590" i="6" s="1"/>
  <c r="Q2590" i="6" s="1"/>
  <c r="O2591" i="6"/>
  <c r="P2591" i="6" s="1"/>
  <c r="Q2591" i="6" s="1"/>
  <c r="O2592" i="6"/>
  <c r="P2592" i="6" s="1"/>
  <c r="Q2592" i="6" s="1"/>
  <c r="O2593" i="6"/>
  <c r="P2593" i="6" s="1"/>
  <c r="Q2593" i="6" s="1"/>
  <c r="O2594" i="6"/>
  <c r="P2594" i="6" s="1"/>
  <c r="Q2594" i="6" s="1"/>
  <c r="O2595" i="6"/>
  <c r="P2595" i="6" s="1"/>
  <c r="Q2595" i="6" s="1"/>
  <c r="O2596" i="6"/>
  <c r="P2596" i="6" s="1"/>
  <c r="Q2596" i="6" s="1"/>
  <c r="O2597" i="6"/>
  <c r="P2597" i="6" s="1"/>
  <c r="Q2597" i="6" s="1"/>
  <c r="O2598" i="6"/>
  <c r="P2598" i="6" s="1"/>
  <c r="Q2598" i="6" s="1"/>
  <c r="O2599" i="6"/>
  <c r="P2599" i="6" s="1"/>
  <c r="Q2599" i="6" s="1"/>
  <c r="O2600" i="6"/>
  <c r="P2600" i="6" s="1"/>
  <c r="Q2600" i="6" s="1"/>
  <c r="O2601" i="6"/>
  <c r="P2601" i="6" s="1"/>
  <c r="Q2601" i="6" s="1"/>
  <c r="O2602" i="6"/>
  <c r="P2602" i="6" s="1"/>
  <c r="Q2602" i="6" s="1"/>
  <c r="O2603" i="6"/>
  <c r="P2603" i="6" s="1"/>
  <c r="Q2603" i="6" s="1"/>
  <c r="O2604" i="6"/>
  <c r="P2604" i="6" s="1"/>
  <c r="Q2604" i="6" s="1"/>
  <c r="O2605" i="6"/>
  <c r="P2605" i="6" s="1"/>
  <c r="Q2605" i="6" s="1"/>
  <c r="O2606" i="6"/>
  <c r="P2606" i="6" s="1"/>
  <c r="Q2606" i="6" s="1"/>
  <c r="O2607" i="6"/>
  <c r="P2607" i="6" s="1"/>
  <c r="Q2607" i="6" s="1"/>
  <c r="O2608" i="6"/>
  <c r="P2608" i="6" s="1"/>
  <c r="Q2608" i="6" s="1"/>
  <c r="O2609" i="6"/>
  <c r="P2609" i="6" s="1"/>
  <c r="Q2609" i="6" s="1"/>
  <c r="O2610" i="6"/>
  <c r="P2610" i="6" s="1"/>
  <c r="Q2610" i="6" s="1"/>
  <c r="O2611" i="6"/>
  <c r="P2611" i="6" s="1"/>
  <c r="Q2611" i="6" s="1"/>
  <c r="O2612" i="6"/>
  <c r="P2612" i="6" s="1"/>
  <c r="Q2612" i="6" s="1"/>
  <c r="O2613" i="6"/>
  <c r="P2613" i="6" s="1"/>
  <c r="Q2613" i="6" s="1"/>
  <c r="O2614" i="6"/>
  <c r="P2614" i="6" s="1"/>
  <c r="Q2614" i="6" s="1"/>
  <c r="O2615" i="6"/>
  <c r="P2615" i="6" s="1"/>
  <c r="Q2615" i="6" s="1"/>
  <c r="O2616" i="6"/>
  <c r="P2616" i="6" s="1"/>
  <c r="Q2616" i="6" s="1"/>
  <c r="O2617" i="6"/>
  <c r="P2617" i="6" s="1"/>
  <c r="Q2617" i="6" s="1"/>
  <c r="O2618" i="6"/>
  <c r="P2618" i="6" s="1"/>
  <c r="Q2618" i="6" s="1"/>
  <c r="O2619" i="6"/>
  <c r="P2619" i="6" s="1"/>
  <c r="Q2619" i="6" s="1"/>
  <c r="O2620" i="6"/>
  <c r="P2620" i="6" s="1"/>
  <c r="Q2620" i="6" s="1"/>
  <c r="O2621" i="6"/>
  <c r="P2621" i="6" s="1"/>
  <c r="Q2621" i="6" s="1"/>
  <c r="O2622" i="6"/>
  <c r="P2622" i="6" s="1"/>
  <c r="Q2622" i="6" s="1"/>
  <c r="O2623" i="6"/>
  <c r="P2623" i="6" s="1"/>
  <c r="Q2623" i="6" s="1"/>
  <c r="O2624" i="6"/>
  <c r="P2624" i="6" s="1"/>
  <c r="Q2624" i="6" s="1"/>
  <c r="O2625" i="6"/>
  <c r="P2625" i="6" s="1"/>
  <c r="Q2625" i="6" s="1"/>
  <c r="O2626" i="6"/>
  <c r="P2626" i="6" s="1"/>
  <c r="Q2626" i="6" s="1"/>
  <c r="O2627" i="6"/>
  <c r="P2627" i="6" s="1"/>
  <c r="Q2627" i="6" s="1"/>
  <c r="O2628" i="6"/>
  <c r="P2628" i="6" s="1"/>
  <c r="Q2628" i="6" s="1"/>
  <c r="O2629" i="6"/>
  <c r="P2629" i="6" s="1"/>
  <c r="Q2629" i="6" s="1"/>
  <c r="O2630" i="6"/>
  <c r="P2630" i="6" s="1"/>
  <c r="Q2630" i="6" s="1"/>
  <c r="O2631" i="6"/>
  <c r="P2631" i="6" s="1"/>
  <c r="Q2631" i="6" s="1"/>
  <c r="O2632" i="6"/>
  <c r="P2632" i="6" s="1"/>
  <c r="Q2632" i="6" s="1"/>
  <c r="O2633" i="6"/>
  <c r="P2633" i="6" s="1"/>
  <c r="Q2633" i="6" s="1"/>
  <c r="O2634" i="6"/>
  <c r="P2634" i="6" s="1"/>
  <c r="Q2634" i="6" s="1"/>
  <c r="O2635" i="6"/>
  <c r="P2635" i="6" s="1"/>
  <c r="Q2635" i="6" s="1"/>
  <c r="O2636" i="6"/>
  <c r="P2636" i="6" s="1"/>
  <c r="Q2636" i="6" s="1"/>
  <c r="O2637" i="6"/>
  <c r="P2637" i="6" s="1"/>
  <c r="Q2637" i="6" s="1"/>
  <c r="O2638" i="6"/>
  <c r="P2638" i="6" s="1"/>
  <c r="Q2638" i="6" s="1"/>
  <c r="O2639" i="6"/>
  <c r="P2639" i="6" s="1"/>
  <c r="Q2639" i="6" s="1"/>
  <c r="O2640" i="6"/>
  <c r="P2640" i="6" s="1"/>
  <c r="Q2640" i="6" s="1"/>
  <c r="O2641" i="6"/>
  <c r="P2641" i="6" s="1"/>
  <c r="Q2641" i="6" s="1"/>
  <c r="O2642" i="6"/>
  <c r="P2642" i="6" s="1"/>
  <c r="Q2642" i="6" s="1"/>
  <c r="O2643" i="6"/>
  <c r="P2643" i="6" s="1"/>
  <c r="Q2643" i="6" s="1"/>
  <c r="O2644" i="6"/>
  <c r="P2644" i="6" s="1"/>
  <c r="Q2644" i="6" s="1"/>
  <c r="O2645" i="6"/>
  <c r="P2645" i="6" s="1"/>
  <c r="Q2645" i="6" s="1"/>
  <c r="O2646" i="6"/>
  <c r="P2646" i="6" s="1"/>
  <c r="Q2646" i="6" s="1"/>
  <c r="O2647" i="6"/>
  <c r="P2647" i="6" s="1"/>
  <c r="Q2647" i="6" s="1"/>
  <c r="O2648" i="6"/>
  <c r="P2648" i="6" s="1"/>
  <c r="Q2648" i="6" s="1"/>
  <c r="O2649" i="6"/>
  <c r="P2649" i="6" s="1"/>
  <c r="Q2649" i="6" s="1"/>
  <c r="O2650" i="6"/>
  <c r="P2650" i="6" s="1"/>
  <c r="Q2650" i="6" s="1"/>
  <c r="O2651" i="6"/>
  <c r="P2651" i="6" s="1"/>
  <c r="Q2651" i="6" s="1"/>
  <c r="O2652" i="6"/>
  <c r="P2652" i="6" s="1"/>
  <c r="Q2652" i="6" s="1"/>
  <c r="O2653" i="6"/>
  <c r="P2653" i="6" s="1"/>
  <c r="Q2653" i="6" s="1"/>
  <c r="O2654" i="6"/>
  <c r="P2654" i="6" s="1"/>
  <c r="Q2654" i="6" s="1"/>
  <c r="O2655" i="6"/>
  <c r="P2655" i="6" s="1"/>
  <c r="Q2655" i="6" s="1"/>
  <c r="O2656" i="6"/>
  <c r="P2656" i="6" s="1"/>
  <c r="Q2656" i="6" s="1"/>
  <c r="O2657" i="6"/>
  <c r="P2657" i="6" s="1"/>
  <c r="Q2657" i="6" s="1"/>
  <c r="O2658" i="6"/>
  <c r="P2658" i="6" s="1"/>
  <c r="Q2658" i="6" s="1"/>
  <c r="O2659" i="6"/>
  <c r="P2659" i="6" s="1"/>
  <c r="Q2659" i="6" s="1"/>
  <c r="O2660" i="6"/>
  <c r="P2660" i="6" s="1"/>
  <c r="Q2660" i="6" s="1"/>
  <c r="O2661" i="6"/>
  <c r="P2661" i="6" s="1"/>
  <c r="Q2661" i="6" s="1"/>
  <c r="O2662" i="6"/>
  <c r="P2662" i="6" s="1"/>
  <c r="Q2662" i="6" s="1"/>
  <c r="O2663" i="6"/>
  <c r="P2663" i="6" s="1"/>
  <c r="Q2663" i="6" s="1"/>
  <c r="O2664" i="6"/>
  <c r="P2664" i="6" s="1"/>
  <c r="Q2664" i="6" s="1"/>
  <c r="O2665" i="6"/>
  <c r="P2665" i="6" s="1"/>
  <c r="Q2665" i="6" s="1"/>
  <c r="O2666" i="6"/>
  <c r="P2666" i="6" s="1"/>
  <c r="Q2666" i="6" s="1"/>
  <c r="O2667" i="6"/>
  <c r="P2667" i="6" s="1"/>
  <c r="Q2667" i="6" s="1"/>
  <c r="O2668" i="6"/>
  <c r="P2668" i="6" s="1"/>
  <c r="Q2668" i="6" s="1"/>
  <c r="O2669" i="6"/>
  <c r="P2669" i="6" s="1"/>
  <c r="Q2669" i="6" s="1"/>
  <c r="O2670" i="6"/>
  <c r="P2670" i="6" s="1"/>
  <c r="Q2670" i="6" s="1"/>
  <c r="O2671" i="6"/>
  <c r="P2671" i="6" s="1"/>
  <c r="Q2671" i="6" s="1"/>
  <c r="O2672" i="6"/>
  <c r="P2672" i="6" s="1"/>
  <c r="Q2672" i="6" s="1"/>
  <c r="O2673" i="6"/>
  <c r="P2673" i="6" s="1"/>
  <c r="Q2673" i="6" s="1"/>
  <c r="O2674" i="6"/>
  <c r="P2674" i="6" s="1"/>
  <c r="Q2674" i="6" s="1"/>
  <c r="O2675" i="6"/>
  <c r="P2675" i="6" s="1"/>
  <c r="Q2675" i="6" s="1"/>
  <c r="O2676" i="6"/>
  <c r="P2676" i="6" s="1"/>
  <c r="Q2676" i="6" s="1"/>
  <c r="O2677" i="6"/>
  <c r="P2677" i="6" s="1"/>
  <c r="Q2677" i="6" s="1"/>
  <c r="O2678" i="6"/>
  <c r="P2678" i="6" s="1"/>
  <c r="Q2678" i="6" s="1"/>
  <c r="O2679" i="6"/>
  <c r="P2679" i="6" s="1"/>
  <c r="Q2679" i="6" s="1"/>
  <c r="O2680" i="6"/>
  <c r="P2680" i="6" s="1"/>
  <c r="Q2680" i="6" s="1"/>
  <c r="O2681" i="6"/>
  <c r="P2681" i="6" s="1"/>
  <c r="Q2681" i="6" s="1"/>
  <c r="O2682" i="6"/>
  <c r="P2682" i="6" s="1"/>
  <c r="Q2682" i="6" s="1"/>
  <c r="O2683" i="6"/>
  <c r="P2683" i="6" s="1"/>
  <c r="Q2683" i="6" s="1"/>
  <c r="O2684" i="6"/>
  <c r="P2684" i="6" s="1"/>
  <c r="Q2684" i="6" s="1"/>
  <c r="O2685" i="6"/>
  <c r="P2685" i="6" s="1"/>
  <c r="Q2685" i="6" s="1"/>
  <c r="O2686" i="6"/>
  <c r="P2686" i="6" s="1"/>
  <c r="Q2686" i="6" s="1"/>
  <c r="O2687" i="6"/>
  <c r="P2687" i="6" s="1"/>
  <c r="Q2687" i="6" s="1"/>
  <c r="O2688" i="6"/>
  <c r="P2688" i="6" s="1"/>
  <c r="Q2688" i="6" s="1"/>
  <c r="O2689" i="6"/>
  <c r="P2689" i="6" s="1"/>
  <c r="Q2689" i="6" s="1"/>
  <c r="O2690" i="6"/>
  <c r="P2690" i="6" s="1"/>
  <c r="Q2690" i="6" s="1"/>
  <c r="O2691" i="6"/>
  <c r="P2691" i="6" s="1"/>
  <c r="Q2691" i="6" s="1"/>
  <c r="O2692" i="6"/>
  <c r="P2692" i="6" s="1"/>
  <c r="Q2692" i="6" s="1"/>
  <c r="O2693" i="6"/>
  <c r="P2693" i="6" s="1"/>
  <c r="Q2693" i="6" s="1"/>
  <c r="O2694" i="6"/>
  <c r="P2694" i="6" s="1"/>
  <c r="Q2694" i="6" s="1"/>
  <c r="O2695" i="6"/>
  <c r="P2695" i="6" s="1"/>
  <c r="Q2695" i="6" s="1"/>
  <c r="O2696" i="6"/>
  <c r="P2696" i="6" s="1"/>
  <c r="Q2696" i="6" s="1"/>
  <c r="O2697" i="6"/>
  <c r="P2697" i="6" s="1"/>
  <c r="Q2697" i="6" s="1"/>
  <c r="O2698" i="6"/>
  <c r="P2698" i="6" s="1"/>
  <c r="Q2698" i="6" s="1"/>
  <c r="O2699" i="6"/>
  <c r="P2699" i="6" s="1"/>
  <c r="Q2699" i="6" s="1"/>
  <c r="O2700" i="6"/>
  <c r="P2700" i="6" s="1"/>
  <c r="Q2700" i="6" s="1"/>
  <c r="O2701" i="6"/>
  <c r="P2701" i="6" s="1"/>
  <c r="Q2701" i="6" s="1"/>
  <c r="O2702" i="6"/>
  <c r="P2702" i="6" s="1"/>
  <c r="Q2702" i="6" s="1"/>
  <c r="O2703" i="6"/>
  <c r="P2703" i="6" s="1"/>
  <c r="Q2703" i="6" s="1"/>
  <c r="O2704" i="6"/>
  <c r="P2704" i="6" s="1"/>
  <c r="Q2704" i="6" s="1"/>
  <c r="O2705" i="6"/>
  <c r="P2705" i="6" s="1"/>
  <c r="Q2705" i="6" s="1"/>
  <c r="O2706" i="6"/>
  <c r="P2706" i="6" s="1"/>
  <c r="Q2706" i="6" s="1"/>
  <c r="O2707" i="6"/>
  <c r="P2707" i="6" s="1"/>
  <c r="Q2707" i="6" s="1"/>
  <c r="O2708" i="6"/>
  <c r="P2708" i="6" s="1"/>
  <c r="Q2708" i="6" s="1"/>
  <c r="O2709" i="6"/>
  <c r="P2709" i="6" s="1"/>
  <c r="Q2709" i="6" s="1"/>
  <c r="O2710" i="6"/>
  <c r="P2710" i="6" s="1"/>
  <c r="Q2710" i="6" s="1"/>
  <c r="O2711" i="6"/>
  <c r="P2711" i="6" s="1"/>
  <c r="Q2711" i="6" s="1"/>
  <c r="O2712" i="6"/>
  <c r="P2712" i="6" s="1"/>
  <c r="Q2712" i="6" s="1"/>
  <c r="O2713" i="6"/>
  <c r="P2713" i="6" s="1"/>
  <c r="Q2713" i="6" s="1"/>
  <c r="O2714" i="6"/>
  <c r="P2714" i="6" s="1"/>
  <c r="Q2714" i="6" s="1"/>
  <c r="O2715" i="6"/>
  <c r="P2715" i="6" s="1"/>
  <c r="Q2715" i="6" s="1"/>
  <c r="O2716" i="6"/>
  <c r="P2716" i="6" s="1"/>
  <c r="Q2716" i="6" s="1"/>
  <c r="O2717" i="6"/>
  <c r="P2717" i="6" s="1"/>
  <c r="Q2717" i="6" s="1"/>
  <c r="O2718" i="6"/>
  <c r="P2718" i="6" s="1"/>
  <c r="Q2718" i="6" s="1"/>
  <c r="O2719" i="6"/>
  <c r="P2719" i="6" s="1"/>
  <c r="Q2719" i="6" s="1"/>
  <c r="O2720" i="6"/>
  <c r="P2720" i="6" s="1"/>
  <c r="Q2720" i="6" s="1"/>
  <c r="O2721" i="6"/>
  <c r="P2721" i="6" s="1"/>
  <c r="Q2721" i="6" s="1"/>
  <c r="O2722" i="6"/>
  <c r="P2722" i="6" s="1"/>
  <c r="Q2722" i="6" s="1"/>
  <c r="O2723" i="6"/>
  <c r="P2723" i="6" s="1"/>
  <c r="Q2723" i="6" s="1"/>
  <c r="O2724" i="6"/>
  <c r="P2724" i="6" s="1"/>
  <c r="Q2724" i="6" s="1"/>
  <c r="O2725" i="6"/>
  <c r="P2725" i="6" s="1"/>
  <c r="Q2725" i="6" s="1"/>
  <c r="O2726" i="6"/>
  <c r="P2726" i="6" s="1"/>
  <c r="Q2726" i="6" s="1"/>
  <c r="O2727" i="6"/>
  <c r="P2727" i="6" s="1"/>
  <c r="Q2727" i="6" s="1"/>
  <c r="O2728" i="6"/>
  <c r="P2728" i="6" s="1"/>
  <c r="Q2728" i="6" s="1"/>
  <c r="O2729" i="6"/>
  <c r="P2729" i="6" s="1"/>
  <c r="Q2729" i="6" s="1"/>
  <c r="O2730" i="6"/>
  <c r="P2730" i="6" s="1"/>
  <c r="Q2730" i="6" s="1"/>
  <c r="O2731" i="6"/>
  <c r="P2731" i="6" s="1"/>
  <c r="Q2731" i="6" s="1"/>
  <c r="O2732" i="6"/>
  <c r="P2732" i="6" s="1"/>
  <c r="Q2732" i="6" s="1"/>
  <c r="O2733" i="6"/>
  <c r="P2733" i="6" s="1"/>
  <c r="Q2733" i="6" s="1"/>
  <c r="O2734" i="6"/>
  <c r="P2734" i="6" s="1"/>
  <c r="Q2734" i="6" s="1"/>
  <c r="O2735" i="6"/>
  <c r="P2735" i="6" s="1"/>
  <c r="Q2735" i="6" s="1"/>
  <c r="O2736" i="6"/>
  <c r="P2736" i="6" s="1"/>
  <c r="Q2736" i="6" s="1"/>
  <c r="O2737" i="6"/>
  <c r="P2737" i="6" s="1"/>
  <c r="Q2737" i="6" s="1"/>
  <c r="O2738" i="6"/>
  <c r="P2738" i="6" s="1"/>
  <c r="Q2738" i="6" s="1"/>
  <c r="O2739" i="6"/>
  <c r="P2739" i="6" s="1"/>
  <c r="Q2739" i="6" s="1"/>
  <c r="O2740" i="6"/>
  <c r="P2740" i="6" s="1"/>
  <c r="Q2740" i="6" s="1"/>
  <c r="O2741" i="6"/>
  <c r="P2741" i="6" s="1"/>
  <c r="Q2741" i="6" s="1"/>
  <c r="O2742" i="6"/>
  <c r="P2742" i="6" s="1"/>
  <c r="Q2742" i="6" s="1"/>
  <c r="O2743" i="6"/>
  <c r="P2743" i="6" s="1"/>
  <c r="Q2743" i="6" s="1"/>
  <c r="O2744" i="6"/>
  <c r="P2744" i="6" s="1"/>
  <c r="Q2744" i="6" s="1"/>
  <c r="O2745" i="6"/>
  <c r="P2745" i="6" s="1"/>
  <c r="Q2745" i="6" s="1"/>
  <c r="O2746" i="6"/>
  <c r="P2746" i="6" s="1"/>
  <c r="Q2746" i="6" s="1"/>
  <c r="O2747" i="6"/>
  <c r="P2747" i="6" s="1"/>
  <c r="Q2747" i="6" s="1"/>
  <c r="O2748" i="6"/>
  <c r="P2748" i="6" s="1"/>
  <c r="Q2748" i="6" s="1"/>
  <c r="O2749" i="6"/>
  <c r="P2749" i="6" s="1"/>
  <c r="Q2749" i="6" s="1"/>
  <c r="O2750" i="6"/>
  <c r="P2750" i="6" s="1"/>
  <c r="Q2750" i="6" s="1"/>
  <c r="O2751" i="6"/>
  <c r="P2751" i="6" s="1"/>
  <c r="Q2751" i="6" s="1"/>
  <c r="O2752" i="6"/>
  <c r="P2752" i="6" s="1"/>
  <c r="Q2752" i="6" s="1"/>
  <c r="O2753" i="6"/>
  <c r="P2753" i="6" s="1"/>
  <c r="Q2753" i="6" s="1"/>
  <c r="O2754" i="6"/>
  <c r="P2754" i="6" s="1"/>
  <c r="Q2754" i="6" s="1"/>
  <c r="O2755" i="6"/>
  <c r="P2755" i="6" s="1"/>
  <c r="Q2755" i="6" s="1"/>
  <c r="O2756" i="6"/>
  <c r="P2756" i="6" s="1"/>
  <c r="Q2756" i="6" s="1"/>
  <c r="O2757" i="6"/>
  <c r="P2757" i="6" s="1"/>
  <c r="Q2757" i="6" s="1"/>
  <c r="O2758" i="6"/>
  <c r="P2758" i="6" s="1"/>
  <c r="Q2758" i="6" s="1"/>
  <c r="O2759" i="6"/>
  <c r="P2759" i="6" s="1"/>
  <c r="Q2759" i="6" s="1"/>
  <c r="O2760" i="6"/>
  <c r="P2760" i="6" s="1"/>
  <c r="Q2760" i="6" s="1"/>
  <c r="O2761" i="6"/>
  <c r="P2761" i="6" s="1"/>
  <c r="Q2761" i="6" s="1"/>
  <c r="O2762" i="6"/>
  <c r="P2762" i="6" s="1"/>
  <c r="Q2762" i="6" s="1"/>
  <c r="O2763" i="6"/>
  <c r="P2763" i="6" s="1"/>
  <c r="Q2763" i="6" s="1"/>
  <c r="O2764" i="6"/>
  <c r="P2764" i="6" s="1"/>
  <c r="Q2764" i="6" s="1"/>
  <c r="O2765" i="6"/>
  <c r="P2765" i="6" s="1"/>
  <c r="Q2765" i="6" s="1"/>
  <c r="O2766" i="6"/>
  <c r="P2766" i="6" s="1"/>
  <c r="Q2766" i="6" s="1"/>
  <c r="O2767" i="6"/>
  <c r="P2767" i="6" s="1"/>
  <c r="Q2767" i="6" s="1"/>
  <c r="O2768" i="6"/>
  <c r="P2768" i="6" s="1"/>
  <c r="Q2768" i="6" s="1"/>
  <c r="O2769" i="6"/>
  <c r="P2769" i="6" s="1"/>
  <c r="Q2769" i="6" s="1"/>
  <c r="O2770" i="6"/>
  <c r="P2770" i="6" s="1"/>
  <c r="Q2770" i="6" s="1"/>
  <c r="O2771" i="6"/>
  <c r="P2771" i="6" s="1"/>
  <c r="Q2771" i="6" s="1"/>
  <c r="O2772" i="6"/>
  <c r="P2772" i="6" s="1"/>
  <c r="Q2772" i="6" s="1"/>
  <c r="O2773" i="6"/>
  <c r="P2773" i="6" s="1"/>
  <c r="Q2773" i="6" s="1"/>
  <c r="O2774" i="6"/>
  <c r="P2774" i="6" s="1"/>
  <c r="Q2774" i="6" s="1"/>
  <c r="O2775" i="6"/>
  <c r="P2775" i="6" s="1"/>
  <c r="Q2775" i="6" s="1"/>
  <c r="O2776" i="6"/>
  <c r="P2776" i="6" s="1"/>
  <c r="Q2776" i="6" s="1"/>
  <c r="O2777" i="6"/>
  <c r="P2777" i="6" s="1"/>
  <c r="Q2777" i="6" s="1"/>
  <c r="O2778" i="6"/>
  <c r="P2778" i="6" s="1"/>
  <c r="Q2778" i="6" s="1"/>
  <c r="O2779" i="6"/>
  <c r="P2779" i="6" s="1"/>
  <c r="Q2779" i="6" s="1"/>
  <c r="O2780" i="6"/>
  <c r="P2780" i="6" s="1"/>
  <c r="Q2780" i="6" s="1"/>
  <c r="O2781" i="6"/>
  <c r="P2781" i="6" s="1"/>
  <c r="Q2781" i="6" s="1"/>
  <c r="O2782" i="6"/>
  <c r="P2782" i="6" s="1"/>
  <c r="Q2782" i="6" s="1"/>
  <c r="O2783" i="6"/>
  <c r="P2783" i="6" s="1"/>
  <c r="Q2783" i="6" s="1"/>
  <c r="O2784" i="6"/>
  <c r="P2784" i="6" s="1"/>
  <c r="Q2784" i="6" s="1"/>
  <c r="O2785" i="6"/>
  <c r="P2785" i="6" s="1"/>
  <c r="Q2785" i="6" s="1"/>
  <c r="O2786" i="6"/>
  <c r="P2786" i="6" s="1"/>
  <c r="Q2786" i="6" s="1"/>
  <c r="O2787" i="6"/>
  <c r="P2787" i="6" s="1"/>
  <c r="Q2787" i="6" s="1"/>
  <c r="O2788" i="6"/>
  <c r="P2788" i="6" s="1"/>
  <c r="Q2788" i="6" s="1"/>
  <c r="O2789" i="6"/>
  <c r="P2789" i="6" s="1"/>
  <c r="Q2789" i="6" s="1"/>
  <c r="O2790" i="6"/>
  <c r="P2790" i="6" s="1"/>
  <c r="Q2790" i="6" s="1"/>
  <c r="O2791" i="6"/>
  <c r="P2791" i="6" s="1"/>
  <c r="Q2791" i="6" s="1"/>
  <c r="O2792" i="6"/>
  <c r="P2792" i="6" s="1"/>
  <c r="Q2792" i="6" s="1"/>
  <c r="O2793" i="6"/>
  <c r="P2793" i="6" s="1"/>
  <c r="Q2793" i="6" s="1"/>
  <c r="O2794" i="6"/>
  <c r="P2794" i="6" s="1"/>
  <c r="Q2794" i="6" s="1"/>
  <c r="O2795" i="6"/>
  <c r="P2795" i="6" s="1"/>
  <c r="Q2795" i="6" s="1"/>
  <c r="O2796" i="6"/>
  <c r="P2796" i="6" s="1"/>
  <c r="Q2796" i="6" s="1"/>
  <c r="O2797" i="6"/>
  <c r="P2797" i="6" s="1"/>
  <c r="Q2797" i="6" s="1"/>
  <c r="O2798" i="6"/>
  <c r="P2798" i="6" s="1"/>
  <c r="Q2798" i="6" s="1"/>
  <c r="O2799" i="6"/>
  <c r="P2799" i="6" s="1"/>
  <c r="Q2799" i="6" s="1"/>
  <c r="O2800" i="6"/>
  <c r="P2800" i="6" s="1"/>
  <c r="Q2800" i="6" s="1"/>
  <c r="O2801" i="6"/>
  <c r="P2801" i="6" s="1"/>
  <c r="Q2801" i="6" s="1"/>
  <c r="O2802" i="6"/>
  <c r="P2802" i="6" s="1"/>
  <c r="Q2802" i="6" s="1"/>
  <c r="O2803" i="6"/>
  <c r="P2803" i="6" s="1"/>
  <c r="Q2803" i="6" s="1"/>
  <c r="O2804" i="6"/>
  <c r="P2804" i="6" s="1"/>
  <c r="Q2804" i="6" s="1"/>
  <c r="O2805" i="6"/>
  <c r="P2805" i="6" s="1"/>
  <c r="Q2805" i="6" s="1"/>
  <c r="O2806" i="6"/>
  <c r="P2806" i="6" s="1"/>
  <c r="Q2806" i="6" s="1"/>
  <c r="O2807" i="6"/>
  <c r="P2807" i="6" s="1"/>
  <c r="Q2807" i="6" s="1"/>
  <c r="O2808" i="6"/>
  <c r="P2808" i="6" s="1"/>
  <c r="Q2808" i="6" s="1"/>
  <c r="O2809" i="6"/>
  <c r="P2809" i="6" s="1"/>
  <c r="Q2809" i="6" s="1"/>
  <c r="O2810" i="6"/>
  <c r="P2810" i="6" s="1"/>
  <c r="Q2810" i="6" s="1"/>
  <c r="O2811" i="6"/>
  <c r="P2811" i="6" s="1"/>
  <c r="Q2811" i="6" s="1"/>
  <c r="O2812" i="6"/>
  <c r="P2812" i="6" s="1"/>
  <c r="Q2812" i="6" s="1"/>
  <c r="O2813" i="6"/>
  <c r="P2813" i="6" s="1"/>
  <c r="Q2813" i="6" s="1"/>
  <c r="O2814" i="6"/>
  <c r="P2814" i="6" s="1"/>
  <c r="Q2814" i="6" s="1"/>
  <c r="O2815" i="6"/>
  <c r="P2815" i="6" s="1"/>
  <c r="Q2815" i="6" s="1"/>
  <c r="O2816" i="6"/>
  <c r="P2816" i="6" s="1"/>
  <c r="Q2816" i="6" s="1"/>
  <c r="O2817" i="6"/>
  <c r="P2817" i="6" s="1"/>
  <c r="Q2817" i="6" s="1"/>
  <c r="O2818" i="6"/>
  <c r="P2818" i="6" s="1"/>
  <c r="Q2818" i="6" s="1"/>
  <c r="O2819" i="6"/>
  <c r="P2819" i="6" s="1"/>
  <c r="Q2819" i="6" s="1"/>
  <c r="O2820" i="6"/>
  <c r="P2820" i="6" s="1"/>
  <c r="Q2820" i="6" s="1"/>
  <c r="O2821" i="6"/>
  <c r="P2821" i="6" s="1"/>
  <c r="Q2821" i="6" s="1"/>
  <c r="O2822" i="6"/>
  <c r="P2822" i="6" s="1"/>
  <c r="Q2822" i="6" s="1"/>
  <c r="O2823" i="6"/>
  <c r="P2823" i="6" s="1"/>
  <c r="Q2823" i="6" s="1"/>
  <c r="O2824" i="6"/>
  <c r="P2824" i="6" s="1"/>
  <c r="Q2824" i="6" s="1"/>
  <c r="O2825" i="6"/>
  <c r="P2825" i="6" s="1"/>
  <c r="Q2825" i="6" s="1"/>
  <c r="O2826" i="6"/>
  <c r="P2826" i="6" s="1"/>
  <c r="Q2826" i="6" s="1"/>
  <c r="O2827" i="6"/>
  <c r="P2827" i="6" s="1"/>
  <c r="Q2827" i="6" s="1"/>
  <c r="O2828" i="6"/>
  <c r="P2828" i="6" s="1"/>
  <c r="Q2828" i="6" s="1"/>
  <c r="O2829" i="6"/>
  <c r="P2829" i="6" s="1"/>
  <c r="Q2829" i="6" s="1"/>
  <c r="O2830" i="6"/>
  <c r="P2830" i="6" s="1"/>
  <c r="Q2830" i="6" s="1"/>
  <c r="O2831" i="6"/>
  <c r="P2831" i="6" s="1"/>
  <c r="Q2831" i="6" s="1"/>
  <c r="O2832" i="6"/>
  <c r="P2832" i="6" s="1"/>
  <c r="Q2832" i="6" s="1"/>
  <c r="O2833" i="6"/>
  <c r="P2833" i="6" s="1"/>
  <c r="Q2833" i="6" s="1"/>
  <c r="O2834" i="6"/>
  <c r="P2834" i="6" s="1"/>
  <c r="Q2834" i="6" s="1"/>
  <c r="O2835" i="6"/>
  <c r="P2835" i="6" s="1"/>
  <c r="Q2835" i="6" s="1"/>
  <c r="O2836" i="6"/>
  <c r="P2836" i="6" s="1"/>
  <c r="Q2836" i="6" s="1"/>
  <c r="O2837" i="6"/>
  <c r="P2837" i="6" s="1"/>
  <c r="Q2837" i="6" s="1"/>
  <c r="O2838" i="6"/>
  <c r="P2838" i="6" s="1"/>
  <c r="Q2838" i="6" s="1"/>
  <c r="O2839" i="6"/>
  <c r="P2839" i="6" s="1"/>
  <c r="Q2839" i="6" s="1"/>
  <c r="O2840" i="6"/>
  <c r="P2840" i="6" s="1"/>
  <c r="Q2840" i="6" s="1"/>
  <c r="O2841" i="6"/>
  <c r="P2841" i="6" s="1"/>
  <c r="Q2841" i="6" s="1"/>
  <c r="O2842" i="6"/>
  <c r="P2842" i="6" s="1"/>
  <c r="Q2842" i="6" s="1"/>
  <c r="O2843" i="6"/>
  <c r="P2843" i="6" s="1"/>
  <c r="Q2843" i="6" s="1"/>
  <c r="O2844" i="6"/>
  <c r="P2844" i="6" s="1"/>
  <c r="Q2844" i="6" s="1"/>
  <c r="O2845" i="6"/>
  <c r="P2845" i="6" s="1"/>
  <c r="Q2845" i="6" s="1"/>
  <c r="O2846" i="6"/>
  <c r="P2846" i="6" s="1"/>
  <c r="Q2846" i="6" s="1"/>
  <c r="O2847" i="6"/>
  <c r="P2847" i="6" s="1"/>
  <c r="Q2847" i="6" s="1"/>
  <c r="O2848" i="6"/>
  <c r="P2848" i="6" s="1"/>
  <c r="Q2848" i="6" s="1"/>
  <c r="O2849" i="6"/>
  <c r="P2849" i="6" s="1"/>
  <c r="Q2849" i="6" s="1"/>
  <c r="O2850" i="6"/>
  <c r="P2850" i="6" s="1"/>
  <c r="Q2850" i="6" s="1"/>
  <c r="O2851" i="6"/>
  <c r="P2851" i="6" s="1"/>
  <c r="Q2851" i="6" s="1"/>
  <c r="O2852" i="6"/>
  <c r="P2852" i="6" s="1"/>
  <c r="Q2852" i="6" s="1"/>
  <c r="O2853" i="6"/>
  <c r="P2853" i="6" s="1"/>
  <c r="Q2853" i="6" s="1"/>
  <c r="O2854" i="6"/>
  <c r="P2854" i="6" s="1"/>
  <c r="Q2854" i="6" s="1"/>
  <c r="O2855" i="6"/>
  <c r="P2855" i="6" s="1"/>
  <c r="Q2855" i="6" s="1"/>
  <c r="O2856" i="6"/>
  <c r="P2856" i="6" s="1"/>
  <c r="Q2856" i="6" s="1"/>
  <c r="O2857" i="6"/>
  <c r="P2857" i="6" s="1"/>
  <c r="Q2857" i="6" s="1"/>
  <c r="O2858" i="6"/>
  <c r="P2858" i="6" s="1"/>
  <c r="Q2858" i="6" s="1"/>
  <c r="O2859" i="6"/>
  <c r="P2859" i="6" s="1"/>
  <c r="Q2859" i="6" s="1"/>
  <c r="O2860" i="6"/>
  <c r="P2860" i="6" s="1"/>
  <c r="Q2860" i="6" s="1"/>
  <c r="O2861" i="6"/>
  <c r="P2861" i="6" s="1"/>
  <c r="Q2861" i="6" s="1"/>
  <c r="O2862" i="6"/>
  <c r="P2862" i="6" s="1"/>
  <c r="Q2862" i="6" s="1"/>
  <c r="O2863" i="6"/>
  <c r="P2863" i="6" s="1"/>
  <c r="Q2863" i="6" s="1"/>
  <c r="O2864" i="6"/>
  <c r="P2864" i="6" s="1"/>
  <c r="Q2864" i="6" s="1"/>
  <c r="O2865" i="6"/>
  <c r="P2865" i="6" s="1"/>
  <c r="Q2865" i="6" s="1"/>
  <c r="O2866" i="6"/>
  <c r="P2866" i="6" s="1"/>
  <c r="Q2866" i="6" s="1"/>
  <c r="O2867" i="6"/>
  <c r="P2867" i="6" s="1"/>
  <c r="Q2867" i="6" s="1"/>
  <c r="O2868" i="6"/>
  <c r="P2868" i="6" s="1"/>
  <c r="Q2868" i="6" s="1"/>
  <c r="O2869" i="6"/>
  <c r="P2869" i="6" s="1"/>
  <c r="Q2869" i="6" s="1"/>
  <c r="O2870" i="6"/>
  <c r="P2870" i="6" s="1"/>
  <c r="Q2870" i="6" s="1"/>
  <c r="O2871" i="6"/>
  <c r="P2871" i="6" s="1"/>
  <c r="Q2871" i="6" s="1"/>
  <c r="O2872" i="6"/>
  <c r="P2872" i="6" s="1"/>
  <c r="Q2872" i="6" s="1"/>
  <c r="O2873" i="6"/>
  <c r="P2873" i="6" s="1"/>
  <c r="Q2873" i="6" s="1"/>
  <c r="O2874" i="6"/>
  <c r="P2874" i="6" s="1"/>
  <c r="Q2874" i="6" s="1"/>
  <c r="O2875" i="6"/>
  <c r="P2875" i="6" s="1"/>
  <c r="Q2875" i="6" s="1"/>
  <c r="O2876" i="6"/>
  <c r="P2876" i="6" s="1"/>
  <c r="Q2876" i="6" s="1"/>
  <c r="O2877" i="6"/>
  <c r="P2877" i="6" s="1"/>
  <c r="Q2877" i="6" s="1"/>
  <c r="O2878" i="6"/>
  <c r="P2878" i="6" s="1"/>
  <c r="Q2878" i="6" s="1"/>
  <c r="O2879" i="6"/>
  <c r="P2879" i="6" s="1"/>
  <c r="Q2879" i="6" s="1"/>
  <c r="O2880" i="6"/>
  <c r="P2880" i="6" s="1"/>
  <c r="Q2880" i="6" s="1"/>
  <c r="O2881" i="6"/>
  <c r="P2881" i="6" s="1"/>
  <c r="Q2881" i="6" s="1"/>
  <c r="O2882" i="6"/>
  <c r="P2882" i="6" s="1"/>
  <c r="Q2882" i="6" s="1"/>
  <c r="O2883" i="6"/>
  <c r="P2883" i="6" s="1"/>
  <c r="Q2883" i="6" s="1"/>
  <c r="O2884" i="6"/>
  <c r="P2884" i="6" s="1"/>
  <c r="Q2884" i="6" s="1"/>
  <c r="O2885" i="6"/>
  <c r="P2885" i="6" s="1"/>
  <c r="Q2885" i="6" s="1"/>
  <c r="O2886" i="6"/>
  <c r="P2886" i="6" s="1"/>
  <c r="Q2886" i="6" s="1"/>
  <c r="O2887" i="6"/>
  <c r="P2887" i="6" s="1"/>
  <c r="Q2887" i="6" s="1"/>
  <c r="O2888" i="6"/>
  <c r="P2888" i="6" s="1"/>
  <c r="Q2888" i="6" s="1"/>
  <c r="O2889" i="6"/>
  <c r="P2889" i="6" s="1"/>
  <c r="Q2889" i="6" s="1"/>
  <c r="O2890" i="6"/>
  <c r="P2890" i="6" s="1"/>
  <c r="Q2890" i="6" s="1"/>
  <c r="O2891" i="6"/>
  <c r="P2891" i="6" s="1"/>
  <c r="Q2891" i="6" s="1"/>
  <c r="O2892" i="6"/>
  <c r="P2892" i="6" s="1"/>
  <c r="Q2892" i="6" s="1"/>
  <c r="O2893" i="6"/>
  <c r="P2893" i="6" s="1"/>
  <c r="Q2893" i="6" s="1"/>
  <c r="O2894" i="6"/>
  <c r="P2894" i="6" s="1"/>
  <c r="Q2894" i="6" s="1"/>
  <c r="O2895" i="6"/>
  <c r="P2895" i="6" s="1"/>
  <c r="Q2895" i="6" s="1"/>
  <c r="O2896" i="6"/>
  <c r="P2896" i="6" s="1"/>
  <c r="Q2896" i="6" s="1"/>
  <c r="O2897" i="6"/>
  <c r="P2897" i="6" s="1"/>
  <c r="Q2897" i="6" s="1"/>
  <c r="O2898" i="6"/>
  <c r="P2898" i="6" s="1"/>
  <c r="Q2898" i="6" s="1"/>
  <c r="O2899" i="6"/>
  <c r="P2899" i="6" s="1"/>
  <c r="Q2899" i="6" s="1"/>
  <c r="O2900" i="6"/>
  <c r="P2900" i="6" s="1"/>
  <c r="Q2900" i="6" s="1"/>
  <c r="O2901" i="6"/>
  <c r="P2901" i="6" s="1"/>
  <c r="Q2901" i="6" s="1"/>
  <c r="O2902" i="6"/>
  <c r="P2902" i="6" s="1"/>
  <c r="Q2902" i="6" s="1"/>
  <c r="O2903" i="6"/>
  <c r="P2903" i="6" s="1"/>
  <c r="Q2903" i="6" s="1"/>
  <c r="O2904" i="6"/>
  <c r="P2904" i="6" s="1"/>
  <c r="Q2904" i="6" s="1"/>
  <c r="O2905" i="6"/>
  <c r="P2905" i="6" s="1"/>
  <c r="Q2905" i="6" s="1"/>
  <c r="O2906" i="6"/>
  <c r="P2906" i="6" s="1"/>
  <c r="Q2906" i="6" s="1"/>
  <c r="O2907" i="6"/>
  <c r="P2907" i="6" s="1"/>
  <c r="Q2907" i="6" s="1"/>
  <c r="O2908" i="6"/>
  <c r="P2908" i="6" s="1"/>
  <c r="Q2908" i="6" s="1"/>
  <c r="O2909" i="6"/>
  <c r="P2909" i="6" s="1"/>
  <c r="Q2909" i="6" s="1"/>
  <c r="O2910" i="6"/>
  <c r="P2910" i="6" s="1"/>
  <c r="Q2910" i="6" s="1"/>
  <c r="O2911" i="6"/>
  <c r="P2911" i="6" s="1"/>
  <c r="Q2911" i="6" s="1"/>
  <c r="O2912" i="6"/>
  <c r="P2912" i="6" s="1"/>
  <c r="Q2912" i="6" s="1"/>
  <c r="O2913" i="6"/>
  <c r="P2913" i="6" s="1"/>
  <c r="Q2913" i="6" s="1"/>
  <c r="O2914" i="6"/>
  <c r="P2914" i="6" s="1"/>
  <c r="Q2914" i="6" s="1"/>
  <c r="O2915" i="6"/>
  <c r="P2915" i="6" s="1"/>
  <c r="Q2915" i="6" s="1"/>
  <c r="O2916" i="6"/>
  <c r="P2916" i="6" s="1"/>
  <c r="Q2916" i="6" s="1"/>
  <c r="O2917" i="6"/>
  <c r="P2917" i="6" s="1"/>
  <c r="Q2917" i="6" s="1"/>
  <c r="O2918" i="6"/>
  <c r="P2918" i="6" s="1"/>
  <c r="Q2918" i="6" s="1"/>
  <c r="O2919" i="6"/>
  <c r="P2919" i="6" s="1"/>
  <c r="Q2919" i="6" s="1"/>
  <c r="O2920" i="6"/>
  <c r="P2920" i="6" s="1"/>
  <c r="Q2920" i="6" s="1"/>
  <c r="O2921" i="6"/>
  <c r="P2921" i="6" s="1"/>
  <c r="Q2921" i="6" s="1"/>
  <c r="O2922" i="6"/>
  <c r="P2922" i="6" s="1"/>
  <c r="Q2922" i="6" s="1"/>
  <c r="O2923" i="6"/>
  <c r="P2923" i="6" s="1"/>
  <c r="Q2923" i="6" s="1"/>
  <c r="O2924" i="6"/>
  <c r="P2924" i="6" s="1"/>
  <c r="Q2924" i="6" s="1"/>
  <c r="O2925" i="6"/>
  <c r="P2925" i="6" s="1"/>
  <c r="Q2925" i="6" s="1"/>
  <c r="O2926" i="6"/>
  <c r="P2926" i="6" s="1"/>
  <c r="Q2926" i="6" s="1"/>
  <c r="O2927" i="6"/>
  <c r="P2927" i="6" s="1"/>
  <c r="Q2927" i="6" s="1"/>
  <c r="O2928" i="6"/>
  <c r="P2928" i="6" s="1"/>
  <c r="Q2928" i="6" s="1"/>
  <c r="O2929" i="6"/>
  <c r="P2929" i="6" s="1"/>
  <c r="Q2929" i="6" s="1"/>
  <c r="O2930" i="6"/>
  <c r="P2930" i="6" s="1"/>
  <c r="Q2930" i="6" s="1"/>
  <c r="O2931" i="6"/>
  <c r="P2931" i="6" s="1"/>
  <c r="Q2931" i="6" s="1"/>
  <c r="O2932" i="6"/>
  <c r="P2932" i="6" s="1"/>
  <c r="Q2932" i="6" s="1"/>
  <c r="O2933" i="6"/>
  <c r="P2933" i="6" s="1"/>
  <c r="Q2933" i="6" s="1"/>
  <c r="O2934" i="6"/>
  <c r="P2934" i="6" s="1"/>
  <c r="Q2934" i="6" s="1"/>
  <c r="O2935" i="6"/>
  <c r="P2935" i="6" s="1"/>
  <c r="Q2935" i="6" s="1"/>
  <c r="O2936" i="6"/>
  <c r="P2936" i="6" s="1"/>
  <c r="Q2936" i="6" s="1"/>
  <c r="O2937" i="6"/>
  <c r="P2937" i="6" s="1"/>
  <c r="Q2937" i="6" s="1"/>
  <c r="O2938" i="6"/>
  <c r="P2938" i="6" s="1"/>
  <c r="Q2938" i="6" s="1"/>
  <c r="O2939" i="6"/>
  <c r="P2939" i="6" s="1"/>
  <c r="Q2939" i="6" s="1"/>
  <c r="O2940" i="6"/>
  <c r="P2940" i="6" s="1"/>
  <c r="Q2940" i="6" s="1"/>
  <c r="O2941" i="6"/>
  <c r="P2941" i="6" s="1"/>
  <c r="Q2941" i="6" s="1"/>
  <c r="O2942" i="6"/>
  <c r="P2942" i="6" s="1"/>
  <c r="Q2942" i="6" s="1"/>
  <c r="O2943" i="6"/>
  <c r="P2943" i="6" s="1"/>
  <c r="Q2943" i="6" s="1"/>
  <c r="O2944" i="6"/>
  <c r="P2944" i="6" s="1"/>
  <c r="Q2944" i="6" s="1"/>
  <c r="O2945" i="6"/>
  <c r="P2945" i="6" s="1"/>
  <c r="Q2945" i="6" s="1"/>
  <c r="O2946" i="6"/>
  <c r="P2946" i="6" s="1"/>
  <c r="Q2946" i="6" s="1"/>
  <c r="O2947" i="6"/>
  <c r="P2947" i="6" s="1"/>
  <c r="Q2947" i="6" s="1"/>
  <c r="O2948" i="6"/>
  <c r="P2948" i="6" s="1"/>
  <c r="Q2948" i="6" s="1"/>
  <c r="O2949" i="6"/>
  <c r="P2949" i="6" s="1"/>
  <c r="Q2949" i="6" s="1"/>
  <c r="O2950" i="6"/>
  <c r="P2950" i="6" s="1"/>
  <c r="Q2950" i="6" s="1"/>
  <c r="O2951" i="6"/>
  <c r="P2951" i="6" s="1"/>
  <c r="Q2951" i="6" s="1"/>
  <c r="O2952" i="6"/>
  <c r="P2952" i="6" s="1"/>
  <c r="Q2952" i="6" s="1"/>
  <c r="O2953" i="6"/>
  <c r="P2953" i="6" s="1"/>
  <c r="Q2953" i="6" s="1"/>
  <c r="O2954" i="6"/>
  <c r="P2954" i="6" s="1"/>
  <c r="Q2954" i="6" s="1"/>
  <c r="O2955" i="6"/>
  <c r="P2955" i="6" s="1"/>
  <c r="Q2955" i="6" s="1"/>
  <c r="O2956" i="6"/>
  <c r="P2956" i="6" s="1"/>
  <c r="Q2956" i="6" s="1"/>
  <c r="O2957" i="6"/>
  <c r="P2957" i="6" s="1"/>
  <c r="Q2957" i="6" s="1"/>
  <c r="O2958" i="6"/>
  <c r="P2958" i="6" s="1"/>
  <c r="Q2958" i="6" s="1"/>
  <c r="O2959" i="6"/>
  <c r="P2959" i="6" s="1"/>
  <c r="Q2959" i="6" s="1"/>
  <c r="O2960" i="6"/>
  <c r="P2960" i="6" s="1"/>
  <c r="Q2960" i="6" s="1"/>
  <c r="O2961" i="6"/>
  <c r="P2961" i="6" s="1"/>
  <c r="Q2961" i="6" s="1"/>
  <c r="O2962" i="6"/>
  <c r="P2962" i="6" s="1"/>
  <c r="Q2962" i="6" s="1"/>
  <c r="O2963" i="6"/>
  <c r="P2963" i="6" s="1"/>
  <c r="Q2963" i="6" s="1"/>
  <c r="O2964" i="6"/>
  <c r="P2964" i="6" s="1"/>
  <c r="Q2964" i="6" s="1"/>
  <c r="O2965" i="6"/>
  <c r="P2965" i="6" s="1"/>
  <c r="Q2965" i="6" s="1"/>
  <c r="O2966" i="6"/>
  <c r="P2966" i="6" s="1"/>
  <c r="Q2966" i="6" s="1"/>
  <c r="O2967" i="6"/>
  <c r="P2967" i="6" s="1"/>
  <c r="Q2967" i="6" s="1"/>
  <c r="O2968" i="6"/>
  <c r="P2968" i="6" s="1"/>
  <c r="Q2968" i="6" s="1"/>
  <c r="O2969" i="6"/>
  <c r="P2969" i="6" s="1"/>
  <c r="Q2969" i="6" s="1"/>
  <c r="O2970" i="6"/>
  <c r="P2970" i="6" s="1"/>
  <c r="Q2970" i="6" s="1"/>
  <c r="O2971" i="6"/>
  <c r="P2971" i="6" s="1"/>
  <c r="Q2971" i="6" s="1"/>
  <c r="O2972" i="6"/>
  <c r="P2972" i="6" s="1"/>
  <c r="Q2972" i="6" s="1"/>
  <c r="O2973" i="6"/>
  <c r="P2973" i="6" s="1"/>
  <c r="Q2973" i="6" s="1"/>
  <c r="O2974" i="6"/>
  <c r="P2974" i="6" s="1"/>
  <c r="Q2974" i="6" s="1"/>
  <c r="O2975" i="6"/>
  <c r="P2975" i="6" s="1"/>
  <c r="Q2975" i="6" s="1"/>
  <c r="O2976" i="6"/>
  <c r="P2976" i="6" s="1"/>
  <c r="Q2976" i="6" s="1"/>
  <c r="O2977" i="6"/>
  <c r="P2977" i="6" s="1"/>
  <c r="Q2977" i="6" s="1"/>
  <c r="O2978" i="6"/>
  <c r="P2978" i="6" s="1"/>
  <c r="Q2978" i="6" s="1"/>
  <c r="O2979" i="6"/>
  <c r="P2979" i="6" s="1"/>
  <c r="Q2979" i="6" s="1"/>
  <c r="O2980" i="6"/>
  <c r="P2980" i="6" s="1"/>
  <c r="Q2980" i="6" s="1"/>
  <c r="O2981" i="6"/>
  <c r="P2981" i="6" s="1"/>
  <c r="Q2981" i="6" s="1"/>
  <c r="O2982" i="6"/>
  <c r="P2982" i="6" s="1"/>
  <c r="Q2982" i="6" s="1"/>
  <c r="O2983" i="6"/>
  <c r="P2983" i="6" s="1"/>
  <c r="Q2983" i="6" s="1"/>
  <c r="O2984" i="6"/>
  <c r="P2984" i="6" s="1"/>
  <c r="Q2984" i="6" s="1"/>
  <c r="O2985" i="6"/>
  <c r="P2985" i="6" s="1"/>
  <c r="Q2985" i="6" s="1"/>
  <c r="O2986" i="6"/>
  <c r="P2986" i="6" s="1"/>
  <c r="Q2986" i="6" s="1"/>
  <c r="O2987" i="6"/>
  <c r="P2987" i="6" s="1"/>
  <c r="Q2987" i="6" s="1"/>
  <c r="O2988" i="6"/>
  <c r="P2988" i="6" s="1"/>
  <c r="Q2988" i="6" s="1"/>
  <c r="O2989" i="6"/>
  <c r="P2989" i="6" s="1"/>
  <c r="Q2989" i="6" s="1"/>
  <c r="O2990" i="6"/>
  <c r="P2990" i="6" s="1"/>
  <c r="Q2990" i="6" s="1"/>
  <c r="O2991" i="6"/>
  <c r="P2991" i="6" s="1"/>
  <c r="Q2991" i="6" s="1"/>
  <c r="O2992" i="6"/>
  <c r="P2992" i="6" s="1"/>
  <c r="Q2992" i="6" s="1"/>
  <c r="O2993" i="6"/>
  <c r="P2993" i="6" s="1"/>
  <c r="Q2993" i="6" s="1"/>
  <c r="O2994" i="6"/>
  <c r="P2994" i="6" s="1"/>
  <c r="Q2994" i="6" s="1"/>
  <c r="O2995" i="6"/>
  <c r="P2995" i="6" s="1"/>
  <c r="Q2995" i="6" s="1"/>
  <c r="O2996" i="6"/>
  <c r="P2996" i="6" s="1"/>
  <c r="Q2996" i="6" s="1"/>
  <c r="O2997" i="6"/>
  <c r="P2997" i="6" s="1"/>
  <c r="Q2997" i="6" s="1"/>
  <c r="O2998" i="6"/>
  <c r="P2998" i="6" s="1"/>
  <c r="Q2998" i="6" s="1"/>
  <c r="O2999" i="6"/>
  <c r="P2999" i="6" s="1"/>
  <c r="Q2999" i="6" s="1"/>
  <c r="O3000" i="6"/>
  <c r="P3000" i="6" s="1"/>
  <c r="Q3000" i="6" s="1"/>
  <c r="O3001" i="6"/>
  <c r="P3001" i="6" s="1"/>
  <c r="Q3001" i="6" s="1"/>
  <c r="O3002" i="6"/>
  <c r="P3002" i="6" s="1"/>
  <c r="Q3002" i="6" s="1"/>
  <c r="O3003" i="6"/>
  <c r="P3003" i="6" s="1"/>
  <c r="Q3003" i="6" s="1"/>
  <c r="O3004" i="6"/>
  <c r="P3004" i="6" s="1"/>
  <c r="Q3004" i="6" s="1"/>
  <c r="O3005" i="6"/>
  <c r="P3005" i="6" s="1"/>
  <c r="Q3005" i="6" s="1"/>
  <c r="O3006" i="6"/>
  <c r="P3006" i="6" s="1"/>
  <c r="Q3006" i="6" s="1"/>
  <c r="O3007" i="6"/>
  <c r="P3007" i="6" s="1"/>
  <c r="Q3007" i="6" s="1"/>
  <c r="O3008" i="6"/>
  <c r="P3008" i="6" s="1"/>
  <c r="Q3008" i="6" s="1"/>
  <c r="O3009" i="6"/>
  <c r="P3009" i="6" s="1"/>
  <c r="Q3009" i="6" s="1"/>
  <c r="O3010" i="6"/>
  <c r="P3010" i="6" s="1"/>
  <c r="Q3010" i="6" s="1"/>
  <c r="O3011" i="6"/>
  <c r="P3011" i="6" s="1"/>
  <c r="Q3011" i="6" s="1"/>
  <c r="O3012" i="6"/>
  <c r="P3012" i="6" s="1"/>
  <c r="Q3012" i="6" s="1"/>
  <c r="O3013" i="6"/>
  <c r="P3013" i="6" s="1"/>
  <c r="Q3013" i="6" s="1"/>
  <c r="O3014" i="6"/>
  <c r="P3014" i="6" s="1"/>
  <c r="Q3014" i="6" s="1"/>
  <c r="O3015" i="6"/>
  <c r="P3015" i="6" s="1"/>
  <c r="Q3015" i="6" s="1"/>
  <c r="O3016" i="6"/>
  <c r="P3016" i="6" s="1"/>
  <c r="Q3016" i="6" s="1"/>
  <c r="O3017" i="6"/>
  <c r="P3017" i="6" s="1"/>
  <c r="Q3017" i="6" s="1"/>
  <c r="O3018" i="6"/>
  <c r="P3018" i="6" s="1"/>
  <c r="Q3018" i="6" s="1"/>
  <c r="O3019" i="6"/>
  <c r="P3019" i="6" s="1"/>
  <c r="Q3019" i="6" s="1"/>
  <c r="O3020" i="6"/>
  <c r="P3020" i="6" s="1"/>
  <c r="Q3020" i="6" s="1"/>
  <c r="O3021" i="6"/>
  <c r="P3021" i="6" s="1"/>
  <c r="Q3021" i="6" s="1"/>
  <c r="O3022" i="6"/>
  <c r="P3022" i="6" s="1"/>
  <c r="Q3022" i="6" s="1"/>
  <c r="O3023" i="6"/>
  <c r="P3023" i="6" s="1"/>
  <c r="Q3023" i="6" s="1"/>
  <c r="O3024" i="6"/>
  <c r="P3024" i="6" s="1"/>
  <c r="Q3024" i="6" s="1"/>
  <c r="O3025" i="6"/>
  <c r="P3025" i="6" s="1"/>
  <c r="Q3025" i="6" s="1"/>
  <c r="O3026" i="6"/>
  <c r="P3026" i="6" s="1"/>
  <c r="Q3026" i="6" s="1"/>
  <c r="O3027" i="6"/>
  <c r="P3027" i="6" s="1"/>
  <c r="Q3027" i="6" s="1"/>
  <c r="O3028" i="6"/>
  <c r="P3028" i="6" s="1"/>
  <c r="Q3028" i="6" s="1"/>
  <c r="O3029" i="6"/>
  <c r="P3029" i="6" s="1"/>
  <c r="Q3029" i="6" s="1"/>
  <c r="O3030" i="6"/>
  <c r="P3030" i="6" s="1"/>
  <c r="Q3030" i="6" s="1"/>
  <c r="O3031" i="6"/>
  <c r="P3031" i="6" s="1"/>
  <c r="Q3031" i="6" s="1"/>
  <c r="O3032" i="6"/>
  <c r="P3032" i="6" s="1"/>
  <c r="Q3032" i="6" s="1"/>
  <c r="O3033" i="6"/>
  <c r="P3033" i="6" s="1"/>
  <c r="Q3033" i="6" s="1"/>
  <c r="O3034" i="6"/>
  <c r="P3034" i="6" s="1"/>
  <c r="Q3034" i="6" s="1"/>
  <c r="O3035" i="6"/>
  <c r="P3035" i="6" s="1"/>
  <c r="Q3035" i="6" s="1"/>
  <c r="O3036" i="6"/>
  <c r="P3036" i="6" s="1"/>
  <c r="Q3036" i="6" s="1"/>
  <c r="O3037" i="6"/>
  <c r="P3037" i="6" s="1"/>
  <c r="Q3037" i="6" s="1"/>
  <c r="O3038" i="6"/>
  <c r="P3038" i="6" s="1"/>
  <c r="Q3038" i="6" s="1"/>
  <c r="O3039" i="6"/>
  <c r="P3039" i="6" s="1"/>
  <c r="Q3039" i="6" s="1"/>
  <c r="O3040" i="6"/>
  <c r="P3040" i="6" s="1"/>
  <c r="Q3040" i="6" s="1"/>
  <c r="O3041" i="6"/>
  <c r="P3041" i="6" s="1"/>
  <c r="Q3041" i="6" s="1"/>
  <c r="O3042" i="6"/>
  <c r="P3042" i="6" s="1"/>
  <c r="Q3042" i="6" s="1"/>
  <c r="O3043" i="6"/>
  <c r="P3043" i="6" s="1"/>
  <c r="Q3043" i="6" s="1"/>
  <c r="O3044" i="6"/>
  <c r="P3044" i="6" s="1"/>
  <c r="Q3044" i="6" s="1"/>
  <c r="O3045" i="6"/>
  <c r="P3045" i="6" s="1"/>
  <c r="Q3045" i="6" s="1"/>
  <c r="O3046" i="6"/>
  <c r="P3046" i="6" s="1"/>
  <c r="Q3046" i="6" s="1"/>
  <c r="O3047" i="6"/>
  <c r="P3047" i="6" s="1"/>
  <c r="Q3047" i="6" s="1"/>
  <c r="O3048" i="6"/>
  <c r="P3048" i="6" s="1"/>
  <c r="Q3048" i="6" s="1"/>
  <c r="O3049" i="6"/>
  <c r="P3049" i="6" s="1"/>
  <c r="Q3049" i="6" s="1"/>
  <c r="O3050" i="6"/>
  <c r="P3050" i="6" s="1"/>
  <c r="Q3050" i="6" s="1"/>
  <c r="O3051" i="6"/>
  <c r="P3051" i="6" s="1"/>
  <c r="Q3051" i="6" s="1"/>
  <c r="O3052" i="6"/>
  <c r="P3052" i="6" s="1"/>
  <c r="Q3052" i="6" s="1"/>
  <c r="O3053" i="6"/>
  <c r="P3053" i="6" s="1"/>
  <c r="Q3053" i="6" s="1"/>
  <c r="O3054" i="6"/>
  <c r="P3054" i="6" s="1"/>
  <c r="Q3054" i="6" s="1"/>
  <c r="O3055" i="6"/>
  <c r="P3055" i="6" s="1"/>
  <c r="Q3055" i="6" s="1"/>
  <c r="O3056" i="6"/>
  <c r="P3056" i="6" s="1"/>
  <c r="Q3056" i="6" s="1"/>
  <c r="O3057" i="6"/>
  <c r="P3057" i="6" s="1"/>
  <c r="Q3057" i="6" s="1"/>
  <c r="O3058" i="6"/>
  <c r="P3058" i="6" s="1"/>
  <c r="Q3058" i="6" s="1"/>
  <c r="O3059" i="6"/>
  <c r="P3059" i="6" s="1"/>
  <c r="Q3059" i="6" s="1"/>
  <c r="O3060" i="6"/>
  <c r="P3060" i="6" s="1"/>
  <c r="Q3060" i="6" s="1"/>
  <c r="O3061" i="6"/>
  <c r="P3061" i="6" s="1"/>
  <c r="Q3061" i="6" s="1"/>
  <c r="O3062" i="6"/>
  <c r="P3062" i="6" s="1"/>
  <c r="Q3062" i="6" s="1"/>
  <c r="O3063" i="6"/>
  <c r="P3063" i="6" s="1"/>
  <c r="Q3063" i="6" s="1"/>
  <c r="O3064" i="6"/>
  <c r="P3064" i="6" s="1"/>
  <c r="Q3064" i="6" s="1"/>
  <c r="O3065" i="6"/>
  <c r="P3065" i="6" s="1"/>
  <c r="Q3065" i="6" s="1"/>
  <c r="O3066" i="6"/>
  <c r="P3066" i="6" s="1"/>
  <c r="Q3066" i="6" s="1"/>
  <c r="O3067" i="6"/>
  <c r="P3067" i="6" s="1"/>
  <c r="Q3067" i="6" s="1"/>
  <c r="O3068" i="6"/>
  <c r="P3068" i="6" s="1"/>
  <c r="Q3068" i="6" s="1"/>
  <c r="O3069" i="6"/>
  <c r="P3069" i="6" s="1"/>
  <c r="Q3069" i="6" s="1"/>
  <c r="O3070" i="6"/>
  <c r="P3070" i="6" s="1"/>
  <c r="Q3070" i="6" s="1"/>
  <c r="O3071" i="6"/>
  <c r="P3071" i="6" s="1"/>
  <c r="Q3071" i="6" s="1"/>
  <c r="O3072" i="6"/>
  <c r="P3072" i="6" s="1"/>
  <c r="Q3072" i="6" s="1"/>
  <c r="O3073" i="6"/>
  <c r="P3073" i="6" s="1"/>
  <c r="Q3073" i="6" s="1"/>
  <c r="O3074" i="6"/>
  <c r="P3074" i="6" s="1"/>
  <c r="Q3074" i="6" s="1"/>
  <c r="O3075" i="6"/>
  <c r="P3075" i="6" s="1"/>
  <c r="Q3075" i="6" s="1"/>
  <c r="O3076" i="6"/>
  <c r="P3076" i="6" s="1"/>
  <c r="Q3076" i="6" s="1"/>
  <c r="O3077" i="6"/>
  <c r="P3077" i="6" s="1"/>
  <c r="Q3077" i="6" s="1"/>
  <c r="O3078" i="6"/>
  <c r="P3078" i="6" s="1"/>
  <c r="Q3078" i="6" s="1"/>
  <c r="O3079" i="6"/>
  <c r="P3079" i="6" s="1"/>
  <c r="Q3079" i="6" s="1"/>
  <c r="O3080" i="6"/>
  <c r="P3080" i="6" s="1"/>
  <c r="Q3080" i="6" s="1"/>
  <c r="O3081" i="6"/>
  <c r="P3081" i="6" s="1"/>
  <c r="Q3081" i="6" s="1"/>
  <c r="O3082" i="6"/>
  <c r="P3082" i="6" s="1"/>
  <c r="Q3082" i="6" s="1"/>
  <c r="O3083" i="6"/>
  <c r="P3083" i="6" s="1"/>
  <c r="Q3083" i="6" s="1"/>
  <c r="O3084" i="6"/>
  <c r="P3084" i="6" s="1"/>
  <c r="Q3084" i="6" s="1"/>
  <c r="O3085" i="6"/>
  <c r="P3085" i="6" s="1"/>
  <c r="Q3085" i="6" s="1"/>
  <c r="O3086" i="6"/>
  <c r="P3086" i="6" s="1"/>
  <c r="Q3086" i="6" s="1"/>
  <c r="O3087" i="6"/>
  <c r="P3087" i="6" s="1"/>
  <c r="Q3087" i="6" s="1"/>
  <c r="O3088" i="6"/>
  <c r="P3088" i="6" s="1"/>
  <c r="Q3088" i="6" s="1"/>
  <c r="O3089" i="6"/>
  <c r="P3089" i="6" s="1"/>
  <c r="Q3089" i="6" s="1"/>
  <c r="O3090" i="6"/>
  <c r="P3090" i="6" s="1"/>
  <c r="Q3090" i="6" s="1"/>
  <c r="O3091" i="6"/>
  <c r="P3091" i="6" s="1"/>
  <c r="Q3091" i="6" s="1"/>
  <c r="O3092" i="6"/>
  <c r="P3092" i="6" s="1"/>
  <c r="Q3092" i="6" s="1"/>
  <c r="O3093" i="6"/>
  <c r="P3093" i="6" s="1"/>
  <c r="Q3093" i="6" s="1"/>
  <c r="O3094" i="6"/>
  <c r="P3094" i="6" s="1"/>
  <c r="Q3094" i="6" s="1"/>
  <c r="O3095" i="6"/>
  <c r="P3095" i="6" s="1"/>
  <c r="Q3095" i="6" s="1"/>
  <c r="O3096" i="6"/>
  <c r="P3096" i="6" s="1"/>
  <c r="Q3096" i="6" s="1"/>
  <c r="O3097" i="6"/>
  <c r="P3097" i="6" s="1"/>
  <c r="Q3097" i="6" s="1"/>
  <c r="O3098" i="6"/>
  <c r="P3098" i="6" s="1"/>
  <c r="Q3098" i="6" s="1"/>
  <c r="O3099" i="6"/>
  <c r="P3099" i="6" s="1"/>
  <c r="Q3099" i="6" s="1"/>
  <c r="O3100" i="6"/>
  <c r="P3100" i="6" s="1"/>
  <c r="Q3100" i="6" s="1"/>
  <c r="O3101" i="6"/>
  <c r="P3101" i="6" s="1"/>
  <c r="Q3101" i="6" s="1"/>
  <c r="O3102" i="6"/>
  <c r="P3102" i="6" s="1"/>
  <c r="Q3102" i="6" s="1"/>
  <c r="O3103" i="6"/>
  <c r="P3103" i="6" s="1"/>
  <c r="Q3103" i="6" s="1"/>
  <c r="O3104" i="6"/>
  <c r="P3104" i="6" s="1"/>
  <c r="Q3104" i="6" s="1"/>
  <c r="O3105" i="6"/>
  <c r="P3105" i="6" s="1"/>
  <c r="Q3105" i="6" s="1"/>
  <c r="O3106" i="6"/>
  <c r="P3106" i="6" s="1"/>
  <c r="Q3106" i="6" s="1"/>
  <c r="O3107" i="6"/>
  <c r="P3107" i="6" s="1"/>
  <c r="Q3107" i="6" s="1"/>
  <c r="O3108" i="6"/>
  <c r="P3108" i="6" s="1"/>
  <c r="Q3108" i="6" s="1"/>
  <c r="O3109" i="6"/>
  <c r="P3109" i="6" s="1"/>
  <c r="Q3109" i="6" s="1"/>
  <c r="O3110" i="6"/>
  <c r="P3110" i="6" s="1"/>
  <c r="Q3110" i="6" s="1"/>
  <c r="O3111" i="6"/>
  <c r="P3111" i="6" s="1"/>
  <c r="Q3111" i="6" s="1"/>
  <c r="O3112" i="6"/>
  <c r="P3112" i="6" s="1"/>
  <c r="Q3112" i="6" s="1"/>
  <c r="O3113" i="6"/>
  <c r="P3113" i="6" s="1"/>
  <c r="Q3113" i="6" s="1"/>
  <c r="O3114" i="6"/>
  <c r="P3114" i="6" s="1"/>
  <c r="Q3114" i="6" s="1"/>
  <c r="O3115" i="6"/>
  <c r="P3115" i="6" s="1"/>
  <c r="Q3115" i="6" s="1"/>
  <c r="O3116" i="6"/>
  <c r="P3116" i="6" s="1"/>
  <c r="Q3116" i="6" s="1"/>
  <c r="O3117" i="6"/>
  <c r="P3117" i="6" s="1"/>
  <c r="Q3117" i="6" s="1"/>
  <c r="O3118" i="6"/>
  <c r="P3118" i="6" s="1"/>
  <c r="Q3118" i="6" s="1"/>
  <c r="O3119" i="6"/>
  <c r="P3119" i="6" s="1"/>
  <c r="Q3119" i="6" s="1"/>
  <c r="O3120" i="6"/>
  <c r="P3120" i="6" s="1"/>
  <c r="Q3120" i="6" s="1"/>
  <c r="O3121" i="6"/>
  <c r="P3121" i="6" s="1"/>
  <c r="Q3121" i="6" s="1"/>
  <c r="O3122" i="6"/>
  <c r="P3122" i="6" s="1"/>
  <c r="Q3122" i="6" s="1"/>
  <c r="O3123" i="6"/>
  <c r="P3123" i="6" s="1"/>
  <c r="Q3123" i="6" s="1"/>
  <c r="O3124" i="6"/>
  <c r="P3124" i="6" s="1"/>
  <c r="Q3124" i="6" s="1"/>
  <c r="O3125" i="6"/>
  <c r="P3125" i="6" s="1"/>
  <c r="Q3125" i="6" s="1"/>
  <c r="O3126" i="6"/>
  <c r="P3126" i="6" s="1"/>
  <c r="Q3126" i="6" s="1"/>
  <c r="O3127" i="6"/>
  <c r="P3127" i="6" s="1"/>
  <c r="Q3127" i="6" s="1"/>
  <c r="O3128" i="6"/>
  <c r="P3128" i="6" s="1"/>
  <c r="Q3128" i="6" s="1"/>
  <c r="O3129" i="6"/>
  <c r="P3129" i="6" s="1"/>
  <c r="Q3129" i="6" s="1"/>
  <c r="O3130" i="6"/>
  <c r="P3130" i="6" s="1"/>
  <c r="Q3130" i="6" s="1"/>
  <c r="O3131" i="6"/>
  <c r="P3131" i="6" s="1"/>
  <c r="Q3131" i="6" s="1"/>
  <c r="O3132" i="6"/>
  <c r="P3132" i="6" s="1"/>
  <c r="Q3132" i="6" s="1"/>
  <c r="O3133" i="6"/>
  <c r="P3133" i="6" s="1"/>
  <c r="Q3133" i="6" s="1"/>
  <c r="O3134" i="6"/>
  <c r="P3134" i="6" s="1"/>
  <c r="Q3134" i="6" s="1"/>
  <c r="O3135" i="6"/>
  <c r="P3135" i="6" s="1"/>
  <c r="Q3135" i="6" s="1"/>
  <c r="O3136" i="6"/>
  <c r="P3136" i="6" s="1"/>
  <c r="Q3136" i="6" s="1"/>
  <c r="O3137" i="6"/>
  <c r="P3137" i="6" s="1"/>
  <c r="Q3137" i="6" s="1"/>
  <c r="O3138" i="6"/>
  <c r="P3138" i="6" s="1"/>
  <c r="Q3138" i="6" s="1"/>
  <c r="O3139" i="6"/>
  <c r="P3139" i="6" s="1"/>
  <c r="Q3139" i="6" s="1"/>
  <c r="O3140" i="6"/>
  <c r="P3140" i="6" s="1"/>
  <c r="Q3140" i="6" s="1"/>
  <c r="O3141" i="6"/>
  <c r="P3141" i="6" s="1"/>
  <c r="Q3141" i="6" s="1"/>
  <c r="O3142" i="6"/>
  <c r="P3142" i="6" s="1"/>
  <c r="Q3142" i="6" s="1"/>
  <c r="O3143" i="6"/>
  <c r="P3143" i="6" s="1"/>
  <c r="Q3143" i="6" s="1"/>
  <c r="O3144" i="6"/>
  <c r="P3144" i="6" s="1"/>
  <c r="Q3144" i="6" s="1"/>
  <c r="O3145" i="6"/>
  <c r="P3145" i="6" s="1"/>
  <c r="Q3145" i="6" s="1"/>
  <c r="O3146" i="6"/>
  <c r="P3146" i="6" s="1"/>
  <c r="Q3146" i="6" s="1"/>
  <c r="O3147" i="6"/>
  <c r="P3147" i="6" s="1"/>
  <c r="Q3147" i="6" s="1"/>
  <c r="O3148" i="6"/>
  <c r="P3148" i="6" s="1"/>
  <c r="Q3148" i="6" s="1"/>
  <c r="O3149" i="6"/>
  <c r="P3149" i="6" s="1"/>
  <c r="Q3149" i="6" s="1"/>
  <c r="O3150" i="6"/>
  <c r="P3150" i="6" s="1"/>
  <c r="Q3150" i="6" s="1"/>
  <c r="O3151" i="6"/>
  <c r="P3151" i="6" s="1"/>
  <c r="Q3151" i="6" s="1"/>
  <c r="O3152" i="6"/>
  <c r="P3152" i="6" s="1"/>
  <c r="Q3152" i="6" s="1"/>
  <c r="O3153" i="6"/>
  <c r="P3153" i="6" s="1"/>
  <c r="Q3153" i="6" s="1"/>
  <c r="O3154" i="6"/>
  <c r="P3154" i="6" s="1"/>
  <c r="Q3154" i="6" s="1"/>
  <c r="O3155" i="6"/>
  <c r="P3155" i="6" s="1"/>
  <c r="Q3155" i="6" s="1"/>
  <c r="O3156" i="6"/>
  <c r="P3156" i="6" s="1"/>
  <c r="Q3156" i="6" s="1"/>
  <c r="O3157" i="6"/>
  <c r="P3157" i="6" s="1"/>
  <c r="Q3157" i="6" s="1"/>
  <c r="O3158" i="6"/>
  <c r="P3158" i="6" s="1"/>
  <c r="Q3158" i="6" s="1"/>
  <c r="O3159" i="6"/>
  <c r="P3159" i="6" s="1"/>
  <c r="Q3159" i="6" s="1"/>
  <c r="O3160" i="6"/>
  <c r="P3160" i="6" s="1"/>
  <c r="Q3160" i="6" s="1"/>
  <c r="O3161" i="6"/>
  <c r="P3161" i="6" s="1"/>
  <c r="Q3161" i="6" s="1"/>
  <c r="O3162" i="6"/>
  <c r="P3162" i="6" s="1"/>
  <c r="Q3162" i="6" s="1"/>
  <c r="O3163" i="6"/>
  <c r="P3163" i="6" s="1"/>
  <c r="Q3163" i="6" s="1"/>
  <c r="O3164" i="6"/>
  <c r="P3164" i="6" s="1"/>
  <c r="Q3164" i="6" s="1"/>
  <c r="O3165" i="6"/>
  <c r="P3165" i="6" s="1"/>
  <c r="Q3165" i="6" s="1"/>
  <c r="O3166" i="6"/>
  <c r="P3166" i="6" s="1"/>
  <c r="Q3166" i="6" s="1"/>
  <c r="O3167" i="6"/>
  <c r="P3167" i="6" s="1"/>
  <c r="Q3167" i="6" s="1"/>
  <c r="O3168" i="6"/>
  <c r="P3168" i="6" s="1"/>
  <c r="Q3168" i="6" s="1"/>
  <c r="O3169" i="6"/>
  <c r="P3169" i="6" s="1"/>
  <c r="Q3169" i="6" s="1"/>
  <c r="O3170" i="6"/>
  <c r="P3170" i="6" s="1"/>
  <c r="Q3170" i="6" s="1"/>
  <c r="O3171" i="6"/>
  <c r="P3171" i="6" s="1"/>
  <c r="Q3171" i="6" s="1"/>
  <c r="O3172" i="6"/>
  <c r="P3172" i="6" s="1"/>
  <c r="Q3172" i="6" s="1"/>
  <c r="O3173" i="6"/>
  <c r="P3173" i="6" s="1"/>
  <c r="Q3173" i="6" s="1"/>
  <c r="O3174" i="6"/>
  <c r="P3174" i="6" s="1"/>
  <c r="Q3174" i="6" s="1"/>
  <c r="O3175" i="6"/>
  <c r="P3175" i="6" s="1"/>
  <c r="Q3175" i="6" s="1"/>
  <c r="O3176" i="6"/>
  <c r="P3176" i="6" s="1"/>
  <c r="Q3176" i="6" s="1"/>
  <c r="O3177" i="6"/>
  <c r="P3177" i="6" s="1"/>
  <c r="Q3177" i="6" s="1"/>
  <c r="O3178" i="6"/>
  <c r="P3178" i="6" s="1"/>
  <c r="Q3178" i="6" s="1"/>
  <c r="O3179" i="6"/>
  <c r="P3179" i="6" s="1"/>
  <c r="Q3179" i="6" s="1"/>
  <c r="O3180" i="6"/>
  <c r="P3180" i="6" s="1"/>
  <c r="Q3180" i="6" s="1"/>
  <c r="O3181" i="6"/>
  <c r="P3181" i="6" s="1"/>
  <c r="Q3181" i="6" s="1"/>
  <c r="O3182" i="6"/>
  <c r="P3182" i="6" s="1"/>
  <c r="Q3182" i="6" s="1"/>
  <c r="O3183" i="6"/>
  <c r="P3183" i="6" s="1"/>
  <c r="Q3183" i="6" s="1"/>
  <c r="O3184" i="6"/>
  <c r="P3184" i="6" s="1"/>
  <c r="Q3184" i="6" s="1"/>
  <c r="O3185" i="6"/>
  <c r="P3185" i="6" s="1"/>
  <c r="Q3185" i="6" s="1"/>
  <c r="O3186" i="6"/>
  <c r="P3186" i="6" s="1"/>
  <c r="Q3186" i="6" s="1"/>
  <c r="O3187" i="6"/>
  <c r="P3187" i="6" s="1"/>
  <c r="Q3187" i="6" s="1"/>
  <c r="O3188" i="6"/>
  <c r="P3188" i="6" s="1"/>
  <c r="Q3188" i="6" s="1"/>
  <c r="O3189" i="6"/>
  <c r="P3189" i="6" s="1"/>
  <c r="Q3189" i="6" s="1"/>
  <c r="O3190" i="6"/>
  <c r="P3190" i="6" s="1"/>
  <c r="Q3190" i="6" s="1"/>
  <c r="O3191" i="6"/>
  <c r="P3191" i="6" s="1"/>
  <c r="Q3191" i="6" s="1"/>
  <c r="O3192" i="6"/>
  <c r="P3192" i="6" s="1"/>
  <c r="Q3192" i="6" s="1"/>
  <c r="O3193" i="6"/>
  <c r="P3193" i="6" s="1"/>
  <c r="Q3193" i="6" s="1"/>
  <c r="O3194" i="6"/>
  <c r="P3194" i="6" s="1"/>
  <c r="Q3194" i="6" s="1"/>
  <c r="O3195" i="6"/>
  <c r="P3195" i="6" s="1"/>
  <c r="Q3195" i="6" s="1"/>
  <c r="O3196" i="6"/>
  <c r="P3196" i="6" s="1"/>
  <c r="Q3196" i="6" s="1"/>
  <c r="O3197" i="6"/>
  <c r="P3197" i="6" s="1"/>
  <c r="Q3197" i="6" s="1"/>
  <c r="O3198" i="6"/>
  <c r="P3198" i="6" s="1"/>
  <c r="Q3198" i="6" s="1"/>
  <c r="O3199" i="6"/>
  <c r="P3199" i="6" s="1"/>
  <c r="Q3199" i="6" s="1"/>
  <c r="O3200" i="6"/>
  <c r="P3200" i="6" s="1"/>
  <c r="Q3200" i="6" s="1"/>
  <c r="O3201" i="6"/>
  <c r="P3201" i="6" s="1"/>
  <c r="Q3201" i="6" s="1"/>
  <c r="O3202" i="6"/>
  <c r="P3202" i="6" s="1"/>
  <c r="Q3202" i="6" s="1"/>
  <c r="O3203" i="6"/>
  <c r="P3203" i="6" s="1"/>
  <c r="Q3203" i="6" s="1"/>
  <c r="O3204" i="6"/>
  <c r="P3204" i="6" s="1"/>
  <c r="Q3204" i="6" s="1"/>
  <c r="O3205" i="6"/>
  <c r="P3205" i="6" s="1"/>
  <c r="Q3205" i="6" s="1"/>
  <c r="O3206" i="6"/>
  <c r="P3206" i="6" s="1"/>
  <c r="Q3206" i="6" s="1"/>
  <c r="O3207" i="6"/>
  <c r="P3207" i="6" s="1"/>
  <c r="Q3207" i="6" s="1"/>
  <c r="O3208" i="6"/>
  <c r="P3208" i="6" s="1"/>
  <c r="Q3208" i="6" s="1"/>
  <c r="O3209" i="6"/>
  <c r="P3209" i="6" s="1"/>
  <c r="Q3209" i="6" s="1"/>
  <c r="O3210" i="6"/>
  <c r="P3210" i="6" s="1"/>
  <c r="Q3210" i="6" s="1"/>
  <c r="O3211" i="6"/>
  <c r="P3211" i="6" s="1"/>
  <c r="Q3211" i="6" s="1"/>
  <c r="O3212" i="6"/>
  <c r="P3212" i="6" s="1"/>
  <c r="Q3212" i="6" s="1"/>
  <c r="O3213" i="6"/>
  <c r="P3213" i="6" s="1"/>
  <c r="Q3213" i="6" s="1"/>
  <c r="O3214" i="6"/>
  <c r="P3214" i="6" s="1"/>
  <c r="Q3214" i="6" s="1"/>
  <c r="O3215" i="6"/>
  <c r="P3215" i="6" s="1"/>
  <c r="Q3215" i="6" s="1"/>
  <c r="O3216" i="6"/>
  <c r="P3216" i="6" s="1"/>
  <c r="Q3216" i="6" s="1"/>
  <c r="O3217" i="6"/>
  <c r="P3217" i="6" s="1"/>
  <c r="Q3217" i="6" s="1"/>
  <c r="O3218" i="6"/>
  <c r="P3218" i="6" s="1"/>
  <c r="Q3218" i="6" s="1"/>
  <c r="O3219" i="6"/>
  <c r="P3219" i="6" s="1"/>
  <c r="Q3219" i="6" s="1"/>
  <c r="O3220" i="6"/>
  <c r="P3220" i="6" s="1"/>
  <c r="Q3220" i="6" s="1"/>
  <c r="O3221" i="6"/>
  <c r="P3221" i="6" s="1"/>
  <c r="Q3221" i="6" s="1"/>
  <c r="O3222" i="6"/>
  <c r="P3222" i="6" s="1"/>
  <c r="Q3222" i="6" s="1"/>
  <c r="O3223" i="6"/>
  <c r="P3223" i="6" s="1"/>
  <c r="Q3223" i="6" s="1"/>
  <c r="O3224" i="6"/>
  <c r="P3224" i="6" s="1"/>
  <c r="Q3224" i="6" s="1"/>
  <c r="O3225" i="6"/>
  <c r="P3225" i="6" s="1"/>
  <c r="Q3225" i="6" s="1"/>
  <c r="O3226" i="6"/>
  <c r="P3226" i="6" s="1"/>
  <c r="Q3226" i="6" s="1"/>
  <c r="O3227" i="6"/>
  <c r="P3227" i="6" s="1"/>
  <c r="Q3227" i="6" s="1"/>
  <c r="O3228" i="6"/>
  <c r="P3228" i="6" s="1"/>
  <c r="Q3228" i="6" s="1"/>
  <c r="O3229" i="6"/>
  <c r="P3229" i="6" s="1"/>
  <c r="Q3229" i="6" s="1"/>
  <c r="O3230" i="6"/>
  <c r="P3230" i="6" s="1"/>
  <c r="Q3230" i="6" s="1"/>
  <c r="O3231" i="6"/>
  <c r="P3231" i="6" s="1"/>
  <c r="Q3231" i="6" s="1"/>
  <c r="O3232" i="6"/>
  <c r="P3232" i="6" s="1"/>
  <c r="Q3232" i="6" s="1"/>
  <c r="O3233" i="6"/>
  <c r="P3233" i="6" s="1"/>
  <c r="Q3233" i="6" s="1"/>
  <c r="O3234" i="6"/>
  <c r="P3234" i="6" s="1"/>
  <c r="Q3234" i="6" s="1"/>
  <c r="O3235" i="6"/>
  <c r="P3235" i="6" s="1"/>
  <c r="Q3235" i="6" s="1"/>
  <c r="O3236" i="6"/>
  <c r="P3236" i="6" s="1"/>
  <c r="Q3236" i="6" s="1"/>
  <c r="O3237" i="6"/>
  <c r="P3237" i="6" s="1"/>
  <c r="Q3237" i="6" s="1"/>
  <c r="O3238" i="6"/>
  <c r="P3238" i="6" s="1"/>
  <c r="Q3238" i="6" s="1"/>
  <c r="O3239" i="6"/>
  <c r="P3239" i="6" s="1"/>
  <c r="Q3239" i="6" s="1"/>
  <c r="O3240" i="6"/>
  <c r="P3240" i="6" s="1"/>
  <c r="Q3240" i="6" s="1"/>
  <c r="O3241" i="6"/>
  <c r="P3241" i="6" s="1"/>
  <c r="Q3241" i="6" s="1"/>
  <c r="O3242" i="6"/>
  <c r="P3242" i="6" s="1"/>
  <c r="Q3242" i="6" s="1"/>
  <c r="O3243" i="6"/>
  <c r="P3243" i="6" s="1"/>
  <c r="Q3243" i="6" s="1"/>
  <c r="O3244" i="6"/>
  <c r="P3244" i="6" s="1"/>
  <c r="Q3244" i="6" s="1"/>
  <c r="O3245" i="6"/>
  <c r="P3245" i="6" s="1"/>
  <c r="Q3245" i="6" s="1"/>
  <c r="O3246" i="6"/>
  <c r="P3246" i="6" s="1"/>
  <c r="Q3246" i="6" s="1"/>
  <c r="O3247" i="6"/>
  <c r="P3247" i="6" s="1"/>
  <c r="Q3247" i="6" s="1"/>
  <c r="O3248" i="6"/>
  <c r="P3248" i="6" s="1"/>
  <c r="Q3248" i="6" s="1"/>
  <c r="O3249" i="6"/>
  <c r="P3249" i="6" s="1"/>
  <c r="Q3249" i="6" s="1"/>
  <c r="O3250" i="6"/>
  <c r="P3250" i="6" s="1"/>
  <c r="Q3250" i="6" s="1"/>
  <c r="O3251" i="6"/>
  <c r="P3251" i="6" s="1"/>
  <c r="Q3251" i="6" s="1"/>
  <c r="O3252" i="6"/>
  <c r="P3252" i="6" s="1"/>
  <c r="Q3252" i="6" s="1"/>
  <c r="O3253" i="6"/>
  <c r="P3253" i="6" s="1"/>
  <c r="Q3253" i="6" s="1"/>
  <c r="O3254" i="6"/>
  <c r="P3254" i="6" s="1"/>
  <c r="Q3254" i="6" s="1"/>
  <c r="O3255" i="6"/>
  <c r="P3255" i="6" s="1"/>
  <c r="Q3255" i="6" s="1"/>
  <c r="O3256" i="6"/>
  <c r="P3256" i="6" s="1"/>
  <c r="Q3256" i="6" s="1"/>
  <c r="O3257" i="6"/>
  <c r="P3257" i="6" s="1"/>
  <c r="Q3257" i="6" s="1"/>
  <c r="O3258" i="6"/>
  <c r="P3258" i="6" s="1"/>
  <c r="Q3258" i="6" s="1"/>
  <c r="O3259" i="6"/>
  <c r="P3259" i="6" s="1"/>
  <c r="Q3259" i="6" s="1"/>
  <c r="O3260" i="6"/>
  <c r="P3260" i="6" s="1"/>
  <c r="Q3260" i="6" s="1"/>
  <c r="O3261" i="6"/>
  <c r="P3261" i="6" s="1"/>
  <c r="Q3261" i="6" s="1"/>
  <c r="O3262" i="6"/>
  <c r="P3262" i="6" s="1"/>
  <c r="Q3262" i="6" s="1"/>
  <c r="O3263" i="6"/>
  <c r="P3263" i="6" s="1"/>
  <c r="Q3263" i="6" s="1"/>
  <c r="O3264" i="6"/>
  <c r="P3264" i="6" s="1"/>
  <c r="Q3264" i="6" s="1"/>
  <c r="O3265" i="6"/>
  <c r="P3265" i="6" s="1"/>
  <c r="Q3265" i="6" s="1"/>
  <c r="O3266" i="6"/>
  <c r="P3266" i="6" s="1"/>
  <c r="Q3266" i="6" s="1"/>
  <c r="O3267" i="6"/>
  <c r="P3267" i="6" s="1"/>
  <c r="Q3267" i="6" s="1"/>
  <c r="O3268" i="6"/>
  <c r="P3268" i="6" s="1"/>
  <c r="Q3268" i="6" s="1"/>
  <c r="O3269" i="6"/>
  <c r="P3269" i="6" s="1"/>
  <c r="Q3269" i="6" s="1"/>
  <c r="O3270" i="6"/>
  <c r="P3270" i="6" s="1"/>
  <c r="Q3270" i="6" s="1"/>
  <c r="O3271" i="6"/>
  <c r="P3271" i="6" s="1"/>
  <c r="Q3271" i="6" s="1"/>
  <c r="O3272" i="6"/>
  <c r="P3272" i="6" s="1"/>
  <c r="Q3272" i="6" s="1"/>
  <c r="O3273" i="6"/>
  <c r="P3273" i="6" s="1"/>
  <c r="Q3273" i="6" s="1"/>
  <c r="O3274" i="6"/>
  <c r="P3274" i="6" s="1"/>
  <c r="Q3274" i="6" s="1"/>
  <c r="O3275" i="6"/>
  <c r="P3275" i="6" s="1"/>
  <c r="Q3275" i="6" s="1"/>
  <c r="O3276" i="6"/>
  <c r="P3276" i="6" s="1"/>
  <c r="Q3276" i="6" s="1"/>
  <c r="O3277" i="6"/>
  <c r="P3277" i="6" s="1"/>
  <c r="Q3277" i="6" s="1"/>
  <c r="O3278" i="6"/>
  <c r="P3278" i="6" s="1"/>
  <c r="Q3278" i="6" s="1"/>
  <c r="O3279" i="6"/>
  <c r="P3279" i="6" s="1"/>
  <c r="Q3279" i="6" s="1"/>
  <c r="O3280" i="6"/>
  <c r="P3280" i="6" s="1"/>
  <c r="Q3280" i="6" s="1"/>
  <c r="O3281" i="6"/>
  <c r="P3281" i="6" s="1"/>
  <c r="Q3281" i="6" s="1"/>
  <c r="O3282" i="6"/>
  <c r="P3282" i="6" s="1"/>
  <c r="Q3282" i="6" s="1"/>
  <c r="O3283" i="6"/>
  <c r="P3283" i="6" s="1"/>
  <c r="Q3283" i="6" s="1"/>
  <c r="O3284" i="6"/>
  <c r="P3284" i="6" s="1"/>
  <c r="Q3284" i="6" s="1"/>
  <c r="O3285" i="6"/>
  <c r="P3285" i="6" s="1"/>
  <c r="Q3285" i="6" s="1"/>
  <c r="O3286" i="6"/>
  <c r="P3286" i="6" s="1"/>
  <c r="Q3286" i="6" s="1"/>
  <c r="O3287" i="6"/>
  <c r="P3287" i="6" s="1"/>
  <c r="Q3287" i="6" s="1"/>
  <c r="O3288" i="6"/>
  <c r="P3288" i="6" s="1"/>
  <c r="Q3288" i="6" s="1"/>
  <c r="O3289" i="6"/>
  <c r="P3289" i="6" s="1"/>
  <c r="Q3289" i="6" s="1"/>
  <c r="O3290" i="6"/>
  <c r="P3290" i="6" s="1"/>
  <c r="Q3290" i="6" s="1"/>
  <c r="O3291" i="6"/>
  <c r="P3291" i="6" s="1"/>
  <c r="Q3291" i="6" s="1"/>
  <c r="O3292" i="6"/>
  <c r="P3292" i="6" s="1"/>
  <c r="Q3292" i="6" s="1"/>
  <c r="O3293" i="6"/>
  <c r="P3293" i="6" s="1"/>
  <c r="Q3293" i="6" s="1"/>
  <c r="O3294" i="6"/>
  <c r="P3294" i="6" s="1"/>
  <c r="Q3294" i="6" s="1"/>
  <c r="O3295" i="6"/>
  <c r="P3295" i="6" s="1"/>
  <c r="Q3295" i="6" s="1"/>
  <c r="O3296" i="6"/>
  <c r="P3296" i="6" s="1"/>
  <c r="Q3296" i="6" s="1"/>
  <c r="O3297" i="6"/>
  <c r="P3297" i="6" s="1"/>
  <c r="Q3297" i="6" s="1"/>
  <c r="O3298" i="6"/>
  <c r="P3298" i="6" s="1"/>
  <c r="Q3298" i="6" s="1"/>
  <c r="O3299" i="6"/>
  <c r="P3299" i="6" s="1"/>
  <c r="Q3299" i="6" s="1"/>
  <c r="O3300" i="6"/>
  <c r="P3300" i="6" s="1"/>
  <c r="Q3300" i="6" s="1"/>
  <c r="O3301" i="6"/>
  <c r="P3301" i="6" s="1"/>
  <c r="Q3301" i="6" s="1"/>
  <c r="O3302" i="6"/>
  <c r="P3302" i="6" s="1"/>
  <c r="Q3302" i="6" s="1"/>
  <c r="O3303" i="6"/>
  <c r="P3303" i="6" s="1"/>
  <c r="Q3303" i="6" s="1"/>
  <c r="O3304" i="6"/>
  <c r="P3304" i="6" s="1"/>
  <c r="Q3304" i="6" s="1"/>
  <c r="O3305" i="6"/>
  <c r="P3305" i="6" s="1"/>
  <c r="Q3305" i="6" s="1"/>
  <c r="O3306" i="6"/>
  <c r="P3306" i="6" s="1"/>
  <c r="Q3306" i="6" s="1"/>
  <c r="O3307" i="6"/>
  <c r="P3307" i="6" s="1"/>
  <c r="Q3307" i="6" s="1"/>
  <c r="O3308" i="6"/>
  <c r="P3308" i="6" s="1"/>
  <c r="Q3308" i="6" s="1"/>
  <c r="O3309" i="6"/>
  <c r="P3309" i="6" s="1"/>
  <c r="Q3309" i="6" s="1"/>
  <c r="O3310" i="6"/>
  <c r="P3310" i="6" s="1"/>
  <c r="Q3310" i="6" s="1"/>
  <c r="O3311" i="6"/>
  <c r="P3311" i="6" s="1"/>
  <c r="Q3311" i="6" s="1"/>
  <c r="O3312" i="6"/>
  <c r="P3312" i="6" s="1"/>
  <c r="Q3312" i="6" s="1"/>
  <c r="O3313" i="6"/>
  <c r="P3313" i="6" s="1"/>
  <c r="Q3313" i="6" s="1"/>
  <c r="O3314" i="6"/>
  <c r="P3314" i="6" s="1"/>
  <c r="Q3314" i="6" s="1"/>
  <c r="O3315" i="6"/>
  <c r="P3315" i="6" s="1"/>
  <c r="Q3315" i="6" s="1"/>
  <c r="O3316" i="6"/>
  <c r="P3316" i="6" s="1"/>
  <c r="Q3316" i="6" s="1"/>
  <c r="O3317" i="6"/>
  <c r="P3317" i="6" s="1"/>
  <c r="Q3317" i="6" s="1"/>
  <c r="O3318" i="6"/>
  <c r="P3318" i="6" s="1"/>
  <c r="Q3318" i="6" s="1"/>
  <c r="O3319" i="6"/>
  <c r="P3319" i="6" s="1"/>
  <c r="Q3319" i="6" s="1"/>
  <c r="O3320" i="6"/>
  <c r="P3320" i="6" s="1"/>
  <c r="Q3320" i="6" s="1"/>
  <c r="O3321" i="6"/>
  <c r="P3321" i="6" s="1"/>
  <c r="Q3321" i="6" s="1"/>
  <c r="O3322" i="6"/>
  <c r="P3322" i="6" s="1"/>
  <c r="Q3322" i="6" s="1"/>
  <c r="O3323" i="6"/>
  <c r="P3323" i="6" s="1"/>
  <c r="Q3323" i="6" s="1"/>
  <c r="O3324" i="6"/>
  <c r="P3324" i="6" s="1"/>
  <c r="Q3324" i="6" s="1"/>
  <c r="O3325" i="6"/>
  <c r="P3325" i="6" s="1"/>
  <c r="Q3325" i="6" s="1"/>
  <c r="O3326" i="6"/>
  <c r="P3326" i="6" s="1"/>
  <c r="Q3326" i="6" s="1"/>
  <c r="O3327" i="6"/>
  <c r="P3327" i="6" s="1"/>
  <c r="Q3327" i="6" s="1"/>
  <c r="O3328" i="6"/>
  <c r="P3328" i="6" s="1"/>
  <c r="Q3328" i="6" s="1"/>
  <c r="O3329" i="6"/>
  <c r="P3329" i="6" s="1"/>
  <c r="Q3329" i="6" s="1"/>
  <c r="O3330" i="6"/>
  <c r="P3330" i="6" s="1"/>
  <c r="Q3330" i="6" s="1"/>
  <c r="O3331" i="6"/>
  <c r="P3331" i="6" s="1"/>
  <c r="Q3331" i="6" s="1"/>
  <c r="O3332" i="6"/>
  <c r="P3332" i="6" s="1"/>
  <c r="Q3332" i="6" s="1"/>
  <c r="O3333" i="6"/>
  <c r="P3333" i="6" s="1"/>
  <c r="Q3333" i="6" s="1"/>
  <c r="O3334" i="6"/>
  <c r="P3334" i="6" s="1"/>
  <c r="Q3334" i="6" s="1"/>
  <c r="O3335" i="6"/>
  <c r="P3335" i="6" s="1"/>
  <c r="Q3335" i="6" s="1"/>
  <c r="O3336" i="6"/>
  <c r="P3336" i="6" s="1"/>
  <c r="Q3336" i="6" s="1"/>
  <c r="O3337" i="6"/>
  <c r="P3337" i="6" s="1"/>
  <c r="Q3337" i="6" s="1"/>
  <c r="O3338" i="6"/>
  <c r="P3338" i="6" s="1"/>
  <c r="Q3338" i="6" s="1"/>
  <c r="O3339" i="6"/>
  <c r="P3339" i="6" s="1"/>
  <c r="Q3339" i="6" s="1"/>
  <c r="O3340" i="6"/>
  <c r="P3340" i="6" s="1"/>
  <c r="Q3340" i="6" s="1"/>
  <c r="O3341" i="6"/>
  <c r="P3341" i="6" s="1"/>
  <c r="Q3341" i="6" s="1"/>
  <c r="O3342" i="6"/>
  <c r="P3342" i="6" s="1"/>
  <c r="Q3342" i="6" s="1"/>
  <c r="O3343" i="6"/>
  <c r="P3343" i="6" s="1"/>
  <c r="Q3343" i="6" s="1"/>
  <c r="O3344" i="6"/>
  <c r="P3344" i="6" s="1"/>
  <c r="Q3344" i="6" s="1"/>
  <c r="O3345" i="6"/>
  <c r="P3345" i="6" s="1"/>
  <c r="Q3345" i="6" s="1"/>
  <c r="O3346" i="6"/>
  <c r="P3346" i="6" s="1"/>
  <c r="Q3346" i="6" s="1"/>
  <c r="O3347" i="6"/>
  <c r="P3347" i="6" s="1"/>
  <c r="Q3347" i="6" s="1"/>
  <c r="O3348" i="6"/>
  <c r="P3348" i="6" s="1"/>
  <c r="Q3348" i="6" s="1"/>
  <c r="O3349" i="6"/>
  <c r="P3349" i="6" s="1"/>
  <c r="Q3349" i="6" s="1"/>
  <c r="O3350" i="6"/>
  <c r="P3350" i="6" s="1"/>
  <c r="Q3350" i="6" s="1"/>
  <c r="O3351" i="6"/>
  <c r="P3351" i="6" s="1"/>
  <c r="Q3351" i="6" s="1"/>
  <c r="O3352" i="6"/>
  <c r="P3352" i="6" s="1"/>
  <c r="Q3352" i="6" s="1"/>
  <c r="O3353" i="6"/>
  <c r="P3353" i="6" s="1"/>
  <c r="Q3353" i="6" s="1"/>
  <c r="O3354" i="6"/>
  <c r="P3354" i="6" s="1"/>
  <c r="Q3354" i="6" s="1"/>
  <c r="O3355" i="6"/>
  <c r="P3355" i="6" s="1"/>
  <c r="Q3355" i="6" s="1"/>
  <c r="O3356" i="6"/>
  <c r="P3356" i="6" s="1"/>
  <c r="Q3356" i="6" s="1"/>
  <c r="O3357" i="6"/>
  <c r="P3357" i="6" s="1"/>
  <c r="Q3357" i="6" s="1"/>
  <c r="O3358" i="6"/>
  <c r="P3358" i="6" s="1"/>
  <c r="Q3358" i="6" s="1"/>
  <c r="O3359" i="6"/>
  <c r="P3359" i="6" s="1"/>
  <c r="Q3359" i="6" s="1"/>
  <c r="O3360" i="6"/>
  <c r="P3360" i="6" s="1"/>
  <c r="Q3360" i="6" s="1"/>
  <c r="O3361" i="6"/>
  <c r="P3361" i="6" s="1"/>
  <c r="Q3361" i="6" s="1"/>
  <c r="O3362" i="6"/>
  <c r="P3362" i="6" s="1"/>
  <c r="Q3362" i="6" s="1"/>
  <c r="O3363" i="6"/>
  <c r="P3363" i="6" s="1"/>
  <c r="Q3363" i="6" s="1"/>
  <c r="O3364" i="6"/>
  <c r="P3364" i="6" s="1"/>
  <c r="Q3364" i="6" s="1"/>
  <c r="O3365" i="6"/>
  <c r="P3365" i="6" s="1"/>
  <c r="Q3365" i="6" s="1"/>
  <c r="O3366" i="6"/>
  <c r="P3366" i="6" s="1"/>
  <c r="Q3366" i="6" s="1"/>
  <c r="O3367" i="6"/>
  <c r="P3367" i="6" s="1"/>
  <c r="Q3367" i="6" s="1"/>
  <c r="O3368" i="6"/>
  <c r="P3368" i="6" s="1"/>
  <c r="Q3368" i="6" s="1"/>
  <c r="O3369" i="6"/>
  <c r="P3369" i="6" s="1"/>
  <c r="Q3369" i="6" s="1"/>
  <c r="O3370" i="6"/>
  <c r="P3370" i="6" s="1"/>
  <c r="Q3370" i="6" s="1"/>
  <c r="O3371" i="6"/>
  <c r="P3371" i="6" s="1"/>
  <c r="Q3371" i="6" s="1"/>
  <c r="O3372" i="6"/>
  <c r="P3372" i="6" s="1"/>
  <c r="Q3372" i="6" s="1"/>
  <c r="O3373" i="6"/>
  <c r="P3373" i="6" s="1"/>
  <c r="Q3373" i="6" s="1"/>
  <c r="O3374" i="6"/>
  <c r="P3374" i="6" s="1"/>
  <c r="Q3374" i="6" s="1"/>
  <c r="O3375" i="6"/>
  <c r="P3375" i="6" s="1"/>
  <c r="Q3375" i="6" s="1"/>
  <c r="O3376" i="6"/>
  <c r="P3376" i="6" s="1"/>
  <c r="Q3376" i="6" s="1"/>
  <c r="O3377" i="6"/>
  <c r="P3377" i="6" s="1"/>
  <c r="Q3377" i="6" s="1"/>
  <c r="O3378" i="6"/>
  <c r="P3378" i="6" s="1"/>
  <c r="Q3378" i="6" s="1"/>
  <c r="O3379" i="6"/>
  <c r="P3379" i="6" s="1"/>
  <c r="Q3379" i="6" s="1"/>
  <c r="O3380" i="6"/>
  <c r="P3380" i="6" s="1"/>
  <c r="Q3380" i="6" s="1"/>
  <c r="O3381" i="6"/>
  <c r="P3381" i="6" s="1"/>
  <c r="Q3381" i="6" s="1"/>
  <c r="O3382" i="6"/>
  <c r="P3382" i="6" s="1"/>
  <c r="Q3382" i="6" s="1"/>
  <c r="O3383" i="6"/>
  <c r="P3383" i="6" s="1"/>
  <c r="Q3383" i="6" s="1"/>
  <c r="O3384" i="6"/>
  <c r="P3384" i="6" s="1"/>
  <c r="Q3384" i="6" s="1"/>
  <c r="O3385" i="6"/>
  <c r="P3385" i="6" s="1"/>
  <c r="Q3385" i="6" s="1"/>
  <c r="O3386" i="6"/>
  <c r="P3386" i="6" s="1"/>
  <c r="Q3386" i="6" s="1"/>
  <c r="O3387" i="6"/>
  <c r="P3387" i="6" s="1"/>
  <c r="Q3387" i="6" s="1"/>
  <c r="O3388" i="6"/>
  <c r="P3388" i="6" s="1"/>
  <c r="Q3388" i="6" s="1"/>
  <c r="O3389" i="6"/>
  <c r="P3389" i="6" s="1"/>
  <c r="Q3389" i="6" s="1"/>
  <c r="O3390" i="6"/>
  <c r="P3390" i="6" s="1"/>
  <c r="Q3390" i="6" s="1"/>
  <c r="O3391" i="6"/>
  <c r="P3391" i="6" s="1"/>
  <c r="Q3391" i="6" s="1"/>
  <c r="O3392" i="6"/>
  <c r="P3392" i="6" s="1"/>
  <c r="Q3392" i="6" s="1"/>
  <c r="O3393" i="6"/>
  <c r="P3393" i="6" s="1"/>
  <c r="Q3393" i="6" s="1"/>
  <c r="O3394" i="6"/>
  <c r="P3394" i="6" s="1"/>
  <c r="Q3394" i="6" s="1"/>
  <c r="O3395" i="6"/>
  <c r="P3395" i="6" s="1"/>
  <c r="Q3395" i="6" s="1"/>
  <c r="O3396" i="6"/>
  <c r="P3396" i="6" s="1"/>
  <c r="Q3396" i="6" s="1"/>
  <c r="O3397" i="6"/>
  <c r="P3397" i="6" s="1"/>
  <c r="Q3397" i="6" s="1"/>
  <c r="O3398" i="6"/>
  <c r="P3398" i="6" s="1"/>
  <c r="Q3398" i="6" s="1"/>
  <c r="O3399" i="6"/>
  <c r="P3399" i="6" s="1"/>
  <c r="Q3399" i="6" s="1"/>
  <c r="O3400" i="6"/>
  <c r="P3400" i="6" s="1"/>
  <c r="Q3400" i="6" s="1"/>
  <c r="O3401" i="6"/>
  <c r="P3401" i="6" s="1"/>
  <c r="Q3401" i="6" s="1"/>
  <c r="O3402" i="6"/>
  <c r="P3402" i="6" s="1"/>
  <c r="Q3402" i="6" s="1"/>
  <c r="O3403" i="6"/>
  <c r="P3403" i="6" s="1"/>
  <c r="Q3403" i="6" s="1"/>
  <c r="O3404" i="6"/>
  <c r="P3404" i="6" s="1"/>
  <c r="Q3404" i="6" s="1"/>
  <c r="O3405" i="6"/>
  <c r="P3405" i="6" s="1"/>
  <c r="Q3405" i="6" s="1"/>
  <c r="O3406" i="6"/>
  <c r="P3406" i="6" s="1"/>
  <c r="Q3406" i="6" s="1"/>
  <c r="O3407" i="6"/>
  <c r="P3407" i="6" s="1"/>
  <c r="Q3407" i="6" s="1"/>
  <c r="O3408" i="6"/>
  <c r="P3408" i="6" s="1"/>
  <c r="Q3408" i="6" s="1"/>
  <c r="O3409" i="6"/>
  <c r="P3409" i="6" s="1"/>
  <c r="Q3409" i="6" s="1"/>
  <c r="O3410" i="6"/>
  <c r="P3410" i="6" s="1"/>
  <c r="Q3410" i="6" s="1"/>
  <c r="O3411" i="6"/>
  <c r="P3411" i="6" s="1"/>
  <c r="Q3411" i="6" s="1"/>
  <c r="O3412" i="6"/>
  <c r="P3412" i="6" s="1"/>
  <c r="Q3412" i="6" s="1"/>
  <c r="O3413" i="6"/>
  <c r="P3413" i="6" s="1"/>
  <c r="Q3413" i="6" s="1"/>
  <c r="O3414" i="6"/>
  <c r="P3414" i="6" s="1"/>
  <c r="Q3414" i="6" s="1"/>
  <c r="O3415" i="6"/>
  <c r="P3415" i="6" s="1"/>
  <c r="Q3415" i="6" s="1"/>
  <c r="O3416" i="6"/>
  <c r="P3416" i="6" s="1"/>
  <c r="Q3416" i="6" s="1"/>
  <c r="O3417" i="6"/>
  <c r="P3417" i="6" s="1"/>
  <c r="Q3417" i="6" s="1"/>
  <c r="O3418" i="6"/>
  <c r="P3418" i="6" s="1"/>
  <c r="Q3418" i="6" s="1"/>
  <c r="O3419" i="6"/>
  <c r="P3419" i="6" s="1"/>
  <c r="Q3419" i="6" s="1"/>
  <c r="O3420" i="6"/>
  <c r="P3420" i="6" s="1"/>
  <c r="Q3420" i="6" s="1"/>
  <c r="O3421" i="6"/>
  <c r="P3421" i="6" s="1"/>
  <c r="Q3421" i="6" s="1"/>
  <c r="O3422" i="6"/>
  <c r="P3422" i="6" s="1"/>
  <c r="Q3422" i="6" s="1"/>
  <c r="O3423" i="6"/>
  <c r="P3423" i="6" s="1"/>
  <c r="Q3423" i="6" s="1"/>
  <c r="O3424" i="6"/>
  <c r="P3424" i="6" s="1"/>
  <c r="Q3424" i="6" s="1"/>
  <c r="O3425" i="6"/>
  <c r="P3425" i="6" s="1"/>
  <c r="Q3425" i="6" s="1"/>
  <c r="O3426" i="6"/>
  <c r="P3426" i="6" s="1"/>
  <c r="Q3426" i="6" s="1"/>
  <c r="O3427" i="6"/>
  <c r="P3427" i="6" s="1"/>
  <c r="Q3427" i="6" s="1"/>
  <c r="O3428" i="6"/>
  <c r="P3428" i="6" s="1"/>
  <c r="Q3428" i="6" s="1"/>
  <c r="O3429" i="6"/>
  <c r="P3429" i="6" s="1"/>
  <c r="Q3429" i="6" s="1"/>
  <c r="O3430" i="6"/>
  <c r="P3430" i="6" s="1"/>
  <c r="Q3430" i="6" s="1"/>
  <c r="O3431" i="6"/>
  <c r="P3431" i="6" s="1"/>
  <c r="Q3431" i="6" s="1"/>
  <c r="O3432" i="6"/>
  <c r="P3432" i="6" s="1"/>
  <c r="Q3432" i="6" s="1"/>
  <c r="O3433" i="6"/>
  <c r="P3433" i="6" s="1"/>
  <c r="Q3433" i="6" s="1"/>
  <c r="O3434" i="6"/>
  <c r="P3434" i="6" s="1"/>
  <c r="Q3434" i="6" s="1"/>
  <c r="O3435" i="6"/>
  <c r="P3435" i="6" s="1"/>
  <c r="Q3435" i="6" s="1"/>
  <c r="O3436" i="6"/>
  <c r="P3436" i="6" s="1"/>
  <c r="Q3436" i="6" s="1"/>
  <c r="O3437" i="6"/>
  <c r="P3437" i="6" s="1"/>
  <c r="Q3437" i="6" s="1"/>
  <c r="O3438" i="6"/>
  <c r="P3438" i="6" s="1"/>
  <c r="Q3438" i="6" s="1"/>
  <c r="O3439" i="6"/>
  <c r="P3439" i="6" s="1"/>
  <c r="Q3439" i="6" s="1"/>
  <c r="O3440" i="6"/>
  <c r="P3440" i="6" s="1"/>
  <c r="Q3440" i="6" s="1"/>
  <c r="O3441" i="6"/>
  <c r="P3441" i="6" s="1"/>
  <c r="Q3441" i="6" s="1"/>
  <c r="O3442" i="6"/>
  <c r="P3442" i="6" s="1"/>
  <c r="Q3442" i="6" s="1"/>
  <c r="O3443" i="6"/>
  <c r="P3443" i="6" s="1"/>
  <c r="Q3443" i="6" s="1"/>
  <c r="O3444" i="6"/>
  <c r="P3444" i="6" s="1"/>
  <c r="Q3444" i="6" s="1"/>
  <c r="O3445" i="6"/>
  <c r="P3445" i="6" s="1"/>
  <c r="Q3445" i="6" s="1"/>
  <c r="O3446" i="6"/>
  <c r="P3446" i="6" s="1"/>
  <c r="Q3446" i="6" s="1"/>
  <c r="O3447" i="6"/>
  <c r="P3447" i="6" s="1"/>
  <c r="Q3447" i="6" s="1"/>
  <c r="O3448" i="6"/>
  <c r="P3448" i="6" s="1"/>
  <c r="Q3448" i="6" s="1"/>
  <c r="O3449" i="6"/>
  <c r="P3449" i="6" s="1"/>
  <c r="Q3449" i="6" s="1"/>
  <c r="O3450" i="6"/>
  <c r="P3450" i="6" s="1"/>
  <c r="Q3450" i="6" s="1"/>
  <c r="O3451" i="6"/>
  <c r="P3451" i="6" s="1"/>
  <c r="Q3451" i="6" s="1"/>
  <c r="O3452" i="6"/>
  <c r="P3452" i="6" s="1"/>
  <c r="Q3452" i="6" s="1"/>
  <c r="O3453" i="6"/>
  <c r="P3453" i="6" s="1"/>
  <c r="Q3453" i="6" s="1"/>
  <c r="O3454" i="6"/>
  <c r="P3454" i="6" s="1"/>
  <c r="Q3454" i="6" s="1"/>
  <c r="O3455" i="6"/>
  <c r="P3455" i="6" s="1"/>
  <c r="Q3455" i="6" s="1"/>
  <c r="O3456" i="6"/>
  <c r="P3456" i="6" s="1"/>
  <c r="Q3456" i="6" s="1"/>
  <c r="O3457" i="6"/>
  <c r="P3457" i="6" s="1"/>
  <c r="Q3457" i="6" s="1"/>
  <c r="O3458" i="6"/>
  <c r="P3458" i="6" s="1"/>
  <c r="Q3458" i="6" s="1"/>
  <c r="O3459" i="6"/>
  <c r="P3459" i="6" s="1"/>
  <c r="Q3459" i="6" s="1"/>
  <c r="O3460" i="6"/>
  <c r="P3460" i="6" s="1"/>
  <c r="Q3460" i="6" s="1"/>
  <c r="O3461" i="6"/>
  <c r="P3461" i="6" s="1"/>
  <c r="Q3461" i="6" s="1"/>
  <c r="O3462" i="6"/>
  <c r="P3462" i="6" s="1"/>
  <c r="Q3462" i="6" s="1"/>
  <c r="O3463" i="6"/>
  <c r="P3463" i="6" s="1"/>
  <c r="Q3463" i="6" s="1"/>
  <c r="O3464" i="6"/>
  <c r="P3464" i="6" s="1"/>
  <c r="Q3464" i="6" s="1"/>
  <c r="O3465" i="6"/>
  <c r="P3465" i="6" s="1"/>
  <c r="Q3465" i="6" s="1"/>
  <c r="O3466" i="6"/>
  <c r="P3466" i="6" s="1"/>
  <c r="Q3466" i="6" s="1"/>
  <c r="O3467" i="6"/>
  <c r="P3467" i="6" s="1"/>
  <c r="Q3467" i="6" s="1"/>
  <c r="O3468" i="6"/>
  <c r="P3468" i="6" s="1"/>
  <c r="Q3468" i="6" s="1"/>
  <c r="O3469" i="6"/>
  <c r="P3469" i="6" s="1"/>
  <c r="Q3469" i="6" s="1"/>
  <c r="O3470" i="6"/>
  <c r="P3470" i="6" s="1"/>
  <c r="Q3470" i="6" s="1"/>
  <c r="O3471" i="6"/>
  <c r="P3471" i="6" s="1"/>
  <c r="Q3471" i="6" s="1"/>
  <c r="O3472" i="6"/>
  <c r="P3472" i="6" s="1"/>
  <c r="Q3472" i="6" s="1"/>
  <c r="O3473" i="6"/>
  <c r="P3473" i="6" s="1"/>
  <c r="Q3473" i="6" s="1"/>
  <c r="O3474" i="6"/>
  <c r="P3474" i="6" s="1"/>
  <c r="Q3474" i="6" s="1"/>
  <c r="O3475" i="6"/>
  <c r="P3475" i="6" s="1"/>
  <c r="Q3475" i="6" s="1"/>
  <c r="O3476" i="6"/>
  <c r="P3476" i="6" s="1"/>
  <c r="Q3476" i="6" s="1"/>
  <c r="O3477" i="6"/>
  <c r="P3477" i="6" s="1"/>
  <c r="Q3477" i="6" s="1"/>
  <c r="O3478" i="6"/>
  <c r="P3478" i="6" s="1"/>
  <c r="Q3478" i="6" s="1"/>
  <c r="O3479" i="6"/>
  <c r="P3479" i="6" s="1"/>
  <c r="Q3479" i="6" s="1"/>
  <c r="O3480" i="6"/>
  <c r="P3480" i="6" s="1"/>
  <c r="Q3480" i="6" s="1"/>
  <c r="O3481" i="6"/>
  <c r="P3481" i="6" s="1"/>
  <c r="Q3481" i="6" s="1"/>
  <c r="O3482" i="6"/>
  <c r="P3482" i="6" s="1"/>
  <c r="Q3482" i="6" s="1"/>
  <c r="O3483" i="6"/>
  <c r="P3483" i="6" s="1"/>
  <c r="Q3483" i="6" s="1"/>
  <c r="O3484" i="6"/>
  <c r="P3484" i="6" s="1"/>
  <c r="Q3484" i="6" s="1"/>
  <c r="O3485" i="6"/>
  <c r="P3485" i="6" s="1"/>
  <c r="Q3485" i="6" s="1"/>
  <c r="O3486" i="6"/>
  <c r="P3486" i="6" s="1"/>
  <c r="Q3486" i="6" s="1"/>
  <c r="O3487" i="6"/>
  <c r="P3487" i="6" s="1"/>
  <c r="Q3487" i="6" s="1"/>
  <c r="O3488" i="6"/>
  <c r="P3488" i="6" s="1"/>
  <c r="Q3488" i="6" s="1"/>
  <c r="O3489" i="6"/>
  <c r="P3489" i="6" s="1"/>
  <c r="Q3489" i="6" s="1"/>
  <c r="O3490" i="6"/>
  <c r="P3490" i="6" s="1"/>
  <c r="Q3490" i="6" s="1"/>
  <c r="O3491" i="6"/>
  <c r="P3491" i="6" s="1"/>
  <c r="Q3491" i="6" s="1"/>
  <c r="O3492" i="6"/>
  <c r="P3492" i="6" s="1"/>
  <c r="Q3492" i="6" s="1"/>
  <c r="O3493" i="6"/>
  <c r="P3493" i="6" s="1"/>
  <c r="Q3493" i="6" s="1"/>
  <c r="O3494" i="6"/>
  <c r="P3494" i="6" s="1"/>
  <c r="Q3494" i="6" s="1"/>
  <c r="O3495" i="6"/>
  <c r="P3495" i="6" s="1"/>
  <c r="Q3495" i="6" s="1"/>
  <c r="O3496" i="6"/>
  <c r="P3496" i="6" s="1"/>
  <c r="Q3496" i="6" s="1"/>
  <c r="O3497" i="6"/>
  <c r="P3497" i="6" s="1"/>
  <c r="Q3497" i="6" s="1"/>
  <c r="O3498" i="6"/>
  <c r="P3498" i="6" s="1"/>
  <c r="Q3498" i="6" s="1"/>
  <c r="O3499" i="6"/>
  <c r="P3499" i="6" s="1"/>
  <c r="Q3499" i="6" s="1"/>
  <c r="O3500" i="6"/>
  <c r="P3500" i="6" s="1"/>
  <c r="Q3500" i="6" s="1"/>
  <c r="O3501" i="6"/>
  <c r="P3501" i="6" s="1"/>
  <c r="Q3501" i="6" s="1"/>
  <c r="O3502" i="6"/>
  <c r="P3502" i="6" s="1"/>
  <c r="Q3502" i="6" s="1"/>
  <c r="O3503" i="6"/>
  <c r="P3503" i="6" s="1"/>
  <c r="Q3503" i="6" s="1"/>
  <c r="O3504" i="6"/>
  <c r="P3504" i="6" s="1"/>
  <c r="Q3504" i="6" s="1"/>
  <c r="O3505" i="6"/>
  <c r="P3505" i="6" s="1"/>
  <c r="Q3505" i="6" s="1"/>
  <c r="O3506" i="6"/>
  <c r="P3506" i="6" s="1"/>
  <c r="Q3506" i="6" s="1"/>
  <c r="O3507" i="6"/>
  <c r="P3507" i="6" s="1"/>
  <c r="Q3507" i="6" s="1"/>
  <c r="O3508" i="6"/>
  <c r="P3508" i="6" s="1"/>
  <c r="Q3508" i="6" s="1"/>
  <c r="O3509" i="6"/>
  <c r="P3509" i="6" s="1"/>
  <c r="Q3509" i="6" s="1"/>
  <c r="O3510" i="6"/>
  <c r="P3510" i="6" s="1"/>
  <c r="Q3510" i="6" s="1"/>
  <c r="O3511" i="6"/>
  <c r="P3511" i="6" s="1"/>
  <c r="Q3511" i="6" s="1"/>
  <c r="O3512" i="6"/>
  <c r="P3512" i="6" s="1"/>
  <c r="Q3512" i="6" s="1"/>
  <c r="O3513" i="6"/>
  <c r="P3513" i="6" s="1"/>
  <c r="Q3513" i="6" s="1"/>
  <c r="O3514" i="6"/>
  <c r="P3514" i="6" s="1"/>
  <c r="Q3514" i="6" s="1"/>
  <c r="O3515" i="6"/>
  <c r="P3515" i="6" s="1"/>
  <c r="Q3515" i="6" s="1"/>
  <c r="O3516" i="6"/>
  <c r="P3516" i="6" s="1"/>
  <c r="Q3516" i="6" s="1"/>
  <c r="O3517" i="6"/>
  <c r="P3517" i="6" s="1"/>
  <c r="Q3517" i="6" s="1"/>
  <c r="O3518" i="6"/>
  <c r="P3518" i="6" s="1"/>
  <c r="Q3518" i="6" s="1"/>
  <c r="O3519" i="6"/>
  <c r="P3519" i="6" s="1"/>
  <c r="Q3519" i="6" s="1"/>
  <c r="O3520" i="6"/>
  <c r="P3520" i="6" s="1"/>
  <c r="Q3520" i="6" s="1"/>
  <c r="O3521" i="6"/>
  <c r="P3521" i="6" s="1"/>
  <c r="Q3521" i="6" s="1"/>
  <c r="O3522" i="6"/>
  <c r="P3522" i="6" s="1"/>
  <c r="Q3522" i="6" s="1"/>
  <c r="O3523" i="6"/>
  <c r="P3523" i="6" s="1"/>
  <c r="Q3523" i="6" s="1"/>
  <c r="O3524" i="6"/>
  <c r="P3524" i="6" s="1"/>
  <c r="Q3524" i="6" s="1"/>
  <c r="O3525" i="6"/>
  <c r="P3525" i="6" s="1"/>
  <c r="Q3525" i="6" s="1"/>
  <c r="O3526" i="6"/>
  <c r="P3526" i="6" s="1"/>
  <c r="Q3526" i="6" s="1"/>
  <c r="O3527" i="6"/>
  <c r="P3527" i="6" s="1"/>
  <c r="Q3527" i="6" s="1"/>
  <c r="O3528" i="6"/>
  <c r="P3528" i="6" s="1"/>
  <c r="Q3528" i="6" s="1"/>
  <c r="O3529" i="6"/>
  <c r="P3529" i="6" s="1"/>
  <c r="Q3529" i="6" s="1"/>
  <c r="O3530" i="6"/>
  <c r="P3530" i="6" s="1"/>
  <c r="Q3530" i="6" s="1"/>
  <c r="O3531" i="6"/>
  <c r="P3531" i="6" s="1"/>
  <c r="Q3531" i="6" s="1"/>
  <c r="O3532" i="6"/>
  <c r="P3532" i="6" s="1"/>
  <c r="Q3532" i="6" s="1"/>
  <c r="O3533" i="6"/>
  <c r="P3533" i="6" s="1"/>
  <c r="Q3533" i="6" s="1"/>
  <c r="O3534" i="6"/>
  <c r="P3534" i="6" s="1"/>
  <c r="Q3534" i="6" s="1"/>
  <c r="O3535" i="6"/>
  <c r="P3535" i="6" s="1"/>
  <c r="Q3535" i="6" s="1"/>
  <c r="O3536" i="6"/>
  <c r="P3536" i="6" s="1"/>
  <c r="Q3536" i="6" s="1"/>
  <c r="O3537" i="6"/>
  <c r="P3537" i="6" s="1"/>
  <c r="Q3537" i="6" s="1"/>
  <c r="O3538" i="6"/>
  <c r="P3538" i="6" s="1"/>
  <c r="Q3538" i="6" s="1"/>
  <c r="O3539" i="6"/>
  <c r="P3539" i="6" s="1"/>
  <c r="Q3539" i="6" s="1"/>
  <c r="O3540" i="6"/>
  <c r="P3540" i="6" s="1"/>
  <c r="Q3540" i="6" s="1"/>
  <c r="O3541" i="6"/>
  <c r="P3541" i="6" s="1"/>
  <c r="Q3541" i="6" s="1"/>
  <c r="O3542" i="6"/>
  <c r="P3542" i="6" s="1"/>
  <c r="Q3542" i="6" s="1"/>
  <c r="O3543" i="6"/>
  <c r="P3543" i="6" s="1"/>
  <c r="Q3543" i="6" s="1"/>
  <c r="O3544" i="6"/>
  <c r="P3544" i="6" s="1"/>
  <c r="Q3544" i="6" s="1"/>
  <c r="O3545" i="6"/>
  <c r="P3545" i="6" s="1"/>
  <c r="Q3545" i="6" s="1"/>
  <c r="O3546" i="6"/>
  <c r="P3546" i="6" s="1"/>
  <c r="Q3546" i="6" s="1"/>
  <c r="O3547" i="6"/>
  <c r="P3547" i="6" s="1"/>
  <c r="Q3547" i="6" s="1"/>
  <c r="O3548" i="6"/>
  <c r="P3548" i="6" s="1"/>
  <c r="Q3548" i="6" s="1"/>
  <c r="O3549" i="6"/>
  <c r="P3549" i="6" s="1"/>
  <c r="Q3549" i="6" s="1"/>
  <c r="O3550" i="6"/>
  <c r="P3550" i="6" s="1"/>
  <c r="Q3550" i="6" s="1"/>
  <c r="O3551" i="6"/>
  <c r="P3551" i="6" s="1"/>
  <c r="Q3551" i="6" s="1"/>
  <c r="O3552" i="6"/>
  <c r="P3552" i="6" s="1"/>
  <c r="Q3552" i="6" s="1"/>
  <c r="O3553" i="6"/>
  <c r="P3553" i="6" s="1"/>
  <c r="Q3553" i="6" s="1"/>
  <c r="O3554" i="6"/>
  <c r="P3554" i="6" s="1"/>
  <c r="Q3554" i="6" s="1"/>
  <c r="O3555" i="6"/>
  <c r="P3555" i="6" s="1"/>
  <c r="Q3555" i="6" s="1"/>
  <c r="O3556" i="6"/>
  <c r="P3556" i="6" s="1"/>
  <c r="Q3556" i="6" s="1"/>
  <c r="O3557" i="6"/>
  <c r="P3557" i="6" s="1"/>
  <c r="Q3557" i="6" s="1"/>
  <c r="O3558" i="6"/>
  <c r="P3558" i="6" s="1"/>
  <c r="Q3558" i="6" s="1"/>
  <c r="O3559" i="6"/>
  <c r="P3559" i="6" s="1"/>
  <c r="Q3559" i="6" s="1"/>
  <c r="O3560" i="6"/>
  <c r="P3560" i="6" s="1"/>
  <c r="Q3560" i="6" s="1"/>
  <c r="O3561" i="6"/>
  <c r="P3561" i="6" s="1"/>
  <c r="Q3561" i="6" s="1"/>
  <c r="O3562" i="6"/>
  <c r="P3562" i="6" s="1"/>
  <c r="Q3562" i="6" s="1"/>
  <c r="O3563" i="6"/>
  <c r="P3563" i="6" s="1"/>
  <c r="Q3563" i="6" s="1"/>
  <c r="O3564" i="6"/>
  <c r="P3564" i="6" s="1"/>
  <c r="Q3564" i="6" s="1"/>
  <c r="O3565" i="6"/>
  <c r="P3565" i="6" s="1"/>
  <c r="Q3565" i="6" s="1"/>
  <c r="O3566" i="6"/>
  <c r="P3566" i="6" s="1"/>
  <c r="Q3566" i="6" s="1"/>
  <c r="O3567" i="6"/>
  <c r="P3567" i="6" s="1"/>
  <c r="Q3567" i="6" s="1"/>
  <c r="O3568" i="6"/>
  <c r="P3568" i="6" s="1"/>
  <c r="Q3568" i="6" s="1"/>
  <c r="O3569" i="6"/>
  <c r="P3569" i="6" s="1"/>
  <c r="Q3569" i="6" s="1"/>
  <c r="O3570" i="6"/>
  <c r="P3570" i="6" s="1"/>
  <c r="Q3570" i="6" s="1"/>
  <c r="O3571" i="6"/>
  <c r="P3571" i="6" s="1"/>
  <c r="Q3571" i="6" s="1"/>
  <c r="O3572" i="6"/>
  <c r="P3572" i="6" s="1"/>
  <c r="Q3572" i="6" s="1"/>
  <c r="O3573" i="6"/>
  <c r="P3573" i="6" s="1"/>
  <c r="Q3573" i="6" s="1"/>
  <c r="O3574" i="6"/>
  <c r="P3574" i="6" s="1"/>
  <c r="Q3574" i="6" s="1"/>
  <c r="O3575" i="6"/>
  <c r="P3575" i="6" s="1"/>
  <c r="Q3575" i="6" s="1"/>
  <c r="O3576" i="6"/>
  <c r="P3576" i="6" s="1"/>
  <c r="Q3576" i="6" s="1"/>
  <c r="O3577" i="6"/>
  <c r="P3577" i="6" s="1"/>
  <c r="Q3577" i="6" s="1"/>
  <c r="O3578" i="6"/>
  <c r="P3578" i="6" s="1"/>
  <c r="Q3578" i="6" s="1"/>
  <c r="O3579" i="6"/>
  <c r="P3579" i="6" s="1"/>
  <c r="Q3579" i="6" s="1"/>
  <c r="O3580" i="6"/>
  <c r="P3580" i="6" s="1"/>
  <c r="Q3580" i="6" s="1"/>
  <c r="O3581" i="6"/>
  <c r="P3581" i="6" s="1"/>
  <c r="Q3581" i="6" s="1"/>
  <c r="O3582" i="6"/>
  <c r="P3582" i="6" s="1"/>
  <c r="Q3582" i="6" s="1"/>
  <c r="O3583" i="6"/>
  <c r="P3583" i="6" s="1"/>
  <c r="Q3583" i="6" s="1"/>
  <c r="O3584" i="6"/>
  <c r="P3584" i="6" s="1"/>
  <c r="Q3584" i="6" s="1"/>
  <c r="O3585" i="6"/>
  <c r="P3585" i="6" s="1"/>
  <c r="Q3585" i="6" s="1"/>
  <c r="O3586" i="6"/>
  <c r="P3586" i="6" s="1"/>
  <c r="Q3586" i="6" s="1"/>
  <c r="O3587" i="6"/>
  <c r="P3587" i="6" s="1"/>
  <c r="Q3587" i="6" s="1"/>
  <c r="O3588" i="6"/>
  <c r="P3588" i="6" s="1"/>
  <c r="Q3588" i="6" s="1"/>
  <c r="O3589" i="6"/>
  <c r="P3589" i="6" s="1"/>
  <c r="Q3589" i="6" s="1"/>
  <c r="O3590" i="6"/>
  <c r="P3590" i="6" s="1"/>
  <c r="Q3590" i="6" s="1"/>
  <c r="O3591" i="6"/>
  <c r="P3591" i="6" s="1"/>
  <c r="Q3591" i="6" s="1"/>
  <c r="O3592" i="6"/>
  <c r="P3592" i="6" s="1"/>
  <c r="Q3592" i="6" s="1"/>
  <c r="O3593" i="6"/>
  <c r="P3593" i="6" s="1"/>
  <c r="Q3593" i="6" s="1"/>
  <c r="O3594" i="6"/>
  <c r="P3594" i="6" s="1"/>
  <c r="Q3594" i="6" s="1"/>
  <c r="O3595" i="6"/>
  <c r="P3595" i="6" s="1"/>
  <c r="Q3595" i="6" s="1"/>
  <c r="O3596" i="6"/>
  <c r="P3596" i="6" s="1"/>
  <c r="Q3596" i="6" s="1"/>
  <c r="O3597" i="6"/>
  <c r="P3597" i="6" s="1"/>
  <c r="Q3597" i="6" s="1"/>
  <c r="O3598" i="6"/>
  <c r="P3598" i="6" s="1"/>
  <c r="Q3598" i="6" s="1"/>
  <c r="O3599" i="6"/>
  <c r="P3599" i="6" s="1"/>
  <c r="Q3599" i="6" s="1"/>
  <c r="O3600" i="6"/>
  <c r="P3600" i="6" s="1"/>
  <c r="Q3600" i="6" s="1"/>
  <c r="O3601" i="6"/>
  <c r="P3601" i="6" s="1"/>
  <c r="Q3601" i="6" s="1"/>
  <c r="O3602" i="6"/>
  <c r="P3602" i="6" s="1"/>
  <c r="Q3602" i="6" s="1"/>
  <c r="O3603" i="6"/>
  <c r="P3603" i="6" s="1"/>
  <c r="Q3603" i="6" s="1"/>
  <c r="O3604" i="6"/>
  <c r="P3604" i="6" s="1"/>
  <c r="Q3604" i="6" s="1"/>
  <c r="O3605" i="6"/>
  <c r="P3605" i="6" s="1"/>
  <c r="Q3605" i="6" s="1"/>
  <c r="O3606" i="6"/>
  <c r="P3606" i="6" s="1"/>
  <c r="Q3606" i="6" s="1"/>
  <c r="O3607" i="6"/>
  <c r="P3607" i="6" s="1"/>
  <c r="Q3607" i="6" s="1"/>
  <c r="O3608" i="6"/>
  <c r="P3608" i="6" s="1"/>
  <c r="Q3608" i="6" s="1"/>
  <c r="O3609" i="6"/>
  <c r="P3609" i="6" s="1"/>
  <c r="Q3609" i="6" s="1"/>
  <c r="O3610" i="6"/>
  <c r="P3610" i="6" s="1"/>
  <c r="Q3610" i="6" s="1"/>
  <c r="O3611" i="6"/>
  <c r="P3611" i="6" s="1"/>
  <c r="Q3611" i="6" s="1"/>
  <c r="O3612" i="6"/>
  <c r="P3612" i="6" s="1"/>
  <c r="Q3612" i="6" s="1"/>
  <c r="O3613" i="6"/>
  <c r="P3613" i="6" s="1"/>
  <c r="Q3613" i="6" s="1"/>
  <c r="O3614" i="6"/>
  <c r="P3614" i="6" s="1"/>
  <c r="Q3614" i="6" s="1"/>
  <c r="O3615" i="6"/>
  <c r="P3615" i="6" s="1"/>
  <c r="Q3615" i="6" s="1"/>
  <c r="O3616" i="6"/>
  <c r="P3616" i="6" s="1"/>
  <c r="Q3616" i="6" s="1"/>
  <c r="O3617" i="6"/>
  <c r="P3617" i="6" s="1"/>
  <c r="Q3617" i="6" s="1"/>
  <c r="O3618" i="6"/>
  <c r="P3618" i="6" s="1"/>
  <c r="Q3618" i="6" s="1"/>
  <c r="O3619" i="6"/>
  <c r="P3619" i="6" s="1"/>
  <c r="Q3619" i="6" s="1"/>
  <c r="O3620" i="6"/>
  <c r="P3620" i="6" s="1"/>
  <c r="Q3620" i="6" s="1"/>
  <c r="O3621" i="6"/>
  <c r="P3621" i="6" s="1"/>
  <c r="Q3621" i="6" s="1"/>
  <c r="O3622" i="6"/>
  <c r="P3622" i="6" s="1"/>
  <c r="Q3622" i="6" s="1"/>
  <c r="O3623" i="6"/>
  <c r="P3623" i="6" s="1"/>
  <c r="Q3623" i="6" s="1"/>
  <c r="O3624" i="6"/>
  <c r="P3624" i="6" s="1"/>
  <c r="Q3624" i="6" s="1"/>
  <c r="O3625" i="6"/>
  <c r="P3625" i="6" s="1"/>
  <c r="Q3625" i="6" s="1"/>
  <c r="O3626" i="6"/>
  <c r="P3626" i="6" s="1"/>
  <c r="Q3626" i="6" s="1"/>
  <c r="O3627" i="6"/>
  <c r="P3627" i="6" s="1"/>
  <c r="Q3627" i="6" s="1"/>
  <c r="O3628" i="6"/>
  <c r="P3628" i="6" s="1"/>
  <c r="Q3628" i="6" s="1"/>
  <c r="O3629" i="6"/>
  <c r="P3629" i="6" s="1"/>
  <c r="Q3629" i="6" s="1"/>
  <c r="O3630" i="6"/>
  <c r="P3630" i="6" s="1"/>
  <c r="Q3630" i="6" s="1"/>
  <c r="O3631" i="6"/>
  <c r="P3631" i="6" s="1"/>
  <c r="Q3631" i="6" s="1"/>
  <c r="O3632" i="6"/>
  <c r="P3632" i="6" s="1"/>
  <c r="Q3632" i="6" s="1"/>
  <c r="O3633" i="6"/>
  <c r="P3633" i="6" s="1"/>
  <c r="Q3633" i="6" s="1"/>
  <c r="O3634" i="6"/>
  <c r="P3634" i="6" s="1"/>
  <c r="Q3634" i="6" s="1"/>
  <c r="O3635" i="6"/>
  <c r="P3635" i="6" s="1"/>
  <c r="Q3635" i="6" s="1"/>
  <c r="O3636" i="6"/>
  <c r="P3636" i="6" s="1"/>
  <c r="Q3636" i="6" s="1"/>
  <c r="O3637" i="6"/>
  <c r="P3637" i="6" s="1"/>
  <c r="Q3637" i="6" s="1"/>
  <c r="O3638" i="6"/>
  <c r="P3638" i="6" s="1"/>
  <c r="Q3638" i="6" s="1"/>
  <c r="O3639" i="6"/>
  <c r="P3639" i="6" s="1"/>
  <c r="Q3639" i="6" s="1"/>
  <c r="O3640" i="6"/>
  <c r="P3640" i="6" s="1"/>
  <c r="Q3640" i="6" s="1"/>
  <c r="O3641" i="6"/>
  <c r="P3641" i="6" s="1"/>
  <c r="Q3641" i="6" s="1"/>
  <c r="O3642" i="6"/>
  <c r="P3642" i="6" s="1"/>
  <c r="Q3642" i="6" s="1"/>
  <c r="O3643" i="6"/>
  <c r="P3643" i="6" s="1"/>
  <c r="Q3643" i="6" s="1"/>
  <c r="O3644" i="6"/>
  <c r="P3644" i="6" s="1"/>
  <c r="Q3644" i="6" s="1"/>
  <c r="O3645" i="6"/>
  <c r="P3645" i="6" s="1"/>
  <c r="Q3645" i="6" s="1"/>
  <c r="O3646" i="6"/>
  <c r="P3646" i="6" s="1"/>
  <c r="Q3646" i="6" s="1"/>
  <c r="O3647" i="6"/>
  <c r="P3647" i="6" s="1"/>
  <c r="Q3647" i="6" s="1"/>
  <c r="O3648" i="6"/>
  <c r="P3648" i="6" s="1"/>
  <c r="Q3648" i="6" s="1"/>
  <c r="O3649" i="6"/>
  <c r="P3649" i="6" s="1"/>
  <c r="Q3649" i="6" s="1"/>
  <c r="O3650" i="6"/>
  <c r="P3650" i="6" s="1"/>
  <c r="Q3650" i="6" s="1"/>
  <c r="O3651" i="6"/>
  <c r="P3651" i="6" s="1"/>
  <c r="Q3651" i="6" s="1"/>
  <c r="O3652" i="6"/>
  <c r="P3652" i="6" s="1"/>
  <c r="Q3652" i="6" s="1"/>
  <c r="O3653" i="6"/>
  <c r="P3653" i="6" s="1"/>
  <c r="Q3653" i="6" s="1"/>
  <c r="O3654" i="6"/>
  <c r="P3654" i="6" s="1"/>
  <c r="Q3654" i="6" s="1"/>
  <c r="O3655" i="6"/>
  <c r="P3655" i="6" s="1"/>
  <c r="Q3655" i="6" s="1"/>
  <c r="O3656" i="6"/>
  <c r="P3656" i="6" s="1"/>
  <c r="Q3656" i="6" s="1"/>
  <c r="O3657" i="6"/>
  <c r="P3657" i="6" s="1"/>
  <c r="Q3657" i="6" s="1"/>
  <c r="O3658" i="6"/>
  <c r="P3658" i="6" s="1"/>
  <c r="Q3658" i="6" s="1"/>
  <c r="O3659" i="6"/>
  <c r="P3659" i="6" s="1"/>
  <c r="Q3659" i="6" s="1"/>
  <c r="O3660" i="6"/>
  <c r="P3660" i="6" s="1"/>
  <c r="Q3660" i="6" s="1"/>
  <c r="O3661" i="6"/>
  <c r="P3661" i="6" s="1"/>
  <c r="Q3661" i="6" s="1"/>
  <c r="O3662" i="6"/>
  <c r="P3662" i="6" s="1"/>
  <c r="Q3662" i="6" s="1"/>
  <c r="O3663" i="6"/>
  <c r="P3663" i="6" s="1"/>
  <c r="Q3663" i="6" s="1"/>
  <c r="O3664" i="6"/>
  <c r="P3664" i="6" s="1"/>
  <c r="Q3664" i="6" s="1"/>
  <c r="O3665" i="6"/>
  <c r="P3665" i="6" s="1"/>
  <c r="Q3665" i="6" s="1"/>
  <c r="O3666" i="6"/>
  <c r="P3666" i="6" s="1"/>
  <c r="Q3666" i="6" s="1"/>
  <c r="O3667" i="6"/>
  <c r="P3667" i="6" s="1"/>
  <c r="Q3667" i="6" s="1"/>
  <c r="O3668" i="6"/>
  <c r="P3668" i="6" s="1"/>
  <c r="Q3668" i="6" s="1"/>
  <c r="O3669" i="6"/>
  <c r="P3669" i="6" s="1"/>
  <c r="Q3669" i="6" s="1"/>
  <c r="O3670" i="6"/>
  <c r="P3670" i="6" s="1"/>
  <c r="Q3670" i="6" s="1"/>
  <c r="O3671" i="6"/>
  <c r="P3671" i="6" s="1"/>
  <c r="Q3671" i="6" s="1"/>
  <c r="O3672" i="6"/>
  <c r="P3672" i="6" s="1"/>
  <c r="Q3672" i="6" s="1"/>
  <c r="O3673" i="6"/>
  <c r="P3673" i="6" s="1"/>
  <c r="Q3673" i="6" s="1"/>
  <c r="O3674" i="6"/>
  <c r="P3674" i="6" s="1"/>
  <c r="Q3674" i="6" s="1"/>
  <c r="O3675" i="6"/>
  <c r="P3675" i="6" s="1"/>
  <c r="Q3675" i="6" s="1"/>
  <c r="O3676" i="6"/>
  <c r="P3676" i="6" s="1"/>
  <c r="Q3676" i="6" s="1"/>
  <c r="O3677" i="6"/>
  <c r="P3677" i="6" s="1"/>
  <c r="Q3677" i="6" s="1"/>
  <c r="O3678" i="6"/>
  <c r="P3678" i="6" s="1"/>
  <c r="Q3678" i="6" s="1"/>
  <c r="O3679" i="6"/>
  <c r="P3679" i="6" s="1"/>
  <c r="Q3679" i="6" s="1"/>
  <c r="O3680" i="6"/>
  <c r="P3680" i="6" s="1"/>
  <c r="Q3680" i="6" s="1"/>
  <c r="O3681" i="6"/>
  <c r="P3681" i="6" s="1"/>
  <c r="Q3681" i="6" s="1"/>
  <c r="O3682" i="6"/>
  <c r="P3682" i="6" s="1"/>
  <c r="Q3682" i="6" s="1"/>
  <c r="O3683" i="6"/>
  <c r="P3683" i="6" s="1"/>
  <c r="Q3683" i="6" s="1"/>
  <c r="O3684" i="6"/>
  <c r="P3684" i="6" s="1"/>
  <c r="Q3684" i="6" s="1"/>
  <c r="O3685" i="6"/>
  <c r="P3685" i="6" s="1"/>
  <c r="Q3685" i="6" s="1"/>
  <c r="O3686" i="6"/>
  <c r="P3686" i="6" s="1"/>
  <c r="Q3686" i="6" s="1"/>
  <c r="O3687" i="6"/>
  <c r="P3687" i="6" s="1"/>
  <c r="Q3687" i="6" s="1"/>
  <c r="O3688" i="6"/>
  <c r="P3688" i="6" s="1"/>
  <c r="Q3688" i="6" s="1"/>
  <c r="O3689" i="6"/>
  <c r="P3689" i="6" s="1"/>
  <c r="Q3689" i="6" s="1"/>
  <c r="O3690" i="6"/>
  <c r="P3690" i="6" s="1"/>
  <c r="Q3690" i="6" s="1"/>
  <c r="O3691" i="6"/>
  <c r="P3691" i="6" s="1"/>
  <c r="Q3691" i="6" s="1"/>
  <c r="O3692" i="6"/>
  <c r="P3692" i="6" s="1"/>
  <c r="Q3692" i="6" s="1"/>
  <c r="O3693" i="6"/>
  <c r="P3693" i="6" s="1"/>
  <c r="Q3693" i="6" s="1"/>
  <c r="O3694" i="6"/>
  <c r="P3694" i="6" s="1"/>
  <c r="Q3694" i="6" s="1"/>
  <c r="O3695" i="6"/>
  <c r="P3695" i="6" s="1"/>
  <c r="Q3695" i="6" s="1"/>
  <c r="O3696" i="6"/>
  <c r="P3696" i="6" s="1"/>
  <c r="Q3696" i="6" s="1"/>
  <c r="O3697" i="6"/>
  <c r="P3697" i="6" s="1"/>
  <c r="Q3697" i="6" s="1"/>
  <c r="O3698" i="6"/>
  <c r="P3698" i="6" s="1"/>
  <c r="Q3698" i="6" s="1"/>
  <c r="O3699" i="6"/>
  <c r="P3699" i="6" s="1"/>
  <c r="Q3699" i="6" s="1"/>
  <c r="O3700" i="6"/>
  <c r="P3700" i="6" s="1"/>
  <c r="Q3700" i="6" s="1"/>
  <c r="O3701" i="6"/>
  <c r="P3701" i="6" s="1"/>
  <c r="Q3701" i="6" s="1"/>
  <c r="O3702" i="6"/>
  <c r="P3702" i="6" s="1"/>
  <c r="Q3702" i="6" s="1"/>
  <c r="O3703" i="6"/>
  <c r="P3703" i="6" s="1"/>
  <c r="Q3703" i="6" s="1"/>
  <c r="O3704" i="6"/>
  <c r="P3704" i="6" s="1"/>
  <c r="Q3704" i="6" s="1"/>
  <c r="O3705" i="6"/>
  <c r="P3705" i="6" s="1"/>
  <c r="Q3705" i="6" s="1"/>
  <c r="O3706" i="6"/>
  <c r="P3706" i="6" s="1"/>
  <c r="Q3706" i="6" s="1"/>
  <c r="O3707" i="6"/>
  <c r="P3707" i="6" s="1"/>
  <c r="Q3707" i="6" s="1"/>
  <c r="O3708" i="6"/>
  <c r="P3708" i="6" s="1"/>
  <c r="Q3708" i="6" s="1"/>
  <c r="O3709" i="6"/>
  <c r="P3709" i="6" s="1"/>
  <c r="Q3709" i="6" s="1"/>
  <c r="O3710" i="6"/>
  <c r="P3710" i="6" s="1"/>
  <c r="Q3710" i="6" s="1"/>
  <c r="O3711" i="6"/>
  <c r="P3711" i="6" s="1"/>
  <c r="Q3711" i="6" s="1"/>
  <c r="O3712" i="6"/>
  <c r="P3712" i="6" s="1"/>
  <c r="Q3712" i="6" s="1"/>
  <c r="O3713" i="6"/>
  <c r="P3713" i="6" s="1"/>
  <c r="Q3713" i="6" s="1"/>
  <c r="O3714" i="6"/>
  <c r="P3714" i="6" s="1"/>
  <c r="Q3714" i="6" s="1"/>
  <c r="O3715" i="6"/>
  <c r="P3715" i="6" s="1"/>
  <c r="Q3715" i="6" s="1"/>
  <c r="O3716" i="6"/>
  <c r="P3716" i="6" s="1"/>
  <c r="Q3716" i="6" s="1"/>
  <c r="O3717" i="6"/>
  <c r="P3717" i="6" s="1"/>
  <c r="Q3717" i="6" s="1"/>
  <c r="O3718" i="6"/>
  <c r="P3718" i="6" s="1"/>
  <c r="Q3718" i="6" s="1"/>
  <c r="O3719" i="6"/>
  <c r="P3719" i="6" s="1"/>
  <c r="Q3719" i="6" s="1"/>
  <c r="O3720" i="6"/>
  <c r="P3720" i="6" s="1"/>
  <c r="Q3720" i="6" s="1"/>
  <c r="O3721" i="6"/>
  <c r="P3721" i="6" s="1"/>
  <c r="Q3721" i="6" s="1"/>
  <c r="O3722" i="6"/>
  <c r="P3722" i="6" s="1"/>
  <c r="Q3722" i="6" s="1"/>
  <c r="O3723" i="6"/>
  <c r="P3723" i="6" s="1"/>
  <c r="Q3723" i="6" s="1"/>
  <c r="O3724" i="6"/>
  <c r="P3724" i="6" s="1"/>
  <c r="Q3724" i="6" s="1"/>
  <c r="O3725" i="6"/>
  <c r="P3725" i="6" s="1"/>
  <c r="Q3725" i="6" s="1"/>
  <c r="O3726" i="6"/>
  <c r="P3726" i="6" s="1"/>
  <c r="Q3726" i="6" s="1"/>
  <c r="O3727" i="6"/>
  <c r="P3727" i="6" s="1"/>
  <c r="Q3727" i="6" s="1"/>
  <c r="O3728" i="6"/>
  <c r="P3728" i="6" s="1"/>
  <c r="Q3728" i="6" s="1"/>
  <c r="O3729" i="6"/>
  <c r="P3729" i="6" s="1"/>
  <c r="Q3729" i="6" s="1"/>
  <c r="O3730" i="6"/>
  <c r="P3730" i="6" s="1"/>
  <c r="Q3730" i="6" s="1"/>
  <c r="O3731" i="6"/>
  <c r="P3731" i="6" s="1"/>
  <c r="Q3731" i="6" s="1"/>
  <c r="O3732" i="6"/>
  <c r="P3732" i="6" s="1"/>
  <c r="Q3732" i="6" s="1"/>
  <c r="O3733" i="6"/>
  <c r="P3733" i="6" s="1"/>
  <c r="Q3733" i="6" s="1"/>
  <c r="O3734" i="6"/>
  <c r="P3734" i="6" s="1"/>
  <c r="Q3734" i="6" s="1"/>
  <c r="O3735" i="6"/>
  <c r="P3735" i="6" s="1"/>
  <c r="Q3735" i="6" s="1"/>
  <c r="O3736" i="6"/>
  <c r="P3736" i="6" s="1"/>
  <c r="Q3736" i="6" s="1"/>
  <c r="O3737" i="6"/>
  <c r="P3737" i="6" s="1"/>
  <c r="Q3737" i="6" s="1"/>
  <c r="O3738" i="6"/>
  <c r="P3738" i="6" s="1"/>
  <c r="Q3738" i="6" s="1"/>
  <c r="O3739" i="6"/>
  <c r="P3739" i="6" s="1"/>
  <c r="Q3739" i="6" s="1"/>
  <c r="O3740" i="6"/>
  <c r="P3740" i="6" s="1"/>
  <c r="Q3740" i="6" s="1"/>
  <c r="O3741" i="6"/>
  <c r="P3741" i="6" s="1"/>
  <c r="Q3741" i="6" s="1"/>
  <c r="O3742" i="6"/>
  <c r="P3742" i="6" s="1"/>
  <c r="Q3742" i="6" s="1"/>
  <c r="O3743" i="6"/>
  <c r="P3743" i="6" s="1"/>
  <c r="Q3743" i="6" s="1"/>
  <c r="O3744" i="6"/>
  <c r="P3744" i="6" s="1"/>
  <c r="Q3744" i="6" s="1"/>
  <c r="O3745" i="6"/>
  <c r="P3745" i="6" s="1"/>
  <c r="Q3745" i="6" s="1"/>
  <c r="O3746" i="6"/>
  <c r="P3746" i="6" s="1"/>
  <c r="Q3746" i="6" s="1"/>
  <c r="O3747" i="6"/>
  <c r="P3747" i="6" s="1"/>
  <c r="Q3747" i="6" s="1"/>
  <c r="O3748" i="6"/>
  <c r="P3748" i="6" s="1"/>
  <c r="Q3748" i="6" s="1"/>
  <c r="O3749" i="6"/>
  <c r="P3749" i="6" s="1"/>
  <c r="Q3749" i="6" s="1"/>
  <c r="O3750" i="6"/>
  <c r="P3750" i="6" s="1"/>
  <c r="Q3750" i="6" s="1"/>
  <c r="O3751" i="6"/>
  <c r="P3751" i="6" s="1"/>
  <c r="Q3751" i="6" s="1"/>
  <c r="O3752" i="6"/>
  <c r="P3752" i="6" s="1"/>
  <c r="Q3752" i="6" s="1"/>
  <c r="O3753" i="6"/>
  <c r="P3753" i="6" s="1"/>
  <c r="Q3753" i="6" s="1"/>
  <c r="O3754" i="6"/>
  <c r="P3754" i="6" s="1"/>
  <c r="Q3754" i="6" s="1"/>
  <c r="O3755" i="6"/>
  <c r="P3755" i="6" s="1"/>
  <c r="Q3755" i="6" s="1"/>
  <c r="O3756" i="6"/>
  <c r="P3756" i="6" s="1"/>
  <c r="Q3756" i="6" s="1"/>
  <c r="O3757" i="6"/>
  <c r="P3757" i="6" s="1"/>
  <c r="Q3757" i="6" s="1"/>
  <c r="O3758" i="6"/>
  <c r="P3758" i="6" s="1"/>
  <c r="Q3758" i="6" s="1"/>
  <c r="O3759" i="6"/>
  <c r="P3759" i="6" s="1"/>
  <c r="Q3759" i="6" s="1"/>
  <c r="O3760" i="6"/>
  <c r="P3760" i="6" s="1"/>
  <c r="Q3760" i="6" s="1"/>
  <c r="O3761" i="6"/>
  <c r="P3761" i="6" s="1"/>
  <c r="Q3761" i="6" s="1"/>
  <c r="O3762" i="6"/>
  <c r="P3762" i="6" s="1"/>
  <c r="Q3762" i="6" s="1"/>
  <c r="O3763" i="6"/>
  <c r="P3763" i="6" s="1"/>
  <c r="Q3763" i="6" s="1"/>
  <c r="O3764" i="6"/>
  <c r="P3764" i="6" s="1"/>
  <c r="Q3764" i="6" s="1"/>
  <c r="O3765" i="6"/>
  <c r="P3765" i="6" s="1"/>
  <c r="Q3765" i="6" s="1"/>
  <c r="O3766" i="6"/>
  <c r="P3766" i="6" s="1"/>
  <c r="Q3766" i="6" s="1"/>
  <c r="O3767" i="6"/>
  <c r="P3767" i="6" s="1"/>
  <c r="Q3767" i="6" s="1"/>
  <c r="O3768" i="6"/>
  <c r="P3768" i="6" s="1"/>
  <c r="Q3768" i="6" s="1"/>
  <c r="O3769" i="6"/>
  <c r="P3769" i="6" s="1"/>
  <c r="Q3769" i="6" s="1"/>
  <c r="O3770" i="6"/>
  <c r="P3770" i="6" s="1"/>
  <c r="Q3770" i="6" s="1"/>
  <c r="O3771" i="6"/>
  <c r="P3771" i="6" s="1"/>
  <c r="Q3771" i="6" s="1"/>
  <c r="O3772" i="6"/>
  <c r="P3772" i="6" s="1"/>
  <c r="Q3772" i="6" s="1"/>
  <c r="O3773" i="6"/>
  <c r="P3773" i="6" s="1"/>
  <c r="Q3773" i="6" s="1"/>
  <c r="O3774" i="6"/>
  <c r="P3774" i="6" s="1"/>
  <c r="Q3774" i="6" s="1"/>
  <c r="O3775" i="6"/>
  <c r="P3775" i="6" s="1"/>
  <c r="Q3775" i="6" s="1"/>
  <c r="O3776" i="6"/>
  <c r="P3776" i="6" s="1"/>
  <c r="Q3776" i="6" s="1"/>
  <c r="O3777" i="6"/>
  <c r="P3777" i="6" s="1"/>
  <c r="Q3777" i="6" s="1"/>
  <c r="O3778" i="6"/>
  <c r="P3778" i="6" s="1"/>
  <c r="Q3778" i="6" s="1"/>
  <c r="O3779" i="6"/>
  <c r="P3779" i="6" s="1"/>
  <c r="Q3779" i="6" s="1"/>
  <c r="O3780" i="6"/>
  <c r="P3780" i="6" s="1"/>
  <c r="Q3780" i="6" s="1"/>
  <c r="O3781" i="6"/>
  <c r="P3781" i="6" s="1"/>
  <c r="Q3781" i="6" s="1"/>
  <c r="O3782" i="6"/>
  <c r="P3782" i="6" s="1"/>
  <c r="Q3782" i="6" s="1"/>
  <c r="O3783" i="6"/>
  <c r="P3783" i="6" s="1"/>
  <c r="Q3783" i="6" s="1"/>
  <c r="O3784" i="6"/>
  <c r="P3784" i="6" s="1"/>
  <c r="Q3784" i="6" s="1"/>
  <c r="O3785" i="6"/>
  <c r="P3785" i="6" s="1"/>
  <c r="Q3785" i="6" s="1"/>
  <c r="O3786" i="6"/>
  <c r="P3786" i="6" s="1"/>
  <c r="Q3786" i="6" s="1"/>
  <c r="O3787" i="6"/>
  <c r="P3787" i="6" s="1"/>
  <c r="Q3787" i="6" s="1"/>
  <c r="O3788" i="6"/>
  <c r="P3788" i="6" s="1"/>
  <c r="Q3788" i="6" s="1"/>
  <c r="O3789" i="6"/>
  <c r="P3789" i="6" s="1"/>
  <c r="Q3789" i="6" s="1"/>
  <c r="O3790" i="6"/>
  <c r="P3790" i="6" s="1"/>
  <c r="Q3790" i="6" s="1"/>
  <c r="O3791" i="6"/>
  <c r="P3791" i="6" s="1"/>
  <c r="Q3791" i="6" s="1"/>
  <c r="O3792" i="6"/>
  <c r="P3792" i="6" s="1"/>
  <c r="Q3792" i="6" s="1"/>
  <c r="O3793" i="6"/>
  <c r="P3793" i="6" s="1"/>
  <c r="Q3793" i="6" s="1"/>
  <c r="O3794" i="6"/>
  <c r="P3794" i="6" s="1"/>
  <c r="Q3794" i="6" s="1"/>
  <c r="O3795" i="6"/>
  <c r="P3795" i="6" s="1"/>
  <c r="Q3795" i="6" s="1"/>
  <c r="O3796" i="6"/>
  <c r="P3796" i="6" s="1"/>
  <c r="Q3796" i="6" s="1"/>
  <c r="O3797" i="6"/>
  <c r="P3797" i="6" s="1"/>
  <c r="Q3797" i="6" s="1"/>
  <c r="O3798" i="6"/>
  <c r="P3798" i="6" s="1"/>
  <c r="Q3798" i="6" s="1"/>
  <c r="O3799" i="6"/>
  <c r="P3799" i="6" s="1"/>
  <c r="Q3799" i="6" s="1"/>
  <c r="O3800" i="6"/>
  <c r="P3800" i="6" s="1"/>
  <c r="Q3800" i="6" s="1"/>
  <c r="O3801" i="6"/>
  <c r="P3801" i="6" s="1"/>
  <c r="Q3801" i="6" s="1"/>
  <c r="O3802" i="6"/>
  <c r="P3802" i="6" s="1"/>
  <c r="Q3802" i="6" s="1"/>
  <c r="O3803" i="6"/>
  <c r="P3803" i="6" s="1"/>
  <c r="Q3803" i="6" s="1"/>
  <c r="O3804" i="6"/>
  <c r="P3804" i="6" s="1"/>
  <c r="Q3804" i="6" s="1"/>
  <c r="O3805" i="6"/>
  <c r="P3805" i="6" s="1"/>
  <c r="Q3805" i="6" s="1"/>
  <c r="O3806" i="6"/>
  <c r="P3806" i="6" s="1"/>
  <c r="Q3806" i="6" s="1"/>
  <c r="O3807" i="6"/>
  <c r="P3807" i="6" s="1"/>
  <c r="Q3807" i="6" s="1"/>
  <c r="O3808" i="6"/>
  <c r="P3808" i="6" s="1"/>
  <c r="Q3808" i="6" s="1"/>
  <c r="O3809" i="6"/>
  <c r="P3809" i="6" s="1"/>
  <c r="Q3809" i="6" s="1"/>
  <c r="O3810" i="6"/>
  <c r="P3810" i="6" s="1"/>
  <c r="Q3810" i="6" s="1"/>
  <c r="O3811" i="6"/>
  <c r="P3811" i="6" s="1"/>
  <c r="Q3811" i="6" s="1"/>
  <c r="O3812" i="6"/>
  <c r="P3812" i="6" s="1"/>
  <c r="Q3812" i="6" s="1"/>
  <c r="O3813" i="6"/>
  <c r="P3813" i="6" s="1"/>
  <c r="Q3813" i="6" s="1"/>
  <c r="O3814" i="6"/>
  <c r="P3814" i="6" s="1"/>
  <c r="Q3814" i="6" s="1"/>
  <c r="O3815" i="6"/>
  <c r="P3815" i="6" s="1"/>
  <c r="Q3815" i="6" s="1"/>
  <c r="O3816" i="6"/>
  <c r="P3816" i="6" s="1"/>
  <c r="Q3816" i="6" s="1"/>
  <c r="O3817" i="6"/>
  <c r="P3817" i="6" s="1"/>
  <c r="Q3817" i="6" s="1"/>
  <c r="O3818" i="6"/>
  <c r="P3818" i="6" s="1"/>
  <c r="Q3818" i="6" s="1"/>
  <c r="O3819" i="6"/>
  <c r="P3819" i="6" s="1"/>
  <c r="Q3819" i="6" s="1"/>
  <c r="O3820" i="6"/>
  <c r="P3820" i="6" s="1"/>
  <c r="Q3820" i="6" s="1"/>
  <c r="O3821" i="6"/>
  <c r="P3821" i="6" s="1"/>
  <c r="Q3821" i="6" s="1"/>
  <c r="O3822" i="6"/>
  <c r="P3822" i="6" s="1"/>
  <c r="Q3822" i="6" s="1"/>
  <c r="O3823" i="6"/>
  <c r="P3823" i="6" s="1"/>
  <c r="Q3823" i="6" s="1"/>
  <c r="O3824" i="6"/>
  <c r="P3824" i="6" s="1"/>
  <c r="Q3824" i="6" s="1"/>
  <c r="O3825" i="6"/>
  <c r="P3825" i="6" s="1"/>
  <c r="Q3825" i="6" s="1"/>
  <c r="O3826" i="6"/>
  <c r="P3826" i="6" s="1"/>
  <c r="Q3826" i="6" s="1"/>
  <c r="O3827" i="6"/>
  <c r="P3827" i="6" s="1"/>
  <c r="Q3827" i="6" s="1"/>
  <c r="O3828" i="6"/>
  <c r="P3828" i="6" s="1"/>
  <c r="Q3828" i="6" s="1"/>
  <c r="O3829" i="6"/>
  <c r="P3829" i="6" s="1"/>
  <c r="Q3829" i="6" s="1"/>
  <c r="O3830" i="6"/>
  <c r="P3830" i="6" s="1"/>
  <c r="Q3830" i="6" s="1"/>
  <c r="O3831" i="6"/>
  <c r="P3831" i="6" s="1"/>
  <c r="Q3831" i="6" s="1"/>
  <c r="O3832" i="6"/>
  <c r="P3832" i="6" s="1"/>
  <c r="Q3832" i="6" s="1"/>
  <c r="O3833" i="6"/>
  <c r="P3833" i="6" s="1"/>
  <c r="Q3833" i="6" s="1"/>
  <c r="O3834" i="6"/>
  <c r="P3834" i="6" s="1"/>
  <c r="Q3834" i="6" s="1"/>
  <c r="O3835" i="6"/>
  <c r="P3835" i="6" s="1"/>
  <c r="Q3835" i="6" s="1"/>
  <c r="O3836" i="6"/>
  <c r="P3836" i="6" s="1"/>
  <c r="Q3836" i="6" s="1"/>
  <c r="O3837" i="6"/>
  <c r="P3837" i="6" s="1"/>
  <c r="Q3837" i="6" s="1"/>
  <c r="O3838" i="6"/>
  <c r="P3838" i="6" s="1"/>
  <c r="Q3838" i="6" s="1"/>
  <c r="O3839" i="6"/>
  <c r="P3839" i="6" s="1"/>
  <c r="Q3839" i="6" s="1"/>
  <c r="O3840" i="6"/>
  <c r="P3840" i="6" s="1"/>
  <c r="Q3840" i="6" s="1"/>
  <c r="O3841" i="6"/>
  <c r="P3841" i="6" s="1"/>
  <c r="Q3841" i="6" s="1"/>
  <c r="O3842" i="6"/>
  <c r="P3842" i="6" s="1"/>
  <c r="Q3842" i="6" s="1"/>
  <c r="O3843" i="6"/>
  <c r="P3843" i="6" s="1"/>
  <c r="Q3843" i="6" s="1"/>
  <c r="O3844" i="6"/>
  <c r="P3844" i="6" s="1"/>
  <c r="Q3844" i="6" s="1"/>
  <c r="O3845" i="6"/>
  <c r="P3845" i="6" s="1"/>
  <c r="Q3845" i="6" s="1"/>
  <c r="O3846" i="6"/>
  <c r="P3846" i="6" s="1"/>
  <c r="Q3846" i="6" s="1"/>
  <c r="O3847" i="6"/>
  <c r="P3847" i="6" s="1"/>
  <c r="Q3847" i="6" s="1"/>
  <c r="O3848" i="6"/>
  <c r="P3848" i="6" s="1"/>
  <c r="Q3848" i="6" s="1"/>
  <c r="O3849" i="6"/>
  <c r="P3849" i="6" s="1"/>
  <c r="Q3849" i="6" s="1"/>
  <c r="O3850" i="6"/>
  <c r="P3850" i="6" s="1"/>
  <c r="Q3850" i="6" s="1"/>
  <c r="O3851" i="6"/>
  <c r="P3851" i="6" s="1"/>
  <c r="Q3851" i="6" s="1"/>
  <c r="O3852" i="6"/>
  <c r="P3852" i="6" s="1"/>
  <c r="Q3852" i="6" s="1"/>
  <c r="O3853" i="6"/>
  <c r="P3853" i="6" s="1"/>
  <c r="Q3853" i="6" s="1"/>
  <c r="O3854" i="6"/>
  <c r="P3854" i="6" s="1"/>
  <c r="Q3854" i="6" s="1"/>
  <c r="O3855" i="6"/>
  <c r="P3855" i="6" s="1"/>
  <c r="Q3855" i="6" s="1"/>
  <c r="O3856" i="6"/>
  <c r="P3856" i="6" s="1"/>
  <c r="Q3856" i="6" s="1"/>
  <c r="O3857" i="6"/>
  <c r="P3857" i="6" s="1"/>
  <c r="Q3857" i="6" s="1"/>
  <c r="O3858" i="6"/>
  <c r="P3858" i="6" s="1"/>
  <c r="Q3858" i="6" s="1"/>
  <c r="O3859" i="6"/>
  <c r="P3859" i="6" s="1"/>
  <c r="Q3859" i="6" s="1"/>
  <c r="O3860" i="6"/>
  <c r="P3860" i="6" s="1"/>
  <c r="Q3860" i="6" s="1"/>
  <c r="O3861" i="6"/>
  <c r="P3861" i="6" s="1"/>
  <c r="Q3861" i="6" s="1"/>
  <c r="O3862" i="6"/>
  <c r="P3862" i="6" s="1"/>
  <c r="Q3862" i="6" s="1"/>
  <c r="O3863" i="6"/>
  <c r="P3863" i="6" s="1"/>
  <c r="Q3863" i="6" s="1"/>
  <c r="O3864" i="6"/>
  <c r="P3864" i="6" s="1"/>
  <c r="Q3864" i="6" s="1"/>
  <c r="O3865" i="6"/>
  <c r="P3865" i="6" s="1"/>
  <c r="Q3865" i="6" s="1"/>
  <c r="O3866" i="6"/>
  <c r="P3866" i="6" s="1"/>
  <c r="Q3866" i="6" s="1"/>
  <c r="O3867" i="6"/>
  <c r="P3867" i="6" s="1"/>
  <c r="Q3867" i="6" s="1"/>
  <c r="O3868" i="6"/>
  <c r="P3868" i="6" s="1"/>
  <c r="Q3868" i="6" s="1"/>
  <c r="O3869" i="6"/>
  <c r="P3869" i="6" s="1"/>
  <c r="Q3869" i="6" s="1"/>
  <c r="O3870" i="6"/>
  <c r="P3870" i="6" s="1"/>
  <c r="Q3870" i="6" s="1"/>
  <c r="O3871" i="6"/>
  <c r="P3871" i="6" s="1"/>
  <c r="Q3871" i="6" s="1"/>
  <c r="O3872" i="6"/>
  <c r="P3872" i="6" s="1"/>
  <c r="Q3872" i="6" s="1"/>
  <c r="O3873" i="6"/>
  <c r="P3873" i="6" s="1"/>
  <c r="Q3873" i="6" s="1"/>
  <c r="O3874" i="6"/>
  <c r="P3874" i="6" s="1"/>
  <c r="Q3874" i="6" s="1"/>
  <c r="O3875" i="6"/>
  <c r="P3875" i="6" s="1"/>
  <c r="Q3875" i="6" s="1"/>
  <c r="O3876" i="6"/>
  <c r="P3876" i="6" s="1"/>
  <c r="Q3876" i="6" s="1"/>
  <c r="O3877" i="6"/>
  <c r="P3877" i="6" s="1"/>
  <c r="Q3877" i="6" s="1"/>
  <c r="O3878" i="6"/>
  <c r="P3878" i="6" s="1"/>
  <c r="Q3878" i="6" s="1"/>
  <c r="O3879" i="6"/>
  <c r="P3879" i="6" s="1"/>
  <c r="Q3879" i="6" s="1"/>
  <c r="O3880" i="6"/>
  <c r="P3880" i="6" s="1"/>
  <c r="Q3880" i="6" s="1"/>
  <c r="O3881" i="6"/>
  <c r="P3881" i="6" s="1"/>
  <c r="Q3881" i="6" s="1"/>
  <c r="O3882" i="6"/>
  <c r="P3882" i="6" s="1"/>
  <c r="Q3882" i="6" s="1"/>
  <c r="O3883" i="6"/>
  <c r="P3883" i="6" s="1"/>
  <c r="Q3883" i="6" s="1"/>
  <c r="O3884" i="6"/>
  <c r="P3884" i="6" s="1"/>
  <c r="Q3884" i="6" s="1"/>
  <c r="O3885" i="6"/>
  <c r="P3885" i="6" s="1"/>
  <c r="Q3885" i="6" s="1"/>
  <c r="O3886" i="6"/>
  <c r="P3886" i="6" s="1"/>
  <c r="Q3886" i="6" s="1"/>
  <c r="O3887" i="6"/>
  <c r="P3887" i="6" s="1"/>
  <c r="Q3887" i="6" s="1"/>
  <c r="O3888" i="6"/>
  <c r="P3888" i="6" s="1"/>
  <c r="Q3888" i="6" s="1"/>
  <c r="O3889" i="6"/>
  <c r="P3889" i="6" s="1"/>
  <c r="Q3889" i="6" s="1"/>
  <c r="O3890" i="6"/>
  <c r="P3890" i="6" s="1"/>
  <c r="Q3890" i="6" s="1"/>
  <c r="O3891" i="6"/>
  <c r="P3891" i="6" s="1"/>
  <c r="Q3891" i="6" s="1"/>
  <c r="O3892" i="6"/>
  <c r="P3892" i="6" s="1"/>
  <c r="Q3892" i="6" s="1"/>
  <c r="O3893" i="6"/>
  <c r="P3893" i="6" s="1"/>
  <c r="Q3893" i="6" s="1"/>
  <c r="O3894" i="6"/>
  <c r="P3894" i="6" s="1"/>
  <c r="Q3894" i="6" s="1"/>
  <c r="O3895" i="6"/>
  <c r="P3895" i="6" s="1"/>
  <c r="Q3895" i="6" s="1"/>
  <c r="O3896" i="6"/>
  <c r="P3896" i="6" s="1"/>
  <c r="Q3896" i="6" s="1"/>
  <c r="O3897" i="6"/>
  <c r="P3897" i="6" s="1"/>
  <c r="Q3897" i="6" s="1"/>
  <c r="O3898" i="6"/>
  <c r="P3898" i="6" s="1"/>
  <c r="Q3898" i="6" s="1"/>
  <c r="O3899" i="6"/>
  <c r="P3899" i="6" s="1"/>
  <c r="Q3899" i="6" s="1"/>
  <c r="O3900" i="6"/>
  <c r="P3900" i="6" s="1"/>
  <c r="Q3900" i="6" s="1"/>
  <c r="O3901" i="6"/>
  <c r="P3901" i="6" s="1"/>
  <c r="Q3901" i="6" s="1"/>
  <c r="O3902" i="6"/>
  <c r="P3902" i="6" s="1"/>
  <c r="Q3902" i="6" s="1"/>
  <c r="O3903" i="6"/>
  <c r="P3903" i="6" s="1"/>
  <c r="Q3903" i="6" s="1"/>
  <c r="O3904" i="6"/>
  <c r="P3904" i="6" s="1"/>
  <c r="Q3904" i="6" s="1"/>
  <c r="O3905" i="6"/>
  <c r="P3905" i="6" s="1"/>
  <c r="Q3905" i="6" s="1"/>
  <c r="O3906" i="6"/>
  <c r="P3906" i="6" s="1"/>
  <c r="Q3906" i="6" s="1"/>
  <c r="O3907" i="6"/>
  <c r="P3907" i="6" s="1"/>
  <c r="Q3907" i="6" s="1"/>
  <c r="O3908" i="6"/>
  <c r="P3908" i="6" s="1"/>
  <c r="Q3908" i="6" s="1"/>
  <c r="O3909" i="6"/>
  <c r="P3909" i="6" s="1"/>
  <c r="Q3909" i="6" s="1"/>
  <c r="O3910" i="6"/>
  <c r="P3910" i="6" s="1"/>
  <c r="Q3910" i="6" s="1"/>
  <c r="O3911" i="6"/>
  <c r="P3911" i="6" s="1"/>
  <c r="Q3911" i="6" s="1"/>
  <c r="O3912" i="6"/>
  <c r="P3912" i="6" s="1"/>
  <c r="Q3912" i="6" s="1"/>
  <c r="O3913" i="6"/>
  <c r="P3913" i="6" s="1"/>
  <c r="Q3913" i="6" s="1"/>
  <c r="O3914" i="6"/>
  <c r="P3914" i="6" s="1"/>
  <c r="Q3914" i="6" s="1"/>
  <c r="O3915" i="6"/>
  <c r="P3915" i="6" s="1"/>
  <c r="Q3915" i="6" s="1"/>
  <c r="O3916" i="6"/>
  <c r="P3916" i="6" s="1"/>
  <c r="Q3916" i="6" s="1"/>
  <c r="O3917" i="6"/>
  <c r="P3917" i="6" s="1"/>
  <c r="Q3917" i="6" s="1"/>
  <c r="O3918" i="6"/>
  <c r="P3918" i="6" s="1"/>
  <c r="Q3918" i="6" s="1"/>
  <c r="O3919" i="6"/>
  <c r="P3919" i="6" s="1"/>
  <c r="Q3919" i="6" s="1"/>
  <c r="O3920" i="6"/>
  <c r="P3920" i="6" s="1"/>
  <c r="Q3920" i="6" s="1"/>
  <c r="O3921" i="6"/>
  <c r="P3921" i="6" s="1"/>
  <c r="Q3921" i="6" s="1"/>
  <c r="O3922" i="6"/>
  <c r="P3922" i="6" s="1"/>
  <c r="Q3922" i="6" s="1"/>
  <c r="O3923" i="6"/>
  <c r="P3923" i="6" s="1"/>
  <c r="Q3923" i="6" s="1"/>
  <c r="O3924" i="6"/>
  <c r="P3924" i="6" s="1"/>
  <c r="Q3924" i="6" s="1"/>
  <c r="O3925" i="6"/>
  <c r="P3925" i="6" s="1"/>
  <c r="Q3925" i="6" s="1"/>
  <c r="O3926" i="6"/>
  <c r="P3926" i="6" s="1"/>
  <c r="Q3926" i="6" s="1"/>
  <c r="O3927" i="6"/>
  <c r="P3927" i="6" s="1"/>
  <c r="Q3927" i="6" s="1"/>
  <c r="O3928" i="6"/>
  <c r="P3928" i="6" s="1"/>
  <c r="Q3928" i="6" s="1"/>
  <c r="O3929" i="6"/>
  <c r="P3929" i="6" s="1"/>
  <c r="Q3929" i="6" s="1"/>
  <c r="O3930" i="6"/>
  <c r="P3930" i="6" s="1"/>
  <c r="Q3930" i="6" s="1"/>
  <c r="O3931" i="6"/>
  <c r="P3931" i="6" s="1"/>
  <c r="Q3931" i="6" s="1"/>
  <c r="O3932" i="6"/>
  <c r="P3932" i="6" s="1"/>
  <c r="Q3932" i="6" s="1"/>
  <c r="O3933" i="6"/>
  <c r="P3933" i="6" s="1"/>
  <c r="Q3933" i="6" s="1"/>
  <c r="O3934" i="6"/>
  <c r="P3934" i="6" s="1"/>
  <c r="Q3934" i="6" s="1"/>
  <c r="O3935" i="6"/>
  <c r="P3935" i="6" s="1"/>
  <c r="Q3935" i="6" s="1"/>
  <c r="O3936" i="6"/>
  <c r="P3936" i="6" s="1"/>
  <c r="Q3936" i="6" s="1"/>
  <c r="O3937" i="6"/>
  <c r="P3937" i="6" s="1"/>
  <c r="Q3937" i="6" s="1"/>
  <c r="O3938" i="6"/>
  <c r="P3938" i="6" s="1"/>
  <c r="Q3938" i="6" s="1"/>
  <c r="O3939" i="6"/>
  <c r="P3939" i="6" s="1"/>
  <c r="Q3939" i="6" s="1"/>
  <c r="O3940" i="6"/>
  <c r="P3940" i="6" s="1"/>
  <c r="Q3940" i="6" s="1"/>
  <c r="O3941" i="6"/>
  <c r="P3941" i="6" s="1"/>
  <c r="Q3941" i="6" s="1"/>
  <c r="O3942" i="6"/>
  <c r="P3942" i="6" s="1"/>
  <c r="Q3942" i="6" s="1"/>
  <c r="O3943" i="6"/>
  <c r="P3943" i="6" s="1"/>
  <c r="Q3943" i="6" s="1"/>
  <c r="O3944" i="6"/>
  <c r="P3944" i="6" s="1"/>
  <c r="Q3944" i="6" s="1"/>
  <c r="O3945" i="6"/>
  <c r="P3945" i="6" s="1"/>
  <c r="Q3945" i="6" s="1"/>
  <c r="O3946" i="6"/>
  <c r="P3946" i="6" s="1"/>
  <c r="Q3946" i="6" s="1"/>
  <c r="O3947" i="6"/>
  <c r="P3947" i="6" s="1"/>
  <c r="Q3947" i="6" s="1"/>
  <c r="O3948" i="6"/>
  <c r="P3948" i="6" s="1"/>
  <c r="Q3948" i="6" s="1"/>
  <c r="O3949" i="6"/>
  <c r="P3949" i="6" s="1"/>
  <c r="Q3949" i="6" s="1"/>
  <c r="O3950" i="6"/>
  <c r="P3950" i="6" s="1"/>
  <c r="Q3950" i="6" s="1"/>
  <c r="O3951" i="6"/>
  <c r="P3951" i="6" s="1"/>
  <c r="Q3951" i="6" s="1"/>
  <c r="O3952" i="6"/>
  <c r="P3952" i="6" s="1"/>
  <c r="Q3952" i="6" s="1"/>
  <c r="O3953" i="6"/>
  <c r="P3953" i="6" s="1"/>
  <c r="Q3953" i="6" s="1"/>
  <c r="O3954" i="6"/>
  <c r="P3954" i="6" s="1"/>
  <c r="Q3954" i="6" s="1"/>
  <c r="O3955" i="6"/>
  <c r="P3955" i="6" s="1"/>
  <c r="Q3955" i="6" s="1"/>
  <c r="O3956" i="6"/>
  <c r="P3956" i="6" s="1"/>
  <c r="Q3956" i="6" s="1"/>
  <c r="O3957" i="6"/>
  <c r="P3957" i="6" s="1"/>
  <c r="Q3957" i="6" s="1"/>
  <c r="O3958" i="6"/>
  <c r="P3958" i="6" s="1"/>
  <c r="Q3958" i="6" s="1"/>
  <c r="O3959" i="6"/>
  <c r="P3959" i="6" s="1"/>
  <c r="Q3959" i="6" s="1"/>
  <c r="O3960" i="6"/>
  <c r="P3960" i="6" s="1"/>
  <c r="Q3960" i="6" s="1"/>
  <c r="O3961" i="6"/>
  <c r="P3961" i="6" s="1"/>
  <c r="Q3961" i="6" s="1"/>
  <c r="O3962" i="6"/>
  <c r="P3962" i="6" s="1"/>
  <c r="Q3962" i="6" s="1"/>
  <c r="O3963" i="6"/>
  <c r="P3963" i="6" s="1"/>
  <c r="Q3963" i="6" s="1"/>
  <c r="O3964" i="6"/>
  <c r="P3964" i="6" s="1"/>
  <c r="Q3964" i="6" s="1"/>
  <c r="O3965" i="6"/>
  <c r="P3965" i="6" s="1"/>
  <c r="Q3965" i="6" s="1"/>
  <c r="O3966" i="6"/>
  <c r="P3966" i="6" s="1"/>
  <c r="Q3966" i="6" s="1"/>
  <c r="O3967" i="6"/>
  <c r="P3967" i="6" s="1"/>
  <c r="Q3967" i="6" s="1"/>
  <c r="O3968" i="6"/>
  <c r="P3968" i="6" s="1"/>
  <c r="Q3968" i="6" s="1"/>
  <c r="O3969" i="6"/>
  <c r="P3969" i="6" s="1"/>
  <c r="Q3969" i="6" s="1"/>
  <c r="O3970" i="6"/>
  <c r="P3970" i="6" s="1"/>
  <c r="Q3970" i="6" s="1"/>
  <c r="O3971" i="6"/>
  <c r="P3971" i="6" s="1"/>
  <c r="Q3971" i="6" s="1"/>
  <c r="O3972" i="6"/>
  <c r="P3972" i="6" s="1"/>
  <c r="Q3972" i="6" s="1"/>
  <c r="O3973" i="6"/>
  <c r="P3973" i="6" s="1"/>
  <c r="Q3973" i="6" s="1"/>
  <c r="O3974" i="6"/>
  <c r="P3974" i="6" s="1"/>
  <c r="Q3974" i="6" s="1"/>
  <c r="O3975" i="6"/>
  <c r="P3975" i="6" s="1"/>
  <c r="Q3975" i="6" s="1"/>
  <c r="O3976" i="6"/>
  <c r="P3976" i="6" s="1"/>
  <c r="Q3976" i="6" s="1"/>
  <c r="O3977" i="6"/>
  <c r="P3977" i="6" s="1"/>
  <c r="Q3977" i="6" s="1"/>
  <c r="O3978" i="6"/>
  <c r="P3978" i="6" s="1"/>
  <c r="Q3978" i="6" s="1"/>
  <c r="O3979" i="6"/>
  <c r="P3979" i="6" s="1"/>
  <c r="Q3979" i="6" s="1"/>
  <c r="O3980" i="6"/>
  <c r="P3980" i="6" s="1"/>
  <c r="Q3980" i="6" s="1"/>
  <c r="O3981" i="6"/>
  <c r="P3981" i="6" s="1"/>
  <c r="Q3981" i="6" s="1"/>
  <c r="O3982" i="6"/>
  <c r="P3982" i="6" s="1"/>
  <c r="Q3982" i="6" s="1"/>
  <c r="O3983" i="6"/>
  <c r="P3983" i="6" s="1"/>
  <c r="Q3983" i="6" s="1"/>
  <c r="O3984" i="6"/>
  <c r="P3984" i="6" s="1"/>
  <c r="Q3984" i="6" s="1"/>
  <c r="O3985" i="6"/>
  <c r="P3985" i="6" s="1"/>
  <c r="Q3985" i="6" s="1"/>
  <c r="O3986" i="6"/>
  <c r="P3986" i="6" s="1"/>
  <c r="Q3986" i="6" s="1"/>
  <c r="O3987" i="6"/>
  <c r="P3987" i="6" s="1"/>
  <c r="Q3987" i="6" s="1"/>
  <c r="O3988" i="6"/>
  <c r="P3988" i="6" s="1"/>
  <c r="Q3988" i="6" s="1"/>
  <c r="O3989" i="6"/>
  <c r="P3989" i="6" s="1"/>
  <c r="Q3989" i="6" s="1"/>
  <c r="O3990" i="6"/>
  <c r="P3990" i="6" s="1"/>
  <c r="Q3990" i="6" s="1"/>
  <c r="O3991" i="6"/>
  <c r="P3991" i="6" s="1"/>
  <c r="Q3991" i="6" s="1"/>
  <c r="O3992" i="6"/>
  <c r="P3992" i="6" s="1"/>
  <c r="Q3992" i="6" s="1"/>
  <c r="O3993" i="6"/>
  <c r="P3993" i="6" s="1"/>
  <c r="Q3993" i="6" s="1"/>
  <c r="O3994" i="6"/>
  <c r="P3994" i="6" s="1"/>
  <c r="Q3994" i="6" s="1"/>
  <c r="O3995" i="6"/>
  <c r="P3995" i="6" s="1"/>
  <c r="Q3995" i="6" s="1"/>
  <c r="O3996" i="6"/>
  <c r="P3996" i="6" s="1"/>
  <c r="Q3996" i="6" s="1"/>
  <c r="O3997" i="6"/>
  <c r="P3997" i="6" s="1"/>
  <c r="Q3997" i="6" s="1"/>
  <c r="O3998" i="6"/>
  <c r="P3998" i="6" s="1"/>
  <c r="Q3998" i="6" s="1"/>
  <c r="O3999" i="6"/>
  <c r="P3999" i="6" s="1"/>
  <c r="Q3999" i="6" s="1"/>
  <c r="O4000" i="6"/>
  <c r="P4000" i="6" s="1"/>
  <c r="Q4000" i="6" s="1"/>
  <c r="O4001" i="6"/>
  <c r="P4001" i="6" s="1"/>
  <c r="Q4001" i="6" s="1"/>
  <c r="O4002" i="6"/>
  <c r="P4002" i="6" s="1"/>
  <c r="Q4002" i="6" s="1"/>
  <c r="O4003" i="6"/>
  <c r="P4003" i="6" s="1"/>
  <c r="Q4003" i="6" s="1"/>
  <c r="O4004" i="6"/>
  <c r="P4004" i="6" s="1"/>
  <c r="Q4004" i="6" s="1"/>
  <c r="O4005" i="6"/>
  <c r="P4005" i="6" s="1"/>
  <c r="Q4005" i="6" s="1"/>
  <c r="O4006" i="6"/>
  <c r="P4006" i="6" s="1"/>
  <c r="Q4006" i="6" s="1"/>
  <c r="O4007" i="6"/>
  <c r="P4007" i="6" s="1"/>
  <c r="Q4007" i="6" s="1"/>
  <c r="O4008" i="6"/>
  <c r="P4008" i="6" s="1"/>
  <c r="Q4008" i="6" s="1"/>
  <c r="O4009" i="6"/>
  <c r="P4009" i="6" s="1"/>
  <c r="Q4009" i="6" s="1"/>
  <c r="O4010" i="6"/>
  <c r="P4010" i="6" s="1"/>
  <c r="Q4010" i="6" s="1"/>
  <c r="O4011" i="6"/>
  <c r="P4011" i="6" s="1"/>
  <c r="Q4011" i="6" s="1"/>
  <c r="O4012" i="6"/>
  <c r="P4012" i="6" s="1"/>
  <c r="Q4012" i="6" s="1"/>
  <c r="O4013" i="6"/>
  <c r="P4013" i="6" s="1"/>
  <c r="Q4013" i="6" s="1"/>
  <c r="O4014" i="6"/>
  <c r="P4014" i="6" s="1"/>
  <c r="Q4014" i="6" s="1"/>
  <c r="O4015" i="6"/>
  <c r="P4015" i="6" s="1"/>
  <c r="Q4015" i="6" s="1"/>
  <c r="O4016" i="6"/>
  <c r="P4016" i="6" s="1"/>
  <c r="Q4016" i="6" s="1"/>
  <c r="O4017" i="6"/>
  <c r="P4017" i="6" s="1"/>
  <c r="Q4017" i="6" s="1"/>
  <c r="O4018" i="6"/>
  <c r="P4018" i="6" s="1"/>
  <c r="Q4018" i="6" s="1"/>
  <c r="O4019" i="6"/>
  <c r="P4019" i="6" s="1"/>
  <c r="Q4019" i="6" s="1"/>
  <c r="O4020" i="6"/>
  <c r="P4020" i="6" s="1"/>
  <c r="Q4020" i="6" s="1"/>
  <c r="O4021" i="6"/>
  <c r="P4021" i="6" s="1"/>
  <c r="Q4021" i="6" s="1"/>
  <c r="O4022" i="6"/>
  <c r="P4022" i="6" s="1"/>
  <c r="Q4022" i="6" s="1"/>
  <c r="O4023" i="6"/>
  <c r="P4023" i="6" s="1"/>
  <c r="Q4023" i="6" s="1"/>
  <c r="O4024" i="6"/>
  <c r="P4024" i="6" s="1"/>
  <c r="Q4024" i="6" s="1"/>
  <c r="O4025" i="6"/>
  <c r="P4025" i="6" s="1"/>
  <c r="Q4025" i="6" s="1"/>
  <c r="O4026" i="6"/>
  <c r="P4026" i="6" s="1"/>
  <c r="Q4026" i="6" s="1"/>
  <c r="O4027" i="6"/>
  <c r="P4027" i="6" s="1"/>
  <c r="Q4027" i="6" s="1"/>
  <c r="O4028" i="6"/>
  <c r="P4028" i="6" s="1"/>
  <c r="Q4028" i="6" s="1"/>
  <c r="O4029" i="6"/>
  <c r="P4029" i="6" s="1"/>
  <c r="Q4029" i="6" s="1"/>
  <c r="O4030" i="6"/>
  <c r="P4030" i="6" s="1"/>
  <c r="Q4030" i="6" s="1"/>
  <c r="O4031" i="6"/>
  <c r="P4031" i="6" s="1"/>
  <c r="Q4031" i="6" s="1"/>
  <c r="O4032" i="6"/>
  <c r="P4032" i="6" s="1"/>
  <c r="Q4032" i="6" s="1"/>
  <c r="O4033" i="6"/>
  <c r="P4033" i="6" s="1"/>
  <c r="Q4033" i="6" s="1"/>
  <c r="O4034" i="6"/>
  <c r="P4034" i="6" s="1"/>
  <c r="Q4034" i="6" s="1"/>
  <c r="O4035" i="6"/>
  <c r="P4035" i="6" s="1"/>
  <c r="Q4035" i="6" s="1"/>
  <c r="O4036" i="6"/>
  <c r="P4036" i="6" s="1"/>
  <c r="Q4036" i="6" s="1"/>
  <c r="O4037" i="6"/>
  <c r="P4037" i="6" s="1"/>
  <c r="Q4037" i="6" s="1"/>
  <c r="O4038" i="6"/>
  <c r="P4038" i="6" s="1"/>
  <c r="Q4038" i="6" s="1"/>
  <c r="O4039" i="6"/>
  <c r="P4039" i="6" s="1"/>
  <c r="Q4039" i="6" s="1"/>
  <c r="O4040" i="6"/>
  <c r="P4040" i="6" s="1"/>
  <c r="Q4040" i="6" s="1"/>
  <c r="O4041" i="6"/>
  <c r="P4041" i="6" s="1"/>
  <c r="Q4041" i="6" s="1"/>
  <c r="O4042" i="6"/>
  <c r="P4042" i="6" s="1"/>
  <c r="Q4042" i="6" s="1"/>
  <c r="O4043" i="6"/>
  <c r="P4043" i="6" s="1"/>
  <c r="Q4043" i="6" s="1"/>
  <c r="O4044" i="6"/>
  <c r="P4044" i="6" s="1"/>
  <c r="Q4044" i="6" s="1"/>
  <c r="O4045" i="6"/>
  <c r="P4045" i="6" s="1"/>
  <c r="Q4045" i="6" s="1"/>
  <c r="O4046" i="6"/>
  <c r="P4046" i="6" s="1"/>
  <c r="Q4046" i="6" s="1"/>
  <c r="O4047" i="6"/>
  <c r="P4047" i="6" s="1"/>
  <c r="Q4047" i="6" s="1"/>
  <c r="O4048" i="6"/>
  <c r="P4048" i="6" s="1"/>
  <c r="Q4048" i="6" s="1"/>
  <c r="O4049" i="6"/>
  <c r="P4049" i="6" s="1"/>
  <c r="Q4049" i="6" s="1"/>
  <c r="O4050" i="6"/>
  <c r="P4050" i="6" s="1"/>
  <c r="Q4050" i="6" s="1"/>
  <c r="O4051" i="6"/>
  <c r="P4051" i="6" s="1"/>
  <c r="Q4051" i="6" s="1"/>
  <c r="O4052" i="6"/>
  <c r="P4052" i="6" s="1"/>
  <c r="Q4052" i="6" s="1"/>
  <c r="O4053" i="6"/>
  <c r="P4053" i="6" s="1"/>
  <c r="Q4053" i="6" s="1"/>
  <c r="O4054" i="6"/>
  <c r="P4054" i="6" s="1"/>
  <c r="Q4054" i="6" s="1"/>
  <c r="O4055" i="6"/>
  <c r="P4055" i="6" s="1"/>
  <c r="Q4055" i="6" s="1"/>
  <c r="O4056" i="6"/>
  <c r="P4056" i="6" s="1"/>
  <c r="Q4056" i="6" s="1"/>
  <c r="O4057" i="6"/>
  <c r="P4057" i="6" s="1"/>
  <c r="Q4057" i="6" s="1"/>
  <c r="O4058" i="6"/>
  <c r="P4058" i="6" s="1"/>
  <c r="Q4058" i="6" s="1"/>
  <c r="O4059" i="6"/>
  <c r="P4059" i="6" s="1"/>
  <c r="Q4059" i="6" s="1"/>
  <c r="O4060" i="6"/>
  <c r="P4060" i="6" s="1"/>
  <c r="Q4060" i="6" s="1"/>
  <c r="O4061" i="6"/>
  <c r="P4061" i="6" s="1"/>
  <c r="Q4061" i="6" s="1"/>
  <c r="O4062" i="6"/>
  <c r="P4062" i="6" s="1"/>
  <c r="Q4062" i="6" s="1"/>
  <c r="O4063" i="6"/>
  <c r="P4063" i="6" s="1"/>
  <c r="Q4063" i="6" s="1"/>
  <c r="O4064" i="6"/>
  <c r="P4064" i="6" s="1"/>
  <c r="Q4064" i="6" s="1"/>
  <c r="O4065" i="6"/>
  <c r="P4065" i="6" s="1"/>
  <c r="Q4065" i="6" s="1"/>
  <c r="O4066" i="6"/>
  <c r="P4066" i="6" s="1"/>
  <c r="Q4066" i="6" s="1"/>
  <c r="O4067" i="6"/>
  <c r="P4067" i="6" s="1"/>
  <c r="Q4067" i="6" s="1"/>
  <c r="O4068" i="6"/>
  <c r="P4068" i="6" s="1"/>
  <c r="Q4068" i="6" s="1"/>
  <c r="O4069" i="6"/>
  <c r="P4069" i="6" s="1"/>
  <c r="Q4069" i="6" s="1"/>
  <c r="O4070" i="6"/>
  <c r="P4070" i="6" s="1"/>
  <c r="Q4070" i="6" s="1"/>
  <c r="O4071" i="6"/>
  <c r="P4071" i="6" s="1"/>
  <c r="Q4071" i="6" s="1"/>
  <c r="O4072" i="6"/>
  <c r="P4072" i="6" s="1"/>
  <c r="Q4072" i="6" s="1"/>
  <c r="O4073" i="6"/>
  <c r="P4073" i="6" s="1"/>
  <c r="Q4073" i="6" s="1"/>
  <c r="O4074" i="6"/>
  <c r="P4074" i="6" s="1"/>
  <c r="Q4074" i="6" s="1"/>
  <c r="O4075" i="6"/>
  <c r="P4075" i="6" s="1"/>
  <c r="Q4075" i="6" s="1"/>
  <c r="O4076" i="6"/>
  <c r="P4076" i="6" s="1"/>
  <c r="Q4076" i="6" s="1"/>
  <c r="O4077" i="6"/>
  <c r="P4077" i="6" s="1"/>
  <c r="Q4077" i="6" s="1"/>
  <c r="O4078" i="6"/>
  <c r="P4078" i="6" s="1"/>
  <c r="Q4078" i="6" s="1"/>
  <c r="O4079" i="6"/>
  <c r="P4079" i="6" s="1"/>
  <c r="Q4079" i="6" s="1"/>
  <c r="O4080" i="6"/>
  <c r="P4080" i="6" s="1"/>
  <c r="Q4080" i="6" s="1"/>
  <c r="O4081" i="6"/>
  <c r="P4081" i="6" s="1"/>
  <c r="Q4081" i="6" s="1"/>
  <c r="O4082" i="6"/>
  <c r="P4082" i="6" s="1"/>
  <c r="Q4082" i="6" s="1"/>
  <c r="O4083" i="6"/>
  <c r="P4083" i="6" s="1"/>
  <c r="Q4083" i="6" s="1"/>
  <c r="O4084" i="6"/>
  <c r="P4084" i="6" s="1"/>
  <c r="Q4084" i="6" s="1"/>
  <c r="O4085" i="6"/>
  <c r="P4085" i="6" s="1"/>
  <c r="Q4085" i="6" s="1"/>
  <c r="O4086" i="6"/>
  <c r="P4086" i="6" s="1"/>
  <c r="Q4086" i="6" s="1"/>
  <c r="O4087" i="6"/>
  <c r="P4087" i="6" s="1"/>
  <c r="Q4087" i="6" s="1"/>
  <c r="O4088" i="6"/>
  <c r="P4088" i="6" s="1"/>
  <c r="Q4088" i="6" s="1"/>
  <c r="O4089" i="6"/>
  <c r="P4089" i="6" s="1"/>
  <c r="Q4089" i="6" s="1"/>
  <c r="O4090" i="6"/>
  <c r="P4090" i="6" s="1"/>
  <c r="Q4090" i="6" s="1"/>
  <c r="O4091" i="6"/>
  <c r="P4091" i="6" s="1"/>
  <c r="Q4091" i="6" s="1"/>
  <c r="O4092" i="6"/>
  <c r="P4092" i="6" s="1"/>
  <c r="Q4092" i="6" s="1"/>
  <c r="O4093" i="6"/>
  <c r="P4093" i="6" s="1"/>
  <c r="Q4093" i="6" s="1"/>
  <c r="O4094" i="6"/>
  <c r="P4094" i="6" s="1"/>
  <c r="Q4094" i="6" s="1"/>
  <c r="O4095" i="6"/>
  <c r="P4095" i="6" s="1"/>
  <c r="Q4095" i="6" s="1"/>
  <c r="O4096" i="6"/>
  <c r="P4096" i="6" s="1"/>
  <c r="Q4096" i="6" s="1"/>
  <c r="O4097" i="6"/>
  <c r="P4097" i="6" s="1"/>
  <c r="Q4097" i="6" s="1"/>
  <c r="O4098" i="6"/>
  <c r="P4098" i="6" s="1"/>
  <c r="Q4098" i="6" s="1"/>
  <c r="O4099" i="6"/>
  <c r="P4099" i="6" s="1"/>
  <c r="Q4099" i="6" s="1"/>
  <c r="O4100" i="6"/>
  <c r="P4100" i="6" s="1"/>
  <c r="Q4100" i="6" s="1"/>
  <c r="O4101" i="6"/>
  <c r="P4101" i="6" s="1"/>
  <c r="Q4101" i="6" s="1"/>
  <c r="O4102" i="6"/>
  <c r="P4102" i="6" s="1"/>
  <c r="Q4102" i="6" s="1"/>
  <c r="O4103" i="6"/>
  <c r="P4103" i="6" s="1"/>
  <c r="Q4103" i="6" s="1"/>
  <c r="O4104" i="6"/>
  <c r="P4104" i="6" s="1"/>
  <c r="Q4104" i="6" s="1"/>
  <c r="O4105" i="6"/>
  <c r="P4105" i="6" s="1"/>
  <c r="Q4105" i="6" s="1"/>
  <c r="O4106" i="6"/>
  <c r="P4106" i="6" s="1"/>
  <c r="Q4106" i="6" s="1"/>
  <c r="O4107" i="6"/>
  <c r="P4107" i="6" s="1"/>
  <c r="Q4107" i="6" s="1"/>
  <c r="O4108" i="6"/>
  <c r="P4108" i="6" s="1"/>
  <c r="Q4108" i="6" s="1"/>
  <c r="O4109" i="6"/>
  <c r="P4109" i="6" s="1"/>
  <c r="Q4109" i="6" s="1"/>
  <c r="O4110" i="6"/>
  <c r="P4110" i="6" s="1"/>
  <c r="Q4110" i="6" s="1"/>
  <c r="O4111" i="6"/>
  <c r="P4111" i="6" s="1"/>
  <c r="Q4111" i="6" s="1"/>
  <c r="O4112" i="6"/>
  <c r="P4112" i="6" s="1"/>
  <c r="Q4112" i="6" s="1"/>
  <c r="O4113" i="6"/>
  <c r="P4113" i="6" s="1"/>
  <c r="Q4113" i="6" s="1"/>
  <c r="O4114" i="6"/>
  <c r="P4114" i="6" s="1"/>
  <c r="Q4114" i="6" s="1"/>
  <c r="O4115" i="6"/>
  <c r="P4115" i="6" s="1"/>
  <c r="Q4115" i="6" s="1"/>
  <c r="O4116" i="6"/>
  <c r="P4116" i="6" s="1"/>
  <c r="Q4116" i="6" s="1"/>
  <c r="O4117" i="6"/>
  <c r="P4117" i="6" s="1"/>
  <c r="Q4117" i="6" s="1"/>
  <c r="O4118" i="6"/>
  <c r="P4118" i="6" s="1"/>
  <c r="Q4118" i="6" s="1"/>
  <c r="O4119" i="6"/>
  <c r="P4119" i="6" s="1"/>
  <c r="Q4119" i="6" s="1"/>
  <c r="O4120" i="6"/>
  <c r="P4120" i="6" s="1"/>
  <c r="Q4120" i="6" s="1"/>
  <c r="O4121" i="6"/>
  <c r="P4121" i="6" s="1"/>
  <c r="Q4121" i="6" s="1"/>
  <c r="O4122" i="6"/>
  <c r="P4122" i="6" s="1"/>
  <c r="Q4122" i="6" s="1"/>
  <c r="O4123" i="6"/>
  <c r="P4123" i="6" s="1"/>
  <c r="Q4123" i="6" s="1"/>
  <c r="O4124" i="6"/>
  <c r="P4124" i="6" s="1"/>
  <c r="Q4124" i="6" s="1"/>
  <c r="O4125" i="6"/>
  <c r="P4125" i="6" s="1"/>
  <c r="Q4125" i="6" s="1"/>
  <c r="O4126" i="6"/>
  <c r="P4126" i="6" s="1"/>
  <c r="Q4126" i="6" s="1"/>
  <c r="O4127" i="6"/>
  <c r="P4127" i="6" s="1"/>
  <c r="Q4127" i="6" s="1"/>
  <c r="O4128" i="6"/>
  <c r="P4128" i="6" s="1"/>
  <c r="Q4128" i="6" s="1"/>
  <c r="O4129" i="6"/>
  <c r="P4129" i="6" s="1"/>
  <c r="Q4129" i="6" s="1"/>
  <c r="O4130" i="6"/>
  <c r="P4130" i="6" s="1"/>
  <c r="Q4130" i="6" s="1"/>
  <c r="O4131" i="6"/>
  <c r="P4131" i="6" s="1"/>
  <c r="Q4131" i="6" s="1"/>
  <c r="O4132" i="6"/>
  <c r="P4132" i="6" s="1"/>
  <c r="Q4132" i="6" s="1"/>
  <c r="O4133" i="6"/>
  <c r="P4133" i="6" s="1"/>
  <c r="Q4133" i="6" s="1"/>
  <c r="O4134" i="6"/>
  <c r="P4134" i="6" s="1"/>
  <c r="Q4134" i="6" s="1"/>
  <c r="O4135" i="6"/>
  <c r="P4135" i="6" s="1"/>
  <c r="Q4135" i="6" s="1"/>
  <c r="O4136" i="6"/>
  <c r="P4136" i="6" s="1"/>
  <c r="Q4136" i="6" s="1"/>
  <c r="O4137" i="6"/>
  <c r="P4137" i="6" s="1"/>
  <c r="Q4137" i="6" s="1"/>
  <c r="O4138" i="6"/>
  <c r="P4138" i="6" s="1"/>
  <c r="Q4138" i="6" s="1"/>
  <c r="O4139" i="6"/>
  <c r="P4139" i="6" s="1"/>
  <c r="Q4139" i="6" s="1"/>
  <c r="O4140" i="6"/>
  <c r="P4140" i="6" s="1"/>
  <c r="Q4140" i="6" s="1"/>
  <c r="O4141" i="6"/>
  <c r="P4141" i="6" s="1"/>
  <c r="Q4141" i="6" s="1"/>
  <c r="O4142" i="6"/>
  <c r="P4142" i="6" s="1"/>
  <c r="Q4142" i="6" s="1"/>
  <c r="O4143" i="6"/>
  <c r="P4143" i="6" s="1"/>
  <c r="Q4143" i="6" s="1"/>
  <c r="O4144" i="6"/>
  <c r="P4144" i="6" s="1"/>
  <c r="Q4144" i="6" s="1"/>
  <c r="O4145" i="6"/>
  <c r="P4145" i="6" s="1"/>
  <c r="Q4145" i="6" s="1"/>
  <c r="O4146" i="6"/>
  <c r="P4146" i="6" s="1"/>
  <c r="Q4146" i="6" s="1"/>
  <c r="O4147" i="6"/>
  <c r="P4147" i="6" s="1"/>
  <c r="Q4147" i="6" s="1"/>
  <c r="O4148" i="6"/>
  <c r="P4148" i="6" s="1"/>
  <c r="Q4148" i="6" s="1"/>
  <c r="O4149" i="6"/>
  <c r="P4149" i="6" s="1"/>
  <c r="Q4149" i="6" s="1"/>
  <c r="O4150" i="6"/>
  <c r="P4150" i="6" s="1"/>
  <c r="Q4150" i="6" s="1"/>
  <c r="O4151" i="6"/>
  <c r="P4151" i="6" s="1"/>
  <c r="Q4151" i="6" s="1"/>
  <c r="O4152" i="6"/>
  <c r="P4152" i="6" s="1"/>
  <c r="Q4152" i="6" s="1"/>
  <c r="O4153" i="6"/>
  <c r="P4153" i="6" s="1"/>
  <c r="Q4153" i="6" s="1"/>
  <c r="O4154" i="6"/>
  <c r="P4154" i="6" s="1"/>
  <c r="Q4154" i="6" s="1"/>
  <c r="O4155" i="6"/>
  <c r="P4155" i="6" s="1"/>
  <c r="Q4155" i="6" s="1"/>
  <c r="O4156" i="6"/>
  <c r="P4156" i="6" s="1"/>
  <c r="Q4156" i="6" s="1"/>
  <c r="O4157" i="6"/>
  <c r="P4157" i="6" s="1"/>
  <c r="Q4157" i="6" s="1"/>
  <c r="O4158" i="6"/>
  <c r="P4158" i="6" s="1"/>
  <c r="Q4158" i="6" s="1"/>
  <c r="O4159" i="6"/>
  <c r="P4159" i="6" s="1"/>
  <c r="Q4159" i="6" s="1"/>
  <c r="O4160" i="6"/>
  <c r="P4160" i="6" s="1"/>
  <c r="Q4160" i="6" s="1"/>
  <c r="O4161" i="6"/>
  <c r="P4161" i="6" s="1"/>
  <c r="Q4161" i="6" s="1"/>
  <c r="O4162" i="6"/>
  <c r="P4162" i="6" s="1"/>
  <c r="Q4162" i="6" s="1"/>
  <c r="O4163" i="6"/>
  <c r="P4163" i="6" s="1"/>
  <c r="Q4163" i="6" s="1"/>
  <c r="O4164" i="6"/>
  <c r="P4164" i="6" s="1"/>
  <c r="Q4164" i="6" s="1"/>
  <c r="O4165" i="6"/>
  <c r="P4165" i="6" s="1"/>
  <c r="Q4165" i="6" s="1"/>
  <c r="O4166" i="6"/>
  <c r="P4166" i="6" s="1"/>
  <c r="Q4166" i="6" s="1"/>
  <c r="O4167" i="6"/>
  <c r="P4167" i="6" s="1"/>
  <c r="Q4167" i="6" s="1"/>
  <c r="O4168" i="6"/>
  <c r="P4168" i="6" s="1"/>
  <c r="Q4168" i="6" s="1"/>
  <c r="O4169" i="6"/>
  <c r="P4169" i="6" s="1"/>
  <c r="Q4169" i="6" s="1"/>
  <c r="O4170" i="6"/>
  <c r="P4170" i="6" s="1"/>
  <c r="Q4170" i="6" s="1"/>
  <c r="O4171" i="6"/>
  <c r="P4171" i="6" s="1"/>
  <c r="Q4171" i="6" s="1"/>
  <c r="O4172" i="6"/>
  <c r="P4172" i="6" s="1"/>
  <c r="Q4172" i="6" s="1"/>
  <c r="O4173" i="6"/>
  <c r="P4173" i="6" s="1"/>
  <c r="Q4173" i="6" s="1"/>
  <c r="O4174" i="6"/>
  <c r="P4174" i="6" s="1"/>
  <c r="Q4174" i="6" s="1"/>
  <c r="O4175" i="6"/>
  <c r="P4175" i="6" s="1"/>
  <c r="Q4175" i="6" s="1"/>
  <c r="O4176" i="6"/>
  <c r="P4176" i="6" s="1"/>
  <c r="Q4176" i="6" s="1"/>
  <c r="O4177" i="6"/>
  <c r="P4177" i="6" s="1"/>
  <c r="Q4177" i="6" s="1"/>
  <c r="O4178" i="6"/>
  <c r="P4178" i="6" s="1"/>
  <c r="Q4178" i="6" s="1"/>
  <c r="O4179" i="6"/>
  <c r="P4179" i="6" s="1"/>
  <c r="Q4179" i="6" s="1"/>
  <c r="O4180" i="6"/>
  <c r="P4180" i="6" s="1"/>
  <c r="Q4180" i="6" s="1"/>
  <c r="O4181" i="6"/>
  <c r="P4181" i="6" s="1"/>
  <c r="Q4181" i="6" s="1"/>
  <c r="O4182" i="6"/>
  <c r="P4182" i="6" s="1"/>
  <c r="Q4182" i="6" s="1"/>
  <c r="O4183" i="6"/>
  <c r="P4183" i="6" s="1"/>
  <c r="Q4183" i="6" s="1"/>
  <c r="O4184" i="6"/>
  <c r="P4184" i="6" s="1"/>
  <c r="Q4184" i="6" s="1"/>
  <c r="O4185" i="6"/>
  <c r="P4185" i="6" s="1"/>
  <c r="Q4185" i="6" s="1"/>
  <c r="O4186" i="6"/>
  <c r="P4186" i="6" s="1"/>
  <c r="Q4186" i="6" s="1"/>
  <c r="O4187" i="6"/>
  <c r="P4187" i="6" s="1"/>
  <c r="Q4187" i="6" s="1"/>
  <c r="O4188" i="6"/>
  <c r="P4188" i="6" s="1"/>
  <c r="Q4188" i="6" s="1"/>
  <c r="O4189" i="6"/>
  <c r="P4189" i="6" s="1"/>
  <c r="Q4189" i="6" s="1"/>
  <c r="O4190" i="6"/>
  <c r="P4190" i="6" s="1"/>
  <c r="Q4190" i="6" s="1"/>
  <c r="O4191" i="6"/>
  <c r="P4191" i="6" s="1"/>
  <c r="Q4191" i="6" s="1"/>
  <c r="O4192" i="6"/>
  <c r="P4192" i="6" s="1"/>
  <c r="Q4192" i="6" s="1"/>
  <c r="O4193" i="6"/>
  <c r="P4193" i="6" s="1"/>
  <c r="Q4193" i="6" s="1"/>
  <c r="O4194" i="6"/>
  <c r="P4194" i="6" s="1"/>
  <c r="Q4194" i="6" s="1"/>
  <c r="O4195" i="6"/>
  <c r="P4195" i="6" s="1"/>
  <c r="Q4195" i="6" s="1"/>
  <c r="O4196" i="6"/>
  <c r="P4196" i="6" s="1"/>
  <c r="Q4196" i="6" s="1"/>
  <c r="O4197" i="6"/>
  <c r="P4197" i="6" s="1"/>
  <c r="Q4197" i="6" s="1"/>
  <c r="O4198" i="6"/>
  <c r="P4198" i="6" s="1"/>
  <c r="Q4198" i="6" s="1"/>
  <c r="O4199" i="6"/>
  <c r="P4199" i="6" s="1"/>
  <c r="Q4199" i="6" s="1"/>
  <c r="O4200" i="6"/>
  <c r="P4200" i="6" s="1"/>
  <c r="Q4200" i="6" s="1"/>
  <c r="O4201" i="6"/>
  <c r="P4201" i="6" s="1"/>
  <c r="Q4201" i="6" s="1"/>
  <c r="O4202" i="6"/>
  <c r="P4202" i="6" s="1"/>
  <c r="Q4202" i="6" s="1"/>
  <c r="O4203" i="6"/>
  <c r="P4203" i="6" s="1"/>
  <c r="Q4203" i="6" s="1"/>
  <c r="O4204" i="6"/>
  <c r="P4204" i="6" s="1"/>
  <c r="Q4204" i="6" s="1"/>
  <c r="O4205" i="6"/>
  <c r="P4205" i="6" s="1"/>
  <c r="Q4205" i="6" s="1"/>
  <c r="O4206" i="6"/>
  <c r="P4206" i="6" s="1"/>
  <c r="Q4206" i="6" s="1"/>
  <c r="O4207" i="6"/>
  <c r="P4207" i="6" s="1"/>
  <c r="Q4207" i="6" s="1"/>
  <c r="O4208" i="6"/>
  <c r="P4208" i="6" s="1"/>
  <c r="Q4208" i="6" s="1"/>
  <c r="O4209" i="6"/>
  <c r="P4209" i="6" s="1"/>
  <c r="Q4209" i="6" s="1"/>
  <c r="O4210" i="6"/>
  <c r="P4210" i="6" s="1"/>
  <c r="Q4210" i="6" s="1"/>
  <c r="O4211" i="6"/>
  <c r="P4211" i="6" s="1"/>
  <c r="Q4211" i="6" s="1"/>
  <c r="O4212" i="6"/>
  <c r="P4212" i="6" s="1"/>
  <c r="Q4212" i="6" s="1"/>
  <c r="O4213" i="6"/>
  <c r="P4213" i="6" s="1"/>
  <c r="Q4213" i="6" s="1"/>
  <c r="O4214" i="6"/>
  <c r="P4214" i="6" s="1"/>
  <c r="Q4214" i="6" s="1"/>
  <c r="O4215" i="6"/>
  <c r="P4215" i="6" s="1"/>
  <c r="Q4215" i="6" s="1"/>
  <c r="O4216" i="6"/>
  <c r="P4216" i="6" s="1"/>
  <c r="Q4216" i="6" s="1"/>
  <c r="O4217" i="6"/>
  <c r="P4217" i="6" s="1"/>
  <c r="Q4217" i="6" s="1"/>
  <c r="O4218" i="6"/>
  <c r="P4218" i="6" s="1"/>
  <c r="Q4218" i="6" s="1"/>
  <c r="O4219" i="6"/>
  <c r="P4219" i="6" s="1"/>
  <c r="Q4219" i="6" s="1"/>
  <c r="O4220" i="6"/>
  <c r="P4220" i="6" s="1"/>
  <c r="Q4220" i="6" s="1"/>
  <c r="O4221" i="6"/>
  <c r="P4221" i="6" s="1"/>
  <c r="Q4221" i="6" s="1"/>
  <c r="O4222" i="6"/>
  <c r="P4222" i="6" s="1"/>
  <c r="Q4222" i="6" s="1"/>
  <c r="O4223" i="6"/>
  <c r="P4223" i="6" s="1"/>
  <c r="Q4223" i="6" s="1"/>
  <c r="O4224" i="6"/>
  <c r="P4224" i="6" s="1"/>
  <c r="Q4224" i="6" s="1"/>
  <c r="O4225" i="6"/>
  <c r="P4225" i="6" s="1"/>
  <c r="Q4225" i="6" s="1"/>
  <c r="O4226" i="6"/>
  <c r="P4226" i="6" s="1"/>
  <c r="Q4226" i="6" s="1"/>
  <c r="O4227" i="6"/>
  <c r="P4227" i="6" s="1"/>
  <c r="Q4227" i="6" s="1"/>
  <c r="O4228" i="6"/>
  <c r="P4228" i="6" s="1"/>
  <c r="Q4228" i="6" s="1"/>
  <c r="O4229" i="6"/>
  <c r="P4229" i="6" s="1"/>
  <c r="Q4229" i="6" s="1"/>
  <c r="O4230" i="6"/>
  <c r="P4230" i="6" s="1"/>
  <c r="Q4230" i="6" s="1"/>
  <c r="O4231" i="6"/>
  <c r="P4231" i="6" s="1"/>
  <c r="Q4231" i="6" s="1"/>
  <c r="O4232" i="6"/>
  <c r="P4232" i="6" s="1"/>
  <c r="Q4232" i="6" s="1"/>
  <c r="O4233" i="6"/>
  <c r="P4233" i="6" s="1"/>
  <c r="Q4233" i="6" s="1"/>
  <c r="O4234" i="6"/>
  <c r="P4234" i="6" s="1"/>
  <c r="Q4234" i="6" s="1"/>
  <c r="O4235" i="6"/>
  <c r="P4235" i="6" s="1"/>
  <c r="Q4235" i="6" s="1"/>
  <c r="O4236" i="6"/>
  <c r="P4236" i="6" s="1"/>
  <c r="Q4236" i="6" s="1"/>
  <c r="O4237" i="6"/>
  <c r="P4237" i="6" s="1"/>
  <c r="Q4237" i="6" s="1"/>
  <c r="O4238" i="6"/>
  <c r="P4238" i="6" s="1"/>
  <c r="Q4238" i="6" s="1"/>
  <c r="O4239" i="6"/>
  <c r="P4239" i="6" s="1"/>
  <c r="Q4239" i="6" s="1"/>
  <c r="O4240" i="6"/>
  <c r="P4240" i="6" s="1"/>
  <c r="Q4240" i="6" s="1"/>
  <c r="O4241" i="6"/>
  <c r="P4241" i="6" s="1"/>
  <c r="Q4241" i="6" s="1"/>
  <c r="O4242" i="6"/>
  <c r="P4242" i="6" s="1"/>
  <c r="Q4242" i="6" s="1"/>
  <c r="O4243" i="6"/>
  <c r="P4243" i="6" s="1"/>
  <c r="Q4243" i="6" s="1"/>
  <c r="O4244" i="6"/>
  <c r="P4244" i="6" s="1"/>
  <c r="Q4244" i="6" s="1"/>
  <c r="O4245" i="6"/>
  <c r="P4245" i="6" s="1"/>
  <c r="Q4245" i="6" s="1"/>
  <c r="O4246" i="6"/>
  <c r="P4246" i="6" s="1"/>
  <c r="Q4246" i="6" s="1"/>
  <c r="O4247" i="6"/>
  <c r="P4247" i="6" s="1"/>
  <c r="Q4247" i="6" s="1"/>
  <c r="O4248" i="6"/>
  <c r="P4248" i="6" s="1"/>
  <c r="Q4248" i="6" s="1"/>
  <c r="O4249" i="6"/>
  <c r="P4249" i="6" s="1"/>
  <c r="Q4249" i="6" s="1"/>
  <c r="O4250" i="6"/>
  <c r="P4250" i="6" s="1"/>
  <c r="Q4250" i="6" s="1"/>
  <c r="O4251" i="6"/>
  <c r="P4251" i="6" s="1"/>
  <c r="Q4251" i="6" s="1"/>
  <c r="O4252" i="6"/>
  <c r="P4252" i="6" s="1"/>
  <c r="Q4252" i="6" s="1"/>
  <c r="O4253" i="6"/>
  <c r="P4253" i="6" s="1"/>
  <c r="Q4253" i="6" s="1"/>
  <c r="O4254" i="6"/>
  <c r="P4254" i="6" s="1"/>
  <c r="Q4254" i="6" s="1"/>
  <c r="O4255" i="6"/>
  <c r="P4255" i="6" s="1"/>
  <c r="Q4255" i="6" s="1"/>
  <c r="O4256" i="6"/>
  <c r="P4256" i="6" s="1"/>
  <c r="Q4256" i="6" s="1"/>
  <c r="O4257" i="6"/>
  <c r="P4257" i="6" s="1"/>
  <c r="Q4257" i="6" s="1"/>
  <c r="O4258" i="6"/>
  <c r="P4258" i="6" s="1"/>
  <c r="Q4258" i="6" s="1"/>
  <c r="O4259" i="6"/>
  <c r="P4259" i="6" s="1"/>
  <c r="Q4259" i="6" s="1"/>
  <c r="O4260" i="6"/>
  <c r="P4260" i="6" s="1"/>
  <c r="Q4260" i="6" s="1"/>
  <c r="O4261" i="6"/>
  <c r="P4261" i="6" s="1"/>
  <c r="Q4261" i="6" s="1"/>
  <c r="O4262" i="6"/>
  <c r="P4262" i="6" s="1"/>
  <c r="Q4262" i="6" s="1"/>
  <c r="O4263" i="6"/>
  <c r="P4263" i="6" s="1"/>
  <c r="Q4263" i="6" s="1"/>
  <c r="O4264" i="6"/>
  <c r="P4264" i="6" s="1"/>
  <c r="Q4264" i="6" s="1"/>
  <c r="O4265" i="6"/>
  <c r="P4265" i="6" s="1"/>
  <c r="Q4265" i="6" s="1"/>
  <c r="O4266" i="6"/>
  <c r="P4266" i="6" s="1"/>
  <c r="Q4266" i="6" s="1"/>
  <c r="O4267" i="6"/>
  <c r="P4267" i="6" s="1"/>
  <c r="Q4267" i="6" s="1"/>
  <c r="O4268" i="6"/>
  <c r="P4268" i="6" s="1"/>
  <c r="Q4268" i="6" s="1"/>
  <c r="O4269" i="6"/>
  <c r="P4269" i="6" s="1"/>
  <c r="Q4269" i="6" s="1"/>
  <c r="O4270" i="6"/>
  <c r="P4270" i="6" s="1"/>
  <c r="Q4270" i="6" s="1"/>
  <c r="O4271" i="6"/>
  <c r="P4271" i="6" s="1"/>
  <c r="Q4271" i="6" s="1"/>
  <c r="O4272" i="6"/>
  <c r="P4272" i="6" s="1"/>
  <c r="Q4272" i="6" s="1"/>
  <c r="O4273" i="6"/>
  <c r="P4273" i="6" s="1"/>
  <c r="Q4273" i="6" s="1"/>
  <c r="O4274" i="6"/>
  <c r="P4274" i="6" s="1"/>
  <c r="Q4274" i="6" s="1"/>
  <c r="O4275" i="6"/>
  <c r="P4275" i="6" s="1"/>
  <c r="Q4275" i="6" s="1"/>
  <c r="O4276" i="6"/>
  <c r="P4276" i="6" s="1"/>
  <c r="Q4276" i="6" s="1"/>
  <c r="O4277" i="6"/>
  <c r="P4277" i="6" s="1"/>
  <c r="Q4277" i="6" s="1"/>
  <c r="O4278" i="6"/>
  <c r="P4278" i="6" s="1"/>
  <c r="Q4278" i="6" s="1"/>
  <c r="O4279" i="6"/>
  <c r="P4279" i="6" s="1"/>
  <c r="Q4279" i="6" s="1"/>
  <c r="O4280" i="6"/>
  <c r="P4280" i="6" s="1"/>
  <c r="Q4280" i="6" s="1"/>
  <c r="O4281" i="6"/>
  <c r="P4281" i="6" s="1"/>
  <c r="Q4281" i="6" s="1"/>
  <c r="O4282" i="6"/>
  <c r="P4282" i="6" s="1"/>
  <c r="Q4282" i="6" s="1"/>
  <c r="O4283" i="6"/>
  <c r="P4283" i="6" s="1"/>
  <c r="Q4283" i="6" s="1"/>
  <c r="O4284" i="6"/>
  <c r="P4284" i="6" s="1"/>
  <c r="Q4284" i="6" s="1"/>
  <c r="O4285" i="6"/>
  <c r="P4285" i="6" s="1"/>
  <c r="Q4285" i="6" s="1"/>
  <c r="O4286" i="6"/>
  <c r="P4286" i="6" s="1"/>
  <c r="Q4286" i="6" s="1"/>
  <c r="O4287" i="6"/>
  <c r="P4287" i="6" s="1"/>
  <c r="Q4287" i="6" s="1"/>
  <c r="O4288" i="6"/>
  <c r="P4288" i="6" s="1"/>
  <c r="Q4288" i="6" s="1"/>
  <c r="O4289" i="6"/>
  <c r="P4289" i="6" s="1"/>
  <c r="Q4289" i="6" s="1"/>
  <c r="O4290" i="6"/>
  <c r="P4290" i="6" s="1"/>
  <c r="Q4290" i="6" s="1"/>
  <c r="O4291" i="6"/>
  <c r="P4291" i="6" s="1"/>
  <c r="Q4291" i="6" s="1"/>
  <c r="O4292" i="6"/>
  <c r="P4292" i="6" s="1"/>
  <c r="Q4292" i="6" s="1"/>
  <c r="O4293" i="6"/>
  <c r="P4293" i="6" s="1"/>
  <c r="Q4293" i="6" s="1"/>
  <c r="O4294" i="6"/>
  <c r="P4294" i="6" s="1"/>
  <c r="Q4294" i="6" s="1"/>
  <c r="O4295" i="6"/>
  <c r="P4295" i="6" s="1"/>
  <c r="Q4295" i="6" s="1"/>
  <c r="O4296" i="6"/>
  <c r="P4296" i="6" s="1"/>
  <c r="Q4296" i="6" s="1"/>
  <c r="O4297" i="6"/>
  <c r="P4297" i="6" s="1"/>
  <c r="Q4297" i="6" s="1"/>
  <c r="O4298" i="6"/>
  <c r="P4298" i="6" s="1"/>
  <c r="Q4298" i="6" s="1"/>
  <c r="O4299" i="6"/>
  <c r="P4299" i="6" s="1"/>
  <c r="Q4299" i="6" s="1"/>
  <c r="O4300" i="6"/>
  <c r="P4300" i="6" s="1"/>
  <c r="Q4300" i="6" s="1"/>
  <c r="O4301" i="6"/>
  <c r="P4301" i="6" s="1"/>
  <c r="Q4301" i="6" s="1"/>
  <c r="O4302" i="6"/>
  <c r="P4302" i="6" s="1"/>
  <c r="Q4302" i="6" s="1"/>
  <c r="O4303" i="6"/>
  <c r="P4303" i="6" s="1"/>
  <c r="Q4303" i="6" s="1"/>
  <c r="O4304" i="6"/>
  <c r="P4304" i="6" s="1"/>
  <c r="Q4304" i="6" s="1"/>
  <c r="O4305" i="6"/>
  <c r="P4305" i="6" s="1"/>
  <c r="Q4305" i="6" s="1"/>
  <c r="O4306" i="6"/>
  <c r="P4306" i="6" s="1"/>
  <c r="Q4306" i="6" s="1"/>
  <c r="O4307" i="6"/>
  <c r="P4307" i="6" s="1"/>
  <c r="Q4307" i="6" s="1"/>
  <c r="O4308" i="6"/>
  <c r="P4308" i="6" s="1"/>
  <c r="Q4308" i="6" s="1"/>
  <c r="O4309" i="6"/>
  <c r="P4309" i="6" s="1"/>
  <c r="Q4309" i="6" s="1"/>
  <c r="O4310" i="6"/>
  <c r="P4310" i="6" s="1"/>
  <c r="Q4310" i="6" s="1"/>
  <c r="O4311" i="6"/>
  <c r="P4311" i="6" s="1"/>
  <c r="Q4311" i="6" s="1"/>
  <c r="O4312" i="6"/>
  <c r="P4312" i="6" s="1"/>
  <c r="Q4312" i="6" s="1"/>
  <c r="O4313" i="6"/>
  <c r="P4313" i="6" s="1"/>
  <c r="Q4313" i="6" s="1"/>
  <c r="O4314" i="6"/>
  <c r="P4314" i="6" s="1"/>
  <c r="Q4314" i="6" s="1"/>
  <c r="O4315" i="6"/>
  <c r="P4315" i="6" s="1"/>
  <c r="Q4315" i="6" s="1"/>
  <c r="O4316" i="6"/>
  <c r="P4316" i="6" s="1"/>
  <c r="Q4316" i="6" s="1"/>
  <c r="O4317" i="6"/>
  <c r="P4317" i="6" s="1"/>
  <c r="Q4317" i="6" s="1"/>
  <c r="O4318" i="6"/>
  <c r="P4318" i="6" s="1"/>
  <c r="Q4318" i="6" s="1"/>
  <c r="O4319" i="6"/>
  <c r="P4319" i="6" s="1"/>
  <c r="Q4319" i="6" s="1"/>
  <c r="O4320" i="6"/>
  <c r="P4320" i="6" s="1"/>
  <c r="Q4320" i="6" s="1"/>
  <c r="O4321" i="6"/>
  <c r="P4321" i="6" s="1"/>
  <c r="Q4321" i="6" s="1"/>
  <c r="O4322" i="6"/>
  <c r="P4322" i="6" s="1"/>
  <c r="Q4322" i="6" s="1"/>
  <c r="O4323" i="6"/>
  <c r="P4323" i="6" s="1"/>
  <c r="Q4323" i="6" s="1"/>
  <c r="O4324" i="6"/>
  <c r="P4324" i="6" s="1"/>
  <c r="Q4324" i="6" s="1"/>
  <c r="O4325" i="6"/>
  <c r="P4325" i="6" s="1"/>
  <c r="Q4325" i="6" s="1"/>
  <c r="O4326" i="6"/>
  <c r="P4326" i="6" s="1"/>
  <c r="Q4326" i="6" s="1"/>
  <c r="O4327" i="6"/>
  <c r="P4327" i="6" s="1"/>
  <c r="Q4327" i="6" s="1"/>
  <c r="O4328" i="6"/>
  <c r="P4328" i="6" s="1"/>
  <c r="Q4328" i="6" s="1"/>
  <c r="O4329" i="6"/>
  <c r="P4329" i="6" s="1"/>
  <c r="Q4329" i="6" s="1"/>
  <c r="O4330" i="6"/>
  <c r="P4330" i="6" s="1"/>
  <c r="Q4330" i="6" s="1"/>
  <c r="O4331" i="6"/>
  <c r="P4331" i="6" s="1"/>
  <c r="Q4331" i="6" s="1"/>
  <c r="O4332" i="6"/>
  <c r="P4332" i="6" s="1"/>
  <c r="Q4332" i="6" s="1"/>
  <c r="O4333" i="6"/>
  <c r="P4333" i="6" s="1"/>
  <c r="Q4333" i="6" s="1"/>
  <c r="O4334" i="6"/>
  <c r="P4334" i="6" s="1"/>
  <c r="Q4334" i="6" s="1"/>
  <c r="O4335" i="6"/>
  <c r="P4335" i="6" s="1"/>
  <c r="Q4335" i="6" s="1"/>
  <c r="O4336" i="6"/>
  <c r="P4336" i="6" s="1"/>
  <c r="Q4336" i="6" s="1"/>
  <c r="O4337" i="6"/>
  <c r="P4337" i="6" s="1"/>
  <c r="Q4337" i="6" s="1"/>
  <c r="O4338" i="6"/>
  <c r="P4338" i="6" s="1"/>
  <c r="Q4338" i="6" s="1"/>
  <c r="O4339" i="6"/>
  <c r="P4339" i="6" s="1"/>
  <c r="Q4339" i="6" s="1"/>
  <c r="O4340" i="6"/>
  <c r="P4340" i="6" s="1"/>
  <c r="Q4340" i="6" s="1"/>
  <c r="O4341" i="6"/>
  <c r="P4341" i="6" s="1"/>
  <c r="Q4341" i="6" s="1"/>
  <c r="O4342" i="6"/>
  <c r="P4342" i="6" s="1"/>
  <c r="Q4342" i="6" s="1"/>
  <c r="O4343" i="6"/>
  <c r="P4343" i="6" s="1"/>
  <c r="Q4343" i="6" s="1"/>
  <c r="O4344" i="6"/>
  <c r="P4344" i="6" s="1"/>
  <c r="Q4344" i="6" s="1"/>
  <c r="O4345" i="6"/>
  <c r="P4345" i="6" s="1"/>
  <c r="Q4345" i="6" s="1"/>
  <c r="O4346" i="6"/>
  <c r="P4346" i="6" s="1"/>
  <c r="Q4346" i="6" s="1"/>
  <c r="O4347" i="6"/>
  <c r="P4347" i="6" s="1"/>
  <c r="Q4347" i="6" s="1"/>
  <c r="O4348" i="6"/>
  <c r="P4348" i="6" s="1"/>
  <c r="Q4348" i="6" s="1"/>
  <c r="O4349" i="6"/>
  <c r="P4349" i="6" s="1"/>
  <c r="Q4349" i="6" s="1"/>
  <c r="O4350" i="6"/>
  <c r="P4350" i="6" s="1"/>
  <c r="Q4350" i="6" s="1"/>
  <c r="O4351" i="6"/>
  <c r="P4351" i="6" s="1"/>
  <c r="Q4351" i="6" s="1"/>
  <c r="O4352" i="6"/>
  <c r="P4352" i="6" s="1"/>
  <c r="Q4352" i="6" s="1"/>
  <c r="O4353" i="6"/>
  <c r="P4353" i="6" s="1"/>
  <c r="Q4353" i="6" s="1"/>
  <c r="O4354" i="6"/>
  <c r="P4354" i="6" s="1"/>
  <c r="Q4354" i="6" s="1"/>
  <c r="O4355" i="6"/>
  <c r="P4355" i="6" s="1"/>
  <c r="Q4355" i="6" s="1"/>
  <c r="O4356" i="6"/>
  <c r="P4356" i="6" s="1"/>
  <c r="Q4356" i="6" s="1"/>
  <c r="O4357" i="6"/>
  <c r="P4357" i="6" s="1"/>
  <c r="Q4357" i="6" s="1"/>
  <c r="O4358" i="6"/>
  <c r="P4358" i="6" s="1"/>
  <c r="Q4358" i="6" s="1"/>
  <c r="O4359" i="6"/>
  <c r="P4359" i="6" s="1"/>
  <c r="Q4359" i="6" s="1"/>
  <c r="O4360" i="6"/>
  <c r="P4360" i="6" s="1"/>
  <c r="Q4360" i="6" s="1"/>
  <c r="O4361" i="6"/>
  <c r="P4361" i="6" s="1"/>
  <c r="Q4361" i="6" s="1"/>
  <c r="O4362" i="6"/>
  <c r="P4362" i="6" s="1"/>
  <c r="Q4362" i="6" s="1"/>
  <c r="O4363" i="6"/>
  <c r="P4363" i="6" s="1"/>
  <c r="Q4363" i="6" s="1"/>
  <c r="O4364" i="6"/>
  <c r="P4364" i="6" s="1"/>
  <c r="Q4364" i="6" s="1"/>
  <c r="O4365" i="6"/>
  <c r="P4365" i="6" s="1"/>
  <c r="Q4365" i="6" s="1"/>
  <c r="O4366" i="6"/>
  <c r="P4366" i="6" s="1"/>
  <c r="Q4366" i="6" s="1"/>
  <c r="O4367" i="6"/>
  <c r="P4367" i="6" s="1"/>
  <c r="Q4367" i="6" s="1"/>
  <c r="O4368" i="6"/>
  <c r="P4368" i="6" s="1"/>
  <c r="Q4368" i="6" s="1"/>
  <c r="O4369" i="6"/>
  <c r="P4369" i="6" s="1"/>
  <c r="Q4369" i="6" s="1"/>
  <c r="O4370" i="6"/>
  <c r="P4370" i="6" s="1"/>
  <c r="Q4370" i="6" s="1"/>
  <c r="O4371" i="6"/>
  <c r="P4371" i="6" s="1"/>
  <c r="Q4371" i="6" s="1"/>
  <c r="O4372" i="6"/>
  <c r="P4372" i="6" s="1"/>
  <c r="Q4372" i="6" s="1"/>
  <c r="O4373" i="6"/>
  <c r="P4373" i="6" s="1"/>
  <c r="Q4373" i="6" s="1"/>
  <c r="O4374" i="6"/>
  <c r="P4374" i="6" s="1"/>
  <c r="Q4374" i="6" s="1"/>
  <c r="O4375" i="6"/>
  <c r="P4375" i="6" s="1"/>
  <c r="Q4375" i="6" s="1"/>
  <c r="O4376" i="6"/>
  <c r="P4376" i="6" s="1"/>
  <c r="Q4376" i="6" s="1"/>
  <c r="O4377" i="6"/>
  <c r="P4377" i="6" s="1"/>
  <c r="Q4377" i="6" s="1"/>
  <c r="O4378" i="6"/>
  <c r="P4378" i="6" s="1"/>
  <c r="Q4378" i="6" s="1"/>
  <c r="O4379" i="6"/>
  <c r="P4379" i="6" s="1"/>
  <c r="Q4379" i="6" s="1"/>
  <c r="O4380" i="6"/>
  <c r="P4380" i="6" s="1"/>
  <c r="Q4380" i="6" s="1"/>
  <c r="O4381" i="6"/>
  <c r="P4381" i="6" s="1"/>
  <c r="Q4381" i="6" s="1"/>
  <c r="O4382" i="6"/>
  <c r="P4382" i="6" s="1"/>
  <c r="Q4382" i="6" s="1"/>
  <c r="O4383" i="6"/>
  <c r="P4383" i="6" s="1"/>
  <c r="Q4383" i="6" s="1"/>
  <c r="O4384" i="6"/>
  <c r="P4384" i="6" s="1"/>
  <c r="Q4384" i="6" s="1"/>
  <c r="O4385" i="6"/>
  <c r="P4385" i="6" s="1"/>
  <c r="Q4385" i="6" s="1"/>
  <c r="O4386" i="6"/>
  <c r="P4386" i="6" s="1"/>
  <c r="Q4386" i="6" s="1"/>
  <c r="O4387" i="6"/>
  <c r="P4387" i="6" s="1"/>
  <c r="Q4387" i="6" s="1"/>
  <c r="O4388" i="6"/>
  <c r="P4388" i="6" s="1"/>
  <c r="Q4388" i="6" s="1"/>
  <c r="O4389" i="6"/>
  <c r="P4389" i="6" s="1"/>
  <c r="Q4389" i="6" s="1"/>
  <c r="O4390" i="6"/>
  <c r="P4390" i="6" s="1"/>
  <c r="Q4390" i="6" s="1"/>
  <c r="O4391" i="6"/>
  <c r="P4391" i="6" s="1"/>
  <c r="Q4391" i="6" s="1"/>
  <c r="O4392" i="6"/>
  <c r="P4392" i="6" s="1"/>
  <c r="Q4392" i="6" s="1"/>
  <c r="O4393" i="6"/>
  <c r="P4393" i="6" s="1"/>
  <c r="Q4393" i="6" s="1"/>
  <c r="O4394" i="6"/>
  <c r="P4394" i="6" s="1"/>
  <c r="Q4394" i="6" s="1"/>
  <c r="O4395" i="6"/>
  <c r="P4395" i="6" s="1"/>
  <c r="Q4395" i="6" s="1"/>
  <c r="O4396" i="6"/>
  <c r="P4396" i="6" s="1"/>
  <c r="Q4396" i="6" s="1"/>
  <c r="O4397" i="6"/>
  <c r="P4397" i="6" s="1"/>
  <c r="Q4397" i="6" s="1"/>
  <c r="O4398" i="6"/>
  <c r="P4398" i="6" s="1"/>
  <c r="Q4398" i="6" s="1"/>
  <c r="O4399" i="6"/>
  <c r="P4399" i="6" s="1"/>
  <c r="Q4399" i="6" s="1"/>
  <c r="O4400" i="6"/>
  <c r="P4400" i="6" s="1"/>
  <c r="Q4400" i="6" s="1"/>
  <c r="O4401" i="6"/>
  <c r="P4401" i="6" s="1"/>
  <c r="Q4401" i="6" s="1"/>
  <c r="O4402" i="6"/>
  <c r="P4402" i="6" s="1"/>
  <c r="Q4402" i="6" s="1"/>
  <c r="O4403" i="6"/>
  <c r="P4403" i="6" s="1"/>
  <c r="Q4403" i="6" s="1"/>
  <c r="O4404" i="6"/>
  <c r="P4404" i="6" s="1"/>
  <c r="Q4404" i="6" s="1"/>
  <c r="O4405" i="6"/>
  <c r="P4405" i="6" s="1"/>
  <c r="Q4405" i="6" s="1"/>
  <c r="O4406" i="6"/>
  <c r="P4406" i="6" s="1"/>
  <c r="Q4406" i="6" s="1"/>
  <c r="O4407" i="6"/>
  <c r="P4407" i="6" s="1"/>
  <c r="Q4407" i="6" s="1"/>
  <c r="O4408" i="6"/>
  <c r="P4408" i="6" s="1"/>
  <c r="Q4408" i="6" s="1"/>
  <c r="O4409" i="6"/>
  <c r="P4409" i="6" s="1"/>
  <c r="Q4409" i="6" s="1"/>
  <c r="O4410" i="6"/>
  <c r="P4410" i="6" s="1"/>
  <c r="Q4410" i="6" s="1"/>
  <c r="O4411" i="6"/>
  <c r="P4411" i="6" s="1"/>
  <c r="Q4411" i="6" s="1"/>
  <c r="O4412" i="6"/>
  <c r="P4412" i="6" s="1"/>
  <c r="Q4412" i="6" s="1"/>
  <c r="O4413" i="6"/>
  <c r="P4413" i="6" s="1"/>
  <c r="Q4413" i="6" s="1"/>
  <c r="O4414" i="6"/>
  <c r="P4414" i="6" s="1"/>
  <c r="Q4414" i="6" s="1"/>
  <c r="O4415" i="6"/>
  <c r="P4415" i="6" s="1"/>
  <c r="Q4415" i="6" s="1"/>
  <c r="O4416" i="6"/>
  <c r="P4416" i="6" s="1"/>
  <c r="Q4416" i="6" s="1"/>
  <c r="O4417" i="6"/>
  <c r="P4417" i="6" s="1"/>
  <c r="Q4417" i="6" s="1"/>
  <c r="O4418" i="6"/>
  <c r="P4418" i="6" s="1"/>
  <c r="Q4418" i="6" s="1"/>
  <c r="O4419" i="6"/>
  <c r="P4419" i="6" s="1"/>
  <c r="Q4419" i="6" s="1"/>
  <c r="O4420" i="6"/>
  <c r="P4420" i="6" s="1"/>
  <c r="Q4420" i="6" s="1"/>
  <c r="O4421" i="6"/>
  <c r="P4421" i="6" s="1"/>
  <c r="Q4421" i="6" s="1"/>
  <c r="O4422" i="6"/>
  <c r="P4422" i="6" s="1"/>
  <c r="Q4422" i="6" s="1"/>
  <c r="O4423" i="6"/>
  <c r="P4423" i="6" s="1"/>
  <c r="Q4423" i="6" s="1"/>
  <c r="O4424" i="6"/>
  <c r="P4424" i="6" s="1"/>
  <c r="Q4424" i="6" s="1"/>
  <c r="O4425" i="6"/>
  <c r="P4425" i="6" s="1"/>
  <c r="Q4425" i="6" s="1"/>
  <c r="O4426" i="6"/>
  <c r="P4426" i="6" s="1"/>
  <c r="Q4426" i="6" s="1"/>
  <c r="O4427" i="6"/>
  <c r="P4427" i="6" s="1"/>
  <c r="Q4427" i="6" s="1"/>
  <c r="O4428" i="6"/>
  <c r="P4428" i="6" s="1"/>
  <c r="Q4428" i="6" s="1"/>
  <c r="O4429" i="6"/>
  <c r="P4429" i="6" s="1"/>
  <c r="Q4429" i="6" s="1"/>
  <c r="O4430" i="6"/>
  <c r="P4430" i="6" s="1"/>
  <c r="Q4430" i="6" s="1"/>
  <c r="O4431" i="6"/>
  <c r="P4431" i="6" s="1"/>
  <c r="Q4431" i="6" s="1"/>
  <c r="O4432" i="6"/>
  <c r="P4432" i="6" s="1"/>
  <c r="Q4432" i="6" s="1"/>
  <c r="O4433" i="6"/>
  <c r="P4433" i="6" s="1"/>
  <c r="Q4433" i="6" s="1"/>
  <c r="O4434" i="6"/>
  <c r="P4434" i="6" s="1"/>
  <c r="Q4434" i="6" s="1"/>
  <c r="O4435" i="6"/>
  <c r="P4435" i="6" s="1"/>
  <c r="Q4435" i="6" s="1"/>
  <c r="O4436" i="6"/>
  <c r="P4436" i="6" s="1"/>
  <c r="Q4436" i="6" s="1"/>
  <c r="O4437" i="6"/>
  <c r="P4437" i="6" s="1"/>
  <c r="Q4437" i="6" s="1"/>
  <c r="O4438" i="6"/>
  <c r="P4438" i="6" s="1"/>
  <c r="Q4438" i="6" s="1"/>
  <c r="O4439" i="6"/>
  <c r="P4439" i="6" s="1"/>
  <c r="Q4439" i="6" s="1"/>
  <c r="O4440" i="6"/>
  <c r="P4440" i="6" s="1"/>
  <c r="Q4440" i="6" s="1"/>
  <c r="O4441" i="6"/>
  <c r="P4441" i="6" s="1"/>
  <c r="Q4441" i="6" s="1"/>
  <c r="O4442" i="6"/>
  <c r="P4442" i="6" s="1"/>
  <c r="Q4442" i="6" s="1"/>
  <c r="O4443" i="6"/>
  <c r="P4443" i="6" s="1"/>
  <c r="Q4443" i="6" s="1"/>
  <c r="O4444" i="6"/>
  <c r="P4444" i="6" s="1"/>
  <c r="Q4444" i="6" s="1"/>
  <c r="O4445" i="6"/>
  <c r="P4445" i="6" s="1"/>
  <c r="Q4445" i="6" s="1"/>
  <c r="O4446" i="6"/>
  <c r="P4446" i="6" s="1"/>
  <c r="Q4446" i="6" s="1"/>
  <c r="O4447" i="6"/>
  <c r="P4447" i="6" s="1"/>
  <c r="Q4447" i="6" s="1"/>
  <c r="O4448" i="6"/>
  <c r="P4448" i="6" s="1"/>
  <c r="Q4448" i="6" s="1"/>
  <c r="O4449" i="6"/>
  <c r="P4449" i="6" s="1"/>
  <c r="Q4449" i="6" s="1"/>
  <c r="O4450" i="6"/>
  <c r="P4450" i="6" s="1"/>
  <c r="Q4450" i="6" s="1"/>
  <c r="O4451" i="6"/>
  <c r="P4451" i="6" s="1"/>
  <c r="Q4451" i="6" s="1"/>
  <c r="O4452" i="6"/>
  <c r="P4452" i="6" s="1"/>
  <c r="Q4452" i="6" s="1"/>
  <c r="O4453" i="6"/>
  <c r="P4453" i="6" s="1"/>
  <c r="Q4453" i="6" s="1"/>
  <c r="O4454" i="6"/>
  <c r="P4454" i="6" s="1"/>
  <c r="Q4454" i="6" s="1"/>
  <c r="O4455" i="6"/>
  <c r="P4455" i="6" s="1"/>
  <c r="Q4455" i="6" s="1"/>
  <c r="O4456" i="6"/>
  <c r="P4456" i="6" s="1"/>
  <c r="Q4456" i="6" s="1"/>
  <c r="O4457" i="6"/>
  <c r="P4457" i="6" s="1"/>
  <c r="Q4457" i="6" s="1"/>
  <c r="O4458" i="6"/>
  <c r="P4458" i="6" s="1"/>
  <c r="Q4458" i="6" s="1"/>
  <c r="O4459" i="6"/>
  <c r="P4459" i="6" s="1"/>
  <c r="Q4459" i="6" s="1"/>
  <c r="O4460" i="6"/>
  <c r="P4460" i="6" s="1"/>
  <c r="Q4460" i="6" s="1"/>
  <c r="O4461" i="6"/>
  <c r="P4461" i="6" s="1"/>
  <c r="Q4461" i="6" s="1"/>
  <c r="O4462" i="6"/>
  <c r="P4462" i="6" s="1"/>
  <c r="Q4462" i="6" s="1"/>
  <c r="O4463" i="6"/>
  <c r="P4463" i="6" s="1"/>
  <c r="Q4463" i="6" s="1"/>
  <c r="O4464" i="6"/>
  <c r="P4464" i="6" s="1"/>
  <c r="Q4464" i="6" s="1"/>
  <c r="O4465" i="6"/>
  <c r="P4465" i="6" s="1"/>
  <c r="Q4465" i="6" s="1"/>
  <c r="O4466" i="6"/>
  <c r="P4466" i="6" s="1"/>
  <c r="Q4466" i="6" s="1"/>
  <c r="O4467" i="6"/>
  <c r="P4467" i="6" s="1"/>
  <c r="Q4467" i="6" s="1"/>
  <c r="O4468" i="6"/>
  <c r="P4468" i="6" s="1"/>
  <c r="Q4468" i="6" s="1"/>
  <c r="O4469" i="6"/>
  <c r="P4469" i="6" s="1"/>
  <c r="Q4469" i="6" s="1"/>
  <c r="O4470" i="6"/>
  <c r="P4470" i="6" s="1"/>
  <c r="Q4470" i="6" s="1"/>
  <c r="O4471" i="6"/>
  <c r="P4471" i="6" s="1"/>
  <c r="Q4471" i="6" s="1"/>
  <c r="O4472" i="6"/>
  <c r="P4472" i="6" s="1"/>
  <c r="Q4472" i="6" s="1"/>
  <c r="O4473" i="6"/>
  <c r="P4473" i="6" s="1"/>
  <c r="Q4473" i="6" s="1"/>
  <c r="O4474" i="6"/>
  <c r="P4474" i="6" s="1"/>
  <c r="Q4474" i="6" s="1"/>
  <c r="O4475" i="6"/>
  <c r="P4475" i="6" s="1"/>
  <c r="Q4475" i="6" s="1"/>
  <c r="O4476" i="6"/>
  <c r="P4476" i="6" s="1"/>
  <c r="Q4476" i="6" s="1"/>
  <c r="O4477" i="6"/>
  <c r="P4477" i="6" s="1"/>
  <c r="Q4477" i="6" s="1"/>
  <c r="O4478" i="6"/>
  <c r="P4478" i="6" s="1"/>
  <c r="Q4478" i="6" s="1"/>
  <c r="O4479" i="6"/>
  <c r="P4479" i="6" s="1"/>
  <c r="Q4479" i="6" s="1"/>
  <c r="O4480" i="6"/>
  <c r="P4480" i="6" s="1"/>
  <c r="Q4480" i="6" s="1"/>
  <c r="O4481" i="6"/>
  <c r="P4481" i="6" s="1"/>
  <c r="Q4481" i="6" s="1"/>
  <c r="O4482" i="6"/>
  <c r="P4482" i="6" s="1"/>
  <c r="Q4482" i="6" s="1"/>
  <c r="O4483" i="6"/>
  <c r="P4483" i="6" s="1"/>
  <c r="Q4483" i="6" s="1"/>
  <c r="O4484" i="6"/>
  <c r="P4484" i="6" s="1"/>
  <c r="Q4484" i="6" s="1"/>
  <c r="O4485" i="6"/>
  <c r="P4485" i="6" s="1"/>
  <c r="Q4485" i="6" s="1"/>
  <c r="O4486" i="6"/>
  <c r="P4486" i="6" s="1"/>
  <c r="Q4486" i="6" s="1"/>
  <c r="O4487" i="6"/>
  <c r="P4487" i="6" s="1"/>
  <c r="Q4487" i="6" s="1"/>
  <c r="O4488" i="6"/>
  <c r="P4488" i="6" s="1"/>
  <c r="Q4488" i="6" s="1"/>
  <c r="O4489" i="6"/>
  <c r="P4489" i="6" s="1"/>
  <c r="Q4489" i="6" s="1"/>
  <c r="O4490" i="6"/>
  <c r="P4490" i="6" s="1"/>
  <c r="Q4490" i="6" s="1"/>
  <c r="O4491" i="6"/>
  <c r="P4491" i="6" s="1"/>
  <c r="Q4491" i="6" s="1"/>
  <c r="O4492" i="6"/>
  <c r="P4492" i="6" s="1"/>
  <c r="Q4492" i="6" s="1"/>
  <c r="O4493" i="6"/>
  <c r="P4493" i="6" s="1"/>
  <c r="Q4493" i="6" s="1"/>
  <c r="O4494" i="6"/>
  <c r="P4494" i="6" s="1"/>
  <c r="Q4494" i="6" s="1"/>
  <c r="O4495" i="6"/>
  <c r="P4495" i="6" s="1"/>
  <c r="Q4495" i="6" s="1"/>
  <c r="O4496" i="6"/>
  <c r="P4496" i="6" s="1"/>
  <c r="Q4496" i="6" s="1"/>
  <c r="O4497" i="6"/>
  <c r="P4497" i="6" s="1"/>
  <c r="Q4497" i="6" s="1"/>
  <c r="O4498" i="6"/>
  <c r="P4498" i="6" s="1"/>
  <c r="Q4498" i="6" s="1"/>
  <c r="O4499" i="6"/>
  <c r="P4499" i="6" s="1"/>
  <c r="Q4499" i="6" s="1"/>
  <c r="O4500" i="6"/>
  <c r="P4500" i="6" s="1"/>
  <c r="Q4500" i="6" s="1"/>
  <c r="O4501" i="6"/>
  <c r="P4501" i="6" s="1"/>
  <c r="Q4501" i="6" s="1"/>
  <c r="O4502" i="6"/>
  <c r="P4502" i="6" s="1"/>
  <c r="Q4502" i="6" s="1"/>
  <c r="O4503" i="6"/>
  <c r="P4503" i="6" s="1"/>
  <c r="Q4503" i="6" s="1"/>
  <c r="O4504" i="6"/>
  <c r="P4504" i="6" s="1"/>
  <c r="Q4504" i="6" s="1"/>
  <c r="O4505" i="6"/>
  <c r="P4505" i="6" s="1"/>
  <c r="Q4505" i="6" s="1"/>
  <c r="O4506" i="6"/>
  <c r="P4506" i="6" s="1"/>
  <c r="Q4506" i="6" s="1"/>
  <c r="O4507" i="6"/>
  <c r="P4507" i="6" s="1"/>
  <c r="Q4507" i="6" s="1"/>
  <c r="O4508" i="6"/>
  <c r="P4508" i="6" s="1"/>
  <c r="Q4508" i="6" s="1"/>
  <c r="O4509" i="6"/>
  <c r="P4509" i="6" s="1"/>
  <c r="Q4509" i="6" s="1"/>
  <c r="O4510" i="6"/>
  <c r="P4510" i="6" s="1"/>
  <c r="Q4510" i="6" s="1"/>
  <c r="O4511" i="6"/>
  <c r="P4511" i="6" s="1"/>
  <c r="Q4511" i="6" s="1"/>
  <c r="O4512" i="6"/>
  <c r="P4512" i="6" s="1"/>
  <c r="Q4512" i="6" s="1"/>
  <c r="O4513" i="6"/>
  <c r="P4513" i="6" s="1"/>
  <c r="Q4513" i="6" s="1"/>
  <c r="O4514" i="6"/>
  <c r="P4514" i="6" s="1"/>
  <c r="Q4514" i="6" s="1"/>
  <c r="O4515" i="6"/>
  <c r="P4515" i="6" s="1"/>
  <c r="Q4515" i="6" s="1"/>
  <c r="O4516" i="6"/>
  <c r="P4516" i="6" s="1"/>
  <c r="Q4516" i="6" s="1"/>
  <c r="O4517" i="6"/>
  <c r="P4517" i="6" s="1"/>
  <c r="Q4517" i="6" s="1"/>
  <c r="O4518" i="6"/>
  <c r="P4518" i="6" s="1"/>
  <c r="Q4518" i="6" s="1"/>
  <c r="O4519" i="6"/>
  <c r="P4519" i="6" s="1"/>
  <c r="Q4519" i="6" s="1"/>
  <c r="O4520" i="6"/>
  <c r="P4520" i="6" s="1"/>
  <c r="Q4520" i="6" s="1"/>
  <c r="O4521" i="6"/>
  <c r="P4521" i="6" s="1"/>
  <c r="Q4521" i="6" s="1"/>
  <c r="O4522" i="6"/>
  <c r="P4522" i="6" s="1"/>
  <c r="Q4522" i="6" s="1"/>
  <c r="O4523" i="6"/>
  <c r="P4523" i="6" s="1"/>
  <c r="Q4523" i="6" s="1"/>
  <c r="O4524" i="6"/>
  <c r="P4524" i="6" s="1"/>
  <c r="Q4524" i="6" s="1"/>
  <c r="O4525" i="6"/>
  <c r="P4525" i="6" s="1"/>
  <c r="Q4525" i="6" s="1"/>
  <c r="O4526" i="6"/>
  <c r="P4526" i="6" s="1"/>
  <c r="Q4526" i="6" s="1"/>
  <c r="O4527" i="6"/>
  <c r="P4527" i="6" s="1"/>
  <c r="Q4527" i="6" s="1"/>
  <c r="O4528" i="6"/>
  <c r="P4528" i="6" s="1"/>
  <c r="Q4528" i="6" s="1"/>
  <c r="O4529" i="6"/>
  <c r="P4529" i="6" s="1"/>
  <c r="Q4529" i="6" s="1"/>
  <c r="O4530" i="6"/>
  <c r="P4530" i="6" s="1"/>
  <c r="Q4530" i="6" s="1"/>
  <c r="O4531" i="6"/>
  <c r="P4531" i="6" s="1"/>
  <c r="Q4531" i="6" s="1"/>
  <c r="O4532" i="6"/>
  <c r="P4532" i="6" s="1"/>
  <c r="Q4532" i="6" s="1"/>
  <c r="O4533" i="6"/>
  <c r="P4533" i="6" s="1"/>
  <c r="Q4533" i="6" s="1"/>
  <c r="O4534" i="6"/>
  <c r="P4534" i="6" s="1"/>
  <c r="Q4534" i="6" s="1"/>
  <c r="O4535" i="6"/>
  <c r="P4535" i="6" s="1"/>
  <c r="Q4535" i="6" s="1"/>
  <c r="O4536" i="6"/>
  <c r="P4536" i="6" s="1"/>
  <c r="Q4536" i="6" s="1"/>
  <c r="O4537" i="6"/>
  <c r="P4537" i="6" s="1"/>
  <c r="Q4537" i="6" s="1"/>
  <c r="O4538" i="6"/>
  <c r="P4538" i="6" s="1"/>
  <c r="Q4538" i="6" s="1"/>
  <c r="O4539" i="6"/>
  <c r="P4539" i="6" s="1"/>
  <c r="Q4539" i="6" s="1"/>
  <c r="O4540" i="6"/>
  <c r="P4540" i="6" s="1"/>
  <c r="Q4540" i="6" s="1"/>
  <c r="O4541" i="6"/>
  <c r="P4541" i="6" s="1"/>
  <c r="Q4541" i="6" s="1"/>
  <c r="O4542" i="6"/>
  <c r="P4542" i="6" s="1"/>
  <c r="Q4542" i="6" s="1"/>
  <c r="O4543" i="6"/>
  <c r="P4543" i="6" s="1"/>
  <c r="Q4543" i="6" s="1"/>
  <c r="O4544" i="6"/>
  <c r="P4544" i="6" s="1"/>
  <c r="Q4544" i="6" s="1"/>
  <c r="O4545" i="6"/>
  <c r="P4545" i="6" s="1"/>
  <c r="Q4545" i="6" s="1"/>
  <c r="O4546" i="6"/>
  <c r="P4546" i="6" s="1"/>
  <c r="Q4546" i="6" s="1"/>
  <c r="O4547" i="6"/>
  <c r="P4547" i="6" s="1"/>
  <c r="Q4547" i="6" s="1"/>
  <c r="O4548" i="6"/>
  <c r="P4548" i="6" s="1"/>
  <c r="Q4548" i="6" s="1"/>
  <c r="O4549" i="6"/>
  <c r="P4549" i="6" s="1"/>
  <c r="Q4549" i="6" s="1"/>
  <c r="O4550" i="6"/>
  <c r="P4550" i="6" s="1"/>
  <c r="Q4550" i="6" s="1"/>
  <c r="O4551" i="6"/>
  <c r="P4551" i="6" s="1"/>
  <c r="Q4551" i="6" s="1"/>
  <c r="O4552" i="6"/>
  <c r="P4552" i="6" s="1"/>
  <c r="Q4552" i="6" s="1"/>
  <c r="O4553" i="6"/>
  <c r="P4553" i="6" s="1"/>
  <c r="Q4553" i="6" s="1"/>
  <c r="O4554" i="6"/>
  <c r="P4554" i="6" s="1"/>
  <c r="Q4554" i="6" s="1"/>
  <c r="O4555" i="6"/>
  <c r="P4555" i="6" s="1"/>
  <c r="Q4555" i="6" s="1"/>
  <c r="O4556" i="6"/>
  <c r="P4556" i="6" s="1"/>
  <c r="Q4556" i="6" s="1"/>
  <c r="O4557" i="6"/>
  <c r="P4557" i="6" s="1"/>
  <c r="Q4557" i="6" s="1"/>
  <c r="O4558" i="6"/>
  <c r="P4558" i="6" s="1"/>
  <c r="Q4558" i="6" s="1"/>
  <c r="O4559" i="6"/>
  <c r="P4559" i="6" s="1"/>
  <c r="Q4559" i="6" s="1"/>
  <c r="O4560" i="6"/>
  <c r="P4560" i="6" s="1"/>
  <c r="Q4560" i="6" s="1"/>
  <c r="O4561" i="6"/>
  <c r="P4561" i="6" s="1"/>
  <c r="Q4561" i="6" s="1"/>
  <c r="O4562" i="6"/>
  <c r="P4562" i="6" s="1"/>
  <c r="Q4562" i="6" s="1"/>
  <c r="O4563" i="6"/>
  <c r="P4563" i="6" s="1"/>
  <c r="Q4563" i="6" s="1"/>
  <c r="O4564" i="6"/>
  <c r="P4564" i="6" s="1"/>
  <c r="Q4564" i="6" s="1"/>
  <c r="O4565" i="6"/>
  <c r="P4565" i="6" s="1"/>
  <c r="Q4565" i="6" s="1"/>
  <c r="O4566" i="6"/>
  <c r="P4566" i="6" s="1"/>
  <c r="Q4566" i="6" s="1"/>
  <c r="O4567" i="6"/>
  <c r="P4567" i="6" s="1"/>
  <c r="Q4567" i="6" s="1"/>
  <c r="O4568" i="6"/>
  <c r="P4568" i="6" s="1"/>
  <c r="Q4568" i="6" s="1"/>
  <c r="O4569" i="6"/>
  <c r="P4569" i="6" s="1"/>
  <c r="Q4569" i="6" s="1"/>
  <c r="O4570" i="6"/>
  <c r="P4570" i="6" s="1"/>
  <c r="Q4570" i="6" s="1"/>
  <c r="O4571" i="6"/>
  <c r="P4571" i="6" s="1"/>
  <c r="Q4571" i="6" s="1"/>
  <c r="O4572" i="6"/>
  <c r="P4572" i="6" s="1"/>
  <c r="Q4572" i="6" s="1"/>
  <c r="O4573" i="6"/>
  <c r="P4573" i="6" s="1"/>
  <c r="Q4573" i="6" s="1"/>
  <c r="O4574" i="6"/>
  <c r="P4574" i="6" s="1"/>
  <c r="Q4574" i="6" s="1"/>
  <c r="O4575" i="6"/>
  <c r="P4575" i="6" s="1"/>
  <c r="Q4575" i="6" s="1"/>
  <c r="O4576" i="6"/>
  <c r="P4576" i="6" s="1"/>
  <c r="Q4576" i="6" s="1"/>
  <c r="O4577" i="6"/>
  <c r="P4577" i="6" s="1"/>
  <c r="Q4577" i="6" s="1"/>
  <c r="O4578" i="6"/>
  <c r="P4578" i="6" s="1"/>
  <c r="Q4578" i="6" s="1"/>
  <c r="O4579" i="6"/>
  <c r="P4579" i="6" s="1"/>
  <c r="Q4579" i="6" s="1"/>
  <c r="O4580" i="6"/>
  <c r="P4580" i="6" s="1"/>
  <c r="Q4580" i="6" s="1"/>
  <c r="O4581" i="6"/>
  <c r="P4581" i="6" s="1"/>
  <c r="Q4581" i="6" s="1"/>
  <c r="O4582" i="6"/>
  <c r="P4582" i="6" s="1"/>
  <c r="Q4582" i="6" s="1"/>
  <c r="O4583" i="6"/>
  <c r="P4583" i="6" s="1"/>
  <c r="Q4583" i="6" s="1"/>
  <c r="O4584" i="6"/>
  <c r="P4584" i="6" s="1"/>
  <c r="Q4584" i="6" s="1"/>
  <c r="O4585" i="6"/>
  <c r="P4585" i="6" s="1"/>
  <c r="Q4585" i="6" s="1"/>
  <c r="O4586" i="6"/>
  <c r="P4586" i="6" s="1"/>
  <c r="Q4586" i="6" s="1"/>
  <c r="O4587" i="6"/>
  <c r="P4587" i="6" s="1"/>
  <c r="Q4587" i="6" s="1"/>
  <c r="O4588" i="6"/>
  <c r="P4588" i="6" s="1"/>
  <c r="Q4588" i="6" s="1"/>
  <c r="O4589" i="6"/>
  <c r="P4589" i="6" s="1"/>
  <c r="Q4589" i="6" s="1"/>
  <c r="O4590" i="6"/>
  <c r="P4590" i="6" s="1"/>
  <c r="Q4590" i="6" s="1"/>
  <c r="O4591" i="6"/>
  <c r="P4591" i="6" s="1"/>
  <c r="Q4591" i="6" s="1"/>
  <c r="O4592" i="6"/>
  <c r="P4592" i="6" s="1"/>
  <c r="Q4592" i="6" s="1"/>
  <c r="O4593" i="6"/>
  <c r="P4593" i="6" s="1"/>
  <c r="Q4593" i="6" s="1"/>
  <c r="O4594" i="6"/>
  <c r="P4594" i="6" s="1"/>
  <c r="Q4594" i="6" s="1"/>
  <c r="O4595" i="6"/>
  <c r="P4595" i="6" s="1"/>
  <c r="Q4595" i="6" s="1"/>
  <c r="O4596" i="6"/>
  <c r="P4596" i="6" s="1"/>
  <c r="Q4596" i="6" s="1"/>
  <c r="O4597" i="6"/>
  <c r="P4597" i="6" s="1"/>
  <c r="Q4597" i="6" s="1"/>
  <c r="O4598" i="6"/>
  <c r="P4598" i="6" s="1"/>
  <c r="Q4598" i="6" s="1"/>
  <c r="O4599" i="6"/>
  <c r="P4599" i="6" s="1"/>
  <c r="Q4599" i="6" s="1"/>
  <c r="O4600" i="6"/>
  <c r="P4600" i="6" s="1"/>
  <c r="Q4600" i="6" s="1"/>
  <c r="O4601" i="6"/>
  <c r="P4601" i="6" s="1"/>
  <c r="Q4601" i="6" s="1"/>
  <c r="O4602" i="6"/>
  <c r="P4602" i="6" s="1"/>
  <c r="Q4602" i="6" s="1"/>
  <c r="O4603" i="6"/>
  <c r="P4603" i="6" s="1"/>
  <c r="Q4603" i="6" s="1"/>
  <c r="O4604" i="6"/>
  <c r="P4604" i="6" s="1"/>
  <c r="Q4604" i="6" s="1"/>
  <c r="O4605" i="6"/>
  <c r="P4605" i="6" s="1"/>
  <c r="Q4605" i="6" s="1"/>
  <c r="O4606" i="6"/>
  <c r="P4606" i="6" s="1"/>
  <c r="Q4606" i="6" s="1"/>
  <c r="O4607" i="6"/>
  <c r="P4607" i="6" s="1"/>
  <c r="Q4607" i="6" s="1"/>
  <c r="O4608" i="6"/>
  <c r="P4608" i="6" s="1"/>
  <c r="Q4608" i="6" s="1"/>
  <c r="O4609" i="6"/>
  <c r="P4609" i="6" s="1"/>
  <c r="Q4609" i="6" s="1"/>
  <c r="O4610" i="6"/>
  <c r="P4610" i="6" s="1"/>
  <c r="Q4610" i="6" s="1"/>
  <c r="O4611" i="6"/>
  <c r="P4611" i="6" s="1"/>
  <c r="Q4611" i="6" s="1"/>
  <c r="O4612" i="6"/>
  <c r="P4612" i="6" s="1"/>
  <c r="Q4612" i="6" s="1"/>
  <c r="O4613" i="6"/>
  <c r="P4613" i="6" s="1"/>
  <c r="Q4613" i="6" s="1"/>
  <c r="O4614" i="6"/>
  <c r="P4614" i="6" s="1"/>
  <c r="Q4614" i="6" s="1"/>
  <c r="O4615" i="6"/>
  <c r="P4615" i="6" s="1"/>
  <c r="Q4615" i="6" s="1"/>
  <c r="O4616" i="6"/>
  <c r="P4616" i="6" s="1"/>
  <c r="Q4616" i="6" s="1"/>
  <c r="O4617" i="6"/>
  <c r="P4617" i="6" s="1"/>
  <c r="Q4617" i="6" s="1"/>
  <c r="O4618" i="6"/>
  <c r="P4618" i="6" s="1"/>
  <c r="Q4618" i="6" s="1"/>
  <c r="O4619" i="6"/>
  <c r="P4619" i="6" s="1"/>
  <c r="Q4619" i="6" s="1"/>
  <c r="O4620" i="6"/>
  <c r="P4620" i="6" s="1"/>
  <c r="Q4620" i="6" s="1"/>
  <c r="O4621" i="6"/>
  <c r="P4621" i="6" s="1"/>
  <c r="Q4621" i="6" s="1"/>
  <c r="O4622" i="6"/>
  <c r="P4622" i="6" s="1"/>
  <c r="Q4622" i="6" s="1"/>
  <c r="O4623" i="6"/>
  <c r="P4623" i="6" s="1"/>
  <c r="Q4623" i="6" s="1"/>
  <c r="O4624" i="6"/>
  <c r="P4624" i="6" s="1"/>
  <c r="Q4624" i="6" s="1"/>
  <c r="O4625" i="6"/>
  <c r="P4625" i="6" s="1"/>
  <c r="Q4625" i="6" s="1"/>
  <c r="O4626" i="6"/>
  <c r="P4626" i="6" s="1"/>
  <c r="Q4626" i="6" s="1"/>
  <c r="O4627" i="6"/>
  <c r="P4627" i="6" s="1"/>
  <c r="Q4627" i="6" s="1"/>
  <c r="O4628" i="6"/>
  <c r="P4628" i="6" s="1"/>
  <c r="Q4628" i="6" s="1"/>
  <c r="O4629" i="6"/>
  <c r="P4629" i="6" s="1"/>
  <c r="Q4629" i="6" s="1"/>
  <c r="O4630" i="6"/>
  <c r="P4630" i="6" s="1"/>
  <c r="Q4630" i="6" s="1"/>
  <c r="O4631" i="6"/>
  <c r="P4631" i="6" s="1"/>
  <c r="Q4631" i="6" s="1"/>
  <c r="O4632" i="6"/>
  <c r="P4632" i="6" s="1"/>
  <c r="Q4632" i="6" s="1"/>
  <c r="O4633" i="6"/>
  <c r="P4633" i="6" s="1"/>
  <c r="Q4633" i="6" s="1"/>
  <c r="O4634" i="6"/>
  <c r="P4634" i="6" s="1"/>
  <c r="Q4634" i="6" s="1"/>
  <c r="O4635" i="6"/>
  <c r="P4635" i="6" s="1"/>
  <c r="Q4635" i="6" s="1"/>
  <c r="O4636" i="6"/>
  <c r="P4636" i="6" s="1"/>
  <c r="Q4636" i="6" s="1"/>
  <c r="O4637" i="6"/>
  <c r="P4637" i="6" s="1"/>
  <c r="Q4637" i="6" s="1"/>
  <c r="O4638" i="6"/>
  <c r="P4638" i="6" s="1"/>
  <c r="Q4638" i="6" s="1"/>
  <c r="O4639" i="6"/>
  <c r="P4639" i="6" s="1"/>
  <c r="Q4639" i="6" s="1"/>
  <c r="O4640" i="6"/>
  <c r="P4640" i="6" s="1"/>
  <c r="Q4640" i="6" s="1"/>
  <c r="O4641" i="6"/>
  <c r="P4641" i="6" s="1"/>
  <c r="Q4641" i="6" s="1"/>
  <c r="O4642" i="6"/>
  <c r="P4642" i="6" s="1"/>
  <c r="Q4642" i="6" s="1"/>
  <c r="O4643" i="6"/>
  <c r="P4643" i="6" s="1"/>
  <c r="Q4643" i="6" s="1"/>
  <c r="O4644" i="6"/>
  <c r="P4644" i="6" s="1"/>
  <c r="Q4644" i="6" s="1"/>
  <c r="O4645" i="6"/>
  <c r="P4645" i="6" s="1"/>
  <c r="Q4645" i="6" s="1"/>
  <c r="O4646" i="6"/>
  <c r="P4646" i="6" s="1"/>
  <c r="Q4646" i="6" s="1"/>
  <c r="O4647" i="6"/>
  <c r="P4647" i="6" s="1"/>
  <c r="Q4647" i="6" s="1"/>
  <c r="O4648" i="6"/>
  <c r="P4648" i="6" s="1"/>
  <c r="Q4648" i="6" s="1"/>
  <c r="O4649" i="6"/>
  <c r="P4649" i="6" s="1"/>
  <c r="Q4649" i="6" s="1"/>
  <c r="O4650" i="6"/>
  <c r="P4650" i="6" s="1"/>
  <c r="Q4650" i="6" s="1"/>
  <c r="O4651" i="6"/>
  <c r="P4651" i="6" s="1"/>
  <c r="Q4651" i="6" s="1"/>
  <c r="O4652" i="6"/>
  <c r="P4652" i="6" s="1"/>
  <c r="Q4652" i="6" s="1"/>
  <c r="O4653" i="6"/>
  <c r="P4653" i="6" s="1"/>
  <c r="Q4653" i="6" s="1"/>
  <c r="O4654" i="6"/>
  <c r="P4654" i="6" s="1"/>
  <c r="Q4654" i="6" s="1"/>
  <c r="O4655" i="6"/>
  <c r="P4655" i="6" s="1"/>
  <c r="Q4655" i="6" s="1"/>
  <c r="O4656" i="6"/>
  <c r="P4656" i="6" s="1"/>
  <c r="Q4656" i="6" s="1"/>
  <c r="O4657" i="6"/>
  <c r="P4657" i="6" s="1"/>
  <c r="Q4657" i="6" s="1"/>
  <c r="O4658" i="6"/>
  <c r="P4658" i="6" s="1"/>
  <c r="Q4658" i="6" s="1"/>
  <c r="O4659" i="6"/>
  <c r="P4659" i="6" s="1"/>
  <c r="Q4659" i="6" s="1"/>
  <c r="O4660" i="6"/>
  <c r="P4660" i="6" s="1"/>
  <c r="Q4660" i="6" s="1"/>
  <c r="O4661" i="6"/>
  <c r="P4661" i="6" s="1"/>
  <c r="Q4661" i="6" s="1"/>
  <c r="O4662" i="6"/>
  <c r="P4662" i="6" s="1"/>
  <c r="Q4662" i="6" s="1"/>
  <c r="O4663" i="6"/>
  <c r="P4663" i="6" s="1"/>
  <c r="Q4663" i="6" s="1"/>
  <c r="O4664" i="6"/>
  <c r="P4664" i="6" s="1"/>
  <c r="Q4664" i="6" s="1"/>
  <c r="O4665" i="6"/>
  <c r="P4665" i="6" s="1"/>
  <c r="Q4665" i="6" s="1"/>
  <c r="O4666" i="6"/>
  <c r="P4666" i="6" s="1"/>
  <c r="Q4666" i="6" s="1"/>
  <c r="O4667" i="6"/>
  <c r="P4667" i="6" s="1"/>
  <c r="Q4667" i="6" s="1"/>
  <c r="O4668" i="6"/>
  <c r="P4668" i="6" s="1"/>
  <c r="Q4668" i="6" s="1"/>
  <c r="O4669" i="6"/>
  <c r="P4669" i="6" s="1"/>
  <c r="Q4669" i="6" s="1"/>
  <c r="O4670" i="6"/>
  <c r="P4670" i="6" s="1"/>
  <c r="Q4670" i="6" s="1"/>
  <c r="O4671" i="6"/>
  <c r="P4671" i="6" s="1"/>
  <c r="Q4671" i="6" s="1"/>
  <c r="O4672" i="6"/>
  <c r="P4672" i="6" s="1"/>
  <c r="Q4672" i="6" s="1"/>
  <c r="O4673" i="6"/>
  <c r="P4673" i="6" s="1"/>
  <c r="Q4673" i="6" s="1"/>
  <c r="O4674" i="6"/>
  <c r="P4674" i="6" s="1"/>
  <c r="Q4674" i="6" s="1"/>
  <c r="O4675" i="6"/>
  <c r="P4675" i="6" s="1"/>
  <c r="Q4675" i="6" s="1"/>
  <c r="O4676" i="6"/>
  <c r="P4676" i="6" s="1"/>
  <c r="Q4676" i="6" s="1"/>
  <c r="O4677" i="6"/>
  <c r="P4677" i="6" s="1"/>
  <c r="Q4677" i="6" s="1"/>
  <c r="O4678" i="6"/>
  <c r="P4678" i="6" s="1"/>
  <c r="Q4678" i="6" s="1"/>
  <c r="O4679" i="6"/>
  <c r="P4679" i="6" s="1"/>
  <c r="Q4679" i="6" s="1"/>
  <c r="O4680" i="6"/>
  <c r="P4680" i="6" s="1"/>
  <c r="Q4680" i="6" s="1"/>
  <c r="O4681" i="6"/>
  <c r="P4681" i="6" s="1"/>
  <c r="Q4681" i="6" s="1"/>
  <c r="O4682" i="6"/>
  <c r="P4682" i="6" s="1"/>
  <c r="Q4682" i="6" s="1"/>
  <c r="O4683" i="6"/>
  <c r="P4683" i="6" s="1"/>
  <c r="Q4683" i="6" s="1"/>
  <c r="O4684" i="6"/>
  <c r="P4684" i="6" s="1"/>
  <c r="Q4684" i="6" s="1"/>
  <c r="O4685" i="6"/>
  <c r="P4685" i="6" s="1"/>
  <c r="Q4685" i="6" s="1"/>
  <c r="O4686" i="6"/>
  <c r="P4686" i="6" s="1"/>
  <c r="Q4686" i="6" s="1"/>
  <c r="O4687" i="6"/>
  <c r="P4687" i="6" s="1"/>
  <c r="Q4687" i="6" s="1"/>
  <c r="O4688" i="6"/>
  <c r="P4688" i="6" s="1"/>
  <c r="Q4688" i="6" s="1"/>
  <c r="O4689" i="6"/>
  <c r="P4689" i="6" s="1"/>
  <c r="Q4689" i="6" s="1"/>
  <c r="O4690" i="6"/>
  <c r="P4690" i="6" s="1"/>
  <c r="Q4690" i="6" s="1"/>
  <c r="O4691" i="6"/>
  <c r="P4691" i="6" s="1"/>
  <c r="Q4691" i="6" s="1"/>
  <c r="O4692" i="6"/>
  <c r="P4692" i="6" s="1"/>
  <c r="Q4692" i="6" s="1"/>
  <c r="O4693" i="6"/>
  <c r="P4693" i="6" s="1"/>
  <c r="Q4693" i="6" s="1"/>
  <c r="O4694" i="6"/>
  <c r="P4694" i="6" s="1"/>
  <c r="Q4694" i="6" s="1"/>
  <c r="O4695" i="6"/>
  <c r="P4695" i="6" s="1"/>
  <c r="Q4695" i="6" s="1"/>
  <c r="O4696" i="6"/>
  <c r="P4696" i="6" s="1"/>
  <c r="Q4696" i="6" s="1"/>
  <c r="O4697" i="6"/>
  <c r="P4697" i="6" s="1"/>
  <c r="Q4697" i="6" s="1"/>
  <c r="O4698" i="6"/>
  <c r="P4698" i="6" s="1"/>
  <c r="Q4698" i="6" s="1"/>
  <c r="O4699" i="6"/>
  <c r="P4699" i="6" s="1"/>
  <c r="Q4699" i="6" s="1"/>
  <c r="O4700" i="6"/>
  <c r="P4700" i="6" s="1"/>
  <c r="Q4700" i="6" s="1"/>
  <c r="O4701" i="6"/>
  <c r="P4701" i="6" s="1"/>
  <c r="Q4701" i="6" s="1"/>
  <c r="O4702" i="6"/>
  <c r="P4702" i="6" s="1"/>
  <c r="Q4702" i="6" s="1"/>
  <c r="O4703" i="6"/>
  <c r="P4703" i="6" s="1"/>
  <c r="Q4703" i="6" s="1"/>
  <c r="O4704" i="6"/>
  <c r="P4704" i="6" s="1"/>
  <c r="Q4704" i="6" s="1"/>
  <c r="O4705" i="6"/>
  <c r="P4705" i="6" s="1"/>
  <c r="Q4705" i="6" s="1"/>
  <c r="O4706" i="6"/>
  <c r="P4706" i="6" s="1"/>
  <c r="Q4706" i="6" s="1"/>
  <c r="O4707" i="6"/>
  <c r="P4707" i="6" s="1"/>
  <c r="Q4707" i="6" s="1"/>
  <c r="O4708" i="6"/>
  <c r="P4708" i="6" s="1"/>
  <c r="Q4708" i="6" s="1"/>
  <c r="O4709" i="6"/>
  <c r="P4709" i="6" s="1"/>
  <c r="Q4709" i="6" s="1"/>
  <c r="O4710" i="6"/>
  <c r="P4710" i="6" s="1"/>
  <c r="Q4710" i="6" s="1"/>
  <c r="O4711" i="6"/>
  <c r="P4711" i="6" s="1"/>
  <c r="Q4711" i="6" s="1"/>
  <c r="O4712" i="6"/>
  <c r="P4712" i="6" s="1"/>
  <c r="Q4712" i="6" s="1"/>
  <c r="O4713" i="6"/>
  <c r="P4713" i="6" s="1"/>
  <c r="Q4713" i="6" s="1"/>
  <c r="O4714" i="6"/>
  <c r="P4714" i="6" s="1"/>
  <c r="Q4714" i="6" s="1"/>
  <c r="O4715" i="6"/>
  <c r="P4715" i="6" s="1"/>
  <c r="Q4715" i="6" s="1"/>
  <c r="O4716" i="6"/>
  <c r="P4716" i="6" s="1"/>
  <c r="Q4716" i="6" s="1"/>
  <c r="O4717" i="6"/>
  <c r="P4717" i="6" s="1"/>
  <c r="Q4717" i="6" s="1"/>
  <c r="O4718" i="6"/>
  <c r="P4718" i="6" s="1"/>
  <c r="Q4718" i="6" s="1"/>
  <c r="O4719" i="6"/>
  <c r="P4719" i="6" s="1"/>
  <c r="Q4719" i="6" s="1"/>
  <c r="O4720" i="6"/>
  <c r="P4720" i="6" s="1"/>
  <c r="Q4720" i="6" s="1"/>
  <c r="O4721" i="6"/>
  <c r="P4721" i="6" s="1"/>
  <c r="Q4721" i="6" s="1"/>
  <c r="O4722" i="6"/>
  <c r="P4722" i="6" s="1"/>
  <c r="Q4722" i="6" s="1"/>
  <c r="O4723" i="6"/>
  <c r="P4723" i="6" s="1"/>
  <c r="Q4723" i="6" s="1"/>
  <c r="O4724" i="6"/>
  <c r="P4724" i="6" s="1"/>
  <c r="Q4724" i="6" s="1"/>
  <c r="O4725" i="6"/>
  <c r="P4725" i="6" s="1"/>
  <c r="Q4725" i="6" s="1"/>
  <c r="O4726" i="6"/>
  <c r="P4726" i="6" s="1"/>
  <c r="Q4726" i="6" s="1"/>
  <c r="O4727" i="6"/>
  <c r="P4727" i="6" s="1"/>
  <c r="Q4727" i="6" s="1"/>
  <c r="O4728" i="6"/>
  <c r="P4728" i="6" s="1"/>
  <c r="Q4728" i="6" s="1"/>
  <c r="O4729" i="6"/>
  <c r="P4729" i="6" s="1"/>
  <c r="Q4729" i="6" s="1"/>
  <c r="O4730" i="6"/>
  <c r="P4730" i="6" s="1"/>
  <c r="Q4730" i="6" s="1"/>
  <c r="O4731" i="6"/>
  <c r="P4731" i="6" s="1"/>
  <c r="Q4731" i="6" s="1"/>
  <c r="O4732" i="6"/>
  <c r="P4732" i="6" s="1"/>
  <c r="Q4732" i="6" s="1"/>
  <c r="O4733" i="6"/>
  <c r="P4733" i="6" s="1"/>
  <c r="Q4733" i="6" s="1"/>
  <c r="O4734" i="6"/>
  <c r="P4734" i="6" s="1"/>
  <c r="Q4734" i="6" s="1"/>
  <c r="O4735" i="6"/>
  <c r="P4735" i="6" s="1"/>
  <c r="Q4735" i="6" s="1"/>
  <c r="O4736" i="6"/>
  <c r="P4736" i="6" s="1"/>
  <c r="Q4736" i="6" s="1"/>
  <c r="O4737" i="6"/>
  <c r="P4737" i="6" s="1"/>
  <c r="Q4737" i="6" s="1"/>
  <c r="O4738" i="6"/>
  <c r="P4738" i="6" s="1"/>
  <c r="Q4738" i="6" s="1"/>
  <c r="O4739" i="6"/>
  <c r="P4739" i="6" s="1"/>
  <c r="Q4739" i="6" s="1"/>
  <c r="O4740" i="6"/>
  <c r="P4740" i="6" s="1"/>
  <c r="Q4740" i="6" s="1"/>
  <c r="O4741" i="6"/>
  <c r="P4741" i="6" s="1"/>
  <c r="Q4741" i="6" s="1"/>
  <c r="O4742" i="6"/>
  <c r="P4742" i="6" s="1"/>
  <c r="Q4742" i="6" s="1"/>
  <c r="O4743" i="6"/>
  <c r="P4743" i="6" s="1"/>
  <c r="Q4743" i="6" s="1"/>
  <c r="O4744" i="6"/>
  <c r="P4744" i="6" s="1"/>
  <c r="Q4744" i="6" s="1"/>
  <c r="O4745" i="6"/>
  <c r="P4745" i="6" s="1"/>
  <c r="Q4745" i="6" s="1"/>
  <c r="O4746" i="6"/>
  <c r="P4746" i="6" s="1"/>
  <c r="Q4746" i="6" s="1"/>
  <c r="O4747" i="6"/>
  <c r="P4747" i="6" s="1"/>
  <c r="Q4747" i="6" s="1"/>
  <c r="O4748" i="6"/>
  <c r="P4748" i="6" s="1"/>
  <c r="Q4748" i="6" s="1"/>
  <c r="O4749" i="6"/>
  <c r="P4749" i="6" s="1"/>
  <c r="Q4749" i="6" s="1"/>
  <c r="O4750" i="6"/>
  <c r="P4750" i="6" s="1"/>
  <c r="Q4750" i="6" s="1"/>
  <c r="O4751" i="6"/>
  <c r="P4751" i="6" s="1"/>
  <c r="Q4751" i="6" s="1"/>
  <c r="O4752" i="6"/>
  <c r="P4752" i="6" s="1"/>
  <c r="Q4752" i="6" s="1"/>
  <c r="O4753" i="6"/>
  <c r="P4753" i="6" s="1"/>
  <c r="Q4753" i="6" s="1"/>
  <c r="O4754" i="6"/>
  <c r="P4754" i="6" s="1"/>
  <c r="Q4754" i="6" s="1"/>
  <c r="O4755" i="6"/>
  <c r="P4755" i="6" s="1"/>
  <c r="Q4755" i="6" s="1"/>
  <c r="O4756" i="6"/>
  <c r="P4756" i="6" s="1"/>
  <c r="Q4756" i="6" s="1"/>
  <c r="O4757" i="6"/>
  <c r="P4757" i="6" s="1"/>
  <c r="Q4757" i="6" s="1"/>
  <c r="O4758" i="6"/>
  <c r="P4758" i="6" s="1"/>
  <c r="Q4758" i="6" s="1"/>
  <c r="O4759" i="6"/>
  <c r="P4759" i="6" s="1"/>
  <c r="Q4759" i="6" s="1"/>
  <c r="O4760" i="6"/>
  <c r="P4760" i="6" s="1"/>
  <c r="Q4760" i="6" s="1"/>
  <c r="O4761" i="6"/>
  <c r="P4761" i="6" s="1"/>
  <c r="Q4761" i="6" s="1"/>
  <c r="O4762" i="6"/>
  <c r="P4762" i="6" s="1"/>
  <c r="Q4762" i="6" s="1"/>
  <c r="O4763" i="6"/>
  <c r="P4763" i="6" s="1"/>
  <c r="Q4763" i="6" s="1"/>
  <c r="O4764" i="6"/>
  <c r="P4764" i="6" s="1"/>
  <c r="Q4764" i="6" s="1"/>
  <c r="O4765" i="6"/>
  <c r="P4765" i="6" s="1"/>
  <c r="Q4765" i="6" s="1"/>
  <c r="O4766" i="6"/>
  <c r="P4766" i="6" s="1"/>
  <c r="Q4766" i="6" s="1"/>
  <c r="O4767" i="6"/>
  <c r="P4767" i="6" s="1"/>
  <c r="Q4767" i="6" s="1"/>
  <c r="O4768" i="6"/>
  <c r="P4768" i="6" s="1"/>
  <c r="Q4768" i="6" s="1"/>
  <c r="O4769" i="6"/>
  <c r="P4769" i="6" s="1"/>
  <c r="Q4769" i="6" s="1"/>
  <c r="O4770" i="6"/>
  <c r="P4770" i="6" s="1"/>
  <c r="Q4770" i="6" s="1"/>
  <c r="O4771" i="6"/>
  <c r="P4771" i="6" s="1"/>
  <c r="Q4771" i="6" s="1"/>
  <c r="O4772" i="6"/>
  <c r="P4772" i="6" s="1"/>
  <c r="Q4772" i="6" s="1"/>
  <c r="O4773" i="6"/>
  <c r="P4773" i="6" s="1"/>
  <c r="Q4773" i="6" s="1"/>
  <c r="O4774" i="6"/>
  <c r="P4774" i="6" s="1"/>
  <c r="Q4774" i="6" s="1"/>
  <c r="O4775" i="6"/>
  <c r="P4775" i="6" s="1"/>
  <c r="Q4775" i="6" s="1"/>
  <c r="O4776" i="6"/>
  <c r="P4776" i="6" s="1"/>
  <c r="Q4776" i="6" s="1"/>
  <c r="O4777" i="6"/>
  <c r="P4777" i="6" s="1"/>
  <c r="Q4777" i="6" s="1"/>
  <c r="O4778" i="6"/>
  <c r="P4778" i="6" s="1"/>
  <c r="Q4778" i="6" s="1"/>
  <c r="O4779" i="6"/>
  <c r="P4779" i="6" s="1"/>
  <c r="Q4779" i="6" s="1"/>
  <c r="O4780" i="6"/>
  <c r="P4780" i="6" s="1"/>
  <c r="Q4780" i="6" s="1"/>
  <c r="O4781" i="6"/>
  <c r="P4781" i="6" s="1"/>
  <c r="Q4781" i="6" s="1"/>
  <c r="O4782" i="6"/>
  <c r="P4782" i="6" s="1"/>
  <c r="Q4782" i="6" s="1"/>
  <c r="O4783" i="6"/>
  <c r="P4783" i="6" s="1"/>
  <c r="Q4783" i="6" s="1"/>
  <c r="O4784" i="6"/>
  <c r="P4784" i="6" s="1"/>
  <c r="Q4784" i="6" s="1"/>
  <c r="O4785" i="6"/>
  <c r="P4785" i="6" s="1"/>
  <c r="Q4785" i="6" s="1"/>
  <c r="O4786" i="6"/>
  <c r="P4786" i="6" s="1"/>
  <c r="Q4786" i="6" s="1"/>
  <c r="O4787" i="6"/>
  <c r="P4787" i="6" s="1"/>
  <c r="Q4787" i="6" s="1"/>
  <c r="O4788" i="6"/>
  <c r="P4788" i="6" s="1"/>
  <c r="Q4788" i="6" s="1"/>
  <c r="O4789" i="6"/>
  <c r="P4789" i="6" s="1"/>
  <c r="Q4789" i="6" s="1"/>
  <c r="O4790" i="6"/>
  <c r="P4790" i="6" s="1"/>
  <c r="Q4790" i="6" s="1"/>
  <c r="O4791" i="6"/>
  <c r="P4791" i="6" s="1"/>
  <c r="Q4791" i="6" s="1"/>
  <c r="O4792" i="6"/>
  <c r="P4792" i="6" s="1"/>
  <c r="Q4792" i="6" s="1"/>
  <c r="O4793" i="6"/>
  <c r="P4793" i="6" s="1"/>
  <c r="Q4793" i="6" s="1"/>
  <c r="O4794" i="6"/>
  <c r="P4794" i="6" s="1"/>
  <c r="Q4794" i="6" s="1"/>
  <c r="O4795" i="6"/>
  <c r="P4795" i="6" s="1"/>
  <c r="Q4795" i="6" s="1"/>
  <c r="O4796" i="6"/>
  <c r="P4796" i="6" s="1"/>
  <c r="Q4796" i="6" s="1"/>
  <c r="O4797" i="6"/>
  <c r="P4797" i="6" s="1"/>
  <c r="Q4797" i="6" s="1"/>
  <c r="O4798" i="6"/>
  <c r="P4798" i="6" s="1"/>
  <c r="Q4798" i="6" s="1"/>
  <c r="O4799" i="6"/>
  <c r="P4799" i="6" s="1"/>
  <c r="Q4799" i="6" s="1"/>
  <c r="O4800" i="6"/>
  <c r="P4800" i="6" s="1"/>
  <c r="Q4800" i="6" s="1"/>
  <c r="O4801" i="6"/>
  <c r="P4801" i="6" s="1"/>
  <c r="Q4801" i="6" s="1"/>
  <c r="O4802" i="6"/>
  <c r="P4802" i="6" s="1"/>
  <c r="Q4802" i="6" s="1"/>
  <c r="O4803" i="6"/>
  <c r="P4803" i="6" s="1"/>
  <c r="Q4803" i="6" s="1"/>
  <c r="O4804" i="6"/>
  <c r="P4804" i="6" s="1"/>
  <c r="Q4804" i="6" s="1"/>
  <c r="O4805" i="6"/>
  <c r="P4805" i="6" s="1"/>
  <c r="Q4805" i="6" s="1"/>
  <c r="O4806" i="6"/>
  <c r="P4806" i="6" s="1"/>
  <c r="Q4806" i="6" s="1"/>
  <c r="O4807" i="6"/>
  <c r="P4807" i="6" s="1"/>
  <c r="Q4807" i="6" s="1"/>
  <c r="O4808" i="6"/>
  <c r="P4808" i="6" s="1"/>
  <c r="Q4808" i="6" s="1"/>
  <c r="O4809" i="6"/>
  <c r="P4809" i="6" s="1"/>
  <c r="Q4809" i="6" s="1"/>
  <c r="O4810" i="6"/>
  <c r="P4810" i="6" s="1"/>
  <c r="Q4810" i="6" s="1"/>
  <c r="O4811" i="6"/>
  <c r="P4811" i="6" s="1"/>
  <c r="Q4811" i="6" s="1"/>
  <c r="O4812" i="6"/>
  <c r="P4812" i="6" s="1"/>
  <c r="Q4812" i="6" s="1"/>
  <c r="O4813" i="6"/>
  <c r="P4813" i="6" s="1"/>
  <c r="Q4813" i="6" s="1"/>
  <c r="O4814" i="6"/>
  <c r="P4814" i="6" s="1"/>
  <c r="Q4814" i="6" s="1"/>
  <c r="O4815" i="6"/>
  <c r="P4815" i="6" s="1"/>
  <c r="Q4815" i="6" s="1"/>
  <c r="O4816" i="6"/>
  <c r="P4816" i="6" s="1"/>
  <c r="Q4816" i="6" s="1"/>
  <c r="O4817" i="6"/>
  <c r="P4817" i="6" s="1"/>
  <c r="Q4817" i="6" s="1"/>
  <c r="O4818" i="6"/>
  <c r="P4818" i="6" s="1"/>
  <c r="Q4818" i="6" s="1"/>
  <c r="O4819" i="6"/>
  <c r="P4819" i="6" s="1"/>
  <c r="Q4819" i="6" s="1"/>
  <c r="O4820" i="6"/>
  <c r="P4820" i="6" s="1"/>
  <c r="Q4820" i="6" s="1"/>
  <c r="O4821" i="6"/>
  <c r="P4821" i="6" s="1"/>
  <c r="Q4821" i="6" s="1"/>
  <c r="O4822" i="6"/>
  <c r="P4822" i="6" s="1"/>
  <c r="Q4822" i="6" s="1"/>
  <c r="O4823" i="6"/>
  <c r="P4823" i="6" s="1"/>
  <c r="Q4823" i="6" s="1"/>
  <c r="O4824" i="6"/>
  <c r="P4824" i="6" s="1"/>
  <c r="Q4824" i="6" s="1"/>
  <c r="O4825" i="6"/>
  <c r="P4825" i="6" s="1"/>
  <c r="Q4825" i="6" s="1"/>
  <c r="O4826" i="6"/>
  <c r="P4826" i="6" s="1"/>
  <c r="Q4826" i="6" s="1"/>
  <c r="O4827" i="6"/>
  <c r="P4827" i="6" s="1"/>
  <c r="Q4827" i="6" s="1"/>
  <c r="O4828" i="6"/>
  <c r="P4828" i="6" s="1"/>
  <c r="Q4828" i="6" s="1"/>
  <c r="O4829" i="6"/>
  <c r="P4829" i="6" s="1"/>
  <c r="Q4829" i="6" s="1"/>
  <c r="O4830" i="6"/>
  <c r="P4830" i="6" s="1"/>
  <c r="Q4830" i="6" s="1"/>
  <c r="O4831" i="6"/>
  <c r="P4831" i="6" s="1"/>
  <c r="Q4831" i="6" s="1"/>
  <c r="O4832" i="6"/>
  <c r="P4832" i="6" s="1"/>
  <c r="Q4832" i="6" s="1"/>
  <c r="O4833" i="6"/>
  <c r="P4833" i="6" s="1"/>
  <c r="Q4833" i="6" s="1"/>
  <c r="O4834" i="6"/>
  <c r="P4834" i="6" s="1"/>
  <c r="Q4834" i="6" s="1"/>
  <c r="O4835" i="6"/>
  <c r="P4835" i="6" s="1"/>
  <c r="Q4835" i="6" s="1"/>
  <c r="O4836" i="6"/>
  <c r="P4836" i="6" s="1"/>
  <c r="Q4836" i="6" s="1"/>
  <c r="O4837" i="6"/>
  <c r="P4837" i="6" s="1"/>
  <c r="Q4837" i="6" s="1"/>
  <c r="O4838" i="6"/>
  <c r="P4838" i="6" s="1"/>
  <c r="Q4838" i="6" s="1"/>
  <c r="O4839" i="6"/>
  <c r="P4839" i="6" s="1"/>
  <c r="Q4839" i="6" s="1"/>
  <c r="O4840" i="6"/>
  <c r="P4840" i="6" s="1"/>
  <c r="Q4840" i="6" s="1"/>
  <c r="O4841" i="6"/>
  <c r="P4841" i="6" s="1"/>
  <c r="Q4841" i="6" s="1"/>
  <c r="O4842" i="6"/>
  <c r="P4842" i="6" s="1"/>
  <c r="Q4842" i="6" s="1"/>
  <c r="O4843" i="6"/>
  <c r="P4843" i="6" s="1"/>
  <c r="Q4843" i="6" s="1"/>
  <c r="O4844" i="6"/>
  <c r="P4844" i="6" s="1"/>
  <c r="Q4844" i="6" s="1"/>
  <c r="O4845" i="6"/>
  <c r="P4845" i="6" s="1"/>
  <c r="Q4845" i="6" s="1"/>
  <c r="O4846" i="6"/>
  <c r="P4846" i="6" s="1"/>
  <c r="Q4846" i="6" s="1"/>
  <c r="O4847" i="6"/>
  <c r="P4847" i="6" s="1"/>
  <c r="Q4847" i="6" s="1"/>
  <c r="O4848" i="6"/>
  <c r="P4848" i="6" s="1"/>
  <c r="Q4848" i="6" s="1"/>
  <c r="O4849" i="6"/>
  <c r="P4849" i="6" s="1"/>
  <c r="Q4849" i="6" s="1"/>
  <c r="O4850" i="6"/>
  <c r="P4850" i="6" s="1"/>
  <c r="Q4850" i="6" s="1"/>
  <c r="O4851" i="6"/>
  <c r="P4851" i="6" s="1"/>
  <c r="Q4851" i="6" s="1"/>
  <c r="O4852" i="6"/>
  <c r="P4852" i="6" s="1"/>
  <c r="Q4852" i="6" s="1"/>
  <c r="O4853" i="6"/>
  <c r="P4853" i="6" s="1"/>
  <c r="Q4853" i="6" s="1"/>
  <c r="O4854" i="6"/>
  <c r="P4854" i="6" s="1"/>
  <c r="Q4854" i="6" s="1"/>
  <c r="O4855" i="6"/>
  <c r="P4855" i="6" s="1"/>
  <c r="Q4855" i="6" s="1"/>
  <c r="O4856" i="6"/>
  <c r="P4856" i="6" s="1"/>
  <c r="Q4856" i="6" s="1"/>
  <c r="O4857" i="6"/>
  <c r="P4857" i="6" s="1"/>
  <c r="Q4857" i="6" s="1"/>
  <c r="O4858" i="6"/>
  <c r="P4858" i="6" s="1"/>
  <c r="Q4858" i="6" s="1"/>
  <c r="O4859" i="6"/>
  <c r="P4859" i="6" s="1"/>
  <c r="Q4859" i="6" s="1"/>
  <c r="O4860" i="6"/>
  <c r="P4860" i="6" s="1"/>
  <c r="Q4860" i="6" s="1"/>
  <c r="O4861" i="6"/>
  <c r="P4861" i="6" s="1"/>
  <c r="Q4861" i="6" s="1"/>
  <c r="O4862" i="6"/>
  <c r="P4862" i="6" s="1"/>
  <c r="Q4862" i="6" s="1"/>
  <c r="O4863" i="6"/>
  <c r="P4863" i="6" s="1"/>
  <c r="Q4863" i="6" s="1"/>
  <c r="O4864" i="6"/>
  <c r="P4864" i="6" s="1"/>
  <c r="Q4864" i="6" s="1"/>
  <c r="O4865" i="6"/>
  <c r="P4865" i="6" s="1"/>
  <c r="Q4865" i="6" s="1"/>
  <c r="O4866" i="6"/>
  <c r="P4866" i="6" s="1"/>
  <c r="Q4866" i="6" s="1"/>
  <c r="O4867" i="6"/>
  <c r="P4867" i="6" s="1"/>
  <c r="Q4867" i="6" s="1"/>
  <c r="O4868" i="6"/>
  <c r="P4868" i="6" s="1"/>
  <c r="Q4868" i="6" s="1"/>
  <c r="O4869" i="6"/>
  <c r="P4869" i="6" s="1"/>
  <c r="Q4869" i="6" s="1"/>
  <c r="O4870" i="6"/>
  <c r="P4870" i="6" s="1"/>
  <c r="Q4870" i="6" s="1"/>
  <c r="O4871" i="6"/>
  <c r="P4871" i="6" s="1"/>
  <c r="Q4871" i="6" s="1"/>
  <c r="O4872" i="6"/>
  <c r="P4872" i="6" s="1"/>
  <c r="Q4872" i="6" s="1"/>
  <c r="O4873" i="6"/>
  <c r="P4873" i="6" s="1"/>
  <c r="Q4873" i="6" s="1"/>
  <c r="O4874" i="6"/>
  <c r="P4874" i="6" s="1"/>
  <c r="Q4874" i="6" s="1"/>
  <c r="O4875" i="6"/>
  <c r="P4875" i="6" s="1"/>
  <c r="Q4875" i="6" s="1"/>
  <c r="O4876" i="6"/>
  <c r="P4876" i="6" s="1"/>
  <c r="Q4876" i="6" s="1"/>
  <c r="O4877" i="6"/>
  <c r="P4877" i="6" s="1"/>
  <c r="Q4877" i="6" s="1"/>
  <c r="O4878" i="6"/>
  <c r="P4878" i="6" s="1"/>
  <c r="Q4878" i="6" s="1"/>
  <c r="O4879" i="6"/>
  <c r="P4879" i="6" s="1"/>
  <c r="Q4879" i="6" s="1"/>
  <c r="O4880" i="6"/>
  <c r="P4880" i="6" s="1"/>
  <c r="Q4880" i="6" s="1"/>
  <c r="O4881" i="6"/>
  <c r="P4881" i="6" s="1"/>
  <c r="Q4881" i="6" s="1"/>
  <c r="O4882" i="6"/>
  <c r="P4882" i="6" s="1"/>
  <c r="Q4882" i="6" s="1"/>
  <c r="O4883" i="6"/>
  <c r="P4883" i="6" s="1"/>
  <c r="Q4883" i="6" s="1"/>
  <c r="O4884" i="6"/>
  <c r="P4884" i="6" s="1"/>
  <c r="Q4884" i="6" s="1"/>
  <c r="O4885" i="6"/>
  <c r="P4885" i="6" s="1"/>
  <c r="Q4885" i="6" s="1"/>
  <c r="O4886" i="6"/>
  <c r="P4886" i="6" s="1"/>
  <c r="Q4886" i="6" s="1"/>
  <c r="O4887" i="6"/>
  <c r="P4887" i="6" s="1"/>
  <c r="Q4887" i="6" s="1"/>
  <c r="O4888" i="6"/>
  <c r="P4888" i="6" s="1"/>
  <c r="Q4888" i="6" s="1"/>
  <c r="O4889" i="6"/>
  <c r="P4889" i="6" s="1"/>
  <c r="Q4889" i="6" s="1"/>
  <c r="O4890" i="6"/>
  <c r="P4890" i="6" s="1"/>
  <c r="Q4890" i="6" s="1"/>
  <c r="O4891" i="6"/>
  <c r="P4891" i="6" s="1"/>
  <c r="Q4891" i="6" s="1"/>
  <c r="O4892" i="6"/>
  <c r="P4892" i="6" s="1"/>
  <c r="Q4892" i="6" s="1"/>
  <c r="O4893" i="6"/>
  <c r="P4893" i="6" s="1"/>
  <c r="Q4893" i="6" s="1"/>
  <c r="O4894" i="6"/>
  <c r="P4894" i="6" s="1"/>
  <c r="Q4894" i="6" s="1"/>
  <c r="O4895" i="6"/>
  <c r="P4895" i="6" s="1"/>
  <c r="Q4895" i="6" s="1"/>
  <c r="O4896" i="6"/>
  <c r="P4896" i="6" s="1"/>
  <c r="Q4896" i="6" s="1"/>
  <c r="O4897" i="6"/>
  <c r="P4897" i="6" s="1"/>
  <c r="Q4897" i="6" s="1"/>
  <c r="O4898" i="6"/>
  <c r="P4898" i="6" s="1"/>
  <c r="Q4898" i="6" s="1"/>
  <c r="O4899" i="6"/>
  <c r="P4899" i="6" s="1"/>
  <c r="Q4899" i="6" s="1"/>
  <c r="O4900" i="6"/>
  <c r="P4900" i="6" s="1"/>
  <c r="Q4900" i="6" s="1"/>
  <c r="O4901" i="6"/>
  <c r="P4901" i="6" s="1"/>
  <c r="Q4901" i="6" s="1"/>
  <c r="O4902" i="6"/>
  <c r="P4902" i="6" s="1"/>
  <c r="Q4902" i="6" s="1"/>
  <c r="O4903" i="6"/>
  <c r="P4903" i="6" s="1"/>
  <c r="Q4903" i="6" s="1"/>
  <c r="O4904" i="6"/>
  <c r="P4904" i="6" s="1"/>
  <c r="Q4904" i="6" s="1"/>
  <c r="O4905" i="6"/>
  <c r="P4905" i="6" s="1"/>
  <c r="Q4905" i="6" s="1"/>
  <c r="O4906" i="6"/>
  <c r="P4906" i="6" s="1"/>
  <c r="Q4906" i="6" s="1"/>
  <c r="O4907" i="6"/>
  <c r="P4907" i="6" s="1"/>
  <c r="Q4907" i="6" s="1"/>
  <c r="O4908" i="6"/>
  <c r="P4908" i="6" s="1"/>
  <c r="Q4908" i="6" s="1"/>
  <c r="O4909" i="6"/>
  <c r="P4909" i="6" s="1"/>
  <c r="Q4909" i="6" s="1"/>
  <c r="O4910" i="6"/>
  <c r="P4910" i="6" s="1"/>
  <c r="Q4910" i="6" s="1"/>
  <c r="O4911" i="6"/>
  <c r="P4911" i="6" s="1"/>
  <c r="Q4911" i="6" s="1"/>
  <c r="O4912" i="6"/>
  <c r="P4912" i="6" s="1"/>
  <c r="Q4912" i="6" s="1"/>
  <c r="O4913" i="6"/>
  <c r="P4913" i="6" s="1"/>
  <c r="Q4913" i="6" s="1"/>
  <c r="O4914" i="6"/>
  <c r="P4914" i="6" s="1"/>
  <c r="Q4914" i="6" s="1"/>
  <c r="O4915" i="6"/>
  <c r="P4915" i="6" s="1"/>
  <c r="Q4915" i="6" s="1"/>
  <c r="O4916" i="6"/>
  <c r="P4916" i="6" s="1"/>
  <c r="Q4916" i="6" s="1"/>
  <c r="O4917" i="6"/>
  <c r="P4917" i="6" s="1"/>
  <c r="Q4917" i="6" s="1"/>
  <c r="O4918" i="6"/>
  <c r="P4918" i="6" s="1"/>
  <c r="Q4918" i="6" s="1"/>
  <c r="O4919" i="6"/>
  <c r="P4919" i="6" s="1"/>
  <c r="Q4919" i="6" s="1"/>
  <c r="O4920" i="6"/>
  <c r="P4920" i="6" s="1"/>
  <c r="Q4920" i="6" s="1"/>
  <c r="O4921" i="6"/>
  <c r="P4921" i="6" s="1"/>
  <c r="Q4921" i="6" s="1"/>
  <c r="O4922" i="6"/>
  <c r="P4922" i="6" s="1"/>
  <c r="Q4922" i="6" s="1"/>
  <c r="O4923" i="6"/>
  <c r="P4923" i="6" s="1"/>
  <c r="Q4923" i="6" s="1"/>
  <c r="O4924" i="6"/>
  <c r="P4924" i="6" s="1"/>
  <c r="Q4924" i="6" s="1"/>
  <c r="O4925" i="6"/>
  <c r="P4925" i="6" s="1"/>
  <c r="Q4925" i="6" s="1"/>
  <c r="O4926" i="6"/>
  <c r="P4926" i="6" s="1"/>
  <c r="Q4926" i="6" s="1"/>
  <c r="O4927" i="6"/>
  <c r="P4927" i="6" s="1"/>
  <c r="Q4927" i="6" s="1"/>
  <c r="O4928" i="6"/>
  <c r="P4928" i="6" s="1"/>
  <c r="Q4928" i="6" s="1"/>
  <c r="O4929" i="6"/>
  <c r="P4929" i="6" s="1"/>
  <c r="Q4929" i="6" s="1"/>
  <c r="O4930" i="6"/>
  <c r="P4930" i="6" s="1"/>
  <c r="Q4930" i="6" s="1"/>
  <c r="O4931" i="6"/>
  <c r="P4931" i="6" s="1"/>
  <c r="Q4931" i="6" s="1"/>
  <c r="O4932" i="6"/>
  <c r="P4932" i="6" s="1"/>
  <c r="Q4932" i="6" s="1"/>
  <c r="O4933" i="6"/>
  <c r="P4933" i="6" s="1"/>
  <c r="Q4933" i="6" s="1"/>
  <c r="O4934" i="6"/>
  <c r="P4934" i="6" s="1"/>
  <c r="Q4934" i="6" s="1"/>
  <c r="O4935" i="6"/>
  <c r="P4935" i="6" s="1"/>
  <c r="Q4935" i="6" s="1"/>
  <c r="O4936" i="6"/>
  <c r="P4936" i="6" s="1"/>
  <c r="Q4936" i="6" s="1"/>
  <c r="O4937" i="6"/>
  <c r="P4937" i="6" s="1"/>
  <c r="Q4937" i="6" s="1"/>
  <c r="O4938" i="6"/>
  <c r="P4938" i="6" s="1"/>
  <c r="Q4938" i="6" s="1"/>
  <c r="O4939" i="6"/>
  <c r="P4939" i="6" s="1"/>
  <c r="Q4939" i="6" s="1"/>
  <c r="O4940" i="6"/>
  <c r="P4940" i="6" s="1"/>
  <c r="Q4940" i="6" s="1"/>
  <c r="O4941" i="6"/>
  <c r="P4941" i="6" s="1"/>
  <c r="Q4941" i="6" s="1"/>
  <c r="O4942" i="6"/>
  <c r="P4942" i="6" s="1"/>
  <c r="Q4942" i="6" s="1"/>
  <c r="O4943" i="6"/>
  <c r="P4943" i="6" s="1"/>
  <c r="Q4943" i="6" s="1"/>
  <c r="O4944" i="6"/>
  <c r="P4944" i="6" s="1"/>
  <c r="Q4944" i="6" s="1"/>
  <c r="O4945" i="6"/>
  <c r="P4945" i="6" s="1"/>
  <c r="Q4945" i="6" s="1"/>
  <c r="O4946" i="6"/>
  <c r="P4946" i="6" s="1"/>
  <c r="Q4946" i="6" s="1"/>
  <c r="O4947" i="6"/>
  <c r="P4947" i="6" s="1"/>
  <c r="Q4947" i="6" s="1"/>
  <c r="O4948" i="6"/>
  <c r="P4948" i="6" s="1"/>
  <c r="Q4948" i="6" s="1"/>
  <c r="O4949" i="6"/>
  <c r="P4949" i="6" s="1"/>
  <c r="Q4949" i="6" s="1"/>
  <c r="O4950" i="6"/>
  <c r="P4950" i="6" s="1"/>
  <c r="Q4950" i="6" s="1"/>
  <c r="O4951" i="6"/>
  <c r="P4951" i="6" s="1"/>
  <c r="Q4951" i="6" s="1"/>
  <c r="O4952" i="6"/>
  <c r="P4952" i="6" s="1"/>
  <c r="Q4952" i="6" s="1"/>
  <c r="O4953" i="6"/>
  <c r="P4953" i="6" s="1"/>
  <c r="Q4953" i="6" s="1"/>
  <c r="O4954" i="6"/>
  <c r="P4954" i="6" s="1"/>
  <c r="Q4954" i="6" s="1"/>
  <c r="O4955" i="6"/>
  <c r="P4955" i="6" s="1"/>
  <c r="Q4955" i="6" s="1"/>
  <c r="O4956" i="6"/>
  <c r="P4956" i="6" s="1"/>
  <c r="Q4956" i="6" s="1"/>
  <c r="O4957" i="6"/>
  <c r="P4957" i="6" s="1"/>
  <c r="Q4957" i="6" s="1"/>
  <c r="O4958" i="6"/>
  <c r="P4958" i="6" s="1"/>
  <c r="Q4958" i="6" s="1"/>
  <c r="O4959" i="6"/>
  <c r="P4959" i="6" s="1"/>
  <c r="Q4959" i="6" s="1"/>
  <c r="O4960" i="6"/>
  <c r="P4960" i="6" s="1"/>
  <c r="Q4960" i="6" s="1"/>
  <c r="O4961" i="6"/>
  <c r="P4961" i="6" s="1"/>
  <c r="Q4961" i="6" s="1"/>
  <c r="O4962" i="6"/>
  <c r="P4962" i="6" s="1"/>
  <c r="Q4962" i="6" s="1"/>
  <c r="O4963" i="6"/>
  <c r="P4963" i="6" s="1"/>
  <c r="Q4963" i="6" s="1"/>
  <c r="O4964" i="6"/>
  <c r="P4964" i="6" s="1"/>
  <c r="Q4964" i="6" s="1"/>
  <c r="O4965" i="6"/>
  <c r="P4965" i="6" s="1"/>
  <c r="Q4965" i="6" s="1"/>
  <c r="O4966" i="6"/>
  <c r="P4966" i="6" s="1"/>
  <c r="Q4966" i="6" s="1"/>
  <c r="O4967" i="6"/>
  <c r="P4967" i="6" s="1"/>
  <c r="Q4967" i="6" s="1"/>
  <c r="O4968" i="6"/>
  <c r="P4968" i="6" s="1"/>
  <c r="Q4968" i="6" s="1"/>
  <c r="O4969" i="6"/>
  <c r="P4969" i="6" s="1"/>
  <c r="Q4969" i="6" s="1"/>
  <c r="O4970" i="6"/>
  <c r="P4970" i="6" s="1"/>
  <c r="Q4970" i="6" s="1"/>
  <c r="O4971" i="6"/>
  <c r="P4971" i="6" s="1"/>
  <c r="Q4971" i="6" s="1"/>
  <c r="O4972" i="6"/>
  <c r="P4972" i="6" s="1"/>
  <c r="Q4972" i="6" s="1"/>
  <c r="O4973" i="6"/>
  <c r="P4973" i="6" s="1"/>
  <c r="Q4973" i="6" s="1"/>
  <c r="O4974" i="6"/>
  <c r="P4974" i="6" s="1"/>
  <c r="Q4974" i="6" s="1"/>
  <c r="O4975" i="6"/>
  <c r="P4975" i="6" s="1"/>
  <c r="Q4975" i="6" s="1"/>
  <c r="O4976" i="6"/>
  <c r="P4976" i="6" s="1"/>
  <c r="Q4976" i="6" s="1"/>
  <c r="O4977" i="6"/>
  <c r="P4977" i="6" s="1"/>
  <c r="Q4977" i="6" s="1"/>
  <c r="O4978" i="6"/>
  <c r="P4978" i="6" s="1"/>
  <c r="Q4978" i="6" s="1"/>
  <c r="O4979" i="6"/>
  <c r="P4979" i="6" s="1"/>
  <c r="Q4979" i="6" s="1"/>
  <c r="O4980" i="6"/>
  <c r="P4980" i="6" s="1"/>
  <c r="Q4980" i="6" s="1"/>
  <c r="O4981" i="6"/>
  <c r="P4981" i="6" s="1"/>
  <c r="Q4981" i="6" s="1"/>
  <c r="O4982" i="6"/>
  <c r="P4982" i="6" s="1"/>
  <c r="Q4982" i="6" s="1"/>
  <c r="O4983" i="6"/>
  <c r="P4983" i="6" s="1"/>
  <c r="Q4983" i="6" s="1"/>
  <c r="O4984" i="6"/>
  <c r="P4984" i="6" s="1"/>
  <c r="Q4984" i="6" s="1"/>
  <c r="O4985" i="6"/>
  <c r="P4985" i="6" s="1"/>
  <c r="Q4985" i="6" s="1"/>
  <c r="O4986" i="6"/>
  <c r="P4986" i="6" s="1"/>
  <c r="Q4986" i="6" s="1"/>
  <c r="O4987" i="6"/>
  <c r="P4987" i="6" s="1"/>
  <c r="Q4987" i="6" s="1"/>
  <c r="O4988" i="6"/>
  <c r="P4988" i="6" s="1"/>
  <c r="Q4988" i="6" s="1"/>
  <c r="O4989" i="6"/>
  <c r="P4989" i="6" s="1"/>
  <c r="Q4989" i="6" s="1"/>
  <c r="O4990" i="6"/>
  <c r="P4990" i="6" s="1"/>
  <c r="Q4990" i="6" s="1"/>
  <c r="O4991" i="6"/>
  <c r="P4991" i="6" s="1"/>
  <c r="Q4991" i="6" s="1"/>
  <c r="O4992" i="6"/>
  <c r="P4992" i="6" s="1"/>
  <c r="Q4992" i="6" s="1"/>
  <c r="O4993" i="6"/>
  <c r="P4993" i="6" s="1"/>
  <c r="Q4993" i="6" s="1"/>
  <c r="O4994" i="6"/>
  <c r="P4994" i="6" s="1"/>
  <c r="Q4994" i="6" s="1"/>
  <c r="O4995" i="6"/>
  <c r="P4995" i="6" s="1"/>
  <c r="Q4995" i="6" s="1"/>
  <c r="O4996" i="6"/>
  <c r="P4996" i="6" s="1"/>
  <c r="Q4996" i="6" s="1"/>
  <c r="O4997" i="6"/>
  <c r="P4997" i="6" s="1"/>
  <c r="Q4997" i="6" s="1"/>
  <c r="O4998" i="6"/>
  <c r="P4998" i="6" s="1"/>
  <c r="Q4998" i="6" s="1"/>
  <c r="O4999" i="6"/>
  <c r="P4999" i="6" s="1"/>
  <c r="Q4999" i="6" s="1"/>
  <c r="O5000" i="6"/>
  <c r="P5000" i="6" s="1"/>
  <c r="Q5000" i="6" s="1"/>
  <c r="O5001" i="6"/>
  <c r="P5001" i="6" s="1"/>
  <c r="Q5001" i="6" s="1"/>
  <c r="O5002" i="6"/>
  <c r="P5002" i="6" s="1"/>
  <c r="Q5002" i="6" s="1"/>
  <c r="O5003" i="6"/>
  <c r="P5003" i="6" s="1"/>
  <c r="Q5003" i="6" s="1"/>
  <c r="O5004" i="6"/>
  <c r="P5004" i="6" s="1"/>
  <c r="Q5004" i="6" s="1"/>
  <c r="O5005" i="6"/>
  <c r="P5005" i="6" s="1"/>
  <c r="Q5005" i="6" s="1"/>
  <c r="O5006" i="6"/>
  <c r="P5006" i="6" s="1"/>
  <c r="Q5006" i="6" s="1"/>
  <c r="O5007" i="6"/>
  <c r="P5007" i="6" s="1"/>
  <c r="Q5007" i="6" s="1"/>
  <c r="O5008" i="6"/>
  <c r="P5008" i="6" s="1"/>
  <c r="Q5008" i="6" s="1"/>
  <c r="O5009" i="6"/>
  <c r="P5009" i="6" s="1"/>
  <c r="Q5009" i="6" s="1"/>
  <c r="O5010" i="6"/>
  <c r="P5010" i="6" s="1"/>
  <c r="Q5010" i="6" s="1"/>
  <c r="O5011" i="6"/>
  <c r="P5011" i="6" s="1"/>
  <c r="Q5011" i="6" s="1"/>
  <c r="O5012" i="6"/>
  <c r="P5012" i="6" s="1"/>
  <c r="Q5012" i="6" s="1"/>
  <c r="O5013" i="6"/>
  <c r="P5013" i="6" s="1"/>
  <c r="Q5013" i="6" s="1"/>
  <c r="O5014" i="6"/>
  <c r="P5014" i="6" s="1"/>
  <c r="Q5014" i="6" s="1"/>
  <c r="O5015" i="6"/>
  <c r="P5015" i="6" s="1"/>
  <c r="Q5015" i="6" s="1"/>
  <c r="O5016" i="6"/>
  <c r="P5016" i="6" s="1"/>
  <c r="Q5016" i="6" s="1"/>
  <c r="O5017" i="6"/>
  <c r="P5017" i="6" s="1"/>
  <c r="Q5017" i="6" s="1"/>
  <c r="O5018" i="6"/>
  <c r="P5018" i="6" s="1"/>
  <c r="Q5018" i="6" s="1"/>
  <c r="O5019" i="6"/>
  <c r="P5019" i="6" s="1"/>
  <c r="Q5019" i="6" s="1"/>
  <c r="O5020" i="6"/>
  <c r="P5020" i="6" s="1"/>
  <c r="Q5020" i="6" s="1"/>
  <c r="O5021" i="6"/>
  <c r="P5021" i="6" s="1"/>
  <c r="Q5021" i="6" s="1"/>
  <c r="O5022" i="6"/>
  <c r="P5022" i="6" s="1"/>
  <c r="Q5022" i="6" s="1"/>
  <c r="O5023" i="6"/>
  <c r="P5023" i="6" s="1"/>
  <c r="Q5023" i="6" s="1"/>
  <c r="O5024" i="6"/>
  <c r="P5024" i="6" s="1"/>
  <c r="Q5024" i="6" s="1"/>
  <c r="O5025" i="6"/>
  <c r="P5025" i="6" s="1"/>
  <c r="Q5025" i="6" s="1"/>
  <c r="O5026" i="6"/>
  <c r="P5026" i="6" s="1"/>
  <c r="Q5026" i="6" s="1"/>
  <c r="O5027" i="6"/>
  <c r="P5027" i="6" s="1"/>
  <c r="Q5027" i="6" s="1"/>
  <c r="O5028" i="6"/>
  <c r="P5028" i="6" s="1"/>
  <c r="Q5028" i="6" s="1"/>
  <c r="O5029" i="6"/>
  <c r="P5029" i="6" s="1"/>
  <c r="Q5029" i="6" s="1"/>
  <c r="O5030" i="6"/>
  <c r="P5030" i="6" s="1"/>
  <c r="Q5030" i="6" s="1"/>
  <c r="O5031" i="6"/>
  <c r="P5031" i="6" s="1"/>
  <c r="Q5031" i="6" s="1"/>
  <c r="O5032" i="6"/>
  <c r="P5032" i="6" s="1"/>
  <c r="Q5032" i="6" s="1"/>
  <c r="O5033" i="6"/>
  <c r="P5033" i="6" s="1"/>
  <c r="Q5033" i="6" s="1"/>
  <c r="O5034" i="6"/>
  <c r="P5034" i="6" s="1"/>
  <c r="Q5034" i="6" s="1"/>
  <c r="O5035" i="6"/>
  <c r="P5035" i="6" s="1"/>
  <c r="Q5035" i="6" s="1"/>
  <c r="O5036" i="6"/>
  <c r="P5036" i="6" s="1"/>
  <c r="Q5036" i="6" s="1"/>
  <c r="O5037" i="6"/>
  <c r="P5037" i="6" s="1"/>
  <c r="Q5037" i="6" s="1"/>
  <c r="O5038" i="6"/>
  <c r="P5038" i="6" s="1"/>
  <c r="Q5038" i="6" s="1"/>
  <c r="O5039" i="6"/>
  <c r="P5039" i="6" s="1"/>
  <c r="Q5039" i="6" s="1"/>
  <c r="O5040" i="6"/>
  <c r="P5040" i="6" s="1"/>
  <c r="Q5040" i="6" s="1"/>
  <c r="O5041" i="6"/>
  <c r="P5041" i="6" s="1"/>
  <c r="Q5041" i="6" s="1"/>
  <c r="O5042" i="6"/>
  <c r="P5042" i="6" s="1"/>
  <c r="Q5042" i="6" s="1"/>
  <c r="O5043" i="6"/>
  <c r="P5043" i="6" s="1"/>
  <c r="Q5043" i="6" s="1"/>
  <c r="O5044" i="6"/>
  <c r="P5044" i="6" s="1"/>
  <c r="Q5044" i="6" s="1"/>
  <c r="O5045" i="6"/>
  <c r="P5045" i="6" s="1"/>
  <c r="Q5045" i="6" s="1"/>
  <c r="O5046" i="6"/>
  <c r="P5046" i="6" s="1"/>
  <c r="Q5046" i="6" s="1"/>
  <c r="O5047" i="6"/>
  <c r="P5047" i="6" s="1"/>
  <c r="Q5047" i="6" s="1"/>
  <c r="O5048" i="6"/>
  <c r="P5048" i="6" s="1"/>
  <c r="Q5048" i="6" s="1"/>
  <c r="O5049" i="6"/>
  <c r="P5049" i="6" s="1"/>
  <c r="Q5049" i="6" s="1"/>
  <c r="O5050" i="6"/>
  <c r="P5050" i="6" s="1"/>
  <c r="Q5050" i="6" s="1"/>
  <c r="O5051" i="6"/>
  <c r="P5051" i="6" s="1"/>
  <c r="Q5051" i="6" s="1"/>
  <c r="O5052" i="6"/>
  <c r="P5052" i="6" s="1"/>
  <c r="Q5052" i="6" s="1"/>
  <c r="O5053" i="6"/>
  <c r="P5053" i="6" s="1"/>
  <c r="Q5053" i="6" s="1"/>
  <c r="O5054" i="6"/>
  <c r="P5054" i="6" s="1"/>
  <c r="Q5054" i="6" s="1"/>
  <c r="O5055" i="6"/>
  <c r="P5055" i="6" s="1"/>
  <c r="Q5055" i="6" s="1"/>
  <c r="O5056" i="6"/>
  <c r="P5056" i="6" s="1"/>
  <c r="Q5056" i="6" s="1"/>
  <c r="O5057" i="6"/>
  <c r="P5057" i="6" s="1"/>
  <c r="Q5057" i="6" s="1"/>
  <c r="O5058" i="6"/>
  <c r="P5058" i="6" s="1"/>
  <c r="Q5058" i="6" s="1"/>
  <c r="O5059" i="6"/>
  <c r="P5059" i="6" s="1"/>
  <c r="Q5059" i="6" s="1"/>
  <c r="O5060" i="6"/>
  <c r="P5060" i="6" s="1"/>
  <c r="Q5060" i="6" s="1"/>
  <c r="O5061" i="6"/>
  <c r="P5061" i="6" s="1"/>
  <c r="Q5061" i="6" s="1"/>
  <c r="O5062" i="6"/>
  <c r="P5062" i="6" s="1"/>
  <c r="Q5062" i="6" s="1"/>
  <c r="O5063" i="6"/>
  <c r="P5063" i="6" s="1"/>
  <c r="Q5063" i="6" s="1"/>
  <c r="O5064" i="6"/>
  <c r="P5064" i="6" s="1"/>
  <c r="Q5064" i="6" s="1"/>
  <c r="O5065" i="6"/>
  <c r="P5065" i="6" s="1"/>
  <c r="Q5065" i="6" s="1"/>
  <c r="O5066" i="6"/>
  <c r="P5066" i="6" s="1"/>
  <c r="Q5066" i="6" s="1"/>
  <c r="O5067" i="6"/>
  <c r="P5067" i="6" s="1"/>
  <c r="Q5067" i="6" s="1"/>
  <c r="O5068" i="6"/>
  <c r="P5068" i="6" s="1"/>
  <c r="Q5068" i="6" s="1"/>
  <c r="O5069" i="6"/>
  <c r="P5069" i="6" s="1"/>
  <c r="Q5069" i="6" s="1"/>
  <c r="O5070" i="6"/>
  <c r="P5070" i="6" s="1"/>
  <c r="Q5070" i="6" s="1"/>
  <c r="O5071" i="6"/>
  <c r="P5071" i="6" s="1"/>
  <c r="Q5071" i="6" s="1"/>
  <c r="O5072" i="6"/>
  <c r="P5072" i="6" s="1"/>
  <c r="Q5072" i="6" s="1"/>
  <c r="O5073" i="6"/>
  <c r="P5073" i="6" s="1"/>
  <c r="Q5073" i="6" s="1"/>
  <c r="O5074" i="6"/>
  <c r="P5074" i="6" s="1"/>
  <c r="Q5074" i="6" s="1"/>
  <c r="O5075" i="6"/>
  <c r="P5075" i="6" s="1"/>
  <c r="Q5075" i="6" s="1"/>
  <c r="O5076" i="6"/>
  <c r="P5076" i="6" s="1"/>
  <c r="Q5076" i="6" s="1"/>
  <c r="O5077" i="6"/>
  <c r="P5077" i="6" s="1"/>
  <c r="Q5077" i="6" s="1"/>
  <c r="O5078" i="6"/>
  <c r="P5078" i="6" s="1"/>
  <c r="Q5078" i="6" s="1"/>
  <c r="O5079" i="6"/>
  <c r="P5079" i="6" s="1"/>
  <c r="Q5079" i="6" s="1"/>
  <c r="O5080" i="6"/>
  <c r="P5080" i="6" s="1"/>
  <c r="Q5080" i="6" s="1"/>
  <c r="O5081" i="6"/>
  <c r="P5081" i="6" s="1"/>
  <c r="Q5081" i="6" s="1"/>
  <c r="O5082" i="6"/>
  <c r="P5082" i="6" s="1"/>
  <c r="Q5082" i="6" s="1"/>
  <c r="O5083" i="6"/>
  <c r="P5083" i="6" s="1"/>
  <c r="Q5083" i="6" s="1"/>
  <c r="O5084" i="6"/>
  <c r="P5084" i="6" s="1"/>
  <c r="Q5084" i="6" s="1"/>
  <c r="O5085" i="6"/>
  <c r="P5085" i="6" s="1"/>
  <c r="Q5085" i="6" s="1"/>
  <c r="O5086" i="6"/>
  <c r="P5086" i="6" s="1"/>
  <c r="Q5086" i="6" s="1"/>
  <c r="O5087" i="6"/>
  <c r="P5087" i="6" s="1"/>
  <c r="Q5087" i="6" s="1"/>
  <c r="O5088" i="6"/>
  <c r="P5088" i="6" s="1"/>
  <c r="Q5088" i="6" s="1"/>
  <c r="O5089" i="6"/>
  <c r="P5089" i="6" s="1"/>
  <c r="Q5089" i="6" s="1"/>
  <c r="O5090" i="6"/>
  <c r="P5090" i="6" s="1"/>
  <c r="Q5090" i="6" s="1"/>
  <c r="O5091" i="6"/>
  <c r="P5091" i="6" s="1"/>
  <c r="Q5091" i="6" s="1"/>
  <c r="O5092" i="6"/>
  <c r="P5092" i="6" s="1"/>
  <c r="Q5092" i="6" s="1"/>
  <c r="O5093" i="6"/>
  <c r="P5093" i="6" s="1"/>
  <c r="Q5093" i="6" s="1"/>
  <c r="O5094" i="6"/>
  <c r="P5094" i="6" s="1"/>
  <c r="Q5094" i="6" s="1"/>
  <c r="O5095" i="6"/>
  <c r="P5095" i="6" s="1"/>
  <c r="Q5095" i="6" s="1"/>
  <c r="O5096" i="6"/>
  <c r="P5096" i="6" s="1"/>
  <c r="Q5096" i="6" s="1"/>
  <c r="O5097" i="6"/>
  <c r="P5097" i="6" s="1"/>
  <c r="Q5097" i="6" s="1"/>
  <c r="O5098" i="6"/>
  <c r="P5098" i="6" s="1"/>
  <c r="Q5098" i="6" s="1"/>
  <c r="O5099" i="6"/>
  <c r="P5099" i="6" s="1"/>
  <c r="Q5099" i="6" s="1"/>
  <c r="O5100" i="6"/>
  <c r="P5100" i="6" s="1"/>
  <c r="Q5100" i="6" s="1"/>
  <c r="O5101" i="6"/>
  <c r="P5101" i="6" s="1"/>
  <c r="Q5101" i="6" s="1"/>
  <c r="O5102" i="6"/>
  <c r="P5102" i="6" s="1"/>
  <c r="Q5102" i="6" s="1"/>
  <c r="O5103" i="6"/>
  <c r="P5103" i="6" s="1"/>
  <c r="Q5103" i="6" s="1"/>
  <c r="O5104" i="6"/>
  <c r="P5104" i="6" s="1"/>
  <c r="Q5104" i="6" s="1"/>
  <c r="O5105" i="6"/>
  <c r="P5105" i="6" s="1"/>
  <c r="Q5105" i="6" s="1"/>
  <c r="O5106" i="6"/>
  <c r="P5106" i="6" s="1"/>
  <c r="Q5106" i="6" s="1"/>
  <c r="O5107" i="6"/>
  <c r="P5107" i="6" s="1"/>
  <c r="Q5107" i="6" s="1"/>
  <c r="O5108" i="6"/>
  <c r="P5108" i="6" s="1"/>
  <c r="Q5108" i="6" s="1"/>
  <c r="O5109" i="6"/>
  <c r="P5109" i="6" s="1"/>
  <c r="Q5109" i="6" s="1"/>
  <c r="O5110" i="6"/>
  <c r="P5110" i="6" s="1"/>
  <c r="Q5110" i="6" s="1"/>
  <c r="O5111" i="6"/>
  <c r="P5111" i="6" s="1"/>
  <c r="Q5111" i="6" s="1"/>
  <c r="O5112" i="6"/>
  <c r="P5112" i="6" s="1"/>
  <c r="Q5112" i="6" s="1"/>
  <c r="O5113" i="6"/>
  <c r="P5113" i="6" s="1"/>
  <c r="Q5113" i="6" s="1"/>
  <c r="O5114" i="6"/>
  <c r="P5114" i="6" s="1"/>
  <c r="Q5114" i="6" s="1"/>
  <c r="O5115" i="6"/>
  <c r="P5115" i="6" s="1"/>
  <c r="Q5115" i="6" s="1"/>
  <c r="O5116" i="6"/>
  <c r="P5116" i="6" s="1"/>
  <c r="Q5116" i="6" s="1"/>
  <c r="O5117" i="6"/>
  <c r="P5117" i="6" s="1"/>
  <c r="Q5117" i="6" s="1"/>
  <c r="O5118" i="6"/>
  <c r="P5118" i="6" s="1"/>
  <c r="Q5118" i="6" s="1"/>
  <c r="O5119" i="6"/>
  <c r="P5119" i="6" s="1"/>
  <c r="Q5119" i="6" s="1"/>
  <c r="O5120" i="6"/>
  <c r="P5120" i="6" s="1"/>
  <c r="Q5120" i="6" s="1"/>
  <c r="O5121" i="6"/>
  <c r="P5121" i="6" s="1"/>
  <c r="Q5121" i="6" s="1"/>
  <c r="O5122" i="6"/>
  <c r="P5122" i="6" s="1"/>
  <c r="Q5122" i="6" s="1"/>
  <c r="O5123" i="6"/>
  <c r="P5123" i="6" s="1"/>
  <c r="Q5123" i="6" s="1"/>
  <c r="O5124" i="6"/>
  <c r="P5124" i="6" s="1"/>
  <c r="Q5124" i="6" s="1"/>
  <c r="O5125" i="6"/>
  <c r="P5125" i="6" s="1"/>
  <c r="Q5125" i="6" s="1"/>
  <c r="O5126" i="6"/>
  <c r="P5126" i="6" s="1"/>
  <c r="Q5126" i="6" s="1"/>
  <c r="O5127" i="6"/>
  <c r="P5127" i="6" s="1"/>
  <c r="Q5127" i="6" s="1"/>
  <c r="O5128" i="6"/>
  <c r="P5128" i="6" s="1"/>
  <c r="Q5128" i="6" s="1"/>
  <c r="O5129" i="6"/>
  <c r="P5129" i="6" s="1"/>
  <c r="Q5129" i="6" s="1"/>
  <c r="O5130" i="6"/>
  <c r="P5130" i="6" s="1"/>
  <c r="Q5130" i="6" s="1"/>
  <c r="O5131" i="6"/>
  <c r="P5131" i="6" s="1"/>
  <c r="Q5131" i="6" s="1"/>
  <c r="O5132" i="6"/>
  <c r="P5132" i="6" s="1"/>
  <c r="Q5132" i="6" s="1"/>
  <c r="O5133" i="6"/>
  <c r="P5133" i="6" s="1"/>
  <c r="Q5133" i="6" s="1"/>
  <c r="O5134" i="6"/>
  <c r="P5134" i="6" s="1"/>
  <c r="Q5134" i="6" s="1"/>
  <c r="O5135" i="6"/>
  <c r="P5135" i="6" s="1"/>
  <c r="Q5135" i="6" s="1"/>
  <c r="O5136" i="6"/>
  <c r="P5136" i="6" s="1"/>
  <c r="Q5136" i="6" s="1"/>
  <c r="O5137" i="6"/>
  <c r="P5137" i="6" s="1"/>
  <c r="Q5137" i="6" s="1"/>
  <c r="O5138" i="6"/>
  <c r="P5138" i="6" s="1"/>
  <c r="Q5138" i="6" s="1"/>
  <c r="O5139" i="6"/>
  <c r="P5139" i="6" s="1"/>
  <c r="Q5139" i="6" s="1"/>
  <c r="O5140" i="6"/>
  <c r="P5140" i="6" s="1"/>
  <c r="Q5140" i="6" s="1"/>
  <c r="O5141" i="6"/>
  <c r="P5141" i="6" s="1"/>
  <c r="Q5141" i="6" s="1"/>
  <c r="O5142" i="6"/>
  <c r="P5142" i="6" s="1"/>
  <c r="Q5142" i="6" s="1"/>
  <c r="O5143" i="6"/>
  <c r="P5143" i="6" s="1"/>
  <c r="Q5143" i="6" s="1"/>
  <c r="O5144" i="6"/>
  <c r="P5144" i="6" s="1"/>
  <c r="Q5144" i="6" s="1"/>
  <c r="O5145" i="6"/>
  <c r="P5145" i="6" s="1"/>
  <c r="Q5145" i="6" s="1"/>
  <c r="O5146" i="6"/>
  <c r="P5146" i="6" s="1"/>
  <c r="Q5146" i="6" s="1"/>
  <c r="O5147" i="6"/>
  <c r="P5147" i="6" s="1"/>
  <c r="Q5147" i="6" s="1"/>
  <c r="O5148" i="6"/>
  <c r="P5148" i="6" s="1"/>
  <c r="Q5148" i="6" s="1"/>
  <c r="O5149" i="6"/>
  <c r="P5149" i="6" s="1"/>
  <c r="Q5149" i="6" s="1"/>
  <c r="O5150" i="6"/>
  <c r="P5150" i="6" s="1"/>
  <c r="Q5150" i="6" s="1"/>
  <c r="O5151" i="6"/>
  <c r="P5151" i="6" s="1"/>
  <c r="Q5151" i="6" s="1"/>
  <c r="O5152" i="6"/>
  <c r="P5152" i="6" s="1"/>
  <c r="Q5152" i="6" s="1"/>
  <c r="O5153" i="6"/>
  <c r="P5153" i="6" s="1"/>
  <c r="Q5153" i="6" s="1"/>
  <c r="O5154" i="6"/>
  <c r="P5154" i="6" s="1"/>
  <c r="Q5154" i="6" s="1"/>
  <c r="O5155" i="6"/>
  <c r="P5155" i="6" s="1"/>
  <c r="Q5155" i="6" s="1"/>
  <c r="O5156" i="6"/>
  <c r="P5156" i="6" s="1"/>
  <c r="Q5156" i="6" s="1"/>
  <c r="O5157" i="6"/>
  <c r="P5157" i="6" s="1"/>
  <c r="Q5157" i="6" s="1"/>
  <c r="O5158" i="6"/>
  <c r="P5158" i="6" s="1"/>
  <c r="Q5158" i="6" s="1"/>
  <c r="O5159" i="6"/>
  <c r="P5159" i="6" s="1"/>
  <c r="Q5159" i="6" s="1"/>
  <c r="O5160" i="6"/>
  <c r="P5160" i="6" s="1"/>
  <c r="Q5160" i="6" s="1"/>
  <c r="O5161" i="6"/>
  <c r="P5161" i="6" s="1"/>
  <c r="Q5161" i="6" s="1"/>
  <c r="O5162" i="6"/>
  <c r="P5162" i="6" s="1"/>
  <c r="Q5162" i="6" s="1"/>
  <c r="O5163" i="6"/>
  <c r="P5163" i="6" s="1"/>
  <c r="Q5163" i="6" s="1"/>
  <c r="O5164" i="6"/>
  <c r="P5164" i="6" s="1"/>
  <c r="Q5164" i="6" s="1"/>
  <c r="O5165" i="6"/>
  <c r="P5165" i="6" s="1"/>
  <c r="Q5165" i="6" s="1"/>
  <c r="O5166" i="6"/>
  <c r="P5166" i="6" s="1"/>
  <c r="Q5166" i="6" s="1"/>
  <c r="O5167" i="6"/>
  <c r="P5167" i="6" s="1"/>
  <c r="Q5167" i="6" s="1"/>
  <c r="O5168" i="6"/>
  <c r="P5168" i="6" s="1"/>
  <c r="Q5168" i="6" s="1"/>
  <c r="O5169" i="6"/>
  <c r="P5169" i="6" s="1"/>
  <c r="Q5169" i="6" s="1"/>
  <c r="O5170" i="6"/>
  <c r="P5170" i="6" s="1"/>
  <c r="Q5170" i="6" s="1"/>
  <c r="O5171" i="6"/>
  <c r="P5171" i="6" s="1"/>
  <c r="Q5171" i="6" s="1"/>
  <c r="O5172" i="6"/>
  <c r="P5172" i="6" s="1"/>
  <c r="Q5172" i="6" s="1"/>
  <c r="O5173" i="6"/>
  <c r="P5173" i="6" s="1"/>
  <c r="Q5173" i="6" s="1"/>
  <c r="O5174" i="6"/>
  <c r="P5174" i="6" s="1"/>
  <c r="Q5174" i="6" s="1"/>
  <c r="O5175" i="6"/>
  <c r="P5175" i="6" s="1"/>
  <c r="Q5175" i="6" s="1"/>
  <c r="O5176" i="6"/>
  <c r="P5176" i="6" s="1"/>
  <c r="Q5176" i="6" s="1"/>
  <c r="O5177" i="6"/>
  <c r="P5177" i="6" s="1"/>
  <c r="Q5177" i="6" s="1"/>
  <c r="O5178" i="6"/>
  <c r="P5178" i="6" s="1"/>
  <c r="Q5178" i="6" s="1"/>
  <c r="O5179" i="6"/>
  <c r="P5179" i="6" s="1"/>
  <c r="Q5179" i="6" s="1"/>
  <c r="O5180" i="6"/>
  <c r="P5180" i="6" s="1"/>
  <c r="Q5180" i="6" s="1"/>
  <c r="O5181" i="6"/>
  <c r="P5181" i="6" s="1"/>
  <c r="Q5181" i="6" s="1"/>
  <c r="O5182" i="6"/>
  <c r="P5182" i="6" s="1"/>
  <c r="Q5182" i="6" s="1"/>
  <c r="O5183" i="6"/>
  <c r="P5183" i="6" s="1"/>
  <c r="Q5183" i="6" s="1"/>
  <c r="O5184" i="6"/>
  <c r="P5184" i="6" s="1"/>
  <c r="Q5184" i="6" s="1"/>
  <c r="O5185" i="6"/>
  <c r="P5185" i="6" s="1"/>
  <c r="Q5185" i="6" s="1"/>
  <c r="O5186" i="6"/>
  <c r="P5186" i="6" s="1"/>
  <c r="Q5186" i="6" s="1"/>
  <c r="O5187" i="6"/>
  <c r="P5187" i="6" s="1"/>
  <c r="Q5187" i="6" s="1"/>
  <c r="O5188" i="6"/>
  <c r="P5188" i="6" s="1"/>
  <c r="Q5188" i="6" s="1"/>
  <c r="O5189" i="6"/>
  <c r="P5189" i="6" s="1"/>
  <c r="Q5189" i="6" s="1"/>
  <c r="O5190" i="6"/>
  <c r="P5190" i="6" s="1"/>
  <c r="Q5190" i="6" s="1"/>
  <c r="O5191" i="6"/>
  <c r="P5191" i="6" s="1"/>
  <c r="Q5191" i="6" s="1"/>
  <c r="O5192" i="6"/>
  <c r="P5192" i="6" s="1"/>
  <c r="Q5192" i="6" s="1"/>
  <c r="O5193" i="6"/>
  <c r="P5193" i="6" s="1"/>
  <c r="Q5193" i="6" s="1"/>
  <c r="O5194" i="6"/>
  <c r="P5194" i="6" s="1"/>
  <c r="Q5194" i="6" s="1"/>
  <c r="O5195" i="6"/>
  <c r="P5195" i="6" s="1"/>
  <c r="Q5195" i="6" s="1"/>
  <c r="O5196" i="6"/>
  <c r="P5196" i="6" s="1"/>
  <c r="Q5196" i="6" s="1"/>
  <c r="O5197" i="6"/>
  <c r="P5197" i="6" s="1"/>
  <c r="Q5197" i="6" s="1"/>
  <c r="O5198" i="6"/>
  <c r="P5198" i="6" s="1"/>
  <c r="Q5198" i="6" s="1"/>
  <c r="O5199" i="6"/>
  <c r="P5199" i="6" s="1"/>
  <c r="Q5199" i="6" s="1"/>
  <c r="O5200" i="6"/>
  <c r="P5200" i="6" s="1"/>
  <c r="Q5200" i="6" s="1"/>
  <c r="O5201" i="6"/>
  <c r="P5201" i="6" s="1"/>
  <c r="Q5201" i="6" s="1"/>
  <c r="O5202" i="6"/>
  <c r="P5202" i="6" s="1"/>
  <c r="Q5202" i="6" s="1"/>
  <c r="O5203" i="6"/>
  <c r="P5203" i="6" s="1"/>
  <c r="Q5203" i="6" s="1"/>
  <c r="O5204" i="6"/>
  <c r="P5204" i="6" s="1"/>
  <c r="Q5204" i="6" s="1"/>
  <c r="O5205" i="6"/>
  <c r="P5205" i="6" s="1"/>
  <c r="Q5205" i="6" s="1"/>
  <c r="O5206" i="6"/>
  <c r="P5206" i="6" s="1"/>
  <c r="Q5206" i="6" s="1"/>
  <c r="O5207" i="6"/>
  <c r="P5207" i="6" s="1"/>
  <c r="Q5207" i="6" s="1"/>
  <c r="O5208" i="6"/>
  <c r="P5208" i="6" s="1"/>
  <c r="Q5208" i="6" s="1"/>
  <c r="O5209" i="6"/>
  <c r="P5209" i="6" s="1"/>
  <c r="Q5209" i="6" s="1"/>
  <c r="O5210" i="6"/>
  <c r="P5210" i="6" s="1"/>
  <c r="Q5210" i="6" s="1"/>
  <c r="O5211" i="6"/>
  <c r="P5211" i="6" s="1"/>
  <c r="Q5211" i="6" s="1"/>
  <c r="O5212" i="6"/>
  <c r="P5212" i="6" s="1"/>
  <c r="Q5212" i="6" s="1"/>
  <c r="O5213" i="6"/>
  <c r="P5213" i="6" s="1"/>
  <c r="Q5213" i="6" s="1"/>
  <c r="O5214" i="6"/>
  <c r="P5214" i="6" s="1"/>
  <c r="Q5214" i="6" s="1"/>
  <c r="O5215" i="6"/>
  <c r="P5215" i="6" s="1"/>
  <c r="Q5215" i="6" s="1"/>
  <c r="O5216" i="6"/>
  <c r="P5216" i="6" s="1"/>
  <c r="Q5216" i="6" s="1"/>
  <c r="O5217" i="6"/>
  <c r="P5217" i="6" s="1"/>
  <c r="Q5217" i="6" s="1"/>
  <c r="O5218" i="6"/>
  <c r="P5218" i="6" s="1"/>
  <c r="Q5218" i="6" s="1"/>
  <c r="O5219" i="6"/>
  <c r="P5219" i="6" s="1"/>
  <c r="Q5219" i="6" s="1"/>
  <c r="O5220" i="6"/>
  <c r="P5220" i="6" s="1"/>
  <c r="Q5220" i="6" s="1"/>
  <c r="O5221" i="6"/>
  <c r="P5221" i="6" s="1"/>
  <c r="Q5221" i="6" s="1"/>
  <c r="O5222" i="6"/>
  <c r="P5222" i="6" s="1"/>
  <c r="Q5222" i="6" s="1"/>
  <c r="O5223" i="6"/>
  <c r="P5223" i="6" s="1"/>
  <c r="Q5223" i="6" s="1"/>
  <c r="O5224" i="6"/>
  <c r="P5224" i="6" s="1"/>
  <c r="Q5224" i="6" s="1"/>
  <c r="O5225" i="6"/>
  <c r="P5225" i="6" s="1"/>
  <c r="Q5225" i="6" s="1"/>
  <c r="O5226" i="6"/>
  <c r="P5226" i="6" s="1"/>
  <c r="Q5226" i="6" s="1"/>
  <c r="O5227" i="6"/>
  <c r="P5227" i="6" s="1"/>
  <c r="Q5227" i="6" s="1"/>
  <c r="O5228" i="6"/>
  <c r="P5228" i="6" s="1"/>
  <c r="Q5228" i="6" s="1"/>
  <c r="O5229" i="6"/>
  <c r="P5229" i="6" s="1"/>
  <c r="Q5229" i="6" s="1"/>
  <c r="O5230" i="6"/>
  <c r="P5230" i="6" s="1"/>
  <c r="Q5230" i="6" s="1"/>
  <c r="O5231" i="6"/>
  <c r="P5231" i="6" s="1"/>
  <c r="Q5231" i="6" s="1"/>
  <c r="O5232" i="6"/>
  <c r="P5232" i="6" s="1"/>
  <c r="Q5232" i="6" s="1"/>
  <c r="O5233" i="6"/>
  <c r="P5233" i="6" s="1"/>
  <c r="Q5233" i="6" s="1"/>
  <c r="O5234" i="6"/>
  <c r="P5234" i="6" s="1"/>
  <c r="Q5234" i="6" s="1"/>
  <c r="O5235" i="6"/>
  <c r="P5235" i="6" s="1"/>
  <c r="Q5235" i="6" s="1"/>
  <c r="O5236" i="6"/>
  <c r="P5236" i="6" s="1"/>
  <c r="Q5236" i="6" s="1"/>
  <c r="O5237" i="6"/>
  <c r="P5237" i="6" s="1"/>
  <c r="Q5237" i="6" s="1"/>
  <c r="O5238" i="6"/>
  <c r="P5238" i="6" s="1"/>
  <c r="Q5238" i="6" s="1"/>
  <c r="O5239" i="6"/>
  <c r="P5239" i="6" s="1"/>
  <c r="Q5239" i="6" s="1"/>
  <c r="O5240" i="6"/>
  <c r="P5240" i="6" s="1"/>
  <c r="Q5240" i="6" s="1"/>
  <c r="O5241" i="6"/>
  <c r="P5241" i="6" s="1"/>
  <c r="Q5241" i="6" s="1"/>
  <c r="O5242" i="6"/>
  <c r="P5242" i="6" s="1"/>
  <c r="Q5242" i="6" s="1"/>
  <c r="O5243" i="6"/>
  <c r="P5243" i="6" s="1"/>
  <c r="Q5243" i="6" s="1"/>
  <c r="O5244" i="6"/>
  <c r="P5244" i="6" s="1"/>
  <c r="Q5244" i="6" s="1"/>
  <c r="O5245" i="6"/>
  <c r="P5245" i="6" s="1"/>
  <c r="Q5245" i="6" s="1"/>
  <c r="O5246" i="6"/>
  <c r="P5246" i="6" s="1"/>
  <c r="Q5246" i="6" s="1"/>
  <c r="O5247" i="6"/>
  <c r="P5247" i="6" s="1"/>
  <c r="Q5247" i="6" s="1"/>
  <c r="O5248" i="6"/>
  <c r="P5248" i="6" s="1"/>
  <c r="Q5248" i="6" s="1"/>
  <c r="O5249" i="6"/>
  <c r="P5249" i="6" s="1"/>
  <c r="Q5249" i="6" s="1"/>
  <c r="O5250" i="6"/>
  <c r="P5250" i="6" s="1"/>
  <c r="Q5250" i="6" s="1"/>
  <c r="O5251" i="6"/>
  <c r="P5251" i="6" s="1"/>
  <c r="Q5251" i="6" s="1"/>
  <c r="O5252" i="6"/>
  <c r="P5252" i="6" s="1"/>
  <c r="Q5252" i="6" s="1"/>
  <c r="O5253" i="6"/>
  <c r="P5253" i="6" s="1"/>
  <c r="Q5253" i="6" s="1"/>
  <c r="O5254" i="6"/>
  <c r="P5254" i="6" s="1"/>
  <c r="Q5254" i="6" s="1"/>
  <c r="O5255" i="6"/>
  <c r="P5255" i="6" s="1"/>
  <c r="Q5255" i="6" s="1"/>
  <c r="O5256" i="6"/>
  <c r="P5256" i="6" s="1"/>
  <c r="Q5256" i="6" s="1"/>
  <c r="O5257" i="6"/>
  <c r="P5257" i="6" s="1"/>
  <c r="Q5257" i="6" s="1"/>
  <c r="O5258" i="6"/>
  <c r="P5258" i="6" s="1"/>
  <c r="Q5258" i="6" s="1"/>
  <c r="O5259" i="6"/>
  <c r="P5259" i="6" s="1"/>
  <c r="Q5259" i="6" s="1"/>
  <c r="O5260" i="6"/>
  <c r="P5260" i="6" s="1"/>
  <c r="Q5260" i="6" s="1"/>
  <c r="O5261" i="6"/>
  <c r="P5261" i="6" s="1"/>
  <c r="Q5261" i="6" s="1"/>
  <c r="O5262" i="6"/>
  <c r="P5262" i="6" s="1"/>
  <c r="Q5262" i="6" s="1"/>
  <c r="O5263" i="6"/>
  <c r="P5263" i="6" s="1"/>
  <c r="Q5263" i="6" s="1"/>
  <c r="O5264" i="6"/>
  <c r="P5264" i="6" s="1"/>
  <c r="Q5264" i="6" s="1"/>
  <c r="O5265" i="6"/>
  <c r="P5265" i="6" s="1"/>
  <c r="Q5265" i="6" s="1"/>
  <c r="O5266" i="6"/>
  <c r="P5266" i="6" s="1"/>
  <c r="Q5266" i="6" s="1"/>
  <c r="O5267" i="6"/>
  <c r="P5267" i="6" s="1"/>
  <c r="Q5267" i="6" s="1"/>
  <c r="O5268" i="6"/>
  <c r="P5268" i="6" s="1"/>
  <c r="Q5268" i="6" s="1"/>
  <c r="O5269" i="6"/>
  <c r="P5269" i="6" s="1"/>
  <c r="Q5269" i="6" s="1"/>
  <c r="O5270" i="6"/>
  <c r="P5270" i="6" s="1"/>
  <c r="Q5270" i="6" s="1"/>
  <c r="O5271" i="6"/>
  <c r="P5271" i="6" s="1"/>
  <c r="Q5271" i="6" s="1"/>
  <c r="O5272" i="6"/>
  <c r="P5272" i="6" s="1"/>
  <c r="Q5272" i="6" s="1"/>
  <c r="O5273" i="6"/>
  <c r="P5273" i="6" s="1"/>
  <c r="Q5273" i="6" s="1"/>
  <c r="O5274" i="6"/>
  <c r="P5274" i="6" s="1"/>
  <c r="Q5274" i="6" s="1"/>
  <c r="O5275" i="6"/>
  <c r="P5275" i="6" s="1"/>
  <c r="Q5275" i="6" s="1"/>
  <c r="O5276" i="6"/>
  <c r="P5276" i="6" s="1"/>
  <c r="Q5276" i="6" s="1"/>
  <c r="O5277" i="6"/>
  <c r="P5277" i="6" s="1"/>
  <c r="Q5277" i="6" s="1"/>
  <c r="O5278" i="6"/>
  <c r="P5278" i="6" s="1"/>
  <c r="Q5278" i="6" s="1"/>
  <c r="O5279" i="6"/>
  <c r="P5279" i="6" s="1"/>
  <c r="Q5279" i="6" s="1"/>
  <c r="O5280" i="6"/>
  <c r="P5280" i="6" s="1"/>
  <c r="Q5280" i="6" s="1"/>
  <c r="O5281" i="6"/>
  <c r="P5281" i="6" s="1"/>
  <c r="Q5281" i="6" s="1"/>
  <c r="O5282" i="6"/>
  <c r="P5282" i="6" s="1"/>
  <c r="Q5282" i="6" s="1"/>
  <c r="O5283" i="6"/>
  <c r="P5283" i="6" s="1"/>
  <c r="Q5283" i="6" s="1"/>
  <c r="O5284" i="6"/>
  <c r="P5284" i="6" s="1"/>
  <c r="Q5284" i="6" s="1"/>
  <c r="O5285" i="6"/>
  <c r="P5285" i="6" s="1"/>
  <c r="Q5285" i="6" s="1"/>
  <c r="O5286" i="6"/>
  <c r="P5286" i="6" s="1"/>
  <c r="Q5286" i="6" s="1"/>
  <c r="O5287" i="6"/>
  <c r="P5287" i="6" s="1"/>
  <c r="Q5287" i="6" s="1"/>
  <c r="O5288" i="6"/>
  <c r="P5288" i="6" s="1"/>
  <c r="Q5288" i="6" s="1"/>
  <c r="O5289" i="6"/>
  <c r="P5289" i="6" s="1"/>
  <c r="Q5289" i="6" s="1"/>
  <c r="O5290" i="6"/>
  <c r="P5290" i="6" s="1"/>
  <c r="Q5290" i="6" s="1"/>
  <c r="O5291" i="6"/>
  <c r="P5291" i="6" s="1"/>
  <c r="Q5291" i="6" s="1"/>
  <c r="O5292" i="6"/>
  <c r="P5292" i="6" s="1"/>
  <c r="Q5292" i="6" s="1"/>
  <c r="O5293" i="6"/>
  <c r="P5293" i="6" s="1"/>
  <c r="Q5293" i="6" s="1"/>
  <c r="O5294" i="6"/>
  <c r="P5294" i="6" s="1"/>
  <c r="Q5294" i="6" s="1"/>
  <c r="O5295" i="6"/>
  <c r="P5295" i="6" s="1"/>
  <c r="Q5295" i="6" s="1"/>
  <c r="O5296" i="6"/>
  <c r="P5296" i="6" s="1"/>
  <c r="Q5296" i="6" s="1"/>
  <c r="O5297" i="6"/>
  <c r="P5297" i="6" s="1"/>
  <c r="Q5297" i="6" s="1"/>
  <c r="O5298" i="6"/>
  <c r="P5298" i="6" s="1"/>
  <c r="Q5298" i="6" s="1"/>
  <c r="O5299" i="6"/>
  <c r="P5299" i="6" s="1"/>
  <c r="Q5299" i="6" s="1"/>
  <c r="O5300" i="6"/>
  <c r="P5300" i="6" s="1"/>
  <c r="Q5300" i="6" s="1"/>
  <c r="O5301" i="6"/>
  <c r="P5301" i="6" s="1"/>
  <c r="Q5301" i="6" s="1"/>
  <c r="O5302" i="6"/>
  <c r="P5302" i="6" s="1"/>
  <c r="Q5302" i="6" s="1"/>
  <c r="O5303" i="6"/>
  <c r="P5303" i="6" s="1"/>
  <c r="Q5303" i="6" s="1"/>
  <c r="O5304" i="6"/>
  <c r="P5304" i="6" s="1"/>
  <c r="Q5304" i="6" s="1"/>
  <c r="O5305" i="6"/>
  <c r="P5305" i="6" s="1"/>
  <c r="Q5305" i="6" s="1"/>
  <c r="O5306" i="6"/>
  <c r="P5306" i="6" s="1"/>
  <c r="Q5306" i="6" s="1"/>
  <c r="O5307" i="6"/>
  <c r="P5307" i="6" s="1"/>
  <c r="Q5307" i="6" s="1"/>
  <c r="O5308" i="6"/>
  <c r="P5308" i="6" s="1"/>
  <c r="Q5308" i="6" s="1"/>
  <c r="O5309" i="6"/>
  <c r="P5309" i="6" s="1"/>
  <c r="Q5309" i="6" s="1"/>
  <c r="O5310" i="6"/>
  <c r="P5310" i="6" s="1"/>
  <c r="Q5310" i="6" s="1"/>
  <c r="O5311" i="6"/>
  <c r="P5311" i="6" s="1"/>
  <c r="Q5311" i="6" s="1"/>
  <c r="O5312" i="6"/>
  <c r="P5312" i="6" s="1"/>
  <c r="Q5312" i="6" s="1"/>
  <c r="O5313" i="6"/>
  <c r="P5313" i="6" s="1"/>
  <c r="Q5313" i="6" s="1"/>
  <c r="O5314" i="6"/>
  <c r="P5314" i="6" s="1"/>
  <c r="Q5314" i="6" s="1"/>
  <c r="O5315" i="6"/>
  <c r="P5315" i="6" s="1"/>
  <c r="Q5315" i="6" s="1"/>
  <c r="O5316" i="6"/>
  <c r="P5316" i="6" s="1"/>
  <c r="Q5316" i="6" s="1"/>
  <c r="O5317" i="6"/>
  <c r="P5317" i="6" s="1"/>
  <c r="Q5317" i="6" s="1"/>
  <c r="O5318" i="6"/>
  <c r="P5318" i="6" s="1"/>
  <c r="Q5318" i="6" s="1"/>
  <c r="O5319" i="6"/>
  <c r="P5319" i="6" s="1"/>
  <c r="Q5319" i="6" s="1"/>
  <c r="O5320" i="6"/>
  <c r="P5320" i="6" s="1"/>
  <c r="Q5320" i="6" s="1"/>
  <c r="O5321" i="6"/>
  <c r="P5321" i="6" s="1"/>
  <c r="Q5321" i="6" s="1"/>
  <c r="O5322" i="6"/>
  <c r="P5322" i="6" s="1"/>
  <c r="Q5322" i="6" s="1"/>
  <c r="O5323" i="6"/>
  <c r="P5323" i="6" s="1"/>
  <c r="Q5323" i="6" s="1"/>
  <c r="O5324" i="6"/>
  <c r="P5324" i="6" s="1"/>
  <c r="Q5324" i="6" s="1"/>
  <c r="O5325" i="6"/>
  <c r="P5325" i="6" s="1"/>
  <c r="Q5325" i="6" s="1"/>
  <c r="O5326" i="6"/>
  <c r="P5326" i="6" s="1"/>
  <c r="Q5326" i="6" s="1"/>
  <c r="O5327" i="6"/>
  <c r="P5327" i="6" s="1"/>
  <c r="Q5327" i="6" s="1"/>
  <c r="O5328" i="6"/>
  <c r="P5328" i="6" s="1"/>
  <c r="Q5328" i="6" s="1"/>
  <c r="O5329" i="6"/>
  <c r="P5329" i="6" s="1"/>
  <c r="Q5329" i="6" s="1"/>
  <c r="O5330" i="6"/>
  <c r="P5330" i="6" s="1"/>
  <c r="Q5330" i="6" s="1"/>
  <c r="O5331" i="6"/>
  <c r="P5331" i="6" s="1"/>
  <c r="Q5331" i="6" s="1"/>
  <c r="O5332" i="6"/>
  <c r="P5332" i="6" s="1"/>
  <c r="Q5332" i="6" s="1"/>
  <c r="O5333" i="6"/>
  <c r="P5333" i="6" s="1"/>
  <c r="Q5333" i="6" s="1"/>
  <c r="O5334" i="6"/>
  <c r="P5334" i="6" s="1"/>
  <c r="Q5334" i="6" s="1"/>
  <c r="O5335" i="6"/>
  <c r="P5335" i="6" s="1"/>
  <c r="Q5335" i="6" s="1"/>
  <c r="O5336" i="6"/>
  <c r="P5336" i="6" s="1"/>
  <c r="Q5336" i="6" s="1"/>
  <c r="O5337" i="6"/>
  <c r="P5337" i="6" s="1"/>
  <c r="Q5337" i="6" s="1"/>
  <c r="O5338" i="6"/>
  <c r="P5338" i="6" s="1"/>
  <c r="Q5338" i="6" s="1"/>
  <c r="O5339" i="6"/>
  <c r="P5339" i="6" s="1"/>
  <c r="Q5339" i="6" s="1"/>
  <c r="O5340" i="6"/>
  <c r="P5340" i="6" s="1"/>
  <c r="Q5340" i="6" s="1"/>
  <c r="O5341" i="6"/>
  <c r="P5341" i="6" s="1"/>
  <c r="Q5341" i="6" s="1"/>
  <c r="O5342" i="6"/>
  <c r="P5342" i="6" s="1"/>
  <c r="Q5342" i="6" s="1"/>
  <c r="O5343" i="6"/>
  <c r="P5343" i="6" s="1"/>
  <c r="Q5343" i="6" s="1"/>
  <c r="O5344" i="6"/>
  <c r="P5344" i="6" s="1"/>
  <c r="Q5344" i="6" s="1"/>
  <c r="O5345" i="6"/>
  <c r="P5345" i="6" s="1"/>
  <c r="Q5345" i="6" s="1"/>
  <c r="O5346" i="6"/>
  <c r="P5346" i="6" s="1"/>
  <c r="Q5346" i="6" s="1"/>
  <c r="O5347" i="6"/>
  <c r="P5347" i="6" s="1"/>
  <c r="Q5347" i="6" s="1"/>
  <c r="O5348" i="6"/>
  <c r="P5348" i="6" s="1"/>
  <c r="Q5348" i="6" s="1"/>
  <c r="O5349" i="6"/>
  <c r="P5349" i="6" s="1"/>
  <c r="Q5349" i="6" s="1"/>
  <c r="O5350" i="6"/>
  <c r="P5350" i="6" s="1"/>
  <c r="Q5350" i="6" s="1"/>
  <c r="O5351" i="6"/>
  <c r="P5351" i="6" s="1"/>
  <c r="Q5351" i="6" s="1"/>
  <c r="O5352" i="6"/>
  <c r="P5352" i="6" s="1"/>
  <c r="Q5352" i="6" s="1"/>
  <c r="O5353" i="6"/>
  <c r="P5353" i="6" s="1"/>
  <c r="Q5353" i="6" s="1"/>
  <c r="O5354" i="6"/>
  <c r="P5354" i="6" s="1"/>
  <c r="Q5354" i="6" s="1"/>
  <c r="O5355" i="6"/>
  <c r="P5355" i="6" s="1"/>
  <c r="Q5355" i="6" s="1"/>
  <c r="O5356" i="6"/>
  <c r="P5356" i="6" s="1"/>
  <c r="Q5356" i="6" s="1"/>
  <c r="O5357" i="6"/>
  <c r="P5357" i="6" s="1"/>
  <c r="Q5357" i="6" s="1"/>
  <c r="O5358" i="6"/>
  <c r="P5358" i="6" s="1"/>
  <c r="Q5358" i="6" s="1"/>
  <c r="O5359" i="6"/>
  <c r="P5359" i="6" s="1"/>
  <c r="Q5359" i="6" s="1"/>
  <c r="O5360" i="6"/>
  <c r="P5360" i="6" s="1"/>
  <c r="Q5360" i="6" s="1"/>
  <c r="O5361" i="6"/>
  <c r="P5361" i="6" s="1"/>
  <c r="Q5361" i="6" s="1"/>
  <c r="O5362" i="6"/>
  <c r="P5362" i="6" s="1"/>
  <c r="Q5362" i="6" s="1"/>
  <c r="O5363" i="6"/>
  <c r="P5363" i="6" s="1"/>
  <c r="Q5363" i="6" s="1"/>
  <c r="O5364" i="6"/>
  <c r="P5364" i="6" s="1"/>
  <c r="Q5364" i="6" s="1"/>
  <c r="O5365" i="6"/>
  <c r="P5365" i="6" s="1"/>
  <c r="Q5365" i="6" s="1"/>
  <c r="O5366" i="6"/>
  <c r="P5366" i="6" s="1"/>
  <c r="Q5366" i="6" s="1"/>
  <c r="O5367" i="6"/>
  <c r="P5367" i="6" s="1"/>
  <c r="Q5367" i="6" s="1"/>
  <c r="O5368" i="6"/>
  <c r="P5368" i="6" s="1"/>
  <c r="Q5368" i="6" s="1"/>
  <c r="O5369" i="6"/>
  <c r="P5369" i="6" s="1"/>
  <c r="Q5369" i="6" s="1"/>
  <c r="O5370" i="6"/>
  <c r="P5370" i="6" s="1"/>
  <c r="Q5370" i="6" s="1"/>
  <c r="O5371" i="6"/>
  <c r="P5371" i="6" s="1"/>
  <c r="Q5371" i="6" s="1"/>
  <c r="O5372" i="6"/>
  <c r="P5372" i="6" s="1"/>
  <c r="Q5372" i="6" s="1"/>
  <c r="O5373" i="6"/>
  <c r="P5373" i="6" s="1"/>
  <c r="Q5373" i="6" s="1"/>
  <c r="O5374" i="6"/>
  <c r="P5374" i="6" s="1"/>
  <c r="Q5374" i="6" s="1"/>
  <c r="O5375" i="6"/>
  <c r="P5375" i="6" s="1"/>
  <c r="Q5375" i="6" s="1"/>
  <c r="O5376" i="6"/>
  <c r="P5376" i="6" s="1"/>
  <c r="Q5376" i="6" s="1"/>
  <c r="O5377" i="6"/>
  <c r="P5377" i="6" s="1"/>
  <c r="Q5377" i="6" s="1"/>
  <c r="O5378" i="6"/>
  <c r="P5378" i="6" s="1"/>
  <c r="Q5378" i="6" s="1"/>
  <c r="O5379" i="6"/>
  <c r="P5379" i="6" s="1"/>
  <c r="Q5379" i="6" s="1"/>
  <c r="O5380" i="6"/>
  <c r="P5380" i="6" s="1"/>
  <c r="Q5380" i="6" s="1"/>
  <c r="O5381" i="6"/>
  <c r="P5381" i="6" s="1"/>
  <c r="Q5381" i="6" s="1"/>
  <c r="O5382" i="6"/>
  <c r="P5382" i="6" s="1"/>
  <c r="Q5382" i="6" s="1"/>
  <c r="O5383" i="6"/>
  <c r="P5383" i="6" s="1"/>
  <c r="Q5383" i="6" s="1"/>
  <c r="O5384" i="6"/>
  <c r="P5384" i="6" s="1"/>
  <c r="Q5384" i="6" s="1"/>
  <c r="O5385" i="6"/>
  <c r="P5385" i="6" s="1"/>
  <c r="Q5385" i="6" s="1"/>
  <c r="O5386" i="6"/>
  <c r="P5386" i="6" s="1"/>
  <c r="Q5386" i="6" s="1"/>
  <c r="O5387" i="6"/>
  <c r="P5387" i="6" s="1"/>
  <c r="Q5387" i="6" s="1"/>
  <c r="O5388" i="6"/>
  <c r="P5388" i="6" s="1"/>
  <c r="Q5388" i="6" s="1"/>
  <c r="O5389" i="6"/>
  <c r="P5389" i="6" s="1"/>
  <c r="Q5389" i="6" s="1"/>
  <c r="O5390" i="6"/>
  <c r="P5390" i="6" s="1"/>
  <c r="Q5390" i="6" s="1"/>
  <c r="O5391" i="6"/>
  <c r="P5391" i="6" s="1"/>
  <c r="Q5391" i="6" s="1"/>
  <c r="O5392" i="6"/>
  <c r="P5392" i="6" s="1"/>
  <c r="Q5392" i="6" s="1"/>
  <c r="O5393" i="6"/>
  <c r="P5393" i="6" s="1"/>
  <c r="Q5393" i="6" s="1"/>
  <c r="O5394" i="6"/>
  <c r="P5394" i="6" s="1"/>
  <c r="Q5394" i="6" s="1"/>
  <c r="O5395" i="6"/>
  <c r="P5395" i="6" s="1"/>
  <c r="Q5395" i="6" s="1"/>
  <c r="O5396" i="6"/>
  <c r="P5396" i="6" s="1"/>
  <c r="Q5396" i="6" s="1"/>
  <c r="O5397" i="6"/>
  <c r="P5397" i="6" s="1"/>
  <c r="Q5397" i="6" s="1"/>
  <c r="O5398" i="6"/>
  <c r="P5398" i="6" s="1"/>
  <c r="Q5398" i="6" s="1"/>
  <c r="O5399" i="6"/>
  <c r="P5399" i="6" s="1"/>
  <c r="Q5399" i="6" s="1"/>
  <c r="O5400" i="6"/>
  <c r="P5400" i="6" s="1"/>
  <c r="Q5400" i="6" s="1"/>
  <c r="O5401" i="6"/>
  <c r="P5401" i="6" s="1"/>
  <c r="Q5401" i="6" s="1"/>
  <c r="O5402" i="6"/>
  <c r="P5402" i="6" s="1"/>
  <c r="Q5402" i="6" s="1"/>
  <c r="O5403" i="6"/>
  <c r="P5403" i="6" s="1"/>
  <c r="Q5403" i="6" s="1"/>
  <c r="O5404" i="6"/>
  <c r="P5404" i="6" s="1"/>
  <c r="Q5404" i="6" s="1"/>
  <c r="O5405" i="6"/>
  <c r="P5405" i="6" s="1"/>
  <c r="Q5405" i="6" s="1"/>
  <c r="O5406" i="6"/>
  <c r="P5406" i="6" s="1"/>
  <c r="Q5406" i="6" s="1"/>
  <c r="O5407" i="6"/>
  <c r="P5407" i="6" s="1"/>
  <c r="Q5407" i="6" s="1"/>
  <c r="O5408" i="6"/>
  <c r="P5408" i="6" s="1"/>
  <c r="Q5408" i="6" s="1"/>
  <c r="O5409" i="6"/>
  <c r="P5409" i="6" s="1"/>
  <c r="Q5409" i="6" s="1"/>
  <c r="O5410" i="6"/>
  <c r="P5410" i="6" s="1"/>
  <c r="Q5410" i="6" s="1"/>
  <c r="O5411" i="6"/>
  <c r="P5411" i="6" s="1"/>
  <c r="Q5411" i="6" s="1"/>
  <c r="O5412" i="6"/>
  <c r="P5412" i="6" s="1"/>
  <c r="Q5412" i="6" s="1"/>
  <c r="O5413" i="6"/>
  <c r="P5413" i="6" s="1"/>
  <c r="Q5413" i="6" s="1"/>
  <c r="O5414" i="6"/>
  <c r="P5414" i="6" s="1"/>
  <c r="Q5414" i="6" s="1"/>
  <c r="O5415" i="6"/>
  <c r="P5415" i="6" s="1"/>
  <c r="Q5415" i="6" s="1"/>
  <c r="O5416" i="6"/>
  <c r="P5416" i="6" s="1"/>
  <c r="Q5416" i="6" s="1"/>
  <c r="O5417" i="6"/>
  <c r="P5417" i="6" s="1"/>
  <c r="Q5417" i="6" s="1"/>
  <c r="O5418" i="6"/>
  <c r="P5418" i="6" s="1"/>
  <c r="Q5418" i="6" s="1"/>
  <c r="O5419" i="6"/>
  <c r="P5419" i="6" s="1"/>
  <c r="Q5419" i="6" s="1"/>
  <c r="O5420" i="6"/>
  <c r="P5420" i="6" s="1"/>
  <c r="Q5420" i="6" s="1"/>
  <c r="O5421" i="6"/>
  <c r="P5421" i="6" s="1"/>
  <c r="Q5421" i="6" s="1"/>
  <c r="O5422" i="6"/>
  <c r="P5422" i="6" s="1"/>
  <c r="Q5422" i="6" s="1"/>
  <c r="O5423" i="6"/>
  <c r="P5423" i="6" s="1"/>
  <c r="Q5423" i="6" s="1"/>
  <c r="O5424" i="6"/>
  <c r="P5424" i="6" s="1"/>
  <c r="Q5424" i="6" s="1"/>
  <c r="O5425" i="6"/>
  <c r="P5425" i="6" s="1"/>
  <c r="Q5425" i="6" s="1"/>
  <c r="O5426" i="6"/>
  <c r="P5426" i="6" s="1"/>
  <c r="Q5426" i="6" s="1"/>
  <c r="O5427" i="6"/>
  <c r="P5427" i="6" s="1"/>
  <c r="Q5427" i="6" s="1"/>
  <c r="O5428" i="6"/>
  <c r="P5428" i="6" s="1"/>
  <c r="Q5428" i="6" s="1"/>
  <c r="O5429" i="6"/>
  <c r="P5429" i="6" s="1"/>
  <c r="Q5429" i="6" s="1"/>
  <c r="O5430" i="6"/>
  <c r="P5430" i="6" s="1"/>
  <c r="Q5430" i="6" s="1"/>
  <c r="O5431" i="6"/>
  <c r="P5431" i="6" s="1"/>
  <c r="Q5431" i="6" s="1"/>
  <c r="O5432" i="6"/>
  <c r="P5432" i="6" s="1"/>
  <c r="Q5432" i="6" s="1"/>
  <c r="O5433" i="6"/>
  <c r="P5433" i="6" s="1"/>
  <c r="Q5433" i="6" s="1"/>
  <c r="O5434" i="6"/>
  <c r="P5434" i="6" s="1"/>
  <c r="Q5434" i="6" s="1"/>
  <c r="O5435" i="6"/>
  <c r="P5435" i="6" s="1"/>
  <c r="Q5435" i="6" s="1"/>
  <c r="O5436" i="6"/>
  <c r="P5436" i="6" s="1"/>
  <c r="Q5436" i="6" s="1"/>
  <c r="O5437" i="6"/>
  <c r="P5437" i="6" s="1"/>
  <c r="Q5437" i="6" s="1"/>
  <c r="O5438" i="6"/>
  <c r="P5438" i="6" s="1"/>
  <c r="Q5438" i="6" s="1"/>
  <c r="O5439" i="6"/>
  <c r="P5439" i="6" s="1"/>
  <c r="Q5439" i="6" s="1"/>
  <c r="O5440" i="6"/>
  <c r="P5440" i="6" s="1"/>
  <c r="Q5440" i="6" s="1"/>
  <c r="O5441" i="6"/>
  <c r="P5441" i="6" s="1"/>
  <c r="Q5441" i="6" s="1"/>
  <c r="O5442" i="6"/>
  <c r="P5442" i="6" s="1"/>
  <c r="Q5442" i="6" s="1"/>
  <c r="O5443" i="6"/>
  <c r="P5443" i="6" s="1"/>
  <c r="Q5443" i="6" s="1"/>
  <c r="O5444" i="6"/>
  <c r="P5444" i="6" s="1"/>
  <c r="Q5444" i="6" s="1"/>
  <c r="O5445" i="6"/>
  <c r="P5445" i="6" s="1"/>
  <c r="Q5445" i="6" s="1"/>
  <c r="O5446" i="6"/>
  <c r="P5446" i="6" s="1"/>
  <c r="Q5446" i="6" s="1"/>
  <c r="O5447" i="6"/>
  <c r="P5447" i="6" s="1"/>
  <c r="Q5447" i="6" s="1"/>
  <c r="O5448" i="6"/>
  <c r="P5448" i="6" s="1"/>
  <c r="Q5448" i="6" s="1"/>
  <c r="O5449" i="6"/>
  <c r="P5449" i="6" s="1"/>
  <c r="Q5449" i="6" s="1"/>
  <c r="O5450" i="6"/>
  <c r="P5450" i="6" s="1"/>
  <c r="Q5450" i="6" s="1"/>
  <c r="O5451" i="6"/>
  <c r="P5451" i="6" s="1"/>
  <c r="Q5451" i="6" s="1"/>
  <c r="O5452" i="6"/>
  <c r="P5452" i="6" s="1"/>
  <c r="Q5452" i="6" s="1"/>
  <c r="O5453" i="6"/>
  <c r="P5453" i="6" s="1"/>
  <c r="Q5453" i="6" s="1"/>
  <c r="O5454" i="6"/>
  <c r="P5454" i="6" s="1"/>
  <c r="Q5454" i="6" s="1"/>
  <c r="O5455" i="6"/>
  <c r="P5455" i="6" s="1"/>
  <c r="Q5455" i="6" s="1"/>
  <c r="O5456" i="6"/>
  <c r="P5456" i="6" s="1"/>
  <c r="Q5456" i="6" s="1"/>
  <c r="O5457" i="6"/>
  <c r="P5457" i="6" s="1"/>
  <c r="Q5457" i="6" s="1"/>
  <c r="O5458" i="6"/>
  <c r="P5458" i="6" s="1"/>
  <c r="Q5458" i="6" s="1"/>
  <c r="O5459" i="6"/>
  <c r="P5459" i="6" s="1"/>
  <c r="Q5459" i="6" s="1"/>
  <c r="O5460" i="6"/>
  <c r="P5460" i="6" s="1"/>
  <c r="Q5460" i="6" s="1"/>
  <c r="O5461" i="6"/>
  <c r="P5461" i="6" s="1"/>
  <c r="Q5461" i="6" s="1"/>
  <c r="O5462" i="6"/>
  <c r="P5462" i="6" s="1"/>
  <c r="Q5462" i="6" s="1"/>
  <c r="O5463" i="6"/>
  <c r="P5463" i="6" s="1"/>
  <c r="Q5463" i="6" s="1"/>
  <c r="O5464" i="6"/>
  <c r="P5464" i="6" s="1"/>
  <c r="Q5464" i="6" s="1"/>
  <c r="O5465" i="6"/>
  <c r="P5465" i="6" s="1"/>
  <c r="Q5465" i="6" s="1"/>
  <c r="O5466" i="6"/>
  <c r="P5466" i="6" s="1"/>
  <c r="Q5466" i="6" s="1"/>
  <c r="O5467" i="6"/>
  <c r="P5467" i="6" s="1"/>
  <c r="Q5467" i="6" s="1"/>
  <c r="O5468" i="6"/>
  <c r="P5468" i="6" s="1"/>
  <c r="Q5468" i="6" s="1"/>
  <c r="O5469" i="6"/>
  <c r="P5469" i="6" s="1"/>
  <c r="Q5469" i="6" s="1"/>
  <c r="O5470" i="6"/>
  <c r="P5470" i="6" s="1"/>
  <c r="Q5470" i="6" s="1"/>
  <c r="O5471" i="6"/>
  <c r="P5471" i="6" s="1"/>
  <c r="Q5471" i="6" s="1"/>
  <c r="O5472" i="6"/>
  <c r="P5472" i="6" s="1"/>
  <c r="Q5472" i="6" s="1"/>
  <c r="O5473" i="6"/>
  <c r="P5473" i="6" s="1"/>
  <c r="Q5473" i="6" s="1"/>
  <c r="O5474" i="6"/>
  <c r="P5474" i="6" s="1"/>
  <c r="Q5474" i="6" s="1"/>
  <c r="O5475" i="6"/>
  <c r="P5475" i="6" s="1"/>
  <c r="Q5475" i="6" s="1"/>
  <c r="O5476" i="6"/>
  <c r="P5476" i="6" s="1"/>
  <c r="Q5476" i="6" s="1"/>
  <c r="O5477" i="6"/>
  <c r="P5477" i="6" s="1"/>
  <c r="Q5477" i="6" s="1"/>
  <c r="O5478" i="6"/>
  <c r="P5478" i="6" s="1"/>
  <c r="Q5478" i="6" s="1"/>
  <c r="O5479" i="6"/>
  <c r="P5479" i="6" s="1"/>
  <c r="Q5479" i="6" s="1"/>
  <c r="O5480" i="6"/>
  <c r="P5480" i="6" s="1"/>
  <c r="Q5480" i="6" s="1"/>
  <c r="O5481" i="6"/>
  <c r="P5481" i="6" s="1"/>
  <c r="Q5481" i="6" s="1"/>
  <c r="O5482" i="6"/>
  <c r="P5482" i="6" s="1"/>
  <c r="Q5482" i="6" s="1"/>
  <c r="O5483" i="6"/>
  <c r="P5483" i="6" s="1"/>
  <c r="Q5483" i="6" s="1"/>
  <c r="O5484" i="6"/>
  <c r="P5484" i="6" s="1"/>
  <c r="Q5484" i="6" s="1"/>
  <c r="O5485" i="6"/>
  <c r="P5485" i="6" s="1"/>
  <c r="Q5485" i="6" s="1"/>
  <c r="O5486" i="6"/>
  <c r="P5486" i="6" s="1"/>
  <c r="Q5486" i="6" s="1"/>
  <c r="O5487" i="6"/>
  <c r="P5487" i="6" s="1"/>
  <c r="Q5487" i="6" s="1"/>
  <c r="O5488" i="6"/>
  <c r="P5488" i="6" s="1"/>
  <c r="Q5488" i="6" s="1"/>
  <c r="O5489" i="6"/>
  <c r="P5489" i="6" s="1"/>
  <c r="Q5489" i="6" s="1"/>
  <c r="O5490" i="6"/>
  <c r="P5490" i="6" s="1"/>
  <c r="Q5490" i="6" s="1"/>
  <c r="O5491" i="6"/>
  <c r="P5491" i="6" s="1"/>
  <c r="Q5491" i="6" s="1"/>
  <c r="O5492" i="6"/>
  <c r="P5492" i="6" s="1"/>
  <c r="Q5492" i="6" s="1"/>
  <c r="O5493" i="6"/>
  <c r="P5493" i="6" s="1"/>
  <c r="Q5493" i="6" s="1"/>
  <c r="O5494" i="6"/>
  <c r="P5494" i="6" s="1"/>
  <c r="Q5494" i="6" s="1"/>
  <c r="O5495" i="6"/>
  <c r="P5495" i="6" s="1"/>
  <c r="Q5495" i="6" s="1"/>
  <c r="O5496" i="6"/>
  <c r="P5496" i="6" s="1"/>
  <c r="Q5496" i="6" s="1"/>
  <c r="O5497" i="6"/>
  <c r="P5497" i="6" s="1"/>
  <c r="Q5497" i="6" s="1"/>
  <c r="O5498" i="6"/>
  <c r="P5498" i="6" s="1"/>
  <c r="Q5498" i="6" s="1"/>
  <c r="O5499" i="6"/>
  <c r="P5499" i="6" s="1"/>
  <c r="Q5499" i="6" s="1"/>
  <c r="O5500" i="6"/>
  <c r="P5500" i="6" s="1"/>
  <c r="Q5500" i="6" s="1"/>
  <c r="O5501" i="6"/>
  <c r="P5501" i="6" s="1"/>
  <c r="Q5501" i="6" s="1"/>
  <c r="O5502" i="6"/>
  <c r="P5502" i="6" s="1"/>
  <c r="Q5502" i="6" s="1"/>
  <c r="O5503" i="6"/>
  <c r="P5503" i="6" s="1"/>
  <c r="Q5503" i="6" s="1"/>
  <c r="O5504" i="6"/>
  <c r="P5504" i="6" s="1"/>
  <c r="Q5504" i="6" s="1"/>
  <c r="O5505" i="6"/>
  <c r="P5505" i="6" s="1"/>
  <c r="Q5505" i="6" s="1"/>
  <c r="O5506" i="6"/>
  <c r="P5506" i="6" s="1"/>
  <c r="Q5506" i="6" s="1"/>
  <c r="O5507" i="6"/>
  <c r="P5507" i="6" s="1"/>
  <c r="Q5507" i="6" s="1"/>
  <c r="O5508" i="6"/>
  <c r="P5508" i="6" s="1"/>
  <c r="Q5508" i="6" s="1"/>
  <c r="O5509" i="6"/>
  <c r="P5509" i="6" s="1"/>
  <c r="Q5509" i="6" s="1"/>
  <c r="O5510" i="6"/>
  <c r="P5510" i="6" s="1"/>
  <c r="Q5510" i="6" s="1"/>
  <c r="O5511" i="6"/>
  <c r="P5511" i="6" s="1"/>
  <c r="Q5511" i="6" s="1"/>
  <c r="O5512" i="6"/>
  <c r="P5512" i="6" s="1"/>
  <c r="Q5512" i="6" s="1"/>
  <c r="O5513" i="6"/>
  <c r="P5513" i="6" s="1"/>
  <c r="Q5513" i="6" s="1"/>
  <c r="O5514" i="6"/>
  <c r="P5514" i="6" s="1"/>
  <c r="Q5514" i="6" s="1"/>
  <c r="O5515" i="6"/>
  <c r="P5515" i="6" s="1"/>
  <c r="Q5515" i="6" s="1"/>
  <c r="O5516" i="6"/>
  <c r="P5516" i="6" s="1"/>
  <c r="Q5516" i="6" s="1"/>
  <c r="O5517" i="6"/>
  <c r="P5517" i="6" s="1"/>
  <c r="Q5517" i="6" s="1"/>
  <c r="O5518" i="6"/>
  <c r="P5518" i="6" s="1"/>
  <c r="Q5518" i="6" s="1"/>
  <c r="O5519" i="6"/>
  <c r="P5519" i="6" s="1"/>
  <c r="Q5519" i="6" s="1"/>
  <c r="O5520" i="6"/>
  <c r="P5520" i="6" s="1"/>
  <c r="Q5520" i="6" s="1"/>
  <c r="O5521" i="6"/>
  <c r="P5521" i="6" s="1"/>
  <c r="Q5521" i="6" s="1"/>
  <c r="O5522" i="6"/>
  <c r="P5522" i="6" s="1"/>
  <c r="Q5522" i="6" s="1"/>
  <c r="O5523" i="6"/>
  <c r="P5523" i="6" s="1"/>
  <c r="Q5523" i="6" s="1"/>
  <c r="O5524" i="6"/>
  <c r="P5524" i="6" s="1"/>
  <c r="Q5524" i="6" s="1"/>
  <c r="O5525" i="6"/>
  <c r="P5525" i="6" s="1"/>
  <c r="Q5525" i="6" s="1"/>
  <c r="O5526" i="6"/>
  <c r="P5526" i="6" s="1"/>
  <c r="Q5526" i="6" s="1"/>
  <c r="O5527" i="6"/>
  <c r="P5527" i="6" s="1"/>
  <c r="Q5527" i="6" s="1"/>
  <c r="O5528" i="6"/>
  <c r="P5528" i="6" s="1"/>
  <c r="Q5528" i="6" s="1"/>
  <c r="O5529" i="6"/>
  <c r="P5529" i="6" s="1"/>
  <c r="Q5529" i="6" s="1"/>
  <c r="O5530" i="6"/>
  <c r="P5530" i="6" s="1"/>
  <c r="Q5530" i="6" s="1"/>
  <c r="O5531" i="6"/>
  <c r="P5531" i="6" s="1"/>
  <c r="Q5531" i="6" s="1"/>
  <c r="O5532" i="6"/>
  <c r="P5532" i="6" s="1"/>
  <c r="Q5532" i="6" s="1"/>
  <c r="O5533" i="6"/>
  <c r="P5533" i="6" s="1"/>
  <c r="Q5533" i="6" s="1"/>
  <c r="O5534" i="6"/>
  <c r="P5534" i="6" s="1"/>
  <c r="Q5534" i="6" s="1"/>
  <c r="O5535" i="6"/>
  <c r="P5535" i="6" s="1"/>
  <c r="Q5535" i="6" s="1"/>
  <c r="O5536" i="6"/>
  <c r="P5536" i="6" s="1"/>
  <c r="Q5536" i="6" s="1"/>
  <c r="O5537" i="6"/>
  <c r="P5537" i="6" s="1"/>
  <c r="Q5537" i="6" s="1"/>
  <c r="O5538" i="6"/>
  <c r="P5538" i="6" s="1"/>
  <c r="Q5538" i="6" s="1"/>
  <c r="O5539" i="6"/>
  <c r="P5539" i="6" s="1"/>
  <c r="Q5539" i="6" s="1"/>
  <c r="O5540" i="6"/>
  <c r="P5540" i="6" s="1"/>
  <c r="Q5540" i="6" s="1"/>
  <c r="O5541" i="6"/>
  <c r="P5541" i="6" s="1"/>
  <c r="Q5541" i="6" s="1"/>
  <c r="O5542" i="6"/>
  <c r="P5542" i="6" s="1"/>
  <c r="Q5542" i="6" s="1"/>
  <c r="O5543" i="6"/>
  <c r="P5543" i="6" s="1"/>
  <c r="Q5543" i="6" s="1"/>
  <c r="O5544" i="6"/>
  <c r="P5544" i="6" s="1"/>
  <c r="Q5544" i="6" s="1"/>
  <c r="O5545" i="6"/>
  <c r="P5545" i="6" s="1"/>
  <c r="Q5545" i="6" s="1"/>
  <c r="O5546" i="6"/>
  <c r="P5546" i="6" s="1"/>
  <c r="Q5546" i="6" s="1"/>
  <c r="O5547" i="6"/>
  <c r="P5547" i="6" s="1"/>
  <c r="Q5547" i="6" s="1"/>
  <c r="O5548" i="6"/>
  <c r="P5548" i="6" s="1"/>
  <c r="Q5548" i="6" s="1"/>
  <c r="O5549" i="6"/>
  <c r="P5549" i="6" s="1"/>
  <c r="Q5549" i="6" s="1"/>
  <c r="O5550" i="6"/>
  <c r="P5550" i="6" s="1"/>
  <c r="Q5550" i="6" s="1"/>
  <c r="O5551" i="6"/>
  <c r="P5551" i="6" s="1"/>
  <c r="Q5551" i="6" s="1"/>
  <c r="O5552" i="6"/>
  <c r="P5552" i="6" s="1"/>
  <c r="Q5552" i="6" s="1"/>
  <c r="O5553" i="6"/>
  <c r="P5553" i="6" s="1"/>
  <c r="Q5553" i="6" s="1"/>
  <c r="O5554" i="6"/>
  <c r="P5554" i="6" s="1"/>
  <c r="Q5554" i="6" s="1"/>
  <c r="O5555" i="6"/>
  <c r="P5555" i="6" s="1"/>
  <c r="Q5555" i="6" s="1"/>
  <c r="O5556" i="6"/>
  <c r="P5556" i="6" s="1"/>
  <c r="Q5556" i="6" s="1"/>
  <c r="O5557" i="6"/>
  <c r="P5557" i="6" s="1"/>
  <c r="Q5557" i="6" s="1"/>
  <c r="O5558" i="6"/>
  <c r="P5558" i="6" s="1"/>
  <c r="Q5558" i="6" s="1"/>
  <c r="O5559" i="6"/>
  <c r="P5559" i="6" s="1"/>
  <c r="Q5559" i="6" s="1"/>
  <c r="O5560" i="6"/>
  <c r="P5560" i="6" s="1"/>
  <c r="Q5560" i="6" s="1"/>
  <c r="O5561" i="6"/>
  <c r="P5561" i="6" s="1"/>
  <c r="Q5561" i="6" s="1"/>
  <c r="O5562" i="6"/>
  <c r="P5562" i="6" s="1"/>
  <c r="Q5562" i="6" s="1"/>
  <c r="O5563" i="6"/>
  <c r="P5563" i="6" s="1"/>
  <c r="Q5563" i="6" s="1"/>
  <c r="O5564" i="6"/>
  <c r="P5564" i="6" s="1"/>
  <c r="Q5564" i="6" s="1"/>
  <c r="O5565" i="6"/>
  <c r="P5565" i="6" s="1"/>
  <c r="Q5565" i="6" s="1"/>
  <c r="O5566" i="6"/>
  <c r="P5566" i="6" s="1"/>
  <c r="Q5566" i="6" s="1"/>
  <c r="O5567" i="6"/>
  <c r="P5567" i="6" s="1"/>
  <c r="Q5567" i="6" s="1"/>
  <c r="O5568" i="6"/>
  <c r="P5568" i="6" s="1"/>
  <c r="Q5568" i="6" s="1"/>
  <c r="O5569" i="6"/>
  <c r="P5569" i="6" s="1"/>
  <c r="Q5569" i="6" s="1"/>
  <c r="O5570" i="6"/>
  <c r="P5570" i="6" s="1"/>
  <c r="Q5570" i="6" s="1"/>
  <c r="O5571" i="6"/>
  <c r="P5571" i="6" s="1"/>
  <c r="Q5571" i="6" s="1"/>
  <c r="O5572" i="6"/>
  <c r="P5572" i="6" s="1"/>
  <c r="Q5572" i="6" s="1"/>
  <c r="O5573" i="6"/>
  <c r="P5573" i="6" s="1"/>
  <c r="Q5573" i="6" s="1"/>
  <c r="O5574" i="6"/>
  <c r="P5574" i="6" s="1"/>
  <c r="Q5574" i="6" s="1"/>
  <c r="O5575" i="6"/>
  <c r="P5575" i="6" s="1"/>
  <c r="Q5575" i="6" s="1"/>
  <c r="O5576" i="6"/>
  <c r="P5576" i="6" s="1"/>
  <c r="Q5576" i="6" s="1"/>
  <c r="O5577" i="6"/>
  <c r="P5577" i="6" s="1"/>
  <c r="Q5577" i="6" s="1"/>
  <c r="O5578" i="6"/>
  <c r="P5578" i="6" s="1"/>
  <c r="Q5578" i="6" s="1"/>
  <c r="O5579" i="6"/>
  <c r="P5579" i="6" s="1"/>
  <c r="Q5579" i="6" s="1"/>
  <c r="O5580" i="6"/>
  <c r="P5580" i="6" s="1"/>
  <c r="Q5580" i="6" s="1"/>
  <c r="O5581" i="6"/>
  <c r="P5581" i="6" s="1"/>
  <c r="Q5581" i="6" s="1"/>
  <c r="O5582" i="6"/>
  <c r="P5582" i="6" s="1"/>
  <c r="Q5582" i="6" s="1"/>
  <c r="O5583" i="6"/>
  <c r="P5583" i="6" s="1"/>
  <c r="Q5583" i="6" s="1"/>
  <c r="O5584" i="6"/>
  <c r="P5584" i="6" s="1"/>
  <c r="Q5584" i="6" s="1"/>
  <c r="O5585" i="6"/>
  <c r="P5585" i="6" s="1"/>
  <c r="Q5585" i="6" s="1"/>
  <c r="O5586" i="6"/>
  <c r="P5586" i="6" s="1"/>
  <c r="Q5586" i="6" s="1"/>
  <c r="O5587" i="6"/>
  <c r="P5587" i="6" s="1"/>
  <c r="Q5587" i="6" s="1"/>
  <c r="O5588" i="6"/>
  <c r="P5588" i="6" s="1"/>
  <c r="Q5588" i="6" s="1"/>
  <c r="O5589" i="6"/>
  <c r="P5589" i="6" s="1"/>
  <c r="Q5589" i="6" s="1"/>
  <c r="O5590" i="6"/>
  <c r="P5590" i="6" s="1"/>
  <c r="Q5590" i="6" s="1"/>
  <c r="O5591" i="6"/>
  <c r="P5591" i="6" s="1"/>
  <c r="Q5591" i="6" s="1"/>
  <c r="O5592" i="6"/>
  <c r="P5592" i="6" s="1"/>
  <c r="Q5592" i="6" s="1"/>
  <c r="O5593" i="6"/>
  <c r="P5593" i="6" s="1"/>
  <c r="Q5593" i="6" s="1"/>
  <c r="O5594" i="6"/>
  <c r="P5594" i="6" s="1"/>
  <c r="Q5594" i="6" s="1"/>
  <c r="O5595" i="6"/>
  <c r="P5595" i="6" s="1"/>
  <c r="Q5595" i="6" s="1"/>
  <c r="O5596" i="6"/>
  <c r="P5596" i="6" s="1"/>
  <c r="Q5596" i="6" s="1"/>
  <c r="O5597" i="6"/>
  <c r="P5597" i="6" s="1"/>
  <c r="Q5597" i="6" s="1"/>
  <c r="O5598" i="6"/>
  <c r="P5598" i="6" s="1"/>
  <c r="Q5598" i="6" s="1"/>
  <c r="O5599" i="6"/>
  <c r="P5599" i="6" s="1"/>
  <c r="Q5599" i="6" s="1"/>
  <c r="O5600" i="6"/>
  <c r="P5600" i="6" s="1"/>
  <c r="Q5600" i="6" s="1"/>
  <c r="O5601" i="6"/>
  <c r="P5601" i="6" s="1"/>
  <c r="Q5601" i="6" s="1"/>
  <c r="O5602" i="6"/>
  <c r="P5602" i="6" s="1"/>
  <c r="Q5602" i="6" s="1"/>
  <c r="O5603" i="6"/>
  <c r="P5603" i="6" s="1"/>
  <c r="Q5603" i="6" s="1"/>
  <c r="O5604" i="6"/>
  <c r="P5604" i="6" s="1"/>
  <c r="Q5604" i="6" s="1"/>
  <c r="O5605" i="6"/>
  <c r="P5605" i="6" s="1"/>
  <c r="Q5605" i="6" s="1"/>
  <c r="O5606" i="6"/>
  <c r="P5606" i="6" s="1"/>
  <c r="Q5606" i="6" s="1"/>
  <c r="O5607" i="6"/>
  <c r="P5607" i="6" s="1"/>
  <c r="Q5607" i="6" s="1"/>
  <c r="O5608" i="6"/>
  <c r="P5608" i="6" s="1"/>
  <c r="Q5608" i="6" s="1"/>
  <c r="O5609" i="6"/>
  <c r="P5609" i="6" s="1"/>
  <c r="Q5609" i="6" s="1"/>
  <c r="O5610" i="6"/>
  <c r="P5610" i="6" s="1"/>
  <c r="Q5610" i="6" s="1"/>
  <c r="O5611" i="6"/>
  <c r="P5611" i="6" s="1"/>
  <c r="Q5611" i="6" s="1"/>
  <c r="O5612" i="6"/>
  <c r="P5612" i="6" s="1"/>
  <c r="Q5612" i="6" s="1"/>
  <c r="O5613" i="6"/>
  <c r="P5613" i="6" s="1"/>
  <c r="Q5613" i="6" s="1"/>
  <c r="O5614" i="6"/>
  <c r="P5614" i="6" s="1"/>
  <c r="Q5614" i="6" s="1"/>
  <c r="O5615" i="6"/>
  <c r="P5615" i="6" s="1"/>
  <c r="Q5615" i="6" s="1"/>
  <c r="O5616" i="6"/>
  <c r="P5616" i="6" s="1"/>
  <c r="Q5616" i="6" s="1"/>
  <c r="O5617" i="6"/>
  <c r="P5617" i="6" s="1"/>
  <c r="Q5617" i="6" s="1"/>
  <c r="O5618" i="6"/>
  <c r="P5618" i="6" s="1"/>
  <c r="Q5618" i="6" s="1"/>
  <c r="O5619" i="6"/>
  <c r="P5619" i="6" s="1"/>
  <c r="Q5619" i="6" s="1"/>
  <c r="O5620" i="6"/>
  <c r="P5620" i="6" s="1"/>
  <c r="Q5620" i="6" s="1"/>
  <c r="O5621" i="6"/>
  <c r="P5621" i="6" s="1"/>
  <c r="Q5621" i="6" s="1"/>
  <c r="O5622" i="6"/>
  <c r="P5622" i="6" s="1"/>
  <c r="Q5622" i="6" s="1"/>
  <c r="O5623" i="6"/>
  <c r="P5623" i="6" s="1"/>
  <c r="Q5623" i="6" s="1"/>
  <c r="O5624" i="6"/>
  <c r="P5624" i="6" s="1"/>
  <c r="Q5624" i="6" s="1"/>
  <c r="O5625" i="6"/>
  <c r="P5625" i="6" s="1"/>
  <c r="Q5625" i="6" s="1"/>
  <c r="O5626" i="6"/>
  <c r="P5626" i="6" s="1"/>
  <c r="Q5626" i="6" s="1"/>
  <c r="O5627" i="6"/>
  <c r="P5627" i="6" s="1"/>
  <c r="Q5627" i="6" s="1"/>
  <c r="O5628" i="6"/>
  <c r="P5628" i="6" s="1"/>
  <c r="Q5628" i="6" s="1"/>
  <c r="O5629" i="6"/>
  <c r="P5629" i="6" s="1"/>
  <c r="Q5629" i="6" s="1"/>
  <c r="O5630" i="6"/>
  <c r="P5630" i="6" s="1"/>
  <c r="Q5630" i="6" s="1"/>
  <c r="O5631" i="6"/>
  <c r="P5631" i="6" s="1"/>
  <c r="Q5631" i="6" s="1"/>
  <c r="O5632" i="6"/>
  <c r="P5632" i="6" s="1"/>
  <c r="Q5632" i="6" s="1"/>
  <c r="O5633" i="6"/>
  <c r="P5633" i="6" s="1"/>
  <c r="Q5633" i="6" s="1"/>
  <c r="O5634" i="6"/>
  <c r="P5634" i="6" s="1"/>
  <c r="Q5634" i="6" s="1"/>
  <c r="O5635" i="6"/>
  <c r="P5635" i="6" s="1"/>
  <c r="Q5635" i="6" s="1"/>
  <c r="O5636" i="6"/>
  <c r="P5636" i="6" s="1"/>
  <c r="Q5636" i="6" s="1"/>
  <c r="O5637" i="6"/>
  <c r="P5637" i="6" s="1"/>
  <c r="Q5637" i="6" s="1"/>
  <c r="O5638" i="6"/>
  <c r="P5638" i="6" s="1"/>
  <c r="Q5638" i="6" s="1"/>
  <c r="O5639" i="6"/>
  <c r="P5639" i="6" s="1"/>
  <c r="Q5639" i="6" s="1"/>
  <c r="O5640" i="6"/>
  <c r="P5640" i="6" s="1"/>
  <c r="Q5640" i="6" s="1"/>
  <c r="O5641" i="6"/>
  <c r="P5641" i="6" s="1"/>
  <c r="Q5641" i="6" s="1"/>
  <c r="O5642" i="6"/>
  <c r="P5642" i="6" s="1"/>
  <c r="Q5642" i="6" s="1"/>
  <c r="O5643" i="6"/>
  <c r="P5643" i="6" s="1"/>
  <c r="Q5643" i="6" s="1"/>
  <c r="O5644" i="6"/>
  <c r="P5644" i="6" s="1"/>
  <c r="Q5644" i="6" s="1"/>
  <c r="O5645" i="6"/>
  <c r="P5645" i="6" s="1"/>
  <c r="Q5645" i="6" s="1"/>
  <c r="O5646" i="6"/>
  <c r="P5646" i="6" s="1"/>
  <c r="Q5646" i="6" s="1"/>
  <c r="O5647" i="6"/>
  <c r="P5647" i="6" s="1"/>
  <c r="Q5647" i="6" s="1"/>
  <c r="O5648" i="6"/>
  <c r="P5648" i="6" s="1"/>
  <c r="Q5648" i="6" s="1"/>
  <c r="O5649" i="6"/>
  <c r="P5649" i="6" s="1"/>
  <c r="Q5649" i="6" s="1"/>
  <c r="O5650" i="6"/>
  <c r="P5650" i="6" s="1"/>
  <c r="Q5650" i="6" s="1"/>
  <c r="O5651" i="6"/>
  <c r="P5651" i="6" s="1"/>
  <c r="Q5651" i="6" s="1"/>
  <c r="O5652" i="6"/>
  <c r="P5652" i="6" s="1"/>
  <c r="Q5652" i="6" s="1"/>
  <c r="O5653" i="6"/>
  <c r="P5653" i="6" s="1"/>
  <c r="Q5653" i="6" s="1"/>
  <c r="O5654" i="6"/>
  <c r="P5654" i="6" s="1"/>
  <c r="Q5654" i="6" s="1"/>
  <c r="O5655" i="6"/>
  <c r="P5655" i="6" s="1"/>
  <c r="Q5655" i="6" s="1"/>
  <c r="O5656" i="6"/>
  <c r="P5656" i="6" s="1"/>
  <c r="Q5656" i="6" s="1"/>
  <c r="O5657" i="6"/>
  <c r="P5657" i="6" s="1"/>
  <c r="Q5657" i="6" s="1"/>
  <c r="O5658" i="6"/>
  <c r="P5658" i="6" s="1"/>
  <c r="Q5658" i="6" s="1"/>
  <c r="O5659" i="6"/>
  <c r="P5659" i="6" s="1"/>
  <c r="Q5659" i="6" s="1"/>
  <c r="O5660" i="6"/>
  <c r="P5660" i="6" s="1"/>
  <c r="Q5660" i="6" s="1"/>
  <c r="O5661" i="6"/>
  <c r="P5661" i="6" s="1"/>
  <c r="Q5661" i="6" s="1"/>
  <c r="O5662" i="6"/>
  <c r="P5662" i="6" s="1"/>
  <c r="Q5662" i="6" s="1"/>
  <c r="O5663" i="6"/>
  <c r="P5663" i="6" s="1"/>
  <c r="Q5663" i="6" s="1"/>
  <c r="O5664" i="6"/>
  <c r="P5664" i="6" s="1"/>
  <c r="Q5664" i="6" s="1"/>
  <c r="O5665" i="6"/>
  <c r="P5665" i="6" s="1"/>
  <c r="Q5665" i="6" s="1"/>
  <c r="O5666" i="6"/>
  <c r="P5666" i="6" s="1"/>
  <c r="Q5666" i="6" s="1"/>
  <c r="O5667" i="6"/>
  <c r="P5667" i="6" s="1"/>
  <c r="Q5667" i="6" s="1"/>
  <c r="O5668" i="6"/>
  <c r="P5668" i="6" s="1"/>
  <c r="Q5668" i="6" s="1"/>
  <c r="O5669" i="6"/>
  <c r="P5669" i="6" s="1"/>
  <c r="Q5669" i="6" s="1"/>
  <c r="O5670" i="6"/>
  <c r="P5670" i="6" s="1"/>
  <c r="Q5670" i="6" s="1"/>
  <c r="O5671" i="6"/>
  <c r="P5671" i="6" s="1"/>
  <c r="Q5671" i="6" s="1"/>
  <c r="O5672" i="6"/>
  <c r="P5672" i="6" s="1"/>
  <c r="Q5672" i="6" s="1"/>
  <c r="O5673" i="6"/>
  <c r="P5673" i="6" s="1"/>
  <c r="Q5673" i="6" s="1"/>
  <c r="O5674" i="6"/>
  <c r="P5674" i="6" s="1"/>
  <c r="Q5674" i="6" s="1"/>
  <c r="O5675" i="6"/>
  <c r="P5675" i="6" s="1"/>
  <c r="Q5675" i="6" s="1"/>
  <c r="O5676" i="6"/>
  <c r="P5676" i="6" s="1"/>
  <c r="Q5676" i="6" s="1"/>
  <c r="O5677" i="6"/>
  <c r="P5677" i="6" s="1"/>
  <c r="Q5677" i="6" s="1"/>
  <c r="O5678" i="6"/>
  <c r="P5678" i="6" s="1"/>
  <c r="Q5678" i="6" s="1"/>
  <c r="O5679" i="6"/>
  <c r="P5679" i="6" s="1"/>
  <c r="Q5679" i="6" s="1"/>
  <c r="O5680" i="6"/>
  <c r="P5680" i="6" s="1"/>
  <c r="Q5680" i="6" s="1"/>
  <c r="O5681" i="6"/>
  <c r="P5681" i="6" s="1"/>
  <c r="Q5681" i="6" s="1"/>
  <c r="O5682" i="6"/>
  <c r="P5682" i="6" s="1"/>
  <c r="Q5682" i="6" s="1"/>
  <c r="O5683" i="6"/>
  <c r="P5683" i="6" s="1"/>
  <c r="Q5683" i="6" s="1"/>
  <c r="O5684" i="6"/>
  <c r="P5684" i="6" s="1"/>
  <c r="Q5684" i="6" s="1"/>
  <c r="O5685" i="6"/>
  <c r="P5685" i="6" s="1"/>
  <c r="Q5685" i="6" s="1"/>
  <c r="O5686" i="6"/>
  <c r="P5686" i="6" s="1"/>
  <c r="Q5686" i="6" s="1"/>
  <c r="O5687" i="6"/>
  <c r="P5687" i="6" s="1"/>
  <c r="Q5687" i="6" s="1"/>
  <c r="O5688" i="6"/>
  <c r="P5688" i="6" s="1"/>
  <c r="Q5688" i="6" s="1"/>
  <c r="O5689" i="6"/>
  <c r="P5689" i="6" s="1"/>
  <c r="Q5689" i="6" s="1"/>
  <c r="O5690" i="6"/>
  <c r="P5690" i="6" s="1"/>
  <c r="Q5690" i="6" s="1"/>
  <c r="O5691" i="6"/>
  <c r="P5691" i="6" s="1"/>
  <c r="Q5691" i="6" s="1"/>
  <c r="O5692" i="6"/>
  <c r="P5692" i="6" s="1"/>
  <c r="Q5692" i="6" s="1"/>
  <c r="O5693" i="6"/>
  <c r="P5693" i="6" s="1"/>
  <c r="Q5693" i="6" s="1"/>
  <c r="O5694" i="6"/>
  <c r="P5694" i="6" s="1"/>
  <c r="Q5694" i="6" s="1"/>
  <c r="O5695" i="6"/>
  <c r="P5695" i="6" s="1"/>
  <c r="Q5695" i="6" s="1"/>
  <c r="O5696" i="6"/>
  <c r="P5696" i="6" s="1"/>
  <c r="Q5696" i="6" s="1"/>
  <c r="O5697" i="6"/>
  <c r="P5697" i="6" s="1"/>
  <c r="Q5697" i="6" s="1"/>
  <c r="O5698" i="6"/>
  <c r="P5698" i="6" s="1"/>
  <c r="Q5698" i="6" s="1"/>
  <c r="O5699" i="6"/>
  <c r="P5699" i="6" s="1"/>
  <c r="Q5699" i="6" s="1"/>
  <c r="O5700" i="6"/>
  <c r="P5700" i="6" s="1"/>
  <c r="Q5700" i="6" s="1"/>
  <c r="O5701" i="6"/>
  <c r="P5701" i="6" s="1"/>
  <c r="Q5701" i="6" s="1"/>
  <c r="O5702" i="6"/>
  <c r="P5702" i="6" s="1"/>
  <c r="Q5702" i="6" s="1"/>
  <c r="O5703" i="6"/>
  <c r="P5703" i="6" s="1"/>
  <c r="Q5703" i="6" s="1"/>
  <c r="O5704" i="6"/>
  <c r="P5704" i="6" s="1"/>
  <c r="Q5704" i="6" s="1"/>
  <c r="O5705" i="6"/>
  <c r="P5705" i="6" s="1"/>
  <c r="Q5705" i="6" s="1"/>
  <c r="O5706" i="6"/>
  <c r="P5706" i="6" s="1"/>
  <c r="Q5706" i="6" s="1"/>
  <c r="O5707" i="6"/>
  <c r="P5707" i="6" s="1"/>
  <c r="Q5707" i="6" s="1"/>
  <c r="O5708" i="6"/>
  <c r="P5708" i="6" s="1"/>
  <c r="Q5708" i="6" s="1"/>
  <c r="O5709" i="6"/>
  <c r="P5709" i="6" s="1"/>
  <c r="Q5709" i="6" s="1"/>
  <c r="O5710" i="6"/>
  <c r="P5710" i="6" s="1"/>
  <c r="Q5710" i="6" s="1"/>
  <c r="O5711" i="6"/>
  <c r="P5711" i="6" s="1"/>
  <c r="Q5711" i="6" s="1"/>
  <c r="O5712" i="6"/>
  <c r="P5712" i="6" s="1"/>
  <c r="Q5712" i="6" s="1"/>
  <c r="O5713" i="6"/>
  <c r="P5713" i="6" s="1"/>
  <c r="Q5713" i="6" s="1"/>
  <c r="O5714" i="6"/>
  <c r="P5714" i="6" s="1"/>
  <c r="Q5714" i="6" s="1"/>
  <c r="O5715" i="6"/>
  <c r="P5715" i="6" s="1"/>
  <c r="Q5715" i="6" s="1"/>
  <c r="O5716" i="6"/>
  <c r="P5716" i="6" s="1"/>
  <c r="Q5716" i="6" s="1"/>
  <c r="O5717" i="6"/>
  <c r="P5717" i="6" s="1"/>
  <c r="Q5717" i="6" s="1"/>
  <c r="O5718" i="6"/>
  <c r="P5718" i="6" s="1"/>
  <c r="Q5718" i="6" s="1"/>
  <c r="O5719" i="6"/>
  <c r="P5719" i="6" s="1"/>
  <c r="Q5719" i="6" s="1"/>
  <c r="O5720" i="6"/>
  <c r="P5720" i="6" s="1"/>
  <c r="Q5720" i="6" s="1"/>
  <c r="O5721" i="6"/>
  <c r="P5721" i="6" s="1"/>
  <c r="Q5721" i="6" s="1"/>
  <c r="O5722" i="6"/>
  <c r="P5722" i="6" s="1"/>
  <c r="Q5722" i="6" s="1"/>
  <c r="O5723" i="6"/>
  <c r="P5723" i="6" s="1"/>
  <c r="Q5723" i="6" s="1"/>
  <c r="O5724" i="6"/>
  <c r="P5724" i="6" s="1"/>
  <c r="Q5724" i="6" s="1"/>
  <c r="O5725" i="6"/>
  <c r="P5725" i="6" s="1"/>
  <c r="Q5725" i="6" s="1"/>
  <c r="O5726" i="6"/>
  <c r="P5726" i="6" s="1"/>
  <c r="Q5726" i="6" s="1"/>
  <c r="O5727" i="6"/>
  <c r="P5727" i="6" s="1"/>
  <c r="Q5727" i="6" s="1"/>
  <c r="O5728" i="6"/>
  <c r="P5728" i="6" s="1"/>
  <c r="Q5728" i="6" s="1"/>
  <c r="O5729" i="6"/>
  <c r="P5729" i="6" s="1"/>
  <c r="Q5729" i="6" s="1"/>
  <c r="O5730" i="6"/>
  <c r="P5730" i="6" s="1"/>
  <c r="Q5730" i="6" s="1"/>
  <c r="O5731" i="6"/>
  <c r="P5731" i="6" s="1"/>
  <c r="Q5731" i="6" s="1"/>
  <c r="O5732" i="6"/>
  <c r="P5732" i="6" s="1"/>
  <c r="Q5732" i="6" s="1"/>
  <c r="O5733" i="6"/>
  <c r="P5733" i="6" s="1"/>
  <c r="Q5733" i="6" s="1"/>
  <c r="O5734" i="6"/>
  <c r="P5734" i="6" s="1"/>
  <c r="Q5734" i="6" s="1"/>
  <c r="O5735" i="6"/>
  <c r="P5735" i="6" s="1"/>
  <c r="Q5735" i="6" s="1"/>
  <c r="O5736" i="6"/>
  <c r="P5736" i="6" s="1"/>
  <c r="Q5736" i="6" s="1"/>
  <c r="O5737" i="6"/>
  <c r="P5737" i="6" s="1"/>
  <c r="Q5737" i="6" s="1"/>
  <c r="O5738" i="6"/>
  <c r="P5738" i="6" s="1"/>
  <c r="Q5738" i="6" s="1"/>
  <c r="O5739" i="6"/>
  <c r="P5739" i="6" s="1"/>
  <c r="Q5739" i="6" s="1"/>
  <c r="O5740" i="6"/>
  <c r="P5740" i="6" s="1"/>
  <c r="Q5740" i="6" s="1"/>
  <c r="O5741" i="6"/>
  <c r="P5741" i="6" s="1"/>
  <c r="Q5741" i="6" s="1"/>
  <c r="O5742" i="6"/>
  <c r="P5742" i="6" s="1"/>
  <c r="Q5742" i="6" s="1"/>
  <c r="O5743" i="6"/>
  <c r="P5743" i="6" s="1"/>
  <c r="Q5743" i="6" s="1"/>
  <c r="O5744" i="6"/>
  <c r="P5744" i="6" s="1"/>
  <c r="Q5744" i="6" s="1"/>
  <c r="O5745" i="6"/>
  <c r="P5745" i="6" s="1"/>
  <c r="Q5745" i="6" s="1"/>
  <c r="O5746" i="6"/>
  <c r="P5746" i="6" s="1"/>
  <c r="Q5746" i="6" s="1"/>
  <c r="O5747" i="6"/>
  <c r="P5747" i="6" s="1"/>
  <c r="Q5747" i="6" s="1"/>
  <c r="O5748" i="6"/>
  <c r="P5748" i="6" s="1"/>
  <c r="Q5748" i="6" s="1"/>
  <c r="O5749" i="6"/>
  <c r="P5749" i="6" s="1"/>
  <c r="Q5749" i="6" s="1"/>
  <c r="O5750" i="6"/>
  <c r="P5750" i="6" s="1"/>
  <c r="Q5750" i="6" s="1"/>
  <c r="O5751" i="6"/>
  <c r="P5751" i="6" s="1"/>
  <c r="Q5751" i="6" s="1"/>
  <c r="O5752" i="6"/>
  <c r="P5752" i="6" s="1"/>
  <c r="Q5752" i="6" s="1"/>
  <c r="O5753" i="6"/>
  <c r="P5753" i="6" s="1"/>
  <c r="Q5753" i="6" s="1"/>
  <c r="O5754" i="6"/>
  <c r="P5754" i="6" s="1"/>
  <c r="Q5754" i="6" s="1"/>
  <c r="O5755" i="6"/>
  <c r="P5755" i="6" s="1"/>
  <c r="Q5755" i="6" s="1"/>
  <c r="O5756" i="6"/>
  <c r="P5756" i="6" s="1"/>
  <c r="Q5756" i="6" s="1"/>
  <c r="O5757" i="6"/>
  <c r="P5757" i="6" s="1"/>
  <c r="Q5757" i="6" s="1"/>
  <c r="O5758" i="6"/>
  <c r="P5758" i="6" s="1"/>
  <c r="Q5758" i="6" s="1"/>
  <c r="O5759" i="6"/>
  <c r="P5759" i="6" s="1"/>
  <c r="Q5759" i="6" s="1"/>
  <c r="O5760" i="6"/>
  <c r="P5760" i="6" s="1"/>
  <c r="Q5760" i="6" s="1"/>
  <c r="O5761" i="6"/>
  <c r="P5761" i="6" s="1"/>
  <c r="Q5761" i="6" s="1"/>
  <c r="O5762" i="6"/>
  <c r="P5762" i="6" s="1"/>
  <c r="Q5762" i="6" s="1"/>
  <c r="O5763" i="6"/>
  <c r="P5763" i="6" s="1"/>
  <c r="Q5763" i="6" s="1"/>
  <c r="O5764" i="6"/>
  <c r="P5764" i="6" s="1"/>
  <c r="Q5764" i="6" s="1"/>
  <c r="O5765" i="6"/>
  <c r="P5765" i="6" s="1"/>
  <c r="Q5765" i="6" s="1"/>
  <c r="O5766" i="6"/>
  <c r="P5766" i="6" s="1"/>
  <c r="Q5766" i="6" s="1"/>
  <c r="O5767" i="6"/>
  <c r="P5767" i="6" s="1"/>
  <c r="Q5767" i="6" s="1"/>
  <c r="O5768" i="6"/>
  <c r="P5768" i="6" s="1"/>
  <c r="Q5768" i="6" s="1"/>
  <c r="O5769" i="6"/>
  <c r="P5769" i="6" s="1"/>
  <c r="Q5769" i="6" s="1"/>
  <c r="O5770" i="6"/>
  <c r="P5770" i="6" s="1"/>
  <c r="Q5770" i="6" s="1"/>
  <c r="O5771" i="6"/>
  <c r="P5771" i="6" s="1"/>
  <c r="Q5771" i="6" s="1"/>
  <c r="O5772" i="6"/>
  <c r="P5772" i="6" s="1"/>
  <c r="Q5772" i="6" s="1"/>
  <c r="O5773" i="6"/>
  <c r="P5773" i="6" s="1"/>
  <c r="Q5773" i="6" s="1"/>
  <c r="O5774" i="6"/>
  <c r="P5774" i="6" s="1"/>
  <c r="Q5774" i="6" s="1"/>
  <c r="O5775" i="6"/>
  <c r="P5775" i="6" s="1"/>
  <c r="Q5775" i="6" s="1"/>
  <c r="O5776" i="6"/>
  <c r="P5776" i="6" s="1"/>
  <c r="Q5776" i="6" s="1"/>
  <c r="O5777" i="6"/>
  <c r="P5777" i="6" s="1"/>
  <c r="Q5777" i="6" s="1"/>
  <c r="O5778" i="6"/>
  <c r="P5778" i="6" s="1"/>
  <c r="Q5778" i="6" s="1"/>
  <c r="O5779" i="6"/>
  <c r="P5779" i="6" s="1"/>
  <c r="Q5779" i="6" s="1"/>
  <c r="O5780" i="6"/>
  <c r="P5780" i="6" s="1"/>
  <c r="Q5780" i="6" s="1"/>
  <c r="O5781" i="6"/>
  <c r="P5781" i="6" s="1"/>
  <c r="Q5781" i="6" s="1"/>
  <c r="O5782" i="6"/>
  <c r="P5782" i="6" s="1"/>
  <c r="Q5782" i="6" s="1"/>
  <c r="O5783" i="6"/>
  <c r="P5783" i="6" s="1"/>
  <c r="Q5783" i="6" s="1"/>
  <c r="O5784" i="6"/>
  <c r="P5784" i="6" s="1"/>
  <c r="Q5784" i="6" s="1"/>
  <c r="O5785" i="6"/>
  <c r="P5785" i="6" s="1"/>
  <c r="Q5785" i="6" s="1"/>
  <c r="O5786" i="6"/>
  <c r="P5786" i="6" s="1"/>
  <c r="Q5786" i="6" s="1"/>
  <c r="O5787" i="6"/>
  <c r="P5787" i="6" s="1"/>
  <c r="Q5787" i="6" s="1"/>
  <c r="O5788" i="6"/>
  <c r="P5788" i="6" s="1"/>
  <c r="Q5788" i="6" s="1"/>
  <c r="O5789" i="6"/>
  <c r="P5789" i="6" s="1"/>
  <c r="Q5789" i="6" s="1"/>
  <c r="O5790" i="6"/>
  <c r="P5790" i="6" s="1"/>
  <c r="Q5790" i="6" s="1"/>
  <c r="O5791" i="6"/>
  <c r="P5791" i="6" s="1"/>
  <c r="Q5791" i="6" s="1"/>
  <c r="O5792" i="6"/>
  <c r="P5792" i="6" s="1"/>
  <c r="Q5792" i="6" s="1"/>
  <c r="O5793" i="6"/>
  <c r="P5793" i="6" s="1"/>
  <c r="Q5793" i="6" s="1"/>
  <c r="O5794" i="6"/>
  <c r="P5794" i="6" s="1"/>
  <c r="Q5794" i="6" s="1"/>
  <c r="O5795" i="6"/>
  <c r="P5795" i="6" s="1"/>
  <c r="Q5795" i="6" s="1"/>
  <c r="O5796" i="6"/>
  <c r="P5796" i="6" s="1"/>
  <c r="Q5796" i="6" s="1"/>
  <c r="O5797" i="6"/>
  <c r="P5797" i="6" s="1"/>
  <c r="Q5797" i="6" s="1"/>
  <c r="O5798" i="6"/>
  <c r="P5798" i="6" s="1"/>
  <c r="Q5798" i="6" s="1"/>
  <c r="O5799" i="6"/>
  <c r="P5799" i="6" s="1"/>
  <c r="Q5799" i="6" s="1"/>
  <c r="O5800" i="6"/>
  <c r="P5800" i="6" s="1"/>
  <c r="Q5800" i="6" s="1"/>
  <c r="O5801" i="6"/>
  <c r="P5801" i="6" s="1"/>
  <c r="Q5801" i="6" s="1"/>
  <c r="O5802" i="6"/>
  <c r="P5802" i="6" s="1"/>
  <c r="Q5802" i="6" s="1"/>
  <c r="O5803" i="6"/>
  <c r="P5803" i="6" s="1"/>
  <c r="Q5803" i="6" s="1"/>
  <c r="O5804" i="6"/>
  <c r="P5804" i="6" s="1"/>
  <c r="Q5804" i="6" s="1"/>
  <c r="O5805" i="6"/>
  <c r="P5805" i="6" s="1"/>
  <c r="Q5805" i="6" s="1"/>
  <c r="O5806" i="6"/>
  <c r="P5806" i="6" s="1"/>
  <c r="Q5806" i="6" s="1"/>
  <c r="O5807" i="6"/>
  <c r="P5807" i="6" s="1"/>
  <c r="Q5807" i="6" s="1"/>
  <c r="O5808" i="6"/>
  <c r="P5808" i="6" s="1"/>
  <c r="Q5808" i="6" s="1"/>
  <c r="O5809" i="6"/>
  <c r="P5809" i="6" s="1"/>
  <c r="Q5809" i="6" s="1"/>
  <c r="O5810" i="6"/>
  <c r="P5810" i="6" s="1"/>
  <c r="Q5810" i="6" s="1"/>
  <c r="O5811" i="6"/>
  <c r="P5811" i="6" s="1"/>
  <c r="Q5811" i="6" s="1"/>
  <c r="O5812" i="6"/>
  <c r="P5812" i="6" s="1"/>
  <c r="Q5812" i="6" s="1"/>
  <c r="O5813" i="6"/>
  <c r="P5813" i="6" s="1"/>
  <c r="Q5813" i="6" s="1"/>
  <c r="O5814" i="6"/>
  <c r="P5814" i="6" s="1"/>
  <c r="Q5814" i="6" s="1"/>
  <c r="O5815" i="6"/>
  <c r="P5815" i="6" s="1"/>
  <c r="Q5815" i="6" s="1"/>
  <c r="O5816" i="6"/>
  <c r="P5816" i="6" s="1"/>
  <c r="Q5816" i="6" s="1"/>
  <c r="O5817" i="6"/>
  <c r="P5817" i="6" s="1"/>
  <c r="Q5817" i="6" s="1"/>
  <c r="O5818" i="6"/>
  <c r="P5818" i="6" s="1"/>
  <c r="Q5818" i="6" s="1"/>
  <c r="O5819" i="6"/>
  <c r="P5819" i="6" s="1"/>
  <c r="Q5819" i="6" s="1"/>
  <c r="O5820" i="6"/>
  <c r="P5820" i="6" s="1"/>
  <c r="Q5820" i="6" s="1"/>
  <c r="O5821" i="6"/>
  <c r="P5821" i="6" s="1"/>
  <c r="Q5821" i="6" s="1"/>
  <c r="O5822" i="6"/>
  <c r="P5822" i="6" s="1"/>
  <c r="Q5822" i="6" s="1"/>
  <c r="O5823" i="6"/>
  <c r="P5823" i="6" s="1"/>
  <c r="Q5823" i="6" s="1"/>
  <c r="O5824" i="6"/>
  <c r="P5824" i="6" s="1"/>
  <c r="Q5824" i="6" s="1"/>
  <c r="O5825" i="6"/>
  <c r="P5825" i="6" s="1"/>
  <c r="Q5825" i="6" s="1"/>
  <c r="O5826" i="6"/>
  <c r="P5826" i="6" s="1"/>
  <c r="Q5826" i="6" s="1"/>
  <c r="O5827" i="6"/>
  <c r="P5827" i="6" s="1"/>
  <c r="Q5827" i="6" s="1"/>
  <c r="O5828" i="6"/>
  <c r="P5828" i="6" s="1"/>
  <c r="Q5828" i="6" s="1"/>
  <c r="O5829" i="6"/>
  <c r="P5829" i="6" s="1"/>
  <c r="Q5829" i="6" s="1"/>
  <c r="O5830" i="6"/>
  <c r="P5830" i="6" s="1"/>
  <c r="Q5830" i="6" s="1"/>
  <c r="O5831" i="6"/>
  <c r="P5831" i="6" s="1"/>
  <c r="Q5831" i="6" s="1"/>
  <c r="O5832" i="6"/>
  <c r="P5832" i="6" s="1"/>
  <c r="Q5832" i="6" s="1"/>
  <c r="O5833" i="6"/>
  <c r="P5833" i="6" s="1"/>
  <c r="Q5833" i="6" s="1"/>
  <c r="O5834" i="6"/>
  <c r="P5834" i="6" s="1"/>
  <c r="Q5834" i="6" s="1"/>
  <c r="O5835" i="6"/>
  <c r="P5835" i="6" s="1"/>
  <c r="Q5835" i="6" s="1"/>
  <c r="O5836" i="6"/>
  <c r="P5836" i="6" s="1"/>
  <c r="Q5836" i="6" s="1"/>
  <c r="O5837" i="6"/>
  <c r="P5837" i="6" s="1"/>
  <c r="Q5837" i="6" s="1"/>
  <c r="O5838" i="6"/>
  <c r="P5838" i="6" s="1"/>
  <c r="Q5838" i="6" s="1"/>
  <c r="O5839" i="6"/>
  <c r="P5839" i="6" s="1"/>
  <c r="Q5839" i="6" s="1"/>
  <c r="O5840" i="6"/>
  <c r="P5840" i="6" s="1"/>
  <c r="Q5840" i="6" s="1"/>
  <c r="O5841" i="6"/>
  <c r="P5841" i="6" s="1"/>
  <c r="Q5841" i="6" s="1"/>
  <c r="O5842" i="6"/>
  <c r="P5842" i="6" s="1"/>
  <c r="Q5842" i="6" s="1"/>
  <c r="O5843" i="6"/>
  <c r="P5843" i="6" s="1"/>
  <c r="Q5843" i="6" s="1"/>
  <c r="O5844" i="6"/>
  <c r="P5844" i="6" s="1"/>
  <c r="Q5844" i="6" s="1"/>
  <c r="O5845" i="6"/>
  <c r="P5845" i="6" s="1"/>
  <c r="Q5845" i="6" s="1"/>
  <c r="O5846" i="6"/>
  <c r="P5846" i="6" s="1"/>
  <c r="Q5846" i="6" s="1"/>
  <c r="O5847" i="6"/>
  <c r="P5847" i="6" s="1"/>
  <c r="Q5847" i="6" s="1"/>
  <c r="O5848" i="6"/>
  <c r="P5848" i="6" s="1"/>
  <c r="Q5848" i="6" s="1"/>
  <c r="O5849" i="6"/>
  <c r="P5849" i="6" s="1"/>
  <c r="Q5849" i="6" s="1"/>
  <c r="O5850" i="6"/>
  <c r="P5850" i="6" s="1"/>
  <c r="Q5850" i="6" s="1"/>
  <c r="O5851" i="6"/>
  <c r="P5851" i="6" s="1"/>
  <c r="Q5851" i="6" s="1"/>
  <c r="O5852" i="6"/>
  <c r="P5852" i="6" s="1"/>
  <c r="Q5852" i="6" s="1"/>
  <c r="O5853" i="6"/>
  <c r="P5853" i="6" s="1"/>
  <c r="Q5853" i="6" s="1"/>
  <c r="O5854" i="6"/>
  <c r="P5854" i="6" s="1"/>
  <c r="Q5854" i="6" s="1"/>
  <c r="O5855" i="6"/>
  <c r="P5855" i="6" s="1"/>
  <c r="Q5855" i="6" s="1"/>
  <c r="O5856" i="6"/>
  <c r="P5856" i="6" s="1"/>
  <c r="Q5856" i="6" s="1"/>
  <c r="O5857" i="6"/>
  <c r="P5857" i="6" s="1"/>
  <c r="Q5857" i="6" s="1"/>
  <c r="O5858" i="6"/>
  <c r="P5858" i="6" s="1"/>
  <c r="Q5858" i="6" s="1"/>
  <c r="O5859" i="6"/>
  <c r="P5859" i="6" s="1"/>
  <c r="Q5859" i="6" s="1"/>
  <c r="O5860" i="6"/>
  <c r="P5860" i="6" s="1"/>
  <c r="Q5860" i="6" s="1"/>
  <c r="O5861" i="6"/>
  <c r="P5861" i="6" s="1"/>
  <c r="Q5861" i="6" s="1"/>
  <c r="O5862" i="6"/>
  <c r="P5862" i="6" s="1"/>
  <c r="Q5862" i="6" s="1"/>
  <c r="O5863" i="6"/>
  <c r="P5863" i="6" s="1"/>
  <c r="Q5863" i="6" s="1"/>
  <c r="O5864" i="6"/>
  <c r="P5864" i="6" s="1"/>
  <c r="Q5864" i="6" s="1"/>
  <c r="O5865" i="6"/>
  <c r="P5865" i="6" s="1"/>
  <c r="Q5865" i="6" s="1"/>
  <c r="O5866" i="6"/>
  <c r="P5866" i="6" s="1"/>
  <c r="Q5866" i="6" s="1"/>
  <c r="O5867" i="6"/>
  <c r="P5867" i="6" s="1"/>
  <c r="Q5867" i="6" s="1"/>
  <c r="O5868" i="6"/>
  <c r="P5868" i="6" s="1"/>
  <c r="Q5868" i="6" s="1"/>
  <c r="O5869" i="6"/>
  <c r="P5869" i="6" s="1"/>
  <c r="Q5869" i="6" s="1"/>
  <c r="O5870" i="6"/>
  <c r="P5870" i="6" s="1"/>
  <c r="Q5870" i="6" s="1"/>
  <c r="O5871" i="6"/>
  <c r="P5871" i="6" s="1"/>
  <c r="Q5871" i="6" s="1"/>
  <c r="O5872" i="6"/>
  <c r="P5872" i="6" s="1"/>
  <c r="Q5872" i="6" s="1"/>
  <c r="O5873" i="6"/>
  <c r="P5873" i="6" s="1"/>
  <c r="Q5873" i="6" s="1"/>
  <c r="O5874" i="6"/>
  <c r="P5874" i="6" s="1"/>
  <c r="Q5874" i="6" s="1"/>
  <c r="O5875" i="6"/>
  <c r="P5875" i="6" s="1"/>
  <c r="Q5875" i="6" s="1"/>
  <c r="O5876" i="6"/>
  <c r="P5876" i="6" s="1"/>
  <c r="Q5876" i="6" s="1"/>
  <c r="O5877" i="6"/>
  <c r="P5877" i="6" s="1"/>
  <c r="Q5877" i="6" s="1"/>
  <c r="O5878" i="6"/>
  <c r="P5878" i="6" s="1"/>
  <c r="Q5878" i="6" s="1"/>
  <c r="O5879" i="6"/>
  <c r="P5879" i="6" s="1"/>
  <c r="Q5879" i="6" s="1"/>
  <c r="O5880" i="6"/>
  <c r="P5880" i="6" s="1"/>
  <c r="Q5880" i="6" s="1"/>
  <c r="O5881" i="6"/>
  <c r="P5881" i="6" s="1"/>
  <c r="Q5881" i="6" s="1"/>
  <c r="O5882" i="6"/>
  <c r="P5882" i="6" s="1"/>
  <c r="Q5882" i="6" s="1"/>
  <c r="O5883" i="6"/>
  <c r="P5883" i="6" s="1"/>
  <c r="Q5883" i="6" s="1"/>
  <c r="O5884" i="6"/>
  <c r="P5884" i="6" s="1"/>
  <c r="Q5884" i="6" s="1"/>
  <c r="O5885" i="6"/>
  <c r="P5885" i="6" s="1"/>
  <c r="Q5885" i="6" s="1"/>
  <c r="O5886" i="6"/>
  <c r="P5886" i="6" s="1"/>
  <c r="Q5886" i="6" s="1"/>
  <c r="O5887" i="6"/>
  <c r="P5887" i="6" s="1"/>
  <c r="Q5887" i="6" s="1"/>
  <c r="O5888" i="6"/>
  <c r="P5888" i="6" s="1"/>
  <c r="Q5888" i="6" s="1"/>
  <c r="O5889" i="6"/>
  <c r="P5889" i="6" s="1"/>
  <c r="Q5889" i="6" s="1"/>
  <c r="O5890" i="6"/>
  <c r="P5890" i="6" s="1"/>
  <c r="Q5890" i="6" s="1"/>
  <c r="O5891" i="6"/>
  <c r="P5891" i="6" s="1"/>
  <c r="Q5891" i="6" s="1"/>
  <c r="O5892" i="6"/>
  <c r="P5892" i="6" s="1"/>
  <c r="Q5892" i="6" s="1"/>
  <c r="O5893" i="6"/>
  <c r="P5893" i="6" s="1"/>
  <c r="Q5893" i="6" s="1"/>
  <c r="O5894" i="6"/>
  <c r="P5894" i="6" s="1"/>
  <c r="Q5894" i="6" s="1"/>
  <c r="O5895" i="6"/>
  <c r="P5895" i="6" s="1"/>
  <c r="Q5895" i="6" s="1"/>
  <c r="O5896" i="6"/>
  <c r="P5896" i="6" s="1"/>
  <c r="Q5896" i="6" s="1"/>
  <c r="O5897" i="6"/>
  <c r="P5897" i="6" s="1"/>
  <c r="Q5897" i="6" s="1"/>
  <c r="O5898" i="6"/>
  <c r="P5898" i="6" s="1"/>
  <c r="Q5898" i="6" s="1"/>
  <c r="O5899" i="6"/>
  <c r="P5899" i="6" s="1"/>
  <c r="Q5899" i="6" s="1"/>
  <c r="O5900" i="6"/>
  <c r="P5900" i="6" s="1"/>
  <c r="Q5900" i="6" s="1"/>
  <c r="O5901" i="6"/>
  <c r="P5901" i="6" s="1"/>
  <c r="Q5901" i="6" s="1"/>
  <c r="O5902" i="6"/>
  <c r="P5902" i="6" s="1"/>
  <c r="Q5902" i="6" s="1"/>
  <c r="O5903" i="6"/>
  <c r="P5903" i="6" s="1"/>
  <c r="Q5903" i="6" s="1"/>
  <c r="O5904" i="6"/>
  <c r="P5904" i="6" s="1"/>
  <c r="Q5904" i="6" s="1"/>
  <c r="O5905" i="6"/>
  <c r="P5905" i="6" s="1"/>
  <c r="Q5905" i="6" s="1"/>
  <c r="O5906" i="6"/>
  <c r="P5906" i="6" s="1"/>
  <c r="Q5906" i="6" s="1"/>
  <c r="O5907" i="6"/>
  <c r="P5907" i="6" s="1"/>
  <c r="Q5907" i="6" s="1"/>
  <c r="O5908" i="6"/>
  <c r="P5908" i="6" s="1"/>
  <c r="Q5908" i="6" s="1"/>
  <c r="O5909" i="6"/>
  <c r="P5909" i="6" s="1"/>
  <c r="Q5909" i="6" s="1"/>
  <c r="O5910" i="6"/>
  <c r="P5910" i="6" s="1"/>
  <c r="Q5910" i="6" s="1"/>
  <c r="O5911" i="6"/>
  <c r="P5911" i="6" s="1"/>
  <c r="Q5911" i="6" s="1"/>
  <c r="O5912" i="6"/>
  <c r="P5912" i="6" s="1"/>
  <c r="Q5912" i="6" s="1"/>
  <c r="O5913" i="6"/>
  <c r="P5913" i="6" s="1"/>
  <c r="Q5913" i="6" s="1"/>
  <c r="O5914" i="6"/>
  <c r="P5914" i="6" s="1"/>
  <c r="Q5914" i="6" s="1"/>
  <c r="O5915" i="6"/>
  <c r="P5915" i="6" s="1"/>
  <c r="Q5915" i="6" s="1"/>
  <c r="O5916" i="6"/>
  <c r="P5916" i="6" s="1"/>
  <c r="Q5916" i="6" s="1"/>
  <c r="O5917" i="6"/>
  <c r="P5917" i="6" s="1"/>
  <c r="Q5917" i="6" s="1"/>
  <c r="O5918" i="6"/>
  <c r="P5918" i="6" s="1"/>
  <c r="Q5918" i="6" s="1"/>
  <c r="O5919" i="6"/>
  <c r="P5919" i="6" s="1"/>
  <c r="Q5919" i="6" s="1"/>
  <c r="O5920" i="6"/>
  <c r="P5920" i="6" s="1"/>
  <c r="Q5920" i="6" s="1"/>
  <c r="O5921" i="6"/>
  <c r="P5921" i="6" s="1"/>
  <c r="Q5921" i="6" s="1"/>
  <c r="O5922" i="6"/>
  <c r="P5922" i="6" s="1"/>
  <c r="Q5922" i="6" s="1"/>
  <c r="O5923" i="6"/>
  <c r="P5923" i="6" s="1"/>
  <c r="Q5923" i="6" s="1"/>
  <c r="O5924" i="6"/>
  <c r="P5924" i="6" s="1"/>
  <c r="Q5924" i="6" s="1"/>
  <c r="O5925" i="6"/>
  <c r="P5925" i="6" s="1"/>
  <c r="Q5925" i="6" s="1"/>
  <c r="O5926" i="6"/>
  <c r="P5926" i="6" s="1"/>
  <c r="Q5926" i="6" s="1"/>
  <c r="O5927" i="6"/>
  <c r="P5927" i="6" s="1"/>
  <c r="Q5927" i="6" s="1"/>
  <c r="O5928" i="6"/>
  <c r="P5928" i="6" s="1"/>
  <c r="Q5928" i="6" s="1"/>
  <c r="O5929" i="6"/>
  <c r="P5929" i="6" s="1"/>
  <c r="Q5929" i="6" s="1"/>
  <c r="O5930" i="6"/>
  <c r="P5930" i="6" s="1"/>
  <c r="Q5930" i="6" s="1"/>
  <c r="O5931" i="6"/>
  <c r="P5931" i="6" s="1"/>
  <c r="Q5931" i="6" s="1"/>
  <c r="O5932" i="6"/>
  <c r="P5932" i="6" s="1"/>
  <c r="Q5932" i="6" s="1"/>
  <c r="O5933" i="6"/>
  <c r="P5933" i="6" s="1"/>
  <c r="Q5933" i="6" s="1"/>
  <c r="O5934" i="6"/>
  <c r="P5934" i="6" s="1"/>
  <c r="Q5934" i="6" s="1"/>
  <c r="O5935" i="6"/>
  <c r="P5935" i="6" s="1"/>
  <c r="Q5935" i="6" s="1"/>
  <c r="O5936" i="6"/>
  <c r="P5936" i="6" s="1"/>
  <c r="Q5936" i="6" s="1"/>
  <c r="O5937" i="6"/>
  <c r="P5937" i="6" s="1"/>
  <c r="Q5937" i="6" s="1"/>
  <c r="O5938" i="6"/>
  <c r="P5938" i="6" s="1"/>
  <c r="Q5938" i="6" s="1"/>
  <c r="O5939" i="6"/>
  <c r="P5939" i="6" s="1"/>
  <c r="Q5939" i="6" s="1"/>
  <c r="O5940" i="6"/>
  <c r="P5940" i="6" s="1"/>
  <c r="Q5940" i="6" s="1"/>
  <c r="O5941" i="6"/>
  <c r="P5941" i="6" s="1"/>
  <c r="Q5941" i="6" s="1"/>
  <c r="O5942" i="6"/>
  <c r="P5942" i="6" s="1"/>
  <c r="Q5942" i="6" s="1"/>
  <c r="O5943" i="6"/>
  <c r="P5943" i="6" s="1"/>
  <c r="Q5943" i="6" s="1"/>
  <c r="O5944" i="6"/>
  <c r="P5944" i="6" s="1"/>
  <c r="Q5944" i="6" s="1"/>
  <c r="O5945" i="6"/>
  <c r="P5945" i="6" s="1"/>
  <c r="Q5945" i="6" s="1"/>
  <c r="O5946" i="6"/>
  <c r="P5946" i="6" s="1"/>
  <c r="Q5946" i="6" s="1"/>
  <c r="O5947" i="6"/>
  <c r="P5947" i="6" s="1"/>
  <c r="Q5947" i="6" s="1"/>
  <c r="O5948" i="6"/>
  <c r="P5948" i="6" s="1"/>
  <c r="Q5948" i="6" s="1"/>
  <c r="O5949" i="6"/>
  <c r="P5949" i="6" s="1"/>
  <c r="Q5949" i="6" s="1"/>
  <c r="O5950" i="6"/>
  <c r="P5950" i="6" s="1"/>
  <c r="Q5950" i="6" s="1"/>
  <c r="O5951" i="6"/>
  <c r="P5951" i="6" s="1"/>
  <c r="Q5951" i="6" s="1"/>
  <c r="O5952" i="6"/>
  <c r="P5952" i="6" s="1"/>
  <c r="Q5952" i="6" s="1"/>
  <c r="O5953" i="6"/>
  <c r="P5953" i="6" s="1"/>
  <c r="Q5953" i="6" s="1"/>
  <c r="O5954" i="6"/>
  <c r="P5954" i="6" s="1"/>
  <c r="Q5954" i="6" s="1"/>
  <c r="O5955" i="6"/>
  <c r="P5955" i="6" s="1"/>
  <c r="Q5955" i="6" s="1"/>
  <c r="O5956" i="6"/>
  <c r="P5956" i="6" s="1"/>
  <c r="Q5956" i="6" s="1"/>
  <c r="O5957" i="6"/>
  <c r="P5957" i="6" s="1"/>
  <c r="Q5957" i="6" s="1"/>
  <c r="O5958" i="6"/>
  <c r="P5958" i="6" s="1"/>
  <c r="Q5958" i="6" s="1"/>
  <c r="O5959" i="6"/>
  <c r="P5959" i="6" s="1"/>
  <c r="Q5959" i="6" s="1"/>
  <c r="O5960" i="6"/>
  <c r="P5960" i="6" s="1"/>
  <c r="Q5960" i="6" s="1"/>
  <c r="O5961" i="6"/>
  <c r="P5961" i="6" s="1"/>
  <c r="Q5961" i="6" s="1"/>
  <c r="O5962" i="6"/>
  <c r="P5962" i="6" s="1"/>
  <c r="Q5962" i="6" s="1"/>
  <c r="O5963" i="6"/>
  <c r="P5963" i="6" s="1"/>
  <c r="Q5963" i="6" s="1"/>
  <c r="O5964" i="6"/>
  <c r="P5964" i="6" s="1"/>
  <c r="Q5964" i="6" s="1"/>
  <c r="O5965" i="6"/>
  <c r="P5965" i="6" s="1"/>
  <c r="Q5965" i="6" s="1"/>
  <c r="O5966" i="6"/>
  <c r="P5966" i="6" s="1"/>
  <c r="Q5966" i="6" s="1"/>
  <c r="O5967" i="6"/>
  <c r="P5967" i="6" s="1"/>
  <c r="Q5967" i="6" s="1"/>
  <c r="O5968" i="6"/>
  <c r="P5968" i="6" s="1"/>
  <c r="Q5968" i="6" s="1"/>
  <c r="O5969" i="6"/>
  <c r="P5969" i="6" s="1"/>
  <c r="Q5969" i="6" s="1"/>
  <c r="O5970" i="6"/>
  <c r="P5970" i="6" s="1"/>
  <c r="Q5970" i="6" s="1"/>
  <c r="O5971" i="6"/>
  <c r="P5971" i="6" s="1"/>
  <c r="Q5971" i="6" s="1"/>
  <c r="O5972" i="6"/>
  <c r="P5972" i="6" s="1"/>
  <c r="Q5972" i="6" s="1"/>
  <c r="O5973" i="6"/>
  <c r="P5973" i="6" s="1"/>
  <c r="Q5973" i="6" s="1"/>
  <c r="O5974" i="6"/>
  <c r="P5974" i="6" s="1"/>
  <c r="Q5974" i="6" s="1"/>
  <c r="O5975" i="6"/>
  <c r="P5975" i="6" s="1"/>
  <c r="Q5975" i="6" s="1"/>
  <c r="O5976" i="6"/>
  <c r="P5976" i="6" s="1"/>
  <c r="Q5976" i="6" s="1"/>
  <c r="O5977" i="6"/>
  <c r="P5977" i="6" s="1"/>
  <c r="Q5977" i="6" s="1"/>
  <c r="O5978" i="6"/>
  <c r="P5978" i="6" s="1"/>
  <c r="Q5978" i="6" s="1"/>
  <c r="O5979" i="6"/>
  <c r="P5979" i="6" s="1"/>
  <c r="Q5979" i="6" s="1"/>
  <c r="O5980" i="6"/>
  <c r="P5980" i="6" s="1"/>
  <c r="Q5980" i="6" s="1"/>
  <c r="O5981" i="6"/>
  <c r="P5981" i="6" s="1"/>
  <c r="Q5981" i="6" s="1"/>
  <c r="O5982" i="6"/>
  <c r="P5982" i="6" s="1"/>
  <c r="Q5982" i="6" s="1"/>
  <c r="O5983" i="6"/>
  <c r="P5983" i="6" s="1"/>
  <c r="Q5983" i="6" s="1"/>
  <c r="O5984" i="6"/>
  <c r="P5984" i="6" s="1"/>
  <c r="Q5984" i="6" s="1"/>
  <c r="O5985" i="6"/>
  <c r="P5985" i="6" s="1"/>
  <c r="Q5985" i="6" s="1"/>
  <c r="O5986" i="6"/>
  <c r="P5986" i="6" s="1"/>
  <c r="Q5986" i="6" s="1"/>
  <c r="O5987" i="6"/>
  <c r="P5987" i="6" s="1"/>
  <c r="Q5987" i="6" s="1"/>
  <c r="O5988" i="6"/>
  <c r="P5988" i="6" s="1"/>
  <c r="Q5988" i="6" s="1"/>
  <c r="O5989" i="6"/>
  <c r="P5989" i="6" s="1"/>
  <c r="Q5989" i="6" s="1"/>
  <c r="O5990" i="6"/>
  <c r="P5990" i="6" s="1"/>
  <c r="Q5990" i="6" s="1"/>
  <c r="O5991" i="6"/>
  <c r="P5991" i="6" s="1"/>
  <c r="Q5991" i="6" s="1"/>
  <c r="O5992" i="6"/>
  <c r="P5992" i="6" s="1"/>
  <c r="Q5992" i="6" s="1"/>
  <c r="O5993" i="6"/>
  <c r="P5993" i="6" s="1"/>
  <c r="Q5993" i="6" s="1"/>
  <c r="O5994" i="6"/>
  <c r="P5994" i="6" s="1"/>
  <c r="Q5994" i="6" s="1"/>
  <c r="O5995" i="6"/>
  <c r="P5995" i="6" s="1"/>
  <c r="Q5995" i="6" s="1"/>
  <c r="O5996" i="6"/>
  <c r="P5996" i="6" s="1"/>
  <c r="Q5996" i="6" s="1"/>
  <c r="O5997" i="6"/>
  <c r="P5997" i="6" s="1"/>
  <c r="Q5997" i="6" s="1"/>
  <c r="O5998" i="6"/>
  <c r="P5998" i="6" s="1"/>
  <c r="Q5998" i="6" s="1"/>
  <c r="O5999" i="6"/>
  <c r="P5999" i="6" s="1"/>
  <c r="Q5999" i="6" s="1"/>
  <c r="O6000" i="6"/>
  <c r="P6000" i="6" s="1"/>
  <c r="Q6000" i="6" s="1"/>
  <c r="O6001" i="6"/>
  <c r="P6001" i="6" s="1"/>
  <c r="Q6001" i="6" s="1"/>
  <c r="O6002" i="6"/>
  <c r="P6002" i="6" s="1"/>
  <c r="Q6002" i="6" s="1"/>
  <c r="O6003" i="6"/>
  <c r="P6003" i="6" s="1"/>
  <c r="Q6003" i="6" s="1"/>
  <c r="O6004" i="6"/>
  <c r="P6004" i="6" s="1"/>
  <c r="Q6004" i="6" s="1"/>
  <c r="O6005" i="6"/>
  <c r="P6005" i="6" s="1"/>
  <c r="Q6005" i="6" s="1"/>
  <c r="O6006" i="6"/>
  <c r="P6006" i="6" s="1"/>
  <c r="Q6006" i="6" s="1"/>
  <c r="O6007" i="6"/>
  <c r="P6007" i="6" s="1"/>
  <c r="Q6007" i="6" s="1"/>
  <c r="O6008" i="6"/>
  <c r="P6008" i="6" s="1"/>
  <c r="Q6008" i="6" s="1"/>
  <c r="O6009" i="6"/>
  <c r="P6009" i="6" s="1"/>
  <c r="Q6009" i="6" s="1"/>
  <c r="O6010" i="6"/>
  <c r="P6010" i="6" s="1"/>
  <c r="Q6010" i="6" s="1"/>
  <c r="O6011" i="6"/>
  <c r="P6011" i="6" s="1"/>
  <c r="Q6011" i="6" s="1"/>
  <c r="O6012" i="6"/>
  <c r="P6012" i="6" s="1"/>
  <c r="Q6012" i="6" s="1"/>
  <c r="O6013" i="6"/>
  <c r="P6013" i="6" s="1"/>
  <c r="Q6013" i="6" s="1"/>
  <c r="O6014" i="6"/>
  <c r="P6014" i="6" s="1"/>
  <c r="Q6014" i="6" s="1"/>
  <c r="O6015" i="6"/>
  <c r="P6015" i="6" s="1"/>
  <c r="Q6015" i="6" s="1"/>
  <c r="O6016" i="6"/>
  <c r="P6016" i="6" s="1"/>
  <c r="Q6016" i="6" s="1"/>
  <c r="O6017" i="6"/>
  <c r="P6017" i="6" s="1"/>
  <c r="Q6017" i="6" s="1"/>
  <c r="O6018" i="6"/>
  <c r="P6018" i="6" s="1"/>
  <c r="Q6018" i="6" s="1"/>
  <c r="O6019" i="6"/>
  <c r="P6019" i="6" s="1"/>
  <c r="Q6019" i="6" s="1"/>
  <c r="O6020" i="6"/>
  <c r="P6020" i="6" s="1"/>
  <c r="Q6020" i="6" s="1"/>
  <c r="O6021" i="6"/>
  <c r="P6021" i="6" s="1"/>
  <c r="Q6021" i="6" s="1"/>
  <c r="O6022" i="6"/>
  <c r="P6022" i="6" s="1"/>
  <c r="Q6022" i="6" s="1"/>
  <c r="O6023" i="6"/>
  <c r="P6023" i="6" s="1"/>
  <c r="Q6023" i="6" s="1"/>
  <c r="O6024" i="6"/>
  <c r="P6024" i="6" s="1"/>
  <c r="Q6024" i="6" s="1"/>
  <c r="O6025" i="6"/>
  <c r="P6025" i="6" s="1"/>
  <c r="Q6025" i="6" s="1"/>
  <c r="O6026" i="6"/>
  <c r="P6026" i="6" s="1"/>
  <c r="Q6026" i="6" s="1"/>
  <c r="O6027" i="6"/>
  <c r="P6027" i="6" s="1"/>
  <c r="Q6027" i="6" s="1"/>
  <c r="O6028" i="6"/>
  <c r="P6028" i="6" s="1"/>
  <c r="Q6028" i="6" s="1"/>
  <c r="O6029" i="6"/>
  <c r="P6029" i="6" s="1"/>
  <c r="Q6029" i="6" s="1"/>
  <c r="O6030" i="6"/>
  <c r="P6030" i="6" s="1"/>
  <c r="Q6030" i="6" s="1"/>
  <c r="O6031" i="6"/>
  <c r="P6031" i="6" s="1"/>
  <c r="Q6031" i="6" s="1"/>
  <c r="O6032" i="6"/>
  <c r="P6032" i="6" s="1"/>
  <c r="Q6032" i="6" s="1"/>
  <c r="O6033" i="6"/>
  <c r="P6033" i="6" s="1"/>
  <c r="Q6033" i="6" s="1"/>
  <c r="O6034" i="6"/>
  <c r="P6034" i="6" s="1"/>
  <c r="Q6034" i="6" s="1"/>
  <c r="O6035" i="6"/>
  <c r="P6035" i="6" s="1"/>
  <c r="Q6035" i="6" s="1"/>
  <c r="O6036" i="6"/>
  <c r="P6036" i="6" s="1"/>
  <c r="Q6036" i="6" s="1"/>
  <c r="O6037" i="6"/>
  <c r="P6037" i="6" s="1"/>
  <c r="Q6037" i="6" s="1"/>
  <c r="O6038" i="6"/>
  <c r="P6038" i="6" s="1"/>
  <c r="Q6038" i="6" s="1"/>
  <c r="O6039" i="6"/>
  <c r="P6039" i="6" s="1"/>
  <c r="Q6039" i="6" s="1"/>
  <c r="O6040" i="6"/>
  <c r="P6040" i="6" s="1"/>
  <c r="Q6040" i="6" s="1"/>
  <c r="O6041" i="6"/>
  <c r="P6041" i="6" s="1"/>
  <c r="Q6041" i="6" s="1"/>
  <c r="O6042" i="6"/>
  <c r="P6042" i="6" s="1"/>
  <c r="Q6042" i="6" s="1"/>
  <c r="O6043" i="6"/>
  <c r="P6043" i="6" s="1"/>
  <c r="Q6043" i="6" s="1"/>
  <c r="O6044" i="6"/>
  <c r="P6044" i="6" s="1"/>
  <c r="Q6044" i="6" s="1"/>
  <c r="O6045" i="6"/>
  <c r="P6045" i="6" s="1"/>
  <c r="Q6045" i="6" s="1"/>
  <c r="O6046" i="6"/>
  <c r="P6046" i="6" s="1"/>
  <c r="Q6046" i="6" s="1"/>
  <c r="O6047" i="6"/>
  <c r="P6047" i="6" s="1"/>
  <c r="Q6047" i="6" s="1"/>
  <c r="O6048" i="6"/>
  <c r="P6048" i="6" s="1"/>
  <c r="Q6048" i="6" s="1"/>
  <c r="O6049" i="6"/>
  <c r="P6049" i="6" s="1"/>
  <c r="Q6049" i="6" s="1"/>
  <c r="O6050" i="6"/>
  <c r="P6050" i="6" s="1"/>
  <c r="Q6050" i="6" s="1"/>
  <c r="O6051" i="6"/>
  <c r="P6051" i="6" s="1"/>
  <c r="Q6051" i="6" s="1"/>
  <c r="O6052" i="6"/>
  <c r="P6052" i="6" s="1"/>
  <c r="Q6052" i="6" s="1"/>
  <c r="O6053" i="6"/>
  <c r="P6053" i="6" s="1"/>
  <c r="Q6053" i="6" s="1"/>
  <c r="O6054" i="6"/>
  <c r="P6054" i="6" s="1"/>
  <c r="Q6054" i="6" s="1"/>
  <c r="O6055" i="6"/>
  <c r="P6055" i="6" s="1"/>
  <c r="Q6055" i="6" s="1"/>
  <c r="O6056" i="6"/>
  <c r="P6056" i="6" s="1"/>
  <c r="Q6056" i="6" s="1"/>
  <c r="O6057" i="6"/>
  <c r="P6057" i="6" s="1"/>
  <c r="Q6057" i="6" s="1"/>
  <c r="O6058" i="6"/>
  <c r="P6058" i="6" s="1"/>
  <c r="Q6058" i="6" s="1"/>
  <c r="O6059" i="6"/>
  <c r="P6059" i="6" s="1"/>
  <c r="Q6059" i="6" s="1"/>
  <c r="O6060" i="6"/>
  <c r="P6060" i="6" s="1"/>
  <c r="Q6060" i="6" s="1"/>
  <c r="O6061" i="6"/>
  <c r="P6061" i="6" s="1"/>
  <c r="Q6061" i="6" s="1"/>
  <c r="O6062" i="6"/>
  <c r="P6062" i="6" s="1"/>
  <c r="Q6062" i="6" s="1"/>
  <c r="O6063" i="6"/>
  <c r="P6063" i="6" s="1"/>
  <c r="Q6063" i="6" s="1"/>
  <c r="O6064" i="6"/>
  <c r="P6064" i="6" s="1"/>
  <c r="Q6064" i="6" s="1"/>
  <c r="O6065" i="6"/>
  <c r="P6065" i="6" s="1"/>
  <c r="Q6065" i="6" s="1"/>
  <c r="O6066" i="6"/>
  <c r="P6066" i="6" s="1"/>
  <c r="Q6066" i="6" s="1"/>
  <c r="O6067" i="6"/>
  <c r="P6067" i="6" s="1"/>
  <c r="Q6067" i="6" s="1"/>
  <c r="O6068" i="6"/>
  <c r="P6068" i="6" s="1"/>
  <c r="Q6068" i="6" s="1"/>
  <c r="O6069" i="6"/>
  <c r="P6069" i="6" s="1"/>
  <c r="Q6069" i="6" s="1"/>
  <c r="O6070" i="6"/>
  <c r="P6070" i="6" s="1"/>
  <c r="Q6070" i="6" s="1"/>
  <c r="O6071" i="6"/>
  <c r="P6071" i="6" s="1"/>
  <c r="Q6071" i="6" s="1"/>
  <c r="O6072" i="6"/>
  <c r="P6072" i="6" s="1"/>
  <c r="Q6072" i="6" s="1"/>
  <c r="O6073" i="6"/>
  <c r="P6073" i="6" s="1"/>
  <c r="Q6073" i="6" s="1"/>
  <c r="O6074" i="6"/>
  <c r="P6074" i="6" s="1"/>
  <c r="Q6074" i="6" s="1"/>
  <c r="O6075" i="6"/>
  <c r="P6075" i="6" s="1"/>
  <c r="Q6075" i="6" s="1"/>
  <c r="O6076" i="6"/>
  <c r="P6076" i="6" s="1"/>
  <c r="Q6076" i="6" s="1"/>
  <c r="O6077" i="6"/>
  <c r="P6077" i="6" s="1"/>
  <c r="Q6077" i="6" s="1"/>
  <c r="O6078" i="6"/>
  <c r="P6078" i="6" s="1"/>
  <c r="Q6078" i="6" s="1"/>
  <c r="O6079" i="6"/>
  <c r="P6079" i="6" s="1"/>
  <c r="Q6079" i="6" s="1"/>
  <c r="O6080" i="6"/>
  <c r="P6080" i="6" s="1"/>
  <c r="Q6080" i="6" s="1"/>
  <c r="O6081" i="6"/>
  <c r="P6081" i="6" s="1"/>
  <c r="Q6081" i="6" s="1"/>
  <c r="O6082" i="6"/>
  <c r="P6082" i="6" s="1"/>
  <c r="Q6082" i="6" s="1"/>
  <c r="O6083" i="6"/>
  <c r="P6083" i="6" s="1"/>
  <c r="Q6083" i="6" s="1"/>
  <c r="O6084" i="6"/>
  <c r="P6084" i="6" s="1"/>
  <c r="Q6084" i="6" s="1"/>
  <c r="O6085" i="6"/>
  <c r="P6085" i="6" s="1"/>
  <c r="Q6085" i="6" s="1"/>
  <c r="O6086" i="6"/>
  <c r="P6086" i="6" s="1"/>
  <c r="Q6086" i="6" s="1"/>
  <c r="O6087" i="6"/>
  <c r="P6087" i="6" s="1"/>
  <c r="Q6087" i="6" s="1"/>
  <c r="O6088" i="6"/>
  <c r="P6088" i="6" s="1"/>
  <c r="Q6088" i="6" s="1"/>
  <c r="O6089" i="6"/>
  <c r="P6089" i="6" s="1"/>
  <c r="Q6089" i="6" s="1"/>
  <c r="O6090" i="6"/>
  <c r="P6090" i="6" s="1"/>
  <c r="Q6090" i="6" s="1"/>
  <c r="O6091" i="6"/>
  <c r="P6091" i="6" s="1"/>
  <c r="Q6091" i="6" s="1"/>
  <c r="O6092" i="6"/>
  <c r="P6092" i="6" s="1"/>
  <c r="Q6092" i="6" s="1"/>
  <c r="O6093" i="6"/>
  <c r="P6093" i="6" s="1"/>
  <c r="Q6093" i="6" s="1"/>
  <c r="O6094" i="6"/>
  <c r="P6094" i="6" s="1"/>
  <c r="Q6094" i="6" s="1"/>
  <c r="O6095" i="6"/>
  <c r="P6095" i="6" s="1"/>
  <c r="Q6095" i="6" s="1"/>
  <c r="O6096" i="6"/>
  <c r="P6096" i="6" s="1"/>
  <c r="Q6096" i="6" s="1"/>
  <c r="O6097" i="6"/>
  <c r="P6097" i="6" s="1"/>
  <c r="Q6097" i="6" s="1"/>
  <c r="O6098" i="6"/>
  <c r="P6098" i="6" s="1"/>
  <c r="Q6098" i="6" s="1"/>
  <c r="O6099" i="6"/>
  <c r="P6099" i="6" s="1"/>
  <c r="Q6099" i="6" s="1"/>
  <c r="O6100" i="6"/>
  <c r="P6100" i="6" s="1"/>
  <c r="Q6100" i="6" s="1"/>
  <c r="O6101" i="6"/>
  <c r="P6101" i="6" s="1"/>
  <c r="Q6101" i="6" s="1"/>
  <c r="O6102" i="6"/>
  <c r="P6102" i="6" s="1"/>
  <c r="Q6102" i="6" s="1"/>
  <c r="O6103" i="6"/>
  <c r="P6103" i="6" s="1"/>
  <c r="Q6103" i="6" s="1"/>
  <c r="O6104" i="6"/>
  <c r="P6104" i="6" s="1"/>
  <c r="Q6104" i="6" s="1"/>
  <c r="O6105" i="6"/>
  <c r="P6105" i="6" s="1"/>
  <c r="Q6105" i="6" s="1"/>
  <c r="O6106" i="6"/>
  <c r="P6106" i="6" s="1"/>
  <c r="Q6106" i="6" s="1"/>
  <c r="O6107" i="6"/>
  <c r="P6107" i="6" s="1"/>
  <c r="Q6107" i="6" s="1"/>
  <c r="O6108" i="6"/>
  <c r="P6108" i="6" s="1"/>
  <c r="Q6108" i="6" s="1"/>
  <c r="O6109" i="6"/>
  <c r="P6109" i="6" s="1"/>
  <c r="Q6109" i="6" s="1"/>
  <c r="O6110" i="6"/>
  <c r="P6110" i="6" s="1"/>
  <c r="Q6110" i="6" s="1"/>
  <c r="O6111" i="6"/>
  <c r="P6111" i="6" s="1"/>
  <c r="Q6111" i="6" s="1"/>
  <c r="O6112" i="6"/>
  <c r="P6112" i="6" s="1"/>
  <c r="Q6112" i="6" s="1"/>
  <c r="O6113" i="6"/>
  <c r="P6113" i="6" s="1"/>
  <c r="Q6113" i="6" s="1"/>
  <c r="O6114" i="6"/>
  <c r="P6114" i="6" s="1"/>
  <c r="Q6114" i="6" s="1"/>
  <c r="O6115" i="6"/>
  <c r="P6115" i="6" s="1"/>
  <c r="Q6115" i="6" s="1"/>
  <c r="O6116" i="6"/>
  <c r="P6116" i="6" s="1"/>
  <c r="Q6116" i="6" s="1"/>
  <c r="O6117" i="6"/>
  <c r="P6117" i="6" s="1"/>
  <c r="Q6117" i="6" s="1"/>
  <c r="O6118" i="6"/>
  <c r="P6118" i="6" s="1"/>
  <c r="Q6118" i="6" s="1"/>
  <c r="O6119" i="6"/>
  <c r="P6119" i="6" s="1"/>
  <c r="Q6119" i="6" s="1"/>
  <c r="O6120" i="6"/>
  <c r="P6120" i="6" s="1"/>
  <c r="Q6120" i="6" s="1"/>
  <c r="O6121" i="6"/>
  <c r="P6121" i="6" s="1"/>
  <c r="Q6121" i="6" s="1"/>
  <c r="O6122" i="6"/>
  <c r="P6122" i="6" s="1"/>
  <c r="Q6122" i="6" s="1"/>
  <c r="O6123" i="6"/>
  <c r="P6123" i="6" s="1"/>
  <c r="Q6123" i="6" s="1"/>
  <c r="O6124" i="6"/>
  <c r="P6124" i="6" s="1"/>
  <c r="Q6124" i="6" s="1"/>
  <c r="O6125" i="6"/>
  <c r="P6125" i="6" s="1"/>
  <c r="Q6125" i="6" s="1"/>
  <c r="O6126" i="6"/>
  <c r="P6126" i="6" s="1"/>
  <c r="Q6126" i="6" s="1"/>
  <c r="O6127" i="6"/>
  <c r="P6127" i="6" s="1"/>
  <c r="Q6127" i="6" s="1"/>
  <c r="O6128" i="6"/>
  <c r="P6128" i="6" s="1"/>
  <c r="Q6128" i="6" s="1"/>
  <c r="O6129" i="6"/>
  <c r="P6129" i="6" s="1"/>
  <c r="Q6129" i="6" s="1"/>
  <c r="O6130" i="6"/>
  <c r="P6130" i="6" s="1"/>
  <c r="Q6130" i="6" s="1"/>
  <c r="O6131" i="6"/>
  <c r="P6131" i="6" s="1"/>
  <c r="Q6131" i="6" s="1"/>
  <c r="O6132" i="6"/>
  <c r="P6132" i="6" s="1"/>
  <c r="Q6132" i="6" s="1"/>
  <c r="O6133" i="6"/>
  <c r="P6133" i="6" s="1"/>
  <c r="Q6133" i="6" s="1"/>
  <c r="O6134" i="6"/>
  <c r="P6134" i="6" s="1"/>
  <c r="Q6134" i="6" s="1"/>
  <c r="O6135" i="6"/>
  <c r="P6135" i="6" s="1"/>
  <c r="Q6135" i="6" s="1"/>
  <c r="O6136" i="6"/>
  <c r="P6136" i="6" s="1"/>
  <c r="Q6136" i="6" s="1"/>
  <c r="O6137" i="6"/>
  <c r="P6137" i="6" s="1"/>
  <c r="Q6137" i="6" s="1"/>
  <c r="O6138" i="6"/>
  <c r="P6138" i="6" s="1"/>
  <c r="Q6138" i="6" s="1"/>
  <c r="O6139" i="6"/>
  <c r="P6139" i="6" s="1"/>
  <c r="Q6139" i="6" s="1"/>
  <c r="O6140" i="6"/>
  <c r="P6140" i="6" s="1"/>
  <c r="Q6140" i="6" s="1"/>
  <c r="O6141" i="6"/>
  <c r="P6141" i="6" s="1"/>
  <c r="Q6141" i="6" s="1"/>
  <c r="O6142" i="6"/>
  <c r="P6142" i="6" s="1"/>
  <c r="Q6142" i="6" s="1"/>
  <c r="O6143" i="6"/>
  <c r="P6143" i="6" s="1"/>
  <c r="Q6143" i="6" s="1"/>
  <c r="O6144" i="6"/>
  <c r="P6144" i="6" s="1"/>
  <c r="Q6144" i="6" s="1"/>
  <c r="O6145" i="6"/>
  <c r="P6145" i="6" s="1"/>
  <c r="Q6145" i="6" s="1"/>
  <c r="O6146" i="6"/>
  <c r="P6146" i="6" s="1"/>
  <c r="Q6146" i="6" s="1"/>
  <c r="O6147" i="6"/>
  <c r="P6147" i="6" s="1"/>
  <c r="Q6147" i="6" s="1"/>
  <c r="O6148" i="6"/>
  <c r="P6148" i="6" s="1"/>
  <c r="Q6148" i="6" s="1"/>
  <c r="O6149" i="6"/>
  <c r="P6149" i="6" s="1"/>
  <c r="Q6149" i="6" s="1"/>
  <c r="O6150" i="6"/>
  <c r="P6150" i="6" s="1"/>
  <c r="Q6150" i="6" s="1"/>
  <c r="O6151" i="6"/>
  <c r="P6151" i="6" s="1"/>
  <c r="Q6151" i="6" s="1"/>
  <c r="O6152" i="6"/>
  <c r="P6152" i="6" s="1"/>
  <c r="Q6152" i="6" s="1"/>
  <c r="O6153" i="6"/>
  <c r="P6153" i="6" s="1"/>
  <c r="Q6153" i="6" s="1"/>
  <c r="O6154" i="6"/>
  <c r="P6154" i="6" s="1"/>
  <c r="Q6154" i="6" s="1"/>
  <c r="O6155" i="6"/>
  <c r="P6155" i="6" s="1"/>
  <c r="Q6155" i="6" s="1"/>
  <c r="O6156" i="6"/>
  <c r="P6156" i="6" s="1"/>
  <c r="Q6156" i="6" s="1"/>
  <c r="O6157" i="6"/>
  <c r="P6157" i="6" s="1"/>
  <c r="Q6157" i="6" s="1"/>
  <c r="O6158" i="6"/>
  <c r="P6158" i="6" s="1"/>
  <c r="Q6158" i="6" s="1"/>
  <c r="O6159" i="6"/>
  <c r="P6159" i="6" s="1"/>
  <c r="Q6159" i="6" s="1"/>
  <c r="O6160" i="6"/>
  <c r="P6160" i="6" s="1"/>
  <c r="Q6160" i="6" s="1"/>
  <c r="O6161" i="6"/>
  <c r="P6161" i="6" s="1"/>
  <c r="Q6161" i="6" s="1"/>
  <c r="O6162" i="6"/>
  <c r="P6162" i="6" s="1"/>
  <c r="Q6162" i="6" s="1"/>
  <c r="O6163" i="6"/>
  <c r="P6163" i="6" s="1"/>
  <c r="Q6163" i="6" s="1"/>
  <c r="O6164" i="6"/>
  <c r="P6164" i="6" s="1"/>
  <c r="Q6164" i="6" s="1"/>
  <c r="O6165" i="6"/>
  <c r="P6165" i="6" s="1"/>
  <c r="Q6165" i="6" s="1"/>
  <c r="O6166" i="6"/>
  <c r="P6166" i="6" s="1"/>
  <c r="Q6166" i="6" s="1"/>
  <c r="O6167" i="6"/>
  <c r="P6167" i="6" s="1"/>
  <c r="Q6167" i="6" s="1"/>
  <c r="O6168" i="6"/>
  <c r="P6168" i="6" s="1"/>
  <c r="Q6168" i="6" s="1"/>
  <c r="O6169" i="6"/>
  <c r="P6169" i="6" s="1"/>
  <c r="Q6169" i="6" s="1"/>
  <c r="O6170" i="6"/>
  <c r="P6170" i="6" s="1"/>
  <c r="Q6170" i="6" s="1"/>
  <c r="O6171" i="6"/>
  <c r="P6171" i="6" s="1"/>
  <c r="Q6171" i="6" s="1"/>
  <c r="O6172" i="6"/>
  <c r="P6172" i="6" s="1"/>
  <c r="Q6172" i="6" s="1"/>
  <c r="O6173" i="6"/>
  <c r="P6173" i="6" s="1"/>
  <c r="Q6173" i="6" s="1"/>
  <c r="O6174" i="6"/>
  <c r="P6174" i="6" s="1"/>
  <c r="Q6174" i="6" s="1"/>
  <c r="O6175" i="6"/>
  <c r="P6175" i="6" s="1"/>
  <c r="Q6175" i="6" s="1"/>
  <c r="O6176" i="6"/>
  <c r="P6176" i="6" s="1"/>
  <c r="Q6176" i="6" s="1"/>
  <c r="O6177" i="6"/>
  <c r="P6177" i="6" s="1"/>
  <c r="Q6177" i="6" s="1"/>
  <c r="O6178" i="6"/>
  <c r="P6178" i="6" s="1"/>
  <c r="Q6178" i="6" s="1"/>
  <c r="O6179" i="6"/>
  <c r="P6179" i="6" s="1"/>
  <c r="Q6179" i="6" s="1"/>
  <c r="O6180" i="6"/>
  <c r="P6180" i="6" s="1"/>
  <c r="Q6180" i="6" s="1"/>
  <c r="O6181" i="6"/>
  <c r="P6181" i="6" s="1"/>
  <c r="Q6181" i="6" s="1"/>
  <c r="O6182" i="6"/>
  <c r="P6182" i="6" s="1"/>
  <c r="Q6182" i="6" s="1"/>
  <c r="O6183" i="6"/>
  <c r="P6183" i="6" s="1"/>
  <c r="Q6183" i="6" s="1"/>
  <c r="O6184" i="6"/>
  <c r="P6184" i="6" s="1"/>
  <c r="Q6184" i="6" s="1"/>
  <c r="O6185" i="6"/>
  <c r="P6185" i="6" s="1"/>
  <c r="Q6185" i="6" s="1"/>
  <c r="O6186" i="6"/>
  <c r="P6186" i="6" s="1"/>
  <c r="Q6186" i="6" s="1"/>
  <c r="O6187" i="6"/>
  <c r="P6187" i="6" s="1"/>
  <c r="Q6187" i="6" s="1"/>
  <c r="O6188" i="6"/>
  <c r="P6188" i="6" s="1"/>
  <c r="Q6188" i="6" s="1"/>
  <c r="O6189" i="6"/>
  <c r="P6189" i="6" s="1"/>
  <c r="Q6189" i="6" s="1"/>
  <c r="O6190" i="6"/>
  <c r="P6190" i="6" s="1"/>
  <c r="Q6190" i="6" s="1"/>
  <c r="O6191" i="6"/>
  <c r="P6191" i="6" s="1"/>
  <c r="Q6191" i="6" s="1"/>
  <c r="O6192" i="6"/>
  <c r="P6192" i="6" s="1"/>
  <c r="Q6192" i="6" s="1"/>
  <c r="O6193" i="6"/>
  <c r="P6193" i="6" s="1"/>
  <c r="Q6193" i="6" s="1"/>
  <c r="O6194" i="6"/>
  <c r="P6194" i="6" s="1"/>
  <c r="Q6194" i="6" s="1"/>
  <c r="O6195" i="6"/>
  <c r="P6195" i="6" s="1"/>
  <c r="Q6195" i="6" s="1"/>
  <c r="O6196" i="6"/>
  <c r="P6196" i="6" s="1"/>
  <c r="Q6196" i="6" s="1"/>
  <c r="O6197" i="6"/>
  <c r="P6197" i="6" s="1"/>
  <c r="Q6197" i="6" s="1"/>
  <c r="O6198" i="6"/>
  <c r="P6198" i="6" s="1"/>
  <c r="Q6198" i="6" s="1"/>
  <c r="O6199" i="6"/>
  <c r="P6199" i="6" s="1"/>
  <c r="Q6199" i="6" s="1"/>
  <c r="O6200" i="6"/>
  <c r="P6200" i="6" s="1"/>
  <c r="Q6200" i="6" s="1"/>
  <c r="O6201" i="6"/>
  <c r="P6201" i="6" s="1"/>
  <c r="Q6201" i="6" s="1"/>
  <c r="O6202" i="6"/>
  <c r="P6202" i="6" s="1"/>
  <c r="Q6202" i="6" s="1"/>
  <c r="O6203" i="6"/>
  <c r="P6203" i="6" s="1"/>
  <c r="Q6203" i="6" s="1"/>
  <c r="O6204" i="6"/>
  <c r="P6204" i="6" s="1"/>
  <c r="Q6204" i="6" s="1"/>
  <c r="O6205" i="6"/>
  <c r="P6205" i="6" s="1"/>
  <c r="Q6205" i="6" s="1"/>
  <c r="O6206" i="6"/>
  <c r="P6206" i="6" s="1"/>
  <c r="Q6206" i="6" s="1"/>
  <c r="O6207" i="6"/>
  <c r="P6207" i="6" s="1"/>
  <c r="Q6207" i="6" s="1"/>
  <c r="O6208" i="6"/>
  <c r="P6208" i="6" s="1"/>
  <c r="Q6208" i="6" s="1"/>
  <c r="O6209" i="6"/>
  <c r="P6209" i="6" s="1"/>
  <c r="Q6209" i="6" s="1"/>
  <c r="O6210" i="6"/>
  <c r="P6210" i="6" s="1"/>
  <c r="Q6210" i="6" s="1"/>
  <c r="O6211" i="6"/>
  <c r="P6211" i="6" s="1"/>
  <c r="Q6211" i="6" s="1"/>
  <c r="O6212" i="6"/>
  <c r="P6212" i="6" s="1"/>
  <c r="Q6212" i="6" s="1"/>
  <c r="O6213" i="6"/>
  <c r="P6213" i="6" s="1"/>
  <c r="Q6213" i="6" s="1"/>
  <c r="O6214" i="6"/>
  <c r="P6214" i="6" s="1"/>
  <c r="Q6214" i="6" s="1"/>
  <c r="O6215" i="6"/>
  <c r="P6215" i="6" s="1"/>
  <c r="Q6215" i="6" s="1"/>
  <c r="O6216" i="6"/>
  <c r="P6216" i="6" s="1"/>
  <c r="Q6216" i="6" s="1"/>
  <c r="O6217" i="6"/>
  <c r="P6217" i="6" s="1"/>
  <c r="Q6217" i="6" s="1"/>
  <c r="O6218" i="6"/>
  <c r="P6218" i="6" s="1"/>
  <c r="Q6218" i="6" s="1"/>
  <c r="O6219" i="6"/>
  <c r="P6219" i="6" s="1"/>
  <c r="Q6219" i="6" s="1"/>
  <c r="O6220" i="6"/>
  <c r="P6220" i="6" s="1"/>
  <c r="Q6220" i="6" s="1"/>
  <c r="O6221" i="6"/>
  <c r="P6221" i="6" s="1"/>
  <c r="Q6221" i="6" s="1"/>
  <c r="O6222" i="6"/>
  <c r="P6222" i="6" s="1"/>
  <c r="Q6222" i="6" s="1"/>
  <c r="O6223" i="6"/>
  <c r="P6223" i="6" s="1"/>
  <c r="Q6223" i="6" s="1"/>
  <c r="O6224" i="6"/>
  <c r="P6224" i="6" s="1"/>
  <c r="Q6224" i="6" s="1"/>
  <c r="O6225" i="6"/>
  <c r="P6225" i="6" s="1"/>
  <c r="Q6225" i="6" s="1"/>
  <c r="O6226" i="6"/>
  <c r="P6226" i="6" s="1"/>
  <c r="Q6226" i="6" s="1"/>
  <c r="O6227" i="6"/>
  <c r="P6227" i="6" s="1"/>
  <c r="Q6227" i="6" s="1"/>
  <c r="O6228" i="6"/>
  <c r="P6228" i="6" s="1"/>
  <c r="Q6228" i="6" s="1"/>
  <c r="O6229" i="6"/>
  <c r="P6229" i="6" s="1"/>
  <c r="Q6229" i="6" s="1"/>
  <c r="O6230" i="6"/>
  <c r="P6230" i="6" s="1"/>
  <c r="Q6230" i="6" s="1"/>
  <c r="O6231" i="6"/>
  <c r="P6231" i="6" s="1"/>
  <c r="Q6231" i="6" s="1"/>
  <c r="O6232" i="6"/>
  <c r="P6232" i="6" s="1"/>
  <c r="Q6232" i="6" s="1"/>
  <c r="O6233" i="6"/>
  <c r="P6233" i="6" s="1"/>
  <c r="Q6233" i="6" s="1"/>
  <c r="O6234" i="6"/>
  <c r="P6234" i="6" s="1"/>
  <c r="Q6234" i="6" s="1"/>
  <c r="O6235" i="6"/>
  <c r="P6235" i="6" s="1"/>
  <c r="Q6235" i="6" s="1"/>
  <c r="O6236" i="6"/>
  <c r="P6236" i="6" s="1"/>
  <c r="Q6236" i="6" s="1"/>
  <c r="O6237" i="6"/>
  <c r="P6237" i="6" s="1"/>
  <c r="Q6237" i="6" s="1"/>
  <c r="O6238" i="6"/>
  <c r="P6238" i="6" s="1"/>
  <c r="Q6238" i="6" s="1"/>
  <c r="O6239" i="6"/>
  <c r="P6239" i="6" s="1"/>
  <c r="Q6239" i="6" s="1"/>
  <c r="O6240" i="6"/>
  <c r="P6240" i="6" s="1"/>
  <c r="Q6240" i="6" s="1"/>
  <c r="O6241" i="6"/>
  <c r="P6241" i="6" s="1"/>
  <c r="Q6241" i="6" s="1"/>
  <c r="O6242" i="6"/>
  <c r="P6242" i="6" s="1"/>
  <c r="Q6242" i="6" s="1"/>
  <c r="O6243" i="6"/>
  <c r="P6243" i="6" s="1"/>
  <c r="Q6243" i="6" s="1"/>
  <c r="O6244" i="6"/>
  <c r="P6244" i="6" s="1"/>
  <c r="Q6244" i="6" s="1"/>
  <c r="O6245" i="6"/>
  <c r="P6245" i="6" s="1"/>
  <c r="Q6245" i="6" s="1"/>
  <c r="O6246" i="6"/>
  <c r="P6246" i="6" s="1"/>
  <c r="Q6246" i="6" s="1"/>
  <c r="O6247" i="6"/>
  <c r="P6247" i="6" s="1"/>
  <c r="Q6247" i="6" s="1"/>
  <c r="O6248" i="6"/>
  <c r="P6248" i="6" s="1"/>
  <c r="Q6248" i="6" s="1"/>
  <c r="O6249" i="6"/>
  <c r="P6249" i="6" s="1"/>
  <c r="Q6249" i="6" s="1"/>
  <c r="O6250" i="6"/>
  <c r="P6250" i="6" s="1"/>
  <c r="Q6250" i="6" s="1"/>
  <c r="O6251" i="6"/>
  <c r="P6251" i="6" s="1"/>
  <c r="Q6251" i="6" s="1"/>
  <c r="O6252" i="6"/>
  <c r="P6252" i="6" s="1"/>
  <c r="Q6252" i="6" s="1"/>
  <c r="O6253" i="6"/>
  <c r="P6253" i="6" s="1"/>
  <c r="Q6253" i="6" s="1"/>
  <c r="O6254" i="6"/>
  <c r="P6254" i="6" s="1"/>
  <c r="Q6254" i="6" s="1"/>
  <c r="O6255" i="6"/>
  <c r="P6255" i="6" s="1"/>
  <c r="Q6255" i="6" s="1"/>
  <c r="O6256" i="6"/>
  <c r="P6256" i="6" s="1"/>
  <c r="Q6256" i="6" s="1"/>
  <c r="O6257" i="6"/>
  <c r="P6257" i="6" s="1"/>
  <c r="Q6257" i="6" s="1"/>
  <c r="O6258" i="6"/>
  <c r="P6258" i="6" s="1"/>
  <c r="Q6258" i="6" s="1"/>
  <c r="O6259" i="6"/>
  <c r="P6259" i="6" s="1"/>
  <c r="Q6259" i="6" s="1"/>
  <c r="O6260" i="6"/>
  <c r="P6260" i="6" s="1"/>
  <c r="Q6260" i="6" s="1"/>
  <c r="O6261" i="6"/>
  <c r="P6261" i="6" s="1"/>
  <c r="Q6261" i="6" s="1"/>
  <c r="O6262" i="6"/>
  <c r="P6262" i="6" s="1"/>
  <c r="Q6262" i="6" s="1"/>
  <c r="O6263" i="6"/>
  <c r="P6263" i="6" s="1"/>
  <c r="Q6263" i="6" s="1"/>
  <c r="O6264" i="6"/>
  <c r="P6264" i="6" s="1"/>
  <c r="Q6264" i="6" s="1"/>
  <c r="O6265" i="6"/>
  <c r="P6265" i="6" s="1"/>
  <c r="Q6265" i="6" s="1"/>
  <c r="O6266" i="6"/>
  <c r="P6266" i="6" s="1"/>
  <c r="Q6266" i="6" s="1"/>
  <c r="O6267" i="6"/>
  <c r="P6267" i="6" s="1"/>
  <c r="Q6267" i="6" s="1"/>
  <c r="O6268" i="6"/>
  <c r="P6268" i="6" s="1"/>
  <c r="Q6268" i="6" s="1"/>
  <c r="O6269" i="6"/>
  <c r="P6269" i="6" s="1"/>
  <c r="Q6269" i="6" s="1"/>
  <c r="O6270" i="6"/>
  <c r="P6270" i="6" s="1"/>
  <c r="Q6270" i="6" s="1"/>
  <c r="O6271" i="6"/>
  <c r="P6271" i="6" s="1"/>
  <c r="Q6271" i="6" s="1"/>
  <c r="O6272" i="6"/>
  <c r="P6272" i="6" s="1"/>
  <c r="Q6272" i="6" s="1"/>
  <c r="O6273" i="6"/>
  <c r="P6273" i="6" s="1"/>
  <c r="Q6273" i="6" s="1"/>
  <c r="O6274" i="6"/>
  <c r="P6274" i="6" s="1"/>
  <c r="Q6274" i="6" s="1"/>
  <c r="O6275" i="6"/>
  <c r="P6275" i="6" s="1"/>
  <c r="Q6275" i="6" s="1"/>
  <c r="O6276" i="6"/>
  <c r="P6276" i="6" s="1"/>
  <c r="Q6276" i="6" s="1"/>
  <c r="O6277" i="6"/>
  <c r="P6277" i="6" s="1"/>
  <c r="Q6277" i="6" s="1"/>
  <c r="O6278" i="6"/>
  <c r="P6278" i="6" s="1"/>
  <c r="Q6278" i="6" s="1"/>
  <c r="O6279" i="6"/>
  <c r="P6279" i="6" s="1"/>
  <c r="Q6279" i="6" s="1"/>
  <c r="O6280" i="6"/>
  <c r="P6280" i="6" s="1"/>
  <c r="Q6280" i="6" s="1"/>
  <c r="O6281" i="6"/>
  <c r="P6281" i="6" s="1"/>
  <c r="Q6281" i="6" s="1"/>
  <c r="O6282" i="6"/>
  <c r="P6282" i="6" s="1"/>
  <c r="Q6282" i="6" s="1"/>
  <c r="O6283" i="6"/>
  <c r="P6283" i="6" s="1"/>
  <c r="Q6283" i="6" s="1"/>
  <c r="O6284" i="6"/>
  <c r="P6284" i="6" s="1"/>
  <c r="Q6284" i="6" s="1"/>
  <c r="O6285" i="6"/>
  <c r="P6285" i="6" s="1"/>
  <c r="Q6285" i="6" s="1"/>
  <c r="O6286" i="6"/>
  <c r="P6286" i="6" s="1"/>
  <c r="Q6286" i="6" s="1"/>
  <c r="O6287" i="6"/>
  <c r="P6287" i="6" s="1"/>
  <c r="Q6287" i="6" s="1"/>
  <c r="O6288" i="6"/>
  <c r="P6288" i="6" s="1"/>
  <c r="Q6288" i="6" s="1"/>
  <c r="O6289" i="6"/>
  <c r="P6289" i="6" s="1"/>
  <c r="Q6289" i="6" s="1"/>
  <c r="O6290" i="6"/>
  <c r="P6290" i="6" s="1"/>
  <c r="Q6290" i="6" s="1"/>
  <c r="O6291" i="6"/>
  <c r="P6291" i="6" s="1"/>
  <c r="Q6291" i="6" s="1"/>
  <c r="O6292" i="6"/>
  <c r="P6292" i="6" s="1"/>
  <c r="Q6292" i="6" s="1"/>
  <c r="O6293" i="6"/>
  <c r="P6293" i="6" s="1"/>
  <c r="Q6293" i="6" s="1"/>
  <c r="O6294" i="6"/>
  <c r="P6294" i="6" s="1"/>
  <c r="Q6294" i="6" s="1"/>
  <c r="O6295" i="6"/>
  <c r="P6295" i="6" s="1"/>
  <c r="Q6295" i="6" s="1"/>
  <c r="O6296" i="6"/>
  <c r="P6296" i="6" s="1"/>
  <c r="Q6296" i="6" s="1"/>
  <c r="O6297" i="6"/>
  <c r="P6297" i="6" s="1"/>
  <c r="Q6297" i="6" s="1"/>
  <c r="O6298" i="6"/>
  <c r="P6298" i="6" s="1"/>
  <c r="Q6298" i="6" s="1"/>
  <c r="O6299" i="6"/>
  <c r="P6299" i="6" s="1"/>
  <c r="Q6299" i="6" s="1"/>
  <c r="O6300" i="6"/>
  <c r="P6300" i="6" s="1"/>
  <c r="Q6300" i="6" s="1"/>
  <c r="O6301" i="6"/>
  <c r="P6301" i="6" s="1"/>
  <c r="Q6301" i="6" s="1"/>
  <c r="O6302" i="6"/>
  <c r="P6302" i="6" s="1"/>
  <c r="Q6302" i="6" s="1"/>
  <c r="O6303" i="6"/>
  <c r="P6303" i="6" s="1"/>
  <c r="Q6303" i="6" s="1"/>
  <c r="O6304" i="6"/>
  <c r="P6304" i="6" s="1"/>
  <c r="Q6304" i="6" s="1"/>
  <c r="O6305" i="6"/>
  <c r="P6305" i="6" s="1"/>
  <c r="Q6305" i="6" s="1"/>
  <c r="O6306" i="6"/>
  <c r="P6306" i="6" s="1"/>
  <c r="Q6306" i="6" s="1"/>
  <c r="O6307" i="6"/>
  <c r="P6307" i="6" s="1"/>
  <c r="Q6307" i="6" s="1"/>
  <c r="O6308" i="6"/>
  <c r="P6308" i="6" s="1"/>
  <c r="Q6308" i="6" s="1"/>
  <c r="O6309" i="6"/>
  <c r="P6309" i="6" s="1"/>
  <c r="Q6309" i="6" s="1"/>
  <c r="O6310" i="6"/>
  <c r="P6310" i="6" s="1"/>
  <c r="Q6310" i="6" s="1"/>
  <c r="O6311" i="6"/>
  <c r="P6311" i="6" s="1"/>
  <c r="Q6311" i="6" s="1"/>
  <c r="O6312" i="6"/>
  <c r="P6312" i="6" s="1"/>
  <c r="Q6312" i="6" s="1"/>
  <c r="O6313" i="6"/>
  <c r="P6313" i="6" s="1"/>
  <c r="Q6313" i="6" s="1"/>
  <c r="O6314" i="6"/>
  <c r="P6314" i="6" s="1"/>
  <c r="Q6314" i="6" s="1"/>
  <c r="O6315" i="6"/>
  <c r="P6315" i="6" s="1"/>
  <c r="Q6315" i="6" s="1"/>
  <c r="O6316" i="6"/>
  <c r="P6316" i="6" s="1"/>
  <c r="Q6316" i="6" s="1"/>
  <c r="O6317" i="6"/>
  <c r="P6317" i="6" s="1"/>
  <c r="Q6317" i="6" s="1"/>
  <c r="O6318" i="6"/>
  <c r="P6318" i="6" s="1"/>
  <c r="Q6318" i="6" s="1"/>
  <c r="O6319" i="6"/>
  <c r="P6319" i="6" s="1"/>
  <c r="Q6319" i="6" s="1"/>
  <c r="O6320" i="6"/>
  <c r="P6320" i="6" s="1"/>
  <c r="Q6320" i="6" s="1"/>
  <c r="O6321" i="6"/>
  <c r="P6321" i="6" s="1"/>
  <c r="Q6321" i="6" s="1"/>
  <c r="O6322" i="6"/>
  <c r="P6322" i="6" s="1"/>
  <c r="Q6322" i="6" s="1"/>
  <c r="O6323" i="6"/>
  <c r="P6323" i="6" s="1"/>
  <c r="Q6323" i="6" s="1"/>
  <c r="O6324" i="6"/>
  <c r="P6324" i="6" s="1"/>
  <c r="Q6324" i="6" s="1"/>
  <c r="O6325" i="6"/>
  <c r="P6325" i="6" s="1"/>
  <c r="Q6325" i="6" s="1"/>
  <c r="O6326" i="6"/>
  <c r="P6326" i="6" s="1"/>
  <c r="Q6326" i="6" s="1"/>
  <c r="O6327" i="6"/>
  <c r="P6327" i="6" s="1"/>
  <c r="Q6327" i="6" s="1"/>
  <c r="O6328" i="6"/>
  <c r="P6328" i="6" s="1"/>
  <c r="Q6328" i="6" s="1"/>
  <c r="O6329" i="6"/>
  <c r="P6329" i="6" s="1"/>
  <c r="Q6329" i="6" s="1"/>
  <c r="O6330" i="6"/>
  <c r="P6330" i="6" s="1"/>
  <c r="Q6330" i="6" s="1"/>
  <c r="O6331" i="6"/>
  <c r="P6331" i="6" s="1"/>
  <c r="Q6331" i="6" s="1"/>
  <c r="O6332" i="6"/>
  <c r="P6332" i="6" s="1"/>
  <c r="Q6332" i="6" s="1"/>
  <c r="O6333" i="6"/>
  <c r="P6333" i="6" s="1"/>
  <c r="Q6333" i="6" s="1"/>
  <c r="O6334" i="6"/>
  <c r="P6334" i="6" s="1"/>
  <c r="Q6334" i="6" s="1"/>
  <c r="O6335" i="6"/>
  <c r="P6335" i="6" s="1"/>
  <c r="Q6335" i="6" s="1"/>
  <c r="O6336" i="6"/>
  <c r="P6336" i="6" s="1"/>
  <c r="Q6336" i="6" s="1"/>
  <c r="O6337" i="6"/>
  <c r="P6337" i="6" s="1"/>
  <c r="Q6337" i="6" s="1"/>
  <c r="O6338" i="6"/>
  <c r="P6338" i="6" s="1"/>
  <c r="Q6338" i="6" s="1"/>
  <c r="O6339" i="6"/>
  <c r="P6339" i="6" s="1"/>
  <c r="Q6339" i="6" s="1"/>
  <c r="O6340" i="6"/>
  <c r="P6340" i="6" s="1"/>
  <c r="Q6340" i="6" s="1"/>
  <c r="O6341" i="6"/>
  <c r="P6341" i="6" s="1"/>
  <c r="Q6341" i="6" s="1"/>
  <c r="O6342" i="6"/>
  <c r="P6342" i="6" s="1"/>
  <c r="Q6342" i="6" s="1"/>
  <c r="O6343" i="6"/>
  <c r="P6343" i="6" s="1"/>
  <c r="Q6343" i="6" s="1"/>
  <c r="O6344" i="6"/>
  <c r="P6344" i="6" s="1"/>
  <c r="Q6344" i="6" s="1"/>
  <c r="O6345" i="6"/>
  <c r="P6345" i="6" s="1"/>
  <c r="Q6345" i="6" s="1"/>
  <c r="O6346" i="6"/>
  <c r="P6346" i="6" s="1"/>
  <c r="Q6346" i="6" s="1"/>
  <c r="O6347" i="6"/>
  <c r="P6347" i="6" s="1"/>
  <c r="Q6347" i="6" s="1"/>
  <c r="O6348" i="6"/>
  <c r="P6348" i="6" s="1"/>
  <c r="Q6348" i="6" s="1"/>
  <c r="O6349" i="6"/>
  <c r="P6349" i="6" s="1"/>
  <c r="Q6349" i="6" s="1"/>
  <c r="O6350" i="6"/>
  <c r="P6350" i="6" s="1"/>
  <c r="Q6350" i="6" s="1"/>
  <c r="O6351" i="6"/>
  <c r="P6351" i="6" s="1"/>
  <c r="Q6351" i="6" s="1"/>
  <c r="O6352" i="6"/>
  <c r="P6352" i="6" s="1"/>
  <c r="Q6352" i="6" s="1"/>
  <c r="O6353" i="6"/>
  <c r="P6353" i="6" s="1"/>
  <c r="Q6353" i="6" s="1"/>
  <c r="O6354" i="6"/>
  <c r="P6354" i="6" s="1"/>
  <c r="Q6354" i="6" s="1"/>
  <c r="O6355" i="6"/>
  <c r="P6355" i="6" s="1"/>
  <c r="Q6355" i="6" s="1"/>
  <c r="O6356" i="6"/>
  <c r="P6356" i="6" s="1"/>
  <c r="Q6356" i="6" s="1"/>
  <c r="O6357" i="6"/>
  <c r="P6357" i="6" s="1"/>
  <c r="Q6357" i="6" s="1"/>
  <c r="O6358" i="6"/>
  <c r="P6358" i="6" s="1"/>
  <c r="Q6358" i="6" s="1"/>
  <c r="O6359" i="6"/>
  <c r="P6359" i="6" s="1"/>
  <c r="Q6359" i="6" s="1"/>
  <c r="O6360" i="6"/>
  <c r="P6360" i="6" s="1"/>
  <c r="Q6360" i="6" s="1"/>
  <c r="O6361" i="6"/>
  <c r="P6361" i="6" s="1"/>
  <c r="Q6361" i="6" s="1"/>
  <c r="O6362" i="6"/>
  <c r="P6362" i="6" s="1"/>
  <c r="Q6362" i="6" s="1"/>
  <c r="O6363" i="6"/>
  <c r="P6363" i="6" s="1"/>
  <c r="Q6363" i="6" s="1"/>
  <c r="O6364" i="6"/>
  <c r="P6364" i="6" s="1"/>
  <c r="Q6364" i="6" s="1"/>
  <c r="O6365" i="6"/>
  <c r="P6365" i="6" s="1"/>
  <c r="Q6365" i="6" s="1"/>
  <c r="O6366" i="6"/>
  <c r="P6366" i="6" s="1"/>
  <c r="Q6366" i="6" s="1"/>
  <c r="O6367" i="6"/>
  <c r="P6367" i="6" s="1"/>
  <c r="Q6367" i="6" s="1"/>
  <c r="O6368" i="6"/>
  <c r="P6368" i="6" s="1"/>
  <c r="Q6368" i="6" s="1"/>
  <c r="O6369" i="6"/>
  <c r="P6369" i="6" s="1"/>
  <c r="Q6369" i="6" s="1"/>
  <c r="O6370" i="6"/>
  <c r="P6370" i="6" s="1"/>
  <c r="Q6370" i="6" s="1"/>
  <c r="O6371" i="6"/>
  <c r="P6371" i="6" s="1"/>
  <c r="Q6371" i="6" s="1"/>
  <c r="O6372" i="6"/>
  <c r="P6372" i="6" s="1"/>
  <c r="Q6372" i="6" s="1"/>
  <c r="O6373" i="6"/>
  <c r="P6373" i="6" s="1"/>
  <c r="Q6373" i="6" s="1"/>
  <c r="O6374" i="6"/>
  <c r="P6374" i="6" s="1"/>
  <c r="Q6374" i="6" s="1"/>
  <c r="O6375" i="6"/>
  <c r="P6375" i="6" s="1"/>
  <c r="Q6375" i="6" s="1"/>
  <c r="O6376" i="6"/>
  <c r="P6376" i="6" s="1"/>
  <c r="Q6376" i="6" s="1"/>
  <c r="O6377" i="6"/>
  <c r="P6377" i="6" s="1"/>
  <c r="Q6377" i="6" s="1"/>
  <c r="O6378" i="6"/>
  <c r="P6378" i="6" s="1"/>
  <c r="Q6378" i="6" s="1"/>
  <c r="O6379" i="6"/>
  <c r="P6379" i="6" s="1"/>
  <c r="Q6379" i="6" s="1"/>
  <c r="O6380" i="6"/>
  <c r="P6380" i="6" s="1"/>
  <c r="Q6380" i="6" s="1"/>
  <c r="O6381" i="6"/>
  <c r="P6381" i="6" s="1"/>
  <c r="Q6381" i="6" s="1"/>
  <c r="O6382" i="6"/>
  <c r="P6382" i="6" s="1"/>
  <c r="Q6382" i="6" s="1"/>
  <c r="O6383" i="6"/>
  <c r="P6383" i="6" s="1"/>
  <c r="Q6383" i="6" s="1"/>
  <c r="O6384" i="6"/>
  <c r="P6384" i="6" s="1"/>
  <c r="Q6384" i="6" s="1"/>
  <c r="O6385" i="6"/>
  <c r="P6385" i="6" s="1"/>
  <c r="Q6385" i="6" s="1"/>
  <c r="O6386" i="6"/>
  <c r="P6386" i="6" s="1"/>
  <c r="Q6386" i="6" s="1"/>
  <c r="O6387" i="6"/>
  <c r="P6387" i="6" s="1"/>
  <c r="Q6387" i="6" s="1"/>
  <c r="O6388" i="6"/>
  <c r="P6388" i="6" s="1"/>
  <c r="Q6388" i="6" s="1"/>
  <c r="O6389" i="6"/>
  <c r="P6389" i="6" s="1"/>
  <c r="Q6389" i="6" s="1"/>
  <c r="O6390" i="6"/>
  <c r="P6390" i="6" s="1"/>
  <c r="Q6390" i="6" s="1"/>
  <c r="O6391" i="6"/>
  <c r="P6391" i="6" s="1"/>
  <c r="Q6391" i="6" s="1"/>
  <c r="O6392" i="6"/>
  <c r="P6392" i="6" s="1"/>
  <c r="Q6392" i="6" s="1"/>
  <c r="O6393" i="6"/>
  <c r="P6393" i="6" s="1"/>
  <c r="Q6393" i="6" s="1"/>
  <c r="O6394" i="6"/>
  <c r="P6394" i="6" s="1"/>
  <c r="Q6394" i="6" s="1"/>
  <c r="O6395" i="6"/>
  <c r="P6395" i="6" s="1"/>
  <c r="Q6395" i="6" s="1"/>
  <c r="O6396" i="6"/>
  <c r="P6396" i="6" s="1"/>
  <c r="Q6396" i="6" s="1"/>
  <c r="O6397" i="6"/>
  <c r="P6397" i="6" s="1"/>
  <c r="Q6397" i="6" s="1"/>
  <c r="O6398" i="6"/>
  <c r="P6398" i="6" s="1"/>
  <c r="Q6398" i="6" s="1"/>
  <c r="O6399" i="6"/>
  <c r="P6399" i="6" s="1"/>
  <c r="Q6399" i="6" s="1"/>
  <c r="O6400" i="6"/>
  <c r="P6400" i="6" s="1"/>
  <c r="Q6400" i="6" s="1"/>
  <c r="O6401" i="6"/>
  <c r="P6401" i="6" s="1"/>
  <c r="Q6401" i="6" s="1"/>
  <c r="O6402" i="6"/>
  <c r="P6402" i="6" s="1"/>
  <c r="Q6402" i="6" s="1"/>
  <c r="O6403" i="6"/>
  <c r="P6403" i="6" s="1"/>
  <c r="Q6403" i="6" s="1"/>
  <c r="O6404" i="6"/>
  <c r="P6404" i="6" s="1"/>
  <c r="Q6404" i="6" s="1"/>
  <c r="O6405" i="6"/>
  <c r="P6405" i="6" s="1"/>
  <c r="Q6405" i="6" s="1"/>
  <c r="O6406" i="6"/>
  <c r="P6406" i="6" s="1"/>
  <c r="Q6406" i="6" s="1"/>
  <c r="O6407" i="6"/>
  <c r="P6407" i="6" s="1"/>
  <c r="Q6407" i="6" s="1"/>
  <c r="O6408" i="6"/>
  <c r="P6408" i="6" s="1"/>
  <c r="Q6408" i="6" s="1"/>
  <c r="O6409" i="6"/>
  <c r="P6409" i="6" s="1"/>
  <c r="Q6409" i="6" s="1"/>
  <c r="O6410" i="6"/>
  <c r="P6410" i="6" s="1"/>
  <c r="Q6410" i="6" s="1"/>
  <c r="O6411" i="6"/>
  <c r="P6411" i="6" s="1"/>
  <c r="Q6411" i="6" s="1"/>
  <c r="O6412" i="6"/>
  <c r="P6412" i="6" s="1"/>
  <c r="Q6412" i="6" s="1"/>
  <c r="O6413" i="6"/>
  <c r="P6413" i="6" s="1"/>
  <c r="Q6413" i="6" s="1"/>
  <c r="O6414" i="6"/>
  <c r="P6414" i="6" s="1"/>
  <c r="Q6414" i="6" s="1"/>
  <c r="O6415" i="6"/>
  <c r="P6415" i="6" s="1"/>
  <c r="Q6415" i="6" s="1"/>
  <c r="O6416" i="6"/>
  <c r="P6416" i="6" s="1"/>
  <c r="Q6416" i="6" s="1"/>
  <c r="O6417" i="6"/>
  <c r="P6417" i="6" s="1"/>
  <c r="Q6417" i="6" s="1"/>
  <c r="O6418" i="6"/>
  <c r="P6418" i="6" s="1"/>
  <c r="Q6418" i="6" s="1"/>
  <c r="O6419" i="6"/>
  <c r="P6419" i="6" s="1"/>
  <c r="Q6419" i="6" s="1"/>
  <c r="O6420" i="6"/>
  <c r="P6420" i="6" s="1"/>
  <c r="Q6420" i="6" s="1"/>
  <c r="O6421" i="6"/>
  <c r="P6421" i="6" s="1"/>
  <c r="Q6421" i="6" s="1"/>
  <c r="O6422" i="6"/>
  <c r="P6422" i="6" s="1"/>
  <c r="Q6422" i="6" s="1"/>
  <c r="O6423" i="6"/>
  <c r="P6423" i="6" s="1"/>
  <c r="Q6423" i="6" s="1"/>
  <c r="O6424" i="6"/>
  <c r="P6424" i="6" s="1"/>
  <c r="Q6424" i="6" s="1"/>
  <c r="O6425" i="6"/>
  <c r="P6425" i="6" s="1"/>
  <c r="Q6425" i="6" s="1"/>
  <c r="O6426" i="6"/>
  <c r="P6426" i="6" s="1"/>
  <c r="Q6426" i="6" s="1"/>
  <c r="O6427" i="6"/>
  <c r="P6427" i="6" s="1"/>
  <c r="Q6427" i="6" s="1"/>
  <c r="O6428" i="6"/>
  <c r="P6428" i="6" s="1"/>
  <c r="Q6428" i="6" s="1"/>
  <c r="O6429" i="6"/>
  <c r="P6429" i="6" s="1"/>
  <c r="Q6429" i="6" s="1"/>
  <c r="O6430" i="6"/>
  <c r="P6430" i="6" s="1"/>
  <c r="Q6430" i="6" s="1"/>
  <c r="O6431" i="6"/>
  <c r="P6431" i="6" s="1"/>
  <c r="Q6431" i="6" s="1"/>
  <c r="O6432" i="6"/>
  <c r="P6432" i="6" s="1"/>
  <c r="Q6432" i="6" s="1"/>
  <c r="O6433" i="6"/>
  <c r="P6433" i="6" s="1"/>
  <c r="Q6433" i="6" s="1"/>
  <c r="O6434" i="6"/>
  <c r="P6434" i="6" s="1"/>
  <c r="Q6434" i="6" s="1"/>
  <c r="O6435" i="6"/>
  <c r="P6435" i="6" s="1"/>
  <c r="Q6435" i="6" s="1"/>
  <c r="O6436" i="6"/>
  <c r="P6436" i="6" s="1"/>
  <c r="Q6436" i="6" s="1"/>
  <c r="O6437" i="6"/>
  <c r="P6437" i="6" s="1"/>
  <c r="Q6437" i="6" s="1"/>
  <c r="O6438" i="6"/>
  <c r="P6438" i="6" s="1"/>
  <c r="Q6438" i="6" s="1"/>
  <c r="O6439" i="6"/>
  <c r="P6439" i="6" s="1"/>
  <c r="Q6439" i="6" s="1"/>
  <c r="O6440" i="6"/>
  <c r="P6440" i="6" s="1"/>
  <c r="Q6440" i="6" s="1"/>
  <c r="O6441" i="6"/>
  <c r="P6441" i="6" s="1"/>
  <c r="Q6441" i="6" s="1"/>
  <c r="O6442" i="6"/>
  <c r="P6442" i="6" s="1"/>
  <c r="Q6442" i="6" s="1"/>
  <c r="O6443" i="6"/>
  <c r="P6443" i="6" s="1"/>
  <c r="Q6443" i="6" s="1"/>
  <c r="O6444" i="6"/>
  <c r="P6444" i="6" s="1"/>
  <c r="Q6444" i="6" s="1"/>
  <c r="O6445" i="6"/>
  <c r="P6445" i="6" s="1"/>
  <c r="Q6445" i="6" s="1"/>
  <c r="O6446" i="6"/>
  <c r="P6446" i="6" s="1"/>
  <c r="Q6446" i="6" s="1"/>
  <c r="O6447" i="6"/>
  <c r="P6447" i="6" s="1"/>
  <c r="Q6447" i="6" s="1"/>
  <c r="O6448" i="6"/>
  <c r="P6448" i="6" s="1"/>
  <c r="Q6448" i="6" s="1"/>
  <c r="O6449" i="6"/>
  <c r="P6449" i="6" s="1"/>
  <c r="Q6449" i="6" s="1"/>
  <c r="O6450" i="6"/>
  <c r="P6450" i="6" s="1"/>
  <c r="Q6450" i="6" s="1"/>
  <c r="O6451" i="6"/>
  <c r="P6451" i="6" s="1"/>
  <c r="Q6451" i="6" s="1"/>
  <c r="O6452" i="6"/>
  <c r="P6452" i="6" s="1"/>
  <c r="Q6452" i="6" s="1"/>
  <c r="O6453" i="6"/>
  <c r="P6453" i="6" s="1"/>
  <c r="Q6453" i="6" s="1"/>
  <c r="O6454" i="6"/>
  <c r="P6454" i="6" s="1"/>
  <c r="Q6454" i="6" s="1"/>
  <c r="O6455" i="6"/>
  <c r="P6455" i="6" s="1"/>
  <c r="Q6455" i="6" s="1"/>
  <c r="O6456" i="6"/>
  <c r="P6456" i="6" s="1"/>
  <c r="Q6456" i="6" s="1"/>
  <c r="O6457" i="6"/>
  <c r="P6457" i="6" s="1"/>
  <c r="Q6457" i="6" s="1"/>
  <c r="O6458" i="6"/>
  <c r="P6458" i="6" s="1"/>
  <c r="Q6458" i="6" s="1"/>
  <c r="O6459" i="6"/>
  <c r="P6459" i="6" s="1"/>
  <c r="Q6459" i="6" s="1"/>
  <c r="O6460" i="6"/>
  <c r="P6460" i="6" s="1"/>
  <c r="Q6460" i="6" s="1"/>
  <c r="O6461" i="6"/>
  <c r="P6461" i="6" s="1"/>
  <c r="Q6461" i="6" s="1"/>
  <c r="O6462" i="6"/>
  <c r="P6462" i="6" s="1"/>
  <c r="Q6462" i="6" s="1"/>
  <c r="O6463" i="6"/>
  <c r="P6463" i="6" s="1"/>
  <c r="Q6463" i="6" s="1"/>
  <c r="O6464" i="6"/>
  <c r="P6464" i="6" s="1"/>
  <c r="Q6464" i="6" s="1"/>
  <c r="O6465" i="6"/>
  <c r="P6465" i="6" s="1"/>
  <c r="Q6465" i="6" s="1"/>
  <c r="O6466" i="6"/>
  <c r="P6466" i="6" s="1"/>
  <c r="Q6466" i="6" s="1"/>
  <c r="O6467" i="6"/>
  <c r="P6467" i="6" s="1"/>
  <c r="Q6467" i="6" s="1"/>
  <c r="O6468" i="6"/>
  <c r="P6468" i="6" s="1"/>
  <c r="Q6468" i="6" s="1"/>
  <c r="O6469" i="6"/>
  <c r="P6469" i="6" s="1"/>
  <c r="Q6469" i="6" s="1"/>
  <c r="O6470" i="6"/>
  <c r="P6470" i="6" s="1"/>
  <c r="Q6470" i="6" s="1"/>
  <c r="O6471" i="6"/>
  <c r="P6471" i="6" s="1"/>
  <c r="Q6471" i="6" s="1"/>
  <c r="O6472" i="6"/>
  <c r="P6472" i="6" s="1"/>
  <c r="Q6472" i="6" s="1"/>
  <c r="O6473" i="6"/>
  <c r="P6473" i="6" s="1"/>
  <c r="Q6473" i="6" s="1"/>
  <c r="O6474" i="6"/>
  <c r="P6474" i="6" s="1"/>
  <c r="Q6474" i="6" s="1"/>
  <c r="O6475" i="6"/>
  <c r="P6475" i="6" s="1"/>
  <c r="Q6475" i="6" s="1"/>
  <c r="O6476" i="6"/>
  <c r="P6476" i="6" s="1"/>
  <c r="Q6476" i="6" s="1"/>
  <c r="O6477" i="6"/>
  <c r="P6477" i="6" s="1"/>
  <c r="Q6477" i="6" s="1"/>
  <c r="O6478" i="6"/>
  <c r="P6478" i="6" s="1"/>
  <c r="Q6478" i="6" s="1"/>
  <c r="O6479" i="6"/>
  <c r="P6479" i="6" s="1"/>
  <c r="Q6479" i="6" s="1"/>
  <c r="O6480" i="6"/>
  <c r="P6480" i="6" s="1"/>
  <c r="Q6480" i="6" s="1"/>
  <c r="O6481" i="6"/>
  <c r="P6481" i="6" s="1"/>
  <c r="Q6481" i="6" s="1"/>
  <c r="O6482" i="6"/>
  <c r="P6482" i="6" s="1"/>
  <c r="Q6482" i="6" s="1"/>
  <c r="O6483" i="6"/>
  <c r="P6483" i="6" s="1"/>
  <c r="Q6483" i="6" s="1"/>
  <c r="O6484" i="6"/>
  <c r="P6484" i="6" s="1"/>
  <c r="Q6484" i="6" s="1"/>
  <c r="O6485" i="6"/>
  <c r="P6485" i="6" s="1"/>
  <c r="Q6485" i="6" s="1"/>
  <c r="O6486" i="6"/>
  <c r="P6486" i="6" s="1"/>
  <c r="Q6486" i="6" s="1"/>
  <c r="O6487" i="6"/>
  <c r="P6487" i="6" s="1"/>
  <c r="Q6487" i="6" s="1"/>
  <c r="O6488" i="6"/>
  <c r="P6488" i="6" s="1"/>
  <c r="Q6488" i="6" s="1"/>
  <c r="O6489" i="6"/>
  <c r="P6489" i="6" s="1"/>
  <c r="Q6489" i="6" s="1"/>
  <c r="O6490" i="6"/>
  <c r="P6490" i="6" s="1"/>
  <c r="Q6490" i="6" s="1"/>
  <c r="O6491" i="6"/>
  <c r="P6491" i="6" s="1"/>
  <c r="Q6491" i="6" s="1"/>
  <c r="O6492" i="6"/>
  <c r="P6492" i="6" s="1"/>
  <c r="Q6492" i="6" s="1"/>
  <c r="O6493" i="6"/>
  <c r="P6493" i="6" s="1"/>
  <c r="Q6493" i="6" s="1"/>
  <c r="O6494" i="6"/>
  <c r="P6494" i="6" s="1"/>
  <c r="Q6494" i="6" s="1"/>
  <c r="O6495" i="6"/>
  <c r="P6495" i="6" s="1"/>
  <c r="Q6495" i="6" s="1"/>
  <c r="O6496" i="6"/>
  <c r="P6496" i="6" s="1"/>
  <c r="Q6496" i="6" s="1"/>
  <c r="O6497" i="6"/>
  <c r="P6497" i="6" s="1"/>
  <c r="Q6497" i="6" s="1"/>
  <c r="O6498" i="6"/>
  <c r="P6498" i="6" s="1"/>
  <c r="Q6498" i="6" s="1"/>
  <c r="O6499" i="6"/>
  <c r="P6499" i="6" s="1"/>
  <c r="Q6499" i="6" s="1"/>
  <c r="O6500" i="6"/>
  <c r="P6500" i="6" s="1"/>
  <c r="Q6500" i="6" s="1"/>
  <c r="O6501" i="6"/>
  <c r="P6501" i="6" s="1"/>
  <c r="Q6501" i="6" s="1"/>
  <c r="O6502" i="6"/>
  <c r="P6502" i="6" s="1"/>
  <c r="Q6502" i="6" s="1"/>
  <c r="O6503" i="6"/>
  <c r="P6503" i="6" s="1"/>
  <c r="Q6503" i="6" s="1"/>
  <c r="O6504" i="6"/>
  <c r="P6504" i="6" s="1"/>
  <c r="Q6504" i="6" s="1"/>
  <c r="O6505" i="6"/>
  <c r="P6505" i="6" s="1"/>
  <c r="Q6505" i="6" s="1"/>
  <c r="O6506" i="6"/>
  <c r="P6506" i="6" s="1"/>
  <c r="Q6506" i="6" s="1"/>
  <c r="O6507" i="6"/>
  <c r="P6507" i="6" s="1"/>
  <c r="Q6507" i="6" s="1"/>
  <c r="O6508" i="6"/>
  <c r="P6508" i="6" s="1"/>
  <c r="Q6508" i="6" s="1"/>
  <c r="O6509" i="6"/>
  <c r="P6509" i="6" s="1"/>
  <c r="Q6509" i="6" s="1"/>
  <c r="O6510" i="6"/>
  <c r="P6510" i="6" s="1"/>
  <c r="Q6510" i="6" s="1"/>
  <c r="O6511" i="6"/>
  <c r="P6511" i="6" s="1"/>
  <c r="Q6511" i="6" s="1"/>
  <c r="O6512" i="6"/>
  <c r="P6512" i="6" s="1"/>
  <c r="Q6512" i="6" s="1"/>
  <c r="O6513" i="6"/>
  <c r="P6513" i="6" s="1"/>
  <c r="Q6513" i="6" s="1"/>
  <c r="O6514" i="6"/>
  <c r="P6514" i="6" s="1"/>
  <c r="Q6514" i="6" s="1"/>
  <c r="O6515" i="6"/>
  <c r="P6515" i="6" s="1"/>
  <c r="Q6515" i="6" s="1"/>
  <c r="O6516" i="6"/>
  <c r="P6516" i="6" s="1"/>
  <c r="Q6516" i="6" s="1"/>
  <c r="O6517" i="6"/>
  <c r="P6517" i="6" s="1"/>
  <c r="Q6517" i="6" s="1"/>
  <c r="O6518" i="6"/>
  <c r="P6518" i="6" s="1"/>
  <c r="Q6518" i="6" s="1"/>
  <c r="O6519" i="6"/>
  <c r="P6519" i="6" s="1"/>
  <c r="Q6519" i="6" s="1"/>
  <c r="O6520" i="6"/>
  <c r="P6520" i="6" s="1"/>
  <c r="Q6520" i="6" s="1"/>
  <c r="O6521" i="6"/>
  <c r="P6521" i="6" s="1"/>
  <c r="Q6521" i="6" s="1"/>
  <c r="O6522" i="6"/>
  <c r="P6522" i="6" s="1"/>
  <c r="Q6522" i="6" s="1"/>
  <c r="O6523" i="6"/>
  <c r="P6523" i="6" s="1"/>
  <c r="Q6523" i="6" s="1"/>
  <c r="O6524" i="6"/>
  <c r="P6524" i="6" s="1"/>
  <c r="Q6524" i="6" s="1"/>
  <c r="O6525" i="6"/>
  <c r="P6525" i="6" s="1"/>
  <c r="Q6525" i="6" s="1"/>
  <c r="O6526" i="6"/>
  <c r="P6526" i="6" s="1"/>
  <c r="Q6526" i="6" s="1"/>
  <c r="O6527" i="6"/>
  <c r="P6527" i="6" s="1"/>
  <c r="Q6527" i="6" s="1"/>
  <c r="O6528" i="6"/>
  <c r="P6528" i="6" s="1"/>
  <c r="Q6528" i="6" s="1"/>
  <c r="O6529" i="6"/>
  <c r="P6529" i="6" s="1"/>
  <c r="Q6529" i="6" s="1"/>
  <c r="O6530" i="6"/>
  <c r="P6530" i="6" s="1"/>
  <c r="Q6530" i="6" s="1"/>
  <c r="O6531" i="6"/>
  <c r="P6531" i="6" s="1"/>
  <c r="Q6531" i="6" s="1"/>
  <c r="O6532" i="6"/>
  <c r="P6532" i="6" s="1"/>
  <c r="Q6532" i="6" s="1"/>
  <c r="O6533" i="6"/>
  <c r="P6533" i="6" s="1"/>
  <c r="Q6533" i="6" s="1"/>
  <c r="O6534" i="6"/>
  <c r="P6534" i="6" s="1"/>
  <c r="Q6534" i="6" s="1"/>
  <c r="O6535" i="6"/>
  <c r="P6535" i="6" s="1"/>
  <c r="Q6535" i="6" s="1"/>
  <c r="O6536" i="6"/>
  <c r="P6536" i="6" s="1"/>
  <c r="Q6536" i="6" s="1"/>
  <c r="O6537" i="6"/>
  <c r="P6537" i="6" s="1"/>
  <c r="Q6537" i="6" s="1"/>
  <c r="O6538" i="6"/>
  <c r="P6538" i="6" s="1"/>
  <c r="Q6538" i="6" s="1"/>
  <c r="O6539" i="6"/>
  <c r="P6539" i="6" s="1"/>
  <c r="Q6539" i="6" s="1"/>
  <c r="O6540" i="6"/>
  <c r="P6540" i="6" s="1"/>
  <c r="Q6540" i="6" s="1"/>
  <c r="O6541" i="6"/>
  <c r="P6541" i="6" s="1"/>
  <c r="Q6541" i="6" s="1"/>
  <c r="O6542" i="6"/>
  <c r="P6542" i="6" s="1"/>
  <c r="Q6542" i="6" s="1"/>
  <c r="O6543" i="6"/>
  <c r="P6543" i="6" s="1"/>
  <c r="Q6543" i="6" s="1"/>
  <c r="O6544" i="6"/>
  <c r="P6544" i="6" s="1"/>
  <c r="Q6544" i="6" s="1"/>
  <c r="O6545" i="6"/>
  <c r="P6545" i="6" s="1"/>
  <c r="Q6545" i="6" s="1"/>
  <c r="O6546" i="6"/>
  <c r="P6546" i="6" s="1"/>
  <c r="Q6546" i="6" s="1"/>
  <c r="O6547" i="6"/>
  <c r="P6547" i="6" s="1"/>
  <c r="Q6547" i="6" s="1"/>
  <c r="O6548" i="6"/>
  <c r="P6548" i="6" s="1"/>
  <c r="Q6548" i="6" s="1"/>
  <c r="O6549" i="6"/>
  <c r="P6549" i="6" s="1"/>
  <c r="Q6549" i="6" s="1"/>
  <c r="O6550" i="6"/>
  <c r="P6550" i="6" s="1"/>
  <c r="Q6550" i="6" s="1"/>
  <c r="O6551" i="6"/>
  <c r="P6551" i="6" s="1"/>
  <c r="Q6551" i="6" s="1"/>
  <c r="O6552" i="6"/>
  <c r="P6552" i="6" s="1"/>
  <c r="Q6552" i="6" s="1"/>
  <c r="O6553" i="6"/>
  <c r="P6553" i="6" s="1"/>
  <c r="Q6553" i="6" s="1"/>
  <c r="O6554" i="6"/>
  <c r="P6554" i="6" s="1"/>
  <c r="Q6554" i="6" s="1"/>
  <c r="O6555" i="6"/>
  <c r="P6555" i="6" s="1"/>
  <c r="Q6555" i="6" s="1"/>
  <c r="O6556" i="6"/>
  <c r="P6556" i="6" s="1"/>
  <c r="Q6556" i="6" s="1"/>
  <c r="O6557" i="6"/>
  <c r="P6557" i="6" s="1"/>
  <c r="Q6557" i="6" s="1"/>
  <c r="O6558" i="6"/>
  <c r="P6558" i="6" s="1"/>
  <c r="Q6558" i="6" s="1"/>
  <c r="O6559" i="6"/>
  <c r="P6559" i="6" s="1"/>
  <c r="Q6559" i="6" s="1"/>
  <c r="O6560" i="6"/>
  <c r="P6560" i="6" s="1"/>
  <c r="Q6560" i="6" s="1"/>
  <c r="O6561" i="6"/>
  <c r="P6561" i="6" s="1"/>
  <c r="Q6561" i="6" s="1"/>
  <c r="O6562" i="6"/>
  <c r="P6562" i="6" s="1"/>
  <c r="Q6562" i="6" s="1"/>
  <c r="O6563" i="6"/>
  <c r="P6563" i="6" s="1"/>
  <c r="Q6563" i="6" s="1"/>
  <c r="O6564" i="6"/>
  <c r="P6564" i="6" s="1"/>
  <c r="Q6564" i="6" s="1"/>
  <c r="O6565" i="6"/>
  <c r="P6565" i="6" s="1"/>
  <c r="Q6565" i="6" s="1"/>
  <c r="O6566" i="6"/>
  <c r="P6566" i="6" s="1"/>
  <c r="Q6566" i="6" s="1"/>
  <c r="O6567" i="6"/>
  <c r="P6567" i="6" s="1"/>
  <c r="Q6567" i="6" s="1"/>
  <c r="O6568" i="6"/>
  <c r="P6568" i="6" s="1"/>
  <c r="Q6568" i="6" s="1"/>
  <c r="O6569" i="6"/>
  <c r="P6569" i="6" s="1"/>
  <c r="Q6569" i="6" s="1"/>
  <c r="O6570" i="6"/>
  <c r="P6570" i="6" s="1"/>
  <c r="Q6570" i="6" s="1"/>
  <c r="O6571" i="6"/>
  <c r="P6571" i="6" s="1"/>
  <c r="Q6571" i="6" s="1"/>
  <c r="O6572" i="6"/>
  <c r="P6572" i="6" s="1"/>
  <c r="Q6572" i="6" s="1"/>
  <c r="O6573" i="6"/>
  <c r="P6573" i="6" s="1"/>
  <c r="Q6573" i="6" s="1"/>
  <c r="O6574" i="6"/>
  <c r="P6574" i="6" s="1"/>
  <c r="Q6574" i="6" s="1"/>
  <c r="O6575" i="6"/>
  <c r="P6575" i="6" s="1"/>
  <c r="Q6575" i="6" s="1"/>
  <c r="O6576" i="6"/>
  <c r="P6576" i="6" s="1"/>
  <c r="Q6576" i="6" s="1"/>
  <c r="O6577" i="6"/>
  <c r="P6577" i="6" s="1"/>
  <c r="Q6577" i="6" s="1"/>
  <c r="O6578" i="6"/>
  <c r="P6578" i="6" s="1"/>
  <c r="Q6578" i="6" s="1"/>
  <c r="O6579" i="6"/>
  <c r="P6579" i="6" s="1"/>
  <c r="Q6579" i="6" s="1"/>
  <c r="O6580" i="6"/>
  <c r="P6580" i="6" s="1"/>
  <c r="Q6580" i="6" s="1"/>
  <c r="O6581" i="6"/>
  <c r="P6581" i="6" s="1"/>
  <c r="Q6581" i="6" s="1"/>
  <c r="O6582" i="6"/>
  <c r="P6582" i="6" s="1"/>
  <c r="Q6582" i="6" s="1"/>
  <c r="O6583" i="6"/>
  <c r="P6583" i="6" s="1"/>
  <c r="Q6583" i="6" s="1"/>
  <c r="O6584" i="6"/>
  <c r="P6584" i="6" s="1"/>
  <c r="Q6584" i="6" s="1"/>
  <c r="O6585" i="6"/>
  <c r="P6585" i="6" s="1"/>
  <c r="Q6585" i="6" s="1"/>
  <c r="O6586" i="6"/>
  <c r="P6586" i="6" s="1"/>
  <c r="Q6586" i="6" s="1"/>
  <c r="O6587" i="6"/>
  <c r="P6587" i="6" s="1"/>
  <c r="Q6587" i="6" s="1"/>
  <c r="O6588" i="6"/>
  <c r="P6588" i="6" s="1"/>
  <c r="Q6588" i="6" s="1"/>
  <c r="O6589" i="6"/>
  <c r="P6589" i="6" s="1"/>
  <c r="Q6589" i="6" s="1"/>
  <c r="O6590" i="6"/>
  <c r="P6590" i="6" s="1"/>
  <c r="Q6590" i="6" s="1"/>
  <c r="O6591" i="6"/>
  <c r="P6591" i="6" s="1"/>
  <c r="Q6591" i="6" s="1"/>
  <c r="O6592" i="6"/>
  <c r="P6592" i="6" s="1"/>
  <c r="Q6592" i="6" s="1"/>
  <c r="O6593" i="6"/>
  <c r="P6593" i="6" s="1"/>
  <c r="Q6593" i="6" s="1"/>
  <c r="O6594" i="6"/>
  <c r="P6594" i="6" s="1"/>
  <c r="Q6594" i="6" s="1"/>
  <c r="O6595" i="6"/>
  <c r="P6595" i="6" s="1"/>
  <c r="Q6595" i="6" s="1"/>
  <c r="O6596" i="6"/>
  <c r="P6596" i="6" s="1"/>
  <c r="Q6596" i="6" s="1"/>
  <c r="O6597" i="6"/>
  <c r="P6597" i="6" s="1"/>
  <c r="Q6597" i="6" s="1"/>
  <c r="O6598" i="6"/>
  <c r="P6598" i="6" s="1"/>
  <c r="Q6598" i="6" s="1"/>
  <c r="O6599" i="6"/>
  <c r="P6599" i="6" s="1"/>
  <c r="Q6599" i="6" s="1"/>
  <c r="O6600" i="6"/>
  <c r="P6600" i="6" s="1"/>
  <c r="Q6600" i="6" s="1"/>
  <c r="O6601" i="6"/>
  <c r="P6601" i="6" s="1"/>
  <c r="Q6601" i="6" s="1"/>
  <c r="O6602" i="6"/>
  <c r="P6602" i="6" s="1"/>
  <c r="Q6602" i="6" s="1"/>
  <c r="O6603" i="6"/>
  <c r="P6603" i="6" s="1"/>
  <c r="Q6603" i="6" s="1"/>
  <c r="O6604" i="6"/>
  <c r="P6604" i="6" s="1"/>
  <c r="Q6604" i="6" s="1"/>
  <c r="O6605" i="6"/>
  <c r="P6605" i="6" s="1"/>
  <c r="Q6605" i="6" s="1"/>
  <c r="O6606" i="6"/>
  <c r="P6606" i="6" s="1"/>
  <c r="Q6606" i="6" s="1"/>
  <c r="O6607" i="6"/>
  <c r="P6607" i="6" s="1"/>
  <c r="Q6607" i="6" s="1"/>
  <c r="O6608" i="6"/>
  <c r="P6608" i="6" s="1"/>
  <c r="Q6608" i="6" s="1"/>
  <c r="O6609" i="6"/>
  <c r="P6609" i="6" s="1"/>
  <c r="Q6609" i="6" s="1"/>
  <c r="O6610" i="6"/>
  <c r="P6610" i="6" s="1"/>
  <c r="Q6610" i="6" s="1"/>
  <c r="O6611" i="6"/>
  <c r="P6611" i="6" s="1"/>
  <c r="Q6611" i="6" s="1"/>
  <c r="O6612" i="6"/>
  <c r="P6612" i="6" s="1"/>
  <c r="Q6612" i="6" s="1"/>
  <c r="O6613" i="6"/>
  <c r="P6613" i="6" s="1"/>
  <c r="Q6613" i="6" s="1"/>
  <c r="O6614" i="6"/>
  <c r="P6614" i="6" s="1"/>
  <c r="Q6614" i="6" s="1"/>
  <c r="O6615" i="6"/>
  <c r="P6615" i="6" s="1"/>
  <c r="Q6615" i="6" s="1"/>
  <c r="O6616" i="6"/>
  <c r="P6616" i="6" s="1"/>
  <c r="Q6616" i="6" s="1"/>
  <c r="O6617" i="6"/>
  <c r="P6617" i="6" s="1"/>
  <c r="Q6617" i="6" s="1"/>
  <c r="O6618" i="6"/>
  <c r="P6618" i="6" s="1"/>
  <c r="Q6618" i="6" s="1"/>
  <c r="O6619" i="6"/>
  <c r="P6619" i="6" s="1"/>
  <c r="Q6619" i="6" s="1"/>
  <c r="O6620" i="6"/>
  <c r="P6620" i="6" s="1"/>
  <c r="Q6620" i="6" s="1"/>
  <c r="O6621" i="6"/>
  <c r="P6621" i="6" s="1"/>
  <c r="Q6621" i="6" s="1"/>
  <c r="O6622" i="6"/>
  <c r="P6622" i="6" s="1"/>
  <c r="Q6622" i="6" s="1"/>
  <c r="O6623" i="6"/>
  <c r="P6623" i="6" s="1"/>
  <c r="Q6623" i="6" s="1"/>
  <c r="O6624" i="6"/>
  <c r="P6624" i="6" s="1"/>
  <c r="Q6624" i="6" s="1"/>
  <c r="O6625" i="6"/>
  <c r="P6625" i="6" s="1"/>
  <c r="Q6625" i="6" s="1"/>
  <c r="O6626" i="6"/>
  <c r="P6626" i="6" s="1"/>
  <c r="Q6626" i="6" s="1"/>
  <c r="O6627" i="6"/>
  <c r="P6627" i="6" s="1"/>
  <c r="Q6627" i="6" s="1"/>
  <c r="O6628" i="6"/>
  <c r="P6628" i="6" s="1"/>
  <c r="Q6628" i="6" s="1"/>
  <c r="O6629" i="6"/>
  <c r="P6629" i="6" s="1"/>
  <c r="Q6629" i="6" s="1"/>
  <c r="O6630" i="6"/>
  <c r="P6630" i="6" s="1"/>
  <c r="Q6630" i="6" s="1"/>
  <c r="O6631" i="6"/>
  <c r="P6631" i="6" s="1"/>
  <c r="Q6631" i="6" s="1"/>
  <c r="O6632" i="6"/>
  <c r="P6632" i="6" s="1"/>
  <c r="Q6632" i="6" s="1"/>
  <c r="O6633" i="6"/>
  <c r="P6633" i="6" s="1"/>
  <c r="Q6633" i="6" s="1"/>
  <c r="O6634" i="6"/>
  <c r="P6634" i="6" s="1"/>
  <c r="Q6634" i="6" s="1"/>
  <c r="O6635" i="6"/>
  <c r="P6635" i="6" s="1"/>
  <c r="Q6635" i="6" s="1"/>
  <c r="O6636" i="6"/>
  <c r="P6636" i="6" s="1"/>
  <c r="Q6636" i="6" s="1"/>
  <c r="O6637" i="6"/>
  <c r="P6637" i="6" s="1"/>
  <c r="Q6637" i="6" s="1"/>
  <c r="O6638" i="6"/>
  <c r="P6638" i="6" s="1"/>
  <c r="Q6638" i="6" s="1"/>
  <c r="O6639" i="6"/>
  <c r="P6639" i="6" s="1"/>
  <c r="Q6639" i="6" s="1"/>
  <c r="O6640" i="6"/>
  <c r="P6640" i="6" s="1"/>
  <c r="Q6640" i="6" s="1"/>
  <c r="O6641" i="6"/>
  <c r="P6641" i="6" s="1"/>
  <c r="Q6641" i="6" s="1"/>
  <c r="O6642" i="6"/>
  <c r="P6642" i="6" s="1"/>
  <c r="Q6642" i="6" s="1"/>
  <c r="O6643" i="6"/>
  <c r="P6643" i="6" s="1"/>
  <c r="Q6643" i="6" s="1"/>
  <c r="O6644" i="6"/>
  <c r="P6644" i="6" s="1"/>
  <c r="Q6644" i="6" s="1"/>
  <c r="O6645" i="6"/>
  <c r="P6645" i="6" s="1"/>
  <c r="Q6645" i="6" s="1"/>
  <c r="O6646" i="6"/>
  <c r="P6646" i="6" s="1"/>
  <c r="Q6646" i="6" s="1"/>
  <c r="O6647" i="6"/>
  <c r="P6647" i="6" s="1"/>
  <c r="Q6647" i="6" s="1"/>
  <c r="O6648" i="6"/>
  <c r="P6648" i="6" s="1"/>
  <c r="Q6648" i="6" s="1"/>
  <c r="O6649" i="6"/>
  <c r="P6649" i="6" s="1"/>
  <c r="Q6649" i="6" s="1"/>
  <c r="O6650" i="6"/>
  <c r="P6650" i="6" s="1"/>
  <c r="Q6650" i="6" s="1"/>
  <c r="O6651" i="6"/>
  <c r="P6651" i="6" s="1"/>
  <c r="Q6651" i="6" s="1"/>
  <c r="O6652" i="6"/>
  <c r="P6652" i="6" s="1"/>
  <c r="Q6652" i="6" s="1"/>
  <c r="O6653" i="6"/>
  <c r="P6653" i="6" s="1"/>
  <c r="Q6653" i="6" s="1"/>
  <c r="O6654" i="6"/>
  <c r="P6654" i="6" s="1"/>
  <c r="Q6654" i="6" s="1"/>
  <c r="O6655" i="6"/>
  <c r="P6655" i="6" s="1"/>
  <c r="Q6655" i="6" s="1"/>
  <c r="O6656" i="6"/>
  <c r="P6656" i="6" s="1"/>
  <c r="Q6656" i="6" s="1"/>
  <c r="O6657" i="6"/>
  <c r="P6657" i="6" s="1"/>
  <c r="Q6657" i="6" s="1"/>
  <c r="O6658" i="6"/>
  <c r="P6658" i="6" s="1"/>
  <c r="Q6658" i="6" s="1"/>
  <c r="O6659" i="6"/>
  <c r="P6659" i="6" s="1"/>
  <c r="Q6659" i="6" s="1"/>
  <c r="O6660" i="6"/>
  <c r="P6660" i="6" s="1"/>
  <c r="Q6660" i="6" s="1"/>
  <c r="O6661" i="6"/>
  <c r="P6661" i="6" s="1"/>
  <c r="Q6661" i="6" s="1"/>
  <c r="O6662" i="6"/>
  <c r="P6662" i="6" s="1"/>
  <c r="Q6662" i="6" s="1"/>
  <c r="O6663" i="6"/>
  <c r="P6663" i="6" s="1"/>
  <c r="Q6663" i="6" s="1"/>
  <c r="O6664" i="6"/>
  <c r="P6664" i="6" s="1"/>
  <c r="Q6664" i="6" s="1"/>
  <c r="O6665" i="6"/>
  <c r="P6665" i="6" s="1"/>
  <c r="Q6665" i="6" s="1"/>
  <c r="O6666" i="6"/>
  <c r="P6666" i="6" s="1"/>
  <c r="Q6666" i="6" s="1"/>
  <c r="O6667" i="6"/>
  <c r="P6667" i="6" s="1"/>
  <c r="Q6667" i="6" s="1"/>
  <c r="O6668" i="6"/>
  <c r="P6668" i="6" s="1"/>
  <c r="Q6668" i="6" s="1"/>
  <c r="O6669" i="6"/>
  <c r="P6669" i="6" s="1"/>
  <c r="Q6669" i="6" s="1"/>
  <c r="O6670" i="6"/>
  <c r="P6670" i="6" s="1"/>
  <c r="Q6670" i="6" s="1"/>
  <c r="O6671" i="6"/>
  <c r="P6671" i="6" s="1"/>
  <c r="Q6671" i="6" s="1"/>
  <c r="O6672" i="6"/>
  <c r="P6672" i="6" s="1"/>
  <c r="Q6672" i="6" s="1"/>
  <c r="O6673" i="6"/>
  <c r="P6673" i="6" s="1"/>
  <c r="Q6673" i="6" s="1"/>
  <c r="O6674" i="6"/>
  <c r="P6674" i="6" s="1"/>
  <c r="Q6674" i="6" s="1"/>
  <c r="O6675" i="6"/>
  <c r="P6675" i="6" s="1"/>
  <c r="Q6675" i="6" s="1"/>
  <c r="O6676" i="6"/>
  <c r="P6676" i="6" s="1"/>
  <c r="Q6676" i="6" s="1"/>
  <c r="O6677" i="6"/>
  <c r="P6677" i="6" s="1"/>
  <c r="Q6677" i="6" s="1"/>
  <c r="O6678" i="6"/>
  <c r="P6678" i="6" s="1"/>
  <c r="Q6678" i="6" s="1"/>
  <c r="O6679" i="6"/>
  <c r="P6679" i="6" s="1"/>
  <c r="Q6679" i="6" s="1"/>
  <c r="O6680" i="6"/>
  <c r="P6680" i="6" s="1"/>
  <c r="Q6680" i="6" s="1"/>
  <c r="O6681" i="6"/>
  <c r="P6681" i="6" s="1"/>
  <c r="Q6681" i="6" s="1"/>
  <c r="O6682" i="6"/>
  <c r="P6682" i="6" s="1"/>
  <c r="Q6682" i="6" s="1"/>
  <c r="O6683" i="6"/>
  <c r="P6683" i="6" s="1"/>
  <c r="Q6683" i="6" s="1"/>
  <c r="O6684" i="6"/>
  <c r="P6684" i="6" s="1"/>
  <c r="Q6684" i="6" s="1"/>
  <c r="O6685" i="6"/>
  <c r="P6685" i="6" s="1"/>
  <c r="Q6685" i="6" s="1"/>
  <c r="O6686" i="6"/>
  <c r="P6686" i="6" s="1"/>
  <c r="Q6686" i="6" s="1"/>
  <c r="O6687" i="6"/>
  <c r="P6687" i="6" s="1"/>
  <c r="Q6687" i="6" s="1"/>
  <c r="O6688" i="6"/>
  <c r="P6688" i="6" s="1"/>
  <c r="Q6688" i="6" s="1"/>
  <c r="O6689" i="6"/>
  <c r="P6689" i="6" s="1"/>
  <c r="Q6689" i="6" s="1"/>
  <c r="O6690" i="6"/>
  <c r="P6690" i="6" s="1"/>
  <c r="Q6690" i="6" s="1"/>
  <c r="O6691" i="6"/>
  <c r="P6691" i="6" s="1"/>
  <c r="Q6691" i="6" s="1"/>
  <c r="O6692" i="6"/>
  <c r="P6692" i="6" s="1"/>
  <c r="Q6692" i="6" s="1"/>
  <c r="O6693" i="6"/>
  <c r="P6693" i="6" s="1"/>
  <c r="Q6693" i="6" s="1"/>
  <c r="O6694" i="6"/>
  <c r="P6694" i="6" s="1"/>
  <c r="Q6694" i="6" s="1"/>
  <c r="O6695" i="6"/>
  <c r="P6695" i="6" s="1"/>
  <c r="Q6695" i="6" s="1"/>
  <c r="O6696" i="6"/>
  <c r="P6696" i="6" s="1"/>
  <c r="Q6696" i="6" s="1"/>
  <c r="O6697" i="6"/>
  <c r="P6697" i="6" s="1"/>
  <c r="Q6697" i="6" s="1"/>
  <c r="O6698" i="6"/>
  <c r="P6698" i="6" s="1"/>
  <c r="Q6698" i="6" s="1"/>
  <c r="O6699" i="6"/>
  <c r="P6699" i="6" s="1"/>
  <c r="Q6699" i="6" s="1"/>
  <c r="O6700" i="6"/>
  <c r="P6700" i="6" s="1"/>
  <c r="Q6700" i="6" s="1"/>
  <c r="O6701" i="6"/>
  <c r="P6701" i="6" s="1"/>
  <c r="Q6701" i="6" s="1"/>
  <c r="O6702" i="6"/>
  <c r="P6702" i="6" s="1"/>
  <c r="Q6702" i="6" s="1"/>
  <c r="O6703" i="6"/>
  <c r="P6703" i="6" s="1"/>
  <c r="Q6703" i="6" s="1"/>
  <c r="O6704" i="6"/>
  <c r="P6704" i="6" s="1"/>
  <c r="Q6704" i="6" s="1"/>
  <c r="O6705" i="6"/>
  <c r="P6705" i="6" s="1"/>
  <c r="Q6705" i="6" s="1"/>
  <c r="O6706" i="6"/>
  <c r="P6706" i="6" s="1"/>
  <c r="Q6706" i="6" s="1"/>
  <c r="O6707" i="6"/>
  <c r="P6707" i="6" s="1"/>
  <c r="Q6707" i="6" s="1"/>
  <c r="O6708" i="6"/>
  <c r="P6708" i="6" s="1"/>
  <c r="Q6708" i="6" s="1"/>
  <c r="O6709" i="6"/>
  <c r="P6709" i="6" s="1"/>
  <c r="Q6709" i="6" s="1"/>
  <c r="O6710" i="6"/>
  <c r="P6710" i="6" s="1"/>
  <c r="Q6710" i="6" s="1"/>
  <c r="O6711" i="6"/>
  <c r="P6711" i="6" s="1"/>
  <c r="Q6711" i="6" s="1"/>
  <c r="O6712" i="6"/>
  <c r="P6712" i="6" s="1"/>
  <c r="Q6712" i="6" s="1"/>
  <c r="O6713" i="6"/>
  <c r="P6713" i="6" s="1"/>
  <c r="Q6713" i="6" s="1"/>
  <c r="O6714" i="6"/>
  <c r="P6714" i="6" s="1"/>
  <c r="Q6714" i="6" s="1"/>
  <c r="O6715" i="6"/>
  <c r="P6715" i="6" s="1"/>
  <c r="Q6715" i="6" s="1"/>
  <c r="O6716" i="6"/>
  <c r="P6716" i="6" s="1"/>
  <c r="Q6716" i="6" s="1"/>
  <c r="O6717" i="6"/>
  <c r="P6717" i="6" s="1"/>
  <c r="Q6717" i="6" s="1"/>
  <c r="O6718" i="6"/>
  <c r="P6718" i="6" s="1"/>
  <c r="Q6718" i="6" s="1"/>
  <c r="O6719" i="6"/>
  <c r="P6719" i="6" s="1"/>
  <c r="Q6719" i="6" s="1"/>
  <c r="O6720" i="6"/>
  <c r="P6720" i="6" s="1"/>
  <c r="Q6720" i="6" s="1"/>
  <c r="O6721" i="6"/>
  <c r="P6721" i="6" s="1"/>
  <c r="Q6721" i="6" s="1"/>
  <c r="O6722" i="6"/>
  <c r="P6722" i="6" s="1"/>
  <c r="Q6722" i="6" s="1"/>
  <c r="O6723" i="6"/>
  <c r="P6723" i="6" s="1"/>
  <c r="Q6723" i="6" s="1"/>
  <c r="O6724" i="6"/>
  <c r="P6724" i="6" s="1"/>
  <c r="Q6724" i="6" s="1"/>
  <c r="O6725" i="6"/>
  <c r="P6725" i="6" s="1"/>
  <c r="Q6725" i="6" s="1"/>
  <c r="O6726" i="6"/>
  <c r="P6726" i="6" s="1"/>
  <c r="Q6726" i="6" s="1"/>
  <c r="O6727" i="6"/>
  <c r="P6727" i="6" s="1"/>
  <c r="Q6727" i="6" s="1"/>
  <c r="O6728" i="6"/>
  <c r="P6728" i="6" s="1"/>
  <c r="Q6728" i="6" s="1"/>
  <c r="O6729" i="6"/>
  <c r="P6729" i="6" s="1"/>
  <c r="Q6729" i="6" s="1"/>
  <c r="O6730" i="6"/>
  <c r="P6730" i="6" s="1"/>
  <c r="Q6730" i="6" s="1"/>
  <c r="O6731" i="6"/>
  <c r="P6731" i="6" s="1"/>
  <c r="Q6731" i="6" s="1"/>
  <c r="O6732" i="6"/>
  <c r="P6732" i="6" s="1"/>
  <c r="Q6732" i="6" s="1"/>
  <c r="O6733" i="6"/>
  <c r="P6733" i="6" s="1"/>
  <c r="Q6733" i="6" s="1"/>
  <c r="O6734" i="6"/>
  <c r="P6734" i="6" s="1"/>
  <c r="Q6734" i="6" s="1"/>
  <c r="O6735" i="6"/>
  <c r="P6735" i="6" s="1"/>
  <c r="Q6735" i="6" s="1"/>
  <c r="O6736" i="6"/>
  <c r="P6736" i="6" s="1"/>
  <c r="Q6736" i="6" s="1"/>
  <c r="O6737" i="6"/>
  <c r="P6737" i="6" s="1"/>
  <c r="Q6737" i="6" s="1"/>
  <c r="O6738" i="6"/>
  <c r="P6738" i="6" s="1"/>
  <c r="Q6738" i="6" s="1"/>
  <c r="O6739" i="6"/>
  <c r="P6739" i="6" s="1"/>
  <c r="Q6739" i="6" s="1"/>
  <c r="O6740" i="6"/>
  <c r="P6740" i="6" s="1"/>
  <c r="Q6740" i="6" s="1"/>
  <c r="O6741" i="6"/>
  <c r="P6741" i="6" s="1"/>
  <c r="Q6741" i="6" s="1"/>
  <c r="O6742" i="6"/>
  <c r="P6742" i="6" s="1"/>
  <c r="Q6742" i="6" s="1"/>
  <c r="O6743" i="6"/>
  <c r="P6743" i="6" s="1"/>
  <c r="Q6743" i="6" s="1"/>
  <c r="O6744" i="6"/>
  <c r="P6744" i="6" s="1"/>
  <c r="Q6744" i="6" s="1"/>
  <c r="O6745" i="6"/>
  <c r="P6745" i="6" s="1"/>
  <c r="Q6745" i="6" s="1"/>
  <c r="O6746" i="6"/>
  <c r="P6746" i="6" s="1"/>
  <c r="Q6746" i="6" s="1"/>
  <c r="O6747" i="6"/>
  <c r="P6747" i="6" s="1"/>
  <c r="Q6747" i="6" s="1"/>
  <c r="O6748" i="6"/>
  <c r="P6748" i="6" s="1"/>
  <c r="Q6748" i="6" s="1"/>
  <c r="O6749" i="6"/>
  <c r="P6749" i="6" s="1"/>
  <c r="Q6749" i="6" s="1"/>
  <c r="O6750" i="6"/>
  <c r="P6750" i="6" s="1"/>
  <c r="Q6750" i="6" s="1"/>
  <c r="O6751" i="6"/>
  <c r="P6751" i="6" s="1"/>
  <c r="Q6751" i="6" s="1"/>
  <c r="O6752" i="6"/>
  <c r="P6752" i="6" s="1"/>
  <c r="Q6752" i="6" s="1"/>
  <c r="O6753" i="6"/>
  <c r="P6753" i="6" s="1"/>
  <c r="Q6753" i="6" s="1"/>
  <c r="O6754" i="6"/>
  <c r="P6754" i="6" s="1"/>
  <c r="Q6754" i="6" s="1"/>
  <c r="O6755" i="6"/>
  <c r="P6755" i="6" s="1"/>
  <c r="Q6755" i="6" s="1"/>
  <c r="O6756" i="6"/>
  <c r="P6756" i="6" s="1"/>
  <c r="Q6756" i="6" s="1"/>
  <c r="O6757" i="6"/>
  <c r="P6757" i="6" s="1"/>
  <c r="Q6757" i="6" s="1"/>
  <c r="O6758" i="6"/>
  <c r="P6758" i="6" s="1"/>
  <c r="Q6758" i="6" s="1"/>
  <c r="O6759" i="6"/>
  <c r="P6759" i="6" s="1"/>
  <c r="Q6759" i="6" s="1"/>
  <c r="O6760" i="6"/>
  <c r="P6760" i="6" s="1"/>
  <c r="Q6760" i="6" s="1"/>
  <c r="O6761" i="6"/>
  <c r="P6761" i="6" s="1"/>
  <c r="Q6761" i="6" s="1"/>
  <c r="O6762" i="6"/>
  <c r="P6762" i="6" s="1"/>
  <c r="Q6762" i="6" s="1"/>
  <c r="O6763" i="6"/>
  <c r="P6763" i="6" s="1"/>
  <c r="Q6763" i="6" s="1"/>
  <c r="O6764" i="6"/>
  <c r="P6764" i="6" s="1"/>
  <c r="Q6764" i="6" s="1"/>
  <c r="O6765" i="6"/>
  <c r="P6765" i="6" s="1"/>
  <c r="Q6765" i="6" s="1"/>
  <c r="O6766" i="6"/>
  <c r="P6766" i="6" s="1"/>
  <c r="Q6766" i="6" s="1"/>
  <c r="O6767" i="6"/>
  <c r="P6767" i="6" s="1"/>
  <c r="Q6767" i="6" s="1"/>
  <c r="O6768" i="6"/>
  <c r="P6768" i="6" s="1"/>
  <c r="Q6768" i="6" s="1"/>
  <c r="O6769" i="6"/>
  <c r="P6769" i="6" s="1"/>
  <c r="Q6769" i="6" s="1"/>
  <c r="O6770" i="6"/>
  <c r="P6770" i="6" s="1"/>
  <c r="Q6770" i="6" s="1"/>
  <c r="O6771" i="6"/>
  <c r="P6771" i="6" s="1"/>
  <c r="Q6771" i="6" s="1"/>
  <c r="O6772" i="6"/>
  <c r="P6772" i="6" s="1"/>
  <c r="Q6772" i="6" s="1"/>
  <c r="O6773" i="6"/>
  <c r="P6773" i="6" s="1"/>
  <c r="Q6773" i="6" s="1"/>
  <c r="O6774" i="6"/>
  <c r="P6774" i="6" s="1"/>
  <c r="Q6774" i="6" s="1"/>
  <c r="O6775" i="6"/>
  <c r="P6775" i="6" s="1"/>
  <c r="Q6775" i="6" s="1"/>
  <c r="O6776" i="6"/>
  <c r="P6776" i="6" s="1"/>
  <c r="Q6776" i="6" s="1"/>
  <c r="O6777" i="6"/>
  <c r="P6777" i="6" s="1"/>
  <c r="Q6777" i="6" s="1"/>
  <c r="O6778" i="6"/>
  <c r="P6778" i="6" s="1"/>
  <c r="Q6778" i="6" s="1"/>
  <c r="O6779" i="6"/>
  <c r="P6779" i="6" s="1"/>
  <c r="Q6779" i="6" s="1"/>
  <c r="O6780" i="6"/>
  <c r="P6780" i="6" s="1"/>
  <c r="Q6780" i="6" s="1"/>
  <c r="O6781" i="6"/>
  <c r="P6781" i="6" s="1"/>
  <c r="Q6781" i="6" s="1"/>
  <c r="O6782" i="6"/>
  <c r="P6782" i="6" s="1"/>
  <c r="Q6782" i="6" s="1"/>
  <c r="O6783" i="6"/>
  <c r="P6783" i="6" s="1"/>
  <c r="Q6783" i="6" s="1"/>
  <c r="O6784" i="6"/>
  <c r="P6784" i="6" s="1"/>
  <c r="Q6784" i="6" s="1"/>
  <c r="O6785" i="6"/>
  <c r="P6785" i="6" s="1"/>
  <c r="Q6785" i="6" s="1"/>
  <c r="O6786" i="6"/>
  <c r="P6786" i="6" s="1"/>
  <c r="Q6786" i="6" s="1"/>
  <c r="O6787" i="6"/>
  <c r="P6787" i="6" s="1"/>
  <c r="Q6787" i="6" s="1"/>
  <c r="O6788" i="6"/>
  <c r="P6788" i="6" s="1"/>
  <c r="Q6788" i="6" s="1"/>
  <c r="O6789" i="6"/>
  <c r="P6789" i="6" s="1"/>
  <c r="Q6789" i="6" s="1"/>
  <c r="O6790" i="6"/>
  <c r="P6790" i="6" s="1"/>
  <c r="Q6790" i="6" s="1"/>
  <c r="O6791" i="6"/>
  <c r="P6791" i="6" s="1"/>
  <c r="Q6791" i="6" s="1"/>
  <c r="O6792" i="6"/>
  <c r="P6792" i="6" s="1"/>
  <c r="Q6792" i="6" s="1"/>
  <c r="O6793" i="6"/>
  <c r="P6793" i="6" s="1"/>
  <c r="Q6793" i="6" s="1"/>
  <c r="O6794" i="6"/>
  <c r="P6794" i="6" s="1"/>
  <c r="Q6794" i="6" s="1"/>
  <c r="O6795" i="6"/>
  <c r="P6795" i="6" s="1"/>
  <c r="Q6795" i="6" s="1"/>
  <c r="O6796" i="6"/>
  <c r="P6796" i="6" s="1"/>
  <c r="Q6796" i="6" s="1"/>
  <c r="O6797" i="6"/>
  <c r="P6797" i="6" s="1"/>
  <c r="Q6797" i="6" s="1"/>
  <c r="O6798" i="6"/>
  <c r="P6798" i="6" s="1"/>
  <c r="Q6798" i="6" s="1"/>
  <c r="O6799" i="6"/>
  <c r="P6799" i="6" s="1"/>
  <c r="Q6799" i="6" s="1"/>
  <c r="O6800" i="6"/>
  <c r="P6800" i="6" s="1"/>
  <c r="Q6800" i="6" s="1"/>
  <c r="O6801" i="6"/>
  <c r="P6801" i="6" s="1"/>
  <c r="Q6801" i="6" s="1"/>
  <c r="O6802" i="6"/>
  <c r="P6802" i="6" s="1"/>
  <c r="Q6802" i="6" s="1"/>
  <c r="O6803" i="6"/>
  <c r="P6803" i="6" s="1"/>
  <c r="Q6803" i="6" s="1"/>
  <c r="O6804" i="6"/>
  <c r="P6804" i="6" s="1"/>
  <c r="Q6804" i="6" s="1"/>
  <c r="O6805" i="6"/>
  <c r="P6805" i="6" s="1"/>
  <c r="Q6805" i="6" s="1"/>
  <c r="O6806" i="6"/>
  <c r="P6806" i="6" s="1"/>
  <c r="Q6806" i="6" s="1"/>
  <c r="O6807" i="6"/>
  <c r="P6807" i="6" s="1"/>
  <c r="Q6807" i="6" s="1"/>
  <c r="O6808" i="6"/>
  <c r="P6808" i="6" s="1"/>
  <c r="Q6808" i="6" s="1"/>
  <c r="O6809" i="6"/>
  <c r="P6809" i="6" s="1"/>
  <c r="Q6809" i="6" s="1"/>
  <c r="O6810" i="6"/>
  <c r="P6810" i="6" s="1"/>
  <c r="Q6810" i="6" s="1"/>
  <c r="O6811" i="6"/>
  <c r="P6811" i="6" s="1"/>
  <c r="Q6811" i="6" s="1"/>
  <c r="O6812" i="6"/>
  <c r="P6812" i="6" s="1"/>
  <c r="Q6812" i="6" s="1"/>
  <c r="O6813" i="6"/>
  <c r="P6813" i="6" s="1"/>
  <c r="Q6813" i="6" s="1"/>
  <c r="O6814" i="6"/>
  <c r="P6814" i="6" s="1"/>
  <c r="Q6814" i="6" s="1"/>
  <c r="O6815" i="6"/>
  <c r="P6815" i="6" s="1"/>
  <c r="Q6815" i="6" s="1"/>
  <c r="O6816" i="6"/>
  <c r="P6816" i="6" s="1"/>
  <c r="Q6816" i="6" s="1"/>
  <c r="O6817" i="6"/>
  <c r="P6817" i="6" s="1"/>
  <c r="Q6817" i="6" s="1"/>
  <c r="O6818" i="6"/>
  <c r="P6818" i="6" s="1"/>
  <c r="Q6818" i="6" s="1"/>
  <c r="O6819" i="6"/>
  <c r="P6819" i="6" s="1"/>
  <c r="Q6819" i="6" s="1"/>
  <c r="O6820" i="6"/>
  <c r="P6820" i="6" s="1"/>
  <c r="Q6820" i="6" s="1"/>
  <c r="O6821" i="6"/>
  <c r="P6821" i="6" s="1"/>
  <c r="Q6821" i="6" s="1"/>
  <c r="O6822" i="6"/>
  <c r="P6822" i="6" s="1"/>
  <c r="Q6822" i="6" s="1"/>
  <c r="O6823" i="6"/>
  <c r="P6823" i="6" s="1"/>
  <c r="Q6823" i="6" s="1"/>
  <c r="O6824" i="6"/>
  <c r="P6824" i="6" s="1"/>
  <c r="Q6824" i="6" s="1"/>
  <c r="O6825" i="6"/>
  <c r="P6825" i="6" s="1"/>
  <c r="Q6825" i="6" s="1"/>
  <c r="O6826" i="6"/>
  <c r="P6826" i="6" s="1"/>
  <c r="Q6826" i="6" s="1"/>
  <c r="O6827" i="6"/>
  <c r="P6827" i="6" s="1"/>
  <c r="Q6827" i="6" s="1"/>
  <c r="O6828" i="6"/>
  <c r="P6828" i="6" s="1"/>
  <c r="Q6828" i="6" s="1"/>
  <c r="O6829" i="6"/>
  <c r="P6829" i="6" s="1"/>
  <c r="Q6829" i="6" s="1"/>
  <c r="O6830" i="6"/>
  <c r="P6830" i="6" s="1"/>
  <c r="Q6830" i="6" s="1"/>
  <c r="O6831" i="6"/>
  <c r="P6831" i="6" s="1"/>
  <c r="Q6831" i="6" s="1"/>
  <c r="O6832" i="6"/>
  <c r="P6832" i="6" s="1"/>
  <c r="Q6832" i="6" s="1"/>
  <c r="O6833" i="6"/>
  <c r="P6833" i="6" s="1"/>
  <c r="Q6833" i="6" s="1"/>
  <c r="O6834" i="6"/>
  <c r="P6834" i="6" s="1"/>
  <c r="Q6834" i="6" s="1"/>
  <c r="O6835" i="6"/>
  <c r="P6835" i="6" s="1"/>
  <c r="Q6835" i="6" s="1"/>
  <c r="O6836" i="6"/>
  <c r="P6836" i="6" s="1"/>
  <c r="Q6836" i="6" s="1"/>
  <c r="O6837" i="6"/>
  <c r="P6837" i="6" s="1"/>
  <c r="Q6837" i="6" s="1"/>
  <c r="O6838" i="6"/>
  <c r="P6838" i="6" s="1"/>
  <c r="Q6838" i="6" s="1"/>
  <c r="O6839" i="6"/>
  <c r="P6839" i="6" s="1"/>
  <c r="Q6839" i="6" s="1"/>
  <c r="O6840" i="6"/>
  <c r="P6840" i="6" s="1"/>
  <c r="Q6840" i="6" s="1"/>
  <c r="O6841" i="6"/>
  <c r="P6841" i="6" s="1"/>
  <c r="Q6841" i="6" s="1"/>
  <c r="O6842" i="6"/>
  <c r="P6842" i="6" s="1"/>
  <c r="Q6842" i="6" s="1"/>
  <c r="O6843" i="6"/>
  <c r="P6843" i="6" s="1"/>
  <c r="Q6843" i="6" s="1"/>
  <c r="O6844" i="6"/>
  <c r="P6844" i="6" s="1"/>
  <c r="Q6844" i="6" s="1"/>
  <c r="O6845" i="6"/>
  <c r="P6845" i="6" s="1"/>
  <c r="Q6845" i="6" s="1"/>
  <c r="O6846" i="6"/>
  <c r="P6846" i="6" s="1"/>
  <c r="Q6846" i="6" s="1"/>
  <c r="O6847" i="6"/>
  <c r="P6847" i="6" s="1"/>
  <c r="Q6847" i="6" s="1"/>
  <c r="O6848" i="6"/>
  <c r="P6848" i="6" s="1"/>
  <c r="Q6848" i="6" s="1"/>
  <c r="O6849" i="6"/>
  <c r="P6849" i="6" s="1"/>
  <c r="Q6849" i="6" s="1"/>
  <c r="O6850" i="6"/>
  <c r="P6850" i="6" s="1"/>
  <c r="Q6850" i="6" s="1"/>
  <c r="O6851" i="6"/>
  <c r="P6851" i="6" s="1"/>
  <c r="Q6851" i="6" s="1"/>
  <c r="O6852" i="6"/>
  <c r="P6852" i="6" s="1"/>
  <c r="Q6852" i="6" s="1"/>
  <c r="O6853" i="6"/>
  <c r="P6853" i="6" s="1"/>
  <c r="Q6853" i="6" s="1"/>
  <c r="O6854" i="6"/>
  <c r="P6854" i="6" s="1"/>
  <c r="Q6854" i="6" s="1"/>
  <c r="O6855" i="6"/>
  <c r="P6855" i="6" s="1"/>
  <c r="Q6855" i="6" s="1"/>
  <c r="O6856" i="6"/>
  <c r="P6856" i="6" s="1"/>
  <c r="Q6856" i="6" s="1"/>
  <c r="O6857" i="6"/>
  <c r="P6857" i="6" s="1"/>
  <c r="Q6857" i="6" s="1"/>
  <c r="O6858" i="6"/>
  <c r="P6858" i="6" s="1"/>
  <c r="Q6858" i="6" s="1"/>
  <c r="O6859" i="6"/>
  <c r="P6859" i="6" s="1"/>
  <c r="Q6859" i="6" s="1"/>
  <c r="O6860" i="6"/>
  <c r="P6860" i="6" s="1"/>
  <c r="Q6860" i="6" s="1"/>
  <c r="O6861" i="6"/>
  <c r="P6861" i="6" s="1"/>
  <c r="Q6861" i="6" s="1"/>
  <c r="O6862" i="6"/>
  <c r="P6862" i="6" s="1"/>
  <c r="Q6862" i="6" s="1"/>
  <c r="O6863" i="6"/>
  <c r="P6863" i="6" s="1"/>
  <c r="Q6863" i="6" s="1"/>
  <c r="O6864" i="6"/>
  <c r="P6864" i="6" s="1"/>
  <c r="Q6864" i="6" s="1"/>
  <c r="O6865" i="6"/>
  <c r="P6865" i="6" s="1"/>
  <c r="Q6865" i="6" s="1"/>
  <c r="O6866" i="6"/>
  <c r="P6866" i="6" s="1"/>
  <c r="Q6866" i="6" s="1"/>
  <c r="O6867" i="6"/>
  <c r="P6867" i="6" s="1"/>
  <c r="Q6867" i="6" s="1"/>
  <c r="O6868" i="6"/>
  <c r="P6868" i="6" s="1"/>
  <c r="Q6868" i="6" s="1"/>
  <c r="O6869" i="6"/>
  <c r="P6869" i="6" s="1"/>
  <c r="Q6869" i="6" s="1"/>
  <c r="O6870" i="6"/>
  <c r="P6870" i="6" s="1"/>
  <c r="Q6870" i="6" s="1"/>
  <c r="O6871" i="6"/>
  <c r="P6871" i="6" s="1"/>
  <c r="Q6871" i="6" s="1"/>
  <c r="O6872" i="6"/>
  <c r="P6872" i="6" s="1"/>
  <c r="Q6872" i="6" s="1"/>
  <c r="O6873" i="6"/>
  <c r="P6873" i="6" s="1"/>
  <c r="Q6873" i="6" s="1"/>
  <c r="O6874" i="6"/>
  <c r="P6874" i="6" s="1"/>
  <c r="Q6874" i="6" s="1"/>
  <c r="O6875" i="6"/>
  <c r="P6875" i="6" s="1"/>
  <c r="Q6875" i="6" s="1"/>
  <c r="O6876" i="6"/>
  <c r="P6876" i="6" s="1"/>
  <c r="Q6876" i="6" s="1"/>
  <c r="O6877" i="6"/>
  <c r="P6877" i="6" s="1"/>
  <c r="Q6877" i="6" s="1"/>
  <c r="O6878" i="6"/>
  <c r="P6878" i="6" s="1"/>
  <c r="Q6878" i="6" s="1"/>
  <c r="O6879" i="6"/>
  <c r="P6879" i="6" s="1"/>
  <c r="Q6879" i="6" s="1"/>
  <c r="O6880" i="6"/>
  <c r="P6880" i="6" s="1"/>
  <c r="Q6880" i="6" s="1"/>
  <c r="O6881" i="6"/>
  <c r="P6881" i="6" s="1"/>
  <c r="Q6881" i="6" s="1"/>
  <c r="O6882" i="6"/>
  <c r="P6882" i="6" s="1"/>
  <c r="Q6882" i="6" s="1"/>
  <c r="O6883" i="6"/>
  <c r="P6883" i="6" s="1"/>
  <c r="Q6883" i="6" s="1"/>
  <c r="O6884" i="6"/>
  <c r="P6884" i="6" s="1"/>
  <c r="Q6884" i="6" s="1"/>
  <c r="O6885" i="6"/>
  <c r="P6885" i="6" s="1"/>
  <c r="Q6885" i="6" s="1"/>
  <c r="O6886" i="6"/>
  <c r="P6886" i="6" s="1"/>
  <c r="Q6886" i="6" s="1"/>
  <c r="O6887" i="6"/>
  <c r="P6887" i="6" s="1"/>
  <c r="Q6887" i="6" s="1"/>
  <c r="O6888" i="6"/>
  <c r="P6888" i="6" s="1"/>
  <c r="Q6888" i="6" s="1"/>
  <c r="O6889" i="6"/>
  <c r="P6889" i="6" s="1"/>
  <c r="Q6889" i="6" s="1"/>
  <c r="O6890" i="6"/>
  <c r="P6890" i="6" s="1"/>
  <c r="Q6890" i="6" s="1"/>
  <c r="O6891" i="6"/>
  <c r="P6891" i="6" s="1"/>
  <c r="Q6891" i="6" s="1"/>
  <c r="O6892" i="6"/>
  <c r="P6892" i="6" s="1"/>
  <c r="Q6892" i="6" s="1"/>
  <c r="O6893" i="6"/>
  <c r="P6893" i="6" s="1"/>
  <c r="Q6893" i="6" s="1"/>
  <c r="O6894" i="6"/>
  <c r="P6894" i="6" s="1"/>
  <c r="Q6894" i="6" s="1"/>
  <c r="O6895" i="6"/>
  <c r="P6895" i="6" s="1"/>
  <c r="Q6895" i="6" s="1"/>
  <c r="O6896" i="6"/>
  <c r="P6896" i="6" s="1"/>
  <c r="Q6896" i="6" s="1"/>
  <c r="O6897" i="6"/>
  <c r="P6897" i="6" s="1"/>
  <c r="Q6897" i="6" s="1"/>
  <c r="O6898" i="6"/>
  <c r="P6898" i="6" s="1"/>
  <c r="Q6898" i="6" s="1"/>
  <c r="O6899" i="6"/>
  <c r="P6899" i="6" s="1"/>
  <c r="Q6899" i="6" s="1"/>
  <c r="O6900" i="6"/>
  <c r="P6900" i="6" s="1"/>
  <c r="Q6900" i="6" s="1"/>
  <c r="O6901" i="6"/>
  <c r="P6901" i="6" s="1"/>
  <c r="Q6901" i="6" s="1"/>
  <c r="O6902" i="6"/>
  <c r="P6902" i="6" s="1"/>
  <c r="Q6902" i="6" s="1"/>
  <c r="O6903" i="6"/>
  <c r="P6903" i="6" s="1"/>
  <c r="Q6903" i="6" s="1"/>
  <c r="O6904" i="6"/>
  <c r="P6904" i="6" s="1"/>
  <c r="Q6904" i="6" s="1"/>
  <c r="O6905" i="6"/>
  <c r="P6905" i="6" s="1"/>
  <c r="Q6905" i="6" s="1"/>
  <c r="O6906" i="6"/>
  <c r="P6906" i="6" s="1"/>
  <c r="Q6906" i="6" s="1"/>
  <c r="O6907" i="6"/>
  <c r="P6907" i="6" s="1"/>
  <c r="Q6907" i="6" s="1"/>
  <c r="O6908" i="6"/>
  <c r="P6908" i="6" s="1"/>
  <c r="Q6908" i="6" s="1"/>
  <c r="O6909" i="6"/>
  <c r="P6909" i="6" s="1"/>
  <c r="Q6909" i="6" s="1"/>
  <c r="O6910" i="6"/>
  <c r="P6910" i="6" s="1"/>
  <c r="Q6910" i="6" s="1"/>
  <c r="O6911" i="6"/>
  <c r="P6911" i="6" s="1"/>
  <c r="Q6911" i="6" s="1"/>
  <c r="O6912" i="6"/>
  <c r="P6912" i="6" s="1"/>
  <c r="Q6912" i="6" s="1"/>
  <c r="O6913" i="6"/>
  <c r="P6913" i="6" s="1"/>
  <c r="Q6913" i="6" s="1"/>
  <c r="O6914" i="6"/>
  <c r="P6914" i="6" s="1"/>
  <c r="Q6914" i="6" s="1"/>
  <c r="O6915" i="6"/>
  <c r="P6915" i="6" s="1"/>
  <c r="Q6915" i="6" s="1"/>
  <c r="O6916" i="6"/>
  <c r="P6916" i="6" s="1"/>
  <c r="Q6916" i="6" s="1"/>
  <c r="O6917" i="6"/>
  <c r="P6917" i="6" s="1"/>
  <c r="Q6917" i="6" s="1"/>
  <c r="O6918" i="6"/>
  <c r="P6918" i="6" s="1"/>
  <c r="Q6918" i="6" s="1"/>
  <c r="O6919" i="6"/>
  <c r="P6919" i="6" s="1"/>
  <c r="Q6919" i="6" s="1"/>
  <c r="O6920" i="6"/>
  <c r="P6920" i="6" s="1"/>
  <c r="Q6920" i="6" s="1"/>
  <c r="O6921" i="6"/>
  <c r="P6921" i="6" s="1"/>
  <c r="Q6921" i="6" s="1"/>
  <c r="O6922" i="6"/>
  <c r="P6922" i="6" s="1"/>
  <c r="Q6922" i="6" s="1"/>
  <c r="O6923" i="6"/>
  <c r="P6923" i="6" s="1"/>
  <c r="Q6923" i="6" s="1"/>
  <c r="O6924" i="6"/>
  <c r="P6924" i="6" s="1"/>
  <c r="Q6924" i="6" s="1"/>
  <c r="O6925" i="6"/>
  <c r="P6925" i="6" s="1"/>
  <c r="Q6925" i="6" s="1"/>
  <c r="O6926" i="6"/>
  <c r="P6926" i="6" s="1"/>
  <c r="Q6926" i="6" s="1"/>
  <c r="O6927" i="6"/>
  <c r="P6927" i="6" s="1"/>
  <c r="Q6927" i="6" s="1"/>
  <c r="O6928" i="6"/>
  <c r="P6928" i="6" s="1"/>
  <c r="Q6928" i="6" s="1"/>
  <c r="O6929" i="6"/>
  <c r="P6929" i="6" s="1"/>
  <c r="Q6929" i="6" s="1"/>
  <c r="O6930" i="6"/>
  <c r="P6930" i="6" s="1"/>
  <c r="Q6930" i="6" s="1"/>
  <c r="O6931" i="6"/>
  <c r="P6931" i="6" s="1"/>
  <c r="Q6931" i="6" s="1"/>
  <c r="O6932" i="6"/>
  <c r="P6932" i="6" s="1"/>
  <c r="Q6932" i="6" s="1"/>
  <c r="O6933" i="6"/>
  <c r="P6933" i="6" s="1"/>
  <c r="Q6933" i="6" s="1"/>
  <c r="O6934" i="6"/>
  <c r="P6934" i="6" s="1"/>
  <c r="Q6934" i="6" s="1"/>
  <c r="O6935" i="6"/>
  <c r="P6935" i="6" s="1"/>
  <c r="Q6935" i="6" s="1"/>
  <c r="O6936" i="6"/>
  <c r="P6936" i="6" s="1"/>
  <c r="Q6936" i="6" s="1"/>
  <c r="O6937" i="6"/>
  <c r="P6937" i="6" s="1"/>
  <c r="Q6937" i="6" s="1"/>
  <c r="O6938" i="6"/>
  <c r="P6938" i="6" s="1"/>
  <c r="Q6938" i="6" s="1"/>
  <c r="O6939" i="6"/>
  <c r="P6939" i="6" s="1"/>
  <c r="Q6939" i="6" s="1"/>
  <c r="O6940" i="6"/>
  <c r="P6940" i="6" s="1"/>
  <c r="Q6940" i="6" s="1"/>
  <c r="O6941" i="6"/>
  <c r="P6941" i="6" s="1"/>
  <c r="Q6941" i="6" s="1"/>
  <c r="O6942" i="6"/>
  <c r="P6942" i="6" s="1"/>
  <c r="Q6942" i="6" s="1"/>
  <c r="O6943" i="6"/>
  <c r="P6943" i="6" s="1"/>
  <c r="Q6943" i="6" s="1"/>
  <c r="O6944" i="6"/>
  <c r="P6944" i="6" s="1"/>
  <c r="Q6944" i="6" s="1"/>
  <c r="O6945" i="6"/>
  <c r="P6945" i="6" s="1"/>
  <c r="Q6945" i="6" s="1"/>
  <c r="O6946" i="6"/>
  <c r="P6946" i="6" s="1"/>
  <c r="Q6946" i="6" s="1"/>
  <c r="O6947" i="6"/>
  <c r="P6947" i="6" s="1"/>
  <c r="Q6947" i="6" s="1"/>
  <c r="O6948" i="6"/>
  <c r="P6948" i="6" s="1"/>
  <c r="Q6948" i="6" s="1"/>
  <c r="O6949" i="6"/>
  <c r="P6949" i="6" s="1"/>
  <c r="Q6949" i="6" s="1"/>
  <c r="O6950" i="6"/>
  <c r="P6950" i="6" s="1"/>
  <c r="Q6950" i="6" s="1"/>
  <c r="O6951" i="6"/>
  <c r="P6951" i="6" s="1"/>
  <c r="Q6951" i="6" s="1"/>
  <c r="O6952" i="6"/>
  <c r="P6952" i="6" s="1"/>
  <c r="Q6952" i="6" s="1"/>
  <c r="O6953" i="6"/>
  <c r="P6953" i="6" s="1"/>
  <c r="Q6953" i="6" s="1"/>
  <c r="O6954" i="6"/>
  <c r="P6954" i="6" s="1"/>
  <c r="Q6954" i="6" s="1"/>
  <c r="O6955" i="6"/>
  <c r="P6955" i="6" s="1"/>
  <c r="Q6955" i="6" s="1"/>
  <c r="O6956" i="6"/>
  <c r="P6956" i="6" s="1"/>
  <c r="Q6956" i="6" s="1"/>
  <c r="O6957" i="6"/>
  <c r="P6957" i="6" s="1"/>
  <c r="Q6957" i="6" s="1"/>
  <c r="O6958" i="6"/>
  <c r="P6958" i="6" s="1"/>
  <c r="Q6958" i="6" s="1"/>
  <c r="O6959" i="6"/>
  <c r="P6959" i="6" s="1"/>
  <c r="Q6959" i="6" s="1"/>
  <c r="O6960" i="6"/>
  <c r="P6960" i="6" s="1"/>
  <c r="Q6960" i="6" s="1"/>
  <c r="O6961" i="6"/>
  <c r="P6961" i="6" s="1"/>
  <c r="Q6961" i="6" s="1"/>
  <c r="O6962" i="6"/>
  <c r="P6962" i="6" s="1"/>
  <c r="Q6962" i="6" s="1"/>
  <c r="O6963" i="6"/>
  <c r="P6963" i="6" s="1"/>
  <c r="Q6963" i="6" s="1"/>
  <c r="O6964" i="6"/>
  <c r="P6964" i="6" s="1"/>
  <c r="Q6964" i="6" s="1"/>
  <c r="O6965" i="6"/>
  <c r="P6965" i="6" s="1"/>
  <c r="Q6965" i="6" s="1"/>
  <c r="O6966" i="6"/>
  <c r="P6966" i="6" s="1"/>
  <c r="Q6966" i="6" s="1"/>
  <c r="O6967" i="6"/>
  <c r="P6967" i="6" s="1"/>
  <c r="Q6967" i="6" s="1"/>
  <c r="O6968" i="6"/>
  <c r="P6968" i="6" s="1"/>
  <c r="Q6968" i="6" s="1"/>
  <c r="O6969" i="6"/>
  <c r="P6969" i="6" s="1"/>
  <c r="Q6969" i="6" s="1"/>
  <c r="O6970" i="6"/>
  <c r="P6970" i="6" s="1"/>
  <c r="Q6970" i="6" s="1"/>
  <c r="O6971" i="6"/>
  <c r="P6971" i="6" s="1"/>
  <c r="Q6971" i="6" s="1"/>
  <c r="O6972" i="6"/>
  <c r="P6972" i="6" s="1"/>
  <c r="Q6972" i="6" s="1"/>
  <c r="O6973" i="6"/>
  <c r="P6973" i="6" s="1"/>
  <c r="Q6973" i="6" s="1"/>
  <c r="O6974" i="6"/>
  <c r="P6974" i="6" s="1"/>
  <c r="Q6974" i="6" s="1"/>
  <c r="O6975" i="6"/>
  <c r="P6975" i="6" s="1"/>
  <c r="Q6975" i="6" s="1"/>
  <c r="O6976" i="6"/>
  <c r="P6976" i="6" s="1"/>
  <c r="Q6976" i="6" s="1"/>
  <c r="O6977" i="6"/>
  <c r="P6977" i="6" s="1"/>
  <c r="Q6977" i="6" s="1"/>
  <c r="O6978" i="6"/>
  <c r="P6978" i="6" s="1"/>
  <c r="Q6978" i="6" s="1"/>
  <c r="O6979" i="6"/>
  <c r="P6979" i="6" s="1"/>
  <c r="Q6979" i="6" s="1"/>
  <c r="O6980" i="6"/>
  <c r="P6980" i="6" s="1"/>
  <c r="Q6980" i="6" s="1"/>
  <c r="O6981" i="6"/>
  <c r="P6981" i="6" s="1"/>
  <c r="Q6981" i="6" s="1"/>
  <c r="O6982" i="6"/>
  <c r="P6982" i="6" s="1"/>
  <c r="Q6982" i="6" s="1"/>
  <c r="O6983" i="6"/>
  <c r="P6983" i="6" s="1"/>
  <c r="Q6983" i="6" s="1"/>
  <c r="O6984" i="6"/>
  <c r="P6984" i="6" s="1"/>
  <c r="Q6984" i="6" s="1"/>
  <c r="O6985" i="6"/>
  <c r="P6985" i="6" s="1"/>
  <c r="Q6985" i="6" s="1"/>
  <c r="O6986" i="6"/>
  <c r="P6986" i="6" s="1"/>
  <c r="Q6986" i="6" s="1"/>
  <c r="O6987" i="6"/>
  <c r="P6987" i="6" s="1"/>
  <c r="Q6987" i="6" s="1"/>
  <c r="O6988" i="6"/>
  <c r="P6988" i="6" s="1"/>
  <c r="Q6988" i="6" s="1"/>
  <c r="O6989" i="6"/>
  <c r="P6989" i="6" s="1"/>
  <c r="Q6989" i="6" s="1"/>
  <c r="O6990" i="6"/>
  <c r="P6990" i="6" s="1"/>
  <c r="Q6990" i="6" s="1"/>
  <c r="O6991" i="6"/>
  <c r="P6991" i="6" s="1"/>
  <c r="Q6991" i="6" s="1"/>
  <c r="O6992" i="6"/>
  <c r="P6992" i="6" s="1"/>
  <c r="Q6992" i="6" s="1"/>
  <c r="O6993" i="6"/>
  <c r="P6993" i="6" s="1"/>
  <c r="Q6993" i="6" s="1"/>
  <c r="O6994" i="6"/>
  <c r="P6994" i="6" s="1"/>
  <c r="Q6994" i="6" s="1"/>
  <c r="O6995" i="6"/>
  <c r="P6995" i="6" s="1"/>
  <c r="Q6995" i="6" s="1"/>
  <c r="O6996" i="6"/>
  <c r="P6996" i="6" s="1"/>
  <c r="Q6996" i="6" s="1"/>
  <c r="O6997" i="6"/>
  <c r="P6997" i="6" s="1"/>
  <c r="Q6997" i="6" s="1"/>
  <c r="O6998" i="6"/>
  <c r="P6998" i="6" s="1"/>
  <c r="Q6998" i="6" s="1"/>
  <c r="O6999" i="6"/>
  <c r="P6999" i="6" s="1"/>
  <c r="Q6999" i="6" s="1"/>
  <c r="O7000" i="6"/>
  <c r="P7000" i="6" s="1"/>
  <c r="Q7000" i="6" s="1"/>
  <c r="O7001" i="6"/>
  <c r="P7001" i="6" s="1"/>
  <c r="Q7001" i="6" s="1"/>
  <c r="O7002" i="6"/>
  <c r="P7002" i="6" s="1"/>
  <c r="Q7002" i="6" s="1"/>
  <c r="O7003" i="6"/>
  <c r="P7003" i="6" s="1"/>
  <c r="Q7003" i="6" s="1"/>
  <c r="O7004" i="6"/>
  <c r="P7004" i="6" s="1"/>
  <c r="Q7004" i="6" s="1"/>
  <c r="O7005" i="6"/>
  <c r="P7005" i="6" s="1"/>
  <c r="Q7005" i="6" s="1"/>
  <c r="O7006" i="6"/>
  <c r="P7006" i="6" s="1"/>
  <c r="Q7006" i="6" s="1"/>
  <c r="O7007" i="6"/>
  <c r="P7007" i="6" s="1"/>
  <c r="Q7007" i="6" s="1"/>
  <c r="O7008" i="6"/>
  <c r="P7008" i="6" s="1"/>
  <c r="Q7008" i="6" s="1"/>
  <c r="O7009" i="6"/>
  <c r="P7009" i="6" s="1"/>
  <c r="Q7009" i="6" s="1"/>
  <c r="O7010" i="6"/>
  <c r="P7010" i="6" s="1"/>
  <c r="Q7010" i="6" s="1"/>
  <c r="O7011" i="6"/>
  <c r="P7011" i="6" s="1"/>
  <c r="Q7011" i="6" s="1"/>
  <c r="O7012" i="6"/>
  <c r="P7012" i="6" s="1"/>
  <c r="Q7012" i="6" s="1"/>
  <c r="O7013" i="6"/>
  <c r="P7013" i="6" s="1"/>
  <c r="Q7013" i="6" s="1"/>
  <c r="O7014" i="6"/>
  <c r="P7014" i="6" s="1"/>
  <c r="Q7014" i="6" s="1"/>
  <c r="O7015" i="6"/>
  <c r="P7015" i="6" s="1"/>
  <c r="Q7015" i="6" s="1"/>
  <c r="O7016" i="6"/>
  <c r="P7016" i="6" s="1"/>
  <c r="Q7016" i="6" s="1"/>
  <c r="O7017" i="6"/>
  <c r="P7017" i="6" s="1"/>
  <c r="Q7017" i="6" s="1"/>
  <c r="O7018" i="6"/>
  <c r="P7018" i="6" s="1"/>
  <c r="Q7018" i="6" s="1"/>
  <c r="O7019" i="6"/>
  <c r="P7019" i="6" s="1"/>
  <c r="Q7019" i="6" s="1"/>
  <c r="O7020" i="6"/>
  <c r="P7020" i="6" s="1"/>
  <c r="Q7020" i="6" s="1"/>
  <c r="O7021" i="6"/>
  <c r="P7021" i="6" s="1"/>
  <c r="Q7021" i="6" s="1"/>
  <c r="O7022" i="6"/>
  <c r="P7022" i="6" s="1"/>
  <c r="Q7022" i="6" s="1"/>
  <c r="O7023" i="6"/>
  <c r="P7023" i="6" s="1"/>
  <c r="Q7023" i="6" s="1"/>
  <c r="O7024" i="6"/>
  <c r="P7024" i="6" s="1"/>
  <c r="Q7024" i="6" s="1"/>
  <c r="O7025" i="6"/>
  <c r="P7025" i="6" s="1"/>
  <c r="Q7025" i="6" s="1"/>
  <c r="O7026" i="6"/>
  <c r="P7026" i="6" s="1"/>
  <c r="Q7026" i="6" s="1"/>
  <c r="O7027" i="6"/>
  <c r="P7027" i="6" s="1"/>
  <c r="Q7027" i="6" s="1"/>
  <c r="O7028" i="6"/>
  <c r="P7028" i="6" s="1"/>
  <c r="Q7028" i="6" s="1"/>
  <c r="O7029" i="6"/>
  <c r="P7029" i="6" s="1"/>
  <c r="Q7029" i="6" s="1"/>
  <c r="O7030" i="6"/>
  <c r="P7030" i="6" s="1"/>
  <c r="Q7030" i="6" s="1"/>
  <c r="O7031" i="6"/>
  <c r="P7031" i="6" s="1"/>
  <c r="Q7031" i="6" s="1"/>
  <c r="O7032" i="6"/>
  <c r="P7032" i="6" s="1"/>
  <c r="Q7032" i="6" s="1"/>
  <c r="O7033" i="6"/>
  <c r="P7033" i="6" s="1"/>
  <c r="Q7033" i="6" s="1"/>
  <c r="O7034" i="6"/>
  <c r="P7034" i="6" s="1"/>
  <c r="Q7034" i="6" s="1"/>
  <c r="O7035" i="6"/>
  <c r="P7035" i="6" s="1"/>
  <c r="Q7035" i="6" s="1"/>
  <c r="O7036" i="6"/>
  <c r="P7036" i="6" s="1"/>
  <c r="Q7036" i="6" s="1"/>
  <c r="O7037" i="6"/>
  <c r="P7037" i="6" s="1"/>
  <c r="Q7037" i="6" s="1"/>
  <c r="O7038" i="6"/>
  <c r="P7038" i="6" s="1"/>
  <c r="Q7038" i="6" s="1"/>
  <c r="O7039" i="6"/>
  <c r="P7039" i="6" s="1"/>
  <c r="Q7039" i="6" s="1"/>
  <c r="O7040" i="6"/>
  <c r="P7040" i="6" s="1"/>
  <c r="Q7040" i="6" s="1"/>
  <c r="O7041" i="6"/>
  <c r="P7041" i="6" s="1"/>
  <c r="Q7041" i="6" s="1"/>
  <c r="O7042" i="6"/>
  <c r="P7042" i="6" s="1"/>
  <c r="Q7042" i="6" s="1"/>
  <c r="O7043" i="6"/>
  <c r="P7043" i="6" s="1"/>
  <c r="Q7043" i="6" s="1"/>
  <c r="O7044" i="6"/>
  <c r="P7044" i="6" s="1"/>
  <c r="Q7044" i="6" s="1"/>
  <c r="O7045" i="6"/>
  <c r="P7045" i="6" s="1"/>
  <c r="Q7045" i="6" s="1"/>
  <c r="O7046" i="6"/>
  <c r="P7046" i="6" s="1"/>
  <c r="Q7046" i="6" s="1"/>
  <c r="O7047" i="6"/>
  <c r="P7047" i="6" s="1"/>
  <c r="Q7047" i="6" s="1"/>
  <c r="O7048" i="6"/>
  <c r="P7048" i="6" s="1"/>
  <c r="Q7048" i="6" s="1"/>
  <c r="O7049" i="6"/>
  <c r="P7049" i="6" s="1"/>
  <c r="Q7049" i="6" s="1"/>
  <c r="O7050" i="6"/>
  <c r="P7050" i="6" s="1"/>
  <c r="Q7050" i="6" s="1"/>
  <c r="O7051" i="6"/>
  <c r="P7051" i="6" s="1"/>
  <c r="Q7051" i="6" s="1"/>
  <c r="O7052" i="6"/>
  <c r="P7052" i="6" s="1"/>
  <c r="Q7052" i="6" s="1"/>
  <c r="O7053" i="6"/>
  <c r="P7053" i="6" s="1"/>
  <c r="Q7053" i="6" s="1"/>
  <c r="O7054" i="6"/>
  <c r="P7054" i="6" s="1"/>
  <c r="Q7054" i="6" s="1"/>
  <c r="O7055" i="6"/>
  <c r="P7055" i="6" s="1"/>
  <c r="Q7055" i="6" s="1"/>
  <c r="O7056" i="6"/>
  <c r="P7056" i="6" s="1"/>
  <c r="Q7056" i="6" s="1"/>
  <c r="O7057" i="6"/>
  <c r="P7057" i="6" s="1"/>
  <c r="Q7057" i="6" s="1"/>
  <c r="O7058" i="6"/>
  <c r="P7058" i="6" s="1"/>
  <c r="Q7058" i="6" s="1"/>
  <c r="O7059" i="6"/>
  <c r="P7059" i="6" s="1"/>
  <c r="Q7059" i="6" s="1"/>
  <c r="O7060" i="6"/>
  <c r="P7060" i="6" s="1"/>
  <c r="Q7060" i="6" s="1"/>
  <c r="O7061" i="6"/>
  <c r="P7061" i="6" s="1"/>
  <c r="Q7061" i="6" s="1"/>
  <c r="O7062" i="6"/>
  <c r="P7062" i="6" s="1"/>
  <c r="Q7062" i="6" s="1"/>
  <c r="O7063" i="6"/>
  <c r="P7063" i="6" s="1"/>
  <c r="Q7063" i="6" s="1"/>
  <c r="O7064" i="6"/>
  <c r="P7064" i="6" s="1"/>
  <c r="Q7064" i="6" s="1"/>
  <c r="O7065" i="6"/>
  <c r="P7065" i="6" s="1"/>
  <c r="Q7065" i="6" s="1"/>
  <c r="O7066" i="6"/>
  <c r="P7066" i="6" s="1"/>
  <c r="Q7066" i="6" s="1"/>
  <c r="O7067" i="6"/>
  <c r="P7067" i="6" s="1"/>
  <c r="Q7067" i="6" s="1"/>
  <c r="O7068" i="6"/>
  <c r="P7068" i="6" s="1"/>
  <c r="Q7068" i="6" s="1"/>
  <c r="O7069" i="6"/>
  <c r="P7069" i="6" s="1"/>
  <c r="Q7069" i="6" s="1"/>
  <c r="O7070" i="6"/>
  <c r="P7070" i="6" s="1"/>
  <c r="Q7070" i="6" s="1"/>
  <c r="O7071" i="6"/>
  <c r="P7071" i="6" s="1"/>
  <c r="Q7071" i="6" s="1"/>
  <c r="O7072" i="6"/>
  <c r="P7072" i="6" s="1"/>
  <c r="Q7072" i="6" s="1"/>
  <c r="O7073" i="6"/>
  <c r="P7073" i="6" s="1"/>
  <c r="Q7073" i="6" s="1"/>
  <c r="O7074" i="6"/>
  <c r="P7074" i="6" s="1"/>
  <c r="Q7074" i="6" s="1"/>
  <c r="O7075" i="6"/>
  <c r="P7075" i="6" s="1"/>
  <c r="Q7075" i="6" s="1"/>
  <c r="O7076" i="6"/>
  <c r="P7076" i="6" s="1"/>
  <c r="Q7076" i="6" s="1"/>
  <c r="O7077" i="6"/>
  <c r="P7077" i="6" s="1"/>
  <c r="Q7077" i="6" s="1"/>
  <c r="O7078" i="6"/>
  <c r="P7078" i="6" s="1"/>
  <c r="Q7078" i="6" s="1"/>
  <c r="O7079" i="6"/>
  <c r="P7079" i="6" s="1"/>
  <c r="Q7079" i="6" s="1"/>
  <c r="O7080" i="6"/>
  <c r="P7080" i="6" s="1"/>
  <c r="Q7080" i="6" s="1"/>
  <c r="O7081" i="6"/>
  <c r="P7081" i="6" s="1"/>
  <c r="Q7081" i="6" s="1"/>
  <c r="O7082" i="6"/>
  <c r="P7082" i="6" s="1"/>
  <c r="Q7082" i="6" s="1"/>
  <c r="O7083" i="6"/>
  <c r="P7083" i="6" s="1"/>
  <c r="Q7083" i="6" s="1"/>
  <c r="O7084" i="6"/>
  <c r="P7084" i="6" s="1"/>
  <c r="Q7084" i="6" s="1"/>
  <c r="O7085" i="6"/>
  <c r="P7085" i="6" s="1"/>
  <c r="Q7085" i="6" s="1"/>
  <c r="O7086" i="6"/>
  <c r="P7086" i="6" s="1"/>
  <c r="Q7086" i="6" s="1"/>
  <c r="O7087" i="6"/>
  <c r="P7087" i="6" s="1"/>
  <c r="Q7087" i="6" s="1"/>
  <c r="O7088" i="6"/>
  <c r="P7088" i="6" s="1"/>
  <c r="Q7088" i="6" s="1"/>
  <c r="O7089" i="6"/>
  <c r="P7089" i="6" s="1"/>
  <c r="Q7089" i="6" s="1"/>
  <c r="O7090" i="6"/>
  <c r="P7090" i="6" s="1"/>
  <c r="Q7090" i="6" s="1"/>
  <c r="O7091" i="6"/>
  <c r="P7091" i="6" s="1"/>
  <c r="Q7091" i="6" s="1"/>
  <c r="O7092" i="6"/>
  <c r="P7092" i="6" s="1"/>
  <c r="Q7092" i="6" s="1"/>
  <c r="O7093" i="6"/>
  <c r="P7093" i="6" s="1"/>
  <c r="Q7093" i="6" s="1"/>
  <c r="O7094" i="6"/>
  <c r="P7094" i="6" s="1"/>
  <c r="Q7094" i="6" s="1"/>
  <c r="O7095" i="6"/>
  <c r="P7095" i="6" s="1"/>
  <c r="Q7095" i="6" s="1"/>
  <c r="O7096" i="6"/>
  <c r="P7096" i="6" s="1"/>
  <c r="Q7096" i="6" s="1"/>
  <c r="O7097" i="6"/>
  <c r="P7097" i="6" s="1"/>
  <c r="Q7097" i="6" s="1"/>
  <c r="O7098" i="6"/>
  <c r="P7098" i="6" s="1"/>
  <c r="Q7098" i="6" s="1"/>
  <c r="O7099" i="6"/>
  <c r="P7099" i="6" s="1"/>
  <c r="Q7099" i="6" s="1"/>
  <c r="O7100" i="6"/>
  <c r="P7100" i="6" s="1"/>
  <c r="Q7100" i="6" s="1"/>
  <c r="O7101" i="6"/>
  <c r="P7101" i="6" s="1"/>
  <c r="Q7101" i="6" s="1"/>
  <c r="O7102" i="6"/>
  <c r="P7102" i="6" s="1"/>
  <c r="Q7102" i="6" s="1"/>
  <c r="O7103" i="6"/>
  <c r="P7103" i="6" s="1"/>
  <c r="Q7103" i="6" s="1"/>
  <c r="O7104" i="6"/>
  <c r="P7104" i="6" s="1"/>
  <c r="Q7104" i="6" s="1"/>
  <c r="O7105" i="6"/>
  <c r="P7105" i="6" s="1"/>
  <c r="Q7105" i="6" s="1"/>
  <c r="O7106" i="6"/>
  <c r="P7106" i="6" s="1"/>
  <c r="Q7106" i="6" s="1"/>
  <c r="O7107" i="6"/>
  <c r="P7107" i="6" s="1"/>
  <c r="Q7107" i="6" s="1"/>
  <c r="O7108" i="6"/>
  <c r="P7108" i="6" s="1"/>
  <c r="Q7108" i="6" s="1"/>
  <c r="O7109" i="6"/>
  <c r="P7109" i="6" s="1"/>
  <c r="Q7109" i="6" s="1"/>
  <c r="O7110" i="6"/>
  <c r="P7110" i="6" s="1"/>
  <c r="Q7110" i="6" s="1"/>
  <c r="O7111" i="6"/>
  <c r="P7111" i="6" s="1"/>
  <c r="Q7111" i="6" s="1"/>
  <c r="O7112" i="6"/>
  <c r="P7112" i="6" s="1"/>
  <c r="Q7112" i="6" s="1"/>
  <c r="O7113" i="6"/>
  <c r="P7113" i="6" s="1"/>
  <c r="Q7113" i="6" s="1"/>
  <c r="O7114" i="6"/>
  <c r="P7114" i="6" s="1"/>
  <c r="Q7114" i="6" s="1"/>
  <c r="O7115" i="6"/>
  <c r="P7115" i="6" s="1"/>
  <c r="Q7115" i="6" s="1"/>
  <c r="O7116" i="6"/>
  <c r="P7116" i="6" s="1"/>
  <c r="Q7116" i="6" s="1"/>
  <c r="O7117" i="6"/>
  <c r="P7117" i="6" s="1"/>
  <c r="Q7117" i="6" s="1"/>
  <c r="O7118" i="6"/>
  <c r="P7118" i="6" s="1"/>
  <c r="Q7118" i="6" s="1"/>
  <c r="O7119" i="6"/>
  <c r="P7119" i="6" s="1"/>
  <c r="Q7119" i="6" s="1"/>
  <c r="O7120" i="6"/>
  <c r="P7120" i="6" s="1"/>
  <c r="Q7120" i="6" s="1"/>
  <c r="O7121" i="6"/>
  <c r="P7121" i="6" s="1"/>
  <c r="Q7121" i="6" s="1"/>
  <c r="O7122" i="6"/>
  <c r="P7122" i="6" s="1"/>
  <c r="Q7122" i="6" s="1"/>
  <c r="O7123" i="6"/>
  <c r="P7123" i="6" s="1"/>
  <c r="Q7123" i="6" s="1"/>
  <c r="O7124" i="6"/>
  <c r="P7124" i="6" s="1"/>
  <c r="Q7124" i="6" s="1"/>
  <c r="O7125" i="6"/>
  <c r="P7125" i="6" s="1"/>
  <c r="Q7125" i="6" s="1"/>
  <c r="O7126" i="6"/>
  <c r="P7126" i="6" s="1"/>
  <c r="Q7126" i="6" s="1"/>
  <c r="O7127" i="6"/>
  <c r="P7127" i="6" s="1"/>
  <c r="Q7127" i="6" s="1"/>
  <c r="O7128" i="6"/>
  <c r="P7128" i="6" s="1"/>
  <c r="Q7128" i="6" s="1"/>
  <c r="O7129" i="6"/>
  <c r="P7129" i="6" s="1"/>
  <c r="Q7129" i="6" s="1"/>
  <c r="O7130" i="6"/>
  <c r="P7130" i="6" s="1"/>
  <c r="Q7130" i="6" s="1"/>
  <c r="O7131" i="6"/>
  <c r="P7131" i="6" s="1"/>
  <c r="Q7131" i="6" s="1"/>
  <c r="O7132" i="6"/>
  <c r="P7132" i="6" s="1"/>
  <c r="Q7132" i="6" s="1"/>
  <c r="O7133" i="6"/>
  <c r="P7133" i="6" s="1"/>
  <c r="Q7133" i="6" s="1"/>
  <c r="O7134" i="6"/>
  <c r="P7134" i="6" s="1"/>
  <c r="Q7134" i="6" s="1"/>
  <c r="O7135" i="6"/>
  <c r="P7135" i="6" s="1"/>
  <c r="Q7135" i="6" s="1"/>
  <c r="O7136" i="6"/>
  <c r="P7136" i="6" s="1"/>
  <c r="Q7136" i="6" s="1"/>
  <c r="O7137" i="6"/>
  <c r="P7137" i="6" s="1"/>
  <c r="Q7137" i="6" s="1"/>
  <c r="O7138" i="6"/>
  <c r="P7138" i="6" s="1"/>
  <c r="Q7138" i="6" s="1"/>
  <c r="O7139" i="6"/>
  <c r="P7139" i="6" s="1"/>
  <c r="Q7139" i="6" s="1"/>
  <c r="O7140" i="6"/>
  <c r="P7140" i="6" s="1"/>
  <c r="Q7140" i="6" s="1"/>
  <c r="O7141" i="6"/>
  <c r="P7141" i="6" s="1"/>
  <c r="Q7141" i="6" s="1"/>
  <c r="O7142" i="6"/>
  <c r="P7142" i="6" s="1"/>
  <c r="Q7142" i="6" s="1"/>
  <c r="O7143" i="6"/>
  <c r="P7143" i="6" s="1"/>
  <c r="Q7143" i="6" s="1"/>
  <c r="O7144" i="6"/>
  <c r="P7144" i="6" s="1"/>
  <c r="Q7144" i="6" s="1"/>
  <c r="O7145" i="6"/>
  <c r="P7145" i="6" s="1"/>
  <c r="Q7145" i="6" s="1"/>
  <c r="O7146" i="6"/>
  <c r="P7146" i="6" s="1"/>
  <c r="Q7146" i="6" s="1"/>
  <c r="O7147" i="6"/>
  <c r="P7147" i="6" s="1"/>
  <c r="Q7147" i="6" s="1"/>
  <c r="O7148" i="6"/>
  <c r="P7148" i="6" s="1"/>
  <c r="Q7148" i="6" s="1"/>
  <c r="O7149" i="6"/>
  <c r="P7149" i="6" s="1"/>
  <c r="Q7149" i="6" s="1"/>
  <c r="O7150" i="6"/>
  <c r="P7150" i="6" s="1"/>
  <c r="Q7150" i="6" s="1"/>
  <c r="O7151" i="6"/>
  <c r="P7151" i="6" s="1"/>
  <c r="Q7151" i="6" s="1"/>
  <c r="O7152" i="6"/>
  <c r="P7152" i="6" s="1"/>
  <c r="Q7152" i="6" s="1"/>
  <c r="O7153" i="6"/>
  <c r="P7153" i="6" s="1"/>
  <c r="Q7153" i="6" s="1"/>
  <c r="O7154" i="6"/>
  <c r="P7154" i="6" s="1"/>
  <c r="Q7154" i="6" s="1"/>
  <c r="O7155" i="6"/>
  <c r="P7155" i="6" s="1"/>
  <c r="Q7155" i="6" s="1"/>
  <c r="O7156" i="6"/>
  <c r="P7156" i="6" s="1"/>
  <c r="Q7156" i="6" s="1"/>
  <c r="O7157" i="6"/>
  <c r="P7157" i="6" s="1"/>
  <c r="Q7157" i="6" s="1"/>
  <c r="O7158" i="6"/>
  <c r="P7158" i="6" s="1"/>
  <c r="Q7158" i="6" s="1"/>
  <c r="O7159" i="6"/>
  <c r="P7159" i="6" s="1"/>
  <c r="Q7159" i="6" s="1"/>
  <c r="O7160" i="6"/>
  <c r="P7160" i="6" s="1"/>
  <c r="Q7160" i="6" s="1"/>
  <c r="O7161" i="6"/>
  <c r="P7161" i="6" s="1"/>
  <c r="Q7161" i="6" s="1"/>
  <c r="O7162" i="6"/>
  <c r="P7162" i="6" s="1"/>
  <c r="Q7162" i="6" s="1"/>
  <c r="O7163" i="6"/>
  <c r="P7163" i="6" s="1"/>
  <c r="Q7163" i="6" s="1"/>
  <c r="O7164" i="6"/>
  <c r="P7164" i="6" s="1"/>
  <c r="Q7164" i="6" s="1"/>
  <c r="O7165" i="6"/>
  <c r="P7165" i="6" s="1"/>
  <c r="Q7165" i="6" s="1"/>
  <c r="O7166" i="6"/>
  <c r="P7166" i="6" s="1"/>
  <c r="Q7166" i="6" s="1"/>
  <c r="O7167" i="6"/>
  <c r="P7167" i="6" s="1"/>
  <c r="Q7167" i="6" s="1"/>
  <c r="O7168" i="6"/>
  <c r="P7168" i="6" s="1"/>
  <c r="Q7168" i="6" s="1"/>
  <c r="O7169" i="6"/>
  <c r="P7169" i="6" s="1"/>
  <c r="Q7169" i="6" s="1"/>
  <c r="O7170" i="6"/>
  <c r="P7170" i="6" s="1"/>
  <c r="Q7170" i="6" s="1"/>
  <c r="O7171" i="6"/>
  <c r="P7171" i="6" s="1"/>
  <c r="Q7171" i="6" s="1"/>
  <c r="O7172" i="6"/>
  <c r="P7172" i="6" s="1"/>
  <c r="Q7172" i="6" s="1"/>
  <c r="O7173" i="6"/>
  <c r="P7173" i="6" s="1"/>
  <c r="Q7173" i="6" s="1"/>
  <c r="O7174" i="6"/>
  <c r="P7174" i="6" s="1"/>
  <c r="Q7174" i="6" s="1"/>
  <c r="O7175" i="6"/>
  <c r="P7175" i="6" s="1"/>
  <c r="Q7175" i="6" s="1"/>
  <c r="O7176" i="6"/>
  <c r="P7176" i="6" s="1"/>
  <c r="Q7176" i="6" s="1"/>
  <c r="O7177" i="6"/>
  <c r="P7177" i="6" s="1"/>
  <c r="Q7177" i="6" s="1"/>
  <c r="O7178" i="6"/>
  <c r="P7178" i="6" s="1"/>
  <c r="Q7178" i="6" s="1"/>
  <c r="O7179" i="6"/>
  <c r="P7179" i="6" s="1"/>
  <c r="Q7179" i="6" s="1"/>
  <c r="O7180" i="6"/>
  <c r="P7180" i="6" s="1"/>
  <c r="Q7180" i="6" s="1"/>
  <c r="O7181" i="6"/>
  <c r="P7181" i="6" s="1"/>
  <c r="Q7181" i="6" s="1"/>
  <c r="O7182" i="6"/>
  <c r="P7182" i="6" s="1"/>
  <c r="Q7182" i="6" s="1"/>
  <c r="O7183" i="6"/>
  <c r="P7183" i="6" s="1"/>
  <c r="Q7183" i="6" s="1"/>
  <c r="O7184" i="6"/>
  <c r="P7184" i="6" s="1"/>
  <c r="Q7184" i="6" s="1"/>
  <c r="O7185" i="6"/>
  <c r="P7185" i="6" s="1"/>
  <c r="Q7185" i="6" s="1"/>
  <c r="O7186" i="6"/>
  <c r="P7186" i="6" s="1"/>
  <c r="Q7186" i="6" s="1"/>
  <c r="O7187" i="6"/>
  <c r="P7187" i="6" s="1"/>
  <c r="Q7187" i="6" s="1"/>
  <c r="O7188" i="6"/>
  <c r="P7188" i="6" s="1"/>
  <c r="Q7188" i="6" s="1"/>
  <c r="O7189" i="6"/>
  <c r="P7189" i="6" s="1"/>
  <c r="Q7189" i="6" s="1"/>
  <c r="O7190" i="6"/>
  <c r="P7190" i="6" s="1"/>
  <c r="Q7190" i="6" s="1"/>
  <c r="O7191" i="6"/>
  <c r="P7191" i="6" s="1"/>
  <c r="Q7191" i="6" s="1"/>
  <c r="O7192" i="6"/>
  <c r="P7192" i="6" s="1"/>
  <c r="Q7192" i="6" s="1"/>
  <c r="O7193" i="6"/>
  <c r="P7193" i="6" s="1"/>
  <c r="Q7193" i="6" s="1"/>
  <c r="O7194" i="6"/>
  <c r="P7194" i="6" s="1"/>
  <c r="Q7194" i="6" s="1"/>
  <c r="O7195" i="6"/>
  <c r="P7195" i="6" s="1"/>
  <c r="Q7195" i="6" s="1"/>
  <c r="O7196" i="6"/>
  <c r="P7196" i="6" s="1"/>
  <c r="Q7196" i="6" s="1"/>
  <c r="O7197" i="6"/>
  <c r="P7197" i="6" s="1"/>
  <c r="Q7197" i="6" s="1"/>
  <c r="O7198" i="6"/>
  <c r="P7198" i="6" s="1"/>
  <c r="Q7198" i="6" s="1"/>
  <c r="O7199" i="6"/>
  <c r="P7199" i="6" s="1"/>
  <c r="Q7199" i="6" s="1"/>
  <c r="O7200" i="6"/>
  <c r="P7200" i="6" s="1"/>
  <c r="Q7200" i="6" s="1"/>
  <c r="O7201" i="6"/>
  <c r="P7201" i="6" s="1"/>
  <c r="Q7201" i="6" s="1"/>
  <c r="O7202" i="6"/>
  <c r="P7202" i="6" s="1"/>
  <c r="Q7202" i="6" s="1"/>
  <c r="O7203" i="6"/>
  <c r="P7203" i="6" s="1"/>
  <c r="Q7203" i="6" s="1"/>
  <c r="O7204" i="6"/>
  <c r="P7204" i="6" s="1"/>
  <c r="Q7204" i="6" s="1"/>
  <c r="O7205" i="6"/>
  <c r="P7205" i="6" s="1"/>
  <c r="Q7205" i="6" s="1"/>
  <c r="O7206" i="6"/>
  <c r="P7206" i="6" s="1"/>
  <c r="Q7206" i="6" s="1"/>
  <c r="O7207" i="6"/>
  <c r="P7207" i="6" s="1"/>
  <c r="Q7207" i="6" s="1"/>
  <c r="O7208" i="6"/>
  <c r="P7208" i="6" s="1"/>
  <c r="Q7208" i="6" s="1"/>
  <c r="O7209" i="6"/>
  <c r="P7209" i="6" s="1"/>
  <c r="Q7209" i="6" s="1"/>
  <c r="O7210" i="6"/>
  <c r="P7210" i="6" s="1"/>
  <c r="Q7210" i="6" s="1"/>
  <c r="O7211" i="6"/>
  <c r="P7211" i="6" s="1"/>
  <c r="Q7211" i="6" s="1"/>
  <c r="O7212" i="6"/>
  <c r="P7212" i="6" s="1"/>
  <c r="Q7212" i="6" s="1"/>
  <c r="O7213" i="6"/>
  <c r="P7213" i="6" s="1"/>
  <c r="Q7213" i="6" s="1"/>
  <c r="O7214" i="6"/>
  <c r="P7214" i="6" s="1"/>
  <c r="Q7214" i="6" s="1"/>
  <c r="O7215" i="6"/>
  <c r="P7215" i="6" s="1"/>
  <c r="Q7215" i="6" s="1"/>
  <c r="O7216" i="6"/>
  <c r="P7216" i="6" s="1"/>
  <c r="Q7216" i="6" s="1"/>
  <c r="O7217" i="6"/>
  <c r="P7217" i="6" s="1"/>
  <c r="Q7217" i="6" s="1"/>
  <c r="O7218" i="6"/>
  <c r="P7218" i="6" s="1"/>
  <c r="Q7218" i="6" s="1"/>
  <c r="O7219" i="6"/>
  <c r="P7219" i="6" s="1"/>
  <c r="Q7219" i="6" s="1"/>
  <c r="O7220" i="6"/>
  <c r="P7220" i="6" s="1"/>
  <c r="Q7220" i="6" s="1"/>
  <c r="O7221" i="6"/>
  <c r="P7221" i="6" s="1"/>
  <c r="Q7221" i="6" s="1"/>
  <c r="O7222" i="6"/>
  <c r="P7222" i="6" s="1"/>
  <c r="Q7222" i="6" s="1"/>
  <c r="O7223" i="6"/>
  <c r="P7223" i="6" s="1"/>
  <c r="Q7223" i="6" s="1"/>
  <c r="O7224" i="6"/>
  <c r="P7224" i="6" s="1"/>
  <c r="Q7224" i="6" s="1"/>
  <c r="O7225" i="6"/>
  <c r="P7225" i="6" s="1"/>
  <c r="Q7225" i="6" s="1"/>
  <c r="O7226" i="6"/>
  <c r="P7226" i="6" s="1"/>
  <c r="Q7226" i="6" s="1"/>
  <c r="O7227" i="6"/>
  <c r="P7227" i="6" s="1"/>
  <c r="Q7227" i="6" s="1"/>
  <c r="O7228" i="6"/>
  <c r="P7228" i="6" s="1"/>
  <c r="Q7228" i="6" s="1"/>
  <c r="O7229" i="6"/>
  <c r="P7229" i="6" s="1"/>
  <c r="Q7229" i="6" s="1"/>
  <c r="O7230" i="6"/>
  <c r="P7230" i="6" s="1"/>
  <c r="Q7230" i="6" s="1"/>
  <c r="O7231" i="6"/>
  <c r="P7231" i="6" s="1"/>
  <c r="Q7231" i="6" s="1"/>
  <c r="O7232" i="6"/>
  <c r="P7232" i="6" s="1"/>
  <c r="Q7232" i="6" s="1"/>
  <c r="O7233" i="6"/>
  <c r="P7233" i="6" s="1"/>
  <c r="Q7233" i="6" s="1"/>
  <c r="O7234" i="6"/>
  <c r="P7234" i="6" s="1"/>
  <c r="Q7234" i="6" s="1"/>
  <c r="O7235" i="6"/>
  <c r="P7235" i="6" s="1"/>
  <c r="Q7235" i="6" s="1"/>
  <c r="O7236" i="6"/>
  <c r="P7236" i="6" s="1"/>
  <c r="Q7236" i="6" s="1"/>
  <c r="O7237" i="6"/>
  <c r="P7237" i="6" s="1"/>
  <c r="Q7237" i="6" s="1"/>
  <c r="O7238" i="6"/>
  <c r="P7238" i="6" s="1"/>
  <c r="Q7238" i="6" s="1"/>
  <c r="O7239" i="6"/>
  <c r="P7239" i="6" s="1"/>
  <c r="Q7239" i="6" s="1"/>
  <c r="O7240" i="6"/>
  <c r="P7240" i="6" s="1"/>
  <c r="Q7240" i="6" s="1"/>
  <c r="O7241" i="6"/>
  <c r="P7241" i="6" s="1"/>
  <c r="Q7241" i="6" s="1"/>
  <c r="O7242" i="6"/>
  <c r="P7242" i="6" s="1"/>
  <c r="Q7242" i="6" s="1"/>
  <c r="O7243" i="6"/>
  <c r="P7243" i="6" s="1"/>
  <c r="Q7243" i="6" s="1"/>
  <c r="O7244" i="6"/>
  <c r="P7244" i="6" s="1"/>
  <c r="Q7244" i="6" s="1"/>
  <c r="O7245" i="6"/>
  <c r="P7245" i="6" s="1"/>
  <c r="Q7245" i="6" s="1"/>
  <c r="O7246" i="6"/>
  <c r="P7246" i="6" s="1"/>
  <c r="Q7246" i="6" s="1"/>
  <c r="O7247" i="6"/>
  <c r="P7247" i="6" s="1"/>
  <c r="Q7247" i="6" s="1"/>
  <c r="O7248" i="6"/>
  <c r="P7248" i="6" s="1"/>
  <c r="Q7248" i="6" s="1"/>
  <c r="O7249" i="6"/>
  <c r="P7249" i="6" s="1"/>
  <c r="Q7249" i="6" s="1"/>
  <c r="O7250" i="6"/>
  <c r="P7250" i="6" s="1"/>
  <c r="Q7250" i="6" s="1"/>
  <c r="O7251" i="6"/>
  <c r="P7251" i="6" s="1"/>
  <c r="Q7251" i="6" s="1"/>
  <c r="O7252" i="6"/>
  <c r="P7252" i="6" s="1"/>
  <c r="Q7252" i="6" s="1"/>
  <c r="O7253" i="6"/>
  <c r="P7253" i="6" s="1"/>
  <c r="Q7253" i="6" s="1"/>
  <c r="O7254" i="6"/>
  <c r="P7254" i="6" s="1"/>
  <c r="Q7254" i="6" s="1"/>
  <c r="O7255" i="6"/>
  <c r="P7255" i="6" s="1"/>
  <c r="Q7255" i="6" s="1"/>
  <c r="O7256" i="6"/>
  <c r="P7256" i="6" s="1"/>
  <c r="Q7256" i="6" s="1"/>
  <c r="O7257" i="6"/>
  <c r="P7257" i="6" s="1"/>
  <c r="Q7257" i="6" s="1"/>
  <c r="O7258" i="6"/>
  <c r="P7258" i="6" s="1"/>
  <c r="Q7258" i="6" s="1"/>
  <c r="O7259" i="6"/>
  <c r="P7259" i="6" s="1"/>
  <c r="Q7259" i="6" s="1"/>
  <c r="O7260" i="6"/>
  <c r="P7260" i="6" s="1"/>
  <c r="Q7260" i="6" s="1"/>
  <c r="O7261" i="6"/>
  <c r="P7261" i="6" s="1"/>
  <c r="Q7261" i="6" s="1"/>
  <c r="O7262" i="6"/>
  <c r="P7262" i="6" s="1"/>
  <c r="Q7262" i="6" s="1"/>
  <c r="O7263" i="6"/>
  <c r="P7263" i="6" s="1"/>
  <c r="Q7263" i="6" s="1"/>
  <c r="O7264" i="6"/>
  <c r="P7264" i="6" s="1"/>
  <c r="Q7264" i="6" s="1"/>
  <c r="O7265" i="6"/>
  <c r="P7265" i="6" s="1"/>
  <c r="Q7265" i="6" s="1"/>
  <c r="O7266" i="6"/>
  <c r="P7266" i="6" s="1"/>
  <c r="Q7266" i="6" s="1"/>
  <c r="O7267" i="6"/>
  <c r="P7267" i="6" s="1"/>
  <c r="Q7267" i="6" s="1"/>
  <c r="O7268" i="6"/>
  <c r="P7268" i="6" s="1"/>
  <c r="Q7268" i="6" s="1"/>
  <c r="O7269" i="6"/>
  <c r="P7269" i="6" s="1"/>
  <c r="Q7269" i="6" s="1"/>
  <c r="O7270" i="6"/>
  <c r="P7270" i="6" s="1"/>
  <c r="Q7270" i="6" s="1"/>
  <c r="O7271" i="6"/>
  <c r="P7271" i="6" s="1"/>
  <c r="Q7271" i="6" s="1"/>
  <c r="O7272" i="6"/>
  <c r="P7272" i="6" s="1"/>
  <c r="Q7272" i="6" s="1"/>
  <c r="O7273" i="6"/>
  <c r="P7273" i="6" s="1"/>
  <c r="Q7273" i="6" s="1"/>
  <c r="O7274" i="6"/>
  <c r="P7274" i="6" s="1"/>
  <c r="Q7274" i="6" s="1"/>
  <c r="O7275" i="6"/>
  <c r="P7275" i="6" s="1"/>
  <c r="Q7275" i="6" s="1"/>
  <c r="O7276" i="6"/>
  <c r="P7276" i="6" s="1"/>
  <c r="Q7276" i="6" s="1"/>
  <c r="O7277" i="6"/>
  <c r="P7277" i="6" s="1"/>
  <c r="Q7277" i="6" s="1"/>
  <c r="O7278" i="6"/>
  <c r="P7278" i="6" s="1"/>
  <c r="Q7278" i="6" s="1"/>
  <c r="O7279" i="6"/>
  <c r="P7279" i="6" s="1"/>
  <c r="Q7279" i="6" s="1"/>
  <c r="O7280" i="6"/>
  <c r="P7280" i="6" s="1"/>
  <c r="Q7280" i="6" s="1"/>
  <c r="O7281" i="6"/>
  <c r="P7281" i="6" s="1"/>
  <c r="Q7281" i="6" s="1"/>
  <c r="O7282" i="6"/>
  <c r="P7282" i="6" s="1"/>
  <c r="Q7282" i="6" s="1"/>
  <c r="O7283" i="6"/>
  <c r="P7283" i="6" s="1"/>
  <c r="Q7283" i="6" s="1"/>
  <c r="O7284" i="6"/>
  <c r="P7284" i="6" s="1"/>
  <c r="Q7284" i="6" s="1"/>
  <c r="O7285" i="6"/>
  <c r="P7285" i="6" s="1"/>
  <c r="Q7285" i="6" s="1"/>
  <c r="O7286" i="6"/>
  <c r="P7286" i="6" s="1"/>
  <c r="Q7286" i="6" s="1"/>
  <c r="O7287" i="6"/>
  <c r="P7287" i="6" s="1"/>
  <c r="Q7287" i="6" s="1"/>
  <c r="O7288" i="6"/>
  <c r="P7288" i="6" s="1"/>
  <c r="Q7288" i="6" s="1"/>
  <c r="O7289" i="6"/>
  <c r="P7289" i="6" s="1"/>
  <c r="Q7289" i="6" s="1"/>
  <c r="O7290" i="6"/>
  <c r="P7290" i="6" s="1"/>
  <c r="Q7290" i="6" s="1"/>
  <c r="O7291" i="6"/>
  <c r="P7291" i="6" s="1"/>
  <c r="Q7291" i="6" s="1"/>
  <c r="O7292" i="6"/>
  <c r="P7292" i="6" s="1"/>
  <c r="Q7292" i="6" s="1"/>
  <c r="O7293" i="6"/>
  <c r="P7293" i="6" s="1"/>
  <c r="Q7293" i="6" s="1"/>
  <c r="O7294" i="6"/>
  <c r="P7294" i="6" s="1"/>
  <c r="Q7294" i="6" s="1"/>
  <c r="O7295" i="6"/>
  <c r="P7295" i="6" s="1"/>
  <c r="Q7295" i="6" s="1"/>
  <c r="O7296" i="6"/>
  <c r="P7296" i="6" s="1"/>
  <c r="Q7296" i="6" s="1"/>
  <c r="O7297" i="6"/>
  <c r="P7297" i="6" s="1"/>
  <c r="Q7297" i="6" s="1"/>
  <c r="O7298" i="6"/>
  <c r="P7298" i="6" s="1"/>
  <c r="Q7298" i="6" s="1"/>
  <c r="O7299" i="6"/>
  <c r="P7299" i="6" s="1"/>
  <c r="Q7299" i="6" s="1"/>
  <c r="O7300" i="6"/>
  <c r="P7300" i="6" s="1"/>
  <c r="Q7300" i="6" s="1"/>
  <c r="O7301" i="6"/>
  <c r="P7301" i="6" s="1"/>
  <c r="Q7301" i="6" s="1"/>
  <c r="O7302" i="6"/>
  <c r="P7302" i="6" s="1"/>
  <c r="Q7302" i="6" s="1"/>
  <c r="O7303" i="6"/>
  <c r="P7303" i="6" s="1"/>
  <c r="Q7303" i="6" s="1"/>
  <c r="O7304" i="6"/>
  <c r="P7304" i="6" s="1"/>
  <c r="Q7304" i="6" s="1"/>
  <c r="O7305" i="6"/>
  <c r="P7305" i="6" s="1"/>
  <c r="Q7305" i="6" s="1"/>
  <c r="O7306" i="6"/>
  <c r="P7306" i="6" s="1"/>
  <c r="Q7306" i="6" s="1"/>
  <c r="O7307" i="6"/>
  <c r="P7307" i="6" s="1"/>
  <c r="Q7307" i="6" s="1"/>
  <c r="O7308" i="6"/>
  <c r="P7308" i="6" s="1"/>
  <c r="Q7308" i="6" s="1"/>
  <c r="O7309" i="6"/>
  <c r="P7309" i="6" s="1"/>
  <c r="Q7309" i="6" s="1"/>
  <c r="O7310" i="6"/>
  <c r="P7310" i="6" s="1"/>
  <c r="Q7310" i="6" s="1"/>
  <c r="O7311" i="6"/>
  <c r="P7311" i="6" s="1"/>
  <c r="Q7311" i="6" s="1"/>
  <c r="O7312" i="6"/>
  <c r="P7312" i="6" s="1"/>
  <c r="Q7312" i="6" s="1"/>
  <c r="O7313" i="6"/>
  <c r="P7313" i="6" s="1"/>
  <c r="Q7313" i="6" s="1"/>
  <c r="O7314" i="6"/>
  <c r="P7314" i="6" s="1"/>
  <c r="Q7314" i="6" s="1"/>
  <c r="O7315" i="6"/>
  <c r="P7315" i="6" s="1"/>
  <c r="Q7315" i="6" s="1"/>
  <c r="O7316" i="6"/>
  <c r="P7316" i="6" s="1"/>
  <c r="Q7316" i="6" s="1"/>
  <c r="O7317" i="6"/>
  <c r="P7317" i="6" s="1"/>
  <c r="Q7317" i="6" s="1"/>
  <c r="O7318" i="6"/>
  <c r="P7318" i="6" s="1"/>
  <c r="Q7318" i="6" s="1"/>
  <c r="O7319" i="6"/>
  <c r="P7319" i="6" s="1"/>
  <c r="Q7319" i="6" s="1"/>
  <c r="O7320" i="6"/>
  <c r="P7320" i="6" s="1"/>
  <c r="Q7320" i="6" s="1"/>
  <c r="O7321" i="6"/>
  <c r="P7321" i="6" s="1"/>
  <c r="Q7321" i="6" s="1"/>
  <c r="O7322" i="6"/>
  <c r="P7322" i="6" s="1"/>
  <c r="Q7322" i="6" s="1"/>
  <c r="O7323" i="6"/>
  <c r="P7323" i="6" s="1"/>
  <c r="Q7323" i="6" s="1"/>
  <c r="O7324" i="6"/>
  <c r="P7324" i="6" s="1"/>
  <c r="Q7324" i="6" s="1"/>
  <c r="O7325" i="6"/>
  <c r="P7325" i="6" s="1"/>
  <c r="Q7325" i="6" s="1"/>
  <c r="O7326" i="6"/>
  <c r="P7326" i="6" s="1"/>
  <c r="Q7326" i="6" s="1"/>
  <c r="O7327" i="6"/>
  <c r="P7327" i="6" s="1"/>
  <c r="Q7327" i="6" s="1"/>
  <c r="O7328" i="6"/>
  <c r="P7328" i="6" s="1"/>
  <c r="Q7328" i="6" s="1"/>
  <c r="O7329" i="6"/>
  <c r="P7329" i="6" s="1"/>
  <c r="Q7329" i="6" s="1"/>
  <c r="O7330" i="6"/>
  <c r="P7330" i="6" s="1"/>
  <c r="Q7330" i="6" s="1"/>
  <c r="O7331" i="6"/>
  <c r="P7331" i="6" s="1"/>
  <c r="Q7331" i="6" s="1"/>
  <c r="O7332" i="6"/>
  <c r="P7332" i="6" s="1"/>
  <c r="Q7332" i="6" s="1"/>
  <c r="O7333" i="6"/>
  <c r="P7333" i="6" s="1"/>
  <c r="Q7333" i="6" s="1"/>
  <c r="O7334" i="6"/>
  <c r="P7334" i="6" s="1"/>
  <c r="Q7334" i="6" s="1"/>
  <c r="O7335" i="6"/>
  <c r="P7335" i="6" s="1"/>
  <c r="Q7335" i="6" s="1"/>
  <c r="O7336" i="6"/>
  <c r="P7336" i="6" s="1"/>
  <c r="Q7336" i="6" s="1"/>
  <c r="O7337" i="6"/>
  <c r="P7337" i="6" s="1"/>
  <c r="Q7337" i="6" s="1"/>
  <c r="O7338" i="6"/>
  <c r="P7338" i="6" s="1"/>
  <c r="Q7338" i="6" s="1"/>
  <c r="O7339" i="6"/>
  <c r="P7339" i="6" s="1"/>
  <c r="Q7339" i="6" s="1"/>
  <c r="O7340" i="6"/>
  <c r="P7340" i="6" s="1"/>
  <c r="Q7340" i="6" s="1"/>
  <c r="O7341" i="6"/>
  <c r="P7341" i="6" s="1"/>
  <c r="Q7341" i="6" s="1"/>
  <c r="O7342" i="6"/>
  <c r="P7342" i="6" s="1"/>
  <c r="Q7342" i="6" s="1"/>
  <c r="O7343" i="6"/>
  <c r="P7343" i="6" s="1"/>
  <c r="Q7343" i="6" s="1"/>
  <c r="O7344" i="6"/>
  <c r="P7344" i="6" s="1"/>
  <c r="Q7344" i="6" s="1"/>
  <c r="O7345" i="6"/>
  <c r="P7345" i="6" s="1"/>
  <c r="Q7345" i="6" s="1"/>
  <c r="O7346" i="6"/>
  <c r="P7346" i="6" s="1"/>
  <c r="Q7346" i="6" s="1"/>
  <c r="O7347" i="6"/>
  <c r="P7347" i="6" s="1"/>
  <c r="Q7347" i="6" s="1"/>
  <c r="O7348" i="6"/>
  <c r="P7348" i="6" s="1"/>
  <c r="Q7348" i="6" s="1"/>
  <c r="O7349" i="6"/>
  <c r="P7349" i="6" s="1"/>
  <c r="Q7349" i="6" s="1"/>
  <c r="O7350" i="6"/>
  <c r="P7350" i="6" s="1"/>
  <c r="Q7350" i="6" s="1"/>
  <c r="O7351" i="6"/>
  <c r="P7351" i="6" s="1"/>
  <c r="Q7351" i="6" s="1"/>
  <c r="O7352" i="6"/>
  <c r="P7352" i="6" s="1"/>
  <c r="Q7352" i="6" s="1"/>
  <c r="O7353" i="6"/>
  <c r="P7353" i="6" s="1"/>
  <c r="Q7353" i="6" s="1"/>
  <c r="O7354" i="6"/>
  <c r="P7354" i="6" s="1"/>
  <c r="Q7354" i="6" s="1"/>
  <c r="O7355" i="6"/>
  <c r="P7355" i="6" s="1"/>
  <c r="Q7355" i="6" s="1"/>
  <c r="O7356" i="6"/>
  <c r="P7356" i="6" s="1"/>
  <c r="Q7356" i="6" s="1"/>
  <c r="O7357" i="6"/>
  <c r="P7357" i="6" s="1"/>
  <c r="Q7357" i="6" s="1"/>
  <c r="O7358" i="6"/>
  <c r="P7358" i="6" s="1"/>
  <c r="Q7358" i="6" s="1"/>
  <c r="O7359" i="6"/>
  <c r="P7359" i="6" s="1"/>
  <c r="Q7359" i="6" s="1"/>
  <c r="O7360" i="6"/>
  <c r="P7360" i="6" s="1"/>
  <c r="Q7360" i="6" s="1"/>
  <c r="O7361" i="6"/>
  <c r="P7361" i="6" s="1"/>
  <c r="Q7361" i="6" s="1"/>
  <c r="O7362" i="6"/>
  <c r="P7362" i="6" s="1"/>
  <c r="Q7362" i="6" s="1"/>
  <c r="O7363" i="6"/>
  <c r="P7363" i="6" s="1"/>
  <c r="Q7363" i="6" s="1"/>
  <c r="O7364" i="6"/>
  <c r="P7364" i="6" s="1"/>
  <c r="Q7364" i="6" s="1"/>
  <c r="O7365" i="6"/>
  <c r="P7365" i="6" s="1"/>
  <c r="Q7365" i="6" s="1"/>
  <c r="O7366" i="6"/>
  <c r="P7366" i="6" s="1"/>
  <c r="Q7366" i="6" s="1"/>
  <c r="O7367" i="6"/>
  <c r="P7367" i="6" s="1"/>
  <c r="Q7367" i="6" s="1"/>
  <c r="O7368" i="6"/>
  <c r="P7368" i="6" s="1"/>
  <c r="Q7368" i="6" s="1"/>
  <c r="O7369" i="6"/>
  <c r="P7369" i="6" s="1"/>
  <c r="Q7369" i="6" s="1"/>
  <c r="O7370" i="6"/>
  <c r="P7370" i="6" s="1"/>
  <c r="Q7370" i="6" s="1"/>
  <c r="O7371" i="6"/>
  <c r="P7371" i="6" s="1"/>
  <c r="Q7371" i="6" s="1"/>
  <c r="O7372" i="6"/>
  <c r="P7372" i="6" s="1"/>
  <c r="Q7372" i="6" s="1"/>
  <c r="O7373" i="6"/>
  <c r="P7373" i="6" s="1"/>
  <c r="Q7373" i="6" s="1"/>
  <c r="O7374" i="6"/>
  <c r="P7374" i="6" s="1"/>
  <c r="Q7374" i="6" s="1"/>
  <c r="O7375" i="6"/>
  <c r="P7375" i="6" s="1"/>
  <c r="Q7375" i="6" s="1"/>
  <c r="O7376" i="6"/>
  <c r="P7376" i="6" s="1"/>
  <c r="Q7376" i="6" s="1"/>
  <c r="O7377" i="6"/>
  <c r="P7377" i="6" s="1"/>
  <c r="Q7377" i="6" s="1"/>
  <c r="O7378" i="6"/>
  <c r="P7378" i="6" s="1"/>
  <c r="Q7378" i="6" s="1"/>
  <c r="O7379" i="6"/>
  <c r="P7379" i="6" s="1"/>
  <c r="Q7379" i="6" s="1"/>
  <c r="O7380" i="6"/>
  <c r="P7380" i="6" s="1"/>
  <c r="Q7380" i="6" s="1"/>
  <c r="O7381" i="6"/>
  <c r="P7381" i="6" s="1"/>
  <c r="Q7381" i="6" s="1"/>
  <c r="O7382" i="6"/>
  <c r="P7382" i="6" s="1"/>
  <c r="Q7382" i="6" s="1"/>
  <c r="O7383" i="6"/>
  <c r="P7383" i="6" s="1"/>
  <c r="Q7383" i="6" s="1"/>
  <c r="O7384" i="6"/>
  <c r="P7384" i="6" s="1"/>
  <c r="Q7384" i="6" s="1"/>
  <c r="O7385" i="6"/>
  <c r="P7385" i="6" s="1"/>
  <c r="Q7385" i="6" s="1"/>
  <c r="O7386" i="6"/>
  <c r="P7386" i="6" s="1"/>
  <c r="Q7386" i="6" s="1"/>
  <c r="O7387" i="6"/>
  <c r="P7387" i="6" s="1"/>
  <c r="Q7387" i="6" s="1"/>
  <c r="O7388" i="6"/>
  <c r="P7388" i="6" s="1"/>
  <c r="Q7388" i="6" s="1"/>
  <c r="O7389" i="6"/>
  <c r="P7389" i="6" s="1"/>
  <c r="Q7389" i="6" s="1"/>
  <c r="O7390" i="6"/>
  <c r="P7390" i="6" s="1"/>
  <c r="Q7390" i="6" s="1"/>
  <c r="O7391" i="6"/>
  <c r="P7391" i="6" s="1"/>
  <c r="Q7391" i="6" s="1"/>
  <c r="O7392" i="6"/>
  <c r="P7392" i="6" s="1"/>
  <c r="Q7392" i="6" s="1"/>
  <c r="O7393" i="6"/>
  <c r="P7393" i="6" s="1"/>
  <c r="Q7393" i="6" s="1"/>
  <c r="O7394" i="6"/>
  <c r="P7394" i="6" s="1"/>
  <c r="Q7394" i="6" s="1"/>
  <c r="O7395" i="6"/>
  <c r="P7395" i="6" s="1"/>
  <c r="Q7395" i="6" s="1"/>
  <c r="O7396" i="6"/>
  <c r="P7396" i="6" s="1"/>
  <c r="Q7396" i="6" s="1"/>
  <c r="O7397" i="6"/>
  <c r="P7397" i="6" s="1"/>
  <c r="Q7397" i="6" s="1"/>
  <c r="O7398" i="6"/>
  <c r="P7398" i="6" s="1"/>
  <c r="Q7398" i="6" s="1"/>
  <c r="O7399" i="6"/>
  <c r="P7399" i="6" s="1"/>
  <c r="Q7399" i="6" s="1"/>
  <c r="O7400" i="6"/>
  <c r="P7400" i="6" s="1"/>
  <c r="Q7400" i="6" s="1"/>
  <c r="O7401" i="6"/>
  <c r="P7401" i="6" s="1"/>
  <c r="Q7401" i="6" s="1"/>
  <c r="O7402" i="6"/>
  <c r="P7402" i="6" s="1"/>
  <c r="Q7402" i="6" s="1"/>
  <c r="O7403" i="6"/>
  <c r="P7403" i="6" s="1"/>
  <c r="Q7403" i="6" s="1"/>
  <c r="O7404" i="6"/>
  <c r="P7404" i="6" s="1"/>
  <c r="Q7404" i="6" s="1"/>
  <c r="O7405" i="6"/>
  <c r="P7405" i="6" s="1"/>
  <c r="Q7405" i="6" s="1"/>
  <c r="O7406" i="6"/>
  <c r="P7406" i="6" s="1"/>
  <c r="Q7406" i="6" s="1"/>
  <c r="O7407" i="6"/>
  <c r="P7407" i="6" s="1"/>
  <c r="Q7407" i="6" s="1"/>
  <c r="O7408" i="6"/>
  <c r="P7408" i="6" s="1"/>
  <c r="Q7408" i="6" s="1"/>
  <c r="O7409" i="6"/>
  <c r="P7409" i="6" s="1"/>
  <c r="Q7409" i="6" s="1"/>
  <c r="O7410" i="6"/>
  <c r="P7410" i="6" s="1"/>
  <c r="Q7410" i="6" s="1"/>
  <c r="O7411" i="6"/>
  <c r="P7411" i="6" s="1"/>
  <c r="Q7411" i="6" s="1"/>
  <c r="O7412" i="6"/>
  <c r="P7412" i="6" s="1"/>
  <c r="Q7412" i="6" s="1"/>
  <c r="O7413" i="6"/>
  <c r="P7413" i="6" s="1"/>
  <c r="Q7413" i="6" s="1"/>
  <c r="O7414" i="6"/>
  <c r="P7414" i="6" s="1"/>
  <c r="Q7414" i="6" s="1"/>
  <c r="O7415" i="6"/>
  <c r="P7415" i="6" s="1"/>
  <c r="Q7415" i="6" s="1"/>
  <c r="O7416" i="6"/>
  <c r="P7416" i="6" s="1"/>
  <c r="Q7416" i="6" s="1"/>
  <c r="O7417" i="6"/>
  <c r="P7417" i="6" s="1"/>
  <c r="Q7417" i="6" s="1"/>
  <c r="O7418" i="6"/>
  <c r="P7418" i="6" s="1"/>
  <c r="Q7418" i="6" s="1"/>
  <c r="O7419" i="6"/>
  <c r="P7419" i="6" s="1"/>
  <c r="Q7419" i="6" s="1"/>
  <c r="O7420" i="6"/>
  <c r="P7420" i="6" s="1"/>
  <c r="Q7420" i="6" s="1"/>
  <c r="O7421" i="6"/>
  <c r="P7421" i="6" s="1"/>
  <c r="Q7421" i="6" s="1"/>
  <c r="O7422" i="6"/>
  <c r="P7422" i="6" s="1"/>
  <c r="Q7422" i="6" s="1"/>
  <c r="O7423" i="6"/>
  <c r="P7423" i="6" s="1"/>
  <c r="Q7423" i="6" s="1"/>
  <c r="O7424" i="6"/>
  <c r="P7424" i="6" s="1"/>
  <c r="Q7424" i="6" s="1"/>
  <c r="O7425" i="6"/>
  <c r="P7425" i="6" s="1"/>
  <c r="Q7425" i="6" s="1"/>
  <c r="O7426" i="6"/>
  <c r="P7426" i="6" s="1"/>
  <c r="Q7426" i="6" s="1"/>
  <c r="O7427" i="6"/>
  <c r="P7427" i="6" s="1"/>
  <c r="Q7427" i="6" s="1"/>
  <c r="O7428" i="6"/>
  <c r="P7428" i="6" s="1"/>
  <c r="Q7428" i="6" s="1"/>
  <c r="O7429" i="6"/>
  <c r="P7429" i="6" s="1"/>
  <c r="Q7429" i="6" s="1"/>
  <c r="O7430" i="6"/>
  <c r="P7430" i="6" s="1"/>
  <c r="Q7430" i="6" s="1"/>
  <c r="O7431" i="6"/>
  <c r="P7431" i="6" s="1"/>
  <c r="Q7431" i="6" s="1"/>
  <c r="O7432" i="6"/>
  <c r="P7432" i="6" s="1"/>
  <c r="Q7432" i="6" s="1"/>
  <c r="O7433" i="6"/>
  <c r="P7433" i="6" s="1"/>
  <c r="Q7433" i="6" s="1"/>
  <c r="O7434" i="6"/>
  <c r="P7434" i="6" s="1"/>
  <c r="Q7434" i="6" s="1"/>
  <c r="O7435" i="6"/>
  <c r="P7435" i="6" s="1"/>
  <c r="Q7435" i="6" s="1"/>
  <c r="O7436" i="6"/>
  <c r="P7436" i="6" s="1"/>
  <c r="Q7436" i="6" s="1"/>
  <c r="O7437" i="6"/>
  <c r="P7437" i="6" s="1"/>
  <c r="Q7437" i="6" s="1"/>
  <c r="O7438" i="6"/>
  <c r="P7438" i="6" s="1"/>
  <c r="Q7438" i="6" s="1"/>
  <c r="O7439" i="6"/>
  <c r="P7439" i="6" s="1"/>
  <c r="Q7439" i="6" s="1"/>
  <c r="O7440" i="6"/>
  <c r="P7440" i="6" s="1"/>
  <c r="Q7440" i="6" s="1"/>
  <c r="O7441" i="6"/>
  <c r="P7441" i="6" s="1"/>
  <c r="Q7441" i="6" s="1"/>
  <c r="O7442" i="6"/>
  <c r="P7442" i="6" s="1"/>
  <c r="Q7442" i="6" s="1"/>
  <c r="O7443" i="6"/>
  <c r="P7443" i="6" s="1"/>
  <c r="Q7443" i="6" s="1"/>
  <c r="O7444" i="6"/>
  <c r="P7444" i="6" s="1"/>
  <c r="Q7444" i="6" s="1"/>
  <c r="O7445" i="6"/>
  <c r="P7445" i="6" s="1"/>
  <c r="Q7445" i="6" s="1"/>
  <c r="O7446" i="6"/>
  <c r="P7446" i="6" s="1"/>
  <c r="Q7446" i="6" s="1"/>
  <c r="O7447" i="6"/>
  <c r="P7447" i="6" s="1"/>
  <c r="Q7447" i="6" s="1"/>
  <c r="O7448" i="6"/>
  <c r="P7448" i="6" s="1"/>
  <c r="Q7448" i="6" s="1"/>
  <c r="O7449" i="6"/>
  <c r="P7449" i="6" s="1"/>
  <c r="Q7449" i="6" s="1"/>
  <c r="O7450" i="6"/>
  <c r="P7450" i="6" s="1"/>
  <c r="Q7450" i="6" s="1"/>
  <c r="O7451" i="6"/>
  <c r="P7451" i="6" s="1"/>
  <c r="Q7451" i="6" s="1"/>
  <c r="O7452" i="6"/>
  <c r="P7452" i="6" s="1"/>
  <c r="Q7452" i="6" s="1"/>
  <c r="O7453" i="6"/>
  <c r="P7453" i="6" s="1"/>
  <c r="Q7453" i="6" s="1"/>
  <c r="O7454" i="6"/>
  <c r="P7454" i="6" s="1"/>
  <c r="Q7454" i="6" s="1"/>
  <c r="O7455" i="6"/>
  <c r="P7455" i="6" s="1"/>
  <c r="Q7455" i="6" s="1"/>
  <c r="O7456" i="6"/>
  <c r="P7456" i="6" s="1"/>
  <c r="Q7456" i="6" s="1"/>
  <c r="O7457" i="6"/>
  <c r="P7457" i="6" s="1"/>
  <c r="Q7457" i="6" s="1"/>
  <c r="O7458" i="6"/>
  <c r="P7458" i="6" s="1"/>
  <c r="Q7458" i="6" s="1"/>
  <c r="O7459" i="6"/>
  <c r="P7459" i="6" s="1"/>
  <c r="Q7459" i="6" s="1"/>
  <c r="O7460" i="6"/>
  <c r="P7460" i="6" s="1"/>
  <c r="Q7460" i="6" s="1"/>
  <c r="O7461" i="6"/>
  <c r="P7461" i="6" s="1"/>
  <c r="Q7461" i="6" s="1"/>
  <c r="O7462" i="6"/>
  <c r="P7462" i="6" s="1"/>
  <c r="Q7462" i="6" s="1"/>
  <c r="O7463" i="6"/>
  <c r="P7463" i="6" s="1"/>
  <c r="Q7463" i="6" s="1"/>
  <c r="O7464" i="6"/>
  <c r="P7464" i="6" s="1"/>
  <c r="Q7464" i="6" s="1"/>
  <c r="O7465" i="6"/>
  <c r="P7465" i="6" s="1"/>
  <c r="Q7465" i="6" s="1"/>
  <c r="O7466" i="6"/>
  <c r="P7466" i="6" s="1"/>
  <c r="Q7466" i="6" s="1"/>
  <c r="O7467" i="6"/>
  <c r="P7467" i="6" s="1"/>
  <c r="Q7467" i="6" s="1"/>
  <c r="O7468" i="6"/>
  <c r="P7468" i="6" s="1"/>
  <c r="Q7468" i="6" s="1"/>
  <c r="O7469" i="6"/>
  <c r="P7469" i="6" s="1"/>
  <c r="Q7469" i="6" s="1"/>
  <c r="O7470" i="6"/>
  <c r="P7470" i="6" s="1"/>
  <c r="Q7470" i="6" s="1"/>
  <c r="O7471" i="6"/>
  <c r="P7471" i="6" s="1"/>
  <c r="Q7471" i="6" s="1"/>
  <c r="O7472" i="6"/>
  <c r="P7472" i="6" s="1"/>
  <c r="Q7472" i="6" s="1"/>
  <c r="O7473" i="6"/>
  <c r="P7473" i="6" s="1"/>
  <c r="Q7473" i="6" s="1"/>
  <c r="O7474" i="6"/>
  <c r="P7474" i="6" s="1"/>
  <c r="Q7474" i="6" s="1"/>
  <c r="O7475" i="6"/>
  <c r="P7475" i="6" s="1"/>
  <c r="Q7475" i="6" s="1"/>
  <c r="O7476" i="6"/>
  <c r="P7476" i="6" s="1"/>
  <c r="Q7476" i="6" s="1"/>
  <c r="O7477" i="6"/>
  <c r="P7477" i="6" s="1"/>
  <c r="Q7477" i="6" s="1"/>
  <c r="O7478" i="6"/>
  <c r="P7478" i="6" s="1"/>
  <c r="Q7478" i="6" s="1"/>
  <c r="O7479" i="6"/>
  <c r="P7479" i="6" s="1"/>
  <c r="Q7479" i="6" s="1"/>
  <c r="O7480" i="6"/>
  <c r="P7480" i="6" s="1"/>
  <c r="Q7480" i="6" s="1"/>
  <c r="O7481" i="6"/>
  <c r="P7481" i="6" s="1"/>
  <c r="Q7481" i="6" s="1"/>
  <c r="O7482" i="6"/>
  <c r="P7482" i="6" s="1"/>
  <c r="Q7482" i="6" s="1"/>
  <c r="O7483" i="6"/>
  <c r="P7483" i="6" s="1"/>
  <c r="Q7483" i="6" s="1"/>
  <c r="O7484" i="6"/>
  <c r="P7484" i="6" s="1"/>
  <c r="Q7484" i="6" s="1"/>
  <c r="O7485" i="6"/>
  <c r="P7485" i="6" s="1"/>
  <c r="Q7485" i="6" s="1"/>
  <c r="O7486" i="6"/>
  <c r="P7486" i="6" s="1"/>
  <c r="Q7486" i="6" s="1"/>
  <c r="O7487" i="6"/>
  <c r="P7487" i="6" s="1"/>
  <c r="Q7487" i="6" s="1"/>
  <c r="O7488" i="6"/>
  <c r="P7488" i="6" s="1"/>
  <c r="Q7488" i="6" s="1"/>
  <c r="O7489" i="6"/>
  <c r="P7489" i="6" s="1"/>
  <c r="Q7489" i="6" s="1"/>
  <c r="O7490" i="6"/>
  <c r="P7490" i="6" s="1"/>
  <c r="Q7490" i="6" s="1"/>
  <c r="O7491" i="6"/>
  <c r="P7491" i="6" s="1"/>
  <c r="Q7491" i="6" s="1"/>
  <c r="O7492" i="6"/>
  <c r="P7492" i="6" s="1"/>
  <c r="Q7492" i="6" s="1"/>
  <c r="O7493" i="6"/>
  <c r="P7493" i="6" s="1"/>
  <c r="Q7493" i="6" s="1"/>
  <c r="O7494" i="6"/>
  <c r="P7494" i="6" s="1"/>
  <c r="Q7494" i="6" s="1"/>
  <c r="O7495" i="6"/>
  <c r="P7495" i="6" s="1"/>
  <c r="Q7495" i="6" s="1"/>
  <c r="O7496" i="6"/>
  <c r="P7496" i="6" s="1"/>
  <c r="Q7496" i="6" s="1"/>
  <c r="O7497" i="6"/>
  <c r="P7497" i="6" s="1"/>
  <c r="Q7497" i="6" s="1"/>
  <c r="O7498" i="6"/>
  <c r="P7498" i="6" s="1"/>
  <c r="Q7498" i="6" s="1"/>
  <c r="O7499" i="6"/>
  <c r="P7499" i="6" s="1"/>
  <c r="Q7499" i="6" s="1"/>
  <c r="O7500" i="6"/>
  <c r="P7500" i="6" s="1"/>
  <c r="Q7500" i="6" s="1"/>
  <c r="O7501" i="6"/>
  <c r="P7501" i="6" s="1"/>
  <c r="Q7501" i="6" s="1"/>
  <c r="O7502" i="6"/>
  <c r="P7502" i="6" s="1"/>
  <c r="Q7502" i="6" s="1"/>
  <c r="O7503" i="6"/>
  <c r="P7503" i="6" s="1"/>
  <c r="Q7503" i="6" s="1"/>
  <c r="O7504" i="6"/>
  <c r="P7504" i="6" s="1"/>
  <c r="Q7504" i="6" s="1"/>
  <c r="O7505" i="6"/>
  <c r="P7505" i="6" s="1"/>
  <c r="Q7505" i="6" s="1"/>
  <c r="O7506" i="6"/>
  <c r="P7506" i="6" s="1"/>
  <c r="Q7506" i="6" s="1"/>
  <c r="O7507" i="6"/>
  <c r="P7507" i="6" s="1"/>
  <c r="Q7507" i="6" s="1"/>
  <c r="O7508" i="6"/>
  <c r="P7508" i="6" s="1"/>
  <c r="Q7508" i="6" s="1"/>
  <c r="O7509" i="6"/>
  <c r="P7509" i="6" s="1"/>
  <c r="Q7509" i="6" s="1"/>
  <c r="O7510" i="6"/>
  <c r="P7510" i="6" s="1"/>
  <c r="Q7510" i="6" s="1"/>
  <c r="O7511" i="6"/>
  <c r="P7511" i="6" s="1"/>
  <c r="Q7511" i="6" s="1"/>
  <c r="O7512" i="6"/>
  <c r="P7512" i="6" s="1"/>
  <c r="Q7512" i="6" s="1"/>
  <c r="O7513" i="6"/>
  <c r="P7513" i="6" s="1"/>
  <c r="Q7513" i="6" s="1"/>
  <c r="O7514" i="6"/>
  <c r="P7514" i="6" s="1"/>
  <c r="Q7514" i="6" s="1"/>
  <c r="O7515" i="6"/>
  <c r="P7515" i="6" s="1"/>
  <c r="Q7515" i="6" s="1"/>
  <c r="O7516" i="6"/>
  <c r="P7516" i="6" s="1"/>
  <c r="Q7516" i="6" s="1"/>
  <c r="O7517" i="6"/>
  <c r="P7517" i="6" s="1"/>
  <c r="Q7517" i="6" s="1"/>
  <c r="O7518" i="6"/>
  <c r="P7518" i="6" s="1"/>
  <c r="Q7518" i="6" s="1"/>
  <c r="O7519" i="6"/>
  <c r="P7519" i="6" s="1"/>
  <c r="Q7519" i="6" s="1"/>
  <c r="O7520" i="6"/>
  <c r="P7520" i="6" s="1"/>
  <c r="Q7520" i="6" s="1"/>
  <c r="O7521" i="6"/>
  <c r="P7521" i="6" s="1"/>
  <c r="Q7521" i="6" s="1"/>
  <c r="O7522" i="6"/>
  <c r="P7522" i="6" s="1"/>
  <c r="Q7522" i="6" s="1"/>
  <c r="O7523" i="6"/>
  <c r="P7523" i="6" s="1"/>
  <c r="Q7523" i="6" s="1"/>
  <c r="O7524" i="6"/>
  <c r="P7524" i="6" s="1"/>
  <c r="Q7524" i="6" s="1"/>
  <c r="O7525" i="6"/>
  <c r="P7525" i="6" s="1"/>
  <c r="Q7525" i="6" s="1"/>
  <c r="O7526" i="6"/>
  <c r="P7526" i="6" s="1"/>
  <c r="Q7526" i="6" s="1"/>
  <c r="O7527" i="6"/>
  <c r="P7527" i="6" s="1"/>
  <c r="Q7527" i="6" s="1"/>
  <c r="O7528" i="6"/>
  <c r="P7528" i="6" s="1"/>
  <c r="Q7528" i="6" s="1"/>
  <c r="O7529" i="6"/>
  <c r="P7529" i="6" s="1"/>
  <c r="Q7529" i="6" s="1"/>
  <c r="O7530" i="6"/>
  <c r="P7530" i="6" s="1"/>
  <c r="Q7530" i="6" s="1"/>
  <c r="O7531" i="6"/>
  <c r="P7531" i="6" s="1"/>
  <c r="Q7531" i="6" s="1"/>
  <c r="O7532" i="6"/>
  <c r="P7532" i="6" s="1"/>
  <c r="Q7532" i="6" s="1"/>
  <c r="O7533" i="6"/>
  <c r="P7533" i="6" s="1"/>
  <c r="Q7533" i="6" s="1"/>
  <c r="O7534" i="6"/>
  <c r="P7534" i="6" s="1"/>
  <c r="Q7534" i="6" s="1"/>
  <c r="O7535" i="6"/>
  <c r="P7535" i="6" s="1"/>
  <c r="Q7535" i="6" s="1"/>
  <c r="O7536" i="6"/>
  <c r="P7536" i="6" s="1"/>
  <c r="Q7536" i="6" s="1"/>
  <c r="O7537" i="6"/>
  <c r="P7537" i="6" s="1"/>
  <c r="Q7537" i="6" s="1"/>
  <c r="O7538" i="6"/>
  <c r="P7538" i="6" s="1"/>
  <c r="Q7538" i="6" s="1"/>
  <c r="O7539" i="6"/>
  <c r="P7539" i="6" s="1"/>
  <c r="Q7539" i="6" s="1"/>
  <c r="O7540" i="6"/>
  <c r="P7540" i="6" s="1"/>
  <c r="Q7540" i="6" s="1"/>
  <c r="O7541" i="6"/>
  <c r="P7541" i="6" s="1"/>
  <c r="Q7541" i="6" s="1"/>
  <c r="O7542" i="6"/>
  <c r="P7542" i="6" s="1"/>
  <c r="Q7542" i="6" s="1"/>
  <c r="O7543" i="6"/>
  <c r="P7543" i="6" s="1"/>
  <c r="Q7543" i="6" s="1"/>
  <c r="O7544" i="6"/>
  <c r="P7544" i="6" s="1"/>
  <c r="Q7544" i="6" s="1"/>
  <c r="O7545" i="6"/>
  <c r="P7545" i="6" s="1"/>
  <c r="Q7545" i="6" s="1"/>
  <c r="O7546" i="6"/>
  <c r="P7546" i="6" s="1"/>
  <c r="Q7546" i="6" s="1"/>
  <c r="O7547" i="6"/>
  <c r="P7547" i="6" s="1"/>
  <c r="Q7547" i="6" s="1"/>
  <c r="O7548" i="6"/>
  <c r="P7548" i="6" s="1"/>
  <c r="Q7548" i="6" s="1"/>
  <c r="O7549" i="6"/>
  <c r="P7549" i="6" s="1"/>
  <c r="Q7549" i="6" s="1"/>
  <c r="O7550" i="6"/>
  <c r="P7550" i="6" s="1"/>
  <c r="Q7550" i="6" s="1"/>
  <c r="O7551" i="6"/>
  <c r="P7551" i="6" s="1"/>
  <c r="Q7551" i="6" s="1"/>
  <c r="O7552" i="6"/>
  <c r="P7552" i="6" s="1"/>
  <c r="Q7552" i="6" s="1"/>
  <c r="O7553" i="6"/>
  <c r="P7553" i="6" s="1"/>
  <c r="Q7553" i="6" s="1"/>
  <c r="O7554" i="6"/>
  <c r="P7554" i="6" s="1"/>
  <c r="Q7554" i="6" s="1"/>
  <c r="O7555" i="6"/>
  <c r="P7555" i="6" s="1"/>
  <c r="Q7555" i="6" s="1"/>
  <c r="O7556" i="6"/>
  <c r="P7556" i="6" s="1"/>
  <c r="Q7556" i="6" s="1"/>
  <c r="O7557" i="6"/>
  <c r="P7557" i="6" s="1"/>
  <c r="Q7557" i="6" s="1"/>
  <c r="O7558" i="6"/>
  <c r="P7558" i="6" s="1"/>
  <c r="Q7558" i="6" s="1"/>
  <c r="O7559" i="6"/>
  <c r="P7559" i="6" s="1"/>
  <c r="Q7559" i="6" s="1"/>
  <c r="O7560" i="6"/>
  <c r="P7560" i="6" s="1"/>
  <c r="Q7560" i="6" s="1"/>
  <c r="O7561" i="6"/>
  <c r="P7561" i="6" s="1"/>
  <c r="Q7561" i="6" s="1"/>
  <c r="O7562" i="6"/>
  <c r="P7562" i="6" s="1"/>
  <c r="Q7562" i="6" s="1"/>
  <c r="O7563" i="6"/>
  <c r="P7563" i="6" s="1"/>
  <c r="Q7563" i="6" s="1"/>
  <c r="O7564" i="6"/>
  <c r="P7564" i="6" s="1"/>
  <c r="Q7564" i="6" s="1"/>
  <c r="O7565" i="6"/>
  <c r="P7565" i="6" s="1"/>
  <c r="Q7565" i="6" s="1"/>
  <c r="O7566" i="6"/>
  <c r="P7566" i="6" s="1"/>
  <c r="Q7566" i="6" s="1"/>
  <c r="O7567" i="6"/>
  <c r="P7567" i="6" s="1"/>
  <c r="Q7567" i="6" s="1"/>
  <c r="O7568" i="6"/>
  <c r="P7568" i="6" s="1"/>
  <c r="Q7568" i="6" s="1"/>
  <c r="O7569" i="6"/>
  <c r="P7569" i="6" s="1"/>
  <c r="Q7569" i="6" s="1"/>
  <c r="O7570" i="6"/>
  <c r="P7570" i="6" s="1"/>
  <c r="Q7570" i="6" s="1"/>
  <c r="O7571" i="6"/>
  <c r="P7571" i="6" s="1"/>
  <c r="Q7571" i="6" s="1"/>
  <c r="O7572" i="6"/>
  <c r="P7572" i="6" s="1"/>
  <c r="Q7572" i="6" s="1"/>
  <c r="O7573" i="6"/>
  <c r="P7573" i="6" s="1"/>
  <c r="Q7573" i="6" s="1"/>
  <c r="O7574" i="6"/>
  <c r="P7574" i="6" s="1"/>
  <c r="Q7574" i="6" s="1"/>
  <c r="O7575" i="6"/>
  <c r="P7575" i="6" s="1"/>
  <c r="Q7575" i="6" s="1"/>
  <c r="O7576" i="6"/>
  <c r="P7576" i="6" s="1"/>
  <c r="Q7576" i="6" s="1"/>
  <c r="O7577" i="6"/>
  <c r="P7577" i="6" s="1"/>
  <c r="Q7577" i="6" s="1"/>
  <c r="O7578" i="6"/>
  <c r="P7578" i="6" s="1"/>
  <c r="Q7578" i="6" s="1"/>
  <c r="O7579" i="6"/>
  <c r="P7579" i="6" s="1"/>
  <c r="Q7579" i="6" s="1"/>
  <c r="O7580" i="6"/>
  <c r="P7580" i="6" s="1"/>
  <c r="Q7580" i="6" s="1"/>
  <c r="O7581" i="6"/>
  <c r="P7581" i="6" s="1"/>
  <c r="Q7581" i="6" s="1"/>
  <c r="O7582" i="6"/>
  <c r="P7582" i="6" s="1"/>
  <c r="Q7582" i="6" s="1"/>
  <c r="O7583" i="6"/>
  <c r="P7583" i="6" s="1"/>
  <c r="Q7583" i="6" s="1"/>
  <c r="O7584" i="6"/>
  <c r="P7584" i="6" s="1"/>
  <c r="Q7584" i="6" s="1"/>
  <c r="O7585" i="6"/>
  <c r="P7585" i="6" s="1"/>
  <c r="Q7585" i="6" s="1"/>
  <c r="O7586" i="6"/>
  <c r="P7586" i="6" s="1"/>
  <c r="Q7586" i="6" s="1"/>
  <c r="O7587" i="6"/>
  <c r="P7587" i="6" s="1"/>
  <c r="Q7587" i="6" s="1"/>
  <c r="O7588" i="6"/>
  <c r="P7588" i="6" s="1"/>
  <c r="Q7588" i="6" s="1"/>
  <c r="O7589" i="6"/>
  <c r="P7589" i="6" s="1"/>
  <c r="Q7589" i="6" s="1"/>
  <c r="O7590" i="6"/>
  <c r="P7590" i="6" s="1"/>
  <c r="Q7590" i="6" s="1"/>
  <c r="O7591" i="6"/>
  <c r="P7591" i="6" s="1"/>
  <c r="Q7591" i="6" s="1"/>
  <c r="O7592" i="6"/>
  <c r="P7592" i="6" s="1"/>
  <c r="Q7592" i="6" s="1"/>
  <c r="O7593" i="6"/>
  <c r="P7593" i="6" s="1"/>
  <c r="Q7593" i="6" s="1"/>
  <c r="O7594" i="6"/>
  <c r="P7594" i="6" s="1"/>
  <c r="Q7594" i="6" s="1"/>
  <c r="O7595" i="6"/>
  <c r="P7595" i="6" s="1"/>
  <c r="Q7595" i="6" s="1"/>
  <c r="O7596" i="6"/>
  <c r="P7596" i="6" s="1"/>
  <c r="Q7596" i="6" s="1"/>
  <c r="O7597" i="6"/>
  <c r="P7597" i="6" s="1"/>
  <c r="Q7597" i="6" s="1"/>
  <c r="O7598" i="6"/>
  <c r="P7598" i="6" s="1"/>
  <c r="Q7598" i="6" s="1"/>
  <c r="O7599" i="6"/>
  <c r="P7599" i="6" s="1"/>
  <c r="Q7599" i="6" s="1"/>
  <c r="O7600" i="6"/>
  <c r="P7600" i="6" s="1"/>
  <c r="Q7600" i="6" s="1"/>
  <c r="O7601" i="6"/>
  <c r="P7601" i="6" s="1"/>
  <c r="Q7601" i="6" s="1"/>
  <c r="O7602" i="6"/>
  <c r="P7602" i="6" s="1"/>
  <c r="Q7602" i="6" s="1"/>
  <c r="O7603" i="6"/>
  <c r="P7603" i="6" s="1"/>
  <c r="Q7603" i="6" s="1"/>
  <c r="O7604" i="6"/>
  <c r="P7604" i="6" s="1"/>
  <c r="Q7604" i="6" s="1"/>
  <c r="O7605" i="6"/>
  <c r="P7605" i="6" s="1"/>
  <c r="Q7605" i="6" s="1"/>
  <c r="O7606" i="6"/>
  <c r="P7606" i="6" s="1"/>
  <c r="Q7606" i="6" s="1"/>
  <c r="O7607" i="6"/>
  <c r="P7607" i="6" s="1"/>
  <c r="Q7607" i="6" s="1"/>
  <c r="O7608" i="6"/>
  <c r="P7608" i="6" s="1"/>
  <c r="Q7608" i="6" s="1"/>
  <c r="O7609" i="6"/>
  <c r="P7609" i="6" s="1"/>
  <c r="Q7609" i="6" s="1"/>
  <c r="O7610" i="6"/>
  <c r="P7610" i="6" s="1"/>
  <c r="Q7610" i="6" s="1"/>
  <c r="O7611" i="6"/>
  <c r="P7611" i="6" s="1"/>
  <c r="Q7611" i="6" s="1"/>
  <c r="O7612" i="6"/>
  <c r="P7612" i="6" s="1"/>
  <c r="Q7612" i="6" s="1"/>
  <c r="O7613" i="6"/>
  <c r="P7613" i="6" s="1"/>
  <c r="Q7613" i="6" s="1"/>
  <c r="O7614" i="6"/>
  <c r="P7614" i="6" s="1"/>
  <c r="Q7614" i="6" s="1"/>
  <c r="O7615" i="6"/>
  <c r="P7615" i="6" s="1"/>
  <c r="Q7615" i="6" s="1"/>
  <c r="O7616" i="6"/>
  <c r="P7616" i="6" s="1"/>
  <c r="Q7616" i="6" s="1"/>
  <c r="O7617" i="6"/>
  <c r="P7617" i="6" s="1"/>
  <c r="Q7617" i="6" s="1"/>
  <c r="O7618" i="6"/>
  <c r="P7618" i="6" s="1"/>
  <c r="Q7618" i="6" s="1"/>
  <c r="O7619" i="6"/>
  <c r="P7619" i="6" s="1"/>
  <c r="Q7619" i="6" s="1"/>
  <c r="O7620" i="6"/>
  <c r="P7620" i="6" s="1"/>
  <c r="Q7620" i="6" s="1"/>
  <c r="O7621" i="6"/>
  <c r="P7621" i="6" s="1"/>
  <c r="Q7621" i="6" s="1"/>
  <c r="O7622" i="6"/>
  <c r="P7622" i="6" s="1"/>
  <c r="Q7622" i="6" s="1"/>
  <c r="O7623" i="6"/>
  <c r="P7623" i="6" s="1"/>
  <c r="Q7623" i="6" s="1"/>
  <c r="O7624" i="6"/>
  <c r="P7624" i="6" s="1"/>
  <c r="Q7624" i="6" s="1"/>
  <c r="O7625" i="6"/>
  <c r="P7625" i="6" s="1"/>
  <c r="Q7625" i="6" s="1"/>
  <c r="O7626" i="6"/>
  <c r="P7626" i="6" s="1"/>
  <c r="Q7626" i="6" s="1"/>
  <c r="O7627" i="6"/>
  <c r="P7627" i="6" s="1"/>
  <c r="Q7627" i="6" s="1"/>
  <c r="O7628" i="6"/>
  <c r="P7628" i="6" s="1"/>
  <c r="Q7628" i="6" s="1"/>
  <c r="O7629" i="6"/>
  <c r="P7629" i="6" s="1"/>
  <c r="Q7629" i="6" s="1"/>
  <c r="O7630" i="6"/>
  <c r="P7630" i="6" s="1"/>
  <c r="Q7630" i="6" s="1"/>
  <c r="O7631" i="6"/>
  <c r="P7631" i="6" s="1"/>
  <c r="Q7631" i="6" s="1"/>
  <c r="O7632" i="6"/>
  <c r="P7632" i="6" s="1"/>
  <c r="Q7632" i="6" s="1"/>
  <c r="O7633" i="6"/>
  <c r="P7633" i="6" s="1"/>
  <c r="Q7633" i="6" s="1"/>
  <c r="O7634" i="6"/>
  <c r="P7634" i="6" s="1"/>
  <c r="Q7634" i="6" s="1"/>
  <c r="O7635" i="6"/>
  <c r="P7635" i="6" s="1"/>
  <c r="Q7635" i="6" s="1"/>
  <c r="O7636" i="6"/>
  <c r="P7636" i="6" s="1"/>
  <c r="Q7636" i="6" s="1"/>
  <c r="O7637" i="6"/>
  <c r="P7637" i="6" s="1"/>
  <c r="Q7637" i="6" s="1"/>
  <c r="O7638" i="6"/>
  <c r="P7638" i="6" s="1"/>
  <c r="Q7638" i="6" s="1"/>
  <c r="O7639" i="6"/>
  <c r="P7639" i="6" s="1"/>
  <c r="Q7639" i="6" s="1"/>
  <c r="O7640" i="6"/>
  <c r="P7640" i="6" s="1"/>
  <c r="Q7640" i="6" s="1"/>
  <c r="O7641" i="6"/>
  <c r="P7641" i="6" s="1"/>
  <c r="Q7641" i="6" s="1"/>
  <c r="O7642" i="6"/>
  <c r="P7642" i="6" s="1"/>
  <c r="Q7642" i="6" s="1"/>
  <c r="O7643" i="6"/>
  <c r="P7643" i="6" s="1"/>
  <c r="Q7643" i="6" s="1"/>
  <c r="O7644" i="6"/>
  <c r="P7644" i="6" s="1"/>
  <c r="Q7644" i="6" s="1"/>
  <c r="O7645" i="6"/>
  <c r="P7645" i="6" s="1"/>
  <c r="Q7645" i="6" s="1"/>
  <c r="O7646" i="6"/>
  <c r="P7646" i="6" s="1"/>
  <c r="Q7646" i="6" s="1"/>
  <c r="O7647" i="6"/>
  <c r="P7647" i="6" s="1"/>
  <c r="Q7647" i="6" s="1"/>
  <c r="O7648" i="6"/>
  <c r="P7648" i="6" s="1"/>
  <c r="Q7648" i="6" s="1"/>
  <c r="O7649" i="6"/>
  <c r="P7649" i="6" s="1"/>
  <c r="Q7649" i="6" s="1"/>
  <c r="O7650" i="6"/>
  <c r="P7650" i="6" s="1"/>
  <c r="Q7650" i="6" s="1"/>
  <c r="O7651" i="6"/>
  <c r="P7651" i="6" s="1"/>
  <c r="Q7651" i="6" s="1"/>
  <c r="O7652" i="6"/>
  <c r="P7652" i="6" s="1"/>
  <c r="Q7652" i="6" s="1"/>
  <c r="O7653" i="6"/>
  <c r="P7653" i="6" s="1"/>
  <c r="Q7653" i="6" s="1"/>
  <c r="O7654" i="6"/>
  <c r="P7654" i="6" s="1"/>
  <c r="Q7654" i="6" s="1"/>
  <c r="O7655" i="6"/>
  <c r="P7655" i="6" s="1"/>
  <c r="Q7655" i="6" s="1"/>
  <c r="O7656" i="6"/>
  <c r="P7656" i="6" s="1"/>
  <c r="Q7656" i="6" s="1"/>
  <c r="O7657" i="6"/>
  <c r="P7657" i="6" s="1"/>
  <c r="Q7657" i="6" s="1"/>
  <c r="O7658" i="6"/>
  <c r="P7658" i="6" s="1"/>
  <c r="Q7658" i="6" s="1"/>
  <c r="O7659" i="6"/>
  <c r="P7659" i="6" s="1"/>
  <c r="Q7659" i="6" s="1"/>
  <c r="O7660" i="6"/>
  <c r="P7660" i="6" s="1"/>
  <c r="Q7660" i="6" s="1"/>
  <c r="O7661" i="6"/>
  <c r="P7661" i="6" s="1"/>
  <c r="Q7661" i="6" s="1"/>
  <c r="O7662" i="6"/>
  <c r="P7662" i="6" s="1"/>
  <c r="Q7662" i="6" s="1"/>
  <c r="O7663" i="6"/>
  <c r="P7663" i="6" s="1"/>
  <c r="Q7663" i="6" s="1"/>
  <c r="O7664" i="6"/>
  <c r="P7664" i="6" s="1"/>
  <c r="Q7664" i="6" s="1"/>
  <c r="O7665" i="6"/>
  <c r="P7665" i="6" s="1"/>
  <c r="Q7665" i="6" s="1"/>
  <c r="O7666" i="6"/>
  <c r="P7666" i="6" s="1"/>
  <c r="Q7666" i="6" s="1"/>
  <c r="O7667" i="6"/>
  <c r="P7667" i="6" s="1"/>
  <c r="Q7667" i="6" s="1"/>
  <c r="O7668" i="6"/>
  <c r="P7668" i="6" s="1"/>
  <c r="Q7668" i="6" s="1"/>
  <c r="O7669" i="6"/>
  <c r="P7669" i="6" s="1"/>
  <c r="Q7669" i="6" s="1"/>
  <c r="O7670" i="6"/>
  <c r="P7670" i="6" s="1"/>
  <c r="Q7670" i="6" s="1"/>
  <c r="O7671" i="6"/>
  <c r="P7671" i="6" s="1"/>
  <c r="Q7671" i="6" s="1"/>
  <c r="O7672" i="6"/>
  <c r="P7672" i="6" s="1"/>
  <c r="Q7672" i="6" s="1"/>
  <c r="O7673" i="6"/>
  <c r="P7673" i="6" s="1"/>
  <c r="Q7673" i="6" s="1"/>
  <c r="O7674" i="6"/>
  <c r="P7674" i="6" s="1"/>
  <c r="Q7674" i="6" s="1"/>
  <c r="O7675" i="6"/>
  <c r="P7675" i="6" s="1"/>
  <c r="Q7675" i="6" s="1"/>
  <c r="O7676" i="6"/>
  <c r="P7676" i="6" s="1"/>
  <c r="Q7676" i="6" s="1"/>
  <c r="O7677" i="6"/>
  <c r="P7677" i="6" s="1"/>
  <c r="Q7677" i="6" s="1"/>
  <c r="O7678" i="6"/>
  <c r="P7678" i="6" s="1"/>
  <c r="Q7678" i="6" s="1"/>
  <c r="O7679" i="6"/>
  <c r="P7679" i="6" s="1"/>
  <c r="Q7679" i="6" s="1"/>
  <c r="O7680" i="6"/>
  <c r="P7680" i="6" s="1"/>
  <c r="Q7680" i="6" s="1"/>
  <c r="O7681" i="6"/>
  <c r="P7681" i="6" s="1"/>
  <c r="Q7681" i="6" s="1"/>
  <c r="O7682" i="6"/>
  <c r="P7682" i="6" s="1"/>
  <c r="Q7682" i="6" s="1"/>
  <c r="O7683" i="6"/>
  <c r="P7683" i="6" s="1"/>
  <c r="Q7683" i="6" s="1"/>
  <c r="O7684" i="6"/>
  <c r="P7684" i="6" s="1"/>
  <c r="Q7684" i="6" s="1"/>
  <c r="O7685" i="6"/>
  <c r="P7685" i="6" s="1"/>
  <c r="Q7685" i="6" s="1"/>
  <c r="O7686" i="6"/>
  <c r="P7686" i="6" s="1"/>
  <c r="Q7686" i="6" s="1"/>
  <c r="O7687" i="6"/>
  <c r="P7687" i="6" s="1"/>
  <c r="Q7687" i="6" s="1"/>
  <c r="O7688" i="6"/>
  <c r="P7688" i="6" s="1"/>
  <c r="Q7688" i="6" s="1"/>
  <c r="O7689" i="6"/>
  <c r="P7689" i="6" s="1"/>
  <c r="Q7689" i="6" s="1"/>
  <c r="O7690" i="6"/>
  <c r="P7690" i="6" s="1"/>
  <c r="Q7690" i="6" s="1"/>
  <c r="O7691" i="6"/>
  <c r="P7691" i="6" s="1"/>
  <c r="Q7691" i="6" s="1"/>
  <c r="O7692" i="6"/>
  <c r="P7692" i="6" s="1"/>
  <c r="Q7692" i="6" s="1"/>
  <c r="O7693" i="6"/>
  <c r="P7693" i="6" s="1"/>
  <c r="Q7693" i="6" s="1"/>
  <c r="O7694" i="6"/>
  <c r="P7694" i="6" s="1"/>
  <c r="Q7694" i="6" s="1"/>
  <c r="O7695" i="6"/>
  <c r="P7695" i="6" s="1"/>
  <c r="Q7695" i="6" s="1"/>
  <c r="O7696" i="6"/>
  <c r="P7696" i="6" s="1"/>
  <c r="Q7696" i="6" s="1"/>
  <c r="O7697" i="6"/>
  <c r="P7697" i="6" s="1"/>
  <c r="Q7697" i="6" s="1"/>
  <c r="O7698" i="6"/>
  <c r="P7698" i="6" s="1"/>
  <c r="Q7698" i="6" s="1"/>
  <c r="O7699" i="6"/>
  <c r="P7699" i="6" s="1"/>
  <c r="Q7699" i="6" s="1"/>
  <c r="O7700" i="6"/>
  <c r="P7700" i="6" s="1"/>
  <c r="Q7700" i="6" s="1"/>
  <c r="O7701" i="6"/>
  <c r="P7701" i="6" s="1"/>
  <c r="Q7701" i="6" s="1"/>
  <c r="O7702" i="6"/>
  <c r="P7702" i="6" s="1"/>
  <c r="Q7702" i="6" s="1"/>
  <c r="O7703" i="6"/>
  <c r="P7703" i="6" s="1"/>
  <c r="Q7703" i="6" s="1"/>
  <c r="O7704" i="6"/>
  <c r="P7704" i="6" s="1"/>
  <c r="Q7704" i="6" s="1"/>
  <c r="O7705" i="6"/>
  <c r="P7705" i="6" s="1"/>
  <c r="Q7705" i="6" s="1"/>
  <c r="O7706" i="6"/>
  <c r="P7706" i="6" s="1"/>
  <c r="Q7706" i="6" s="1"/>
  <c r="O7707" i="6"/>
  <c r="P7707" i="6" s="1"/>
  <c r="Q7707" i="6" s="1"/>
  <c r="O7708" i="6"/>
  <c r="P7708" i="6" s="1"/>
  <c r="Q7708" i="6" s="1"/>
  <c r="O7709" i="6"/>
  <c r="P7709" i="6" s="1"/>
  <c r="Q7709" i="6" s="1"/>
  <c r="O7710" i="6"/>
  <c r="P7710" i="6" s="1"/>
  <c r="Q7710" i="6" s="1"/>
  <c r="O7711" i="6"/>
  <c r="P7711" i="6" s="1"/>
  <c r="Q7711" i="6" s="1"/>
  <c r="O7712" i="6"/>
  <c r="P7712" i="6" s="1"/>
  <c r="Q7712" i="6" s="1"/>
  <c r="O7713" i="6"/>
  <c r="P7713" i="6" s="1"/>
  <c r="Q7713" i="6" s="1"/>
  <c r="O7714" i="6"/>
  <c r="P7714" i="6" s="1"/>
  <c r="Q7714" i="6" s="1"/>
  <c r="O7715" i="6"/>
  <c r="P7715" i="6" s="1"/>
  <c r="Q7715" i="6" s="1"/>
  <c r="O7716" i="6"/>
  <c r="P7716" i="6" s="1"/>
  <c r="Q7716" i="6" s="1"/>
  <c r="O7717" i="6"/>
  <c r="P7717" i="6" s="1"/>
  <c r="Q7717" i="6" s="1"/>
  <c r="O7718" i="6"/>
  <c r="P7718" i="6" s="1"/>
  <c r="Q7718" i="6" s="1"/>
  <c r="O7719" i="6"/>
  <c r="P7719" i="6" s="1"/>
  <c r="Q7719" i="6" s="1"/>
  <c r="O7720" i="6"/>
  <c r="P7720" i="6" s="1"/>
  <c r="Q7720" i="6" s="1"/>
  <c r="O7721" i="6"/>
  <c r="P7721" i="6" s="1"/>
  <c r="Q7721" i="6" s="1"/>
  <c r="O7722" i="6"/>
  <c r="P7722" i="6" s="1"/>
  <c r="Q7722" i="6" s="1"/>
  <c r="O7723" i="6"/>
  <c r="P7723" i="6" s="1"/>
  <c r="Q7723" i="6" s="1"/>
  <c r="O7724" i="6"/>
  <c r="P7724" i="6" s="1"/>
  <c r="Q7724" i="6" s="1"/>
  <c r="O7725" i="6"/>
  <c r="P7725" i="6" s="1"/>
  <c r="Q7725" i="6" s="1"/>
  <c r="O7726" i="6"/>
  <c r="P7726" i="6" s="1"/>
  <c r="Q7726" i="6" s="1"/>
  <c r="O7727" i="6"/>
  <c r="P7727" i="6" s="1"/>
  <c r="Q7727" i="6" s="1"/>
  <c r="O7728" i="6"/>
  <c r="P7728" i="6" s="1"/>
  <c r="Q7728" i="6" s="1"/>
  <c r="O7729" i="6"/>
  <c r="P7729" i="6" s="1"/>
  <c r="Q7729" i="6" s="1"/>
  <c r="O7730" i="6"/>
  <c r="P7730" i="6" s="1"/>
  <c r="Q7730" i="6" s="1"/>
  <c r="O7731" i="6"/>
  <c r="P7731" i="6" s="1"/>
  <c r="Q7731" i="6" s="1"/>
  <c r="O7732" i="6"/>
  <c r="P7732" i="6" s="1"/>
  <c r="Q7732" i="6" s="1"/>
  <c r="O7733" i="6"/>
  <c r="P7733" i="6" s="1"/>
  <c r="Q7733" i="6" s="1"/>
  <c r="O7734" i="6"/>
  <c r="P7734" i="6" s="1"/>
  <c r="Q7734" i="6" s="1"/>
  <c r="O7735" i="6"/>
  <c r="P7735" i="6" s="1"/>
  <c r="Q7735" i="6" s="1"/>
  <c r="O7736" i="6"/>
  <c r="P7736" i="6" s="1"/>
  <c r="Q7736" i="6" s="1"/>
  <c r="O7737" i="6"/>
  <c r="P7737" i="6" s="1"/>
  <c r="Q7737" i="6" s="1"/>
  <c r="O7738" i="6"/>
  <c r="P7738" i="6" s="1"/>
  <c r="Q7738" i="6" s="1"/>
  <c r="O7739" i="6"/>
  <c r="P7739" i="6" s="1"/>
  <c r="Q7739" i="6" s="1"/>
  <c r="O7740" i="6"/>
  <c r="P7740" i="6" s="1"/>
  <c r="Q7740" i="6" s="1"/>
  <c r="O7741" i="6"/>
  <c r="P7741" i="6" s="1"/>
  <c r="Q7741" i="6" s="1"/>
  <c r="O7742" i="6"/>
  <c r="P7742" i="6" s="1"/>
  <c r="Q7742" i="6" s="1"/>
  <c r="O7743" i="6"/>
  <c r="P7743" i="6" s="1"/>
  <c r="Q7743" i="6" s="1"/>
  <c r="O7744" i="6"/>
  <c r="P7744" i="6" s="1"/>
  <c r="Q7744" i="6" s="1"/>
  <c r="O7745" i="6"/>
  <c r="P7745" i="6" s="1"/>
  <c r="Q7745" i="6" s="1"/>
  <c r="O7746" i="6"/>
  <c r="P7746" i="6" s="1"/>
  <c r="Q7746" i="6" s="1"/>
  <c r="O7747" i="6"/>
  <c r="P7747" i="6" s="1"/>
  <c r="Q7747" i="6" s="1"/>
  <c r="O7748" i="6"/>
  <c r="P7748" i="6" s="1"/>
  <c r="Q7748" i="6" s="1"/>
  <c r="O7749" i="6"/>
  <c r="P7749" i="6" s="1"/>
  <c r="Q7749" i="6" s="1"/>
  <c r="O7750" i="6"/>
  <c r="P7750" i="6" s="1"/>
  <c r="Q7750" i="6" s="1"/>
  <c r="O7751" i="6"/>
  <c r="P7751" i="6" s="1"/>
  <c r="Q7751" i="6" s="1"/>
  <c r="O7752" i="6"/>
  <c r="P7752" i="6" s="1"/>
  <c r="Q7752" i="6" s="1"/>
  <c r="O7753" i="6"/>
  <c r="P7753" i="6" s="1"/>
  <c r="Q7753" i="6" s="1"/>
  <c r="O7754" i="6"/>
  <c r="P7754" i="6" s="1"/>
  <c r="Q7754" i="6" s="1"/>
  <c r="O7755" i="6"/>
  <c r="P7755" i="6" s="1"/>
  <c r="Q7755" i="6" s="1"/>
  <c r="O7756" i="6"/>
  <c r="P7756" i="6" s="1"/>
  <c r="Q7756" i="6" s="1"/>
  <c r="O7757" i="6"/>
  <c r="P7757" i="6" s="1"/>
  <c r="Q7757" i="6" s="1"/>
  <c r="O7758" i="6"/>
  <c r="P7758" i="6" s="1"/>
  <c r="Q7758" i="6" s="1"/>
  <c r="O7759" i="6"/>
  <c r="P7759" i="6" s="1"/>
  <c r="Q7759" i="6" s="1"/>
  <c r="O7760" i="6"/>
  <c r="P7760" i="6" s="1"/>
  <c r="Q7760" i="6" s="1"/>
  <c r="O7761" i="6"/>
  <c r="P7761" i="6" s="1"/>
  <c r="Q7761" i="6" s="1"/>
  <c r="O7762" i="6"/>
  <c r="P7762" i="6" s="1"/>
  <c r="Q7762" i="6" s="1"/>
  <c r="O7763" i="6"/>
  <c r="P7763" i="6" s="1"/>
  <c r="Q7763" i="6" s="1"/>
  <c r="O7764" i="6"/>
  <c r="P7764" i="6" s="1"/>
  <c r="Q7764" i="6" s="1"/>
  <c r="O7765" i="6"/>
  <c r="P7765" i="6" s="1"/>
  <c r="Q7765" i="6" s="1"/>
  <c r="O7766" i="6"/>
  <c r="P7766" i="6" s="1"/>
  <c r="Q7766" i="6" s="1"/>
  <c r="O7767" i="6"/>
  <c r="P7767" i="6" s="1"/>
  <c r="Q7767" i="6" s="1"/>
  <c r="O7768" i="6"/>
  <c r="P7768" i="6" s="1"/>
  <c r="Q7768" i="6" s="1"/>
  <c r="O7769" i="6"/>
  <c r="P7769" i="6" s="1"/>
  <c r="Q7769" i="6" s="1"/>
  <c r="O7770" i="6"/>
  <c r="P7770" i="6" s="1"/>
  <c r="Q7770" i="6" s="1"/>
  <c r="O7771" i="6"/>
  <c r="P7771" i="6" s="1"/>
  <c r="Q7771" i="6" s="1"/>
  <c r="O7772" i="6"/>
  <c r="P7772" i="6" s="1"/>
  <c r="Q7772" i="6" s="1"/>
  <c r="O7773" i="6"/>
  <c r="P7773" i="6" s="1"/>
  <c r="Q7773" i="6" s="1"/>
  <c r="O7774" i="6"/>
  <c r="P7774" i="6" s="1"/>
  <c r="Q7774" i="6" s="1"/>
  <c r="O7775" i="6"/>
  <c r="P7775" i="6" s="1"/>
  <c r="Q7775" i="6" s="1"/>
  <c r="O7776" i="6"/>
  <c r="P7776" i="6" s="1"/>
  <c r="Q7776" i="6" s="1"/>
  <c r="O7777" i="6"/>
  <c r="P7777" i="6" s="1"/>
  <c r="Q7777" i="6" s="1"/>
  <c r="O7778" i="6"/>
  <c r="P7778" i="6" s="1"/>
  <c r="Q7778" i="6" s="1"/>
  <c r="O7779" i="6"/>
  <c r="P7779" i="6" s="1"/>
  <c r="Q7779" i="6" s="1"/>
  <c r="O7780" i="6"/>
  <c r="P7780" i="6" s="1"/>
  <c r="Q7780" i="6" s="1"/>
  <c r="O7781" i="6"/>
  <c r="P7781" i="6" s="1"/>
  <c r="Q7781" i="6" s="1"/>
  <c r="O7782" i="6"/>
  <c r="P7782" i="6" s="1"/>
  <c r="Q7782" i="6" s="1"/>
  <c r="O7783" i="6"/>
  <c r="P7783" i="6" s="1"/>
  <c r="Q7783" i="6" s="1"/>
  <c r="O7784" i="6"/>
  <c r="P7784" i="6" s="1"/>
  <c r="Q7784" i="6" s="1"/>
  <c r="O7785" i="6"/>
  <c r="P7785" i="6" s="1"/>
  <c r="Q7785" i="6" s="1"/>
  <c r="O7786" i="6"/>
  <c r="P7786" i="6" s="1"/>
  <c r="Q7786" i="6" s="1"/>
  <c r="O7787" i="6"/>
  <c r="P7787" i="6" s="1"/>
  <c r="Q7787" i="6" s="1"/>
  <c r="O7788" i="6"/>
  <c r="P7788" i="6" s="1"/>
  <c r="Q7788" i="6" s="1"/>
  <c r="O7789" i="6"/>
  <c r="P7789" i="6" s="1"/>
  <c r="Q7789" i="6" s="1"/>
  <c r="O7790" i="6"/>
  <c r="P7790" i="6" s="1"/>
  <c r="Q7790" i="6" s="1"/>
  <c r="O7791" i="6"/>
  <c r="P7791" i="6" s="1"/>
  <c r="Q7791" i="6" s="1"/>
  <c r="O7792" i="6"/>
  <c r="P7792" i="6" s="1"/>
  <c r="Q7792" i="6" s="1"/>
  <c r="O7793" i="6"/>
  <c r="P7793" i="6" s="1"/>
  <c r="Q7793" i="6" s="1"/>
  <c r="O7794" i="6"/>
  <c r="P7794" i="6" s="1"/>
  <c r="Q7794" i="6" s="1"/>
  <c r="O7795" i="6"/>
  <c r="P7795" i="6" s="1"/>
  <c r="Q7795" i="6" s="1"/>
  <c r="O7796" i="6"/>
  <c r="P7796" i="6" s="1"/>
  <c r="Q7796" i="6" s="1"/>
  <c r="O7797" i="6"/>
  <c r="P7797" i="6" s="1"/>
  <c r="Q7797" i="6" s="1"/>
  <c r="O7798" i="6"/>
  <c r="P7798" i="6" s="1"/>
  <c r="Q7798" i="6" s="1"/>
  <c r="O7799" i="6"/>
  <c r="P7799" i="6" s="1"/>
  <c r="Q7799" i="6" s="1"/>
  <c r="O7800" i="6"/>
  <c r="P7800" i="6" s="1"/>
  <c r="Q7800" i="6" s="1"/>
  <c r="O7801" i="6"/>
  <c r="P7801" i="6" s="1"/>
  <c r="Q7801" i="6" s="1"/>
  <c r="O7802" i="6"/>
  <c r="P7802" i="6" s="1"/>
  <c r="Q7802" i="6" s="1"/>
  <c r="O7803" i="6"/>
  <c r="P7803" i="6" s="1"/>
  <c r="Q7803" i="6" s="1"/>
  <c r="O7804" i="6"/>
  <c r="P7804" i="6" s="1"/>
  <c r="Q7804" i="6" s="1"/>
  <c r="O7805" i="6"/>
  <c r="P7805" i="6" s="1"/>
  <c r="Q7805" i="6" s="1"/>
  <c r="O7806" i="6"/>
  <c r="P7806" i="6" s="1"/>
  <c r="Q7806" i="6" s="1"/>
  <c r="O7807" i="6"/>
  <c r="P7807" i="6" s="1"/>
  <c r="Q7807" i="6" s="1"/>
  <c r="O7808" i="6"/>
  <c r="P7808" i="6" s="1"/>
  <c r="Q7808" i="6" s="1"/>
  <c r="O7809" i="6"/>
  <c r="P7809" i="6" s="1"/>
  <c r="Q7809" i="6" s="1"/>
  <c r="O7810" i="6"/>
  <c r="P7810" i="6" s="1"/>
  <c r="Q7810" i="6" s="1"/>
  <c r="O7811" i="6"/>
  <c r="P7811" i="6" s="1"/>
  <c r="Q7811" i="6" s="1"/>
  <c r="O7812" i="6"/>
  <c r="P7812" i="6" s="1"/>
  <c r="Q7812" i="6" s="1"/>
  <c r="O7813" i="6"/>
  <c r="P7813" i="6" s="1"/>
  <c r="Q7813" i="6" s="1"/>
  <c r="O7814" i="6"/>
  <c r="P7814" i="6" s="1"/>
  <c r="Q7814" i="6" s="1"/>
  <c r="O7815" i="6"/>
  <c r="P7815" i="6" s="1"/>
  <c r="Q7815" i="6" s="1"/>
  <c r="O7816" i="6"/>
  <c r="P7816" i="6" s="1"/>
  <c r="Q7816" i="6" s="1"/>
  <c r="O7817" i="6"/>
  <c r="P7817" i="6" s="1"/>
  <c r="Q7817" i="6" s="1"/>
  <c r="O7818" i="6"/>
  <c r="P7818" i="6" s="1"/>
  <c r="Q7818" i="6" s="1"/>
  <c r="O7819" i="6"/>
  <c r="P7819" i="6" s="1"/>
  <c r="Q7819" i="6" s="1"/>
  <c r="O7820" i="6"/>
  <c r="P7820" i="6" s="1"/>
  <c r="Q7820" i="6" s="1"/>
  <c r="O7821" i="6"/>
  <c r="P7821" i="6" s="1"/>
  <c r="Q7821" i="6" s="1"/>
  <c r="O7822" i="6"/>
  <c r="P7822" i="6" s="1"/>
  <c r="Q7822" i="6" s="1"/>
  <c r="O7823" i="6"/>
  <c r="P7823" i="6" s="1"/>
  <c r="Q7823" i="6" s="1"/>
  <c r="O7824" i="6"/>
  <c r="P7824" i="6" s="1"/>
  <c r="Q7824" i="6" s="1"/>
  <c r="O7825" i="6"/>
  <c r="P7825" i="6" s="1"/>
  <c r="Q7825" i="6" s="1"/>
  <c r="O7826" i="6"/>
  <c r="P7826" i="6" s="1"/>
  <c r="Q7826" i="6" s="1"/>
  <c r="O7827" i="6"/>
  <c r="P7827" i="6" s="1"/>
  <c r="Q7827" i="6" s="1"/>
  <c r="O7828" i="6"/>
  <c r="P7828" i="6" s="1"/>
  <c r="Q7828" i="6" s="1"/>
  <c r="O7829" i="6"/>
  <c r="P7829" i="6" s="1"/>
  <c r="Q7829" i="6" s="1"/>
  <c r="O7830" i="6"/>
  <c r="P7830" i="6" s="1"/>
  <c r="Q7830" i="6" s="1"/>
  <c r="O7831" i="6"/>
  <c r="P7831" i="6" s="1"/>
  <c r="Q7831" i="6" s="1"/>
  <c r="O7832" i="6"/>
  <c r="P7832" i="6" s="1"/>
  <c r="Q7832" i="6" s="1"/>
  <c r="O7833" i="6"/>
  <c r="P7833" i="6" s="1"/>
  <c r="Q7833" i="6" s="1"/>
  <c r="O7834" i="6"/>
  <c r="P7834" i="6" s="1"/>
  <c r="Q7834" i="6" s="1"/>
  <c r="O7835" i="6"/>
  <c r="P7835" i="6" s="1"/>
  <c r="Q7835" i="6" s="1"/>
  <c r="O7836" i="6"/>
  <c r="P7836" i="6" s="1"/>
  <c r="Q7836" i="6" s="1"/>
  <c r="O7837" i="6"/>
  <c r="P7837" i="6" s="1"/>
  <c r="Q7837" i="6" s="1"/>
  <c r="O7838" i="6"/>
  <c r="P7838" i="6" s="1"/>
  <c r="Q7838" i="6" s="1"/>
  <c r="O7839" i="6"/>
  <c r="P7839" i="6" s="1"/>
  <c r="Q7839" i="6" s="1"/>
  <c r="O7840" i="6"/>
  <c r="P7840" i="6" s="1"/>
  <c r="Q7840" i="6" s="1"/>
  <c r="O7841" i="6"/>
  <c r="P7841" i="6" s="1"/>
  <c r="Q7841" i="6" s="1"/>
  <c r="O7842" i="6"/>
  <c r="P7842" i="6" s="1"/>
  <c r="Q7842" i="6" s="1"/>
  <c r="O7843" i="6"/>
  <c r="P7843" i="6" s="1"/>
  <c r="Q7843" i="6" s="1"/>
  <c r="O7844" i="6"/>
  <c r="P7844" i="6" s="1"/>
  <c r="Q7844" i="6" s="1"/>
  <c r="O7845" i="6"/>
  <c r="P7845" i="6" s="1"/>
  <c r="Q7845" i="6" s="1"/>
  <c r="O7846" i="6"/>
  <c r="P7846" i="6" s="1"/>
  <c r="Q7846" i="6" s="1"/>
  <c r="O7847" i="6"/>
  <c r="P7847" i="6" s="1"/>
  <c r="Q7847" i="6" s="1"/>
  <c r="O7848" i="6"/>
  <c r="P7848" i="6" s="1"/>
  <c r="Q7848" i="6" s="1"/>
  <c r="O7849" i="6"/>
  <c r="P7849" i="6" s="1"/>
  <c r="Q7849" i="6" s="1"/>
  <c r="O7850" i="6"/>
  <c r="P7850" i="6" s="1"/>
  <c r="Q7850" i="6" s="1"/>
  <c r="O7851" i="6"/>
  <c r="P7851" i="6" s="1"/>
  <c r="Q7851" i="6" s="1"/>
  <c r="O7852" i="6"/>
  <c r="P7852" i="6" s="1"/>
  <c r="Q7852" i="6" s="1"/>
  <c r="O7853" i="6"/>
  <c r="P7853" i="6" s="1"/>
  <c r="Q7853" i="6" s="1"/>
  <c r="O7854" i="6"/>
  <c r="P7854" i="6" s="1"/>
  <c r="Q7854" i="6" s="1"/>
  <c r="O7855" i="6"/>
  <c r="P7855" i="6" s="1"/>
  <c r="Q7855" i="6" s="1"/>
  <c r="O7856" i="6"/>
  <c r="P7856" i="6" s="1"/>
  <c r="Q7856" i="6" s="1"/>
  <c r="O7857" i="6"/>
  <c r="P7857" i="6" s="1"/>
  <c r="Q7857" i="6" s="1"/>
  <c r="O7858" i="6"/>
  <c r="P7858" i="6" s="1"/>
  <c r="Q7858" i="6" s="1"/>
  <c r="O7859" i="6"/>
  <c r="P7859" i="6" s="1"/>
  <c r="Q7859" i="6" s="1"/>
  <c r="O7860" i="6"/>
  <c r="P7860" i="6" s="1"/>
  <c r="Q7860" i="6" s="1"/>
  <c r="O7861" i="6"/>
  <c r="P7861" i="6" s="1"/>
  <c r="Q7861" i="6" s="1"/>
  <c r="O7862" i="6"/>
  <c r="P7862" i="6" s="1"/>
  <c r="Q7862" i="6" s="1"/>
  <c r="O7863" i="6"/>
  <c r="P7863" i="6" s="1"/>
  <c r="Q7863" i="6" s="1"/>
  <c r="O7864" i="6"/>
  <c r="P7864" i="6" s="1"/>
  <c r="Q7864" i="6" s="1"/>
  <c r="O7865" i="6"/>
  <c r="P7865" i="6" s="1"/>
  <c r="Q7865" i="6" s="1"/>
  <c r="O7866" i="6"/>
  <c r="P7866" i="6" s="1"/>
  <c r="Q7866" i="6" s="1"/>
  <c r="O7867" i="6"/>
  <c r="P7867" i="6" s="1"/>
  <c r="Q7867" i="6" s="1"/>
  <c r="O7868" i="6"/>
  <c r="P7868" i="6" s="1"/>
  <c r="Q7868" i="6" s="1"/>
  <c r="O7869" i="6"/>
  <c r="P7869" i="6" s="1"/>
  <c r="Q7869" i="6" s="1"/>
  <c r="O7870" i="6"/>
  <c r="P7870" i="6" s="1"/>
  <c r="Q7870" i="6" s="1"/>
  <c r="O7871" i="6"/>
  <c r="P7871" i="6" s="1"/>
  <c r="Q7871" i="6" s="1"/>
  <c r="O7872" i="6"/>
  <c r="P7872" i="6" s="1"/>
  <c r="Q7872" i="6" s="1"/>
  <c r="O7873" i="6"/>
  <c r="P7873" i="6" s="1"/>
  <c r="Q7873" i="6" s="1"/>
  <c r="O7874" i="6"/>
  <c r="P7874" i="6" s="1"/>
  <c r="Q7874" i="6" s="1"/>
  <c r="O7875" i="6"/>
  <c r="P7875" i="6" s="1"/>
  <c r="Q7875" i="6" s="1"/>
  <c r="O7876" i="6"/>
  <c r="P7876" i="6" s="1"/>
  <c r="Q7876" i="6" s="1"/>
  <c r="O7877" i="6"/>
  <c r="P7877" i="6" s="1"/>
  <c r="Q7877" i="6" s="1"/>
  <c r="O7878" i="6"/>
  <c r="P7878" i="6" s="1"/>
  <c r="Q7878" i="6" s="1"/>
  <c r="O7879" i="6"/>
  <c r="P7879" i="6" s="1"/>
  <c r="Q7879" i="6" s="1"/>
  <c r="O7880" i="6"/>
  <c r="P7880" i="6" s="1"/>
  <c r="Q7880" i="6" s="1"/>
  <c r="O7881" i="6"/>
  <c r="P7881" i="6" s="1"/>
  <c r="Q7881" i="6" s="1"/>
  <c r="O7882" i="6"/>
  <c r="P7882" i="6" s="1"/>
  <c r="Q7882" i="6" s="1"/>
  <c r="O7883" i="6"/>
  <c r="P7883" i="6" s="1"/>
  <c r="Q7883" i="6" s="1"/>
  <c r="O7884" i="6"/>
  <c r="P7884" i="6" s="1"/>
  <c r="Q7884" i="6" s="1"/>
  <c r="O7885" i="6"/>
  <c r="P7885" i="6" s="1"/>
  <c r="Q7885" i="6" s="1"/>
  <c r="O7886" i="6"/>
  <c r="P7886" i="6" s="1"/>
  <c r="Q7886" i="6" s="1"/>
  <c r="O7887" i="6"/>
  <c r="P7887" i="6" s="1"/>
  <c r="Q7887" i="6" s="1"/>
  <c r="O7888" i="6"/>
  <c r="P7888" i="6" s="1"/>
  <c r="Q7888" i="6" s="1"/>
  <c r="O7889" i="6"/>
  <c r="P7889" i="6" s="1"/>
  <c r="Q7889" i="6" s="1"/>
  <c r="O7890" i="6"/>
  <c r="P7890" i="6" s="1"/>
  <c r="Q7890" i="6" s="1"/>
  <c r="O7891" i="6"/>
  <c r="P7891" i="6" s="1"/>
  <c r="Q7891" i="6" s="1"/>
  <c r="O7892" i="6"/>
  <c r="P7892" i="6" s="1"/>
  <c r="Q7892" i="6" s="1"/>
  <c r="O7893" i="6"/>
  <c r="P7893" i="6" s="1"/>
  <c r="Q7893" i="6" s="1"/>
  <c r="O7894" i="6"/>
  <c r="P7894" i="6" s="1"/>
  <c r="Q7894" i="6" s="1"/>
  <c r="O7895" i="6"/>
  <c r="P7895" i="6" s="1"/>
  <c r="Q7895" i="6" s="1"/>
  <c r="O7896" i="6"/>
  <c r="P7896" i="6" s="1"/>
  <c r="Q7896" i="6" s="1"/>
  <c r="O7897" i="6"/>
  <c r="P7897" i="6" s="1"/>
  <c r="Q7897" i="6" s="1"/>
  <c r="O7898" i="6"/>
  <c r="P7898" i="6" s="1"/>
  <c r="Q7898" i="6" s="1"/>
  <c r="O7899" i="6"/>
  <c r="P7899" i="6" s="1"/>
  <c r="Q7899" i="6" s="1"/>
  <c r="O7900" i="6"/>
  <c r="P7900" i="6" s="1"/>
  <c r="Q7900" i="6" s="1"/>
  <c r="O7901" i="6"/>
  <c r="P7901" i="6" s="1"/>
  <c r="Q7901" i="6" s="1"/>
  <c r="O7902" i="6"/>
  <c r="P7902" i="6" s="1"/>
  <c r="Q7902" i="6" s="1"/>
  <c r="O7903" i="6"/>
  <c r="P7903" i="6" s="1"/>
  <c r="Q7903" i="6" s="1"/>
  <c r="O7904" i="6"/>
  <c r="P7904" i="6" s="1"/>
  <c r="Q7904" i="6" s="1"/>
  <c r="O7905" i="6"/>
  <c r="P7905" i="6" s="1"/>
  <c r="Q7905" i="6" s="1"/>
  <c r="O7906" i="6"/>
  <c r="P7906" i="6" s="1"/>
  <c r="Q7906" i="6" s="1"/>
  <c r="T2" i="6"/>
  <c r="T3" i="6"/>
  <c r="T4" i="6"/>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T53" i="6"/>
  <c r="T54" i="6"/>
  <c r="T55" i="6"/>
  <c r="T56" i="6"/>
  <c r="T57" i="6"/>
  <c r="T58" i="6"/>
  <c r="T59" i="6"/>
  <c r="T60" i="6"/>
  <c r="T61" i="6"/>
  <c r="T62" i="6"/>
  <c r="T63" i="6"/>
  <c r="T64" i="6"/>
  <c r="T65" i="6"/>
  <c r="T66" i="6"/>
  <c r="T67" i="6"/>
  <c r="T68" i="6"/>
  <c r="T69" i="6"/>
  <c r="T70" i="6"/>
  <c r="T71" i="6"/>
  <c r="T72" i="6"/>
  <c r="T73" i="6"/>
  <c r="T74" i="6"/>
  <c r="T75" i="6"/>
  <c r="T76" i="6"/>
  <c r="T77" i="6"/>
  <c r="T78" i="6"/>
  <c r="T79" i="6"/>
  <c r="T80" i="6"/>
  <c r="T81" i="6"/>
  <c r="T82" i="6"/>
  <c r="T83" i="6"/>
  <c r="T84" i="6"/>
  <c r="T85" i="6"/>
  <c r="T86" i="6"/>
  <c r="T87" i="6"/>
  <c r="T88" i="6"/>
  <c r="T89" i="6"/>
  <c r="T90" i="6"/>
  <c r="T91" i="6"/>
  <c r="T92" i="6"/>
  <c r="T93" i="6"/>
  <c r="T94" i="6"/>
  <c r="T95" i="6"/>
  <c r="T96" i="6"/>
  <c r="T97" i="6"/>
  <c r="T98" i="6"/>
  <c r="T99" i="6"/>
  <c r="T100" i="6"/>
  <c r="T101" i="6"/>
  <c r="T102" i="6"/>
  <c r="T103" i="6"/>
  <c r="T104" i="6"/>
  <c r="T105" i="6"/>
  <c r="T106" i="6"/>
  <c r="T107" i="6"/>
  <c r="T108" i="6"/>
  <c r="T109" i="6"/>
  <c r="T110" i="6"/>
  <c r="T111" i="6"/>
  <c r="T112" i="6"/>
  <c r="T113" i="6"/>
  <c r="T114" i="6"/>
  <c r="T115" i="6"/>
  <c r="T116" i="6"/>
  <c r="T117" i="6"/>
  <c r="T118" i="6"/>
  <c r="T119" i="6"/>
  <c r="T120" i="6"/>
  <c r="T121" i="6"/>
  <c r="T122" i="6"/>
  <c r="T123" i="6"/>
  <c r="T124" i="6"/>
  <c r="T125" i="6"/>
  <c r="T126" i="6"/>
  <c r="T127" i="6"/>
  <c r="T128" i="6"/>
  <c r="T129" i="6"/>
  <c r="T130" i="6"/>
  <c r="T131" i="6"/>
  <c r="T132" i="6"/>
  <c r="T133" i="6"/>
  <c r="T134" i="6"/>
  <c r="T135" i="6"/>
  <c r="T136" i="6"/>
  <c r="T137" i="6"/>
  <c r="T138" i="6"/>
  <c r="T139" i="6"/>
  <c r="T140" i="6"/>
  <c r="T141" i="6"/>
  <c r="T142" i="6"/>
  <c r="T143" i="6"/>
  <c r="T144" i="6"/>
  <c r="T145" i="6"/>
  <c r="T146" i="6"/>
  <c r="T147" i="6"/>
  <c r="T148" i="6"/>
  <c r="T149" i="6"/>
  <c r="T150" i="6"/>
  <c r="T151" i="6"/>
  <c r="T152" i="6"/>
  <c r="T153" i="6"/>
  <c r="T154" i="6"/>
  <c r="T155" i="6"/>
  <c r="T156" i="6"/>
  <c r="T157" i="6"/>
  <c r="T158" i="6"/>
  <c r="T159" i="6"/>
  <c r="T160" i="6"/>
  <c r="T161" i="6"/>
  <c r="T162" i="6"/>
  <c r="T163" i="6"/>
  <c r="T164" i="6"/>
  <c r="T165" i="6"/>
  <c r="T166" i="6"/>
  <c r="T167" i="6"/>
  <c r="T168" i="6"/>
  <c r="T169" i="6"/>
  <c r="T170" i="6"/>
  <c r="T171" i="6"/>
  <c r="T172" i="6"/>
  <c r="T173" i="6"/>
  <c r="T174" i="6"/>
  <c r="T175" i="6"/>
  <c r="T176" i="6"/>
  <c r="T177" i="6"/>
  <c r="T178" i="6"/>
  <c r="T179" i="6"/>
  <c r="T180" i="6"/>
  <c r="T181" i="6"/>
  <c r="T182" i="6"/>
  <c r="T183" i="6"/>
  <c r="T184" i="6"/>
  <c r="T185" i="6"/>
  <c r="T186" i="6"/>
  <c r="T187" i="6"/>
  <c r="T188" i="6"/>
  <c r="T189" i="6"/>
  <c r="T190" i="6"/>
  <c r="T191" i="6"/>
  <c r="T192" i="6"/>
  <c r="T193" i="6"/>
  <c r="T194" i="6"/>
  <c r="T195" i="6"/>
  <c r="T196" i="6"/>
  <c r="T197" i="6"/>
  <c r="T198" i="6"/>
  <c r="T199" i="6"/>
  <c r="T200" i="6"/>
  <c r="T201" i="6"/>
  <c r="T202" i="6"/>
  <c r="T203" i="6"/>
  <c r="T204" i="6"/>
  <c r="T205" i="6"/>
  <c r="T206" i="6"/>
  <c r="T207" i="6"/>
  <c r="T208" i="6"/>
  <c r="T209" i="6"/>
  <c r="T210" i="6"/>
  <c r="T211" i="6"/>
  <c r="T212" i="6"/>
  <c r="T213" i="6"/>
  <c r="T214" i="6"/>
  <c r="T215" i="6"/>
  <c r="T216" i="6"/>
  <c r="T217" i="6"/>
  <c r="T218" i="6"/>
  <c r="T219" i="6"/>
  <c r="T220" i="6"/>
  <c r="T221" i="6"/>
  <c r="T222" i="6"/>
  <c r="T223" i="6"/>
  <c r="T224" i="6"/>
  <c r="T225" i="6"/>
  <c r="T226" i="6"/>
  <c r="T227" i="6"/>
  <c r="T228" i="6"/>
  <c r="T229" i="6"/>
  <c r="T230" i="6"/>
  <c r="T231" i="6"/>
  <c r="T232" i="6"/>
  <c r="T233" i="6"/>
  <c r="T234" i="6"/>
  <c r="T235" i="6"/>
  <c r="T236" i="6"/>
  <c r="T237" i="6"/>
  <c r="T238" i="6"/>
  <c r="T239" i="6"/>
  <c r="T240" i="6"/>
  <c r="T241" i="6"/>
  <c r="T242" i="6"/>
  <c r="T243" i="6"/>
  <c r="T244" i="6"/>
  <c r="T245" i="6"/>
  <c r="T246" i="6"/>
  <c r="T247" i="6"/>
  <c r="T248" i="6"/>
  <c r="T249" i="6"/>
  <c r="T250" i="6"/>
  <c r="T251" i="6"/>
  <c r="T252" i="6"/>
  <c r="T253" i="6"/>
  <c r="T254" i="6"/>
  <c r="T255" i="6"/>
  <c r="T256" i="6"/>
  <c r="T257" i="6"/>
  <c r="T258" i="6"/>
  <c r="T259" i="6"/>
  <c r="T260" i="6"/>
  <c r="T261" i="6"/>
  <c r="T262" i="6"/>
  <c r="T263" i="6"/>
  <c r="T264" i="6"/>
  <c r="T265" i="6"/>
  <c r="T266" i="6"/>
  <c r="T267" i="6"/>
  <c r="T268" i="6"/>
  <c r="T269" i="6"/>
  <c r="T270" i="6"/>
  <c r="T271" i="6"/>
  <c r="T272" i="6"/>
  <c r="T273" i="6"/>
  <c r="T274" i="6"/>
  <c r="T275" i="6"/>
  <c r="T276" i="6"/>
  <c r="T277" i="6"/>
  <c r="T278" i="6"/>
  <c r="T279" i="6"/>
  <c r="T280" i="6"/>
  <c r="T281" i="6"/>
  <c r="T282" i="6"/>
  <c r="T283" i="6"/>
  <c r="T284" i="6"/>
  <c r="T285" i="6"/>
  <c r="T286" i="6"/>
  <c r="T287" i="6"/>
  <c r="T288" i="6"/>
  <c r="T289" i="6"/>
  <c r="T290" i="6"/>
  <c r="T291" i="6"/>
  <c r="T292" i="6"/>
  <c r="T293" i="6"/>
  <c r="T294" i="6"/>
  <c r="T295" i="6"/>
  <c r="T296" i="6"/>
  <c r="T297" i="6"/>
  <c r="T298" i="6"/>
  <c r="T299" i="6"/>
  <c r="T300" i="6"/>
  <c r="T301" i="6"/>
  <c r="T302" i="6"/>
  <c r="T303" i="6"/>
  <c r="T304" i="6"/>
  <c r="T305" i="6"/>
  <c r="T306" i="6"/>
  <c r="T307" i="6"/>
  <c r="T308" i="6"/>
  <c r="T309" i="6"/>
  <c r="T310" i="6"/>
  <c r="T311" i="6"/>
  <c r="T312" i="6"/>
  <c r="T313" i="6"/>
  <c r="T314" i="6"/>
  <c r="T315" i="6"/>
  <c r="T316" i="6"/>
  <c r="T317" i="6"/>
  <c r="T318" i="6"/>
  <c r="T319" i="6"/>
  <c r="T320" i="6"/>
  <c r="T321" i="6"/>
  <c r="T322" i="6"/>
  <c r="T323" i="6"/>
  <c r="T324" i="6"/>
  <c r="T325" i="6"/>
  <c r="T326" i="6"/>
  <c r="T327" i="6"/>
  <c r="T328" i="6"/>
  <c r="T329" i="6"/>
  <c r="T330" i="6"/>
  <c r="T331" i="6"/>
  <c r="T332" i="6"/>
  <c r="T333" i="6"/>
  <c r="T334" i="6"/>
  <c r="T335" i="6"/>
  <c r="T336" i="6"/>
  <c r="T337" i="6"/>
  <c r="T338" i="6"/>
  <c r="T339" i="6"/>
  <c r="T340" i="6"/>
  <c r="T341" i="6"/>
  <c r="T342" i="6"/>
  <c r="T343" i="6"/>
  <c r="T344" i="6"/>
  <c r="T345" i="6"/>
  <c r="T346" i="6"/>
  <c r="T347" i="6"/>
  <c r="T348" i="6"/>
  <c r="T349" i="6"/>
  <c r="T350" i="6"/>
  <c r="T351" i="6"/>
  <c r="T352" i="6"/>
  <c r="T353" i="6"/>
  <c r="T354" i="6"/>
  <c r="T355" i="6"/>
  <c r="T356" i="6"/>
  <c r="T357" i="6"/>
  <c r="T358" i="6"/>
  <c r="T359" i="6"/>
  <c r="T360" i="6"/>
  <c r="T361" i="6"/>
  <c r="T362" i="6"/>
  <c r="T363" i="6"/>
  <c r="T364" i="6"/>
  <c r="T365" i="6"/>
  <c r="T366" i="6"/>
  <c r="T367" i="6"/>
  <c r="T368" i="6"/>
  <c r="T369" i="6"/>
  <c r="T370" i="6"/>
  <c r="T371" i="6"/>
  <c r="T372" i="6"/>
  <c r="T373" i="6"/>
  <c r="T374" i="6"/>
  <c r="T375" i="6"/>
  <c r="T376" i="6"/>
  <c r="T377" i="6"/>
  <c r="T378" i="6"/>
  <c r="T379" i="6"/>
  <c r="T380" i="6"/>
  <c r="T381" i="6"/>
  <c r="T382" i="6"/>
  <c r="T383" i="6"/>
  <c r="T384" i="6"/>
  <c r="T385" i="6"/>
  <c r="T386" i="6"/>
  <c r="T387" i="6"/>
  <c r="T388" i="6"/>
  <c r="T389" i="6"/>
  <c r="T390" i="6"/>
  <c r="T391" i="6"/>
  <c r="T392" i="6"/>
  <c r="T393" i="6"/>
  <c r="T394" i="6"/>
  <c r="T395" i="6"/>
  <c r="T396" i="6"/>
  <c r="T397" i="6"/>
  <c r="T398" i="6"/>
  <c r="T399" i="6"/>
  <c r="T400" i="6"/>
  <c r="T401" i="6"/>
  <c r="T402" i="6"/>
  <c r="T403" i="6"/>
  <c r="T404" i="6"/>
  <c r="T405" i="6"/>
  <c r="T406" i="6"/>
  <c r="T407" i="6"/>
  <c r="T408" i="6"/>
  <c r="T409" i="6"/>
  <c r="T410" i="6"/>
  <c r="T411" i="6"/>
  <c r="T412" i="6"/>
  <c r="T413" i="6"/>
  <c r="T414" i="6"/>
  <c r="T415" i="6"/>
  <c r="T416" i="6"/>
  <c r="T417" i="6"/>
  <c r="T418" i="6"/>
  <c r="T419" i="6"/>
  <c r="T420" i="6"/>
  <c r="T421" i="6"/>
  <c r="T422" i="6"/>
  <c r="T423" i="6"/>
  <c r="T424" i="6"/>
  <c r="T425" i="6"/>
  <c r="T426" i="6"/>
  <c r="T427" i="6"/>
  <c r="T428" i="6"/>
  <c r="T429" i="6"/>
  <c r="T430" i="6"/>
  <c r="T431" i="6"/>
  <c r="T432" i="6"/>
  <c r="T433" i="6"/>
  <c r="T434" i="6"/>
  <c r="T435" i="6"/>
  <c r="T436" i="6"/>
  <c r="T437" i="6"/>
  <c r="T438" i="6"/>
  <c r="T439" i="6"/>
  <c r="T440" i="6"/>
  <c r="T441" i="6"/>
  <c r="T442" i="6"/>
  <c r="T443" i="6"/>
  <c r="T444" i="6"/>
  <c r="T445" i="6"/>
  <c r="T446" i="6"/>
  <c r="T447" i="6"/>
  <c r="T448" i="6"/>
  <c r="T449" i="6"/>
  <c r="T450" i="6"/>
  <c r="T451" i="6"/>
  <c r="T452" i="6"/>
  <c r="T453" i="6"/>
  <c r="T454" i="6"/>
  <c r="T455" i="6"/>
  <c r="T456" i="6"/>
  <c r="T457" i="6"/>
  <c r="T458" i="6"/>
  <c r="T459" i="6"/>
  <c r="T460" i="6"/>
  <c r="T461" i="6"/>
  <c r="T462" i="6"/>
  <c r="T463" i="6"/>
  <c r="T464" i="6"/>
  <c r="T465" i="6"/>
  <c r="T466" i="6"/>
  <c r="T467" i="6"/>
  <c r="T468" i="6"/>
  <c r="T469" i="6"/>
  <c r="T470" i="6"/>
  <c r="T471" i="6"/>
  <c r="T472" i="6"/>
  <c r="T473" i="6"/>
  <c r="T474" i="6"/>
  <c r="T475" i="6"/>
  <c r="T476" i="6"/>
  <c r="T477" i="6"/>
  <c r="T478" i="6"/>
  <c r="T479" i="6"/>
  <c r="T480" i="6"/>
  <c r="T481" i="6"/>
  <c r="T482" i="6"/>
  <c r="T483" i="6"/>
  <c r="T484" i="6"/>
  <c r="T485" i="6"/>
  <c r="T486" i="6"/>
  <c r="T487" i="6"/>
  <c r="T488" i="6"/>
  <c r="T489" i="6"/>
  <c r="T490" i="6"/>
  <c r="T491" i="6"/>
  <c r="T492" i="6"/>
  <c r="T493" i="6"/>
  <c r="T494" i="6"/>
  <c r="T495" i="6"/>
  <c r="T496" i="6"/>
  <c r="T497" i="6"/>
  <c r="T498" i="6"/>
  <c r="T499" i="6"/>
  <c r="T500" i="6"/>
  <c r="T501" i="6"/>
  <c r="T502" i="6"/>
  <c r="T503" i="6"/>
  <c r="T504" i="6"/>
  <c r="T505" i="6"/>
  <c r="T506" i="6"/>
  <c r="T507" i="6"/>
  <c r="T508" i="6"/>
  <c r="T509" i="6"/>
  <c r="T510" i="6"/>
  <c r="T511" i="6"/>
  <c r="T512" i="6"/>
  <c r="T513" i="6"/>
  <c r="T514" i="6"/>
  <c r="T515" i="6"/>
  <c r="T516" i="6"/>
  <c r="T517" i="6"/>
  <c r="T518" i="6"/>
  <c r="T519" i="6"/>
  <c r="T520" i="6"/>
  <c r="T521" i="6"/>
  <c r="T522" i="6"/>
  <c r="T523" i="6"/>
  <c r="T524" i="6"/>
  <c r="T525" i="6"/>
  <c r="T526" i="6"/>
  <c r="T527" i="6"/>
  <c r="T528" i="6"/>
  <c r="T529" i="6"/>
  <c r="T530" i="6"/>
  <c r="T531" i="6"/>
  <c r="T532" i="6"/>
  <c r="T533" i="6"/>
  <c r="T534" i="6"/>
  <c r="T535" i="6"/>
  <c r="T536" i="6"/>
  <c r="T537" i="6"/>
  <c r="T538" i="6"/>
  <c r="T539" i="6"/>
  <c r="T540" i="6"/>
  <c r="T541" i="6"/>
  <c r="T542" i="6"/>
  <c r="T543" i="6"/>
  <c r="T544" i="6"/>
  <c r="T545" i="6"/>
  <c r="T546" i="6"/>
  <c r="T547" i="6"/>
  <c r="T548" i="6"/>
  <c r="T549" i="6"/>
  <c r="T550" i="6"/>
  <c r="T551" i="6"/>
  <c r="T552" i="6"/>
  <c r="T553" i="6"/>
  <c r="T554" i="6"/>
  <c r="T555" i="6"/>
  <c r="T556" i="6"/>
  <c r="T557" i="6"/>
  <c r="T558" i="6"/>
  <c r="T559" i="6"/>
  <c r="T560" i="6"/>
  <c r="T561" i="6"/>
  <c r="T562" i="6"/>
  <c r="T563" i="6"/>
  <c r="T564" i="6"/>
  <c r="T565" i="6"/>
  <c r="T566" i="6"/>
  <c r="T567" i="6"/>
  <c r="T568" i="6"/>
  <c r="T569" i="6"/>
  <c r="T570" i="6"/>
  <c r="T571" i="6"/>
  <c r="T572" i="6"/>
  <c r="T573" i="6"/>
  <c r="T574" i="6"/>
  <c r="T575" i="6"/>
  <c r="T576" i="6"/>
  <c r="T577" i="6"/>
  <c r="T578" i="6"/>
  <c r="T579" i="6"/>
  <c r="T580" i="6"/>
  <c r="T581" i="6"/>
  <c r="T582" i="6"/>
  <c r="T583" i="6"/>
  <c r="T584" i="6"/>
  <c r="T585" i="6"/>
  <c r="T586" i="6"/>
  <c r="T587" i="6"/>
  <c r="T588" i="6"/>
  <c r="T589" i="6"/>
  <c r="T590" i="6"/>
  <c r="T591" i="6"/>
  <c r="T592" i="6"/>
  <c r="T593" i="6"/>
  <c r="T594" i="6"/>
  <c r="T595" i="6"/>
  <c r="T596" i="6"/>
  <c r="T597" i="6"/>
  <c r="T598" i="6"/>
  <c r="T599" i="6"/>
  <c r="T600" i="6"/>
  <c r="T601" i="6"/>
  <c r="T602" i="6"/>
  <c r="T603" i="6"/>
  <c r="T604" i="6"/>
  <c r="T605" i="6"/>
  <c r="T606" i="6"/>
  <c r="T607" i="6"/>
  <c r="T608" i="6"/>
  <c r="T609" i="6"/>
  <c r="T610" i="6"/>
  <c r="T611" i="6"/>
  <c r="T612" i="6"/>
  <c r="T613" i="6"/>
  <c r="T614" i="6"/>
  <c r="T615" i="6"/>
  <c r="T616" i="6"/>
  <c r="T617" i="6"/>
  <c r="T618" i="6"/>
  <c r="T619" i="6"/>
  <c r="T620" i="6"/>
  <c r="T621" i="6"/>
  <c r="T622" i="6"/>
  <c r="T623" i="6"/>
  <c r="T624" i="6"/>
  <c r="T625" i="6"/>
  <c r="T626" i="6"/>
  <c r="T627" i="6"/>
  <c r="T628" i="6"/>
  <c r="T629" i="6"/>
  <c r="T630" i="6"/>
  <c r="T631" i="6"/>
  <c r="T632" i="6"/>
  <c r="T633" i="6"/>
  <c r="T634" i="6"/>
  <c r="T635" i="6"/>
  <c r="T636" i="6"/>
  <c r="T637" i="6"/>
  <c r="T638" i="6"/>
  <c r="T639" i="6"/>
  <c r="T640" i="6"/>
  <c r="T641" i="6"/>
  <c r="T642" i="6"/>
  <c r="T643" i="6"/>
  <c r="T644" i="6"/>
  <c r="T645" i="6"/>
  <c r="T646" i="6"/>
  <c r="T647" i="6"/>
  <c r="T648" i="6"/>
  <c r="T649" i="6"/>
  <c r="T650" i="6"/>
  <c r="T651" i="6"/>
  <c r="T652" i="6"/>
  <c r="T653" i="6"/>
  <c r="T654" i="6"/>
  <c r="T655" i="6"/>
  <c r="T656" i="6"/>
  <c r="T657" i="6"/>
  <c r="T658" i="6"/>
  <c r="T659" i="6"/>
  <c r="T660" i="6"/>
  <c r="T661" i="6"/>
  <c r="T662" i="6"/>
  <c r="T663" i="6"/>
  <c r="T664" i="6"/>
  <c r="T665" i="6"/>
  <c r="T666" i="6"/>
  <c r="T667" i="6"/>
  <c r="T668" i="6"/>
  <c r="T669" i="6"/>
  <c r="T670" i="6"/>
  <c r="T671" i="6"/>
  <c r="T672" i="6"/>
  <c r="T673" i="6"/>
  <c r="T674" i="6"/>
  <c r="T675" i="6"/>
  <c r="T676" i="6"/>
  <c r="T677" i="6"/>
  <c r="T678" i="6"/>
  <c r="T679" i="6"/>
  <c r="T680" i="6"/>
  <c r="T681" i="6"/>
  <c r="T682" i="6"/>
  <c r="T683" i="6"/>
  <c r="T684" i="6"/>
  <c r="T685" i="6"/>
  <c r="T686" i="6"/>
  <c r="T687" i="6"/>
  <c r="T688" i="6"/>
  <c r="T689" i="6"/>
  <c r="T690" i="6"/>
  <c r="T691" i="6"/>
  <c r="T692" i="6"/>
  <c r="T693" i="6"/>
  <c r="T694" i="6"/>
  <c r="T695" i="6"/>
  <c r="T696" i="6"/>
  <c r="T697" i="6"/>
  <c r="T698" i="6"/>
  <c r="T699" i="6"/>
  <c r="T700" i="6"/>
  <c r="T701" i="6"/>
  <c r="T702" i="6"/>
  <c r="T703" i="6"/>
  <c r="T704" i="6"/>
  <c r="T705" i="6"/>
  <c r="T706" i="6"/>
  <c r="T707" i="6"/>
  <c r="T708" i="6"/>
  <c r="T709" i="6"/>
  <c r="T710" i="6"/>
  <c r="T711" i="6"/>
  <c r="T712" i="6"/>
  <c r="T713" i="6"/>
  <c r="T714" i="6"/>
  <c r="T715" i="6"/>
  <c r="T716" i="6"/>
  <c r="T717" i="6"/>
  <c r="T718" i="6"/>
  <c r="T719" i="6"/>
  <c r="T720" i="6"/>
  <c r="T721" i="6"/>
  <c r="T722" i="6"/>
  <c r="T723" i="6"/>
  <c r="T724" i="6"/>
  <c r="T725" i="6"/>
  <c r="T726" i="6"/>
  <c r="T727" i="6"/>
  <c r="T728" i="6"/>
  <c r="T729" i="6"/>
  <c r="T730" i="6"/>
  <c r="T731" i="6"/>
  <c r="T732" i="6"/>
  <c r="T733" i="6"/>
  <c r="T734" i="6"/>
  <c r="T735" i="6"/>
  <c r="T736" i="6"/>
  <c r="T737" i="6"/>
  <c r="T738" i="6"/>
  <c r="T739" i="6"/>
  <c r="T740" i="6"/>
  <c r="T741" i="6"/>
  <c r="T742" i="6"/>
  <c r="T743" i="6"/>
  <c r="T744" i="6"/>
  <c r="T745" i="6"/>
  <c r="T746" i="6"/>
  <c r="T747" i="6"/>
  <c r="T748" i="6"/>
  <c r="T749" i="6"/>
  <c r="T750" i="6"/>
  <c r="T751" i="6"/>
  <c r="T752" i="6"/>
  <c r="T753" i="6"/>
  <c r="T754" i="6"/>
  <c r="T755" i="6"/>
  <c r="T756" i="6"/>
  <c r="T757" i="6"/>
  <c r="T758" i="6"/>
  <c r="T759" i="6"/>
  <c r="T760" i="6"/>
  <c r="T761" i="6"/>
  <c r="T762" i="6"/>
  <c r="T763" i="6"/>
  <c r="T764" i="6"/>
  <c r="T765" i="6"/>
  <c r="T766" i="6"/>
  <c r="T767" i="6"/>
  <c r="T768" i="6"/>
  <c r="T769" i="6"/>
  <c r="T770" i="6"/>
  <c r="T771" i="6"/>
  <c r="T772" i="6"/>
  <c r="T773" i="6"/>
  <c r="T774" i="6"/>
  <c r="T775" i="6"/>
  <c r="T776" i="6"/>
  <c r="T777" i="6"/>
  <c r="T778" i="6"/>
  <c r="T779" i="6"/>
  <c r="T780" i="6"/>
  <c r="T781" i="6"/>
  <c r="T782" i="6"/>
  <c r="T783" i="6"/>
  <c r="T784" i="6"/>
  <c r="T785" i="6"/>
  <c r="T786" i="6"/>
  <c r="T787" i="6"/>
  <c r="T788" i="6"/>
  <c r="T789" i="6"/>
  <c r="T790" i="6"/>
  <c r="T791" i="6"/>
  <c r="T792" i="6"/>
  <c r="T793" i="6"/>
  <c r="T794" i="6"/>
  <c r="T795" i="6"/>
  <c r="T796" i="6"/>
  <c r="T797" i="6"/>
  <c r="T798" i="6"/>
  <c r="T799" i="6"/>
  <c r="T800" i="6"/>
  <c r="T801" i="6"/>
  <c r="T802" i="6"/>
  <c r="T803" i="6"/>
  <c r="T804" i="6"/>
  <c r="T805" i="6"/>
  <c r="T806" i="6"/>
  <c r="T807" i="6"/>
  <c r="T808" i="6"/>
  <c r="T809" i="6"/>
  <c r="T810" i="6"/>
  <c r="T811" i="6"/>
  <c r="T812" i="6"/>
  <c r="T813" i="6"/>
  <c r="T814" i="6"/>
  <c r="T815" i="6"/>
  <c r="T816" i="6"/>
  <c r="T817" i="6"/>
  <c r="T818" i="6"/>
  <c r="T819" i="6"/>
  <c r="T820" i="6"/>
  <c r="T821" i="6"/>
  <c r="T822" i="6"/>
  <c r="T823" i="6"/>
  <c r="T824" i="6"/>
  <c r="T825" i="6"/>
  <c r="T826" i="6"/>
  <c r="T827" i="6"/>
  <c r="T828" i="6"/>
  <c r="T829" i="6"/>
  <c r="T830" i="6"/>
  <c r="T831" i="6"/>
  <c r="T832" i="6"/>
  <c r="T833" i="6"/>
  <c r="T834" i="6"/>
  <c r="T835" i="6"/>
  <c r="T836" i="6"/>
  <c r="T837" i="6"/>
  <c r="T838" i="6"/>
  <c r="T839" i="6"/>
  <c r="T840" i="6"/>
  <c r="T841" i="6"/>
  <c r="T842" i="6"/>
  <c r="T843" i="6"/>
  <c r="T844" i="6"/>
  <c r="T845" i="6"/>
  <c r="T846" i="6"/>
  <c r="T847" i="6"/>
  <c r="T848" i="6"/>
  <c r="T849" i="6"/>
  <c r="T850" i="6"/>
  <c r="T851" i="6"/>
  <c r="T852" i="6"/>
  <c r="T853" i="6"/>
  <c r="T854" i="6"/>
  <c r="T855" i="6"/>
  <c r="T856" i="6"/>
  <c r="T857" i="6"/>
  <c r="T858" i="6"/>
  <c r="T859" i="6"/>
  <c r="T860" i="6"/>
  <c r="T861" i="6"/>
  <c r="T862" i="6"/>
  <c r="T863" i="6"/>
  <c r="T864" i="6"/>
  <c r="T865" i="6"/>
  <c r="T866" i="6"/>
  <c r="T867" i="6"/>
  <c r="T868" i="6"/>
  <c r="T869" i="6"/>
  <c r="T870" i="6"/>
  <c r="T871" i="6"/>
  <c r="T872" i="6"/>
  <c r="T873" i="6"/>
  <c r="T874" i="6"/>
  <c r="T875" i="6"/>
  <c r="T876" i="6"/>
  <c r="T877" i="6"/>
  <c r="T878" i="6"/>
  <c r="T879" i="6"/>
  <c r="T880" i="6"/>
  <c r="T881" i="6"/>
  <c r="T882" i="6"/>
  <c r="T883" i="6"/>
  <c r="T884" i="6"/>
  <c r="T885" i="6"/>
  <c r="T886" i="6"/>
  <c r="T887" i="6"/>
  <c r="T888" i="6"/>
  <c r="T889" i="6"/>
  <c r="T890" i="6"/>
  <c r="T891" i="6"/>
  <c r="T892" i="6"/>
  <c r="T893" i="6"/>
  <c r="T894" i="6"/>
  <c r="T895" i="6"/>
  <c r="T896" i="6"/>
  <c r="T897" i="6"/>
  <c r="T898" i="6"/>
  <c r="T899" i="6"/>
  <c r="T900" i="6"/>
  <c r="T901" i="6"/>
  <c r="T902" i="6"/>
  <c r="T903" i="6"/>
  <c r="T904" i="6"/>
  <c r="T905" i="6"/>
  <c r="T906" i="6"/>
  <c r="T907" i="6"/>
  <c r="T908" i="6"/>
  <c r="T909" i="6"/>
  <c r="T910" i="6"/>
  <c r="T911" i="6"/>
  <c r="T912" i="6"/>
  <c r="T913" i="6"/>
  <c r="T914" i="6"/>
  <c r="T915" i="6"/>
  <c r="T916" i="6"/>
  <c r="T917" i="6"/>
  <c r="T918" i="6"/>
  <c r="T919" i="6"/>
  <c r="T920" i="6"/>
  <c r="T921" i="6"/>
  <c r="T922" i="6"/>
  <c r="T923" i="6"/>
  <c r="T924" i="6"/>
  <c r="T925" i="6"/>
  <c r="T926" i="6"/>
  <c r="T927" i="6"/>
  <c r="T928" i="6"/>
  <c r="T929" i="6"/>
  <c r="T930" i="6"/>
  <c r="T931" i="6"/>
  <c r="T932" i="6"/>
  <c r="T933" i="6"/>
  <c r="T934" i="6"/>
  <c r="T935" i="6"/>
  <c r="T936" i="6"/>
  <c r="T937" i="6"/>
  <c r="T938" i="6"/>
  <c r="T939" i="6"/>
  <c r="T940" i="6"/>
  <c r="T941" i="6"/>
  <c r="T942" i="6"/>
  <c r="T943" i="6"/>
  <c r="T944" i="6"/>
  <c r="T945" i="6"/>
  <c r="T946" i="6"/>
  <c r="T947" i="6"/>
  <c r="T948" i="6"/>
  <c r="T949" i="6"/>
  <c r="T950" i="6"/>
  <c r="T951" i="6"/>
  <c r="T952" i="6"/>
  <c r="T953" i="6"/>
  <c r="T954" i="6"/>
  <c r="T955" i="6"/>
  <c r="T956" i="6"/>
  <c r="T957" i="6"/>
  <c r="T958" i="6"/>
  <c r="T959" i="6"/>
  <c r="T960" i="6"/>
  <c r="T961" i="6"/>
  <c r="T962" i="6"/>
  <c r="T963" i="6"/>
  <c r="T964" i="6"/>
  <c r="T965" i="6"/>
  <c r="T966" i="6"/>
  <c r="T967" i="6"/>
  <c r="T968" i="6"/>
  <c r="T969" i="6"/>
  <c r="T970" i="6"/>
  <c r="T971" i="6"/>
  <c r="T972" i="6"/>
  <c r="T973" i="6"/>
  <c r="T974" i="6"/>
  <c r="T975" i="6"/>
  <c r="T976" i="6"/>
  <c r="T977" i="6"/>
  <c r="T978" i="6"/>
  <c r="T979" i="6"/>
  <c r="T980" i="6"/>
  <c r="T981" i="6"/>
  <c r="T982" i="6"/>
  <c r="T983" i="6"/>
  <c r="T984" i="6"/>
  <c r="T985" i="6"/>
  <c r="T986" i="6"/>
  <c r="T987" i="6"/>
  <c r="T988" i="6"/>
  <c r="T989" i="6"/>
  <c r="T990" i="6"/>
  <c r="T991" i="6"/>
  <c r="T992" i="6"/>
  <c r="T993" i="6"/>
  <c r="T994" i="6"/>
  <c r="T995" i="6"/>
  <c r="T996" i="6"/>
  <c r="T997" i="6"/>
  <c r="T998" i="6"/>
  <c r="T999" i="6"/>
  <c r="T1000" i="6"/>
  <c r="T1001" i="6"/>
  <c r="T1002" i="6"/>
  <c r="T1003" i="6"/>
  <c r="T1004" i="6"/>
  <c r="T1005" i="6"/>
  <c r="T1006" i="6"/>
  <c r="T1007" i="6"/>
  <c r="T1008" i="6"/>
  <c r="T1009" i="6"/>
  <c r="T1010" i="6"/>
  <c r="T1011" i="6"/>
  <c r="T1012" i="6"/>
  <c r="T1013" i="6"/>
  <c r="T1014" i="6"/>
  <c r="T1015" i="6"/>
  <c r="T1016" i="6"/>
  <c r="T1017" i="6"/>
  <c r="T1018" i="6"/>
  <c r="T1019" i="6"/>
  <c r="T1020" i="6"/>
  <c r="T1021" i="6"/>
  <c r="T1022" i="6"/>
  <c r="T1023" i="6"/>
  <c r="T1024" i="6"/>
  <c r="T1025" i="6"/>
  <c r="T1026" i="6"/>
  <c r="T1027" i="6"/>
  <c r="T1028" i="6"/>
  <c r="T1029" i="6"/>
  <c r="T1030" i="6"/>
  <c r="T1031" i="6"/>
  <c r="T1032" i="6"/>
  <c r="T1033" i="6"/>
  <c r="T1034" i="6"/>
  <c r="T1035" i="6"/>
  <c r="T1036" i="6"/>
  <c r="T1037" i="6"/>
  <c r="T1038" i="6"/>
  <c r="T1039" i="6"/>
  <c r="T1040" i="6"/>
  <c r="T1041" i="6"/>
  <c r="T1042" i="6"/>
  <c r="T1043" i="6"/>
  <c r="T1044" i="6"/>
  <c r="T1045" i="6"/>
  <c r="T1046" i="6"/>
  <c r="T1047" i="6"/>
  <c r="T1048" i="6"/>
  <c r="T1049" i="6"/>
  <c r="T1050" i="6"/>
  <c r="T1051" i="6"/>
  <c r="T1052" i="6"/>
  <c r="T1053" i="6"/>
  <c r="T1054" i="6"/>
  <c r="T1055" i="6"/>
  <c r="T1056" i="6"/>
  <c r="T1057" i="6"/>
  <c r="T1058" i="6"/>
  <c r="T1059" i="6"/>
  <c r="T1060" i="6"/>
  <c r="T1061" i="6"/>
  <c r="T1062" i="6"/>
  <c r="T1063" i="6"/>
  <c r="T1064" i="6"/>
  <c r="T1065" i="6"/>
  <c r="T1066" i="6"/>
  <c r="T1067" i="6"/>
  <c r="T1068" i="6"/>
  <c r="T1069" i="6"/>
  <c r="T1070" i="6"/>
  <c r="T1071" i="6"/>
  <c r="T1072" i="6"/>
  <c r="T1073" i="6"/>
  <c r="T1074" i="6"/>
  <c r="T1075" i="6"/>
  <c r="T1076" i="6"/>
  <c r="T1077" i="6"/>
  <c r="T1078" i="6"/>
  <c r="T1079" i="6"/>
  <c r="T1080" i="6"/>
  <c r="T1081" i="6"/>
  <c r="T1082" i="6"/>
  <c r="T1083" i="6"/>
  <c r="T1084" i="6"/>
  <c r="T1085" i="6"/>
  <c r="T1086" i="6"/>
  <c r="T1087" i="6"/>
  <c r="T1088" i="6"/>
  <c r="T1089" i="6"/>
  <c r="T1090" i="6"/>
  <c r="T1091" i="6"/>
  <c r="T1092" i="6"/>
  <c r="T1093" i="6"/>
  <c r="T1094" i="6"/>
  <c r="T1095" i="6"/>
  <c r="T1096" i="6"/>
  <c r="T1097" i="6"/>
  <c r="T1098" i="6"/>
  <c r="T1099" i="6"/>
  <c r="T1100" i="6"/>
  <c r="T1101" i="6"/>
  <c r="T1102" i="6"/>
  <c r="T1103" i="6"/>
  <c r="T1104" i="6"/>
  <c r="T1105" i="6"/>
  <c r="T1106" i="6"/>
  <c r="T1107" i="6"/>
  <c r="T1108" i="6"/>
  <c r="T1109" i="6"/>
  <c r="T1110" i="6"/>
  <c r="T1111" i="6"/>
  <c r="T1112" i="6"/>
  <c r="T1113" i="6"/>
  <c r="T1114" i="6"/>
  <c r="T1115" i="6"/>
  <c r="T1116" i="6"/>
  <c r="T1117" i="6"/>
  <c r="T1118" i="6"/>
  <c r="T1119" i="6"/>
  <c r="T1120" i="6"/>
  <c r="T1121" i="6"/>
  <c r="T1122" i="6"/>
  <c r="T1123" i="6"/>
  <c r="T1124" i="6"/>
  <c r="T1125" i="6"/>
  <c r="T1126" i="6"/>
  <c r="T1127" i="6"/>
  <c r="T1128" i="6"/>
  <c r="T1129" i="6"/>
  <c r="T1130" i="6"/>
  <c r="T1131" i="6"/>
  <c r="T1132" i="6"/>
  <c r="T1133" i="6"/>
  <c r="T1134" i="6"/>
  <c r="T1135" i="6"/>
  <c r="T1136" i="6"/>
  <c r="T1137" i="6"/>
  <c r="T1138" i="6"/>
  <c r="T1139" i="6"/>
  <c r="T1140" i="6"/>
  <c r="T1141" i="6"/>
  <c r="T1142" i="6"/>
  <c r="T1143" i="6"/>
  <c r="T1144" i="6"/>
  <c r="T1145" i="6"/>
  <c r="T1146" i="6"/>
  <c r="T1147" i="6"/>
  <c r="T1148" i="6"/>
  <c r="T1149" i="6"/>
  <c r="T1150" i="6"/>
  <c r="T1151" i="6"/>
  <c r="T1152" i="6"/>
  <c r="T1153" i="6"/>
  <c r="T1154" i="6"/>
  <c r="T1155" i="6"/>
  <c r="T1156" i="6"/>
  <c r="T1157" i="6"/>
  <c r="T1158" i="6"/>
  <c r="T1159" i="6"/>
  <c r="T1160" i="6"/>
  <c r="T1161" i="6"/>
  <c r="T1162" i="6"/>
  <c r="T1163" i="6"/>
  <c r="T1164" i="6"/>
  <c r="T1165" i="6"/>
  <c r="T1166" i="6"/>
  <c r="T1167" i="6"/>
  <c r="T1168" i="6"/>
  <c r="T1169" i="6"/>
  <c r="T1170" i="6"/>
  <c r="T1171" i="6"/>
  <c r="T1172" i="6"/>
  <c r="T1173" i="6"/>
  <c r="T1174" i="6"/>
  <c r="T1175" i="6"/>
  <c r="T1176" i="6"/>
  <c r="T1177" i="6"/>
  <c r="T1178" i="6"/>
  <c r="T1179" i="6"/>
  <c r="T1180" i="6"/>
  <c r="T1181" i="6"/>
  <c r="T1182" i="6"/>
  <c r="T1183" i="6"/>
  <c r="T1184" i="6"/>
  <c r="T1185" i="6"/>
  <c r="T1186" i="6"/>
  <c r="T1187" i="6"/>
  <c r="T1188" i="6"/>
  <c r="T1189" i="6"/>
  <c r="T1190" i="6"/>
  <c r="T1191" i="6"/>
  <c r="T1192" i="6"/>
  <c r="T1193" i="6"/>
  <c r="T1194" i="6"/>
  <c r="T1195" i="6"/>
  <c r="T1196" i="6"/>
  <c r="T1197" i="6"/>
  <c r="T1198" i="6"/>
  <c r="T1199" i="6"/>
  <c r="T1200" i="6"/>
  <c r="T1201" i="6"/>
  <c r="T1202" i="6"/>
  <c r="T1203" i="6"/>
  <c r="T1204" i="6"/>
  <c r="T1205" i="6"/>
  <c r="T1206" i="6"/>
  <c r="T1207" i="6"/>
  <c r="T1208" i="6"/>
  <c r="T1209" i="6"/>
  <c r="T1210" i="6"/>
  <c r="T1211" i="6"/>
  <c r="T1212" i="6"/>
  <c r="T1213" i="6"/>
  <c r="T1214" i="6"/>
  <c r="T1215" i="6"/>
  <c r="T1216" i="6"/>
  <c r="T1217" i="6"/>
  <c r="T1218" i="6"/>
  <c r="T1219" i="6"/>
  <c r="T1220" i="6"/>
  <c r="T1221" i="6"/>
  <c r="T1222" i="6"/>
  <c r="T1223" i="6"/>
  <c r="T1224" i="6"/>
  <c r="T1225" i="6"/>
  <c r="T1226" i="6"/>
  <c r="T1227" i="6"/>
  <c r="T1228" i="6"/>
  <c r="T1229" i="6"/>
  <c r="T1230" i="6"/>
  <c r="T1231" i="6"/>
  <c r="T1232" i="6"/>
  <c r="T1233" i="6"/>
  <c r="T1234" i="6"/>
  <c r="T1235" i="6"/>
  <c r="T1236" i="6"/>
  <c r="T1237" i="6"/>
  <c r="T1238" i="6"/>
  <c r="T1239" i="6"/>
  <c r="T1240" i="6"/>
  <c r="T1241" i="6"/>
  <c r="T1242" i="6"/>
  <c r="T1243" i="6"/>
  <c r="T1244" i="6"/>
  <c r="T1245" i="6"/>
  <c r="T1246" i="6"/>
  <c r="T1247" i="6"/>
  <c r="T1248" i="6"/>
  <c r="T1249" i="6"/>
  <c r="T1250" i="6"/>
  <c r="T1251" i="6"/>
  <c r="T1252" i="6"/>
  <c r="T1253" i="6"/>
  <c r="T1254" i="6"/>
  <c r="T1255" i="6"/>
  <c r="T1256" i="6"/>
  <c r="T1257" i="6"/>
  <c r="T1258" i="6"/>
  <c r="T1259" i="6"/>
  <c r="T1260" i="6"/>
  <c r="T1261" i="6"/>
  <c r="T1262" i="6"/>
  <c r="T1263" i="6"/>
  <c r="T1264" i="6"/>
  <c r="T1265" i="6"/>
  <c r="T1266" i="6"/>
  <c r="T1267" i="6"/>
  <c r="T1268" i="6"/>
  <c r="T1269" i="6"/>
  <c r="T1270" i="6"/>
  <c r="T1271" i="6"/>
  <c r="T1272" i="6"/>
  <c r="T1273" i="6"/>
  <c r="T1274" i="6"/>
  <c r="T1275" i="6"/>
  <c r="T1276" i="6"/>
  <c r="T1277" i="6"/>
  <c r="T1278" i="6"/>
  <c r="T1279" i="6"/>
  <c r="T1280" i="6"/>
  <c r="T1281" i="6"/>
  <c r="T1282" i="6"/>
  <c r="T1283" i="6"/>
  <c r="T1284" i="6"/>
  <c r="T1285" i="6"/>
  <c r="T1286" i="6"/>
  <c r="T1287" i="6"/>
  <c r="T1288" i="6"/>
  <c r="T1289" i="6"/>
  <c r="T1290" i="6"/>
  <c r="T1291" i="6"/>
  <c r="T1292" i="6"/>
  <c r="T1293" i="6"/>
  <c r="T1294" i="6"/>
  <c r="T1295" i="6"/>
  <c r="T1296" i="6"/>
  <c r="T1297" i="6"/>
  <c r="T1298" i="6"/>
  <c r="T1299" i="6"/>
  <c r="T1300" i="6"/>
  <c r="T1301" i="6"/>
  <c r="T1302" i="6"/>
  <c r="T1303" i="6"/>
  <c r="T1304" i="6"/>
  <c r="T1305" i="6"/>
  <c r="T1306" i="6"/>
  <c r="T1307" i="6"/>
  <c r="T1308" i="6"/>
  <c r="T1309" i="6"/>
  <c r="T1310" i="6"/>
  <c r="T1311" i="6"/>
  <c r="T1312" i="6"/>
  <c r="T1313" i="6"/>
  <c r="T1314" i="6"/>
  <c r="T1315" i="6"/>
  <c r="T1316" i="6"/>
  <c r="T1317" i="6"/>
  <c r="T1318" i="6"/>
  <c r="T1319" i="6"/>
  <c r="T1320" i="6"/>
  <c r="T1321" i="6"/>
  <c r="T1322" i="6"/>
  <c r="T1323" i="6"/>
  <c r="T1324" i="6"/>
  <c r="T1325" i="6"/>
  <c r="T1326" i="6"/>
  <c r="T1327" i="6"/>
  <c r="T1328" i="6"/>
  <c r="T1329" i="6"/>
  <c r="T1330" i="6"/>
  <c r="T1331" i="6"/>
  <c r="T1332" i="6"/>
  <c r="T1333" i="6"/>
  <c r="T1334" i="6"/>
  <c r="T1335" i="6"/>
  <c r="T1336" i="6"/>
  <c r="T1337" i="6"/>
  <c r="T1338" i="6"/>
  <c r="T1339" i="6"/>
  <c r="T1340" i="6"/>
  <c r="T1341" i="6"/>
  <c r="T1342" i="6"/>
  <c r="T1343" i="6"/>
  <c r="T1344" i="6"/>
  <c r="T1345" i="6"/>
  <c r="T1346" i="6"/>
  <c r="T1347" i="6"/>
  <c r="T1348" i="6"/>
  <c r="T1349" i="6"/>
  <c r="T1350" i="6"/>
  <c r="T1351" i="6"/>
  <c r="T1352" i="6"/>
  <c r="T1353" i="6"/>
  <c r="T1354" i="6"/>
  <c r="T1355" i="6"/>
  <c r="T1356" i="6"/>
  <c r="T1357" i="6"/>
  <c r="T1358" i="6"/>
  <c r="T1359" i="6"/>
  <c r="T1360" i="6"/>
  <c r="T1361" i="6"/>
  <c r="T1362" i="6"/>
  <c r="T1363" i="6"/>
  <c r="T1364" i="6"/>
  <c r="T1365" i="6"/>
  <c r="T1366" i="6"/>
  <c r="T1367" i="6"/>
  <c r="T1368" i="6"/>
  <c r="T1369" i="6"/>
  <c r="T1370" i="6"/>
  <c r="T1371" i="6"/>
  <c r="T1372" i="6"/>
  <c r="T1373" i="6"/>
  <c r="T1374" i="6"/>
  <c r="T1375" i="6"/>
  <c r="T1376" i="6"/>
  <c r="T1377" i="6"/>
  <c r="T1378" i="6"/>
  <c r="T1379" i="6"/>
  <c r="T1380" i="6"/>
  <c r="T1381" i="6"/>
  <c r="T1382" i="6"/>
  <c r="T1383" i="6"/>
  <c r="T1384" i="6"/>
  <c r="T1385" i="6"/>
  <c r="T1386" i="6"/>
  <c r="T1387" i="6"/>
  <c r="T1388" i="6"/>
  <c r="T1389" i="6"/>
  <c r="T1390" i="6"/>
  <c r="T1391" i="6"/>
  <c r="T1392" i="6"/>
  <c r="T1393" i="6"/>
  <c r="T1394" i="6"/>
  <c r="T1395" i="6"/>
  <c r="T1396" i="6"/>
  <c r="T1397" i="6"/>
  <c r="T1398" i="6"/>
  <c r="T1399" i="6"/>
  <c r="T1400" i="6"/>
  <c r="T1401" i="6"/>
  <c r="T1402" i="6"/>
  <c r="T1403" i="6"/>
  <c r="T1404" i="6"/>
  <c r="T1405" i="6"/>
  <c r="T1406" i="6"/>
  <c r="T1407" i="6"/>
  <c r="T1408" i="6"/>
  <c r="T1409" i="6"/>
  <c r="T1410" i="6"/>
  <c r="T1411" i="6"/>
  <c r="T1412" i="6"/>
  <c r="T1413" i="6"/>
  <c r="T1414" i="6"/>
  <c r="T1415" i="6"/>
  <c r="T1416" i="6"/>
  <c r="T1417" i="6"/>
  <c r="T1418" i="6"/>
  <c r="T1419" i="6"/>
  <c r="T1420" i="6"/>
  <c r="T1421" i="6"/>
  <c r="T1422" i="6"/>
  <c r="T1423" i="6"/>
  <c r="T1424" i="6"/>
  <c r="T1425" i="6"/>
  <c r="T1426" i="6"/>
  <c r="T1427" i="6"/>
  <c r="T1428" i="6"/>
  <c r="T1429" i="6"/>
  <c r="T1430" i="6"/>
  <c r="T1431" i="6"/>
  <c r="T1432" i="6"/>
  <c r="T1433" i="6"/>
  <c r="T1434" i="6"/>
  <c r="T1435" i="6"/>
  <c r="T1436" i="6"/>
  <c r="T1437" i="6"/>
  <c r="T1438" i="6"/>
  <c r="T1439" i="6"/>
  <c r="T1440" i="6"/>
  <c r="T1441" i="6"/>
  <c r="T1442" i="6"/>
  <c r="T1443" i="6"/>
  <c r="T1444" i="6"/>
  <c r="T1445" i="6"/>
  <c r="T1446" i="6"/>
  <c r="T1447" i="6"/>
  <c r="T1448" i="6"/>
  <c r="T1449" i="6"/>
  <c r="T1450" i="6"/>
  <c r="T1451" i="6"/>
  <c r="T1452" i="6"/>
  <c r="T1453" i="6"/>
  <c r="T1454" i="6"/>
  <c r="T1455" i="6"/>
  <c r="T1456" i="6"/>
  <c r="T1457" i="6"/>
  <c r="T1458" i="6"/>
  <c r="T1459" i="6"/>
  <c r="T1460" i="6"/>
  <c r="T1461" i="6"/>
  <c r="T1462" i="6"/>
  <c r="T1463" i="6"/>
  <c r="T1464" i="6"/>
  <c r="T1465" i="6"/>
  <c r="T1466" i="6"/>
  <c r="T1467" i="6"/>
  <c r="T1468" i="6"/>
  <c r="T1469" i="6"/>
  <c r="T1470" i="6"/>
  <c r="T1471" i="6"/>
  <c r="T1472" i="6"/>
  <c r="T1473" i="6"/>
  <c r="T1474" i="6"/>
  <c r="T1475" i="6"/>
  <c r="T1476" i="6"/>
  <c r="T1477" i="6"/>
  <c r="T1478" i="6"/>
  <c r="T1479" i="6"/>
  <c r="T1480" i="6"/>
  <c r="T1481" i="6"/>
  <c r="T1482" i="6"/>
  <c r="T1483" i="6"/>
  <c r="T1484" i="6"/>
  <c r="T1485" i="6"/>
  <c r="T1486" i="6"/>
  <c r="T1487" i="6"/>
  <c r="T1488" i="6"/>
  <c r="T1489" i="6"/>
  <c r="T1490" i="6"/>
  <c r="T1491" i="6"/>
  <c r="T1492" i="6"/>
  <c r="T1493" i="6"/>
  <c r="T1494" i="6"/>
  <c r="T1495" i="6"/>
  <c r="T1496" i="6"/>
  <c r="T1497" i="6"/>
  <c r="T1498" i="6"/>
  <c r="T1499" i="6"/>
  <c r="T1500" i="6"/>
  <c r="T1501" i="6"/>
  <c r="T1502" i="6"/>
  <c r="T1503" i="6"/>
  <c r="T1504" i="6"/>
  <c r="T1505" i="6"/>
  <c r="T1506" i="6"/>
  <c r="T1507" i="6"/>
  <c r="T1508" i="6"/>
  <c r="T1509" i="6"/>
  <c r="T1510" i="6"/>
  <c r="T1511" i="6"/>
  <c r="T1512" i="6"/>
  <c r="T1513" i="6"/>
  <c r="T1514" i="6"/>
  <c r="T1515" i="6"/>
  <c r="T1516" i="6"/>
  <c r="T1517" i="6"/>
  <c r="T1518" i="6"/>
  <c r="T1519" i="6"/>
  <c r="T1520" i="6"/>
  <c r="T1521" i="6"/>
  <c r="T1522" i="6"/>
  <c r="T1523" i="6"/>
  <c r="T1524" i="6"/>
  <c r="T1525" i="6"/>
  <c r="T1526" i="6"/>
  <c r="T1527" i="6"/>
  <c r="T1528" i="6"/>
  <c r="T1529" i="6"/>
  <c r="T1530" i="6"/>
  <c r="T1531" i="6"/>
  <c r="T1532" i="6"/>
  <c r="T1533" i="6"/>
  <c r="T1534" i="6"/>
  <c r="T1535" i="6"/>
  <c r="T1536" i="6"/>
  <c r="T1537" i="6"/>
  <c r="T1538" i="6"/>
  <c r="T1539" i="6"/>
  <c r="T1540" i="6"/>
  <c r="T1541" i="6"/>
  <c r="T1542" i="6"/>
  <c r="T1543" i="6"/>
  <c r="T1544" i="6"/>
  <c r="T1545" i="6"/>
  <c r="T1546" i="6"/>
  <c r="T1547" i="6"/>
  <c r="T1548" i="6"/>
  <c r="T1549" i="6"/>
  <c r="T1550" i="6"/>
  <c r="T1551" i="6"/>
  <c r="T1552" i="6"/>
  <c r="T1553" i="6"/>
  <c r="T1554" i="6"/>
  <c r="T1555" i="6"/>
  <c r="T1556" i="6"/>
  <c r="T1557" i="6"/>
  <c r="T1558" i="6"/>
  <c r="T1559" i="6"/>
  <c r="T1560" i="6"/>
  <c r="T1561" i="6"/>
  <c r="T1562" i="6"/>
  <c r="T1563" i="6"/>
  <c r="T1564" i="6"/>
  <c r="T1565" i="6"/>
  <c r="T1566" i="6"/>
  <c r="T1567" i="6"/>
  <c r="T1568" i="6"/>
  <c r="T1569" i="6"/>
  <c r="T1570" i="6"/>
  <c r="T1571" i="6"/>
  <c r="T1572" i="6"/>
  <c r="T1573" i="6"/>
  <c r="T1574" i="6"/>
  <c r="T1575" i="6"/>
  <c r="T1576" i="6"/>
  <c r="T1577" i="6"/>
  <c r="T1578" i="6"/>
  <c r="T1579" i="6"/>
  <c r="T1580" i="6"/>
  <c r="T1581" i="6"/>
  <c r="T1582" i="6"/>
  <c r="T1583" i="6"/>
  <c r="T1584" i="6"/>
  <c r="T1585" i="6"/>
  <c r="T1586" i="6"/>
  <c r="T1587" i="6"/>
  <c r="T1588" i="6"/>
  <c r="T1589" i="6"/>
  <c r="T1590" i="6"/>
  <c r="T1591" i="6"/>
  <c r="T1592" i="6"/>
  <c r="T1593" i="6"/>
  <c r="T1594" i="6"/>
  <c r="T1595" i="6"/>
  <c r="T1596" i="6"/>
  <c r="T1597" i="6"/>
  <c r="T1598" i="6"/>
  <c r="T1599" i="6"/>
  <c r="T1600" i="6"/>
  <c r="T1601" i="6"/>
  <c r="T1602" i="6"/>
  <c r="T1603" i="6"/>
  <c r="T1604" i="6"/>
  <c r="T1605" i="6"/>
  <c r="T1606" i="6"/>
  <c r="T1607" i="6"/>
  <c r="T1608" i="6"/>
  <c r="T1609" i="6"/>
  <c r="T1610" i="6"/>
  <c r="T1611" i="6"/>
  <c r="T1612" i="6"/>
  <c r="T1613" i="6"/>
  <c r="T1614" i="6"/>
  <c r="T1615" i="6"/>
  <c r="T1616" i="6"/>
  <c r="T1617" i="6"/>
  <c r="T1618" i="6"/>
  <c r="T1619" i="6"/>
  <c r="T1620" i="6"/>
  <c r="T1621" i="6"/>
  <c r="T1622" i="6"/>
  <c r="T1623" i="6"/>
  <c r="T1624" i="6"/>
  <c r="T1625" i="6"/>
  <c r="T1626" i="6"/>
  <c r="T1627" i="6"/>
  <c r="T1628" i="6"/>
  <c r="T1629" i="6"/>
  <c r="T1630" i="6"/>
  <c r="T1631" i="6"/>
  <c r="T1632" i="6"/>
  <c r="T1633" i="6"/>
  <c r="T1634" i="6"/>
  <c r="T1635" i="6"/>
  <c r="T1636" i="6"/>
  <c r="T1637" i="6"/>
  <c r="T1638" i="6"/>
  <c r="T1639" i="6"/>
  <c r="T1640" i="6"/>
  <c r="T1641" i="6"/>
  <c r="T1642" i="6"/>
  <c r="T1643" i="6"/>
  <c r="T1644" i="6"/>
  <c r="T1645" i="6"/>
  <c r="T1646" i="6"/>
  <c r="T1647" i="6"/>
  <c r="T1648" i="6"/>
  <c r="T1649" i="6"/>
  <c r="T1650" i="6"/>
  <c r="T1651" i="6"/>
  <c r="T1652" i="6"/>
  <c r="T1653" i="6"/>
  <c r="T1654" i="6"/>
  <c r="T1655" i="6"/>
  <c r="T1656" i="6"/>
  <c r="T1657" i="6"/>
  <c r="T1658" i="6"/>
  <c r="T1659" i="6"/>
  <c r="T1660" i="6"/>
  <c r="T1661" i="6"/>
  <c r="T1662" i="6"/>
  <c r="T1663" i="6"/>
  <c r="T1664" i="6"/>
  <c r="T1665" i="6"/>
  <c r="T1666" i="6"/>
  <c r="T1667" i="6"/>
  <c r="T1668" i="6"/>
  <c r="T1669" i="6"/>
  <c r="T1670" i="6"/>
  <c r="T1671" i="6"/>
  <c r="T1672" i="6"/>
  <c r="T1673" i="6"/>
  <c r="T1674" i="6"/>
  <c r="T1675" i="6"/>
  <c r="T1676" i="6"/>
  <c r="T1677" i="6"/>
  <c r="T1678" i="6"/>
  <c r="T1679" i="6"/>
  <c r="T1680" i="6"/>
  <c r="T1681" i="6"/>
  <c r="T1682" i="6"/>
  <c r="T1683" i="6"/>
  <c r="T1684" i="6"/>
  <c r="T1685" i="6"/>
  <c r="T1686" i="6"/>
  <c r="T1687" i="6"/>
  <c r="T1688" i="6"/>
  <c r="T1689" i="6"/>
  <c r="T1690" i="6"/>
  <c r="T1691" i="6"/>
  <c r="T1692" i="6"/>
  <c r="T1693" i="6"/>
  <c r="T1694" i="6"/>
  <c r="T1695" i="6"/>
  <c r="T1696" i="6"/>
  <c r="T1697" i="6"/>
  <c r="T1698" i="6"/>
  <c r="T1699" i="6"/>
  <c r="T1700" i="6"/>
  <c r="T1701" i="6"/>
  <c r="T1702" i="6"/>
  <c r="T1703" i="6"/>
  <c r="T1704" i="6"/>
  <c r="T1705" i="6"/>
  <c r="T1706" i="6"/>
  <c r="T1707" i="6"/>
  <c r="T1708" i="6"/>
  <c r="T1709" i="6"/>
  <c r="T1710" i="6"/>
  <c r="T1711" i="6"/>
  <c r="T1712" i="6"/>
  <c r="T1713" i="6"/>
  <c r="T1714" i="6"/>
  <c r="T1715" i="6"/>
  <c r="T1716" i="6"/>
  <c r="T1717" i="6"/>
  <c r="T1718" i="6"/>
  <c r="T1719" i="6"/>
  <c r="T1720" i="6"/>
  <c r="T1721" i="6"/>
  <c r="T1722" i="6"/>
  <c r="T1723" i="6"/>
  <c r="T1724" i="6"/>
  <c r="T1725" i="6"/>
  <c r="T1726" i="6"/>
  <c r="T1727" i="6"/>
  <c r="T1728" i="6"/>
  <c r="T1729" i="6"/>
  <c r="T1730" i="6"/>
  <c r="T1731" i="6"/>
  <c r="T1732" i="6"/>
  <c r="T1733" i="6"/>
  <c r="T1734" i="6"/>
  <c r="T1735" i="6"/>
  <c r="T1736" i="6"/>
  <c r="T1737" i="6"/>
  <c r="T1738" i="6"/>
  <c r="T1739" i="6"/>
  <c r="T1740" i="6"/>
  <c r="T1741" i="6"/>
  <c r="T1742" i="6"/>
  <c r="T1743" i="6"/>
  <c r="T1744" i="6"/>
  <c r="T1745" i="6"/>
  <c r="T1746" i="6"/>
  <c r="T1747" i="6"/>
  <c r="T1748" i="6"/>
  <c r="T1749" i="6"/>
  <c r="T1750" i="6"/>
  <c r="T1751" i="6"/>
  <c r="T1752" i="6"/>
  <c r="T1753" i="6"/>
  <c r="T1754" i="6"/>
  <c r="T1755" i="6"/>
  <c r="T1756" i="6"/>
  <c r="T1757" i="6"/>
  <c r="T1758" i="6"/>
  <c r="T1759" i="6"/>
  <c r="T1760" i="6"/>
  <c r="T1761" i="6"/>
  <c r="T1762" i="6"/>
  <c r="T1763" i="6"/>
  <c r="T1764" i="6"/>
  <c r="T1765" i="6"/>
  <c r="T1766" i="6"/>
  <c r="T1767" i="6"/>
  <c r="T1768" i="6"/>
  <c r="T1769" i="6"/>
  <c r="T1770" i="6"/>
  <c r="T1771" i="6"/>
  <c r="T1772" i="6"/>
  <c r="T1773" i="6"/>
  <c r="T1774" i="6"/>
  <c r="T1775" i="6"/>
  <c r="T1776" i="6"/>
  <c r="T1777" i="6"/>
  <c r="T1778" i="6"/>
  <c r="T1779" i="6"/>
  <c r="T1780" i="6"/>
  <c r="T1781" i="6"/>
  <c r="T1782" i="6"/>
  <c r="T1783" i="6"/>
  <c r="T1784" i="6"/>
  <c r="T1785" i="6"/>
  <c r="T1786" i="6"/>
  <c r="T1787" i="6"/>
  <c r="T1788" i="6"/>
  <c r="T1789" i="6"/>
  <c r="T1790" i="6"/>
  <c r="T1791" i="6"/>
  <c r="T1792" i="6"/>
  <c r="T1793" i="6"/>
  <c r="T1794" i="6"/>
  <c r="T1795" i="6"/>
  <c r="T1796" i="6"/>
  <c r="T1797" i="6"/>
  <c r="T1798" i="6"/>
  <c r="T1799" i="6"/>
  <c r="T1800" i="6"/>
  <c r="T1801" i="6"/>
  <c r="T1802" i="6"/>
  <c r="T1803" i="6"/>
  <c r="T1804" i="6"/>
  <c r="T1805" i="6"/>
  <c r="T1806" i="6"/>
  <c r="T1807" i="6"/>
  <c r="T1808" i="6"/>
  <c r="T1809" i="6"/>
  <c r="T1810" i="6"/>
  <c r="T1811" i="6"/>
  <c r="T1812" i="6"/>
  <c r="T1813" i="6"/>
  <c r="T1814" i="6"/>
  <c r="T1815" i="6"/>
  <c r="T1816" i="6"/>
  <c r="T1817" i="6"/>
  <c r="T1818" i="6"/>
  <c r="T1819" i="6"/>
  <c r="T1820" i="6"/>
  <c r="T1821" i="6"/>
  <c r="T1822" i="6"/>
  <c r="T1823" i="6"/>
  <c r="T1824" i="6"/>
  <c r="T1825" i="6"/>
  <c r="T1826" i="6"/>
  <c r="T1827" i="6"/>
  <c r="T1828" i="6"/>
  <c r="T1829" i="6"/>
  <c r="T1830" i="6"/>
  <c r="T1831" i="6"/>
  <c r="T1832" i="6"/>
  <c r="T1833" i="6"/>
  <c r="T1834" i="6"/>
  <c r="T1835" i="6"/>
  <c r="T1836" i="6"/>
  <c r="T1837" i="6"/>
  <c r="T1838" i="6"/>
  <c r="T1839" i="6"/>
  <c r="T1840" i="6"/>
  <c r="T1841" i="6"/>
  <c r="T1842" i="6"/>
  <c r="T1843" i="6"/>
  <c r="T1844" i="6"/>
  <c r="T1845" i="6"/>
  <c r="T1846" i="6"/>
  <c r="T1847" i="6"/>
  <c r="T1848" i="6"/>
  <c r="T1849" i="6"/>
  <c r="T1850" i="6"/>
  <c r="T1851" i="6"/>
  <c r="T1852" i="6"/>
  <c r="T1853" i="6"/>
  <c r="T1854" i="6"/>
  <c r="T1855" i="6"/>
  <c r="T1856" i="6"/>
  <c r="T1857" i="6"/>
  <c r="T1858" i="6"/>
  <c r="T1859" i="6"/>
  <c r="T1860" i="6"/>
  <c r="T1861" i="6"/>
  <c r="T1862" i="6"/>
  <c r="T1863" i="6"/>
  <c r="T1864" i="6"/>
  <c r="T1865" i="6"/>
  <c r="T1866" i="6"/>
  <c r="T1867" i="6"/>
  <c r="T1868" i="6"/>
  <c r="T1869" i="6"/>
  <c r="T1870" i="6"/>
  <c r="T1871" i="6"/>
  <c r="T1872" i="6"/>
  <c r="T1873" i="6"/>
  <c r="T1874" i="6"/>
  <c r="T1875" i="6"/>
  <c r="T1876" i="6"/>
  <c r="T1877" i="6"/>
  <c r="T1878" i="6"/>
  <c r="T1879" i="6"/>
  <c r="T1880" i="6"/>
  <c r="T1881" i="6"/>
  <c r="T1882" i="6"/>
  <c r="T1883" i="6"/>
  <c r="T1884" i="6"/>
  <c r="T1885" i="6"/>
  <c r="T1886" i="6"/>
  <c r="T1887" i="6"/>
  <c r="T1888" i="6"/>
  <c r="T1889" i="6"/>
  <c r="T1890" i="6"/>
  <c r="T1891" i="6"/>
  <c r="T1892" i="6"/>
  <c r="T1893" i="6"/>
  <c r="T1894" i="6"/>
  <c r="T1895" i="6"/>
  <c r="T1896" i="6"/>
  <c r="T1897" i="6"/>
  <c r="T1898" i="6"/>
  <c r="T1899" i="6"/>
  <c r="T1900" i="6"/>
  <c r="T1901" i="6"/>
  <c r="T1902" i="6"/>
  <c r="T1903" i="6"/>
  <c r="T1904" i="6"/>
  <c r="T1905" i="6"/>
  <c r="T1906" i="6"/>
  <c r="T1907" i="6"/>
  <c r="T1908" i="6"/>
  <c r="T1909" i="6"/>
  <c r="T1910" i="6"/>
  <c r="T1911" i="6"/>
  <c r="T1912" i="6"/>
  <c r="T1913" i="6"/>
  <c r="T1914" i="6"/>
  <c r="T1915" i="6"/>
  <c r="T1916" i="6"/>
  <c r="T1917" i="6"/>
  <c r="T1918" i="6"/>
  <c r="T1919" i="6"/>
  <c r="T1920" i="6"/>
  <c r="T1921" i="6"/>
  <c r="T1922" i="6"/>
  <c r="T1923" i="6"/>
  <c r="T1924" i="6"/>
  <c r="T1925" i="6"/>
  <c r="T1926" i="6"/>
  <c r="T1927" i="6"/>
  <c r="T1928" i="6"/>
  <c r="T1929" i="6"/>
  <c r="T1930" i="6"/>
  <c r="T1931" i="6"/>
  <c r="T1932" i="6"/>
  <c r="T1933" i="6"/>
  <c r="T1934" i="6"/>
  <c r="T1935" i="6"/>
  <c r="T1936" i="6"/>
  <c r="T1937" i="6"/>
  <c r="T1938" i="6"/>
  <c r="T1939" i="6"/>
  <c r="T1940" i="6"/>
  <c r="T1941" i="6"/>
  <c r="T1942" i="6"/>
  <c r="T1943" i="6"/>
  <c r="T1944" i="6"/>
  <c r="T1945" i="6"/>
  <c r="T1946" i="6"/>
  <c r="T1947" i="6"/>
  <c r="T1948" i="6"/>
  <c r="T1949" i="6"/>
  <c r="T1950" i="6"/>
  <c r="T1951" i="6"/>
  <c r="T1952" i="6"/>
  <c r="T1953" i="6"/>
  <c r="T1954" i="6"/>
  <c r="T1955" i="6"/>
  <c r="T1956" i="6"/>
  <c r="T1957" i="6"/>
  <c r="T1958" i="6"/>
  <c r="T1959" i="6"/>
  <c r="T1960" i="6"/>
  <c r="T1961" i="6"/>
  <c r="T1962" i="6"/>
  <c r="T1963" i="6"/>
  <c r="T1964" i="6"/>
  <c r="T1965" i="6"/>
  <c r="T1966" i="6"/>
  <c r="T1967" i="6"/>
  <c r="T1968" i="6"/>
  <c r="T1969" i="6"/>
  <c r="T1970" i="6"/>
  <c r="T1971" i="6"/>
  <c r="T1972" i="6"/>
  <c r="T1973" i="6"/>
  <c r="T1974" i="6"/>
  <c r="T1975" i="6"/>
  <c r="T1976" i="6"/>
  <c r="T1977" i="6"/>
  <c r="T1978" i="6"/>
  <c r="T1979" i="6"/>
  <c r="T1980" i="6"/>
  <c r="T1981" i="6"/>
  <c r="T1982" i="6"/>
  <c r="T1983" i="6"/>
  <c r="T1984" i="6"/>
  <c r="T1985" i="6"/>
  <c r="T1986" i="6"/>
  <c r="T1987" i="6"/>
  <c r="T1988" i="6"/>
  <c r="T1989" i="6"/>
  <c r="T1990" i="6"/>
  <c r="T1991" i="6"/>
  <c r="T1992" i="6"/>
  <c r="T1993" i="6"/>
  <c r="T1994" i="6"/>
  <c r="T1995" i="6"/>
  <c r="T1996" i="6"/>
  <c r="T1997" i="6"/>
  <c r="T1998" i="6"/>
  <c r="T1999" i="6"/>
  <c r="T2000" i="6"/>
  <c r="T2001" i="6"/>
  <c r="T2002" i="6"/>
  <c r="T2003" i="6"/>
  <c r="T2004" i="6"/>
  <c r="T2005" i="6"/>
  <c r="T2006" i="6"/>
  <c r="T2007" i="6"/>
  <c r="T2008" i="6"/>
  <c r="T2009" i="6"/>
  <c r="T2010" i="6"/>
  <c r="T2011" i="6"/>
  <c r="T2012" i="6"/>
  <c r="T2013" i="6"/>
  <c r="T2014" i="6"/>
  <c r="T2015" i="6"/>
  <c r="T2016" i="6"/>
  <c r="T2017" i="6"/>
  <c r="T2018" i="6"/>
  <c r="T2019" i="6"/>
  <c r="T2020" i="6"/>
  <c r="T2021" i="6"/>
  <c r="T2022" i="6"/>
  <c r="T2023" i="6"/>
  <c r="T2024" i="6"/>
  <c r="T2025" i="6"/>
  <c r="T2026" i="6"/>
  <c r="T2027" i="6"/>
  <c r="T2028" i="6"/>
  <c r="T2029" i="6"/>
  <c r="T2030" i="6"/>
  <c r="T2031" i="6"/>
  <c r="T2032" i="6"/>
  <c r="T2033" i="6"/>
  <c r="T2034" i="6"/>
  <c r="T2035" i="6"/>
  <c r="T2036" i="6"/>
  <c r="T2037" i="6"/>
  <c r="T2038" i="6"/>
  <c r="T2039" i="6"/>
  <c r="T2040" i="6"/>
  <c r="T2041" i="6"/>
  <c r="T2042" i="6"/>
  <c r="T2043" i="6"/>
  <c r="T2044" i="6"/>
  <c r="T2045" i="6"/>
  <c r="T2046" i="6"/>
  <c r="T2047" i="6"/>
  <c r="T2048" i="6"/>
  <c r="T2049" i="6"/>
  <c r="T2050" i="6"/>
  <c r="T2051" i="6"/>
  <c r="T2052" i="6"/>
  <c r="T2053" i="6"/>
  <c r="T2054" i="6"/>
  <c r="T2055" i="6"/>
  <c r="T2056" i="6"/>
  <c r="T2057" i="6"/>
  <c r="T2058" i="6"/>
  <c r="T2059" i="6"/>
  <c r="T2060" i="6"/>
  <c r="T2061" i="6"/>
  <c r="T2062" i="6"/>
  <c r="T2063" i="6"/>
  <c r="T2064" i="6"/>
  <c r="T2065" i="6"/>
  <c r="T2066" i="6"/>
  <c r="T2067" i="6"/>
  <c r="T2068" i="6"/>
  <c r="T2069" i="6"/>
  <c r="T2070" i="6"/>
  <c r="T2071" i="6"/>
  <c r="T2072" i="6"/>
  <c r="T2073" i="6"/>
  <c r="T2074" i="6"/>
  <c r="T2075" i="6"/>
  <c r="T2076" i="6"/>
  <c r="T2077" i="6"/>
  <c r="T2078" i="6"/>
  <c r="T2079" i="6"/>
  <c r="T2080" i="6"/>
  <c r="T2081" i="6"/>
  <c r="T2082" i="6"/>
  <c r="T2083" i="6"/>
  <c r="T2084" i="6"/>
  <c r="T2085" i="6"/>
  <c r="T2086" i="6"/>
  <c r="T2087" i="6"/>
  <c r="T2088" i="6"/>
  <c r="T2089" i="6"/>
  <c r="T2090" i="6"/>
  <c r="T2091" i="6"/>
  <c r="T2092" i="6"/>
  <c r="T2093" i="6"/>
  <c r="T2094" i="6"/>
  <c r="T2095" i="6"/>
  <c r="T2096" i="6"/>
  <c r="T2097" i="6"/>
  <c r="T2098" i="6"/>
  <c r="T2099" i="6"/>
  <c r="T2100" i="6"/>
  <c r="T2101" i="6"/>
  <c r="T2102" i="6"/>
  <c r="T2103" i="6"/>
  <c r="T2104" i="6"/>
  <c r="T2105" i="6"/>
  <c r="T2106" i="6"/>
  <c r="T2107" i="6"/>
  <c r="T2108" i="6"/>
  <c r="T2109" i="6"/>
  <c r="T2110" i="6"/>
  <c r="T2111" i="6"/>
  <c r="T2112" i="6"/>
  <c r="T2113" i="6"/>
  <c r="T2114" i="6"/>
  <c r="T2115" i="6"/>
  <c r="T2116" i="6"/>
  <c r="T2117" i="6"/>
  <c r="T2118" i="6"/>
  <c r="T2119" i="6"/>
  <c r="T2120" i="6"/>
  <c r="T2121" i="6"/>
  <c r="T2122" i="6"/>
  <c r="T2123" i="6"/>
  <c r="T2124" i="6"/>
  <c r="T2125" i="6"/>
  <c r="T2126" i="6"/>
  <c r="T2127" i="6"/>
  <c r="T2128" i="6"/>
  <c r="T2129" i="6"/>
  <c r="T2130" i="6"/>
  <c r="T2131" i="6"/>
  <c r="T2132" i="6"/>
  <c r="T2133" i="6"/>
  <c r="T2134" i="6"/>
  <c r="T2135" i="6"/>
  <c r="T2136" i="6"/>
  <c r="T2137" i="6"/>
  <c r="T2138" i="6"/>
  <c r="T2139" i="6"/>
  <c r="T2140" i="6"/>
  <c r="T2141" i="6"/>
  <c r="T2142" i="6"/>
  <c r="T2143" i="6"/>
  <c r="T2144" i="6"/>
  <c r="T2145" i="6"/>
  <c r="T2146" i="6"/>
  <c r="T2147" i="6"/>
  <c r="T2148" i="6"/>
  <c r="T2149" i="6"/>
  <c r="T2150" i="6"/>
  <c r="T2151" i="6"/>
  <c r="T2152" i="6"/>
  <c r="T2153" i="6"/>
  <c r="T2154" i="6"/>
  <c r="T2155" i="6"/>
  <c r="T2156" i="6"/>
  <c r="T2157" i="6"/>
  <c r="T2158" i="6"/>
  <c r="T2159" i="6"/>
  <c r="T2160" i="6"/>
  <c r="T2161" i="6"/>
  <c r="T2162" i="6"/>
  <c r="T2163" i="6"/>
  <c r="T2164" i="6"/>
  <c r="T2165" i="6"/>
  <c r="T2166" i="6"/>
  <c r="T2167" i="6"/>
  <c r="T2168" i="6"/>
  <c r="T2169" i="6"/>
  <c r="T2170" i="6"/>
  <c r="T2171" i="6"/>
  <c r="T2172" i="6"/>
  <c r="T2173" i="6"/>
  <c r="T2174" i="6"/>
  <c r="T2175" i="6"/>
  <c r="T2176" i="6"/>
  <c r="T2177" i="6"/>
  <c r="T2178" i="6"/>
  <c r="T2179" i="6"/>
  <c r="T2180" i="6"/>
  <c r="T2181" i="6"/>
  <c r="T2182" i="6"/>
  <c r="T2183" i="6"/>
  <c r="T2184" i="6"/>
  <c r="T2185" i="6"/>
  <c r="T2186" i="6"/>
  <c r="T2187" i="6"/>
  <c r="T2188" i="6"/>
  <c r="T2189" i="6"/>
  <c r="T2190" i="6"/>
  <c r="T2191" i="6"/>
  <c r="T2192" i="6"/>
  <c r="T2193" i="6"/>
  <c r="T2194" i="6"/>
  <c r="T2195" i="6"/>
  <c r="T2196" i="6"/>
  <c r="T2197" i="6"/>
  <c r="T2198" i="6"/>
  <c r="T2199" i="6"/>
  <c r="T2200" i="6"/>
  <c r="T2201" i="6"/>
  <c r="T2202" i="6"/>
  <c r="T2203" i="6"/>
  <c r="T2204" i="6"/>
  <c r="T2205" i="6"/>
  <c r="T2206" i="6"/>
  <c r="T2207" i="6"/>
  <c r="T2208" i="6"/>
  <c r="T2209" i="6"/>
  <c r="T2210" i="6"/>
  <c r="T2211" i="6"/>
  <c r="T2212" i="6"/>
  <c r="T2213" i="6"/>
  <c r="T2214" i="6"/>
  <c r="T2215" i="6"/>
  <c r="T2216" i="6"/>
  <c r="T2217" i="6"/>
  <c r="T2218" i="6"/>
  <c r="T2219" i="6"/>
  <c r="T2220" i="6"/>
  <c r="T2221" i="6"/>
  <c r="T2222" i="6"/>
  <c r="T2223" i="6"/>
  <c r="T2224" i="6"/>
  <c r="T2225" i="6"/>
  <c r="T2226" i="6"/>
  <c r="T2227" i="6"/>
  <c r="T2228" i="6"/>
  <c r="T2229" i="6"/>
  <c r="T2230" i="6"/>
  <c r="T2231" i="6"/>
  <c r="T2232" i="6"/>
  <c r="T2233" i="6"/>
  <c r="T2234" i="6"/>
  <c r="T2235" i="6"/>
  <c r="T2236" i="6"/>
  <c r="T2237" i="6"/>
  <c r="T2238" i="6"/>
  <c r="T2239" i="6"/>
  <c r="T2240" i="6"/>
  <c r="T2241" i="6"/>
  <c r="T2242" i="6"/>
  <c r="T2243" i="6"/>
  <c r="T2244" i="6"/>
  <c r="T2245" i="6"/>
  <c r="T2246" i="6"/>
  <c r="T2247" i="6"/>
  <c r="T2248" i="6"/>
  <c r="T2249" i="6"/>
  <c r="T2250" i="6"/>
  <c r="T2251" i="6"/>
  <c r="T2252" i="6"/>
  <c r="T2253" i="6"/>
  <c r="T2254" i="6"/>
  <c r="T2255" i="6"/>
  <c r="T2256" i="6"/>
  <c r="T2257" i="6"/>
  <c r="T2258" i="6"/>
  <c r="T2259" i="6"/>
  <c r="T2260" i="6"/>
  <c r="T2261" i="6"/>
  <c r="T2262" i="6"/>
  <c r="T2263" i="6"/>
  <c r="T2264" i="6"/>
  <c r="T2265" i="6"/>
  <c r="T2266" i="6"/>
  <c r="T2267" i="6"/>
  <c r="T2268" i="6"/>
  <c r="T2269" i="6"/>
  <c r="T2270" i="6"/>
  <c r="T2271" i="6"/>
  <c r="T2272" i="6"/>
  <c r="T2273" i="6"/>
  <c r="T2274" i="6"/>
  <c r="T2275" i="6"/>
  <c r="T2276" i="6"/>
  <c r="T2277" i="6"/>
  <c r="T2278" i="6"/>
  <c r="T2279" i="6"/>
  <c r="T2280" i="6"/>
  <c r="T2281" i="6"/>
  <c r="T2282" i="6"/>
  <c r="T2283" i="6"/>
  <c r="T2284" i="6"/>
  <c r="T2285" i="6"/>
  <c r="T2286" i="6"/>
  <c r="T2287" i="6"/>
  <c r="T2288" i="6"/>
  <c r="T2289" i="6"/>
  <c r="T2290" i="6"/>
  <c r="T2291" i="6"/>
  <c r="T2292" i="6"/>
  <c r="T2293" i="6"/>
  <c r="T2294" i="6"/>
  <c r="T2295" i="6"/>
  <c r="T2296" i="6"/>
  <c r="T2297" i="6"/>
  <c r="T2298" i="6"/>
  <c r="T2299" i="6"/>
  <c r="T2300" i="6"/>
  <c r="T2301" i="6"/>
  <c r="T2302" i="6"/>
  <c r="T2303" i="6"/>
  <c r="T2304" i="6"/>
  <c r="T2305" i="6"/>
  <c r="T2306" i="6"/>
  <c r="T2307" i="6"/>
  <c r="T2308" i="6"/>
  <c r="T2309" i="6"/>
  <c r="T2310" i="6"/>
  <c r="T2311" i="6"/>
  <c r="T2312" i="6"/>
  <c r="T2313" i="6"/>
  <c r="T2314" i="6"/>
  <c r="T2315" i="6"/>
  <c r="T2316" i="6"/>
  <c r="T2317" i="6"/>
  <c r="T2318" i="6"/>
  <c r="T2319" i="6"/>
  <c r="T2320" i="6"/>
  <c r="T2321" i="6"/>
  <c r="T2322" i="6"/>
  <c r="T2323" i="6"/>
  <c r="T2324" i="6"/>
  <c r="T2325" i="6"/>
  <c r="T2326" i="6"/>
  <c r="T2327" i="6"/>
  <c r="T2328" i="6"/>
  <c r="T2329" i="6"/>
  <c r="T2330" i="6"/>
  <c r="T2331" i="6"/>
  <c r="T2332" i="6"/>
  <c r="T2333" i="6"/>
  <c r="T2334" i="6"/>
  <c r="T2335" i="6"/>
  <c r="T2336" i="6"/>
  <c r="T2337" i="6"/>
  <c r="T2338" i="6"/>
  <c r="T2339" i="6"/>
  <c r="T2340" i="6"/>
  <c r="T2341" i="6"/>
  <c r="T2342" i="6"/>
  <c r="T2343" i="6"/>
  <c r="T2344" i="6"/>
  <c r="T2345" i="6"/>
  <c r="T2346" i="6"/>
  <c r="T2347" i="6"/>
  <c r="T2348" i="6"/>
  <c r="T2349" i="6"/>
  <c r="T2350" i="6"/>
  <c r="T2351" i="6"/>
  <c r="T2352" i="6"/>
  <c r="T2353" i="6"/>
  <c r="T2354" i="6"/>
  <c r="T2355" i="6"/>
  <c r="T2356" i="6"/>
  <c r="T2357" i="6"/>
  <c r="T2358" i="6"/>
  <c r="T2359" i="6"/>
  <c r="T2360" i="6"/>
  <c r="T2361" i="6"/>
  <c r="T2362" i="6"/>
  <c r="T2363" i="6"/>
  <c r="T2364" i="6"/>
  <c r="T2365" i="6"/>
  <c r="T2366" i="6"/>
  <c r="T2367" i="6"/>
  <c r="T2368" i="6"/>
  <c r="T2369" i="6"/>
  <c r="T2370" i="6"/>
  <c r="T2371" i="6"/>
  <c r="T2372" i="6"/>
  <c r="T2373" i="6"/>
  <c r="T2374" i="6"/>
  <c r="T2375" i="6"/>
  <c r="T2376" i="6"/>
  <c r="T2377" i="6"/>
  <c r="T2378" i="6"/>
  <c r="T2379" i="6"/>
  <c r="T2380" i="6"/>
  <c r="T2381" i="6"/>
  <c r="T2382" i="6"/>
  <c r="T2383" i="6"/>
  <c r="T2384" i="6"/>
  <c r="T2385" i="6"/>
  <c r="T2386" i="6"/>
  <c r="T2387" i="6"/>
  <c r="T2388" i="6"/>
  <c r="T2389" i="6"/>
  <c r="T2390" i="6"/>
  <c r="T2391" i="6"/>
  <c r="T2392" i="6"/>
  <c r="T2393" i="6"/>
  <c r="T2394" i="6"/>
  <c r="T2395" i="6"/>
  <c r="T2396" i="6"/>
  <c r="T2397" i="6"/>
  <c r="T2398" i="6"/>
  <c r="T2399" i="6"/>
  <c r="T2400" i="6"/>
  <c r="T2401" i="6"/>
  <c r="T2402" i="6"/>
  <c r="T2403" i="6"/>
  <c r="T2404" i="6"/>
  <c r="T2405" i="6"/>
  <c r="T2406" i="6"/>
  <c r="T2407" i="6"/>
  <c r="T2408" i="6"/>
  <c r="T2409" i="6"/>
  <c r="T2410" i="6"/>
  <c r="T2411" i="6"/>
  <c r="T2412" i="6"/>
  <c r="T2413" i="6"/>
  <c r="T2414" i="6"/>
  <c r="T2415" i="6"/>
  <c r="T2416" i="6"/>
  <c r="T2417" i="6"/>
  <c r="T2418" i="6"/>
  <c r="T2419" i="6"/>
  <c r="T2420" i="6"/>
  <c r="T2421" i="6"/>
  <c r="T2422" i="6"/>
  <c r="T2423" i="6"/>
  <c r="T2424" i="6"/>
  <c r="T2425" i="6"/>
  <c r="T2426" i="6"/>
  <c r="T2427" i="6"/>
  <c r="T2428" i="6"/>
  <c r="T2429" i="6"/>
  <c r="T2430" i="6"/>
  <c r="T2431" i="6"/>
  <c r="T2432" i="6"/>
  <c r="T2433" i="6"/>
  <c r="T2434" i="6"/>
  <c r="T2435" i="6"/>
  <c r="T2436" i="6"/>
  <c r="T2437" i="6"/>
  <c r="T2438" i="6"/>
  <c r="T2439" i="6"/>
  <c r="T2440" i="6"/>
  <c r="T2441" i="6"/>
  <c r="T2442" i="6"/>
  <c r="T2443" i="6"/>
  <c r="T2444" i="6"/>
  <c r="T2445" i="6"/>
  <c r="T2446" i="6"/>
  <c r="T2447" i="6"/>
  <c r="T2448" i="6"/>
  <c r="T2449" i="6"/>
  <c r="T2450" i="6"/>
  <c r="T2451" i="6"/>
  <c r="T2452" i="6"/>
  <c r="T2453" i="6"/>
  <c r="T2454" i="6"/>
  <c r="T2455" i="6"/>
  <c r="T2456" i="6"/>
  <c r="T2457" i="6"/>
  <c r="T2458" i="6"/>
  <c r="T2459" i="6"/>
  <c r="T2460" i="6"/>
  <c r="T2461" i="6"/>
  <c r="T2462" i="6"/>
  <c r="T2463" i="6"/>
  <c r="T2464" i="6"/>
  <c r="T2465" i="6"/>
  <c r="T2466" i="6"/>
  <c r="T2467" i="6"/>
  <c r="T2468" i="6"/>
  <c r="T2469" i="6"/>
  <c r="T2470" i="6"/>
  <c r="T2471" i="6"/>
  <c r="T2472" i="6"/>
  <c r="T2473" i="6"/>
  <c r="T2474" i="6"/>
  <c r="T2475" i="6"/>
  <c r="T2476" i="6"/>
  <c r="T2477" i="6"/>
  <c r="T2478" i="6"/>
  <c r="T2479" i="6"/>
  <c r="T2480" i="6"/>
  <c r="T2481" i="6"/>
  <c r="T2482" i="6"/>
  <c r="T2483" i="6"/>
  <c r="T2484" i="6"/>
  <c r="T2485" i="6"/>
  <c r="T2486" i="6"/>
  <c r="T2487" i="6"/>
  <c r="T2488" i="6"/>
  <c r="T2489" i="6"/>
  <c r="T2490" i="6"/>
  <c r="T2491" i="6"/>
  <c r="T2492" i="6"/>
  <c r="T2493" i="6"/>
  <c r="T2494" i="6"/>
  <c r="T2495" i="6"/>
  <c r="T2496" i="6"/>
  <c r="T2497" i="6"/>
  <c r="T2498" i="6"/>
  <c r="T2499" i="6"/>
  <c r="T2500" i="6"/>
  <c r="T2501" i="6"/>
  <c r="T2502" i="6"/>
  <c r="T2503" i="6"/>
  <c r="T2504" i="6"/>
  <c r="T2505" i="6"/>
  <c r="T2506" i="6"/>
  <c r="T2507" i="6"/>
  <c r="T2508" i="6"/>
  <c r="T2509" i="6"/>
  <c r="T2510" i="6"/>
  <c r="T2511" i="6"/>
  <c r="T2512" i="6"/>
  <c r="T2513" i="6"/>
  <c r="T2514" i="6"/>
  <c r="T2515" i="6"/>
  <c r="T2516" i="6"/>
  <c r="T2517" i="6"/>
  <c r="T2518" i="6"/>
  <c r="T2519" i="6"/>
  <c r="T2520" i="6"/>
  <c r="T2521" i="6"/>
  <c r="T2522" i="6"/>
  <c r="T2523" i="6"/>
  <c r="T2524" i="6"/>
  <c r="T2525" i="6"/>
  <c r="T2526" i="6"/>
  <c r="T2527" i="6"/>
  <c r="T2528" i="6"/>
  <c r="T2529" i="6"/>
  <c r="T2530" i="6"/>
  <c r="T2531" i="6"/>
  <c r="T2532" i="6"/>
  <c r="T2533" i="6"/>
  <c r="T2534" i="6"/>
  <c r="T2535" i="6"/>
  <c r="T2536" i="6"/>
  <c r="T2537" i="6"/>
  <c r="T2538" i="6"/>
  <c r="T2539" i="6"/>
  <c r="T2540" i="6"/>
  <c r="T2541" i="6"/>
  <c r="T2542" i="6"/>
  <c r="T2543" i="6"/>
  <c r="T2544" i="6"/>
  <c r="T2545" i="6"/>
  <c r="T2546" i="6"/>
  <c r="T2547" i="6"/>
  <c r="T2548" i="6"/>
  <c r="T2549" i="6"/>
  <c r="T2550" i="6"/>
  <c r="T2551" i="6"/>
  <c r="T2552" i="6"/>
  <c r="T2553" i="6"/>
  <c r="T2554" i="6"/>
  <c r="T2555" i="6"/>
  <c r="T2556" i="6"/>
  <c r="T2557" i="6"/>
  <c r="T2558" i="6"/>
  <c r="T2559" i="6"/>
  <c r="T2560" i="6"/>
  <c r="T2561" i="6"/>
  <c r="T2562" i="6"/>
  <c r="T2563" i="6"/>
  <c r="T2564" i="6"/>
  <c r="T2565" i="6"/>
  <c r="T2566" i="6"/>
  <c r="T2567" i="6"/>
  <c r="T2568" i="6"/>
  <c r="T2569" i="6"/>
  <c r="T2570" i="6"/>
  <c r="T2571" i="6"/>
  <c r="T2572" i="6"/>
  <c r="T2573" i="6"/>
  <c r="T2574" i="6"/>
  <c r="T2575" i="6"/>
  <c r="T2576" i="6"/>
  <c r="T2577" i="6"/>
  <c r="T2578" i="6"/>
  <c r="T2579" i="6"/>
  <c r="T2580" i="6"/>
  <c r="T2581" i="6"/>
  <c r="T2582" i="6"/>
  <c r="T2583" i="6"/>
  <c r="T2584" i="6"/>
  <c r="T2585" i="6"/>
  <c r="T2586" i="6"/>
  <c r="T2587" i="6"/>
  <c r="T2588" i="6"/>
  <c r="T2589" i="6"/>
  <c r="T2590" i="6"/>
  <c r="T2591" i="6"/>
  <c r="T2592" i="6"/>
  <c r="T2593" i="6"/>
  <c r="T2594" i="6"/>
  <c r="T2595" i="6"/>
  <c r="T2596" i="6"/>
  <c r="T2597" i="6"/>
  <c r="T2598" i="6"/>
  <c r="T2599" i="6"/>
  <c r="T2600" i="6"/>
  <c r="T2601" i="6"/>
  <c r="T2602" i="6"/>
  <c r="T2603" i="6"/>
  <c r="T2604" i="6"/>
  <c r="T2605" i="6"/>
  <c r="T2606" i="6"/>
  <c r="T2607" i="6"/>
  <c r="T2608" i="6"/>
  <c r="T2609" i="6"/>
  <c r="T2610" i="6"/>
  <c r="T2611" i="6"/>
  <c r="T2612" i="6"/>
  <c r="T2613" i="6"/>
  <c r="T2614" i="6"/>
  <c r="T2615" i="6"/>
  <c r="T2616" i="6"/>
  <c r="T2617" i="6"/>
  <c r="T2618" i="6"/>
  <c r="T2619" i="6"/>
  <c r="T2620" i="6"/>
  <c r="T2621" i="6"/>
  <c r="T2622" i="6"/>
  <c r="T2623" i="6"/>
  <c r="T2624" i="6"/>
  <c r="T2625" i="6"/>
  <c r="T2626" i="6"/>
  <c r="T2627" i="6"/>
  <c r="T2628" i="6"/>
  <c r="T2629" i="6"/>
  <c r="T2630" i="6"/>
  <c r="T2631" i="6"/>
  <c r="T2632" i="6"/>
  <c r="T2633" i="6"/>
  <c r="T2634" i="6"/>
  <c r="T2635" i="6"/>
  <c r="T2636" i="6"/>
  <c r="T2637" i="6"/>
  <c r="T2638" i="6"/>
  <c r="T2639" i="6"/>
  <c r="T2640" i="6"/>
  <c r="T2641" i="6"/>
  <c r="T2642" i="6"/>
  <c r="T2643" i="6"/>
  <c r="T2644" i="6"/>
  <c r="T2645" i="6"/>
  <c r="T2646" i="6"/>
  <c r="T2647" i="6"/>
  <c r="T2648" i="6"/>
  <c r="T2649" i="6"/>
  <c r="T2650" i="6"/>
  <c r="T2651" i="6"/>
  <c r="T2652" i="6"/>
  <c r="T2653" i="6"/>
  <c r="T2654" i="6"/>
  <c r="T2655" i="6"/>
  <c r="T2656" i="6"/>
  <c r="T2657" i="6"/>
  <c r="T2658" i="6"/>
  <c r="T2659" i="6"/>
  <c r="T2660" i="6"/>
  <c r="T2661" i="6"/>
  <c r="T2662" i="6"/>
  <c r="T2663" i="6"/>
  <c r="T2664" i="6"/>
  <c r="T2665" i="6"/>
  <c r="T2666" i="6"/>
  <c r="T2667" i="6"/>
  <c r="T2668" i="6"/>
  <c r="T2669" i="6"/>
  <c r="T2670" i="6"/>
  <c r="T2671" i="6"/>
  <c r="T2672" i="6"/>
  <c r="T2673" i="6"/>
  <c r="T2674" i="6"/>
  <c r="T2675" i="6"/>
  <c r="T2676" i="6"/>
  <c r="T2677" i="6"/>
  <c r="T2678" i="6"/>
  <c r="T2679" i="6"/>
  <c r="T2680" i="6"/>
  <c r="T2681" i="6"/>
  <c r="T2682" i="6"/>
  <c r="T2683" i="6"/>
  <c r="T2684" i="6"/>
  <c r="T2685" i="6"/>
  <c r="T2686" i="6"/>
  <c r="T2687" i="6"/>
  <c r="T2688" i="6"/>
  <c r="T2689" i="6"/>
  <c r="T2690" i="6"/>
  <c r="T2691" i="6"/>
  <c r="T2692" i="6"/>
  <c r="T2693" i="6"/>
  <c r="T2694" i="6"/>
  <c r="T2695" i="6"/>
  <c r="T2696" i="6"/>
  <c r="T2697" i="6"/>
  <c r="T2698" i="6"/>
  <c r="T2699" i="6"/>
  <c r="T2700" i="6"/>
  <c r="T2701" i="6"/>
  <c r="T2702" i="6"/>
  <c r="T2703" i="6"/>
  <c r="T2704" i="6"/>
  <c r="T2705" i="6"/>
  <c r="T2706" i="6"/>
  <c r="T2707" i="6"/>
  <c r="T2708" i="6"/>
  <c r="T2709" i="6"/>
  <c r="T2710" i="6"/>
  <c r="T2711" i="6"/>
  <c r="T2712" i="6"/>
  <c r="T2713" i="6"/>
  <c r="T2714" i="6"/>
  <c r="T2715" i="6"/>
  <c r="T2716" i="6"/>
  <c r="T2717" i="6"/>
  <c r="T2718" i="6"/>
  <c r="T2719" i="6"/>
  <c r="T2720" i="6"/>
  <c r="T2721" i="6"/>
  <c r="T2722" i="6"/>
  <c r="T2723" i="6"/>
  <c r="T2724" i="6"/>
  <c r="T2725" i="6"/>
  <c r="T2726" i="6"/>
  <c r="T2727" i="6"/>
  <c r="T2728" i="6"/>
  <c r="T2729" i="6"/>
  <c r="T2730" i="6"/>
  <c r="T2731" i="6"/>
  <c r="T2732" i="6"/>
  <c r="T2733" i="6"/>
  <c r="T2734" i="6"/>
  <c r="T2735" i="6"/>
  <c r="T2736" i="6"/>
  <c r="T2737" i="6"/>
  <c r="T2738" i="6"/>
  <c r="T2739" i="6"/>
  <c r="T2740" i="6"/>
  <c r="T2741" i="6"/>
  <c r="T2742" i="6"/>
  <c r="T2743" i="6"/>
  <c r="T2744" i="6"/>
  <c r="T2745" i="6"/>
  <c r="T2746" i="6"/>
  <c r="T2747" i="6"/>
  <c r="T2748" i="6"/>
  <c r="T2749" i="6"/>
  <c r="T2750" i="6"/>
  <c r="T2751" i="6"/>
  <c r="T2752" i="6"/>
  <c r="T2753" i="6"/>
  <c r="T2754" i="6"/>
  <c r="T2755" i="6"/>
  <c r="T2756" i="6"/>
  <c r="T2757" i="6"/>
  <c r="T2758" i="6"/>
  <c r="T2759" i="6"/>
  <c r="T2760" i="6"/>
  <c r="T2761" i="6"/>
  <c r="T2762" i="6"/>
  <c r="T2763" i="6"/>
  <c r="T2764" i="6"/>
  <c r="T2765" i="6"/>
  <c r="T2766" i="6"/>
  <c r="T2767" i="6"/>
  <c r="T2768" i="6"/>
  <c r="T2769" i="6"/>
  <c r="T2770" i="6"/>
  <c r="T2771" i="6"/>
  <c r="T2772" i="6"/>
  <c r="T2773" i="6"/>
  <c r="T2774" i="6"/>
  <c r="T2775" i="6"/>
  <c r="T2776" i="6"/>
  <c r="T2777" i="6"/>
  <c r="T2778" i="6"/>
  <c r="T2779" i="6"/>
  <c r="T2780" i="6"/>
  <c r="T2781" i="6"/>
  <c r="T2782" i="6"/>
  <c r="T2783" i="6"/>
  <c r="T2784" i="6"/>
  <c r="T2785" i="6"/>
  <c r="T2786" i="6"/>
  <c r="T2787" i="6"/>
  <c r="T2788" i="6"/>
  <c r="T2789" i="6"/>
  <c r="T2790" i="6"/>
  <c r="T2791" i="6"/>
  <c r="T2792" i="6"/>
  <c r="T2793" i="6"/>
  <c r="T2794" i="6"/>
  <c r="T2795" i="6"/>
  <c r="T2796" i="6"/>
  <c r="T2797" i="6"/>
  <c r="T2798" i="6"/>
  <c r="T2799" i="6"/>
  <c r="T2800" i="6"/>
  <c r="T2801" i="6"/>
  <c r="T2802" i="6"/>
  <c r="T2803" i="6"/>
  <c r="T2804" i="6"/>
  <c r="T2805" i="6"/>
  <c r="T2806" i="6"/>
  <c r="T2807" i="6"/>
  <c r="T2808" i="6"/>
  <c r="T2809" i="6"/>
  <c r="T2810" i="6"/>
  <c r="T2811" i="6"/>
  <c r="T2812" i="6"/>
  <c r="T2813" i="6"/>
  <c r="T2814" i="6"/>
  <c r="T2815" i="6"/>
  <c r="T2816" i="6"/>
  <c r="T2817" i="6"/>
  <c r="T2818" i="6"/>
  <c r="T2819" i="6"/>
  <c r="T2820" i="6"/>
  <c r="T2821" i="6"/>
  <c r="T2822" i="6"/>
  <c r="T2823" i="6"/>
  <c r="T2824" i="6"/>
  <c r="T2825" i="6"/>
  <c r="T2826" i="6"/>
  <c r="T2827" i="6"/>
  <c r="T2828" i="6"/>
  <c r="T2829" i="6"/>
  <c r="T2830" i="6"/>
  <c r="T2831" i="6"/>
  <c r="T2832" i="6"/>
  <c r="T2833" i="6"/>
  <c r="T2834" i="6"/>
  <c r="T2835" i="6"/>
  <c r="T2836" i="6"/>
  <c r="T2837" i="6"/>
  <c r="T2838" i="6"/>
  <c r="T2839" i="6"/>
  <c r="T2840" i="6"/>
  <c r="T2841" i="6"/>
  <c r="T2842" i="6"/>
  <c r="T2843" i="6"/>
  <c r="T2844" i="6"/>
  <c r="T2845" i="6"/>
  <c r="T2846" i="6"/>
  <c r="T2847" i="6"/>
  <c r="T2848" i="6"/>
  <c r="T2849" i="6"/>
  <c r="T2850" i="6"/>
  <c r="T2851" i="6"/>
  <c r="T2852" i="6"/>
  <c r="T2853" i="6"/>
  <c r="T2854" i="6"/>
  <c r="T2855" i="6"/>
  <c r="T2856" i="6"/>
  <c r="T2857" i="6"/>
  <c r="T2858" i="6"/>
  <c r="T2859" i="6"/>
  <c r="T2860" i="6"/>
  <c r="T2861" i="6"/>
  <c r="T2862" i="6"/>
  <c r="T2863" i="6"/>
  <c r="T2864" i="6"/>
  <c r="T2865" i="6"/>
  <c r="T2866" i="6"/>
  <c r="T2867" i="6"/>
  <c r="T2868" i="6"/>
  <c r="T2869" i="6"/>
  <c r="T2870" i="6"/>
  <c r="T2871" i="6"/>
  <c r="T2872" i="6"/>
  <c r="T2873" i="6"/>
  <c r="T2874" i="6"/>
  <c r="T2875" i="6"/>
  <c r="T2876" i="6"/>
  <c r="T2877" i="6"/>
  <c r="T2878" i="6"/>
  <c r="T2879" i="6"/>
  <c r="T2880" i="6"/>
  <c r="T2881" i="6"/>
  <c r="T2882" i="6"/>
  <c r="T2883" i="6"/>
  <c r="T2884" i="6"/>
  <c r="T2885" i="6"/>
  <c r="T2886" i="6"/>
  <c r="T2887" i="6"/>
  <c r="T2888" i="6"/>
  <c r="T2889" i="6"/>
  <c r="T2890" i="6"/>
  <c r="T2891" i="6"/>
  <c r="T2892" i="6"/>
  <c r="T2893" i="6"/>
  <c r="T2894" i="6"/>
  <c r="T2895" i="6"/>
  <c r="T2896" i="6"/>
  <c r="T2897" i="6"/>
  <c r="T2898" i="6"/>
  <c r="T2899" i="6"/>
  <c r="T2900" i="6"/>
  <c r="T2901" i="6"/>
  <c r="T2902" i="6"/>
  <c r="T2903" i="6"/>
  <c r="T2904" i="6"/>
  <c r="T2905" i="6"/>
  <c r="T2906" i="6"/>
  <c r="T2907" i="6"/>
  <c r="T2908" i="6"/>
  <c r="T2909" i="6"/>
  <c r="T2910" i="6"/>
  <c r="T2911" i="6"/>
  <c r="T2912" i="6"/>
  <c r="T2913" i="6"/>
  <c r="T2914" i="6"/>
  <c r="T2915" i="6"/>
  <c r="T2916" i="6"/>
  <c r="T2917" i="6"/>
  <c r="T2918" i="6"/>
  <c r="T2919" i="6"/>
  <c r="T2920" i="6"/>
  <c r="T2921" i="6"/>
  <c r="T2922" i="6"/>
  <c r="T2923" i="6"/>
  <c r="T2924" i="6"/>
  <c r="T2925" i="6"/>
  <c r="T2926" i="6"/>
  <c r="T2927" i="6"/>
  <c r="T2928" i="6"/>
  <c r="T2929" i="6"/>
  <c r="T2930" i="6"/>
  <c r="T2931" i="6"/>
  <c r="T2932" i="6"/>
  <c r="T2933" i="6"/>
  <c r="T2934" i="6"/>
  <c r="T2935" i="6"/>
  <c r="T2936" i="6"/>
  <c r="T2937" i="6"/>
  <c r="T2938" i="6"/>
  <c r="T2939" i="6"/>
  <c r="T2940" i="6"/>
  <c r="T2941" i="6"/>
  <c r="T2942" i="6"/>
  <c r="T2943" i="6"/>
  <c r="T2944" i="6"/>
  <c r="T2945" i="6"/>
  <c r="T2946" i="6"/>
  <c r="T2947" i="6"/>
  <c r="T2948" i="6"/>
  <c r="T2949" i="6"/>
  <c r="T2950" i="6"/>
  <c r="T2951" i="6"/>
  <c r="T2952" i="6"/>
  <c r="T2953" i="6"/>
  <c r="T2954" i="6"/>
  <c r="T2955" i="6"/>
  <c r="T2956" i="6"/>
  <c r="T2957" i="6"/>
  <c r="T2958" i="6"/>
  <c r="T2959" i="6"/>
  <c r="T2960" i="6"/>
  <c r="T2961" i="6"/>
  <c r="T2962" i="6"/>
  <c r="T2963" i="6"/>
  <c r="T2964" i="6"/>
  <c r="T2965" i="6"/>
  <c r="T2966" i="6"/>
  <c r="T2967" i="6"/>
  <c r="T2968" i="6"/>
  <c r="T2969" i="6"/>
  <c r="T2970" i="6"/>
  <c r="T2971" i="6"/>
  <c r="T2972" i="6"/>
  <c r="T2973" i="6"/>
  <c r="T2974" i="6"/>
  <c r="T2975" i="6"/>
  <c r="T2976" i="6"/>
  <c r="T2977" i="6"/>
  <c r="T2978" i="6"/>
  <c r="T2979" i="6"/>
  <c r="T2980" i="6"/>
  <c r="T2981" i="6"/>
  <c r="T2982" i="6"/>
  <c r="T2983" i="6"/>
  <c r="T2984" i="6"/>
  <c r="T2985" i="6"/>
  <c r="T2986" i="6"/>
  <c r="T2987" i="6"/>
  <c r="T2988" i="6"/>
  <c r="T2989" i="6"/>
  <c r="T2990" i="6"/>
  <c r="T2991" i="6"/>
  <c r="T2992" i="6"/>
  <c r="T2993" i="6"/>
  <c r="T2994" i="6"/>
  <c r="T2995" i="6"/>
  <c r="T2996" i="6"/>
  <c r="T2997" i="6"/>
  <c r="T2998" i="6"/>
  <c r="T2999" i="6"/>
  <c r="T3000" i="6"/>
  <c r="T3001" i="6"/>
  <c r="T3002" i="6"/>
  <c r="T3003" i="6"/>
  <c r="T3004" i="6"/>
  <c r="T3005" i="6"/>
  <c r="T3006" i="6"/>
  <c r="T3007" i="6"/>
  <c r="T3008" i="6"/>
  <c r="T3009" i="6"/>
  <c r="T3010" i="6"/>
  <c r="T3011" i="6"/>
  <c r="T3012" i="6"/>
  <c r="T3013" i="6"/>
  <c r="T3014" i="6"/>
  <c r="T3015" i="6"/>
  <c r="T3016" i="6"/>
  <c r="T3017" i="6"/>
  <c r="T3018" i="6"/>
  <c r="T3019" i="6"/>
  <c r="T3020" i="6"/>
  <c r="T3021" i="6"/>
  <c r="T3022" i="6"/>
  <c r="T3023" i="6"/>
  <c r="T3024" i="6"/>
  <c r="T3025" i="6"/>
  <c r="T3026" i="6"/>
  <c r="T3027" i="6"/>
  <c r="T3028" i="6"/>
  <c r="T3029" i="6"/>
  <c r="T3030" i="6"/>
  <c r="T3031" i="6"/>
  <c r="T3032" i="6"/>
  <c r="T3033" i="6"/>
  <c r="T3034" i="6"/>
  <c r="T3035" i="6"/>
  <c r="T3036" i="6"/>
  <c r="T3037" i="6"/>
  <c r="T3038" i="6"/>
  <c r="T3039" i="6"/>
  <c r="T3040" i="6"/>
  <c r="T3041" i="6"/>
  <c r="T3042" i="6"/>
  <c r="T3043" i="6"/>
  <c r="T3044" i="6"/>
  <c r="T3045" i="6"/>
  <c r="T3046" i="6"/>
  <c r="T3047" i="6"/>
  <c r="T3048" i="6"/>
  <c r="T3049" i="6"/>
  <c r="T3050" i="6"/>
  <c r="T3051" i="6"/>
  <c r="T3052" i="6"/>
  <c r="T3053" i="6"/>
  <c r="T3054" i="6"/>
  <c r="T3055" i="6"/>
  <c r="T3056" i="6"/>
  <c r="T3057" i="6"/>
  <c r="T3058" i="6"/>
  <c r="T3059" i="6"/>
  <c r="T3060" i="6"/>
  <c r="T3061" i="6"/>
  <c r="T3062" i="6"/>
  <c r="T3063" i="6"/>
  <c r="T3064" i="6"/>
  <c r="T3065" i="6"/>
  <c r="T3066" i="6"/>
  <c r="T3067" i="6"/>
  <c r="T3068" i="6"/>
  <c r="T3069" i="6"/>
  <c r="T3070" i="6"/>
  <c r="T3071" i="6"/>
  <c r="T3072" i="6"/>
  <c r="T3073" i="6"/>
  <c r="T3074" i="6"/>
  <c r="T3075" i="6"/>
  <c r="T3076" i="6"/>
  <c r="T3077" i="6"/>
  <c r="T3078" i="6"/>
  <c r="T3079" i="6"/>
  <c r="T3080" i="6"/>
  <c r="T3081" i="6"/>
  <c r="T3082" i="6"/>
  <c r="T3083" i="6"/>
  <c r="T3084" i="6"/>
  <c r="T3085" i="6"/>
  <c r="T3086" i="6"/>
  <c r="T3087" i="6"/>
  <c r="T3088" i="6"/>
  <c r="T3089" i="6"/>
  <c r="T3090" i="6"/>
  <c r="T3091" i="6"/>
  <c r="T3092" i="6"/>
  <c r="T3093" i="6"/>
  <c r="T3094" i="6"/>
  <c r="T3095" i="6"/>
  <c r="T3096" i="6"/>
  <c r="T3097" i="6"/>
  <c r="T3098" i="6"/>
  <c r="T3099" i="6"/>
  <c r="T3100" i="6"/>
  <c r="T3101" i="6"/>
  <c r="T3102" i="6"/>
  <c r="T3103" i="6"/>
  <c r="T3104" i="6"/>
  <c r="T3105" i="6"/>
  <c r="T3106" i="6"/>
  <c r="T3107" i="6"/>
  <c r="T3108" i="6"/>
  <c r="T3109" i="6"/>
  <c r="T3110" i="6"/>
  <c r="T3111" i="6"/>
  <c r="T3112" i="6"/>
  <c r="T3113" i="6"/>
  <c r="T3114" i="6"/>
  <c r="T3115" i="6"/>
  <c r="T3116" i="6"/>
  <c r="T3117" i="6"/>
  <c r="T3118" i="6"/>
  <c r="T3119" i="6"/>
  <c r="T3120" i="6"/>
  <c r="T3121" i="6"/>
  <c r="T3122" i="6"/>
  <c r="T3123" i="6"/>
  <c r="T3124" i="6"/>
  <c r="T3125" i="6"/>
  <c r="T3126" i="6"/>
  <c r="T3127" i="6"/>
  <c r="T3128" i="6"/>
  <c r="T3129" i="6"/>
  <c r="T3130" i="6"/>
  <c r="T3131" i="6"/>
  <c r="T3132" i="6"/>
  <c r="T3133" i="6"/>
  <c r="T3134" i="6"/>
  <c r="T3135" i="6"/>
  <c r="T3136" i="6"/>
  <c r="T3137" i="6"/>
  <c r="T3138" i="6"/>
  <c r="T3139" i="6"/>
  <c r="T3140" i="6"/>
  <c r="T3141" i="6"/>
  <c r="T3142" i="6"/>
  <c r="T3143" i="6"/>
  <c r="T3144" i="6"/>
  <c r="T3145" i="6"/>
  <c r="T3146" i="6"/>
  <c r="T3147" i="6"/>
  <c r="T3148" i="6"/>
  <c r="T3149" i="6"/>
  <c r="T3150" i="6"/>
  <c r="T3151" i="6"/>
  <c r="T3152" i="6"/>
  <c r="T3153" i="6"/>
  <c r="T3154" i="6"/>
  <c r="T3155" i="6"/>
  <c r="T3156" i="6"/>
  <c r="T3157" i="6"/>
  <c r="T3158" i="6"/>
  <c r="T3159" i="6"/>
  <c r="T3160" i="6"/>
  <c r="T3161" i="6"/>
  <c r="T3162" i="6"/>
  <c r="T3163" i="6"/>
  <c r="T3164" i="6"/>
  <c r="T3165" i="6"/>
  <c r="T3166" i="6"/>
  <c r="T3167" i="6"/>
  <c r="T3168" i="6"/>
  <c r="T3169" i="6"/>
  <c r="T3170" i="6"/>
  <c r="T3171" i="6"/>
  <c r="T3172" i="6"/>
  <c r="T3173" i="6"/>
  <c r="T3174" i="6"/>
  <c r="T3175" i="6"/>
  <c r="T3176" i="6"/>
  <c r="T3177" i="6"/>
  <c r="T3178" i="6"/>
  <c r="T3179" i="6"/>
  <c r="T3180" i="6"/>
  <c r="T3181" i="6"/>
  <c r="T3182" i="6"/>
  <c r="T3183" i="6"/>
  <c r="T3184" i="6"/>
  <c r="T3185" i="6"/>
  <c r="T3186" i="6"/>
  <c r="T3187" i="6"/>
  <c r="T3188" i="6"/>
  <c r="T3189" i="6"/>
  <c r="T3190" i="6"/>
  <c r="T3191" i="6"/>
  <c r="T3192" i="6"/>
  <c r="T3193" i="6"/>
  <c r="T3194" i="6"/>
  <c r="T3195" i="6"/>
  <c r="T3196" i="6"/>
  <c r="T3197" i="6"/>
  <c r="T3198" i="6"/>
  <c r="T3199" i="6"/>
  <c r="T3200" i="6"/>
  <c r="T3201" i="6"/>
  <c r="T3202" i="6"/>
  <c r="T3203" i="6"/>
  <c r="T3204" i="6"/>
  <c r="T3205" i="6"/>
  <c r="T3206" i="6"/>
  <c r="T3207" i="6"/>
  <c r="T3208" i="6"/>
  <c r="T3209" i="6"/>
  <c r="T3210" i="6"/>
  <c r="T3211" i="6"/>
  <c r="T3212" i="6"/>
  <c r="T3213" i="6"/>
  <c r="T3214" i="6"/>
  <c r="T3215" i="6"/>
  <c r="T3216" i="6"/>
  <c r="T3217" i="6"/>
  <c r="T3218" i="6"/>
  <c r="T3219" i="6"/>
  <c r="T3220" i="6"/>
  <c r="T3221" i="6"/>
  <c r="T3222" i="6"/>
  <c r="T3223" i="6"/>
  <c r="T3224" i="6"/>
  <c r="T3225" i="6"/>
  <c r="T3226" i="6"/>
  <c r="T3227" i="6"/>
  <c r="T3228" i="6"/>
  <c r="T3229" i="6"/>
  <c r="T3230" i="6"/>
  <c r="T3231" i="6"/>
  <c r="T3232" i="6"/>
  <c r="T3233" i="6"/>
  <c r="T3234" i="6"/>
  <c r="T3235" i="6"/>
  <c r="T3236" i="6"/>
  <c r="T3237" i="6"/>
  <c r="T3238" i="6"/>
  <c r="T3239" i="6"/>
  <c r="T3240" i="6"/>
  <c r="T3241" i="6"/>
  <c r="T3242" i="6"/>
  <c r="T3243" i="6"/>
  <c r="T3244" i="6"/>
  <c r="T3245" i="6"/>
  <c r="T3246" i="6"/>
  <c r="T3247" i="6"/>
  <c r="T3248" i="6"/>
  <c r="T3249" i="6"/>
  <c r="T3250" i="6"/>
  <c r="T3251" i="6"/>
  <c r="T3252" i="6"/>
  <c r="T3253" i="6"/>
  <c r="T3254" i="6"/>
  <c r="T3255" i="6"/>
  <c r="T3256" i="6"/>
  <c r="T3257" i="6"/>
  <c r="T3258" i="6"/>
  <c r="T3259" i="6"/>
  <c r="T3260" i="6"/>
  <c r="T3261" i="6"/>
  <c r="T3262" i="6"/>
  <c r="T3263" i="6"/>
  <c r="T3264" i="6"/>
  <c r="T3265" i="6"/>
  <c r="T3266" i="6"/>
  <c r="T3267" i="6"/>
  <c r="T3268" i="6"/>
  <c r="T3269" i="6"/>
  <c r="T3270" i="6"/>
  <c r="T3271" i="6"/>
  <c r="T3272" i="6"/>
  <c r="T3273" i="6"/>
  <c r="T3274" i="6"/>
  <c r="T3275" i="6"/>
  <c r="T3276" i="6"/>
  <c r="T3277" i="6"/>
  <c r="T3278" i="6"/>
  <c r="T3279" i="6"/>
  <c r="T3280" i="6"/>
  <c r="T3281" i="6"/>
  <c r="T3282" i="6"/>
  <c r="T3283" i="6"/>
  <c r="T3284" i="6"/>
  <c r="T3285" i="6"/>
  <c r="T3286" i="6"/>
  <c r="T3287" i="6"/>
  <c r="T3288" i="6"/>
  <c r="T3289" i="6"/>
  <c r="T3290" i="6"/>
  <c r="T3291" i="6"/>
  <c r="T3292" i="6"/>
  <c r="T3293" i="6"/>
  <c r="T3294" i="6"/>
  <c r="T3295" i="6"/>
  <c r="T3296" i="6"/>
  <c r="T3297" i="6"/>
  <c r="T3298" i="6"/>
  <c r="T3299" i="6"/>
  <c r="T3300" i="6"/>
  <c r="T3301" i="6"/>
  <c r="T3302" i="6"/>
  <c r="T3303" i="6"/>
  <c r="T3304" i="6"/>
  <c r="T3305" i="6"/>
  <c r="T3306" i="6"/>
  <c r="T3307" i="6"/>
  <c r="T3308" i="6"/>
  <c r="T3309" i="6"/>
  <c r="T3310" i="6"/>
  <c r="T3311" i="6"/>
  <c r="T3312" i="6"/>
  <c r="T3313" i="6"/>
  <c r="T3314" i="6"/>
  <c r="T3315" i="6"/>
  <c r="T3316" i="6"/>
  <c r="T3317" i="6"/>
  <c r="T3318" i="6"/>
  <c r="T3319" i="6"/>
  <c r="T3320" i="6"/>
  <c r="T3321" i="6"/>
  <c r="T3322" i="6"/>
  <c r="T3323" i="6"/>
  <c r="T3324" i="6"/>
  <c r="T3325" i="6"/>
  <c r="T3326" i="6"/>
  <c r="T3327" i="6"/>
  <c r="T3328" i="6"/>
  <c r="T3329" i="6"/>
  <c r="T3330" i="6"/>
  <c r="T3331" i="6"/>
  <c r="T3332" i="6"/>
  <c r="T3333" i="6"/>
  <c r="T3334" i="6"/>
  <c r="T3335" i="6"/>
  <c r="T3336" i="6"/>
  <c r="T3337" i="6"/>
  <c r="T3338" i="6"/>
  <c r="T3339" i="6"/>
  <c r="T3340" i="6"/>
  <c r="T3341" i="6"/>
  <c r="T3342" i="6"/>
  <c r="T3343" i="6"/>
  <c r="T3344" i="6"/>
  <c r="T3345" i="6"/>
  <c r="T3346" i="6"/>
  <c r="T3347" i="6"/>
  <c r="T3348" i="6"/>
  <c r="T3349" i="6"/>
  <c r="T3350" i="6"/>
  <c r="T3351" i="6"/>
  <c r="T3352" i="6"/>
  <c r="T3353" i="6"/>
  <c r="T3354" i="6"/>
  <c r="T3355" i="6"/>
  <c r="T3356" i="6"/>
  <c r="T3357" i="6"/>
  <c r="T3358" i="6"/>
  <c r="T3359" i="6"/>
  <c r="T3360" i="6"/>
  <c r="T3361" i="6"/>
  <c r="T3362" i="6"/>
  <c r="T3363" i="6"/>
  <c r="T3364" i="6"/>
  <c r="T3365" i="6"/>
  <c r="T3366" i="6"/>
  <c r="T3367" i="6"/>
  <c r="T3368" i="6"/>
  <c r="T3369" i="6"/>
  <c r="T3370" i="6"/>
  <c r="T3371" i="6"/>
  <c r="T3372" i="6"/>
  <c r="T3373" i="6"/>
  <c r="T3374" i="6"/>
  <c r="T3375" i="6"/>
  <c r="T3376" i="6"/>
  <c r="T3377" i="6"/>
  <c r="T3378" i="6"/>
  <c r="T3379" i="6"/>
  <c r="T3380" i="6"/>
  <c r="T3381" i="6"/>
  <c r="T3382" i="6"/>
  <c r="T3383" i="6"/>
  <c r="T3384" i="6"/>
  <c r="T3385" i="6"/>
  <c r="T3386" i="6"/>
  <c r="T3387" i="6"/>
  <c r="T3388" i="6"/>
  <c r="T3389" i="6"/>
  <c r="T3390" i="6"/>
  <c r="T3391" i="6"/>
  <c r="T3392" i="6"/>
  <c r="T3393" i="6"/>
  <c r="T3394" i="6"/>
  <c r="T3395" i="6"/>
  <c r="T3396" i="6"/>
  <c r="T3397" i="6"/>
  <c r="T3398" i="6"/>
  <c r="T3399" i="6"/>
  <c r="T3400" i="6"/>
  <c r="T3401" i="6"/>
  <c r="T3402" i="6"/>
  <c r="T3403" i="6"/>
  <c r="T3404" i="6"/>
  <c r="T3405" i="6"/>
  <c r="T3406" i="6"/>
  <c r="T3407" i="6"/>
  <c r="T3408" i="6"/>
  <c r="T3409" i="6"/>
  <c r="T3410" i="6"/>
  <c r="T3411" i="6"/>
  <c r="T3412" i="6"/>
  <c r="T3413" i="6"/>
  <c r="T3414" i="6"/>
  <c r="T3415" i="6"/>
  <c r="T3416" i="6"/>
  <c r="T3417" i="6"/>
  <c r="T3418" i="6"/>
  <c r="T3419" i="6"/>
  <c r="T3420" i="6"/>
  <c r="T3421" i="6"/>
  <c r="T3422" i="6"/>
  <c r="T3423" i="6"/>
  <c r="T3424" i="6"/>
  <c r="T3425" i="6"/>
  <c r="T3426" i="6"/>
  <c r="T3427" i="6"/>
  <c r="T3428" i="6"/>
  <c r="T3429" i="6"/>
  <c r="T3430" i="6"/>
  <c r="T3431" i="6"/>
  <c r="T3432" i="6"/>
  <c r="T3433" i="6"/>
  <c r="T3434" i="6"/>
  <c r="T3435" i="6"/>
  <c r="T3436" i="6"/>
  <c r="T3437" i="6"/>
  <c r="T3438" i="6"/>
  <c r="T3439" i="6"/>
  <c r="T3440" i="6"/>
  <c r="T3441" i="6"/>
  <c r="T3442" i="6"/>
  <c r="T3443" i="6"/>
  <c r="T3444" i="6"/>
  <c r="T3445" i="6"/>
  <c r="T3446" i="6"/>
  <c r="T3447" i="6"/>
  <c r="T3448" i="6"/>
  <c r="T3449" i="6"/>
  <c r="T3450" i="6"/>
  <c r="T3451" i="6"/>
  <c r="T3452" i="6"/>
  <c r="T3453" i="6"/>
  <c r="T3454" i="6"/>
  <c r="T3455" i="6"/>
  <c r="T3456" i="6"/>
  <c r="T3457" i="6"/>
  <c r="T3458" i="6"/>
  <c r="T3459" i="6"/>
  <c r="T3460" i="6"/>
  <c r="T3461" i="6"/>
  <c r="T3462" i="6"/>
  <c r="T3463" i="6"/>
  <c r="T3464" i="6"/>
  <c r="T3465" i="6"/>
  <c r="T3466" i="6"/>
  <c r="T3467" i="6"/>
  <c r="T3468" i="6"/>
  <c r="T3469" i="6"/>
  <c r="T3470" i="6"/>
  <c r="T3471" i="6"/>
  <c r="T3472" i="6"/>
  <c r="T3473" i="6"/>
  <c r="T3474" i="6"/>
  <c r="T3475" i="6"/>
  <c r="T3476" i="6"/>
  <c r="T3477" i="6"/>
  <c r="T3478" i="6"/>
  <c r="T3479" i="6"/>
  <c r="T3480" i="6"/>
  <c r="T3481" i="6"/>
  <c r="T3482" i="6"/>
  <c r="T3483" i="6"/>
  <c r="T3484" i="6"/>
  <c r="T3485" i="6"/>
  <c r="T3486" i="6"/>
  <c r="T3487" i="6"/>
  <c r="T3488" i="6"/>
  <c r="T3489" i="6"/>
  <c r="T3490" i="6"/>
  <c r="T3491" i="6"/>
  <c r="T3492" i="6"/>
  <c r="T3493" i="6"/>
  <c r="T3494" i="6"/>
  <c r="T3495" i="6"/>
  <c r="T3496" i="6"/>
  <c r="T3497" i="6"/>
  <c r="T3498" i="6"/>
  <c r="T3499" i="6"/>
  <c r="T3500" i="6"/>
  <c r="T3501" i="6"/>
  <c r="T3502" i="6"/>
  <c r="T3503" i="6"/>
  <c r="T3504" i="6"/>
  <c r="T3505" i="6"/>
  <c r="T3506" i="6"/>
  <c r="T3507" i="6"/>
  <c r="T3508" i="6"/>
  <c r="T3509" i="6"/>
  <c r="T3510" i="6"/>
  <c r="T3511" i="6"/>
  <c r="T3512" i="6"/>
  <c r="T3513" i="6"/>
  <c r="T3514" i="6"/>
  <c r="T3515" i="6"/>
  <c r="T3516" i="6"/>
  <c r="T3517" i="6"/>
  <c r="T3518" i="6"/>
  <c r="T3519" i="6"/>
  <c r="T3520" i="6"/>
  <c r="T3521" i="6"/>
  <c r="T3522" i="6"/>
  <c r="T3523" i="6"/>
  <c r="T3524" i="6"/>
  <c r="T3525" i="6"/>
  <c r="T3526" i="6"/>
  <c r="T3527" i="6"/>
  <c r="T3528" i="6"/>
  <c r="T3529" i="6"/>
  <c r="T3530" i="6"/>
  <c r="T3531" i="6"/>
  <c r="T3532" i="6"/>
  <c r="T3533" i="6"/>
  <c r="T3534" i="6"/>
  <c r="T3535" i="6"/>
  <c r="T3536" i="6"/>
  <c r="T3537" i="6"/>
  <c r="T3538" i="6"/>
  <c r="T3539" i="6"/>
  <c r="T3540" i="6"/>
  <c r="T3541" i="6"/>
  <c r="T3542" i="6"/>
  <c r="T3543" i="6"/>
  <c r="T3544" i="6"/>
  <c r="T3545" i="6"/>
  <c r="T3546" i="6"/>
  <c r="T3547" i="6"/>
  <c r="T3548" i="6"/>
  <c r="T3549" i="6"/>
  <c r="T3550" i="6"/>
  <c r="T3551" i="6"/>
  <c r="T3552" i="6"/>
  <c r="T3553" i="6"/>
  <c r="T3554" i="6"/>
  <c r="T3555" i="6"/>
  <c r="T3556" i="6"/>
  <c r="T3557" i="6"/>
  <c r="T3558" i="6"/>
  <c r="T3559" i="6"/>
  <c r="T3560" i="6"/>
  <c r="T3561" i="6"/>
  <c r="T3562" i="6"/>
  <c r="T3563" i="6"/>
  <c r="T3564" i="6"/>
  <c r="T3565" i="6"/>
  <c r="T3566" i="6"/>
  <c r="T3567" i="6"/>
  <c r="T3568" i="6"/>
  <c r="T3569" i="6"/>
  <c r="T3570" i="6"/>
  <c r="T3571" i="6"/>
  <c r="T3572" i="6"/>
  <c r="T3573" i="6"/>
  <c r="T3574" i="6"/>
  <c r="T3575" i="6"/>
  <c r="T3576" i="6"/>
  <c r="T3577" i="6"/>
  <c r="T3578" i="6"/>
  <c r="T3579" i="6"/>
  <c r="T3580" i="6"/>
  <c r="T3581" i="6"/>
  <c r="T3582" i="6"/>
  <c r="T3583" i="6"/>
  <c r="T3584" i="6"/>
  <c r="T3585" i="6"/>
  <c r="T3586" i="6"/>
  <c r="T3587" i="6"/>
  <c r="T3588" i="6"/>
  <c r="T3589" i="6"/>
  <c r="T3590" i="6"/>
  <c r="T3591" i="6"/>
  <c r="T3592" i="6"/>
  <c r="T3593" i="6"/>
  <c r="T3594" i="6"/>
  <c r="T3595" i="6"/>
  <c r="T3596" i="6"/>
  <c r="T3597" i="6"/>
  <c r="T3598" i="6"/>
  <c r="T3599" i="6"/>
  <c r="T3600" i="6"/>
  <c r="T3601" i="6"/>
  <c r="T3602" i="6"/>
  <c r="T3603" i="6"/>
  <c r="T3604" i="6"/>
  <c r="T3605" i="6"/>
  <c r="T3606" i="6"/>
  <c r="T3607" i="6"/>
  <c r="T3608" i="6"/>
  <c r="T3609" i="6"/>
  <c r="T3610" i="6"/>
  <c r="T3611" i="6"/>
  <c r="T3612" i="6"/>
  <c r="T3613" i="6"/>
  <c r="T3614" i="6"/>
  <c r="T3615" i="6"/>
  <c r="T3616" i="6"/>
  <c r="T3617" i="6"/>
  <c r="T3618" i="6"/>
  <c r="T3619" i="6"/>
  <c r="T3620" i="6"/>
  <c r="T3621" i="6"/>
  <c r="T3622" i="6"/>
  <c r="T3623" i="6"/>
  <c r="T3624" i="6"/>
  <c r="T3625" i="6"/>
  <c r="T3626" i="6"/>
  <c r="T3627" i="6"/>
  <c r="T3628" i="6"/>
  <c r="T3629" i="6"/>
  <c r="T3630" i="6"/>
  <c r="T3631" i="6"/>
  <c r="T3632" i="6"/>
  <c r="T3633" i="6"/>
  <c r="T3634" i="6"/>
  <c r="T3635" i="6"/>
  <c r="T3636" i="6"/>
  <c r="T3637" i="6"/>
  <c r="T3638" i="6"/>
  <c r="T3639" i="6"/>
  <c r="T3640" i="6"/>
  <c r="T3641" i="6"/>
  <c r="T3642" i="6"/>
  <c r="T3643" i="6"/>
  <c r="T3644" i="6"/>
  <c r="T3645" i="6"/>
  <c r="T3646" i="6"/>
  <c r="T3647" i="6"/>
  <c r="T3648" i="6"/>
  <c r="T3649" i="6"/>
  <c r="T3650" i="6"/>
  <c r="T3651" i="6"/>
  <c r="T3652" i="6"/>
  <c r="T3653" i="6"/>
  <c r="T3654" i="6"/>
  <c r="T3655" i="6"/>
  <c r="T3656" i="6"/>
  <c r="T3657" i="6"/>
  <c r="T3658" i="6"/>
  <c r="T3659" i="6"/>
  <c r="T3660" i="6"/>
  <c r="T3661" i="6"/>
  <c r="T3662" i="6"/>
  <c r="T3663" i="6"/>
  <c r="T3664" i="6"/>
  <c r="T3665" i="6"/>
  <c r="T3666" i="6"/>
  <c r="T3667" i="6"/>
  <c r="T3668" i="6"/>
  <c r="T3669" i="6"/>
  <c r="T3670" i="6"/>
  <c r="T3671" i="6"/>
  <c r="T3672" i="6"/>
  <c r="T3673" i="6"/>
  <c r="T3674" i="6"/>
  <c r="T3675" i="6"/>
  <c r="T3676" i="6"/>
  <c r="T3677" i="6"/>
  <c r="T3678" i="6"/>
  <c r="T3679" i="6"/>
  <c r="T3680" i="6"/>
  <c r="T3681" i="6"/>
  <c r="T3682" i="6"/>
  <c r="T3683" i="6"/>
  <c r="T3684" i="6"/>
  <c r="T3685" i="6"/>
  <c r="T3686" i="6"/>
  <c r="T3687" i="6"/>
  <c r="T3688" i="6"/>
  <c r="T3689" i="6"/>
  <c r="T3690" i="6"/>
  <c r="T3691" i="6"/>
  <c r="T3692" i="6"/>
  <c r="T3693" i="6"/>
  <c r="T3694" i="6"/>
  <c r="T3695" i="6"/>
  <c r="T3696" i="6"/>
  <c r="T3697" i="6"/>
  <c r="T3698" i="6"/>
  <c r="T3699" i="6"/>
  <c r="T3700" i="6"/>
  <c r="T3701" i="6"/>
  <c r="T3702" i="6"/>
  <c r="T3703" i="6"/>
  <c r="T3704" i="6"/>
  <c r="T3705" i="6"/>
  <c r="T3706" i="6"/>
  <c r="T3707" i="6"/>
  <c r="T3708" i="6"/>
  <c r="T3709" i="6"/>
  <c r="T3710" i="6"/>
  <c r="T3711" i="6"/>
  <c r="T3712" i="6"/>
  <c r="T3713" i="6"/>
  <c r="T3714" i="6"/>
  <c r="T3715" i="6"/>
  <c r="T3716" i="6"/>
  <c r="T3717" i="6"/>
  <c r="T3718" i="6"/>
  <c r="T3719" i="6"/>
  <c r="T3720" i="6"/>
  <c r="T3721" i="6"/>
  <c r="T3722" i="6"/>
  <c r="T3723" i="6"/>
  <c r="T3724" i="6"/>
  <c r="T3725" i="6"/>
  <c r="T3726" i="6"/>
  <c r="T3727" i="6"/>
  <c r="T3728" i="6"/>
  <c r="T3729" i="6"/>
  <c r="T3730" i="6"/>
  <c r="T3731" i="6"/>
  <c r="T3732" i="6"/>
  <c r="T3733" i="6"/>
  <c r="T3734" i="6"/>
  <c r="T3735" i="6"/>
  <c r="T3736" i="6"/>
  <c r="T3737" i="6"/>
  <c r="T3738" i="6"/>
  <c r="T3739" i="6"/>
  <c r="T3740" i="6"/>
  <c r="T3741" i="6"/>
  <c r="T3742" i="6"/>
  <c r="T3743" i="6"/>
  <c r="T3744" i="6"/>
  <c r="T3745" i="6"/>
  <c r="T3746" i="6"/>
  <c r="T3747" i="6"/>
  <c r="T3748" i="6"/>
  <c r="T3749" i="6"/>
  <c r="T3750" i="6"/>
  <c r="T3751" i="6"/>
  <c r="T3752" i="6"/>
  <c r="T3753" i="6"/>
  <c r="T3754" i="6"/>
  <c r="T3755" i="6"/>
  <c r="T3756" i="6"/>
  <c r="T3757" i="6"/>
  <c r="T3758" i="6"/>
  <c r="T3759" i="6"/>
  <c r="T3760" i="6"/>
  <c r="T3761" i="6"/>
  <c r="T3762" i="6"/>
  <c r="T3763" i="6"/>
  <c r="T3764" i="6"/>
  <c r="T3765" i="6"/>
  <c r="T3766" i="6"/>
  <c r="T3767" i="6"/>
  <c r="T3768" i="6"/>
  <c r="T3769" i="6"/>
  <c r="T3770" i="6"/>
  <c r="T3771" i="6"/>
  <c r="T3772" i="6"/>
  <c r="T3773" i="6"/>
  <c r="T3774" i="6"/>
  <c r="T3775" i="6"/>
  <c r="T3776" i="6"/>
  <c r="T3777" i="6"/>
  <c r="T3778" i="6"/>
  <c r="T3779" i="6"/>
  <c r="T3780" i="6"/>
  <c r="T3781" i="6"/>
  <c r="T3782" i="6"/>
  <c r="T3783" i="6"/>
  <c r="T3784" i="6"/>
  <c r="T3785" i="6"/>
  <c r="T3786" i="6"/>
  <c r="T3787" i="6"/>
  <c r="T3788" i="6"/>
  <c r="T3789" i="6"/>
  <c r="T3790" i="6"/>
  <c r="T3791" i="6"/>
  <c r="T3792" i="6"/>
  <c r="T3793" i="6"/>
  <c r="T3794" i="6"/>
  <c r="T3795" i="6"/>
  <c r="T3796" i="6"/>
  <c r="T3797" i="6"/>
  <c r="T3798" i="6"/>
  <c r="T3799" i="6"/>
  <c r="T3800" i="6"/>
  <c r="T3801" i="6"/>
  <c r="T3802" i="6"/>
  <c r="T3803" i="6"/>
  <c r="T3804" i="6"/>
  <c r="T3805" i="6"/>
  <c r="T3806" i="6"/>
  <c r="T3807" i="6"/>
  <c r="T3808" i="6"/>
  <c r="T3809" i="6"/>
  <c r="T3810" i="6"/>
  <c r="T3811" i="6"/>
  <c r="T3812" i="6"/>
  <c r="T3813" i="6"/>
  <c r="T3814" i="6"/>
  <c r="T3815" i="6"/>
  <c r="T3816" i="6"/>
  <c r="T3817" i="6"/>
  <c r="T3818" i="6"/>
  <c r="T3819" i="6"/>
  <c r="T3820" i="6"/>
  <c r="T3821" i="6"/>
  <c r="T3822" i="6"/>
  <c r="T3823" i="6"/>
  <c r="T3824" i="6"/>
  <c r="T3825" i="6"/>
  <c r="T3826" i="6"/>
  <c r="T3827" i="6"/>
  <c r="T3828" i="6"/>
  <c r="T3829" i="6"/>
  <c r="T3830" i="6"/>
  <c r="T3831" i="6"/>
  <c r="T3832" i="6"/>
  <c r="T3833" i="6"/>
  <c r="T3834" i="6"/>
  <c r="T3835" i="6"/>
  <c r="T3836" i="6"/>
  <c r="T3837" i="6"/>
  <c r="T3838" i="6"/>
  <c r="T3839" i="6"/>
  <c r="T3840" i="6"/>
  <c r="T3841" i="6"/>
  <c r="T3842" i="6"/>
  <c r="T3843" i="6"/>
  <c r="T3844" i="6"/>
  <c r="T3845" i="6"/>
  <c r="T3846" i="6"/>
  <c r="T3847" i="6"/>
  <c r="T3848" i="6"/>
  <c r="T3849" i="6"/>
  <c r="T3850" i="6"/>
  <c r="T3851" i="6"/>
  <c r="T3852" i="6"/>
  <c r="T3853" i="6"/>
  <c r="T3854" i="6"/>
  <c r="T3855" i="6"/>
  <c r="T3856" i="6"/>
  <c r="T3857" i="6"/>
  <c r="T3858" i="6"/>
  <c r="T3859" i="6"/>
  <c r="T3860" i="6"/>
  <c r="T3861" i="6"/>
  <c r="T3862" i="6"/>
  <c r="T3863" i="6"/>
  <c r="T3864" i="6"/>
  <c r="T3865" i="6"/>
  <c r="T3866" i="6"/>
  <c r="T3867" i="6"/>
  <c r="T3868" i="6"/>
  <c r="T3869" i="6"/>
  <c r="T3870" i="6"/>
  <c r="T3871" i="6"/>
  <c r="T3872" i="6"/>
  <c r="T3873" i="6"/>
  <c r="T3874" i="6"/>
  <c r="T3875" i="6"/>
  <c r="T3876" i="6"/>
  <c r="T3877" i="6"/>
  <c r="T3878" i="6"/>
  <c r="T3879" i="6"/>
  <c r="T3880" i="6"/>
  <c r="T3881" i="6"/>
  <c r="T3882" i="6"/>
  <c r="T3883" i="6"/>
  <c r="T3884" i="6"/>
  <c r="T3885" i="6"/>
  <c r="T3886" i="6"/>
  <c r="T3887" i="6"/>
  <c r="T3888" i="6"/>
  <c r="T3889" i="6"/>
  <c r="T3890" i="6"/>
  <c r="T3891" i="6"/>
  <c r="T3892" i="6"/>
  <c r="T3893" i="6"/>
  <c r="T3894" i="6"/>
  <c r="T3895" i="6"/>
  <c r="T3896" i="6"/>
  <c r="T3897" i="6"/>
  <c r="T3898" i="6"/>
  <c r="T3899" i="6"/>
  <c r="T3900" i="6"/>
  <c r="T3901" i="6"/>
  <c r="T3902" i="6"/>
  <c r="T3903" i="6"/>
  <c r="T3904" i="6"/>
  <c r="T3905" i="6"/>
  <c r="T3906" i="6"/>
  <c r="T3907" i="6"/>
  <c r="T3908" i="6"/>
  <c r="T3909" i="6"/>
  <c r="T3910" i="6"/>
  <c r="T3911" i="6"/>
  <c r="T3912" i="6"/>
  <c r="T3913" i="6"/>
  <c r="T3914" i="6"/>
  <c r="T3915" i="6"/>
  <c r="T3916" i="6"/>
  <c r="T3917" i="6"/>
  <c r="T3918" i="6"/>
  <c r="T3919" i="6"/>
  <c r="T3920" i="6"/>
  <c r="T3921" i="6"/>
  <c r="T3922" i="6"/>
  <c r="T3923" i="6"/>
  <c r="T3924" i="6"/>
  <c r="T3925" i="6"/>
  <c r="T3926" i="6"/>
  <c r="T3927" i="6"/>
  <c r="T3928" i="6"/>
  <c r="T3929" i="6"/>
  <c r="T3930" i="6"/>
  <c r="T3931" i="6"/>
  <c r="T3932" i="6"/>
  <c r="T3933" i="6"/>
  <c r="T3934" i="6"/>
  <c r="T3935" i="6"/>
  <c r="T3936" i="6"/>
  <c r="T3937" i="6"/>
  <c r="T3938" i="6"/>
  <c r="T3939" i="6"/>
  <c r="T3940" i="6"/>
  <c r="T3941" i="6"/>
  <c r="T3942" i="6"/>
  <c r="T3943" i="6"/>
  <c r="T3944" i="6"/>
  <c r="T3945" i="6"/>
  <c r="T3946" i="6"/>
  <c r="T3947" i="6"/>
  <c r="T3948" i="6"/>
  <c r="T3949" i="6"/>
  <c r="T3950" i="6"/>
  <c r="T3951" i="6"/>
  <c r="T3952" i="6"/>
  <c r="T3953" i="6"/>
  <c r="T3954" i="6"/>
  <c r="T3955" i="6"/>
  <c r="T3956" i="6"/>
  <c r="T3957" i="6"/>
  <c r="T3958" i="6"/>
  <c r="T3959" i="6"/>
  <c r="T3960" i="6"/>
  <c r="T3961" i="6"/>
  <c r="T3962" i="6"/>
  <c r="T3963" i="6"/>
  <c r="T3964" i="6"/>
  <c r="T3965" i="6"/>
  <c r="T3966" i="6"/>
  <c r="T3967" i="6"/>
  <c r="T3968" i="6"/>
  <c r="T3969" i="6"/>
  <c r="T3970" i="6"/>
  <c r="T3971" i="6"/>
  <c r="T3972" i="6"/>
  <c r="T3973" i="6"/>
  <c r="T3974" i="6"/>
  <c r="T3975" i="6"/>
  <c r="T3976" i="6"/>
  <c r="T3977" i="6"/>
  <c r="T3978" i="6"/>
  <c r="T3979" i="6"/>
  <c r="T3980" i="6"/>
  <c r="T3981" i="6"/>
  <c r="T3982" i="6"/>
  <c r="T3983" i="6"/>
  <c r="T3984" i="6"/>
  <c r="T3985" i="6"/>
  <c r="T3986" i="6"/>
  <c r="T3987" i="6"/>
  <c r="T3988" i="6"/>
  <c r="T3989" i="6"/>
  <c r="T3990" i="6"/>
  <c r="T3991" i="6"/>
  <c r="T3992" i="6"/>
  <c r="T3993" i="6"/>
  <c r="T3994" i="6"/>
  <c r="T3995" i="6"/>
  <c r="T3996" i="6"/>
  <c r="T3997" i="6"/>
  <c r="T3998" i="6"/>
  <c r="T3999" i="6"/>
  <c r="T4000" i="6"/>
  <c r="T4001" i="6"/>
  <c r="T4002" i="6"/>
  <c r="T4003" i="6"/>
  <c r="T4004" i="6"/>
  <c r="T4005" i="6"/>
  <c r="T4006" i="6"/>
  <c r="T4007" i="6"/>
  <c r="T4008" i="6"/>
  <c r="T4009" i="6"/>
  <c r="T4010" i="6"/>
  <c r="T4011" i="6"/>
  <c r="T4012" i="6"/>
  <c r="T4013" i="6"/>
  <c r="T4014" i="6"/>
  <c r="T4015" i="6"/>
  <c r="T4016" i="6"/>
  <c r="T4017" i="6"/>
  <c r="T4018" i="6"/>
  <c r="T4019" i="6"/>
  <c r="T4020" i="6"/>
  <c r="T4021" i="6"/>
  <c r="T4022" i="6"/>
  <c r="T4023" i="6"/>
  <c r="T4024" i="6"/>
  <c r="T4025" i="6"/>
  <c r="T4026" i="6"/>
  <c r="T4027" i="6"/>
  <c r="T4028" i="6"/>
  <c r="T4029" i="6"/>
  <c r="T4030" i="6"/>
  <c r="T4031" i="6"/>
  <c r="T4032" i="6"/>
  <c r="T4033" i="6"/>
  <c r="T4034" i="6"/>
  <c r="T4035" i="6"/>
  <c r="T4036" i="6"/>
  <c r="T4037" i="6"/>
  <c r="T4038" i="6"/>
  <c r="T4039" i="6"/>
  <c r="T4040" i="6"/>
  <c r="T4041" i="6"/>
  <c r="T4042" i="6"/>
  <c r="T4043" i="6"/>
  <c r="T4044" i="6"/>
  <c r="T4045" i="6"/>
  <c r="T4046" i="6"/>
  <c r="T4047" i="6"/>
  <c r="T4048" i="6"/>
  <c r="T4049" i="6"/>
  <c r="T4050" i="6"/>
  <c r="T4051" i="6"/>
  <c r="T4052" i="6"/>
  <c r="T4053" i="6"/>
  <c r="T4054" i="6"/>
  <c r="T4055" i="6"/>
  <c r="T4056" i="6"/>
  <c r="T4057" i="6"/>
  <c r="T4058" i="6"/>
  <c r="T4059" i="6"/>
  <c r="T4060" i="6"/>
  <c r="T4061" i="6"/>
  <c r="T4062" i="6"/>
  <c r="T4063" i="6"/>
  <c r="T4064" i="6"/>
  <c r="T4065" i="6"/>
  <c r="T4066" i="6"/>
  <c r="T4067" i="6"/>
  <c r="T4068" i="6"/>
  <c r="T4069" i="6"/>
  <c r="T4070" i="6"/>
  <c r="T4071" i="6"/>
  <c r="T4072" i="6"/>
  <c r="T4073" i="6"/>
  <c r="T4074" i="6"/>
  <c r="T4075" i="6"/>
  <c r="T4076" i="6"/>
  <c r="T4077" i="6"/>
  <c r="T4078" i="6"/>
  <c r="T4079" i="6"/>
  <c r="T4080" i="6"/>
  <c r="T4081" i="6"/>
  <c r="T4082" i="6"/>
  <c r="T4083" i="6"/>
  <c r="T4084" i="6"/>
  <c r="T4085" i="6"/>
  <c r="T4086" i="6"/>
  <c r="T4087" i="6"/>
  <c r="T4088" i="6"/>
  <c r="T4089" i="6"/>
  <c r="T4090" i="6"/>
  <c r="T4091" i="6"/>
  <c r="T4092" i="6"/>
  <c r="T4093" i="6"/>
  <c r="T4094" i="6"/>
  <c r="T4095" i="6"/>
  <c r="T4096" i="6"/>
  <c r="T4097" i="6"/>
  <c r="T4098" i="6"/>
  <c r="T4099" i="6"/>
  <c r="T4100" i="6"/>
  <c r="T4101" i="6"/>
  <c r="T4102" i="6"/>
  <c r="T4103" i="6"/>
  <c r="T4104" i="6"/>
  <c r="T4105" i="6"/>
  <c r="T4106" i="6"/>
  <c r="T4107" i="6"/>
  <c r="T4108" i="6"/>
  <c r="T4109" i="6"/>
  <c r="T4110" i="6"/>
  <c r="T4111" i="6"/>
  <c r="T4112" i="6"/>
  <c r="T4113" i="6"/>
  <c r="T4114" i="6"/>
  <c r="T4115" i="6"/>
  <c r="T4116" i="6"/>
  <c r="T4117" i="6"/>
  <c r="T4118" i="6"/>
  <c r="T4119" i="6"/>
  <c r="T4120" i="6"/>
  <c r="T4121" i="6"/>
  <c r="T4122" i="6"/>
  <c r="T4123" i="6"/>
  <c r="T4124" i="6"/>
  <c r="T4125" i="6"/>
  <c r="T4126" i="6"/>
  <c r="T4127" i="6"/>
  <c r="T4128" i="6"/>
  <c r="T4129" i="6"/>
  <c r="T4130" i="6"/>
  <c r="T4131" i="6"/>
  <c r="T4132" i="6"/>
  <c r="T4133" i="6"/>
  <c r="T4134" i="6"/>
  <c r="T4135" i="6"/>
  <c r="T4136" i="6"/>
  <c r="T4137" i="6"/>
  <c r="T4138" i="6"/>
  <c r="T4139" i="6"/>
  <c r="T4140" i="6"/>
  <c r="T4141" i="6"/>
  <c r="T4142" i="6"/>
  <c r="T4143" i="6"/>
  <c r="T4144" i="6"/>
  <c r="T4145" i="6"/>
  <c r="T4146" i="6"/>
  <c r="T4147" i="6"/>
  <c r="T4148" i="6"/>
  <c r="T4149" i="6"/>
  <c r="T4150" i="6"/>
  <c r="T4151" i="6"/>
  <c r="T4152" i="6"/>
  <c r="T4153" i="6"/>
  <c r="T4154" i="6"/>
  <c r="T4155" i="6"/>
  <c r="T4156" i="6"/>
  <c r="T4157" i="6"/>
  <c r="T4158" i="6"/>
  <c r="T4159" i="6"/>
  <c r="T4160" i="6"/>
  <c r="T4161" i="6"/>
  <c r="T4162" i="6"/>
  <c r="T4163" i="6"/>
  <c r="T4164" i="6"/>
  <c r="T4165" i="6"/>
  <c r="T4166" i="6"/>
  <c r="T4167" i="6"/>
  <c r="T4168" i="6"/>
  <c r="T4169" i="6"/>
  <c r="T4170" i="6"/>
  <c r="T4171" i="6"/>
  <c r="T4172" i="6"/>
  <c r="T4173" i="6"/>
  <c r="T4174" i="6"/>
  <c r="T4175" i="6"/>
  <c r="T4176" i="6"/>
  <c r="T4177" i="6"/>
  <c r="T4178" i="6"/>
  <c r="T4179" i="6"/>
  <c r="T4180" i="6"/>
  <c r="T4181" i="6"/>
  <c r="T4182" i="6"/>
  <c r="T4183" i="6"/>
  <c r="T4184" i="6"/>
  <c r="T4185" i="6"/>
  <c r="T4186" i="6"/>
  <c r="T4187" i="6"/>
  <c r="T4188" i="6"/>
  <c r="T4189" i="6"/>
  <c r="T4190" i="6"/>
  <c r="T4191" i="6"/>
  <c r="T4192" i="6"/>
  <c r="T4193" i="6"/>
  <c r="T4194" i="6"/>
  <c r="T4195" i="6"/>
  <c r="T4196" i="6"/>
  <c r="T4197" i="6"/>
  <c r="T4198" i="6"/>
  <c r="T4199" i="6"/>
  <c r="T4200" i="6"/>
  <c r="T4201" i="6"/>
  <c r="T4202" i="6"/>
  <c r="T4203" i="6"/>
  <c r="T4204" i="6"/>
  <c r="T4205" i="6"/>
  <c r="T4206" i="6"/>
  <c r="T4207" i="6"/>
  <c r="T4208" i="6"/>
  <c r="T4209" i="6"/>
  <c r="T4210" i="6"/>
  <c r="T4211" i="6"/>
  <c r="T4212" i="6"/>
  <c r="T4213" i="6"/>
  <c r="T4214" i="6"/>
  <c r="T4215" i="6"/>
  <c r="T4216" i="6"/>
  <c r="T4217" i="6"/>
  <c r="T4218" i="6"/>
  <c r="T4219" i="6"/>
  <c r="T4220" i="6"/>
  <c r="T4221" i="6"/>
  <c r="T4222" i="6"/>
  <c r="T4223" i="6"/>
  <c r="T4224" i="6"/>
  <c r="T4225" i="6"/>
  <c r="T4226" i="6"/>
  <c r="T4227" i="6"/>
  <c r="T4228" i="6"/>
  <c r="T4229" i="6"/>
  <c r="T4230" i="6"/>
  <c r="T4231" i="6"/>
  <c r="T4232" i="6"/>
  <c r="T4233" i="6"/>
  <c r="T4234" i="6"/>
  <c r="T4235" i="6"/>
  <c r="T4236" i="6"/>
  <c r="T4237" i="6"/>
  <c r="T4238" i="6"/>
  <c r="T4239" i="6"/>
  <c r="T4240" i="6"/>
  <c r="T4241" i="6"/>
  <c r="T4242" i="6"/>
  <c r="T4243" i="6"/>
  <c r="T4244" i="6"/>
  <c r="T4245" i="6"/>
  <c r="T4246" i="6"/>
  <c r="T4247" i="6"/>
  <c r="T4248" i="6"/>
  <c r="T4249" i="6"/>
  <c r="T4250" i="6"/>
  <c r="T4251" i="6"/>
  <c r="T4252" i="6"/>
  <c r="T4253" i="6"/>
  <c r="T4254" i="6"/>
  <c r="T4255" i="6"/>
  <c r="T4256" i="6"/>
  <c r="T4257" i="6"/>
  <c r="T4258" i="6"/>
  <c r="T4259" i="6"/>
  <c r="T4260" i="6"/>
  <c r="T4261" i="6"/>
  <c r="T4262" i="6"/>
  <c r="T4263" i="6"/>
  <c r="T4264" i="6"/>
  <c r="T4265" i="6"/>
  <c r="T4266" i="6"/>
  <c r="T4267" i="6"/>
  <c r="T4268" i="6"/>
  <c r="T4269" i="6"/>
  <c r="T4270" i="6"/>
  <c r="T4271" i="6"/>
  <c r="T4272" i="6"/>
  <c r="T4273" i="6"/>
  <c r="T4274" i="6"/>
  <c r="T4275" i="6"/>
  <c r="T4276" i="6"/>
  <c r="T4277" i="6"/>
  <c r="T4278" i="6"/>
  <c r="T4279" i="6"/>
  <c r="T4280" i="6"/>
  <c r="T4281" i="6"/>
  <c r="T4282" i="6"/>
  <c r="T4283" i="6"/>
  <c r="T4284" i="6"/>
  <c r="T4285" i="6"/>
  <c r="T4286" i="6"/>
  <c r="T4287" i="6"/>
  <c r="T4288" i="6"/>
  <c r="T4289" i="6"/>
  <c r="T4290" i="6"/>
  <c r="T4291" i="6"/>
  <c r="T4292" i="6"/>
  <c r="T4293" i="6"/>
  <c r="T4294" i="6"/>
  <c r="T4295" i="6"/>
  <c r="T4296" i="6"/>
  <c r="T4297" i="6"/>
  <c r="T4298" i="6"/>
  <c r="T4299" i="6"/>
  <c r="T4300" i="6"/>
  <c r="T4301" i="6"/>
  <c r="T4302" i="6"/>
  <c r="T4303" i="6"/>
  <c r="T4304" i="6"/>
  <c r="T4305" i="6"/>
  <c r="T4306" i="6"/>
  <c r="T4307" i="6"/>
  <c r="T4308" i="6"/>
  <c r="T4309" i="6"/>
  <c r="T4310" i="6"/>
  <c r="T4311" i="6"/>
  <c r="T4312" i="6"/>
  <c r="T4313" i="6"/>
  <c r="T4314" i="6"/>
  <c r="T4315" i="6"/>
  <c r="T4316" i="6"/>
  <c r="T4317" i="6"/>
  <c r="T4318" i="6"/>
  <c r="T4319" i="6"/>
  <c r="T4320" i="6"/>
  <c r="T4321" i="6"/>
  <c r="T4322" i="6"/>
  <c r="T4323" i="6"/>
  <c r="T4324" i="6"/>
  <c r="T4325" i="6"/>
  <c r="T4326" i="6"/>
  <c r="T4327" i="6"/>
  <c r="T4328" i="6"/>
  <c r="T4329" i="6"/>
  <c r="T4330" i="6"/>
  <c r="T4331" i="6"/>
  <c r="T4332" i="6"/>
  <c r="T4333" i="6"/>
  <c r="T4334" i="6"/>
  <c r="T4335" i="6"/>
  <c r="T4336" i="6"/>
  <c r="T4337" i="6"/>
  <c r="T4338" i="6"/>
  <c r="T4339" i="6"/>
  <c r="T4340" i="6"/>
  <c r="T4341" i="6"/>
  <c r="T4342" i="6"/>
  <c r="T4343" i="6"/>
  <c r="T4344" i="6"/>
  <c r="T4345" i="6"/>
  <c r="T4346" i="6"/>
  <c r="T4347" i="6"/>
  <c r="T4348" i="6"/>
  <c r="T4349" i="6"/>
  <c r="T4350" i="6"/>
  <c r="T4351" i="6"/>
  <c r="T4352" i="6"/>
  <c r="T4353" i="6"/>
  <c r="T4354" i="6"/>
  <c r="T4355" i="6"/>
  <c r="T4356" i="6"/>
  <c r="T4357" i="6"/>
  <c r="T4358" i="6"/>
  <c r="T4359" i="6"/>
  <c r="T4360" i="6"/>
  <c r="T4361" i="6"/>
  <c r="T4362" i="6"/>
  <c r="T4363" i="6"/>
  <c r="T4364" i="6"/>
  <c r="T4365" i="6"/>
  <c r="T4366" i="6"/>
  <c r="T4367" i="6"/>
  <c r="T4368" i="6"/>
  <c r="T4369" i="6"/>
  <c r="T4370" i="6"/>
  <c r="T4371" i="6"/>
  <c r="T4372" i="6"/>
  <c r="T4373" i="6"/>
  <c r="T4374" i="6"/>
  <c r="T4375" i="6"/>
  <c r="T4376" i="6"/>
  <c r="T4377" i="6"/>
  <c r="T4378" i="6"/>
  <c r="T4379" i="6"/>
  <c r="T4380" i="6"/>
  <c r="T4381" i="6"/>
  <c r="T4382" i="6"/>
  <c r="T4383" i="6"/>
  <c r="T4384" i="6"/>
  <c r="T4385" i="6"/>
  <c r="T4386" i="6"/>
  <c r="T4387" i="6"/>
  <c r="T4388" i="6"/>
  <c r="T4389" i="6"/>
  <c r="T4390" i="6"/>
  <c r="T4391" i="6"/>
  <c r="T4392" i="6"/>
  <c r="T4393" i="6"/>
  <c r="T4394" i="6"/>
  <c r="T4395" i="6"/>
  <c r="T4396" i="6"/>
  <c r="T4397" i="6"/>
  <c r="T4398" i="6"/>
  <c r="T4399" i="6"/>
  <c r="T4400" i="6"/>
  <c r="T4401" i="6"/>
  <c r="T4402" i="6"/>
  <c r="T4403" i="6"/>
  <c r="T4404" i="6"/>
  <c r="T4405" i="6"/>
  <c r="T4406" i="6"/>
  <c r="T4407" i="6"/>
  <c r="T4408" i="6"/>
  <c r="T4409" i="6"/>
  <c r="T4410" i="6"/>
  <c r="T4411" i="6"/>
  <c r="T4412" i="6"/>
  <c r="T4413" i="6"/>
  <c r="T4414" i="6"/>
  <c r="T4415" i="6"/>
  <c r="T4416" i="6"/>
  <c r="T4417" i="6"/>
  <c r="T4418" i="6"/>
  <c r="T4419" i="6"/>
  <c r="T4420" i="6"/>
  <c r="T4421" i="6"/>
  <c r="T4422" i="6"/>
  <c r="T4423" i="6"/>
  <c r="T4424" i="6"/>
  <c r="T4425" i="6"/>
  <c r="T4426" i="6"/>
  <c r="T4427" i="6"/>
  <c r="T4428" i="6"/>
  <c r="T4429" i="6"/>
  <c r="T4430" i="6"/>
  <c r="T4431" i="6"/>
  <c r="T4432" i="6"/>
  <c r="T4433" i="6"/>
  <c r="T4434" i="6"/>
  <c r="T4435" i="6"/>
  <c r="T4436" i="6"/>
  <c r="T4437" i="6"/>
  <c r="T4438" i="6"/>
  <c r="T4439" i="6"/>
  <c r="T4440" i="6"/>
  <c r="T4441" i="6"/>
  <c r="T4442" i="6"/>
  <c r="T4443" i="6"/>
  <c r="T4444" i="6"/>
  <c r="T4445" i="6"/>
  <c r="T4446" i="6"/>
  <c r="T4447" i="6"/>
  <c r="T4448" i="6"/>
  <c r="T4449" i="6"/>
  <c r="T4450" i="6"/>
  <c r="T4451" i="6"/>
  <c r="T4452" i="6"/>
  <c r="T4453" i="6"/>
  <c r="T4454" i="6"/>
  <c r="T4455" i="6"/>
  <c r="T4456" i="6"/>
  <c r="T4457" i="6"/>
  <c r="T4458" i="6"/>
  <c r="T4459" i="6"/>
  <c r="T4460" i="6"/>
  <c r="T4461" i="6"/>
  <c r="T4462" i="6"/>
  <c r="T4463" i="6"/>
  <c r="T4464" i="6"/>
  <c r="T4465" i="6"/>
  <c r="T4466" i="6"/>
  <c r="T4467" i="6"/>
  <c r="T4468" i="6"/>
  <c r="T4469" i="6"/>
  <c r="T4470" i="6"/>
  <c r="T4471" i="6"/>
  <c r="T4472" i="6"/>
  <c r="T4473" i="6"/>
  <c r="T4474" i="6"/>
  <c r="T4475" i="6"/>
  <c r="T4476" i="6"/>
  <c r="T4477" i="6"/>
  <c r="T4478" i="6"/>
  <c r="T4479" i="6"/>
  <c r="T4480" i="6"/>
  <c r="T4481" i="6"/>
  <c r="T4482" i="6"/>
  <c r="T4483" i="6"/>
  <c r="T4484" i="6"/>
  <c r="T4485" i="6"/>
  <c r="T4486" i="6"/>
  <c r="T4487" i="6"/>
  <c r="T4488" i="6"/>
  <c r="T4489" i="6"/>
  <c r="T4490" i="6"/>
  <c r="T4491" i="6"/>
  <c r="T4492" i="6"/>
  <c r="T4493" i="6"/>
  <c r="T4494" i="6"/>
  <c r="T4495" i="6"/>
  <c r="T4496" i="6"/>
  <c r="T4497" i="6"/>
  <c r="T4498" i="6"/>
  <c r="T4499" i="6"/>
  <c r="T4500" i="6"/>
  <c r="T4501" i="6"/>
  <c r="T4502" i="6"/>
  <c r="T4503" i="6"/>
  <c r="T4504" i="6"/>
  <c r="T4505" i="6"/>
  <c r="T4506" i="6"/>
  <c r="T4507" i="6"/>
  <c r="T4508" i="6"/>
  <c r="T4509" i="6"/>
  <c r="T4510" i="6"/>
  <c r="T4511" i="6"/>
  <c r="T4512" i="6"/>
  <c r="T4513" i="6"/>
  <c r="T4514" i="6"/>
  <c r="T4515" i="6"/>
  <c r="T4516" i="6"/>
  <c r="T4517" i="6"/>
  <c r="T4518" i="6"/>
  <c r="T4519" i="6"/>
  <c r="T4520" i="6"/>
  <c r="T4521" i="6"/>
  <c r="T4522" i="6"/>
  <c r="T4523" i="6"/>
  <c r="T4524" i="6"/>
  <c r="T4525" i="6"/>
  <c r="T4526" i="6"/>
  <c r="T4527" i="6"/>
  <c r="T4528" i="6"/>
  <c r="T4529" i="6"/>
  <c r="T4530" i="6"/>
  <c r="T4531" i="6"/>
  <c r="T4532" i="6"/>
  <c r="T4533" i="6"/>
  <c r="T4534" i="6"/>
  <c r="T4535" i="6"/>
  <c r="T4536" i="6"/>
  <c r="T4537" i="6"/>
  <c r="T4538" i="6"/>
  <c r="T4539" i="6"/>
  <c r="T4540" i="6"/>
  <c r="T4541" i="6"/>
  <c r="T4542" i="6"/>
  <c r="T4543" i="6"/>
  <c r="T4544" i="6"/>
  <c r="T4545" i="6"/>
  <c r="T4546" i="6"/>
  <c r="T4547" i="6"/>
  <c r="T4548" i="6"/>
  <c r="T4549" i="6"/>
  <c r="T4550" i="6"/>
  <c r="T4551" i="6"/>
  <c r="T4552" i="6"/>
  <c r="T4553" i="6"/>
  <c r="T4554" i="6"/>
  <c r="T4555" i="6"/>
  <c r="T4556" i="6"/>
  <c r="T4557" i="6"/>
  <c r="T4558" i="6"/>
  <c r="T4559" i="6"/>
  <c r="T4560" i="6"/>
  <c r="T4561" i="6"/>
  <c r="T4562" i="6"/>
  <c r="T4563" i="6"/>
  <c r="T4564" i="6"/>
  <c r="T4565" i="6"/>
  <c r="T4566" i="6"/>
  <c r="T4567" i="6"/>
  <c r="T4568" i="6"/>
  <c r="T4569" i="6"/>
  <c r="T4570" i="6"/>
  <c r="T4571" i="6"/>
  <c r="T4572" i="6"/>
  <c r="T4573" i="6"/>
  <c r="T4574" i="6"/>
  <c r="T4575" i="6"/>
  <c r="T4576" i="6"/>
  <c r="T4577" i="6"/>
  <c r="T4578" i="6"/>
  <c r="T4579" i="6"/>
  <c r="T4580" i="6"/>
  <c r="T4581" i="6"/>
  <c r="T4582" i="6"/>
  <c r="T4583" i="6"/>
  <c r="T4584" i="6"/>
  <c r="T4585" i="6"/>
  <c r="T4586" i="6"/>
  <c r="T4587" i="6"/>
  <c r="T4588" i="6"/>
  <c r="T4589" i="6"/>
  <c r="T4590" i="6"/>
  <c r="T4591" i="6"/>
  <c r="T4592" i="6"/>
  <c r="T4593" i="6"/>
  <c r="T4594" i="6"/>
  <c r="T4595" i="6"/>
  <c r="T4596" i="6"/>
  <c r="T4597" i="6"/>
  <c r="T4598" i="6"/>
  <c r="T4599" i="6"/>
  <c r="T4600" i="6"/>
  <c r="T4601" i="6"/>
  <c r="T4602" i="6"/>
  <c r="T4603" i="6"/>
  <c r="T4604" i="6"/>
  <c r="T4605" i="6"/>
  <c r="T4606" i="6"/>
  <c r="T4607" i="6"/>
  <c r="T4608" i="6"/>
  <c r="T4609" i="6"/>
  <c r="T4610" i="6"/>
  <c r="T4611" i="6"/>
  <c r="T4612" i="6"/>
  <c r="T4613" i="6"/>
  <c r="T4614" i="6"/>
  <c r="T4615" i="6"/>
  <c r="T4616" i="6"/>
  <c r="T4617" i="6"/>
  <c r="T4618" i="6"/>
  <c r="T4619" i="6"/>
  <c r="T4620" i="6"/>
  <c r="T4621" i="6"/>
  <c r="T4622" i="6"/>
  <c r="T4623" i="6"/>
  <c r="T4624" i="6"/>
  <c r="T4625" i="6"/>
  <c r="T4626" i="6"/>
  <c r="T4627" i="6"/>
  <c r="T4628" i="6"/>
  <c r="T4629" i="6"/>
  <c r="T4630" i="6"/>
  <c r="T4631" i="6"/>
  <c r="T4632" i="6"/>
  <c r="T4633" i="6"/>
  <c r="T4634" i="6"/>
  <c r="T4635" i="6"/>
  <c r="T4636" i="6"/>
  <c r="T4637" i="6"/>
  <c r="T4638" i="6"/>
  <c r="T4639" i="6"/>
  <c r="T4640" i="6"/>
  <c r="T4641" i="6"/>
  <c r="T4642" i="6"/>
  <c r="T4643" i="6"/>
  <c r="T4644" i="6"/>
  <c r="T4645" i="6"/>
  <c r="T4646" i="6"/>
  <c r="T4647" i="6"/>
  <c r="T4648" i="6"/>
  <c r="T4649" i="6"/>
  <c r="T4650" i="6"/>
  <c r="T4651" i="6"/>
  <c r="T4652" i="6"/>
  <c r="T4653" i="6"/>
  <c r="T4654" i="6"/>
  <c r="T4655" i="6"/>
  <c r="T4656" i="6"/>
  <c r="T4657" i="6"/>
  <c r="T4658" i="6"/>
  <c r="T4659" i="6"/>
  <c r="T4660" i="6"/>
  <c r="T4661" i="6"/>
  <c r="T4662" i="6"/>
  <c r="T4663" i="6"/>
  <c r="T4664" i="6"/>
  <c r="T4665" i="6"/>
  <c r="T4666" i="6"/>
  <c r="T4667" i="6"/>
  <c r="T4668" i="6"/>
  <c r="T4669" i="6"/>
  <c r="T4670" i="6"/>
  <c r="T4671" i="6"/>
  <c r="T4672" i="6"/>
  <c r="T4673" i="6"/>
  <c r="T4674" i="6"/>
  <c r="T4675" i="6"/>
  <c r="T4676" i="6"/>
  <c r="T4677" i="6"/>
  <c r="T4678" i="6"/>
  <c r="T4679" i="6"/>
  <c r="T4680" i="6"/>
  <c r="T4681" i="6"/>
  <c r="T4682" i="6"/>
  <c r="T4683" i="6"/>
  <c r="T4684" i="6"/>
  <c r="T4685" i="6"/>
  <c r="T4686" i="6"/>
  <c r="T4687" i="6"/>
  <c r="T4688" i="6"/>
  <c r="T4689" i="6"/>
  <c r="T4690" i="6"/>
  <c r="T4691" i="6"/>
  <c r="T4692" i="6"/>
  <c r="T4693" i="6"/>
  <c r="T4694" i="6"/>
  <c r="T4695" i="6"/>
  <c r="T4696" i="6"/>
  <c r="T4697" i="6"/>
  <c r="T4698" i="6"/>
  <c r="T4699" i="6"/>
  <c r="T4700" i="6"/>
  <c r="T4701" i="6"/>
  <c r="T4702" i="6"/>
  <c r="T4703" i="6"/>
  <c r="T4704" i="6"/>
  <c r="T4705" i="6"/>
  <c r="T4706" i="6"/>
  <c r="T4707" i="6"/>
  <c r="T4708" i="6"/>
  <c r="T4709" i="6"/>
  <c r="T4710" i="6"/>
  <c r="T4711" i="6"/>
  <c r="T4712" i="6"/>
  <c r="T4713" i="6"/>
  <c r="T4714" i="6"/>
  <c r="T4715" i="6"/>
  <c r="T4716" i="6"/>
  <c r="T4717" i="6"/>
  <c r="T4718" i="6"/>
  <c r="T4719" i="6"/>
  <c r="T4720" i="6"/>
  <c r="T4721" i="6"/>
  <c r="T4722" i="6"/>
  <c r="T4723" i="6"/>
  <c r="T4724" i="6"/>
  <c r="T4725" i="6"/>
  <c r="T4726" i="6"/>
  <c r="T4727" i="6"/>
  <c r="T4728" i="6"/>
  <c r="T4729" i="6"/>
  <c r="T4730" i="6"/>
  <c r="T4731" i="6"/>
  <c r="T4732" i="6"/>
  <c r="T4733" i="6"/>
  <c r="T4734" i="6"/>
  <c r="T4735" i="6"/>
  <c r="T4736" i="6"/>
  <c r="T4737" i="6"/>
  <c r="T4738" i="6"/>
  <c r="T4739" i="6"/>
  <c r="T4740" i="6"/>
  <c r="T4741" i="6"/>
  <c r="T4742" i="6"/>
  <c r="T4743" i="6"/>
  <c r="T4744" i="6"/>
  <c r="T4745" i="6"/>
  <c r="T4746" i="6"/>
  <c r="T4747" i="6"/>
  <c r="T4748" i="6"/>
  <c r="T4749" i="6"/>
  <c r="T4750" i="6"/>
  <c r="T4751" i="6"/>
  <c r="T4752" i="6"/>
  <c r="T4753" i="6"/>
  <c r="T4754" i="6"/>
  <c r="T4755" i="6"/>
  <c r="T4756" i="6"/>
  <c r="T4757" i="6"/>
  <c r="T4758" i="6"/>
  <c r="T4759" i="6"/>
  <c r="T4760" i="6"/>
  <c r="T4761" i="6"/>
  <c r="T4762" i="6"/>
  <c r="T4763" i="6"/>
  <c r="T4764" i="6"/>
  <c r="T4765" i="6"/>
  <c r="T4766" i="6"/>
  <c r="T4767" i="6"/>
  <c r="T4768" i="6"/>
  <c r="T4769" i="6"/>
  <c r="T4770" i="6"/>
  <c r="T4771" i="6"/>
  <c r="T4772" i="6"/>
  <c r="T4773" i="6"/>
  <c r="T4774" i="6"/>
  <c r="T4775" i="6"/>
  <c r="T4776" i="6"/>
  <c r="T4777" i="6"/>
  <c r="T4778" i="6"/>
  <c r="T4779" i="6"/>
  <c r="T4780" i="6"/>
  <c r="T4781" i="6"/>
  <c r="T4782" i="6"/>
  <c r="T4783" i="6"/>
  <c r="T4784" i="6"/>
  <c r="T4785" i="6"/>
  <c r="T4786" i="6"/>
  <c r="T4787" i="6"/>
  <c r="T4788" i="6"/>
  <c r="T4789" i="6"/>
  <c r="T4790" i="6"/>
  <c r="T4791" i="6"/>
  <c r="T4792" i="6"/>
  <c r="T4793" i="6"/>
  <c r="T4794" i="6"/>
  <c r="T4795" i="6"/>
  <c r="T4796" i="6"/>
  <c r="T4797" i="6"/>
  <c r="T4798" i="6"/>
  <c r="T4799" i="6"/>
  <c r="T4800" i="6"/>
  <c r="T4801" i="6"/>
  <c r="T4802" i="6"/>
  <c r="T4803" i="6"/>
  <c r="T4804" i="6"/>
  <c r="T4805" i="6"/>
  <c r="T4806" i="6"/>
  <c r="T4807" i="6"/>
  <c r="T4808" i="6"/>
  <c r="T4809" i="6"/>
  <c r="T4810" i="6"/>
  <c r="T4811" i="6"/>
  <c r="T4812" i="6"/>
  <c r="T4813" i="6"/>
  <c r="T4814" i="6"/>
  <c r="T4815" i="6"/>
  <c r="T4816" i="6"/>
  <c r="T4817" i="6"/>
  <c r="T4818" i="6"/>
  <c r="T4819" i="6"/>
  <c r="T4820" i="6"/>
  <c r="T4821" i="6"/>
  <c r="T4822" i="6"/>
  <c r="T4823" i="6"/>
  <c r="T4824" i="6"/>
  <c r="T4825" i="6"/>
  <c r="T4826" i="6"/>
  <c r="T4827" i="6"/>
  <c r="T4828" i="6"/>
  <c r="T4829" i="6"/>
  <c r="T4830" i="6"/>
  <c r="T4831" i="6"/>
  <c r="T4832" i="6"/>
  <c r="T4833" i="6"/>
  <c r="T4834" i="6"/>
  <c r="T4835" i="6"/>
  <c r="T4836" i="6"/>
  <c r="T4837" i="6"/>
  <c r="T4838" i="6"/>
  <c r="T4839" i="6"/>
  <c r="T4840" i="6"/>
  <c r="T4841" i="6"/>
  <c r="T4842" i="6"/>
  <c r="T4843" i="6"/>
  <c r="T4844" i="6"/>
  <c r="T4845" i="6"/>
  <c r="T4846" i="6"/>
  <c r="T4847" i="6"/>
  <c r="T4848" i="6"/>
  <c r="T4849" i="6"/>
  <c r="T4850" i="6"/>
  <c r="T4851" i="6"/>
  <c r="T4852" i="6"/>
  <c r="T4853" i="6"/>
  <c r="T4854" i="6"/>
  <c r="T4855" i="6"/>
  <c r="T4856" i="6"/>
  <c r="T4857" i="6"/>
  <c r="T4858" i="6"/>
  <c r="T4859" i="6"/>
  <c r="T4860" i="6"/>
  <c r="T4861" i="6"/>
  <c r="T4862" i="6"/>
  <c r="T4863" i="6"/>
  <c r="T4864" i="6"/>
  <c r="T4865" i="6"/>
  <c r="T4866" i="6"/>
  <c r="T4867" i="6"/>
  <c r="T4868" i="6"/>
  <c r="T4869" i="6"/>
  <c r="T4870" i="6"/>
  <c r="T4871" i="6"/>
  <c r="T4872" i="6"/>
  <c r="T4873" i="6"/>
  <c r="T4874" i="6"/>
  <c r="T4875" i="6"/>
  <c r="T4876" i="6"/>
  <c r="T4877" i="6"/>
  <c r="T4878" i="6"/>
  <c r="T4879" i="6"/>
  <c r="T4880" i="6"/>
  <c r="T4881" i="6"/>
  <c r="T4882" i="6"/>
  <c r="T4883" i="6"/>
  <c r="T4884" i="6"/>
  <c r="T4885" i="6"/>
  <c r="T4886" i="6"/>
  <c r="T4887" i="6"/>
  <c r="T4888" i="6"/>
  <c r="T4889" i="6"/>
  <c r="T4890" i="6"/>
  <c r="T4891" i="6"/>
  <c r="T4892" i="6"/>
  <c r="T4893" i="6"/>
  <c r="T4894" i="6"/>
  <c r="T4895" i="6"/>
  <c r="T4896" i="6"/>
  <c r="T4897" i="6"/>
  <c r="T4898" i="6"/>
  <c r="T4899" i="6"/>
  <c r="T4900" i="6"/>
  <c r="T4901" i="6"/>
  <c r="T4902" i="6"/>
  <c r="T4903" i="6"/>
  <c r="T4904" i="6"/>
  <c r="T4905" i="6"/>
  <c r="T4906" i="6"/>
  <c r="T4907" i="6"/>
  <c r="T4908" i="6"/>
  <c r="T4909" i="6"/>
  <c r="T4910" i="6"/>
  <c r="T4911" i="6"/>
  <c r="T4912" i="6"/>
  <c r="T4913" i="6"/>
  <c r="T4914" i="6"/>
  <c r="T4915" i="6"/>
  <c r="T4916" i="6"/>
  <c r="T4917" i="6"/>
  <c r="T4918" i="6"/>
  <c r="T4919" i="6"/>
  <c r="T4920" i="6"/>
  <c r="T4921" i="6"/>
  <c r="T4922" i="6"/>
  <c r="T4923" i="6"/>
  <c r="T4924" i="6"/>
  <c r="T4925" i="6"/>
  <c r="T4926" i="6"/>
  <c r="T4927" i="6"/>
  <c r="T4928" i="6"/>
  <c r="T4929" i="6"/>
  <c r="T4930" i="6"/>
  <c r="T4931" i="6"/>
  <c r="T4932" i="6"/>
  <c r="T4933" i="6"/>
  <c r="T4934" i="6"/>
  <c r="T4935" i="6"/>
  <c r="T4936" i="6"/>
  <c r="T4937" i="6"/>
  <c r="T4938" i="6"/>
  <c r="T4939" i="6"/>
  <c r="T4940" i="6"/>
  <c r="T4941" i="6"/>
  <c r="T4942" i="6"/>
  <c r="T4943" i="6"/>
  <c r="T4944" i="6"/>
  <c r="T4945" i="6"/>
  <c r="T4946" i="6"/>
  <c r="T4947" i="6"/>
  <c r="T4948" i="6"/>
  <c r="T4949" i="6"/>
  <c r="T4950" i="6"/>
  <c r="T4951" i="6"/>
  <c r="T4952" i="6"/>
  <c r="T4953" i="6"/>
  <c r="T4954" i="6"/>
  <c r="T4955" i="6"/>
  <c r="T4956" i="6"/>
  <c r="T4957" i="6"/>
  <c r="T4958" i="6"/>
  <c r="T4959" i="6"/>
  <c r="T4960" i="6"/>
  <c r="T4961" i="6"/>
  <c r="T4962" i="6"/>
  <c r="T4963" i="6"/>
  <c r="T4964" i="6"/>
  <c r="T4965" i="6"/>
  <c r="T4966" i="6"/>
  <c r="T4967" i="6"/>
  <c r="T4968" i="6"/>
  <c r="T4969" i="6"/>
  <c r="T4970" i="6"/>
  <c r="T4971" i="6"/>
  <c r="T4972" i="6"/>
  <c r="T4973" i="6"/>
  <c r="T4974" i="6"/>
  <c r="T4975" i="6"/>
  <c r="T4976" i="6"/>
  <c r="T4977" i="6"/>
  <c r="T4978" i="6"/>
  <c r="T4979" i="6"/>
  <c r="T4980" i="6"/>
  <c r="T4981" i="6"/>
  <c r="T4982" i="6"/>
  <c r="T4983" i="6"/>
  <c r="T4984" i="6"/>
  <c r="T4985" i="6"/>
  <c r="T4986" i="6"/>
  <c r="T4987" i="6"/>
  <c r="T4988" i="6"/>
  <c r="T4989" i="6"/>
  <c r="T4990" i="6"/>
  <c r="T4991" i="6"/>
  <c r="T4992" i="6"/>
  <c r="T4993" i="6"/>
  <c r="T4994" i="6"/>
  <c r="T4995" i="6"/>
  <c r="T4996" i="6"/>
  <c r="T4997" i="6"/>
  <c r="T4998" i="6"/>
  <c r="T4999" i="6"/>
  <c r="T5000" i="6"/>
  <c r="T5001" i="6"/>
  <c r="T5002" i="6"/>
  <c r="T5003" i="6"/>
  <c r="T5004" i="6"/>
  <c r="T5005" i="6"/>
  <c r="T5006" i="6"/>
  <c r="T5007" i="6"/>
  <c r="T5008" i="6"/>
  <c r="T5009" i="6"/>
  <c r="T5010" i="6"/>
  <c r="T5011" i="6"/>
  <c r="T5012" i="6"/>
  <c r="T5013" i="6"/>
  <c r="T5014" i="6"/>
  <c r="T5015" i="6"/>
  <c r="T5016" i="6"/>
  <c r="T5017" i="6"/>
  <c r="T5018" i="6"/>
  <c r="T5019" i="6"/>
  <c r="T5020" i="6"/>
  <c r="T5021" i="6"/>
  <c r="T5022" i="6"/>
  <c r="T5023" i="6"/>
  <c r="T5024" i="6"/>
  <c r="T5025" i="6"/>
  <c r="T5026" i="6"/>
  <c r="T5027" i="6"/>
  <c r="T5028" i="6"/>
  <c r="T5029" i="6"/>
  <c r="T5030" i="6"/>
  <c r="T5031" i="6"/>
  <c r="T5032" i="6"/>
  <c r="T5033" i="6"/>
  <c r="T5034" i="6"/>
  <c r="T5035" i="6"/>
  <c r="T5036" i="6"/>
  <c r="T5037" i="6"/>
  <c r="T5038" i="6"/>
  <c r="T5039" i="6"/>
  <c r="T5040" i="6"/>
  <c r="T5041" i="6"/>
  <c r="T5042" i="6"/>
  <c r="T5043" i="6"/>
  <c r="T5044" i="6"/>
  <c r="T5045" i="6"/>
  <c r="T5046" i="6"/>
  <c r="T5047" i="6"/>
  <c r="T5048" i="6"/>
  <c r="T5049" i="6"/>
  <c r="T5050" i="6"/>
  <c r="T5051" i="6"/>
  <c r="T5052" i="6"/>
  <c r="T5053" i="6"/>
  <c r="T5054" i="6"/>
  <c r="T5055" i="6"/>
  <c r="T5056" i="6"/>
  <c r="T5057" i="6"/>
  <c r="T5058" i="6"/>
  <c r="T5059" i="6"/>
  <c r="T5060" i="6"/>
  <c r="T5061" i="6"/>
  <c r="T5062" i="6"/>
  <c r="T5063" i="6"/>
  <c r="T5064" i="6"/>
  <c r="T5065" i="6"/>
  <c r="T5066" i="6"/>
  <c r="T5067" i="6"/>
  <c r="T5068" i="6"/>
  <c r="T5069" i="6"/>
  <c r="T5070" i="6"/>
  <c r="T5071" i="6"/>
  <c r="T5072" i="6"/>
  <c r="T5073" i="6"/>
  <c r="T5074" i="6"/>
  <c r="T5075" i="6"/>
  <c r="T5076" i="6"/>
  <c r="T5077" i="6"/>
  <c r="T5078" i="6"/>
  <c r="T5079" i="6"/>
  <c r="T5080" i="6"/>
  <c r="T5081" i="6"/>
  <c r="T5082" i="6"/>
  <c r="T5083" i="6"/>
  <c r="T5084" i="6"/>
  <c r="T5085" i="6"/>
  <c r="T5086" i="6"/>
  <c r="T5087" i="6"/>
  <c r="T5088" i="6"/>
  <c r="T5089" i="6"/>
  <c r="T5090" i="6"/>
  <c r="T5091" i="6"/>
  <c r="T5092" i="6"/>
  <c r="T5093" i="6"/>
  <c r="T5094" i="6"/>
  <c r="T5095" i="6"/>
  <c r="T5096" i="6"/>
  <c r="T5097" i="6"/>
  <c r="T5098" i="6"/>
  <c r="T5099" i="6"/>
  <c r="T5100" i="6"/>
  <c r="T5101" i="6"/>
  <c r="T5102" i="6"/>
  <c r="T5103" i="6"/>
  <c r="T5104" i="6"/>
  <c r="T5105" i="6"/>
  <c r="T5106" i="6"/>
  <c r="T5107" i="6"/>
  <c r="T5108" i="6"/>
  <c r="T5109" i="6"/>
  <c r="T5110" i="6"/>
  <c r="T5111" i="6"/>
  <c r="T5112" i="6"/>
  <c r="T5113" i="6"/>
  <c r="T5114" i="6"/>
  <c r="T5115" i="6"/>
  <c r="T5116" i="6"/>
  <c r="T5117" i="6"/>
  <c r="T5118" i="6"/>
  <c r="T5119" i="6"/>
  <c r="T5120" i="6"/>
  <c r="T5121" i="6"/>
  <c r="T5122" i="6"/>
  <c r="T5123" i="6"/>
  <c r="T5124" i="6"/>
  <c r="T5125" i="6"/>
  <c r="T5126" i="6"/>
  <c r="T5127" i="6"/>
  <c r="T5128" i="6"/>
  <c r="T5129" i="6"/>
  <c r="T5130" i="6"/>
  <c r="T5131" i="6"/>
  <c r="T5132" i="6"/>
  <c r="T5133" i="6"/>
  <c r="T5134" i="6"/>
  <c r="T5135" i="6"/>
  <c r="T5136" i="6"/>
  <c r="T5137" i="6"/>
  <c r="T5138" i="6"/>
  <c r="T5139" i="6"/>
  <c r="T5140" i="6"/>
  <c r="T5141" i="6"/>
  <c r="T5142" i="6"/>
  <c r="T5143" i="6"/>
  <c r="T5144" i="6"/>
  <c r="T5145" i="6"/>
  <c r="T5146" i="6"/>
  <c r="T5147" i="6"/>
  <c r="T5148" i="6"/>
  <c r="T5149" i="6"/>
  <c r="T5150" i="6"/>
  <c r="T5151" i="6"/>
  <c r="T5152" i="6"/>
  <c r="T5153" i="6"/>
  <c r="T5154" i="6"/>
  <c r="T5155" i="6"/>
  <c r="T5156" i="6"/>
  <c r="T5157" i="6"/>
  <c r="T5158" i="6"/>
  <c r="T5159" i="6"/>
  <c r="T5160" i="6"/>
  <c r="T5161" i="6"/>
  <c r="T5162" i="6"/>
  <c r="T5163" i="6"/>
  <c r="T5164" i="6"/>
  <c r="T5165" i="6"/>
  <c r="T5166" i="6"/>
  <c r="T5167" i="6"/>
  <c r="T5168" i="6"/>
  <c r="T5169" i="6"/>
  <c r="T5170" i="6"/>
  <c r="T5171" i="6"/>
  <c r="T5172" i="6"/>
  <c r="T5173" i="6"/>
  <c r="T5174" i="6"/>
  <c r="T5175" i="6"/>
  <c r="T5176" i="6"/>
  <c r="T5177" i="6"/>
  <c r="T5178" i="6"/>
  <c r="T5179" i="6"/>
  <c r="T5180" i="6"/>
  <c r="T5181" i="6"/>
  <c r="T5182" i="6"/>
  <c r="T5183" i="6"/>
  <c r="T5184" i="6"/>
  <c r="T5185" i="6"/>
  <c r="T5186" i="6"/>
  <c r="T5187" i="6"/>
  <c r="T5188" i="6"/>
  <c r="T5189" i="6"/>
  <c r="T5190" i="6"/>
  <c r="T5191" i="6"/>
  <c r="T5192" i="6"/>
  <c r="T5193" i="6"/>
  <c r="T5194" i="6"/>
  <c r="T5195" i="6"/>
  <c r="T5196" i="6"/>
  <c r="T5197" i="6"/>
  <c r="T5198" i="6"/>
  <c r="T5199" i="6"/>
  <c r="T5200" i="6"/>
  <c r="T5201" i="6"/>
  <c r="T5202" i="6"/>
  <c r="T5203" i="6"/>
  <c r="T5204" i="6"/>
  <c r="T5205" i="6"/>
  <c r="T5206" i="6"/>
  <c r="T5207" i="6"/>
  <c r="T5208" i="6"/>
  <c r="T5209" i="6"/>
  <c r="T5210" i="6"/>
  <c r="T5211" i="6"/>
  <c r="T5212" i="6"/>
  <c r="T5213" i="6"/>
  <c r="T5214" i="6"/>
  <c r="T5215" i="6"/>
  <c r="T5216" i="6"/>
  <c r="T5217" i="6"/>
  <c r="T5218" i="6"/>
  <c r="T5219" i="6"/>
  <c r="T5220" i="6"/>
  <c r="T5221" i="6"/>
  <c r="T5222" i="6"/>
  <c r="T5223" i="6"/>
  <c r="T5224" i="6"/>
  <c r="T5225" i="6"/>
  <c r="T5226" i="6"/>
  <c r="T5227" i="6"/>
  <c r="T5228" i="6"/>
  <c r="T5229" i="6"/>
  <c r="T5230" i="6"/>
  <c r="T5231" i="6"/>
  <c r="T5232" i="6"/>
  <c r="T5233" i="6"/>
  <c r="T5234" i="6"/>
  <c r="T5235" i="6"/>
  <c r="T5236" i="6"/>
  <c r="T5237" i="6"/>
  <c r="T5238" i="6"/>
  <c r="T5239" i="6"/>
  <c r="T5240" i="6"/>
  <c r="T5241" i="6"/>
  <c r="T5242" i="6"/>
  <c r="T5243" i="6"/>
  <c r="T5244" i="6"/>
  <c r="T5245" i="6"/>
  <c r="T5246" i="6"/>
  <c r="T5247" i="6"/>
  <c r="T5248" i="6"/>
  <c r="T5249" i="6"/>
  <c r="T5250" i="6"/>
  <c r="T5251" i="6"/>
  <c r="T5252" i="6"/>
  <c r="T5253" i="6"/>
  <c r="T5254" i="6"/>
  <c r="T5255" i="6"/>
  <c r="T5256" i="6"/>
  <c r="T5257" i="6"/>
  <c r="T5258" i="6"/>
  <c r="T5259" i="6"/>
  <c r="T5260" i="6"/>
  <c r="T5261" i="6"/>
  <c r="T5262" i="6"/>
  <c r="T5263" i="6"/>
  <c r="T5264" i="6"/>
  <c r="T5265" i="6"/>
  <c r="T5266" i="6"/>
  <c r="T5267" i="6"/>
  <c r="T5268" i="6"/>
  <c r="T5269" i="6"/>
  <c r="T5270" i="6"/>
  <c r="T5271" i="6"/>
  <c r="T5272" i="6"/>
  <c r="T5273" i="6"/>
  <c r="T5274" i="6"/>
  <c r="T5275" i="6"/>
  <c r="T5276" i="6"/>
  <c r="T5277" i="6"/>
  <c r="T5278" i="6"/>
  <c r="T5279" i="6"/>
  <c r="T5280" i="6"/>
  <c r="T5281" i="6"/>
  <c r="T5282" i="6"/>
  <c r="T5283" i="6"/>
  <c r="T5284" i="6"/>
  <c r="T5285" i="6"/>
  <c r="T5286" i="6"/>
  <c r="T5287" i="6"/>
  <c r="T5288" i="6"/>
  <c r="T5289" i="6"/>
  <c r="T5290" i="6"/>
  <c r="T5291" i="6"/>
  <c r="T5292" i="6"/>
  <c r="T5293" i="6"/>
  <c r="T5294" i="6"/>
  <c r="T5295" i="6"/>
  <c r="T5296" i="6"/>
  <c r="T5297" i="6"/>
  <c r="T5298" i="6"/>
  <c r="T5299" i="6"/>
  <c r="T5300" i="6"/>
  <c r="T5301" i="6"/>
  <c r="T5302" i="6"/>
  <c r="T5303" i="6"/>
  <c r="T5304" i="6"/>
  <c r="T5305" i="6"/>
  <c r="T5306" i="6"/>
  <c r="T5307" i="6"/>
  <c r="T5308" i="6"/>
  <c r="T5309" i="6"/>
  <c r="T5310" i="6"/>
  <c r="T5311" i="6"/>
  <c r="T5312" i="6"/>
  <c r="T5313" i="6"/>
  <c r="T5314" i="6"/>
  <c r="T5315" i="6"/>
  <c r="T5316" i="6"/>
  <c r="T5317" i="6"/>
  <c r="T5318" i="6"/>
  <c r="T5319" i="6"/>
  <c r="T5320" i="6"/>
  <c r="T5321" i="6"/>
  <c r="T5322" i="6"/>
  <c r="T5323" i="6"/>
  <c r="T5324" i="6"/>
  <c r="T5325" i="6"/>
  <c r="T5326" i="6"/>
  <c r="T5327" i="6"/>
  <c r="T5328" i="6"/>
  <c r="T5329" i="6"/>
  <c r="T5330" i="6"/>
  <c r="T5331" i="6"/>
  <c r="T5332" i="6"/>
  <c r="T5333" i="6"/>
  <c r="T5334" i="6"/>
  <c r="T5335" i="6"/>
  <c r="T5336" i="6"/>
  <c r="T5337" i="6"/>
  <c r="T5338" i="6"/>
  <c r="T5339" i="6"/>
  <c r="T5340" i="6"/>
  <c r="T5341" i="6"/>
  <c r="T5342" i="6"/>
  <c r="T5343" i="6"/>
  <c r="T5344" i="6"/>
  <c r="T5345" i="6"/>
  <c r="T5346" i="6"/>
  <c r="T5347" i="6"/>
  <c r="T5348" i="6"/>
  <c r="T5349" i="6"/>
  <c r="T5350" i="6"/>
  <c r="T5351" i="6"/>
  <c r="T5352" i="6"/>
  <c r="T5353" i="6"/>
  <c r="T5354" i="6"/>
  <c r="T5355" i="6"/>
  <c r="T5356" i="6"/>
  <c r="T5357" i="6"/>
  <c r="T5358" i="6"/>
  <c r="T5359" i="6"/>
  <c r="T5360" i="6"/>
  <c r="T5361" i="6"/>
  <c r="T5362" i="6"/>
  <c r="T5363" i="6"/>
  <c r="T5364" i="6"/>
  <c r="T5365" i="6"/>
  <c r="T5366" i="6"/>
  <c r="T5367" i="6"/>
  <c r="T5368" i="6"/>
  <c r="T5369" i="6"/>
  <c r="T5370" i="6"/>
  <c r="T5371" i="6"/>
  <c r="T5372" i="6"/>
  <c r="T5373" i="6"/>
  <c r="T5374" i="6"/>
  <c r="T5375" i="6"/>
  <c r="T5376" i="6"/>
  <c r="T5377" i="6"/>
  <c r="T5378" i="6"/>
  <c r="T5379" i="6"/>
  <c r="T5380" i="6"/>
  <c r="T5381" i="6"/>
  <c r="T5382" i="6"/>
  <c r="T5383" i="6"/>
  <c r="T5384" i="6"/>
  <c r="T5385" i="6"/>
  <c r="T5386" i="6"/>
  <c r="T5387" i="6"/>
  <c r="T5388" i="6"/>
  <c r="T5389" i="6"/>
  <c r="T5390" i="6"/>
  <c r="T5391" i="6"/>
  <c r="T5392" i="6"/>
  <c r="T5393" i="6"/>
  <c r="T5394" i="6"/>
  <c r="T5395" i="6"/>
  <c r="T5396" i="6"/>
  <c r="T5397" i="6"/>
  <c r="T5398" i="6"/>
  <c r="T5399" i="6"/>
  <c r="T5400" i="6"/>
  <c r="T5401" i="6"/>
  <c r="T5402" i="6"/>
  <c r="T5403" i="6"/>
  <c r="T5404" i="6"/>
  <c r="T5405" i="6"/>
  <c r="T5406" i="6"/>
  <c r="T5407" i="6"/>
  <c r="T5408" i="6"/>
  <c r="T5409" i="6"/>
  <c r="T5410" i="6"/>
  <c r="T5411" i="6"/>
  <c r="T5412" i="6"/>
  <c r="T5413" i="6"/>
  <c r="T5414" i="6"/>
  <c r="T5415" i="6"/>
  <c r="T5416" i="6"/>
  <c r="T5417" i="6"/>
  <c r="T5418" i="6"/>
  <c r="T5419" i="6"/>
  <c r="T5420" i="6"/>
  <c r="T5421" i="6"/>
  <c r="T5422" i="6"/>
  <c r="T5423" i="6"/>
  <c r="T5424" i="6"/>
  <c r="T5425" i="6"/>
  <c r="T5426" i="6"/>
  <c r="T5427" i="6"/>
  <c r="T5428" i="6"/>
  <c r="T5429" i="6"/>
  <c r="T5430" i="6"/>
  <c r="T5431" i="6"/>
  <c r="T5432" i="6"/>
  <c r="T5433" i="6"/>
  <c r="T5434" i="6"/>
  <c r="T5435" i="6"/>
  <c r="T5436" i="6"/>
  <c r="T5437" i="6"/>
  <c r="T5438" i="6"/>
  <c r="T5439" i="6"/>
  <c r="T5440" i="6"/>
  <c r="T5441" i="6"/>
  <c r="T5442" i="6"/>
  <c r="T5443" i="6"/>
  <c r="T5444" i="6"/>
  <c r="T5445" i="6"/>
  <c r="T5446" i="6"/>
  <c r="T5447" i="6"/>
  <c r="T5448" i="6"/>
  <c r="T5449" i="6"/>
  <c r="T5450" i="6"/>
  <c r="T5451" i="6"/>
  <c r="T5452" i="6"/>
  <c r="T5453" i="6"/>
  <c r="T5454" i="6"/>
  <c r="T5455" i="6"/>
  <c r="T5456" i="6"/>
  <c r="T5457" i="6"/>
  <c r="T5458" i="6"/>
  <c r="T5459" i="6"/>
  <c r="T5460" i="6"/>
  <c r="T5461" i="6"/>
  <c r="T5462" i="6"/>
  <c r="T5463" i="6"/>
  <c r="T5464" i="6"/>
  <c r="T5465" i="6"/>
  <c r="T5466" i="6"/>
  <c r="T5467" i="6"/>
  <c r="T5468" i="6"/>
  <c r="T5469" i="6"/>
  <c r="T5470" i="6"/>
  <c r="T5471" i="6"/>
  <c r="T5472" i="6"/>
  <c r="T5473" i="6"/>
  <c r="T5474" i="6"/>
  <c r="T5475" i="6"/>
  <c r="T5476" i="6"/>
  <c r="T5477" i="6"/>
  <c r="T5478" i="6"/>
  <c r="T5479" i="6"/>
  <c r="T5480" i="6"/>
  <c r="T5481" i="6"/>
  <c r="T5482" i="6"/>
  <c r="T5483" i="6"/>
  <c r="T5484" i="6"/>
  <c r="T5485" i="6"/>
  <c r="T5486" i="6"/>
  <c r="T5487" i="6"/>
  <c r="T5488" i="6"/>
  <c r="T5489" i="6"/>
  <c r="T5490" i="6"/>
  <c r="T5491" i="6"/>
  <c r="T5492" i="6"/>
  <c r="T5493" i="6"/>
  <c r="T5494" i="6"/>
  <c r="T5495" i="6"/>
  <c r="T5496" i="6"/>
  <c r="T5497" i="6"/>
  <c r="T5498" i="6"/>
  <c r="T5499" i="6"/>
  <c r="T5500" i="6"/>
  <c r="T5501" i="6"/>
  <c r="T5502" i="6"/>
  <c r="T5503" i="6"/>
  <c r="T5504" i="6"/>
  <c r="T5505" i="6"/>
  <c r="T5506" i="6"/>
  <c r="T5507" i="6"/>
  <c r="T5508" i="6"/>
  <c r="T5509" i="6"/>
  <c r="T5510" i="6"/>
  <c r="T5511" i="6"/>
  <c r="T5512" i="6"/>
  <c r="T5513" i="6"/>
  <c r="T5514" i="6"/>
  <c r="T5515" i="6"/>
  <c r="T5516" i="6"/>
  <c r="T5517" i="6"/>
  <c r="T5518" i="6"/>
  <c r="T5519" i="6"/>
  <c r="T5520" i="6"/>
  <c r="T5521" i="6"/>
  <c r="T5522" i="6"/>
  <c r="T5523" i="6"/>
  <c r="T5524" i="6"/>
  <c r="T5525" i="6"/>
  <c r="T5526" i="6"/>
  <c r="T5527" i="6"/>
  <c r="T5528" i="6"/>
  <c r="T5529" i="6"/>
  <c r="T5530" i="6"/>
  <c r="T5531" i="6"/>
  <c r="T5532" i="6"/>
  <c r="T5533" i="6"/>
  <c r="T5534" i="6"/>
  <c r="T5535" i="6"/>
  <c r="T5536" i="6"/>
  <c r="T5537" i="6"/>
  <c r="T5538" i="6"/>
  <c r="T5539" i="6"/>
  <c r="T5540" i="6"/>
  <c r="T5541" i="6"/>
  <c r="T5542" i="6"/>
  <c r="T5543" i="6"/>
  <c r="T5544" i="6"/>
  <c r="T5545" i="6"/>
  <c r="T5546" i="6"/>
  <c r="T5547" i="6"/>
  <c r="T5548" i="6"/>
  <c r="T5549" i="6"/>
  <c r="T5550" i="6"/>
  <c r="T5551" i="6"/>
  <c r="T5552" i="6"/>
  <c r="T5553" i="6"/>
  <c r="T5554" i="6"/>
  <c r="T5555" i="6"/>
  <c r="T5556" i="6"/>
  <c r="T5557" i="6"/>
  <c r="T5558" i="6"/>
  <c r="T5559" i="6"/>
  <c r="T5560" i="6"/>
  <c r="T5561" i="6"/>
  <c r="T5562" i="6"/>
  <c r="T5563" i="6"/>
  <c r="T5564" i="6"/>
  <c r="T5565" i="6"/>
  <c r="T5566" i="6"/>
  <c r="T5567" i="6"/>
  <c r="T5568" i="6"/>
  <c r="T5569" i="6"/>
  <c r="T5570" i="6"/>
  <c r="T5571" i="6"/>
  <c r="T5572" i="6"/>
  <c r="T5573" i="6"/>
  <c r="T5574" i="6"/>
  <c r="T5575" i="6"/>
  <c r="T5576" i="6"/>
  <c r="T5577" i="6"/>
  <c r="T5578" i="6"/>
  <c r="T5579" i="6"/>
  <c r="T5580" i="6"/>
  <c r="T5581" i="6"/>
  <c r="T5582" i="6"/>
  <c r="T5583" i="6"/>
  <c r="T5584" i="6"/>
  <c r="T5585" i="6"/>
  <c r="T5586" i="6"/>
  <c r="T5587" i="6"/>
  <c r="T5588" i="6"/>
  <c r="T5589" i="6"/>
  <c r="T5590" i="6"/>
  <c r="T5591" i="6"/>
  <c r="T5592" i="6"/>
  <c r="T5593" i="6"/>
  <c r="T5594" i="6"/>
  <c r="T5595" i="6"/>
  <c r="T5596" i="6"/>
  <c r="T5597" i="6"/>
  <c r="T5598" i="6"/>
  <c r="T5599" i="6"/>
  <c r="T5600" i="6"/>
  <c r="T5601" i="6"/>
  <c r="T5602" i="6"/>
  <c r="T5603" i="6"/>
  <c r="T5604" i="6"/>
  <c r="T5605" i="6"/>
  <c r="T5606" i="6"/>
  <c r="T5607" i="6"/>
  <c r="T5608" i="6"/>
  <c r="T5609" i="6"/>
  <c r="T5610" i="6"/>
  <c r="T5611" i="6"/>
  <c r="T5612" i="6"/>
  <c r="T5613" i="6"/>
  <c r="T5614" i="6"/>
  <c r="T5615" i="6"/>
  <c r="T5616" i="6"/>
  <c r="T5617" i="6"/>
  <c r="T5618" i="6"/>
  <c r="T5619" i="6"/>
  <c r="T5620" i="6"/>
  <c r="T5621" i="6"/>
  <c r="T5622" i="6"/>
  <c r="T5623" i="6"/>
  <c r="T5624" i="6"/>
  <c r="T5625" i="6"/>
  <c r="T5626" i="6"/>
  <c r="T5627" i="6"/>
  <c r="T5628" i="6"/>
  <c r="T5629" i="6"/>
  <c r="T5630" i="6"/>
  <c r="T5631" i="6"/>
  <c r="T5632" i="6"/>
  <c r="T5633" i="6"/>
  <c r="T5634" i="6"/>
  <c r="T5635" i="6"/>
  <c r="T5636" i="6"/>
  <c r="T5637" i="6"/>
  <c r="T5638" i="6"/>
  <c r="T5639" i="6"/>
  <c r="T5640" i="6"/>
  <c r="T5641" i="6"/>
  <c r="T5642" i="6"/>
  <c r="T5643" i="6"/>
  <c r="T5644" i="6"/>
  <c r="T5645" i="6"/>
  <c r="T5646" i="6"/>
  <c r="T5647" i="6"/>
  <c r="T5648" i="6"/>
  <c r="T5649" i="6"/>
  <c r="T5650" i="6"/>
  <c r="T5651" i="6"/>
  <c r="T5652" i="6"/>
  <c r="T5653" i="6"/>
  <c r="T5654" i="6"/>
  <c r="T5655" i="6"/>
  <c r="T5656" i="6"/>
  <c r="T5657" i="6"/>
  <c r="T5658" i="6"/>
  <c r="T5659" i="6"/>
  <c r="T5660" i="6"/>
  <c r="T5661" i="6"/>
  <c r="T5662" i="6"/>
  <c r="T5663" i="6"/>
  <c r="T5664" i="6"/>
  <c r="T5665" i="6"/>
  <c r="T5666" i="6"/>
  <c r="T5667" i="6"/>
  <c r="T5668" i="6"/>
  <c r="T5669" i="6"/>
  <c r="T5670" i="6"/>
  <c r="T5671" i="6"/>
  <c r="T5672" i="6"/>
  <c r="T5673" i="6"/>
  <c r="T5674" i="6"/>
  <c r="T5675" i="6"/>
  <c r="T5676" i="6"/>
  <c r="T5677" i="6"/>
  <c r="T5678" i="6"/>
  <c r="T5679" i="6"/>
  <c r="T5680" i="6"/>
  <c r="T5681" i="6"/>
  <c r="T5682" i="6"/>
  <c r="T5683" i="6"/>
  <c r="T5684" i="6"/>
  <c r="T5685" i="6"/>
  <c r="T5686" i="6"/>
  <c r="T5687" i="6"/>
  <c r="T5688" i="6"/>
  <c r="T5689" i="6"/>
  <c r="T5690" i="6"/>
  <c r="T5691" i="6"/>
  <c r="T5692" i="6"/>
  <c r="T5693" i="6"/>
  <c r="T5694" i="6"/>
  <c r="T5695" i="6"/>
  <c r="T5696" i="6"/>
  <c r="T5697" i="6"/>
  <c r="T5698" i="6"/>
  <c r="T5699" i="6"/>
  <c r="T5700" i="6"/>
  <c r="T5701" i="6"/>
  <c r="T5702" i="6"/>
  <c r="T5703" i="6"/>
  <c r="T5704" i="6"/>
  <c r="T5705" i="6"/>
  <c r="T5706" i="6"/>
  <c r="T5707" i="6"/>
  <c r="T5708" i="6"/>
  <c r="T5709" i="6"/>
  <c r="T5710" i="6"/>
  <c r="T5711" i="6"/>
  <c r="T5712" i="6"/>
  <c r="T5713" i="6"/>
  <c r="T5714" i="6"/>
  <c r="T5715" i="6"/>
  <c r="T5716" i="6"/>
  <c r="T5717" i="6"/>
  <c r="T5718" i="6"/>
  <c r="T5719" i="6"/>
  <c r="T5720" i="6"/>
  <c r="T5721" i="6"/>
  <c r="T5722" i="6"/>
  <c r="T5723" i="6"/>
  <c r="T5724" i="6"/>
  <c r="T5725" i="6"/>
  <c r="T5726" i="6"/>
  <c r="T5727" i="6"/>
  <c r="T5728" i="6"/>
  <c r="T5729" i="6"/>
  <c r="T5730" i="6"/>
  <c r="T5731" i="6"/>
  <c r="T5732" i="6"/>
  <c r="T5733" i="6"/>
  <c r="T5734" i="6"/>
  <c r="T5735" i="6"/>
  <c r="T5736" i="6"/>
  <c r="T5737" i="6"/>
  <c r="T5738" i="6"/>
  <c r="T5739" i="6"/>
  <c r="T5740" i="6"/>
  <c r="T5741" i="6"/>
  <c r="T5742" i="6"/>
  <c r="T5743" i="6"/>
  <c r="T5744" i="6"/>
  <c r="T5745" i="6"/>
  <c r="T5746" i="6"/>
  <c r="T5747" i="6"/>
  <c r="T5748" i="6"/>
  <c r="T5749" i="6"/>
  <c r="T5750" i="6"/>
  <c r="T5751" i="6"/>
  <c r="T5752" i="6"/>
  <c r="T5753" i="6"/>
  <c r="T5754" i="6"/>
  <c r="T5755" i="6"/>
  <c r="T5756" i="6"/>
  <c r="T5757" i="6"/>
  <c r="T5758" i="6"/>
  <c r="T5759" i="6"/>
  <c r="T5760" i="6"/>
  <c r="T5761" i="6"/>
  <c r="T5762" i="6"/>
  <c r="T5763" i="6"/>
  <c r="T5764" i="6"/>
  <c r="T5765" i="6"/>
  <c r="T5766" i="6"/>
  <c r="T5767" i="6"/>
  <c r="T5768" i="6"/>
  <c r="T5769" i="6"/>
  <c r="T5770" i="6"/>
  <c r="T5771" i="6"/>
  <c r="T5772" i="6"/>
  <c r="T5773" i="6"/>
  <c r="T5774" i="6"/>
  <c r="T5775" i="6"/>
  <c r="T5776" i="6"/>
  <c r="T5777" i="6"/>
  <c r="T5778" i="6"/>
  <c r="T5779" i="6"/>
  <c r="T5780" i="6"/>
  <c r="T5781" i="6"/>
  <c r="T5782" i="6"/>
  <c r="T5783" i="6"/>
  <c r="T5784" i="6"/>
  <c r="T5785" i="6"/>
  <c r="T5786" i="6"/>
  <c r="T5787" i="6"/>
  <c r="T5788" i="6"/>
  <c r="T5789" i="6"/>
  <c r="T5790" i="6"/>
  <c r="T5791" i="6"/>
  <c r="T5792" i="6"/>
  <c r="T5793" i="6"/>
  <c r="T5794" i="6"/>
  <c r="T5795" i="6"/>
  <c r="T5796" i="6"/>
  <c r="T5797" i="6"/>
  <c r="T5798" i="6"/>
  <c r="T5799" i="6"/>
  <c r="T5800" i="6"/>
  <c r="T5801" i="6"/>
  <c r="T5802" i="6"/>
  <c r="T5803" i="6"/>
  <c r="T5804" i="6"/>
  <c r="T5805" i="6"/>
  <c r="T5806" i="6"/>
  <c r="T5807" i="6"/>
  <c r="T5808" i="6"/>
  <c r="T5809" i="6"/>
  <c r="T5810" i="6"/>
  <c r="T5811" i="6"/>
  <c r="T5812" i="6"/>
  <c r="T5813" i="6"/>
  <c r="T5814" i="6"/>
  <c r="T5815" i="6"/>
  <c r="T5816" i="6"/>
  <c r="T5817" i="6"/>
  <c r="T5818" i="6"/>
  <c r="T5819" i="6"/>
  <c r="T5820" i="6"/>
  <c r="T5821" i="6"/>
  <c r="T5822" i="6"/>
  <c r="T5823" i="6"/>
  <c r="T5824" i="6"/>
  <c r="T5825" i="6"/>
  <c r="T5826" i="6"/>
  <c r="T5827" i="6"/>
  <c r="T5828" i="6"/>
  <c r="T5829" i="6"/>
  <c r="T5830" i="6"/>
  <c r="T5831" i="6"/>
  <c r="T5832" i="6"/>
  <c r="T5833" i="6"/>
  <c r="T5834" i="6"/>
  <c r="T5835" i="6"/>
  <c r="T5836" i="6"/>
  <c r="T5837" i="6"/>
  <c r="T5838" i="6"/>
  <c r="T5839" i="6"/>
  <c r="T5840" i="6"/>
  <c r="T5841" i="6"/>
  <c r="T5842" i="6"/>
  <c r="T5843" i="6"/>
  <c r="T5844" i="6"/>
  <c r="T5845" i="6"/>
  <c r="T5846" i="6"/>
  <c r="T5847" i="6"/>
  <c r="T5848" i="6"/>
  <c r="T5849" i="6"/>
  <c r="T5850" i="6"/>
  <c r="T5851" i="6"/>
  <c r="T5852" i="6"/>
  <c r="T5853" i="6"/>
  <c r="T5854" i="6"/>
  <c r="T5855" i="6"/>
  <c r="T5856" i="6"/>
  <c r="T5857" i="6"/>
  <c r="T5858" i="6"/>
  <c r="T5859" i="6"/>
  <c r="T5860" i="6"/>
  <c r="T5861" i="6"/>
  <c r="T5862" i="6"/>
  <c r="T5863" i="6"/>
  <c r="T5864" i="6"/>
  <c r="T5865" i="6"/>
  <c r="T5866" i="6"/>
  <c r="T5867" i="6"/>
  <c r="T5868" i="6"/>
  <c r="T5869" i="6"/>
  <c r="T5870" i="6"/>
  <c r="T5871" i="6"/>
  <c r="T5872" i="6"/>
  <c r="T5873" i="6"/>
  <c r="T5874" i="6"/>
  <c r="T5875" i="6"/>
  <c r="T5876" i="6"/>
  <c r="T5877" i="6"/>
  <c r="T5878" i="6"/>
  <c r="T5879" i="6"/>
  <c r="T5880" i="6"/>
  <c r="T5881" i="6"/>
  <c r="T5882" i="6"/>
  <c r="T5883" i="6"/>
  <c r="T5884" i="6"/>
  <c r="T5885" i="6"/>
  <c r="T5886" i="6"/>
  <c r="T5887" i="6"/>
  <c r="T5888" i="6"/>
  <c r="T5889" i="6"/>
  <c r="T5890" i="6"/>
  <c r="T5891" i="6"/>
  <c r="T5892" i="6"/>
  <c r="T5893" i="6"/>
  <c r="T5894" i="6"/>
  <c r="T5895" i="6"/>
  <c r="T5896" i="6"/>
  <c r="T5897" i="6"/>
  <c r="T5898" i="6"/>
  <c r="T5899" i="6"/>
  <c r="T5900" i="6"/>
  <c r="T5901" i="6"/>
  <c r="T5902" i="6"/>
  <c r="T5903" i="6"/>
  <c r="T5904" i="6"/>
  <c r="T5905" i="6"/>
  <c r="T5906" i="6"/>
  <c r="T5907" i="6"/>
  <c r="T5908" i="6"/>
  <c r="T5909" i="6"/>
  <c r="T5910" i="6"/>
  <c r="T5911" i="6"/>
  <c r="T5912" i="6"/>
  <c r="T5913" i="6"/>
  <c r="T5914" i="6"/>
  <c r="T5915" i="6"/>
  <c r="T5916" i="6"/>
  <c r="T5917" i="6"/>
  <c r="T5918" i="6"/>
  <c r="T5919" i="6"/>
  <c r="T5920" i="6"/>
  <c r="T5921" i="6"/>
  <c r="T5922" i="6"/>
  <c r="T5923" i="6"/>
  <c r="T5924" i="6"/>
  <c r="T5925" i="6"/>
  <c r="T5926" i="6"/>
  <c r="T5927" i="6"/>
  <c r="T5928" i="6"/>
  <c r="T5929" i="6"/>
  <c r="T5930" i="6"/>
  <c r="T5931" i="6"/>
  <c r="T5932" i="6"/>
  <c r="T5933" i="6"/>
  <c r="T5934" i="6"/>
  <c r="T5935" i="6"/>
  <c r="T5936" i="6"/>
  <c r="T5937" i="6"/>
  <c r="T5938" i="6"/>
  <c r="T5939" i="6"/>
  <c r="T5940" i="6"/>
  <c r="T5941" i="6"/>
  <c r="T5942" i="6"/>
  <c r="T5943" i="6"/>
  <c r="T5944" i="6"/>
  <c r="T5945" i="6"/>
  <c r="T5946" i="6"/>
  <c r="T5947" i="6"/>
  <c r="T5948" i="6"/>
  <c r="T5949" i="6"/>
  <c r="T5950" i="6"/>
  <c r="T5951" i="6"/>
  <c r="T5952" i="6"/>
  <c r="T5953" i="6"/>
  <c r="T5954" i="6"/>
  <c r="T5955" i="6"/>
  <c r="T5956" i="6"/>
  <c r="T5957" i="6"/>
  <c r="T5958" i="6"/>
  <c r="T5959" i="6"/>
  <c r="T5960" i="6"/>
  <c r="T5961" i="6"/>
  <c r="T5962" i="6"/>
  <c r="T5963" i="6"/>
  <c r="T5964" i="6"/>
  <c r="T5965" i="6"/>
  <c r="T5966" i="6"/>
  <c r="T5967" i="6"/>
  <c r="T5968" i="6"/>
  <c r="T5969" i="6"/>
  <c r="T5970" i="6"/>
  <c r="T5971" i="6"/>
  <c r="T5972" i="6"/>
  <c r="T5973" i="6"/>
  <c r="T5974" i="6"/>
  <c r="T5975" i="6"/>
  <c r="T5976" i="6"/>
  <c r="T5977" i="6"/>
  <c r="T5978" i="6"/>
  <c r="T5979" i="6"/>
  <c r="T5980" i="6"/>
  <c r="T5981" i="6"/>
  <c r="T5982" i="6"/>
  <c r="T5983" i="6"/>
  <c r="T5984" i="6"/>
  <c r="T5985" i="6"/>
  <c r="T5986" i="6"/>
  <c r="T5987" i="6"/>
  <c r="T5988" i="6"/>
  <c r="T5989" i="6"/>
  <c r="T5990" i="6"/>
  <c r="T5991" i="6"/>
  <c r="T5992" i="6"/>
  <c r="T5993" i="6"/>
  <c r="T5994" i="6"/>
  <c r="T5995" i="6"/>
  <c r="T5996" i="6"/>
  <c r="T5997" i="6"/>
  <c r="T5998" i="6"/>
  <c r="T5999" i="6"/>
  <c r="T6000" i="6"/>
  <c r="T6001" i="6"/>
  <c r="T6002" i="6"/>
  <c r="T6003" i="6"/>
  <c r="T6004" i="6"/>
  <c r="T6005" i="6"/>
  <c r="T6006" i="6"/>
  <c r="T6007" i="6"/>
  <c r="T6008" i="6"/>
  <c r="T6009" i="6"/>
  <c r="T6010" i="6"/>
  <c r="T6011" i="6"/>
  <c r="T6012" i="6"/>
  <c r="T6013" i="6"/>
  <c r="T6014" i="6"/>
  <c r="T6015" i="6"/>
  <c r="T6016" i="6"/>
  <c r="T6017" i="6"/>
  <c r="T6018" i="6"/>
  <c r="T6019" i="6"/>
  <c r="T6020" i="6"/>
  <c r="T6021" i="6"/>
  <c r="T6022" i="6"/>
  <c r="T6023" i="6"/>
  <c r="T6024" i="6"/>
  <c r="T6025" i="6"/>
  <c r="T6026" i="6"/>
  <c r="T6027" i="6"/>
  <c r="T6028" i="6"/>
  <c r="T6029" i="6"/>
  <c r="T6030" i="6"/>
  <c r="T6031" i="6"/>
  <c r="T6032" i="6"/>
  <c r="T6033" i="6"/>
  <c r="T6034" i="6"/>
  <c r="T6035" i="6"/>
  <c r="T6036" i="6"/>
  <c r="T6037" i="6"/>
  <c r="T6038" i="6"/>
  <c r="T6039" i="6"/>
  <c r="T6040" i="6"/>
  <c r="T6041" i="6"/>
  <c r="T6042" i="6"/>
  <c r="T6043" i="6"/>
  <c r="T6044" i="6"/>
  <c r="T6045" i="6"/>
  <c r="T6046" i="6"/>
  <c r="T6047" i="6"/>
  <c r="T6048" i="6"/>
  <c r="T6049" i="6"/>
  <c r="T6050" i="6"/>
  <c r="T6051" i="6"/>
  <c r="T6052" i="6"/>
  <c r="T6053" i="6"/>
  <c r="T6054" i="6"/>
  <c r="T6055" i="6"/>
  <c r="T6056" i="6"/>
  <c r="T6057" i="6"/>
  <c r="T6058" i="6"/>
  <c r="T6059" i="6"/>
  <c r="T6060" i="6"/>
  <c r="T6061" i="6"/>
  <c r="T6062" i="6"/>
  <c r="T6063" i="6"/>
  <c r="T6064" i="6"/>
  <c r="T6065" i="6"/>
  <c r="T6066" i="6"/>
  <c r="T6067" i="6"/>
  <c r="T6068" i="6"/>
  <c r="T6069" i="6"/>
  <c r="T6070" i="6"/>
  <c r="T6071" i="6"/>
  <c r="T6072" i="6"/>
  <c r="T6073" i="6"/>
  <c r="T6074" i="6"/>
  <c r="T6075" i="6"/>
  <c r="T6076" i="6"/>
  <c r="T6077" i="6"/>
  <c r="T6078" i="6"/>
  <c r="T6079" i="6"/>
  <c r="T6080" i="6"/>
  <c r="T6081" i="6"/>
  <c r="T6082" i="6"/>
  <c r="T6083" i="6"/>
  <c r="T6084" i="6"/>
  <c r="T6085" i="6"/>
  <c r="T6086" i="6"/>
  <c r="T6087" i="6"/>
  <c r="T6088" i="6"/>
  <c r="T6089" i="6"/>
  <c r="T6090" i="6"/>
  <c r="T6091" i="6"/>
  <c r="T6092" i="6"/>
  <c r="T6093" i="6"/>
  <c r="T6094" i="6"/>
  <c r="T6095" i="6"/>
  <c r="T6096" i="6"/>
  <c r="T6097" i="6"/>
  <c r="T6098" i="6"/>
  <c r="T6099" i="6"/>
  <c r="T6100" i="6"/>
  <c r="T6101" i="6"/>
  <c r="T6102" i="6"/>
  <c r="T6103" i="6"/>
  <c r="T6104" i="6"/>
  <c r="T6105" i="6"/>
  <c r="T6106" i="6"/>
  <c r="T6107" i="6"/>
  <c r="T6108" i="6"/>
  <c r="T6109" i="6"/>
  <c r="T6110" i="6"/>
  <c r="T6111" i="6"/>
  <c r="T6112" i="6"/>
  <c r="T6113" i="6"/>
  <c r="T6114" i="6"/>
  <c r="T6115" i="6"/>
  <c r="T6116" i="6"/>
  <c r="T6117" i="6"/>
  <c r="T6118" i="6"/>
  <c r="T6119" i="6"/>
  <c r="T6120" i="6"/>
  <c r="T6121" i="6"/>
  <c r="T6122" i="6"/>
  <c r="T6123" i="6"/>
  <c r="T6124" i="6"/>
  <c r="T6125" i="6"/>
  <c r="T6126" i="6"/>
  <c r="T6127" i="6"/>
  <c r="T6128" i="6"/>
  <c r="T6129" i="6"/>
  <c r="T6130" i="6"/>
  <c r="T6131" i="6"/>
  <c r="T6132" i="6"/>
  <c r="T6133" i="6"/>
  <c r="T6134" i="6"/>
  <c r="T6135" i="6"/>
  <c r="T6136" i="6"/>
  <c r="T6137" i="6"/>
  <c r="T6138" i="6"/>
  <c r="T6139" i="6"/>
  <c r="T6140" i="6"/>
  <c r="T6141" i="6"/>
  <c r="T6142" i="6"/>
  <c r="T6143" i="6"/>
  <c r="T6144" i="6"/>
  <c r="T6145" i="6"/>
  <c r="T6146" i="6"/>
  <c r="T6147" i="6"/>
  <c r="T6148" i="6"/>
  <c r="T6149" i="6"/>
  <c r="T6150" i="6"/>
  <c r="T6151" i="6"/>
  <c r="T6152" i="6"/>
  <c r="T6153" i="6"/>
  <c r="T6154" i="6"/>
  <c r="T6155" i="6"/>
  <c r="T6156" i="6"/>
  <c r="T6157" i="6"/>
  <c r="T6158" i="6"/>
  <c r="T6159" i="6"/>
  <c r="T6160" i="6"/>
  <c r="T6161" i="6"/>
  <c r="T6162" i="6"/>
  <c r="T6163" i="6"/>
  <c r="T6164" i="6"/>
  <c r="T6165" i="6"/>
  <c r="T6166" i="6"/>
  <c r="T6167" i="6"/>
  <c r="T6168" i="6"/>
  <c r="T6169" i="6"/>
  <c r="T6170" i="6"/>
  <c r="T6171" i="6"/>
  <c r="T6172" i="6"/>
  <c r="T6173" i="6"/>
  <c r="T6174" i="6"/>
  <c r="T6175" i="6"/>
  <c r="T6176" i="6"/>
  <c r="T6177" i="6"/>
  <c r="T6178" i="6"/>
  <c r="T6179" i="6"/>
  <c r="T6180" i="6"/>
  <c r="T6181" i="6"/>
  <c r="T6182" i="6"/>
  <c r="T6183" i="6"/>
  <c r="T6184" i="6"/>
  <c r="T6185" i="6"/>
  <c r="T6186" i="6"/>
  <c r="T6187" i="6"/>
  <c r="T6188" i="6"/>
  <c r="T6189" i="6"/>
  <c r="T6190" i="6"/>
  <c r="T6191" i="6"/>
  <c r="T6192" i="6"/>
  <c r="T6193" i="6"/>
  <c r="T6194" i="6"/>
  <c r="T6195" i="6"/>
  <c r="T6196" i="6"/>
  <c r="T6197" i="6"/>
  <c r="T6198" i="6"/>
  <c r="T6199" i="6"/>
  <c r="T6200" i="6"/>
  <c r="T6201" i="6"/>
  <c r="T6202" i="6"/>
  <c r="T6203" i="6"/>
  <c r="T6204" i="6"/>
  <c r="T6205" i="6"/>
  <c r="T6206" i="6"/>
  <c r="T6207" i="6"/>
  <c r="T6208" i="6"/>
  <c r="T6209" i="6"/>
  <c r="T6210" i="6"/>
  <c r="T6211" i="6"/>
  <c r="T6212" i="6"/>
  <c r="T6213" i="6"/>
  <c r="T6214" i="6"/>
  <c r="T6215" i="6"/>
  <c r="T6216" i="6"/>
  <c r="T6217" i="6"/>
  <c r="T6218" i="6"/>
  <c r="T6219" i="6"/>
  <c r="T6220" i="6"/>
  <c r="T6221" i="6"/>
  <c r="T6222" i="6"/>
  <c r="T6223" i="6"/>
  <c r="T6224" i="6"/>
  <c r="T6225" i="6"/>
  <c r="T6226" i="6"/>
  <c r="T6227" i="6"/>
  <c r="T6228" i="6"/>
  <c r="T6229" i="6"/>
  <c r="T6230" i="6"/>
  <c r="T6231" i="6"/>
  <c r="T6232" i="6"/>
  <c r="T6233" i="6"/>
  <c r="T6234" i="6"/>
  <c r="T6235" i="6"/>
  <c r="T6236" i="6"/>
  <c r="T6237" i="6"/>
  <c r="T6238" i="6"/>
  <c r="T6239" i="6"/>
  <c r="T6240" i="6"/>
  <c r="T6241" i="6"/>
  <c r="T6242" i="6"/>
  <c r="T6243" i="6"/>
  <c r="T6244" i="6"/>
  <c r="T6245" i="6"/>
  <c r="T6246" i="6"/>
  <c r="T6247" i="6"/>
  <c r="T6248" i="6"/>
  <c r="T6249" i="6"/>
  <c r="T6250" i="6"/>
  <c r="T6251" i="6"/>
  <c r="T6252" i="6"/>
  <c r="T6253" i="6"/>
  <c r="T6254" i="6"/>
  <c r="T6255" i="6"/>
  <c r="T6256" i="6"/>
  <c r="T6257" i="6"/>
  <c r="T6258" i="6"/>
  <c r="T6259" i="6"/>
  <c r="T6260" i="6"/>
  <c r="T6261" i="6"/>
  <c r="T6262" i="6"/>
  <c r="T6263" i="6"/>
  <c r="T6264" i="6"/>
  <c r="T6265" i="6"/>
  <c r="T6266" i="6"/>
  <c r="T6267" i="6"/>
  <c r="T6268" i="6"/>
  <c r="T6269" i="6"/>
  <c r="T6270" i="6"/>
  <c r="T6271" i="6"/>
  <c r="T6272" i="6"/>
  <c r="T6273" i="6"/>
  <c r="T6274" i="6"/>
  <c r="T6275" i="6"/>
  <c r="T6276" i="6"/>
  <c r="T6277" i="6"/>
  <c r="T6278" i="6"/>
  <c r="T6279" i="6"/>
  <c r="T6280" i="6"/>
  <c r="T6281" i="6"/>
  <c r="T6282" i="6"/>
  <c r="T6283" i="6"/>
  <c r="T6284" i="6"/>
  <c r="T6285" i="6"/>
  <c r="T6286" i="6"/>
  <c r="T6287" i="6"/>
  <c r="T6288" i="6"/>
  <c r="T6289" i="6"/>
  <c r="T6290" i="6"/>
  <c r="T6291" i="6"/>
  <c r="T6292" i="6"/>
  <c r="T6293" i="6"/>
  <c r="T6294" i="6"/>
  <c r="T6295" i="6"/>
  <c r="T6296" i="6"/>
  <c r="T6297" i="6"/>
  <c r="T6298" i="6"/>
  <c r="T6299" i="6"/>
  <c r="T6300" i="6"/>
  <c r="T6301" i="6"/>
  <c r="T6302" i="6"/>
  <c r="T6303" i="6"/>
  <c r="T6304" i="6"/>
  <c r="T6305" i="6"/>
  <c r="T6306" i="6"/>
  <c r="T6307" i="6"/>
  <c r="T6308" i="6"/>
  <c r="T6309" i="6"/>
  <c r="T6310" i="6"/>
  <c r="T6311" i="6"/>
  <c r="T6312" i="6"/>
  <c r="T6313" i="6"/>
  <c r="T6314" i="6"/>
  <c r="T6315" i="6"/>
  <c r="T6316" i="6"/>
  <c r="T6317" i="6"/>
  <c r="T6318" i="6"/>
  <c r="T6319" i="6"/>
  <c r="T6320" i="6"/>
  <c r="T6321" i="6"/>
  <c r="T6322" i="6"/>
  <c r="T6323" i="6"/>
  <c r="T6324" i="6"/>
  <c r="T6325" i="6"/>
  <c r="T6326" i="6"/>
  <c r="T6327" i="6"/>
  <c r="T6328" i="6"/>
  <c r="T6329" i="6"/>
  <c r="T6330" i="6"/>
  <c r="T6331" i="6"/>
  <c r="T6332" i="6"/>
  <c r="T6333" i="6"/>
  <c r="T6334" i="6"/>
  <c r="T6335" i="6"/>
  <c r="T6336" i="6"/>
  <c r="T6337" i="6"/>
  <c r="T6338" i="6"/>
  <c r="T6339" i="6"/>
  <c r="T6340" i="6"/>
  <c r="T6341" i="6"/>
  <c r="T6342" i="6"/>
  <c r="T6343" i="6"/>
  <c r="T6344" i="6"/>
  <c r="T6345" i="6"/>
  <c r="T6346" i="6"/>
  <c r="T6347" i="6"/>
  <c r="T6348" i="6"/>
  <c r="T6349" i="6"/>
  <c r="T6350" i="6"/>
  <c r="T6351" i="6"/>
  <c r="T6352" i="6"/>
  <c r="T6353" i="6"/>
  <c r="T6354" i="6"/>
  <c r="T6355" i="6"/>
  <c r="T6356" i="6"/>
  <c r="T6357" i="6"/>
  <c r="T6358" i="6"/>
  <c r="T6359" i="6"/>
  <c r="T6360" i="6"/>
  <c r="T6361" i="6"/>
  <c r="T6362" i="6"/>
  <c r="T6363" i="6"/>
  <c r="T6364" i="6"/>
  <c r="T6365" i="6"/>
  <c r="T6366" i="6"/>
  <c r="T6367" i="6"/>
  <c r="T6368" i="6"/>
  <c r="T6369" i="6"/>
  <c r="T6370" i="6"/>
  <c r="T6371" i="6"/>
  <c r="T6372" i="6"/>
  <c r="T6373" i="6"/>
  <c r="T6374" i="6"/>
  <c r="T6375" i="6"/>
  <c r="T6376" i="6"/>
  <c r="T6377" i="6"/>
  <c r="T6378" i="6"/>
  <c r="T6379" i="6"/>
  <c r="T6380" i="6"/>
  <c r="T6381" i="6"/>
  <c r="T6382" i="6"/>
  <c r="T6383" i="6"/>
  <c r="T6384" i="6"/>
  <c r="T6385" i="6"/>
  <c r="T6386" i="6"/>
  <c r="T6387" i="6"/>
  <c r="T6388" i="6"/>
  <c r="T6389" i="6"/>
  <c r="T6390" i="6"/>
  <c r="T6391" i="6"/>
  <c r="T6392" i="6"/>
  <c r="T6393" i="6"/>
  <c r="T6394" i="6"/>
  <c r="T6395" i="6"/>
  <c r="T6396" i="6"/>
  <c r="T6397" i="6"/>
  <c r="T6398" i="6"/>
  <c r="T6399" i="6"/>
  <c r="T6400" i="6"/>
  <c r="T6401" i="6"/>
  <c r="T6402" i="6"/>
  <c r="T6403" i="6"/>
  <c r="T6404" i="6"/>
  <c r="T6405" i="6"/>
  <c r="T6406" i="6"/>
  <c r="T6407" i="6"/>
  <c r="T6408" i="6"/>
  <c r="T6409" i="6"/>
  <c r="T6410" i="6"/>
  <c r="T6411" i="6"/>
  <c r="T6412" i="6"/>
  <c r="T6413" i="6"/>
  <c r="T6414" i="6"/>
  <c r="T6415" i="6"/>
  <c r="T6416" i="6"/>
  <c r="T6417" i="6"/>
  <c r="T6418" i="6"/>
  <c r="T6419" i="6"/>
  <c r="T6420" i="6"/>
  <c r="T6421" i="6"/>
  <c r="T6422" i="6"/>
  <c r="T6423" i="6"/>
  <c r="T6424" i="6"/>
  <c r="T6425" i="6"/>
  <c r="T6426" i="6"/>
  <c r="T6427" i="6"/>
  <c r="T6428" i="6"/>
  <c r="T6429" i="6"/>
  <c r="T6430" i="6"/>
  <c r="T6431" i="6"/>
  <c r="T6432" i="6"/>
  <c r="T6433" i="6"/>
  <c r="T6434" i="6"/>
  <c r="T6435" i="6"/>
  <c r="T6436" i="6"/>
  <c r="T6437" i="6"/>
  <c r="T6438" i="6"/>
  <c r="T6439" i="6"/>
  <c r="T6440" i="6"/>
  <c r="T6441" i="6"/>
  <c r="T6442" i="6"/>
  <c r="T6443" i="6"/>
  <c r="T6444" i="6"/>
  <c r="T6445" i="6"/>
  <c r="T6446" i="6"/>
  <c r="T6447" i="6"/>
  <c r="T6448" i="6"/>
  <c r="T6449" i="6"/>
  <c r="T6450" i="6"/>
  <c r="T6451" i="6"/>
  <c r="T6452" i="6"/>
  <c r="T6453" i="6"/>
  <c r="T6454" i="6"/>
  <c r="T6455" i="6"/>
  <c r="T6456" i="6"/>
  <c r="T6457" i="6"/>
  <c r="T6458" i="6"/>
  <c r="T6459" i="6"/>
  <c r="T6460" i="6"/>
  <c r="T6461" i="6"/>
  <c r="T6462" i="6"/>
  <c r="T6463" i="6"/>
  <c r="T6464" i="6"/>
  <c r="T6465" i="6"/>
  <c r="T6466" i="6"/>
  <c r="T6467" i="6"/>
  <c r="T6468" i="6"/>
  <c r="T6469" i="6"/>
  <c r="T6470" i="6"/>
  <c r="T6471" i="6"/>
  <c r="T6472" i="6"/>
  <c r="T6473" i="6"/>
  <c r="T6474" i="6"/>
  <c r="T6475" i="6"/>
  <c r="T6476" i="6"/>
  <c r="T6477" i="6"/>
  <c r="T6478" i="6"/>
  <c r="T6479" i="6"/>
  <c r="T6480" i="6"/>
  <c r="T6481" i="6"/>
  <c r="T6482" i="6"/>
  <c r="T6483" i="6"/>
  <c r="T6484" i="6"/>
  <c r="T6485" i="6"/>
  <c r="T6486" i="6"/>
  <c r="T6487" i="6"/>
  <c r="T6488" i="6"/>
  <c r="T6489" i="6"/>
  <c r="T6490" i="6"/>
  <c r="T6491" i="6"/>
  <c r="T6492" i="6"/>
  <c r="T6493" i="6"/>
  <c r="T6494" i="6"/>
  <c r="T6495" i="6"/>
  <c r="T6496" i="6"/>
  <c r="T6497" i="6"/>
  <c r="T6498" i="6"/>
  <c r="T6499" i="6"/>
  <c r="T6500" i="6"/>
  <c r="T6501" i="6"/>
  <c r="T6502" i="6"/>
  <c r="T6503" i="6"/>
  <c r="T6504" i="6"/>
  <c r="T6505" i="6"/>
  <c r="T6506" i="6"/>
  <c r="T6507" i="6"/>
  <c r="T6508" i="6"/>
  <c r="T6509" i="6"/>
  <c r="T6510" i="6"/>
  <c r="T6511" i="6"/>
  <c r="T6512" i="6"/>
  <c r="T6513" i="6"/>
  <c r="T6514" i="6"/>
  <c r="T6515" i="6"/>
  <c r="T6516" i="6"/>
  <c r="T6517" i="6"/>
  <c r="T6518" i="6"/>
  <c r="T6519" i="6"/>
  <c r="T6520" i="6"/>
  <c r="T6521" i="6"/>
  <c r="T6522" i="6"/>
  <c r="T6523" i="6"/>
  <c r="T6524" i="6"/>
  <c r="T6525" i="6"/>
  <c r="T6526" i="6"/>
  <c r="T6527" i="6"/>
  <c r="T6528" i="6"/>
  <c r="T6529" i="6"/>
  <c r="T6530" i="6"/>
  <c r="T6531" i="6"/>
  <c r="T6532" i="6"/>
  <c r="T6533" i="6"/>
  <c r="T6534" i="6"/>
  <c r="T6535" i="6"/>
  <c r="T6536" i="6"/>
  <c r="T6537" i="6"/>
  <c r="T6538" i="6"/>
  <c r="T6539" i="6"/>
  <c r="T6540" i="6"/>
  <c r="T6541" i="6"/>
  <c r="T6542" i="6"/>
  <c r="T6543" i="6"/>
  <c r="T6544" i="6"/>
  <c r="T6545" i="6"/>
  <c r="T6546" i="6"/>
  <c r="T6547" i="6"/>
  <c r="T6548" i="6"/>
  <c r="T6549" i="6"/>
  <c r="T6550" i="6"/>
  <c r="T6551" i="6"/>
  <c r="T6552" i="6"/>
  <c r="T6553" i="6"/>
  <c r="T6554" i="6"/>
  <c r="T6555" i="6"/>
  <c r="T6556" i="6"/>
  <c r="T6557" i="6"/>
  <c r="T6558" i="6"/>
  <c r="T6559" i="6"/>
  <c r="T6560" i="6"/>
  <c r="T6561" i="6"/>
  <c r="T6562" i="6"/>
  <c r="T6563" i="6"/>
  <c r="T6564" i="6"/>
  <c r="T6565" i="6"/>
  <c r="T6566" i="6"/>
  <c r="T6567" i="6"/>
  <c r="T6568" i="6"/>
  <c r="T6569" i="6"/>
  <c r="T6570" i="6"/>
  <c r="T6571" i="6"/>
  <c r="T6572" i="6"/>
  <c r="T6573" i="6"/>
  <c r="T6574" i="6"/>
  <c r="T6575" i="6"/>
  <c r="T6576" i="6"/>
  <c r="T6577" i="6"/>
  <c r="T6578" i="6"/>
  <c r="T6579" i="6"/>
  <c r="T6580" i="6"/>
  <c r="T6581" i="6"/>
  <c r="T6582" i="6"/>
  <c r="T6583" i="6"/>
  <c r="T6584" i="6"/>
  <c r="T6585" i="6"/>
  <c r="T6586" i="6"/>
  <c r="T6587" i="6"/>
  <c r="T6588" i="6"/>
  <c r="T6589" i="6"/>
  <c r="T6590" i="6"/>
  <c r="T6591" i="6"/>
  <c r="T6592" i="6"/>
  <c r="T6593" i="6"/>
  <c r="T6594" i="6"/>
  <c r="T6595" i="6"/>
  <c r="T6596" i="6"/>
  <c r="T6597" i="6"/>
  <c r="T6598" i="6"/>
  <c r="T6599" i="6"/>
  <c r="T6600" i="6"/>
  <c r="T6601" i="6"/>
  <c r="T6602" i="6"/>
  <c r="T6603" i="6"/>
  <c r="T6604" i="6"/>
  <c r="T6605" i="6"/>
  <c r="T6606" i="6"/>
  <c r="T6607" i="6"/>
  <c r="T6608" i="6"/>
  <c r="T6609" i="6"/>
  <c r="T6610" i="6"/>
  <c r="T6611" i="6"/>
  <c r="T6612" i="6"/>
  <c r="T6613" i="6"/>
  <c r="T6614" i="6"/>
  <c r="T6615" i="6"/>
  <c r="T6616" i="6"/>
  <c r="T6617" i="6"/>
  <c r="T6618" i="6"/>
  <c r="T6619" i="6"/>
  <c r="T6620" i="6"/>
  <c r="T6621" i="6"/>
  <c r="T6622" i="6"/>
  <c r="T6623" i="6"/>
  <c r="T6624" i="6"/>
  <c r="T6625" i="6"/>
  <c r="T6626" i="6"/>
  <c r="T6627" i="6"/>
  <c r="T6628" i="6"/>
  <c r="T6629" i="6"/>
  <c r="T6630" i="6"/>
  <c r="T6631" i="6"/>
  <c r="T6632" i="6"/>
  <c r="T6633" i="6"/>
  <c r="T6634" i="6"/>
  <c r="T6635" i="6"/>
  <c r="T6636" i="6"/>
  <c r="T6637" i="6"/>
  <c r="T6638" i="6"/>
  <c r="T6639" i="6"/>
  <c r="T6640" i="6"/>
  <c r="T6641" i="6"/>
  <c r="T6642" i="6"/>
  <c r="T6643" i="6"/>
  <c r="T6644" i="6"/>
  <c r="T6645" i="6"/>
  <c r="T6646" i="6"/>
  <c r="T6647" i="6"/>
  <c r="T6648" i="6"/>
  <c r="T6649" i="6"/>
  <c r="T6650" i="6"/>
  <c r="T6651" i="6"/>
  <c r="T6652" i="6"/>
  <c r="T6653" i="6"/>
  <c r="T6654" i="6"/>
  <c r="T6655" i="6"/>
  <c r="T6656" i="6"/>
  <c r="T6657" i="6"/>
  <c r="T6658" i="6"/>
  <c r="T6659" i="6"/>
  <c r="T6660" i="6"/>
  <c r="T6661" i="6"/>
  <c r="T6662" i="6"/>
  <c r="T6663" i="6"/>
  <c r="T6664" i="6"/>
  <c r="T6665" i="6"/>
  <c r="T6666" i="6"/>
  <c r="T6667" i="6"/>
  <c r="T6668" i="6"/>
  <c r="T6669" i="6"/>
  <c r="T6670" i="6"/>
  <c r="T6671" i="6"/>
  <c r="T6672" i="6"/>
  <c r="T6673" i="6"/>
  <c r="T6674" i="6"/>
  <c r="T6675" i="6"/>
  <c r="T6676" i="6"/>
  <c r="T6677" i="6"/>
  <c r="T6678" i="6"/>
  <c r="T6679" i="6"/>
  <c r="T6680" i="6"/>
  <c r="T6681" i="6"/>
  <c r="T6682" i="6"/>
  <c r="T6683" i="6"/>
  <c r="T6684" i="6"/>
  <c r="T6685" i="6"/>
  <c r="T6686" i="6"/>
  <c r="T6687" i="6"/>
  <c r="T6688" i="6"/>
  <c r="T6689" i="6"/>
  <c r="T6690" i="6"/>
  <c r="T6691" i="6"/>
  <c r="T6692" i="6"/>
  <c r="T6693" i="6"/>
  <c r="T6694" i="6"/>
  <c r="T6695" i="6"/>
  <c r="T6696" i="6"/>
  <c r="T6697" i="6"/>
  <c r="T6698" i="6"/>
  <c r="T6699" i="6"/>
  <c r="T6700" i="6"/>
  <c r="T6701" i="6"/>
  <c r="T6702" i="6"/>
  <c r="T6703" i="6"/>
  <c r="T6704" i="6"/>
  <c r="T6705" i="6"/>
  <c r="T6706" i="6"/>
  <c r="T6707" i="6"/>
  <c r="T6708" i="6"/>
  <c r="T6709" i="6"/>
  <c r="T6710" i="6"/>
  <c r="T6711" i="6"/>
  <c r="T6712" i="6"/>
  <c r="T6713" i="6"/>
  <c r="T6714" i="6"/>
  <c r="T6715" i="6"/>
  <c r="T6716" i="6"/>
  <c r="T6717" i="6"/>
  <c r="T6718" i="6"/>
  <c r="T6719" i="6"/>
  <c r="T6720" i="6"/>
  <c r="T6721" i="6"/>
  <c r="T6722" i="6"/>
  <c r="T6723" i="6"/>
  <c r="T6724" i="6"/>
  <c r="T6725" i="6"/>
  <c r="T6726" i="6"/>
  <c r="T6727" i="6"/>
  <c r="T6728" i="6"/>
  <c r="T6729" i="6"/>
  <c r="T6730" i="6"/>
  <c r="T6731" i="6"/>
  <c r="T6732" i="6"/>
  <c r="T6733" i="6"/>
  <c r="T6734" i="6"/>
  <c r="T6735" i="6"/>
  <c r="T6736" i="6"/>
  <c r="T6737" i="6"/>
  <c r="T6738" i="6"/>
  <c r="T6739" i="6"/>
  <c r="T6740" i="6"/>
  <c r="T6741" i="6"/>
  <c r="T6742" i="6"/>
  <c r="T6743" i="6"/>
  <c r="T6744" i="6"/>
  <c r="T6745" i="6"/>
  <c r="T6746" i="6"/>
  <c r="T6747" i="6"/>
  <c r="T6748" i="6"/>
  <c r="T6749" i="6"/>
  <c r="T6750" i="6"/>
  <c r="T6751" i="6"/>
  <c r="T6752" i="6"/>
  <c r="T6753" i="6"/>
  <c r="T6754" i="6"/>
  <c r="T6755" i="6"/>
  <c r="T6756" i="6"/>
  <c r="T6757" i="6"/>
  <c r="T6758" i="6"/>
  <c r="T6759" i="6"/>
  <c r="T6760" i="6"/>
  <c r="T6761" i="6"/>
  <c r="T6762" i="6"/>
  <c r="T6763" i="6"/>
  <c r="T6764" i="6"/>
  <c r="T6765" i="6"/>
  <c r="T6766" i="6"/>
  <c r="T6767" i="6"/>
  <c r="T6768" i="6"/>
  <c r="T6769" i="6"/>
  <c r="T6770" i="6"/>
  <c r="T6771" i="6"/>
  <c r="T6772" i="6"/>
  <c r="T6773" i="6"/>
  <c r="T6774" i="6"/>
  <c r="T6775" i="6"/>
  <c r="T6776" i="6"/>
  <c r="T6777" i="6"/>
  <c r="T6778" i="6"/>
  <c r="T6779" i="6"/>
  <c r="T6780" i="6"/>
  <c r="T6781" i="6"/>
  <c r="T6782" i="6"/>
  <c r="T6783" i="6"/>
  <c r="T6784" i="6"/>
  <c r="T6785" i="6"/>
  <c r="T6786" i="6"/>
  <c r="T6787" i="6"/>
  <c r="T6788" i="6"/>
  <c r="T6789" i="6"/>
  <c r="T6790" i="6"/>
  <c r="T6791" i="6"/>
  <c r="T6792" i="6"/>
  <c r="T6793" i="6"/>
  <c r="T6794" i="6"/>
  <c r="T6795" i="6"/>
  <c r="T6796" i="6"/>
  <c r="T6797" i="6"/>
  <c r="T6798" i="6"/>
  <c r="T6799" i="6"/>
  <c r="T6800" i="6"/>
  <c r="T6801" i="6"/>
  <c r="T6802" i="6"/>
  <c r="T6803" i="6"/>
  <c r="T6804" i="6"/>
  <c r="T6805" i="6"/>
  <c r="T6806" i="6"/>
  <c r="T6807" i="6"/>
  <c r="T6808" i="6"/>
  <c r="T6809" i="6"/>
  <c r="T6810" i="6"/>
  <c r="T6811" i="6"/>
  <c r="T6812" i="6"/>
  <c r="T6813" i="6"/>
  <c r="T6814" i="6"/>
  <c r="T6815" i="6"/>
  <c r="T6816" i="6"/>
  <c r="T6817" i="6"/>
  <c r="T6818" i="6"/>
  <c r="T6819" i="6"/>
  <c r="T6820" i="6"/>
  <c r="T6821" i="6"/>
  <c r="T6822" i="6"/>
  <c r="T6823" i="6"/>
  <c r="T6824" i="6"/>
  <c r="T6825" i="6"/>
  <c r="T6826" i="6"/>
  <c r="T6827" i="6"/>
  <c r="T6828" i="6"/>
  <c r="T6829" i="6"/>
  <c r="T6830" i="6"/>
  <c r="T6831" i="6"/>
  <c r="T6832" i="6"/>
  <c r="T6833" i="6"/>
  <c r="T6834" i="6"/>
  <c r="T6835" i="6"/>
  <c r="T6836" i="6"/>
  <c r="T6837" i="6"/>
  <c r="T6838" i="6"/>
  <c r="T6839" i="6"/>
  <c r="T6840" i="6"/>
  <c r="T6841" i="6"/>
  <c r="T6842" i="6"/>
  <c r="T6843" i="6"/>
  <c r="T6844" i="6"/>
  <c r="T6845" i="6"/>
  <c r="T6846" i="6"/>
  <c r="T6847" i="6"/>
  <c r="T6848" i="6"/>
  <c r="T6849" i="6"/>
  <c r="T6850" i="6"/>
  <c r="T6851" i="6"/>
  <c r="T6852" i="6"/>
  <c r="T6853" i="6"/>
  <c r="T6854" i="6"/>
  <c r="T6855" i="6"/>
  <c r="T6856" i="6"/>
  <c r="T6857" i="6"/>
  <c r="T6858" i="6"/>
  <c r="T6859" i="6"/>
  <c r="T6860" i="6"/>
  <c r="T6861" i="6"/>
  <c r="T6862" i="6"/>
  <c r="T6863" i="6"/>
  <c r="T6864" i="6"/>
  <c r="T6865" i="6"/>
  <c r="T6866" i="6"/>
  <c r="T6867" i="6"/>
  <c r="T6868" i="6"/>
  <c r="T6869" i="6"/>
  <c r="T6870" i="6"/>
  <c r="T6871" i="6"/>
  <c r="T6872" i="6"/>
  <c r="T6873" i="6"/>
  <c r="T6874" i="6"/>
  <c r="T6875" i="6"/>
  <c r="T6876" i="6"/>
  <c r="T6877" i="6"/>
  <c r="T6878" i="6"/>
  <c r="T6879" i="6"/>
  <c r="T6880" i="6"/>
  <c r="T6881" i="6"/>
  <c r="T6882" i="6"/>
  <c r="T6883" i="6"/>
  <c r="T6884" i="6"/>
  <c r="T6885" i="6"/>
  <c r="T6886" i="6"/>
  <c r="T6887" i="6"/>
  <c r="T6888" i="6"/>
  <c r="T6889" i="6"/>
  <c r="T6890" i="6"/>
  <c r="T6891" i="6"/>
  <c r="T6892" i="6"/>
  <c r="T6893" i="6"/>
  <c r="T6894" i="6"/>
  <c r="T6895" i="6"/>
  <c r="T6896" i="6"/>
  <c r="T6897" i="6"/>
  <c r="T6898" i="6"/>
  <c r="T6899" i="6"/>
  <c r="T6900" i="6"/>
  <c r="T6901" i="6"/>
  <c r="T6902" i="6"/>
  <c r="T6903" i="6"/>
  <c r="T6904" i="6"/>
  <c r="T6905" i="6"/>
  <c r="T6906" i="6"/>
  <c r="T6907" i="6"/>
  <c r="T6908" i="6"/>
  <c r="T6909" i="6"/>
  <c r="T6910" i="6"/>
  <c r="T6911" i="6"/>
  <c r="T6912" i="6"/>
  <c r="T6913" i="6"/>
  <c r="T6914" i="6"/>
  <c r="T6915" i="6"/>
  <c r="T6916" i="6"/>
  <c r="T6917" i="6"/>
  <c r="T6918" i="6"/>
  <c r="T6919" i="6"/>
  <c r="T6920" i="6"/>
  <c r="T6921" i="6"/>
  <c r="T6922" i="6"/>
  <c r="T6923" i="6"/>
  <c r="T6924" i="6"/>
  <c r="T6925" i="6"/>
  <c r="T6926" i="6"/>
  <c r="T6927" i="6"/>
  <c r="T6928" i="6"/>
  <c r="T6929" i="6"/>
  <c r="T6930" i="6"/>
  <c r="T6931" i="6"/>
  <c r="T6932" i="6"/>
  <c r="T6933" i="6"/>
  <c r="T6934" i="6"/>
  <c r="T6935" i="6"/>
  <c r="T6936" i="6"/>
  <c r="T6937" i="6"/>
  <c r="T6938" i="6"/>
  <c r="T6939" i="6"/>
  <c r="T6940" i="6"/>
  <c r="T6941" i="6"/>
  <c r="T6942" i="6"/>
  <c r="T6943" i="6"/>
  <c r="T6944" i="6"/>
  <c r="T6945" i="6"/>
  <c r="T6946" i="6"/>
  <c r="T6947" i="6"/>
  <c r="T6948" i="6"/>
  <c r="T6949" i="6"/>
  <c r="T6950" i="6"/>
  <c r="T6951" i="6"/>
  <c r="T6952" i="6"/>
  <c r="T6953" i="6"/>
  <c r="T6954" i="6"/>
  <c r="T6955" i="6"/>
  <c r="T6956" i="6"/>
  <c r="T6957" i="6"/>
  <c r="T6958" i="6"/>
  <c r="T6959" i="6"/>
  <c r="T6960" i="6"/>
  <c r="T6961" i="6"/>
  <c r="T6962" i="6"/>
  <c r="T6963" i="6"/>
  <c r="T6964" i="6"/>
  <c r="T6965" i="6"/>
  <c r="T6966" i="6"/>
  <c r="T6967" i="6"/>
  <c r="T6968" i="6"/>
  <c r="T6969" i="6"/>
  <c r="T6970" i="6"/>
  <c r="T6971" i="6"/>
  <c r="T6972" i="6"/>
  <c r="T6973" i="6"/>
  <c r="T6974" i="6"/>
  <c r="T6975" i="6"/>
  <c r="T6976" i="6"/>
  <c r="T6977" i="6"/>
  <c r="T6978" i="6"/>
  <c r="T6979" i="6"/>
  <c r="T6980" i="6"/>
  <c r="T6981" i="6"/>
  <c r="T6982" i="6"/>
  <c r="T6983" i="6"/>
  <c r="T6984" i="6"/>
  <c r="T6985" i="6"/>
  <c r="T6986" i="6"/>
  <c r="T6987" i="6"/>
  <c r="T6988" i="6"/>
  <c r="T6989" i="6"/>
  <c r="T6990" i="6"/>
  <c r="T6991" i="6"/>
  <c r="T6992" i="6"/>
  <c r="T6993" i="6"/>
  <c r="T6994" i="6"/>
  <c r="T6995" i="6"/>
  <c r="T6996" i="6"/>
  <c r="T6997" i="6"/>
  <c r="T6998" i="6"/>
  <c r="T6999" i="6"/>
  <c r="T7000" i="6"/>
  <c r="T7001" i="6"/>
  <c r="T7002" i="6"/>
  <c r="T7003" i="6"/>
  <c r="T7004" i="6"/>
  <c r="T7005" i="6"/>
  <c r="T7006" i="6"/>
  <c r="T7007" i="6"/>
  <c r="T7008" i="6"/>
  <c r="T7009" i="6"/>
  <c r="T7010" i="6"/>
  <c r="T7011" i="6"/>
  <c r="T7012" i="6"/>
  <c r="T7013" i="6"/>
  <c r="T7014" i="6"/>
  <c r="T7015" i="6"/>
  <c r="T7016" i="6"/>
  <c r="T7017" i="6"/>
  <c r="T7018" i="6"/>
  <c r="T7019" i="6"/>
  <c r="T7020" i="6"/>
  <c r="T7021" i="6"/>
  <c r="T7022" i="6"/>
  <c r="T7023" i="6"/>
  <c r="T7024" i="6"/>
  <c r="T7025" i="6"/>
  <c r="T7026" i="6"/>
  <c r="T7027" i="6"/>
  <c r="T7028" i="6"/>
  <c r="T7029" i="6"/>
  <c r="T7030" i="6"/>
  <c r="T7031" i="6"/>
  <c r="T7032" i="6"/>
  <c r="T7033" i="6"/>
  <c r="T7034" i="6"/>
  <c r="T7035" i="6"/>
  <c r="T7036" i="6"/>
  <c r="T7037" i="6"/>
  <c r="T7038" i="6"/>
  <c r="T7039" i="6"/>
  <c r="T7040" i="6"/>
  <c r="T7041" i="6"/>
  <c r="T7042" i="6"/>
  <c r="T7043" i="6"/>
  <c r="T7044" i="6"/>
  <c r="T7045" i="6"/>
  <c r="T7046" i="6"/>
  <c r="T7047" i="6"/>
  <c r="T7048" i="6"/>
  <c r="T7049" i="6"/>
  <c r="T7050" i="6"/>
  <c r="T7051" i="6"/>
  <c r="T7052" i="6"/>
  <c r="T7053" i="6"/>
  <c r="T7054" i="6"/>
  <c r="T7055" i="6"/>
  <c r="T7056" i="6"/>
  <c r="T7057" i="6"/>
  <c r="T7058" i="6"/>
  <c r="T7059" i="6"/>
  <c r="T7060" i="6"/>
  <c r="T7061" i="6"/>
  <c r="T7062" i="6"/>
  <c r="T7063" i="6"/>
  <c r="T7064" i="6"/>
  <c r="T7065" i="6"/>
  <c r="T7066" i="6"/>
  <c r="T7067" i="6"/>
  <c r="T7068" i="6"/>
  <c r="T7069" i="6"/>
  <c r="T7070" i="6"/>
  <c r="T7071" i="6"/>
  <c r="T7072" i="6"/>
  <c r="T7073" i="6"/>
  <c r="T7074" i="6"/>
  <c r="T7075" i="6"/>
  <c r="T7076" i="6"/>
  <c r="T7077" i="6"/>
  <c r="T7078" i="6"/>
  <c r="T7079" i="6"/>
  <c r="T7080" i="6"/>
  <c r="T7081" i="6"/>
  <c r="T7082" i="6"/>
  <c r="T7083" i="6"/>
  <c r="T7084" i="6"/>
  <c r="T7085" i="6"/>
  <c r="T7086" i="6"/>
  <c r="T7087" i="6"/>
  <c r="T7088" i="6"/>
  <c r="T7089" i="6"/>
  <c r="T7090" i="6"/>
  <c r="T7091" i="6"/>
  <c r="T7092" i="6"/>
  <c r="T7093" i="6"/>
  <c r="T7094" i="6"/>
  <c r="T7095" i="6"/>
  <c r="T7096" i="6"/>
  <c r="T7097" i="6"/>
  <c r="T7098" i="6"/>
  <c r="T7099" i="6"/>
  <c r="T7100" i="6"/>
  <c r="T7101" i="6"/>
  <c r="T7102" i="6"/>
  <c r="T7103" i="6"/>
  <c r="T7104" i="6"/>
  <c r="T7105" i="6"/>
  <c r="T7106" i="6"/>
  <c r="T7107" i="6"/>
  <c r="T7108" i="6"/>
  <c r="T7109" i="6"/>
  <c r="T7110" i="6"/>
  <c r="T7111" i="6"/>
  <c r="T7112" i="6"/>
  <c r="T7113" i="6"/>
  <c r="T7114" i="6"/>
  <c r="T7115" i="6"/>
  <c r="T7116" i="6"/>
  <c r="T7117" i="6"/>
  <c r="T7118" i="6"/>
  <c r="T7119" i="6"/>
  <c r="T7120" i="6"/>
  <c r="T7121" i="6"/>
  <c r="T7122" i="6"/>
  <c r="T7123" i="6"/>
  <c r="T7124" i="6"/>
  <c r="T7125" i="6"/>
  <c r="T7126" i="6"/>
  <c r="T7127" i="6"/>
  <c r="T7128" i="6"/>
  <c r="T7129" i="6"/>
  <c r="T7130" i="6"/>
  <c r="T7131" i="6"/>
  <c r="T7132" i="6"/>
  <c r="T7133" i="6"/>
  <c r="T7134" i="6"/>
  <c r="T7135" i="6"/>
  <c r="T7136" i="6"/>
  <c r="T7137" i="6"/>
  <c r="T7138" i="6"/>
  <c r="T7139" i="6"/>
  <c r="T7140" i="6"/>
  <c r="T7141" i="6"/>
  <c r="T7142" i="6"/>
  <c r="T7143" i="6"/>
  <c r="T7144" i="6"/>
  <c r="T7145" i="6"/>
  <c r="T7146" i="6"/>
  <c r="T7147" i="6"/>
  <c r="T7148" i="6"/>
  <c r="T7149" i="6"/>
  <c r="T7150" i="6"/>
  <c r="T7151" i="6"/>
  <c r="T7152" i="6"/>
  <c r="T7153" i="6"/>
  <c r="T7154" i="6"/>
  <c r="T7155" i="6"/>
  <c r="T7156" i="6"/>
  <c r="T7157" i="6"/>
  <c r="T7158" i="6"/>
  <c r="T7159" i="6"/>
  <c r="T7160" i="6"/>
  <c r="T7161" i="6"/>
  <c r="T7162" i="6"/>
  <c r="T7163" i="6"/>
  <c r="T7164" i="6"/>
  <c r="T7165" i="6"/>
  <c r="T7166" i="6"/>
  <c r="T7167" i="6"/>
  <c r="T7168" i="6"/>
  <c r="T7169" i="6"/>
  <c r="T7170" i="6"/>
  <c r="T7171" i="6"/>
  <c r="T7172" i="6"/>
  <c r="T7173" i="6"/>
  <c r="T7174" i="6"/>
  <c r="T7175" i="6"/>
  <c r="T7176" i="6"/>
  <c r="T7177" i="6"/>
  <c r="T7178" i="6"/>
  <c r="T7179" i="6"/>
  <c r="T7180" i="6"/>
  <c r="T7181" i="6"/>
  <c r="T7182" i="6"/>
  <c r="T7183" i="6"/>
  <c r="T7184" i="6"/>
  <c r="T7185" i="6"/>
  <c r="T7186" i="6"/>
  <c r="T7187" i="6"/>
  <c r="T7188" i="6"/>
  <c r="T7189" i="6"/>
  <c r="T7190" i="6"/>
  <c r="T7191" i="6"/>
  <c r="T7192" i="6"/>
  <c r="T7193" i="6"/>
  <c r="T7194" i="6"/>
  <c r="T7195" i="6"/>
  <c r="T7196" i="6"/>
  <c r="T7197" i="6"/>
  <c r="T7198" i="6"/>
  <c r="T7199" i="6"/>
  <c r="T7200" i="6"/>
  <c r="T7201" i="6"/>
  <c r="T7202" i="6"/>
  <c r="T7203" i="6"/>
  <c r="T7204" i="6"/>
  <c r="T7205" i="6"/>
  <c r="T7206" i="6"/>
  <c r="T7207" i="6"/>
  <c r="T7208" i="6"/>
  <c r="T7209" i="6"/>
  <c r="T7210" i="6"/>
  <c r="T7211" i="6"/>
  <c r="T7212" i="6"/>
  <c r="T7213" i="6"/>
  <c r="T7214" i="6"/>
  <c r="T7215" i="6"/>
  <c r="T7216" i="6"/>
  <c r="T7217" i="6"/>
  <c r="T7218" i="6"/>
  <c r="T7219" i="6"/>
  <c r="T7220" i="6"/>
  <c r="T7221" i="6"/>
  <c r="T7222" i="6"/>
  <c r="T7223" i="6"/>
  <c r="T7224" i="6"/>
  <c r="T7225" i="6"/>
  <c r="T7226" i="6"/>
  <c r="T7227" i="6"/>
  <c r="T7228" i="6"/>
  <c r="T7229" i="6"/>
  <c r="T7230" i="6"/>
  <c r="T7231" i="6"/>
  <c r="T7232" i="6"/>
  <c r="T7233" i="6"/>
  <c r="T7234" i="6"/>
  <c r="T7235" i="6"/>
  <c r="T7236" i="6"/>
  <c r="T7237" i="6"/>
  <c r="T7238" i="6"/>
  <c r="T7239" i="6"/>
  <c r="T7240" i="6"/>
  <c r="T7241" i="6"/>
  <c r="T7242" i="6"/>
  <c r="T7243" i="6"/>
  <c r="T7244" i="6"/>
  <c r="T7245" i="6"/>
  <c r="T7246" i="6"/>
  <c r="T7247" i="6"/>
  <c r="T7248" i="6"/>
  <c r="T7249" i="6"/>
  <c r="T7250" i="6"/>
  <c r="T7251" i="6"/>
  <c r="T7252" i="6"/>
  <c r="T7253" i="6"/>
  <c r="T7254" i="6"/>
  <c r="T7255" i="6"/>
  <c r="T7256" i="6"/>
  <c r="T7257" i="6"/>
  <c r="T7258" i="6"/>
  <c r="T7259" i="6"/>
  <c r="T7260" i="6"/>
  <c r="T7261" i="6"/>
  <c r="T7262" i="6"/>
  <c r="T7263" i="6"/>
  <c r="T7264" i="6"/>
  <c r="T7265" i="6"/>
  <c r="T7266" i="6"/>
  <c r="T7267" i="6"/>
  <c r="T7268" i="6"/>
  <c r="T7269" i="6"/>
  <c r="T7270" i="6"/>
  <c r="T7271" i="6"/>
  <c r="T7272" i="6"/>
  <c r="T7273" i="6"/>
  <c r="T7274" i="6"/>
  <c r="T7275" i="6"/>
  <c r="T7276" i="6"/>
  <c r="T7277" i="6"/>
  <c r="T7278" i="6"/>
  <c r="T7279" i="6"/>
  <c r="T7280" i="6"/>
  <c r="T7281" i="6"/>
  <c r="T7282" i="6"/>
  <c r="T7283" i="6"/>
  <c r="T7284" i="6"/>
  <c r="T7285" i="6"/>
  <c r="T7286" i="6"/>
  <c r="T7287" i="6"/>
  <c r="T7288" i="6"/>
  <c r="T7289" i="6"/>
  <c r="T7290" i="6"/>
  <c r="T7291" i="6"/>
  <c r="T7292" i="6"/>
  <c r="T7293" i="6"/>
  <c r="T7294" i="6"/>
  <c r="T7295" i="6"/>
  <c r="T7296" i="6"/>
  <c r="T7297" i="6"/>
  <c r="T7298" i="6"/>
  <c r="T7299" i="6"/>
  <c r="T7300" i="6"/>
  <c r="T7301" i="6"/>
  <c r="T7302" i="6"/>
  <c r="T7303" i="6"/>
  <c r="T7304" i="6"/>
  <c r="T7305" i="6"/>
  <c r="T7306" i="6"/>
  <c r="T7307" i="6"/>
  <c r="T7308" i="6"/>
  <c r="T7309" i="6"/>
  <c r="T7310" i="6"/>
  <c r="T7311" i="6"/>
  <c r="T7312" i="6"/>
  <c r="T7313" i="6"/>
  <c r="T7314" i="6"/>
  <c r="T7315" i="6"/>
  <c r="T7316" i="6"/>
  <c r="T7317" i="6"/>
  <c r="T7318" i="6"/>
  <c r="T7319" i="6"/>
  <c r="T7320" i="6"/>
  <c r="T7321" i="6"/>
  <c r="T7322" i="6"/>
  <c r="T7323" i="6"/>
  <c r="T7324" i="6"/>
  <c r="T7325" i="6"/>
  <c r="T7326" i="6"/>
  <c r="T7327" i="6"/>
  <c r="T7328" i="6"/>
  <c r="T7329" i="6"/>
  <c r="T7330" i="6"/>
  <c r="T7331" i="6"/>
  <c r="T7332" i="6"/>
  <c r="T7333" i="6"/>
  <c r="T7334" i="6"/>
  <c r="T7335" i="6"/>
  <c r="T7336" i="6"/>
  <c r="T7337" i="6"/>
  <c r="T7338" i="6"/>
  <c r="T7339" i="6"/>
  <c r="T7340" i="6"/>
  <c r="T7341" i="6"/>
  <c r="T7342" i="6"/>
  <c r="T7343" i="6"/>
  <c r="T7344" i="6"/>
  <c r="T7345" i="6"/>
  <c r="T7346" i="6"/>
  <c r="T7347" i="6"/>
  <c r="T7348" i="6"/>
  <c r="T7349" i="6"/>
  <c r="T7350" i="6"/>
  <c r="T7351" i="6"/>
  <c r="T7352" i="6"/>
  <c r="T7353" i="6"/>
  <c r="T7354" i="6"/>
  <c r="T7355" i="6"/>
  <c r="T7356" i="6"/>
  <c r="T7357" i="6"/>
  <c r="T7358" i="6"/>
  <c r="T7359" i="6"/>
  <c r="T7360" i="6"/>
  <c r="T7361" i="6"/>
  <c r="T7362" i="6"/>
  <c r="T7363" i="6"/>
  <c r="T7364" i="6"/>
  <c r="T7365" i="6"/>
  <c r="T7366" i="6"/>
  <c r="T7367" i="6"/>
  <c r="T7368" i="6"/>
  <c r="T7369" i="6"/>
  <c r="T7370" i="6"/>
  <c r="T7371" i="6"/>
  <c r="T7372" i="6"/>
  <c r="T7373" i="6"/>
  <c r="T7374" i="6"/>
  <c r="T7375" i="6"/>
  <c r="T7376" i="6"/>
  <c r="T7377" i="6"/>
  <c r="T7378" i="6"/>
  <c r="T7379" i="6"/>
  <c r="T7380" i="6"/>
  <c r="T7381" i="6"/>
  <c r="T7382" i="6"/>
  <c r="T7383" i="6"/>
  <c r="T7384" i="6"/>
  <c r="T7385" i="6"/>
  <c r="T7386" i="6"/>
  <c r="T7387" i="6"/>
  <c r="T7388" i="6"/>
  <c r="T7389" i="6"/>
  <c r="T7390" i="6"/>
  <c r="T7391" i="6"/>
  <c r="T7392" i="6"/>
  <c r="T7393" i="6"/>
  <c r="T7394" i="6"/>
  <c r="T7395" i="6"/>
  <c r="T7396" i="6"/>
  <c r="T7397" i="6"/>
  <c r="T7398" i="6"/>
  <c r="T7399" i="6"/>
  <c r="T7400" i="6"/>
  <c r="T7401" i="6"/>
  <c r="T7402" i="6"/>
  <c r="T7403" i="6"/>
  <c r="T7404" i="6"/>
  <c r="T7405" i="6"/>
  <c r="T7406" i="6"/>
  <c r="T7407" i="6"/>
  <c r="T7408" i="6"/>
  <c r="T7409" i="6"/>
  <c r="T7410" i="6"/>
  <c r="T7411" i="6"/>
  <c r="T7412" i="6"/>
  <c r="T7413" i="6"/>
  <c r="T7414" i="6"/>
  <c r="T7415" i="6"/>
  <c r="T7416" i="6"/>
  <c r="T7417" i="6"/>
  <c r="T7418" i="6"/>
  <c r="T7419" i="6"/>
  <c r="T7420" i="6"/>
  <c r="T7421" i="6"/>
  <c r="T7422" i="6"/>
  <c r="T7423" i="6"/>
  <c r="T7424" i="6"/>
  <c r="T7425" i="6"/>
  <c r="T7426" i="6"/>
  <c r="T7427" i="6"/>
  <c r="T7428" i="6"/>
  <c r="T7429" i="6"/>
  <c r="T7430" i="6"/>
  <c r="T7431" i="6"/>
  <c r="T7432" i="6"/>
  <c r="T7433" i="6"/>
  <c r="T7434" i="6"/>
  <c r="T7435" i="6"/>
  <c r="T7436" i="6"/>
  <c r="T7437" i="6"/>
  <c r="T7438" i="6"/>
  <c r="T7439" i="6"/>
  <c r="T7440" i="6"/>
  <c r="T7441" i="6"/>
  <c r="T7442" i="6"/>
  <c r="T7443" i="6"/>
  <c r="T7444" i="6"/>
  <c r="T7445" i="6"/>
  <c r="T7446" i="6"/>
  <c r="T7447" i="6"/>
  <c r="T7448" i="6"/>
  <c r="T7449" i="6"/>
  <c r="T7450" i="6"/>
  <c r="T7451" i="6"/>
  <c r="T7452" i="6"/>
  <c r="T7453" i="6"/>
  <c r="T7454" i="6"/>
  <c r="T7455" i="6"/>
  <c r="T7456" i="6"/>
  <c r="T7457" i="6"/>
  <c r="T7458" i="6"/>
  <c r="T7459" i="6"/>
  <c r="T7460" i="6"/>
  <c r="T7461" i="6"/>
  <c r="T7462" i="6"/>
  <c r="T7463" i="6"/>
  <c r="T7464" i="6"/>
  <c r="T7465" i="6"/>
  <c r="T7466" i="6"/>
  <c r="T7467" i="6"/>
  <c r="T7468" i="6"/>
  <c r="T7469" i="6"/>
  <c r="T7470" i="6"/>
  <c r="T7471" i="6"/>
  <c r="T7472" i="6"/>
  <c r="T7473" i="6"/>
  <c r="T7474" i="6"/>
  <c r="T7475" i="6"/>
  <c r="T7476" i="6"/>
  <c r="T7477" i="6"/>
  <c r="T7478" i="6"/>
  <c r="T7479" i="6"/>
  <c r="T7480" i="6"/>
  <c r="T7481" i="6"/>
  <c r="T7482" i="6"/>
  <c r="T7483" i="6"/>
  <c r="T7484" i="6"/>
  <c r="T7485" i="6"/>
  <c r="T7486" i="6"/>
  <c r="T7487" i="6"/>
  <c r="T7488" i="6"/>
  <c r="T7489" i="6"/>
  <c r="T7490" i="6"/>
  <c r="T7491" i="6"/>
  <c r="T7492" i="6"/>
  <c r="T7493" i="6"/>
  <c r="T7494" i="6"/>
  <c r="T7495" i="6"/>
  <c r="T7496" i="6"/>
  <c r="T7497" i="6"/>
  <c r="T7498" i="6"/>
  <c r="T7499" i="6"/>
  <c r="T7500" i="6"/>
  <c r="T7501" i="6"/>
  <c r="T7502" i="6"/>
  <c r="T7503" i="6"/>
  <c r="T7504" i="6"/>
  <c r="T7505" i="6"/>
  <c r="T7506" i="6"/>
  <c r="T7507" i="6"/>
  <c r="T7508" i="6"/>
  <c r="T7509" i="6"/>
  <c r="T7510" i="6"/>
  <c r="T7511" i="6"/>
  <c r="T7512" i="6"/>
  <c r="T7513" i="6"/>
  <c r="T7514" i="6"/>
  <c r="T7515" i="6"/>
  <c r="T7516" i="6"/>
  <c r="T7517" i="6"/>
  <c r="T7518" i="6"/>
  <c r="T7519" i="6"/>
  <c r="T7520" i="6"/>
  <c r="T7521" i="6"/>
  <c r="T7522" i="6"/>
  <c r="T7523" i="6"/>
  <c r="T7524" i="6"/>
  <c r="T7525" i="6"/>
  <c r="T7526" i="6"/>
  <c r="T7527" i="6"/>
  <c r="T7528" i="6"/>
  <c r="T7529" i="6"/>
  <c r="T7530" i="6"/>
  <c r="T7531" i="6"/>
  <c r="T7532" i="6"/>
  <c r="T7533" i="6"/>
  <c r="T7534" i="6"/>
  <c r="T7535" i="6"/>
  <c r="T7536" i="6"/>
  <c r="T7537" i="6"/>
  <c r="T7538" i="6"/>
  <c r="T7539" i="6"/>
  <c r="T7540" i="6"/>
  <c r="T7541" i="6"/>
  <c r="T7542" i="6"/>
  <c r="T7543" i="6"/>
  <c r="T7544" i="6"/>
  <c r="T7545" i="6"/>
  <c r="T7546" i="6"/>
  <c r="T7547" i="6"/>
  <c r="T7548" i="6"/>
  <c r="T7549" i="6"/>
  <c r="T7550" i="6"/>
  <c r="T7551" i="6"/>
  <c r="T7552" i="6"/>
  <c r="T7553" i="6"/>
  <c r="T7554" i="6"/>
  <c r="T7555" i="6"/>
  <c r="T7556" i="6"/>
  <c r="T7557" i="6"/>
  <c r="T7558" i="6"/>
  <c r="T7559" i="6"/>
  <c r="T7560" i="6"/>
  <c r="T7561" i="6"/>
  <c r="T7562" i="6"/>
  <c r="T7563" i="6"/>
  <c r="T7564" i="6"/>
  <c r="T7565" i="6"/>
  <c r="T7566" i="6"/>
  <c r="T7567" i="6"/>
  <c r="T7568" i="6"/>
  <c r="T7569" i="6"/>
  <c r="T7570" i="6"/>
  <c r="T7571" i="6"/>
  <c r="T7572" i="6"/>
  <c r="T7573" i="6"/>
  <c r="T7574" i="6"/>
  <c r="T7575" i="6"/>
  <c r="T7576" i="6"/>
  <c r="T7577" i="6"/>
  <c r="T7578" i="6"/>
  <c r="T7579" i="6"/>
  <c r="T7580" i="6"/>
  <c r="T7581" i="6"/>
  <c r="T7582" i="6"/>
  <c r="T7583" i="6"/>
  <c r="T7584" i="6"/>
  <c r="T7585" i="6"/>
  <c r="T7586" i="6"/>
  <c r="T7587" i="6"/>
  <c r="T7588" i="6"/>
  <c r="T7589" i="6"/>
  <c r="T7590" i="6"/>
  <c r="T7591" i="6"/>
  <c r="T7592" i="6"/>
  <c r="T7593" i="6"/>
  <c r="T7594" i="6"/>
  <c r="T7595" i="6"/>
  <c r="T7596" i="6"/>
  <c r="T7597" i="6"/>
  <c r="T7598" i="6"/>
  <c r="T7599" i="6"/>
  <c r="T7600" i="6"/>
  <c r="T7601" i="6"/>
  <c r="T7602" i="6"/>
  <c r="T7603" i="6"/>
  <c r="T7604" i="6"/>
  <c r="T7605" i="6"/>
  <c r="T7606" i="6"/>
  <c r="T7607" i="6"/>
  <c r="T7608" i="6"/>
  <c r="T7609" i="6"/>
  <c r="T7610" i="6"/>
  <c r="T7611" i="6"/>
  <c r="T7612" i="6"/>
  <c r="T7613" i="6"/>
  <c r="T7614" i="6"/>
  <c r="T7615" i="6"/>
  <c r="T7616" i="6"/>
  <c r="T7617" i="6"/>
  <c r="T7618" i="6"/>
  <c r="T7619" i="6"/>
  <c r="T7620" i="6"/>
  <c r="T7621" i="6"/>
  <c r="T7622" i="6"/>
  <c r="T7623" i="6"/>
  <c r="T7624" i="6"/>
  <c r="T7625" i="6"/>
  <c r="T7626" i="6"/>
  <c r="T7627" i="6"/>
  <c r="T7628" i="6"/>
  <c r="T7629" i="6"/>
  <c r="T7630" i="6"/>
  <c r="T7631" i="6"/>
  <c r="T7632" i="6"/>
  <c r="T7633" i="6"/>
  <c r="T7634" i="6"/>
  <c r="T7635" i="6"/>
  <c r="T7636" i="6"/>
  <c r="T7637" i="6"/>
  <c r="T7638" i="6"/>
  <c r="T7639" i="6"/>
  <c r="T7640" i="6"/>
  <c r="T7641" i="6"/>
  <c r="T7642" i="6"/>
  <c r="T7643" i="6"/>
  <c r="T7644" i="6"/>
  <c r="T7645" i="6"/>
  <c r="T7646" i="6"/>
  <c r="T7647" i="6"/>
  <c r="T7648" i="6"/>
  <c r="T7649" i="6"/>
  <c r="T7650" i="6"/>
  <c r="T7651" i="6"/>
  <c r="T7652" i="6"/>
  <c r="T7653" i="6"/>
  <c r="T7654" i="6"/>
  <c r="T7655" i="6"/>
  <c r="T7656" i="6"/>
  <c r="T7657" i="6"/>
  <c r="T7658" i="6"/>
  <c r="T7659" i="6"/>
  <c r="T7660" i="6"/>
  <c r="T7661" i="6"/>
  <c r="T7662" i="6"/>
  <c r="T7663" i="6"/>
  <c r="T7664" i="6"/>
  <c r="T7665" i="6"/>
  <c r="T7666" i="6"/>
  <c r="T7667" i="6"/>
  <c r="T7668" i="6"/>
  <c r="T7669" i="6"/>
  <c r="T7670" i="6"/>
  <c r="T7671" i="6"/>
  <c r="T7672" i="6"/>
  <c r="T7673" i="6"/>
  <c r="T7674" i="6"/>
  <c r="T7675" i="6"/>
  <c r="T7676" i="6"/>
  <c r="T7677" i="6"/>
  <c r="T7678" i="6"/>
  <c r="T7679" i="6"/>
  <c r="T7680" i="6"/>
  <c r="T7681" i="6"/>
  <c r="T7682" i="6"/>
  <c r="T7683" i="6"/>
  <c r="T7684" i="6"/>
  <c r="T7685" i="6"/>
  <c r="T7686" i="6"/>
  <c r="T7687" i="6"/>
  <c r="T7688" i="6"/>
  <c r="T7689" i="6"/>
  <c r="T7690" i="6"/>
  <c r="T7691" i="6"/>
  <c r="T7692" i="6"/>
  <c r="T7693" i="6"/>
  <c r="T7694" i="6"/>
  <c r="T7695" i="6"/>
  <c r="T7696" i="6"/>
  <c r="T7697" i="6"/>
  <c r="T7698" i="6"/>
  <c r="T7699" i="6"/>
  <c r="T7700" i="6"/>
  <c r="T7701" i="6"/>
  <c r="T7702" i="6"/>
  <c r="T7703" i="6"/>
  <c r="T7704" i="6"/>
  <c r="T7705" i="6"/>
  <c r="T7706" i="6"/>
  <c r="T7707" i="6"/>
  <c r="T7708" i="6"/>
  <c r="T7709" i="6"/>
  <c r="T7710" i="6"/>
  <c r="T7711" i="6"/>
  <c r="T7712" i="6"/>
  <c r="T7713" i="6"/>
  <c r="T7714" i="6"/>
  <c r="T7715" i="6"/>
  <c r="T7716" i="6"/>
  <c r="T7717" i="6"/>
  <c r="T7718" i="6"/>
  <c r="T7719" i="6"/>
  <c r="T7720" i="6"/>
  <c r="T7721" i="6"/>
  <c r="T7722" i="6"/>
  <c r="T7723" i="6"/>
  <c r="T7724" i="6"/>
  <c r="T7725" i="6"/>
  <c r="T7726" i="6"/>
  <c r="T7727" i="6"/>
  <c r="T7728" i="6"/>
  <c r="T7729" i="6"/>
  <c r="T7730" i="6"/>
  <c r="T7731" i="6"/>
  <c r="T7732" i="6"/>
  <c r="T7733" i="6"/>
  <c r="T7734" i="6"/>
  <c r="T7735" i="6"/>
  <c r="T7736" i="6"/>
  <c r="T7737" i="6"/>
  <c r="T7738" i="6"/>
  <c r="T7739" i="6"/>
  <c r="T7740" i="6"/>
  <c r="T7741" i="6"/>
  <c r="T7742" i="6"/>
  <c r="T7743" i="6"/>
  <c r="T7744" i="6"/>
  <c r="T7745" i="6"/>
  <c r="T7746" i="6"/>
  <c r="T7747" i="6"/>
  <c r="T7748" i="6"/>
  <c r="T7749" i="6"/>
  <c r="T7750" i="6"/>
  <c r="T7751" i="6"/>
  <c r="T7752" i="6"/>
  <c r="T7753" i="6"/>
  <c r="T7754" i="6"/>
  <c r="T7755" i="6"/>
  <c r="T7756" i="6"/>
  <c r="T7757" i="6"/>
  <c r="T7758" i="6"/>
  <c r="T7759" i="6"/>
  <c r="T7760" i="6"/>
  <c r="T7761" i="6"/>
  <c r="T7762" i="6"/>
  <c r="T7763" i="6"/>
  <c r="T7764" i="6"/>
  <c r="T7765" i="6"/>
  <c r="T7766" i="6"/>
  <c r="T7767" i="6"/>
  <c r="T7768" i="6"/>
  <c r="T7769" i="6"/>
  <c r="T7770" i="6"/>
  <c r="T7771" i="6"/>
  <c r="T7772" i="6"/>
  <c r="T7773" i="6"/>
  <c r="T7774" i="6"/>
  <c r="T7775" i="6"/>
  <c r="T7776" i="6"/>
  <c r="T7777" i="6"/>
  <c r="T7778" i="6"/>
  <c r="T7779" i="6"/>
  <c r="T7780" i="6"/>
  <c r="T7781" i="6"/>
  <c r="T7782" i="6"/>
  <c r="T7783" i="6"/>
  <c r="T7784" i="6"/>
  <c r="T7785" i="6"/>
  <c r="T7786" i="6"/>
  <c r="T7787" i="6"/>
  <c r="T7788" i="6"/>
  <c r="T7789" i="6"/>
  <c r="T7790" i="6"/>
  <c r="T7791" i="6"/>
  <c r="T7792" i="6"/>
  <c r="T7793" i="6"/>
  <c r="T7794" i="6"/>
  <c r="T7795" i="6"/>
  <c r="T7796" i="6"/>
  <c r="T7797" i="6"/>
  <c r="T7798" i="6"/>
  <c r="T7799" i="6"/>
  <c r="T7800" i="6"/>
  <c r="T7801" i="6"/>
  <c r="T7802" i="6"/>
  <c r="T7803" i="6"/>
  <c r="T7804" i="6"/>
  <c r="T7805" i="6"/>
  <c r="T7806" i="6"/>
  <c r="T7807" i="6"/>
  <c r="T7808" i="6"/>
  <c r="T7809" i="6"/>
  <c r="T7810" i="6"/>
  <c r="T7811" i="6"/>
  <c r="T7812" i="6"/>
  <c r="T7813" i="6"/>
  <c r="T7814" i="6"/>
  <c r="T7815" i="6"/>
  <c r="T7816" i="6"/>
  <c r="T7817" i="6"/>
  <c r="T7818" i="6"/>
  <c r="T7819" i="6"/>
  <c r="T7820" i="6"/>
  <c r="T7821" i="6"/>
  <c r="T7822" i="6"/>
  <c r="T7823" i="6"/>
  <c r="T7824" i="6"/>
  <c r="T7825" i="6"/>
  <c r="T7826" i="6"/>
  <c r="T7827" i="6"/>
  <c r="T7828" i="6"/>
  <c r="T7829" i="6"/>
  <c r="T7830" i="6"/>
  <c r="T7831" i="6"/>
  <c r="T7832" i="6"/>
  <c r="T7833" i="6"/>
  <c r="T7834" i="6"/>
  <c r="T7835" i="6"/>
  <c r="T7836" i="6"/>
  <c r="T7837" i="6"/>
  <c r="T7838" i="6"/>
  <c r="T7839" i="6"/>
  <c r="T7840" i="6"/>
  <c r="T7841" i="6"/>
  <c r="T7842" i="6"/>
  <c r="T7843" i="6"/>
  <c r="T7844" i="6"/>
  <c r="T7845" i="6"/>
  <c r="T7846" i="6"/>
  <c r="T7847" i="6"/>
  <c r="T7848" i="6"/>
  <c r="T7849" i="6"/>
  <c r="T7850" i="6"/>
  <c r="T7851" i="6"/>
  <c r="T7852" i="6"/>
  <c r="T7853" i="6"/>
  <c r="T7854" i="6"/>
  <c r="T7855" i="6"/>
  <c r="T7856" i="6"/>
  <c r="T7857" i="6"/>
  <c r="T7858" i="6"/>
  <c r="T7859" i="6"/>
  <c r="T7860" i="6"/>
  <c r="T7861" i="6"/>
  <c r="T7862" i="6"/>
  <c r="T7863" i="6"/>
  <c r="T7864" i="6"/>
  <c r="T7865" i="6"/>
  <c r="T7866" i="6"/>
  <c r="T7867" i="6"/>
  <c r="T7868" i="6"/>
  <c r="T7869" i="6"/>
  <c r="T7870" i="6"/>
  <c r="T7871" i="6"/>
  <c r="T7872" i="6"/>
  <c r="T7873" i="6"/>
  <c r="T7874" i="6"/>
  <c r="T7875" i="6"/>
  <c r="T7876" i="6"/>
  <c r="T7877" i="6"/>
  <c r="T7878" i="6"/>
  <c r="T7879" i="6"/>
  <c r="T7880" i="6"/>
  <c r="T7881" i="6"/>
  <c r="T7882" i="6"/>
  <c r="T7883" i="6"/>
  <c r="T7884" i="6"/>
  <c r="T7885" i="6"/>
  <c r="T7886" i="6"/>
  <c r="T7887" i="6"/>
  <c r="T7888" i="6"/>
  <c r="T7889" i="6"/>
  <c r="T7890" i="6"/>
  <c r="T7891" i="6"/>
  <c r="T7892" i="6"/>
  <c r="T7893" i="6"/>
  <c r="T7894" i="6"/>
  <c r="T7895" i="6"/>
  <c r="T7896" i="6"/>
  <c r="T7897" i="6"/>
  <c r="T7898" i="6"/>
  <c r="T7899" i="6"/>
  <c r="T7900" i="6"/>
  <c r="T7901" i="6"/>
  <c r="T7902" i="6"/>
  <c r="T7903" i="6"/>
  <c r="T7904" i="6"/>
  <c r="T7905" i="6"/>
  <c r="T7906" i="6"/>
  <c r="J45" i="15"/>
  <c r="H45" i="15"/>
  <c r="I45" i="15"/>
  <c r="E130" i="13"/>
  <c r="C126" i="13"/>
  <c r="G130" i="13" s="1"/>
  <c r="C127" i="13"/>
  <c r="C128" i="13"/>
  <c r="C129" i="13"/>
  <c r="C130" i="13"/>
  <c r="C131" i="13"/>
  <c r="C132" i="13"/>
  <c r="C133" i="13"/>
  <c r="C134" i="13"/>
  <c r="C135" i="13"/>
  <c r="C136" i="13"/>
  <c r="C137" i="13"/>
  <c r="C138" i="13"/>
  <c r="C139" i="13"/>
  <c r="C140" i="13"/>
  <c r="C141" i="13"/>
  <c r="C142" i="13"/>
  <c r="C143" i="13"/>
  <c r="C144" i="13"/>
  <c r="C145" i="13"/>
  <c r="C146" i="13"/>
  <c r="C147" i="13"/>
  <c r="C148" i="13"/>
  <c r="C149" i="13"/>
  <c r="C125" i="13"/>
  <c r="D32" i="12"/>
  <c r="J101" i="13"/>
  <c r="I101" i="13"/>
  <c r="F101" i="13"/>
  <c r="C76" i="12"/>
  <c r="C75" i="12"/>
  <c r="C74" i="12"/>
  <c r="D34" i="12"/>
  <c r="D33" i="12"/>
  <c r="H32" i="11"/>
  <c r="G32" i="11"/>
  <c r="E32" i="11"/>
  <c r="F42" i="8"/>
  <c r="F41" i="8"/>
  <c r="B9" i="9"/>
  <c r="C35" i="8"/>
  <c r="S2" i="6" l="1"/>
  <c r="R2" i="6"/>
  <c r="S3" i="6"/>
  <c r="R3" i="6"/>
  <c r="S4" i="6"/>
  <c r="R4" i="6"/>
  <c r="S5" i="6"/>
  <c r="R5" i="6"/>
  <c r="S6" i="6"/>
  <c r="R6" i="6"/>
  <c r="S7" i="6"/>
  <c r="R7" i="6"/>
  <c r="S8" i="6"/>
  <c r="R8" i="6"/>
  <c r="S9" i="6"/>
  <c r="R9" i="6"/>
  <c r="S10" i="6"/>
  <c r="R10" i="6"/>
  <c r="S11" i="6"/>
  <c r="R11" i="6"/>
  <c r="S12" i="6"/>
  <c r="R12" i="6"/>
  <c r="S13" i="6"/>
  <c r="R13" i="6"/>
  <c r="S14" i="6"/>
  <c r="R14" i="6"/>
  <c r="S15" i="6"/>
  <c r="R15" i="6"/>
  <c r="S16" i="6"/>
  <c r="R16" i="6"/>
  <c r="S17" i="6"/>
  <c r="R17" i="6"/>
  <c r="S18" i="6"/>
  <c r="R18" i="6"/>
  <c r="S19" i="6"/>
  <c r="R19" i="6"/>
  <c r="S20" i="6"/>
  <c r="R20" i="6"/>
  <c r="S21" i="6"/>
  <c r="R21" i="6"/>
  <c r="S22" i="6"/>
  <c r="R22" i="6"/>
  <c r="S23" i="6"/>
  <c r="R23" i="6"/>
  <c r="S24" i="6"/>
  <c r="R24" i="6"/>
  <c r="S25" i="6"/>
  <c r="R25" i="6"/>
  <c r="S26" i="6"/>
  <c r="R26" i="6"/>
  <c r="S27" i="6"/>
  <c r="R27" i="6"/>
  <c r="S28" i="6"/>
  <c r="R28" i="6"/>
  <c r="S29" i="6"/>
  <c r="R29" i="6"/>
  <c r="S30" i="6"/>
  <c r="R30" i="6"/>
  <c r="S31" i="6"/>
  <c r="R31" i="6"/>
  <c r="S32" i="6"/>
  <c r="R32" i="6"/>
  <c r="S33" i="6"/>
  <c r="R33" i="6"/>
  <c r="S34" i="6"/>
  <c r="R34" i="6"/>
  <c r="S35" i="6"/>
  <c r="R35" i="6"/>
  <c r="S36" i="6"/>
  <c r="R36" i="6"/>
  <c r="S37" i="6"/>
  <c r="R37" i="6"/>
  <c r="S38" i="6"/>
  <c r="R38" i="6"/>
  <c r="S39" i="6"/>
  <c r="R39" i="6"/>
  <c r="S40" i="6"/>
  <c r="R40" i="6"/>
  <c r="S41" i="6"/>
  <c r="R41" i="6"/>
  <c r="S42" i="6"/>
  <c r="R42" i="6"/>
  <c r="S43" i="6"/>
  <c r="R43" i="6"/>
  <c r="S44" i="6"/>
  <c r="R44" i="6"/>
  <c r="S45" i="6"/>
  <c r="R45" i="6"/>
  <c r="S46" i="6"/>
  <c r="R46" i="6"/>
  <c r="S47" i="6"/>
  <c r="R47" i="6"/>
  <c r="S48" i="6"/>
  <c r="R48" i="6"/>
  <c r="S49" i="6"/>
  <c r="R49" i="6"/>
  <c r="S50" i="6"/>
  <c r="R50" i="6"/>
  <c r="S51" i="6"/>
  <c r="R51" i="6"/>
  <c r="S52" i="6"/>
  <c r="R52" i="6"/>
  <c r="S53" i="6"/>
  <c r="R53" i="6"/>
  <c r="S54" i="6"/>
  <c r="R54" i="6"/>
  <c r="S55" i="6"/>
  <c r="R55" i="6"/>
  <c r="S56" i="6"/>
  <c r="R56" i="6"/>
  <c r="S57" i="6"/>
  <c r="R57" i="6"/>
  <c r="S58" i="6"/>
  <c r="R58" i="6"/>
  <c r="S59" i="6"/>
  <c r="R59" i="6"/>
  <c r="S60" i="6"/>
  <c r="R60" i="6"/>
  <c r="S61" i="6"/>
  <c r="R61" i="6"/>
  <c r="S62" i="6"/>
  <c r="R62" i="6"/>
  <c r="S63" i="6"/>
  <c r="R63" i="6"/>
  <c r="S64" i="6"/>
  <c r="R64" i="6"/>
  <c r="S65" i="6"/>
  <c r="R65" i="6"/>
  <c r="S66" i="6"/>
  <c r="R66" i="6"/>
  <c r="S67" i="6"/>
  <c r="R67" i="6"/>
  <c r="S68" i="6"/>
  <c r="R68" i="6"/>
  <c r="S69" i="6"/>
  <c r="R69" i="6"/>
  <c r="S70" i="6"/>
  <c r="R70" i="6"/>
  <c r="S71" i="6"/>
  <c r="R71" i="6"/>
  <c r="S72" i="6"/>
  <c r="R72" i="6"/>
  <c r="S73" i="6"/>
  <c r="R73" i="6"/>
  <c r="S74" i="6"/>
  <c r="R74" i="6"/>
  <c r="S75" i="6"/>
  <c r="R75" i="6"/>
  <c r="S76" i="6"/>
  <c r="R76" i="6"/>
  <c r="S77" i="6"/>
  <c r="R77" i="6"/>
  <c r="S78" i="6"/>
  <c r="R78" i="6"/>
  <c r="S79" i="6"/>
  <c r="R79" i="6"/>
  <c r="S80" i="6"/>
  <c r="R80" i="6"/>
  <c r="S81" i="6"/>
  <c r="R81" i="6"/>
  <c r="S82" i="6"/>
  <c r="R82" i="6"/>
  <c r="S83" i="6"/>
  <c r="R83" i="6"/>
  <c r="S84" i="6"/>
  <c r="R84" i="6"/>
  <c r="S85" i="6"/>
  <c r="R85" i="6"/>
  <c r="S86" i="6"/>
  <c r="R86" i="6"/>
  <c r="S87" i="6"/>
  <c r="R87" i="6"/>
  <c r="S88" i="6"/>
  <c r="R88" i="6"/>
  <c r="S89" i="6"/>
  <c r="R89" i="6"/>
  <c r="S90" i="6"/>
  <c r="R90" i="6"/>
  <c r="S91" i="6"/>
  <c r="R91" i="6"/>
  <c r="S92" i="6"/>
  <c r="R92" i="6"/>
  <c r="S93" i="6"/>
  <c r="R93" i="6"/>
  <c r="S94" i="6"/>
  <c r="R94" i="6"/>
  <c r="S95" i="6"/>
  <c r="R95" i="6"/>
  <c r="S96" i="6"/>
  <c r="R96" i="6"/>
  <c r="S97" i="6"/>
  <c r="R97" i="6"/>
  <c r="S98" i="6"/>
  <c r="R98" i="6"/>
  <c r="S99" i="6"/>
  <c r="R99" i="6"/>
  <c r="S100" i="6"/>
  <c r="R100" i="6"/>
  <c r="S101" i="6"/>
  <c r="R101" i="6"/>
  <c r="S102" i="6"/>
  <c r="R102" i="6"/>
  <c r="S103" i="6"/>
  <c r="R103" i="6"/>
  <c r="S104" i="6"/>
  <c r="R104" i="6"/>
  <c r="S105" i="6"/>
  <c r="R105" i="6"/>
  <c r="S106" i="6"/>
  <c r="R106" i="6"/>
  <c r="S107" i="6"/>
  <c r="R107" i="6"/>
  <c r="S108" i="6"/>
  <c r="R108" i="6"/>
  <c r="S109" i="6"/>
  <c r="R109" i="6"/>
  <c r="S110" i="6"/>
  <c r="R110" i="6"/>
  <c r="S111" i="6"/>
  <c r="R111" i="6"/>
  <c r="S112" i="6"/>
  <c r="R112" i="6"/>
  <c r="S113" i="6"/>
  <c r="R113" i="6"/>
  <c r="S114" i="6"/>
  <c r="R114" i="6"/>
  <c r="S115" i="6"/>
  <c r="R115" i="6"/>
  <c r="S116" i="6"/>
  <c r="R116" i="6"/>
  <c r="S117" i="6"/>
  <c r="R117" i="6"/>
  <c r="S118" i="6"/>
  <c r="R118" i="6"/>
  <c r="S119" i="6"/>
  <c r="R119" i="6"/>
  <c r="S120" i="6"/>
  <c r="R120" i="6"/>
  <c r="S121" i="6"/>
  <c r="R121" i="6"/>
  <c r="S122" i="6"/>
  <c r="R122" i="6"/>
  <c r="S123" i="6"/>
  <c r="R123" i="6"/>
  <c r="S124" i="6"/>
  <c r="R124" i="6"/>
  <c r="S125" i="6"/>
  <c r="R125" i="6"/>
  <c r="S126" i="6"/>
  <c r="R126" i="6"/>
  <c r="S127" i="6"/>
  <c r="R127" i="6"/>
  <c r="S128" i="6"/>
  <c r="R128" i="6"/>
  <c r="S129" i="6"/>
  <c r="R129" i="6"/>
  <c r="S130" i="6"/>
  <c r="R130" i="6"/>
  <c r="S131" i="6"/>
  <c r="R131" i="6"/>
  <c r="S132" i="6"/>
  <c r="R132" i="6"/>
  <c r="S133" i="6"/>
  <c r="R133" i="6"/>
  <c r="S134" i="6"/>
  <c r="R134" i="6"/>
  <c r="S135" i="6"/>
  <c r="R135" i="6"/>
  <c r="S136" i="6"/>
  <c r="R136" i="6"/>
  <c r="S137" i="6"/>
  <c r="R137" i="6"/>
  <c r="S138" i="6"/>
  <c r="R138" i="6"/>
  <c r="S139" i="6"/>
  <c r="R139" i="6"/>
  <c r="S140" i="6"/>
  <c r="R140" i="6"/>
  <c r="S141" i="6"/>
  <c r="R141" i="6"/>
  <c r="S142" i="6"/>
  <c r="R142" i="6"/>
  <c r="S143" i="6"/>
  <c r="R143" i="6"/>
  <c r="S144" i="6"/>
  <c r="R144" i="6"/>
  <c r="S145" i="6"/>
  <c r="R145" i="6"/>
  <c r="S146" i="6"/>
  <c r="R146" i="6"/>
  <c r="S147" i="6"/>
  <c r="R147" i="6"/>
  <c r="S148" i="6"/>
  <c r="R148" i="6"/>
  <c r="S149" i="6"/>
  <c r="R149" i="6"/>
  <c r="S150" i="6"/>
  <c r="R150" i="6"/>
  <c r="S151" i="6"/>
  <c r="R151" i="6"/>
  <c r="S152" i="6"/>
  <c r="R152" i="6"/>
  <c r="S153" i="6"/>
  <c r="R153" i="6"/>
  <c r="S154" i="6"/>
  <c r="R154" i="6"/>
  <c r="S155" i="6"/>
  <c r="R155" i="6"/>
  <c r="S156" i="6"/>
  <c r="R156" i="6"/>
  <c r="S157" i="6"/>
  <c r="R157" i="6"/>
  <c r="S158" i="6"/>
  <c r="R158" i="6"/>
  <c r="S159" i="6"/>
  <c r="R159" i="6"/>
  <c r="S160" i="6"/>
  <c r="R160" i="6"/>
  <c r="S161" i="6"/>
  <c r="R161" i="6"/>
  <c r="S162" i="6"/>
  <c r="R162" i="6"/>
  <c r="S163" i="6"/>
  <c r="R163" i="6"/>
  <c r="S164" i="6"/>
  <c r="R164" i="6"/>
  <c r="S165" i="6"/>
  <c r="R165" i="6"/>
  <c r="S166" i="6"/>
  <c r="R166" i="6"/>
  <c r="S167" i="6"/>
  <c r="R167" i="6"/>
  <c r="S168" i="6"/>
  <c r="R168" i="6"/>
  <c r="S169" i="6"/>
  <c r="R169" i="6"/>
  <c r="S170" i="6"/>
  <c r="R170" i="6"/>
  <c r="S171" i="6"/>
  <c r="R171" i="6"/>
  <c r="S172" i="6"/>
  <c r="R172" i="6"/>
  <c r="S173" i="6"/>
  <c r="R173" i="6"/>
  <c r="S174" i="6"/>
  <c r="R174" i="6"/>
  <c r="S175" i="6"/>
  <c r="R175" i="6"/>
  <c r="S176" i="6"/>
  <c r="R176" i="6"/>
  <c r="S177" i="6"/>
  <c r="R177" i="6"/>
  <c r="S178" i="6"/>
  <c r="R178" i="6"/>
  <c r="S179" i="6"/>
  <c r="R179" i="6"/>
  <c r="S180" i="6"/>
  <c r="R180" i="6"/>
  <c r="S181" i="6"/>
  <c r="R181" i="6"/>
  <c r="S182" i="6"/>
  <c r="R182" i="6"/>
  <c r="S183" i="6"/>
  <c r="R183" i="6"/>
  <c r="S184" i="6"/>
  <c r="R184" i="6"/>
  <c r="S185" i="6"/>
  <c r="R185" i="6"/>
  <c r="S186" i="6"/>
  <c r="R186" i="6"/>
  <c r="S187" i="6"/>
  <c r="R187" i="6"/>
  <c r="S188" i="6"/>
  <c r="R188" i="6"/>
  <c r="S189" i="6"/>
  <c r="R189" i="6"/>
  <c r="S190" i="6"/>
  <c r="R190" i="6"/>
  <c r="S191" i="6"/>
  <c r="R191" i="6"/>
  <c r="S192" i="6"/>
  <c r="R192" i="6"/>
  <c r="S193" i="6"/>
  <c r="R193" i="6"/>
  <c r="S194" i="6"/>
  <c r="R194" i="6"/>
  <c r="S195" i="6"/>
  <c r="R195" i="6"/>
  <c r="S196" i="6"/>
  <c r="R196" i="6"/>
  <c r="S197" i="6"/>
  <c r="R197" i="6"/>
  <c r="S198" i="6"/>
  <c r="R198" i="6"/>
  <c r="S199" i="6"/>
  <c r="R199" i="6"/>
  <c r="S200" i="6"/>
  <c r="R200" i="6"/>
  <c r="S201" i="6"/>
  <c r="R201" i="6"/>
  <c r="S202" i="6"/>
  <c r="R202" i="6"/>
  <c r="S203" i="6"/>
  <c r="R203" i="6"/>
  <c r="S204" i="6"/>
  <c r="R204" i="6"/>
  <c r="S205" i="6"/>
  <c r="R205" i="6"/>
  <c r="S206" i="6"/>
  <c r="R206" i="6"/>
  <c r="S207" i="6"/>
  <c r="R207" i="6"/>
  <c r="S208" i="6"/>
  <c r="R208" i="6"/>
  <c r="S209" i="6"/>
  <c r="R209" i="6"/>
  <c r="S210" i="6"/>
  <c r="R210" i="6"/>
  <c r="S211" i="6"/>
  <c r="R211" i="6"/>
  <c r="S212" i="6"/>
  <c r="R212" i="6"/>
  <c r="S213" i="6"/>
  <c r="R213" i="6"/>
  <c r="S214" i="6"/>
  <c r="R214" i="6"/>
  <c r="S215" i="6"/>
  <c r="R215" i="6"/>
  <c r="S216" i="6"/>
  <c r="R216" i="6"/>
  <c r="S217" i="6"/>
  <c r="R217" i="6"/>
  <c r="S218" i="6"/>
  <c r="R218" i="6"/>
  <c r="S219" i="6"/>
  <c r="R219" i="6"/>
  <c r="S220" i="6"/>
  <c r="R220" i="6"/>
  <c r="S221" i="6"/>
  <c r="R221" i="6"/>
  <c r="S222" i="6"/>
  <c r="R222" i="6"/>
  <c r="S223" i="6"/>
  <c r="R223" i="6"/>
  <c r="S224" i="6"/>
  <c r="R224" i="6"/>
  <c r="S225" i="6"/>
  <c r="R225" i="6"/>
  <c r="S226" i="6"/>
  <c r="R226" i="6"/>
  <c r="S227" i="6"/>
  <c r="R227" i="6"/>
  <c r="S228" i="6"/>
  <c r="R228" i="6"/>
  <c r="S229" i="6"/>
  <c r="R229" i="6"/>
  <c r="S230" i="6"/>
  <c r="R230" i="6"/>
  <c r="S231" i="6"/>
  <c r="R231" i="6"/>
  <c r="S232" i="6"/>
  <c r="R232" i="6"/>
  <c r="S233" i="6"/>
  <c r="R233" i="6"/>
  <c r="S234" i="6"/>
  <c r="R234" i="6"/>
  <c r="S235" i="6"/>
  <c r="R235" i="6"/>
  <c r="S236" i="6"/>
  <c r="R236" i="6"/>
  <c r="S237" i="6"/>
  <c r="R237" i="6"/>
  <c r="S238" i="6"/>
  <c r="R238" i="6"/>
  <c r="S239" i="6"/>
  <c r="R239" i="6"/>
  <c r="S240" i="6"/>
  <c r="R240" i="6"/>
  <c r="S481" i="6"/>
  <c r="R481" i="6"/>
  <c r="S482" i="6"/>
  <c r="R482" i="6"/>
  <c r="S483" i="6"/>
  <c r="R483" i="6"/>
  <c r="S484" i="6"/>
  <c r="R484" i="6"/>
  <c r="S485" i="6"/>
  <c r="R485" i="6"/>
  <c r="S486" i="6"/>
  <c r="R486" i="6"/>
  <c r="S487" i="6"/>
  <c r="R487" i="6"/>
  <c r="S488" i="6"/>
  <c r="R488" i="6"/>
  <c r="S489" i="6"/>
  <c r="R489" i="6"/>
  <c r="S490" i="6"/>
  <c r="R490" i="6"/>
  <c r="S491" i="6"/>
  <c r="R491" i="6"/>
  <c r="S492" i="6"/>
  <c r="R492" i="6"/>
  <c r="S493" i="6"/>
  <c r="R493" i="6"/>
  <c r="S494" i="6"/>
  <c r="R494" i="6"/>
  <c r="S495" i="6"/>
  <c r="R495" i="6"/>
  <c r="S496" i="6"/>
  <c r="R496" i="6"/>
  <c r="S497" i="6"/>
  <c r="R497" i="6"/>
  <c r="S498" i="6"/>
  <c r="R498" i="6"/>
  <c r="S499" i="6"/>
  <c r="R499" i="6"/>
  <c r="S500" i="6"/>
  <c r="R500" i="6"/>
  <c r="S501" i="6"/>
  <c r="R501" i="6"/>
  <c r="S502" i="6"/>
  <c r="R502" i="6"/>
  <c r="S503" i="6"/>
  <c r="R503" i="6"/>
  <c r="S504" i="6"/>
  <c r="R504" i="6"/>
  <c r="S505" i="6"/>
  <c r="R505" i="6"/>
  <c r="S506" i="6"/>
  <c r="R506" i="6"/>
  <c r="S507" i="6"/>
  <c r="R507" i="6"/>
  <c r="S508" i="6"/>
  <c r="R508" i="6"/>
  <c r="S509" i="6"/>
  <c r="R509" i="6"/>
  <c r="S510" i="6"/>
  <c r="R510" i="6"/>
  <c r="S511" i="6"/>
  <c r="R511" i="6"/>
  <c r="S512" i="6"/>
  <c r="R512" i="6"/>
  <c r="S513" i="6"/>
  <c r="R513" i="6"/>
  <c r="S514" i="6"/>
  <c r="R514" i="6"/>
  <c r="S515" i="6"/>
  <c r="R515" i="6"/>
  <c r="S516" i="6"/>
  <c r="R516" i="6"/>
  <c r="S517" i="6"/>
  <c r="R517" i="6"/>
  <c r="S518" i="6"/>
  <c r="R518" i="6"/>
  <c r="S519" i="6"/>
  <c r="R519" i="6"/>
  <c r="S520" i="6"/>
  <c r="R520" i="6"/>
  <c r="S521" i="6"/>
  <c r="R521" i="6"/>
  <c r="S522" i="6"/>
  <c r="R522" i="6"/>
  <c r="S523" i="6"/>
  <c r="R523" i="6"/>
  <c r="S524" i="6"/>
  <c r="R524" i="6"/>
  <c r="S525" i="6"/>
  <c r="R525" i="6"/>
  <c r="S526" i="6"/>
  <c r="R526" i="6"/>
  <c r="S527" i="6"/>
  <c r="R527" i="6"/>
  <c r="S528" i="6"/>
  <c r="R528" i="6"/>
  <c r="S529" i="6"/>
  <c r="R529" i="6"/>
  <c r="S530" i="6"/>
  <c r="R530" i="6"/>
  <c r="S531" i="6"/>
  <c r="R531" i="6"/>
  <c r="S532" i="6"/>
  <c r="R532" i="6"/>
  <c r="S533" i="6"/>
  <c r="R533" i="6"/>
  <c r="S534" i="6"/>
  <c r="R534" i="6"/>
  <c r="S535" i="6"/>
  <c r="R535" i="6"/>
  <c r="S536" i="6"/>
  <c r="R536" i="6"/>
  <c r="S537" i="6"/>
  <c r="R537" i="6"/>
  <c r="S538" i="6"/>
  <c r="R538" i="6"/>
  <c r="S539" i="6"/>
  <c r="R539" i="6"/>
  <c r="S540" i="6"/>
  <c r="R540" i="6"/>
  <c r="S541" i="6"/>
  <c r="R541" i="6"/>
  <c r="S542" i="6"/>
  <c r="R542" i="6"/>
  <c r="S543" i="6"/>
  <c r="R543" i="6"/>
  <c r="S544" i="6"/>
  <c r="R544" i="6"/>
  <c r="S545" i="6"/>
  <c r="R545" i="6"/>
  <c r="S546" i="6"/>
  <c r="R546" i="6"/>
  <c r="S547" i="6"/>
  <c r="R547" i="6"/>
  <c r="S548" i="6"/>
  <c r="R548" i="6"/>
  <c r="S549" i="6"/>
  <c r="R549" i="6"/>
  <c r="S550" i="6"/>
  <c r="R550" i="6"/>
  <c r="S551" i="6"/>
  <c r="R551" i="6"/>
  <c r="S552" i="6"/>
  <c r="R552" i="6"/>
  <c r="S553" i="6"/>
  <c r="R553" i="6"/>
  <c r="S554" i="6"/>
  <c r="R554" i="6"/>
  <c r="S555" i="6"/>
  <c r="R555" i="6"/>
  <c r="S556" i="6"/>
  <c r="R556" i="6"/>
  <c r="S557" i="6"/>
  <c r="R557" i="6"/>
  <c r="S558" i="6"/>
  <c r="R558" i="6"/>
  <c r="S559" i="6"/>
  <c r="R559" i="6"/>
  <c r="S560" i="6"/>
  <c r="R560" i="6"/>
  <c r="S561" i="6"/>
  <c r="R561" i="6"/>
  <c r="S562" i="6"/>
  <c r="R562" i="6"/>
  <c r="S563" i="6"/>
  <c r="R563" i="6"/>
  <c r="S564" i="6"/>
  <c r="R564" i="6"/>
  <c r="S565" i="6"/>
  <c r="R565" i="6"/>
  <c r="S566" i="6"/>
  <c r="R566" i="6"/>
  <c r="S567" i="6"/>
  <c r="R567" i="6"/>
  <c r="S568" i="6"/>
  <c r="R568" i="6"/>
  <c r="S569" i="6"/>
  <c r="R569" i="6"/>
  <c r="S570" i="6"/>
  <c r="R570" i="6"/>
  <c r="S571" i="6"/>
  <c r="R571" i="6"/>
  <c r="S572" i="6"/>
  <c r="R572" i="6"/>
  <c r="S573" i="6"/>
  <c r="R573" i="6"/>
  <c r="S574" i="6"/>
  <c r="R574" i="6"/>
  <c r="S575" i="6"/>
  <c r="R575" i="6"/>
  <c r="S576" i="6"/>
  <c r="R576" i="6"/>
  <c r="S577" i="6"/>
  <c r="R577" i="6"/>
  <c r="S578" i="6"/>
  <c r="R578" i="6"/>
  <c r="S579" i="6"/>
  <c r="R579" i="6"/>
  <c r="S580" i="6"/>
  <c r="R580" i="6"/>
  <c r="S581" i="6"/>
  <c r="R581" i="6"/>
  <c r="S582" i="6"/>
  <c r="R582" i="6"/>
  <c r="S583" i="6"/>
  <c r="R583" i="6"/>
  <c r="S584" i="6"/>
  <c r="R584" i="6"/>
  <c r="S585" i="6"/>
  <c r="R585" i="6"/>
  <c r="S586" i="6"/>
  <c r="R586" i="6"/>
  <c r="S587" i="6"/>
  <c r="R587" i="6"/>
  <c r="S588" i="6"/>
  <c r="R588" i="6"/>
  <c r="S589" i="6"/>
  <c r="R589" i="6"/>
  <c r="S590" i="6"/>
  <c r="R590" i="6"/>
  <c r="S591" i="6"/>
  <c r="R591" i="6"/>
  <c r="S592" i="6"/>
  <c r="R592" i="6"/>
  <c r="S593" i="6"/>
  <c r="R593" i="6"/>
  <c r="S594" i="6"/>
  <c r="R594" i="6"/>
  <c r="S595" i="6"/>
  <c r="R595" i="6"/>
  <c r="S596" i="6"/>
  <c r="R596" i="6"/>
  <c r="S597" i="6"/>
  <c r="R597" i="6"/>
  <c r="S598" i="6"/>
  <c r="R598" i="6"/>
  <c r="S599" i="6"/>
  <c r="R599" i="6"/>
  <c r="S600" i="6"/>
  <c r="R600" i="6"/>
  <c r="S601" i="6"/>
  <c r="R601" i="6"/>
  <c r="S602" i="6"/>
  <c r="R602" i="6"/>
  <c r="S603" i="6"/>
  <c r="R603" i="6"/>
  <c r="S604" i="6"/>
  <c r="R604" i="6"/>
  <c r="S605" i="6"/>
  <c r="R605" i="6"/>
  <c r="S606" i="6"/>
  <c r="R606" i="6"/>
  <c r="S607" i="6"/>
  <c r="R607" i="6"/>
  <c r="S608" i="6"/>
  <c r="R608" i="6"/>
  <c r="S609" i="6"/>
  <c r="R609" i="6"/>
  <c r="S610" i="6"/>
  <c r="R610" i="6"/>
  <c r="S611" i="6"/>
  <c r="R611" i="6"/>
  <c r="S612" i="6"/>
  <c r="R612" i="6"/>
  <c r="S613" i="6"/>
  <c r="R613" i="6"/>
  <c r="S614" i="6"/>
  <c r="R614" i="6"/>
  <c r="S615" i="6"/>
  <c r="R615" i="6"/>
  <c r="S616" i="6"/>
  <c r="R616" i="6"/>
  <c r="S617" i="6"/>
  <c r="R617" i="6"/>
  <c r="S618" i="6"/>
  <c r="R618" i="6"/>
  <c r="S619" i="6"/>
  <c r="R619" i="6"/>
  <c r="S620" i="6"/>
  <c r="R620" i="6"/>
  <c r="S621" i="6"/>
  <c r="R621" i="6"/>
  <c r="S622" i="6"/>
  <c r="R622" i="6"/>
  <c r="S623" i="6"/>
  <c r="R623" i="6"/>
  <c r="S624" i="6"/>
  <c r="R624" i="6"/>
  <c r="S625" i="6"/>
  <c r="R625" i="6"/>
  <c r="S626" i="6"/>
  <c r="R626" i="6"/>
  <c r="S627" i="6"/>
  <c r="R627" i="6"/>
  <c r="S628" i="6"/>
  <c r="R628" i="6"/>
  <c r="S629" i="6"/>
  <c r="R629" i="6"/>
  <c r="S630" i="6"/>
  <c r="R630" i="6"/>
  <c r="S631" i="6"/>
  <c r="R631" i="6"/>
  <c r="S632" i="6"/>
  <c r="R632" i="6"/>
  <c r="S633" i="6"/>
  <c r="R633" i="6"/>
  <c r="S634" i="6"/>
  <c r="R634" i="6"/>
  <c r="S635" i="6"/>
  <c r="R635" i="6"/>
  <c r="S636" i="6"/>
  <c r="R636" i="6"/>
  <c r="S637" i="6"/>
  <c r="R637" i="6"/>
  <c r="S638" i="6"/>
  <c r="R638" i="6"/>
  <c r="S639" i="6"/>
  <c r="R639" i="6"/>
  <c r="S640" i="6"/>
  <c r="R640" i="6"/>
  <c r="S641" i="6"/>
  <c r="R641" i="6"/>
  <c r="S642" i="6"/>
  <c r="R642" i="6"/>
  <c r="S643" i="6"/>
  <c r="R643" i="6"/>
  <c r="S644" i="6"/>
  <c r="R644" i="6"/>
  <c r="S645" i="6"/>
  <c r="R645" i="6"/>
  <c r="S646" i="6"/>
  <c r="R646" i="6"/>
  <c r="S647" i="6"/>
  <c r="R647" i="6"/>
  <c r="S648" i="6"/>
  <c r="R648" i="6"/>
  <c r="S649" i="6"/>
  <c r="R649" i="6"/>
  <c r="S650" i="6"/>
  <c r="R650" i="6"/>
  <c r="S651" i="6"/>
  <c r="R651" i="6"/>
  <c r="S652" i="6"/>
  <c r="R652" i="6"/>
  <c r="S653" i="6"/>
  <c r="R653" i="6"/>
  <c r="S654" i="6"/>
  <c r="R654" i="6"/>
  <c r="S655" i="6"/>
  <c r="R655" i="6"/>
  <c r="S656" i="6"/>
  <c r="R656" i="6"/>
  <c r="S657" i="6"/>
  <c r="R657" i="6"/>
  <c r="S658" i="6"/>
  <c r="R658" i="6"/>
  <c r="S659" i="6"/>
  <c r="R659" i="6"/>
  <c r="S660" i="6"/>
  <c r="R660" i="6"/>
  <c r="S661" i="6"/>
  <c r="R661" i="6"/>
  <c r="S662" i="6"/>
  <c r="R662" i="6"/>
  <c r="S663" i="6"/>
  <c r="R663" i="6"/>
  <c r="S664" i="6"/>
  <c r="R664" i="6"/>
  <c r="S665" i="6"/>
  <c r="R665" i="6"/>
  <c r="S666" i="6"/>
  <c r="R666" i="6"/>
  <c r="S667" i="6"/>
  <c r="R667" i="6"/>
  <c r="S668" i="6"/>
  <c r="R668" i="6"/>
  <c r="S669" i="6"/>
  <c r="R669" i="6"/>
  <c r="S670" i="6"/>
  <c r="R670" i="6"/>
  <c r="S671" i="6"/>
  <c r="R671" i="6"/>
  <c r="S672" i="6"/>
  <c r="R672" i="6"/>
  <c r="S673" i="6"/>
  <c r="R673" i="6"/>
  <c r="S674" i="6"/>
  <c r="R674" i="6"/>
  <c r="S675" i="6"/>
  <c r="R675" i="6"/>
  <c r="S676" i="6"/>
  <c r="R676" i="6"/>
  <c r="S677" i="6"/>
  <c r="R677" i="6"/>
  <c r="S678" i="6"/>
  <c r="R678" i="6"/>
  <c r="S679" i="6"/>
  <c r="R679" i="6"/>
  <c r="S680" i="6"/>
  <c r="R680" i="6"/>
  <c r="S681" i="6"/>
  <c r="R681" i="6"/>
  <c r="S682" i="6"/>
  <c r="R682" i="6"/>
  <c r="S683" i="6"/>
  <c r="R683" i="6"/>
  <c r="S684" i="6"/>
  <c r="R684" i="6"/>
  <c r="S685" i="6"/>
  <c r="R685" i="6"/>
  <c r="S686" i="6"/>
  <c r="R686" i="6"/>
  <c r="S687" i="6"/>
  <c r="R687" i="6"/>
  <c r="S688" i="6"/>
  <c r="R688" i="6"/>
  <c r="S689" i="6"/>
  <c r="R689" i="6"/>
  <c r="S690" i="6"/>
  <c r="R690" i="6"/>
  <c r="S691" i="6"/>
  <c r="R691" i="6"/>
  <c r="S692" i="6"/>
  <c r="R692" i="6"/>
  <c r="S693" i="6"/>
  <c r="R693" i="6"/>
  <c r="S694" i="6"/>
  <c r="R694" i="6"/>
  <c r="S695" i="6"/>
  <c r="R695" i="6"/>
  <c r="S696" i="6"/>
  <c r="R696" i="6"/>
  <c r="S697" i="6"/>
  <c r="R697" i="6"/>
  <c r="S698" i="6"/>
  <c r="R698" i="6"/>
  <c r="S699" i="6"/>
  <c r="R699" i="6"/>
  <c r="S700" i="6"/>
  <c r="R700" i="6"/>
  <c r="S701" i="6"/>
  <c r="R701" i="6"/>
  <c r="S702" i="6"/>
  <c r="R702" i="6"/>
  <c r="S703" i="6"/>
  <c r="R703" i="6"/>
  <c r="S704" i="6"/>
  <c r="R704" i="6"/>
  <c r="S705" i="6"/>
  <c r="R705" i="6"/>
  <c r="S706" i="6"/>
  <c r="R706" i="6"/>
  <c r="S707" i="6"/>
  <c r="R707" i="6"/>
  <c r="S708" i="6"/>
  <c r="R708" i="6"/>
  <c r="S709" i="6"/>
  <c r="R709" i="6"/>
  <c r="S710" i="6"/>
  <c r="R710" i="6"/>
  <c r="S711" i="6"/>
  <c r="R711" i="6"/>
  <c r="S712" i="6"/>
  <c r="R712" i="6"/>
  <c r="S713" i="6"/>
  <c r="R713" i="6"/>
  <c r="S714" i="6"/>
  <c r="R714" i="6"/>
  <c r="S715" i="6"/>
  <c r="R715" i="6"/>
  <c r="S716" i="6"/>
  <c r="R716" i="6"/>
  <c r="S717" i="6"/>
  <c r="R717" i="6"/>
  <c r="S718" i="6"/>
  <c r="R718" i="6"/>
  <c r="S719" i="6"/>
  <c r="R719" i="6"/>
  <c r="S720" i="6"/>
  <c r="R720" i="6"/>
  <c r="S721" i="6"/>
  <c r="R721" i="6"/>
  <c r="S722" i="6"/>
  <c r="R722" i="6"/>
  <c r="S723" i="6"/>
  <c r="R723" i="6"/>
  <c r="S724" i="6"/>
  <c r="R724" i="6"/>
  <c r="S725" i="6"/>
  <c r="R725" i="6"/>
  <c r="S726" i="6"/>
  <c r="R726" i="6"/>
  <c r="S727" i="6"/>
  <c r="R727" i="6"/>
  <c r="S728" i="6"/>
  <c r="R728" i="6"/>
  <c r="S729" i="6"/>
  <c r="R729" i="6"/>
  <c r="S730" i="6"/>
  <c r="R730" i="6"/>
  <c r="S731" i="6"/>
  <c r="R731" i="6"/>
  <c r="S732" i="6"/>
  <c r="R732" i="6"/>
  <c r="S733" i="6"/>
  <c r="R733" i="6"/>
  <c r="S734" i="6"/>
  <c r="R734" i="6"/>
  <c r="S735" i="6"/>
  <c r="R735" i="6"/>
  <c r="S736" i="6"/>
  <c r="R736" i="6"/>
  <c r="S737" i="6"/>
  <c r="R737" i="6"/>
  <c r="S738" i="6"/>
  <c r="R738" i="6"/>
  <c r="S739" i="6"/>
  <c r="R739" i="6"/>
  <c r="S740" i="6"/>
  <c r="R740" i="6"/>
  <c r="S741" i="6"/>
  <c r="R741" i="6"/>
  <c r="S742" i="6"/>
  <c r="R742" i="6"/>
  <c r="S743" i="6"/>
  <c r="R743" i="6"/>
  <c r="S744" i="6"/>
  <c r="R744" i="6"/>
  <c r="S745" i="6"/>
  <c r="R745" i="6"/>
  <c r="S746" i="6"/>
  <c r="R746" i="6"/>
  <c r="S747" i="6"/>
  <c r="R747" i="6"/>
  <c r="S748" i="6"/>
  <c r="R748" i="6"/>
  <c r="S749" i="6"/>
  <c r="R749" i="6"/>
  <c r="S750" i="6"/>
  <c r="R750" i="6"/>
  <c r="S751" i="6"/>
  <c r="R751" i="6"/>
  <c r="S752" i="6"/>
  <c r="R752" i="6"/>
  <c r="S753" i="6"/>
  <c r="R753" i="6"/>
  <c r="S754" i="6"/>
  <c r="R754" i="6"/>
  <c r="S755" i="6"/>
  <c r="R755" i="6"/>
  <c r="S756" i="6"/>
  <c r="R756" i="6"/>
  <c r="S757" i="6"/>
  <c r="R757" i="6"/>
  <c r="S758" i="6"/>
  <c r="R758" i="6"/>
  <c r="S759" i="6"/>
  <c r="R759" i="6"/>
  <c r="S760" i="6"/>
  <c r="R760" i="6"/>
  <c r="S761" i="6"/>
  <c r="R761" i="6"/>
  <c r="S762" i="6"/>
  <c r="R762" i="6"/>
  <c r="S763" i="6"/>
  <c r="R763" i="6"/>
  <c r="S764" i="6"/>
  <c r="R764" i="6"/>
  <c r="S765" i="6"/>
  <c r="R765" i="6"/>
  <c r="S766" i="6"/>
  <c r="R766" i="6"/>
  <c r="S767" i="6"/>
  <c r="R767" i="6"/>
  <c r="S768" i="6"/>
  <c r="R768" i="6"/>
  <c r="S769" i="6"/>
  <c r="R769" i="6"/>
  <c r="S770" i="6"/>
  <c r="R770" i="6"/>
  <c r="S771" i="6"/>
  <c r="R771" i="6"/>
  <c r="S772" i="6"/>
  <c r="R772" i="6"/>
  <c r="S773" i="6"/>
  <c r="R773" i="6"/>
  <c r="S774" i="6"/>
  <c r="R774" i="6"/>
  <c r="S775" i="6"/>
  <c r="R775" i="6"/>
  <c r="S776" i="6"/>
  <c r="R776" i="6"/>
  <c r="S777" i="6"/>
  <c r="R777" i="6"/>
  <c r="S778" i="6"/>
  <c r="R778" i="6"/>
  <c r="S779" i="6"/>
  <c r="R779" i="6"/>
  <c r="S780" i="6"/>
  <c r="R780" i="6"/>
  <c r="S781" i="6"/>
  <c r="R781" i="6"/>
  <c r="S782" i="6"/>
  <c r="R782" i="6"/>
  <c r="S783" i="6"/>
  <c r="R783" i="6"/>
  <c r="S784" i="6"/>
  <c r="R784" i="6"/>
  <c r="S785" i="6"/>
  <c r="R785" i="6"/>
  <c r="S786" i="6"/>
  <c r="R786" i="6"/>
  <c r="S787" i="6"/>
  <c r="R787" i="6"/>
  <c r="S788" i="6"/>
  <c r="R788" i="6"/>
  <c r="S789" i="6"/>
  <c r="R789" i="6"/>
  <c r="S790" i="6"/>
  <c r="R790" i="6"/>
  <c r="S791" i="6"/>
  <c r="R791" i="6"/>
  <c r="S792" i="6"/>
  <c r="R792" i="6"/>
  <c r="S793" i="6"/>
  <c r="R793" i="6"/>
  <c r="S794" i="6"/>
  <c r="R794" i="6"/>
  <c r="S795" i="6"/>
  <c r="R795" i="6"/>
  <c r="S796" i="6"/>
  <c r="R796" i="6"/>
  <c r="S797" i="6"/>
  <c r="R797" i="6"/>
  <c r="S798" i="6"/>
  <c r="R798" i="6"/>
  <c r="S799" i="6"/>
  <c r="R799" i="6"/>
  <c r="S800" i="6"/>
  <c r="R800" i="6"/>
  <c r="S801" i="6"/>
  <c r="R801" i="6"/>
  <c r="S802" i="6"/>
  <c r="R802" i="6"/>
  <c r="S803" i="6"/>
  <c r="R803" i="6"/>
  <c r="S804" i="6"/>
  <c r="R804" i="6"/>
  <c r="S805" i="6"/>
  <c r="R805" i="6"/>
  <c r="S806" i="6"/>
  <c r="R806" i="6"/>
  <c r="S807" i="6"/>
  <c r="R807" i="6"/>
  <c r="S808" i="6"/>
  <c r="R808" i="6"/>
  <c r="S809" i="6"/>
  <c r="R809" i="6"/>
  <c r="S810" i="6"/>
  <c r="R810" i="6"/>
  <c r="S811" i="6"/>
  <c r="R811" i="6"/>
  <c r="S812" i="6"/>
  <c r="R812" i="6"/>
  <c r="S813" i="6"/>
  <c r="R813" i="6"/>
  <c r="S814" i="6"/>
  <c r="R814" i="6"/>
  <c r="S815" i="6"/>
  <c r="R815" i="6"/>
  <c r="S816" i="6"/>
  <c r="R816" i="6"/>
  <c r="S817" i="6"/>
  <c r="R817" i="6"/>
  <c r="S818" i="6"/>
  <c r="R818" i="6"/>
  <c r="S819" i="6"/>
  <c r="R819" i="6"/>
  <c r="S820" i="6"/>
  <c r="R820" i="6"/>
  <c r="S821" i="6"/>
  <c r="R821" i="6"/>
  <c r="S822" i="6"/>
  <c r="R822" i="6"/>
  <c r="S823" i="6"/>
  <c r="R823" i="6"/>
  <c r="S824" i="6"/>
  <c r="R824" i="6"/>
  <c r="S825" i="6"/>
  <c r="R825" i="6"/>
  <c r="S826" i="6"/>
  <c r="R826" i="6"/>
  <c r="S827" i="6"/>
  <c r="R827" i="6"/>
  <c r="S828" i="6"/>
  <c r="R828" i="6"/>
  <c r="S829" i="6"/>
  <c r="R829" i="6"/>
  <c r="S830" i="6"/>
  <c r="R830" i="6"/>
  <c r="S831" i="6"/>
  <c r="R831" i="6"/>
  <c r="S832" i="6"/>
  <c r="R832" i="6"/>
  <c r="S833" i="6"/>
  <c r="R833" i="6"/>
  <c r="S834" i="6"/>
  <c r="R834" i="6"/>
  <c r="S835" i="6"/>
  <c r="R835" i="6"/>
  <c r="S836" i="6"/>
  <c r="R836" i="6"/>
  <c r="S837" i="6"/>
  <c r="R837" i="6"/>
  <c r="S838" i="6"/>
  <c r="R838" i="6"/>
  <c r="S839" i="6"/>
  <c r="R839" i="6"/>
  <c r="S840" i="6"/>
  <c r="R840" i="6"/>
  <c r="S841" i="6"/>
  <c r="R841" i="6"/>
  <c r="S842" i="6"/>
  <c r="R842" i="6"/>
  <c r="S843" i="6"/>
  <c r="R843" i="6"/>
  <c r="S844" i="6"/>
  <c r="R844" i="6"/>
  <c r="S845" i="6"/>
  <c r="R845" i="6"/>
  <c r="S846" i="6"/>
  <c r="R846" i="6"/>
  <c r="S847" i="6"/>
  <c r="R847" i="6"/>
  <c r="S848" i="6"/>
  <c r="R848" i="6"/>
  <c r="S849" i="6"/>
  <c r="R849" i="6"/>
  <c r="S850" i="6"/>
  <c r="R850" i="6"/>
  <c r="S851" i="6"/>
  <c r="R851" i="6"/>
  <c r="S852" i="6"/>
  <c r="R852" i="6"/>
  <c r="S853" i="6"/>
  <c r="R853" i="6"/>
  <c r="S854" i="6"/>
  <c r="R854" i="6"/>
  <c r="S855" i="6"/>
  <c r="R855" i="6"/>
  <c r="S856" i="6"/>
  <c r="R856" i="6"/>
  <c r="S857" i="6"/>
  <c r="R857" i="6"/>
  <c r="S858" i="6"/>
  <c r="R858" i="6"/>
  <c r="S859" i="6"/>
  <c r="R859" i="6"/>
  <c r="S860" i="6"/>
  <c r="R860" i="6"/>
  <c r="S861" i="6"/>
  <c r="R861" i="6"/>
  <c r="S862" i="6"/>
  <c r="R862" i="6"/>
  <c r="S863" i="6"/>
  <c r="R863" i="6"/>
  <c r="S864" i="6"/>
  <c r="R864" i="6"/>
  <c r="S865" i="6"/>
  <c r="R865" i="6"/>
  <c r="S866" i="6"/>
  <c r="R866" i="6"/>
  <c r="S867" i="6"/>
  <c r="R867" i="6"/>
  <c r="S868" i="6"/>
  <c r="R868" i="6"/>
  <c r="S869" i="6"/>
  <c r="R869" i="6"/>
  <c r="S870" i="6"/>
  <c r="R870" i="6"/>
  <c r="S871" i="6"/>
  <c r="R871" i="6"/>
  <c r="S872" i="6"/>
  <c r="R872" i="6"/>
  <c r="S873" i="6"/>
  <c r="R873" i="6"/>
  <c r="S874" i="6"/>
  <c r="R874" i="6"/>
  <c r="S875" i="6"/>
  <c r="R875" i="6"/>
  <c r="S876" i="6"/>
  <c r="R876" i="6"/>
  <c r="S877" i="6"/>
  <c r="R877" i="6"/>
  <c r="S878" i="6"/>
  <c r="R878" i="6"/>
  <c r="S879" i="6"/>
  <c r="R879" i="6"/>
  <c r="S880" i="6"/>
  <c r="R880" i="6"/>
  <c r="S881" i="6"/>
  <c r="R881" i="6"/>
  <c r="S882" i="6"/>
  <c r="R882" i="6"/>
  <c r="S883" i="6"/>
  <c r="R883" i="6"/>
  <c r="S884" i="6"/>
  <c r="R884" i="6"/>
  <c r="S885" i="6"/>
  <c r="R885" i="6"/>
  <c r="S886" i="6"/>
  <c r="R886" i="6"/>
  <c r="S887" i="6"/>
  <c r="R887" i="6"/>
  <c r="S888" i="6"/>
  <c r="R888" i="6"/>
  <c r="S889" i="6"/>
  <c r="R889" i="6"/>
  <c r="S890" i="6"/>
  <c r="R890" i="6"/>
  <c r="S891" i="6"/>
  <c r="R891" i="6"/>
  <c r="S892" i="6"/>
  <c r="R892" i="6"/>
  <c r="S893" i="6"/>
  <c r="R893" i="6"/>
  <c r="S894" i="6"/>
  <c r="R894" i="6"/>
  <c r="S895" i="6"/>
  <c r="R895" i="6"/>
  <c r="S896" i="6"/>
  <c r="R896" i="6"/>
  <c r="S897" i="6"/>
  <c r="R897" i="6"/>
  <c r="S898" i="6"/>
  <c r="R898" i="6"/>
  <c r="S899" i="6"/>
  <c r="R899" i="6"/>
  <c r="S900" i="6"/>
  <c r="R900" i="6"/>
  <c r="S901" i="6"/>
  <c r="R901" i="6"/>
  <c r="S902" i="6"/>
  <c r="R902" i="6"/>
  <c r="S903" i="6"/>
  <c r="R903" i="6"/>
  <c r="S904" i="6"/>
  <c r="R904" i="6"/>
  <c r="S905" i="6"/>
  <c r="R905" i="6"/>
  <c r="S906" i="6"/>
  <c r="R906" i="6"/>
  <c r="S907" i="6"/>
  <c r="R907" i="6"/>
  <c r="S908" i="6"/>
  <c r="R908" i="6"/>
  <c r="S909" i="6"/>
  <c r="R909" i="6"/>
  <c r="S910" i="6"/>
  <c r="R910" i="6"/>
  <c r="S911" i="6"/>
  <c r="R911" i="6"/>
  <c r="S912" i="6"/>
  <c r="R912" i="6"/>
  <c r="S913" i="6"/>
  <c r="R913" i="6"/>
  <c r="S914" i="6"/>
  <c r="R914" i="6"/>
  <c r="S915" i="6"/>
  <c r="R915" i="6"/>
  <c r="S916" i="6"/>
  <c r="R916" i="6"/>
  <c r="S917" i="6"/>
  <c r="R917" i="6"/>
  <c r="S918" i="6"/>
  <c r="R918" i="6"/>
  <c r="S919" i="6"/>
  <c r="R919" i="6"/>
  <c r="S920" i="6"/>
  <c r="R920" i="6"/>
  <c r="S921" i="6"/>
  <c r="R921" i="6"/>
  <c r="S922" i="6"/>
  <c r="R922" i="6"/>
  <c r="S923" i="6"/>
  <c r="R923" i="6"/>
  <c r="S924" i="6"/>
  <c r="R924" i="6"/>
  <c r="S925" i="6"/>
  <c r="R925" i="6"/>
  <c r="S926" i="6"/>
  <c r="R926" i="6"/>
  <c r="S927" i="6"/>
  <c r="R927" i="6"/>
  <c r="S928" i="6"/>
  <c r="R928" i="6"/>
  <c r="S929" i="6"/>
  <c r="R929" i="6"/>
  <c r="S930" i="6"/>
  <c r="R930" i="6"/>
  <c r="S931" i="6"/>
  <c r="R931" i="6"/>
  <c r="S932" i="6"/>
  <c r="R932" i="6"/>
  <c r="S933" i="6"/>
  <c r="R933" i="6"/>
  <c r="S934" i="6"/>
  <c r="R934" i="6"/>
  <c r="S935" i="6"/>
  <c r="R935" i="6"/>
  <c r="S936" i="6"/>
  <c r="R936" i="6"/>
  <c r="S937" i="6"/>
  <c r="R937" i="6"/>
  <c r="S938" i="6"/>
  <c r="R938" i="6"/>
  <c r="S939" i="6"/>
  <c r="R939" i="6"/>
  <c r="S940" i="6"/>
  <c r="R940" i="6"/>
  <c r="S941" i="6"/>
  <c r="R941" i="6"/>
  <c r="S942" i="6"/>
  <c r="R942" i="6"/>
  <c r="S943" i="6"/>
  <c r="R943" i="6"/>
  <c r="S944" i="6"/>
  <c r="R944" i="6"/>
  <c r="S945" i="6"/>
  <c r="R945" i="6"/>
  <c r="S946" i="6"/>
  <c r="R946" i="6"/>
  <c r="S947" i="6"/>
  <c r="R947" i="6"/>
  <c r="S948" i="6"/>
  <c r="R948" i="6"/>
  <c r="S949" i="6"/>
  <c r="R949" i="6"/>
  <c r="S950" i="6"/>
  <c r="R950" i="6"/>
  <c r="S951" i="6"/>
  <c r="R951" i="6"/>
  <c r="S952" i="6"/>
  <c r="R952" i="6"/>
  <c r="S953" i="6"/>
  <c r="R953" i="6"/>
  <c r="S954" i="6"/>
  <c r="R954" i="6"/>
  <c r="S955" i="6"/>
  <c r="R955" i="6"/>
  <c r="S956" i="6"/>
  <c r="R956" i="6"/>
  <c r="S957" i="6"/>
  <c r="R957" i="6"/>
  <c r="S958" i="6"/>
  <c r="R958" i="6"/>
  <c r="S959" i="6"/>
  <c r="R959" i="6"/>
  <c r="S960" i="6"/>
  <c r="R960" i="6"/>
  <c r="S961" i="6"/>
  <c r="R961" i="6"/>
  <c r="S962" i="6"/>
  <c r="R962" i="6"/>
  <c r="S963" i="6"/>
  <c r="R963" i="6"/>
  <c r="S964" i="6"/>
  <c r="R964" i="6"/>
  <c r="S965" i="6"/>
  <c r="R965" i="6"/>
  <c r="S966" i="6"/>
  <c r="R966" i="6"/>
  <c r="S967" i="6"/>
  <c r="R967" i="6"/>
  <c r="S968" i="6"/>
  <c r="R968" i="6"/>
  <c r="S969" i="6"/>
  <c r="R969" i="6"/>
  <c r="S970" i="6"/>
  <c r="R970" i="6"/>
  <c r="S971" i="6"/>
  <c r="R971" i="6"/>
  <c r="S972" i="6"/>
  <c r="R972" i="6"/>
  <c r="S973" i="6"/>
  <c r="R973" i="6"/>
  <c r="S974" i="6"/>
  <c r="R974" i="6"/>
  <c r="S975" i="6"/>
  <c r="R975" i="6"/>
  <c r="S976" i="6"/>
  <c r="R976" i="6"/>
  <c r="S977" i="6"/>
  <c r="R977" i="6"/>
  <c r="S978" i="6"/>
  <c r="R978" i="6"/>
  <c r="S979" i="6"/>
  <c r="R979" i="6"/>
  <c r="S980" i="6"/>
  <c r="R980" i="6"/>
  <c r="S981" i="6"/>
  <c r="R981" i="6"/>
  <c r="S982" i="6"/>
  <c r="R982" i="6"/>
  <c r="S983" i="6"/>
  <c r="R983" i="6"/>
  <c r="S984" i="6"/>
  <c r="R984" i="6"/>
  <c r="S985" i="6"/>
  <c r="R985" i="6"/>
  <c r="S986" i="6"/>
  <c r="R986" i="6"/>
  <c r="S987" i="6"/>
  <c r="R987" i="6"/>
  <c r="S988" i="6"/>
  <c r="R988" i="6"/>
  <c r="S989" i="6"/>
  <c r="R989" i="6"/>
  <c r="S990" i="6"/>
  <c r="R990" i="6"/>
  <c r="S991" i="6"/>
  <c r="R991" i="6"/>
  <c r="S992" i="6"/>
  <c r="R992" i="6"/>
  <c r="S993" i="6"/>
  <c r="R993" i="6"/>
  <c r="S994" i="6"/>
  <c r="R994" i="6"/>
  <c r="S995" i="6"/>
  <c r="R995" i="6"/>
  <c r="S996" i="6"/>
  <c r="R996" i="6"/>
  <c r="S997" i="6"/>
  <c r="R997" i="6"/>
  <c r="S998" i="6"/>
  <c r="R998" i="6"/>
  <c r="S999" i="6"/>
  <c r="R999" i="6"/>
  <c r="S1000" i="6"/>
  <c r="R1000" i="6"/>
  <c r="S1001" i="6"/>
  <c r="R1001" i="6"/>
  <c r="S1002" i="6"/>
  <c r="R1002" i="6"/>
  <c r="S1003" i="6"/>
  <c r="R1003" i="6"/>
  <c r="S1004" i="6"/>
  <c r="R1004" i="6"/>
  <c r="S1005" i="6"/>
  <c r="R1005" i="6"/>
  <c r="S1006" i="6"/>
  <c r="R1006" i="6"/>
  <c r="S1007" i="6"/>
  <c r="R1007" i="6"/>
  <c r="S1008" i="6"/>
  <c r="R1008" i="6"/>
  <c r="S1009" i="6"/>
  <c r="R1009" i="6"/>
  <c r="S1010" i="6"/>
  <c r="R1010" i="6"/>
  <c r="S1011" i="6"/>
  <c r="R1011" i="6"/>
  <c r="S1012" i="6"/>
  <c r="R1012" i="6"/>
  <c r="S1013" i="6"/>
  <c r="R1013" i="6"/>
  <c r="S1014" i="6"/>
  <c r="R1014" i="6"/>
  <c r="S1015" i="6"/>
  <c r="R1015" i="6"/>
  <c r="S1016" i="6"/>
  <c r="R1016" i="6"/>
  <c r="S1017" i="6"/>
  <c r="R1017" i="6"/>
  <c r="S1018" i="6"/>
  <c r="R1018" i="6"/>
  <c r="S1019" i="6"/>
  <c r="R1019" i="6"/>
  <c r="S1020" i="6"/>
  <c r="R1020" i="6"/>
  <c r="S1021" i="6"/>
  <c r="R1021" i="6"/>
  <c r="S1022" i="6"/>
  <c r="R1022" i="6"/>
  <c r="S1023" i="6"/>
  <c r="R1023" i="6"/>
  <c r="S1024" i="6"/>
  <c r="R1024" i="6"/>
  <c r="S1025" i="6"/>
  <c r="R1025" i="6"/>
  <c r="S1026" i="6"/>
  <c r="R1026" i="6"/>
  <c r="S1027" i="6"/>
  <c r="R1027" i="6"/>
  <c r="S1028" i="6"/>
  <c r="R1028" i="6"/>
  <c r="S1029" i="6"/>
  <c r="R1029" i="6"/>
  <c r="S1030" i="6"/>
  <c r="R1030" i="6"/>
  <c r="S1031" i="6"/>
  <c r="R1031" i="6"/>
  <c r="S1032" i="6"/>
  <c r="R1032" i="6"/>
  <c r="S1033" i="6"/>
  <c r="R1033" i="6"/>
  <c r="S1034" i="6"/>
  <c r="R1034" i="6"/>
  <c r="S1035" i="6"/>
  <c r="R1035" i="6"/>
  <c r="S1036" i="6"/>
  <c r="R1036" i="6"/>
  <c r="S1037" i="6"/>
  <c r="R1037" i="6"/>
  <c r="S1038" i="6"/>
  <c r="R1038" i="6"/>
  <c r="S1039" i="6"/>
  <c r="R1039" i="6"/>
  <c r="S1040" i="6"/>
  <c r="R1040" i="6"/>
  <c r="S1041" i="6"/>
  <c r="R1041" i="6"/>
  <c r="S1042" i="6"/>
  <c r="R1042" i="6"/>
  <c r="S1043" i="6"/>
  <c r="R1043" i="6"/>
  <c r="S1044" i="6"/>
  <c r="R1044" i="6"/>
  <c r="S1045" i="6"/>
  <c r="R1045" i="6"/>
  <c r="S1046" i="6"/>
  <c r="R1046" i="6"/>
  <c r="S1047" i="6"/>
  <c r="R1047" i="6"/>
  <c r="S1048" i="6"/>
  <c r="R1048" i="6"/>
  <c r="S1049" i="6"/>
  <c r="R1049" i="6"/>
  <c r="S1050" i="6"/>
  <c r="R1050" i="6"/>
  <c r="S1051" i="6"/>
  <c r="R1051" i="6"/>
  <c r="S1052" i="6"/>
  <c r="R1052" i="6"/>
  <c r="S1053" i="6"/>
  <c r="R1053" i="6"/>
  <c r="S1054" i="6"/>
  <c r="R1054" i="6"/>
  <c r="S1055" i="6"/>
  <c r="R1055" i="6"/>
  <c r="S1056" i="6"/>
  <c r="R1056" i="6"/>
  <c r="S1057" i="6"/>
  <c r="R1057" i="6"/>
  <c r="S1058" i="6"/>
  <c r="R1058" i="6"/>
  <c r="S1059" i="6"/>
  <c r="R1059" i="6"/>
  <c r="S1060" i="6"/>
  <c r="R1060" i="6"/>
  <c r="S1061" i="6"/>
  <c r="R1061" i="6"/>
  <c r="S1062" i="6"/>
  <c r="R1062" i="6"/>
  <c r="S1063" i="6"/>
  <c r="R1063" i="6"/>
  <c r="S1064" i="6"/>
  <c r="R1064" i="6"/>
  <c r="S1065" i="6"/>
  <c r="R1065" i="6"/>
  <c r="S1066" i="6"/>
  <c r="R1066" i="6"/>
  <c r="S1067" i="6"/>
  <c r="R1067" i="6"/>
  <c r="S1068" i="6"/>
  <c r="R1068" i="6"/>
  <c r="S1069" i="6"/>
  <c r="R1069" i="6"/>
  <c r="S1070" i="6"/>
  <c r="R1070" i="6"/>
  <c r="S1071" i="6"/>
  <c r="R1071" i="6"/>
  <c r="S1072" i="6"/>
  <c r="R1072" i="6"/>
  <c r="S1073" i="6"/>
  <c r="R1073" i="6"/>
  <c r="S1074" i="6"/>
  <c r="R1074" i="6"/>
  <c r="S1075" i="6"/>
  <c r="R1075" i="6"/>
  <c r="S1076" i="6"/>
  <c r="R1076" i="6"/>
  <c r="S1077" i="6"/>
  <c r="R1077" i="6"/>
  <c r="S1078" i="6"/>
  <c r="R1078" i="6"/>
  <c r="S1079" i="6"/>
  <c r="R1079" i="6"/>
  <c r="S1080" i="6"/>
  <c r="R1080" i="6"/>
  <c r="S1081" i="6"/>
  <c r="R1081" i="6"/>
  <c r="S1082" i="6"/>
  <c r="R1082" i="6"/>
  <c r="S1083" i="6"/>
  <c r="R1083" i="6"/>
  <c r="S1084" i="6"/>
  <c r="R1084" i="6"/>
  <c r="S1085" i="6"/>
  <c r="R1085" i="6"/>
  <c r="S1086" i="6"/>
  <c r="R1086" i="6"/>
  <c r="S1087" i="6"/>
  <c r="R1087" i="6"/>
  <c r="S1088" i="6"/>
  <c r="R1088" i="6"/>
  <c r="S1089" i="6"/>
  <c r="R1089" i="6"/>
  <c r="S1090" i="6"/>
  <c r="R1090" i="6"/>
  <c r="S1091" i="6"/>
  <c r="R1091" i="6"/>
  <c r="S1092" i="6"/>
  <c r="R1092" i="6"/>
  <c r="S1093" i="6"/>
  <c r="R1093" i="6"/>
  <c r="S1094" i="6"/>
  <c r="R1094" i="6"/>
  <c r="S1095" i="6"/>
  <c r="R1095" i="6"/>
  <c r="S1096" i="6"/>
  <c r="R1096" i="6"/>
  <c r="S1097" i="6"/>
  <c r="R1097" i="6"/>
  <c r="S1098" i="6"/>
  <c r="R1098" i="6"/>
  <c r="S1099" i="6"/>
  <c r="R1099" i="6"/>
  <c r="S1100" i="6"/>
  <c r="R1100" i="6"/>
  <c r="S1101" i="6"/>
  <c r="R1101" i="6"/>
  <c r="S1102" i="6"/>
  <c r="R1102" i="6"/>
  <c r="S1103" i="6"/>
  <c r="R1103" i="6"/>
  <c r="S1104" i="6"/>
  <c r="R1104" i="6"/>
  <c r="S1105" i="6"/>
  <c r="R1105" i="6"/>
  <c r="S1106" i="6"/>
  <c r="R1106" i="6"/>
  <c r="S1107" i="6"/>
  <c r="R1107" i="6"/>
  <c r="S1108" i="6"/>
  <c r="R1108" i="6"/>
  <c r="S1109" i="6"/>
  <c r="R1109" i="6"/>
  <c r="S1110" i="6"/>
  <c r="R1110" i="6"/>
  <c r="S1111" i="6"/>
  <c r="R1111" i="6"/>
  <c r="S1112" i="6"/>
  <c r="R1112" i="6"/>
  <c r="S1113" i="6"/>
  <c r="R1113" i="6"/>
  <c r="S1114" i="6"/>
  <c r="R1114" i="6"/>
  <c r="S1115" i="6"/>
  <c r="R1115" i="6"/>
  <c r="S1116" i="6"/>
  <c r="R1116" i="6"/>
  <c r="S1117" i="6"/>
  <c r="R1117" i="6"/>
  <c r="S1118" i="6"/>
  <c r="R1118" i="6"/>
  <c r="S1119" i="6"/>
  <c r="R1119" i="6"/>
  <c r="S1120" i="6"/>
  <c r="R1120" i="6"/>
  <c r="S1121" i="6"/>
  <c r="R1121" i="6"/>
  <c r="S1122" i="6"/>
  <c r="R1122" i="6"/>
  <c r="S1123" i="6"/>
  <c r="R1123" i="6"/>
  <c r="S1124" i="6"/>
  <c r="R1124" i="6"/>
  <c r="S1125" i="6"/>
  <c r="R1125" i="6"/>
  <c r="S1126" i="6"/>
  <c r="R1126" i="6"/>
  <c r="S1127" i="6"/>
  <c r="R1127" i="6"/>
  <c r="S1128" i="6"/>
  <c r="R1128" i="6"/>
  <c r="S1129" i="6"/>
  <c r="R1129" i="6"/>
  <c r="S1130" i="6"/>
  <c r="R1130" i="6"/>
  <c r="S1131" i="6"/>
  <c r="R1131" i="6"/>
  <c r="S1132" i="6"/>
  <c r="R1132" i="6"/>
  <c r="S1133" i="6"/>
  <c r="R1133" i="6"/>
  <c r="S1134" i="6"/>
  <c r="R1134" i="6"/>
  <c r="S1135" i="6"/>
  <c r="R1135" i="6"/>
  <c r="S1136" i="6"/>
  <c r="R1136" i="6"/>
  <c r="S1137" i="6"/>
  <c r="R1137" i="6"/>
  <c r="S1138" i="6"/>
  <c r="R1138" i="6"/>
  <c r="S1139" i="6"/>
  <c r="R1139" i="6"/>
  <c r="S1140" i="6"/>
  <c r="R1140" i="6"/>
  <c r="S1141" i="6"/>
  <c r="R1141" i="6"/>
  <c r="S1142" i="6"/>
  <c r="R1142" i="6"/>
  <c r="S1143" i="6"/>
  <c r="R1143" i="6"/>
  <c r="S1144" i="6"/>
  <c r="R1144" i="6"/>
  <c r="S1145" i="6"/>
  <c r="R1145" i="6"/>
  <c r="S1146" i="6"/>
  <c r="R1146" i="6"/>
  <c r="S1147" i="6"/>
  <c r="R1147" i="6"/>
  <c r="S1148" i="6"/>
  <c r="R1148" i="6"/>
  <c r="S1149" i="6"/>
  <c r="R1149" i="6"/>
  <c r="S1150" i="6"/>
  <c r="R1150" i="6"/>
  <c r="S1151" i="6"/>
  <c r="R1151" i="6"/>
  <c r="S1152" i="6"/>
  <c r="R1152" i="6"/>
  <c r="S1153" i="6"/>
  <c r="R1153" i="6"/>
  <c r="S1154" i="6"/>
  <c r="R1154" i="6"/>
  <c r="S1155" i="6"/>
  <c r="R1155" i="6"/>
  <c r="S1156" i="6"/>
  <c r="R1156" i="6"/>
  <c r="S1157" i="6"/>
  <c r="R1157" i="6"/>
  <c r="S1158" i="6"/>
  <c r="R1158" i="6"/>
  <c r="S1159" i="6"/>
  <c r="R1159" i="6"/>
  <c r="S1160" i="6"/>
  <c r="R1160" i="6"/>
  <c r="S1161" i="6"/>
  <c r="R1161" i="6"/>
  <c r="S1162" i="6"/>
  <c r="R1162" i="6"/>
  <c r="S1163" i="6"/>
  <c r="R1163" i="6"/>
  <c r="S1164" i="6"/>
  <c r="R1164" i="6"/>
  <c r="S1165" i="6"/>
  <c r="R1165" i="6"/>
  <c r="S1166" i="6"/>
  <c r="R1166" i="6"/>
  <c r="S1167" i="6"/>
  <c r="R1167" i="6"/>
  <c r="S1168" i="6"/>
  <c r="R1168" i="6"/>
  <c r="S1169" i="6"/>
  <c r="R1169" i="6"/>
  <c r="S1170" i="6"/>
  <c r="R1170" i="6"/>
  <c r="S1171" i="6"/>
  <c r="R1171" i="6"/>
  <c r="S1172" i="6"/>
  <c r="R1172" i="6"/>
  <c r="S1173" i="6"/>
  <c r="R1173" i="6"/>
  <c r="S1174" i="6"/>
  <c r="R1174" i="6"/>
  <c r="S1175" i="6"/>
  <c r="R1175" i="6"/>
  <c r="S1176" i="6"/>
  <c r="R1176" i="6"/>
  <c r="S1177" i="6"/>
  <c r="R1177" i="6"/>
  <c r="S1178" i="6"/>
  <c r="R1178" i="6"/>
  <c r="S1179" i="6"/>
  <c r="R1179" i="6"/>
  <c r="S1180" i="6"/>
  <c r="R1180" i="6"/>
  <c r="S1181" i="6"/>
  <c r="R1181" i="6"/>
  <c r="S1182" i="6"/>
  <c r="R1182" i="6"/>
  <c r="S1183" i="6"/>
  <c r="R1183" i="6"/>
  <c r="S1184" i="6"/>
  <c r="R1184" i="6"/>
  <c r="S1185" i="6"/>
  <c r="R1185" i="6"/>
  <c r="S1186" i="6"/>
  <c r="R1186" i="6"/>
  <c r="S1187" i="6"/>
  <c r="R1187" i="6"/>
  <c r="S1188" i="6"/>
  <c r="R1188" i="6"/>
  <c r="S1189" i="6"/>
  <c r="R1189" i="6"/>
  <c r="S1190" i="6"/>
  <c r="R1190" i="6"/>
  <c r="S1191" i="6"/>
  <c r="R1191" i="6"/>
  <c r="S1192" i="6"/>
  <c r="R1192" i="6"/>
  <c r="S1193" i="6"/>
  <c r="R1193" i="6"/>
  <c r="S1194" i="6"/>
  <c r="R1194" i="6"/>
  <c r="S1195" i="6"/>
  <c r="R1195" i="6"/>
  <c r="S1196" i="6"/>
  <c r="R1196" i="6"/>
  <c r="S1197" i="6"/>
  <c r="R1197" i="6"/>
  <c r="S1198" i="6"/>
  <c r="R1198" i="6"/>
  <c r="S1199" i="6"/>
  <c r="R1199" i="6"/>
  <c r="S1200" i="6"/>
  <c r="R1200" i="6"/>
  <c r="S1201" i="6"/>
  <c r="R1201" i="6"/>
  <c r="S1202" i="6"/>
  <c r="R1202" i="6"/>
  <c r="S1203" i="6"/>
  <c r="R1203" i="6"/>
  <c r="S1204" i="6"/>
  <c r="R1204" i="6"/>
  <c r="S1205" i="6"/>
  <c r="R1205" i="6"/>
  <c r="S1206" i="6"/>
  <c r="R1206" i="6"/>
  <c r="S1207" i="6"/>
  <c r="R1207" i="6"/>
  <c r="S1208" i="6"/>
  <c r="R1208" i="6"/>
  <c r="S1209" i="6"/>
  <c r="R1209" i="6"/>
  <c r="S1210" i="6"/>
  <c r="R1210" i="6"/>
  <c r="S1211" i="6"/>
  <c r="R1211" i="6"/>
  <c r="S1212" i="6"/>
  <c r="R1212" i="6"/>
  <c r="S1213" i="6"/>
  <c r="R1213" i="6"/>
  <c r="S1214" i="6"/>
  <c r="R1214" i="6"/>
  <c r="S1215" i="6"/>
  <c r="R1215" i="6"/>
  <c r="S1216" i="6"/>
  <c r="R1216" i="6"/>
  <c r="S1217" i="6"/>
  <c r="R1217" i="6"/>
  <c r="S1218" i="6"/>
  <c r="R1218" i="6"/>
  <c r="S1219" i="6"/>
  <c r="R1219" i="6"/>
  <c r="S1220" i="6"/>
  <c r="R1220" i="6"/>
  <c r="S1221" i="6"/>
  <c r="R1221" i="6"/>
  <c r="S1222" i="6"/>
  <c r="R1222" i="6"/>
  <c r="S1223" i="6"/>
  <c r="R1223" i="6"/>
  <c r="S1224" i="6"/>
  <c r="R1224" i="6"/>
  <c r="S1225" i="6"/>
  <c r="R1225" i="6"/>
  <c r="S1226" i="6"/>
  <c r="R1226" i="6"/>
  <c r="S1227" i="6"/>
  <c r="R1227" i="6"/>
  <c r="S1228" i="6"/>
  <c r="R1228" i="6"/>
  <c r="S1229" i="6"/>
  <c r="R1229" i="6"/>
  <c r="S1230" i="6"/>
  <c r="R1230" i="6"/>
  <c r="S1231" i="6"/>
  <c r="R1231" i="6"/>
  <c r="S1232" i="6"/>
  <c r="R1232" i="6"/>
  <c r="S1233" i="6"/>
  <c r="R1233" i="6"/>
  <c r="S1234" i="6"/>
  <c r="R1234" i="6"/>
  <c r="S1235" i="6"/>
  <c r="R1235" i="6"/>
  <c r="S1236" i="6"/>
  <c r="R1236" i="6"/>
  <c r="S1237" i="6"/>
  <c r="R1237" i="6"/>
  <c r="S1238" i="6"/>
  <c r="R1238" i="6"/>
  <c r="S1239" i="6"/>
  <c r="R1239" i="6"/>
  <c r="S1240" i="6"/>
  <c r="R1240" i="6"/>
  <c r="S1241" i="6"/>
  <c r="R1241" i="6"/>
  <c r="S1242" i="6"/>
  <c r="R1242" i="6"/>
  <c r="S1243" i="6"/>
  <c r="R1243" i="6"/>
  <c r="S1244" i="6"/>
  <c r="R1244" i="6"/>
  <c r="S1245" i="6"/>
  <c r="R1245" i="6"/>
  <c r="S1246" i="6"/>
  <c r="R1246" i="6"/>
  <c r="S1247" i="6"/>
  <c r="R1247" i="6"/>
  <c r="S1248" i="6"/>
  <c r="R1248" i="6"/>
  <c r="S1249" i="6"/>
  <c r="R1249" i="6"/>
  <c r="S1250" i="6"/>
  <c r="R1250" i="6"/>
  <c r="S1251" i="6"/>
  <c r="R1251" i="6"/>
  <c r="S1252" i="6"/>
  <c r="R1252" i="6"/>
  <c r="S1253" i="6"/>
  <c r="R1253" i="6"/>
  <c r="S1254" i="6"/>
  <c r="R1254" i="6"/>
  <c r="S1255" i="6"/>
  <c r="R1255" i="6"/>
  <c r="S1256" i="6"/>
  <c r="R1256" i="6"/>
  <c r="S1257" i="6"/>
  <c r="R1257" i="6"/>
  <c r="S1258" i="6"/>
  <c r="R1258" i="6"/>
  <c r="S1259" i="6"/>
  <c r="R1259" i="6"/>
  <c r="S1260" i="6"/>
  <c r="R1260" i="6"/>
  <c r="S1261" i="6"/>
  <c r="R1261" i="6"/>
  <c r="S1262" i="6"/>
  <c r="R1262" i="6"/>
  <c r="S1263" i="6"/>
  <c r="R1263" i="6"/>
  <c r="S1264" i="6"/>
  <c r="R1264" i="6"/>
  <c r="S1265" i="6"/>
  <c r="R1265" i="6"/>
  <c r="S1266" i="6"/>
  <c r="R1266" i="6"/>
  <c r="S1267" i="6"/>
  <c r="R1267" i="6"/>
  <c r="S1268" i="6"/>
  <c r="R1268" i="6"/>
  <c r="S1269" i="6"/>
  <c r="R1269" i="6"/>
  <c r="S1270" i="6"/>
  <c r="R1270" i="6"/>
  <c r="S1271" i="6"/>
  <c r="R1271" i="6"/>
  <c r="S1272" i="6"/>
  <c r="R1272" i="6"/>
  <c r="S1273" i="6"/>
  <c r="R1273" i="6"/>
  <c r="S1274" i="6"/>
  <c r="R1274" i="6"/>
  <c r="S1275" i="6"/>
  <c r="R1275" i="6"/>
  <c r="S1276" i="6"/>
  <c r="R1276" i="6"/>
  <c r="S1277" i="6"/>
  <c r="R1277" i="6"/>
  <c r="S1278" i="6"/>
  <c r="R1278" i="6"/>
  <c r="S1279" i="6"/>
  <c r="R1279" i="6"/>
  <c r="S1280" i="6"/>
  <c r="R1280" i="6"/>
  <c r="S1281" i="6"/>
  <c r="R1281" i="6"/>
  <c r="S1282" i="6"/>
  <c r="R1282" i="6"/>
  <c r="S1283" i="6"/>
  <c r="R1283" i="6"/>
  <c r="S1284" i="6"/>
  <c r="R1284" i="6"/>
  <c r="S1285" i="6"/>
  <c r="R1285" i="6"/>
  <c r="S1286" i="6"/>
  <c r="R1286" i="6"/>
  <c r="S1287" i="6"/>
  <c r="R1287" i="6"/>
  <c r="S1288" i="6"/>
  <c r="R1288" i="6"/>
  <c r="S1289" i="6"/>
  <c r="R1289" i="6"/>
  <c r="S1290" i="6"/>
  <c r="R1290" i="6"/>
  <c r="S1291" i="6"/>
  <c r="R1291" i="6"/>
  <c r="S1292" i="6"/>
  <c r="R1292" i="6"/>
  <c r="S1293" i="6"/>
  <c r="R1293" i="6"/>
  <c r="S1294" i="6"/>
  <c r="R1294" i="6"/>
  <c r="S1295" i="6"/>
  <c r="R1295" i="6"/>
  <c r="S1296" i="6"/>
  <c r="R1296" i="6"/>
  <c r="S1297" i="6"/>
  <c r="R1297" i="6"/>
  <c r="S1298" i="6"/>
  <c r="R1298" i="6"/>
  <c r="S1299" i="6"/>
  <c r="R1299" i="6"/>
  <c r="S1300" i="6"/>
  <c r="R1300" i="6"/>
  <c r="S1301" i="6"/>
  <c r="R1301" i="6"/>
  <c r="S1302" i="6"/>
  <c r="R1302" i="6"/>
  <c r="S1303" i="6"/>
  <c r="R1303" i="6"/>
  <c r="S1304" i="6"/>
  <c r="R1304" i="6"/>
  <c r="S1305" i="6"/>
  <c r="R1305" i="6"/>
  <c r="S1306" i="6"/>
  <c r="R1306" i="6"/>
  <c r="S1307" i="6"/>
  <c r="R1307" i="6"/>
  <c r="S1308" i="6"/>
  <c r="R1308" i="6"/>
  <c r="S1309" i="6"/>
  <c r="R1309" i="6"/>
  <c r="S1310" i="6"/>
  <c r="R1310" i="6"/>
  <c r="S1311" i="6"/>
  <c r="R1311" i="6"/>
  <c r="S1312" i="6"/>
  <c r="R1312" i="6"/>
  <c r="S1313" i="6"/>
  <c r="R1313" i="6"/>
  <c r="S1314" i="6"/>
  <c r="R1314" i="6"/>
  <c r="S1315" i="6"/>
  <c r="R1315" i="6"/>
  <c r="S1316" i="6"/>
  <c r="R1316" i="6"/>
  <c r="S1317" i="6"/>
  <c r="R1317" i="6"/>
  <c r="S1318" i="6"/>
  <c r="R1318" i="6"/>
  <c r="S1319" i="6"/>
  <c r="R1319" i="6"/>
  <c r="S1320" i="6"/>
  <c r="R1320" i="6"/>
  <c r="S1321" i="6"/>
  <c r="R1321" i="6"/>
  <c r="S1322" i="6"/>
  <c r="R1322" i="6"/>
  <c r="S1323" i="6"/>
  <c r="R1323" i="6"/>
  <c r="S1324" i="6"/>
  <c r="R1324" i="6"/>
  <c r="S1325" i="6"/>
  <c r="R1325" i="6"/>
  <c r="S1326" i="6"/>
  <c r="R1326" i="6"/>
  <c r="S1327" i="6"/>
  <c r="R1327" i="6"/>
  <c r="S1328" i="6"/>
  <c r="R1328" i="6"/>
  <c r="S1329" i="6"/>
  <c r="R1329" i="6"/>
  <c r="S1330" i="6"/>
  <c r="R1330" i="6"/>
  <c r="S1331" i="6"/>
  <c r="R1331" i="6"/>
  <c r="S1332" i="6"/>
  <c r="R1332" i="6"/>
  <c r="S1333" i="6"/>
  <c r="R1333" i="6"/>
  <c r="S1334" i="6"/>
  <c r="R1334" i="6"/>
  <c r="S1335" i="6"/>
  <c r="R1335" i="6"/>
  <c r="S1336" i="6"/>
  <c r="R1336" i="6"/>
  <c r="S1337" i="6"/>
  <c r="R1337" i="6"/>
  <c r="S1338" i="6"/>
  <c r="R1338" i="6"/>
  <c r="S1339" i="6"/>
  <c r="R1339" i="6"/>
  <c r="S1340" i="6"/>
  <c r="R1340" i="6"/>
  <c r="S1341" i="6"/>
  <c r="R1341" i="6"/>
  <c r="S1342" i="6"/>
  <c r="R1342" i="6"/>
  <c r="S1343" i="6"/>
  <c r="R1343" i="6"/>
  <c r="S1344" i="6"/>
  <c r="R1344" i="6"/>
  <c r="S1345" i="6"/>
  <c r="R1345" i="6"/>
  <c r="S1346" i="6"/>
  <c r="R1346" i="6"/>
  <c r="S1347" i="6"/>
  <c r="R1347" i="6"/>
  <c r="S1348" i="6"/>
  <c r="R1348" i="6"/>
  <c r="S1349" i="6"/>
  <c r="R1349" i="6"/>
  <c r="S1350" i="6"/>
  <c r="R1350" i="6"/>
  <c r="S1351" i="6"/>
  <c r="R1351" i="6"/>
  <c r="S1352" i="6"/>
  <c r="R1352" i="6"/>
  <c r="S1353" i="6"/>
  <c r="R1353" i="6"/>
  <c r="S1354" i="6"/>
  <c r="R1354" i="6"/>
  <c r="S1355" i="6"/>
  <c r="R1355" i="6"/>
  <c r="S1356" i="6"/>
  <c r="R1356" i="6"/>
  <c r="S1357" i="6"/>
  <c r="R1357" i="6"/>
  <c r="S1358" i="6"/>
  <c r="R1358" i="6"/>
  <c r="S1359" i="6"/>
  <c r="R1359" i="6"/>
  <c r="S1360" i="6"/>
  <c r="R1360" i="6"/>
  <c r="S1361" i="6"/>
  <c r="R1361" i="6"/>
  <c r="S1362" i="6"/>
  <c r="R1362" i="6"/>
  <c r="S1363" i="6"/>
  <c r="R1363" i="6"/>
  <c r="S1364" i="6"/>
  <c r="R1364" i="6"/>
  <c r="S1365" i="6"/>
  <c r="R1365" i="6"/>
  <c r="S1366" i="6"/>
  <c r="R1366" i="6"/>
  <c r="S1367" i="6"/>
  <c r="R1367" i="6"/>
  <c r="S1368" i="6"/>
  <c r="R1368" i="6"/>
  <c r="S1369" i="6"/>
  <c r="R1369" i="6"/>
  <c r="S1370" i="6"/>
  <c r="R1370" i="6"/>
  <c r="S1371" i="6"/>
  <c r="R1371" i="6"/>
  <c r="S1372" i="6"/>
  <c r="R1372" i="6"/>
  <c r="S1373" i="6"/>
  <c r="R1373" i="6"/>
  <c r="S1374" i="6"/>
  <c r="R1374" i="6"/>
  <c r="S1375" i="6"/>
  <c r="R1375" i="6"/>
  <c r="S1376" i="6"/>
  <c r="R1376" i="6"/>
  <c r="S1377" i="6"/>
  <c r="R1377" i="6"/>
  <c r="S1378" i="6"/>
  <c r="R1378" i="6"/>
  <c r="S1379" i="6"/>
  <c r="R1379" i="6"/>
  <c r="S1380" i="6"/>
  <c r="R1380" i="6"/>
  <c r="S1381" i="6"/>
  <c r="R1381" i="6"/>
  <c r="S1382" i="6"/>
  <c r="R1382" i="6"/>
  <c r="S1383" i="6"/>
  <c r="R1383" i="6"/>
  <c r="S1384" i="6"/>
  <c r="R1384" i="6"/>
  <c r="S1385" i="6"/>
  <c r="R1385" i="6"/>
  <c r="S1386" i="6"/>
  <c r="R1386" i="6"/>
  <c r="S1387" i="6"/>
  <c r="R1387" i="6"/>
  <c r="S1388" i="6"/>
  <c r="R1388" i="6"/>
  <c r="S1389" i="6"/>
  <c r="R1389" i="6"/>
  <c r="S1390" i="6"/>
  <c r="R1390" i="6"/>
  <c r="S1391" i="6"/>
  <c r="R1391" i="6"/>
  <c r="S1392" i="6"/>
  <c r="R1392" i="6"/>
  <c r="S1393" i="6"/>
  <c r="R1393" i="6"/>
  <c r="S1394" i="6"/>
  <c r="R1394" i="6"/>
  <c r="S1395" i="6"/>
  <c r="R1395" i="6"/>
  <c r="S1396" i="6"/>
  <c r="R1396" i="6"/>
  <c r="S1397" i="6"/>
  <c r="R1397" i="6"/>
  <c r="S1398" i="6"/>
  <c r="R1398" i="6"/>
  <c r="S1399" i="6"/>
  <c r="R1399" i="6"/>
  <c r="S1400" i="6"/>
  <c r="R1400" i="6"/>
  <c r="S1401" i="6"/>
  <c r="R1401" i="6"/>
  <c r="S1402" i="6"/>
  <c r="R1402" i="6"/>
  <c r="S1403" i="6"/>
  <c r="R1403" i="6"/>
  <c r="S1404" i="6"/>
  <c r="R1404" i="6"/>
  <c r="S1405" i="6"/>
  <c r="R1405" i="6"/>
  <c r="S1406" i="6"/>
  <c r="R1406" i="6"/>
  <c r="S1407" i="6"/>
  <c r="R1407" i="6"/>
  <c r="S1408" i="6"/>
  <c r="R1408" i="6"/>
  <c r="S1409" i="6"/>
  <c r="R1409" i="6"/>
  <c r="S1410" i="6"/>
  <c r="R1410" i="6"/>
  <c r="S1411" i="6"/>
  <c r="R1411" i="6"/>
  <c r="S1412" i="6"/>
  <c r="R1412" i="6"/>
  <c r="S1413" i="6"/>
  <c r="R1413" i="6"/>
  <c r="S1414" i="6"/>
  <c r="R1414" i="6"/>
  <c r="S1415" i="6"/>
  <c r="R1415" i="6"/>
  <c r="S1416" i="6"/>
  <c r="R1416" i="6"/>
  <c r="S1417" i="6"/>
  <c r="R1417" i="6"/>
  <c r="S1418" i="6"/>
  <c r="R1418" i="6"/>
  <c r="S1419" i="6"/>
  <c r="R1419" i="6"/>
  <c r="S1420" i="6"/>
  <c r="R1420" i="6"/>
  <c r="S1421" i="6"/>
  <c r="R1421" i="6"/>
  <c r="S1422" i="6"/>
  <c r="R1422" i="6"/>
  <c r="S1423" i="6"/>
  <c r="R1423" i="6"/>
  <c r="S1424" i="6"/>
  <c r="R1424" i="6"/>
  <c r="S1425" i="6"/>
  <c r="R1425" i="6"/>
  <c r="S1426" i="6"/>
  <c r="R1426" i="6"/>
  <c r="S1427" i="6"/>
  <c r="R1427" i="6"/>
  <c r="S1428" i="6"/>
  <c r="R1428" i="6"/>
  <c r="S1429" i="6"/>
  <c r="R1429" i="6"/>
  <c r="S1430" i="6"/>
  <c r="R1430" i="6"/>
  <c r="S1431" i="6"/>
  <c r="R1431" i="6"/>
  <c r="S1432" i="6"/>
  <c r="R1432" i="6"/>
  <c r="S1433" i="6"/>
  <c r="R1433" i="6"/>
  <c r="S1434" i="6"/>
  <c r="R1434" i="6"/>
  <c r="S1435" i="6"/>
  <c r="R1435" i="6"/>
  <c r="S1436" i="6"/>
  <c r="R1436" i="6"/>
  <c r="S1437" i="6"/>
  <c r="R1437" i="6"/>
  <c r="S1438" i="6"/>
  <c r="R1438" i="6"/>
  <c r="S1439" i="6"/>
  <c r="R1439" i="6"/>
  <c r="S1440" i="6"/>
  <c r="R1440" i="6"/>
  <c r="S1441" i="6"/>
  <c r="R1441" i="6"/>
  <c r="S1442" i="6"/>
  <c r="R1442" i="6"/>
  <c r="S1443" i="6"/>
  <c r="R1443" i="6"/>
  <c r="S1444" i="6"/>
  <c r="R1444" i="6"/>
  <c r="S1445" i="6"/>
  <c r="R1445" i="6"/>
  <c r="S1446" i="6"/>
  <c r="R1446" i="6"/>
  <c r="S1447" i="6"/>
  <c r="R1447" i="6"/>
  <c r="S1448" i="6"/>
  <c r="R1448" i="6"/>
  <c r="S1449" i="6"/>
  <c r="R1449" i="6"/>
  <c r="S1450" i="6"/>
  <c r="R1450" i="6"/>
  <c r="S1451" i="6"/>
  <c r="R1451" i="6"/>
  <c r="S1452" i="6"/>
  <c r="R1452" i="6"/>
  <c r="S1453" i="6"/>
  <c r="R1453" i="6"/>
  <c r="S1454" i="6"/>
  <c r="R1454" i="6"/>
  <c r="S1455" i="6"/>
  <c r="R1455" i="6"/>
  <c r="S1456" i="6"/>
  <c r="R1456" i="6"/>
  <c r="S1457" i="6"/>
  <c r="R1457" i="6"/>
  <c r="S1458" i="6"/>
  <c r="R1458" i="6"/>
  <c r="S1459" i="6"/>
  <c r="R1459" i="6"/>
  <c r="S1460" i="6"/>
  <c r="R1460" i="6"/>
  <c r="S1461" i="6"/>
  <c r="R1461" i="6"/>
  <c r="S1462" i="6"/>
  <c r="R1462" i="6"/>
  <c r="S1463" i="6"/>
  <c r="R1463" i="6"/>
  <c r="S1464" i="6"/>
  <c r="R1464" i="6"/>
  <c r="S1465" i="6"/>
  <c r="R1465" i="6"/>
  <c r="S1466" i="6"/>
  <c r="R1466" i="6"/>
  <c r="S1467" i="6"/>
  <c r="R1467" i="6"/>
  <c r="S1468" i="6"/>
  <c r="R1468" i="6"/>
  <c r="S1469" i="6"/>
  <c r="R1469" i="6"/>
  <c r="S1470" i="6"/>
  <c r="R1470" i="6"/>
  <c r="S1471" i="6"/>
  <c r="R1471" i="6"/>
  <c r="S1472" i="6"/>
  <c r="R1472" i="6"/>
  <c r="S1473" i="6"/>
  <c r="R1473" i="6"/>
  <c r="S1474" i="6"/>
  <c r="R1474" i="6"/>
  <c r="S1475" i="6"/>
  <c r="R1475" i="6"/>
  <c r="S1476" i="6"/>
  <c r="R1476" i="6"/>
  <c r="S1477" i="6"/>
  <c r="R1477" i="6"/>
  <c r="S1478" i="6"/>
  <c r="R1478" i="6"/>
  <c r="S1479" i="6"/>
  <c r="R1479" i="6"/>
  <c r="S1480" i="6"/>
  <c r="R1480" i="6"/>
  <c r="S1481" i="6"/>
  <c r="R1481" i="6"/>
  <c r="S1482" i="6"/>
  <c r="R1482" i="6"/>
  <c r="S1483" i="6"/>
  <c r="R1483" i="6"/>
  <c r="S1484" i="6"/>
  <c r="R1484" i="6"/>
  <c r="S1485" i="6"/>
  <c r="R1485" i="6"/>
  <c r="S1486" i="6"/>
  <c r="R1486" i="6"/>
  <c r="S1487" i="6"/>
  <c r="R1487" i="6"/>
  <c r="S1488" i="6"/>
  <c r="R1488" i="6"/>
  <c r="S1489" i="6"/>
  <c r="R1489" i="6"/>
  <c r="S1490" i="6"/>
  <c r="R1490" i="6"/>
  <c r="S1491" i="6"/>
  <c r="R1491" i="6"/>
  <c r="S1492" i="6"/>
  <c r="R1492" i="6"/>
  <c r="S1493" i="6"/>
  <c r="R1493" i="6"/>
  <c r="S1494" i="6"/>
  <c r="R1494" i="6"/>
  <c r="S1495" i="6"/>
  <c r="R1495" i="6"/>
  <c r="S1496" i="6"/>
  <c r="R1496" i="6"/>
  <c r="S1497" i="6"/>
  <c r="R1497" i="6"/>
  <c r="S1498" i="6"/>
  <c r="R1498" i="6"/>
  <c r="S1499" i="6"/>
  <c r="R1499" i="6"/>
  <c r="S1500" i="6"/>
  <c r="R1500" i="6"/>
  <c r="S1501" i="6"/>
  <c r="R1501" i="6"/>
  <c r="S1502" i="6"/>
  <c r="R1502" i="6"/>
  <c r="S1503" i="6"/>
  <c r="R1503" i="6"/>
  <c r="S1504" i="6"/>
  <c r="R1504" i="6"/>
  <c r="S1505" i="6"/>
  <c r="R1505" i="6"/>
  <c r="S1506" i="6"/>
  <c r="R1506" i="6"/>
  <c r="S1507" i="6"/>
  <c r="R1507" i="6"/>
  <c r="S1508" i="6"/>
  <c r="R1508" i="6"/>
  <c r="S1509" i="6"/>
  <c r="R1509" i="6"/>
  <c r="S1510" i="6"/>
  <c r="R1510" i="6"/>
  <c r="S1511" i="6"/>
  <c r="R1511" i="6"/>
  <c r="S1512" i="6"/>
  <c r="R1512" i="6"/>
  <c r="S1513" i="6"/>
  <c r="R1513" i="6"/>
  <c r="S1514" i="6"/>
  <c r="R1514" i="6"/>
  <c r="S1515" i="6"/>
  <c r="R1515" i="6"/>
  <c r="S1516" i="6"/>
  <c r="R1516" i="6"/>
  <c r="S1517" i="6"/>
  <c r="R1517" i="6"/>
  <c r="S1518" i="6"/>
  <c r="R1518" i="6"/>
  <c r="S1519" i="6"/>
  <c r="R1519" i="6"/>
  <c r="S1520" i="6"/>
  <c r="R1520" i="6"/>
  <c r="S1521" i="6"/>
  <c r="R1521" i="6"/>
  <c r="S1522" i="6"/>
  <c r="R1522" i="6"/>
  <c r="S1523" i="6"/>
  <c r="R1523" i="6"/>
  <c r="S1524" i="6"/>
  <c r="R1524" i="6"/>
  <c r="S1525" i="6"/>
  <c r="R1525" i="6"/>
  <c r="S1526" i="6"/>
  <c r="R1526" i="6"/>
  <c r="S1527" i="6"/>
  <c r="R1527" i="6"/>
  <c r="S1528" i="6"/>
  <c r="R1528" i="6"/>
  <c r="S1529" i="6"/>
  <c r="R1529" i="6"/>
  <c r="S1530" i="6"/>
  <c r="R1530" i="6"/>
  <c r="S1531" i="6"/>
  <c r="R1531" i="6"/>
  <c r="S1532" i="6"/>
  <c r="R1532" i="6"/>
  <c r="S1533" i="6"/>
  <c r="R1533" i="6"/>
  <c r="S1534" i="6"/>
  <c r="R1534" i="6"/>
  <c r="S1535" i="6"/>
  <c r="R1535" i="6"/>
  <c r="S1536" i="6"/>
  <c r="R1536" i="6"/>
  <c r="S1537" i="6"/>
  <c r="R1537" i="6"/>
  <c r="S1538" i="6"/>
  <c r="R1538" i="6"/>
  <c r="S1539" i="6"/>
  <c r="R1539" i="6"/>
  <c r="S1540" i="6"/>
  <c r="R1540" i="6"/>
  <c r="S1541" i="6"/>
  <c r="R1541" i="6"/>
  <c r="S1542" i="6"/>
  <c r="R1542" i="6"/>
  <c r="S1543" i="6"/>
  <c r="R1543" i="6"/>
  <c r="S1544" i="6"/>
  <c r="R1544" i="6"/>
  <c r="S1545" i="6"/>
  <c r="R1545" i="6"/>
  <c r="S1546" i="6"/>
  <c r="R1546" i="6"/>
  <c r="S1547" i="6"/>
  <c r="R1547" i="6"/>
  <c r="S1548" i="6"/>
  <c r="R1548" i="6"/>
  <c r="S1549" i="6"/>
  <c r="R1549" i="6"/>
  <c r="S1550" i="6"/>
  <c r="R1550" i="6"/>
  <c r="S1551" i="6"/>
  <c r="R1551" i="6"/>
  <c r="S1552" i="6"/>
  <c r="R1552" i="6"/>
  <c r="S1553" i="6"/>
  <c r="R1553" i="6"/>
  <c r="S1554" i="6"/>
  <c r="R1554" i="6"/>
  <c r="S1555" i="6"/>
  <c r="R1555" i="6"/>
  <c r="S1556" i="6"/>
  <c r="R1556" i="6"/>
  <c r="S1557" i="6"/>
  <c r="R1557" i="6"/>
  <c r="S1558" i="6"/>
  <c r="R1558" i="6"/>
  <c r="S1559" i="6"/>
  <c r="R1559" i="6"/>
  <c r="S1560" i="6"/>
  <c r="R1560" i="6"/>
  <c r="S1561" i="6"/>
  <c r="R1561" i="6"/>
  <c r="S1562" i="6"/>
  <c r="R1562" i="6"/>
  <c r="S1563" i="6"/>
  <c r="R1563" i="6"/>
  <c r="S1564" i="6"/>
  <c r="R1564" i="6"/>
  <c r="S1565" i="6"/>
  <c r="R1565" i="6"/>
  <c r="S1566" i="6"/>
  <c r="R1566" i="6"/>
  <c r="S1567" i="6"/>
  <c r="R1567" i="6"/>
  <c r="S1568" i="6"/>
  <c r="R1568" i="6"/>
  <c r="S1569" i="6"/>
  <c r="R1569" i="6"/>
  <c r="S1570" i="6"/>
  <c r="R1570" i="6"/>
  <c r="S1571" i="6"/>
  <c r="R1571" i="6"/>
  <c r="S1572" i="6"/>
  <c r="R1572" i="6"/>
  <c r="S1573" i="6"/>
  <c r="R1573" i="6"/>
  <c r="S1574" i="6"/>
  <c r="R1574" i="6"/>
  <c r="S1575" i="6"/>
  <c r="R1575" i="6"/>
  <c r="S1576" i="6"/>
  <c r="R1576" i="6"/>
  <c r="S1577" i="6"/>
  <c r="R1577" i="6"/>
  <c r="S1578" i="6"/>
  <c r="R1578" i="6"/>
  <c r="S1579" i="6"/>
  <c r="R1579" i="6"/>
  <c r="S1580" i="6"/>
  <c r="R1580" i="6"/>
  <c r="S1581" i="6"/>
  <c r="R1581" i="6"/>
  <c r="S1582" i="6"/>
  <c r="R1582" i="6"/>
  <c r="S1583" i="6"/>
  <c r="R1583" i="6"/>
  <c r="S1584" i="6"/>
  <c r="R1584" i="6"/>
  <c r="S1585" i="6"/>
  <c r="R1585" i="6"/>
  <c r="S1586" i="6"/>
  <c r="R1586" i="6"/>
  <c r="S1587" i="6"/>
  <c r="R1587" i="6"/>
  <c r="S1588" i="6"/>
  <c r="R1588" i="6"/>
  <c r="S1589" i="6"/>
  <c r="R1589" i="6"/>
  <c r="S1590" i="6"/>
  <c r="R1590" i="6"/>
  <c r="S1591" i="6"/>
  <c r="R1591" i="6"/>
  <c r="S1592" i="6"/>
  <c r="R1592" i="6"/>
  <c r="S1593" i="6"/>
  <c r="R1593" i="6"/>
  <c r="S1594" i="6"/>
  <c r="R1594" i="6"/>
  <c r="S1595" i="6"/>
  <c r="R1595" i="6"/>
  <c r="S1596" i="6"/>
  <c r="R1596" i="6"/>
  <c r="S1597" i="6"/>
  <c r="R1597" i="6"/>
  <c r="S1598" i="6"/>
  <c r="R1598" i="6"/>
  <c r="S1599" i="6"/>
  <c r="R1599" i="6"/>
  <c r="S1600" i="6"/>
  <c r="R1600" i="6"/>
  <c r="S1601" i="6"/>
  <c r="R1601" i="6"/>
  <c r="S1602" i="6"/>
  <c r="R1602" i="6"/>
  <c r="S1603" i="6"/>
  <c r="R1603" i="6"/>
  <c r="S1604" i="6"/>
  <c r="R1604" i="6"/>
  <c r="S1605" i="6"/>
  <c r="R1605" i="6"/>
  <c r="S1606" i="6"/>
  <c r="R1606" i="6"/>
  <c r="S1607" i="6"/>
  <c r="R1607" i="6"/>
  <c r="S1608" i="6"/>
  <c r="R1608" i="6"/>
  <c r="S1609" i="6"/>
  <c r="R1609" i="6"/>
  <c r="S1610" i="6"/>
  <c r="R1610" i="6"/>
  <c r="S1611" i="6"/>
  <c r="R1611" i="6"/>
  <c r="S1612" i="6"/>
  <c r="R1612" i="6"/>
  <c r="S1613" i="6"/>
  <c r="R1613" i="6"/>
  <c r="S1614" i="6"/>
  <c r="R1614" i="6"/>
  <c r="S1615" i="6"/>
  <c r="R1615" i="6"/>
  <c r="S1616" i="6"/>
  <c r="R1616" i="6"/>
  <c r="S1617" i="6"/>
  <c r="R1617" i="6"/>
  <c r="S1618" i="6"/>
  <c r="R1618" i="6"/>
  <c r="S1619" i="6"/>
  <c r="R1619" i="6"/>
  <c r="S1620" i="6"/>
  <c r="R1620" i="6"/>
  <c r="S1621" i="6"/>
  <c r="R1621" i="6"/>
  <c r="S1622" i="6"/>
  <c r="R1622" i="6"/>
  <c r="S1623" i="6"/>
  <c r="R1623" i="6"/>
  <c r="S1624" i="6"/>
  <c r="R1624" i="6"/>
  <c r="S1625" i="6"/>
  <c r="R1625" i="6"/>
  <c r="S1626" i="6"/>
  <c r="R1626" i="6"/>
  <c r="S1627" i="6"/>
  <c r="R1627" i="6"/>
  <c r="S1628" i="6"/>
  <c r="R1628" i="6"/>
  <c r="S1629" i="6"/>
  <c r="R1629" i="6"/>
  <c r="S1630" i="6"/>
  <c r="R1630" i="6"/>
  <c r="S1631" i="6"/>
  <c r="R1631" i="6"/>
  <c r="S1632" i="6"/>
  <c r="R1632" i="6"/>
  <c r="S1633" i="6"/>
  <c r="R1633" i="6"/>
  <c r="S1634" i="6"/>
  <c r="R1634" i="6"/>
  <c r="S1635" i="6"/>
  <c r="R1635" i="6"/>
  <c r="S1636" i="6"/>
  <c r="R1636" i="6"/>
  <c r="S1637" i="6"/>
  <c r="R1637" i="6"/>
  <c r="S1638" i="6"/>
  <c r="R1638" i="6"/>
  <c r="S1639" i="6"/>
  <c r="R1639" i="6"/>
  <c r="S1640" i="6"/>
  <c r="R1640" i="6"/>
  <c r="S1641" i="6"/>
  <c r="R1641" i="6"/>
  <c r="S1642" i="6"/>
  <c r="R1642" i="6"/>
  <c r="S1643" i="6"/>
  <c r="R1643" i="6"/>
  <c r="S1644" i="6"/>
  <c r="R1644" i="6"/>
  <c r="S1645" i="6"/>
  <c r="R1645" i="6"/>
  <c r="S1646" i="6"/>
  <c r="R1646" i="6"/>
  <c r="S1647" i="6"/>
  <c r="R1647" i="6"/>
  <c r="S1648" i="6"/>
  <c r="R1648" i="6"/>
  <c r="S1649" i="6"/>
  <c r="R1649" i="6"/>
  <c r="S1650" i="6"/>
  <c r="R1650" i="6"/>
  <c r="S1651" i="6"/>
  <c r="R1651" i="6"/>
  <c r="S1652" i="6"/>
  <c r="R1652" i="6"/>
  <c r="S1653" i="6"/>
  <c r="R1653" i="6"/>
  <c r="S1654" i="6"/>
  <c r="R1654" i="6"/>
  <c r="S1655" i="6"/>
  <c r="R1655" i="6"/>
  <c r="S1656" i="6"/>
  <c r="R1656" i="6"/>
  <c r="S1657" i="6"/>
  <c r="R1657" i="6"/>
  <c r="S1658" i="6"/>
  <c r="R1658" i="6"/>
  <c r="S1659" i="6"/>
  <c r="R1659" i="6"/>
  <c r="S1660" i="6"/>
  <c r="R1660" i="6"/>
  <c r="S1661" i="6"/>
  <c r="R1661" i="6"/>
  <c r="S1662" i="6"/>
  <c r="R1662" i="6"/>
  <c r="S1663" i="6"/>
  <c r="R1663" i="6"/>
  <c r="S1664" i="6"/>
  <c r="R1664" i="6"/>
  <c r="S1665" i="6"/>
  <c r="R1665" i="6"/>
  <c r="S1666" i="6"/>
  <c r="R1666" i="6"/>
  <c r="S1667" i="6"/>
  <c r="R1667" i="6"/>
  <c r="S1668" i="6"/>
  <c r="R1668" i="6"/>
  <c r="S1669" i="6"/>
  <c r="R1669" i="6"/>
  <c r="S1670" i="6"/>
  <c r="R1670" i="6"/>
  <c r="S1671" i="6"/>
  <c r="R1671" i="6"/>
  <c r="S1672" i="6"/>
  <c r="R1672" i="6"/>
  <c r="S1673" i="6"/>
  <c r="R1673" i="6"/>
  <c r="S1674" i="6"/>
  <c r="R1674" i="6"/>
  <c r="S1675" i="6"/>
  <c r="R1675" i="6"/>
  <c r="S1676" i="6"/>
  <c r="R1676" i="6"/>
  <c r="S1677" i="6"/>
  <c r="R1677" i="6"/>
  <c r="S1678" i="6"/>
  <c r="R1678" i="6"/>
  <c r="S1679" i="6"/>
  <c r="R1679" i="6"/>
  <c r="S1680" i="6"/>
  <c r="R1680" i="6"/>
  <c r="S1681" i="6"/>
  <c r="R1681" i="6"/>
  <c r="S1682" i="6"/>
  <c r="R1682" i="6"/>
  <c r="S1683" i="6"/>
  <c r="R1683" i="6"/>
  <c r="S1684" i="6"/>
  <c r="R1684" i="6"/>
  <c r="S1685" i="6"/>
  <c r="R1685" i="6"/>
  <c r="S1686" i="6"/>
  <c r="R1686" i="6"/>
  <c r="S1687" i="6"/>
  <c r="R1687" i="6"/>
  <c r="S1688" i="6"/>
  <c r="R1688" i="6"/>
  <c r="S1689" i="6"/>
  <c r="R1689" i="6"/>
  <c r="S1690" i="6"/>
  <c r="R1690" i="6"/>
  <c r="S1691" i="6"/>
  <c r="R1691" i="6"/>
  <c r="S1692" i="6"/>
  <c r="R1692" i="6"/>
  <c r="S1693" i="6"/>
  <c r="R1693" i="6"/>
  <c r="S1694" i="6"/>
  <c r="R1694" i="6"/>
  <c r="S1695" i="6"/>
  <c r="R1695" i="6"/>
  <c r="S1696" i="6"/>
  <c r="R1696" i="6"/>
  <c r="S1697" i="6"/>
  <c r="R1697" i="6"/>
  <c r="S1698" i="6"/>
  <c r="R1698" i="6"/>
  <c r="S1699" i="6"/>
  <c r="R1699" i="6"/>
  <c r="S1700" i="6"/>
  <c r="R1700" i="6"/>
  <c r="S1701" i="6"/>
  <c r="R1701" i="6"/>
  <c r="S1702" i="6"/>
  <c r="R1702" i="6"/>
  <c r="S1703" i="6"/>
  <c r="R1703" i="6"/>
  <c r="S1704" i="6"/>
  <c r="R1704" i="6"/>
  <c r="S1705" i="6"/>
  <c r="R1705" i="6"/>
  <c r="S1706" i="6"/>
  <c r="R1706" i="6"/>
  <c r="S1707" i="6"/>
  <c r="R1707" i="6"/>
  <c r="S1708" i="6"/>
  <c r="R1708" i="6"/>
  <c r="S1709" i="6"/>
  <c r="R1709" i="6"/>
  <c r="S1710" i="6"/>
  <c r="R1710" i="6"/>
  <c r="S1711" i="6"/>
  <c r="R1711" i="6"/>
  <c r="S1712" i="6"/>
  <c r="R1712" i="6"/>
  <c r="S1713" i="6"/>
  <c r="R1713" i="6"/>
  <c r="S1714" i="6"/>
  <c r="R1714" i="6"/>
  <c r="S1715" i="6"/>
  <c r="R1715" i="6"/>
  <c r="S1716" i="6"/>
  <c r="R1716" i="6"/>
  <c r="S1717" i="6"/>
  <c r="R1717" i="6"/>
  <c r="S1718" i="6"/>
  <c r="R1718" i="6"/>
  <c r="S1719" i="6"/>
  <c r="R1719" i="6"/>
  <c r="S1720" i="6"/>
  <c r="R1720" i="6"/>
  <c r="S1721" i="6"/>
  <c r="R1721" i="6"/>
  <c r="S1722" i="6"/>
  <c r="R1722" i="6"/>
  <c r="S1723" i="6"/>
  <c r="R1723" i="6"/>
  <c r="S1724" i="6"/>
  <c r="R1724" i="6"/>
  <c r="S1725" i="6"/>
  <c r="R1725" i="6"/>
  <c r="S1726" i="6"/>
  <c r="R1726" i="6"/>
  <c r="S1727" i="6"/>
  <c r="R1727" i="6"/>
  <c r="S1728" i="6"/>
  <c r="R1728" i="6"/>
  <c r="S1729" i="6"/>
  <c r="R1729" i="6"/>
  <c r="S1730" i="6"/>
  <c r="R1730" i="6"/>
  <c r="S1731" i="6"/>
  <c r="R1731" i="6"/>
  <c r="S1732" i="6"/>
  <c r="R1732" i="6"/>
  <c r="S1733" i="6"/>
  <c r="R1733" i="6"/>
  <c r="S1734" i="6"/>
  <c r="R1734" i="6"/>
  <c r="S1735" i="6"/>
  <c r="R1735" i="6"/>
  <c r="S1736" i="6"/>
  <c r="R1736" i="6"/>
  <c r="S1737" i="6"/>
  <c r="R1737" i="6"/>
  <c r="S1738" i="6"/>
  <c r="R1738" i="6"/>
  <c r="S1739" i="6"/>
  <c r="R1739" i="6"/>
  <c r="S1740" i="6"/>
  <c r="R1740" i="6"/>
  <c r="S1741" i="6"/>
  <c r="R1741" i="6"/>
  <c r="S1742" i="6"/>
  <c r="R1742" i="6"/>
  <c r="S1743" i="6"/>
  <c r="R1743" i="6"/>
  <c r="S1744" i="6"/>
  <c r="R1744" i="6"/>
  <c r="S1745" i="6"/>
  <c r="R1745" i="6"/>
  <c r="S1746" i="6"/>
  <c r="R1746" i="6"/>
  <c r="S1747" i="6"/>
  <c r="R1747" i="6"/>
  <c r="S1748" i="6"/>
  <c r="R1748" i="6"/>
  <c r="S1749" i="6"/>
  <c r="R1749" i="6"/>
  <c r="S1750" i="6"/>
  <c r="R1750" i="6"/>
  <c r="S1751" i="6"/>
  <c r="R1751" i="6"/>
  <c r="S1752" i="6"/>
  <c r="R1752" i="6"/>
  <c r="S1753" i="6"/>
  <c r="R1753" i="6"/>
  <c r="S1754" i="6"/>
  <c r="R1754" i="6"/>
  <c r="S1755" i="6"/>
  <c r="R1755" i="6"/>
  <c r="S1756" i="6"/>
  <c r="R1756" i="6"/>
  <c r="S1757" i="6"/>
  <c r="R1757" i="6"/>
  <c r="S1758" i="6"/>
  <c r="R1758" i="6"/>
  <c r="S1759" i="6"/>
  <c r="R1759" i="6"/>
  <c r="S1760" i="6"/>
  <c r="R1760" i="6"/>
  <c r="S1761" i="6"/>
  <c r="R1761" i="6"/>
  <c r="S1762" i="6"/>
  <c r="R1762" i="6"/>
  <c r="S1763" i="6"/>
  <c r="R1763" i="6"/>
  <c r="S1764" i="6"/>
  <c r="R1764" i="6"/>
  <c r="S1765" i="6"/>
  <c r="R1765" i="6"/>
  <c r="S1766" i="6"/>
  <c r="R1766" i="6"/>
  <c r="S1767" i="6"/>
  <c r="R1767" i="6"/>
  <c r="S1768" i="6"/>
  <c r="R1768" i="6"/>
  <c r="S1769" i="6"/>
  <c r="R1769" i="6"/>
  <c r="S1770" i="6"/>
  <c r="R1770" i="6"/>
  <c r="S1771" i="6"/>
  <c r="R1771" i="6"/>
  <c r="S1772" i="6"/>
  <c r="R1772" i="6"/>
  <c r="S1773" i="6"/>
  <c r="R1773" i="6"/>
  <c r="S1774" i="6"/>
  <c r="R1774" i="6"/>
  <c r="S1775" i="6"/>
  <c r="R1775" i="6"/>
  <c r="S1776" i="6"/>
  <c r="R1776" i="6"/>
  <c r="S1777" i="6"/>
  <c r="R1777" i="6"/>
  <c r="S1778" i="6"/>
  <c r="R1778" i="6"/>
  <c r="S1779" i="6"/>
  <c r="R1779" i="6"/>
  <c r="S1780" i="6"/>
  <c r="R1780" i="6"/>
  <c r="S1781" i="6"/>
  <c r="R1781" i="6"/>
  <c r="S1782" i="6"/>
  <c r="R1782" i="6"/>
  <c r="S1783" i="6"/>
  <c r="R1783" i="6"/>
  <c r="S1784" i="6"/>
  <c r="R1784" i="6"/>
  <c r="S1785" i="6"/>
  <c r="R1785" i="6"/>
  <c r="S1786" i="6"/>
  <c r="R1786" i="6"/>
  <c r="S1787" i="6"/>
  <c r="R1787" i="6"/>
  <c r="S1788" i="6"/>
  <c r="R1788" i="6"/>
  <c r="S1789" i="6"/>
  <c r="R1789" i="6"/>
  <c r="S1790" i="6"/>
  <c r="R1790" i="6"/>
  <c r="S1791" i="6"/>
  <c r="R1791" i="6"/>
  <c r="S1792" i="6"/>
  <c r="R1792" i="6"/>
  <c r="S1793" i="6"/>
  <c r="R1793" i="6"/>
  <c r="S1794" i="6"/>
  <c r="R1794" i="6"/>
  <c r="S1795" i="6"/>
  <c r="R1795" i="6"/>
  <c r="S1796" i="6"/>
  <c r="R1796" i="6"/>
  <c r="S1797" i="6"/>
  <c r="R1797" i="6"/>
  <c r="S1798" i="6"/>
  <c r="R1798" i="6"/>
  <c r="S1799" i="6"/>
  <c r="R1799" i="6"/>
  <c r="S1800" i="6"/>
  <c r="R1800" i="6"/>
  <c r="S1801" i="6"/>
  <c r="R1801" i="6"/>
  <c r="S1802" i="6"/>
  <c r="R1802" i="6"/>
  <c r="S1803" i="6"/>
  <c r="R1803" i="6"/>
  <c r="S1804" i="6"/>
  <c r="R1804" i="6"/>
  <c r="S1805" i="6"/>
  <c r="R1805" i="6"/>
  <c r="S1806" i="6"/>
  <c r="R1806" i="6"/>
  <c r="S1807" i="6"/>
  <c r="R1807" i="6"/>
  <c r="S1808" i="6"/>
  <c r="R1808" i="6"/>
  <c r="S1809" i="6"/>
  <c r="R1809" i="6"/>
  <c r="S1810" i="6"/>
  <c r="R1810" i="6"/>
  <c r="S1811" i="6"/>
  <c r="R1811" i="6"/>
  <c r="S1812" i="6"/>
  <c r="R1812" i="6"/>
  <c r="S1813" i="6"/>
  <c r="R1813" i="6"/>
  <c r="S1814" i="6"/>
  <c r="R1814" i="6"/>
  <c r="S1815" i="6"/>
  <c r="R1815" i="6"/>
  <c r="S1816" i="6"/>
  <c r="R1816" i="6"/>
  <c r="S1817" i="6"/>
  <c r="R1817" i="6"/>
  <c r="S1818" i="6"/>
  <c r="R1818" i="6"/>
  <c r="S1819" i="6"/>
  <c r="R1819" i="6"/>
  <c r="S1820" i="6"/>
  <c r="R1820" i="6"/>
  <c r="S1821" i="6"/>
  <c r="R1821" i="6"/>
  <c r="S1822" i="6"/>
  <c r="R1822" i="6"/>
  <c r="S1823" i="6"/>
  <c r="R1823" i="6"/>
  <c r="S1824" i="6"/>
  <c r="R1824" i="6"/>
  <c r="S1825" i="6"/>
  <c r="R1825" i="6"/>
  <c r="S1826" i="6"/>
  <c r="R1826" i="6"/>
  <c r="S1827" i="6"/>
  <c r="R1827" i="6"/>
  <c r="S1828" i="6"/>
  <c r="R1828" i="6"/>
  <c r="S1829" i="6"/>
  <c r="R1829" i="6"/>
  <c r="S1830" i="6"/>
  <c r="R1830" i="6"/>
  <c r="S1831" i="6"/>
  <c r="R1831" i="6"/>
  <c r="S1832" i="6"/>
  <c r="R1832" i="6"/>
  <c r="S1833" i="6"/>
  <c r="R1833" i="6"/>
  <c r="S1834" i="6"/>
  <c r="R1834" i="6"/>
  <c r="S1835" i="6"/>
  <c r="R1835" i="6"/>
  <c r="S1836" i="6"/>
  <c r="R1836" i="6"/>
  <c r="S1837" i="6"/>
  <c r="R1837" i="6"/>
  <c r="S1838" i="6"/>
  <c r="R1838" i="6"/>
  <c r="S1839" i="6"/>
  <c r="R1839" i="6"/>
  <c r="S1840" i="6"/>
  <c r="R1840" i="6"/>
  <c r="S1841" i="6"/>
  <c r="R1841" i="6"/>
  <c r="S1842" i="6"/>
  <c r="R1842" i="6"/>
  <c r="S1843" i="6"/>
  <c r="R1843" i="6"/>
  <c r="S1844" i="6"/>
  <c r="R1844" i="6"/>
  <c r="S1845" i="6"/>
  <c r="R1845" i="6"/>
  <c r="S1846" i="6"/>
  <c r="R1846" i="6"/>
  <c r="S1847" i="6"/>
  <c r="R1847" i="6"/>
  <c r="S1848" i="6"/>
  <c r="R1848" i="6"/>
  <c r="S1849" i="6"/>
  <c r="R1849" i="6"/>
  <c r="S1850" i="6"/>
  <c r="R1850" i="6"/>
  <c r="S1851" i="6"/>
  <c r="R1851" i="6"/>
  <c r="S1852" i="6"/>
  <c r="R1852" i="6"/>
  <c r="S1853" i="6"/>
  <c r="R1853" i="6"/>
  <c r="S1854" i="6"/>
  <c r="R1854" i="6"/>
  <c r="S1855" i="6"/>
  <c r="R1855" i="6"/>
  <c r="S1856" i="6"/>
  <c r="R1856" i="6"/>
  <c r="S1857" i="6"/>
  <c r="R1857" i="6"/>
  <c r="S1858" i="6"/>
  <c r="R1858" i="6"/>
  <c r="S1859" i="6"/>
  <c r="R1859" i="6"/>
  <c r="S1860" i="6"/>
  <c r="R1860" i="6"/>
  <c r="S1861" i="6"/>
  <c r="R1861" i="6"/>
  <c r="S1862" i="6"/>
  <c r="R1862" i="6"/>
  <c r="S1863" i="6"/>
  <c r="R1863" i="6"/>
  <c r="S1864" i="6"/>
  <c r="R1864" i="6"/>
  <c r="S1865" i="6"/>
  <c r="R1865" i="6"/>
  <c r="S1866" i="6"/>
  <c r="R1866" i="6"/>
  <c r="S1867" i="6"/>
  <c r="R1867" i="6"/>
  <c r="S1868" i="6"/>
  <c r="R1868" i="6"/>
  <c r="S1869" i="6"/>
  <c r="R1869" i="6"/>
  <c r="S1870" i="6"/>
  <c r="R1870" i="6"/>
  <c r="S1871" i="6"/>
  <c r="R1871" i="6"/>
  <c r="S1872" i="6"/>
  <c r="R1872" i="6"/>
  <c r="S1873" i="6"/>
  <c r="R1873" i="6"/>
  <c r="S1874" i="6"/>
  <c r="R1874" i="6"/>
  <c r="S1875" i="6"/>
  <c r="R1875" i="6"/>
  <c r="S1876" i="6"/>
  <c r="R1876" i="6"/>
  <c r="S1877" i="6"/>
  <c r="R1877" i="6"/>
  <c r="S1878" i="6"/>
  <c r="R1878" i="6"/>
  <c r="S1879" i="6"/>
  <c r="R1879" i="6"/>
  <c r="S1880" i="6"/>
  <c r="R1880" i="6"/>
  <c r="S1881" i="6"/>
  <c r="R1881" i="6"/>
  <c r="S1882" i="6"/>
  <c r="R1882" i="6"/>
  <c r="S1883" i="6"/>
  <c r="R1883" i="6"/>
  <c r="S1884" i="6"/>
  <c r="R1884" i="6"/>
  <c r="S1885" i="6"/>
  <c r="R1885" i="6"/>
  <c r="S1886" i="6"/>
  <c r="R1886" i="6"/>
  <c r="S1887" i="6"/>
  <c r="R1887" i="6"/>
  <c r="S1888" i="6"/>
  <c r="R1888" i="6"/>
  <c r="S1889" i="6"/>
  <c r="R1889" i="6"/>
  <c r="S1890" i="6"/>
  <c r="R1890" i="6"/>
  <c r="S1891" i="6"/>
  <c r="R1891" i="6"/>
  <c r="S1892" i="6"/>
  <c r="R1892" i="6"/>
  <c r="S1893" i="6"/>
  <c r="R1893" i="6"/>
  <c r="S1894" i="6"/>
  <c r="R1894" i="6"/>
  <c r="S1895" i="6"/>
  <c r="R1895" i="6"/>
  <c r="S1896" i="6"/>
  <c r="R1896" i="6"/>
  <c r="S1897" i="6"/>
  <c r="R1897" i="6"/>
  <c r="S1898" i="6"/>
  <c r="R1898" i="6"/>
  <c r="S1899" i="6"/>
  <c r="R1899" i="6"/>
  <c r="S1900" i="6"/>
  <c r="R1900" i="6"/>
  <c r="S1901" i="6"/>
  <c r="R1901" i="6"/>
  <c r="S1902" i="6"/>
  <c r="R1902" i="6"/>
  <c r="S1903" i="6"/>
  <c r="R1903" i="6"/>
  <c r="S1904" i="6"/>
  <c r="R1904" i="6"/>
  <c r="S1905" i="6"/>
  <c r="R1905" i="6"/>
  <c r="S1906" i="6"/>
  <c r="R1906" i="6"/>
  <c r="S1907" i="6"/>
  <c r="R1907" i="6"/>
  <c r="S1908" i="6"/>
  <c r="R1908" i="6"/>
  <c r="S1909" i="6"/>
  <c r="R1909" i="6"/>
  <c r="S1910" i="6"/>
  <c r="R1910" i="6"/>
  <c r="S1911" i="6"/>
  <c r="R1911" i="6"/>
  <c r="S1912" i="6"/>
  <c r="R1912" i="6"/>
  <c r="S1913" i="6"/>
  <c r="R1913" i="6"/>
  <c r="S1914" i="6"/>
  <c r="R1914" i="6"/>
  <c r="S1915" i="6"/>
  <c r="R1915" i="6"/>
  <c r="S1916" i="6"/>
  <c r="R1916" i="6"/>
  <c r="S1917" i="6"/>
  <c r="R1917" i="6"/>
  <c r="S1918" i="6"/>
  <c r="R1918" i="6"/>
  <c r="S1919" i="6"/>
  <c r="R1919" i="6"/>
  <c r="S1920" i="6"/>
  <c r="R1920" i="6"/>
  <c r="S1921" i="6"/>
  <c r="R1921" i="6"/>
  <c r="S1922" i="6"/>
  <c r="R1922" i="6"/>
  <c r="S1923" i="6"/>
  <c r="R1923" i="6"/>
  <c r="S1924" i="6"/>
  <c r="R1924" i="6"/>
  <c r="S1925" i="6"/>
  <c r="R1925" i="6"/>
  <c r="S1926" i="6"/>
  <c r="R1926" i="6"/>
  <c r="S1927" i="6"/>
  <c r="R1927" i="6"/>
  <c r="S1928" i="6"/>
  <c r="R1928" i="6"/>
  <c r="S1929" i="6"/>
  <c r="R1929" i="6"/>
  <c r="S1930" i="6"/>
  <c r="R1930" i="6"/>
  <c r="S1931" i="6"/>
  <c r="R1931" i="6"/>
  <c r="S1932" i="6"/>
  <c r="R1932" i="6"/>
  <c r="S1933" i="6"/>
  <c r="R1933" i="6"/>
  <c r="S1934" i="6"/>
  <c r="R1934" i="6"/>
  <c r="S1935" i="6"/>
  <c r="R1935" i="6"/>
  <c r="S1936" i="6"/>
  <c r="R1936" i="6"/>
  <c r="S1937" i="6"/>
  <c r="R1937" i="6"/>
  <c r="S1938" i="6"/>
  <c r="R1938" i="6"/>
  <c r="S1939" i="6"/>
  <c r="R1939" i="6"/>
  <c r="S1940" i="6"/>
  <c r="R1940" i="6"/>
  <c r="S1941" i="6"/>
  <c r="R1941" i="6"/>
  <c r="S1942" i="6"/>
  <c r="R1942" i="6"/>
  <c r="S1943" i="6"/>
  <c r="R1943" i="6"/>
  <c r="S1944" i="6"/>
  <c r="R1944" i="6"/>
  <c r="S1945" i="6"/>
  <c r="R1945" i="6"/>
  <c r="S1946" i="6"/>
  <c r="R1946" i="6"/>
  <c r="S1947" i="6"/>
  <c r="R1947" i="6"/>
  <c r="S1948" i="6"/>
  <c r="R1948" i="6"/>
  <c r="S1949" i="6"/>
  <c r="R1949" i="6"/>
  <c r="S1950" i="6"/>
  <c r="R1950" i="6"/>
  <c r="S1951" i="6"/>
  <c r="R1951" i="6"/>
  <c r="S1952" i="6"/>
  <c r="R1952" i="6"/>
  <c r="S1953" i="6"/>
  <c r="R1953" i="6"/>
  <c r="S1954" i="6"/>
  <c r="R1954" i="6"/>
  <c r="S1955" i="6"/>
  <c r="R1955" i="6"/>
  <c r="S1956" i="6"/>
  <c r="R1956" i="6"/>
  <c r="S1957" i="6"/>
  <c r="R1957" i="6"/>
  <c r="S1958" i="6"/>
  <c r="R1958" i="6"/>
  <c r="S1959" i="6"/>
  <c r="R1959" i="6"/>
  <c r="S1960" i="6"/>
  <c r="R1960" i="6"/>
  <c r="S1961" i="6"/>
  <c r="R1961" i="6"/>
  <c r="S1962" i="6"/>
  <c r="R1962" i="6"/>
  <c r="S1963" i="6"/>
  <c r="R1963" i="6"/>
  <c r="S1964" i="6"/>
  <c r="R1964" i="6"/>
  <c r="S1965" i="6"/>
  <c r="R1965" i="6"/>
  <c r="S1966" i="6"/>
  <c r="R1966" i="6"/>
  <c r="S1967" i="6"/>
  <c r="R1967" i="6"/>
  <c r="S1968" i="6"/>
  <c r="R1968" i="6"/>
  <c r="S1969" i="6"/>
  <c r="R1969" i="6"/>
  <c r="S1970" i="6"/>
  <c r="R1970" i="6"/>
  <c r="S1971" i="6"/>
  <c r="R1971" i="6"/>
  <c r="S1972" i="6"/>
  <c r="R1972" i="6"/>
  <c r="S1973" i="6"/>
  <c r="R1973" i="6"/>
  <c r="S1974" i="6"/>
  <c r="R1974" i="6"/>
  <c r="S1975" i="6"/>
  <c r="R1975" i="6"/>
  <c r="S1976" i="6"/>
  <c r="R1976" i="6"/>
  <c r="S1977" i="6"/>
  <c r="R1977" i="6"/>
  <c r="S1978" i="6"/>
  <c r="R1978" i="6"/>
  <c r="S1979" i="6"/>
  <c r="R1979" i="6"/>
  <c r="S1980" i="6"/>
  <c r="R1980" i="6"/>
  <c r="S1981" i="6"/>
  <c r="R1981" i="6"/>
  <c r="S1982" i="6"/>
  <c r="R1982" i="6"/>
  <c r="S1983" i="6"/>
  <c r="R1983" i="6"/>
  <c r="S1984" i="6"/>
  <c r="R1984" i="6"/>
  <c r="S1985" i="6"/>
  <c r="R1985" i="6"/>
  <c r="S1986" i="6"/>
  <c r="R1986" i="6"/>
  <c r="S1987" i="6"/>
  <c r="R1987" i="6"/>
  <c r="S1988" i="6"/>
  <c r="R1988" i="6"/>
  <c r="S1989" i="6"/>
  <c r="R1989" i="6"/>
  <c r="S1990" i="6"/>
  <c r="R1990" i="6"/>
  <c r="S1991" i="6"/>
  <c r="R1991" i="6"/>
  <c r="S1992" i="6"/>
  <c r="R1992" i="6"/>
  <c r="S1993" i="6"/>
  <c r="R1993" i="6"/>
  <c r="S1994" i="6"/>
  <c r="R1994" i="6"/>
  <c r="S1995" i="6"/>
  <c r="R1995" i="6"/>
  <c r="S1996" i="6"/>
  <c r="R1996" i="6"/>
  <c r="S1997" i="6"/>
  <c r="R1997" i="6"/>
  <c r="S1998" i="6"/>
  <c r="R1998" i="6"/>
  <c r="S1999" i="6"/>
  <c r="R1999" i="6"/>
  <c r="S2000" i="6"/>
  <c r="R2000" i="6"/>
  <c r="S2001" i="6"/>
  <c r="R2001" i="6"/>
  <c r="S2002" i="6"/>
  <c r="R2002" i="6"/>
  <c r="S2003" i="6"/>
  <c r="R2003" i="6"/>
  <c r="S2004" i="6"/>
  <c r="R2004" i="6"/>
  <c r="S2005" i="6"/>
  <c r="R2005" i="6"/>
  <c r="S2006" i="6"/>
  <c r="R2006" i="6"/>
  <c r="S2007" i="6"/>
  <c r="R2007" i="6"/>
  <c r="S2008" i="6"/>
  <c r="R2008" i="6"/>
  <c r="S2009" i="6"/>
  <c r="R2009" i="6"/>
  <c r="S2010" i="6"/>
  <c r="R2010" i="6"/>
  <c r="S2011" i="6"/>
  <c r="R2011" i="6"/>
  <c r="S2012" i="6"/>
  <c r="R2012" i="6"/>
  <c r="S2013" i="6"/>
  <c r="R2013" i="6"/>
  <c r="S2014" i="6"/>
  <c r="R2014" i="6"/>
  <c r="S2015" i="6"/>
  <c r="R2015" i="6"/>
  <c r="S2016" i="6"/>
  <c r="R2016" i="6"/>
  <c r="S2017" i="6"/>
  <c r="R2017" i="6"/>
  <c r="S2018" i="6"/>
  <c r="R2018" i="6"/>
  <c r="S2019" i="6"/>
  <c r="R2019" i="6"/>
  <c r="S2020" i="6"/>
  <c r="R2020" i="6"/>
  <c r="S2021" i="6"/>
  <c r="R2021" i="6"/>
  <c r="S2022" i="6"/>
  <c r="R2022" i="6"/>
  <c r="S2023" i="6"/>
  <c r="R2023" i="6"/>
  <c r="S2024" i="6"/>
  <c r="R2024" i="6"/>
  <c r="S2025" i="6"/>
  <c r="R2025" i="6"/>
  <c r="S2026" i="6"/>
  <c r="R2026" i="6"/>
  <c r="S2027" i="6"/>
  <c r="R2027" i="6"/>
  <c r="S2028" i="6"/>
  <c r="R2028" i="6"/>
  <c r="S2029" i="6"/>
  <c r="R2029" i="6"/>
  <c r="S2030" i="6"/>
  <c r="R2030" i="6"/>
  <c r="S2031" i="6"/>
  <c r="R2031" i="6"/>
  <c r="S2032" i="6"/>
  <c r="R2032" i="6"/>
  <c r="S2033" i="6"/>
  <c r="R2033" i="6"/>
  <c r="S2034" i="6"/>
  <c r="R2034" i="6"/>
  <c r="S2035" i="6"/>
  <c r="R2035" i="6"/>
  <c r="S2036" i="6"/>
  <c r="R2036" i="6"/>
  <c r="S2037" i="6"/>
  <c r="R2037" i="6"/>
  <c r="S2038" i="6"/>
  <c r="R2038" i="6"/>
  <c r="S2039" i="6"/>
  <c r="R2039" i="6"/>
  <c r="S2040" i="6"/>
  <c r="R2040" i="6"/>
  <c r="S2041" i="6"/>
  <c r="R2041" i="6"/>
  <c r="S2042" i="6"/>
  <c r="R2042" i="6"/>
  <c r="S2043" i="6"/>
  <c r="R2043" i="6"/>
  <c r="S2044" i="6"/>
  <c r="R2044" i="6"/>
  <c r="S2045" i="6"/>
  <c r="R2045" i="6"/>
  <c r="S2046" i="6"/>
  <c r="R2046" i="6"/>
  <c r="S2047" i="6"/>
  <c r="R2047" i="6"/>
  <c r="S2048" i="6"/>
  <c r="R2048" i="6"/>
  <c r="S2049" i="6"/>
  <c r="R2049" i="6"/>
  <c r="S2050" i="6"/>
  <c r="R2050" i="6"/>
  <c r="S2051" i="6"/>
  <c r="R2051" i="6"/>
  <c r="S2052" i="6"/>
  <c r="R2052" i="6"/>
  <c r="S2053" i="6"/>
  <c r="R2053" i="6"/>
  <c r="S2054" i="6"/>
  <c r="R2054" i="6"/>
  <c r="S2055" i="6"/>
  <c r="R2055" i="6"/>
  <c r="S2056" i="6"/>
  <c r="R2056" i="6"/>
  <c r="S2057" i="6"/>
  <c r="R2057" i="6"/>
  <c r="S2058" i="6"/>
  <c r="R2058" i="6"/>
  <c r="S2059" i="6"/>
  <c r="R2059" i="6"/>
  <c r="S2060" i="6"/>
  <c r="R2060" i="6"/>
  <c r="S2061" i="6"/>
  <c r="R2061" i="6"/>
  <c r="S2062" i="6"/>
  <c r="R2062" i="6"/>
  <c r="S2063" i="6"/>
  <c r="R2063" i="6"/>
  <c r="S2064" i="6"/>
  <c r="R2064" i="6"/>
  <c r="S2065" i="6"/>
  <c r="R2065" i="6"/>
  <c r="S2066" i="6"/>
  <c r="R2066" i="6"/>
  <c r="S2067" i="6"/>
  <c r="R2067" i="6"/>
  <c r="S2068" i="6"/>
  <c r="R2068" i="6"/>
  <c r="S2069" i="6"/>
  <c r="R2069" i="6"/>
  <c r="S2070" i="6"/>
  <c r="R2070" i="6"/>
  <c r="S2071" i="6"/>
  <c r="R2071" i="6"/>
  <c r="S2072" i="6"/>
  <c r="R2072" i="6"/>
  <c r="S2073" i="6"/>
  <c r="R2073" i="6"/>
  <c r="S2074" i="6"/>
  <c r="R2074" i="6"/>
  <c r="S2075" i="6"/>
  <c r="R2075" i="6"/>
  <c r="S2076" i="6"/>
  <c r="R2076" i="6"/>
  <c r="S2077" i="6"/>
  <c r="R2077" i="6"/>
  <c r="S2078" i="6"/>
  <c r="R2078" i="6"/>
  <c r="S2079" i="6"/>
  <c r="R2079" i="6"/>
  <c r="S2080" i="6"/>
  <c r="R2080" i="6"/>
  <c r="S2081" i="6"/>
  <c r="R2081" i="6"/>
  <c r="S2082" i="6"/>
  <c r="R2082" i="6"/>
  <c r="S2083" i="6"/>
  <c r="R2083" i="6"/>
  <c r="S2084" i="6"/>
  <c r="R2084" i="6"/>
  <c r="S2085" i="6"/>
  <c r="R2085" i="6"/>
  <c r="S2086" i="6"/>
  <c r="R2086" i="6"/>
  <c r="S2087" i="6"/>
  <c r="R2087" i="6"/>
  <c r="S2088" i="6"/>
  <c r="R2088" i="6"/>
  <c r="S2089" i="6"/>
  <c r="R2089" i="6"/>
  <c r="S2090" i="6"/>
  <c r="R2090" i="6"/>
  <c r="S2091" i="6"/>
  <c r="R2091" i="6"/>
  <c r="S2092" i="6"/>
  <c r="R2092" i="6"/>
  <c r="S2093" i="6"/>
  <c r="R2093" i="6"/>
  <c r="S2094" i="6"/>
  <c r="R2094" i="6"/>
  <c r="S2095" i="6"/>
  <c r="R2095" i="6"/>
  <c r="S2096" i="6"/>
  <c r="R2096" i="6"/>
  <c r="S2097" i="6"/>
  <c r="R2097" i="6"/>
  <c r="S2098" i="6"/>
  <c r="R2098" i="6"/>
  <c r="S2099" i="6"/>
  <c r="R2099" i="6"/>
  <c r="S2100" i="6"/>
  <c r="R2100" i="6"/>
  <c r="S2101" i="6"/>
  <c r="R2101" i="6"/>
  <c r="S2102" i="6"/>
  <c r="R2102" i="6"/>
  <c r="S2103" i="6"/>
  <c r="R2103" i="6"/>
  <c r="S2104" i="6"/>
  <c r="R2104" i="6"/>
  <c r="S2105" i="6"/>
  <c r="R2105" i="6"/>
  <c r="S2106" i="6"/>
  <c r="R2106" i="6"/>
  <c r="S2107" i="6"/>
  <c r="R2107" i="6"/>
  <c r="S2108" i="6"/>
  <c r="R2108" i="6"/>
  <c r="S2109" i="6"/>
  <c r="R2109" i="6"/>
  <c r="S2110" i="6"/>
  <c r="R2110" i="6"/>
  <c r="S2111" i="6"/>
  <c r="R2111" i="6"/>
  <c r="S2112" i="6"/>
  <c r="R2112" i="6"/>
  <c r="S2113" i="6"/>
  <c r="R2113" i="6"/>
  <c r="S2114" i="6"/>
  <c r="R2114" i="6"/>
  <c r="S2115" i="6"/>
  <c r="R2115" i="6"/>
  <c r="S2116" i="6"/>
  <c r="R2116" i="6"/>
  <c r="S2117" i="6"/>
  <c r="R2117" i="6"/>
  <c r="S2118" i="6"/>
  <c r="R2118" i="6"/>
  <c r="S2119" i="6"/>
  <c r="R2119" i="6"/>
  <c r="S2120" i="6"/>
  <c r="R2120" i="6"/>
  <c r="S2121" i="6"/>
  <c r="R2121" i="6"/>
  <c r="S2122" i="6"/>
  <c r="R2122" i="6"/>
  <c r="S2123" i="6"/>
  <c r="R2123" i="6"/>
  <c r="S2124" i="6"/>
  <c r="R2124" i="6"/>
  <c r="S2125" i="6"/>
  <c r="R2125" i="6"/>
  <c r="S2126" i="6"/>
  <c r="R2126" i="6"/>
  <c r="S2127" i="6"/>
  <c r="R2127" i="6"/>
  <c r="S2128" i="6"/>
  <c r="R2128" i="6"/>
  <c r="S2129" i="6"/>
  <c r="R2129" i="6"/>
  <c r="S2130" i="6"/>
  <c r="R2130" i="6"/>
  <c r="S2131" i="6"/>
  <c r="R2131" i="6"/>
  <c r="S2132" i="6"/>
  <c r="R2132" i="6"/>
  <c r="S2133" i="6"/>
  <c r="R2133" i="6"/>
  <c r="S2134" i="6"/>
  <c r="R2134" i="6"/>
  <c r="S2135" i="6"/>
  <c r="R2135" i="6"/>
  <c r="S2136" i="6"/>
  <c r="R2136" i="6"/>
  <c r="S2137" i="6"/>
  <c r="R2137" i="6"/>
  <c r="S2138" i="6"/>
  <c r="R2138" i="6"/>
  <c r="S2139" i="6"/>
  <c r="R2139" i="6"/>
  <c r="S2140" i="6"/>
  <c r="R2140" i="6"/>
  <c r="S2141" i="6"/>
  <c r="R2141" i="6"/>
  <c r="S2142" i="6"/>
  <c r="R2142" i="6"/>
  <c r="S2143" i="6"/>
  <c r="R2143" i="6"/>
  <c r="S2144" i="6"/>
  <c r="R2144" i="6"/>
  <c r="S2145" i="6"/>
  <c r="R2145" i="6"/>
  <c r="S2146" i="6"/>
  <c r="R2146" i="6"/>
  <c r="S2147" i="6"/>
  <c r="R2147" i="6"/>
  <c r="S2148" i="6"/>
  <c r="R2148" i="6"/>
  <c r="S2149" i="6"/>
  <c r="R2149" i="6"/>
  <c r="S2150" i="6"/>
  <c r="R2150" i="6"/>
  <c r="S2151" i="6"/>
  <c r="R2151" i="6"/>
  <c r="S2152" i="6"/>
  <c r="R2152" i="6"/>
  <c r="S2153" i="6"/>
  <c r="R2153" i="6"/>
  <c r="S2154" i="6"/>
  <c r="R2154" i="6"/>
  <c r="S2155" i="6"/>
  <c r="R2155" i="6"/>
  <c r="S2156" i="6"/>
  <c r="R2156" i="6"/>
  <c r="S2157" i="6"/>
  <c r="R2157" i="6"/>
  <c r="S2158" i="6"/>
  <c r="R2158" i="6"/>
  <c r="S2159" i="6"/>
  <c r="R2159" i="6"/>
  <c r="S2160" i="6"/>
  <c r="R2160" i="6"/>
  <c r="S2161" i="6"/>
  <c r="R2161" i="6"/>
  <c r="S2162" i="6"/>
  <c r="R2162" i="6"/>
  <c r="S2163" i="6"/>
  <c r="R2163" i="6"/>
  <c r="S2164" i="6"/>
  <c r="R2164" i="6"/>
  <c r="S2165" i="6"/>
  <c r="R2165" i="6"/>
  <c r="S2166" i="6"/>
  <c r="R2166" i="6"/>
  <c r="S2167" i="6"/>
  <c r="R2167" i="6"/>
  <c r="S2168" i="6"/>
  <c r="R2168" i="6"/>
  <c r="S2169" i="6"/>
  <c r="R2169" i="6"/>
  <c r="S2170" i="6"/>
  <c r="R2170" i="6"/>
  <c r="S2171" i="6"/>
  <c r="R2171" i="6"/>
  <c r="S2172" i="6"/>
  <c r="R2172" i="6"/>
  <c r="S2173" i="6"/>
  <c r="R2173" i="6"/>
  <c r="S2174" i="6"/>
  <c r="R2174" i="6"/>
  <c r="S2175" i="6"/>
  <c r="R2175" i="6"/>
  <c r="S2176" i="6"/>
  <c r="R2176" i="6"/>
  <c r="S2177" i="6"/>
  <c r="R2177" i="6"/>
  <c r="S2178" i="6"/>
  <c r="R2178" i="6"/>
  <c r="S2179" i="6"/>
  <c r="R2179" i="6"/>
  <c r="S2180" i="6"/>
  <c r="R2180" i="6"/>
  <c r="S2181" i="6"/>
  <c r="R2181" i="6"/>
  <c r="S2182" i="6"/>
  <c r="R2182" i="6"/>
  <c r="S2183" i="6"/>
  <c r="R2183" i="6"/>
  <c r="S2184" i="6"/>
  <c r="R2184" i="6"/>
  <c r="S2185" i="6"/>
  <c r="R2185" i="6"/>
  <c r="S2186" i="6"/>
  <c r="R2186" i="6"/>
  <c r="S2187" i="6"/>
  <c r="R2187" i="6"/>
  <c r="S2188" i="6"/>
  <c r="R2188" i="6"/>
  <c r="S2189" i="6"/>
  <c r="R2189" i="6"/>
  <c r="S2190" i="6"/>
  <c r="R2190" i="6"/>
  <c r="S2191" i="6"/>
  <c r="R2191" i="6"/>
  <c r="S2192" i="6"/>
  <c r="R2192" i="6"/>
  <c r="S2193" i="6"/>
  <c r="R2193" i="6"/>
  <c r="S2194" i="6"/>
  <c r="R2194" i="6"/>
  <c r="S2195" i="6"/>
  <c r="R2195" i="6"/>
  <c r="S2196" i="6"/>
  <c r="R2196" i="6"/>
  <c r="S2197" i="6"/>
  <c r="R2197" i="6"/>
  <c r="S2198" i="6"/>
  <c r="R2198" i="6"/>
  <c r="S2199" i="6"/>
  <c r="R2199" i="6"/>
  <c r="S2200" i="6"/>
  <c r="R2200" i="6"/>
  <c r="S2201" i="6"/>
  <c r="R2201" i="6"/>
  <c r="S2202" i="6"/>
  <c r="R2202" i="6"/>
  <c r="S2203" i="6"/>
  <c r="R2203" i="6"/>
  <c r="S2204" i="6"/>
  <c r="R2204" i="6"/>
  <c r="S2205" i="6"/>
  <c r="R2205" i="6"/>
  <c r="S2206" i="6"/>
  <c r="R2206" i="6"/>
  <c r="S2207" i="6"/>
  <c r="R2207" i="6"/>
  <c r="S2208" i="6"/>
  <c r="R2208" i="6"/>
  <c r="S2209" i="6"/>
  <c r="R2209" i="6"/>
  <c r="S2210" i="6"/>
  <c r="R2210" i="6"/>
  <c r="S2211" i="6"/>
  <c r="R2211" i="6"/>
  <c r="S2212" i="6"/>
  <c r="R2212" i="6"/>
  <c r="S2213" i="6"/>
  <c r="R2213" i="6"/>
  <c r="S2214" i="6"/>
  <c r="R2214" i="6"/>
  <c r="S2215" i="6"/>
  <c r="R2215" i="6"/>
  <c r="S2216" i="6"/>
  <c r="R2216" i="6"/>
  <c r="S2217" i="6"/>
  <c r="R2217" i="6"/>
  <c r="S2218" i="6"/>
  <c r="R2218" i="6"/>
  <c r="S2219" i="6"/>
  <c r="R2219" i="6"/>
  <c r="S2220" i="6"/>
  <c r="R2220" i="6"/>
  <c r="S2221" i="6"/>
  <c r="R2221" i="6"/>
  <c r="S2222" i="6"/>
  <c r="R2222" i="6"/>
  <c r="S2223" i="6"/>
  <c r="R2223" i="6"/>
  <c r="S2224" i="6"/>
  <c r="R2224" i="6"/>
  <c r="S2225" i="6"/>
  <c r="R2225" i="6"/>
  <c r="S2226" i="6"/>
  <c r="R2226" i="6"/>
  <c r="S2227" i="6"/>
  <c r="R2227" i="6"/>
  <c r="S2228" i="6"/>
  <c r="R2228" i="6"/>
  <c r="S2229" i="6"/>
  <c r="R2229" i="6"/>
  <c r="S2230" i="6"/>
  <c r="R2230" i="6"/>
  <c r="S2231" i="6"/>
  <c r="R2231" i="6"/>
  <c r="S2232" i="6"/>
  <c r="R2232" i="6"/>
  <c r="S2233" i="6"/>
  <c r="R2233" i="6"/>
  <c r="S2234" i="6"/>
  <c r="R2234" i="6"/>
  <c r="S2235" i="6"/>
  <c r="R2235" i="6"/>
  <c r="S2236" i="6"/>
  <c r="R2236" i="6"/>
  <c r="S2237" i="6"/>
  <c r="R2237" i="6"/>
  <c r="S2238" i="6"/>
  <c r="R2238" i="6"/>
  <c r="S2239" i="6"/>
  <c r="R2239" i="6"/>
  <c r="S2240" i="6"/>
  <c r="R2240" i="6"/>
  <c r="S2241" i="6"/>
  <c r="R2241" i="6"/>
  <c r="S2242" i="6"/>
  <c r="R2242" i="6"/>
  <c r="S2243" i="6"/>
  <c r="R2243" i="6"/>
  <c r="S2244" i="6"/>
  <c r="R2244" i="6"/>
  <c r="S2245" i="6"/>
  <c r="R2245" i="6"/>
  <c r="S2246" i="6"/>
  <c r="R2246" i="6"/>
  <c r="S2247" i="6"/>
  <c r="R2247" i="6"/>
  <c r="S2248" i="6"/>
  <c r="R2248" i="6"/>
  <c r="S2249" i="6"/>
  <c r="R2249" i="6"/>
  <c r="S2250" i="6"/>
  <c r="R2250" i="6"/>
  <c r="S2251" i="6"/>
  <c r="R2251" i="6"/>
  <c r="S2252" i="6"/>
  <c r="R2252" i="6"/>
  <c r="S2253" i="6"/>
  <c r="R2253" i="6"/>
  <c r="S2254" i="6"/>
  <c r="R2254" i="6"/>
  <c r="S2255" i="6"/>
  <c r="R2255" i="6"/>
  <c r="S2256" i="6"/>
  <c r="R2256" i="6"/>
  <c r="S2257" i="6"/>
  <c r="R2257" i="6"/>
  <c r="S2258" i="6"/>
  <c r="R2258" i="6"/>
  <c r="S2259" i="6"/>
  <c r="R2259" i="6"/>
  <c r="S2260" i="6"/>
  <c r="R2260" i="6"/>
  <c r="S2261" i="6"/>
  <c r="R2261" i="6"/>
  <c r="S2262" i="6"/>
  <c r="R2262" i="6"/>
  <c r="S2263" i="6"/>
  <c r="R2263" i="6"/>
  <c r="S2264" i="6"/>
  <c r="R2264" i="6"/>
  <c r="S2265" i="6"/>
  <c r="R2265" i="6"/>
  <c r="S2266" i="6"/>
  <c r="R2266" i="6"/>
  <c r="S2267" i="6"/>
  <c r="R2267" i="6"/>
  <c r="S2268" i="6"/>
  <c r="R2268" i="6"/>
  <c r="S2269" i="6"/>
  <c r="R2269" i="6"/>
  <c r="S2270" i="6"/>
  <c r="R2270" i="6"/>
  <c r="S2271" i="6"/>
  <c r="R2271" i="6"/>
  <c r="S2272" i="6"/>
  <c r="R2272" i="6"/>
  <c r="S2273" i="6"/>
  <c r="R2273" i="6"/>
  <c r="S2274" i="6"/>
  <c r="R2274" i="6"/>
  <c r="S2275" i="6"/>
  <c r="R2275" i="6"/>
  <c r="S2276" i="6"/>
  <c r="R2276" i="6"/>
  <c r="S2277" i="6"/>
  <c r="R2277" i="6"/>
  <c r="S2278" i="6"/>
  <c r="R2278" i="6"/>
  <c r="S2279" i="6"/>
  <c r="R2279" i="6"/>
  <c r="S2280" i="6"/>
  <c r="R2280" i="6"/>
  <c r="S2281" i="6"/>
  <c r="R2281" i="6"/>
  <c r="S2282" i="6"/>
  <c r="R2282" i="6"/>
  <c r="S2283" i="6"/>
  <c r="R2283" i="6"/>
  <c r="S2284" i="6"/>
  <c r="R2284" i="6"/>
  <c r="S2285" i="6"/>
  <c r="R2285" i="6"/>
  <c r="S2286" i="6"/>
  <c r="R2286" i="6"/>
  <c r="S2287" i="6"/>
  <c r="R2287" i="6"/>
  <c r="S2288" i="6"/>
  <c r="R2288" i="6"/>
  <c r="S2289" i="6"/>
  <c r="R2289" i="6"/>
  <c r="S2290" i="6"/>
  <c r="R2290" i="6"/>
  <c r="S2291" i="6"/>
  <c r="R2291" i="6"/>
  <c r="S2292" i="6"/>
  <c r="R2292" i="6"/>
  <c r="S2293" i="6"/>
  <c r="R2293" i="6"/>
  <c r="S2294" i="6"/>
  <c r="R2294" i="6"/>
  <c r="S2295" i="6"/>
  <c r="R2295" i="6"/>
  <c r="S2296" i="6"/>
  <c r="R2296" i="6"/>
  <c r="S2297" i="6"/>
  <c r="R2297" i="6"/>
  <c r="S2298" i="6"/>
  <c r="R2298" i="6"/>
  <c r="S2299" i="6"/>
  <c r="R2299" i="6"/>
  <c r="S2300" i="6"/>
  <c r="R2300" i="6"/>
  <c r="S2301" i="6"/>
  <c r="R2301" i="6"/>
  <c r="S2302" i="6"/>
  <c r="R2302" i="6"/>
  <c r="S2303" i="6"/>
  <c r="R2303" i="6"/>
  <c r="S2304" i="6"/>
  <c r="R2304" i="6"/>
  <c r="S2305" i="6"/>
  <c r="R2305" i="6"/>
  <c r="S2306" i="6"/>
  <c r="R2306" i="6"/>
  <c r="S2307" i="6"/>
  <c r="R2307" i="6"/>
  <c r="S2308" i="6"/>
  <c r="R2308" i="6"/>
  <c r="S2309" i="6"/>
  <c r="R2309" i="6"/>
  <c r="S2310" i="6"/>
  <c r="R2310" i="6"/>
  <c r="S2311" i="6"/>
  <c r="R2311" i="6"/>
  <c r="S2312" i="6"/>
  <c r="R2312" i="6"/>
  <c r="S2313" i="6"/>
  <c r="R2313" i="6"/>
  <c r="S2314" i="6"/>
  <c r="R2314" i="6"/>
  <c r="S2315" i="6"/>
  <c r="R2315" i="6"/>
  <c r="S2316" i="6"/>
  <c r="R2316" i="6"/>
  <c r="S2317" i="6"/>
  <c r="R2317" i="6"/>
  <c r="S2318" i="6"/>
  <c r="R2318" i="6"/>
  <c r="S2319" i="6"/>
  <c r="R2319" i="6"/>
  <c r="S2320" i="6"/>
  <c r="R2320" i="6"/>
  <c r="S2321" i="6"/>
  <c r="R2321" i="6"/>
  <c r="S2322" i="6"/>
  <c r="R2322" i="6"/>
  <c r="S2323" i="6"/>
  <c r="R2323" i="6"/>
  <c r="S2324" i="6"/>
  <c r="R2324" i="6"/>
  <c r="S2325" i="6"/>
  <c r="R2325" i="6"/>
  <c r="S2326" i="6"/>
  <c r="R2326" i="6"/>
  <c r="S2327" i="6"/>
  <c r="R2327" i="6"/>
  <c r="S2328" i="6"/>
  <c r="R2328" i="6"/>
  <c r="S2329" i="6"/>
  <c r="R2329" i="6"/>
  <c r="S2330" i="6"/>
  <c r="R2330" i="6"/>
  <c r="S2331" i="6"/>
  <c r="R2331" i="6"/>
  <c r="S2332" i="6"/>
  <c r="R2332" i="6"/>
  <c r="S2333" i="6"/>
  <c r="R2333" i="6"/>
  <c r="S2334" i="6"/>
  <c r="R2334" i="6"/>
  <c r="S2335" i="6"/>
  <c r="R2335" i="6"/>
  <c r="S2336" i="6"/>
  <c r="R2336" i="6"/>
  <c r="S2337" i="6"/>
  <c r="R2337" i="6"/>
  <c r="S2338" i="6"/>
  <c r="R2338" i="6"/>
  <c r="S2339" i="6"/>
  <c r="R2339" i="6"/>
  <c r="S2340" i="6"/>
  <c r="R2340" i="6"/>
  <c r="S2341" i="6"/>
  <c r="R2341" i="6"/>
  <c r="S2342" i="6"/>
  <c r="R2342" i="6"/>
  <c r="S2343" i="6"/>
  <c r="R2343" i="6"/>
  <c r="S2344" i="6"/>
  <c r="R2344" i="6"/>
  <c r="S2345" i="6"/>
  <c r="R2345" i="6"/>
  <c r="S2346" i="6"/>
  <c r="R2346" i="6"/>
  <c r="S2347" i="6"/>
  <c r="R2347" i="6"/>
  <c r="S2348" i="6"/>
  <c r="R2348" i="6"/>
  <c r="S2349" i="6"/>
  <c r="R2349" i="6"/>
  <c r="S2350" i="6"/>
  <c r="R2350" i="6"/>
  <c r="S2351" i="6"/>
  <c r="R2351" i="6"/>
  <c r="S2352" i="6"/>
  <c r="R2352" i="6"/>
  <c r="S2353" i="6"/>
  <c r="R2353" i="6"/>
  <c r="S2354" i="6"/>
  <c r="R2354" i="6"/>
  <c r="S2355" i="6"/>
  <c r="R2355" i="6"/>
  <c r="S2356" i="6"/>
  <c r="R2356" i="6"/>
  <c r="S2357" i="6"/>
  <c r="R2357" i="6"/>
  <c r="S2358" i="6"/>
  <c r="R2358" i="6"/>
  <c r="S2359" i="6"/>
  <c r="R2359" i="6"/>
  <c r="S2360" i="6"/>
  <c r="R2360" i="6"/>
  <c r="S2361" i="6"/>
  <c r="R2361" i="6"/>
  <c r="S2362" i="6"/>
  <c r="R2362" i="6"/>
  <c r="S2363" i="6"/>
  <c r="R2363" i="6"/>
  <c r="S2364" i="6"/>
  <c r="R2364" i="6"/>
  <c r="S2365" i="6"/>
  <c r="R2365" i="6"/>
  <c r="S2366" i="6"/>
  <c r="R2366" i="6"/>
  <c r="S2367" i="6"/>
  <c r="R2367" i="6"/>
  <c r="S2368" i="6"/>
  <c r="R2368" i="6"/>
  <c r="S2369" i="6"/>
  <c r="R2369" i="6"/>
  <c r="S2370" i="6"/>
  <c r="R2370" i="6"/>
  <c r="S2371" i="6"/>
  <c r="R2371" i="6"/>
  <c r="S2372" i="6"/>
  <c r="R2372" i="6"/>
  <c r="S2373" i="6"/>
  <c r="R2373" i="6"/>
  <c r="S2374" i="6"/>
  <c r="R2374" i="6"/>
  <c r="S2375" i="6"/>
  <c r="R2375" i="6"/>
  <c r="S2376" i="6"/>
  <c r="R2376" i="6"/>
  <c r="S2377" i="6"/>
  <c r="R2377" i="6"/>
  <c r="S2378" i="6"/>
  <c r="R2378" i="6"/>
  <c r="S2379" i="6"/>
  <c r="R2379" i="6"/>
  <c r="S2380" i="6"/>
  <c r="R2380" i="6"/>
  <c r="S2381" i="6"/>
  <c r="R2381" i="6"/>
  <c r="S2382" i="6"/>
  <c r="R2382" i="6"/>
  <c r="S2383" i="6"/>
  <c r="R2383" i="6"/>
  <c r="S2384" i="6"/>
  <c r="R2384" i="6"/>
  <c r="S2385" i="6"/>
  <c r="R2385" i="6"/>
  <c r="S2386" i="6"/>
  <c r="R2386" i="6"/>
  <c r="S2387" i="6"/>
  <c r="R2387" i="6"/>
  <c r="S2388" i="6"/>
  <c r="R2388" i="6"/>
  <c r="S2389" i="6"/>
  <c r="R2389" i="6"/>
  <c r="S2390" i="6"/>
  <c r="R2390" i="6"/>
  <c r="S2391" i="6"/>
  <c r="R2391" i="6"/>
  <c r="S2392" i="6"/>
  <c r="R2392" i="6"/>
  <c r="S2393" i="6"/>
  <c r="R2393" i="6"/>
  <c r="S2394" i="6"/>
  <c r="R2394" i="6"/>
  <c r="S2395" i="6"/>
  <c r="R2395" i="6"/>
  <c r="S2396" i="6"/>
  <c r="R2396" i="6"/>
  <c r="S2397" i="6"/>
  <c r="R2397" i="6"/>
  <c r="S2398" i="6"/>
  <c r="R2398" i="6"/>
  <c r="S2399" i="6"/>
  <c r="R2399" i="6"/>
  <c r="S2400" i="6"/>
  <c r="R2400" i="6"/>
  <c r="S2401" i="6"/>
  <c r="R2401" i="6"/>
  <c r="S2402" i="6"/>
  <c r="R2402" i="6"/>
  <c r="S2403" i="6"/>
  <c r="R2403" i="6"/>
  <c r="S2404" i="6"/>
  <c r="R2404" i="6"/>
  <c r="S2405" i="6"/>
  <c r="R2405" i="6"/>
  <c r="S2406" i="6"/>
  <c r="R2406" i="6"/>
  <c r="S2407" i="6"/>
  <c r="R2407" i="6"/>
  <c r="S2408" i="6"/>
  <c r="R2408" i="6"/>
  <c r="S2409" i="6"/>
  <c r="R2409" i="6"/>
  <c r="S2410" i="6"/>
  <c r="R2410" i="6"/>
  <c r="S2411" i="6"/>
  <c r="R2411" i="6"/>
  <c r="S2412" i="6"/>
  <c r="R2412" i="6"/>
  <c r="S2413" i="6"/>
  <c r="R2413" i="6"/>
  <c r="S2414" i="6"/>
  <c r="R2414" i="6"/>
  <c r="S2415" i="6"/>
  <c r="R2415" i="6"/>
  <c r="S2416" i="6"/>
  <c r="R2416" i="6"/>
  <c r="S2417" i="6"/>
  <c r="R2417" i="6"/>
  <c r="S2418" i="6"/>
  <c r="R2418" i="6"/>
  <c r="S2419" i="6"/>
  <c r="R2419" i="6"/>
  <c r="S2420" i="6"/>
  <c r="R2420" i="6"/>
  <c r="S2421" i="6"/>
  <c r="R2421" i="6"/>
  <c r="S2422" i="6"/>
  <c r="R2422" i="6"/>
  <c r="S2423" i="6"/>
  <c r="R2423" i="6"/>
  <c r="S2424" i="6"/>
  <c r="R2424" i="6"/>
  <c r="S2425" i="6"/>
  <c r="R2425" i="6"/>
  <c r="S2426" i="6"/>
  <c r="R2426" i="6"/>
  <c r="S2427" i="6"/>
  <c r="R2427" i="6"/>
  <c r="S2428" i="6"/>
  <c r="R2428" i="6"/>
  <c r="S2429" i="6"/>
  <c r="R2429" i="6"/>
  <c r="S2430" i="6"/>
  <c r="R2430" i="6"/>
  <c r="S2431" i="6"/>
  <c r="R2431" i="6"/>
  <c r="S2432" i="6"/>
  <c r="R2432" i="6"/>
  <c r="S2433" i="6"/>
  <c r="R2433" i="6"/>
  <c r="S2434" i="6"/>
  <c r="R2434" i="6"/>
  <c r="S2435" i="6"/>
  <c r="R2435" i="6"/>
  <c r="S2436" i="6"/>
  <c r="R2436" i="6"/>
  <c r="S2437" i="6"/>
  <c r="R2437" i="6"/>
  <c r="S2438" i="6"/>
  <c r="R2438" i="6"/>
  <c r="S2439" i="6"/>
  <c r="R2439" i="6"/>
  <c r="S2440" i="6"/>
  <c r="R2440" i="6"/>
  <c r="S2441" i="6"/>
  <c r="R2441" i="6"/>
  <c r="S2442" i="6"/>
  <c r="R2442" i="6"/>
  <c r="S2443" i="6"/>
  <c r="R2443" i="6"/>
  <c r="S2444" i="6"/>
  <c r="R2444" i="6"/>
  <c r="S2445" i="6"/>
  <c r="R2445" i="6"/>
  <c r="S2446" i="6"/>
  <c r="R2446" i="6"/>
  <c r="S2447" i="6"/>
  <c r="R2447" i="6"/>
  <c r="S2448" i="6"/>
  <c r="R2448" i="6"/>
  <c r="S2449" i="6"/>
  <c r="R2449" i="6"/>
  <c r="S2450" i="6"/>
  <c r="R2450" i="6"/>
  <c r="S2451" i="6"/>
  <c r="R2451" i="6"/>
  <c r="S2452" i="6"/>
  <c r="R2452" i="6"/>
  <c r="S2453" i="6"/>
  <c r="R2453" i="6"/>
  <c r="S2454" i="6"/>
  <c r="R2454" i="6"/>
  <c r="S2455" i="6"/>
  <c r="R2455" i="6"/>
  <c r="S2456" i="6"/>
  <c r="R2456" i="6"/>
  <c r="S2457" i="6"/>
  <c r="R2457" i="6"/>
  <c r="S2458" i="6"/>
  <c r="R2458" i="6"/>
  <c r="S2459" i="6"/>
  <c r="R2459" i="6"/>
  <c r="S2460" i="6"/>
  <c r="R2460" i="6"/>
  <c r="S2461" i="6"/>
  <c r="R2461" i="6"/>
  <c r="S2462" i="6"/>
  <c r="R2462" i="6"/>
  <c r="S2463" i="6"/>
  <c r="R2463" i="6"/>
  <c r="S2464" i="6"/>
  <c r="R2464" i="6"/>
  <c r="S2465" i="6"/>
  <c r="R2465" i="6"/>
  <c r="S2466" i="6"/>
  <c r="R2466" i="6"/>
  <c r="S2467" i="6"/>
  <c r="R2467" i="6"/>
  <c r="S2468" i="6"/>
  <c r="R2468" i="6"/>
  <c r="S2469" i="6"/>
  <c r="R2469" i="6"/>
  <c r="S2470" i="6"/>
  <c r="R2470" i="6"/>
  <c r="S2471" i="6"/>
  <c r="R2471" i="6"/>
  <c r="S2472" i="6"/>
  <c r="R2472" i="6"/>
  <c r="S2473" i="6"/>
  <c r="R2473" i="6"/>
  <c r="S2474" i="6"/>
  <c r="R2474" i="6"/>
  <c r="S2475" i="6"/>
  <c r="R2475" i="6"/>
  <c r="S2476" i="6"/>
  <c r="R2476" i="6"/>
  <c r="S2477" i="6"/>
  <c r="R2477" i="6"/>
  <c r="S2478" i="6"/>
  <c r="R2478" i="6"/>
  <c r="S2479" i="6"/>
  <c r="R2479" i="6"/>
  <c r="S2480" i="6"/>
  <c r="R2480" i="6"/>
  <c r="S2481" i="6"/>
  <c r="R2481" i="6"/>
  <c r="S2482" i="6"/>
  <c r="R2482" i="6"/>
  <c r="S2483" i="6"/>
  <c r="R2483" i="6"/>
  <c r="S2484" i="6"/>
  <c r="R2484" i="6"/>
  <c r="S2485" i="6"/>
  <c r="R2485" i="6"/>
  <c r="S2486" i="6"/>
  <c r="R2486" i="6"/>
  <c r="S2487" i="6"/>
  <c r="R2487" i="6"/>
  <c r="S2488" i="6"/>
  <c r="R2488" i="6"/>
  <c r="S2489" i="6"/>
  <c r="R2489" i="6"/>
  <c r="S2490" i="6"/>
  <c r="R2490" i="6"/>
  <c r="S2491" i="6"/>
  <c r="R2491" i="6"/>
  <c r="S2492" i="6"/>
  <c r="R2492" i="6"/>
  <c r="S2493" i="6"/>
  <c r="R2493" i="6"/>
  <c r="S2494" i="6"/>
  <c r="R2494" i="6"/>
  <c r="S2495" i="6"/>
  <c r="R2495" i="6"/>
  <c r="S2496" i="6"/>
  <c r="R2496" i="6"/>
  <c r="S2497" i="6"/>
  <c r="R2497" i="6"/>
  <c r="S2498" i="6"/>
  <c r="R2498" i="6"/>
  <c r="S2499" i="6"/>
  <c r="R2499" i="6"/>
  <c r="S2500" i="6"/>
  <c r="R2500" i="6"/>
  <c r="S2501" i="6"/>
  <c r="R2501" i="6"/>
  <c r="S2502" i="6"/>
  <c r="R2502" i="6"/>
  <c r="S2503" i="6"/>
  <c r="R2503" i="6"/>
  <c r="S2504" i="6"/>
  <c r="R2504" i="6"/>
  <c r="S2505" i="6"/>
  <c r="R2505" i="6"/>
  <c r="S2506" i="6"/>
  <c r="R2506" i="6"/>
  <c r="S2507" i="6"/>
  <c r="R2507" i="6"/>
  <c r="S2508" i="6"/>
  <c r="R2508" i="6"/>
  <c r="S2509" i="6"/>
  <c r="R2509" i="6"/>
  <c r="S2510" i="6"/>
  <c r="R2510" i="6"/>
  <c r="S2511" i="6"/>
  <c r="R2511" i="6"/>
  <c r="S2512" i="6"/>
  <c r="R2512" i="6"/>
  <c r="S2513" i="6"/>
  <c r="R2513" i="6"/>
  <c r="S2514" i="6"/>
  <c r="R2514" i="6"/>
  <c r="S2515" i="6"/>
  <c r="R2515" i="6"/>
  <c r="S2516" i="6"/>
  <c r="R2516" i="6"/>
  <c r="S2517" i="6"/>
  <c r="R2517" i="6"/>
  <c r="S2518" i="6"/>
  <c r="R2518" i="6"/>
  <c r="S2519" i="6"/>
  <c r="R2519" i="6"/>
  <c r="S2520" i="6"/>
  <c r="R2520" i="6"/>
  <c r="S2521" i="6"/>
  <c r="R2521" i="6"/>
  <c r="S2522" i="6"/>
  <c r="R2522" i="6"/>
  <c r="S2523" i="6"/>
  <c r="R2523" i="6"/>
  <c r="S2524" i="6"/>
  <c r="R2524" i="6"/>
  <c r="S2525" i="6"/>
  <c r="R2525" i="6"/>
  <c r="S2526" i="6"/>
  <c r="R2526" i="6"/>
  <c r="S2527" i="6"/>
  <c r="R2527" i="6"/>
  <c r="S2528" i="6"/>
  <c r="R2528" i="6"/>
  <c r="S2529" i="6"/>
  <c r="R2529" i="6"/>
  <c r="S2530" i="6"/>
  <c r="R2530" i="6"/>
  <c r="S2531" i="6"/>
  <c r="R2531" i="6"/>
  <c r="S2532" i="6"/>
  <c r="R2532" i="6"/>
  <c r="S2533" i="6"/>
  <c r="R2533" i="6"/>
  <c r="S2534" i="6"/>
  <c r="R2534" i="6"/>
  <c r="S2535" i="6"/>
  <c r="R2535" i="6"/>
  <c r="S2536" i="6"/>
  <c r="R2536" i="6"/>
  <c r="S2537" i="6"/>
  <c r="R2537" i="6"/>
  <c r="S2538" i="6"/>
  <c r="R2538" i="6"/>
  <c r="S2539" i="6"/>
  <c r="R2539" i="6"/>
  <c r="S2540" i="6"/>
  <c r="R2540" i="6"/>
  <c r="S2541" i="6"/>
  <c r="R2541" i="6"/>
  <c r="S2542" i="6"/>
  <c r="R2542" i="6"/>
  <c r="S2543" i="6"/>
  <c r="R2543" i="6"/>
  <c r="S2544" i="6"/>
  <c r="R2544" i="6"/>
  <c r="S2545" i="6"/>
  <c r="R2545" i="6"/>
  <c r="S2546" i="6"/>
  <c r="R2546" i="6"/>
  <c r="S2547" i="6"/>
  <c r="R2547" i="6"/>
  <c r="S2548" i="6"/>
  <c r="R2548" i="6"/>
  <c r="S2549" i="6"/>
  <c r="R2549" i="6"/>
  <c r="S2550" i="6"/>
  <c r="R2550" i="6"/>
  <c r="S2551" i="6"/>
  <c r="R2551" i="6"/>
  <c r="S2552" i="6"/>
  <c r="R2552" i="6"/>
  <c r="S2553" i="6"/>
  <c r="R2553" i="6"/>
  <c r="S2554" i="6"/>
  <c r="R2554" i="6"/>
  <c r="S2555" i="6"/>
  <c r="R2555" i="6"/>
  <c r="S2556" i="6"/>
  <c r="R2556" i="6"/>
  <c r="S2557" i="6"/>
  <c r="R2557" i="6"/>
  <c r="S2558" i="6"/>
  <c r="R2558" i="6"/>
  <c r="S2559" i="6"/>
  <c r="R2559" i="6"/>
  <c r="S2560" i="6"/>
  <c r="R2560" i="6"/>
  <c r="S2561" i="6"/>
  <c r="R2561" i="6"/>
  <c r="S2562" i="6"/>
  <c r="R2562" i="6"/>
  <c r="S2563" i="6"/>
  <c r="R2563" i="6"/>
  <c r="S2564" i="6"/>
  <c r="R2564" i="6"/>
  <c r="S2565" i="6"/>
  <c r="R2565" i="6"/>
  <c r="S2566" i="6"/>
  <c r="R2566" i="6"/>
  <c r="S2567" i="6"/>
  <c r="R2567" i="6"/>
  <c r="S2568" i="6"/>
  <c r="R2568" i="6"/>
  <c r="S2569" i="6"/>
  <c r="R2569" i="6"/>
  <c r="S2570" i="6"/>
  <c r="R2570" i="6"/>
  <c r="S2571" i="6"/>
  <c r="R2571" i="6"/>
  <c r="S2572" i="6"/>
  <c r="R2572" i="6"/>
  <c r="S2573" i="6"/>
  <c r="R2573" i="6"/>
  <c r="S2574" i="6"/>
  <c r="R2574" i="6"/>
  <c r="S2575" i="6"/>
  <c r="R2575" i="6"/>
  <c r="S2576" i="6"/>
  <c r="R2576" i="6"/>
  <c r="S2577" i="6"/>
  <c r="R2577" i="6"/>
  <c r="S2578" i="6"/>
  <c r="R2578" i="6"/>
  <c r="S2579" i="6"/>
  <c r="R2579" i="6"/>
  <c r="S2580" i="6"/>
  <c r="R2580" i="6"/>
  <c r="S2581" i="6"/>
  <c r="R2581" i="6"/>
  <c r="S2582" i="6"/>
  <c r="R2582" i="6"/>
  <c r="S2583" i="6"/>
  <c r="R2583" i="6"/>
  <c r="S2584" i="6"/>
  <c r="R2584" i="6"/>
  <c r="S2585" i="6"/>
  <c r="R2585" i="6"/>
  <c r="S2586" i="6"/>
  <c r="R2586" i="6"/>
  <c r="S2587" i="6"/>
  <c r="R2587" i="6"/>
  <c r="S2588" i="6"/>
  <c r="R2588" i="6"/>
  <c r="S2589" i="6"/>
  <c r="R2589" i="6"/>
  <c r="S2590" i="6"/>
  <c r="R2590" i="6"/>
  <c r="S2591" i="6"/>
  <c r="R2591" i="6"/>
  <c r="S2592" i="6"/>
  <c r="R2592" i="6"/>
  <c r="S2593" i="6"/>
  <c r="R2593" i="6"/>
  <c r="S2594" i="6"/>
  <c r="R2594" i="6"/>
  <c r="S2595" i="6"/>
  <c r="R2595" i="6"/>
  <c r="S2596" i="6"/>
  <c r="R2596" i="6"/>
  <c r="S2597" i="6"/>
  <c r="R2597" i="6"/>
  <c r="S2598" i="6"/>
  <c r="R2598" i="6"/>
  <c r="S2599" i="6"/>
  <c r="R2599" i="6"/>
  <c r="S2600" i="6"/>
  <c r="R2600" i="6"/>
  <c r="S2601" i="6"/>
  <c r="R2601" i="6"/>
  <c r="S2602" i="6"/>
  <c r="R2602" i="6"/>
  <c r="S2603" i="6"/>
  <c r="R2603" i="6"/>
  <c r="S2604" i="6"/>
  <c r="R2604" i="6"/>
  <c r="S2605" i="6"/>
  <c r="R2605" i="6"/>
  <c r="S2606" i="6"/>
  <c r="R2606" i="6"/>
  <c r="S2607" i="6"/>
  <c r="R2607" i="6"/>
  <c r="S2608" i="6"/>
  <c r="R2608" i="6"/>
  <c r="S2609" i="6"/>
  <c r="R2609" i="6"/>
  <c r="S2610" i="6"/>
  <c r="R2610" i="6"/>
  <c r="S2611" i="6"/>
  <c r="R2611" i="6"/>
  <c r="S2612" i="6"/>
  <c r="R2612" i="6"/>
  <c r="S2613" i="6"/>
  <c r="R2613" i="6"/>
  <c r="S2614" i="6"/>
  <c r="R2614" i="6"/>
  <c r="S2615" i="6"/>
  <c r="R2615" i="6"/>
  <c r="S2616" i="6"/>
  <c r="R2616" i="6"/>
  <c r="S2617" i="6"/>
  <c r="R2617" i="6"/>
  <c r="S2618" i="6"/>
  <c r="R2618" i="6"/>
  <c r="S2619" i="6"/>
  <c r="R2619" i="6"/>
  <c r="S2620" i="6"/>
  <c r="R2620" i="6"/>
  <c r="S2621" i="6"/>
  <c r="R2621" i="6"/>
  <c r="S2622" i="6"/>
  <c r="R2622" i="6"/>
  <c r="S2623" i="6"/>
  <c r="R2623" i="6"/>
  <c r="S2624" i="6"/>
  <c r="R2624" i="6"/>
  <c r="S2625" i="6"/>
  <c r="R2625" i="6"/>
  <c r="S2626" i="6"/>
  <c r="R2626" i="6"/>
  <c r="S2627" i="6"/>
  <c r="R2627" i="6"/>
  <c r="S2628" i="6"/>
  <c r="R2628" i="6"/>
  <c r="S2629" i="6"/>
  <c r="R2629" i="6"/>
  <c r="S2630" i="6"/>
  <c r="R2630" i="6"/>
  <c r="S2631" i="6"/>
  <c r="R2631" i="6"/>
  <c r="S2632" i="6"/>
  <c r="R2632" i="6"/>
  <c r="S2633" i="6"/>
  <c r="R2633" i="6"/>
  <c r="S2634" i="6"/>
  <c r="R2634" i="6"/>
  <c r="S2635" i="6"/>
  <c r="R2635" i="6"/>
  <c r="S2636" i="6"/>
  <c r="R2636" i="6"/>
  <c r="S2637" i="6"/>
  <c r="R2637" i="6"/>
  <c r="S2638" i="6"/>
  <c r="R2638" i="6"/>
  <c r="S2639" i="6"/>
  <c r="R2639" i="6"/>
  <c r="S2640" i="6"/>
  <c r="R2640" i="6"/>
  <c r="S2641" i="6"/>
  <c r="R2641" i="6"/>
  <c r="S2642" i="6"/>
  <c r="R2642" i="6"/>
  <c r="S2643" i="6"/>
  <c r="R2643" i="6"/>
  <c r="S2644" i="6"/>
  <c r="R2644" i="6"/>
  <c r="S2645" i="6"/>
  <c r="R2645" i="6"/>
  <c r="S2646" i="6"/>
  <c r="R2646" i="6"/>
  <c r="S2647" i="6"/>
  <c r="R2647" i="6"/>
  <c r="S2648" i="6"/>
  <c r="R2648" i="6"/>
  <c r="S2649" i="6"/>
  <c r="R2649" i="6"/>
  <c r="S2650" i="6"/>
  <c r="R2650" i="6"/>
  <c r="S2651" i="6"/>
  <c r="R2651" i="6"/>
  <c r="S2652" i="6"/>
  <c r="R2652" i="6"/>
  <c r="S2653" i="6"/>
  <c r="R2653" i="6"/>
  <c r="S2654" i="6"/>
  <c r="R2654" i="6"/>
  <c r="S2655" i="6"/>
  <c r="R2655" i="6"/>
  <c r="S2656" i="6"/>
  <c r="R2656" i="6"/>
  <c r="S2657" i="6"/>
  <c r="R2657" i="6"/>
  <c r="S2658" i="6"/>
  <c r="R2658" i="6"/>
  <c r="S2659" i="6"/>
  <c r="R2659" i="6"/>
  <c r="S2660" i="6"/>
  <c r="R2660" i="6"/>
  <c r="S2661" i="6"/>
  <c r="R2661" i="6"/>
  <c r="S2662" i="6"/>
  <c r="R2662" i="6"/>
  <c r="S2663" i="6"/>
  <c r="R2663" i="6"/>
  <c r="S2664" i="6"/>
  <c r="R2664" i="6"/>
  <c r="S2665" i="6"/>
  <c r="R2665" i="6"/>
  <c r="S2666" i="6"/>
  <c r="R2666" i="6"/>
  <c r="S2667" i="6"/>
  <c r="R2667" i="6"/>
  <c r="S2668" i="6"/>
  <c r="R2668" i="6"/>
  <c r="S2669" i="6"/>
  <c r="R2669" i="6"/>
  <c r="S2670" i="6"/>
  <c r="R2670" i="6"/>
  <c r="S2671" i="6"/>
  <c r="R2671" i="6"/>
  <c r="S2672" i="6"/>
  <c r="R2672" i="6"/>
  <c r="S2673" i="6"/>
  <c r="R2673" i="6"/>
  <c r="S2674" i="6"/>
  <c r="R2674" i="6"/>
  <c r="S2675" i="6"/>
  <c r="R2675" i="6"/>
  <c r="S2676" i="6"/>
  <c r="R2676" i="6"/>
  <c r="S2677" i="6"/>
  <c r="R2677" i="6"/>
  <c r="S2678" i="6"/>
  <c r="R2678" i="6"/>
  <c r="S2679" i="6"/>
  <c r="R2679" i="6"/>
  <c r="S2680" i="6"/>
  <c r="R2680" i="6"/>
  <c r="S2681" i="6"/>
  <c r="R2681" i="6"/>
  <c r="S2682" i="6"/>
  <c r="R2682" i="6"/>
  <c r="S2683" i="6"/>
  <c r="R2683" i="6"/>
  <c r="S2684" i="6"/>
  <c r="R2684" i="6"/>
  <c r="S2685" i="6"/>
  <c r="R2685" i="6"/>
  <c r="S2686" i="6"/>
  <c r="R2686" i="6"/>
  <c r="S2687" i="6"/>
  <c r="R2687" i="6"/>
  <c r="S2688" i="6"/>
  <c r="R2688" i="6"/>
  <c r="S2689" i="6"/>
  <c r="R2689" i="6"/>
  <c r="S2690" i="6"/>
  <c r="R2690" i="6"/>
  <c r="S2691" i="6"/>
  <c r="R2691" i="6"/>
  <c r="S2692" i="6"/>
  <c r="R2692" i="6"/>
  <c r="S2693" i="6"/>
  <c r="R2693" i="6"/>
  <c r="S2694" i="6"/>
  <c r="R2694" i="6"/>
  <c r="S2695" i="6"/>
  <c r="R2695" i="6"/>
  <c r="S2696" i="6"/>
  <c r="R2696" i="6"/>
  <c r="S2697" i="6"/>
  <c r="R2697" i="6"/>
  <c r="S2698" i="6"/>
  <c r="R2698" i="6"/>
  <c r="S2699" i="6"/>
  <c r="R2699" i="6"/>
  <c r="S2700" i="6"/>
  <c r="R2700" i="6"/>
  <c r="S2701" i="6"/>
  <c r="R2701" i="6"/>
  <c r="S2702" i="6"/>
  <c r="R2702" i="6"/>
  <c r="S2703" i="6"/>
  <c r="R2703" i="6"/>
  <c r="S2704" i="6"/>
  <c r="R2704" i="6"/>
  <c r="S2705" i="6"/>
  <c r="R2705" i="6"/>
  <c r="S2706" i="6"/>
  <c r="R2706" i="6"/>
  <c r="S2707" i="6"/>
  <c r="R2707" i="6"/>
  <c r="S2708" i="6"/>
  <c r="R2708" i="6"/>
  <c r="S2709" i="6"/>
  <c r="R2709" i="6"/>
  <c r="S2710" i="6"/>
  <c r="R2710" i="6"/>
  <c r="S2711" i="6"/>
  <c r="R2711" i="6"/>
  <c r="S2712" i="6"/>
  <c r="R2712" i="6"/>
  <c r="S2713" i="6"/>
  <c r="R2713" i="6"/>
  <c r="S2714" i="6"/>
  <c r="R2714" i="6"/>
  <c r="S2715" i="6"/>
  <c r="R2715" i="6"/>
  <c r="S2716" i="6"/>
  <c r="R2716" i="6"/>
  <c r="S2717" i="6"/>
  <c r="R2717" i="6"/>
  <c r="S2718" i="6"/>
  <c r="R2718" i="6"/>
  <c r="S2719" i="6"/>
  <c r="R2719" i="6"/>
  <c r="S2720" i="6"/>
  <c r="R2720" i="6"/>
  <c r="S2721" i="6"/>
  <c r="R2721" i="6"/>
  <c r="S2722" i="6"/>
  <c r="R2722" i="6"/>
  <c r="S2723" i="6"/>
  <c r="R2723" i="6"/>
  <c r="S2724" i="6"/>
  <c r="R2724" i="6"/>
  <c r="S2725" i="6"/>
  <c r="R2725" i="6"/>
  <c r="S2726" i="6"/>
  <c r="R2726" i="6"/>
  <c r="S2727" i="6"/>
  <c r="R2727" i="6"/>
  <c r="S2728" i="6"/>
  <c r="R2728" i="6"/>
  <c r="S2729" i="6"/>
  <c r="R2729" i="6"/>
  <c r="S2730" i="6"/>
  <c r="R2730" i="6"/>
  <c r="S2731" i="6"/>
  <c r="R2731" i="6"/>
  <c r="S2732" i="6"/>
  <c r="R2732" i="6"/>
  <c r="S2733" i="6"/>
  <c r="R2733" i="6"/>
  <c r="S2734" i="6"/>
  <c r="R2734" i="6"/>
  <c r="S2735" i="6"/>
  <c r="R2735" i="6"/>
  <c r="S2736" i="6"/>
  <c r="R2736" i="6"/>
  <c r="S2737" i="6"/>
  <c r="R2737" i="6"/>
  <c r="S2738" i="6"/>
  <c r="R2738" i="6"/>
  <c r="S2739" i="6"/>
  <c r="R2739" i="6"/>
  <c r="S2740" i="6"/>
  <c r="R2740" i="6"/>
  <c r="S2741" i="6"/>
  <c r="R2741" i="6"/>
  <c r="S2742" i="6"/>
  <c r="R2742" i="6"/>
  <c r="S2743" i="6"/>
  <c r="R2743" i="6"/>
  <c r="S2744" i="6"/>
  <c r="R2744" i="6"/>
  <c r="S2745" i="6"/>
  <c r="R2745" i="6"/>
  <c r="S2746" i="6"/>
  <c r="R2746" i="6"/>
  <c r="S2747" i="6"/>
  <c r="R2747" i="6"/>
  <c r="S2748" i="6"/>
  <c r="R2748" i="6"/>
  <c r="S2749" i="6"/>
  <c r="R2749" i="6"/>
  <c r="S2750" i="6"/>
  <c r="R2750" i="6"/>
  <c r="S2751" i="6"/>
  <c r="R2751" i="6"/>
  <c r="S2752" i="6"/>
  <c r="R2752" i="6"/>
  <c r="S2753" i="6"/>
  <c r="R2753" i="6"/>
  <c r="S2754" i="6"/>
  <c r="R2754" i="6"/>
  <c r="S2755" i="6"/>
  <c r="R2755" i="6"/>
  <c r="S2756" i="6"/>
  <c r="R2756" i="6"/>
  <c r="S2757" i="6"/>
  <c r="R2757" i="6"/>
  <c r="S2758" i="6"/>
  <c r="R2758" i="6"/>
  <c r="S2759" i="6"/>
  <c r="R2759" i="6"/>
  <c r="S2760" i="6"/>
  <c r="R2760" i="6"/>
  <c r="S2761" i="6"/>
  <c r="R2761" i="6"/>
  <c r="S2762" i="6"/>
  <c r="R2762" i="6"/>
  <c r="S2763" i="6"/>
  <c r="R2763" i="6"/>
  <c r="S2764" i="6"/>
  <c r="R2764" i="6"/>
  <c r="S2765" i="6"/>
  <c r="R2765" i="6"/>
  <c r="S2766" i="6"/>
  <c r="R2766" i="6"/>
  <c r="S2767" i="6"/>
  <c r="R2767" i="6"/>
  <c r="S2768" i="6"/>
  <c r="R2768" i="6"/>
  <c r="S2769" i="6"/>
  <c r="R2769" i="6"/>
  <c r="S2770" i="6"/>
  <c r="R2770" i="6"/>
  <c r="S2771" i="6"/>
  <c r="R2771" i="6"/>
  <c r="S2772" i="6"/>
  <c r="R2772" i="6"/>
  <c r="S2773" i="6"/>
  <c r="R2773" i="6"/>
  <c r="S2774" i="6"/>
  <c r="R2774" i="6"/>
  <c r="S2775" i="6"/>
  <c r="R2775" i="6"/>
  <c r="S2776" i="6"/>
  <c r="R2776" i="6"/>
  <c r="S2777" i="6"/>
  <c r="R2777" i="6"/>
  <c r="S2778" i="6"/>
  <c r="R2778" i="6"/>
  <c r="S2779" i="6"/>
  <c r="R2779" i="6"/>
  <c r="S2780" i="6"/>
  <c r="R2780" i="6"/>
  <c r="S2781" i="6"/>
  <c r="R2781" i="6"/>
  <c r="S2782" i="6"/>
  <c r="R2782" i="6"/>
  <c r="S2783" i="6"/>
  <c r="R2783" i="6"/>
  <c r="S2784" i="6"/>
  <c r="R2784" i="6"/>
  <c r="S2785" i="6"/>
  <c r="R2785" i="6"/>
  <c r="S2786" i="6"/>
  <c r="R2786" i="6"/>
  <c r="S2787" i="6"/>
  <c r="R2787" i="6"/>
  <c r="S2788" i="6"/>
  <c r="R2788" i="6"/>
  <c r="S2789" i="6"/>
  <c r="R2789" i="6"/>
  <c r="S2790" i="6"/>
  <c r="R2790" i="6"/>
  <c r="S2791" i="6"/>
  <c r="R2791" i="6"/>
  <c r="S2792" i="6"/>
  <c r="R2792" i="6"/>
  <c r="S2793" i="6"/>
  <c r="R2793" i="6"/>
  <c r="S2794" i="6"/>
  <c r="R2794" i="6"/>
  <c r="S2795" i="6"/>
  <c r="R2795" i="6"/>
  <c r="S2796" i="6"/>
  <c r="R2796" i="6"/>
  <c r="S2797" i="6"/>
  <c r="R2797" i="6"/>
  <c r="S2798" i="6"/>
  <c r="R2798" i="6"/>
  <c r="S2799" i="6"/>
  <c r="R2799" i="6"/>
  <c r="S2800" i="6"/>
  <c r="R2800" i="6"/>
  <c r="S2801" i="6"/>
  <c r="R2801" i="6"/>
  <c r="S2802" i="6"/>
  <c r="R2802" i="6"/>
  <c r="S2803" i="6"/>
  <c r="R2803" i="6"/>
  <c r="S2804" i="6"/>
  <c r="R2804" i="6"/>
  <c r="S2805" i="6"/>
  <c r="R2805" i="6"/>
  <c r="S2806" i="6"/>
  <c r="R2806" i="6"/>
  <c r="S2807" i="6"/>
  <c r="R2807" i="6"/>
  <c r="S2808" i="6"/>
  <c r="R2808" i="6"/>
  <c r="S2809" i="6"/>
  <c r="R2809" i="6"/>
  <c r="S2810" i="6"/>
  <c r="R2810" i="6"/>
  <c r="S2811" i="6"/>
  <c r="R2811" i="6"/>
  <c r="S2812" i="6"/>
  <c r="R2812" i="6"/>
  <c r="S2813" i="6"/>
  <c r="R2813" i="6"/>
  <c r="S2814" i="6"/>
  <c r="R2814" i="6"/>
  <c r="S2815" i="6"/>
  <c r="R2815" i="6"/>
  <c r="S2816" i="6"/>
  <c r="R2816" i="6"/>
  <c r="S2817" i="6"/>
  <c r="R2817" i="6"/>
  <c r="S2818" i="6"/>
  <c r="R2818" i="6"/>
  <c r="S2819" i="6"/>
  <c r="R2819" i="6"/>
  <c r="S2820" i="6"/>
  <c r="R2820" i="6"/>
  <c r="S2821" i="6"/>
  <c r="R2821" i="6"/>
  <c r="S2822" i="6"/>
  <c r="R2822" i="6"/>
  <c r="S2823" i="6"/>
  <c r="R2823" i="6"/>
  <c r="S2824" i="6"/>
  <c r="R2824" i="6"/>
  <c r="S2825" i="6"/>
  <c r="R2825" i="6"/>
  <c r="S2826" i="6"/>
  <c r="R2826" i="6"/>
  <c r="S2827" i="6"/>
  <c r="R2827" i="6"/>
  <c r="S2828" i="6"/>
  <c r="R2828" i="6"/>
  <c r="S2829" i="6"/>
  <c r="R2829" i="6"/>
  <c r="S2830" i="6"/>
  <c r="R2830" i="6"/>
  <c r="S2831" i="6"/>
  <c r="R2831" i="6"/>
  <c r="S2832" i="6"/>
  <c r="R2832" i="6"/>
  <c r="S2833" i="6"/>
  <c r="R2833" i="6"/>
  <c r="S2834" i="6"/>
  <c r="R2834" i="6"/>
  <c r="S2835" i="6"/>
  <c r="R2835" i="6"/>
  <c r="S2836" i="6"/>
  <c r="R2836" i="6"/>
  <c r="S2837" i="6"/>
  <c r="R2837" i="6"/>
  <c r="S2838" i="6"/>
  <c r="R2838" i="6"/>
  <c r="S2839" i="6"/>
  <c r="R2839" i="6"/>
  <c r="S2840" i="6"/>
  <c r="R2840" i="6"/>
  <c r="S2841" i="6"/>
  <c r="R2841" i="6"/>
  <c r="S2842" i="6"/>
  <c r="R2842" i="6"/>
  <c r="S2843" i="6"/>
  <c r="R2843" i="6"/>
  <c r="S2844" i="6"/>
  <c r="R2844" i="6"/>
  <c r="S2845" i="6"/>
  <c r="R2845" i="6"/>
  <c r="S2846" i="6"/>
  <c r="R2846" i="6"/>
  <c r="S2847" i="6"/>
  <c r="R2847" i="6"/>
  <c r="S2848" i="6"/>
  <c r="R2848" i="6"/>
  <c r="S2849" i="6"/>
  <c r="R2849" i="6"/>
  <c r="S2850" i="6"/>
  <c r="R2850" i="6"/>
  <c r="S2851" i="6"/>
  <c r="R2851" i="6"/>
  <c r="S2852" i="6"/>
  <c r="R2852" i="6"/>
  <c r="S2853" i="6"/>
  <c r="R2853" i="6"/>
  <c r="S2854" i="6"/>
  <c r="R2854" i="6"/>
  <c r="S2855" i="6"/>
  <c r="R2855" i="6"/>
  <c r="S2856" i="6"/>
  <c r="R2856" i="6"/>
  <c r="S2857" i="6"/>
  <c r="R2857" i="6"/>
  <c r="S2858" i="6"/>
  <c r="R2858" i="6"/>
  <c r="S2859" i="6"/>
  <c r="R2859" i="6"/>
  <c r="S2860" i="6"/>
  <c r="R2860" i="6"/>
  <c r="S2861" i="6"/>
  <c r="R2861" i="6"/>
  <c r="S2862" i="6"/>
  <c r="R2862" i="6"/>
  <c r="S2863" i="6"/>
  <c r="R2863" i="6"/>
  <c r="S2864" i="6"/>
  <c r="R2864" i="6"/>
  <c r="S2865" i="6"/>
  <c r="R2865" i="6"/>
  <c r="S2866" i="6"/>
  <c r="R2866" i="6"/>
  <c r="S2867" i="6"/>
  <c r="R2867" i="6"/>
  <c r="S2868" i="6"/>
  <c r="R2868" i="6"/>
  <c r="S2869" i="6"/>
  <c r="R2869" i="6"/>
  <c r="S2870" i="6"/>
  <c r="R2870" i="6"/>
  <c r="S2871" i="6"/>
  <c r="R2871" i="6"/>
  <c r="S2872" i="6"/>
  <c r="R2872" i="6"/>
  <c r="S2873" i="6"/>
  <c r="R2873" i="6"/>
  <c r="S2874" i="6"/>
  <c r="R2874" i="6"/>
  <c r="S2875" i="6"/>
  <c r="R2875" i="6"/>
  <c r="S2876" i="6"/>
  <c r="R2876" i="6"/>
  <c r="S2877" i="6"/>
  <c r="R2877" i="6"/>
  <c r="S2878" i="6"/>
  <c r="R2878" i="6"/>
  <c r="S2879" i="6"/>
  <c r="R2879" i="6"/>
  <c r="S2880" i="6"/>
  <c r="R2880" i="6"/>
  <c r="S2881" i="6"/>
  <c r="R2881" i="6"/>
  <c r="S2882" i="6"/>
  <c r="R2882" i="6"/>
  <c r="S2883" i="6"/>
  <c r="R2883" i="6"/>
  <c r="S2884" i="6"/>
  <c r="R2884" i="6"/>
  <c r="S2885" i="6"/>
  <c r="R2885" i="6"/>
  <c r="S2886" i="6"/>
  <c r="R2886" i="6"/>
  <c r="S2887" i="6"/>
  <c r="R2887" i="6"/>
  <c r="S2888" i="6"/>
  <c r="R2888" i="6"/>
  <c r="S2889" i="6"/>
  <c r="R2889" i="6"/>
  <c r="S2890" i="6"/>
  <c r="R2890" i="6"/>
  <c r="S2891" i="6"/>
  <c r="R2891" i="6"/>
  <c r="S2892" i="6"/>
  <c r="R2892" i="6"/>
  <c r="S2893" i="6"/>
  <c r="R2893" i="6"/>
  <c r="S2894" i="6"/>
  <c r="R2894" i="6"/>
  <c r="S2895" i="6"/>
  <c r="R2895" i="6"/>
  <c r="S2896" i="6"/>
  <c r="R2896" i="6"/>
  <c r="S2897" i="6"/>
  <c r="R2897" i="6"/>
  <c r="S2898" i="6"/>
  <c r="R2898" i="6"/>
  <c r="S2899" i="6"/>
  <c r="R2899" i="6"/>
  <c r="S2900" i="6"/>
  <c r="R2900" i="6"/>
  <c r="S2901" i="6"/>
  <c r="R2901" i="6"/>
  <c r="S2902" i="6"/>
  <c r="R2902" i="6"/>
  <c r="S2903" i="6"/>
  <c r="R2903" i="6"/>
  <c r="S2904" i="6"/>
  <c r="R2904" i="6"/>
  <c r="S2905" i="6"/>
  <c r="R2905" i="6"/>
  <c r="S2906" i="6"/>
  <c r="R2906" i="6"/>
  <c r="S2907" i="6"/>
  <c r="R2907" i="6"/>
  <c r="S2908" i="6"/>
  <c r="R2908" i="6"/>
  <c r="S2909" i="6"/>
  <c r="R2909" i="6"/>
  <c r="S2910" i="6"/>
  <c r="R2910" i="6"/>
  <c r="S2911" i="6"/>
  <c r="R2911" i="6"/>
  <c r="S2912" i="6"/>
  <c r="R2912" i="6"/>
  <c r="S2913" i="6"/>
  <c r="R2913" i="6"/>
  <c r="S2914" i="6"/>
  <c r="R2914" i="6"/>
  <c r="S2915" i="6"/>
  <c r="R2915" i="6"/>
  <c r="S2916" i="6"/>
  <c r="R2916" i="6"/>
  <c r="S2917" i="6"/>
  <c r="R2917" i="6"/>
  <c r="S2918" i="6"/>
  <c r="R2918" i="6"/>
  <c r="S2919" i="6"/>
  <c r="R2919" i="6"/>
  <c r="S2920" i="6"/>
  <c r="R2920" i="6"/>
  <c r="S2921" i="6"/>
  <c r="R2921" i="6"/>
  <c r="S2922" i="6"/>
  <c r="R2922" i="6"/>
  <c r="S2923" i="6"/>
  <c r="R2923" i="6"/>
  <c r="S2924" i="6"/>
  <c r="R2924" i="6"/>
  <c r="S2925" i="6"/>
  <c r="R2925" i="6"/>
  <c r="S2926" i="6"/>
  <c r="R2926" i="6"/>
  <c r="S2927" i="6"/>
  <c r="R2927" i="6"/>
  <c r="S2928" i="6"/>
  <c r="R2928" i="6"/>
  <c r="S2929" i="6"/>
  <c r="R2929" i="6"/>
  <c r="S2930" i="6"/>
  <c r="R2930" i="6"/>
  <c r="S2931" i="6"/>
  <c r="R2931" i="6"/>
  <c r="S2932" i="6"/>
  <c r="R2932" i="6"/>
  <c r="S2933" i="6"/>
  <c r="R2933" i="6"/>
  <c r="S2934" i="6"/>
  <c r="R2934" i="6"/>
  <c r="S2935" i="6"/>
  <c r="R2935" i="6"/>
  <c r="S2936" i="6"/>
  <c r="R2936" i="6"/>
  <c r="S2937" i="6"/>
  <c r="R2937" i="6"/>
  <c r="S2938" i="6"/>
  <c r="R2938" i="6"/>
  <c r="S2939" i="6"/>
  <c r="R2939" i="6"/>
  <c r="S2940" i="6"/>
  <c r="R2940" i="6"/>
  <c r="S2941" i="6"/>
  <c r="R2941" i="6"/>
  <c r="S2942" i="6"/>
  <c r="R2942" i="6"/>
  <c r="S2943" i="6"/>
  <c r="R2943" i="6"/>
  <c r="S2944" i="6"/>
  <c r="R2944" i="6"/>
  <c r="S2945" i="6"/>
  <c r="R2945" i="6"/>
  <c r="S2946" i="6"/>
  <c r="R2946" i="6"/>
  <c r="S2947" i="6"/>
  <c r="R2947" i="6"/>
  <c r="S2948" i="6"/>
  <c r="R2948" i="6"/>
  <c r="S2949" i="6"/>
  <c r="R2949" i="6"/>
  <c r="S2950" i="6"/>
  <c r="R2950" i="6"/>
  <c r="S2951" i="6"/>
  <c r="R2951" i="6"/>
  <c r="S2952" i="6"/>
  <c r="R2952" i="6"/>
  <c r="S2953" i="6"/>
  <c r="R2953" i="6"/>
  <c r="S2954" i="6"/>
  <c r="R2954" i="6"/>
  <c r="S2955" i="6"/>
  <c r="R2955" i="6"/>
  <c r="S2956" i="6"/>
  <c r="R2956" i="6"/>
  <c r="S2957" i="6"/>
  <c r="R2957" i="6"/>
  <c r="S2958" i="6"/>
  <c r="R2958" i="6"/>
  <c r="S2959" i="6"/>
  <c r="R2959" i="6"/>
  <c r="S2960" i="6"/>
  <c r="R2960" i="6"/>
  <c r="S2961" i="6"/>
  <c r="R2961" i="6"/>
  <c r="S2962" i="6"/>
  <c r="R2962" i="6"/>
  <c r="S2963" i="6"/>
  <c r="R2963" i="6"/>
  <c r="S2964" i="6"/>
  <c r="R2964" i="6"/>
  <c r="S2965" i="6"/>
  <c r="R2965" i="6"/>
  <c r="S2966" i="6"/>
  <c r="R2966" i="6"/>
  <c r="S2967" i="6"/>
  <c r="R2967" i="6"/>
  <c r="S2968" i="6"/>
  <c r="R2968" i="6"/>
  <c r="S2969" i="6"/>
  <c r="R2969" i="6"/>
  <c r="S2970" i="6"/>
  <c r="R2970" i="6"/>
  <c r="S2971" i="6"/>
  <c r="R2971" i="6"/>
  <c r="S2972" i="6"/>
  <c r="R2972" i="6"/>
  <c r="S2973" i="6"/>
  <c r="R2973" i="6"/>
  <c r="S2974" i="6"/>
  <c r="R2974" i="6"/>
  <c r="S2975" i="6"/>
  <c r="R2975" i="6"/>
  <c r="S2976" i="6"/>
  <c r="R2976" i="6"/>
  <c r="S2977" i="6"/>
  <c r="R2977" i="6"/>
  <c r="S2978" i="6"/>
  <c r="R2978" i="6"/>
  <c r="S2979" i="6"/>
  <c r="R2979" i="6"/>
  <c r="S2980" i="6"/>
  <c r="R2980" i="6"/>
  <c r="S2981" i="6"/>
  <c r="R2981" i="6"/>
  <c r="S2982" i="6"/>
  <c r="R2982" i="6"/>
  <c r="S2983" i="6"/>
  <c r="R2983" i="6"/>
  <c r="S2984" i="6"/>
  <c r="R2984" i="6"/>
  <c r="S2985" i="6"/>
  <c r="R2985" i="6"/>
  <c r="S2986" i="6"/>
  <c r="R2986" i="6"/>
  <c r="S2987" i="6"/>
  <c r="R2987" i="6"/>
  <c r="S2988" i="6"/>
  <c r="R2988" i="6"/>
  <c r="S2989" i="6"/>
  <c r="R2989" i="6"/>
  <c r="S2990" i="6"/>
  <c r="R2990" i="6"/>
  <c r="S2991" i="6"/>
  <c r="R2991" i="6"/>
  <c r="S2992" i="6"/>
  <c r="R2992" i="6"/>
  <c r="S2993" i="6"/>
  <c r="R2993" i="6"/>
  <c r="S2994" i="6"/>
  <c r="R2994" i="6"/>
  <c r="S2995" i="6"/>
  <c r="R2995" i="6"/>
  <c r="S2996" i="6"/>
  <c r="R2996" i="6"/>
  <c r="S2997" i="6"/>
  <c r="R2997" i="6"/>
  <c r="S2998" i="6"/>
  <c r="R2998" i="6"/>
  <c r="S2999" i="6"/>
  <c r="R2999" i="6"/>
  <c r="S3000" i="6"/>
  <c r="R3000" i="6"/>
  <c r="S3001" i="6"/>
  <c r="R3001" i="6"/>
  <c r="S3002" i="6"/>
  <c r="R3002" i="6"/>
  <c r="S3003" i="6"/>
  <c r="R3003" i="6"/>
  <c r="S3004" i="6"/>
  <c r="R3004" i="6"/>
  <c r="S3005" i="6"/>
  <c r="R3005" i="6"/>
  <c r="S3006" i="6"/>
  <c r="R3006" i="6"/>
  <c r="S3007" i="6"/>
  <c r="R3007" i="6"/>
  <c r="S3008" i="6"/>
  <c r="R3008" i="6"/>
  <c r="S3009" i="6"/>
  <c r="R3009" i="6"/>
  <c r="S3010" i="6"/>
  <c r="R3010" i="6"/>
  <c r="S3011" i="6"/>
  <c r="R3011" i="6"/>
  <c r="S3012" i="6"/>
  <c r="R3012" i="6"/>
  <c r="S3013" i="6"/>
  <c r="R3013" i="6"/>
  <c r="S3014" i="6"/>
  <c r="R3014" i="6"/>
  <c r="S3015" i="6"/>
  <c r="R3015" i="6"/>
  <c r="S3016" i="6"/>
  <c r="R3016" i="6"/>
  <c r="S3017" i="6"/>
  <c r="R3017" i="6"/>
  <c r="S3018" i="6"/>
  <c r="R3018" i="6"/>
  <c r="S3019" i="6"/>
  <c r="R3019" i="6"/>
  <c r="S3020" i="6"/>
  <c r="R3020" i="6"/>
  <c r="S3021" i="6"/>
  <c r="R3021" i="6"/>
  <c r="S3022" i="6"/>
  <c r="R3022" i="6"/>
  <c r="S3023" i="6"/>
  <c r="R3023" i="6"/>
  <c r="S3024" i="6"/>
  <c r="R3024" i="6"/>
  <c r="S3025" i="6"/>
  <c r="R3025" i="6"/>
  <c r="S3026" i="6"/>
  <c r="R3026" i="6"/>
  <c r="S3027" i="6"/>
  <c r="R3027" i="6"/>
  <c r="S3028" i="6"/>
  <c r="R3028" i="6"/>
  <c r="S3029" i="6"/>
  <c r="R3029" i="6"/>
  <c r="S3030" i="6"/>
  <c r="R3030" i="6"/>
  <c r="S3031" i="6"/>
  <c r="R3031" i="6"/>
  <c r="S3032" i="6"/>
  <c r="R3032" i="6"/>
  <c r="S3033" i="6"/>
  <c r="R3033" i="6"/>
  <c r="S3034" i="6"/>
  <c r="R3034" i="6"/>
  <c r="S3035" i="6"/>
  <c r="R3035" i="6"/>
  <c r="S3036" i="6"/>
  <c r="R3036" i="6"/>
  <c r="S3037" i="6"/>
  <c r="R3037" i="6"/>
  <c r="S3038" i="6"/>
  <c r="R3038" i="6"/>
  <c r="S3039" i="6"/>
  <c r="R3039" i="6"/>
  <c r="S3040" i="6"/>
  <c r="R3040" i="6"/>
  <c r="S3041" i="6"/>
  <c r="R3041" i="6"/>
  <c r="S3042" i="6"/>
  <c r="R3042" i="6"/>
  <c r="S3043" i="6"/>
  <c r="R3043" i="6"/>
  <c r="S3044" i="6"/>
  <c r="R3044" i="6"/>
  <c r="S3045" i="6"/>
  <c r="R3045" i="6"/>
  <c r="S3046" i="6"/>
  <c r="R3046" i="6"/>
  <c r="S3047" i="6"/>
  <c r="R3047" i="6"/>
  <c r="S3048" i="6"/>
  <c r="R3048" i="6"/>
  <c r="S3049" i="6"/>
  <c r="R3049" i="6"/>
  <c r="S3050" i="6"/>
  <c r="R3050" i="6"/>
  <c r="S3051" i="6"/>
  <c r="R3051" i="6"/>
  <c r="S3052" i="6"/>
  <c r="R3052" i="6"/>
  <c r="S3053" i="6"/>
  <c r="R3053" i="6"/>
  <c r="S3054" i="6"/>
  <c r="R3054" i="6"/>
  <c r="S3055" i="6"/>
  <c r="R3055" i="6"/>
  <c r="S3056" i="6"/>
  <c r="R3056" i="6"/>
  <c r="S3057" i="6"/>
  <c r="R3057" i="6"/>
  <c r="S3058" i="6"/>
  <c r="R3058" i="6"/>
  <c r="S3059" i="6"/>
  <c r="R3059" i="6"/>
  <c r="S3060" i="6"/>
  <c r="R3060" i="6"/>
  <c r="S3061" i="6"/>
  <c r="R3061" i="6"/>
  <c r="S3062" i="6"/>
  <c r="R3062" i="6"/>
  <c r="S3063" i="6"/>
  <c r="R3063" i="6"/>
  <c r="S3064" i="6"/>
  <c r="R3064" i="6"/>
  <c r="S3065" i="6"/>
  <c r="R3065" i="6"/>
  <c r="S3066" i="6"/>
  <c r="R3066" i="6"/>
  <c r="S3067" i="6"/>
  <c r="R3067" i="6"/>
  <c r="S3068" i="6"/>
  <c r="R3068" i="6"/>
  <c r="S3069" i="6"/>
  <c r="R3069" i="6"/>
  <c r="S3070" i="6"/>
  <c r="R3070" i="6"/>
  <c r="S3071" i="6"/>
  <c r="R3071" i="6"/>
  <c r="S3072" i="6"/>
  <c r="R3072" i="6"/>
  <c r="S3073" i="6"/>
  <c r="R3073" i="6"/>
  <c r="S3074" i="6"/>
  <c r="R3074" i="6"/>
  <c r="S3075" i="6"/>
  <c r="R3075" i="6"/>
  <c r="S3076" i="6"/>
  <c r="R3076" i="6"/>
  <c r="S3077" i="6"/>
  <c r="R3077" i="6"/>
  <c r="S3078" i="6"/>
  <c r="R3078" i="6"/>
  <c r="S3079" i="6"/>
  <c r="R3079" i="6"/>
  <c r="S3080" i="6"/>
  <c r="R3080" i="6"/>
  <c r="S3081" i="6"/>
  <c r="R3081" i="6"/>
  <c r="S3082" i="6"/>
  <c r="R3082" i="6"/>
  <c r="S3083" i="6"/>
  <c r="R3083" i="6"/>
  <c r="S3084" i="6"/>
  <c r="R3084" i="6"/>
  <c r="S3085" i="6"/>
  <c r="R3085" i="6"/>
  <c r="S3086" i="6"/>
  <c r="R3086" i="6"/>
  <c r="S3087" i="6"/>
  <c r="R3087" i="6"/>
  <c r="S3088" i="6"/>
  <c r="R3088" i="6"/>
  <c r="S3089" i="6"/>
  <c r="R3089" i="6"/>
  <c r="S3090" i="6"/>
  <c r="R3090" i="6"/>
  <c r="S3091" i="6"/>
  <c r="R3091" i="6"/>
  <c r="S3092" i="6"/>
  <c r="R3092" i="6"/>
  <c r="S3093" i="6"/>
  <c r="R3093" i="6"/>
  <c r="S3094" i="6"/>
  <c r="R3094" i="6"/>
  <c r="S3095" i="6"/>
  <c r="R3095" i="6"/>
  <c r="S3096" i="6"/>
  <c r="R3096" i="6"/>
  <c r="S3097" i="6"/>
  <c r="R3097" i="6"/>
  <c r="S3098" i="6"/>
  <c r="R3098" i="6"/>
  <c r="S3099" i="6"/>
  <c r="R3099" i="6"/>
  <c r="S3100" i="6"/>
  <c r="R3100" i="6"/>
  <c r="S3101" i="6"/>
  <c r="R3101" i="6"/>
  <c r="S3102" i="6"/>
  <c r="R3102" i="6"/>
  <c r="S3103" i="6"/>
  <c r="R3103" i="6"/>
  <c r="S3104" i="6"/>
  <c r="R3104" i="6"/>
  <c r="S3105" i="6"/>
  <c r="R3105" i="6"/>
  <c r="S3106" i="6"/>
  <c r="R3106" i="6"/>
  <c r="S3107" i="6"/>
  <c r="R3107" i="6"/>
  <c r="S3108" i="6"/>
  <c r="R3108" i="6"/>
  <c r="S3109" i="6"/>
  <c r="R3109" i="6"/>
  <c r="S3110" i="6"/>
  <c r="R3110" i="6"/>
  <c r="S3111" i="6"/>
  <c r="R3111" i="6"/>
  <c r="S3112" i="6"/>
  <c r="R3112" i="6"/>
  <c r="S3113" i="6"/>
  <c r="R3113" i="6"/>
  <c r="S3114" i="6"/>
  <c r="R3114" i="6"/>
  <c r="S3115" i="6"/>
  <c r="R3115" i="6"/>
  <c r="S3116" i="6"/>
  <c r="R3116" i="6"/>
  <c r="S3117" i="6"/>
  <c r="R3117" i="6"/>
  <c r="S3118" i="6"/>
  <c r="R3118" i="6"/>
  <c r="S3119" i="6"/>
  <c r="R3119" i="6"/>
  <c r="S3120" i="6"/>
  <c r="R3120" i="6"/>
  <c r="S3121" i="6"/>
  <c r="R3121" i="6"/>
  <c r="S3122" i="6"/>
  <c r="R3122" i="6"/>
  <c r="S3123" i="6"/>
  <c r="R3123" i="6"/>
  <c r="S3124" i="6"/>
  <c r="R3124" i="6"/>
  <c r="S3125" i="6"/>
  <c r="R3125" i="6"/>
  <c r="S3126" i="6"/>
  <c r="R3126" i="6"/>
  <c r="S3127" i="6"/>
  <c r="R3127" i="6"/>
  <c r="S3128" i="6"/>
  <c r="R3128" i="6"/>
  <c r="S3129" i="6"/>
  <c r="R3129" i="6"/>
  <c r="S3130" i="6"/>
  <c r="R3130" i="6"/>
  <c r="S3131" i="6"/>
  <c r="R3131" i="6"/>
  <c r="S3132" i="6"/>
  <c r="R3132" i="6"/>
  <c r="S3133" i="6"/>
  <c r="R3133" i="6"/>
  <c r="S3134" i="6"/>
  <c r="R3134" i="6"/>
  <c r="S3135" i="6"/>
  <c r="R3135" i="6"/>
  <c r="S3136" i="6"/>
  <c r="R3136" i="6"/>
  <c r="S3137" i="6"/>
  <c r="R3137" i="6"/>
  <c r="S3138" i="6"/>
  <c r="R3138" i="6"/>
  <c r="S3139" i="6"/>
  <c r="R3139" i="6"/>
  <c r="S3140" i="6"/>
  <c r="R3140" i="6"/>
  <c r="S3141" i="6"/>
  <c r="R3141" i="6"/>
  <c r="S3142" i="6"/>
  <c r="R3142" i="6"/>
  <c r="S3143" i="6"/>
  <c r="R3143" i="6"/>
  <c r="S3144" i="6"/>
  <c r="R3144" i="6"/>
  <c r="S3145" i="6"/>
  <c r="R3145" i="6"/>
  <c r="S3146" i="6"/>
  <c r="R3146" i="6"/>
  <c r="S3147" i="6"/>
  <c r="R3147" i="6"/>
  <c r="S3148" i="6"/>
  <c r="R3148" i="6"/>
  <c r="S3149" i="6"/>
  <c r="R3149" i="6"/>
  <c r="S3150" i="6"/>
  <c r="R3150" i="6"/>
  <c r="S3151" i="6"/>
  <c r="R3151" i="6"/>
  <c r="S3152" i="6"/>
  <c r="R3152" i="6"/>
  <c r="S3153" i="6"/>
  <c r="R3153" i="6"/>
  <c r="S3154" i="6"/>
  <c r="R3154" i="6"/>
  <c r="S3155" i="6"/>
  <c r="R3155" i="6"/>
  <c r="S3156" i="6"/>
  <c r="R3156" i="6"/>
  <c r="S3157" i="6"/>
  <c r="R3157" i="6"/>
  <c r="S3158" i="6"/>
  <c r="R3158" i="6"/>
  <c r="S3159" i="6"/>
  <c r="R3159" i="6"/>
  <c r="S3160" i="6"/>
  <c r="R3160" i="6"/>
  <c r="S3161" i="6"/>
  <c r="R3161" i="6"/>
  <c r="S3162" i="6"/>
  <c r="R3162" i="6"/>
  <c r="S3163" i="6"/>
  <c r="R3163" i="6"/>
  <c r="S3164" i="6"/>
  <c r="R3164" i="6"/>
  <c r="S3165" i="6"/>
  <c r="R3165" i="6"/>
  <c r="S3166" i="6"/>
  <c r="R3166" i="6"/>
  <c r="S3167" i="6"/>
  <c r="R3167" i="6"/>
  <c r="S3168" i="6"/>
  <c r="R3168" i="6"/>
  <c r="S3169" i="6"/>
  <c r="R3169" i="6"/>
  <c r="S3170" i="6"/>
  <c r="R3170" i="6"/>
  <c r="S3171" i="6"/>
  <c r="R3171" i="6"/>
  <c r="S3172" i="6"/>
  <c r="R3172" i="6"/>
  <c r="S3173" i="6"/>
  <c r="R3173" i="6"/>
  <c r="S3174" i="6"/>
  <c r="R3174" i="6"/>
  <c r="S3175" i="6"/>
  <c r="R3175" i="6"/>
  <c r="S3176" i="6"/>
  <c r="R3176" i="6"/>
  <c r="S3177" i="6"/>
  <c r="R3177" i="6"/>
  <c r="S3178" i="6"/>
  <c r="R3178" i="6"/>
  <c r="S3179" i="6"/>
  <c r="R3179" i="6"/>
  <c r="S3180" i="6"/>
  <c r="R3180" i="6"/>
  <c r="S3181" i="6"/>
  <c r="R3181" i="6"/>
  <c r="S3182" i="6"/>
  <c r="R3182" i="6"/>
  <c r="S3183" i="6"/>
  <c r="R3183" i="6"/>
  <c r="S3184" i="6"/>
  <c r="R3184" i="6"/>
  <c r="S3185" i="6"/>
  <c r="R3185" i="6"/>
  <c r="S3186" i="6"/>
  <c r="R3186" i="6"/>
  <c r="S3187" i="6"/>
  <c r="R3187" i="6"/>
  <c r="S3188" i="6"/>
  <c r="R3188" i="6"/>
  <c r="S3189" i="6"/>
  <c r="R3189" i="6"/>
  <c r="S3190" i="6"/>
  <c r="R3190" i="6"/>
  <c r="S3191" i="6"/>
  <c r="R3191" i="6"/>
  <c r="S3192" i="6"/>
  <c r="R3192" i="6"/>
  <c r="S3193" i="6"/>
  <c r="R3193" i="6"/>
  <c r="S3194" i="6"/>
  <c r="R3194" i="6"/>
  <c r="S3195" i="6"/>
  <c r="R3195" i="6"/>
  <c r="S3196" i="6"/>
  <c r="R3196" i="6"/>
  <c r="S3197" i="6"/>
  <c r="R3197" i="6"/>
  <c r="S3198" i="6"/>
  <c r="R3198" i="6"/>
  <c r="S3199" i="6"/>
  <c r="R3199" i="6"/>
  <c r="S3200" i="6"/>
  <c r="R3200" i="6"/>
  <c r="S3201" i="6"/>
  <c r="R3201" i="6"/>
  <c r="S3202" i="6"/>
  <c r="R3202" i="6"/>
  <c r="S3203" i="6"/>
  <c r="R3203" i="6"/>
  <c r="S3204" i="6"/>
  <c r="R3204" i="6"/>
  <c r="S3205" i="6"/>
  <c r="R3205" i="6"/>
  <c r="S3206" i="6"/>
  <c r="R3206" i="6"/>
  <c r="S3207" i="6"/>
  <c r="R3207" i="6"/>
  <c r="S3208" i="6"/>
  <c r="R3208" i="6"/>
  <c r="S3209" i="6"/>
  <c r="R3209" i="6"/>
  <c r="S3210" i="6"/>
  <c r="R3210" i="6"/>
  <c r="S3211" i="6"/>
  <c r="R3211" i="6"/>
  <c r="S3212" i="6"/>
  <c r="R3212" i="6"/>
  <c r="S3213" i="6"/>
  <c r="R3213" i="6"/>
  <c r="S3214" i="6"/>
  <c r="R3214" i="6"/>
  <c r="S3215" i="6"/>
  <c r="R3215" i="6"/>
  <c r="S3216" i="6"/>
  <c r="R3216" i="6"/>
  <c r="S3217" i="6"/>
  <c r="R3217" i="6"/>
  <c r="S3218" i="6"/>
  <c r="R3218" i="6"/>
  <c r="S3219" i="6"/>
  <c r="R3219" i="6"/>
  <c r="S3220" i="6"/>
  <c r="R3220" i="6"/>
  <c r="S3221" i="6"/>
  <c r="R3221" i="6"/>
  <c r="S3222" i="6"/>
  <c r="R3222" i="6"/>
  <c r="S3223" i="6"/>
  <c r="R3223" i="6"/>
  <c r="S3224" i="6"/>
  <c r="R3224" i="6"/>
  <c r="S3225" i="6"/>
  <c r="R3225" i="6"/>
  <c r="S3226" i="6"/>
  <c r="R3226" i="6"/>
  <c r="S3227" i="6"/>
  <c r="R3227" i="6"/>
  <c r="S3228" i="6"/>
  <c r="R3228" i="6"/>
  <c r="S3229" i="6"/>
  <c r="R3229" i="6"/>
  <c r="S3230" i="6"/>
  <c r="R3230" i="6"/>
  <c r="S3231" i="6"/>
  <c r="R3231" i="6"/>
  <c r="S3232" i="6"/>
  <c r="R3232" i="6"/>
  <c r="S3233" i="6"/>
  <c r="R3233" i="6"/>
  <c r="S3234" i="6"/>
  <c r="R3234" i="6"/>
  <c r="S3235" i="6"/>
  <c r="R3235" i="6"/>
  <c r="S3236" i="6"/>
  <c r="R3236" i="6"/>
  <c r="S3237" i="6"/>
  <c r="R3237" i="6"/>
  <c r="S3238" i="6"/>
  <c r="R3238" i="6"/>
  <c r="S3239" i="6"/>
  <c r="R3239" i="6"/>
  <c r="S3240" i="6"/>
  <c r="R3240" i="6"/>
  <c r="S3241" i="6"/>
  <c r="R3241" i="6"/>
  <c r="S3242" i="6"/>
  <c r="R3242" i="6"/>
  <c r="S3243" i="6"/>
  <c r="R3243" i="6"/>
  <c r="S3244" i="6"/>
  <c r="R3244" i="6"/>
  <c r="S3245" i="6"/>
  <c r="R3245" i="6"/>
  <c r="S3246" i="6"/>
  <c r="R3246" i="6"/>
  <c r="S3247" i="6"/>
  <c r="R3247" i="6"/>
  <c r="S3248" i="6"/>
  <c r="R3248" i="6"/>
  <c r="S3249" i="6"/>
  <c r="R3249" i="6"/>
  <c r="S3250" i="6"/>
  <c r="R3250" i="6"/>
  <c r="S3251" i="6"/>
  <c r="R3251" i="6"/>
  <c r="S3252" i="6"/>
  <c r="R3252" i="6"/>
  <c r="S3253" i="6"/>
  <c r="R3253" i="6"/>
  <c r="S3254" i="6"/>
  <c r="R3254" i="6"/>
  <c r="S3255" i="6"/>
  <c r="R3255" i="6"/>
  <c r="S3256" i="6"/>
  <c r="R3256" i="6"/>
  <c r="S3257" i="6"/>
  <c r="R3257" i="6"/>
  <c r="S3258" i="6"/>
  <c r="R3258" i="6"/>
  <c r="S3259" i="6"/>
  <c r="R3259" i="6"/>
  <c r="S3260" i="6"/>
  <c r="R3260" i="6"/>
  <c r="S3261" i="6"/>
  <c r="R3261" i="6"/>
  <c r="S3262" i="6"/>
  <c r="R3262" i="6"/>
  <c r="S3263" i="6"/>
  <c r="R3263" i="6"/>
  <c r="S3264" i="6"/>
  <c r="R3264" i="6"/>
  <c r="S3265" i="6"/>
  <c r="R3265" i="6"/>
  <c r="S3266" i="6"/>
  <c r="R3266" i="6"/>
  <c r="S3267" i="6"/>
  <c r="R3267" i="6"/>
  <c r="S3268" i="6"/>
  <c r="R3268" i="6"/>
  <c r="S3269" i="6"/>
  <c r="R3269" i="6"/>
  <c r="S3270" i="6"/>
  <c r="R3270" i="6"/>
  <c r="S3271" i="6"/>
  <c r="R3271" i="6"/>
  <c r="S3272" i="6"/>
  <c r="R3272" i="6"/>
  <c r="S3273" i="6"/>
  <c r="R3273" i="6"/>
  <c r="S3274" i="6"/>
  <c r="R3274" i="6"/>
  <c r="S3275" i="6"/>
  <c r="R3275" i="6"/>
  <c r="S3276" i="6"/>
  <c r="R3276" i="6"/>
  <c r="S3277" i="6"/>
  <c r="R3277" i="6"/>
  <c r="S3278" i="6"/>
  <c r="R3278" i="6"/>
  <c r="S3279" i="6"/>
  <c r="R3279" i="6"/>
  <c r="S3280" i="6"/>
  <c r="R3280" i="6"/>
  <c r="S3281" i="6"/>
  <c r="R3281" i="6"/>
  <c r="S3282" i="6"/>
  <c r="R3282" i="6"/>
  <c r="S3283" i="6"/>
  <c r="R3283" i="6"/>
  <c r="S3284" i="6"/>
  <c r="R3284" i="6"/>
  <c r="S3285" i="6"/>
  <c r="R3285" i="6"/>
  <c r="S3286" i="6"/>
  <c r="R3286" i="6"/>
  <c r="S3287" i="6"/>
  <c r="R3287" i="6"/>
  <c r="S3288" i="6"/>
  <c r="R3288" i="6"/>
  <c r="S3289" i="6"/>
  <c r="R3289" i="6"/>
  <c r="S3290" i="6"/>
  <c r="R3290" i="6"/>
  <c r="S3291" i="6"/>
  <c r="R3291" i="6"/>
  <c r="S3292" i="6"/>
  <c r="R3292" i="6"/>
  <c r="S3293" i="6"/>
  <c r="R3293" i="6"/>
  <c r="S3294" i="6"/>
  <c r="R3294" i="6"/>
  <c r="S3295" i="6"/>
  <c r="R3295" i="6"/>
  <c r="S3296" i="6"/>
  <c r="R3296" i="6"/>
  <c r="S3297" i="6"/>
  <c r="R3297" i="6"/>
  <c r="S3298" i="6"/>
  <c r="R3298" i="6"/>
  <c r="S3299" i="6"/>
  <c r="R3299" i="6"/>
  <c r="S3300" i="6"/>
  <c r="R3300" i="6"/>
  <c r="S3301" i="6"/>
  <c r="R3301" i="6"/>
  <c r="S3302" i="6"/>
  <c r="R3302" i="6"/>
  <c r="S3303" i="6"/>
  <c r="R3303" i="6"/>
  <c r="S3304" i="6"/>
  <c r="R3304" i="6"/>
  <c r="S3305" i="6"/>
  <c r="R3305" i="6"/>
  <c r="S3306" i="6"/>
  <c r="R3306" i="6"/>
  <c r="S3307" i="6"/>
  <c r="R3307" i="6"/>
  <c r="S3308" i="6"/>
  <c r="R3308" i="6"/>
  <c r="S3309" i="6"/>
  <c r="R3309" i="6"/>
  <c r="S3310" i="6"/>
  <c r="R3310" i="6"/>
  <c r="S3311" i="6"/>
  <c r="R3311" i="6"/>
  <c r="S3312" i="6"/>
  <c r="R3312" i="6"/>
  <c r="S3313" i="6"/>
  <c r="R3313" i="6"/>
  <c r="S3314" i="6"/>
  <c r="R3314" i="6"/>
  <c r="S3315" i="6"/>
  <c r="R3315" i="6"/>
  <c r="S3316" i="6"/>
  <c r="R3316" i="6"/>
  <c r="S3317" i="6"/>
  <c r="R3317" i="6"/>
  <c r="S3318" i="6"/>
  <c r="R3318" i="6"/>
  <c r="S3319" i="6"/>
  <c r="R3319" i="6"/>
  <c r="S3320" i="6"/>
  <c r="R3320" i="6"/>
  <c r="S3321" i="6"/>
  <c r="R3321" i="6"/>
  <c r="S3322" i="6"/>
  <c r="R3322" i="6"/>
  <c r="S3323" i="6"/>
  <c r="R3323" i="6"/>
  <c r="S3324" i="6"/>
  <c r="R3324" i="6"/>
  <c r="S3325" i="6"/>
  <c r="R3325" i="6"/>
  <c r="S3326" i="6"/>
  <c r="R3326" i="6"/>
  <c r="S3327" i="6"/>
  <c r="R3327" i="6"/>
  <c r="S3328" i="6"/>
  <c r="R3328" i="6"/>
  <c r="S3329" i="6"/>
  <c r="R3329" i="6"/>
  <c r="S3330" i="6"/>
  <c r="R3330" i="6"/>
  <c r="S3331" i="6"/>
  <c r="R3331" i="6"/>
  <c r="S3332" i="6"/>
  <c r="R3332" i="6"/>
  <c r="S3333" i="6"/>
  <c r="R3333" i="6"/>
  <c r="S3334" i="6"/>
  <c r="R3334" i="6"/>
  <c r="S3335" i="6"/>
  <c r="R3335" i="6"/>
  <c r="S3336" i="6"/>
  <c r="R3336" i="6"/>
  <c r="S3337" i="6"/>
  <c r="R3337" i="6"/>
  <c r="S3338" i="6"/>
  <c r="R3338" i="6"/>
  <c r="S3339" i="6"/>
  <c r="R3339" i="6"/>
  <c r="S3340" i="6"/>
  <c r="R3340" i="6"/>
  <c r="S3341" i="6"/>
  <c r="R3341" i="6"/>
  <c r="S3342" i="6"/>
  <c r="R3342" i="6"/>
  <c r="S3343" i="6"/>
  <c r="R3343" i="6"/>
  <c r="S3344" i="6"/>
  <c r="R3344" i="6"/>
  <c r="S3345" i="6"/>
  <c r="R3345" i="6"/>
  <c r="S3346" i="6"/>
  <c r="R3346" i="6"/>
  <c r="S3347" i="6"/>
  <c r="R3347" i="6"/>
  <c r="S3348" i="6"/>
  <c r="R3348" i="6"/>
  <c r="S3349" i="6"/>
  <c r="R3349" i="6"/>
  <c r="S3350" i="6"/>
  <c r="R3350" i="6"/>
  <c r="S3351" i="6"/>
  <c r="R3351" i="6"/>
  <c r="S3352" i="6"/>
  <c r="R3352" i="6"/>
  <c r="S3353" i="6"/>
  <c r="R3353" i="6"/>
  <c r="S3354" i="6"/>
  <c r="R3354" i="6"/>
  <c r="S3355" i="6"/>
  <c r="R3355" i="6"/>
  <c r="S3356" i="6"/>
  <c r="R3356" i="6"/>
  <c r="S3357" i="6"/>
  <c r="R3357" i="6"/>
  <c r="S3358" i="6"/>
  <c r="R3358" i="6"/>
  <c r="S3359" i="6"/>
  <c r="R3359" i="6"/>
  <c r="S3360" i="6"/>
  <c r="R3360" i="6"/>
  <c r="S3361" i="6"/>
  <c r="R3361" i="6"/>
  <c r="S3362" i="6"/>
  <c r="R3362" i="6"/>
  <c r="S3363" i="6"/>
  <c r="R3363" i="6"/>
  <c r="S3364" i="6"/>
  <c r="R3364" i="6"/>
  <c r="S3365" i="6"/>
  <c r="R3365" i="6"/>
  <c r="S3366" i="6"/>
  <c r="R3366" i="6"/>
  <c r="S3367" i="6"/>
  <c r="R3367" i="6"/>
  <c r="S3368" i="6"/>
  <c r="R3368" i="6"/>
  <c r="S3369" i="6"/>
  <c r="R3369" i="6"/>
  <c r="S3370" i="6"/>
  <c r="R3370" i="6"/>
  <c r="S3371" i="6"/>
  <c r="R3371" i="6"/>
  <c r="S3372" i="6"/>
  <c r="R3372" i="6"/>
  <c r="S3373" i="6"/>
  <c r="R3373" i="6"/>
  <c r="S3374" i="6"/>
  <c r="R3374" i="6"/>
  <c r="S3375" i="6"/>
  <c r="R3375" i="6"/>
  <c r="S3376" i="6"/>
  <c r="R3376" i="6"/>
  <c r="S3377" i="6"/>
  <c r="R3377" i="6"/>
  <c r="S3378" i="6"/>
  <c r="R3378" i="6"/>
  <c r="S3379" i="6"/>
  <c r="R3379" i="6"/>
  <c r="S3380" i="6"/>
  <c r="R3380" i="6"/>
  <c r="S3381" i="6"/>
  <c r="R3381" i="6"/>
  <c r="S3382" i="6"/>
  <c r="R3382" i="6"/>
  <c r="S3383" i="6"/>
  <c r="R3383" i="6"/>
  <c r="S3384" i="6"/>
  <c r="R3384" i="6"/>
  <c r="S3385" i="6"/>
  <c r="R3385" i="6"/>
  <c r="S3386" i="6"/>
  <c r="R3386" i="6"/>
  <c r="S3387" i="6"/>
  <c r="R3387" i="6"/>
  <c r="S3388" i="6"/>
  <c r="R3388" i="6"/>
  <c r="S3389" i="6"/>
  <c r="R3389" i="6"/>
  <c r="S3390" i="6"/>
  <c r="R3390" i="6"/>
  <c r="S3391" i="6"/>
  <c r="R3391" i="6"/>
  <c r="S3392" i="6"/>
  <c r="R3392" i="6"/>
  <c r="S3393" i="6"/>
  <c r="R3393" i="6"/>
  <c r="S3394" i="6"/>
  <c r="R3394" i="6"/>
  <c r="S3395" i="6"/>
  <c r="R3395" i="6"/>
  <c r="S3396" i="6"/>
  <c r="R3396" i="6"/>
  <c r="S3397" i="6"/>
  <c r="R3397" i="6"/>
  <c r="S3398" i="6"/>
  <c r="R3398" i="6"/>
  <c r="S3399" i="6"/>
  <c r="R3399" i="6"/>
  <c r="S3400" i="6"/>
  <c r="R3400" i="6"/>
  <c r="S3401" i="6"/>
  <c r="R3401" i="6"/>
  <c r="S3402" i="6"/>
  <c r="R3402" i="6"/>
  <c r="S3403" i="6"/>
  <c r="R3403" i="6"/>
  <c r="S3404" i="6"/>
  <c r="R3404" i="6"/>
  <c r="S3405" i="6"/>
  <c r="R3405" i="6"/>
  <c r="S3406" i="6"/>
  <c r="R3406" i="6"/>
  <c r="S3407" i="6"/>
  <c r="R3407" i="6"/>
  <c r="S3408" i="6"/>
  <c r="R3408" i="6"/>
  <c r="S3409" i="6"/>
  <c r="R3409" i="6"/>
  <c r="S3410" i="6"/>
  <c r="R3410" i="6"/>
  <c r="S3411" i="6"/>
  <c r="R3411" i="6"/>
  <c r="S3412" i="6"/>
  <c r="R3412" i="6"/>
  <c r="S3413" i="6"/>
  <c r="R3413" i="6"/>
  <c r="S3414" i="6"/>
  <c r="R3414" i="6"/>
  <c r="S3415" i="6"/>
  <c r="R3415" i="6"/>
  <c r="S3416" i="6"/>
  <c r="R3416" i="6"/>
  <c r="S3417" i="6"/>
  <c r="R3417" i="6"/>
  <c r="S3418" i="6"/>
  <c r="R3418" i="6"/>
  <c r="S3419" i="6"/>
  <c r="R3419" i="6"/>
  <c r="S3420" i="6"/>
  <c r="R3420" i="6"/>
  <c r="S3421" i="6"/>
  <c r="R3421" i="6"/>
  <c r="S3422" i="6"/>
  <c r="R3422" i="6"/>
  <c r="S3423" i="6"/>
  <c r="R3423" i="6"/>
  <c r="S3424" i="6"/>
  <c r="R3424" i="6"/>
  <c r="S3425" i="6"/>
  <c r="R3425" i="6"/>
  <c r="S3426" i="6"/>
  <c r="R3426" i="6"/>
  <c r="S3427" i="6"/>
  <c r="R3427" i="6"/>
  <c r="S3428" i="6"/>
  <c r="R3428" i="6"/>
  <c r="S3429" i="6"/>
  <c r="R3429" i="6"/>
  <c r="S3430" i="6"/>
  <c r="R3430" i="6"/>
  <c r="S3431" i="6"/>
  <c r="R3431" i="6"/>
  <c r="S3432" i="6"/>
  <c r="R3432" i="6"/>
  <c r="S3433" i="6"/>
  <c r="R3433" i="6"/>
  <c r="S3434" i="6"/>
  <c r="R3434" i="6"/>
  <c r="S3435" i="6"/>
  <c r="R3435" i="6"/>
  <c r="S3436" i="6"/>
  <c r="R3436" i="6"/>
  <c r="S3437" i="6"/>
  <c r="R3437" i="6"/>
  <c r="S3438" i="6"/>
  <c r="R3438" i="6"/>
  <c r="S3439" i="6"/>
  <c r="R3439" i="6"/>
  <c r="S3440" i="6"/>
  <c r="R3440" i="6"/>
  <c r="S3441" i="6"/>
  <c r="R3441" i="6"/>
  <c r="S3442" i="6"/>
  <c r="R3442" i="6"/>
  <c r="S3443" i="6"/>
  <c r="R3443" i="6"/>
  <c r="S3444" i="6"/>
  <c r="R3444" i="6"/>
  <c r="S3445" i="6"/>
  <c r="R3445" i="6"/>
  <c r="S3446" i="6"/>
  <c r="R3446" i="6"/>
  <c r="S3447" i="6"/>
  <c r="R3447" i="6"/>
  <c r="S3448" i="6"/>
  <c r="R3448" i="6"/>
  <c r="S3449" i="6"/>
  <c r="R3449" i="6"/>
  <c r="S3450" i="6"/>
  <c r="R3450" i="6"/>
  <c r="S3451" i="6"/>
  <c r="R3451" i="6"/>
  <c r="S3452" i="6"/>
  <c r="R3452" i="6"/>
  <c r="S3453" i="6"/>
  <c r="R3453" i="6"/>
  <c r="S3454" i="6"/>
  <c r="R3454" i="6"/>
  <c r="S3455" i="6"/>
  <c r="R3455" i="6"/>
  <c r="S3456" i="6"/>
  <c r="R3456" i="6"/>
  <c r="S3457" i="6"/>
  <c r="R3457" i="6"/>
  <c r="S3458" i="6"/>
  <c r="R3458" i="6"/>
  <c r="S3459" i="6"/>
  <c r="R3459" i="6"/>
  <c r="S3460" i="6"/>
  <c r="R3460" i="6"/>
  <c r="S3461" i="6"/>
  <c r="R3461" i="6"/>
  <c r="S3462" i="6"/>
  <c r="R3462" i="6"/>
  <c r="S3463" i="6"/>
  <c r="R3463" i="6"/>
  <c r="S3464" i="6"/>
  <c r="R3464" i="6"/>
  <c r="S3465" i="6"/>
  <c r="R3465" i="6"/>
  <c r="S3466" i="6"/>
  <c r="R3466" i="6"/>
  <c r="S3467" i="6"/>
  <c r="R3467" i="6"/>
  <c r="S3468" i="6"/>
  <c r="R3468" i="6"/>
  <c r="S3469" i="6"/>
  <c r="R3469" i="6"/>
  <c r="S3470" i="6"/>
  <c r="R3470" i="6"/>
  <c r="S3471" i="6"/>
  <c r="R3471" i="6"/>
  <c r="S3472" i="6"/>
  <c r="R3472" i="6"/>
  <c r="S3473" i="6"/>
  <c r="R3473" i="6"/>
  <c r="S3474" i="6"/>
  <c r="R3474" i="6"/>
  <c r="S3475" i="6"/>
  <c r="R3475" i="6"/>
  <c r="S3476" i="6"/>
  <c r="R3476" i="6"/>
  <c r="S3477" i="6"/>
  <c r="R3477" i="6"/>
  <c r="S3478" i="6"/>
  <c r="R3478" i="6"/>
  <c r="S3479" i="6"/>
  <c r="R3479" i="6"/>
  <c r="S3480" i="6"/>
  <c r="R3480" i="6"/>
  <c r="S3481" i="6"/>
  <c r="R3481" i="6"/>
  <c r="S3482" i="6"/>
  <c r="R3482" i="6"/>
  <c r="S3483" i="6"/>
  <c r="R3483" i="6"/>
  <c r="S3484" i="6"/>
  <c r="R3484" i="6"/>
  <c r="S3485" i="6"/>
  <c r="R3485" i="6"/>
  <c r="S3486" i="6"/>
  <c r="R3486" i="6"/>
  <c r="S3487" i="6"/>
  <c r="R3487" i="6"/>
  <c r="S3488" i="6"/>
  <c r="R3488" i="6"/>
  <c r="S3489" i="6"/>
  <c r="R3489" i="6"/>
  <c r="S3490" i="6"/>
  <c r="R3490" i="6"/>
  <c r="S3491" i="6"/>
  <c r="R3491" i="6"/>
  <c r="S3492" i="6"/>
  <c r="R3492" i="6"/>
  <c r="S3493" i="6"/>
  <c r="R3493" i="6"/>
  <c r="S3494" i="6"/>
  <c r="R3494" i="6"/>
  <c r="S3495" i="6"/>
  <c r="R3495" i="6"/>
  <c r="S3496" i="6"/>
  <c r="R3496" i="6"/>
  <c r="S3497" i="6"/>
  <c r="R3497" i="6"/>
  <c r="S3498" i="6"/>
  <c r="R3498" i="6"/>
  <c r="S3499" i="6"/>
  <c r="R3499" i="6"/>
  <c r="S3500" i="6"/>
  <c r="R3500" i="6"/>
  <c r="S3501" i="6"/>
  <c r="R3501" i="6"/>
  <c r="S3502" i="6"/>
  <c r="R3502" i="6"/>
  <c r="S3503" i="6"/>
  <c r="R3503" i="6"/>
  <c r="S3504" i="6"/>
  <c r="R3504" i="6"/>
  <c r="S3505" i="6"/>
  <c r="R3505" i="6"/>
  <c r="S3506" i="6"/>
  <c r="R3506" i="6"/>
  <c r="S3507" i="6"/>
  <c r="R3507" i="6"/>
  <c r="S3508" i="6"/>
  <c r="R3508" i="6"/>
  <c r="S3509" i="6"/>
  <c r="R3509" i="6"/>
  <c r="S3510" i="6"/>
  <c r="R3510" i="6"/>
  <c r="S3511" i="6"/>
  <c r="R3511" i="6"/>
  <c r="S3512" i="6"/>
  <c r="R3512" i="6"/>
  <c r="S3513" i="6"/>
  <c r="R3513" i="6"/>
  <c r="S3514" i="6"/>
  <c r="R3514" i="6"/>
  <c r="S3515" i="6"/>
  <c r="R3515" i="6"/>
  <c r="S3516" i="6"/>
  <c r="R3516" i="6"/>
  <c r="S3517" i="6"/>
  <c r="R3517" i="6"/>
  <c r="S3518" i="6"/>
  <c r="R3518" i="6"/>
  <c r="S3519" i="6"/>
  <c r="R3519" i="6"/>
  <c r="S3520" i="6"/>
  <c r="R3520" i="6"/>
  <c r="S3521" i="6"/>
  <c r="R3521" i="6"/>
  <c r="S3522" i="6"/>
  <c r="R3522" i="6"/>
  <c r="S3523" i="6"/>
  <c r="R3523" i="6"/>
  <c r="S3524" i="6"/>
  <c r="R3524" i="6"/>
  <c r="S3525" i="6"/>
  <c r="R3525" i="6"/>
  <c r="S3526" i="6"/>
  <c r="R3526" i="6"/>
  <c r="S3527" i="6"/>
  <c r="R3527" i="6"/>
  <c r="S3528" i="6"/>
  <c r="R3528" i="6"/>
  <c r="S3529" i="6"/>
  <c r="R3529" i="6"/>
  <c r="S3530" i="6"/>
  <c r="R3530" i="6"/>
  <c r="S3531" i="6"/>
  <c r="R3531" i="6"/>
  <c r="S3532" i="6"/>
  <c r="R3532" i="6"/>
  <c r="S3533" i="6"/>
  <c r="R3533" i="6"/>
  <c r="S3534" i="6"/>
  <c r="R3534" i="6"/>
  <c r="S3535" i="6"/>
  <c r="R3535" i="6"/>
  <c r="S3536" i="6"/>
  <c r="R3536" i="6"/>
  <c r="S3537" i="6"/>
  <c r="R3537" i="6"/>
  <c r="S3538" i="6"/>
  <c r="R3538" i="6"/>
  <c r="S3539" i="6"/>
  <c r="R3539" i="6"/>
  <c r="S3540" i="6"/>
  <c r="R3540" i="6"/>
  <c r="S3541" i="6"/>
  <c r="R3541" i="6"/>
  <c r="S3542" i="6"/>
  <c r="R3542" i="6"/>
  <c r="S3543" i="6"/>
  <c r="R3543" i="6"/>
  <c r="S3544" i="6"/>
  <c r="R3544" i="6"/>
  <c r="S3545" i="6"/>
  <c r="R3545" i="6"/>
  <c r="S3546" i="6"/>
  <c r="R3546" i="6"/>
  <c r="S3547" i="6"/>
  <c r="R3547" i="6"/>
  <c r="S3548" i="6"/>
  <c r="R3548" i="6"/>
  <c r="S3549" i="6"/>
  <c r="R3549" i="6"/>
  <c r="S3550" i="6"/>
  <c r="R3550" i="6"/>
  <c r="S3551" i="6"/>
  <c r="R3551" i="6"/>
  <c r="S3552" i="6"/>
  <c r="R3552" i="6"/>
  <c r="S3553" i="6"/>
  <c r="R3553" i="6"/>
  <c r="S3554" i="6"/>
  <c r="R3554" i="6"/>
  <c r="S3555" i="6"/>
  <c r="R3555" i="6"/>
  <c r="S3556" i="6"/>
  <c r="R3556" i="6"/>
  <c r="S3557" i="6"/>
  <c r="R3557" i="6"/>
  <c r="S3558" i="6"/>
  <c r="R3558" i="6"/>
  <c r="S3559" i="6"/>
  <c r="R3559" i="6"/>
  <c r="S3560" i="6"/>
  <c r="R3560" i="6"/>
  <c r="S3561" i="6"/>
  <c r="R3561" i="6"/>
  <c r="S3562" i="6"/>
  <c r="R3562" i="6"/>
  <c r="S3563" i="6"/>
  <c r="R3563" i="6"/>
  <c r="S3564" i="6"/>
  <c r="R3564" i="6"/>
  <c r="S3565" i="6"/>
  <c r="R3565" i="6"/>
  <c r="S3566" i="6"/>
  <c r="R3566" i="6"/>
  <c r="S3567" i="6"/>
  <c r="R3567" i="6"/>
  <c r="S3568" i="6"/>
  <c r="R3568" i="6"/>
  <c r="S3569" i="6"/>
  <c r="R3569" i="6"/>
  <c r="S3570" i="6"/>
  <c r="R3570" i="6"/>
  <c r="S3571" i="6"/>
  <c r="R3571" i="6"/>
  <c r="S3572" i="6"/>
  <c r="R3572" i="6"/>
  <c r="S3573" i="6"/>
  <c r="R3573" i="6"/>
  <c r="S3574" i="6"/>
  <c r="R3574" i="6"/>
  <c r="S3575" i="6"/>
  <c r="R3575" i="6"/>
  <c r="S3576" i="6"/>
  <c r="R3576" i="6"/>
  <c r="S3577" i="6"/>
  <c r="R3577" i="6"/>
  <c r="S3578" i="6"/>
  <c r="R3578" i="6"/>
  <c r="S3579" i="6"/>
  <c r="R3579" i="6"/>
  <c r="S3580" i="6"/>
  <c r="R3580" i="6"/>
  <c r="S3581" i="6"/>
  <c r="R3581" i="6"/>
  <c r="S3582" i="6"/>
  <c r="R3582" i="6"/>
  <c r="S3583" i="6"/>
  <c r="R3583" i="6"/>
  <c r="S3584" i="6"/>
  <c r="R3584" i="6"/>
  <c r="S3585" i="6"/>
  <c r="R3585" i="6"/>
  <c r="S3586" i="6"/>
  <c r="R3586" i="6"/>
  <c r="S3587" i="6"/>
  <c r="R3587" i="6"/>
  <c r="S3588" i="6"/>
  <c r="R3588" i="6"/>
  <c r="S3589" i="6"/>
  <c r="R3589" i="6"/>
  <c r="S3590" i="6"/>
  <c r="R3590" i="6"/>
  <c r="S3591" i="6"/>
  <c r="R3591" i="6"/>
  <c r="S3592" i="6"/>
  <c r="R3592" i="6"/>
  <c r="S3593" i="6"/>
  <c r="R3593" i="6"/>
  <c r="S3594" i="6"/>
  <c r="R3594" i="6"/>
  <c r="S3595" i="6"/>
  <c r="R3595" i="6"/>
  <c r="S3596" i="6"/>
  <c r="R3596" i="6"/>
  <c r="S3597" i="6"/>
  <c r="R3597" i="6"/>
  <c r="S3598" i="6"/>
  <c r="R3598" i="6"/>
  <c r="S3599" i="6"/>
  <c r="R3599" i="6"/>
  <c r="S3600" i="6"/>
  <c r="R3600" i="6"/>
  <c r="S3601" i="6"/>
  <c r="R3601" i="6"/>
  <c r="S3602" i="6"/>
  <c r="R3602" i="6"/>
  <c r="S3603" i="6"/>
  <c r="R3603" i="6"/>
  <c r="S3604" i="6"/>
  <c r="R3604" i="6"/>
  <c r="S3605" i="6"/>
  <c r="R3605" i="6"/>
  <c r="S3606" i="6"/>
  <c r="R3606" i="6"/>
  <c r="S3607" i="6"/>
  <c r="R3607" i="6"/>
  <c r="S3608" i="6"/>
  <c r="R3608" i="6"/>
  <c r="S3609" i="6"/>
  <c r="R3609" i="6"/>
  <c r="S3610" i="6"/>
  <c r="R3610" i="6"/>
  <c r="S3611" i="6"/>
  <c r="R3611" i="6"/>
  <c r="S3612" i="6"/>
  <c r="R3612" i="6"/>
  <c r="S3613" i="6"/>
  <c r="R3613" i="6"/>
  <c r="S3614" i="6"/>
  <c r="R3614" i="6"/>
  <c r="S3615" i="6"/>
  <c r="R3615" i="6"/>
  <c r="S3616" i="6"/>
  <c r="R3616" i="6"/>
  <c r="S3617" i="6"/>
  <c r="R3617" i="6"/>
  <c r="S3618" i="6"/>
  <c r="R3618" i="6"/>
  <c r="S3619" i="6"/>
  <c r="R3619" i="6"/>
  <c r="S3620" i="6"/>
  <c r="R3620" i="6"/>
  <c r="S3621" i="6"/>
  <c r="R3621" i="6"/>
  <c r="S3622" i="6"/>
  <c r="R3622" i="6"/>
  <c r="S3623" i="6"/>
  <c r="R3623" i="6"/>
  <c r="S3624" i="6"/>
  <c r="R3624" i="6"/>
  <c r="S3625" i="6"/>
  <c r="R3625" i="6"/>
  <c r="S3626" i="6"/>
  <c r="R3626" i="6"/>
  <c r="S3627" i="6"/>
  <c r="R3627" i="6"/>
  <c r="S3628" i="6"/>
  <c r="R3628" i="6"/>
  <c r="S3629" i="6"/>
  <c r="R3629" i="6"/>
  <c r="S3630" i="6"/>
  <c r="R3630" i="6"/>
  <c r="S3631" i="6"/>
  <c r="R3631" i="6"/>
  <c r="S3632" i="6"/>
  <c r="R3632" i="6"/>
  <c r="S3633" i="6"/>
  <c r="R3633" i="6"/>
  <c r="S3634" i="6"/>
  <c r="R3634" i="6"/>
  <c r="S3635" i="6"/>
  <c r="R3635" i="6"/>
  <c r="S3636" i="6"/>
  <c r="R3636" i="6"/>
  <c r="S3637" i="6"/>
  <c r="R3637" i="6"/>
  <c r="S3638" i="6"/>
  <c r="R3638" i="6"/>
  <c r="S3639" i="6"/>
  <c r="R3639" i="6"/>
  <c r="S3640" i="6"/>
  <c r="R3640" i="6"/>
  <c r="S3641" i="6"/>
  <c r="R3641" i="6"/>
  <c r="S3642" i="6"/>
  <c r="R3642" i="6"/>
  <c r="S3643" i="6"/>
  <c r="R3643" i="6"/>
  <c r="S3644" i="6"/>
  <c r="R3644" i="6"/>
  <c r="S3645" i="6"/>
  <c r="R3645" i="6"/>
  <c r="S3646" i="6"/>
  <c r="R3646" i="6"/>
  <c r="S3647" i="6"/>
  <c r="R3647" i="6"/>
  <c r="S3648" i="6"/>
  <c r="R3648" i="6"/>
  <c r="S3649" i="6"/>
  <c r="R3649" i="6"/>
  <c r="S3650" i="6"/>
  <c r="R3650" i="6"/>
  <c r="S3651" i="6"/>
  <c r="R3651" i="6"/>
  <c r="S3652" i="6"/>
  <c r="R3652" i="6"/>
  <c r="S3653" i="6"/>
  <c r="R3653" i="6"/>
  <c r="S3654" i="6"/>
  <c r="R3654" i="6"/>
  <c r="S3655" i="6"/>
  <c r="R3655" i="6"/>
  <c r="S3656" i="6"/>
  <c r="R3656" i="6"/>
  <c r="S3657" i="6"/>
  <c r="R3657" i="6"/>
  <c r="S3658" i="6"/>
  <c r="R3658" i="6"/>
  <c r="S3659" i="6"/>
  <c r="R3659" i="6"/>
  <c r="S3660" i="6"/>
  <c r="R3660" i="6"/>
  <c r="S3661" i="6"/>
  <c r="R3661" i="6"/>
  <c r="S3662" i="6"/>
  <c r="R3662" i="6"/>
  <c r="S3663" i="6"/>
  <c r="R3663" i="6"/>
  <c r="S3664" i="6"/>
  <c r="R3664" i="6"/>
  <c r="S3665" i="6"/>
  <c r="R3665" i="6"/>
  <c r="S3666" i="6"/>
  <c r="R3666" i="6"/>
  <c r="S3667" i="6"/>
  <c r="R3667" i="6"/>
  <c r="S3668" i="6"/>
  <c r="R3668" i="6"/>
  <c r="S3669" i="6"/>
  <c r="R3669" i="6"/>
  <c r="S3670" i="6"/>
  <c r="R3670" i="6"/>
  <c r="S3671" i="6"/>
  <c r="R3671" i="6"/>
  <c r="S3672" i="6"/>
  <c r="R3672" i="6"/>
  <c r="S3673" i="6"/>
  <c r="R3673" i="6"/>
  <c r="S3674" i="6"/>
  <c r="R3674" i="6"/>
  <c r="S3675" i="6"/>
  <c r="R3675" i="6"/>
  <c r="S3676" i="6"/>
  <c r="R3676" i="6"/>
  <c r="S3677" i="6"/>
  <c r="R3677" i="6"/>
  <c r="S3678" i="6"/>
  <c r="R3678" i="6"/>
  <c r="S3679" i="6"/>
  <c r="R3679" i="6"/>
  <c r="S3680" i="6"/>
  <c r="R3680" i="6"/>
  <c r="S3681" i="6"/>
  <c r="R3681" i="6"/>
  <c r="S3682" i="6"/>
  <c r="R3682" i="6"/>
  <c r="S3683" i="6"/>
  <c r="R3683" i="6"/>
  <c r="S3684" i="6"/>
  <c r="R3684" i="6"/>
  <c r="S3685" i="6"/>
  <c r="R3685" i="6"/>
  <c r="S3686" i="6"/>
  <c r="R3686" i="6"/>
  <c r="S3687" i="6"/>
  <c r="R3687" i="6"/>
  <c r="S3688" i="6"/>
  <c r="R3688" i="6"/>
  <c r="S3689" i="6"/>
  <c r="R3689" i="6"/>
  <c r="S3690" i="6"/>
  <c r="R3690" i="6"/>
  <c r="S3691" i="6"/>
  <c r="R3691" i="6"/>
  <c r="S3692" i="6"/>
  <c r="R3692" i="6"/>
  <c r="S3693" i="6"/>
  <c r="R3693" i="6"/>
  <c r="S3694" i="6"/>
  <c r="R3694" i="6"/>
  <c r="S3695" i="6"/>
  <c r="R3695" i="6"/>
  <c r="S3696" i="6"/>
  <c r="R3696" i="6"/>
  <c r="S3697" i="6"/>
  <c r="R3697" i="6"/>
  <c r="S3698" i="6"/>
  <c r="R3698" i="6"/>
  <c r="S3699" i="6"/>
  <c r="R3699" i="6"/>
  <c r="S3700" i="6"/>
  <c r="R3700" i="6"/>
  <c r="S3701" i="6"/>
  <c r="R3701" i="6"/>
  <c r="S3702" i="6"/>
  <c r="R3702" i="6"/>
  <c r="S3703" i="6"/>
  <c r="R3703" i="6"/>
  <c r="S3704" i="6"/>
  <c r="R3704" i="6"/>
  <c r="S3705" i="6"/>
  <c r="R3705" i="6"/>
  <c r="S3706" i="6"/>
  <c r="R3706" i="6"/>
  <c r="S3707" i="6"/>
  <c r="R3707" i="6"/>
  <c r="S3708" i="6"/>
  <c r="R3708" i="6"/>
  <c r="S3709" i="6"/>
  <c r="R3709" i="6"/>
  <c r="S3710" i="6"/>
  <c r="R3710" i="6"/>
  <c r="S3711" i="6"/>
  <c r="R3711" i="6"/>
  <c r="S3712" i="6"/>
  <c r="R3712" i="6"/>
  <c r="S3713" i="6"/>
  <c r="R3713" i="6"/>
  <c r="S3714" i="6"/>
  <c r="R3714" i="6"/>
  <c r="S3715" i="6"/>
  <c r="R3715" i="6"/>
  <c r="S3716" i="6"/>
  <c r="R3716" i="6"/>
  <c r="S3717" i="6"/>
  <c r="R3717" i="6"/>
  <c r="S3718" i="6"/>
  <c r="R3718" i="6"/>
  <c r="S3719" i="6"/>
  <c r="R3719" i="6"/>
  <c r="S3720" i="6"/>
  <c r="R3720" i="6"/>
  <c r="S3721" i="6"/>
  <c r="R3721" i="6"/>
  <c r="S3722" i="6"/>
  <c r="R3722" i="6"/>
  <c r="S3723" i="6"/>
  <c r="R3723" i="6"/>
  <c r="S3724" i="6"/>
  <c r="R3724" i="6"/>
  <c r="S3725" i="6"/>
  <c r="R3725" i="6"/>
  <c r="S3726" i="6"/>
  <c r="R3726" i="6"/>
  <c r="S3727" i="6"/>
  <c r="R3727" i="6"/>
  <c r="S3728" i="6"/>
  <c r="R3728" i="6"/>
  <c r="S3729" i="6"/>
  <c r="R3729" i="6"/>
  <c r="S3730" i="6"/>
  <c r="R3730" i="6"/>
  <c r="S3731" i="6"/>
  <c r="R3731" i="6"/>
  <c r="S3732" i="6"/>
  <c r="R3732" i="6"/>
  <c r="S3733" i="6"/>
  <c r="R3733" i="6"/>
  <c r="S3734" i="6"/>
  <c r="R3734" i="6"/>
  <c r="S3735" i="6"/>
  <c r="R3735" i="6"/>
  <c r="S3736" i="6"/>
  <c r="R3736" i="6"/>
  <c r="S3737" i="6"/>
  <c r="R3737" i="6"/>
  <c r="S3738" i="6"/>
  <c r="R3738" i="6"/>
  <c r="S3739" i="6"/>
  <c r="R3739" i="6"/>
  <c r="S3740" i="6"/>
  <c r="R3740" i="6"/>
  <c r="S3741" i="6"/>
  <c r="R3741" i="6"/>
  <c r="S3742" i="6"/>
  <c r="R3742" i="6"/>
  <c r="S3743" i="6"/>
  <c r="R3743" i="6"/>
  <c r="S3744" i="6"/>
  <c r="R3744" i="6"/>
  <c r="S3745" i="6"/>
  <c r="R3745" i="6"/>
  <c r="S3746" i="6"/>
  <c r="R3746" i="6"/>
  <c r="S3747" i="6"/>
  <c r="R3747" i="6"/>
  <c r="S3748" i="6"/>
  <c r="R3748" i="6"/>
  <c r="S3749" i="6"/>
  <c r="R3749" i="6"/>
  <c r="S3750" i="6"/>
  <c r="R3750" i="6"/>
  <c r="S3751" i="6"/>
  <c r="R3751" i="6"/>
  <c r="S3752" i="6"/>
  <c r="R3752" i="6"/>
  <c r="S3753" i="6"/>
  <c r="R3753" i="6"/>
  <c r="S3754" i="6"/>
  <c r="R3754" i="6"/>
  <c r="S3755" i="6"/>
  <c r="R3755" i="6"/>
  <c r="S3756" i="6"/>
  <c r="R3756" i="6"/>
  <c r="S3757" i="6"/>
  <c r="R3757" i="6"/>
  <c r="S3758" i="6"/>
  <c r="R3758" i="6"/>
  <c r="S3759" i="6"/>
  <c r="R3759" i="6"/>
  <c r="S3760" i="6"/>
  <c r="R3760" i="6"/>
  <c r="S3761" i="6"/>
  <c r="R3761" i="6"/>
  <c r="S3762" i="6"/>
  <c r="R3762" i="6"/>
  <c r="S3763" i="6"/>
  <c r="R3763" i="6"/>
  <c r="S3764" i="6"/>
  <c r="R3764" i="6"/>
  <c r="S3765" i="6"/>
  <c r="R3765" i="6"/>
  <c r="S3766" i="6"/>
  <c r="R3766" i="6"/>
  <c r="S3767" i="6"/>
  <c r="R3767" i="6"/>
  <c r="S3768" i="6"/>
  <c r="R3768" i="6"/>
  <c r="S3769" i="6"/>
  <c r="R3769" i="6"/>
  <c r="S3770" i="6"/>
  <c r="R3770" i="6"/>
  <c r="S3771" i="6"/>
  <c r="R3771" i="6"/>
  <c r="S3772" i="6"/>
  <c r="R3772" i="6"/>
  <c r="S3773" i="6"/>
  <c r="R3773" i="6"/>
  <c r="S3774" i="6"/>
  <c r="R3774" i="6"/>
  <c r="S3775" i="6"/>
  <c r="R3775" i="6"/>
  <c r="S3776" i="6"/>
  <c r="R3776" i="6"/>
  <c r="S3777" i="6"/>
  <c r="R3777" i="6"/>
  <c r="S3778" i="6"/>
  <c r="R3778" i="6"/>
  <c r="S3779" i="6"/>
  <c r="R3779" i="6"/>
  <c r="S3780" i="6"/>
  <c r="R3780" i="6"/>
  <c r="S3781" i="6"/>
  <c r="R3781" i="6"/>
  <c r="S3782" i="6"/>
  <c r="R3782" i="6"/>
  <c r="S3783" i="6"/>
  <c r="R3783" i="6"/>
  <c r="S3784" i="6"/>
  <c r="R3784" i="6"/>
  <c r="S3785" i="6"/>
  <c r="R3785" i="6"/>
  <c r="S3786" i="6"/>
  <c r="R3786" i="6"/>
  <c r="S3787" i="6"/>
  <c r="R3787" i="6"/>
  <c r="S3788" i="6"/>
  <c r="R3788" i="6"/>
  <c r="S3789" i="6"/>
  <c r="R3789" i="6"/>
  <c r="S3790" i="6"/>
  <c r="R3790" i="6"/>
  <c r="S3791" i="6"/>
  <c r="R3791" i="6"/>
  <c r="S3792" i="6"/>
  <c r="R3792" i="6"/>
  <c r="S3793" i="6"/>
  <c r="R3793" i="6"/>
  <c r="S3794" i="6"/>
  <c r="R3794" i="6"/>
  <c r="S3795" i="6"/>
  <c r="R3795" i="6"/>
  <c r="S3796" i="6"/>
  <c r="R3796" i="6"/>
  <c r="S3797" i="6"/>
  <c r="R3797" i="6"/>
  <c r="S3798" i="6"/>
  <c r="R3798" i="6"/>
  <c r="S3799" i="6"/>
  <c r="R3799" i="6"/>
  <c r="S3800" i="6"/>
  <c r="R3800" i="6"/>
  <c r="S3801" i="6"/>
  <c r="R3801" i="6"/>
  <c r="S3802" i="6"/>
  <c r="R3802" i="6"/>
  <c r="S3803" i="6"/>
  <c r="R3803" i="6"/>
  <c r="S3804" i="6"/>
  <c r="R3804" i="6"/>
  <c r="S3805" i="6"/>
  <c r="R3805" i="6"/>
  <c r="S3806" i="6"/>
  <c r="R3806" i="6"/>
  <c r="S3807" i="6"/>
  <c r="R3807" i="6"/>
  <c r="S3808" i="6"/>
  <c r="R3808" i="6"/>
  <c r="S3809" i="6"/>
  <c r="R3809" i="6"/>
  <c r="S3810" i="6"/>
  <c r="R3810" i="6"/>
  <c r="S3811" i="6"/>
  <c r="R3811" i="6"/>
  <c r="S3812" i="6"/>
  <c r="R3812" i="6"/>
  <c r="S3813" i="6"/>
  <c r="R3813" i="6"/>
  <c r="S3814" i="6"/>
  <c r="R3814" i="6"/>
  <c r="S3815" i="6"/>
  <c r="R3815" i="6"/>
  <c r="S3816" i="6"/>
  <c r="R3816" i="6"/>
  <c r="S3817" i="6"/>
  <c r="R3817" i="6"/>
  <c r="S3818" i="6"/>
  <c r="R3818" i="6"/>
  <c r="S3819" i="6"/>
  <c r="R3819" i="6"/>
  <c r="S3820" i="6"/>
  <c r="R3820" i="6"/>
  <c r="S3821" i="6"/>
  <c r="R3821" i="6"/>
  <c r="S3822" i="6"/>
  <c r="R3822" i="6"/>
  <c r="S3823" i="6"/>
  <c r="R3823" i="6"/>
  <c r="S3824" i="6"/>
  <c r="R3824" i="6"/>
  <c r="S3825" i="6"/>
  <c r="R3825" i="6"/>
  <c r="S3826" i="6"/>
  <c r="R3826" i="6"/>
  <c r="S3827" i="6"/>
  <c r="R3827" i="6"/>
  <c r="S3828" i="6"/>
  <c r="R3828" i="6"/>
  <c r="S3829" i="6"/>
  <c r="R3829" i="6"/>
  <c r="S3830" i="6"/>
  <c r="R3830" i="6"/>
  <c r="S3831" i="6"/>
  <c r="R3831" i="6"/>
  <c r="S3832" i="6"/>
  <c r="R3832" i="6"/>
  <c r="S3833" i="6"/>
  <c r="R3833" i="6"/>
  <c r="S3834" i="6"/>
  <c r="R3834" i="6"/>
  <c r="S3835" i="6"/>
  <c r="R3835" i="6"/>
  <c r="S3836" i="6"/>
  <c r="R3836" i="6"/>
  <c r="S3837" i="6"/>
  <c r="R3837" i="6"/>
  <c r="S3838" i="6"/>
  <c r="R3838" i="6"/>
  <c r="S3839" i="6"/>
  <c r="R3839" i="6"/>
  <c r="S3840" i="6"/>
  <c r="R3840" i="6"/>
  <c r="S3841" i="6"/>
  <c r="R3841" i="6"/>
  <c r="S3842" i="6"/>
  <c r="R3842" i="6"/>
  <c r="S3843" i="6"/>
  <c r="R3843" i="6"/>
  <c r="S3844" i="6"/>
  <c r="R3844" i="6"/>
  <c r="S3845" i="6"/>
  <c r="R3845" i="6"/>
  <c r="S3846" i="6"/>
  <c r="R3846" i="6"/>
  <c r="S3847" i="6"/>
  <c r="R3847" i="6"/>
  <c r="S3848" i="6"/>
  <c r="R3848" i="6"/>
  <c r="S3849" i="6"/>
  <c r="R3849" i="6"/>
  <c r="S3850" i="6"/>
  <c r="R3850" i="6"/>
  <c r="S3851" i="6"/>
  <c r="R3851" i="6"/>
  <c r="S3852" i="6"/>
  <c r="R3852" i="6"/>
  <c r="S3853" i="6"/>
  <c r="R3853" i="6"/>
  <c r="S3854" i="6"/>
  <c r="R3854" i="6"/>
  <c r="S3855" i="6"/>
  <c r="R3855" i="6"/>
  <c r="S3856" i="6"/>
  <c r="R3856" i="6"/>
  <c r="S3857" i="6"/>
  <c r="R3857" i="6"/>
  <c r="S3858" i="6"/>
  <c r="R3858" i="6"/>
  <c r="S3859" i="6"/>
  <c r="R3859" i="6"/>
  <c r="S3860" i="6"/>
  <c r="R3860" i="6"/>
  <c r="S3861" i="6"/>
  <c r="R3861" i="6"/>
  <c r="S3862" i="6"/>
  <c r="R3862" i="6"/>
  <c r="S3863" i="6"/>
  <c r="R3863" i="6"/>
  <c r="S3864" i="6"/>
  <c r="R3864" i="6"/>
  <c r="S3865" i="6"/>
  <c r="R3865" i="6"/>
  <c r="S3866" i="6"/>
  <c r="R3866" i="6"/>
  <c r="S3867" i="6"/>
  <c r="R3867" i="6"/>
  <c r="S3868" i="6"/>
  <c r="R3868" i="6"/>
  <c r="S3869" i="6"/>
  <c r="R3869" i="6"/>
  <c r="S3870" i="6"/>
  <c r="R3870" i="6"/>
  <c r="S3871" i="6"/>
  <c r="R3871" i="6"/>
  <c r="S3872" i="6"/>
  <c r="R3872" i="6"/>
  <c r="S3873" i="6"/>
  <c r="R3873" i="6"/>
  <c r="S3874" i="6"/>
  <c r="R3874" i="6"/>
  <c r="S3875" i="6"/>
  <c r="R3875" i="6"/>
  <c r="S3876" i="6"/>
  <c r="R3876" i="6"/>
  <c r="S3877" i="6"/>
  <c r="R3877" i="6"/>
  <c r="S3878" i="6"/>
  <c r="R3878" i="6"/>
  <c r="S3879" i="6"/>
  <c r="R3879" i="6"/>
  <c r="S3880" i="6"/>
  <c r="R3880" i="6"/>
  <c r="S3881" i="6"/>
  <c r="R3881" i="6"/>
  <c r="S3882" i="6"/>
  <c r="R3882" i="6"/>
  <c r="S3883" i="6"/>
  <c r="R3883" i="6"/>
  <c r="S3884" i="6"/>
  <c r="R3884" i="6"/>
  <c r="S3885" i="6"/>
  <c r="R3885" i="6"/>
  <c r="S3886" i="6"/>
  <c r="R3886" i="6"/>
  <c r="S3887" i="6"/>
  <c r="R3887" i="6"/>
  <c r="S3888" i="6"/>
  <c r="R3888" i="6"/>
  <c r="S3889" i="6"/>
  <c r="R3889" i="6"/>
  <c r="S3890" i="6"/>
  <c r="R3890" i="6"/>
  <c r="S3891" i="6"/>
  <c r="R3891" i="6"/>
  <c r="S3892" i="6"/>
  <c r="R3892" i="6"/>
  <c r="S3893" i="6"/>
  <c r="R3893" i="6"/>
  <c r="S3894" i="6"/>
  <c r="R3894" i="6"/>
  <c r="S3895" i="6"/>
  <c r="R3895" i="6"/>
  <c r="S3896" i="6"/>
  <c r="R3896" i="6"/>
  <c r="S3897" i="6"/>
  <c r="R3897" i="6"/>
  <c r="S3898" i="6"/>
  <c r="R3898" i="6"/>
  <c r="S3899" i="6"/>
  <c r="R3899" i="6"/>
  <c r="S3900" i="6"/>
  <c r="R3900" i="6"/>
  <c r="S3901" i="6"/>
  <c r="R3901" i="6"/>
  <c r="S3902" i="6"/>
  <c r="R3902" i="6"/>
  <c r="S3903" i="6"/>
  <c r="R3903" i="6"/>
  <c r="S3904" i="6"/>
  <c r="R3904" i="6"/>
  <c r="S3905" i="6"/>
  <c r="R3905" i="6"/>
  <c r="S3906" i="6"/>
  <c r="R3906" i="6"/>
  <c r="S3907" i="6"/>
  <c r="R3907" i="6"/>
  <c r="S3908" i="6"/>
  <c r="R3908" i="6"/>
  <c r="S3909" i="6"/>
  <c r="R3909" i="6"/>
  <c r="S3910" i="6"/>
  <c r="R3910" i="6"/>
  <c r="S3911" i="6"/>
  <c r="R3911" i="6"/>
  <c r="S3912" i="6"/>
  <c r="R3912" i="6"/>
  <c r="S3913" i="6"/>
  <c r="R3913" i="6"/>
  <c r="S3914" i="6"/>
  <c r="R3914" i="6"/>
  <c r="S3915" i="6"/>
  <c r="R3915" i="6"/>
  <c r="S3916" i="6"/>
  <c r="R3916" i="6"/>
  <c r="S3917" i="6"/>
  <c r="R3917" i="6"/>
  <c r="S3918" i="6"/>
  <c r="R3918" i="6"/>
  <c r="S3919" i="6"/>
  <c r="R3919" i="6"/>
  <c r="S3920" i="6"/>
  <c r="R3920" i="6"/>
  <c r="S3921" i="6"/>
  <c r="R3921" i="6"/>
  <c r="S3922" i="6"/>
  <c r="R3922" i="6"/>
  <c r="S3923" i="6"/>
  <c r="R3923" i="6"/>
  <c r="S3924" i="6"/>
  <c r="R3924" i="6"/>
  <c r="S3925" i="6"/>
  <c r="R3925" i="6"/>
  <c r="S3926" i="6"/>
  <c r="R3926" i="6"/>
  <c r="S3927" i="6"/>
  <c r="R3927" i="6"/>
  <c r="S3928" i="6"/>
  <c r="R3928" i="6"/>
  <c r="S3929" i="6"/>
  <c r="R3929" i="6"/>
  <c r="S3930" i="6"/>
  <c r="R3930" i="6"/>
  <c r="S3931" i="6"/>
  <c r="R3931" i="6"/>
  <c r="S3932" i="6"/>
  <c r="R3932" i="6"/>
  <c r="S3933" i="6"/>
  <c r="R3933" i="6"/>
  <c r="S3934" i="6"/>
  <c r="R3934" i="6"/>
  <c r="S3935" i="6"/>
  <c r="R3935" i="6"/>
  <c r="S3936" i="6"/>
  <c r="R3936" i="6"/>
  <c r="S3937" i="6"/>
  <c r="R3937" i="6"/>
  <c r="S3938" i="6"/>
  <c r="R3938" i="6"/>
  <c r="S3939" i="6"/>
  <c r="R3939" i="6"/>
  <c r="S3940" i="6"/>
  <c r="R3940" i="6"/>
  <c r="S3941" i="6"/>
  <c r="R3941" i="6"/>
  <c r="S3942" i="6"/>
  <c r="R3942" i="6"/>
  <c r="S3943" i="6"/>
  <c r="R3943" i="6"/>
  <c r="S3944" i="6"/>
  <c r="R3944" i="6"/>
  <c r="S3945" i="6"/>
  <c r="R3945" i="6"/>
  <c r="S3946" i="6"/>
  <c r="R3946" i="6"/>
  <c r="S3947" i="6"/>
  <c r="R3947" i="6"/>
  <c r="S3948" i="6"/>
  <c r="R3948" i="6"/>
  <c r="S3949" i="6"/>
  <c r="R3949" i="6"/>
  <c r="S3950" i="6"/>
  <c r="R3950" i="6"/>
  <c r="S3951" i="6"/>
  <c r="R3951" i="6"/>
  <c r="S3952" i="6"/>
  <c r="R3952" i="6"/>
  <c r="S3953" i="6"/>
  <c r="R3953" i="6"/>
  <c r="S3954" i="6"/>
  <c r="R3954" i="6"/>
  <c r="S3955" i="6"/>
  <c r="R3955" i="6"/>
  <c r="S3956" i="6"/>
  <c r="R3956" i="6"/>
  <c r="S3957" i="6"/>
  <c r="R3957" i="6"/>
  <c r="S3958" i="6"/>
  <c r="R3958" i="6"/>
  <c r="S3959" i="6"/>
  <c r="R3959" i="6"/>
  <c r="S3960" i="6"/>
  <c r="R3960" i="6"/>
  <c r="S3961" i="6"/>
  <c r="R3961" i="6"/>
  <c r="S3962" i="6"/>
  <c r="R3962" i="6"/>
  <c r="S3963" i="6"/>
  <c r="R3963" i="6"/>
  <c r="S3964" i="6"/>
  <c r="R3964" i="6"/>
  <c r="S3965" i="6"/>
  <c r="R3965" i="6"/>
  <c r="S3966" i="6"/>
  <c r="R3966" i="6"/>
  <c r="S3967" i="6"/>
  <c r="R3967" i="6"/>
  <c r="S3968" i="6"/>
  <c r="R3968" i="6"/>
  <c r="S3969" i="6"/>
  <c r="R3969" i="6"/>
  <c r="S3970" i="6"/>
  <c r="R3970" i="6"/>
  <c r="S3971" i="6"/>
  <c r="R3971" i="6"/>
  <c r="S3972" i="6"/>
  <c r="R3972" i="6"/>
  <c r="S3973" i="6"/>
  <c r="R3973" i="6"/>
  <c r="S3974" i="6"/>
  <c r="R3974" i="6"/>
  <c r="S3975" i="6"/>
  <c r="R3975" i="6"/>
  <c r="S3976" i="6"/>
  <c r="R3976" i="6"/>
  <c r="S3977" i="6"/>
  <c r="R3977" i="6"/>
  <c r="S3978" i="6"/>
  <c r="R3978" i="6"/>
  <c r="S3979" i="6"/>
  <c r="R3979" i="6"/>
  <c r="S3980" i="6"/>
  <c r="R3980" i="6"/>
  <c r="S3981" i="6"/>
  <c r="R3981" i="6"/>
  <c r="S3982" i="6"/>
  <c r="R3982" i="6"/>
  <c r="S3983" i="6"/>
  <c r="R3983" i="6"/>
  <c r="S3984" i="6"/>
  <c r="R3984" i="6"/>
  <c r="S3985" i="6"/>
  <c r="R3985" i="6"/>
  <c r="S3986" i="6"/>
  <c r="R3986" i="6"/>
  <c r="S3987" i="6"/>
  <c r="R3987" i="6"/>
  <c r="S3988" i="6"/>
  <c r="R3988" i="6"/>
  <c r="S3989" i="6"/>
  <c r="R3989" i="6"/>
  <c r="S3990" i="6"/>
  <c r="R3990" i="6"/>
  <c r="S3991" i="6"/>
  <c r="R3991" i="6"/>
  <c r="S3992" i="6"/>
  <c r="R3992" i="6"/>
  <c r="S3993" i="6"/>
  <c r="R3993" i="6"/>
  <c r="S3994" i="6"/>
  <c r="R3994" i="6"/>
  <c r="S3995" i="6"/>
  <c r="R3995" i="6"/>
  <c r="S3996" i="6"/>
  <c r="R3996" i="6"/>
  <c r="S3997" i="6"/>
  <c r="R3997" i="6"/>
  <c r="S3998" i="6"/>
  <c r="R3998" i="6"/>
  <c r="S3999" i="6"/>
  <c r="R3999" i="6"/>
  <c r="S4000" i="6"/>
  <c r="R4000" i="6"/>
  <c r="S4001" i="6"/>
  <c r="R4001" i="6"/>
  <c r="S4002" i="6"/>
  <c r="R4002" i="6"/>
  <c r="S4003" i="6"/>
  <c r="R4003" i="6"/>
  <c r="S4004" i="6"/>
  <c r="R4004" i="6"/>
  <c r="S4005" i="6"/>
  <c r="R4005" i="6"/>
  <c r="S4006" i="6"/>
  <c r="R4006" i="6"/>
  <c r="S4007" i="6"/>
  <c r="R4007" i="6"/>
  <c r="S4008" i="6"/>
  <c r="R4008" i="6"/>
  <c r="S4009" i="6"/>
  <c r="R4009" i="6"/>
  <c r="S4010" i="6"/>
  <c r="R4010" i="6"/>
  <c r="S4011" i="6"/>
  <c r="R4011" i="6"/>
  <c r="S4012" i="6"/>
  <c r="R4012" i="6"/>
  <c r="S4013" i="6"/>
  <c r="R4013" i="6"/>
  <c r="S4014" i="6"/>
  <c r="R4014" i="6"/>
  <c r="S4015" i="6"/>
  <c r="R4015" i="6"/>
  <c r="S4016" i="6"/>
  <c r="R4016" i="6"/>
  <c r="S4017" i="6"/>
  <c r="R4017" i="6"/>
  <c r="S4018" i="6"/>
  <c r="R4018" i="6"/>
  <c r="S4019" i="6"/>
  <c r="R4019" i="6"/>
  <c r="S4020" i="6"/>
  <c r="R4020" i="6"/>
  <c r="S4021" i="6"/>
  <c r="R4021" i="6"/>
  <c r="S4022" i="6"/>
  <c r="R4022" i="6"/>
  <c r="S4023" i="6"/>
  <c r="R4023" i="6"/>
  <c r="S4024" i="6"/>
  <c r="R4024" i="6"/>
  <c r="S4025" i="6"/>
  <c r="R4025" i="6"/>
  <c r="S4026" i="6"/>
  <c r="R4026" i="6"/>
  <c r="S4027" i="6"/>
  <c r="R4027" i="6"/>
  <c r="S4028" i="6"/>
  <c r="R4028" i="6"/>
  <c r="S4029" i="6"/>
  <c r="R4029" i="6"/>
  <c r="S4030" i="6"/>
  <c r="R4030" i="6"/>
  <c r="S4031" i="6"/>
  <c r="R4031" i="6"/>
  <c r="S4032" i="6"/>
  <c r="R4032" i="6"/>
  <c r="S4033" i="6"/>
  <c r="R4033" i="6"/>
  <c r="S4034" i="6"/>
  <c r="R4034" i="6"/>
  <c r="S4035" i="6"/>
  <c r="R4035" i="6"/>
  <c r="S4036" i="6"/>
  <c r="R4036" i="6"/>
  <c r="S4037" i="6"/>
  <c r="R4037" i="6"/>
  <c r="S4038" i="6"/>
  <c r="R4038" i="6"/>
  <c r="S4039" i="6"/>
  <c r="R4039" i="6"/>
  <c r="S4040" i="6"/>
  <c r="R4040" i="6"/>
  <c r="S4041" i="6"/>
  <c r="R4041" i="6"/>
  <c r="S4042" i="6"/>
  <c r="R4042" i="6"/>
  <c r="S4043" i="6"/>
  <c r="R4043" i="6"/>
  <c r="S4044" i="6"/>
  <c r="R4044" i="6"/>
  <c r="S4045" i="6"/>
  <c r="R4045" i="6"/>
  <c r="S4046" i="6"/>
  <c r="R4046" i="6"/>
  <c r="S4047" i="6"/>
  <c r="R4047" i="6"/>
  <c r="S4048" i="6"/>
  <c r="R4048" i="6"/>
  <c r="S4049" i="6"/>
  <c r="R4049" i="6"/>
  <c r="S4050" i="6"/>
  <c r="R4050" i="6"/>
  <c r="S4051" i="6"/>
  <c r="R4051" i="6"/>
  <c r="S4052" i="6"/>
  <c r="R4052" i="6"/>
  <c r="S4053" i="6"/>
  <c r="R4053" i="6"/>
  <c r="S4054" i="6"/>
  <c r="R4054" i="6"/>
  <c r="S4055" i="6"/>
  <c r="R4055" i="6"/>
  <c r="S4056" i="6"/>
  <c r="R4056" i="6"/>
  <c r="S4057" i="6"/>
  <c r="R4057" i="6"/>
  <c r="S4058" i="6"/>
  <c r="R4058" i="6"/>
  <c r="S4059" i="6"/>
  <c r="R4059" i="6"/>
  <c r="S4060" i="6"/>
  <c r="R4060" i="6"/>
  <c r="S4061" i="6"/>
  <c r="R4061" i="6"/>
  <c r="S4062" i="6"/>
  <c r="R4062" i="6"/>
  <c r="S4063" i="6"/>
  <c r="R4063" i="6"/>
  <c r="S4064" i="6"/>
  <c r="R4064" i="6"/>
  <c r="S4065" i="6"/>
  <c r="R4065" i="6"/>
  <c r="S4066" i="6"/>
  <c r="R4066" i="6"/>
  <c r="S4067" i="6"/>
  <c r="R4067" i="6"/>
  <c r="S4068" i="6"/>
  <c r="R4068" i="6"/>
  <c r="S4069" i="6"/>
  <c r="R4069" i="6"/>
  <c r="S4070" i="6"/>
  <c r="R4070" i="6"/>
  <c r="S4071" i="6"/>
  <c r="R4071" i="6"/>
  <c r="S4072" i="6"/>
  <c r="R4072" i="6"/>
  <c r="S4073" i="6"/>
  <c r="R4073" i="6"/>
  <c r="S4074" i="6"/>
  <c r="R4074" i="6"/>
  <c r="S4075" i="6"/>
  <c r="R4075" i="6"/>
  <c r="S4076" i="6"/>
  <c r="R4076" i="6"/>
  <c r="S4077" i="6"/>
  <c r="R4077" i="6"/>
  <c r="S4078" i="6"/>
  <c r="R4078" i="6"/>
  <c r="S4079" i="6"/>
  <c r="R4079" i="6"/>
  <c r="S4080" i="6"/>
  <c r="R4080" i="6"/>
  <c r="S4081" i="6"/>
  <c r="R4081" i="6"/>
  <c r="S4082" i="6"/>
  <c r="R4082" i="6"/>
  <c r="S4083" i="6"/>
  <c r="R4083" i="6"/>
  <c r="S4084" i="6"/>
  <c r="R4084" i="6"/>
  <c r="S4085" i="6"/>
  <c r="R4085" i="6"/>
  <c r="S4086" i="6"/>
  <c r="R4086" i="6"/>
  <c r="S4087" i="6"/>
  <c r="R4087" i="6"/>
  <c r="S4088" i="6"/>
  <c r="R4088" i="6"/>
  <c r="S4089" i="6"/>
  <c r="R4089" i="6"/>
  <c r="S4090" i="6"/>
  <c r="R4090" i="6"/>
  <c r="S4091" i="6"/>
  <c r="R4091" i="6"/>
  <c r="S4092" i="6"/>
  <c r="R4092" i="6"/>
  <c r="S4093" i="6"/>
  <c r="R4093" i="6"/>
  <c r="S4094" i="6"/>
  <c r="R4094" i="6"/>
  <c r="S4095" i="6"/>
  <c r="R4095" i="6"/>
  <c r="S4096" i="6"/>
  <c r="R4096" i="6"/>
  <c r="S4097" i="6"/>
  <c r="R4097" i="6"/>
  <c r="S4098" i="6"/>
  <c r="R4098" i="6"/>
  <c r="S4099" i="6"/>
  <c r="R4099" i="6"/>
  <c r="S4100" i="6"/>
  <c r="R4100" i="6"/>
  <c r="S4101" i="6"/>
  <c r="R4101" i="6"/>
  <c r="S4102" i="6"/>
  <c r="R4102" i="6"/>
  <c r="S4103" i="6"/>
  <c r="R4103" i="6"/>
  <c r="S4104" i="6"/>
  <c r="R4104" i="6"/>
  <c r="S4105" i="6"/>
  <c r="R4105" i="6"/>
  <c r="S4106" i="6"/>
  <c r="R4106" i="6"/>
  <c r="S4107" i="6"/>
  <c r="R4107" i="6"/>
  <c r="S4108" i="6"/>
  <c r="R4108" i="6"/>
  <c r="S4109" i="6"/>
  <c r="R4109" i="6"/>
  <c r="S4110" i="6"/>
  <c r="R4110" i="6"/>
  <c r="S4111" i="6"/>
  <c r="R4111" i="6"/>
  <c r="S4112" i="6"/>
  <c r="R4112" i="6"/>
  <c r="S4113" i="6"/>
  <c r="R4113" i="6"/>
  <c r="S4114" i="6"/>
  <c r="R4114" i="6"/>
  <c r="S4115" i="6"/>
  <c r="R4115" i="6"/>
  <c r="S4116" i="6"/>
  <c r="R4116" i="6"/>
  <c r="S4117" i="6"/>
  <c r="R4117" i="6"/>
  <c r="S4118" i="6"/>
  <c r="R4118" i="6"/>
  <c r="S4119" i="6"/>
  <c r="R4119" i="6"/>
  <c r="S4120" i="6"/>
  <c r="R4120" i="6"/>
  <c r="S4121" i="6"/>
  <c r="R4121" i="6"/>
  <c r="S4122" i="6"/>
  <c r="R4122" i="6"/>
  <c r="S4123" i="6"/>
  <c r="R4123" i="6"/>
  <c r="S4124" i="6"/>
  <c r="R4124" i="6"/>
  <c r="S4125" i="6"/>
  <c r="R4125" i="6"/>
  <c r="S4126" i="6"/>
  <c r="R4126" i="6"/>
  <c r="S4127" i="6"/>
  <c r="R4127" i="6"/>
  <c r="S4128" i="6"/>
  <c r="R4128" i="6"/>
  <c r="S4129" i="6"/>
  <c r="R4129" i="6"/>
  <c r="S4130" i="6"/>
  <c r="R4130" i="6"/>
  <c r="S4131" i="6"/>
  <c r="R4131" i="6"/>
  <c r="S4132" i="6"/>
  <c r="R4132" i="6"/>
  <c r="S4133" i="6"/>
  <c r="R4133" i="6"/>
  <c r="S4134" i="6"/>
  <c r="R4134" i="6"/>
  <c r="S4135" i="6"/>
  <c r="R4135" i="6"/>
  <c r="S4136" i="6"/>
  <c r="R4136" i="6"/>
  <c r="S4137" i="6"/>
  <c r="R4137" i="6"/>
  <c r="S4138" i="6"/>
  <c r="R4138" i="6"/>
  <c r="S4139" i="6"/>
  <c r="R4139" i="6"/>
  <c r="S4140" i="6"/>
  <c r="R4140" i="6"/>
  <c r="S4141" i="6"/>
  <c r="R4141" i="6"/>
  <c r="S4142" i="6"/>
  <c r="R4142" i="6"/>
  <c r="S4143" i="6"/>
  <c r="R4143" i="6"/>
  <c r="S4144" i="6"/>
  <c r="R4144" i="6"/>
  <c r="S4145" i="6"/>
  <c r="R4145" i="6"/>
  <c r="S4146" i="6"/>
  <c r="R4146" i="6"/>
  <c r="S4147" i="6"/>
  <c r="R4147" i="6"/>
  <c r="S4148" i="6"/>
  <c r="R4148" i="6"/>
  <c r="S4149" i="6"/>
  <c r="R4149" i="6"/>
  <c r="S4150" i="6"/>
  <c r="R4150" i="6"/>
  <c r="S4151" i="6"/>
  <c r="R4151" i="6"/>
  <c r="S4152" i="6"/>
  <c r="R4152" i="6"/>
  <c r="S4153" i="6"/>
  <c r="R4153" i="6"/>
  <c r="S4154" i="6"/>
  <c r="R4154" i="6"/>
  <c r="S4155" i="6"/>
  <c r="R4155" i="6"/>
  <c r="S4156" i="6"/>
  <c r="R4156" i="6"/>
  <c r="S4157" i="6"/>
  <c r="R4157" i="6"/>
  <c r="S4158" i="6"/>
  <c r="R4158" i="6"/>
  <c r="S4159" i="6"/>
  <c r="R4159" i="6"/>
  <c r="S4160" i="6"/>
  <c r="R4160" i="6"/>
  <c r="S4161" i="6"/>
  <c r="R4161" i="6"/>
  <c r="S4162" i="6"/>
  <c r="R4162" i="6"/>
  <c r="S4163" i="6"/>
  <c r="R4163" i="6"/>
  <c r="S4164" i="6"/>
  <c r="R4164" i="6"/>
  <c r="S4165" i="6"/>
  <c r="R4165" i="6"/>
  <c r="S4166" i="6"/>
  <c r="R4166" i="6"/>
  <c r="S4167" i="6"/>
  <c r="R4167" i="6"/>
  <c r="S4168" i="6"/>
  <c r="R4168" i="6"/>
  <c r="S4169" i="6"/>
  <c r="R4169" i="6"/>
  <c r="S4170" i="6"/>
  <c r="R4170" i="6"/>
  <c r="S4171" i="6"/>
  <c r="R4171" i="6"/>
  <c r="S4172" i="6"/>
  <c r="R4172" i="6"/>
  <c r="S4173" i="6"/>
  <c r="R4173" i="6"/>
  <c r="S4174" i="6"/>
  <c r="R4174" i="6"/>
  <c r="S4175" i="6"/>
  <c r="R4175" i="6"/>
  <c r="S4176" i="6"/>
  <c r="R4176" i="6"/>
  <c r="S4177" i="6"/>
  <c r="R4177" i="6"/>
  <c r="S4178" i="6"/>
  <c r="R4178" i="6"/>
  <c r="S4179" i="6"/>
  <c r="R4179" i="6"/>
  <c r="S4180" i="6"/>
  <c r="R4180" i="6"/>
  <c r="S4181" i="6"/>
  <c r="R4181" i="6"/>
  <c r="S4182" i="6"/>
  <c r="R4182" i="6"/>
  <c r="S4183" i="6"/>
  <c r="R4183" i="6"/>
  <c r="S4184" i="6"/>
  <c r="R4184" i="6"/>
  <c r="S4185" i="6"/>
  <c r="R4185" i="6"/>
  <c r="S4186" i="6"/>
  <c r="R4186" i="6"/>
  <c r="S4187" i="6"/>
  <c r="R4187" i="6"/>
  <c r="S4188" i="6"/>
  <c r="R4188" i="6"/>
  <c r="S4189" i="6"/>
  <c r="R4189" i="6"/>
  <c r="S4190" i="6"/>
  <c r="R4190" i="6"/>
  <c r="S4191" i="6"/>
  <c r="R4191" i="6"/>
  <c r="S4192" i="6"/>
  <c r="R4192" i="6"/>
  <c r="S4193" i="6"/>
  <c r="R4193" i="6"/>
  <c r="S4194" i="6"/>
  <c r="R4194" i="6"/>
  <c r="S4195" i="6"/>
  <c r="R4195" i="6"/>
  <c r="S4196" i="6"/>
  <c r="R4196" i="6"/>
  <c r="S4197" i="6"/>
  <c r="R4197" i="6"/>
  <c r="S4198" i="6"/>
  <c r="R4198" i="6"/>
  <c r="S4199" i="6"/>
  <c r="R4199" i="6"/>
  <c r="S4200" i="6"/>
  <c r="R4200" i="6"/>
  <c r="S4201" i="6"/>
  <c r="R4201" i="6"/>
  <c r="S4202" i="6"/>
  <c r="R4202" i="6"/>
  <c r="S4203" i="6"/>
  <c r="R4203" i="6"/>
  <c r="S4204" i="6"/>
  <c r="R4204" i="6"/>
  <c r="S4205" i="6"/>
  <c r="R4205" i="6"/>
  <c r="S4206" i="6"/>
  <c r="R4206" i="6"/>
  <c r="S4207" i="6"/>
  <c r="R4207" i="6"/>
  <c r="S4208" i="6"/>
  <c r="R4208" i="6"/>
  <c r="S4209" i="6"/>
  <c r="R4209" i="6"/>
  <c r="S4210" i="6"/>
  <c r="R4210" i="6"/>
  <c r="S4211" i="6"/>
  <c r="R4211" i="6"/>
  <c r="S4212" i="6"/>
  <c r="R4212" i="6"/>
  <c r="S4213" i="6"/>
  <c r="R4213" i="6"/>
  <c r="S4214" i="6"/>
  <c r="R4214" i="6"/>
  <c r="S4215" i="6"/>
  <c r="R4215" i="6"/>
  <c r="S4216" i="6"/>
  <c r="R4216" i="6"/>
  <c r="S4217" i="6"/>
  <c r="R4217" i="6"/>
  <c r="S4218" i="6"/>
  <c r="R4218" i="6"/>
  <c r="S4219" i="6"/>
  <c r="R4219" i="6"/>
  <c r="S4220" i="6"/>
  <c r="R4220" i="6"/>
  <c r="S4221" i="6"/>
  <c r="R4221" i="6"/>
  <c r="S4222" i="6"/>
  <c r="R4222" i="6"/>
  <c r="S4223" i="6"/>
  <c r="R4223" i="6"/>
  <c r="S4224" i="6"/>
  <c r="R4224" i="6"/>
  <c r="S4225" i="6"/>
  <c r="R4225" i="6"/>
  <c r="S4226" i="6"/>
  <c r="R4226" i="6"/>
  <c r="S4227" i="6"/>
  <c r="R4227" i="6"/>
  <c r="S4228" i="6"/>
  <c r="R4228" i="6"/>
  <c r="S4229" i="6"/>
  <c r="R4229" i="6"/>
  <c r="S4230" i="6"/>
  <c r="R4230" i="6"/>
  <c r="S4231" i="6"/>
  <c r="R4231" i="6"/>
  <c r="S4232" i="6"/>
  <c r="R4232" i="6"/>
  <c r="S4233" i="6"/>
  <c r="R4233" i="6"/>
  <c r="S4234" i="6"/>
  <c r="R4234" i="6"/>
  <c r="S4235" i="6"/>
  <c r="R4235" i="6"/>
  <c r="S4236" i="6"/>
  <c r="R4236" i="6"/>
  <c r="S4237" i="6"/>
  <c r="R4237" i="6"/>
  <c r="S4238" i="6"/>
  <c r="R4238" i="6"/>
  <c r="S4239" i="6"/>
  <c r="R4239" i="6"/>
  <c r="S4240" i="6"/>
  <c r="R4240" i="6"/>
  <c r="S4241" i="6"/>
  <c r="R4241" i="6"/>
  <c r="S4242" i="6"/>
  <c r="R4242" i="6"/>
  <c r="S4243" i="6"/>
  <c r="R4243" i="6"/>
  <c r="S4244" i="6"/>
  <c r="R4244" i="6"/>
  <c r="S4245" i="6"/>
  <c r="R4245" i="6"/>
  <c r="S4246" i="6"/>
  <c r="R4246" i="6"/>
  <c r="S4247" i="6"/>
  <c r="R4247" i="6"/>
  <c r="S4248" i="6"/>
  <c r="R4248" i="6"/>
  <c r="S4249" i="6"/>
  <c r="R4249" i="6"/>
  <c r="S4250" i="6"/>
  <c r="R4250" i="6"/>
  <c r="S4251" i="6"/>
  <c r="R4251" i="6"/>
  <c r="S4252" i="6"/>
  <c r="R4252" i="6"/>
  <c r="S4253" i="6"/>
  <c r="R4253" i="6"/>
  <c r="S4254" i="6"/>
  <c r="R4254" i="6"/>
  <c r="S4255" i="6"/>
  <c r="R4255" i="6"/>
  <c r="S4256" i="6"/>
  <c r="R4256" i="6"/>
  <c r="S4257" i="6"/>
  <c r="R4257" i="6"/>
  <c r="S4258" i="6"/>
  <c r="R4258" i="6"/>
  <c r="S4259" i="6"/>
  <c r="R4259" i="6"/>
  <c r="S4260" i="6"/>
  <c r="R4260" i="6"/>
  <c r="S4261" i="6"/>
  <c r="R4261" i="6"/>
  <c r="S4262" i="6"/>
  <c r="R4262" i="6"/>
  <c r="S4263" i="6"/>
  <c r="R4263" i="6"/>
  <c r="S4264" i="6"/>
  <c r="R4264" i="6"/>
  <c r="S4265" i="6"/>
  <c r="R4265" i="6"/>
  <c r="S4266" i="6"/>
  <c r="R4266" i="6"/>
  <c r="S4267" i="6"/>
  <c r="R4267" i="6"/>
  <c r="S4268" i="6"/>
  <c r="R4268" i="6"/>
  <c r="S4269" i="6"/>
  <c r="R4269" i="6"/>
  <c r="S4270" i="6"/>
  <c r="R4270" i="6"/>
  <c r="S4271" i="6"/>
  <c r="R4271" i="6"/>
  <c r="S4272" i="6"/>
  <c r="R4272" i="6"/>
  <c r="S4273" i="6"/>
  <c r="R4273" i="6"/>
  <c r="S4274" i="6"/>
  <c r="R4274" i="6"/>
  <c r="S4275" i="6"/>
  <c r="R4275" i="6"/>
  <c r="S4276" i="6"/>
  <c r="R4276" i="6"/>
  <c r="S4277" i="6"/>
  <c r="R4277" i="6"/>
  <c r="S4278" i="6"/>
  <c r="R4278" i="6"/>
  <c r="S4279" i="6"/>
  <c r="R4279" i="6"/>
  <c r="S4280" i="6"/>
  <c r="R4280" i="6"/>
  <c r="S4281" i="6"/>
  <c r="R4281" i="6"/>
  <c r="S4282" i="6"/>
  <c r="R4282" i="6"/>
  <c r="S4283" i="6"/>
  <c r="R4283" i="6"/>
  <c r="S4284" i="6"/>
  <c r="R4284" i="6"/>
  <c r="S4285" i="6"/>
  <c r="R4285" i="6"/>
  <c r="S4286" i="6"/>
  <c r="R4286" i="6"/>
  <c r="S4287" i="6"/>
  <c r="R4287" i="6"/>
  <c r="S4288" i="6"/>
  <c r="R4288" i="6"/>
  <c r="S4289" i="6"/>
  <c r="R4289" i="6"/>
  <c r="S4290" i="6"/>
  <c r="R4290" i="6"/>
  <c r="S4291" i="6"/>
  <c r="R4291" i="6"/>
  <c r="S4292" i="6"/>
  <c r="R4292" i="6"/>
  <c r="S4293" i="6"/>
  <c r="R4293" i="6"/>
  <c r="S4294" i="6"/>
  <c r="R4294" i="6"/>
  <c r="S4295" i="6"/>
  <c r="R4295" i="6"/>
  <c r="S4296" i="6"/>
  <c r="R4296" i="6"/>
  <c r="S4297" i="6"/>
  <c r="R4297" i="6"/>
  <c r="S4298" i="6"/>
  <c r="R4298" i="6"/>
  <c r="S4299" i="6"/>
  <c r="R4299" i="6"/>
  <c r="S4300" i="6"/>
  <c r="R4300" i="6"/>
  <c r="S4301" i="6"/>
  <c r="R4301" i="6"/>
  <c r="S4302" i="6"/>
  <c r="R4302" i="6"/>
  <c r="S4303" i="6"/>
  <c r="R4303" i="6"/>
  <c r="S4304" i="6"/>
  <c r="R4304" i="6"/>
  <c r="S4305" i="6"/>
  <c r="R4305" i="6"/>
  <c r="S4306" i="6"/>
  <c r="R4306" i="6"/>
  <c r="S4307" i="6"/>
  <c r="R4307" i="6"/>
  <c r="S4308" i="6"/>
  <c r="R4308" i="6"/>
  <c r="S4309" i="6"/>
  <c r="R4309" i="6"/>
  <c r="S4310" i="6"/>
  <c r="R4310" i="6"/>
  <c r="S4311" i="6"/>
  <c r="R4311" i="6"/>
  <c r="S4312" i="6"/>
  <c r="R4312" i="6"/>
  <c r="S4313" i="6"/>
  <c r="R4313" i="6"/>
  <c r="S4314" i="6"/>
  <c r="R4314" i="6"/>
  <c r="S4315" i="6"/>
  <c r="R4315" i="6"/>
  <c r="S4316" i="6"/>
  <c r="R4316" i="6"/>
  <c r="S4317" i="6"/>
  <c r="R4317" i="6"/>
  <c r="S4318" i="6"/>
  <c r="R4318" i="6"/>
  <c r="S4319" i="6"/>
  <c r="R4319" i="6"/>
  <c r="S4320" i="6"/>
  <c r="R4320" i="6"/>
  <c r="S4321" i="6"/>
  <c r="R4321" i="6"/>
  <c r="S4322" i="6"/>
  <c r="R4322" i="6"/>
  <c r="S4323" i="6"/>
  <c r="R4323" i="6"/>
  <c r="S4324" i="6"/>
  <c r="R4324" i="6"/>
  <c r="S4325" i="6"/>
  <c r="R4325" i="6"/>
  <c r="S4326" i="6"/>
  <c r="R4326" i="6"/>
  <c r="S4327" i="6"/>
  <c r="R4327" i="6"/>
  <c r="S4328" i="6"/>
  <c r="R4328" i="6"/>
  <c r="S4329" i="6"/>
  <c r="R4329" i="6"/>
  <c r="S4330" i="6"/>
  <c r="R4330" i="6"/>
  <c r="S4331" i="6"/>
  <c r="R4331" i="6"/>
  <c r="S4332" i="6"/>
  <c r="R4332" i="6"/>
  <c r="S4333" i="6"/>
  <c r="R4333" i="6"/>
  <c r="S4334" i="6"/>
  <c r="R4334" i="6"/>
  <c r="S4335" i="6"/>
  <c r="R4335" i="6"/>
  <c r="S4336" i="6"/>
  <c r="R4336" i="6"/>
  <c r="S4337" i="6"/>
  <c r="R4337" i="6"/>
  <c r="S4338" i="6"/>
  <c r="R4338" i="6"/>
  <c r="S4339" i="6"/>
  <c r="R4339" i="6"/>
  <c r="S4340" i="6"/>
  <c r="R4340" i="6"/>
  <c r="S4341" i="6"/>
  <c r="R4341" i="6"/>
  <c r="S4342" i="6"/>
  <c r="R4342" i="6"/>
  <c r="S4343" i="6"/>
  <c r="R4343" i="6"/>
  <c r="S4344" i="6"/>
  <c r="R4344" i="6"/>
  <c r="S4345" i="6"/>
  <c r="R4345" i="6"/>
  <c r="S4346" i="6"/>
  <c r="R4346" i="6"/>
  <c r="S4347" i="6"/>
  <c r="R4347" i="6"/>
  <c r="S4348" i="6"/>
  <c r="R4348" i="6"/>
  <c r="S4349" i="6"/>
  <c r="R4349" i="6"/>
  <c r="S4350" i="6"/>
  <c r="R4350" i="6"/>
  <c r="S4351" i="6"/>
  <c r="R4351" i="6"/>
  <c r="S4352" i="6"/>
  <c r="R4352" i="6"/>
  <c r="S4353" i="6"/>
  <c r="R4353" i="6"/>
  <c r="S4354" i="6"/>
  <c r="R4354" i="6"/>
  <c r="S4355" i="6"/>
  <c r="R4355" i="6"/>
  <c r="S4356" i="6"/>
  <c r="R4356" i="6"/>
  <c r="S4357" i="6"/>
  <c r="R4357" i="6"/>
  <c r="S4358" i="6"/>
  <c r="R4358" i="6"/>
  <c r="S4359" i="6"/>
  <c r="R4359" i="6"/>
  <c r="S4360" i="6"/>
  <c r="R4360" i="6"/>
  <c r="S4361" i="6"/>
  <c r="R4361" i="6"/>
  <c r="S4362" i="6"/>
  <c r="R4362" i="6"/>
  <c r="S4363" i="6"/>
  <c r="R4363" i="6"/>
  <c r="S4364" i="6"/>
  <c r="R4364" i="6"/>
  <c r="S4365" i="6"/>
  <c r="R4365" i="6"/>
  <c r="S4366" i="6"/>
  <c r="R4366" i="6"/>
  <c r="S4367" i="6"/>
  <c r="R4367" i="6"/>
  <c r="S4368" i="6"/>
  <c r="R4368" i="6"/>
  <c r="S4369" i="6"/>
  <c r="R4369" i="6"/>
  <c r="S4370" i="6"/>
  <c r="R4370" i="6"/>
  <c r="S4371" i="6"/>
  <c r="R4371" i="6"/>
  <c r="S4372" i="6"/>
  <c r="R4372" i="6"/>
  <c r="S4373" i="6"/>
  <c r="R4373" i="6"/>
  <c r="S4374" i="6"/>
  <c r="R4374" i="6"/>
  <c r="S4375" i="6"/>
  <c r="R4375" i="6"/>
  <c r="S4376" i="6"/>
  <c r="R4376" i="6"/>
  <c r="S4377" i="6"/>
  <c r="R4377" i="6"/>
  <c r="S4378" i="6"/>
  <c r="R4378" i="6"/>
  <c r="S4379" i="6"/>
  <c r="R4379" i="6"/>
  <c r="S4380" i="6"/>
  <c r="R4380" i="6"/>
  <c r="S4381" i="6"/>
  <c r="R4381" i="6"/>
  <c r="S4382" i="6"/>
  <c r="R4382" i="6"/>
  <c r="S4383" i="6"/>
  <c r="R4383" i="6"/>
  <c r="S4384" i="6"/>
  <c r="R4384" i="6"/>
  <c r="S4385" i="6"/>
  <c r="R4385" i="6"/>
  <c r="S4386" i="6"/>
  <c r="R4386" i="6"/>
  <c r="S4387" i="6"/>
  <c r="R4387" i="6"/>
  <c r="S4388" i="6"/>
  <c r="R4388" i="6"/>
  <c r="S4389" i="6"/>
  <c r="R4389" i="6"/>
  <c r="S4390" i="6"/>
  <c r="R4390" i="6"/>
  <c r="S4391" i="6"/>
  <c r="R4391" i="6"/>
  <c r="S4392" i="6"/>
  <c r="R4392" i="6"/>
  <c r="S4393" i="6"/>
  <c r="R4393" i="6"/>
  <c r="S4394" i="6"/>
  <c r="R4394" i="6"/>
  <c r="S4395" i="6"/>
  <c r="R4395" i="6"/>
  <c r="S4396" i="6"/>
  <c r="R4396" i="6"/>
  <c r="S4397" i="6"/>
  <c r="R4397" i="6"/>
  <c r="S4398" i="6"/>
  <c r="R4398" i="6"/>
  <c r="S4399" i="6"/>
  <c r="R4399" i="6"/>
  <c r="S4400" i="6"/>
  <c r="R4400" i="6"/>
  <c r="S4401" i="6"/>
  <c r="R4401" i="6"/>
  <c r="S4402" i="6"/>
  <c r="R4402" i="6"/>
  <c r="S4403" i="6"/>
  <c r="R4403" i="6"/>
  <c r="S4404" i="6"/>
  <c r="R4404" i="6"/>
  <c r="S4405" i="6"/>
  <c r="R4405" i="6"/>
  <c r="S4406" i="6"/>
  <c r="R4406" i="6"/>
  <c r="S4407" i="6"/>
  <c r="R4407" i="6"/>
  <c r="S4408" i="6"/>
  <c r="R4408" i="6"/>
  <c r="S4409" i="6"/>
  <c r="R4409" i="6"/>
  <c r="S4410" i="6"/>
  <c r="R4410" i="6"/>
  <c r="S4411" i="6"/>
  <c r="R4411" i="6"/>
  <c r="S4412" i="6"/>
  <c r="R4412" i="6"/>
  <c r="S4413" i="6"/>
  <c r="R4413" i="6"/>
  <c r="S4414" i="6"/>
  <c r="R4414" i="6"/>
  <c r="S4415" i="6"/>
  <c r="R4415" i="6"/>
  <c r="S4416" i="6"/>
  <c r="R4416" i="6"/>
  <c r="S4417" i="6"/>
  <c r="R4417" i="6"/>
  <c r="S4418" i="6"/>
  <c r="R4418" i="6"/>
  <c r="S4419" i="6"/>
  <c r="R4419" i="6"/>
  <c r="S4420" i="6"/>
  <c r="R4420" i="6"/>
  <c r="S4421" i="6"/>
  <c r="R4421" i="6"/>
  <c r="S4422" i="6"/>
  <c r="R4422" i="6"/>
  <c r="S4423" i="6"/>
  <c r="R4423" i="6"/>
  <c r="S4424" i="6"/>
  <c r="R4424" i="6"/>
  <c r="S4425" i="6"/>
  <c r="R4425" i="6"/>
  <c r="S4426" i="6"/>
  <c r="R4426" i="6"/>
  <c r="S4427" i="6"/>
  <c r="R4427" i="6"/>
  <c r="S4428" i="6"/>
  <c r="R4428" i="6"/>
  <c r="S4429" i="6"/>
  <c r="R4429" i="6"/>
  <c r="S4430" i="6"/>
  <c r="R4430" i="6"/>
  <c r="S4431" i="6"/>
  <c r="R4431" i="6"/>
  <c r="S4432" i="6"/>
  <c r="R4432" i="6"/>
  <c r="S4433" i="6"/>
  <c r="R4433" i="6"/>
  <c r="S4434" i="6"/>
  <c r="R4434" i="6"/>
  <c r="S4435" i="6"/>
  <c r="R4435" i="6"/>
  <c r="S4436" i="6"/>
  <c r="R4436" i="6"/>
  <c r="S4437" i="6"/>
  <c r="R4437" i="6"/>
  <c r="S4438" i="6"/>
  <c r="R4438" i="6"/>
  <c r="S4439" i="6"/>
  <c r="R4439" i="6"/>
  <c r="S4440" i="6"/>
  <c r="R4440" i="6"/>
  <c r="S4441" i="6"/>
  <c r="R4441" i="6"/>
  <c r="S4442" i="6"/>
  <c r="R4442" i="6"/>
  <c r="S4443" i="6"/>
  <c r="R4443" i="6"/>
  <c r="S4444" i="6"/>
  <c r="R4444" i="6"/>
  <c r="S4445" i="6"/>
  <c r="R4445" i="6"/>
  <c r="S4446" i="6"/>
  <c r="R4446" i="6"/>
  <c r="S4447" i="6"/>
  <c r="R4447" i="6"/>
  <c r="S4448" i="6"/>
  <c r="R4448" i="6"/>
  <c r="S4449" i="6"/>
  <c r="R4449" i="6"/>
  <c r="S4450" i="6"/>
  <c r="R4450" i="6"/>
  <c r="S4451" i="6"/>
  <c r="R4451" i="6"/>
  <c r="S4452" i="6"/>
  <c r="R4452" i="6"/>
  <c r="S4453" i="6"/>
  <c r="R4453" i="6"/>
  <c r="S4454" i="6"/>
  <c r="R4454" i="6"/>
  <c r="S4455" i="6"/>
  <c r="R4455" i="6"/>
  <c r="S4456" i="6"/>
  <c r="R4456" i="6"/>
  <c r="S4457" i="6"/>
  <c r="R4457" i="6"/>
  <c r="S4458" i="6"/>
  <c r="R4458" i="6"/>
  <c r="S4459" i="6"/>
  <c r="R4459" i="6"/>
  <c r="S4460" i="6"/>
  <c r="R4460" i="6"/>
  <c r="S4461" i="6"/>
  <c r="R4461" i="6"/>
  <c r="S4462" i="6"/>
  <c r="R4462" i="6"/>
  <c r="S4463" i="6"/>
  <c r="R4463" i="6"/>
  <c r="S4464" i="6"/>
  <c r="R4464" i="6"/>
  <c r="S4465" i="6"/>
  <c r="R4465" i="6"/>
  <c r="S4466" i="6"/>
  <c r="R4466" i="6"/>
  <c r="S4467" i="6"/>
  <c r="R4467" i="6"/>
  <c r="S4468" i="6"/>
  <c r="R4468" i="6"/>
  <c r="S4469" i="6"/>
  <c r="R4469" i="6"/>
  <c r="S4470" i="6"/>
  <c r="R4470" i="6"/>
  <c r="S4471" i="6"/>
  <c r="R4471" i="6"/>
  <c r="S4472" i="6"/>
  <c r="R4472" i="6"/>
  <c r="S4473" i="6"/>
  <c r="R4473" i="6"/>
  <c r="S4474" i="6"/>
  <c r="R4474" i="6"/>
  <c r="S4475" i="6"/>
  <c r="R4475" i="6"/>
  <c r="S4476" i="6"/>
  <c r="R4476" i="6"/>
  <c r="S4477" i="6"/>
  <c r="R4477" i="6"/>
  <c r="S4478" i="6"/>
  <c r="R4478" i="6"/>
  <c r="S4479" i="6"/>
  <c r="R4479" i="6"/>
  <c r="S4480" i="6"/>
  <c r="R4480" i="6"/>
  <c r="S4481" i="6"/>
  <c r="R4481" i="6"/>
  <c r="S4482" i="6"/>
  <c r="R4482" i="6"/>
  <c r="S4483" i="6"/>
  <c r="R4483" i="6"/>
  <c r="S4484" i="6"/>
  <c r="R4484" i="6"/>
  <c r="S4485" i="6"/>
  <c r="R4485" i="6"/>
  <c r="S4486" i="6"/>
  <c r="R4486" i="6"/>
  <c r="S4487" i="6"/>
  <c r="R4487" i="6"/>
  <c r="S4488" i="6"/>
  <c r="R4488" i="6"/>
  <c r="S4489" i="6"/>
  <c r="R4489" i="6"/>
  <c r="S4490" i="6"/>
  <c r="R4490" i="6"/>
  <c r="S4491" i="6"/>
  <c r="R4491" i="6"/>
  <c r="S4492" i="6"/>
  <c r="R4492" i="6"/>
  <c r="S4493" i="6"/>
  <c r="R4493" i="6"/>
  <c r="S4494" i="6"/>
  <c r="R4494" i="6"/>
  <c r="S4495" i="6"/>
  <c r="R4495" i="6"/>
  <c r="S4496" i="6"/>
  <c r="R4496" i="6"/>
  <c r="S4497" i="6"/>
  <c r="R4497" i="6"/>
  <c r="S4498" i="6"/>
  <c r="R4498" i="6"/>
  <c r="S4499" i="6"/>
  <c r="R4499" i="6"/>
  <c r="S4500" i="6"/>
  <c r="R4500" i="6"/>
  <c r="S4501" i="6"/>
  <c r="R4501" i="6"/>
  <c r="S4502" i="6"/>
  <c r="R4502" i="6"/>
  <c r="S4503" i="6"/>
  <c r="R4503" i="6"/>
  <c r="S4504" i="6"/>
  <c r="R4504" i="6"/>
  <c r="S4505" i="6"/>
  <c r="R4505" i="6"/>
  <c r="S4506" i="6"/>
  <c r="R4506" i="6"/>
  <c r="S4507" i="6"/>
  <c r="R4507" i="6"/>
  <c r="S4508" i="6"/>
  <c r="R4508" i="6"/>
  <c r="S4509" i="6"/>
  <c r="R4509" i="6"/>
  <c r="S4510" i="6"/>
  <c r="R4510" i="6"/>
  <c r="S4511" i="6"/>
  <c r="R4511" i="6"/>
  <c r="S4512" i="6"/>
  <c r="R4512" i="6"/>
  <c r="S4513" i="6"/>
  <c r="R4513" i="6"/>
  <c r="S4514" i="6"/>
  <c r="R4514" i="6"/>
  <c r="S4515" i="6"/>
  <c r="R4515" i="6"/>
  <c r="S4516" i="6"/>
  <c r="R4516" i="6"/>
  <c r="S4517" i="6"/>
  <c r="R4517" i="6"/>
  <c r="S4518" i="6"/>
  <c r="R4518" i="6"/>
  <c r="S4519" i="6"/>
  <c r="R4519" i="6"/>
  <c r="S4520" i="6"/>
  <c r="R4520" i="6"/>
  <c r="S4521" i="6"/>
  <c r="R4521" i="6"/>
  <c r="S4522" i="6"/>
  <c r="R4522" i="6"/>
  <c r="S4523" i="6"/>
  <c r="R4523" i="6"/>
  <c r="S4524" i="6"/>
  <c r="R4524" i="6"/>
  <c r="S4525" i="6"/>
  <c r="R4525" i="6"/>
  <c r="S4526" i="6"/>
  <c r="R4526" i="6"/>
  <c r="S4527" i="6"/>
  <c r="R4527" i="6"/>
  <c r="S4528" i="6"/>
  <c r="R4528" i="6"/>
  <c r="S4529" i="6"/>
  <c r="R4529" i="6"/>
  <c r="S4530" i="6"/>
  <c r="R4530" i="6"/>
  <c r="S4531" i="6"/>
  <c r="R4531" i="6"/>
  <c r="S4532" i="6"/>
  <c r="R4532" i="6"/>
  <c r="S4533" i="6"/>
  <c r="R4533" i="6"/>
  <c r="S4534" i="6"/>
  <c r="R4534" i="6"/>
  <c r="S4535" i="6"/>
  <c r="R4535" i="6"/>
  <c r="S4536" i="6"/>
  <c r="R4536" i="6"/>
  <c r="S4537" i="6"/>
  <c r="R4537" i="6"/>
  <c r="S4538" i="6"/>
  <c r="R4538" i="6"/>
  <c r="S4539" i="6"/>
  <c r="R4539" i="6"/>
  <c r="S4540" i="6"/>
  <c r="R4540" i="6"/>
  <c r="S4541" i="6"/>
  <c r="R4541" i="6"/>
  <c r="S4542" i="6"/>
  <c r="R4542" i="6"/>
  <c r="S4543" i="6"/>
  <c r="R4543" i="6"/>
  <c r="S4544" i="6"/>
  <c r="R4544" i="6"/>
  <c r="S4545" i="6"/>
  <c r="R4545" i="6"/>
  <c r="S4546" i="6"/>
  <c r="R4546" i="6"/>
  <c r="S4547" i="6"/>
  <c r="R4547" i="6"/>
  <c r="S4548" i="6"/>
  <c r="R4548" i="6"/>
  <c r="S4549" i="6"/>
  <c r="R4549" i="6"/>
  <c r="S4550" i="6"/>
  <c r="R4550" i="6"/>
  <c r="S4551" i="6"/>
  <c r="R4551" i="6"/>
  <c r="S4552" i="6"/>
  <c r="R4552" i="6"/>
  <c r="S4553" i="6"/>
  <c r="R4553" i="6"/>
  <c r="S4554" i="6"/>
  <c r="R4554" i="6"/>
  <c r="S4555" i="6"/>
  <c r="R4555" i="6"/>
  <c r="S4556" i="6"/>
  <c r="R4556" i="6"/>
  <c r="S4557" i="6"/>
  <c r="R4557" i="6"/>
  <c r="S4558" i="6"/>
  <c r="R4558" i="6"/>
  <c r="S4559" i="6"/>
  <c r="R4559" i="6"/>
  <c r="S4560" i="6"/>
  <c r="R4560" i="6"/>
  <c r="S4561" i="6"/>
  <c r="R4561" i="6"/>
  <c r="S4562" i="6"/>
  <c r="R4562" i="6"/>
  <c r="S4563" i="6"/>
  <c r="R4563" i="6"/>
  <c r="S4564" i="6"/>
  <c r="R4564" i="6"/>
  <c r="S4565" i="6"/>
  <c r="R4565" i="6"/>
  <c r="S4566" i="6"/>
  <c r="R4566" i="6"/>
  <c r="S4567" i="6"/>
  <c r="R4567" i="6"/>
  <c r="S4568" i="6"/>
  <c r="R4568" i="6"/>
  <c r="S4569" i="6"/>
  <c r="R4569" i="6"/>
  <c r="S4570" i="6"/>
  <c r="R4570" i="6"/>
  <c r="S4571" i="6"/>
  <c r="R4571" i="6"/>
  <c r="S4572" i="6"/>
  <c r="R4572" i="6"/>
  <c r="S4573" i="6"/>
  <c r="R4573" i="6"/>
  <c r="S4574" i="6"/>
  <c r="R4574" i="6"/>
  <c r="S4575" i="6"/>
  <c r="R4575" i="6"/>
  <c r="S4576" i="6"/>
  <c r="R4576" i="6"/>
  <c r="S4577" i="6"/>
  <c r="R4577" i="6"/>
  <c r="S4578" i="6"/>
  <c r="R4578" i="6"/>
  <c r="S4579" i="6"/>
  <c r="R4579" i="6"/>
  <c r="S4580" i="6"/>
  <c r="R4580" i="6"/>
  <c r="S4581" i="6"/>
  <c r="R4581" i="6"/>
  <c r="S4582" i="6"/>
  <c r="R4582" i="6"/>
  <c r="S4583" i="6"/>
  <c r="R4583" i="6"/>
  <c r="S4584" i="6"/>
  <c r="R4584" i="6"/>
  <c r="S4585" i="6"/>
  <c r="R4585" i="6"/>
  <c r="S4586" i="6"/>
  <c r="R4586" i="6"/>
  <c r="S4587" i="6"/>
  <c r="R4587" i="6"/>
  <c r="S4588" i="6"/>
  <c r="R4588" i="6"/>
  <c r="S4589" i="6"/>
  <c r="R4589" i="6"/>
  <c r="S4590" i="6"/>
  <c r="R4590" i="6"/>
  <c r="S4591" i="6"/>
  <c r="R4591" i="6"/>
  <c r="S4592" i="6"/>
  <c r="R4592" i="6"/>
  <c r="S4593" i="6"/>
  <c r="R4593" i="6"/>
  <c r="S4594" i="6"/>
  <c r="R4594" i="6"/>
  <c r="S4595" i="6"/>
  <c r="R4595" i="6"/>
  <c r="S4596" i="6"/>
  <c r="R4596" i="6"/>
  <c r="S4597" i="6"/>
  <c r="R4597" i="6"/>
  <c r="S4598" i="6"/>
  <c r="R4598" i="6"/>
  <c r="S4599" i="6"/>
  <c r="R4599" i="6"/>
  <c r="S4600" i="6"/>
  <c r="R4600" i="6"/>
  <c r="S4601" i="6"/>
  <c r="R4601" i="6"/>
  <c r="S4602" i="6"/>
  <c r="R4602" i="6"/>
  <c r="S4603" i="6"/>
  <c r="R4603" i="6"/>
  <c r="S4604" i="6"/>
  <c r="R4604" i="6"/>
  <c r="S4605" i="6"/>
  <c r="R4605" i="6"/>
  <c r="S4606" i="6"/>
  <c r="R4606" i="6"/>
  <c r="S4607" i="6"/>
  <c r="R4607" i="6"/>
  <c r="S4608" i="6"/>
  <c r="R4608" i="6"/>
  <c r="S4609" i="6"/>
  <c r="R4609" i="6"/>
  <c r="S4610" i="6"/>
  <c r="R4610" i="6"/>
  <c r="S4611" i="6"/>
  <c r="R4611" i="6"/>
  <c r="S4612" i="6"/>
  <c r="R4612" i="6"/>
  <c r="S4613" i="6"/>
  <c r="R4613" i="6"/>
  <c r="S4614" i="6"/>
  <c r="R4614" i="6"/>
  <c r="S4615" i="6"/>
  <c r="R4615" i="6"/>
  <c r="S4616" i="6"/>
  <c r="R4616" i="6"/>
  <c r="S4617" i="6"/>
  <c r="R4617" i="6"/>
  <c r="S4618" i="6"/>
  <c r="R4618" i="6"/>
  <c r="S4619" i="6"/>
  <c r="R4619" i="6"/>
  <c r="S4620" i="6"/>
  <c r="R4620" i="6"/>
  <c r="S4621" i="6"/>
  <c r="R4621" i="6"/>
  <c r="S4622" i="6"/>
  <c r="R4622" i="6"/>
  <c r="S4623" i="6"/>
  <c r="R4623" i="6"/>
  <c r="S4624" i="6"/>
  <c r="R4624" i="6"/>
  <c r="S4625" i="6"/>
  <c r="R4625" i="6"/>
  <c r="S4626" i="6"/>
  <c r="R4626" i="6"/>
  <c r="S4627" i="6"/>
  <c r="R4627" i="6"/>
  <c r="S4628" i="6"/>
  <c r="R4628" i="6"/>
  <c r="S4629" i="6"/>
  <c r="R4629" i="6"/>
  <c r="S4630" i="6"/>
  <c r="R4630" i="6"/>
  <c r="S4631" i="6"/>
  <c r="R4631" i="6"/>
  <c r="S4632" i="6"/>
  <c r="R4632" i="6"/>
  <c r="S4633" i="6"/>
  <c r="R4633" i="6"/>
  <c r="S4634" i="6"/>
  <c r="R4634" i="6"/>
  <c r="S4635" i="6"/>
  <c r="R4635" i="6"/>
  <c r="S4636" i="6"/>
  <c r="R4636" i="6"/>
  <c r="S4637" i="6"/>
  <c r="R4637" i="6"/>
  <c r="S4638" i="6"/>
  <c r="R4638" i="6"/>
  <c r="S4639" i="6"/>
  <c r="R4639" i="6"/>
  <c r="S4640" i="6"/>
  <c r="R4640" i="6"/>
  <c r="S4641" i="6"/>
  <c r="R4641" i="6"/>
  <c r="S4642" i="6"/>
  <c r="R4642" i="6"/>
  <c r="S4643" i="6"/>
  <c r="R4643" i="6"/>
  <c r="S4644" i="6"/>
  <c r="R4644" i="6"/>
  <c r="S4645" i="6"/>
  <c r="R4645" i="6"/>
  <c r="S4646" i="6"/>
  <c r="R4646" i="6"/>
  <c r="S4647" i="6"/>
  <c r="R4647" i="6"/>
  <c r="S4648" i="6"/>
  <c r="R4648" i="6"/>
  <c r="S4649" i="6"/>
  <c r="R4649" i="6"/>
  <c r="S4650" i="6"/>
  <c r="R4650" i="6"/>
  <c r="S4651" i="6"/>
  <c r="R4651" i="6"/>
  <c r="S4652" i="6"/>
  <c r="R4652" i="6"/>
  <c r="S4653" i="6"/>
  <c r="R4653" i="6"/>
  <c r="S4654" i="6"/>
  <c r="R4654" i="6"/>
  <c r="S4655" i="6"/>
  <c r="R4655" i="6"/>
  <c r="S4656" i="6"/>
  <c r="R4656" i="6"/>
  <c r="S4657" i="6"/>
  <c r="R4657" i="6"/>
  <c r="S4658" i="6"/>
  <c r="R4658" i="6"/>
  <c r="S4659" i="6"/>
  <c r="R4659" i="6"/>
  <c r="S4660" i="6"/>
  <c r="R4660" i="6"/>
  <c r="S4661" i="6"/>
  <c r="R4661" i="6"/>
  <c r="S4662" i="6"/>
  <c r="R4662" i="6"/>
  <c r="S4663" i="6"/>
  <c r="R4663" i="6"/>
  <c r="S4664" i="6"/>
  <c r="R4664" i="6"/>
  <c r="S4665" i="6"/>
  <c r="R4665" i="6"/>
  <c r="S4666" i="6"/>
  <c r="R4666" i="6"/>
  <c r="S4667" i="6"/>
  <c r="R4667" i="6"/>
  <c r="S4668" i="6"/>
  <c r="R4668" i="6"/>
  <c r="S4669" i="6"/>
  <c r="R4669" i="6"/>
  <c r="S4670" i="6"/>
  <c r="R4670" i="6"/>
  <c r="S4671" i="6"/>
  <c r="R4671" i="6"/>
  <c r="S4672" i="6"/>
  <c r="R4672" i="6"/>
  <c r="S4673" i="6"/>
  <c r="R4673" i="6"/>
  <c r="S4674" i="6"/>
  <c r="R4674" i="6"/>
  <c r="S4675" i="6"/>
  <c r="R4675" i="6"/>
  <c r="S4676" i="6"/>
  <c r="R4676" i="6"/>
  <c r="S4677" i="6"/>
  <c r="R4677" i="6"/>
  <c r="S4678" i="6"/>
  <c r="R4678" i="6"/>
  <c r="S4679" i="6"/>
  <c r="R4679" i="6"/>
  <c r="S4680" i="6"/>
  <c r="R4680" i="6"/>
  <c r="S4681" i="6"/>
  <c r="R4681" i="6"/>
  <c r="S4682" i="6"/>
  <c r="R4682" i="6"/>
  <c r="S4683" i="6"/>
  <c r="R4683" i="6"/>
  <c r="S4684" i="6"/>
  <c r="R4684" i="6"/>
  <c r="S4685" i="6"/>
  <c r="R4685" i="6"/>
  <c r="S4686" i="6"/>
  <c r="R4686" i="6"/>
  <c r="S4687" i="6"/>
  <c r="R4687" i="6"/>
  <c r="S4688" i="6"/>
  <c r="R4688" i="6"/>
  <c r="S4689" i="6"/>
  <c r="R4689" i="6"/>
  <c r="S4690" i="6"/>
  <c r="R4690" i="6"/>
  <c r="S4691" i="6"/>
  <c r="R4691" i="6"/>
  <c r="S4692" i="6"/>
  <c r="R4692" i="6"/>
  <c r="S4693" i="6"/>
  <c r="R4693" i="6"/>
  <c r="S4694" i="6"/>
  <c r="R4694" i="6"/>
  <c r="S4695" i="6"/>
  <c r="R4695" i="6"/>
  <c r="S4696" i="6"/>
  <c r="R4696" i="6"/>
  <c r="S4697" i="6"/>
  <c r="R4697" i="6"/>
  <c r="S4698" i="6"/>
  <c r="R4698" i="6"/>
  <c r="S4699" i="6"/>
  <c r="R4699" i="6"/>
  <c r="S4700" i="6"/>
  <c r="R4700" i="6"/>
  <c r="S4701" i="6"/>
  <c r="R4701" i="6"/>
  <c r="S4702" i="6"/>
  <c r="R4702" i="6"/>
  <c r="S4703" i="6"/>
  <c r="R4703" i="6"/>
  <c r="S4704" i="6"/>
  <c r="R4704" i="6"/>
  <c r="S4705" i="6"/>
  <c r="R4705" i="6"/>
  <c r="S4706" i="6"/>
  <c r="R4706" i="6"/>
  <c r="S4707" i="6"/>
  <c r="R4707" i="6"/>
  <c r="S4708" i="6"/>
  <c r="R4708" i="6"/>
  <c r="S4709" i="6"/>
  <c r="R4709" i="6"/>
  <c r="S4710" i="6"/>
  <c r="R4710" i="6"/>
  <c r="S4711" i="6"/>
  <c r="R4711" i="6"/>
  <c r="S4712" i="6"/>
  <c r="R4712" i="6"/>
  <c r="S4713" i="6"/>
  <c r="R4713" i="6"/>
  <c r="S4714" i="6"/>
  <c r="R4714" i="6"/>
  <c r="S4715" i="6"/>
  <c r="R4715" i="6"/>
  <c r="S4716" i="6"/>
  <c r="R4716" i="6"/>
  <c r="S4717" i="6"/>
  <c r="R4717" i="6"/>
  <c r="S4718" i="6"/>
  <c r="R4718" i="6"/>
  <c r="S4719" i="6"/>
  <c r="R4719" i="6"/>
  <c r="S4720" i="6"/>
  <c r="R4720" i="6"/>
  <c r="S4721" i="6"/>
  <c r="R4721" i="6"/>
  <c r="S4722" i="6"/>
  <c r="R4722" i="6"/>
  <c r="S4723" i="6"/>
  <c r="R4723" i="6"/>
  <c r="S4724" i="6"/>
  <c r="R4724" i="6"/>
  <c r="S4725" i="6"/>
  <c r="R4725" i="6"/>
  <c r="S4726" i="6"/>
  <c r="R4726" i="6"/>
  <c r="S4727" i="6"/>
  <c r="R4727" i="6"/>
  <c r="S4728" i="6"/>
  <c r="R4728" i="6"/>
  <c r="S4729" i="6"/>
  <c r="R4729" i="6"/>
  <c r="S4730" i="6"/>
  <c r="R4730" i="6"/>
  <c r="S4731" i="6"/>
  <c r="R4731" i="6"/>
  <c r="S4732" i="6"/>
  <c r="R4732" i="6"/>
  <c r="S4733" i="6"/>
  <c r="R4733" i="6"/>
  <c r="S4734" i="6"/>
  <c r="R4734" i="6"/>
  <c r="S4735" i="6"/>
  <c r="R4735" i="6"/>
  <c r="S4736" i="6"/>
  <c r="R4736" i="6"/>
  <c r="S4737" i="6"/>
  <c r="R4737" i="6"/>
  <c r="S4738" i="6"/>
  <c r="R4738" i="6"/>
  <c r="S4739" i="6"/>
  <c r="R4739" i="6"/>
  <c r="S4740" i="6"/>
  <c r="R4740" i="6"/>
  <c r="S4741" i="6"/>
  <c r="R4741" i="6"/>
  <c r="S4742" i="6"/>
  <c r="R4742" i="6"/>
  <c r="S4743" i="6"/>
  <c r="R4743" i="6"/>
  <c r="S4744" i="6"/>
  <c r="R4744" i="6"/>
  <c r="S4745" i="6"/>
  <c r="R4745" i="6"/>
  <c r="S4746" i="6"/>
  <c r="R4746" i="6"/>
  <c r="S4747" i="6"/>
  <c r="R4747" i="6"/>
  <c r="S4748" i="6"/>
  <c r="R4748" i="6"/>
  <c r="S4749" i="6"/>
  <c r="R4749" i="6"/>
  <c r="S4750" i="6"/>
  <c r="R4750" i="6"/>
  <c r="S4751" i="6"/>
  <c r="R4751" i="6"/>
  <c r="S4752" i="6"/>
  <c r="R4752" i="6"/>
  <c r="S4753" i="6"/>
  <c r="R4753" i="6"/>
  <c r="S4754" i="6"/>
  <c r="R4754" i="6"/>
  <c r="S4755" i="6"/>
  <c r="R4755" i="6"/>
  <c r="S4756" i="6"/>
  <c r="R4756" i="6"/>
  <c r="S4757" i="6"/>
  <c r="R4757" i="6"/>
  <c r="S4758" i="6"/>
  <c r="R4758" i="6"/>
  <c r="S4759" i="6"/>
  <c r="R4759" i="6"/>
  <c r="S4760" i="6"/>
  <c r="R4760" i="6"/>
  <c r="S4761" i="6"/>
  <c r="R4761" i="6"/>
  <c r="S4762" i="6"/>
  <c r="R4762" i="6"/>
  <c r="S4763" i="6"/>
  <c r="R4763" i="6"/>
  <c r="S4764" i="6"/>
  <c r="R4764" i="6"/>
  <c r="S4765" i="6"/>
  <c r="R4765" i="6"/>
  <c r="S4766" i="6"/>
  <c r="R4766" i="6"/>
  <c r="S4767" i="6"/>
  <c r="R4767" i="6"/>
  <c r="S4768" i="6"/>
  <c r="R4768" i="6"/>
  <c r="S4769" i="6"/>
  <c r="R4769" i="6"/>
  <c r="S4770" i="6"/>
  <c r="R4770" i="6"/>
  <c r="S4771" i="6"/>
  <c r="R4771" i="6"/>
  <c r="S4772" i="6"/>
  <c r="R4772" i="6"/>
  <c r="S4773" i="6"/>
  <c r="R4773" i="6"/>
  <c r="S4774" i="6"/>
  <c r="R4774" i="6"/>
  <c r="S4775" i="6"/>
  <c r="R4775" i="6"/>
  <c r="S4776" i="6"/>
  <c r="R4776" i="6"/>
  <c r="S4777" i="6"/>
  <c r="R4777" i="6"/>
  <c r="S4778" i="6"/>
  <c r="R4778" i="6"/>
  <c r="S4779" i="6"/>
  <c r="R4779" i="6"/>
  <c r="S4780" i="6"/>
  <c r="R4780" i="6"/>
  <c r="S4781" i="6"/>
  <c r="R4781" i="6"/>
  <c r="S4782" i="6"/>
  <c r="R4782" i="6"/>
  <c r="S4783" i="6"/>
  <c r="R4783" i="6"/>
  <c r="S4784" i="6"/>
  <c r="R4784" i="6"/>
  <c r="S4785" i="6"/>
  <c r="R4785" i="6"/>
  <c r="S4786" i="6"/>
  <c r="R4786" i="6"/>
  <c r="S4787" i="6"/>
  <c r="R4787" i="6"/>
  <c r="S4788" i="6"/>
  <c r="R4788" i="6"/>
  <c r="S4789" i="6"/>
  <c r="R4789" i="6"/>
  <c r="S4790" i="6"/>
  <c r="R4790" i="6"/>
  <c r="S4791" i="6"/>
  <c r="R4791" i="6"/>
  <c r="S4792" i="6"/>
  <c r="R4792" i="6"/>
  <c r="S4793" i="6"/>
  <c r="R4793" i="6"/>
  <c r="S4794" i="6"/>
  <c r="R4794" i="6"/>
  <c r="S4795" i="6"/>
  <c r="R4795" i="6"/>
  <c r="S4796" i="6"/>
  <c r="R4796" i="6"/>
  <c r="S4797" i="6"/>
  <c r="R4797" i="6"/>
  <c r="S4798" i="6"/>
  <c r="R4798" i="6"/>
  <c r="S4799" i="6"/>
  <c r="R4799" i="6"/>
  <c r="S4800" i="6"/>
  <c r="R4800" i="6"/>
  <c r="S4801" i="6"/>
  <c r="R4801" i="6"/>
  <c r="S4802" i="6"/>
  <c r="R4802" i="6"/>
  <c r="S4803" i="6"/>
  <c r="R4803" i="6"/>
  <c r="S4804" i="6"/>
  <c r="R4804" i="6"/>
  <c r="S4805" i="6"/>
  <c r="R4805" i="6"/>
  <c r="S4806" i="6"/>
  <c r="R4806" i="6"/>
  <c r="S4807" i="6"/>
  <c r="R4807" i="6"/>
  <c r="S4808" i="6"/>
  <c r="R4808" i="6"/>
  <c r="S4809" i="6"/>
  <c r="R4809" i="6"/>
  <c r="S4810" i="6"/>
  <c r="R4810" i="6"/>
  <c r="S4811" i="6"/>
  <c r="R4811" i="6"/>
  <c r="S4812" i="6"/>
  <c r="R4812" i="6"/>
  <c r="S4813" i="6"/>
  <c r="R4813" i="6"/>
  <c r="S4814" i="6"/>
  <c r="R4814" i="6"/>
  <c r="S4815" i="6"/>
  <c r="R4815" i="6"/>
  <c r="S4816" i="6"/>
  <c r="R4816" i="6"/>
  <c r="S4817" i="6"/>
  <c r="R4817" i="6"/>
  <c r="S4818" i="6"/>
  <c r="R4818" i="6"/>
  <c r="S4819" i="6"/>
  <c r="R4819" i="6"/>
  <c r="S4820" i="6"/>
  <c r="R4820" i="6"/>
  <c r="S4821" i="6"/>
  <c r="R4821" i="6"/>
  <c r="S4822" i="6"/>
  <c r="R4822" i="6"/>
  <c r="S4823" i="6"/>
  <c r="R4823" i="6"/>
  <c r="S4824" i="6"/>
  <c r="R4824" i="6"/>
  <c r="S4825" i="6"/>
  <c r="R4825" i="6"/>
  <c r="S4826" i="6"/>
  <c r="R4826" i="6"/>
  <c r="S4827" i="6"/>
  <c r="R4827" i="6"/>
  <c r="S4828" i="6"/>
  <c r="R4828" i="6"/>
  <c r="S4829" i="6"/>
  <c r="R4829" i="6"/>
  <c r="S4830" i="6"/>
  <c r="R4830" i="6"/>
  <c r="S4831" i="6"/>
  <c r="R4831" i="6"/>
  <c r="S4832" i="6"/>
  <c r="R4832" i="6"/>
  <c r="S4833" i="6"/>
  <c r="R4833" i="6"/>
  <c r="S4834" i="6"/>
  <c r="R4834" i="6"/>
  <c r="S4835" i="6"/>
  <c r="R4835" i="6"/>
  <c r="S4836" i="6"/>
  <c r="R4836" i="6"/>
  <c r="S4837" i="6"/>
  <c r="R4837" i="6"/>
  <c r="S4838" i="6"/>
  <c r="R4838" i="6"/>
  <c r="S4839" i="6"/>
  <c r="R4839" i="6"/>
  <c r="S4840" i="6"/>
  <c r="R4840" i="6"/>
  <c r="S4841" i="6"/>
  <c r="R4841" i="6"/>
  <c r="S4842" i="6"/>
  <c r="R4842" i="6"/>
  <c r="S4843" i="6"/>
  <c r="R4843" i="6"/>
  <c r="S4844" i="6"/>
  <c r="R4844" i="6"/>
  <c r="S4845" i="6"/>
  <c r="R4845" i="6"/>
  <c r="S4846" i="6"/>
  <c r="R4846" i="6"/>
  <c r="S4847" i="6"/>
  <c r="R4847" i="6"/>
  <c r="S4848" i="6"/>
  <c r="R4848" i="6"/>
  <c r="S4849" i="6"/>
  <c r="R4849" i="6"/>
  <c r="S4850" i="6"/>
  <c r="R4850" i="6"/>
  <c r="S4851" i="6"/>
  <c r="R4851" i="6"/>
  <c r="S4852" i="6"/>
  <c r="R4852" i="6"/>
  <c r="S4853" i="6"/>
  <c r="R4853" i="6"/>
  <c r="S4854" i="6"/>
  <c r="R4854" i="6"/>
  <c r="S4855" i="6"/>
  <c r="R4855" i="6"/>
  <c r="S4856" i="6"/>
  <c r="R4856" i="6"/>
  <c r="S4857" i="6"/>
  <c r="R4857" i="6"/>
  <c r="S4858" i="6"/>
  <c r="R4858" i="6"/>
  <c r="S4859" i="6"/>
  <c r="R4859" i="6"/>
  <c r="S4860" i="6"/>
  <c r="R4860" i="6"/>
  <c r="S4861" i="6"/>
  <c r="R4861" i="6"/>
  <c r="S4862" i="6"/>
  <c r="R4862" i="6"/>
  <c r="S4863" i="6"/>
  <c r="R4863" i="6"/>
  <c r="S4864" i="6"/>
  <c r="R4864" i="6"/>
  <c r="S4865" i="6"/>
  <c r="R4865" i="6"/>
  <c r="S4866" i="6"/>
  <c r="R4866" i="6"/>
  <c r="S4867" i="6"/>
  <c r="R4867" i="6"/>
  <c r="S4868" i="6"/>
  <c r="R4868" i="6"/>
  <c r="S4869" i="6"/>
  <c r="R4869" i="6"/>
  <c r="S4870" i="6"/>
  <c r="R4870" i="6"/>
  <c r="S4871" i="6"/>
  <c r="R4871" i="6"/>
  <c r="S4872" i="6"/>
  <c r="R4872" i="6"/>
  <c r="S4873" i="6"/>
  <c r="R4873" i="6"/>
  <c r="S4874" i="6"/>
  <c r="R4874" i="6"/>
  <c r="S4875" i="6"/>
  <c r="R4875" i="6"/>
  <c r="S4876" i="6"/>
  <c r="R4876" i="6"/>
  <c r="S4877" i="6"/>
  <c r="R4877" i="6"/>
  <c r="S4878" i="6"/>
  <c r="R4878" i="6"/>
  <c r="S4879" i="6"/>
  <c r="R4879" i="6"/>
  <c r="S4880" i="6"/>
  <c r="R4880" i="6"/>
  <c r="S4881" i="6"/>
  <c r="R4881" i="6"/>
  <c r="S4882" i="6"/>
  <c r="R4882" i="6"/>
  <c r="S4883" i="6"/>
  <c r="R4883" i="6"/>
  <c r="S4884" i="6"/>
  <c r="R4884" i="6"/>
  <c r="S4885" i="6"/>
  <c r="R4885" i="6"/>
  <c r="S4886" i="6"/>
  <c r="R4886" i="6"/>
  <c r="S4887" i="6"/>
  <c r="R4887" i="6"/>
  <c r="S4888" i="6"/>
  <c r="R4888" i="6"/>
  <c r="S4889" i="6"/>
  <c r="R4889" i="6"/>
  <c r="S4890" i="6"/>
  <c r="R4890" i="6"/>
  <c r="S4891" i="6"/>
  <c r="R4891" i="6"/>
  <c r="S4892" i="6"/>
  <c r="R4892" i="6"/>
  <c r="S4893" i="6"/>
  <c r="R4893" i="6"/>
  <c r="S4894" i="6"/>
  <c r="R4894" i="6"/>
  <c r="S4895" i="6"/>
  <c r="R4895" i="6"/>
  <c r="S4896" i="6"/>
  <c r="R4896" i="6"/>
  <c r="S4897" i="6"/>
  <c r="R4897" i="6"/>
  <c r="S4898" i="6"/>
  <c r="R4898" i="6"/>
  <c r="S4899" i="6"/>
  <c r="R4899" i="6"/>
  <c r="S4900" i="6"/>
  <c r="R4900" i="6"/>
  <c r="S4901" i="6"/>
  <c r="R4901" i="6"/>
  <c r="S4902" i="6"/>
  <c r="R4902" i="6"/>
  <c r="S4903" i="6"/>
  <c r="R4903" i="6"/>
  <c r="S4904" i="6"/>
  <c r="R4904" i="6"/>
  <c r="S4905" i="6"/>
  <c r="R4905" i="6"/>
  <c r="S4906" i="6"/>
  <c r="R4906" i="6"/>
  <c r="S4907" i="6"/>
  <c r="R4907" i="6"/>
  <c r="S4908" i="6"/>
  <c r="R4908" i="6"/>
  <c r="S4909" i="6"/>
  <c r="R4909" i="6"/>
  <c r="S4910" i="6"/>
  <c r="R4910" i="6"/>
  <c r="S4911" i="6"/>
  <c r="R4911" i="6"/>
  <c r="S4912" i="6"/>
  <c r="R4912" i="6"/>
  <c r="S4913" i="6"/>
  <c r="R4913" i="6"/>
  <c r="S4914" i="6"/>
  <c r="R4914" i="6"/>
  <c r="S4915" i="6"/>
  <c r="R4915" i="6"/>
  <c r="S4916" i="6"/>
  <c r="R4916" i="6"/>
  <c r="S4917" i="6"/>
  <c r="R4917" i="6"/>
  <c r="S4918" i="6"/>
  <c r="R4918" i="6"/>
  <c r="S4919" i="6"/>
  <c r="R4919" i="6"/>
  <c r="S4920" i="6"/>
  <c r="R4920" i="6"/>
  <c r="S4921" i="6"/>
  <c r="R4921" i="6"/>
  <c r="S4922" i="6"/>
  <c r="R4922" i="6"/>
  <c r="S4923" i="6"/>
  <c r="R4923" i="6"/>
  <c r="S4924" i="6"/>
  <c r="R4924" i="6"/>
  <c r="S4925" i="6"/>
  <c r="R4925" i="6"/>
  <c r="S4926" i="6"/>
  <c r="R4926" i="6"/>
  <c r="S4927" i="6"/>
  <c r="R4927" i="6"/>
  <c r="S4928" i="6"/>
  <c r="R4928" i="6"/>
  <c r="S4929" i="6"/>
  <c r="R4929" i="6"/>
  <c r="S4930" i="6"/>
  <c r="R4930" i="6"/>
  <c r="S4931" i="6"/>
  <c r="R4931" i="6"/>
  <c r="S4932" i="6"/>
  <c r="R4932" i="6"/>
  <c r="S4933" i="6"/>
  <c r="R4933" i="6"/>
  <c r="S4934" i="6"/>
  <c r="R4934" i="6"/>
  <c r="S4935" i="6"/>
  <c r="R4935" i="6"/>
  <c r="S4936" i="6"/>
  <c r="R4936" i="6"/>
  <c r="S4937" i="6"/>
  <c r="R4937" i="6"/>
  <c r="S4938" i="6"/>
  <c r="R4938" i="6"/>
  <c r="S4939" i="6"/>
  <c r="R4939" i="6"/>
  <c r="S4940" i="6"/>
  <c r="R4940" i="6"/>
  <c r="S4941" i="6"/>
  <c r="R4941" i="6"/>
  <c r="S4942" i="6"/>
  <c r="R4942" i="6"/>
  <c r="S4943" i="6"/>
  <c r="R4943" i="6"/>
  <c r="S4944" i="6"/>
  <c r="R4944" i="6"/>
  <c r="S4945" i="6"/>
  <c r="R4945" i="6"/>
  <c r="S4946" i="6"/>
  <c r="R4946" i="6"/>
  <c r="S4947" i="6"/>
  <c r="R4947" i="6"/>
  <c r="S4948" i="6"/>
  <c r="R4948" i="6"/>
  <c r="S4949" i="6"/>
  <c r="R4949" i="6"/>
  <c r="S4950" i="6"/>
  <c r="R4950" i="6"/>
  <c r="S4951" i="6"/>
  <c r="R4951" i="6"/>
  <c r="S4952" i="6"/>
  <c r="R4952" i="6"/>
  <c r="S4953" i="6"/>
  <c r="R4953" i="6"/>
  <c r="S4954" i="6"/>
  <c r="R4954" i="6"/>
  <c r="S4955" i="6"/>
  <c r="R4955" i="6"/>
  <c r="S4956" i="6"/>
  <c r="R4956" i="6"/>
  <c r="S4957" i="6"/>
  <c r="R4957" i="6"/>
  <c r="S4958" i="6"/>
  <c r="R4958" i="6"/>
  <c r="S4959" i="6"/>
  <c r="R4959" i="6"/>
  <c r="S4960" i="6"/>
  <c r="R4960" i="6"/>
  <c r="S4961" i="6"/>
  <c r="R4961" i="6"/>
  <c r="S4962" i="6"/>
  <c r="R4962" i="6"/>
  <c r="S4963" i="6"/>
  <c r="R4963" i="6"/>
  <c r="S4964" i="6"/>
  <c r="R4964" i="6"/>
  <c r="S4965" i="6"/>
  <c r="R4965" i="6"/>
  <c r="S4966" i="6"/>
  <c r="R4966" i="6"/>
  <c r="S4967" i="6"/>
  <c r="R4967" i="6"/>
  <c r="S4968" i="6"/>
  <c r="R4968" i="6"/>
  <c r="S4969" i="6"/>
  <c r="R4969" i="6"/>
  <c r="S4970" i="6"/>
  <c r="R4970" i="6"/>
  <c r="S4971" i="6"/>
  <c r="R4971" i="6"/>
  <c r="S4972" i="6"/>
  <c r="R4972" i="6"/>
  <c r="S4973" i="6"/>
  <c r="R4973" i="6"/>
  <c r="S4974" i="6"/>
  <c r="R4974" i="6"/>
  <c r="S4975" i="6"/>
  <c r="R4975" i="6"/>
  <c r="S4976" i="6"/>
  <c r="R4976" i="6"/>
  <c r="S4977" i="6"/>
  <c r="R4977" i="6"/>
  <c r="S4978" i="6"/>
  <c r="R4978" i="6"/>
  <c r="S4979" i="6"/>
  <c r="R4979" i="6"/>
  <c r="S4980" i="6"/>
  <c r="R4980" i="6"/>
  <c r="S4981" i="6"/>
  <c r="R4981" i="6"/>
  <c r="S4982" i="6"/>
  <c r="R4982" i="6"/>
  <c r="S4983" i="6"/>
  <c r="R4983" i="6"/>
  <c r="S4984" i="6"/>
  <c r="R4984" i="6"/>
  <c r="S4985" i="6"/>
  <c r="R4985" i="6"/>
  <c r="S4986" i="6"/>
  <c r="R4986" i="6"/>
  <c r="S4987" i="6"/>
  <c r="R4987" i="6"/>
  <c r="S4988" i="6"/>
  <c r="R4988" i="6"/>
  <c r="S4989" i="6"/>
  <c r="R4989" i="6"/>
  <c r="S4990" i="6"/>
  <c r="R4990" i="6"/>
  <c r="S4991" i="6"/>
  <c r="R4991" i="6"/>
  <c r="S4992" i="6"/>
  <c r="R4992" i="6"/>
  <c r="S4993" i="6"/>
  <c r="R4993" i="6"/>
  <c r="S4994" i="6"/>
  <c r="R4994" i="6"/>
  <c r="S4995" i="6"/>
  <c r="R4995" i="6"/>
  <c r="S4996" i="6"/>
  <c r="R4996" i="6"/>
  <c r="S4997" i="6"/>
  <c r="R4997" i="6"/>
  <c r="S4998" i="6"/>
  <c r="R4998" i="6"/>
  <c r="S4999" i="6"/>
  <c r="R4999" i="6"/>
  <c r="S5000" i="6"/>
  <c r="R5000" i="6"/>
  <c r="S5001" i="6"/>
  <c r="R5001" i="6"/>
  <c r="S5002" i="6"/>
  <c r="R5002" i="6"/>
  <c r="S5003" i="6"/>
  <c r="R5003" i="6"/>
  <c r="S5004" i="6"/>
  <c r="R5004" i="6"/>
  <c r="S5005" i="6"/>
  <c r="R5005" i="6"/>
  <c r="S5006" i="6"/>
  <c r="R5006" i="6"/>
  <c r="S5007" i="6"/>
  <c r="R5007" i="6"/>
  <c r="S5008" i="6"/>
  <c r="R5008" i="6"/>
  <c r="S5009" i="6"/>
  <c r="R5009" i="6"/>
  <c r="S5010" i="6"/>
  <c r="R5010" i="6"/>
  <c r="S5011" i="6"/>
  <c r="R5011" i="6"/>
  <c r="S5012" i="6"/>
  <c r="R5012" i="6"/>
  <c r="S5013" i="6"/>
  <c r="R5013" i="6"/>
  <c r="S5014" i="6"/>
  <c r="R5014" i="6"/>
  <c r="S5015" i="6"/>
  <c r="R5015" i="6"/>
  <c r="S5016" i="6"/>
  <c r="R5016" i="6"/>
  <c r="S5017" i="6"/>
  <c r="R5017" i="6"/>
  <c r="S5018" i="6"/>
  <c r="R5018" i="6"/>
  <c r="S5019" i="6"/>
  <c r="R5019" i="6"/>
  <c r="S5020" i="6"/>
  <c r="R5020" i="6"/>
  <c r="S5021" i="6"/>
  <c r="R5021" i="6"/>
  <c r="S5022" i="6"/>
  <c r="R5022" i="6"/>
  <c r="S5023" i="6"/>
  <c r="R5023" i="6"/>
  <c r="S5024" i="6"/>
  <c r="R5024" i="6"/>
  <c r="S5025" i="6"/>
  <c r="R5025" i="6"/>
  <c r="S5026" i="6"/>
  <c r="R5026" i="6"/>
  <c r="S5027" i="6"/>
  <c r="R5027" i="6"/>
  <c r="S5028" i="6"/>
  <c r="R5028" i="6"/>
  <c r="S5029" i="6"/>
  <c r="R5029" i="6"/>
  <c r="S5030" i="6"/>
  <c r="R5030" i="6"/>
  <c r="S5031" i="6"/>
  <c r="R5031" i="6"/>
  <c r="S5032" i="6"/>
  <c r="R5032" i="6"/>
  <c r="S5033" i="6"/>
  <c r="R5033" i="6"/>
  <c r="S5034" i="6"/>
  <c r="R5034" i="6"/>
  <c r="S5035" i="6"/>
  <c r="R5035" i="6"/>
  <c r="S5036" i="6"/>
  <c r="R5036" i="6"/>
  <c r="S5037" i="6"/>
  <c r="R5037" i="6"/>
  <c r="S5038" i="6"/>
  <c r="R5038" i="6"/>
  <c r="S5039" i="6"/>
  <c r="R5039" i="6"/>
  <c r="S5040" i="6"/>
  <c r="R5040" i="6"/>
  <c r="S5041" i="6"/>
  <c r="R5041" i="6"/>
  <c r="S5042" i="6"/>
  <c r="R5042" i="6"/>
  <c r="S5043" i="6"/>
  <c r="R5043" i="6"/>
  <c r="S5044" i="6"/>
  <c r="R5044" i="6"/>
  <c r="S5045" i="6"/>
  <c r="R5045" i="6"/>
  <c r="S5046" i="6"/>
  <c r="R5046" i="6"/>
  <c r="S5047" i="6"/>
  <c r="R5047" i="6"/>
  <c r="S5048" i="6"/>
  <c r="R5048" i="6"/>
  <c r="S5049" i="6"/>
  <c r="R5049" i="6"/>
  <c r="S5050" i="6"/>
  <c r="R5050" i="6"/>
  <c r="S5051" i="6"/>
  <c r="R5051" i="6"/>
  <c r="S5052" i="6"/>
  <c r="R5052" i="6"/>
  <c r="S5053" i="6"/>
  <c r="R5053" i="6"/>
  <c r="S5054" i="6"/>
  <c r="R5054" i="6"/>
  <c r="S5055" i="6"/>
  <c r="R5055" i="6"/>
  <c r="S5056" i="6"/>
  <c r="R5056" i="6"/>
  <c r="S5057" i="6"/>
  <c r="R5057" i="6"/>
  <c r="S5058" i="6"/>
  <c r="R5058" i="6"/>
  <c r="S5059" i="6"/>
  <c r="R5059" i="6"/>
  <c r="S5060" i="6"/>
  <c r="R5060" i="6"/>
  <c r="S5061" i="6"/>
  <c r="R5061" i="6"/>
  <c r="S5062" i="6"/>
  <c r="R5062" i="6"/>
  <c r="S5063" i="6"/>
  <c r="R5063" i="6"/>
  <c r="S5064" i="6"/>
  <c r="R5064" i="6"/>
  <c r="S5065" i="6"/>
  <c r="R5065" i="6"/>
  <c r="S5066" i="6"/>
  <c r="R5066" i="6"/>
  <c r="S5067" i="6"/>
  <c r="R5067" i="6"/>
  <c r="S5068" i="6"/>
  <c r="R5068" i="6"/>
  <c r="S5069" i="6"/>
  <c r="R5069" i="6"/>
  <c r="S5070" i="6"/>
  <c r="R5070" i="6"/>
  <c r="S5071" i="6"/>
  <c r="R5071" i="6"/>
  <c r="S5072" i="6"/>
  <c r="R5072" i="6"/>
  <c r="S5073" i="6"/>
  <c r="R5073" i="6"/>
  <c r="S5074" i="6"/>
  <c r="R5074" i="6"/>
  <c r="S5075" i="6"/>
  <c r="R5075" i="6"/>
  <c r="S5076" i="6"/>
  <c r="R5076" i="6"/>
  <c r="S5077" i="6"/>
  <c r="R5077" i="6"/>
  <c r="S5078" i="6"/>
  <c r="R5078" i="6"/>
  <c r="S5079" i="6"/>
  <c r="R5079" i="6"/>
  <c r="S5080" i="6"/>
  <c r="R5080" i="6"/>
  <c r="S5081" i="6"/>
  <c r="R5081" i="6"/>
  <c r="S5082" i="6"/>
  <c r="R5082" i="6"/>
  <c r="S5083" i="6"/>
  <c r="R5083" i="6"/>
  <c r="S5084" i="6"/>
  <c r="R5084" i="6"/>
  <c r="S5085" i="6"/>
  <c r="R5085" i="6"/>
  <c r="S5086" i="6"/>
  <c r="R5086" i="6"/>
  <c r="S5087" i="6"/>
  <c r="R5087" i="6"/>
  <c r="S5088" i="6"/>
  <c r="R5088" i="6"/>
  <c r="S5089" i="6"/>
  <c r="R5089" i="6"/>
  <c r="S5090" i="6"/>
  <c r="R5090" i="6"/>
  <c r="S5091" i="6"/>
  <c r="R5091" i="6"/>
  <c r="S5092" i="6"/>
  <c r="R5092" i="6"/>
  <c r="S5093" i="6"/>
  <c r="R5093" i="6"/>
  <c r="S5094" i="6"/>
  <c r="R5094" i="6"/>
  <c r="S5095" i="6"/>
  <c r="R5095" i="6"/>
  <c r="S5096" i="6"/>
  <c r="R5096" i="6"/>
  <c r="S5097" i="6"/>
  <c r="R5097" i="6"/>
  <c r="S5098" i="6"/>
  <c r="R5098" i="6"/>
  <c r="S5099" i="6"/>
  <c r="R5099" i="6"/>
  <c r="S5100" i="6"/>
  <c r="R5100" i="6"/>
  <c r="S5101" i="6"/>
  <c r="R5101" i="6"/>
  <c r="S5102" i="6"/>
  <c r="R5102" i="6"/>
  <c r="S5103" i="6"/>
  <c r="R5103" i="6"/>
  <c r="S5104" i="6"/>
  <c r="R5104" i="6"/>
  <c r="S5105" i="6"/>
  <c r="R5105" i="6"/>
  <c r="S5106" i="6"/>
  <c r="R5106" i="6"/>
  <c r="S5107" i="6"/>
  <c r="R5107" i="6"/>
  <c r="S5108" i="6"/>
  <c r="R5108" i="6"/>
  <c r="S5109" i="6"/>
  <c r="R5109" i="6"/>
  <c r="S5110" i="6"/>
  <c r="R5110" i="6"/>
  <c r="S5111" i="6"/>
  <c r="R5111" i="6"/>
  <c r="S5112" i="6"/>
  <c r="R5112" i="6"/>
  <c r="S5113" i="6"/>
  <c r="R5113" i="6"/>
  <c r="S5114" i="6"/>
  <c r="R5114" i="6"/>
  <c r="S5115" i="6"/>
  <c r="R5115" i="6"/>
  <c r="S5116" i="6"/>
  <c r="R5116" i="6"/>
  <c r="S5117" i="6"/>
  <c r="R5117" i="6"/>
  <c r="S5118" i="6"/>
  <c r="R5118" i="6"/>
  <c r="S5119" i="6"/>
  <c r="R5119" i="6"/>
  <c r="S5120" i="6"/>
  <c r="R5120" i="6"/>
  <c r="S5121" i="6"/>
  <c r="R5121" i="6"/>
  <c r="S5122" i="6"/>
  <c r="R5122" i="6"/>
  <c r="S5123" i="6"/>
  <c r="R5123" i="6"/>
  <c r="S5124" i="6"/>
  <c r="R5124" i="6"/>
  <c r="S5125" i="6"/>
  <c r="R5125" i="6"/>
  <c r="S5126" i="6"/>
  <c r="R5126" i="6"/>
  <c r="S5127" i="6"/>
  <c r="R5127" i="6"/>
  <c r="S5128" i="6"/>
  <c r="R5128" i="6"/>
  <c r="S5129" i="6"/>
  <c r="R5129" i="6"/>
  <c r="S5130" i="6"/>
  <c r="R5130" i="6"/>
  <c r="S5131" i="6"/>
  <c r="R5131" i="6"/>
  <c r="S5132" i="6"/>
  <c r="R5132" i="6"/>
  <c r="S5133" i="6"/>
  <c r="R5133" i="6"/>
  <c r="S5134" i="6"/>
  <c r="R5134" i="6"/>
  <c r="S5135" i="6"/>
  <c r="R5135" i="6"/>
  <c r="S5136" i="6"/>
  <c r="R5136" i="6"/>
  <c r="S5137" i="6"/>
  <c r="R5137" i="6"/>
  <c r="S5138" i="6"/>
  <c r="R5138" i="6"/>
  <c r="S5139" i="6"/>
  <c r="R5139" i="6"/>
  <c r="S5140" i="6"/>
  <c r="R5140" i="6"/>
  <c r="S5141" i="6"/>
  <c r="R5141" i="6"/>
  <c r="S5142" i="6"/>
  <c r="R5142" i="6"/>
  <c r="S5143" i="6"/>
  <c r="R5143" i="6"/>
  <c r="S5144" i="6"/>
  <c r="R5144" i="6"/>
  <c r="S5145" i="6"/>
  <c r="R5145" i="6"/>
  <c r="S5146" i="6"/>
  <c r="R5146" i="6"/>
  <c r="S5147" i="6"/>
  <c r="R5147" i="6"/>
  <c r="S5148" i="6"/>
  <c r="R5148" i="6"/>
  <c r="S5149" i="6"/>
  <c r="R5149" i="6"/>
  <c r="S5150" i="6"/>
  <c r="R5150" i="6"/>
  <c r="S5151" i="6"/>
  <c r="R5151" i="6"/>
  <c r="S5152" i="6"/>
  <c r="R5152" i="6"/>
  <c r="S5153" i="6"/>
  <c r="R5153" i="6"/>
  <c r="S5154" i="6"/>
  <c r="R5154" i="6"/>
  <c r="S5155" i="6"/>
  <c r="R5155" i="6"/>
  <c r="S5156" i="6"/>
  <c r="R5156" i="6"/>
  <c r="S5157" i="6"/>
  <c r="R5157" i="6"/>
  <c r="S5158" i="6"/>
  <c r="R5158" i="6"/>
  <c r="S5159" i="6"/>
  <c r="R5159" i="6"/>
  <c r="S5160" i="6"/>
  <c r="R5160" i="6"/>
  <c r="S5161" i="6"/>
  <c r="R5161" i="6"/>
  <c r="S5162" i="6"/>
  <c r="R5162" i="6"/>
  <c r="S5163" i="6"/>
  <c r="R5163" i="6"/>
  <c r="S5164" i="6"/>
  <c r="R5164" i="6"/>
  <c r="S5165" i="6"/>
  <c r="R5165" i="6"/>
  <c r="S5166" i="6"/>
  <c r="R5166" i="6"/>
  <c r="S5167" i="6"/>
  <c r="R5167" i="6"/>
  <c r="S5168" i="6"/>
  <c r="R5168" i="6"/>
  <c r="S5169" i="6"/>
  <c r="R5169" i="6"/>
  <c r="S5170" i="6"/>
  <c r="R5170" i="6"/>
  <c r="S5171" i="6"/>
  <c r="R5171" i="6"/>
  <c r="S5172" i="6"/>
  <c r="R5172" i="6"/>
  <c r="S5173" i="6"/>
  <c r="R5173" i="6"/>
  <c r="S5174" i="6"/>
  <c r="R5174" i="6"/>
  <c r="S5175" i="6"/>
  <c r="R5175" i="6"/>
  <c r="S5176" i="6"/>
  <c r="R5176" i="6"/>
  <c r="S5177" i="6"/>
  <c r="R5177" i="6"/>
  <c r="S5178" i="6"/>
  <c r="R5178" i="6"/>
  <c r="S5179" i="6"/>
  <c r="R5179" i="6"/>
  <c r="S5180" i="6"/>
  <c r="R5180" i="6"/>
  <c r="S5181" i="6"/>
  <c r="R5181" i="6"/>
  <c r="S5182" i="6"/>
  <c r="R5182" i="6"/>
  <c r="S5183" i="6"/>
  <c r="R5183" i="6"/>
  <c r="S5184" i="6"/>
  <c r="R5184" i="6"/>
  <c r="S5185" i="6"/>
  <c r="R5185" i="6"/>
  <c r="S5186" i="6"/>
  <c r="R5186" i="6"/>
  <c r="S5187" i="6"/>
  <c r="R5187" i="6"/>
  <c r="S5188" i="6"/>
  <c r="R5188" i="6"/>
  <c r="S5189" i="6"/>
  <c r="R5189" i="6"/>
  <c r="S5190" i="6"/>
  <c r="R5190" i="6"/>
  <c r="S5191" i="6"/>
  <c r="R5191" i="6"/>
  <c r="S5192" i="6"/>
  <c r="R5192" i="6"/>
  <c r="S5193" i="6"/>
  <c r="R5193" i="6"/>
  <c r="S5194" i="6"/>
  <c r="R5194" i="6"/>
  <c r="S5195" i="6"/>
  <c r="R5195" i="6"/>
  <c r="S5196" i="6"/>
  <c r="R5196" i="6"/>
  <c r="S5197" i="6"/>
  <c r="R5197" i="6"/>
  <c r="S5198" i="6"/>
  <c r="R5198" i="6"/>
  <c r="S5199" i="6"/>
  <c r="R5199" i="6"/>
  <c r="S5200" i="6"/>
  <c r="R5200" i="6"/>
  <c r="S5201" i="6"/>
  <c r="R5201" i="6"/>
  <c r="S5202" i="6"/>
  <c r="R5202" i="6"/>
  <c r="S5203" i="6"/>
  <c r="R5203" i="6"/>
  <c r="S5204" i="6"/>
  <c r="R5204" i="6"/>
  <c r="S5205" i="6"/>
  <c r="R5205" i="6"/>
  <c r="S5206" i="6"/>
  <c r="R5206" i="6"/>
  <c r="S5207" i="6"/>
  <c r="R5207" i="6"/>
  <c r="S5208" i="6"/>
  <c r="R5208" i="6"/>
  <c r="S5209" i="6"/>
  <c r="R5209" i="6"/>
  <c r="S5210" i="6"/>
  <c r="R5210" i="6"/>
  <c r="S5211" i="6"/>
  <c r="R5211" i="6"/>
  <c r="S5212" i="6"/>
  <c r="R5212" i="6"/>
  <c r="S5213" i="6"/>
  <c r="R5213" i="6"/>
  <c r="S5214" i="6"/>
  <c r="R5214" i="6"/>
  <c r="S5215" i="6"/>
  <c r="R5215" i="6"/>
  <c r="S5216" i="6"/>
  <c r="R5216" i="6"/>
  <c r="S5217" i="6"/>
  <c r="R5217" i="6"/>
  <c r="S5218" i="6"/>
  <c r="R5218" i="6"/>
  <c r="S5219" i="6"/>
  <c r="R5219" i="6"/>
  <c r="S5220" i="6"/>
  <c r="R5220" i="6"/>
  <c r="S5221" i="6"/>
  <c r="R5221" i="6"/>
  <c r="S5222" i="6"/>
  <c r="R5222" i="6"/>
  <c r="S5223" i="6"/>
  <c r="R5223" i="6"/>
  <c r="S5224" i="6"/>
  <c r="R5224" i="6"/>
  <c r="S5225" i="6"/>
  <c r="R5225" i="6"/>
  <c r="S5226" i="6"/>
  <c r="R5226" i="6"/>
  <c r="S5227" i="6"/>
  <c r="R5227" i="6"/>
  <c r="S5228" i="6"/>
  <c r="R5228" i="6"/>
  <c r="S5229" i="6"/>
  <c r="R5229" i="6"/>
  <c r="S5230" i="6"/>
  <c r="R5230" i="6"/>
  <c r="S5231" i="6"/>
  <c r="R5231" i="6"/>
  <c r="S5232" i="6"/>
  <c r="R5232" i="6"/>
  <c r="S5233" i="6"/>
  <c r="R5233" i="6"/>
  <c r="S5234" i="6"/>
  <c r="R5234" i="6"/>
  <c r="S5235" i="6"/>
  <c r="R5235" i="6"/>
  <c r="S5236" i="6"/>
  <c r="R5236" i="6"/>
  <c r="S5237" i="6"/>
  <c r="R5237" i="6"/>
  <c r="S5238" i="6"/>
  <c r="R5238" i="6"/>
  <c r="S5239" i="6"/>
  <c r="R5239" i="6"/>
  <c r="S5240" i="6"/>
  <c r="R5240" i="6"/>
  <c r="S5241" i="6"/>
  <c r="R5241" i="6"/>
  <c r="S5242" i="6"/>
  <c r="R5242" i="6"/>
  <c r="S5243" i="6"/>
  <c r="R5243" i="6"/>
  <c r="S5244" i="6"/>
  <c r="R5244" i="6"/>
  <c r="S5245" i="6"/>
  <c r="R5245" i="6"/>
  <c r="S5246" i="6"/>
  <c r="R5246" i="6"/>
  <c r="S5247" i="6"/>
  <c r="R5247" i="6"/>
  <c r="S5248" i="6"/>
  <c r="R5248" i="6"/>
  <c r="S5249" i="6"/>
  <c r="R5249" i="6"/>
  <c r="S5250" i="6"/>
  <c r="R5250" i="6"/>
  <c r="S5251" i="6"/>
  <c r="R5251" i="6"/>
  <c r="S5252" i="6"/>
  <c r="R5252" i="6"/>
  <c r="S5253" i="6"/>
  <c r="R5253" i="6"/>
  <c r="S5254" i="6"/>
  <c r="R5254" i="6"/>
  <c r="S5255" i="6"/>
  <c r="R5255" i="6"/>
  <c r="S5256" i="6"/>
  <c r="R5256" i="6"/>
  <c r="S5257" i="6"/>
  <c r="R5257" i="6"/>
  <c r="S5258" i="6"/>
  <c r="R5258" i="6"/>
  <c r="S5259" i="6"/>
  <c r="R5259" i="6"/>
  <c r="S5260" i="6"/>
  <c r="R5260" i="6"/>
  <c r="S5261" i="6"/>
  <c r="R5261" i="6"/>
  <c r="S5262" i="6"/>
  <c r="R5262" i="6"/>
  <c r="S5263" i="6"/>
  <c r="R5263" i="6"/>
  <c r="S5264" i="6"/>
  <c r="R5264" i="6"/>
  <c r="S5265" i="6"/>
  <c r="R5265" i="6"/>
  <c r="S5266" i="6"/>
  <c r="R5266" i="6"/>
  <c r="S5267" i="6"/>
  <c r="R5267" i="6"/>
  <c r="S5268" i="6"/>
  <c r="R5268" i="6"/>
  <c r="S5269" i="6"/>
  <c r="R5269" i="6"/>
  <c r="S5270" i="6"/>
  <c r="R5270" i="6"/>
  <c r="S5271" i="6"/>
  <c r="R5271" i="6"/>
  <c r="S5272" i="6"/>
  <c r="R5272" i="6"/>
  <c r="S5273" i="6"/>
  <c r="R5273" i="6"/>
  <c r="S5274" i="6"/>
  <c r="R5274" i="6"/>
  <c r="S5275" i="6"/>
  <c r="R5275" i="6"/>
  <c r="S5276" i="6"/>
  <c r="R5276" i="6"/>
  <c r="S5277" i="6"/>
  <c r="R5277" i="6"/>
  <c r="S5278" i="6"/>
  <c r="R5278" i="6"/>
  <c r="S5279" i="6"/>
  <c r="R5279" i="6"/>
  <c r="S5280" i="6"/>
  <c r="R5280" i="6"/>
  <c r="S5281" i="6"/>
  <c r="R5281" i="6"/>
  <c r="S5282" i="6"/>
  <c r="R5282" i="6"/>
  <c r="S5283" i="6"/>
  <c r="R5283" i="6"/>
  <c r="S5284" i="6"/>
  <c r="R5284" i="6"/>
  <c r="S5285" i="6"/>
  <c r="R5285" i="6"/>
  <c r="S5286" i="6"/>
  <c r="R5286" i="6"/>
  <c r="S5287" i="6"/>
  <c r="R5287" i="6"/>
  <c r="S5288" i="6"/>
  <c r="R5288" i="6"/>
  <c r="S5289" i="6"/>
  <c r="R5289" i="6"/>
  <c r="S5290" i="6"/>
  <c r="R5290" i="6"/>
  <c r="S5291" i="6"/>
  <c r="R5291" i="6"/>
  <c r="S5292" i="6"/>
  <c r="R5292" i="6"/>
  <c r="S5293" i="6"/>
  <c r="R5293" i="6"/>
  <c r="S5294" i="6"/>
  <c r="R5294" i="6"/>
  <c r="S5295" i="6"/>
  <c r="R5295" i="6"/>
  <c r="S5296" i="6"/>
  <c r="R5296" i="6"/>
  <c r="S5297" i="6"/>
  <c r="R5297" i="6"/>
  <c r="S5298" i="6"/>
  <c r="R5298" i="6"/>
  <c r="S5299" i="6"/>
  <c r="R5299" i="6"/>
  <c r="S5300" i="6"/>
  <c r="R5300" i="6"/>
  <c r="S5301" i="6"/>
  <c r="R5301" i="6"/>
  <c r="S5302" i="6"/>
  <c r="R5302" i="6"/>
  <c r="S5303" i="6"/>
  <c r="R5303" i="6"/>
  <c r="S5304" i="6"/>
  <c r="R5304" i="6"/>
  <c r="S5305" i="6"/>
  <c r="R5305" i="6"/>
  <c r="S5306" i="6"/>
  <c r="R5306" i="6"/>
  <c r="S5307" i="6"/>
  <c r="R5307" i="6"/>
  <c r="S5308" i="6"/>
  <c r="R5308" i="6"/>
  <c r="S5309" i="6"/>
  <c r="R5309" i="6"/>
  <c r="S5310" i="6"/>
  <c r="R5310" i="6"/>
  <c r="S5311" i="6"/>
  <c r="R5311" i="6"/>
  <c r="S5312" i="6"/>
  <c r="R5312" i="6"/>
  <c r="S5313" i="6"/>
  <c r="R5313" i="6"/>
  <c r="S5314" i="6"/>
  <c r="R5314" i="6"/>
  <c r="S5315" i="6"/>
  <c r="R5315" i="6"/>
  <c r="S5316" i="6"/>
  <c r="R5316" i="6"/>
  <c r="S5317" i="6"/>
  <c r="R5317" i="6"/>
  <c r="S5318" i="6"/>
  <c r="R5318" i="6"/>
  <c r="S5319" i="6"/>
  <c r="R5319" i="6"/>
  <c r="S5320" i="6"/>
  <c r="R5320" i="6"/>
  <c r="S5321" i="6"/>
  <c r="R5321" i="6"/>
  <c r="S5322" i="6"/>
  <c r="R5322" i="6"/>
  <c r="S5323" i="6"/>
  <c r="R5323" i="6"/>
  <c r="S5324" i="6"/>
  <c r="R5324" i="6"/>
  <c r="S5325" i="6"/>
  <c r="R5325" i="6"/>
  <c r="S5326" i="6"/>
  <c r="R5326" i="6"/>
  <c r="S5327" i="6"/>
  <c r="R5327" i="6"/>
  <c r="S5328" i="6"/>
  <c r="R5328" i="6"/>
  <c r="S5329" i="6"/>
  <c r="R5329" i="6"/>
  <c r="S5330" i="6"/>
  <c r="R5330" i="6"/>
  <c r="S5331" i="6"/>
  <c r="R5331" i="6"/>
  <c r="S5332" i="6"/>
  <c r="R5332" i="6"/>
  <c r="S5333" i="6"/>
  <c r="R5333" i="6"/>
  <c r="S5334" i="6"/>
  <c r="R5334" i="6"/>
  <c r="S5335" i="6"/>
  <c r="R5335" i="6"/>
  <c r="S5336" i="6"/>
  <c r="R5336" i="6"/>
  <c r="S5337" i="6"/>
  <c r="R5337" i="6"/>
  <c r="S5338" i="6"/>
  <c r="R5338" i="6"/>
  <c r="S5339" i="6"/>
  <c r="R5339" i="6"/>
  <c r="S5340" i="6"/>
  <c r="R5340" i="6"/>
  <c r="S5341" i="6"/>
  <c r="R5341" i="6"/>
  <c r="S5342" i="6"/>
  <c r="R5342" i="6"/>
  <c r="S5343" i="6"/>
  <c r="R5343" i="6"/>
  <c r="S5344" i="6"/>
  <c r="R5344" i="6"/>
  <c r="S5345" i="6"/>
  <c r="R5345" i="6"/>
  <c r="S5346" i="6"/>
  <c r="R5346" i="6"/>
  <c r="S5347" i="6"/>
  <c r="R5347" i="6"/>
  <c r="S5348" i="6"/>
  <c r="R5348" i="6"/>
  <c r="S5349" i="6"/>
  <c r="R5349" i="6"/>
  <c r="S5350" i="6"/>
  <c r="R5350" i="6"/>
  <c r="S5351" i="6"/>
  <c r="R5351" i="6"/>
  <c r="S5352" i="6"/>
  <c r="R5352" i="6"/>
  <c r="S5353" i="6"/>
  <c r="R5353" i="6"/>
  <c r="S5354" i="6"/>
  <c r="R5354" i="6"/>
  <c r="S5355" i="6"/>
  <c r="R5355" i="6"/>
  <c r="S5356" i="6"/>
  <c r="R5356" i="6"/>
  <c r="S5357" i="6"/>
  <c r="R5357" i="6"/>
  <c r="S5358" i="6"/>
  <c r="R5358" i="6"/>
  <c r="S5359" i="6"/>
  <c r="R5359" i="6"/>
  <c r="S5360" i="6"/>
  <c r="R5360" i="6"/>
  <c r="S5361" i="6"/>
  <c r="R5361" i="6"/>
  <c r="S5362" i="6"/>
  <c r="R5362" i="6"/>
  <c r="S5363" i="6"/>
  <c r="R5363" i="6"/>
  <c r="S5364" i="6"/>
  <c r="R5364" i="6"/>
  <c r="S5365" i="6"/>
  <c r="R5365" i="6"/>
  <c r="S5366" i="6"/>
  <c r="R5366" i="6"/>
  <c r="S5367" i="6"/>
  <c r="R5367" i="6"/>
  <c r="S5368" i="6"/>
  <c r="R5368" i="6"/>
  <c r="S5369" i="6"/>
  <c r="R5369" i="6"/>
  <c r="S5370" i="6"/>
  <c r="R5370" i="6"/>
  <c r="S5371" i="6"/>
  <c r="R5371" i="6"/>
  <c r="S5372" i="6"/>
  <c r="R5372" i="6"/>
  <c r="S5373" i="6"/>
  <c r="R5373" i="6"/>
  <c r="S5374" i="6"/>
  <c r="R5374" i="6"/>
  <c r="S5375" i="6"/>
  <c r="R5375" i="6"/>
  <c r="S5376" i="6"/>
  <c r="R5376" i="6"/>
  <c r="S5377" i="6"/>
  <c r="R5377" i="6"/>
  <c r="S5378" i="6"/>
  <c r="R5378" i="6"/>
  <c r="S5379" i="6"/>
  <c r="R5379" i="6"/>
  <c r="S5380" i="6"/>
  <c r="R5380" i="6"/>
  <c r="S5381" i="6"/>
  <c r="R5381" i="6"/>
  <c r="S5382" i="6"/>
  <c r="R5382" i="6"/>
  <c r="S5383" i="6"/>
  <c r="R5383" i="6"/>
  <c r="S5384" i="6"/>
  <c r="R5384" i="6"/>
  <c r="S5385" i="6"/>
  <c r="R5385" i="6"/>
  <c r="S5386" i="6"/>
  <c r="R5386" i="6"/>
  <c r="S5387" i="6"/>
  <c r="R5387" i="6"/>
  <c r="S5388" i="6"/>
  <c r="R5388" i="6"/>
  <c r="S5389" i="6"/>
  <c r="R5389" i="6"/>
  <c r="S5390" i="6"/>
  <c r="R5390" i="6"/>
  <c r="S5391" i="6"/>
  <c r="R5391" i="6"/>
  <c r="S5392" i="6"/>
  <c r="R5392" i="6"/>
  <c r="S5393" i="6"/>
  <c r="R5393" i="6"/>
  <c r="S5394" i="6"/>
  <c r="R5394" i="6"/>
  <c r="S5395" i="6"/>
  <c r="R5395" i="6"/>
  <c r="S5396" i="6"/>
  <c r="R5396" i="6"/>
  <c r="S5397" i="6"/>
  <c r="R5397" i="6"/>
  <c r="S5398" i="6"/>
  <c r="R5398" i="6"/>
  <c r="S5399" i="6"/>
  <c r="R5399" i="6"/>
  <c r="S5400" i="6"/>
  <c r="R5400" i="6"/>
  <c r="S5401" i="6"/>
  <c r="R5401" i="6"/>
  <c r="S5402" i="6"/>
  <c r="R5402" i="6"/>
  <c r="S5403" i="6"/>
  <c r="R5403" i="6"/>
  <c r="S5404" i="6"/>
  <c r="R5404" i="6"/>
  <c r="S5405" i="6"/>
  <c r="R5405" i="6"/>
  <c r="S5406" i="6"/>
  <c r="R5406" i="6"/>
  <c r="S5407" i="6"/>
  <c r="R5407" i="6"/>
  <c r="S5408" i="6"/>
  <c r="R5408" i="6"/>
  <c r="S5409" i="6"/>
  <c r="R5409" i="6"/>
  <c r="S5410" i="6"/>
  <c r="R5410" i="6"/>
  <c r="S5411" i="6"/>
  <c r="R5411" i="6"/>
  <c r="S5412" i="6"/>
  <c r="R5412" i="6"/>
  <c r="S5413" i="6"/>
  <c r="R5413" i="6"/>
  <c r="S5414" i="6"/>
  <c r="R5414" i="6"/>
  <c r="S5415" i="6"/>
  <c r="R5415" i="6"/>
  <c r="S5416" i="6"/>
  <c r="R5416" i="6"/>
  <c r="S5417" i="6"/>
  <c r="R5417" i="6"/>
  <c r="S5418" i="6"/>
  <c r="R5418" i="6"/>
  <c r="S5419" i="6"/>
  <c r="R5419" i="6"/>
  <c r="S5420" i="6"/>
  <c r="R5420" i="6"/>
  <c r="S5421" i="6"/>
  <c r="R5421" i="6"/>
  <c r="S5422" i="6"/>
  <c r="R5422" i="6"/>
  <c r="S5423" i="6"/>
  <c r="R5423" i="6"/>
  <c r="S5424" i="6"/>
  <c r="R5424" i="6"/>
  <c r="S5425" i="6"/>
  <c r="R5425" i="6"/>
  <c r="S5426" i="6"/>
  <c r="R5426" i="6"/>
  <c r="S5427" i="6"/>
  <c r="R5427" i="6"/>
  <c r="S5428" i="6"/>
  <c r="R5428" i="6"/>
  <c r="S5429" i="6"/>
  <c r="R5429" i="6"/>
  <c r="S5430" i="6"/>
  <c r="R5430" i="6"/>
  <c r="S5431" i="6"/>
  <c r="R5431" i="6"/>
  <c r="S5432" i="6"/>
  <c r="R5432" i="6"/>
  <c r="S5433" i="6"/>
  <c r="R5433" i="6"/>
  <c r="S5434" i="6"/>
  <c r="R5434" i="6"/>
  <c r="S5435" i="6"/>
  <c r="R5435" i="6"/>
  <c r="S5436" i="6"/>
  <c r="R5436" i="6"/>
  <c r="S5437" i="6"/>
  <c r="R5437" i="6"/>
  <c r="S5438" i="6"/>
  <c r="R5438" i="6"/>
  <c r="S5439" i="6"/>
  <c r="R5439" i="6"/>
  <c r="S5440" i="6"/>
  <c r="R5440" i="6"/>
  <c r="S5441" i="6"/>
  <c r="R5441" i="6"/>
  <c r="S5442" i="6"/>
  <c r="R5442" i="6"/>
  <c r="S5443" i="6"/>
  <c r="R5443" i="6"/>
  <c r="S5444" i="6"/>
  <c r="R5444" i="6"/>
  <c r="S5445" i="6"/>
  <c r="R5445" i="6"/>
  <c r="S5446" i="6"/>
  <c r="R5446" i="6"/>
  <c r="S5447" i="6"/>
  <c r="R5447" i="6"/>
  <c r="S5448" i="6"/>
  <c r="R5448" i="6"/>
  <c r="S5449" i="6"/>
  <c r="R5449" i="6"/>
  <c r="S5450" i="6"/>
  <c r="R5450" i="6"/>
  <c r="S5451" i="6"/>
  <c r="R5451" i="6"/>
  <c r="S5452" i="6"/>
  <c r="R5452" i="6"/>
  <c r="S5453" i="6"/>
  <c r="R5453" i="6"/>
  <c r="S5454" i="6"/>
  <c r="R5454" i="6"/>
  <c r="S5455" i="6"/>
  <c r="R5455" i="6"/>
  <c r="S5456" i="6"/>
  <c r="R5456" i="6"/>
  <c r="S5457" i="6"/>
  <c r="R5457" i="6"/>
  <c r="S5458" i="6"/>
  <c r="R5458" i="6"/>
  <c r="S5459" i="6"/>
  <c r="R5459" i="6"/>
  <c r="S5460" i="6"/>
  <c r="R5460" i="6"/>
  <c r="S5461" i="6"/>
  <c r="R5461" i="6"/>
  <c r="S5462" i="6"/>
  <c r="R5462" i="6"/>
  <c r="S5463" i="6"/>
  <c r="R5463" i="6"/>
  <c r="S5464" i="6"/>
  <c r="R5464" i="6"/>
  <c r="S5465" i="6"/>
  <c r="R5465" i="6"/>
  <c r="S5466" i="6"/>
  <c r="R5466" i="6"/>
  <c r="S5467" i="6"/>
  <c r="R5467" i="6"/>
  <c r="S5468" i="6"/>
  <c r="R5468" i="6"/>
  <c r="S5469" i="6"/>
  <c r="R5469" i="6"/>
  <c r="S5470" i="6"/>
  <c r="R5470" i="6"/>
  <c r="S5471" i="6"/>
  <c r="R5471" i="6"/>
  <c r="S5472" i="6"/>
  <c r="R5472" i="6"/>
  <c r="S5473" i="6"/>
  <c r="R5473" i="6"/>
  <c r="S5474" i="6"/>
  <c r="R5474" i="6"/>
  <c r="S5475" i="6"/>
  <c r="R5475" i="6"/>
  <c r="S5476" i="6"/>
  <c r="R5476" i="6"/>
  <c r="S5477" i="6"/>
  <c r="R5477" i="6"/>
  <c r="S5478" i="6"/>
  <c r="R5478" i="6"/>
  <c r="S5479" i="6"/>
  <c r="R5479" i="6"/>
  <c r="S5480" i="6"/>
  <c r="R5480" i="6"/>
  <c r="S5481" i="6"/>
  <c r="R5481" i="6"/>
  <c r="S5482" i="6"/>
  <c r="R5482" i="6"/>
  <c r="S5483" i="6"/>
  <c r="R5483" i="6"/>
  <c r="S5484" i="6"/>
  <c r="R5484" i="6"/>
  <c r="S5485" i="6"/>
  <c r="R5485" i="6"/>
  <c r="S5486" i="6"/>
  <c r="R5486" i="6"/>
  <c r="S5487" i="6"/>
  <c r="R5487" i="6"/>
  <c r="S5488" i="6"/>
  <c r="R5488" i="6"/>
  <c r="S5489" i="6"/>
  <c r="R5489" i="6"/>
  <c r="S5490" i="6"/>
  <c r="R5490" i="6"/>
  <c r="S5491" i="6"/>
  <c r="R5491" i="6"/>
  <c r="S5492" i="6"/>
  <c r="R5492" i="6"/>
  <c r="S5493" i="6"/>
  <c r="R5493" i="6"/>
  <c r="S5494" i="6"/>
  <c r="R5494" i="6"/>
  <c r="S5495" i="6"/>
  <c r="R5495" i="6"/>
  <c r="S5496" i="6"/>
  <c r="R5496" i="6"/>
  <c r="S5497" i="6"/>
  <c r="R5497" i="6"/>
  <c r="S5498" i="6"/>
  <c r="R5498" i="6"/>
  <c r="S5499" i="6"/>
  <c r="R5499" i="6"/>
  <c r="S5500" i="6"/>
  <c r="R5500" i="6"/>
  <c r="S5501" i="6"/>
  <c r="R5501" i="6"/>
  <c r="S5502" i="6"/>
  <c r="R5502" i="6"/>
  <c r="S5503" i="6"/>
  <c r="R5503" i="6"/>
  <c r="S5504" i="6"/>
  <c r="R5504" i="6"/>
  <c r="S5505" i="6"/>
  <c r="R5505" i="6"/>
  <c r="S5506" i="6"/>
  <c r="R5506" i="6"/>
  <c r="S5507" i="6"/>
  <c r="R5507" i="6"/>
  <c r="S5508" i="6"/>
  <c r="R5508" i="6"/>
  <c r="S5509" i="6"/>
  <c r="R5509" i="6"/>
  <c r="S5510" i="6"/>
  <c r="R5510" i="6"/>
  <c r="S5511" i="6"/>
  <c r="R5511" i="6"/>
  <c r="S5512" i="6"/>
  <c r="R5512" i="6"/>
  <c r="S5513" i="6"/>
  <c r="R5513" i="6"/>
  <c r="S5514" i="6"/>
  <c r="R5514" i="6"/>
  <c r="S5515" i="6"/>
  <c r="R5515" i="6"/>
  <c r="S5516" i="6"/>
  <c r="R5516" i="6"/>
  <c r="S5517" i="6"/>
  <c r="R5517" i="6"/>
  <c r="S5518" i="6"/>
  <c r="R5518" i="6"/>
  <c r="S5519" i="6"/>
  <c r="R5519" i="6"/>
  <c r="S5520" i="6"/>
  <c r="R5520" i="6"/>
  <c r="S5521" i="6"/>
  <c r="R5521" i="6"/>
  <c r="S5522" i="6"/>
  <c r="R5522" i="6"/>
  <c r="S5523" i="6"/>
  <c r="R5523" i="6"/>
  <c r="S5524" i="6"/>
  <c r="R5524" i="6"/>
  <c r="S5525" i="6"/>
  <c r="R5525" i="6"/>
  <c r="S5526" i="6"/>
  <c r="R5526" i="6"/>
  <c r="S5527" i="6"/>
  <c r="R5527" i="6"/>
  <c r="S5528" i="6"/>
  <c r="R5528" i="6"/>
  <c r="S5529" i="6"/>
  <c r="R5529" i="6"/>
  <c r="S5530" i="6"/>
  <c r="R5530" i="6"/>
  <c r="S5531" i="6"/>
  <c r="R5531" i="6"/>
  <c r="S5532" i="6"/>
  <c r="R5532" i="6"/>
  <c r="S5533" i="6"/>
  <c r="R5533" i="6"/>
  <c r="S5534" i="6"/>
  <c r="R5534" i="6"/>
  <c r="S5535" i="6"/>
  <c r="R5535" i="6"/>
  <c r="S5536" i="6"/>
  <c r="R5536" i="6"/>
  <c r="S5537" i="6"/>
  <c r="R5537" i="6"/>
  <c r="S5538" i="6"/>
  <c r="R5538" i="6"/>
  <c r="S5539" i="6"/>
  <c r="R5539" i="6"/>
  <c r="S5540" i="6"/>
  <c r="R5540" i="6"/>
  <c r="S5541" i="6"/>
  <c r="R5541" i="6"/>
  <c r="S5542" i="6"/>
  <c r="R5542" i="6"/>
  <c r="S5543" i="6"/>
  <c r="R5543" i="6"/>
  <c r="S5544" i="6"/>
  <c r="R5544" i="6"/>
  <c r="S5545" i="6"/>
  <c r="R5545" i="6"/>
  <c r="S5546" i="6"/>
  <c r="R5546" i="6"/>
  <c r="S5547" i="6"/>
  <c r="R5547" i="6"/>
  <c r="S5548" i="6"/>
  <c r="R5548" i="6"/>
  <c r="S5549" i="6"/>
  <c r="R5549" i="6"/>
  <c r="S5550" i="6"/>
  <c r="R5550" i="6"/>
  <c r="S5551" i="6"/>
  <c r="R5551" i="6"/>
  <c r="S5552" i="6"/>
  <c r="R5552" i="6"/>
  <c r="S5553" i="6"/>
  <c r="R5553" i="6"/>
  <c r="S5554" i="6"/>
  <c r="R5554" i="6"/>
  <c r="S5555" i="6"/>
  <c r="R5555" i="6"/>
  <c r="S5556" i="6"/>
  <c r="R5556" i="6"/>
  <c r="S5557" i="6"/>
  <c r="R5557" i="6"/>
  <c r="S5558" i="6"/>
  <c r="R5558" i="6"/>
  <c r="S5559" i="6"/>
  <c r="R5559" i="6"/>
  <c r="S5560" i="6"/>
  <c r="R5560" i="6"/>
  <c r="S5561" i="6"/>
  <c r="R5561" i="6"/>
  <c r="S5562" i="6"/>
  <c r="R5562" i="6"/>
  <c r="S5563" i="6"/>
  <c r="R5563" i="6"/>
  <c r="S5564" i="6"/>
  <c r="R5564" i="6"/>
  <c r="S5565" i="6"/>
  <c r="R5565" i="6"/>
  <c r="S5566" i="6"/>
  <c r="R5566" i="6"/>
  <c r="S5567" i="6"/>
  <c r="R5567" i="6"/>
  <c r="S5568" i="6"/>
  <c r="R5568" i="6"/>
  <c r="S5569" i="6"/>
  <c r="R5569" i="6"/>
  <c r="S5570" i="6"/>
  <c r="R5570" i="6"/>
  <c r="S5571" i="6"/>
  <c r="R5571" i="6"/>
  <c r="S5572" i="6"/>
  <c r="R5572" i="6"/>
  <c r="S5573" i="6"/>
  <c r="R5573" i="6"/>
  <c r="S5574" i="6"/>
  <c r="R5574" i="6"/>
  <c r="S5575" i="6"/>
  <c r="R5575" i="6"/>
  <c r="S5576" i="6"/>
  <c r="R5576" i="6"/>
  <c r="S5577" i="6"/>
  <c r="R5577" i="6"/>
  <c r="S5578" i="6"/>
  <c r="R5578" i="6"/>
  <c r="S5579" i="6"/>
  <c r="R5579" i="6"/>
  <c r="S5580" i="6"/>
  <c r="R5580" i="6"/>
  <c r="S5581" i="6"/>
  <c r="R5581" i="6"/>
  <c r="S5582" i="6"/>
  <c r="R5582" i="6"/>
  <c r="S5583" i="6"/>
  <c r="R5583" i="6"/>
  <c r="S5584" i="6"/>
  <c r="R5584" i="6"/>
  <c r="S5585" i="6"/>
  <c r="R5585" i="6"/>
  <c r="S5586" i="6"/>
  <c r="R5586" i="6"/>
  <c r="S5587" i="6"/>
  <c r="R5587" i="6"/>
  <c r="S5588" i="6"/>
  <c r="R5588" i="6"/>
  <c r="S5589" i="6"/>
  <c r="R5589" i="6"/>
  <c r="S5590" i="6"/>
  <c r="R5590" i="6"/>
  <c r="S5591" i="6"/>
  <c r="R5591" i="6"/>
  <c r="S5592" i="6"/>
  <c r="R5592" i="6"/>
  <c r="S5593" i="6"/>
  <c r="R5593" i="6"/>
  <c r="S5594" i="6"/>
  <c r="R5594" i="6"/>
  <c r="S5595" i="6"/>
  <c r="R5595" i="6"/>
  <c r="S5596" i="6"/>
  <c r="R5596" i="6"/>
  <c r="S5597" i="6"/>
  <c r="R5597" i="6"/>
  <c r="S5598" i="6"/>
  <c r="R5598" i="6"/>
  <c r="S5599" i="6"/>
  <c r="R5599" i="6"/>
  <c r="S5600" i="6"/>
  <c r="R5600" i="6"/>
  <c r="S5601" i="6"/>
  <c r="R5601" i="6"/>
  <c r="S5602" i="6"/>
  <c r="R5602" i="6"/>
  <c r="S5603" i="6"/>
  <c r="R5603" i="6"/>
  <c r="S5604" i="6"/>
  <c r="R5604" i="6"/>
  <c r="S5605" i="6"/>
  <c r="R5605" i="6"/>
  <c r="S5606" i="6"/>
  <c r="R5606" i="6"/>
  <c r="S5607" i="6"/>
  <c r="R5607" i="6"/>
  <c r="S5608" i="6"/>
  <c r="R5608" i="6"/>
  <c r="S5609" i="6"/>
  <c r="R5609" i="6"/>
  <c r="S5610" i="6"/>
  <c r="R5610" i="6"/>
  <c r="S5611" i="6"/>
  <c r="R5611" i="6"/>
  <c r="S5612" i="6"/>
  <c r="R5612" i="6"/>
  <c r="S5613" i="6"/>
  <c r="R5613" i="6"/>
  <c r="S5614" i="6"/>
  <c r="R5614" i="6"/>
  <c r="S5615" i="6"/>
  <c r="R5615" i="6"/>
  <c r="S5616" i="6"/>
  <c r="R5616" i="6"/>
  <c r="S5617" i="6"/>
  <c r="R5617" i="6"/>
  <c r="S5618" i="6"/>
  <c r="R5618" i="6"/>
  <c r="S5619" i="6"/>
  <c r="R5619" i="6"/>
  <c r="S5620" i="6"/>
  <c r="R5620" i="6"/>
  <c r="S5621" i="6"/>
  <c r="R5621" i="6"/>
  <c r="S5622" i="6"/>
  <c r="R5622" i="6"/>
  <c r="S5623" i="6"/>
  <c r="R5623" i="6"/>
  <c r="S5624" i="6"/>
  <c r="R5624" i="6"/>
  <c r="S5625" i="6"/>
  <c r="R5625" i="6"/>
  <c r="S5626" i="6"/>
  <c r="R5626" i="6"/>
  <c r="S5627" i="6"/>
  <c r="R5627" i="6"/>
  <c r="S5628" i="6"/>
  <c r="R5628" i="6"/>
  <c r="S5629" i="6"/>
  <c r="R5629" i="6"/>
  <c r="S5630" i="6"/>
  <c r="R5630" i="6"/>
  <c r="S5631" i="6"/>
  <c r="R5631" i="6"/>
  <c r="S5632" i="6"/>
  <c r="R5632" i="6"/>
  <c r="S5633" i="6"/>
  <c r="R5633" i="6"/>
  <c r="S5634" i="6"/>
  <c r="R5634" i="6"/>
  <c r="S5635" i="6"/>
  <c r="R5635" i="6"/>
  <c r="S5636" i="6"/>
  <c r="R5636" i="6"/>
  <c r="S5637" i="6"/>
  <c r="R5637" i="6"/>
  <c r="S5638" i="6"/>
  <c r="R5638" i="6"/>
  <c r="S5639" i="6"/>
  <c r="R5639" i="6"/>
  <c r="S5640" i="6"/>
  <c r="R5640" i="6"/>
  <c r="S5641" i="6"/>
  <c r="R5641" i="6"/>
  <c r="S5642" i="6"/>
  <c r="R5642" i="6"/>
  <c r="S5643" i="6"/>
  <c r="R5643" i="6"/>
  <c r="S5644" i="6"/>
  <c r="R5644" i="6"/>
  <c r="S5645" i="6"/>
  <c r="R5645" i="6"/>
  <c r="S5646" i="6"/>
  <c r="R5646" i="6"/>
  <c r="S5647" i="6"/>
  <c r="R5647" i="6"/>
  <c r="S5648" i="6"/>
  <c r="R5648" i="6"/>
  <c r="S5649" i="6"/>
  <c r="R5649" i="6"/>
  <c r="S5650" i="6"/>
  <c r="R5650" i="6"/>
  <c r="S5651" i="6"/>
  <c r="R5651" i="6"/>
  <c r="S5652" i="6"/>
  <c r="R5652" i="6"/>
  <c r="S5653" i="6"/>
  <c r="R5653" i="6"/>
  <c r="S5654" i="6"/>
  <c r="R5654" i="6"/>
  <c r="S5655" i="6"/>
  <c r="R5655" i="6"/>
  <c r="S5656" i="6"/>
  <c r="R5656" i="6"/>
  <c r="S5657" i="6"/>
  <c r="R5657" i="6"/>
  <c r="S5658" i="6"/>
  <c r="R5658" i="6"/>
  <c r="S5659" i="6"/>
  <c r="R5659" i="6"/>
  <c r="S5660" i="6"/>
  <c r="R5660" i="6"/>
  <c r="S5661" i="6"/>
  <c r="R5661" i="6"/>
  <c r="S5662" i="6"/>
  <c r="R5662" i="6"/>
  <c r="S5663" i="6"/>
  <c r="R5663" i="6"/>
  <c r="S5664" i="6"/>
  <c r="R5664" i="6"/>
  <c r="S5665" i="6"/>
  <c r="R5665" i="6"/>
  <c r="S5666" i="6"/>
  <c r="R5666" i="6"/>
  <c r="S5667" i="6"/>
  <c r="R5667" i="6"/>
  <c r="S5668" i="6"/>
  <c r="R5668" i="6"/>
  <c r="S5669" i="6"/>
  <c r="R5669" i="6"/>
  <c r="S5670" i="6"/>
  <c r="R5670" i="6"/>
  <c r="S5671" i="6"/>
  <c r="R5671" i="6"/>
  <c r="S5672" i="6"/>
  <c r="R5672" i="6"/>
  <c r="S5673" i="6"/>
  <c r="R5673" i="6"/>
  <c r="S5674" i="6"/>
  <c r="R5674" i="6"/>
  <c r="S5675" i="6"/>
  <c r="R5675" i="6"/>
  <c r="S5676" i="6"/>
  <c r="R5676" i="6"/>
  <c r="S5677" i="6"/>
  <c r="R5677" i="6"/>
  <c r="S5678" i="6"/>
  <c r="R5678" i="6"/>
  <c r="S5679" i="6"/>
  <c r="R5679" i="6"/>
  <c r="S5680" i="6"/>
  <c r="R5680" i="6"/>
  <c r="S5681" i="6"/>
  <c r="R5681" i="6"/>
  <c r="S5682" i="6"/>
  <c r="R5682" i="6"/>
  <c r="S5683" i="6"/>
  <c r="R5683" i="6"/>
  <c r="S5684" i="6"/>
  <c r="R5684" i="6"/>
  <c r="S5685" i="6"/>
  <c r="R5685" i="6"/>
  <c r="S5686" i="6"/>
  <c r="R5686" i="6"/>
  <c r="S5687" i="6"/>
  <c r="R5687" i="6"/>
  <c r="S5688" i="6"/>
  <c r="R5688" i="6"/>
  <c r="S5689" i="6"/>
  <c r="R5689" i="6"/>
  <c r="S5690" i="6"/>
  <c r="R5690" i="6"/>
  <c r="S5691" i="6"/>
  <c r="R5691" i="6"/>
  <c r="S5692" i="6"/>
  <c r="R5692" i="6"/>
  <c r="S5693" i="6"/>
  <c r="R5693" i="6"/>
  <c r="S5694" i="6"/>
  <c r="R5694" i="6"/>
  <c r="S5695" i="6"/>
  <c r="R5695" i="6"/>
  <c r="S5696" i="6"/>
  <c r="R5696" i="6"/>
  <c r="S5697" i="6"/>
  <c r="R5697" i="6"/>
  <c r="S5698" i="6"/>
  <c r="R5698" i="6"/>
  <c r="S5699" i="6"/>
  <c r="R5699" i="6"/>
  <c r="S5700" i="6"/>
  <c r="R5700" i="6"/>
  <c r="S5701" i="6"/>
  <c r="R5701" i="6"/>
  <c r="S5702" i="6"/>
  <c r="R5702" i="6"/>
  <c r="S5703" i="6"/>
  <c r="R5703" i="6"/>
  <c r="S5704" i="6"/>
  <c r="R5704" i="6"/>
  <c r="S5705" i="6"/>
  <c r="R5705" i="6"/>
  <c r="S5706" i="6"/>
  <c r="R5706" i="6"/>
  <c r="S5707" i="6"/>
  <c r="R5707" i="6"/>
  <c r="S5708" i="6"/>
  <c r="R5708" i="6"/>
  <c r="S5709" i="6"/>
  <c r="R5709" i="6"/>
  <c r="S5710" i="6"/>
  <c r="R5710" i="6"/>
  <c r="S5711" i="6"/>
  <c r="R5711" i="6"/>
  <c r="S5712" i="6"/>
  <c r="R5712" i="6"/>
  <c r="S5713" i="6"/>
  <c r="R5713" i="6"/>
  <c r="S5714" i="6"/>
  <c r="R5714" i="6"/>
  <c r="S5715" i="6"/>
  <c r="R5715" i="6"/>
  <c r="S5716" i="6"/>
  <c r="R5716" i="6"/>
  <c r="S5717" i="6"/>
  <c r="R5717" i="6"/>
  <c r="S5718" i="6"/>
  <c r="R5718" i="6"/>
  <c r="S5719" i="6"/>
  <c r="R5719" i="6"/>
  <c r="S5720" i="6"/>
  <c r="R5720" i="6"/>
  <c r="S5721" i="6"/>
  <c r="R5721" i="6"/>
  <c r="S5722" i="6"/>
  <c r="R5722" i="6"/>
  <c r="S5723" i="6"/>
  <c r="R5723" i="6"/>
  <c r="S5724" i="6"/>
  <c r="R5724" i="6"/>
  <c r="S5725" i="6"/>
  <c r="R5725" i="6"/>
  <c r="S5726" i="6"/>
  <c r="R5726" i="6"/>
  <c r="S5727" i="6"/>
  <c r="R5727" i="6"/>
  <c r="S5728" i="6"/>
  <c r="R5728" i="6"/>
  <c r="S5729" i="6"/>
  <c r="R5729" i="6"/>
  <c r="S5730" i="6"/>
  <c r="R5730" i="6"/>
  <c r="S5731" i="6"/>
  <c r="R5731" i="6"/>
  <c r="S5732" i="6"/>
  <c r="R5732" i="6"/>
  <c r="S5733" i="6"/>
  <c r="R5733" i="6"/>
  <c r="S5734" i="6"/>
  <c r="R5734" i="6"/>
  <c r="S5735" i="6"/>
  <c r="R5735" i="6"/>
  <c r="S5736" i="6"/>
  <c r="R5736" i="6"/>
  <c r="S5737" i="6"/>
  <c r="R5737" i="6"/>
  <c r="S5738" i="6"/>
  <c r="R5738" i="6"/>
  <c r="S5739" i="6"/>
  <c r="R5739" i="6"/>
  <c r="S5740" i="6"/>
  <c r="R5740" i="6"/>
  <c r="S5741" i="6"/>
  <c r="R5741" i="6"/>
  <c r="S5742" i="6"/>
  <c r="R5742" i="6"/>
  <c r="S5743" i="6"/>
  <c r="R5743" i="6"/>
  <c r="S5744" i="6"/>
  <c r="R5744" i="6"/>
  <c r="S5745" i="6"/>
  <c r="R5745" i="6"/>
  <c r="S5746" i="6"/>
  <c r="R5746" i="6"/>
  <c r="S5747" i="6"/>
  <c r="R5747" i="6"/>
  <c r="S5748" i="6"/>
  <c r="R5748" i="6"/>
  <c r="S5749" i="6"/>
  <c r="R5749" i="6"/>
  <c r="S5750" i="6"/>
  <c r="R5750" i="6"/>
  <c r="S5751" i="6"/>
  <c r="R5751" i="6"/>
  <c r="S5752" i="6"/>
  <c r="R5752" i="6"/>
  <c r="S5753" i="6"/>
  <c r="R5753" i="6"/>
  <c r="S5754" i="6"/>
  <c r="R5754" i="6"/>
  <c r="S5755" i="6"/>
  <c r="R5755" i="6"/>
  <c r="S5756" i="6"/>
  <c r="R5756" i="6"/>
  <c r="S5757" i="6"/>
  <c r="R5757" i="6"/>
  <c r="S5758" i="6"/>
  <c r="R5758" i="6"/>
  <c r="S5759" i="6"/>
  <c r="R5759" i="6"/>
  <c r="S5760" i="6"/>
  <c r="R5760" i="6"/>
  <c r="S5761" i="6"/>
  <c r="R5761" i="6"/>
  <c r="S5762" i="6"/>
  <c r="R5762" i="6"/>
  <c r="S5763" i="6"/>
  <c r="R5763" i="6"/>
  <c r="S5764" i="6"/>
  <c r="R5764" i="6"/>
  <c r="S5765" i="6"/>
  <c r="R5765" i="6"/>
  <c r="S5766" i="6"/>
  <c r="R5766" i="6"/>
  <c r="S5767" i="6"/>
  <c r="R5767" i="6"/>
  <c r="S5768" i="6"/>
  <c r="R5768" i="6"/>
  <c r="S5769" i="6"/>
  <c r="R5769" i="6"/>
  <c r="S5770" i="6"/>
  <c r="R5770" i="6"/>
  <c r="S5771" i="6"/>
  <c r="R5771" i="6"/>
  <c r="S5772" i="6"/>
  <c r="R5772" i="6"/>
  <c r="S5773" i="6"/>
  <c r="R5773" i="6"/>
  <c r="S5774" i="6"/>
  <c r="R5774" i="6"/>
  <c r="S5775" i="6"/>
  <c r="R5775" i="6"/>
  <c r="S5776" i="6"/>
  <c r="R5776" i="6"/>
  <c r="S5777" i="6"/>
  <c r="R5777" i="6"/>
  <c r="S5778" i="6"/>
  <c r="R5778" i="6"/>
  <c r="S5779" i="6"/>
  <c r="R5779" i="6"/>
  <c r="S5780" i="6"/>
  <c r="R5780" i="6"/>
  <c r="S5781" i="6"/>
  <c r="R5781" i="6"/>
  <c r="S5782" i="6"/>
  <c r="R5782" i="6"/>
  <c r="S5783" i="6"/>
  <c r="R5783" i="6"/>
  <c r="S5784" i="6"/>
  <c r="R5784" i="6"/>
  <c r="S5785" i="6"/>
  <c r="R5785" i="6"/>
  <c r="S5786" i="6"/>
  <c r="R5786" i="6"/>
  <c r="S5787" i="6"/>
  <c r="R5787" i="6"/>
  <c r="S5788" i="6"/>
  <c r="R5788" i="6"/>
  <c r="S5789" i="6"/>
  <c r="R5789" i="6"/>
  <c r="S5790" i="6"/>
  <c r="R5790" i="6"/>
  <c r="S5791" i="6"/>
  <c r="R5791" i="6"/>
  <c r="S5792" i="6"/>
  <c r="R5792" i="6"/>
  <c r="S5793" i="6"/>
  <c r="R5793" i="6"/>
  <c r="S5794" i="6"/>
  <c r="R5794" i="6"/>
  <c r="S5795" i="6"/>
  <c r="R5795" i="6"/>
  <c r="S5796" i="6"/>
  <c r="R5796" i="6"/>
  <c r="S5797" i="6"/>
  <c r="R5797" i="6"/>
  <c r="S5798" i="6"/>
  <c r="R5798" i="6"/>
  <c r="S5799" i="6"/>
  <c r="R5799" i="6"/>
  <c r="S5800" i="6"/>
  <c r="R5800" i="6"/>
  <c r="S5801" i="6"/>
  <c r="R5801" i="6"/>
  <c r="S5802" i="6"/>
  <c r="R5802" i="6"/>
  <c r="S5803" i="6"/>
  <c r="R5803" i="6"/>
  <c r="S5804" i="6"/>
  <c r="R5804" i="6"/>
  <c r="S5805" i="6"/>
  <c r="R5805" i="6"/>
  <c r="S5806" i="6"/>
  <c r="R5806" i="6"/>
  <c r="S5807" i="6"/>
  <c r="R5807" i="6"/>
  <c r="S5808" i="6"/>
  <c r="R5808" i="6"/>
  <c r="S5809" i="6"/>
  <c r="R5809" i="6"/>
  <c r="S5810" i="6"/>
  <c r="R5810" i="6"/>
  <c r="S5811" i="6"/>
  <c r="R5811" i="6"/>
  <c r="S5812" i="6"/>
  <c r="R5812" i="6"/>
  <c r="S5813" i="6"/>
  <c r="R5813" i="6"/>
  <c r="S5814" i="6"/>
  <c r="R5814" i="6"/>
  <c r="S5815" i="6"/>
  <c r="R5815" i="6"/>
  <c r="S5816" i="6"/>
  <c r="R5816" i="6"/>
  <c r="S5817" i="6"/>
  <c r="R5817" i="6"/>
  <c r="S5818" i="6"/>
  <c r="R5818" i="6"/>
  <c r="S5819" i="6"/>
  <c r="R5819" i="6"/>
  <c r="S5820" i="6"/>
  <c r="R5820" i="6"/>
  <c r="S5821" i="6"/>
  <c r="R5821" i="6"/>
  <c r="S5822" i="6"/>
  <c r="R5822" i="6"/>
  <c r="S5823" i="6"/>
  <c r="R5823" i="6"/>
  <c r="S5824" i="6"/>
  <c r="R5824" i="6"/>
  <c r="S5825" i="6"/>
  <c r="R5825" i="6"/>
  <c r="S5826" i="6"/>
  <c r="R5826" i="6"/>
  <c r="S5827" i="6"/>
  <c r="R5827" i="6"/>
  <c r="S5828" i="6"/>
  <c r="R5828" i="6"/>
  <c r="S5829" i="6"/>
  <c r="R5829" i="6"/>
  <c r="S5830" i="6"/>
  <c r="R5830" i="6"/>
  <c r="S5831" i="6"/>
  <c r="R5831" i="6"/>
  <c r="S5832" i="6"/>
  <c r="R5832" i="6"/>
  <c r="S5833" i="6"/>
  <c r="R5833" i="6"/>
  <c r="S5834" i="6"/>
  <c r="R5834" i="6"/>
  <c r="S5835" i="6"/>
  <c r="R5835" i="6"/>
  <c r="S5836" i="6"/>
  <c r="R5836" i="6"/>
  <c r="S5837" i="6"/>
  <c r="R5837" i="6"/>
  <c r="S5838" i="6"/>
  <c r="R5838" i="6"/>
  <c r="S5839" i="6"/>
  <c r="R5839" i="6"/>
  <c r="S5840" i="6"/>
  <c r="R5840" i="6"/>
  <c r="S5841" i="6"/>
  <c r="R5841" i="6"/>
  <c r="S5842" i="6"/>
  <c r="R5842" i="6"/>
  <c r="S5843" i="6"/>
  <c r="R5843" i="6"/>
  <c r="S5844" i="6"/>
  <c r="R5844" i="6"/>
  <c r="S5845" i="6"/>
  <c r="R5845" i="6"/>
  <c r="S5846" i="6"/>
  <c r="R5846" i="6"/>
  <c r="S5847" i="6"/>
  <c r="R5847" i="6"/>
  <c r="S5848" i="6"/>
  <c r="R5848" i="6"/>
  <c r="S5849" i="6"/>
  <c r="R5849" i="6"/>
  <c r="S5850" i="6"/>
  <c r="R5850" i="6"/>
  <c r="S5851" i="6"/>
  <c r="R5851" i="6"/>
  <c r="S5852" i="6"/>
  <c r="R5852" i="6"/>
  <c r="S5853" i="6"/>
  <c r="R5853" i="6"/>
  <c r="S5854" i="6"/>
  <c r="R5854" i="6"/>
  <c r="S5855" i="6"/>
  <c r="R5855" i="6"/>
  <c r="S5856" i="6"/>
  <c r="R5856" i="6"/>
  <c r="S5857" i="6"/>
  <c r="R5857" i="6"/>
  <c r="S5858" i="6"/>
  <c r="R5858" i="6"/>
  <c r="S5859" i="6"/>
  <c r="R5859" i="6"/>
  <c r="S5860" i="6"/>
  <c r="R5860" i="6"/>
  <c r="S5861" i="6"/>
  <c r="R5861" i="6"/>
  <c r="S5862" i="6"/>
  <c r="R5862" i="6"/>
  <c r="S5863" i="6"/>
  <c r="R5863" i="6"/>
  <c r="S5864" i="6"/>
  <c r="R5864" i="6"/>
  <c r="S5865" i="6"/>
  <c r="R5865" i="6"/>
  <c r="S5866" i="6"/>
  <c r="R5866" i="6"/>
  <c r="S5867" i="6"/>
  <c r="R5867" i="6"/>
  <c r="S5868" i="6"/>
  <c r="R5868" i="6"/>
  <c r="S5869" i="6"/>
  <c r="R5869" i="6"/>
  <c r="S5870" i="6"/>
  <c r="R5870" i="6"/>
  <c r="S5871" i="6"/>
  <c r="R5871" i="6"/>
  <c r="S5872" i="6"/>
  <c r="R5872" i="6"/>
  <c r="S5873" i="6"/>
  <c r="R5873" i="6"/>
  <c r="S5874" i="6"/>
  <c r="R5874" i="6"/>
  <c r="S5875" i="6"/>
  <c r="R5875" i="6"/>
  <c r="S5876" i="6"/>
  <c r="R5876" i="6"/>
  <c r="S5877" i="6"/>
  <c r="R5877" i="6"/>
  <c r="S5878" i="6"/>
  <c r="R5878" i="6"/>
  <c r="S5879" i="6"/>
  <c r="R5879" i="6"/>
  <c r="S5880" i="6"/>
  <c r="R5880" i="6"/>
  <c r="S5881" i="6"/>
  <c r="R5881" i="6"/>
  <c r="S5882" i="6"/>
  <c r="R5882" i="6"/>
  <c r="S5883" i="6"/>
  <c r="R5883" i="6"/>
  <c r="S5884" i="6"/>
  <c r="R5884" i="6"/>
  <c r="S5885" i="6"/>
  <c r="R5885" i="6"/>
  <c r="S5886" i="6"/>
  <c r="R5886" i="6"/>
  <c r="S5887" i="6"/>
  <c r="R5887" i="6"/>
  <c r="S5888" i="6"/>
  <c r="R5888" i="6"/>
  <c r="S5889" i="6"/>
  <c r="R5889" i="6"/>
  <c r="S5890" i="6"/>
  <c r="R5890" i="6"/>
  <c r="S5891" i="6"/>
  <c r="R5891" i="6"/>
  <c r="S5892" i="6"/>
  <c r="R5892" i="6"/>
  <c r="S5893" i="6"/>
  <c r="R5893" i="6"/>
  <c r="S5894" i="6"/>
  <c r="R5894" i="6"/>
  <c r="S5895" i="6"/>
  <c r="R5895" i="6"/>
  <c r="S5896" i="6"/>
  <c r="R5896" i="6"/>
  <c r="S5897" i="6"/>
  <c r="R5897" i="6"/>
  <c r="S5898" i="6"/>
  <c r="R5898" i="6"/>
  <c r="S5899" i="6"/>
  <c r="R5899" i="6"/>
  <c r="S5900" i="6"/>
  <c r="R5900" i="6"/>
  <c r="S5901" i="6"/>
  <c r="R5901" i="6"/>
  <c r="S5902" i="6"/>
  <c r="R5902" i="6"/>
  <c r="S5903" i="6"/>
  <c r="R5903" i="6"/>
  <c r="S5904" i="6"/>
  <c r="R5904" i="6"/>
  <c r="S5905" i="6"/>
  <c r="R5905" i="6"/>
  <c r="S5906" i="6"/>
  <c r="R5906" i="6"/>
  <c r="S5907" i="6"/>
  <c r="R5907" i="6"/>
  <c r="S5908" i="6"/>
  <c r="R5908" i="6"/>
  <c r="S5909" i="6"/>
  <c r="R5909" i="6"/>
  <c r="S5910" i="6"/>
  <c r="R5910" i="6"/>
  <c r="S5911" i="6"/>
  <c r="R5911" i="6"/>
  <c r="S5912" i="6"/>
  <c r="R5912" i="6"/>
  <c r="S5913" i="6"/>
  <c r="R5913" i="6"/>
  <c r="S5914" i="6"/>
  <c r="R5914" i="6"/>
  <c r="S5915" i="6"/>
  <c r="R5915" i="6"/>
  <c r="S5916" i="6"/>
  <c r="R5916" i="6"/>
  <c r="S5917" i="6"/>
  <c r="R5917" i="6"/>
  <c r="S5918" i="6"/>
  <c r="R5918" i="6"/>
  <c r="S5919" i="6"/>
  <c r="R5919" i="6"/>
  <c r="S5920" i="6"/>
  <c r="R5920" i="6"/>
  <c r="S5921" i="6"/>
  <c r="R5921" i="6"/>
  <c r="S5922" i="6"/>
  <c r="R5922" i="6"/>
  <c r="S5923" i="6"/>
  <c r="R5923" i="6"/>
  <c r="S5924" i="6"/>
  <c r="R5924" i="6"/>
  <c r="S5925" i="6"/>
  <c r="R5925" i="6"/>
  <c r="S5926" i="6"/>
  <c r="R5926" i="6"/>
  <c r="S5927" i="6"/>
  <c r="R5927" i="6"/>
  <c r="S5928" i="6"/>
  <c r="R5928" i="6"/>
  <c r="S5929" i="6"/>
  <c r="R5929" i="6"/>
  <c r="S5930" i="6"/>
  <c r="R5930" i="6"/>
  <c r="S5931" i="6"/>
  <c r="R5931" i="6"/>
  <c r="S5932" i="6"/>
  <c r="R5932" i="6"/>
  <c r="S5933" i="6"/>
  <c r="R5933" i="6"/>
  <c r="S5934" i="6"/>
  <c r="R5934" i="6"/>
  <c r="S5935" i="6"/>
  <c r="R5935" i="6"/>
  <c r="S5936" i="6"/>
  <c r="R5936" i="6"/>
  <c r="S5937" i="6"/>
  <c r="R5937" i="6"/>
  <c r="S5938" i="6"/>
  <c r="R5938" i="6"/>
  <c r="S5939" i="6"/>
  <c r="R5939" i="6"/>
  <c r="S5940" i="6"/>
  <c r="R5940" i="6"/>
  <c r="S5941" i="6"/>
  <c r="R5941" i="6"/>
  <c r="S5942" i="6"/>
  <c r="R5942" i="6"/>
  <c r="S5943" i="6"/>
  <c r="R5943" i="6"/>
  <c r="S5944" i="6"/>
  <c r="R5944" i="6"/>
  <c r="S5945" i="6"/>
  <c r="R5945" i="6"/>
  <c r="S5946" i="6"/>
  <c r="R5946" i="6"/>
  <c r="S5947" i="6"/>
  <c r="R5947" i="6"/>
  <c r="S5948" i="6"/>
  <c r="R5948" i="6"/>
  <c r="S5949" i="6"/>
  <c r="R5949" i="6"/>
  <c r="S5950" i="6"/>
  <c r="R5950" i="6"/>
  <c r="S5951" i="6"/>
  <c r="R5951" i="6"/>
  <c r="S5952" i="6"/>
  <c r="R5952" i="6"/>
  <c r="S5953" i="6"/>
  <c r="R5953" i="6"/>
  <c r="S5954" i="6"/>
  <c r="R5954" i="6"/>
  <c r="S5955" i="6"/>
  <c r="R5955" i="6"/>
  <c r="S5956" i="6"/>
  <c r="R5956" i="6"/>
  <c r="S5957" i="6"/>
  <c r="R5957" i="6"/>
  <c r="S5958" i="6"/>
  <c r="R5958" i="6"/>
  <c r="S5959" i="6"/>
  <c r="R5959" i="6"/>
  <c r="S5960" i="6"/>
  <c r="R5960" i="6"/>
  <c r="S5961" i="6"/>
  <c r="R5961" i="6"/>
  <c r="S5962" i="6"/>
  <c r="R5962" i="6"/>
  <c r="S5963" i="6"/>
  <c r="R5963" i="6"/>
  <c r="S5964" i="6"/>
  <c r="R5964" i="6"/>
  <c r="S5965" i="6"/>
  <c r="R5965" i="6"/>
  <c r="S5966" i="6"/>
  <c r="R5966" i="6"/>
  <c r="S5967" i="6"/>
  <c r="R5967" i="6"/>
  <c r="S5968" i="6"/>
  <c r="R5968" i="6"/>
  <c r="S5969" i="6"/>
  <c r="R5969" i="6"/>
  <c r="S5970" i="6"/>
  <c r="R5970" i="6"/>
  <c r="S5971" i="6"/>
  <c r="R5971" i="6"/>
  <c r="S5972" i="6"/>
  <c r="R5972" i="6"/>
  <c r="S5973" i="6"/>
  <c r="R5973" i="6"/>
  <c r="S5974" i="6"/>
  <c r="R5974" i="6"/>
  <c r="S5975" i="6"/>
  <c r="R5975" i="6"/>
  <c r="S5976" i="6"/>
  <c r="R5976" i="6"/>
  <c r="S5977" i="6"/>
  <c r="R5977" i="6"/>
  <c r="S5978" i="6"/>
  <c r="R5978" i="6"/>
  <c r="S5979" i="6"/>
  <c r="R5979" i="6"/>
  <c r="S5980" i="6"/>
  <c r="R5980" i="6"/>
  <c r="S5981" i="6"/>
  <c r="R5981" i="6"/>
  <c r="S5982" i="6"/>
  <c r="R5982" i="6"/>
  <c r="S5983" i="6"/>
  <c r="R5983" i="6"/>
  <c r="S5984" i="6"/>
  <c r="R5984" i="6"/>
  <c r="S5985" i="6"/>
  <c r="R5985" i="6"/>
  <c r="S5986" i="6"/>
  <c r="R5986" i="6"/>
  <c r="S5987" i="6"/>
  <c r="R5987" i="6"/>
  <c r="S5988" i="6"/>
  <c r="R5988" i="6"/>
  <c r="S5989" i="6"/>
  <c r="R5989" i="6"/>
  <c r="S5990" i="6"/>
  <c r="R5990" i="6"/>
  <c r="S5991" i="6"/>
  <c r="R5991" i="6"/>
  <c r="S5992" i="6"/>
  <c r="R5992" i="6"/>
  <c r="S5993" i="6"/>
  <c r="R5993" i="6"/>
  <c r="S5994" i="6"/>
  <c r="R5994" i="6"/>
  <c r="S5995" i="6"/>
  <c r="R5995" i="6"/>
  <c r="S5996" i="6"/>
  <c r="R5996" i="6"/>
  <c r="S5997" i="6"/>
  <c r="R5997" i="6"/>
  <c r="S5998" i="6"/>
  <c r="R5998" i="6"/>
  <c r="S5999" i="6"/>
  <c r="R5999" i="6"/>
  <c r="S6000" i="6"/>
  <c r="R6000" i="6"/>
  <c r="S6001" i="6"/>
  <c r="R6001" i="6"/>
  <c r="S6002" i="6"/>
  <c r="R6002" i="6"/>
  <c r="S6003" i="6"/>
  <c r="R6003" i="6"/>
  <c r="S6004" i="6"/>
  <c r="R6004" i="6"/>
  <c r="S6005" i="6"/>
  <c r="R6005" i="6"/>
  <c r="S6006" i="6"/>
  <c r="R6006" i="6"/>
  <c r="S6007" i="6"/>
  <c r="R6007" i="6"/>
  <c r="S6008" i="6"/>
  <c r="R6008" i="6"/>
  <c r="S6009" i="6"/>
  <c r="R6009" i="6"/>
  <c r="S6010" i="6"/>
  <c r="R6010" i="6"/>
  <c r="S6011" i="6"/>
  <c r="R6011" i="6"/>
  <c r="S6012" i="6"/>
  <c r="R6012" i="6"/>
  <c r="S6013" i="6"/>
  <c r="R6013" i="6"/>
  <c r="S6014" i="6"/>
  <c r="R6014" i="6"/>
  <c r="S6015" i="6"/>
  <c r="R6015" i="6"/>
  <c r="S6016" i="6"/>
  <c r="R6016" i="6"/>
  <c r="S6017" i="6"/>
  <c r="R6017" i="6"/>
  <c r="S6018" i="6"/>
  <c r="R6018" i="6"/>
  <c r="S6019" i="6"/>
  <c r="R6019" i="6"/>
  <c r="S6020" i="6"/>
  <c r="R6020" i="6"/>
  <c r="S6021" i="6"/>
  <c r="R6021" i="6"/>
  <c r="S6022" i="6"/>
  <c r="R6022" i="6"/>
  <c r="S6023" i="6"/>
  <c r="R6023" i="6"/>
  <c r="S6024" i="6"/>
  <c r="R6024" i="6"/>
  <c r="S6025" i="6"/>
  <c r="R6025" i="6"/>
  <c r="S6026" i="6"/>
  <c r="R6026" i="6"/>
  <c r="S6027" i="6"/>
  <c r="R6027" i="6"/>
  <c r="S6028" i="6"/>
  <c r="R6028" i="6"/>
  <c r="S6029" i="6"/>
  <c r="R6029" i="6"/>
  <c r="S6030" i="6"/>
  <c r="R6030" i="6"/>
  <c r="S6031" i="6"/>
  <c r="R6031" i="6"/>
  <c r="S6032" i="6"/>
  <c r="R6032" i="6"/>
  <c r="S6033" i="6"/>
  <c r="R6033" i="6"/>
  <c r="S6034" i="6"/>
  <c r="R6034" i="6"/>
  <c r="S6035" i="6"/>
  <c r="R6035" i="6"/>
  <c r="S6036" i="6"/>
  <c r="R6036" i="6"/>
  <c r="S6037" i="6"/>
  <c r="R6037" i="6"/>
  <c r="S6038" i="6"/>
  <c r="R6038" i="6"/>
  <c r="S6039" i="6"/>
  <c r="R6039" i="6"/>
  <c r="S6040" i="6"/>
  <c r="R6040" i="6"/>
  <c r="S6041" i="6"/>
  <c r="R6041" i="6"/>
  <c r="S6042" i="6"/>
  <c r="R6042" i="6"/>
  <c r="S6043" i="6"/>
  <c r="R6043" i="6"/>
  <c r="S6044" i="6"/>
  <c r="R6044" i="6"/>
  <c r="S6045" i="6"/>
  <c r="R6045" i="6"/>
  <c r="S6046" i="6"/>
  <c r="R6046" i="6"/>
  <c r="S6047" i="6"/>
  <c r="R6047" i="6"/>
  <c r="S6048" i="6"/>
  <c r="R6048" i="6"/>
  <c r="S6049" i="6"/>
  <c r="R6049" i="6"/>
  <c r="S6050" i="6"/>
  <c r="R6050" i="6"/>
  <c r="S6051" i="6"/>
  <c r="R6051" i="6"/>
  <c r="S6052" i="6"/>
  <c r="R6052" i="6"/>
  <c r="S6053" i="6"/>
  <c r="R6053" i="6"/>
  <c r="S6054" i="6"/>
  <c r="R6054" i="6"/>
  <c r="S6055" i="6"/>
  <c r="R6055" i="6"/>
  <c r="S6056" i="6"/>
  <c r="R6056" i="6"/>
  <c r="S6057" i="6"/>
  <c r="R6057" i="6"/>
  <c r="S6058" i="6"/>
  <c r="R6058" i="6"/>
  <c r="S6059" i="6"/>
  <c r="R6059" i="6"/>
  <c r="S6060" i="6"/>
  <c r="R6060" i="6"/>
  <c r="S6061" i="6"/>
  <c r="R6061" i="6"/>
  <c r="S6062" i="6"/>
  <c r="R6062" i="6"/>
  <c r="S6063" i="6"/>
  <c r="R6063" i="6"/>
  <c r="S6064" i="6"/>
  <c r="R6064" i="6"/>
  <c r="S6065" i="6"/>
  <c r="R6065" i="6"/>
  <c r="S6066" i="6"/>
  <c r="R6066" i="6"/>
  <c r="S6067" i="6"/>
  <c r="R6067" i="6"/>
  <c r="S6068" i="6"/>
  <c r="R6068" i="6"/>
  <c r="S6069" i="6"/>
  <c r="R6069" i="6"/>
  <c r="S6070" i="6"/>
  <c r="R6070" i="6"/>
  <c r="S6071" i="6"/>
  <c r="R6071" i="6"/>
  <c r="S6072" i="6"/>
  <c r="R6072" i="6"/>
  <c r="S6073" i="6"/>
  <c r="R6073" i="6"/>
  <c r="S6074" i="6"/>
  <c r="R6074" i="6"/>
  <c r="S6075" i="6"/>
  <c r="R6075" i="6"/>
  <c r="S6076" i="6"/>
  <c r="R6076" i="6"/>
  <c r="S6077" i="6"/>
  <c r="R6077" i="6"/>
  <c r="S6078" i="6"/>
  <c r="R6078" i="6"/>
  <c r="S6079" i="6"/>
  <c r="R6079" i="6"/>
  <c r="S6080" i="6"/>
  <c r="R6080" i="6"/>
  <c r="S6081" i="6"/>
  <c r="R6081" i="6"/>
  <c r="S6082" i="6"/>
  <c r="R6082" i="6"/>
  <c r="S6083" i="6"/>
  <c r="R6083" i="6"/>
  <c r="S6084" i="6"/>
  <c r="R6084" i="6"/>
  <c r="S6085" i="6"/>
  <c r="R6085" i="6"/>
  <c r="S6086" i="6"/>
  <c r="R6086" i="6"/>
  <c r="S6087" i="6"/>
  <c r="R6087" i="6"/>
  <c r="S6088" i="6"/>
  <c r="R6088" i="6"/>
  <c r="S6089" i="6"/>
  <c r="R6089" i="6"/>
  <c r="S6090" i="6"/>
  <c r="R6090" i="6"/>
  <c r="S6091" i="6"/>
  <c r="R6091" i="6"/>
  <c r="S6092" i="6"/>
  <c r="R6092" i="6"/>
  <c r="S6093" i="6"/>
  <c r="R6093" i="6"/>
  <c r="S6094" i="6"/>
  <c r="R6094" i="6"/>
  <c r="S6095" i="6"/>
  <c r="R6095" i="6"/>
  <c r="S6096" i="6"/>
  <c r="R6096" i="6"/>
  <c r="S6097" i="6"/>
  <c r="R6097" i="6"/>
  <c r="S6098" i="6"/>
  <c r="R6098" i="6"/>
  <c r="S6099" i="6"/>
  <c r="R6099" i="6"/>
  <c r="S6100" i="6"/>
  <c r="R6100" i="6"/>
  <c r="S6101" i="6"/>
  <c r="R6101" i="6"/>
  <c r="S6102" i="6"/>
  <c r="R6102" i="6"/>
  <c r="S6103" i="6"/>
  <c r="R6103" i="6"/>
  <c r="S6104" i="6"/>
  <c r="R6104" i="6"/>
  <c r="S6105" i="6"/>
  <c r="R6105" i="6"/>
  <c r="S6106" i="6"/>
  <c r="R6106" i="6"/>
  <c r="S6107" i="6"/>
  <c r="R6107" i="6"/>
  <c r="S6108" i="6"/>
  <c r="R6108" i="6"/>
  <c r="S6109" i="6"/>
  <c r="R6109" i="6"/>
  <c r="S6110" i="6"/>
  <c r="R6110" i="6"/>
  <c r="S6111" i="6"/>
  <c r="R6111" i="6"/>
  <c r="S6112" i="6"/>
  <c r="R6112" i="6"/>
  <c r="S6113" i="6"/>
  <c r="R6113" i="6"/>
  <c r="S6114" i="6"/>
  <c r="R6114" i="6"/>
  <c r="S6115" i="6"/>
  <c r="R6115" i="6"/>
  <c r="S6116" i="6"/>
  <c r="R6116" i="6"/>
  <c r="S6117" i="6"/>
  <c r="R6117" i="6"/>
  <c r="S6118" i="6"/>
  <c r="R6118" i="6"/>
  <c r="S6119" i="6"/>
  <c r="R6119" i="6"/>
  <c r="S6120" i="6"/>
  <c r="R6120" i="6"/>
  <c r="S6121" i="6"/>
  <c r="R6121" i="6"/>
  <c r="S6122" i="6"/>
  <c r="R6122" i="6"/>
  <c r="S6123" i="6"/>
  <c r="R6123" i="6"/>
  <c r="S6124" i="6"/>
  <c r="R6124" i="6"/>
  <c r="S6125" i="6"/>
  <c r="R6125" i="6"/>
  <c r="S6126" i="6"/>
  <c r="R6126" i="6"/>
  <c r="S6127" i="6"/>
  <c r="R6127" i="6"/>
  <c r="S6128" i="6"/>
  <c r="R6128" i="6"/>
  <c r="S6129" i="6"/>
  <c r="R6129" i="6"/>
  <c r="S6130" i="6"/>
  <c r="R6130" i="6"/>
  <c r="S6131" i="6"/>
  <c r="R6131" i="6"/>
  <c r="S6132" i="6"/>
  <c r="R6132" i="6"/>
  <c r="S6133" i="6"/>
  <c r="R6133" i="6"/>
  <c r="S6134" i="6"/>
  <c r="R6134" i="6"/>
  <c r="S6135" i="6"/>
  <c r="R6135" i="6"/>
  <c r="S6136" i="6"/>
  <c r="R6136" i="6"/>
  <c r="S6137" i="6"/>
  <c r="R6137" i="6"/>
  <c r="S6138" i="6"/>
  <c r="R6138" i="6"/>
  <c r="S6139" i="6"/>
  <c r="R6139" i="6"/>
  <c r="S6140" i="6"/>
  <c r="R6140" i="6"/>
  <c r="S6141" i="6"/>
  <c r="R6141" i="6"/>
  <c r="S6142" i="6"/>
  <c r="R6142" i="6"/>
  <c r="S6143" i="6"/>
  <c r="R6143" i="6"/>
  <c r="S6144" i="6"/>
  <c r="R6144" i="6"/>
  <c r="S6145" i="6"/>
  <c r="R6145" i="6"/>
  <c r="S6146" i="6"/>
  <c r="R6146" i="6"/>
  <c r="S6147" i="6"/>
  <c r="R6147" i="6"/>
  <c r="S6148" i="6"/>
  <c r="R6148" i="6"/>
  <c r="S6149" i="6"/>
  <c r="R6149" i="6"/>
  <c r="S6150" i="6"/>
  <c r="R6150" i="6"/>
  <c r="S6151" i="6"/>
  <c r="R6151" i="6"/>
  <c r="S6152" i="6"/>
  <c r="R6152" i="6"/>
  <c r="S6153" i="6"/>
  <c r="R6153" i="6"/>
  <c r="S6154" i="6"/>
  <c r="R6154" i="6"/>
  <c r="S6155" i="6"/>
  <c r="R6155" i="6"/>
  <c r="S6156" i="6"/>
  <c r="R6156" i="6"/>
  <c r="S6157" i="6"/>
  <c r="R6157" i="6"/>
  <c r="S6158" i="6"/>
  <c r="R6158" i="6"/>
  <c r="S6159" i="6"/>
  <c r="R6159" i="6"/>
  <c r="S6160" i="6"/>
  <c r="R6160" i="6"/>
  <c r="S6161" i="6"/>
  <c r="R6161" i="6"/>
  <c r="S6162" i="6"/>
  <c r="R6162" i="6"/>
  <c r="S6163" i="6"/>
  <c r="R6163" i="6"/>
  <c r="S6164" i="6"/>
  <c r="R6164" i="6"/>
  <c r="S6165" i="6"/>
  <c r="R6165" i="6"/>
  <c r="S6166" i="6"/>
  <c r="R6166" i="6"/>
  <c r="S6167" i="6"/>
  <c r="R6167" i="6"/>
  <c r="S6168" i="6"/>
  <c r="R6168" i="6"/>
  <c r="S6169" i="6"/>
  <c r="R6169" i="6"/>
  <c r="S6170" i="6"/>
  <c r="R6170" i="6"/>
  <c r="S6171" i="6"/>
  <c r="R6171" i="6"/>
  <c r="S6172" i="6"/>
  <c r="R6172" i="6"/>
  <c r="S6173" i="6"/>
  <c r="R6173" i="6"/>
  <c r="S6174" i="6"/>
  <c r="R6174" i="6"/>
  <c r="S6175" i="6"/>
  <c r="R6175" i="6"/>
  <c r="S6176" i="6"/>
  <c r="R6176" i="6"/>
  <c r="S6177" i="6"/>
  <c r="R6177" i="6"/>
  <c r="S6178" i="6"/>
  <c r="R6178" i="6"/>
  <c r="S6179" i="6"/>
  <c r="R6179" i="6"/>
  <c r="S6180" i="6"/>
  <c r="R6180" i="6"/>
  <c r="S6181" i="6"/>
  <c r="R6181" i="6"/>
  <c r="S6182" i="6"/>
  <c r="R6182" i="6"/>
  <c r="S6183" i="6"/>
  <c r="R6183" i="6"/>
  <c r="S6184" i="6"/>
  <c r="R6184" i="6"/>
  <c r="S6185" i="6"/>
  <c r="R6185" i="6"/>
  <c r="S6186" i="6"/>
  <c r="R6186" i="6"/>
  <c r="S6187" i="6"/>
  <c r="R6187" i="6"/>
  <c r="S6188" i="6"/>
  <c r="R6188" i="6"/>
  <c r="S6189" i="6"/>
  <c r="R6189" i="6"/>
  <c r="S6190" i="6"/>
  <c r="R6190" i="6"/>
  <c r="S6191" i="6"/>
  <c r="R6191" i="6"/>
  <c r="S6192" i="6"/>
  <c r="R6192" i="6"/>
  <c r="S6193" i="6"/>
  <c r="R6193" i="6"/>
  <c r="S6194" i="6"/>
  <c r="R6194" i="6"/>
  <c r="S6195" i="6"/>
  <c r="R6195" i="6"/>
  <c r="S6196" i="6"/>
  <c r="R6196" i="6"/>
  <c r="S6197" i="6"/>
  <c r="R6197" i="6"/>
  <c r="S6198" i="6"/>
  <c r="R6198" i="6"/>
  <c r="S6199" i="6"/>
  <c r="R6199" i="6"/>
  <c r="S6200" i="6"/>
  <c r="R6200" i="6"/>
  <c r="S6201" i="6"/>
  <c r="R6201" i="6"/>
  <c r="S6202" i="6"/>
  <c r="R6202" i="6"/>
  <c r="S6203" i="6"/>
  <c r="R6203" i="6"/>
  <c r="S6204" i="6"/>
  <c r="R6204" i="6"/>
  <c r="S6205" i="6"/>
  <c r="R6205" i="6"/>
  <c r="S6206" i="6"/>
  <c r="R6206" i="6"/>
  <c r="S6207" i="6"/>
  <c r="R6207" i="6"/>
  <c r="S6208" i="6"/>
  <c r="R6208" i="6"/>
  <c r="S6209" i="6"/>
  <c r="R6209" i="6"/>
  <c r="S6210" i="6"/>
  <c r="R6210" i="6"/>
  <c r="S6211" i="6"/>
  <c r="R6211" i="6"/>
  <c r="S6212" i="6"/>
  <c r="R6212" i="6"/>
  <c r="S6213" i="6"/>
  <c r="R6213" i="6"/>
  <c r="S6214" i="6"/>
  <c r="R6214" i="6"/>
  <c r="S6215" i="6"/>
  <c r="R6215" i="6"/>
  <c r="S6216" i="6"/>
  <c r="R6216" i="6"/>
  <c r="S6217" i="6"/>
  <c r="R6217" i="6"/>
  <c r="S6218" i="6"/>
  <c r="R6218" i="6"/>
  <c r="S6219" i="6"/>
  <c r="R6219" i="6"/>
  <c r="S6220" i="6"/>
  <c r="R6220" i="6"/>
  <c r="S6221" i="6"/>
  <c r="R6221" i="6"/>
  <c r="S6222" i="6"/>
  <c r="R6222" i="6"/>
  <c r="S6223" i="6"/>
  <c r="R6223" i="6"/>
  <c r="S6224" i="6"/>
  <c r="R6224" i="6"/>
  <c r="S6225" i="6"/>
  <c r="R6225" i="6"/>
  <c r="S6226" i="6"/>
  <c r="R6226" i="6"/>
  <c r="S6227" i="6"/>
  <c r="R6227" i="6"/>
  <c r="S6228" i="6"/>
  <c r="R6228" i="6"/>
  <c r="S6229" i="6"/>
  <c r="R6229" i="6"/>
  <c r="S6230" i="6"/>
  <c r="R6230" i="6"/>
  <c r="S6231" i="6"/>
  <c r="R6231" i="6"/>
  <c r="S6232" i="6"/>
  <c r="R6232" i="6"/>
  <c r="S6233" i="6"/>
  <c r="R6233" i="6"/>
  <c r="S6234" i="6"/>
  <c r="R6234" i="6"/>
  <c r="S6235" i="6"/>
  <c r="R6235" i="6"/>
  <c r="S6236" i="6"/>
  <c r="R6236" i="6"/>
  <c r="S6237" i="6"/>
  <c r="R6237" i="6"/>
  <c r="S6238" i="6"/>
  <c r="R6238" i="6"/>
  <c r="S6239" i="6"/>
  <c r="R6239" i="6"/>
  <c r="S6240" i="6"/>
  <c r="R6240" i="6"/>
  <c r="S6241" i="6"/>
  <c r="R6241" i="6"/>
  <c r="S6242" i="6"/>
  <c r="R6242" i="6"/>
  <c r="S6243" i="6"/>
  <c r="R6243" i="6"/>
  <c r="S6244" i="6"/>
  <c r="R6244" i="6"/>
  <c r="S6245" i="6"/>
  <c r="R6245" i="6"/>
  <c r="S6246" i="6"/>
  <c r="R6246" i="6"/>
  <c r="S6247" i="6"/>
  <c r="R6247" i="6"/>
  <c r="S6248" i="6"/>
  <c r="R6248" i="6"/>
  <c r="S6249" i="6"/>
  <c r="R6249" i="6"/>
  <c r="S6250" i="6"/>
  <c r="R6250" i="6"/>
  <c r="S6251" i="6"/>
  <c r="R6251" i="6"/>
  <c r="S6252" i="6"/>
  <c r="R6252" i="6"/>
  <c r="S6253" i="6"/>
  <c r="R6253" i="6"/>
  <c r="S6254" i="6"/>
  <c r="R6254" i="6"/>
  <c r="S6255" i="6"/>
  <c r="R6255" i="6"/>
  <c r="S6256" i="6"/>
  <c r="R6256" i="6"/>
  <c r="S6257" i="6"/>
  <c r="R6257" i="6"/>
  <c r="S6258" i="6"/>
  <c r="R6258" i="6"/>
  <c r="S6259" i="6"/>
  <c r="R6259" i="6"/>
  <c r="S6260" i="6"/>
  <c r="R6260" i="6"/>
  <c r="S6261" i="6"/>
  <c r="R6261" i="6"/>
  <c r="S6262" i="6"/>
  <c r="R6262" i="6"/>
  <c r="S6263" i="6"/>
  <c r="R6263" i="6"/>
  <c r="S6264" i="6"/>
  <c r="R6264" i="6"/>
  <c r="S6265" i="6"/>
  <c r="R6265" i="6"/>
  <c r="S6266" i="6"/>
  <c r="R6266" i="6"/>
  <c r="S6267" i="6"/>
  <c r="R6267" i="6"/>
  <c r="S6268" i="6"/>
  <c r="R6268" i="6"/>
  <c r="S6269" i="6"/>
  <c r="R6269" i="6"/>
  <c r="S6270" i="6"/>
  <c r="R6270" i="6"/>
  <c r="S6271" i="6"/>
  <c r="R6271" i="6"/>
  <c r="S6272" i="6"/>
  <c r="R6272" i="6"/>
  <c r="S6273" i="6"/>
  <c r="R6273" i="6"/>
  <c r="S6274" i="6"/>
  <c r="R6274" i="6"/>
  <c r="S6275" i="6"/>
  <c r="R6275" i="6"/>
  <c r="S6276" i="6"/>
  <c r="R6276" i="6"/>
  <c r="S6277" i="6"/>
  <c r="R6277" i="6"/>
  <c r="S6278" i="6"/>
  <c r="R6278" i="6"/>
  <c r="S6279" i="6"/>
  <c r="R6279" i="6"/>
  <c r="S6280" i="6"/>
  <c r="R6280" i="6"/>
  <c r="S6281" i="6"/>
  <c r="R6281" i="6"/>
  <c r="S6282" i="6"/>
  <c r="R6282" i="6"/>
  <c r="S6283" i="6"/>
  <c r="R6283" i="6"/>
  <c r="S6284" i="6"/>
  <c r="R6284" i="6"/>
  <c r="S6285" i="6"/>
  <c r="R6285" i="6"/>
  <c r="S6286" i="6"/>
  <c r="R6286" i="6"/>
  <c r="S6287" i="6"/>
  <c r="R6287" i="6"/>
  <c r="S6288" i="6"/>
  <c r="R6288" i="6"/>
  <c r="S6289" i="6"/>
  <c r="R6289" i="6"/>
  <c r="S6290" i="6"/>
  <c r="R6290" i="6"/>
  <c r="S6291" i="6"/>
  <c r="R6291" i="6"/>
  <c r="S6292" i="6"/>
  <c r="R6292" i="6"/>
  <c r="S6293" i="6"/>
  <c r="R6293" i="6"/>
  <c r="S6294" i="6"/>
  <c r="R6294" i="6"/>
  <c r="S6295" i="6"/>
  <c r="R6295" i="6"/>
  <c r="S6296" i="6"/>
  <c r="R6296" i="6"/>
  <c r="S6297" i="6"/>
  <c r="R6297" i="6"/>
  <c r="S6298" i="6"/>
  <c r="R6298" i="6"/>
  <c r="S6299" i="6"/>
  <c r="R6299" i="6"/>
  <c r="S6300" i="6"/>
  <c r="R6300" i="6"/>
  <c r="S6301" i="6"/>
  <c r="R6301" i="6"/>
  <c r="S6302" i="6"/>
  <c r="R6302" i="6"/>
  <c r="S6303" i="6"/>
  <c r="R6303" i="6"/>
  <c r="S6304" i="6"/>
  <c r="R6304" i="6"/>
  <c r="S6305" i="6"/>
  <c r="R6305" i="6"/>
  <c r="S6306" i="6"/>
  <c r="R6306" i="6"/>
  <c r="S6307" i="6"/>
  <c r="R6307" i="6"/>
  <c r="S6308" i="6"/>
  <c r="R6308" i="6"/>
  <c r="S6309" i="6"/>
  <c r="R6309" i="6"/>
  <c r="S6310" i="6"/>
  <c r="R6310" i="6"/>
  <c r="S6311" i="6"/>
  <c r="R6311" i="6"/>
  <c r="S6312" i="6"/>
  <c r="R6312" i="6"/>
  <c r="S6313" i="6"/>
  <c r="R6313" i="6"/>
  <c r="S6314" i="6"/>
  <c r="R6314" i="6"/>
  <c r="S6315" i="6"/>
  <c r="R6315" i="6"/>
  <c r="S6316" i="6"/>
  <c r="R6316" i="6"/>
  <c r="S6317" i="6"/>
  <c r="R6317" i="6"/>
  <c r="S6318" i="6"/>
  <c r="R6318" i="6"/>
  <c r="S6319" i="6"/>
  <c r="R6319" i="6"/>
  <c r="S6320" i="6"/>
  <c r="R6320" i="6"/>
  <c r="S6321" i="6"/>
  <c r="R6321" i="6"/>
  <c r="S6322" i="6"/>
  <c r="R6322" i="6"/>
  <c r="S6323" i="6"/>
  <c r="R6323" i="6"/>
  <c r="S6324" i="6"/>
  <c r="R6324" i="6"/>
  <c r="S6325" i="6"/>
  <c r="R6325" i="6"/>
  <c r="S6326" i="6"/>
  <c r="R6326" i="6"/>
  <c r="S6327" i="6"/>
  <c r="R6327" i="6"/>
  <c r="S6328" i="6"/>
  <c r="R6328" i="6"/>
  <c r="S6329" i="6"/>
  <c r="R6329" i="6"/>
  <c r="S6330" i="6"/>
  <c r="R6330" i="6"/>
  <c r="S6331" i="6"/>
  <c r="R6331" i="6"/>
  <c r="S6332" i="6"/>
  <c r="R6332" i="6"/>
  <c r="S6333" i="6"/>
  <c r="R6333" i="6"/>
  <c r="S6334" i="6"/>
  <c r="R6334" i="6"/>
  <c r="S6335" i="6"/>
  <c r="R6335" i="6"/>
  <c r="S6336" i="6"/>
  <c r="R6336" i="6"/>
  <c r="S6337" i="6"/>
  <c r="R6337" i="6"/>
  <c r="S6338" i="6"/>
  <c r="R6338" i="6"/>
  <c r="S6339" i="6"/>
  <c r="R6339" i="6"/>
  <c r="S6340" i="6"/>
  <c r="R6340" i="6"/>
  <c r="S6341" i="6"/>
  <c r="R6341" i="6"/>
  <c r="S6342" i="6"/>
  <c r="R6342" i="6"/>
  <c r="S6343" i="6"/>
  <c r="R6343" i="6"/>
  <c r="S6344" i="6"/>
  <c r="R6344" i="6"/>
  <c r="S6345" i="6"/>
  <c r="R6345" i="6"/>
  <c r="S6346" i="6"/>
  <c r="R6346" i="6"/>
  <c r="S6347" i="6"/>
  <c r="R6347" i="6"/>
  <c r="S6348" i="6"/>
  <c r="R6348" i="6"/>
  <c r="S6349" i="6"/>
  <c r="R6349" i="6"/>
  <c r="S6350" i="6"/>
  <c r="R6350" i="6"/>
  <c r="S6351" i="6"/>
  <c r="R6351" i="6"/>
  <c r="S6352" i="6"/>
  <c r="R6352" i="6"/>
  <c r="S6353" i="6"/>
  <c r="R6353" i="6"/>
  <c r="S6354" i="6"/>
  <c r="R6354" i="6"/>
  <c r="S6355" i="6"/>
  <c r="R6355" i="6"/>
  <c r="S6356" i="6"/>
  <c r="R6356" i="6"/>
  <c r="S6357" i="6"/>
  <c r="R6357" i="6"/>
  <c r="S6358" i="6"/>
  <c r="R6358" i="6"/>
  <c r="S6359" i="6"/>
  <c r="R6359" i="6"/>
  <c r="S6360" i="6"/>
  <c r="R6360" i="6"/>
  <c r="S6361" i="6"/>
  <c r="R6361" i="6"/>
  <c r="S6362" i="6"/>
  <c r="R6362" i="6"/>
  <c r="S6363" i="6"/>
  <c r="R6363" i="6"/>
  <c r="S6364" i="6"/>
  <c r="R6364" i="6"/>
  <c r="S6365" i="6"/>
  <c r="R6365" i="6"/>
  <c r="S6366" i="6"/>
  <c r="R6366" i="6"/>
  <c r="S6367" i="6"/>
  <c r="R6367" i="6"/>
  <c r="S6368" i="6"/>
  <c r="R6368" i="6"/>
  <c r="S6369" i="6"/>
  <c r="R6369" i="6"/>
  <c r="S6370" i="6"/>
  <c r="R6370" i="6"/>
  <c r="S6371" i="6"/>
  <c r="R6371" i="6"/>
  <c r="S6372" i="6"/>
  <c r="R6372" i="6"/>
  <c r="S6373" i="6"/>
  <c r="R6373" i="6"/>
  <c r="S6374" i="6"/>
  <c r="R6374" i="6"/>
  <c r="S6375" i="6"/>
  <c r="R6375" i="6"/>
  <c r="S6376" i="6"/>
  <c r="R6376" i="6"/>
  <c r="S6377" i="6"/>
  <c r="R6377" i="6"/>
  <c r="S6378" i="6"/>
  <c r="R6378" i="6"/>
  <c r="S6379" i="6"/>
  <c r="R6379" i="6"/>
  <c r="S6380" i="6"/>
  <c r="R6380" i="6"/>
  <c r="S6381" i="6"/>
  <c r="R6381" i="6"/>
  <c r="S6382" i="6"/>
  <c r="R6382" i="6"/>
  <c r="S6383" i="6"/>
  <c r="R6383" i="6"/>
  <c r="S6384" i="6"/>
  <c r="R6384" i="6"/>
  <c r="S6385" i="6"/>
  <c r="R6385" i="6"/>
  <c r="S6386" i="6"/>
  <c r="R6386" i="6"/>
  <c r="S6387" i="6"/>
  <c r="R6387" i="6"/>
  <c r="S6388" i="6"/>
  <c r="R6388" i="6"/>
  <c r="S6389" i="6"/>
  <c r="R6389" i="6"/>
  <c r="S6390" i="6"/>
  <c r="R6390" i="6"/>
  <c r="S6391" i="6"/>
  <c r="R6391" i="6"/>
  <c r="S6392" i="6"/>
  <c r="R6392" i="6"/>
  <c r="S6393" i="6"/>
  <c r="R6393" i="6"/>
  <c r="S6394" i="6"/>
  <c r="R6394" i="6"/>
  <c r="S6395" i="6"/>
  <c r="R6395" i="6"/>
  <c r="S6396" i="6"/>
  <c r="R6396" i="6"/>
  <c r="S6397" i="6"/>
  <c r="R6397" i="6"/>
  <c r="S6398" i="6"/>
  <c r="R6398" i="6"/>
  <c r="S6399" i="6"/>
  <c r="R6399" i="6"/>
  <c r="S6400" i="6"/>
  <c r="R6400" i="6"/>
  <c r="S6401" i="6"/>
  <c r="R6401" i="6"/>
  <c r="S6402" i="6"/>
  <c r="R6402" i="6"/>
  <c r="S6403" i="6"/>
  <c r="R6403" i="6"/>
  <c r="S6404" i="6"/>
  <c r="R6404" i="6"/>
  <c r="S6405" i="6"/>
  <c r="R6405" i="6"/>
  <c r="S6406" i="6"/>
  <c r="R6406" i="6"/>
  <c r="S6407" i="6"/>
  <c r="R6407" i="6"/>
  <c r="S6408" i="6"/>
  <c r="R6408" i="6"/>
  <c r="S6409" i="6"/>
  <c r="R6409" i="6"/>
  <c r="S6410" i="6"/>
  <c r="R6410" i="6"/>
  <c r="S6411" i="6"/>
  <c r="R6411" i="6"/>
  <c r="S6412" i="6"/>
  <c r="R6412" i="6"/>
  <c r="S6413" i="6"/>
  <c r="R6413" i="6"/>
  <c r="S6414" i="6"/>
  <c r="R6414" i="6"/>
  <c r="S6415" i="6"/>
  <c r="R6415" i="6"/>
  <c r="S6416" i="6"/>
  <c r="R6416" i="6"/>
  <c r="S6417" i="6"/>
  <c r="R6417" i="6"/>
  <c r="S6418" i="6"/>
  <c r="R6418" i="6"/>
  <c r="S6419" i="6"/>
  <c r="R6419" i="6"/>
  <c r="S6420" i="6"/>
  <c r="R6420" i="6"/>
  <c r="S6421" i="6"/>
  <c r="R6421" i="6"/>
  <c r="S6422" i="6"/>
  <c r="R6422" i="6"/>
  <c r="S6423" i="6"/>
  <c r="R6423" i="6"/>
  <c r="S6424" i="6"/>
  <c r="R6424" i="6"/>
  <c r="S6425" i="6"/>
  <c r="R6425" i="6"/>
  <c r="S6426" i="6"/>
  <c r="R6426" i="6"/>
  <c r="S6427" i="6"/>
  <c r="R6427" i="6"/>
  <c r="S6428" i="6"/>
  <c r="R6428" i="6"/>
  <c r="S6429" i="6"/>
  <c r="R6429" i="6"/>
  <c r="S6430" i="6"/>
  <c r="R6430" i="6"/>
  <c r="S6431" i="6"/>
  <c r="R6431" i="6"/>
  <c r="S6432" i="6"/>
  <c r="R6432" i="6"/>
  <c r="S6433" i="6"/>
  <c r="R6433" i="6"/>
  <c r="S6434" i="6"/>
  <c r="R6434" i="6"/>
  <c r="S6435" i="6"/>
  <c r="R6435" i="6"/>
  <c r="S6436" i="6"/>
  <c r="R6436" i="6"/>
  <c r="S6437" i="6"/>
  <c r="R6437" i="6"/>
  <c r="S6438" i="6"/>
  <c r="R6438" i="6"/>
  <c r="S6439" i="6"/>
  <c r="R6439" i="6"/>
  <c r="S6440" i="6"/>
  <c r="R6440" i="6"/>
  <c r="S6441" i="6"/>
  <c r="R6441" i="6"/>
  <c r="S6442" i="6"/>
  <c r="R6442" i="6"/>
  <c r="S6443" i="6"/>
  <c r="R6443" i="6"/>
  <c r="S6444" i="6"/>
  <c r="R6444" i="6"/>
  <c r="S6445" i="6"/>
  <c r="R6445" i="6"/>
  <c r="S6446" i="6"/>
  <c r="R6446" i="6"/>
  <c r="S6447" i="6"/>
  <c r="R6447" i="6"/>
  <c r="S6448" i="6"/>
  <c r="R6448" i="6"/>
  <c r="S6449" i="6"/>
  <c r="R6449" i="6"/>
  <c r="S6450" i="6"/>
  <c r="R6450" i="6"/>
  <c r="S6451" i="6"/>
  <c r="R6451" i="6"/>
  <c r="S6452" i="6"/>
  <c r="R6452" i="6"/>
  <c r="S6453" i="6"/>
  <c r="R6453" i="6"/>
  <c r="S6454" i="6"/>
  <c r="R6454" i="6"/>
  <c r="S6455" i="6"/>
  <c r="R6455" i="6"/>
  <c r="S6456" i="6"/>
  <c r="R6456" i="6"/>
  <c r="S6457" i="6"/>
  <c r="R6457" i="6"/>
  <c r="S6458" i="6"/>
  <c r="R6458" i="6"/>
  <c r="S6459" i="6"/>
  <c r="R6459" i="6"/>
  <c r="S6460" i="6"/>
  <c r="R6460" i="6"/>
  <c r="S6461" i="6"/>
  <c r="R6461" i="6"/>
  <c r="S6462" i="6"/>
  <c r="R6462" i="6"/>
  <c r="S6463" i="6"/>
  <c r="R6463" i="6"/>
  <c r="S6464" i="6"/>
  <c r="R6464" i="6"/>
  <c r="S6465" i="6"/>
  <c r="R6465" i="6"/>
  <c r="S6466" i="6"/>
  <c r="R6466" i="6"/>
  <c r="S6467" i="6"/>
  <c r="R6467" i="6"/>
  <c r="S6468" i="6"/>
  <c r="R6468" i="6"/>
  <c r="S6469" i="6"/>
  <c r="R6469" i="6"/>
  <c r="S6470" i="6"/>
  <c r="R6470" i="6"/>
  <c r="S6471" i="6"/>
  <c r="R6471" i="6"/>
  <c r="S6472" i="6"/>
  <c r="R6472" i="6"/>
  <c r="S6473" i="6"/>
  <c r="R6473" i="6"/>
  <c r="S6474" i="6"/>
  <c r="R6474" i="6"/>
  <c r="S6475" i="6"/>
  <c r="R6475" i="6"/>
  <c r="S6476" i="6"/>
  <c r="R6476" i="6"/>
  <c r="S6477" i="6"/>
  <c r="R6477" i="6"/>
  <c r="S6478" i="6"/>
  <c r="R6478" i="6"/>
  <c r="S6479" i="6"/>
  <c r="R6479" i="6"/>
  <c r="S6480" i="6"/>
  <c r="R6480" i="6"/>
  <c r="S6481" i="6"/>
  <c r="R6481" i="6"/>
  <c r="S6482" i="6"/>
  <c r="R6482" i="6"/>
  <c r="S6483" i="6"/>
  <c r="R6483" i="6"/>
  <c r="S6484" i="6"/>
  <c r="R6484" i="6"/>
  <c r="S6485" i="6"/>
  <c r="R6485" i="6"/>
  <c r="S6486" i="6"/>
  <c r="R6486" i="6"/>
  <c r="S6487" i="6"/>
  <c r="R6487" i="6"/>
  <c r="S6488" i="6"/>
  <c r="R6488" i="6"/>
  <c r="S6489" i="6"/>
  <c r="R6489" i="6"/>
  <c r="S6490" i="6"/>
  <c r="R6490" i="6"/>
  <c r="S6491" i="6"/>
  <c r="R6491" i="6"/>
  <c r="S6492" i="6"/>
  <c r="R6492" i="6"/>
  <c r="S6493" i="6"/>
  <c r="R6493" i="6"/>
  <c r="S6494" i="6"/>
  <c r="R6494" i="6"/>
  <c r="S6495" i="6"/>
  <c r="R6495" i="6"/>
  <c r="S6496" i="6"/>
  <c r="R6496" i="6"/>
  <c r="S6497" i="6"/>
  <c r="R6497" i="6"/>
  <c r="S6498" i="6"/>
  <c r="R6498" i="6"/>
  <c r="S6499" i="6"/>
  <c r="R6499" i="6"/>
  <c r="S6500" i="6"/>
  <c r="R6500" i="6"/>
  <c r="S6501" i="6"/>
  <c r="R6501" i="6"/>
  <c r="S6502" i="6"/>
  <c r="R6502" i="6"/>
  <c r="S6503" i="6"/>
  <c r="R6503" i="6"/>
  <c r="S6504" i="6"/>
  <c r="R6504" i="6"/>
  <c r="S6505" i="6"/>
  <c r="R6505" i="6"/>
  <c r="S6506" i="6"/>
  <c r="R6506" i="6"/>
  <c r="S6507" i="6"/>
  <c r="R6507" i="6"/>
  <c r="S6508" i="6"/>
  <c r="R6508" i="6"/>
  <c r="S6509" i="6"/>
  <c r="R6509" i="6"/>
  <c r="S6510" i="6"/>
  <c r="R6510" i="6"/>
  <c r="S6511" i="6"/>
  <c r="R6511" i="6"/>
  <c r="S6512" i="6"/>
  <c r="R6512" i="6"/>
  <c r="S6513" i="6"/>
  <c r="R6513" i="6"/>
  <c r="S6514" i="6"/>
  <c r="R6514" i="6"/>
  <c r="S6515" i="6"/>
  <c r="R6515" i="6"/>
  <c r="S6516" i="6"/>
  <c r="R6516" i="6"/>
  <c r="S6517" i="6"/>
  <c r="R6517" i="6"/>
  <c r="S6518" i="6"/>
  <c r="R6518" i="6"/>
  <c r="S6519" i="6"/>
  <c r="R6519" i="6"/>
  <c r="S6520" i="6"/>
  <c r="R6520" i="6"/>
  <c r="S6521" i="6"/>
  <c r="R6521" i="6"/>
  <c r="S6522" i="6"/>
  <c r="R6522" i="6"/>
  <c r="S6523" i="6"/>
  <c r="R6523" i="6"/>
  <c r="S6524" i="6"/>
  <c r="R6524" i="6"/>
  <c r="S6525" i="6"/>
  <c r="R6525" i="6"/>
  <c r="S6526" i="6"/>
  <c r="R6526" i="6"/>
  <c r="S6527" i="6"/>
  <c r="R6527" i="6"/>
  <c r="S6528" i="6"/>
  <c r="R6528" i="6"/>
  <c r="S6529" i="6"/>
  <c r="R6529" i="6"/>
  <c r="S6530" i="6"/>
  <c r="R6530" i="6"/>
  <c r="S6531" i="6"/>
  <c r="R6531" i="6"/>
  <c r="S6532" i="6"/>
  <c r="R6532" i="6"/>
  <c r="S6533" i="6"/>
  <c r="R6533" i="6"/>
  <c r="S6534" i="6"/>
  <c r="R6534" i="6"/>
  <c r="S6535" i="6"/>
  <c r="R6535" i="6"/>
  <c r="S6536" i="6"/>
  <c r="R6536" i="6"/>
  <c r="S6537" i="6"/>
  <c r="R6537" i="6"/>
  <c r="S6538" i="6"/>
  <c r="R6538" i="6"/>
  <c r="S6539" i="6"/>
  <c r="R6539" i="6"/>
  <c r="S6540" i="6"/>
  <c r="R6540" i="6"/>
  <c r="S6541" i="6"/>
  <c r="R6541" i="6"/>
  <c r="S6542" i="6"/>
  <c r="R6542" i="6"/>
  <c r="S6543" i="6"/>
  <c r="R6543" i="6"/>
  <c r="S6544" i="6"/>
  <c r="R6544" i="6"/>
  <c r="S6545" i="6"/>
  <c r="R6545" i="6"/>
  <c r="S6546" i="6"/>
  <c r="R6546" i="6"/>
  <c r="S6547" i="6"/>
  <c r="R6547" i="6"/>
  <c r="S6548" i="6"/>
  <c r="R6548" i="6"/>
  <c r="S6549" i="6"/>
  <c r="R6549" i="6"/>
  <c r="S6550" i="6"/>
  <c r="R6550" i="6"/>
  <c r="S6551" i="6"/>
  <c r="R6551" i="6"/>
  <c r="S6552" i="6"/>
  <c r="R6552" i="6"/>
  <c r="S6553" i="6"/>
  <c r="R6553" i="6"/>
  <c r="S6554" i="6"/>
  <c r="R6554" i="6"/>
  <c r="S6555" i="6"/>
  <c r="R6555" i="6"/>
  <c r="S6556" i="6"/>
  <c r="R6556" i="6"/>
  <c r="S6557" i="6"/>
  <c r="R6557" i="6"/>
  <c r="S6558" i="6"/>
  <c r="R6558" i="6"/>
  <c r="S6559" i="6"/>
  <c r="R6559" i="6"/>
  <c r="S6560" i="6"/>
  <c r="R6560" i="6"/>
  <c r="S6561" i="6"/>
  <c r="R6561" i="6"/>
  <c r="S6562" i="6"/>
  <c r="R6562" i="6"/>
  <c r="S6563" i="6"/>
  <c r="R6563" i="6"/>
  <c r="S6564" i="6"/>
  <c r="R6564" i="6"/>
  <c r="S6565" i="6"/>
  <c r="R6565" i="6"/>
  <c r="S6566" i="6"/>
  <c r="R6566" i="6"/>
  <c r="S6567" i="6"/>
  <c r="R6567" i="6"/>
  <c r="S6568" i="6"/>
  <c r="R6568" i="6"/>
  <c r="S6569" i="6"/>
  <c r="R6569" i="6"/>
  <c r="S6570" i="6"/>
  <c r="R6570" i="6"/>
  <c r="S6571" i="6"/>
  <c r="R6571" i="6"/>
  <c r="S6572" i="6"/>
  <c r="R6572" i="6"/>
  <c r="S6573" i="6"/>
  <c r="R6573" i="6"/>
  <c r="S6574" i="6"/>
  <c r="R6574" i="6"/>
  <c r="S6575" i="6"/>
  <c r="R6575" i="6"/>
  <c r="S6576" i="6"/>
  <c r="R6576" i="6"/>
  <c r="S6577" i="6"/>
  <c r="R6577" i="6"/>
  <c r="S6578" i="6"/>
  <c r="R6578" i="6"/>
  <c r="S6579" i="6"/>
  <c r="R6579" i="6"/>
  <c r="S6580" i="6"/>
  <c r="R6580" i="6"/>
  <c r="S6581" i="6"/>
  <c r="R6581" i="6"/>
  <c r="S6582" i="6"/>
  <c r="R6582" i="6"/>
  <c r="S6583" i="6"/>
  <c r="R6583" i="6"/>
  <c r="S6584" i="6"/>
  <c r="R6584" i="6"/>
  <c r="S6585" i="6"/>
  <c r="R6585" i="6"/>
  <c r="S6586" i="6"/>
  <c r="R6586" i="6"/>
  <c r="S6587" i="6"/>
  <c r="R6587" i="6"/>
  <c r="S6588" i="6"/>
  <c r="R6588" i="6"/>
  <c r="S6589" i="6"/>
  <c r="R6589" i="6"/>
  <c r="S6590" i="6"/>
  <c r="R6590" i="6"/>
  <c r="S6591" i="6"/>
  <c r="R6591" i="6"/>
  <c r="S6592" i="6"/>
  <c r="R6592" i="6"/>
  <c r="S6593" i="6"/>
  <c r="R6593" i="6"/>
  <c r="S6594" i="6"/>
  <c r="R6594" i="6"/>
  <c r="S6595" i="6"/>
  <c r="R6595" i="6"/>
  <c r="S6596" i="6"/>
  <c r="R6596" i="6"/>
  <c r="S6597" i="6"/>
  <c r="R6597" i="6"/>
  <c r="S6598" i="6"/>
  <c r="R6598" i="6"/>
  <c r="S6599" i="6"/>
  <c r="R6599" i="6"/>
  <c r="S6600" i="6"/>
  <c r="R6600" i="6"/>
  <c r="S6601" i="6"/>
  <c r="R6601" i="6"/>
  <c r="S6602" i="6"/>
  <c r="R6602" i="6"/>
  <c r="S6603" i="6"/>
  <c r="R6603" i="6"/>
  <c r="S6604" i="6"/>
  <c r="R6604" i="6"/>
  <c r="S6605" i="6"/>
  <c r="R6605" i="6"/>
  <c r="S6606" i="6"/>
  <c r="R6606" i="6"/>
  <c r="S6607" i="6"/>
  <c r="R6607" i="6"/>
  <c r="S6608" i="6"/>
  <c r="R6608" i="6"/>
  <c r="S6609" i="6"/>
  <c r="R6609" i="6"/>
  <c r="S6610" i="6"/>
  <c r="R6610" i="6"/>
  <c r="S6611" i="6"/>
  <c r="R6611" i="6"/>
  <c r="S6612" i="6"/>
  <c r="R6612" i="6"/>
  <c r="S6613" i="6"/>
  <c r="R6613" i="6"/>
  <c r="S6614" i="6"/>
  <c r="R6614" i="6"/>
  <c r="S6615" i="6"/>
  <c r="R6615" i="6"/>
  <c r="S6616" i="6"/>
  <c r="R6616" i="6"/>
  <c r="S6617" i="6"/>
  <c r="R6617" i="6"/>
  <c r="S6618" i="6"/>
  <c r="R6618" i="6"/>
  <c r="S6619" i="6"/>
  <c r="R6619" i="6"/>
  <c r="S6620" i="6"/>
  <c r="R6620" i="6"/>
  <c r="S6621" i="6"/>
  <c r="R6621" i="6"/>
  <c r="S6622" i="6"/>
  <c r="R6622" i="6"/>
  <c r="S6623" i="6"/>
  <c r="R6623" i="6"/>
  <c r="S6624" i="6"/>
  <c r="R6624" i="6"/>
  <c r="S6625" i="6"/>
  <c r="R6625" i="6"/>
  <c r="S6626" i="6"/>
  <c r="R6626" i="6"/>
  <c r="S6627" i="6"/>
  <c r="R6627" i="6"/>
  <c r="S6628" i="6"/>
  <c r="R6628" i="6"/>
  <c r="S6629" i="6"/>
  <c r="R6629" i="6"/>
  <c r="S6630" i="6"/>
  <c r="R6630" i="6"/>
  <c r="S6631" i="6"/>
  <c r="R6631" i="6"/>
  <c r="S6632" i="6"/>
  <c r="R6632" i="6"/>
  <c r="S6633" i="6"/>
  <c r="R6633" i="6"/>
  <c r="S6634" i="6"/>
  <c r="R6634" i="6"/>
  <c r="S6635" i="6"/>
  <c r="R6635" i="6"/>
  <c r="S6636" i="6"/>
  <c r="R6636" i="6"/>
  <c r="S6637" i="6"/>
  <c r="R6637" i="6"/>
  <c r="S6638" i="6"/>
  <c r="R6638" i="6"/>
  <c r="S6639" i="6"/>
  <c r="R6639" i="6"/>
  <c r="S6640" i="6"/>
  <c r="R6640" i="6"/>
  <c r="S6641" i="6"/>
  <c r="R6641" i="6"/>
  <c r="S6642" i="6"/>
  <c r="R6642" i="6"/>
  <c r="S6643" i="6"/>
  <c r="R6643" i="6"/>
  <c r="S6644" i="6"/>
  <c r="R6644" i="6"/>
  <c r="S6645" i="6"/>
  <c r="R6645" i="6"/>
  <c r="S6646" i="6"/>
  <c r="R6646" i="6"/>
  <c r="S6647" i="6"/>
  <c r="R6647" i="6"/>
  <c r="S6648" i="6"/>
  <c r="R6648" i="6"/>
  <c r="S6649" i="6"/>
  <c r="R6649" i="6"/>
  <c r="S6650" i="6"/>
  <c r="R6650" i="6"/>
  <c r="S6651" i="6"/>
  <c r="R6651" i="6"/>
  <c r="S6652" i="6"/>
  <c r="R6652" i="6"/>
  <c r="S6653" i="6"/>
  <c r="R6653" i="6"/>
  <c r="S6654" i="6"/>
  <c r="R6654" i="6"/>
  <c r="S6655" i="6"/>
  <c r="R6655" i="6"/>
  <c r="S6656" i="6"/>
  <c r="R6656" i="6"/>
  <c r="S6657" i="6"/>
  <c r="R6657" i="6"/>
  <c r="S6658" i="6"/>
  <c r="R6658" i="6"/>
  <c r="S6659" i="6"/>
  <c r="R6659" i="6"/>
  <c r="S6660" i="6"/>
  <c r="R6660" i="6"/>
  <c r="S6661" i="6"/>
  <c r="R6661" i="6"/>
  <c r="S6662" i="6"/>
  <c r="R6662" i="6"/>
  <c r="S6663" i="6"/>
  <c r="R6663" i="6"/>
  <c r="S6664" i="6"/>
  <c r="R6664" i="6"/>
  <c r="S6665" i="6"/>
  <c r="R6665" i="6"/>
  <c r="S6666" i="6"/>
  <c r="R6666" i="6"/>
  <c r="S6667" i="6"/>
  <c r="R6667" i="6"/>
  <c r="S6668" i="6"/>
  <c r="R6668" i="6"/>
  <c r="S6669" i="6"/>
  <c r="R6669" i="6"/>
  <c r="S6670" i="6"/>
  <c r="R6670" i="6"/>
  <c r="S6671" i="6"/>
  <c r="R6671" i="6"/>
  <c r="S6672" i="6"/>
  <c r="R6672" i="6"/>
  <c r="S6673" i="6"/>
  <c r="R6673" i="6"/>
  <c r="S6674" i="6"/>
  <c r="R6674" i="6"/>
  <c r="S6675" i="6"/>
  <c r="R6675" i="6"/>
  <c r="S6676" i="6"/>
  <c r="R6676" i="6"/>
  <c r="S6677" i="6"/>
  <c r="R6677" i="6"/>
  <c r="S6678" i="6"/>
  <c r="R6678" i="6"/>
  <c r="S6679" i="6"/>
  <c r="R6679" i="6"/>
  <c r="S6680" i="6"/>
  <c r="R6680" i="6"/>
  <c r="S6681" i="6"/>
  <c r="R6681" i="6"/>
  <c r="S6682" i="6"/>
  <c r="R6682" i="6"/>
  <c r="S6683" i="6"/>
  <c r="R6683" i="6"/>
  <c r="S6684" i="6"/>
  <c r="R6684" i="6"/>
  <c r="S6685" i="6"/>
  <c r="R6685" i="6"/>
  <c r="S6686" i="6"/>
  <c r="R6686" i="6"/>
  <c r="S6687" i="6"/>
  <c r="R6687" i="6"/>
  <c r="S6688" i="6"/>
  <c r="R6688" i="6"/>
  <c r="S6689" i="6"/>
  <c r="R6689" i="6"/>
  <c r="S6690" i="6"/>
  <c r="R6690" i="6"/>
  <c r="S6691" i="6"/>
  <c r="R6691" i="6"/>
  <c r="S6692" i="6"/>
  <c r="R6692" i="6"/>
  <c r="S6693" i="6"/>
  <c r="R6693" i="6"/>
  <c r="S6694" i="6"/>
  <c r="R6694" i="6"/>
  <c r="S6695" i="6"/>
  <c r="R6695" i="6"/>
  <c r="S6696" i="6"/>
  <c r="R6696" i="6"/>
  <c r="S6697" i="6"/>
  <c r="R6697" i="6"/>
  <c r="S6698" i="6"/>
  <c r="R6698" i="6"/>
  <c r="S6699" i="6"/>
  <c r="R6699" i="6"/>
  <c r="S6700" i="6"/>
  <c r="R6700" i="6"/>
  <c r="S6701" i="6"/>
  <c r="R6701" i="6"/>
  <c r="S6702" i="6"/>
  <c r="R6702" i="6"/>
  <c r="S6703" i="6"/>
  <c r="R6703" i="6"/>
  <c r="S6704" i="6"/>
  <c r="R6704" i="6"/>
  <c r="S6705" i="6"/>
  <c r="R6705" i="6"/>
  <c r="S6706" i="6"/>
  <c r="R6706" i="6"/>
  <c r="S6707" i="6"/>
  <c r="R6707" i="6"/>
  <c r="S6708" i="6"/>
  <c r="R6708" i="6"/>
  <c r="S6709" i="6"/>
  <c r="R6709" i="6"/>
  <c r="S6710" i="6"/>
  <c r="R6710" i="6"/>
  <c r="S6711" i="6"/>
  <c r="R6711" i="6"/>
  <c r="S6712" i="6"/>
  <c r="R6712" i="6"/>
  <c r="S6713" i="6"/>
  <c r="R6713" i="6"/>
  <c r="S6714" i="6"/>
  <c r="R6714" i="6"/>
  <c r="S6715" i="6"/>
  <c r="R6715" i="6"/>
  <c r="S6716" i="6"/>
  <c r="R6716" i="6"/>
  <c r="S6717" i="6"/>
  <c r="R6717" i="6"/>
  <c r="S6718" i="6"/>
  <c r="R6718" i="6"/>
  <c r="S6719" i="6"/>
  <c r="R6719" i="6"/>
  <c r="S6720" i="6"/>
  <c r="R6720" i="6"/>
  <c r="S6721" i="6"/>
  <c r="R6721" i="6"/>
  <c r="S6722" i="6"/>
  <c r="R6722" i="6"/>
  <c r="S6723" i="6"/>
  <c r="R6723" i="6"/>
  <c r="S6724" i="6"/>
  <c r="R6724" i="6"/>
  <c r="S6725" i="6"/>
  <c r="R6725" i="6"/>
  <c r="S6726" i="6"/>
  <c r="R6726" i="6"/>
  <c r="S6727" i="6"/>
  <c r="R6727" i="6"/>
  <c r="S6728" i="6"/>
  <c r="R6728" i="6"/>
  <c r="S6729" i="6"/>
  <c r="R6729" i="6"/>
  <c r="S6730" i="6"/>
  <c r="R6730" i="6"/>
  <c r="S6731" i="6"/>
  <c r="R6731" i="6"/>
  <c r="S6732" i="6"/>
  <c r="R6732" i="6"/>
  <c r="S6733" i="6"/>
  <c r="R6733" i="6"/>
  <c r="S6734" i="6"/>
  <c r="R6734" i="6"/>
  <c r="S6735" i="6"/>
  <c r="R6735" i="6"/>
  <c r="S6736" i="6"/>
  <c r="R6736" i="6"/>
  <c r="S6737" i="6"/>
  <c r="R6737" i="6"/>
  <c r="S6738" i="6"/>
  <c r="R6738" i="6"/>
  <c r="S6739" i="6"/>
  <c r="R6739" i="6"/>
  <c r="S6740" i="6"/>
  <c r="R6740" i="6"/>
  <c r="S6741" i="6"/>
  <c r="R6741" i="6"/>
  <c r="S6742" i="6"/>
  <c r="R6742" i="6"/>
  <c r="S6743" i="6"/>
  <c r="R6743" i="6"/>
  <c r="S6744" i="6"/>
  <c r="R6744" i="6"/>
  <c r="S6745" i="6"/>
  <c r="R6745" i="6"/>
  <c r="S6746" i="6"/>
  <c r="R6746" i="6"/>
  <c r="S6747" i="6"/>
  <c r="R6747" i="6"/>
  <c r="S6748" i="6"/>
  <c r="R6748" i="6"/>
  <c r="S6749" i="6"/>
  <c r="R6749" i="6"/>
  <c r="S6750" i="6"/>
  <c r="R6750" i="6"/>
  <c r="S6751" i="6"/>
  <c r="R6751" i="6"/>
  <c r="S6752" i="6"/>
  <c r="R6752" i="6"/>
  <c r="S6753" i="6"/>
  <c r="R6753" i="6"/>
  <c r="S6754" i="6"/>
  <c r="R6754" i="6"/>
  <c r="S6755" i="6"/>
  <c r="R6755" i="6"/>
  <c r="S6756" i="6"/>
  <c r="R6756" i="6"/>
  <c r="S6757" i="6"/>
  <c r="R6757" i="6"/>
  <c r="S6758" i="6"/>
  <c r="R6758" i="6"/>
  <c r="S6759" i="6"/>
  <c r="R6759" i="6"/>
  <c r="S6760" i="6"/>
  <c r="R6760" i="6"/>
  <c r="S6761" i="6"/>
  <c r="R6761" i="6"/>
  <c r="S6762" i="6"/>
  <c r="R6762" i="6"/>
  <c r="S6763" i="6"/>
  <c r="R6763" i="6"/>
  <c r="S6764" i="6"/>
  <c r="R6764" i="6"/>
  <c r="S6765" i="6"/>
  <c r="R6765" i="6"/>
  <c r="S6766" i="6"/>
  <c r="R6766" i="6"/>
  <c r="S6767" i="6"/>
  <c r="R6767" i="6"/>
  <c r="S6768" i="6"/>
  <c r="R6768" i="6"/>
  <c r="S6769" i="6"/>
  <c r="R6769" i="6"/>
  <c r="S6770" i="6"/>
  <c r="R6770" i="6"/>
  <c r="S6771" i="6"/>
  <c r="R6771" i="6"/>
  <c r="S6772" i="6"/>
  <c r="R6772" i="6"/>
  <c r="S6773" i="6"/>
  <c r="R6773" i="6"/>
  <c r="S6774" i="6"/>
  <c r="R6774" i="6"/>
  <c r="S6775" i="6"/>
  <c r="R6775" i="6"/>
  <c r="S6776" i="6"/>
  <c r="R6776" i="6"/>
  <c r="S6777" i="6"/>
  <c r="R6777" i="6"/>
  <c r="S6778" i="6"/>
  <c r="R6778" i="6"/>
  <c r="S6779" i="6"/>
  <c r="R6779" i="6"/>
  <c r="S6780" i="6"/>
  <c r="R6780" i="6"/>
  <c r="S6781" i="6"/>
  <c r="R6781" i="6"/>
  <c r="S6782" i="6"/>
  <c r="R6782" i="6"/>
  <c r="S6783" i="6"/>
  <c r="R6783" i="6"/>
  <c r="S6784" i="6"/>
  <c r="R6784" i="6"/>
  <c r="S6785" i="6"/>
  <c r="R6785" i="6"/>
  <c r="S6786" i="6"/>
  <c r="R6786" i="6"/>
  <c r="S6787" i="6"/>
  <c r="R6787" i="6"/>
  <c r="S6788" i="6"/>
  <c r="R6788" i="6"/>
  <c r="S6789" i="6"/>
  <c r="R6789" i="6"/>
  <c r="S6790" i="6"/>
  <c r="R6790" i="6"/>
  <c r="S6791" i="6"/>
  <c r="R6791" i="6"/>
  <c r="S6792" i="6"/>
  <c r="R6792" i="6"/>
  <c r="S6793" i="6"/>
  <c r="R6793" i="6"/>
  <c r="S6794" i="6"/>
  <c r="R6794" i="6"/>
  <c r="S6795" i="6"/>
  <c r="R6795" i="6"/>
  <c r="S6796" i="6"/>
  <c r="R6796" i="6"/>
  <c r="S6797" i="6"/>
  <c r="R6797" i="6"/>
  <c r="S6798" i="6"/>
  <c r="R6798" i="6"/>
  <c r="S6799" i="6"/>
  <c r="R6799" i="6"/>
  <c r="S6800" i="6"/>
  <c r="R6800" i="6"/>
  <c r="S6801" i="6"/>
  <c r="R6801" i="6"/>
  <c r="S6802" i="6"/>
  <c r="R6802" i="6"/>
  <c r="S6803" i="6"/>
  <c r="R6803" i="6"/>
  <c r="S6804" i="6"/>
  <c r="R6804" i="6"/>
  <c r="S6805" i="6"/>
  <c r="R6805" i="6"/>
  <c r="S6806" i="6"/>
  <c r="R6806" i="6"/>
  <c r="S6807" i="6"/>
  <c r="R6807" i="6"/>
  <c r="S6808" i="6"/>
  <c r="R6808" i="6"/>
  <c r="S6809" i="6"/>
  <c r="R6809" i="6"/>
  <c r="S6810" i="6"/>
  <c r="R6810" i="6"/>
  <c r="S6811" i="6"/>
  <c r="R6811" i="6"/>
  <c r="S6812" i="6"/>
  <c r="R6812" i="6"/>
  <c r="S6813" i="6"/>
  <c r="R6813" i="6"/>
  <c r="S6814" i="6"/>
  <c r="R6814" i="6"/>
  <c r="S6815" i="6"/>
  <c r="R6815" i="6"/>
  <c r="S6816" i="6"/>
  <c r="R6816" i="6"/>
  <c r="S6817" i="6"/>
  <c r="R6817" i="6"/>
  <c r="S6818" i="6"/>
  <c r="R6818" i="6"/>
  <c r="S6819" i="6"/>
  <c r="R6819" i="6"/>
  <c r="S6820" i="6"/>
  <c r="R6820" i="6"/>
  <c r="S6821" i="6"/>
  <c r="R6821" i="6"/>
  <c r="S6822" i="6"/>
  <c r="R6822" i="6"/>
  <c r="S6823" i="6"/>
  <c r="R6823" i="6"/>
  <c r="S6824" i="6"/>
  <c r="R6824" i="6"/>
  <c r="S6825" i="6"/>
  <c r="R6825" i="6"/>
  <c r="S6826" i="6"/>
  <c r="R6826" i="6"/>
  <c r="S6827" i="6"/>
  <c r="R6827" i="6"/>
  <c r="S6828" i="6"/>
  <c r="R6828" i="6"/>
  <c r="S6829" i="6"/>
  <c r="R6829" i="6"/>
  <c r="S6830" i="6"/>
  <c r="R6830" i="6"/>
  <c r="S6831" i="6"/>
  <c r="R6831" i="6"/>
  <c r="S6832" i="6"/>
  <c r="R6832" i="6"/>
  <c r="S6833" i="6"/>
  <c r="R6833" i="6"/>
  <c r="S6834" i="6"/>
  <c r="R6834" i="6"/>
  <c r="S6835" i="6"/>
  <c r="R6835" i="6"/>
  <c r="S6836" i="6"/>
  <c r="R6836" i="6"/>
  <c r="S6837" i="6"/>
  <c r="R6837" i="6"/>
  <c r="S6838" i="6"/>
  <c r="R6838" i="6"/>
  <c r="S6839" i="6"/>
  <c r="R6839" i="6"/>
  <c r="S6840" i="6"/>
  <c r="R6840" i="6"/>
  <c r="S6841" i="6"/>
  <c r="R6841" i="6"/>
  <c r="S6842" i="6"/>
  <c r="R6842" i="6"/>
  <c r="S6843" i="6"/>
  <c r="R6843" i="6"/>
  <c r="S6844" i="6"/>
  <c r="R6844" i="6"/>
  <c r="S6845" i="6"/>
  <c r="R6845" i="6"/>
  <c r="S6846" i="6"/>
  <c r="R6846" i="6"/>
  <c r="S6847" i="6"/>
  <c r="R6847" i="6"/>
  <c r="S6848" i="6"/>
  <c r="R6848" i="6"/>
  <c r="S6849" i="6"/>
  <c r="R6849" i="6"/>
  <c r="S6850" i="6"/>
  <c r="R6850" i="6"/>
  <c r="S6851" i="6"/>
  <c r="R6851" i="6"/>
  <c r="S6852" i="6"/>
  <c r="R6852" i="6"/>
  <c r="S6853" i="6"/>
  <c r="R6853" i="6"/>
  <c r="S6854" i="6"/>
  <c r="R6854" i="6"/>
  <c r="S6855" i="6"/>
  <c r="R6855" i="6"/>
  <c r="S6856" i="6"/>
  <c r="R6856" i="6"/>
  <c r="S6857" i="6"/>
  <c r="R6857" i="6"/>
  <c r="S6858" i="6"/>
  <c r="R6858" i="6"/>
  <c r="S6859" i="6"/>
  <c r="R6859" i="6"/>
  <c r="S6860" i="6"/>
  <c r="R6860" i="6"/>
  <c r="S6861" i="6"/>
  <c r="R6861" i="6"/>
  <c r="S6862" i="6"/>
  <c r="R6862" i="6"/>
  <c r="S6863" i="6"/>
  <c r="R6863" i="6"/>
  <c r="S6864" i="6"/>
  <c r="R6864" i="6"/>
  <c r="S6865" i="6"/>
  <c r="R6865" i="6"/>
  <c r="S6866" i="6"/>
  <c r="R6866" i="6"/>
  <c r="S6867" i="6"/>
  <c r="R6867" i="6"/>
  <c r="S6868" i="6"/>
  <c r="R6868" i="6"/>
  <c r="S6869" i="6"/>
  <c r="R6869" i="6"/>
  <c r="S6870" i="6"/>
  <c r="R6870" i="6"/>
  <c r="S6871" i="6"/>
  <c r="R6871" i="6"/>
  <c r="S6872" i="6"/>
  <c r="R6872" i="6"/>
  <c r="S6873" i="6"/>
  <c r="R6873" i="6"/>
  <c r="S6874" i="6"/>
  <c r="R6874" i="6"/>
  <c r="S6875" i="6"/>
  <c r="R6875" i="6"/>
  <c r="S6876" i="6"/>
  <c r="R6876" i="6"/>
  <c r="S6877" i="6"/>
  <c r="R6877" i="6"/>
  <c r="S6878" i="6"/>
  <c r="R6878" i="6"/>
  <c r="S6879" i="6"/>
  <c r="R6879" i="6"/>
  <c r="S6880" i="6"/>
  <c r="R6880" i="6"/>
  <c r="S6881" i="6"/>
  <c r="R6881" i="6"/>
  <c r="S6882" i="6"/>
  <c r="R6882" i="6"/>
  <c r="S6883" i="6"/>
  <c r="R6883" i="6"/>
  <c r="S6884" i="6"/>
  <c r="R6884" i="6"/>
  <c r="S6885" i="6"/>
  <c r="R6885" i="6"/>
  <c r="S6886" i="6"/>
  <c r="R6886" i="6"/>
  <c r="S6887" i="6"/>
  <c r="R6887" i="6"/>
  <c r="S6888" i="6"/>
  <c r="R6888" i="6"/>
  <c r="S6889" i="6"/>
  <c r="R6889" i="6"/>
  <c r="S6890" i="6"/>
  <c r="R6890" i="6"/>
  <c r="S6891" i="6"/>
  <c r="R6891" i="6"/>
  <c r="S6892" i="6"/>
  <c r="R6892" i="6"/>
  <c r="S6893" i="6"/>
  <c r="R6893" i="6"/>
  <c r="S6894" i="6"/>
  <c r="R6894" i="6"/>
  <c r="S6895" i="6"/>
  <c r="R6895" i="6"/>
  <c r="S6896" i="6"/>
  <c r="R6896" i="6"/>
  <c r="S6897" i="6"/>
  <c r="R6897" i="6"/>
  <c r="S6898" i="6"/>
  <c r="R6898" i="6"/>
  <c r="S6899" i="6"/>
  <c r="R6899" i="6"/>
  <c r="S6900" i="6"/>
  <c r="R6900" i="6"/>
  <c r="S6901" i="6"/>
  <c r="R6901" i="6"/>
  <c r="S6902" i="6"/>
  <c r="R6902" i="6"/>
  <c r="S6903" i="6"/>
  <c r="R6903" i="6"/>
  <c r="S6904" i="6"/>
  <c r="R6904" i="6"/>
  <c r="S6905" i="6"/>
  <c r="R6905" i="6"/>
  <c r="S6906" i="6"/>
  <c r="R6906" i="6"/>
  <c r="S6907" i="6"/>
  <c r="R6907" i="6"/>
  <c r="S6908" i="6"/>
  <c r="R6908" i="6"/>
  <c r="S6909" i="6"/>
  <c r="R6909" i="6"/>
  <c r="S6910" i="6"/>
  <c r="R6910" i="6"/>
  <c r="S6911" i="6"/>
  <c r="R6911" i="6"/>
  <c r="S6912" i="6"/>
  <c r="R6912" i="6"/>
  <c r="S6913" i="6"/>
  <c r="R6913" i="6"/>
  <c r="S6914" i="6"/>
  <c r="R6914" i="6"/>
  <c r="S6915" i="6"/>
  <c r="R6915" i="6"/>
  <c r="S6916" i="6"/>
  <c r="R6916" i="6"/>
  <c r="S6917" i="6"/>
  <c r="R6917" i="6"/>
  <c r="S6918" i="6"/>
  <c r="R6918" i="6"/>
  <c r="S6919" i="6"/>
  <c r="R6919" i="6"/>
  <c r="S6920" i="6"/>
  <c r="R6920" i="6"/>
  <c r="S6921" i="6"/>
  <c r="R6921" i="6"/>
  <c r="S6922" i="6"/>
  <c r="R6922" i="6"/>
  <c r="S6923" i="6"/>
  <c r="R6923" i="6"/>
  <c r="S6924" i="6"/>
  <c r="R6924" i="6"/>
  <c r="S6925" i="6"/>
  <c r="R6925" i="6"/>
  <c r="S6926" i="6"/>
  <c r="R6926" i="6"/>
  <c r="S6927" i="6"/>
  <c r="R6927" i="6"/>
  <c r="S6928" i="6"/>
  <c r="R6928" i="6"/>
  <c r="S6929" i="6"/>
  <c r="R6929" i="6"/>
  <c r="S6930" i="6"/>
  <c r="R6930" i="6"/>
  <c r="S6931" i="6"/>
  <c r="R6931" i="6"/>
  <c r="S6932" i="6"/>
  <c r="R6932" i="6"/>
  <c r="S6933" i="6"/>
  <c r="R6933" i="6"/>
  <c r="S6934" i="6"/>
  <c r="R6934" i="6"/>
  <c r="S6935" i="6"/>
  <c r="R6935" i="6"/>
  <c r="S6936" i="6"/>
  <c r="R6936" i="6"/>
  <c r="S6937" i="6"/>
  <c r="R6937" i="6"/>
  <c r="S6938" i="6"/>
  <c r="R6938" i="6"/>
  <c r="S6939" i="6"/>
  <c r="R6939" i="6"/>
  <c r="S6940" i="6"/>
  <c r="R6940" i="6"/>
  <c r="S6941" i="6"/>
  <c r="R6941" i="6"/>
  <c r="S6942" i="6"/>
  <c r="R6942" i="6"/>
  <c r="S6943" i="6"/>
  <c r="R6943" i="6"/>
  <c r="S6944" i="6"/>
  <c r="R6944" i="6"/>
  <c r="S6945" i="6"/>
  <c r="R6945" i="6"/>
  <c r="S6946" i="6"/>
  <c r="R6946" i="6"/>
  <c r="S6947" i="6"/>
  <c r="R6947" i="6"/>
  <c r="S6948" i="6"/>
  <c r="R6948" i="6"/>
  <c r="S6949" i="6"/>
  <c r="R6949" i="6"/>
  <c r="S6950" i="6"/>
  <c r="R6950" i="6"/>
  <c r="S6951" i="6"/>
  <c r="R6951" i="6"/>
  <c r="S6952" i="6"/>
  <c r="R6952" i="6"/>
  <c r="S6953" i="6"/>
  <c r="R6953" i="6"/>
  <c r="S6954" i="6"/>
  <c r="R6954" i="6"/>
  <c r="S6955" i="6"/>
  <c r="R6955" i="6"/>
  <c r="S6956" i="6"/>
  <c r="R6956" i="6"/>
  <c r="S6957" i="6"/>
  <c r="R6957" i="6"/>
  <c r="S6958" i="6"/>
  <c r="R6958" i="6"/>
  <c r="S6959" i="6"/>
  <c r="R6959" i="6"/>
  <c r="S6960" i="6"/>
  <c r="R6960" i="6"/>
  <c r="S6961" i="6"/>
  <c r="R6961" i="6"/>
  <c r="S6962" i="6"/>
  <c r="R6962" i="6"/>
  <c r="S6963" i="6"/>
  <c r="R6963" i="6"/>
  <c r="S6964" i="6"/>
  <c r="R6964" i="6"/>
  <c r="S6965" i="6"/>
  <c r="R6965" i="6"/>
  <c r="S6966" i="6"/>
  <c r="R6966" i="6"/>
  <c r="S6967" i="6"/>
  <c r="R6967" i="6"/>
  <c r="S6968" i="6"/>
  <c r="R6968" i="6"/>
  <c r="S6969" i="6"/>
  <c r="R6969" i="6"/>
  <c r="S6970" i="6"/>
  <c r="R6970" i="6"/>
  <c r="S6971" i="6"/>
  <c r="R6971" i="6"/>
  <c r="S6972" i="6"/>
  <c r="R6972" i="6"/>
  <c r="S6973" i="6"/>
  <c r="R6973" i="6"/>
  <c r="S6974" i="6"/>
  <c r="R6974" i="6"/>
  <c r="S6975" i="6"/>
  <c r="R6975" i="6"/>
  <c r="S6976" i="6"/>
  <c r="R6976" i="6"/>
  <c r="S6977" i="6"/>
  <c r="R6977" i="6"/>
  <c r="S6978" i="6"/>
  <c r="R6978" i="6"/>
  <c r="S6979" i="6"/>
  <c r="R6979" i="6"/>
  <c r="S6980" i="6"/>
  <c r="R6980" i="6"/>
  <c r="S6981" i="6"/>
  <c r="R6981" i="6"/>
  <c r="S6982" i="6"/>
  <c r="R6982" i="6"/>
  <c r="S6983" i="6"/>
  <c r="R6983" i="6"/>
  <c r="S6984" i="6"/>
  <c r="R6984" i="6"/>
  <c r="S6985" i="6"/>
  <c r="R6985" i="6"/>
  <c r="S6986" i="6"/>
  <c r="R6986" i="6"/>
  <c r="S6987" i="6"/>
  <c r="R6987" i="6"/>
  <c r="S6988" i="6"/>
  <c r="R6988" i="6"/>
  <c r="S6989" i="6"/>
  <c r="R6989" i="6"/>
  <c r="S6990" i="6"/>
  <c r="R6990" i="6"/>
  <c r="S6991" i="6"/>
  <c r="R6991" i="6"/>
  <c r="S6992" i="6"/>
  <c r="R6992" i="6"/>
  <c r="S6993" i="6"/>
  <c r="R6993" i="6"/>
  <c r="S6994" i="6"/>
  <c r="R6994" i="6"/>
  <c r="S6995" i="6"/>
  <c r="R6995" i="6"/>
  <c r="S6996" i="6"/>
  <c r="R6996" i="6"/>
  <c r="S6997" i="6"/>
  <c r="R6997" i="6"/>
  <c r="S6998" i="6"/>
  <c r="R6998" i="6"/>
  <c r="S6999" i="6"/>
  <c r="R6999" i="6"/>
  <c r="S7000" i="6"/>
  <c r="R7000" i="6"/>
  <c r="S7001" i="6"/>
  <c r="R7001" i="6"/>
  <c r="S7002" i="6"/>
  <c r="R7002" i="6"/>
  <c r="S7003" i="6"/>
  <c r="R7003" i="6"/>
  <c r="S7004" i="6"/>
  <c r="R7004" i="6"/>
  <c r="S7005" i="6"/>
  <c r="R7005" i="6"/>
  <c r="S7006" i="6"/>
  <c r="R7006" i="6"/>
  <c r="S7007" i="6"/>
  <c r="R7007" i="6"/>
  <c r="S7008" i="6"/>
  <c r="R7008" i="6"/>
  <c r="S7009" i="6"/>
  <c r="R7009" i="6"/>
  <c r="S7010" i="6"/>
  <c r="R7010" i="6"/>
  <c r="S7011" i="6"/>
  <c r="R7011" i="6"/>
  <c r="S7012" i="6"/>
  <c r="R7012" i="6"/>
  <c r="S7013" i="6"/>
  <c r="R7013" i="6"/>
  <c r="S7014" i="6"/>
  <c r="R7014" i="6"/>
  <c r="S7015" i="6"/>
  <c r="R7015" i="6"/>
  <c r="S7016" i="6"/>
  <c r="R7016" i="6"/>
  <c r="S7017" i="6"/>
  <c r="R7017" i="6"/>
  <c r="S7018" i="6"/>
  <c r="R7018" i="6"/>
  <c r="S7019" i="6"/>
  <c r="R7019" i="6"/>
  <c r="S7020" i="6"/>
  <c r="R7020" i="6"/>
  <c r="S7021" i="6"/>
  <c r="R7021" i="6"/>
  <c r="S7022" i="6"/>
  <c r="R7022" i="6"/>
  <c r="S7023" i="6"/>
  <c r="R7023" i="6"/>
  <c r="S7024" i="6"/>
  <c r="R7024" i="6"/>
  <c r="S7025" i="6"/>
  <c r="R7025" i="6"/>
  <c r="S7026" i="6"/>
  <c r="R7026" i="6"/>
  <c r="S7027" i="6"/>
  <c r="R7027" i="6"/>
  <c r="S7028" i="6"/>
  <c r="R7028" i="6"/>
  <c r="S7029" i="6"/>
  <c r="R7029" i="6"/>
  <c r="S7030" i="6"/>
  <c r="R7030" i="6"/>
  <c r="S7031" i="6"/>
  <c r="R7031" i="6"/>
  <c r="S7032" i="6"/>
  <c r="R7032" i="6"/>
  <c r="S7033" i="6"/>
  <c r="R7033" i="6"/>
  <c r="S7034" i="6"/>
  <c r="R7034" i="6"/>
  <c r="S7035" i="6"/>
  <c r="R7035" i="6"/>
  <c r="S7036" i="6"/>
  <c r="R7036" i="6"/>
  <c r="S7037" i="6"/>
  <c r="R7037" i="6"/>
  <c r="S7038" i="6"/>
  <c r="R7038" i="6"/>
  <c r="S7039" i="6"/>
  <c r="R7039" i="6"/>
  <c r="S7040" i="6"/>
  <c r="R7040" i="6"/>
  <c r="S7041" i="6"/>
  <c r="R7041" i="6"/>
  <c r="S7042" i="6"/>
  <c r="R7042" i="6"/>
  <c r="S7043" i="6"/>
  <c r="R7043" i="6"/>
  <c r="S7044" i="6"/>
  <c r="R7044" i="6"/>
  <c r="S7045" i="6"/>
  <c r="R7045" i="6"/>
  <c r="S7046" i="6"/>
  <c r="R7046" i="6"/>
  <c r="S7047" i="6"/>
  <c r="R7047" i="6"/>
  <c r="S7048" i="6"/>
  <c r="R7048" i="6"/>
  <c r="S7049" i="6"/>
  <c r="R7049" i="6"/>
  <c r="S7050" i="6"/>
  <c r="R7050" i="6"/>
  <c r="S7051" i="6"/>
  <c r="R7051" i="6"/>
  <c r="S7052" i="6"/>
  <c r="R7052" i="6"/>
  <c r="S7053" i="6"/>
  <c r="R7053" i="6"/>
  <c r="S7054" i="6"/>
  <c r="R7054" i="6"/>
  <c r="S7055" i="6"/>
  <c r="R7055" i="6"/>
  <c r="S7056" i="6"/>
  <c r="R7056" i="6"/>
  <c r="S7057" i="6"/>
  <c r="R7057" i="6"/>
  <c r="S7058" i="6"/>
  <c r="R7058" i="6"/>
  <c r="S7059" i="6"/>
  <c r="R7059" i="6"/>
  <c r="S7060" i="6"/>
  <c r="R7060" i="6"/>
  <c r="S7061" i="6"/>
  <c r="R7061" i="6"/>
  <c r="S7062" i="6"/>
  <c r="R7062" i="6"/>
  <c r="S7063" i="6"/>
  <c r="R7063" i="6"/>
  <c r="S7064" i="6"/>
  <c r="R7064" i="6"/>
  <c r="S7065" i="6"/>
  <c r="R7065" i="6"/>
  <c r="S7066" i="6"/>
  <c r="R7066" i="6"/>
  <c r="S7067" i="6"/>
  <c r="R7067" i="6"/>
  <c r="S7068" i="6"/>
  <c r="R7068" i="6"/>
  <c r="S7069" i="6"/>
  <c r="R7069" i="6"/>
  <c r="S7070" i="6"/>
  <c r="R7070" i="6"/>
  <c r="S7071" i="6"/>
  <c r="R7071" i="6"/>
  <c r="S7072" i="6"/>
  <c r="R7072" i="6"/>
  <c r="S7073" i="6"/>
  <c r="R7073" i="6"/>
  <c r="S7074" i="6"/>
  <c r="R7074" i="6"/>
  <c r="S7075" i="6"/>
  <c r="R7075" i="6"/>
  <c r="S7076" i="6"/>
  <c r="R7076" i="6"/>
  <c r="S7077" i="6"/>
  <c r="R7077" i="6"/>
  <c r="S7078" i="6"/>
  <c r="R7078" i="6"/>
  <c r="S7079" i="6"/>
  <c r="R7079" i="6"/>
  <c r="S7080" i="6"/>
  <c r="R7080" i="6"/>
  <c r="S7081" i="6"/>
  <c r="R7081" i="6"/>
  <c r="S7082" i="6"/>
  <c r="R7082" i="6"/>
  <c r="S7083" i="6"/>
  <c r="R7083" i="6"/>
  <c r="S7084" i="6"/>
  <c r="R7084" i="6"/>
  <c r="S7085" i="6"/>
  <c r="R7085" i="6"/>
  <c r="S7086" i="6"/>
  <c r="R7086" i="6"/>
  <c r="S7087" i="6"/>
  <c r="R7087" i="6"/>
  <c r="S7088" i="6"/>
  <c r="R7088" i="6"/>
  <c r="S7089" i="6"/>
  <c r="R7089" i="6"/>
  <c r="S7090" i="6"/>
  <c r="R7090" i="6"/>
  <c r="S7091" i="6"/>
  <c r="R7091" i="6"/>
  <c r="S7092" i="6"/>
  <c r="R7092" i="6"/>
  <c r="S7093" i="6"/>
  <c r="R7093" i="6"/>
  <c r="S7094" i="6"/>
  <c r="R7094" i="6"/>
  <c r="S7095" i="6"/>
  <c r="R7095" i="6"/>
  <c r="S7096" i="6"/>
  <c r="R7096" i="6"/>
  <c r="S7097" i="6"/>
  <c r="R7097" i="6"/>
  <c r="S7098" i="6"/>
  <c r="R7098" i="6"/>
  <c r="S7099" i="6"/>
  <c r="R7099" i="6"/>
  <c r="S7100" i="6"/>
  <c r="R7100" i="6"/>
  <c r="S7101" i="6"/>
  <c r="R7101" i="6"/>
  <c r="S7102" i="6"/>
  <c r="R7102" i="6"/>
  <c r="S7103" i="6"/>
  <c r="R7103" i="6"/>
  <c r="S7104" i="6"/>
  <c r="R7104" i="6"/>
  <c r="S7105" i="6"/>
  <c r="R7105" i="6"/>
  <c r="S7106" i="6"/>
  <c r="R7106" i="6"/>
  <c r="S7107" i="6"/>
  <c r="R7107" i="6"/>
  <c r="S7108" i="6"/>
  <c r="R7108" i="6"/>
  <c r="S7109" i="6"/>
  <c r="R7109" i="6"/>
  <c r="S7110" i="6"/>
  <c r="R7110" i="6"/>
  <c r="S7111" i="6"/>
  <c r="R7111" i="6"/>
  <c r="S7112" i="6"/>
  <c r="R7112" i="6"/>
  <c r="S7113" i="6"/>
  <c r="R7113" i="6"/>
  <c r="S7114" i="6"/>
  <c r="R7114" i="6"/>
  <c r="S7115" i="6"/>
  <c r="R7115" i="6"/>
  <c r="S7116" i="6"/>
  <c r="R7116" i="6"/>
  <c r="S7117" i="6"/>
  <c r="R7117" i="6"/>
  <c r="S7118" i="6"/>
  <c r="R7118" i="6"/>
  <c r="S7119" i="6"/>
  <c r="R7119" i="6"/>
  <c r="S7120" i="6"/>
  <c r="R7120" i="6"/>
  <c r="S7121" i="6"/>
  <c r="R7121" i="6"/>
  <c r="S7122" i="6"/>
  <c r="R7122" i="6"/>
  <c r="S7123" i="6"/>
  <c r="R7123" i="6"/>
  <c r="S7124" i="6"/>
  <c r="R7124" i="6"/>
  <c r="S7125" i="6"/>
  <c r="R7125" i="6"/>
  <c r="S7126" i="6"/>
  <c r="R7126" i="6"/>
  <c r="S7127" i="6"/>
  <c r="R7127" i="6"/>
  <c r="S7128" i="6"/>
  <c r="R7128" i="6"/>
  <c r="S7129" i="6"/>
  <c r="R7129" i="6"/>
  <c r="S7130" i="6"/>
  <c r="R7130" i="6"/>
  <c r="S7131" i="6"/>
  <c r="R7131" i="6"/>
  <c r="S7132" i="6"/>
  <c r="R7132" i="6"/>
  <c r="S7133" i="6"/>
  <c r="R7133" i="6"/>
  <c r="S7134" i="6"/>
  <c r="R7134" i="6"/>
  <c r="S7135" i="6"/>
  <c r="R7135" i="6"/>
  <c r="S7136" i="6"/>
  <c r="R7136" i="6"/>
  <c r="S7137" i="6"/>
  <c r="R7137" i="6"/>
  <c r="S7138" i="6"/>
  <c r="R7138" i="6"/>
  <c r="S7139" i="6"/>
  <c r="R7139" i="6"/>
  <c r="S7140" i="6"/>
  <c r="R7140" i="6"/>
  <c r="S7141" i="6"/>
  <c r="R7141" i="6"/>
  <c r="S7142" i="6"/>
  <c r="R7142" i="6"/>
  <c r="S7143" i="6"/>
  <c r="R7143" i="6"/>
  <c r="S7144" i="6"/>
  <c r="R7144" i="6"/>
  <c r="S7145" i="6"/>
  <c r="R7145" i="6"/>
  <c r="S7146" i="6"/>
  <c r="R7146" i="6"/>
  <c r="S7147" i="6"/>
  <c r="R7147" i="6"/>
  <c r="S7148" i="6"/>
  <c r="R7148" i="6"/>
  <c r="S7149" i="6"/>
  <c r="R7149" i="6"/>
  <c r="S7150" i="6"/>
  <c r="R7150" i="6"/>
  <c r="S7151" i="6"/>
  <c r="R7151" i="6"/>
  <c r="S7152" i="6"/>
  <c r="R7152" i="6"/>
  <c r="S7153" i="6"/>
  <c r="R7153" i="6"/>
  <c r="S7154" i="6"/>
  <c r="R7154" i="6"/>
  <c r="S7155" i="6"/>
  <c r="R7155" i="6"/>
  <c r="S7156" i="6"/>
  <c r="R7156" i="6"/>
  <c r="S7157" i="6"/>
  <c r="R7157" i="6"/>
  <c r="S7158" i="6"/>
  <c r="R7158" i="6"/>
  <c r="S7159" i="6"/>
  <c r="R7159" i="6"/>
  <c r="S7160" i="6"/>
  <c r="R7160" i="6"/>
  <c r="S7161" i="6"/>
  <c r="R7161" i="6"/>
  <c r="S7162" i="6"/>
  <c r="R7162" i="6"/>
  <c r="S7163" i="6"/>
  <c r="R7163" i="6"/>
  <c r="S7164" i="6"/>
  <c r="R7164" i="6"/>
  <c r="S7165" i="6"/>
  <c r="R7165" i="6"/>
  <c r="S7166" i="6"/>
  <c r="R7166" i="6"/>
  <c r="S7167" i="6"/>
  <c r="R7167" i="6"/>
  <c r="S7168" i="6"/>
  <c r="R7168" i="6"/>
  <c r="S7169" i="6"/>
  <c r="R7169" i="6"/>
  <c r="S7170" i="6"/>
  <c r="R7170" i="6"/>
  <c r="S7171" i="6"/>
  <c r="R7171" i="6"/>
  <c r="S7172" i="6"/>
  <c r="R7172" i="6"/>
  <c r="S7173" i="6"/>
  <c r="R7173" i="6"/>
  <c r="S7174" i="6"/>
  <c r="R7174" i="6"/>
  <c r="S7175" i="6"/>
  <c r="R7175" i="6"/>
  <c r="S7176" i="6"/>
  <c r="R7176" i="6"/>
  <c r="S7177" i="6"/>
  <c r="R7177" i="6"/>
  <c r="S7178" i="6"/>
  <c r="R7178" i="6"/>
  <c r="S7179" i="6"/>
  <c r="R7179" i="6"/>
  <c r="S7180" i="6"/>
  <c r="R7180" i="6"/>
  <c r="S7181" i="6"/>
  <c r="R7181" i="6"/>
  <c r="S7182" i="6"/>
  <c r="R7182" i="6"/>
  <c r="S7183" i="6"/>
  <c r="R7183" i="6"/>
  <c r="S7184" i="6"/>
  <c r="R7184" i="6"/>
  <c r="S7185" i="6"/>
  <c r="R7185" i="6"/>
  <c r="S7186" i="6"/>
  <c r="R7186" i="6"/>
  <c r="S7187" i="6"/>
  <c r="R7187" i="6"/>
  <c r="S7188" i="6"/>
  <c r="R7188" i="6"/>
  <c r="S7189" i="6"/>
  <c r="R7189" i="6"/>
  <c r="S7190" i="6"/>
  <c r="R7190" i="6"/>
  <c r="S7191" i="6"/>
  <c r="R7191" i="6"/>
  <c r="S7192" i="6"/>
  <c r="R7192" i="6"/>
  <c r="S7193" i="6"/>
  <c r="R7193" i="6"/>
  <c r="S7194" i="6"/>
  <c r="R7194" i="6"/>
  <c r="S7195" i="6"/>
  <c r="R7195" i="6"/>
  <c r="S7196" i="6"/>
  <c r="R7196" i="6"/>
  <c r="S7197" i="6"/>
  <c r="R7197" i="6"/>
  <c r="S7198" i="6"/>
  <c r="R7198" i="6"/>
  <c r="S7199" i="6"/>
  <c r="R7199" i="6"/>
  <c r="S7200" i="6"/>
  <c r="R7200" i="6"/>
  <c r="S7201" i="6"/>
  <c r="R7201" i="6"/>
  <c r="S7202" i="6"/>
  <c r="R7202" i="6"/>
  <c r="S7203" i="6"/>
  <c r="R7203" i="6"/>
  <c r="S7204" i="6"/>
  <c r="R7204" i="6"/>
  <c r="S7205" i="6"/>
  <c r="R7205" i="6"/>
  <c r="S7206" i="6"/>
  <c r="R7206" i="6"/>
  <c r="S7207" i="6"/>
  <c r="R7207" i="6"/>
  <c r="S7208" i="6"/>
  <c r="R7208" i="6"/>
  <c r="S7209" i="6"/>
  <c r="R7209" i="6"/>
  <c r="S7210" i="6"/>
  <c r="R7210" i="6"/>
  <c r="S7211" i="6"/>
  <c r="R7211" i="6"/>
  <c r="S7212" i="6"/>
  <c r="R7212" i="6"/>
  <c r="S7213" i="6"/>
  <c r="R7213" i="6"/>
  <c r="S7214" i="6"/>
  <c r="R7214" i="6"/>
  <c r="S7215" i="6"/>
  <c r="R7215" i="6"/>
  <c r="S7216" i="6"/>
  <c r="R7216" i="6"/>
  <c r="S7217" i="6"/>
  <c r="R7217" i="6"/>
  <c r="S7218" i="6"/>
  <c r="R7218" i="6"/>
  <c r="S7219" i="6"/>
  <c r="R7219" i="6"/>
  <c r="S7220" i="6"/>
  <c r="R7220" i="6"/>
  <c r="S7221" i="6"/>
  <c r="R7221" i="6"/>
  <c r="S7222" i="6"/>
  <c r="R7222" i="6"/>
  <c r="S7223" i="6"/>
  <c r="R7223" i="6"/>
  <c r="S7224" i="6"/>
  <c r="R7224" i="6"/>
  <c r="S7225" i="6"/>
  <c r="R7225" i="6"/>
  <c r="S7226" i="6"/>
  <c r="R7226" i="6"/>
  <c r="S7227" i="6"/>
  <c r="R7227" i="6"/>
  <c r="S7228" i="6"/>
  <c r="R7228" i="6"/>
  <c r="S7229" i="6"/>
  <c r="R7229" i="6"/>
  <c r="S7230" i="6"/>
  <c r="R7230" i="6"/>
  <c r="S7231" i="6"/>
  <c r="R7231" i="6"/>
  <c r="S7232" i="6"/>
  <c r="R7232" i="6"/>
  <c r="S7233" i="6"/>
  <c r="R7233" i="6"/>
  <c r="S7234" i="6"/>
  <c r="R7234" i="6"/>
  <c r="S7235" i="6"/>
  <c r="R7235" i="6"/>
  <c r="S7236" i="6"/>
  <c r="R7236" i="6"/>
  <c r="S7237" i="6"/>
  <c r="R7237" i="6"/>
  <c r="S7238" i="6"/>
  <c r="R7238" i="6"/>
  <c r="S7239" i="6"/>
  <c r="R7239" i="6"/>
  <c r="S7240" i="6"/>
  <c r="R7240" i="6"/>
  <c r="S7241" i="6"/>
  <c r="R7241" i="6"/>
  <c r="S7242" i="6"/>
  <c r="R7242" i="6"/>
  <c r="S7243" i="6"/>
  <c r="R7243" i="6"/>
  <c r="S7244" i="6"/>
  <c r="R7244" i="6"/>
  <c r="S7245" i="6"/>
  <c r="R7245" i="6"/>
  <c r="S7246" i="6"/>
  <c r="R7246" i="6"/>
  <c r="S7247" i="6"/>
  <c r="R7247" i="6"/>
  <c r="S7248" i="6"/>
  <c r="R7248" i="6"/>
  <c r="S7249" i="6"/>
  <c r="R7249" i="6"/>
  <c r="S7250" i="6"/>
  <c r="R7250" i="6"/>
  <c r="S7251" i="6"/>
  <c r="R7251" i="6"/>
  <c r="S7252" i="6"/>
  <c r="R7252" i="6"/>
  <c r="S7253" i="6"/>
  <c r="R7253" i="6"/>
  <c r="S7254" i="6"/>
  <c r="R7254" i="6"/>
  <c r="S7255" i="6"/>
  <c r="R7255" i="6"/>
  <c r="S7256" i="6"/>
  <c r="R7256" i="6"/>
  <c r="S7257" i="6"/>
  <c r="R7257" i="6"/>
  <c r="S7258" i="6"/>
  <c r="R7258" i="6"/>
  <c r="S7259" i="6"/>
  <c r="R7259" i="6"/>
  <c r="S7260" i="6"/>
  <c r="R7260" i="6"/>
  <c r="S7261" i="6"/>
  <c r="R7261" i="6"/>
  <c r="S7262" i="6"/>
  <c r="R7262" i="6"/>
  <c r="S7263" i="6"/>
  <c r="R7263" i="6"/>
  <c r="S7264" i="6"/>
  <c r="R7264" i="6"/>
  <c r="S7265" i="6"/>
  <c r="R7265" i="6"/>
  <c r="S7266" i="6"/>
  <c r="R7266" i="6"/>
  <c r="S7267" i="6"/>
  <c r="R7267" i="6"/>
  <c r="S7268" i="6"/>
  <c r="R7268" i="6"/>
  <c r="S7269" i="6"/>
  <c r="R7269" i="6"/>
  <c r="S7270" i="6"/>
  <c r="R7270" i="6"/>
  <c r="S7271" i="6"/>
  <c r="R7271" i="6"/>
  <c r="S7272" i="6"/>
  <c r="R7272" i="6"/>
  <c r="S7273" i="6"/>
  <c r="R7273" i="6"/>
  <c r="S7274" i="6"/>
  <c r="R7274" i="6"/>
  <c r="S7275" i="6"/>
  <c r="R7275" i="6"/>
  <c r="S7276" i="6"/>
  <c r="R7276" i="6"/>
  <c r="S7277" i="6"/>
  <c r="R7277" i="6"/>
  <c r="S7278" i="6"/>
  <c r="R7278" i="6"/>
  <c r="S7279" i="6"/>
  <c r="R7279" i="6"/>
  <c r="S7280" i="6"/>
  <c r="R7280" i="6"/>
  <c r="S7281" i="6"/>
  <c r="R7281" i="6"/>
  <c r="S7282" i="6"/>
  <c r="R7282" i="6"/>
  <c r="S7283" i="6"/>
  <c r="R7283" i="6"/>
  <c r="S7284" i="6"/>
  <c r="R7284" i="6"/>
  <c r="S7285" i="6"/>
  <c r="R7285" i="6"/>
  <c r="S7286" i="6"/>
  <c r="R7286" i="6"/>
  <c r="S7287" i="6"/>
  <c r="R7287" i="6"/>
  <c r="S7288" i="6"/>
  <c r="R7288" i="6"/>
  <c r="S7289" i="6"/>
  <c r="R7289" i="6"/>
  <c r="S7290" i="6"/>
  <c r="R7290" i="6"/>
  <c r="S7291" i="6"/>
  <c r="R7291" i="6"/>
  <c r="S7292" i="6"/>
  <c r="R7292" i="6"/>
  <c r="S7293" i="6"/>
  <c r="R7293" i="6"/>
  <c r="S7294" i="6"/>
  <c r="R7294" i="6"/>
  <c r="S7295" i="6"/>
  <c r="R7295" i="6"/>
  <c r="S7296" i="6"/>
  <c r="R7296" i="6"/>
  <c r="S7297" i="6"/>
  <c r="R7297" i="6"/>
  <c r="S7298" i="6"/>
  <c r="R7298" i="6"/>
  <c r="S7299" i="6"/>
  <c r="R7299" i="6"/>
  <c r="S7300" i="6"/>
  <c r="R7300" i="6"/>
  <c r="S7301" i="6"/>
  <c r="R7301" i="6"/>
  <c r="S7302" i="6"/>
  <c r="R7302" i="6"/>
  <c r="S7303" i="6"/>
  <c r="R7303" i="6"/>
  <c r="S7304" i="6"/>
  <c r="R7304" i="6"/>
  <c r="S7305" i="6"/>
  <c r="R7305" i="6"/>
  <c r="S7306" i="6"/>
  <c r="R7306" i="6"/>
  <c r="S7307" i="6"/>
  <c r="R7307" i="6"/>
  <c r="S7308" i="6"/>
  <c r="R7308" i="6"/>
  <c r="S7309" i="6"/>
  <c r="R7309" i="6"/>
  <c r="S7310" i="6"/>
  <c r="R7310" i="6"/>
  <c r="S7311" i="6"/>
  <c r="R7311" i="6"/>
  <c r="S7312" i="6"/>
  <c r="R7312" i="6"/>
  <c r="S7313" i="6"/>
  <c r="R7313" i="6"/>
  <c r="S7314" i="6"/>
  <c r="R7314" i="6"/>
  <c r="S7315" i="6"/>
  <c r="R7315" i="6"/>
  <c r="S7316" i="6"/>
  <c r="R7316" i="6"/>
  <c r="S7317" i="6"/>
  <c r="R7317" i="6"/>
  <c r="S7318" i="6"/>
  <c r="R7318" i="6"/>
  <c r="S7319" i="6"/>
  <c r="R7319" i="6"/>
  <c r="S7320" i="6"/>
  <c r="R7320" i="6"/>
  <c r="S7321" i="6"/>
  <c r="R7321" i="6"/>
  <c r="S7322" i="6"/>
  <c r="R7322" i="6"/>
  <c r="S7323" i="6"/>
  <c r="R7323" i="6"/>
  <c r="S7324" i="6"/>
  <c r="R7324" i="6"/>
  <c r="S7325" i="6"/>
  <c r="R7325" i="6"/>
  <c r="S7326" i="6"/>
  <c r="R7326" i="6"/>
  <c r="S7327" i="6"/>
  <c r="R7327" i="6"/>
  <c r="S7328" i="6"/>
  <c r="R7328" i="6"/>
  <c r="S7329" i="6"/>
  <c r="R7329" i="6"/>
  <c r="S7330" i="6"/>
  <c r="R7330" i="6"/>
  <c r="S7331" i="6"/>
  <c r="R7331" i="6"/>
  <c r="S7332" i="6"/>
  <c r="R7332" i="6"/>
  <c r="S7333" i="6"/>
  <c r="R7333" i="6"/>
  <c r="S7334" i="6"/>
  <c r="R7334" i="6"/>
  <c r="S7335" i="6"/>
  <c r="R7335" i="6"/>
  <c r="S7336" i="6"/>
  <c r="R7336" i="6"/>
  <c r="S7337" i="6"/>
  <c r="R7337" i="6"/>
  <c r="S7338" i="6"/>
  <c r="R7338" i="6"/>
  <c r="S7339" i="6"/>
  <c r="R7339" i="6"/>
  <c r="S7340" i="6"/>
  <c r="R7340" i="6"/>
  <c r="S7341" i="6"/>
  <c r="R7341" i="6"/>
  <c r="S7342" i="6"/>
  <c r="R7342" i="6"/>
  <c r="S7343" i="6"/>
  <c r="R7343" i="6"/>
  <c r="S7344" i="6"/>
  <c r="R7344" i="6"/>
  <c r="S7345" i="6"/>
  <c r="R7345" i="6"/>
  <c r="S7346" i="6"/>
  <c r="R7346" i="6"/>
  <c r="S7347" i="6"/>
  <c r="R7347" i="6"/>
  <c r="S7348" i="6"/>
  <c r="R7348" i="6"/>
  <c r="S7349" i="6"/>
  <c r="R7349" i="6"/>
  <c r="S7350" i="6"/>
  <c r="R7350" i="6"/>
  <c r="S7351" i="6"/>
  <c r="R7351" i="6"/>
  <c r="S7352" i="6"/>
  <c r="R7352" i="6"/>
  <c r="S7353" i="6"/>
  <c r="R7353" i="6"/>
  <c r="S7354" i="6"/>
  <c r="R7354" i="6"/>
  <c r="S7355" i="6"/>
  <c r="R7355" i="6"/>
  <c r="S7356" i="6"/>
  <c r="R7356" i="6"/>
  <c r="S7357" i="6"/>
  <c r="R7357" i="6"/>
  <c r="S7358" i="6"/>
  <c r="R7358" i="6"/>
  <c r="S7359" i="6"/>
  <c r="R7359" i="6"/>
  <c r="S7360" i="6"/>
  <c r="R7360" i="6"/>
  <c r="S7361" i="6"/>
  <c r="R7361" i="6"/>
  <c r="S7362" i="6"/>
  <c r="R7362" i="6"/>
  <c r="S7363" i="6"/>
  <c r="R7363" i="6"/>
  <c r="S7364" i="6"/>
  <c r="R7364" i="6"/>
  <c r="S7365" i="6"/>
  <c r="R7365" i="6"/>
  <c r="S7366" i="6"/>
  <c r="R7366" i="6"/>
  <c r="S7367" i="6"/>
  <c r="R7367" i="6"/>
  <c r="S7368" i="6"/>
  <c r="R7368" i="6"/>
  <c r="S7369" i="6"/>
  <c r="R7369" i="6"/>
  <c r="S7370" i="6"/>
  <c r="R7370" i="6"/>
  <c r="S7371" i="6"/>
  <c r="R7371" i="6"/>
  <c r="S7372" i="6"/>
  <c r="R7372" i="6"/>
  <c r="S7373" i="6"/>
  <c r="R7373" i="6"/>
  <c r="S7374" i="6"/>
  <c r="R7374" i="6"/>
  <c r="S7375" i="6"/>
  <c r="R7375" i="6"/>
  <c r="S7376" i="6"/>
  <c r="R7376" i="6"/>
  <c r="S7377" i="6"/>
  <c r="R7377" i="6"/>
  <c r="S7378" i="6"/>
  <c r="R7378" i="6"/>
  <c r="S7379" i="6"/>
  <c r="R7379" i="6"/>
  <c r="S7380" i="6"/>
  <c r="R7380" i="6"/>
  <c r="S7381" i="6"/>
  <c r="R7381" i="6"/>
  <c r="S7382" i="6"/>
  <c r="R7382" i="6"/>
  <c r="S7383" i="6"/>
  <c r="R7383" i="6"/>
  <c r="S7384" i="6"/>
  <c r="R7384" i="6"/>
  <c r="S7385" i="6"/>
  <c r="R7385" i="6"/>
  <c r="S7386" i="6"/>
  <c r="R7386" i="6"/>
  <c r="S7387" i="6"/>
  <c r="R7387" i="6"/>
  <c r="S7388" i="6"/>
  <c r="R7388" i="6"/>
  <c r="S7389" i="6"/>
  <c r="R7389" i="6"/>
  <c r="S7390" i="6"/>
  <c r="R7390" i="6"/>
  <c r="S7391" i="6"/>
  <c r="R7391" i="6"/>
  <c r="S7392" i="6"/>
  <c r="R7392" i="6"/>
  <c r="S7393" i="6"/>
  <c r="R7393" i="6"/>
  <c r="S7394" i="6"/>
  <c r="R7394" i="6"/>
  <c r="S7395" i="6"/>
  <c r="R7395" i="6"/>
  <c r="S7396" i="6"/>
  <c r="R7396" i="6"/>
  <c r="S7397" i="6"/>
  <c r="R7397" i="6"/>
  <c r="S7398" i="6"/>
  <c r="R7398" i="6"/>
  <c r="S7399" i="6"/>
  <c r="R7399" i="6"/>
  <c r="S7400" i="6"/>
  <c r="R7400" i="6"/>
  <c r="S7401" i="6"/>
  <c r="R7401" i="6"/>
  <c r="S7402" i="6"/>
  <c r="R7402" i="6"/>
  <c r="S7403" i="6"/>
  <c r="R7403" i="6"/>
  <c r="S7404" i="6"/>
  <c r="R7404" i="6"/>
  <c r="S7405" i="6"/>
  <c r="R7405" i="6"/>
  <c r="S7406" i="6"/>
  <c r="R7406" i="6"/>
  <c r="S7407" i="6"/>
  <c r="R7407" i="6"/>
  <c r="S7408" i="6"/>
  <c r="R7408" i="6"/>
  <c r="S7409" i="6"/>
  <c r="R7409" i="6"/>
  <c r="S7410" i="6"/>
  <c r="R7410" i="6"/>
  <c r="S7411" i="6"/>
  <c r="R7411" i="6"/>
  <c r="S7412" i="6"/>
  <c r="R7412" i="6"/>
  <c r="S7413" i="6"/>
  <c r="R7413" i="6"/>
  <c r="S7414" i="6"/>
  <c r="R7414" i="6"/>
  <c r="S7415" i="6"/>
  <c r="R7415" i="6"/>
  <c r="S7416" i="6"/>
  <c r="R7416" i="6"/>
  <c r="S7417" i="6"/>
  <c r="R7417" i="6"/>
  <c r="S7418" i="6"/>
  <c r="R7418" i="6"/>
  <c r="S7419" i="6"/>
  <c r="R7419" i="6"/>
  <c r="S7420" i="6"/>
  <c r="R7420" i="6"/>
  <c r="S7421" i="6"/>
  <c r="R7421" i="6"/>
  <c r="S7422" i="6"/>
  <c r="R7422" i="6"/>
  <c r="S7423" i="6"/>
  <c r="R7423" i="6"/>
  <c r="S7424" i="6"/>
  <c r="R7424" i="6"/>
  <c r="S7425" i="6"/>
  <c r="R7425" i="6"/>
  <c r="S7426" i="6"/>
  <c r="R7426" i="6"/>
  <c r="S7427" i="6"/>
  <c r="R7427" i="6"/>
  <c r="S7428" i="6"/>
  <c r="R7428" i="6"/>
  <c r="S7429" i="6"/>
  <c r="R7429" i="6"/>
  <c r="S7430" i="6"/>
  <c r="R7430" i="6"/>
  <c r="S7431" i="6"/>
  <c r="R7431" i="6"/>
  <c r="S7432" i="6"/>
  <c r="R7432" i="6"/>
  <c r="S7433" i="6"/>
  <c r="R7433" i="6"/>
  <c r="S7434" i="6"/>
  <c r="R7434" i="6"/>
  <c r="S7435" i="6"/>
  <c r="R7435" i="6"/>
  <c r="S7436" i="6"/>
  <c r="R7436" i="6"/>
  <c r="S7437" i="6"/>
  <c r="R7437" i="6"/>
  <c r="S7438" i="6"/>
  <c r="R7438" i="6"/>
  <c r="S7439" i="6"/>
  <c r="R7439" i="6"/>
  <c r="S7440" i="6"/>
  <c r="R7440" i="6"/>
  <c r="S7441" i="6"/>
  <c r="R7441" i="6"/>
  <c r="S7442" i="6"/>
  <c r="R7442" i="6"/>
  <c r="S7443" i="6"/>
  <c r="R7443" i="6"/>
  <c r="S7444" i="6"/>
  <c r="R7444" i="6"/>
  <c r="S7445" i="6"/>
  <c r="R7445" i="6"/>
  <c r="S7446" i="6"/>
  <c r="R7446" i="6"/>
  <c r="S7447" i="6"/>
  <c r="R7447" i="6"/>
  <c r="S7448" i="6"/>
  <c r="R7448" i="6"/>
  <c r="S7449" i="6"/>
  <c r="R7449" i="6"/>
  <c r="S7450" i="6"/>
  <c r="R7450" i="6"/>
  <c r="S7451" i="6"/>
  <c r="R7451" i="6"/>
  <c r="S7452" i="6"/>
  <c r="R7452" i="6"/>
  <c r="S7453" i="6"/>
  <c r="R7453" i="6"/>
  <c r="S7454" i="6"/>
  <c r="R7454" i="6"/>
  <c r="S7455" i="6"/>
  <c r="R7455" i="6"/>
  <c r="S7456" i="6"/>
  <c r="R7456" i="6"/>
  <c r="S7457" i="6"/>
  <c r="R7457" i="6"/>
  <c r="S7458" i="6"/>
  <c r="R7458" i="6"/>
  <c r="S7459" i="6"/>
  <c r="R7459" i="6"/>
  <c r="S7460" i="6"/>
  <c r="R7460" i="6"/>
  <c r="S7461" i="6"/>
  <c r="R7461" i="6"/>
  <c r="S7462" i="6"/>
  <c r="R7462" i="6"/>
  <c r="S7463" i="6"/>
  <c r="R7463" i="6"/>
  <c r="S7464" i="6"/>
  <c r="R7464" i="6"/>
  <c r="S7465" i="6"/>
  <c r="R7465" i="6"/>
  <c r="S7466" i="6"/>
  <c r="R7466" i="6"/>
  <c r="S7467" i="6"/>
  <c r="R7467" i="6"/>
  <c r="S7468" i="6"/>
  <c r="R7468" i="6"/>
  <c r="S7469" i="6"/>
  <c r="R7469" i="6"/>
  <c r="S7470" i="6"/>
  <c r="R7470" i="6"/>
  <c r="S7471" i="6"/>
  <c r="R7471" i="6"/>
  <c r="S7472" i="6"/>
  <c r="R7472" i="6"/>
  <c r="S7473" i="6"/>
  <c r="R7473" i="6"/>
  <c r="S7474" i="6"/>
  <c r="R7474" i="6"/>
  <c r="S7475" i="6"/>
  <c r="R7475" i="6"/>
  <c r="S7476" i="6"/>
  <c r="R7476" i="6"/>
  <c r="S7477" i="6"/>
  <c r="R7477" i="6"/>
  <c r="S7478" i="6"/>
  <c r="R7478" i="6"/>
  <c r="S7479" i="6"/>
  <c r="R7479" i="6"/>
  <c r="S7480" i="6"/>
  <c r="R7480" i="6"/>
  <c r="S7481" i="6"/>
  <c r="R7481" i="6"/>
  <c r="S7482" i="6"/>
  <c r="R7482" i="6"/>
  <c r="S7483" i="6"/>
  <c r="R7483" i="6"/>
  <c r="S7484" i="6"/>
  <c r="R7484" i="6"/>
  <c r="S7485" i="6"/>
  <c r="R7485" i="6"/>
  <c r="S7486" i="6"/>
  <c r="R7486" i="6"/>
  <c r="S7487" i="6"/>
  <c r="R7487" i="6"/>
  <c r="S7488" i="6"/>
  <c r="R7488" i="6"/>
  <c r="S7489" i="6"/>
  <c r="R7489" i="6"/>
  <c r="S7490" i="6"/>
  <c r="R7490" i="6"/>
  <c r="S7491" i="6"/>
  <c r="R7491" i="6"/>
  <c r="S7492" i="6"/>
  <c r="R7492" i="6"/>
  <c r="S7493" i="6"/>
  <c r="R7493" i="6"/>
  <c r="S7494" i="6"/>
  <c r="R7494" i="6"/>
  <c r="S7495" i="6"/>
  <c r="R7495" i="6"/>
  <c r="S7496" i="6"/>
  <c r="R7496" i="6"/>
  <c r="S7497" i="6"/>
  <c r="R7497" i="6"/>
  <c r="S7498" i="6"/>
  <c r="R7498" i="6"/>
  <c r="S7499" i="6"/>
  <c r="R7499" i="6"/>
  <c r="S7500" i="6"/>
  <c r="R7500" i="6"/>
  <c r="S7501" i="6"/>
  <c r="R7501" i="6"/>
  <c r="S7502" i="6"/>
  <c r="R7502" i="6"/>
  <c r="S7503" i="6"/>
  <c r="R7503" i="6"/>
  <c r="S7504" i="6"/>
  <c r="R7504" i="6"/>
  <c r="S7505" i="6"/>
  <c r="R7505" i="6"/>
  <c r="S7506" i="6"/>
  <c r="R7506" i="6"/>
  <c r="S7507" i="6"/>
  <c r="R7507" i="6"/>
  <c r="S7508" i="6"/>
  <c r="R7508" i="6"/>
  <c r="S7509" i="6"/>
  <c r="R7509" i="6"/>
  <c r="S7510" i="6"/>
  <c r="R7510" i="6"/>
  <c r="S7511" i="6"/>
  <c r="R7511" i="6"/>
  <c r="S7512" i="6"/>
  <c r="R7512" i="6"/>
  <c r="S7513" i="6"/>
  <c r="R7513" i="6"/>
  <c r="S7514" i="6"/>
  <c r="R7514" i="6"/>
  <c r="S7515" i="6"/>
  <c r="R7515" i="6"/>
  <c r="S7516" i="6"/>
  <c r="R7516" i="6"/>
  <c r="S7517" i="6"/>
  <c r="R7517" i="6"/>
  <c r="S7518" i="6"/>
  <c r="R7518" i="6"/>
  <c r="S7519" i="6"/>
  <c r="R7519" i="6"/>
  <c r="S7520" i="6"/>
  <c r="R7520" i="6"/>
  <c r="S7521" i="6"/>
  <c r="R7521" i="6"/>
  <c r="S7522" i="6"/>
  <c r="R7522" i="6"/>
  <c r="S7523" i="6"/>
  <c r="R7523" i="6"/>
  <c r="S7524" i="6"/>
  <c r="R7524" i="6"/>
  <c r="S7525" i="6"/>
  <c r="R7525" i="6"/>
  <c r="S7526" i="6"/>
  <c r="R7526" i="6"/>
  <c r="S7527" i="6"/>
  <c r="R7527" i="6"/>
  <c r="S7528" i="6"/>
  <c r="R7528" i="6"/>
  <c r="S7529" i="6"/>
  <c r="R7529" i="6"/>
  <c r="S7530" i="6"/>
  <c r="R7530" i="6"/>
  <c r="S7531" i="6"/>
  <c r="R7531" i="6"/>
  <c r="S7532" i="6"/>
  <c r="R7532" i="6"/>
  <c r="S7533" i="6"/>
  <c r="R7533" i="6"/>
  <c r="S7534" i="6"/>
  <c r="R7534" i="6"/>
  <c r="S7535" i="6"/>
  <c r="R7535" i="6"/>
  <c r="S7536" i="6"/>
  <c r="R7536" i="6"/>
  <c r="S7537" i="6"/>
  <c r="R7537" i="6"/>
  <c r="S7538" i="6"/>
  <c r="R7538" i="6"/>
  <c r="S7539" i="6"/>
  <c r="R7539" i="6"/>
  <c r="S7540" i="6"/>
  <c r="R7540" i="6"/>
  <c r="S7541" i="6"/>
  <c r="R7541" i="6"/>
  <c r="S7542" i="6"/>
  <c r="R7542" i="6"/>
  <c r="S7543" i="6"/>
  <c r="R7543" i="6"/>
  <c r="S7544" i="6"/>
  <c r="R7544" i="6"/>
  <c r="S7545" i="6"/>
  <c r="R7545" i="6"/>
  <c r="S7546" i="6"/>
  <c r="R7546" i="6"/>
  <c r="S7547" i="6"/>
  <c r="R7547" i="6"/>
  <c r="S7548" i="6"/>
  <c r="R7548" i="6"/>
  <c r="S7549" i="6"/>
  <c r="R7549" i="6"/>
  <c r="S7550" i="6"/>
  <c r="R7550" i="6"/>
  <c r="S7551" i="6"/>
  <c r="R7551" i="6"/>
  <c r="S7552" i="6"/>
  <c r="R7552" i="6"/>
  <c r="S7553" i="6"/>
  <c r="R7553" i="6"/>
  <c r="S7554" i="6"/>
  <c r="R7554" i="6"/>
  <c r="S7555" i="6"/>
  <c r="R7555" i="6"/>
  <c r="S7556" i="6"/>
  <c r="R7556" i="6"/>
  <c r="S7557" i="6"/>
  <c r="R7557" i="6"/>
  <c r="S7558" i="6"/>
  <c r="R7558" i="6"/>
  <c r="S7559" i="6"/>
  <c r="R7559" i="6"/>
  <c r="S7560" i="6"/>
  <c r="R7560" i="6"/>
  <c r="S7561" i="6"/>
  <c r="R7561" i="6"/>
  <c r="S7562" i="6"/>
  <c r="R7562" i="6"/>
  <c r="S7563" i="6"/>
  <c r="R7563" i="6"/>
  <c r="S7564" i="6"/>
  <c r="R7564" i="6"/>
  <c r="S7565" i="6"/>
  <c r="R7565" i="6"/>
  <c r="S7566" i="6"/>
  <c r="R7566" i="6"/>
  <c r="S7567" i="6"/>
  <c r="R7567" i="6"/>
  <c r="S7568" i="6"/>
  <c r="R7568" i="6"/>
  <c r="S7569" i="6"/>
  <c r="R7569" i="6"/>
  <c r="S7570" i="6"/>
  <c r="R7570" i="6"/>
  <c r="S7571" i="6"/>
  <c r="R7571" i="6"/>
  <c r="S7572" i="6"/>
  <c r="R7572" i="6"/>
  <c r="S7573" i="6"/>
  <c r="R7573" i="6"/>
  <c r="S7574" i="6"/>
  <c r="R7574" i="6"/>
  <c r="S7575" i="6"/>
  <c r="R7575" i="6"/>
  <c r="S7576" i="6"/>
  <c r="R7576" i="6"/>
  <c r="S7577" i="6"/>
  <c r="R7577" i="6"/>
  <c r="S7578" i="6"/>
  <c r="R7578" i="6"/>
  <c r="S7579" i="6"/>
  <c r="R7579" i="6"/>
  <c r="S7580" i="6"/>
  <c r="R7580" i="6"/>
  <c r="S7581" i="6"/>
  <c r="R7581" i="6"/>
  <c r="S7582" i="6"/>
  <c r="R7582" i="6"/>
  <c r="S7583" i="6"/>
  <c r="R7583" i="6"/>
  <c r="S7584" i="6"/>
  <c r="R7584" i="6"/>
  <c r="S7585" i="6"/>
  <c r="R7585" i="6"/>
  <c r="S7586" i="6"/>
  <c r="R7586" i="6"/>
  <c r="S7587" i="6"/>
  <c r="R7587" i="6"/>
  <c r="S7588" i="6"/>
  <c r="R7588" i="6"/>
  <c r="S7589" i="6"/>
  <c r="R7589" i="6"/>
  <c r="S7590" i="6"/>
  <c r="R7590" i="6"/>
  <c r="S7591" i="6"/>
  <c r="R7591" i="6"/>
  <c r="S7592" i="6"/>
  <c r="R7592" i="6"/>
  <c r="S7593" i="6"/>
  <c r="R7593" i="6"/>
  <c r="S7594" i="6"/>
  <c r="R7594" i="6"/>
  <c r="S7595" i="6"/>
  <c r="R7595" i="6"/>
  <c r="S7596" i="6"/>
  <c r="R7596" i="6"/>
  <c r="S7597" i="6"/>
  <c r="R7597" i="6"/>
  <c r="S7598" i="6"/>
  <c r="R7598" i="6"/>
  <c r="S7599" i="6"/>
  <c r="R7599" i="6"/>
  <c r="S7600" i="6"/>
  <c r="R7600" i="6"/>
  <c r="S7601" i="6"/>
  <c r="R7601" i="6"/>
  <c r="S7602" i="6"/>
  <c r="R7602" i="6"/>
  <c r="S7603" i="6"/>
  <c r="R7603" i="6"/>
  <c r="S7604" i="6"/>
  <c r="R7604" i="6"/>
  <c r="S7605" i="6"/>
  <c r="R7605" i="6"/>
  <c r="S7606" i="6"/>
  <c r="R7606" i="6"/>
  <c r="S7607" i="6"/>
  <c r="R7607" i="6"/>
  <c r="S7608" i="6"/>
  <c r="R7608" i="6"/>
  <c r="S7609" i="6"/>
  <c r="R7609" i="6"/>
  <c r="S7610" i="6"/>
  <c r="R7610" i="6"/>
  <c r="S7611" i="6"/>
  <c r="R7611" i="6"/>
  <c r="S7612" i="6"/>
  <c r="R7612" i="6"/>
  <c r="S7613" i="6"/>
  <c r="R7613" i="6"/>
  <c r="S7614" i="6"/>
  <c r="R7614" i="6"/>
  <c r="S7615" i="6"/>
  <c r="R7615" i="6"/>
  <c r="S7616" i="6"/>
  <c r="R7616" i="6"/>
  <c r="S7617" i="6"/>
  <c r="R7617" i="6"/>
  <c r="S7618" i="6"/>
  <c r="R7618" i="6"/>
  <c r="S7619" i="6"/>
  <c r="R7619" i="6"/>
  <c r="S7620" i="6"/>
  <c r="R7620" i="6"/>
  <c r="S7621" i="6"/>
  <c r="R7621" i="6"/>
  <c r="S7622" i="6"/>
  <c r="R7622" i="6"/>
  <c r="S7623" i="6"/>
  <c r="R7623" i="6"/>
  <c r="S7624" i="6"/>
  <c r="R7624" i="6"/>
  <c r="S7625" i="6"/>
  <c r="R7625" i="6"/>
  <c r="S7626" i="6"/>
  <c r="R7626" i="6"/>
  <c r="S7627" i="6"/>
  <c r="R7627" i="6"/>
  <c r="S7628" i="6"/>
  <c r="R7628" i="6"/>
  <c r="S7629" i="6"/>
  <c r="R7629" i="6"/>
  <c r="S7630" i="6"/>
  <c r="R7630" i="6"/>
  <c r="S7631" i="6"/>
  <c r="R7631" i="6"/>
  <c r="S7632" i="6"/>
  <c r="R7632" i="6"/>
  <c r="S7633" i="6"/>
  <c r="R7633" i="6"/>
  <c r="S7634" i="6"/>
  <c r="R7634" i="6"/>
  <c r="S7635" i="6"/>
  <c r="R7635" i="6"/>
  <c r="S7636" i="6"/>
  <c r="R7636" i="6"/>
  <c r="S7637" i="6"/>
  <c r="R7637" i="6"/>
  <c r="S7638" i="6"/>
  <c r="R7638" i="6"/>
  <c r="S7639" i="6"/>
  <c r="R7639" i="6"/>
  <c r="S7640" i="6"/>
  <c r="R7640" i="6"/>
  <c r="S7641" i="6"/>
  <c r="R7641" i="6"/>
  <c r="S7642" i="6"/>
  <c r="R7642" i="6"/>
  <c r="S7643" i="6"/>
  <c r="R7643" i="6"/>
  <c r="S7644" i="6"/>
  <c r="R7644" i="6"/>
  <c r="S7645" i="6"/>
  <c r="R7645" i="6"/>
  <c r="S7646" i="6"/>
  <c r="R7646" i="6"/>
  <c r="S7647" i="6"/>
  <c r="R7647" i="6"/>
  <c r="S7648" i="6"/>
  <c r="R7648" i="6"/>
  <c r="S7649" i="6"/>
  <c r="R7649" i="6"/>
  <c r="S7650" i="6"/>
  <c r="R7650" i="6"/>
  <c r="S7651" i="6"/>
  <c r="R7651" i="6"/>
  <c r="S7652" i="6"/>
  <c r="R7652" i="6"/>
  <c r="S7653" i="6"/>
  <c r="R7653" i="6"/>
  <c r="S7654" i="6"/>
  <c r="R7654" i="6"/>
  <c r="S7655" i="6"/>
  <c r="R7655" i="6"/>
  <c r="S7656" i="6"/>
  <c r="R7656" i="6"/>
  <c r="S7657" i="6"/>
  <c r="R7657" i="6"/>
  <c r="S7658" i="6"/>
  <c r="R7658" i="6"/>
  <c r="S7659" i="6"/>
  <c r="R7659" i="6"/>
  <c r="S7660" i="6"/>
  <c r="R7660" i="6"/>
  <c r="S7661" i="6"/>
  <c r="R7661" i="6"/>
  <c r="S7662" i="6"/>
  <c r="R7662" i="6"/>
  <c r="S7663" i="6"/>
  <c r="R7663" i="6"/>
  <c r="S7664" i="6"/>
  <c r="R7664" i="6"/>
  <c r="S7665" i="6"/>
  <c r="R7665" i="6"/>
  <c r="S7666" i="6"/>
  <c r="R7666" i="6"/>
  <c r="S7667" i="6"/>
  <c r="R7667" i="6"/>
  <c r="S7668" i="6"/>
  <c r="R7668" i="6"/>
  <c r="S7669" i="6"/>
  <c r="R7669" i="6"/>
  <c r="S7670" i="6"/>
  <c r="R7670" i="6"/>
  <c r="S7671" i="6"/>
  <c r="R7671" i="6"/>
  <c r="S7672" i="6"/>
  <c r="R7672" i="6"/>
  <c r="S7673" i="6"/>
  <c r="R7673" i="6"/>
  <c r="S7674" i="6"/>
  <c r="R7674" i="6"/>
  <c r="S7675" i="6"/>
  <c r="R7675" i="6"/>
  <c r="S7676" i="6"/>
  <c r="R7676" i="6"/>
  <c r="S7677" i="6"/>
  <c r="R7677" i="6"/>
  <c r="S7678" i="6"/>
  <c r="R7678" i="6"/>
  <c r="S7679" i="6"/>
  <c r="R7679" i="6"/>
  <c r="S7680" i="6"/>
  <c r="R7680" i="6"/>
  <c r="S7681" i="6"/>
  <c r="R7681" i="6"/>
  <c r="S7682" i="6"/>
  <c r="R7682" i="6"/>
  <c r="S7683" i="6"/>
  <c r="R7683" i="6"/>
  <c r="S7684" i="6"/>
  <c r="R7684" i="6"/>
  <c r="S7685" i="6"/>
  <c r="R7685" i="6"/>
  <c r="S7686" i="6"/>
  <c r="R7686" i="6"/>
  <c r="S7687" i="6"/>
  <c r="R7687" i="6"/>
  <c r="S7688" i="6"/>
  <c r="R7688" i="6"/>
  <c r="S7689" i="6"/>
  <c r="R7689" i="6"/>
  <c r="S7690" i="6"/>
  <c r="R7690" i="6"/>
  <c r="S7691" i="6"/>
  <c r="R7691" i="6"/>
  <c r="S7692" i="6"/>
  <c r="R7692" i="6"/>
  <c r="S7693" i="6"/>
  <c r="R7693" i="6"/>
  <c r="S7694" i="6"/>
  <c r="R7694" i="6"/>
  <c r="S7695" i="6"/>
  <c r="R7695" i="6"/>
  <c r="S7696" i="6"/>
  <c r="R7696" i="6"/>
  <c r="S7697" i="6"/>
  <c r="R7697" i="6"/>
  <c r="S7698" i="6"/>
  <c r="R7698" i="6"/>
  <c r="S7699" i="6"/>
  <c r="R7699" i="6"/>
  <c r="S7700" i="6"/>
  <c r="R7700" i="6"/>
  <c r="S7701" i="6"/>
  <c r="R7701" i="6"/>
  <c r="S7702" i="6"/>
  <c r="R7702" i="6"/>
  <c r="S7703" i="6"/>
  <c r="R7703" i="6"/>
  <c r="S7704" i="6"/>
  <c r="R7704" i="6"/>
  <c r="S7705" i="6"/>
  <c r="R7705" i="6"/>
  <c r="S7706" i="6"/>
  <c r="R7706" i="6"/>
  <c r="S7707" i="6"/>
  <c r="R7707" i="6"/>
  <c r="S7708" i="6"/>
  <c r="R7708" i="6"/>
  <c r="S7709" i="6"/>
  <c r="R7709" i="6"/>
  <c r="S7710" i="6"/>
  <c r="R7710" i="6"/>
  <c r="S7711" i="6"/>
  <c r="R7711" i="6"/>
  <c r="S7712" i="6"/>
  <c r="R7712" i="6"/>
  <c r="S7713" i="6"/>
  <c r="R7713" i="6"/>
  <c r="S7714" i="6"/>
  <c r="R7714" i="6"/>
  <c r="S7715" i="6"/>
  <c r="R7715" i="6"/>
  <c r="S7716" i="6"/>
  <c r="R7716" i="6"/>
  <c r="S7717" i="6"/>
  <c r="R7717" i="6"/>
  <c r="S7718" i="6"/>
  <c r="R7718" i="6"/>
  <c r="S7719" i="6"/>
  <c r="R7719" i="6"/>
  <c r="S7720" i="6"/>
  <c r="R7720" i="6"/>
  <c r="S7721" i="6"/>
  <c r="R7721" i="6"/>
  <c r="S7722" i="6"/>
  <c r="R7722" i="6"/>
  <c r="S7723" i="6"/>
  <c r="R7723" i="6"/>
  <c r="S7724" i="6"/>
  <c r="R7724" i="6"/>
  <c r="S7725" i="6"/>
  <c r="R7725" i="6"/>
  <c r="S7726" i="6"/>
  <c r="R7726" i="6"/>
  <c r="S7727" i="6"/>
  <c r="R7727" i="6"/>
  <c r="S7728" i="6"/>
  <c r="R7728" i="6"/>
  <c r="S7729" i="6"/>
  <c r="R7729" i="6"/>
  <c r="S7730" i="6"/>
  <c r="R7730" i="6"/>
  <c r="S7731" i="6"/>
  <c r="R7731" i="6"/>
  <c r="S7732" i="6"/>
  <c r="R7732" i="6"/>
  <c r="S7733" i="6"/>
  <c r="R7733" i="6"/>
  <c r="S7734" i="6"/>
  <c r="R7734" i="6"/>
  <c r="S7735" i="6"/>
  <c r="R7735" i="6"/>
  <c r="S7736" i="6"/>
  <c r="R7736" i="6"/>
  <c r="S7737" i="6"/>
  <c r="R7737" i="6"/>
  <c r="S7738" i="6"/>
  <c r="R7738" i="6"/>
  <c r="S7739" i="6"/>
  <c r="R7739" i="6"/>
  <c r="S7740" i="6"/>
  <c r="R7740" i="6"/>
  <c r="S7741" i="6"/>
  <c r="R7741" i="6"/>
  <c r="S7742" i="6"/>
  <c r="R7742" i="6"/>
  <c r="S7743" i="6"/>
  <c r="R7743" i="6"/>
  <c r="S7744" i="6"/>
  <c r="R7744" i="6"/>
  <c r="S7745" i="6"/>
  <c r="R7745" i="6"/>
  <c r="S7746" i="6"/>
  <c r="R7746" i="6"/>
  <c r="S7747" i="6"/>
  <c r="R7747" i="6"/>
  <c r="S7748" i="6"/>
  <c r="R7748" i="6"/>
  <c r="S7749" i="6"/>
  <c r="R7749" i="6"/>
  <c r="S7750" i="6"/>
  <c r="R7750" i="6"/>
  <c r="S7751" i="6"/>
  <c r="R7751" i="6"/>
  <c r="S7752" i="6"/>
  <c r="R7752" i="6"/>
  <c r="S7753" i="6"/>
  <c r="R7753" i="6"/>
  <c r="S7754" i="6"/>
  <c r="R7754" i="6"/>
  <c r="S7755" i="6"/>
  <c r="R7755" i="6"/>
  <c r="S7756" i="6"/>
  <c r="R7756" i="6"/>
  <c r="S7757" i="6"/>
  <c r="R7757" i="6"/>
  <c r="S7758" i="6"/>
  <c r="R7758" i="6"/>
  <c r="S7759" i="6"/>
  <c r="R7759" i="6"/>
  <c r="S7760" i="6"/>
  <c r="R7760" i="6"/>
  <c r="S7761" i="6"/>
  <c r="R7761" i="6"/>
  <c r="S7762" i="6"/>
  <c r="R7762" i="6"/>
  <c r="S7763" i="6"/>
  <c r="R7763" i="6"/>
  <c r="S7764" i="6"/>
  <c r="R7764" i="6"/>
  <c r="S7765" i="6"/>
  <c r="R7765" i="6"/>
  <c r="S7766" i="6"/>
  <c r="R7766" i="6"/>
  <c r="S7767" i="6"/>
  <c r="R7767" i="6"/>
  <c r="S7768" i="6"/>
  <c r="R7768" i="6"/>
  <c r="S7769" i="6"/>
  <c r="R7769" i="6"/>
  <c r="S7770" i="6"/>
  <c r="R7770" i="6"/>
  <c r="S7771" i="6"/>
  <c r="R7771" i="6"/>
  <c r="S7772" i="6"/>
  <c r="R7772" i="6"/>
  <c r="S7773" i="6"/>
  <c r="R7773" i="6"/>
  <c r="S7774" i="6"/>
  <c r="R7774" i="6"/>
  <c r="S7775" i="6"/>
  <c r="R7775" i="6"/>
  <c r="S7776" i="6"/>
  <c r="R7776" i="6"/>
  <c r="S7777" i="6"/>
  <c r="R7777" i="6"/>
  <c r="S7778" i="6"/>
  <c r="R7778" i="6"/>
  <c r="S7779" i="6"/>
  <c r="R7779" i="6"/>
  <c r="S7780" i="6"/>
  <c r="R7780" i="6"/>
  <c r="S7781" i="6"/>
  <c r="R7781" i="6"/>
  <c r="S7782" i="6"/>
  <c r="R7782" i="6"/>
  <c r="S7783" i="6"/>
  <c r="R7783" i="6"/>
  <c r="S7784" i="6"/>
  <c r="R7784" i="6"/>
  <c r="S7785" i="6"/>
  <c r="R7785" i="6"/>
  <c r="S7786" i="6"/>
  <c r="R7786" i="6"/>
  <c r="S7787" i="6"/>
  <c r="R7787" i="6"/>
  <c r="S7788" i="6"/>
  <c r="R7788" i="6"/>
  <c r="S7789" i="6"/>
  <c r="R7789" i="6"/>
  <c r="S7790" i="6"/>
  <c r="R7790" i="6"/>
  <c r="S7791" i="6"/>
  <c r="R7791" i="6"/>
  <c r="S7792" i="6"/>
  <c r="R7792" i="6"/>
  <c r="S7793" i="6"/>
  <c r="R7793" i="6"/>
  <c r="S7794" i="6"/>
  <c r="R7794" i="6"/>
  <c r="S7795" i="6"/>
  <c r="R7795" i="6"/>
  <c r="S7796" i="6"/>
  <c r="R7796" i="6"/>
  <c r="S7797" i="6"/>
  <c r="R7797" i="6"/>
  <c r="S7798" i="6"/>
  <c r="R7798" i="6"/>
  <c r="S7799" i="6"/>
  <c r="R7799" i="6"/>
  <c r="S7800" i="6"/>
  <c r="R7800" i="6"/>
  <c r="S7801" i="6"/>
  <c r="R7801" i="6"/>
  <c r="S7802" i="6"/>
  <c r="R7802" i="6"/>
  <c r="S7803" i="6"/>
  <c r="R7803" i="6"/>
  <c r="S7804" i="6"/>
  <c r="R7804" i="6"/>
  <c r="S7805" i="6"/>
  <c r="R7805" i="6"/>
  <c r="S7806" i="6"/>
  <c r="R7806" i="6"/>
  <c r="S7807" i="6"/>
  <c r="R7807" i="6"/>
  <c r="S7808" i="6"/>
  <c r="R7808" i="6"/>
  <c r="S7809" i="6"/>
  <c r="R7809" i="6"/>
  <c r="S7810" i="6"/>
  <c r="R7810" i="6"/>
  <c r="S7811" i="6"/>
  <c r="R7811" i="6"/>
  <c r="S7812" i="6"/>
  <c r="R7812" i="6"/>
  <c r="S7813" i="6"/>
  <c r="R7813" i="6"/>
  <c r="S7814" i="6"/>
  <c r="R7814" i="6"/>
  <c r="S7815" i="6"/>
  <c r="R7815" i="6"/>
  <c r="S7816" i="6"/>
  <c r="R7816" i="6"/>
  <c r="S7817" i="6"/>
  <c r="R7817" i="6"/>
  <c r="S7818" i="6"/>
  <c r="R7818" i="6"/>
  <c r="S7819" i="6"/>
  <c r="R7819" i="6"/>
  <c r="S7820" i="6"/>
  <c r="R7820" i="6"/>
  <c r="S7821" i="6"/>
  <c r="R7821" i="6"/>
  <c r="S7822" i="6"/>
  <c r="R7822" i="6"/>
  <c r="S7823" i="6"/>
  <c r="R7823" i="6"/>
  <c r="S7824" i="6"/>
  <c r="R7824" i="6"/>
  <c r="S7825" i="6"/>
  <c r="R7825" i="6"/>
  <c r="S7826" i="6"/>
  <c r="R7826" i="6"/>
  <c r="S7827" i="6"/>
  <c r="R7827" i="6"/>
  <c r="S7828" i="6"/>
  <c r="R7828" i="6"/>
  <c r="S7829" i="6"/>
  <c r="R7829" i="6"/>
  <c r="S7830" i="6"/>
  <c r="R7830" i="6"/>
  <c r="S7831" i="6"/>
  <c r="R7831" i="6"/>
  <c r="S7832" i="6"/>
  <c r="R7832" i="6"/>
  <c r="S7833" i="6"/>
  <c r="R7833" i="6"/>
  <c r="S7834" i="6"/>
  <c r="R7834" i="6"/>
  <c r="S7835" i="6"/>
  <c r="R7835" i="6"/>
  <c r="S7836" i="6"/>
  <c r="R7836" i="6"/>
  <c r="S7837" i="6"/>
  <c r="R7837" i="6"/>
  <c r="S7838" i="6"/>
  <c r="R7838" i="6"/>
  <c r="S7839" i="6"/>
  <c r="R7839" i="6"/>
  <c r="S7840" i="6"/>
  <c r="R7840" i="6"/>
  <c r="S7841" i="6"/>
  <c r="R7841" i="6"/>
  <c r="S7842" i="6"/>
  <c r="R7842" i="6"/>
  <c r="S7843" i="6"/>
  <c r="R7843" i="6"/>
  <c r="S7844" i="6"/>
  <c r="R7844" i="6"/>
  <c r="S7845" i="6"/>
  <c r="R7845" i="6"/>
  <c r="S7846" i="6"/>
  <c r="R7846" i="6"/>
  <c r="S7847" i="6"/>
  <c r="R7847" i="6"/>
  <c r="S7848" i="6"/>
  <c r="R7848" i="6"/>
  <c r="S7849" i="6"/>
  <c r="R7849" i="6"/>
  <c r="S7850" i="6"/>
  <c r="R7850" i="6"/>
  <c r="S7851" i="6"/>
  <c r="R7851" i="6"/>
  <c r="S7852" i="6"/>
  <c r="R7852" i="6"/>
  <c r="S7853" i="6"/>
  <c r="R7853" i="6"/>
  <c r="S7854" i="6"/>
  <c r="R7854" i="6"/>
  <c r="S7855" i="6"/>
  <c r="R7855" i="6"/>
  <c r="S7856" i="6"/>
  <c r="R7856" i="6"/>
  <c r="S7857" i="6"/>
  <c r="R7857" i="6"/>
  <c r="S7858" i="6"/>
  <c r="R7858" i="6"/>
  <c r="S7859" i="6"/>
  <c r="R7859" i="6"/>
  <c r="S7860" i="6"/>
  <c r="R7860" i="6"/>
  <c r="S7861" i="6"/>
  <c r="R7861" i="6"/>
  <c r="S7862" i="6"/>
  <c r="R7862" i="6"/>
  <c r="S7863" i="6"/>
  <c r="R7863" i="6"/>
  <c r="S7864" i="6"/>
  <c r="R7864" i="6"/>
  <c r="S7865" i="6"/>
  <c r="R7865" i="6"/>
  <c r="S7866" i="6"/>
  <c r="R7866" i="6"/>
  <c r="S7867" i="6"/>
  <c r="R7867" i="6"/>
  <c r="S7868" i="6"/>
  <c r="R7868" i="6"/>
  <c r="S7869" i="6"/>
  <c r="R7869" i="6"/>
  <c r="S7870" i="6"/>
  <c r="R7870" i="6"/>
  <c r="S7871" i="6"/>
  <c r="R7871" i="6"/>
  <c r="S7872" i="6"/>
  <c r="R7872" i="6"/>
  <c r="S7873" i="6"/>
  <c r="R7873" i="6"/>
  <c r="S7874" i="6"/>
  <c r="R7874" i="6"/>
  <c r="S7875" i="6"/>
  <c r="R7875" i="6"/>
  <c r="S7876" i="6"/>
  <c r="R7876" i="6"/>
  <c r="S7877" i="6"/>
  <c r="R7877" i="6"/>
  <c r="S7878" i="6"/>
  <c r="R7878" i="6"/>
  <c r="S7879" i="6"/>
  <c r="R7879" i="6"/>
  <c r="S7880" i="6"/>
  <c r="R7880" i="6"/>
  <c r="S7881" i="6"/>
  <c r="R7881" i="6"/>
  <c r="S7882" i="6"/>
  <c r="R7882" i="6"/>
  <c r="S7883" i="6"/>
  <c r="R7883" i="6"/>
  <c r="S7884" i="6"/>
  <c r="R7884" i="6"/>
  <c r="S7885" i="6"/>
  <c r="R7885" i="6"/>
  <c r="S7886" i="6"/>
  <c r="R7886" i="6"/>
  <c r="S7887" i="6"/>
  <c r="R7887" i="6"/>
  <c r="S7888" i="6"/>
  <c r="R7888" i="6"/>
  <c r="S7889" i="6"/>
  <c r="R7889" i="6"/>
  <c r="S7890" i="6"/>
  <c r="R7890" i="6"/>
  <c r="S7891" i="6"/>
  <c r="R7891" i="6"/>
  <c r="S7892" i="6"/>
  <c r="R7892" i="6"/>
  <c r="S7893" i="6"/>
  <c r="R7893" i="6"/>
  <c r="S7894" i="6"/>
  <c r="R7894" i="6"/>
  <c r="S7895" i="6"/>
  <c r="R7895" i="6"/>
  <c r="S7896" i="6"/>
  <c r="R7896" i="6"/>
  <c r="S7897" i="6"/>
  <c r="R7897" i="6"/>
  <c r="S7898" i="6"/>
  <c r="R7898" i="6"/>
  <c r="S7899" i="6"/>
  <c r="R7899" i="6"/>
  <c r="S7900" i="6"/>
  <c r="R7900" i="6"/>
  <c r="S7901" i="6"/>
  <c r="R7901" i="6"/>
  <c r="S7902" i="6"/>
  <c r="R7902" i="6"/>
  <c r="S7903" i="6"/>
  <c r="R7903" i="6"/>
  <c r="S7904" i="6"/>
  <c r="R7904" i="6"/>
  <c r="S7905" i="6"/>
  <c r="R7905" i="6"/>
  <c r="S7906" i="6"/>
  <c r="R7906" i="6"/>
  <c r="R241" i="6"/>
  <c r="S241" i="6"/>
  <c r="R242" i="6"/>
  <c r="S242" i="6"/>
  <c r="R243" i="6"/>
  <c r="S243" i="6"/>
  <c r="R244" i="6"/>
  <c r="S244" i="6"/>
  <c r="R245" i="6"/>
  <c r="S245" i="6"/>
  <c r="R246" i="6"/>
  <c r="S246" i="6"/>
  <c r="R247" i="6"/>
  <c r="S247" i="6"/>
  <c r="R248" i="6"/>
  <c r="S248" i="6"/>
  <c r="R249" i="6"/>
  <c r="S249" i="6"/>
  <c r="R250" i="6"/>
  <c r="S250" i="6"/>
  <c r="R251" i="6"/>
  <c r="S251" i="6"/>
  <c r="R252" i="6"/>
  <c r="S252" i="6"/>
  <c r="R253" i="6"/>
  <c r="S253" i="6"/>
  <c r="R254" i="6"/>
  <c r="S254" i="6"/>
  <c r="R255" i="6"/>
  <c r="S255" i="6"/>
  <c r="R256" i="6"/>
  <c r="S256" i="6"/>
  <c r="R257" i="6"/>
  <c r="S257" i="6"/>
  <c r="R258" i="6"/>
  <c r="S258" i="6"/>
  <c r="R259" i="6"/>
  <c r="S259" i="6"/>
  <c r="R260" i="6"/>
  <c r="S260" i="6"/>
  <c r="R261" i="6"/>
  <c r="S261" i="6"/>
  <c r="R262" i="6"/>
  <c r="S262" i="6"/>
  <c r="R263" i="6"/>
  <c r="S263" i="6"/>
  <c r="R264" i="6"/>
  <c r="S264" i="6"/>
  <c r="R265" i="6"/>
  <c r="S265" i="6"/>
  <c r="R266" i="6"/>
  <c r="S266" i="6"/>
  <c r="R267" i="6"/>
  <c r="S267" i="6"/>
  <c r="S268" i="6"/>
  <c r="R268" i="6"/>
  <c r="S269" i="6"/>
  <c r="R269" i="6"/>
  <c r="S270" i="6"/>
  <c r="R270" i="6"/>
  <c r="S271" i="6"/>
  <c r="R271" i="6"/>
  <c r="S272" i="6"/>
  <c r="R272" i="6"/>
  <c r="S273" i="6"/>
  <c r="R273" i="6"/>
  <c r="S274" i="6"/>
  <c r="R274" i="6"/>
  <c r="R275" i="6"/>
  <c r="S275" i="6"/>
  <c r="S276" i="6"/>
  <c r="R276" i="6"/>
  <c r="R277" i="6"/>
  <c r="S277" i="6"/>
  <c r="R278" i="6"/>
  <c r="S278" i="6"/>
  <c r="R279" i="6"/>
  <c r="S279" i="6"/>
  <c r="R280" i="6"/>
  <c r="S280" i="6"/>
  <c r="R281" i="6"/>
  <c r="S281" i="6"/>
  <c r="R282" i="6"/>
  <c r="S282" i="6"/>
  <c r="S283" i="6"/>
  <c r="R283" i="6"/>
  <c r="S284" i="6"/>
  <c r="R284" i="6"/>
  <c r="S285" i="6"/>
  <c r="R285" i="6"/>
  <c r="S286" i="6"/>
  <c r="R286" i="6"/>
  <c r="R287" i="6"/>
  <c r="S287" i="6"/>
  <c r="S288" i="6"/>
  <c r="R288" i="6"/>
  <c r="R289" i="6"/>
  <c r="S289" i="6"/>
  <c r="R290" i="6"/>
  <c r="S290" i="6"/>
  <c r="R291" i="6"/>
  <c r="S291" i="6"/>
  <c r="R292" i="6"/>
  <c r="S292" i="6"/>
  <c r="R293" i="6"/>
  <c r="S293" i="6"/>
  <c r="S294" i="6"/>
  <c r="R294" i="6"/>
  <c r="S295" i="6"/>
  <c r="R295" i="6"/>
  <c r="S296" i="6"/>
  <c r="R296" i="6"/>
  <c r="S297" i="6"/>
  <c r="R297" i="6"/>
  <c r="S298" i="6"/>
  <c r="R298" i="6"/>
  <c r="S299" i="6"/>
  <c r="R299" i="6"/>
  <c r="S300" i="6"/>
  <c r="R300" i="6"/>
  <c r="S301" i="6"/>
  <c r="R301" i="6"/>
  <c r="R302" i="6"/>
  <c r="S302" i="6"/>
  <c r="R303" i="6"/>
  <c r="S303" i="6"/>
  <c r="R304" i="6"/>
  <c r="S304" i="6"/>
  <c r="S305" i="6"/>
  <c r="R305" i="6"/>
  <c r="R306" i="6"/>
  <c r="S306" i="6"/>
  <c r="S307" i="6"/>
  <c r="R307" i="6"/>
  <c r="R308" i="6"/>
  <c r="S308" i="6"/>
  <c r="R309" i="6"/>
  <c r="S309" i="6"/>
  <c r="R310" i="6"/>
  <c r="S310" i="6"/>
  <c r="R311" i="6"/>
  <c r="S311" i="6"/>
  <c r="R312" i="6"/>
  <c r="S312" i="6"/>
  <c r="S313" i="6"/>
  <c r="R313" i="6"/>
  <c r="S314" i="6"/>
  <c r="R314" i="6"/>
  <c r="S315" i="6"/>
  <c r="R315" i="6"/>
  <c r="S316" i="6"/>
  <c r="R316" i="6"/>
  <c r="S317" i="6"/>
  <c r="R317" i="6"/>
  <c r="R318" i="6"/>
  <c r="S318" i="6"/>
  <c r="R319" i="6"/>
  <c r="S319" i="6"/>
  <c r="R320" i="6"/>
  <c r="S320" i="6"/>
  <c r="R321" i="6"/>
  <c r="S321" i="6"/>
  <c r="R322" i="6"/>
  <c r="S322" i="6"/>
  <c r="R323" i="6"/>
  <c r="S323" i="6"/>
  <c r="R324" i="6"/>
  <c r="S324" i="6"/>
  <c r="R325" i="6"/>
  <c r="S325" i="6"/>
  <c r="R326" i="6"/>
  <c r="S326" i="6"/>
  <c r="R327" i="6"/>
  <c r="S327" i="6"/>
  <c r="R328" i="6"/>
  <c r="S328" i="6"/>
  <c r="R329" i="6"/>
  <c r="S329" i="6"/>
  <c r="R330" i="6"/>
  <c r="S330" i="6"/>
  <c r="R331" i="6"/>
  <c r="S331" i="6"/>
  <c r="R332" i="6"/>
  <c r="S332" i="6"/>
  <c r="R333" i="6"/>
  <c r="S333" i="6"/>
  <c r="R334" i="6"/>
  <c r="S334" i="6"/>
  <c r="R335" i="6"/>
  <c r="S335" i="6"/>
  <c r="R336" i="6"/>
  <c r="S336" i="6"/>
  <c r="R337" i="6"/>
  <c r="S337" i="6"/>
  <c r="R338" i="6"/>
  <c r="S338" i="6"/>
  <c r="R339" i="6"/>
  <c r="S339" i="6"/>
  <c r="R340" i="6"/>
  <c r="S340" i="6"/>
  <c r="R341" i="6"/>
  <c r="S341" i="6"/>
  <c r="R342" i="6"/>
  <c r="S342" i="6"/>
  <c r="R343" i="6"/>
  <c r="S343" i="6"/>
  <c r="R344" i="6"/>
  <c r="S344" i="6"/>
  <c r="R345" i="6"/>
  <c r="S345" i="6"/>
  <c r="R346" i="6"/>
  <c r="S346" i="6"/>
  <c r="S347" i="6"/>
  <c r="R347" i="6"/>
  <c r="S348" i="6"/>
  <c r="R348" i="6"/>
  <c r="S349" i="6"/>
  <c r="R349" i="6"/>
  <c r="S350" i="6"/>
  <c r="R350" i="6"/>
  <c r="R351" i="6"/>
  <c r="S351" i="6"/>
  <c r="S352" i="6"/>
  <c r="R352" i="6"/>
  <c r="R353" i="6"/>
  <c r="S353" i="6"/>
  <c r="R354" i="6"/>
  <c r="S354" i="6"/>
  <c r="R355" i="6"/>
  <c r="S355" i="6"/>
  <c r="S356" i="6"/>
  <c r="R356" i="6"/>
  <c r="R357" i="6"/>
  <c r="S357" i="6"/>
  <c r="R358" i="6"/>
  <c r="S358" i="6"/>
  <c r="R359" i="6"/>
  <c r="S359" i="6"/>
  <c r="R360" i="6"/>
  <c r="S360" i="6"/>
  <c r="R361" i="6"/>
  <c r="S361" i="6"/>
  <c r="R362" i="6"/>
  <c r="S362" i="6"/>
  <c r="R363" i="6"/>
  <c r="S363" i="6"/>
  <c r="S364" i="6"/>
  <c r="R364" i="6"/>
  <c r="S365" i="6"/>
  <c r="R365" i="6"/>
  <c r="S366" i="6"/>
  <c r="R366" i="6"/>
  <c r="R367" i="6"/>
  <c r="S367" i="6"/>
  <c r="R368" i="6"/>
  <c r="S368" i="6"/>
  <c r="R369" i="6"/>
  <c r="S369" i="6"/>
  <c r="R370" i="6"/>
  <c r="S370" i="6"/>
  <c r="R371" i="6"/>
  <c r="S371" i="6"/>
  <c r="R372" i="6"/>
  <c r="S372" i="6"/>
  <c r="R373" i="6"/>
  <c r="S373" i="6"/>
  <c r="R374" i="6"/>
  <c r="S374" i="6"/>
  <c r="R375" i="6"/>
  <c r="S375" i="6"/>
  <c r="R376" i="6"/>
  <c r="S376" i="6"/>
  <c r="R377" i="6"/>
  <c r="S377" i="6"/>
  <c r="R378" i="6"/>
  <c r="S378" i="6"/>
  <c r="R379" i="6"/>
  <c r="S379" i="6"/>
  <c r="R380" i="6"/>
  <c r="S380" i="6"/>
  <c r="R381" i="6"/>
  <c r="S381" i="6"/>
  <c r="R382" i="6"/>
  <c r="S382" i="6"/>
  <c r="R383" i="6"/>
  <c r="S383" i="6"/>
  <c r="R384" i="6"/>
  <c r="S384" i="6"/>
  <c r="S385" i="6"/>
  <c r="R385" i="6"/>
  <c r="R386" i="6"/>
  <c r="S386" i="6"/>
  <c r="R387" i="6"/>
  <c r="S387" i="6"/>
  <c r="R388" i="6"/>
  <c r="S388" i="6"/>
  <c r="R389" i="6"/>
  <c r="S389" i="6"/>
  <c r="R390" i="6"/>
  <c r="S390" i="6"/>
  <c r="R391" i="6"/>
  <c r="S391" i="6"/>
  <c r="R392" i="6"/>
  <c r="S392" i="6"/>
  <c r="R393" i="6"/>
  <c r="S393" i="6"/>
  <c r="R394" i="6"/>
  <c r="S394" i="6"/>
  <c r="R395" i="6"/>
  <c r="S395" i="6"/>
  <c r="R396" i="6"/>
  <c r="S396" i="6"/>
  <c r="R397" i="6"/>
  <c r="S397" i="6"/>
  <c r="R398" i="6"/>
  <c r="S398" i="6"/>
  <c r="R399" i="6"/>
  <c r="S399" i="6"/>
  <c r="R400" i="6"/>
  <c r="S400" i="6"/>
  <c r="R401" i="6"/>
  <c r="S401" i="6"/>
  <c r="R402" i="6"/>
  <c r="S402" i="6"/>
  <c r="R403" i="6"/>
  <c r="S403" i="6"/>
  <c r="R404" i="6"/>
  <c r="S404" i="6"/>
  <c r="S405" i="6"/>
  <c r="R405" i="6"/>
  <c r="R406" i="6"/>
  <c r="S406" i="6"/>
  <c r="S407" i="6"/>
  <c r="R407" i="6"/>
  <c r="R408" i="6"/>
  <c r="S408" i="6"/>
  <c r="S409" i="6"/>
  <c r="R409" i="6"/>
  <c r="S410" i="6"/>
  <c r="R410" i="6"/>
  <c r="S411" i="6"/>
  <c r="R411" i="6"/>
  <c r="S412" i="6"/>
  <c r="R412" i="6"/>
  <c r="R413" i="6"/>
  <c r="S413" i="6"/>
  <c r="R414" i="6"/>
  <c r="S414" i="6"/>
  <c r="R415" i="6"/>
  <c r="S415" i="6"/>
  <c r="R416" i="6"/>
  <c r="S416" i="6"/>
  <c r="R417" i="6"/>
  <c r="S417" i="6"/>
  <c r="R418" i="6"/>
  <c r="S418" i="6"/>
  <c r="R419" i="6"/>
  <c r="S419" i="6"/>
  <c r="S420" i="6"/>
  <c r="R420" i="6"/>
  <c r="S421" i="6"/>
  <c r="R421" i="6"/>
  <c r="S422" i="6"/>
  <c r="R422" i="6"/>
  <c r="S423" i="6"/>
  <c r="R423" i="6"/>
  <c r="R424" i="6"/>
  <c r="S424" i="6"/>
  <c r="S425" i="6"/>
  <c r="R425" i="6"/>
  <c r="R426" i="6"/>
  <c r="S426" i="6"/>
  <c r="R427" i="6"/>
  <c r="S427" i="6"/>
  <c r="R428" i="6"/>
  <c r="S428" i="6"/>
  <c r="R429" i="6"/>
  <c r="S429" i="6"/>
  <c r="R430" i="6"/>
  <c r="S430" i="6"/>
  <c r="R431" i="6"/>
  <c r="S431" i="6"/>
  <c r="S432" i="6"/>
  <c r="R432" i="6"/>
  <c r="R433" i="6"/>
  <c r="S433" i="6"/>
  <c r="R434" i="6"/>
  <c r="S434" i="6"/>
  <c r="R435" i="6"/>
  <c r="S435" i="6"/>
  <c r="R436" i="6"/>
  <c r="S436" i="6"/>
  <c r="R437" i="6"/>
  <c r="S437" i="6"/>
  <c r="R438" i="6"/>
  <c r="S438" i="6"/>
  <c r="R439" i="6"/>
  <c r="S439" i="6"/>
  <c r="S440" i="6"/>
  <c r="R440" i="6"/>
  <c r="S441" i="6"/>
  <c r="R441" i="6"/>
  <c r="S442" i="6"/>
  <c r="R442" i="6"/>
  <c r="S443" i="6"/>
  <c r="R443" i="6"/>
  <c r="S444" i="6"/>
  <c r="R444" i="6"/>
  <c r="S445" i="6"/>
  <c r="R445" i="6"/>
  <c r="R446" i="6"/>
  <c r="S446" i="6"/>
  <c r="R447" i="6"/>
  <c r="S447" i="6"/>
  <c r="R448" i="6"/>
  <c r="S448" i="6"/>
  <c r="R449" i="6"/>
  <c r="S449" i="6"/>
  <c r="R450" i="6"/>
  <c r="S450" i="6"/>
  <c r="S451" i="6"/>
  <c r="R451" i="6"/>
  <c r="R452" i="6"/>
  <c r="S452" i="6"/>
  <c r="R453" i="6"/>
  <c r="S453" i="6"/>
  <c r="R454" i="6"/>
  <c r="S454" i="6"/>
  <c r="R455" i="6"/>
  <c r="S455" i="6"/>
  <c r="R456" i="6"/>
  <c r="S456" i="6"/>
  <c r="R457" i="6"/>
  <c r="S457" i="6"/>
  <c r="R458" i="6"/>
  <c r="S458" i="6"/>
  <c r="R459" i="6"/>
  <c r="S459" i="6"/>
  <c r="R460" i="6"/>
  <c r="S460" i="6"/>
  <c r="R461" i="6"/>
  <c r="S461" i="6"/>
  <c r="R462" i="6"/>
  <c r="S462" i="6"/>
  <c r="R463" i="6"/>
  <c r="S463" i="6"/>
  <c r="R464" i="6"/>
  <c r="S464" i="6"/>
  <c r="S465" i="6"/>
  <c r="R465" i="6"/>
  <c r="S466" i="6"/>
  <c r="R466" i="6"/>
  <c r="R467" i="6"/>
  <c r="S467" i="6"/>
  <c r="R468" i="6"/>
  <c r="S468" i="6"/>
  <c r="R469" i="6"/>
  <c r="S469" i="6"/>
  <c r="R470" i="6"/>
  <c r="S470" i="6"/>
  <c r="R471" i="6"/>
  <c r="S471" i="6"/>
  <c r="R472" i="6"/>
  <c r="S472" i="6"/>
  <c r="R473" i="6"/>
  <c r="S473" i="6"/>
  <c r="R474" i="6"/>
  <c r="S474" i="6"/>
  <c r="R475" i="6"/>
  <c r="S475" i="6"/>
  <c r="R476" i="6"/>
  <c r="S476" i="6"/>
  <c r="R477" i="6"/>
  <c r="S477" i="6"/>
  <c r="R478" i="6"/>
  <c r="S478" i="6"/>
  <c r="R479" i="6"/>
  <c r="S479" i="6"/>
  <c r="R480" i="6"/>
  <c r="S480"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4BD4E4-70E8-442A-A01B-2F44ADFC25AC}" keepAlive="1" name="ModelConnection_ExternalData_1" description="Data Model" type="5" refreshedVersion="8" minRefreshableVersion="5" saveData="1">
    <dbPr connection="Data Model Connection" command="calendar" commandType="3"/>
    <extLst>
      <ext xmlns:x15="http://schemas.microsoft.com/office/spreadsheetml/2010/11/main" uri="{DE250136-89BD-433C-8126-D09CA5730AF9}">
        <x15:connection id="" model="1"/>
      </ext>
    </extLst>
  </connection>
  <connection id="2" xr16:uid="{A8EBC848-98A6-4346-994C-BAAEB6293FFD}" keepAlive="1" name="ModelConnection_ExternalData_11" description="Data Model" type="5" refreshedVersion="8" minRefreshableVersion="5" saveData="1">
    <dbPr connection="Data Model Connection" command="locations" commandType="3"/>
    <extLst>
      <ext xmlns:x15="http://schemas.microsoft.com/office/spreadsheetml/2010/11/main" uri="{DE250136-89BD-433C-8126-D09CA5730AF9}">
        <x15:connection id="" model="1"/>
      </ext>
    </extLst>
  </connection>
  <connection id="3" xr16:uid="{BACC50FC-9D07-4DB1-9BCB-493A4DE69757}" keepAlive="1" name="ModelConnection_ExternalData_12" description="Data Model" type="5" refreshedVersion="8" minRefreshableVersion="5" saveData="1">
    <dbPr connection="Data Model Connection" command="people" commandType="3"/>
    <extLst>
      <ext xmlns:x15="http://schemas.microsoft.com/office/spreadsheetml/2010/11/main" uri="{DE250136-89BD-433C-8126-D09CA5730AF9}">
        <x15:connection id="" model="1"/>
      </ext>
    </extLst>
  </connection>
  <connection id="4" xr16:uid="{4A40DDB0-917D-4E52-AE82-8768FCBB7094}" keepAlive="1" name="ModelConnection_ExternalData_13"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6E04831E-52C8-4B28-9E54-2D1BD2C9A9F9}" keepAlive="1" name="ModelConnection_ExternalData_14" description="Data Model" type="5" refreshedVersion="8" minRefreshableVersion="5" saveData="1">
    <dbPr connection="Data Model Connection" command="shipments9" commandType="3"/>
    <extLst>
      <ext xmlns:x15="http://schemas.microsoft.com/office/spreadsheetml/2010/11/main" uri="{DE250136-89BD-433C-8126-D09CA5730AF9}">
        <x15:connection id="" model="1"/>
      </ext>
    </extLst>
  </connection>
  <connection id="6" xr16:uid="{E3818976-AD50-4645-AA8A-AB2452B1602E}" name="Query - calendar" description="Connection to the 'calendar' query in the workbook." type="100" refreshedVersion="8" minRefreshableVersion="5">
    <extLst>
      <ext xmlns:x15="http://schemas.microsoft.com/office/spreadsheetml/2010/11/main" uri="{DE250136-89BD-433C-8126-D09CA5730AF9}">
        <x15:connection id="5335e8cf-9f37-4242-bdfb-a53f501b3331"/>
      </ext>
    </extLst>
  </connection>
  <connection id="7" xr16:uid="{550D0374-960D-4C46-BE79-0BDB25558F99}" name="Query - locations" description="Connection to the 'locations' query in the workbook." type="100" refreshedVersion="8" minRefreshableVersion="5">
    <extLst>
      <ext xmlns:x15="http://schemas.microsoft.com/office/spreadsheetml/2010/11/main" uri="{DE250136-89BD-433C-8126-D09CA5730AF9}">
        <x15:connection id="f35df159-cad1-4016-8501-54cae409b1f7"/>
      </ext>
    </extLst>
  </connection>
  <connection id="8" xr16:uid="{2288708E-67F5-412C-BC80-E2C75AD1345C}" name="Query - people" description="Connection to the 'people' query in the workbook." type="100" refreshedVersion="8" minRefreshableVersion="5">
    <extLst>
      <ext xmlns:x15="http://schemas.microsoft.com/office/spreadsheetml/2010/11/main" uri="{DE250136-89BD-433C-8126-D09CA5730AF9}">
        <x15:connection id="cb237834-7c78-4f84-ae3e-620204b95ce9"/>
      </ext>
    </extLst>
  </connection>
  <connection id="9" xr16:uid="{A5194772-6439-4DC7-A178-C89949A6E9C3}" name="Query - products" description="Connection to the 'products' query in the workbook." type="100" refreshedVersion="8" minRefreshableVersion="5">
    <extLst>
      <ext xmlns:x15="http://schemas.microsoft.com/office/spreadsheetml/2010/11/main" uri="{DE250136-89BD-433C-8126-D09CA5730AF9}">
        <x15:connection id="2e71a9a3-bbfa-4bd8-8128-f1c76fe076c5"/>
      </ext>
    </extLst>
  </connection>
  <connection id="10" xr16:uid="{F5BDD5B7-C275-4532-858E-6281077ADA4D}" name="Query - shipments9" description="Connection to the 'shipments9' query in the workbook." type="100" refreshedVersion="8" minRefreshableVersion="5">
    <extLst>
      <ext xmlns:x15="http://schemas.microsoft.com/office/spreadsheetml/2010/11/main" uri="{DE250136-89BD-433C-8126-D09CA5730AF9}">
        <x15:connection id="0a1fecfb-88fd-4981-ac1f-bc85adc34ed8"/>
      </ext>
    </extLst>
  </connection>
  <connection id="11" xr16:uid="{5EDBB2AD-918D-4D28-8B7F-4456E575661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xr16:uid="{AABA17B8-3FF6-4012-B809-3BA3418FAEC3}" name="WorksheetConnection_Book1!shipments9" type="102" refreshedVersion="8" minRefreshableVersion="5">
    <extLst>
      <ext xmlns:x15="http://schemas.microsoft.com/office/spreadsheetml/2010/11/main" uri="{DE250136-89BD-433C-8126-D09CA5730AF9}">
        <x15:connection id="shipments9 1">
          <x15:rangePr sourceName="_xlcn.WorksheetConnection_Book1shipments91"/>
        </x15:connection>
      </ext>
    </extLst>
  </connection>
</connections>
</file>

<file path=xl/sharedStrings.xml><?xml version="1.0" encoding="utf-8"?>
<sst xmlns="http://schemas.openxmlformats.org/spreadsheetml/2006/main" count="65326" uniqueCount="8230">
  <si>
    <t>cal_date</t>
  </si>
  <si>
    <t>Month_num</t>
  </si>
  <si>
    <t>month_name</t>
  </si>
  <si>
    <t>year</t>
  </si>
  <si>
    <t>weekday_num</t>
  </si>
  <si>
    <t>weekday_name</t>
  </si>
  <si>
    <t>January</t>
  </si>
  <si>
    <t>Sunday</t>
  </si>
  <si>
    <t>Monday</t>
  </si>
  <si>
    <t>Tuesday</t>
  </si>
  <si>
    <t>Wednesday</t>
  </si>
  <si>
    <t>Thursday</t>
  </si>
  <si>
    <t>Friday</t>
  </si>
  <si>
    <t>Saturday</t>
  </si>
  <si>
    <t>Geo</t>
  </si>
  <si>
    <t>Region</t>
  </si>
  <si>
    <t>GID</t>
  </si>
  <si>
    <t>India</t>
  </si>
  <si>
    <t>APAC</t>
  </si>
  <si>
    <t>G1</t>
  </si>
  <si>
    <t>USA</t>
  </si>
  <si>
    <t>Americas</t>
  </si>
  <si>
    <t>G2</t>
  </si>
  <si>
    <t>Canada</t>
  </si>
  <si>
    <t>G3</t>
  </si>
  <si>
    <t>New Zealand</t>
  </si>
  <si>
    <t>G4</t>
  </si>
  <si>
    <t>Australia</t>
  </si>
  <si>
    <t>G5</t>
  </si>
  <si>
    <t>UK</t>
  </si>
  <si>
    <t>Europe</t>
  </si>
  <si>
    <t>G6</t>
  </si>
  <si>
    <t>Sales_person</t>
  </si>
  <si>
    <t>Team</t>
  </si>
  <si>
    <t>Picture</t>
  </si>
  <si>
    <t>SPID</t>
  </si>
  <si>
    <t>Barr Faughny</t>
  </si>
  <si>
    <t>Yummies</t>
  </si>
  <si>
    <t>https://files.chandoo.org/pbix/img/circle/men-46.png</t>
  </si>
  <si>
    <t>SP01</t>
  </si>
  <si>
    <t>Dennison Crosswaite</t>
  </si>
  <si>
    <t>https://files.chandoo.org/pbix/img/circle/men-10.png</t>
  </si>
  <si>
    <t>SP02</t>
  </si>
  <si>
    <t>Gunar Cockshoot</t>
  </si>
  <si>
    <t>https://files.chandoo.org/pbix/img/circle/men-8.png</t>
  </si>
  <si>
    <t>SP03</t>
  </si>
  <si>
    <t>Curtice Advani</t>
  </si>
  <si>
    <t>Delish</t>
  </si>
  <si>
    <t>https://files.chandoo.org/pbix/img/circle/men-30.png</t>
  </si>
  <si>
    <t>SP04</t>
  </si>
  <si>
    <t>Kaine Padly</t>
  </si>
  <si>
    <t>https://files.chandoo.org/pbix/img/circle/men-80.png</t>
  </si>
  <si>
    <t>SP05</t>
  </si>
  <si>
    <t>Ches Bonnell</t>
  </si>
  <si>
    <t>https://files.chandoo.org/pbix/img/circle/men-74.png</t>
  </si>
  <si>
    <t>SP06</t>
  </si>
  <si>
    <t>Brien Boise</t>
  </si>
  <si>
    <t>https://files.chandoo.org/pbix/img/circle/men-22.png</t>
  </si>
  <si>
    <t>SP07</t>
  </si>
  <si>
    <t>Husein Augar</t>
  </si>
  <si>
    <t>https://files.chandoo.org/pbix/img/circle/men-94.png</t>
  </si>
  <si>
    <t>SP08</t>
  </si>
  <si>
    <t>Beverie Moffet</t>
  </si>
  <si>
    <t>Jucies</t>
  </si>
  <si>
    <t>https://files.chandoo.org/pbix/img/circle/men-61.png</t>
  </si>
  <si>
    <t>SP09</t>
  </si>
  <si>
    <t>Oby Sorrel</t>
  </si>
  <si>
    <t>https://files.chandoo.org/pbix/img/circle/men-17.png</t>
  </si>
  <si>
    <t>SP10</t>
  </si>
  <si>
    <t>Wilone O'Kielt</t>
  </si>
  <si>
    <t>https://files.chandoo.org/pbix/img/circle/men-28.png</t>
  </si>
  <si>
    <t>SP11</t>
  </si>
  <si>
    <t>Gigi Bohling</t>
  </si>
  <si>
    <t>https://files.chandoo.org/pbix/img/circle/women-58.png</t>
  </si>
  <si>
    <t>SP12</t>
  </si>
  <si>
    <t>Andria Kimpton</t>
  </si>
  <si>
    <t>https://files.chandoo.org/pbix/img/circle/women-81.png</t>
  </si>
  <si>
    <t>SP13</t>
  </si>
  <si>
    <t>Karlen McCaffrey</t>
  </si>
  <si>
    <t>https://files.chandoo.org/pbix/img/circle/women-33.png</t>
  </si>
  <si>
    <t>SP14</t>
  </si>
  <si>
    <t>Jan Morforth</t>
  </si>
  <si>
    <t>https://files.chandoo.org/pbix/img/circle/women-89.png</t>
  </si>
  <si>
    <t>SP15</t>
  </si>
  <si>
    <t>Dotty Strutley</t>
  </si>
  <si>
    <t>https://files.chandoo.org/pbix/img/circle/women-4.png</t>
  </si>
  <si>
    <t>SP16</t>
  </si>
  <si>
    <t>Kelci Walkden</t>
  </si>
  <si>
    <t>https://files.chandoo.org/pbix/img/circle/women-59.png</t>
  </si>
  <si>
    <t>SP17</t>
  </si>
  <si>
    <t>Marney O'Breen</t>
  </si>
  <si>
    <t>https://files.chandoo.org/pbix/img/circle/women-6.png</t>
  </si>
  <si>
    <t>SP18</t>
  </si>
  <si>
    <t>Rafaelita Blaksland</t>
  </si>
  <si>
    <t>https://files.chandoo.org/pbix/img/circle/women-55.png</t>
  </si>
  <si>
    <t>SP19</t>
  </si>
  <si>
    <t>Madelene Upcott</t>
  </si>
  <si>
    <t>https://files.chandoo.org/pbix/img/circle/women-60.png</t>
  </si>
  <si>
    <t>SP20</t>
  </si>
  <si>
    <t>Camilla Castle</t>
  </si>
  <si>
    <t>Tempo</t>
  </si>
  <si>
    <t>https://files.chandoo.org/pbix/img/circle/women-7.png</t>
  </si>
  <si>
    <t>SP21</t>
  </si>
  <si>
    <t>Jehu Rudeforth</t>
  </si>
  <si>
    <t>https://files.chandoo.org/pbix/img/circle/women-21.png</t>
  </si>
  <si>
    <t>SP22</t>
  </si>
  <si>
    <t>Mallorie Waber</t>
  </si>
  <si>
    <t>https://files.chandoo.org/pbix/img/circle/men-27.png</t>
  </si>
  <si>
    <t>SP23</t>
  </si>
  <si>
    <t>Van Tuxwell</t>
  </si>
  <si>
    <t>https://files.chandoo.org/pbix/img/circle/men-52.png</t>
  </si>
  <si>
    <t>SP24</t>
  </si>
  <si>
    <t>Roddy Speechley</t>
  </si>
  <si>
    <t>https://files.chandoo.org/pbix/img/circle/men-57.png</t>
  </si>
  <si>
    <t>SP25</t>
  </si>
  <si>
    <t>Product</t>
  </si>
  <si>
    <t>Category</t>
  </si>
  <si>
    <t>Cost_per_box</t>
  </si>
  <si>
    <t>PID</t>
  </si>
  <si>
    <t>Milk Bars</t>
  </si>
  <si>
    <t>Bars</t>
  </si>
  <si>
    <t>P01</t>
  </si>
  <si>
    <t>50% Dark Bites</t>
  </si>
  <si>
    <t>Bites</t>
  </si>
  <si>
    <t>P02</t>
  </si>
  <si>
    <t>Almond Choco</t>
  </si>
  <si>
    <t>P03</t>
  </si>
  <si>
    <t>Raspberry Choco</t>
  </si>
  <si>
    <t>P04</t>
  </si>
  <si>
    <t>Mint Chip Choco</t>
  </si>
  <si>
    <t>P05</t>
  </si>
  <si>
    <t>Eclairs</t>
  </si>
  <si>
    <t>P06</t>
  </si>
  <si>
    <t>Drinking Coco</t>
  </si>
  <si>
    <t>Other</t>
  </si>
  <si>
    <t>P07</t>
  </si>
  <si>
    <t>99% Dark &amp; Pure</t>
  </si>
  <si>
    <t>P08</t>
  </si>
  <si>
    <t>Orange Choco</t>
  </si>
  <si>
    <t>P09</t>
  </si>
  <si>
    <t>Spicy Special Slims</t>
  </si>
  <si>
    <t>P10</t>
  </si>
  <si>
    <t>After Nines</t>
  </si>
  <si>
    <t>P11</t>
  </si>
  <si>
    <t>Fruit &amp; Nut Bars</t>
  </si>
  <si>
    <t>P12</t>
  </si>
  <si>
    <t>85% Dark Bars</t>
  </si>
  <si>
    <t>P13</t>
  </si>
  <si>
    <t>White Choc</t>
  </si>
  <si>
    <t>P14</t>
  </si>
  <si>
    <t>Baker's Choco Chips</t>
  </si>
  <si>
    <t>P15</t>
  </si>
  <si>
    <t>Organic Choco Syrup</t>
  </si>
  <si>
    <t>P16</t>
  </si>
  <si>
    <t>Caramel Stuffed Bars</t>
  </si>
  <si>
    <t>P17</t>
  </si>
  <si>
    <t>Manuka Honey Choco</t>
  </si>
  <si>
    <t>P18</t>
  </si>
  <si>
    <t>70% Dark Bites</t>
  </si>
  <si>
    <t>P19</t>
  </si>
  <si>
    <t>Smooth Silky Salty</t>
  </si>
  <si>
    <t>P20</t>
  </si>
  <si>
    <t>Choco Coated Almonds</t>
  </si>
  <si>
    <t>P21</t>
  </si>
  <si>
    <t>Peanut Butter Cubes</t>
  </si>
  <si>
    <t>P22</t>
  </si>
  <si>
    <t>ShipmentID</t>
  </si>
  <si>
    <t>Shipdate</t>
  </si>
  <si>
    <t>Amount</t>
  </si>
  <si>
    <t>Boxes</t>
  </si>
  <si>
    <t>Order_Status</t>
  </si>
  <si>
    <t>S00000012</t>
  </si>
  <si>
    <t>Delivered</t>
  </si>
  <si>
    <t>S00000042</t>
  </si>
  <si>
    <t>S00000058</t>
  </si>
  <si>
    <t>S00000088</t>
  </si>
  <si>
    <t>S00000095</t>
  </si>
  <si>
    <t>S00000120</t>
  </si>
  <si>
    <t>Shipped</t>
  </si>
  <si>
    <t>S00000132</t>
  </si>
  <si>
    <t>S00000138</t>
  </si>
  <si>
    <t>S00000150</t>
  </si>
  <si>
    <t>S00000153</t>
  </si>
  <si>
    <t>S00000167</t>
  </si>
  <si>
    <t>S00000231</t>
  </si>
  <si>
    <t>Placed</t>
  </si>
  <si>
    <t>S00000237</t>
  </si>
  <si>
    <t>S00000250</t>
  </si>
  <si>
    <t>S00000344</t>
  </si>
  <si>
    <t>S00000385</t>
  </si>
  <si>
    <t>S00000430</t>
  </si>
  <si>
    <t>S00000462</t>
  </si>
  <si>
    <t>S00000501</t>
  </si>
  <si>
    <t>S00000515</t>
  </si>
  <si>
    <t>Cancelled</t>
  </si>
  <si>
    <t>S00000516</t>
  </si>
  <si>
    <t>S00000551</t>
  </si>
  <si>
    <t>S00000593</t>
  </si>
  <si>
    <t>February</t>
  </si>
  <si>
    <t>March</t>
  </si>
  <si>
    <t>April</t>
  </si>
  <si>
    <t>May</t>
  </si>
  <si>
    <t>June</t>
  </si>
  <si>
    <t>July</t>
  </si>
  <si>
    <t>August</t>
  </si>
  <si>
    <t>September</t>
  </si>
  <si>
    <t>October</t>
  </si>
  <si>
    <t>November</t>
  </si>
  <si>
    <t>December</t>
  </si>
  <si>
    <t>S00002124</t>
  </si>
  <si>
    <t>S00003637</t>
  </si>
  <si>
    <t>S00003722</t>
  </si>
  <si>
    <t>S00005183</t>
  </si>
  <si>
    <t>S00008276</t>
  </si>
  <si>
    <t>S00008292</t>
  </si>
  <si>
    <t>S00009808</t>
  </si>
  <si>
    <t>S00009823</t>
  </si>
  <si>
    <t>S00011354</t>
  </si>
  <si>
    <t>S00012849</t>
  </si>
  <si>
    <t>S00014346</t>
  </si>
  <si>
    <t>S00017458</t>
  </si>
  <si>
    <t>S00018988</t>
  </si>
  <si>
    <t>S00019019</t>
  </si>
  <si>
    <t>S00020532</t>
  </si>
  <si>
    <t>S00023525</t>
  </si>
  <si>
    <t>S00028134</t>
  </si>
  <si>
    <t>S00029715</t>
  </si>
  <si>
    <t>S00029746</t>
  </si>
  <si>
    <t>S00031277</t>
  </si>
  <si>
    <t>S00034285</t>
  </si>
  <si>
    <t>S00034288</t>
  </si>
  <si>
    <t>S00035766</t>
  </si>
  <si>
    <t>S00035784</t>
  </si>
  <si>
    <t>S00038827</t>
  </si>
  <si>
    <t>S00038841</t>
  </si>
  <si>
    <t>S00040390</t>
  </si>
  <si>
    <t>S00040405</t>
  </si>
  <si>
    <t>S00040458</t>
  </si>
  <si>
    <t>S00043518</t>
  </si>
  <si>
    <t>S00044997</t>
  </si>
  <si>
    <t>S00046542</t>
  </si>
  <si>
    <t>S00048091</t>
  </si>
  <si>
    <t>S00049568</t>
  </si>
  <si>
    <t>S00052665</t>
  </si>
  <si>
    <t>S00054144</t>
  </si>
  <si>
    <t>S00054227</t>
  </si>
  <si>
    <t>S00055756</t>
  </si>
  <si>
    <t>S00058785</t>
  </si>
  <si>
    <t>S00061776</t>
  </si>
  <si>
    <t>S00061793</t>
  </si>
  <si>
    <t>S00061842</t>
  </si>
  <si>
    <t>S00063304</t>
  </si>
  <si>
    <t>S00064903</t>
  </si>
  <si>
    <t>S00067911</t>
  </si>
  <si>
    <t>S00067996</t>
  </si>
  <si>
    <t>S00069426</t>
  </si>
  <si>
    <t>S00069475</t>
  </si>
  <si>
    <t>S00069509</t>
  </si>
  <si>
    <t>S00069512</t>
  </si>
  <si>
    <t>S00074050</t>
  </si>
  <si>
    <t>S00075564</t>
  </si>
  <si>
    <t>S00077076</t>
  </si>
  <si>
    <t>S00078621</t>
  </si>
  <si>
    <t>S00080169</t>
  </si>
  <si>
    <t>S00080239</t>
  </si>
  <si>
    <t>S00084795</t>
  </si>
  <si>
    <t>S00087804</t>
  </si>
  <si>
    <t>S00089383</t>
  </si>
  <si>
    <t>S00092394</t>
  </si>
  <si>
    <t>S00092477</t>
  </si>
  <si>
    <t>S00093973</t>
  </si>
  <si>
    <t>S00093974</t>
  </si>
  <si>
    <t>S00093991</t>
  </si>
  <si>
    <t>S00094008</t>
  </si>
  <si>
    <t>S00097001</t>
  </si>
  <si>
    <t>S00097052</t>
  </si>
  <si>
    <t>S00098497</t>
  </si>
  <si>
    <t>S00098530</t>
  </si>
  <si>
    <t>S00100025</t>
  </si>
  <si>
    <t>S00101607</t>
  </si>
  <si>
    <t>S00101625</t>
  </si>
  <si>
    <t>S00104614</t>
  </si>
  <si>
    <t>S00104649</t>
  </si>
  <si>
    <t>S00106163</t>
  </si>
  <si>
    <t>S00109221</t>
  </si>
  <si>
    <t>S00112283</t>
  </si>
  <si>
    <t>S00112300</t>
  </si>
  <si>
    <t>S00113813</t>
  </si>
  <si>
    <t>S00113865</t>
  </si>
  <si>
    <t>S00115358</t>
  </si>
  <si>
    <t>S00118486</t>
  </si>
  <si>
    <t>S00119965</t>
  </si>
  <si>
    <t>S00121461</t>
  </si>
  <si>
    <t>S00121480</t>
  </si>
  <si>
    <t>S00124608</t>
  </si>
  <si>
    <t>S00126119</t>
  </si>
  <si>
    <t>S00127651</t>
  </si>
  <si>
    <t>S00127668</t>
  </si>
  <si>
    <t>S00129128</t>
  </si>
  <si>
    <t>S00129196</t>
  </si>
  <si>
    <t>S00130694</t>
  </si>
  <si>
    <t>S00132206</t>
  </si>
  <si>
    <t>S00133771</t>
  </si>
  <si>
    <t>S00135234</t>
  </si>
  <si>
    <t>S00135302</t>
  </si>
  <si>
    <t>S00136761</t>
  </si>
  <si>
    <t>S00136848</t>
  </si>
  <si>
    <t>S00138325</t>
  </si>
  <si>
    <t>S00139858</t>
  </si>
  <si>
    <t>S00142867</t>
  </si>
  <si>
    <t>S00142900</t>
  </si>
  <si>
    <t>S00142915</t>
  </si>
  <si>
    <t>S00142949</t>
  </si>
  <si>
    <t>S00142966</t>
  </si>
  <si>
    <t>S00144498</t>
  </si>
  <si>
    <t>S00146029</t>
  </si>
  <si>
    <t>S00152046</t>
  </si>
  <si>
    <t>S00153591</t>
  </si>
  <si>
    <t>S00153592</t>
  </si>
  <si>
    <t>S00153610</t>
  </si>
  <si>
    <t>S00156636</t>
  </si>
  <si>
    <t>S00158218</t>
  </si>
  <si>
    <t>S00158235</t>
  </si>
  <si>
    <t>S00158249</t>
  </si>
  <si>
    <t>S00159694</t>
  </si>
  <si>
    <t>S00159762</t>
  </si>
  <si>
    <t>S00161275</t>
  </si>
  <si>
    <t>S00164284</t>
  </si>
  <si>
    <t>S00168876</t>
  </si>
  <si>
    <t>S00168976</t>
  </si>
  <si>
    <t>S00171952</t>
  </si>
  <si>
    <t>S00171971</t>
  </si>
  <si>
    <t>S00179602</t>
  </si>
  <si>
    <t>S00179655</t>
  </si>
  <si>
    <t>S00182712</t>
  </si>
  <si>
    <t>S00184228</t>
  </si>
  <si>
    <t>S00184259</t>
  </si>
  <si>
    <t>S00187235</t>
  </si>
  <si>
    <t>S00187253</t>
  </si>
  <si>
    <t>S00188765</t>
  </si>
  <si>
    <t>S00001679</t>
  </si>
  <si>
    <t>S00001731</t>
  </si>
  <si>
    <t>S00001748</t>
  </si>
  <si>
    <t>S00006254</t>
  </si>
  <si>
    <t>S00006255</t>
  </si>
  <si>
    <t>S00007868</t>
  </si>
  <si>
    <t>S00007886</t>
  </si>
  <si>
    <t>S00010862</t>
  </si>
  <si>
    <t>S00013903</t>
  </si>
  <si>
    <t>S00018544</t>
  </si>
  <si>
    <t>S00018562</t>
  </si>
  <si>
    <t>S00020023</t>
  </si>
  <si>
    <t>S00021605</t>
  </si>
  <si>
    <t>S00024663</t>
  </si>
  <si>
    <t>S00024682</t>
  </si>
  <si>
    <t>S00026244</t>
  </si>
  <si>
    <t>S00027724</t>
  </si>
  <si>
    <t>S00027725</t>
  </si>
  <si>
    <t>S00027726</t>
  </si>
  <si>
    <t>S00032316</t>
  </si>
  <si>
    <t>S00035358</t>
  </si>
  <si>
    <t>S00035390</t>
  </si>
  <si>
    <t>S00036921</t>
  </si>
  <si>
    <t>S00038382</t>
  </si>
  <si>
    <t>S00038452</t>
  </si>
  <si>
    <t>S00038485</t>
  </si>
  <si>
    <t>S00039913</t>
  </si>
  <si>
    <t>S00043040</t>
  </si>
  <si>
    <t>S00044519</t>
  </si>
  <si>
    <t>S00046137</t>
  </si>
  <si>
    <t>S00047647</t>
  </si>
  <si>
    <t>S00052221</t>
  </si>
  <si>
    <t>S00053702</t>
  </si>
  <si>
    <t>S00055231</t>
  </si>
  <si>
    <t>S00055246</t>
  </si>
  <si>
    <t>S00055299</t>
  </si>
  <si>
    <t>S00056745</t>
  </si>
  <si>
    <t>S00062881</t>
  </si>
  <si>
    <t>S00064495</t>
  </si>
  <si>
    <t>S00066027</t>
  </si>
  <si>
    <t>S00067554</t>
  </si>
  <si>
    <t>S00069002</t>
  </si>
  <si>
    <t>S00069036</t>
  </si>
  <si>
    <t>S00070598</t>
  </si>
  <si>
    <t>S00073592</t>
  </si>
  <si>
    <t>S00079744</t>
  </si>
  <si>
    <t>S00079761</t>
  </si>
  <si>
    <t>S00082771</t>
  </si>
  <si>
    <t>S00082788</t>
  </si>
  <si>
    <t>S00084285</t>
  </si>
  <si>
    <t>S00084299</t>
  </si>
  <si>
    <t>S00084334</t>
  </si>
  <si>
    <t>S00088940</t>
  </si>
  <si>
    <t>S00090471</t>
  </si>
  <si>
    <t>S00090487</t>
  </si>
  <si>
    <t>S00090507</t>
  </si>
  <si>
    <t>S00091932</t>
  </si>
  <si>
    <t>S00092019</t>
  </si>
  <si>
    <t>S00095028</t>
  </si>
  <si>
    <t>S00095043</t>
  </si>
  <si>
    <t>S00095044</t>
  </si>
  <si>
    <t>S00098072</t>
  </si>
  <si>
    <t>S00098089</t>
  </si>
  <si>
    <t>S00099636</t>
  </si>
  <si>
    <t>S00102678</t>
  </si>
  <si>
    <t>S00102713</t>
  </si>
  <si>
    <t>S00105753</t>
  </si>
  <si>
    <t>S00107252</t>
  </si>
  <si>
    <t>S00111856</t>
  </si>
  <si>
    <t>S00113405</t>
  </si>
  <si>
    <t>S00113456</t>
  </si>
  <si>
    <t>S00114987</t>
  </si>
  <si>
    <t>S00116481</t>
  </si>
  <si>
    <t>S00119491</t>
  </si>
  <si>
    <t>S00121038</t>
  </si>
  <si>
    <t>S00121053</t>
  </si>
  <si>
    <t>S00122568</t>
  </si>
  <si>
    <t>S00133261</t>
  </si>
  <si>
    <t>S00134807</t>
  </si>
  <si>
    <t>S00136355</t>
  </si>
  <si>
    <t>S00137868</t>
  </si>
  <si>
    <t>S00139382</t>
  </si>
  <si>
    <t>S00139464</t>
  </si>
  <si>
    <t>S00140962</t>
  </si>
  <si>
    <t>S00142422</t>
  </si>
  <si>
    <t>S00142424</t>
  </si>
  <si>
    <t>S00145534</t>
  </si>
  <si>
    <t>S00145568</t>
  </si>
  <si>
    <t>S00147082</t>
  </si>
  <si>
    <t>S00148562</t>
  </si>
  <si>
    <t>S00151605</t>
  </si>
  <si>
    <t>S00153203</t>
  </si>
  <si>
    <t>S00153237</t>
  </si>
  <si>
    <t>S00154680</t>
  </si>
  <si>
    <t>S00154764</t>
  </si>
  <si>
    <t>S00156193</t>
  </si>
  <si>
    <t>S00156278</t>
  </si>
  <si>
    <t>S00157773</t>
  </si>
  <si>
    <t>S00157774</t>
  </si>
  <si>
    <t>S00162330</t>
  </si>
  <si>
    <t>S00163845</t>
  </si>
  <si>
    <t>S00168536</t>
  </si>
  <si>
    <t>S00173059</t>
  </si>
  <si>
    <t>S00174623</t>
  </si>
  <si>
    <t>S00176101</t>
  </si>
  <si>
    <t>S00176168</t>
  </si>
  <si>
    <t>S00179161</t>
  </si>
  <si>
    <t>S00179211</t>
  </si>
  <si>
    <t>S00179244</t>
  </si>
  <si>
    <t>S00180708</t>
  </si>
  <si>
    <t>S00182253</t>
  </si>
  <si>
    <t>S00183733</t>
  </si>
  <si>
    <t>S00183818</t>
  </si>
  <si>
    <t>S00183834</t>
  </si>
  <si>
    <t>S00185364</t>
  </si>
  <si>
    <t>S00188393</t>
  </si>
  <si>
    <t>S00189854</t>
  </si>
  <si>
    <t>S00189886</t>
  </si>
  <si>
    <t>S00000812</t>
  </si>
  <si>
    <t>S00000865</t>
  </si>
  <si>
    <t>S00002412</t>
  </si>
  <si>
    <t>S00006916</t>
  </si>
  <si>
    <t>S00006951</t>
  </si>
  <si>
    <t>S00009975</t>
  </si>
  <si>
    <t>S00010027</t>
  </si>
  <si>
    <t>S00011556</t>
  </si>
  <si>
    <t>S00011608</t>
  </si>
  <si>
    <t>S00013086</t>
  </si>
  <si>
    <t>S00014636</t>
  </si>
  <si>
    <t>S00014669</t>
  </si>
  <si>
    <t>S00020773</t>
  </si>
  <si>
    <t>S00025310</t>
  </si>
  <si>
    <t>S00025378</t>
  </si>
  <si>
    <t>S00026909</t>
  </si>
  <si>
    <t>S00029953</t>
  </si>
  <si>
    <t>S00031446</t>
  </si>
  <si>
    <t>S00032959</t>
  </si>
  <si>
    <t>S00032961</t>
  </si>
  <si>
    <t>S00033028</t>
  </si>
  <si>
    <t>S00034492</t>
  </si>
  <si>
    <t>S00037516</t>
  </si>
  <si>
    <t>S00040610</t>
  </si>
  <si>
    <t>S00040680</t>
  </si>
  <si>
    <t>S00042142</t>
  </si>
  <si>
    <t>S00049808</t>
  </si>
  <si>
    <t>S00051370</t>
  </si>
  <si>
    <t>S00051371</t>
  </si>
  <si>
    <t>S00051388</t>
  </si>
  <si>
    <t>S00052918</t>
  </si>
  <si>
    <t>S00054347</t>
  </si>
  <si>
    <t>S00057456</t>
  </si>
  <si>
    <t>S00062029</t>
  </si>
  <si>
    <t>S00063612</t>
  </si>
  <si>
    <t>S00074235</t>
  </si>
  <si>
    <t>S00075766</t>
  </si>
  <si>
    <t>S00080392</t>
  </si>
  <si>
    <t>S00084999</t>
  </si>
  <si>
    <t>S00085014</t>
  </si>
  <si>
    <t>S00089554</t>
  </si>
  <si>
    <t>S00092631</t>
  </si>
  <si>
    <t>S00092648</t>
  </si>
  <si>
    <t>S00095707</t>
  </si>
  <si>
    <t>S00098715</t>
  </si>
  <si>
    <t>S00098783</t>
  </si>
  <si>
    <t>S00098803</t>
  </si>
  <si>
    <t>S00100299</t>
  </si>
  <si>
    <t>S00101828</t>
  </si>
  <si>
    <t>S00106382</t>
  </si>
  <si>
    <t>S00107914</t>
  </si>
  <si>
    <t>S00109496</t>
  </si>
  <si>
    <t>S00110989</t>
  </si>
  <si>
    <t>S00117112</t>
  </si>
  <si>
    <t>S00117180</t>
  </si>
  <si>
    <t>S00118608</t>
  </si>
  <si>
    <t>S00120189</t>
  </si>
  <si>
    <t>S00121770</t>
  </si>
  <si>
    <t>S00123198</t>
  </si>
  <si>
    <t>S00123246</t>
  </si>
  <si>
    <t>S00123298</t>
  </si>
  <si>
    <t>S00124726</t>
  </si>
  <si>
    <t>S00126306</t>
  </si>
  <si>
    <t>S00129317</t>
  </si>
  <si>
    <t>S00129350</t>
  </si>
  <si>
    <t>S00130848</t>
  </si>
  <si>
    <t>S00133957</t>
  </si>
  <si>
    <t>S00133973</t>
  </si>
  <si>
    <t>S00134008</t>
  </si>
  <si>
    <t>S00135472</t>
  </si>
  <si>
    <t>S00137069</t>
  </si>
  <si>
    <t>S00138582</t>
  </si>
  <si>
    <t>S00140028</t>
  </si>
  <si>
    <t>S00141607</t>
  </si>
  <si>
    <t>S00141641</t>
  </si>
  <si>
    <t>S00141660</t>
  </si>
  <si>
    <t>S00143139</t>
  </si>
  <si>
    <t>S00144634</t>
  </si>
  <si>
    <t>S00149273</t>
  </si>
  <si>
    <t>S00149274</t>
  </si>
  <si>
    <t>S00149307</t>
  </si>
  <si>
    <t>S00152300</t>
  </si>
  <si>
    <t>S00152333</t>
  </si>
  <si>
    <t>S00153883</t>
  </si>
  <si>
    <t>S00156874</t>
  </si>
  <si>
    <t>S00156908</t>
  </si>
  <si>
    <t>S00158386</t>
  </si>
  <si>
    <t>S00158438</t>
  </si>
  <si>
    <t>S00163010</t>
  </si>
  <si>
    <t>S00163080</t>
  </si>
  <si>
    <t>S00164522</t>
  </si>
  <si>
    <t>S00164525</t>
  </si>
  <si>
    <t>S00164590</t>
  </si>
  <si>
    <t>S00166038</t>
  </si>
  <si>
    <t>S00166052</t>
  </si>
  <si>
    <t>S00166054</t>
  </si>
  <si>
    <t>S00166086</t>
  </si>
  <si>
    <t>S00167568</t>
  </si>
  <si>
    <t>S00169095</t>
  </si>
  <si>
    <t>S00169149</t>
  </si>
  <si>
    <t>S00169165</t>
  </si>
  <si>
    <t>S00170695</t>
  </si>
  <si>
    <t>S00172174</t>
  </si>
  <si>
    <t>S00172192</t>
  </si>
  <si>
    <t>S00173721</t>
  </si>
  <si>
    <t>S00175267</t>
  </si>
  <si>
    <t>S00176781</t>
  </si>
  <si>
    <t>S00176813</t>
  </si>
  <si>
    <t>S00176816</t>
  </si>
  <si>
    <t>S00179807</t>
  </si>
  <si>
    <t>S00182901</t>
  </si>
  <si>
    <t>S00182933</t>
  </si>
  <si>
    <t>S00186027</t>
  </si>
  <si>
    <t>S00189071</t>
  </si>
  <si>
    <t>S00189072</t>
  </si>
  <si>
    <t>S00190568</t>
  </si>
  <si>
    <t>S00001817</t>
  </si>
  <si>
    <t>S00001849</t>
  </si>
  <si>
    <t>S00001866</t>
  </si>
  <si>
    <t>S00003362</t>
  </si>
  <si>
    <t>S00004929</t>
  </si>
  <si>
    <t>S00006406</t>
  </si>
  <si>
    <t>S00006407</t>
  </si>
  <si>
    <t>S00007937</t>
  </si>
  <si>
    <t>S00009431</t>
  </si>
  <si>
    <t>S00010996</t>
  </si>
  <si>
    <t>S00011047</t>
  </si>
  <si>
    <t>S00014038</t>
  </si>
  <si>
    <t>S00015620</t>
  </si>
  <si>
    <t>S00017133</t>
  </si>
  <si>
    <t>S00018681</t>
  </si>
  <si>
    <t>S00020144</t>
  </si>
  <si>
    <t>S00021690</t>
  </si>
  <si>
    <t>S00026314</t>
  </si>
  <si>
    <t>S00026330</t>
  </si>
  <si>
    <t>S00027792</t>
  </si>
  <si>
    <t>S00029373</t>
  </si>
  <si>
    <t>S00030853</t>
  </si>
  <si>
    <t>S00038589</t>
  </si>
  <si>
    <t>S00040082</t>
  </si>
  <si>
    <t>S00040084</t>
  </si>
  <si>
    <t>S00047716</t>
  </si>
  <si>
    <t>S00049246</t>
  </si>
  <si>
    <t>S00049281</t>
  </si>
  <si>
    <t>S00050792</t>
  </si>
  <si>
    <t>S00052306</t>
  </si>
  <si>
    <t>S00052357</t>
  </si>
  <si>
    <t>S00055382</t>
  </si>
  <si>
    <t>S00056897</t>
  </si>
  <si>
    <t>S00063051</t>
  </si>
  <si>
    <t>S00064598</t>
  </si>
  <si>
    <t>S00066092</t>
  </si>
  <si>
    <t>S00066126</t>
  </si>
  <si>
    <t>S00067590</t>
  </si>
  <si>
    <t>S00072230</t>
  </si>
  <si>
    <t>S00073776</t>
  </si>
  <si>
    <t>S00076768</t>
  </si>
  <si>
    <t>S00078284</t>
  </si>
  <si>
    <t>S00079829</t>
  </si>
  <si>
    <t>S00079847</t>
  </si>
  <si>
    <t>S00079865</t>
  </si>
  <si>
    <t>S00081344</t>
  </si>
  <si>
    <t>S00081376</t>
  </si>
  <si>
    <t>S00081412</t>
  </si>
  <si>
    <t>S00082957</t>
  </si>
  <si>
    <t>S00084488</t>
  </si>
  <si>
    <t>S00087549</t>
  </si>
  <si>
    <t>S00089076</t>
  </si>
  <si>
    <t>S00092138</t>
  </si>
  <si>
    <t>S00093615</t>
  </si>
  <si>
    <t>S00099770</t>
  </si>
  <si>
    <t>S00102848</t>
  </si>
  <si>
    <t>S00105841</t>
  </si>
  <si>
    <t>S00107387</t>
  </si>
  <si>
    <t>S00113542</t>
  </si>
  <si>
    <t>S00113556</t>
  </si>
  <si>
    <t>S00116583</t>
  </si>
  <si>
    <t>S00119627</t>
  </si>
  <si>
    <t>S00122669</t>
  </si>
  <si>
    <t>S00125712</t>
  </si>
  <si>
    <t>S00128823</t>
  </si>
  <si>
    <t>S00134979</t>
  </si>
  <si>
    <t>S00136423</t>
  </si>
  <si>
    <t>S00137988</t>
  </si>
  <si>
    <t>S00139552</t>
  </si>
  <si>
    <t>S00141098</t>
  </si>
  <si>
    <t>S00144071</t>
  </si>
  <si>
    <t>S00147148</t>
  </si>
  <si>
    <t>S00150194</t>
  </si>
  <si>
    <t>S00150259</t>
  </si>
  <si>
    <t>S00150260</t>
  </si>
  <si>
    <t>S00151723</t>
  </si>
  <si>
    <t>S00151755</t>
  </si>
  <si>
    <t>S00151789</t>
  </si>
  <si>
    <t>S00156346</t>
  </si>
  <si>
    <t>S00157843</t>
  </si>
  <si>
    <t>S00159390</t>
  </si>
  <si>
    <t>S00163979</t>
  </si>
  <si>
    <t>S00163981</t>
  </si>
  <si>
    <t>S00165561</t>
  </si>
  <si>
    <t>S00167041</t>
  </si>
  <si>
    <t>S00168571</t>
  </si>
  <si>
    <t>S00170083</t>
  </si>
  <si>
    <t>S00170084</t>
  </si>
  <si>
    <t>S00171630</t>
  </si>
  <si>
    <t>S00171696</t>
  </si>
  <si>
    <t>S00174708</t>
  </si>
  <si>
    <t>S00176203</t>
  </si>
  <si>
    <t>S00176289</t>
  </si>
  <si>
    <t>S00179262</t>
  </si>
  <si>
    <t>S00180845</t>
  </si>
  <si>
    <t>S00182357</t>
  </si>
  <si>
    <t>S00185450</t>
  </si>
  <si>
    <t>S00186929</t>
  </si>
  <si>
    <t>S00186980</t>
  </si>
  <si>
    <t>S00186981</t>
  </si>
  <si>
    <t>S00190022</t>
  </si>
  <si>
    <t>S00190039</t>
  </si>
  <si>
    <t>S00004572</t>
  </si>
  <si>
    <t>S00007631</t>
  </si>
  <si>
    <t>S00009108</t>
  </si>
  <si>
    <t>S00012169</t>
  </si>
  <si>
    <t>S00015211</t>
  </si>
  <si>
    <t>S00016744</t>
  </si>
  <si>
    <t>S00016760</t>
  </si>
  <si>
    <t>S00022912</t>
  </si>
  <si>
    <t>S00022949</t>
  </si>
  <si>
    <t>S00024460</t>
  </si>
  <si>
    <t>S00032060</t>
  </si>
  <si>
    <t>S00032077</t>
  </si>
  <si>
    <t>S00035119</t>
  </si>
  <si>
    <t>S00038196</t>
  </si>
  <si>
    <t>S00039708</t>
  </si>
  <si>
    <t>S00041272</t>
  </si>
  <si>
    <t>S00042804</t>
  </si>
  <si>
    <t>S00047395</t>
  </si>
  <si>
    <t>S00050420</t>
  </si>
  <si>
    <t>S00050487</t>
  </si>
  <si>
    <t>S00056538</t>
  </si>
  <si>
    <t>S00056573</t>
  </si>
  <si>
    <t>S00058085</t>
  </si>
  <si>
    <t>S00058138</t>
  </si>
  <si>
    <t>S00062709</t>
  </si>
  <si>
    <t>S00070328</t>
  </si>
  <si>
    <t>S00071822</t>
  </si>
  <si>
    <t>S00073370</t>
  </si>
  <si>
    <t>S00074884</t>
  </si>
  <si>
    <t>S00074915</t>
  </si>
  <si>
    <t>S00076462</t>
  </si>
  <si>
    <t>S00085662</t>
  </si>
  <si>
    <t>S00087124</t>
  </si>
  <si>
    <t>S00087157</t>
  </si>
  <si>
    <t>S00087192</t>
  </si>
  <si>
    <t>S00090183</t>
  </si>
  <si>
    <t>S00091714</t>
  </si>
  <si>
    <t>S00091799</t>
  </si>
  <si>
    <t>S00093259</t>
  </si>
  <si>
    <t>S00096352</t>
  </si>
  <si>
    <t>S00099432</t>
  </si>
  <si>
    <t>S00100910</t>
  </si>
  <si>
    <t>S00102506</t>
  </si>
  <si>
    <t>S00103987</t>
  </si>
  <si>
    <t>S00107098</t>
  </si>
  <si>
    <t>S00108561</t>
  </si>
  <si>
    <t>S00110088</t>
  </si>
  <si>
    <t>S00113149</t>
  </si>
  <si>
    <t>S00113167</t>
  </si>
  <si>
    <t>S00114681</t>
  </si>
  <si>
    <t>S00116209</t>
  </si>
  <si>
    <t>S00117809</t>
  </si>
  <si>
    <t>S00119268</t>
  </si>
  <si>
    <t>S00122328</t>
  </si>
  <si>
    <t>S00123861</t>
  </si>
  <si>
    <t>S00123876</t>
  </si>
  <si>
    <t>S00125407</t>
  </si>
  <si>
    <t>S00126903</t>
  </si>
  <si>
    <t>S00126952</t>
  </si>
  <si>
    <t>S00128448</t>
  </si>
  <si>
    <t>S00136166</t>
  </si>
  <si>
    <t>S00137679</t>
  </si>
  <si>
    <t>S00137680</t>
  </si>
  <si>
    <t>S00145264</t>
  </si>
  <si>
    <t>S00145297</t>
  </si>
  <si>
    <t>S00145298</t>
  </si>
  <si>
    <t>S00145315</t>
  </si>
  <si>
    <t>S00149938</t>
  </si>
  <si>
    <t>S00151399</t>
  </si>
  <si>
    <t>S00152979</t>
  </si>
  <si>
    <t>S00157571</t>
  </si>
  <si>
    <t>S00162126</t>
  </si>
  <si>
    <t>S00163641</t>
  </si>
  <si>
    <t>S00163656</t>
  </si>
  <si>
    <t>S00165238</t>
  </si>
  <si>
    <t>S00171323</t>
  </si>
  <si>
    <t>S00171341</t>
  </si>
  <si>
    <t>S00172838</t>
  </si>
  <si>
    <t>S00175862</t>
  </si>
  <si>
    <t>S00175948</t>
  </si>
  <si>
    <t>S00177425</t>
  </si>
  <si>
    <t>S00178972</t>
  </si>
  <si>
    <t>S00180519</t>
  </si>
  <si>
    <t>S00185060</t>
  </si>
  <si>
    <t>S00185077</t>
  </si>
  <si>
    <t>S00185092</t>
  </si>
  <si>
    <t>S00188101</t>
  </si>
  <si>
    <t>S00188121</t>
  </si>
  <si>
    <t>S00188136</t>
  </si>
  <si>
    <t>S00189668</t>
  </si>
  <si>
    <t>S00189717</t>
  </si>
  <si>
    <t>S00191181</t>
  </si>
  <si>
    <t>S00191195</t>
  </si>
  <si>
    <t>S00191196</t>
  </si>
  <si>
    <t>S00004453</t>
  </si>
  <si>
    <t>S00006015</t>
  </si>
  <si>
    <t>S00007510</t>
  </si>
  <si>
    <t>S00007529</t>
  </si>
  <si>
    <t>S00009042</t>
  </si>
  <si>
    <t>S00009060</t>
  </si>
  <si>
    <t>S00013648</t>
  </si>
  <si>
    <t>S00015127</t>
  </si>
  <si>
    <t>S00015129</t>
  </si>
  <si>
    <t>S00015161</t>
  </si>
  <si>
    <t>S00016710</t>
  </si>
  <si>
    <t>S00019736</t>
  </si>
  <si>
    <t>S00019751</t>
  </si>
  <si>
    <t>S00021265</t>
  </si>
  <si>
    <t>S00025906</t>
  </si>
  <si>
    <t>S00027401</t>
  </si>
  <si>
    <t>S00027403</t>
  </si>
  <si>
    <t>S00028914</t>
  </si>
  <si>
    <t>S00031990</t>
  </si>
  <si>
    <t>S00033505</t>
  </si>
  <si>
    <t>S00033522</t>
  </si>
  <si>
    <t>S00035050</t>
  </si>
  <si>
    <t>S00038076</t>
  </si>
  <si>
    <t>S00039624</t>
  </si>
  <si>
    <t>S00041204</t>
  </si>
  <si>
    <t>S00042700</t>
  </si>
  <si>
    <t>S00054940</t>
  </si>
  <si>
    <t>S00054942</t>
  </si>
  <si>
    <t>S00054960</t>
  </si>
  <si>
    <t>S00054977</t>
  </si>
  <si>
    <t>S00059496</t>
  </si>
  <si>
    <t>S00059498</t>
  </si>
  <si>
    <t>S00059516</t>
  </si>
  <si>
    <t>S00059547</t>
  </si>
  <si>
    <t>S00065651</t>
  </si>
  <si>
    <t>S00067215</t>
  </si>
  <si>
    <t>S00070260</t>
  </si>
  <si>
    <t>S00071754</t>
  </si>
  <si>
    <t>S00074830</t>
  </si>
  <si>
    <t>S00077875</t>
  </si>
  <si>
    <t>S00077891</t>
  </si>
  <si>
    <t>S00077925</t>
  </si>
  <si>
    <t>S00077926</t>
  </si>
  <si>
    <t>S00080918</t>
  </si>
  <si>
    <t>S00082464</t>
  </si>
  <si>
    <t>S00084046</t>
  </si>
  <si>
    <t>S00085574</t>
  </si>
  <si>
    <t>S00085576</t>
  </si>
  <si>
    <t>S00087072</t>
  </si>
  <si>
    <t>S00087073</t>
  </si>
  <si>
    <t>S00088567</t>
  </si>
  <si>
    <t>S00088620</t>
  </si>
  <si>
    <t>S00106960</t>
  </si>
  <si>
    <t>S00106963</t>
  </si>
  <si>
    <t>S00110006</t>
  </si>
  <si>
    <t>S00111550</t>
  </si>
  <si>
    <t>S00113047</t>
  </si>
  <si>
    <t>S00113081</t>
  </si>
  <si>
    <t>S00114593</t>
  </si>
  <si>
    <t>S00116142</t>
  </si>
  <si>
    <t>S00117638</t>
  </si>
  <si>
    <t>S00120748</t>
  </si>
  <si>
    <t>S00120764</t>
  </si>
  <si>
    <t>S00125286</t>
  </si>
  <si>
    <t>S00125288</t>
  </si>
  <si>
    <t>S00125323</t>
  </si>
  <si>
    <t>S00131460</t>
  </si>
  <si>
    <t>S00132990</t>
  </si>
  <si>
    <t>S00134520</t>
  </si>
  <si>
    <t>S00137529</t>
  </si>
  <si>
    <t>S00137546</t>
  </si>
  <si>
    <t>S00137596</t>
  </si>
  <si>
    <t>S00142151</t>
  </si>
  <si>
    <t>S00143649</t>
  </si>
  <si>
    <t>S00143680</t>
  </si>
  <si>
    <t>S00143714</t>
  </si>
  <si>
    <t>S00145228</t>
  </si>
  <si>
    <t>S00148237</t>
  </si>
  <si>
    <t>S00154359</t>
  </si>
  <si>
    <t>S00154410</t>
  </si>
  <si>
    <t>S00158999</t>
  </si>
  <si>
    <t>S00160513</t>
  </si>
  <si>
    <t>S00162008</t>
  </si>
  <si>
    <t>S00163572</t>
  </si>
  <si>
    <t>S00165134</t>
  </si>
  <si>
    <t>S00169693</t>
  </si>
  <si>
    <t>S00169708</t>
  </si>
  <si>
    <t>S00177375</t>
  </si>
  <si>
    <t>S00178854</t>
  </si>
  <si>
    <t>S00181897</t>
  </si>
  <si>
    <t>S00181913</t>
  </si>
  <si>
    <t>S00186538</t>
  </si>
  <si>
    <t>S00001187</t>
  </si>
  <si>
    <t>S00004249</t>
  </si>
  <si>
    <t>S00004297</t>
  </si>
  <si>
    <t>S00007289</t>
  </si>
  <si>
    <t>S00010401</t>
  </si>
  <si>
    <t>S00018050</t>
  </si>
  <si>
    <t>S00019598</t>
  </si>
  <si>
    <t>S00021078</t>
  </si>
  <si>
    <t>S00021094</t>
  </si>
  <si>
    <t>S00022625</t>
  </si>
  <si>
    <t>S00027216</t>
  </si>
  <si>
    <t>S00028726</t>
  </si>
  <si>
    <t>S00030290</t>
  </si>
  <si>
    <t>S00031806</t>
  </si>
  <si>
    <t>S00033370</t>
  </si>
  <si>
    <t>S00034881</t>
  </si>
  <si>
    <t>S00036360</t>
  </si>
  <si>
    <t>S00036411</t>
  </si>
  <si>
    <t>S00036413</t>
  </si>
  <si>
    <t>S00037925</t>
  </si>
  <si>
    <t>S00039419</t>
  </si>
  <si>
    <t>S00039437</t>
  </si>
  <si>
    <t>S00039473</t>
  </si>
  <si>
    <t>S00047070</t>
  </si>
  <si>
    <t>S00047138</t>
  </si>
  <si>
    <t>S00050132</t>
  </si>
  <si>
    <t>S00050200</t>
  </si>
  <si>
    <t>S00053207</t>
  </si>
  <si>
    <t>S00056267</t>
  </si>
  <si>
    <t>S00059346</t>
  </si>
  <si>
    <t>S00060873</t>
  </si>
  <si>
    <t>S00060893</t>
  </si>
  <si>
    <t>S00063919</t>
  </si>
  <si>
    <t>S00070071</t>
  </si>
  <si>
    <t>S00076156</t>
  </si>
  <si>
    <t>S00076190</t>
  </si>
  <si>
    <t>S00079216</t>
  </si>
  <si>
    <t>S00080763</t>
  </si>
  <si>
    <t>S00085336</t>
  </si>
  <si>
    <t>S00085338</t>
  </si>
  <si>
    <t>S00086850</t>
  </si>
  <si>
    <t>S00086902</t>
  </si>
  <si>
    <t>S00094534</t>
  </si>
  <si>
    <t>S00096048</t>
  </si>
  <si>
    <t>S00096064</t>
  </si>
  <si>
    <t>S00096083</t>
  </si>
  <si>
    <t>S00097561</t>
  </si>
  <si>
    <t>S00100637</t>
  </si>
  <si>
    <t>S00100638</t>
  </si>
  <si>
    <t>S00103730</t>
  </si>
  <si>
    <t>S00105212</t>
  </si>
  <si>
    <t>S00105263</t>
  </si>
  <si>
    <t>S00108270</t>
  </si>
  <si>
    <t>S00108305</t>
  </si>
  <si>
    <t>S00109835</t>
  </si>
  <si>
    <t>S00114424</t>
  </si>
  <si>
    <t>S00115955</t>
  </si>
  <si>
    <t>S00115989</t>
  </si>
  <si>
    <t>S00117500</t>
  </si>
  <si>
    <t>S00120526</t>
  </si>
  <si>
    <t>S00122107</t>
  </si>
  <si>
    <t>S00123589</t>
  </si>
  <si>
    <t>S00125150</t>
  </si>
  <si>
    <t>S00126699</t>
  </si>
  <si>
    <t>S00128228</t>
  </si>
  <si>
    <t>S00132768</t>
  </si>
  <si>
    <t>S00132786</t>
  </si>
  <si>
    <t>S00134280</t>
  </si>
  <si>
    <t>S00141949</t>
  </si>
  <si>
    <t>S00143511</t>
  </si>
  <si>
    <t>S00152657</t>
  </si>
  <si>
    <t>S00155733</t>
  </si>
  <si>
    <t>S00158830</t>
  </si>
  <si>
    <t>S00161887</t>
  </si>
  <si>
    <t>S00163402</t>
  </si>
  <si>
    <t>S00164932</t>
  </si>
  <si>
    <t>S00167942</t>
  </si>
  <si>
    <t>S00167959</t>
  </si>
  <si>
    <t>S00171001</t>
  </si>
  <si>
    <t>S00171051</t>
  </si>
  <si>
    <t>S00172583</t>
  </si>
  <si>
    <t>S00177155</t>
  </si>
  <si>
    <t>S00180232</t>
  </si>
  <si>
    <t>S00183239</t>
  </si>
  <si>
    <t>S00183290</t>
  </si>
  <si>
    <t>S00186302</t>
  </si>
  <si>
    <t>S00000966</t>
  </si>
  <si>
    <t>S00002444</t>
  </si>
  <si>
    <t>S00002446</t>
  </si>
  <si>
    <t>S00005523</t>
  </si>
  <si>
    <t>S00014702</t>
  </si>
  <si>
    <t>S00014719</t>
  </si>
  <si>
    <t>S00019311</t>
  </si>
  <si>
    <t>S00020806</t>
  </si>
  <si>
    <t>S00022354</t>
  </si>
  <si>
    <t>S00022369</t>
  </si>
  <si>
    <t>S00025395</t>
  </si>
  <si>
    <t>S00026961</t>
  </si>
  <si>
    <t>S00028456</t>
  </si>
  <si>
    <t>S00028471</t>
  </si>
  <si>
    <t>S00033047</t>
  </si>
  <si>
    <t>S00033079</t>
  </si>
  <si>
    <t>S00034625</t>
  </si>
  <si>
    <t>S00045319</t>
  </si>
  <si>
    <t>S00051456</t>
  </si>
  <si>
    <t>S00052987</t>
  </si>
  <si>
    <t>S00060620</t>
  </si>
  <si>
    <t>S00062114</t>
  </si>
  <si>
    <t>S00062150</t>
  </si>
  <si>
    <t>S00062168</t>
  </si>
  <si>
    <t>S00065191</t>
  </si>
  <si>
    <t>S00071295</t>
  </si>
  <si>
    <t>S00072841</t>
  </si>
  <si>
    <t>S00074354</t>
  </si>
  <si>
    <t>S00074391</t>
  </si>
  <si>
    <t>S00078946</t>
  </si>
  <si>
    <t>S00078997</t>
  </si>
  <si>
    <t>S00080474</t>
  </si>
  <si>
    <t>S00083551</t>
  </si>
  <si>
    <t>S00085081</t>
  </si>
  <si>
    <t>S00085083</t>
  </si>
  <si>
    <t>S00085116</t>
  </si>
  <si>
    <t>S00088141</t>
  </si>
  <si>
    <t>S00088158</t>
  </si>
  <si>
    <t>S00088176</t>
  </si>
  <si>
    <t>S00089655</t>
  </si>
  <si>
    <t>S00091201</t>
  </si>
  <si>
    <t>S00092748</t>
  </si>
  <si>
    <t>S00097322</t>
  </si>
  <si>
    <t>S00097356</t>
  </si>
  <si>
    <t>S00098869</t>
  </si>
  <si>
    <t>S00100400</t>
  </si>
  <si>
    <t>S00103443</t>
  </si>
  <si>
    <t>S00103458</t>
  </si>
  <si>
    <t>S00108065</t>
  </si>
  <si>
    <t>S00117229</t>
  </si>
  <si>
    <t>S00120255</t>
  </si>
  <si>
    <t>S00120256</t>
  </si>
  <si>
    <t>S00120271</t>
  </si>
  <si>
    <t>S00124863</t>
  </si>
  <si>
    <t>S00129471</t>
  </si>
  <si>
    <t>S00131017</t>
  </si>
  <si>
    <t>S00132545</t>
  </si>
  <si>
    <t>S00134027</t>
  </si>
  <si>
    <t>S00138648</t>
  </si>
  <si>
    <t>S00140164</t>
  </si>
  <si>
    <t>S00143204</t>
  </si>
  <si>
    <t>S00149325</t>
  </si>
  <si>
    <t>S00152384</t>
  </si>
  <si>
    <t>S00152401</t>
  </si>
  <si>
    <t>S00152402</t>
  </si>
  <si>
    <t>S00155497</t>
  </si>
  <si>
    <t>S00156992</t>
  </si>
  <si>
    <t>S00158522</t>
  </si>
  <si>
    <t>S00163146</t>
  </si>
  <si>
    <t>S00166155</t>
  </si>
  <si>
    <t>S00170747</t>
  </si>
  <si>
    <t>S00172326</t>
  </si>
  <si>
    <t>S00175370</t>
  </si>
  <si>
    <t>S00176866</t>
  </si>
  <si>
    <t>S00178413</t>
  </si>
  <si>
    <t>S00178428</t>
  </si>
  <si>
    <t>S00178447</t>
  </si>
  <si>
    <t>S00181508</t>
  </si>
  <si>
    <t>S00183018</t>
  </si>
  <si>
    <t>S00184548</t>
  </si>
  <si>
    <t>S00001951</t>
  </si>
  <si>
    <t>S00009604</t>
  </si>
  <si>
    <t>S00009638</t>
  </si>
  <si>
    <t>S00011097</t>
  </si>
  <si>
    <t>S00011167</t>
  </si>
  <si>
    <t>S00014192</t>
  </si>
  <si>
    <t>S00015706</t>
  </si>
  <si>
    <t>S00017219</t>
  </si>
  <si>
    <t>S00017288</t>
  </si>
  <si>
    <t>S00018781</t>
  </si>
  <si>
    <t>S00018818</t>
  </si>
  <si>
    <t>S00021825</t>
  </si>
  <si>
    <t>S00021875</t>
  </si>
  <si>
    <t>S00023355</t>
  </si>
  <si>
    <t>S00026414</t>
  </si>
  <si>
    <t>S00027964</t>
  </si>
  <si>
    <t>S00029492</t>
  </si>
  <si>
    <t>S00031023</t>
  </si>
  <si>
    <t>S00037158</t>
  </si>
  <si>
    <t>S00046323</t>
  </si>
  <si>
    <t>S00047852</t>
  </si>
  <si>
    <t>S00049383</t>
  </si>
  <si>
    <t>S00049418</t>
  </si>
  <si>
    <t>S00052426</t>
  </si>
  <si>
    <t>S00052478</t>
  </si>
  <si>
    <t>S00053988</t>
  </si>
  <si>
    <t>S00060076</t>
  </si>
  <si>
    <t>S00060108</t>
  </si>
  <si>
    <t>S00061588</t>
  </si>
  <si>
    <t>S00063185</t>
  </si>
  <si>
    <t>S00064648</t>
  </si>
  <si>
    <t>S00064650</t>
  </si>
  <si>
    <t>S00067743</t>
  </si>
  <si>
    <t>S00067744</t>
  </si>
  <si>
    <t>S00067758</t>
  </si>
  <si>
    <t>S00069274</t>
  </si>
  <si>
    <t>S00069291</t>
  </si>
  <si>
    <t>S00072333</t>
  </si>
  <si>
    <t>S00073861</t>
  </si>
  <si>
    <t>S00078469</t>
  </si>
  <si>
    <t>S00080001</t>
  </si>
  <si>
    <t>S00092204</t>
  </si>
  <si>
    <t>S00092205</t>
  </si>
  <si>
    <t>S00095264</t>
  </si>
  <si>
    <t>S00095282</t>
  </si>
  <si>
    <t>S00096845</t>
  </si>
  <si>
    <t>S00098310</t>
  </si>
  <si>
    <t>S00101401</t>
  </si>
  <si>
    <t>S00102967</t>
  </si>
  <si>
    <t>S00105957</t>
  </si>
  <si>
    <t>S00109035</t>
  </si>
  <si>
    <t>S00109087</t>
  </si>
  <si>
    <t>S00113660</t>
  </si>
  <si>
    <t>S00116721</t>
  </si>
  <si>
    <t>S00118251</t>
  </si>
  <si>
    <t>S00118267</t>
  </si>
  <si>
    <t>S00119764</t>
  </si>
  <si>
    <t>S00125900</t>
  </si>
  <si>
    <t>S00127411</t>
  </si>
  <si>
    <t>S00136575</t>
  </si>
  <si>
    <t>S00136609</t>
  </si>
  <si>
    <t>S00136610</t>
  </si>
  <si>
    <t>S00144259</t>
  </si>
  <si>
    <t>S00147287</t>
  </si>
  <si>
    <t>S00147321</t>
  </si>
  <si>
    <t>S00151859</t>
  </si>
  <si>
    <t>S00153390</t>
  </si>
  <si>
    <t>S00153404</t>
  </si>
  <si>
    <t>S00159558</t>
  </si>
  <si>
    <t>S00162618</t>
  </si>
  <si>
    <t>S00167157</t>
  </si>
  <si>
    <t>S00173345</t>
  </si>
  <si>
    <t>S00174876</t>
  </si>
  <si>
    <t>S00180995</t>
  </si>
  <si>
    <t>S00182508</t>
  </si>
  <si>
    <t>S00185535</t>
  </si>
  <si>
    <t>S00185537</t>
  </si>
  <si>
    <t>S00188629</t>
  </si>
  <si>
    <t>S00188630</t>
  </si>
  <si>
    <t>S00188648</t>
  </si>
  <si>
    <t>S00007136</t>
  </si>
  <si>
    <t>S00007153</t>
  </si>
  <si>
    <t>S00007190</t>
  </si>
  <si>
    <t>S00011795</t>
  </si>
  <si>
    <t>S00017848</t>
  </si>
  <si>
    <t>S00019410</t>
  </si>
  <si>
    <t>S00019428</t>
  </si>
  <si>
    <t>S00020926</t>
  </si>
  <si>
    <t>S00022439</t>
  </si>
  <si>
    <t>S00025530</t>
  </si>
  <si>
    <t>S00027079</t>
  </si>
  <si>
    <t>S00028592</t>
  </si>
  <si>
    <t>S00031617</t>
  </si>
  <si>
    <t>S00033147</t>
  </si>
  <si>
    <t>S00033166</t>
  </si>
  <si>
    <t>S00036241</t>
  </si>
  <si>
    <t>S00039301</t>
  </si>
  <si>
    <t>S00046970</t>
  </si>
  <si>
    <t>S00048499</t>
  </si>
  <si>
    <t>S00050030</t>
  </si>
  <si>
    <t>S00051557</t>
  </si>
  <si>
    <t>S00054620</t>
  </si>
  <si>
    <t>S00056099</t>
  </si>
  <si>
    <t>S00059226</t>
  </si>
  <si>
    <t>S00062250</t>
  </si>
  <si>
    <t>S00066824</t>
  </si>
  <si>
    <t>S00066876</t>
  </si>
  <si>
    <t>S00069900</t>
  </si>
  <si>
    <t>S00069902</t>
  </si>
  <si>
    <t>S00071449</t>
  </si>
  <si>
    <t>S00072945</t>
  </si>
  <si>
    <t>S00072994</t>
  </si>
  <si>
    <t>S00079082</t>
  </si>
  <si>
    <t>S00083636</t>
  </si>
  <si>
    <t>S00086714</t>
  </si>
  <si>
    <t>S00086750</t>
  </si>
  <si>
    <t>S00088245</t>
  </si>
  <si>
    <t>S00091303</t>
  </si>
  <si>
    <t>S00095945</t>
  </si>
  <si>
    <t>S00097476</t>
  </si>
  <si>
    <t>S00098955</t>
  </si>
  <si>
    <t>S00108117</t>
  </si>
  <si>
    <t>S00115767</t>
  </si>
  <si>
    <t>S00115817</t>
  </si>
  <si>
    <t>S00118863</t>
  </si>
  <si>
    <t>S00123436</t>
  </si>
  <si>
    <t>S00123451</t>
  </si>
  <si>
    <t>S00124949</t>
  </si>
  <si>
    <t>S00126477</t>
  </si>
  <si>
    <t>S00126511</t>
  </si>
  <si>
    <t>S00128025</t>
  </si>
  <si>
    <t>S00132649</t>
  </si>
  <si>
    <t>S00132650</t>
  </si>
  <si>
    <t>S00137189</t>
  </si>
  <si>
    <t>S00138719</t>
  </si>
  <si>
    <t>S00143343</t>
  </si>
  <si>
    <t>S00147967</t>
  </si>
  <si>
    <t>S00149445</t>
  </si>
  <si>
    <t>S00149478</t>
  </si>
  <si>
    <t>S00152523</t>
  </si>
  <si>
    <t>S00155549</t>
  </si>
  <si>
    <t>S00155563</t>
  </si>
  <si>
    <t>S00158658</t>
  </si>
  <si>
    <t>S00166293</t>
  </si>
  <si>
    <t>S00167839</t>
  </si>
  <si>
    <t>S00169350</t>
  </si>
  <si>
    <t>S00170848</t>
  </si>
  <si>
    <t>S00170863</t>
  </si>
  <si>
    <t>S00172376</t>
  </si>
  <si>
    <t>S00173925</t>
  </si>
  <si>
    <t>S00175489</t>
  </si>
  <si>
    <t>S00186183</t>
  </si>
  <si>
    <t>S00186217</t>
  </si>
  <si>
    <t>S00187695</t>
  </si>
  <si>
    <t>S00187729</t>
  </si>
  <si>
    <t>S00003074</t>
  </si>
  <si>
    <t>S00003108</t>
  </si>
  <si>
    <t>S00004620</t>
  </si>
  <si>
    <t>S00007717</t>
  </si>
  <si>
    <t>S00010776</t>
  </si>
  <si>
    <t>S00012287</t>
  </si>
  <si>
    <t>S00018376</t>
  </si>
  <si>
    <t>S00023017</t>
  </si>
  <si>
    <t>S00024495</t>
  </si>
  <si>
    <t>S00026026</t>
  </si>
  <si>
    <t>S00027605</t>
  </si>
  <si>
    <t>S00029151</t>
  </si>
  <si>
    <t>S00030632</t>
  </si>
  <si>
    <t>S00030683</t>
  </si>
  <si>
    <t>S00041391</t>
  </si>
  <si>
    <t>S00044418</t>
  </si>
  <si>
    <t>S00045913</t>
  </si>
  <si>
    <t>S00053581</t>
  </si>
  <si>
    <t>S00055161</t>
  </si>
  <si>
    <t>S00056623</t>
  </si>
  <si>
    <t>S00059753</t>
  </si>
  <si>
    <t>S00061282</t>
  </si>
  <si>
    <t>S00062760</t>
  </si>
  <si>
    <t>S00062814</t>
  </si>
  <si>
    <t>S00064293</t>
  </si>
  <si>
    <t>S00067333</t>
  </si>
  <si>
    <t>S00067368</t>
  </si>
  <si>
    <t>S00068882</t>
  </si>
  <si>
    <t>S00078061</t>
  </si>
  <si>
    <t>S00078062</t>
  </si>
  <si>
    <t>S00081103</t>
  </si>
  <si>
    <t>S00091865</t>
  </si>
  <si>
    <t>S00094892</t>
  </si>
  <si>
    <t>S00094924</t>
  </si>
  <si>
    <t>S00096406</t>
  </si>
  <si>
    <t>S00101047</t>
  </si>
  <si>
    <t>S00102541</t>
  </si>
  <si>
    <t>S00102557</t>
  </si>
  <si>
    <t>S00104089</t>
  </si>
  <si>
    <t>S00116295</t>
  </si>
  <si>
    <t>S00117874</t>
  </si>
  <si>
    <t>S00128602</t>
  </si>
  <si>
    <t>S00130116</t>
  </si>
  <si>
    <t>S00131644</t>
  </si>
  <si>
    <t>S00136200</t>
  </si>
  <si>
    <t>S00137781</t>
  </si>
  <si>
    <t>S00140807</t>
  </si>
  <si>
    <t>S00143869</t>
  </si>
  <si>
    <t>S00148476</t>
  </si>
  <si>
    <t>S00149954</t>
  </si>
  <si>
    <t>S00153064</t>
  </si>
  <si>
    <t>S00154596</t>
  </si>
  <si>
    <t>S00156090</t>
  </si>
  <si>
    <t>S00160697</t>
  </si>
  <si>
    <t>S00162196</t>
  </si>
  <si>
    <t>S00162213</t>
  </si>
  <si>
    <t>S00162227</t>
  </si>
  <si>
    <t>S00162262</t>
  </si>
  <si>
    <t>S00163741</t>
  </si>
  <si>
    <t>S00172971</t>
  </si>
  <si>
    <t>S00174433</t>
  </si>
  <si>
    <t>S00174468</t>
  </si>
  <si>
    <t>S00175963</t>
  </si>
  <si>
    <t>S00177561</t>
  </si>
  <si>
    <t>S00179093</t>
  </si>
  <si>
    <t>S00182120</t>
  </si>
  <si>
    <t>S00183614</t>
  </si>
  <si>
    <t>S00183616</t>
  </si>
  <si>
    <t>S00183647</t>
  </si>
  <si>
    <t>S00185179</t>
  </si>
  <si>
    <t>S00189752</t>
  </si>
  <si>
    <t>S00189767</t>
  </si>
  <si>
    <t>S00006609</t>
  </si>
  <si>
    <t>S00006646</t>
  </si>
  <si>
    <t>S00014278</t>
  </si>
  <si>
    <t>S00014293</t>
  </si>
  <si>
    <t>S00015843</t>
  </si>
  <si>
    <t>S00017336</t>
  </si>
  <si>
    <t>S00018883</t>
  </si>
  <si>
    <t>S00020363</t>
  </si>
  <si>
    <t>S00020396</t>
  </si>
  <si>
    <t>S00020433</t>
  </si>
  <si>
    <t>S00025003</t>
  </si>
  <si>
    <t>S00026516</t>
  </si>
  <si>
    <t>S00028047</t>
  </si>
  <si>
    <t>S00031072</t>
  </si>
  <si>
    <t>S00031143</t>
  </si>
  <si>
    <t>S00032621</t>
  </si>
  <si>
    <t>S00035662</t>
  </si>
  <si>
    <t>S00035731</t>
  </si>
  <si>
    <t>S00038792</t>
  </si>
  <si>
    <t>S00044845</t>
  </si>
  <si>
    <t>S00046443</t>
  </si>
  <si>
    <t>S00047921</t>
  </si>
  <si>
    <t>S00049449</t>
  </si>
  <si>
    <t>S00051013</t>
  </si>
  <si>
    <t>S00054039</t>
  </si>
  <si>
    <t>S00055621</t>
  </si>
  <si>
    <t>S00057101</t>
  </si>
  <si>
    <t>S00060213</t>
  </si>
  <si>
    <t>S00061674</t>
  </si>
  <si>
    <t>S00063273</t>
  </si>
  <si>
    <t>S00069373</t>
  </si>
  <si>
    <t>S00070888</t>
  </si>
  <si>
    <t>S00077009</t>
  </si>
  <si>
    <t>S00078520</t>
  </si>
  <si>
    <t>S00081631</t>
  </si>
  <si>
    <t>S00083094</t>
  </si>
  <si>
    <t>S00089213</t>
  </si>
  <si>
    <t>S00092325</t>
  </si>
  <si>
    <t>S00095385</t>
  </si>
  <si>
    <t>S00098463</t>
  </si>
  <si>
    <t>S00101454</t>
  </si>
  <si>
    <t>S00103017</t>
  </si>
  <si>
    <t>S00104514</t>
  </si>
  <si>
    <t>S00104565</t>
  </si>
  <si>
    <t>S00110650</t>
  </si>
  <si>
    <t>S00115291</t>
  </si>
  <si>
    <t>S00116771</t>
  </si>
  <si>
    <t>S00116803</t>
  </si>
  <si>
    <t>S00119863</t>
  </si>
  <si>
    <t>S00122926</t>
  </si>
  <si>
    <t>S00132054</t>
  </si>
  <si>
    <t>S00133617</t>
  </si>
  <si>
    <t>S00135146</t>
  </si>
  <si>
    <t>S00135181</t>
  </si>
  <si>
    <t>S00142830</t>
  </si>
  <si>
    <t>S00148950</t>
  </si>
  <si>
    <t>S00151995</t>
  </si>
  <si>
    <t>S00159611</t>
  </si>
  <si>
    <t>S00162655</t>
  </si>
  <si>
    <t>S00162704</t>
  </si>
  <si>
    <t>S00165715</t>
  </si>
  <si>
    <t>S00167244</t>
  </si>
  <si>
    <t>S00168825</t>
  </si>
  <si>
    <t>S00170338</t>
  </si>
  <si>
    <t>S00179484</t>
  </si>
  <si>
    <t>S00181013</t>
  </si>
  <si>
    <t>S00181031</t>
  </si>
  <si>
    <t>S00181082</t>
  </si>
  <si>
    <t>S00185654</t>
  </si>
  <si>
    <t>S00187132</t>
  </si>
  <si>
    <t>S00190246</t>
  </si>
  <si>
    <t>S00001118</t>
  </si>
  <si>
    <t>S00001152</t>
  </si>
  <si>
    <t>S00002650</t>
  </si>
  <si>
    <t>S00014905</t>
  </si>
  <si>
    <t>S00017985</t>
  </si>
  <si>
    <t>S00024071</t>
  </si>
  <si>
    <t>S00030208</t>
  </si>
  <si>
    <t>S00033248</t>
  </si>
  <si>
    <t>S00033266</t>
  </si>
  <si>
    <t>S00036327</t>
  </si>
  <si>
    <t>S00037824</t>
  </si>
  <si>
    <t>S00039368</t>
  </si>
  <si>
    <t>S00039385</t>
  </si>
  <si>
    <t>S00042413</t>
  </si>
  <si>
    <t>S00043993</t>
  </si>
  <si>
    <t>S00045507</t>
  </si>
  <si>
    <t>S00045525</t>
  </si>
  <si>
    <t>S00051643</t>
  </si>
  <si>
    <t>S00053156</t>
  </si>
  <si>
    <t>S00053157</t>
  </si>
  <si>
    <t>S00053175</t>
  </si>
  <si>
    <t>S00056184</t>
  </si>
  <si>
    <t>S00057762</t>
  </si>
  <si>
    <t>S00057765</t>
  </si>
  <si>
    <t>S00068441</t>
  </si>
  <si>
    <t>S00069970</t>
  </si>
  <si>
    <t>S00069985</t>
  </si>
  <si>
    <t>S00071498</t>
  </si>
  <si>
    <t>S00073062</t>
  </si>
  <si>
    <t>S00074560</t>
  </si>
  <si>
    <t>S00074576</t>
  </si>
  <si>
    <t>S00076124</t>
  </si>
  <si>
    <t>S00077619</t>
  </si>
  <si>
    <t>S00077638</t>
  </si>
  <si>
    <t>S00077654</t>
  </si>
  <si>
    <t>S00080678</t>
  </si>
  <si>
    <t>S00082211</t>
  </si>
  <si>
    <t>S00082243</t>
  </si>
  <si>
    <t>S00085271</t>
  </si>
  <si>
    <t>S00088345</t>
  </si>
  <si>
    <t>S00089894</t>
  </si>
  <si>
    <t>S00091423</t>
  </si>
  <si>
    <t>S00092938</t>
  </si>
  <si>
    <t>S00094431</t>
  </si>
  <si>
    <t>S00100551</t>
  </si>
  <si>
    <t>S00121989</t>
  </si>
  <si>
    <t>S00125051</t>
  </si>
  <si>
    <t>S00129623</t>
  </si>
  <si>
    <t>S00131151</t>
  </si>
  <si>
    <t>S00135742</t>
  </si>
  <si>
    <t>S00141879</t>
  </si>
  <si>
    <t>S00149562</t>
  </si>
  <si>
    <t>S00155633</t>
  </si>
  <si>
    <t>S00155651</t>
  </si>
  <si>
    <t>S00155668</t>
  </si>
  <si>
    <t>S00157198</t>
  </si>
  <si>
    <t>S00160224</t>
  </si>
  <si>
    <t>S00163284</t>
  </si>
  <si>
    <t>S00163299</t>
  </si>
  <si>
    <t>S00169438</t>
  </si>
  <si>
    <t>S00170968</t>
  </si>
  <si>
    <t>S00172480</t>
  </si>
  <si>
    <t>S00175523</t>
  </si>
  <si>
    <t>S00175558</t>
  </si>
  <si>
    <t>S00177086</t>
  </si>
  <si>
    <t>S00180113</t>
  </si>
  <si>
    <t>S00183208</t>
  </si>
  <si>
    <t>S00187761</t>
  </si>
  <si>
    <t>S00189309</t>
  </si>
  <si>
    <t>S00189342</t>
  </si>
  <si>
    <t>S00005337</t>
  </si>
  <si>
    <t>S00006864</t>
  </si>
  <si>
    <t>S00006866</t>
  </si>
  <si>
    <t>S00006898</t>
  </si>
  <si>
    <t>S00008377</t>
  </si>
  <si>
    <t>S00011490</t>
  </si>
  <si>
    <t>S00013002</t>
  </si>
  <si>
    <t>S00013018</t>
  </si>
  <si>
    <t>S00016061</t>
  </si>
  <si>
    <t>S00029797</t>
  </si>
  <si>
    <t>S00031364</t>
  </si>
  <si>
    <t>S00051270</t>
  </si>
  <si>
    <t>S00055843</t>
  </si>
  <si>
    <t>S00057374</t>
  </si>
  <si>
    <t>S00057389</t>
  </si>
  <si>
    <t>S00058903</t>
  </si>
  <si>
    <t>S00064987</t>
  </si>
  <si>
    <t>S00065041</t>
  </si>
  <si>
    <t>S00069577</t>
  </si>
  <si>
    <t>S00069595</t>
  </si>
  <si>
    <t>S00078794</t>
  </si>
  <si>
    <t>S00081871</t>
  </si>
  <si>
    <t>S00086425</t>
  </si>
  <si>
    <t>S00089467</t>
  </si>
  <si>
    <t>S00089518</t>
  </si>
  <si>
    <t>S00090998</t>
  </si>
  <si>
    <t>S00091051</t>
  </si>
  <si>
    <t>S00095590</t>
  </si>
  <si>
    <t>S00095638</t>
  </si>
  <si>
    <t>S00098647</t>
  </si>
  <si>
    <t>S00100212</t>
  </si>
  <si>
    <t>S00101707</t>
  </si>
  <si>
    <t>S00101710</t>
  </si>
  <si>
    <t>S00109377</t>
  </si>
  <si>
    <t>S00109408</t>
  </si>
  <si>
    <t>S00110940</t>
  </si>
  <si>
    <t>S00115477</t>
  </si>
  <si>
    <t>S00117008</t>
  </si>
  <si>
    <t>S00117027</t>
  </si>
  <si>
    <t>S00117041</t>
  </si>
  <si>
    <t>S00117042</t>
  </si>
  <si>
    <t>S00120067</t>
  </si>
  <si>
    <t>S00123129</t>
  </si>
  <si>
    <t>S00124660</t>
  </si>
  <si>
    <t>S00132324</t>
  </si>
  <si>
    <t>S00133888</t>
  </si>
  <si>
    <t>S00135368</t>
  </si>
  <si>
    <t>S00139960</t>
  </si>
  <si>
    <t>S00143054</t>
  </si>
  <si>
    <t>S00150670</t>
  </si>
  <si>
    <t>S00153728</t>
  </si>
  <si>
    <t>S00156804</t>
  </si>
  <si>
    <t>S00164438</t>
  </si>
  <si>
    <t>S00164456</t>
  </si>
  <si>
    <t>S00166002</t>
  </si>
  <si>
    <t>S00167514</t>
  </si>
  <si>
    <t>S00167533</t>
  </si>
  <si>
    <t>S00167534</t>
  </si>
  <si>
    <t>S00169061</t>
  </si>
  <si>
    <t>S00170594</t>
  </si>
  <si>
    <t>S00172138</t>
  </si>
  <si>
    <t>S00175148</t>
  </si>
  <si>
    <t>S00176680</t>
  </si>
  <si>
    <t>S00176696</t>
  </si>
  <si>
    <t>S00178243</t>
  </si>
  <si>
    <t>S00179773</t>
  </si>
  <si>
    <t>S00181269</t>
  </si>
  <si>
    <t>S00181270</t>
  </si>
  <si>
    <t>S00185909</t>
  </si>
  <si>
    <t>S00001274</t>
  </si>
  <si>
    <t>S00002088</t>
  </si>
  <si>
    <t>S00002226</t>
  </si>
  <si>
    <t>S00002855</t>
  </si>
  <si>
    <t>S00003175</t>
  </si>
  <si>
    <t>S00004944</t>
  </si>
  <si>
    <t>S00005898</t>
  </si>
  <si>
    <t>S00006474</t>
  </si>
  <si>
    <t>S00007768</t>
  </si>
  <si>
    <t>S00011080</t>
  </si>
  <si>
    <t>S00011081</t>
  </si>
  <si>
    <t>S00011268</t>
  </si>
  <si>
    <t>S00012339</t>
  </si>
  <si>
    <t>S00017184</t>
  </si>
  <si>
    <t>S00017813</t>
  </si>
  <si>
    <t>S00018103</t>
  </si>
  <si>
    <t>S00018104</t>
  </si>
  <si>
    <t>S00018716</t>
  </si>
  <si>
    <t>S00019056</t>
  </si>
  <si>
    <t>S00019071</t>
  </si>
  <si>
    <t>S00020261</t>
  </si>
  <si>
    <t>S00021164</t>
  </si>
  <si>
    <t>S00021537</t>
  </si>
  <si>
    <t>S00022405</t>
  </si>
  <si>
    <t>S00022759</t>
  </si>
  <si>
    <t>S00022760</t>
  </si>
  <si>
    <t>S00023322</t>
  </si>
  <si>
    <t>S00023663</t>
  </si>
  <si>
    <t>S00024272</t>
  </si>
  <si>
    <t>S00024596</t>
  </si>
  <si>
    <t>S00024598</t>
  </si>
  <si>
    <t>S00025787</t>
  </si>
  <si>
    <t>S00026363</t>
  </si>
  <si>
    <t>S00026567</t>
  </si>
  <si>
    <t>S00027009</t>
  </si>
  <si>
    <t>S00027655</t>
  </si>
  <si>
    <t>S00027657</t>
  </si>
  <si>
    <t>S00028524</t>
  </si>
  <si>
    <t>S00030361</t>
  </si>
  <si>
    <t>S00033385</t>
  </si>
  <si>
    <t>S00034643</t>
  </si>
  <si>
    <t>S00035001</t>
  </si>
  <si>
    <t>S00035560</t>
  </si>
  <si>
    <t>S00038044</t>
  </si>
  <si>
    <t>S00039880</t>
  </si>
  <si>
    <t>S00040762</t>
  </si>
  <si>
    <t>S00041035</t>
  </si>
  <si>
    <t>S00041120</t>
  </si>
  <si>
    <t>S00041122</t>
  </si>
  <si>
    <t>S00042650</t>
  </si>
  <si>
    <t>S00043825</t>
  </si>
  <si>
    <t>S00044096</t>
  </si>
  <si>
    <t>S00044927</t>
  </si>
  <si>
    <t>S00045370</t>
  </si>
  <si>
    <t>S00046613</t>
  </si>
  <si>
    <t>S00047240</t>
  </si>
  <si>
    <t>S00047548</t>
  </si>
  <si>
    <t>S00048124</t>
  </si>
  <si>
    <t>S00048126</t>
  </si>
  <si>
    <t>S00048414</t>
  </si>
  <si>
    <t>S00048718</t>
  </si>
  <si>
    <t>S00048770</t>
  </si>
  <si>
    <t>S00049313</t>
  </si>
  <si>
    <t>S00049943</t>
  </si>
  <si>
    <t>S00050232</t>
  </si>
  <si>
    <t>S00050234</t>
  </si>
  <si>
    <t>S00051184</t>
  </si>
  <si>
    <t>S00051473</t>
  </si>
  <si>
    <t>S00051490</t>
  </si>
  <si>
    <t>S00052731</t>
  </si>
  <si>
    <t>S00053359</t>
  </si>
  <si>
    <t>S00053665</t>
  </si>
  <si>
    <t>S00054109</t>
  </si>
  <si>
    <t>S00054535</t>
  </si>
  <si>
    <t>S00057595</t>
  </si>
  <si>
    <t>S00058510</t>
  </si>
  <si>
    <t>S00058851</t>
  </si>
  <si>
    <t>S00059397</t>
  </si>
  <si>
    <t>S00059446</t>
  </si>
  <si>
    <t>S00060672</t>
  </si>
  <si>
    <t>S00060924</t>
  </si>
  <si>
    <t>S00061571</t>
  </si>
  <si>
    <t>S00063730</t>
  </si>
  <si>
    <t>S00066350</t>
  </si>
  <si>
    <t>S00066791</t>
  </si>
  <si>
    <t>S00067061</t>
  </si>
  <si>
    <t>S00067877</t>
  </si>
  <si>
    <t>S00068031</t>
  </si>
  <si>
    <t>S00068968</t>
  </si>
  <si>
    <t>S00069562</t>
  </si>
  <si>
    <t>S00070156</t>
  </si>
  <si>
    <t>S00070479</t>
  </si>
  <si>
    <t>S00071365</t>
  </si>
  <si>
    <t>S00071379</t>
  </si>
  <si>
    <t>S00071685</t>
  </si>
  <si>
    <t>S00072604</t>
  </si>
  <si>
    <t>S00073182</t>
  </si>
  <si>
    <t>S00074779</t>
  </si>
  <si>
    <t>S00075088</t>
  </si>
  <si>
    <t>S00075969</t>
  </si>
  <si>
    <t>S00076225</t>
  </si>
  <si>
    <t>S00077824</t>
  </si>
  <si>
    <t>S00078145</t>
  </si>
  <si>
    <t>S00078743</t>
  </si>
  <si>
    <t>S00082381</t>
  </si>
  <si>
    <t>S00082993</t>
  </si>
  <si>
    <t>S00083177</t>
  </si>
  <si>
    <t>S00084844</t>
  </si>
  <si>
    <t>S00085779</t>
  </si>
  <si>
    <t>S00087327</t>
  </si>
  <si>
    <t>S00088532</t>
  </si>
  <si>
    <t>S00088856</t>
  </si>
  <si>
    <t>S00089094</t>
  </si>
  <si>
    <t>S00090047</t>
  </si>
  <si>
    <t>S00090064</t>
  </si>
  <si>
    <t>S00091252</t>
  </si>
  <si>
    <t>S00091526</t>
  </si>
  <si>
    <t>S00091916</t>
  </si>
  <si>
    <t>S00091917</t>
  </si>
  <si>
    <t>S00092493</t>
  </si>
  <si>
    <t>S00092782</t>
  </si>
  <si>
    <t>S00094958</t>
  </si>
  <si>
    <t>S00096185</t>
  </si>
  <si>
    <t>S00096763</t>
  </si>
  <si>
    <t>S00096947</t>
  </si>
  <si>
    <t>S00099210</t>
  </si>
  <si>
    <t>S00099260</t>
  </si>
  <si>
    <t>S00099262</t>
  </si>
  <si>
    <t>S00100143</t>
  </si>
  <si>
    <t>S00100432</t>
  </si>
  <si>
    <t>S00100451</t>
  </si>
  <si>
    <t>S00101353</t>
  </si>
  <si>
    <t>S00101982</t>
  </si>
  <si>
    <t>S00102304</t>
  </si>
  <si>
    <t>S00102627</t>
  </si>
  <si>
    <t>S00102864</t>
  </si>
  <si>
    <t>S00103764</t>
  </si>
  <si>
    <t>S00105022</t>
  </si>
  <si>
    <t>S00105023</t>
  </si>
  <si>
    <t>S00105025</t>
  </si>
  <si>
    <t>S00106552</t>
  </si>
  <si>
    <t>S00106555</t>
  </si>
  <si>
    <t>S00107217</t>
  </si>
  <si>
    <t>S00107793</t>
  </si>
  <si>
    <t>S00109885</t>
  </si>
  <si>
    <t>S00109886</t>
  </si>
  <si>
    <t>S00110258</t>
  </si>
  <si>
    <t>S00111808</t>
  </si>
  <si>
    <t>S00113032</t>
  </si>
  <si>
    <t>S00113914</t>
  </si>
  <si>
    <t>S00115120</t>
  </si>
  <si>
    <t>S00116378</t>
  </si>
  <si>
    <t>S00116839</t>
  </si>
  <si>
    <t>S00117264</t>
  </si>
  <si>
    <t>S00117570</t>
  </si>
  <si>
    <t>S00117602</t>
  </si>
  <si>
    <t>S00118182</t>
  </si>
  <si>
    <t>S00119900</t>
  </si>
  <si>
    <t>S00120968</t>
  </si>
  <si>
    <t>S00121243</t>
  </si>
  <si>
    <t>S00121564</t>
  </si>
  <si>
    <t>S00122499</t>
  </si>
  <si>
    <t>S00124490</t>
  </si>
  <si>
    <t>S00124930</t>
  </si>
  <si>
    <t>S00125255</t>
  </si>
  <si>
    <t>S00125816</t>
  </si>
  <si>
    <t>S00126172</t>
  </si>
  <si>
    <t>S00126734</t>
  </si>
  <si>
    <t>S00127345</t>
  </si>
  <si>
    <t>S00128298</t>
  </si>
  <si>
    <t>S00129503</t>
  </si>
  <si>
    <t>S00130423</t>
  </si>
  <si>
    <t>S00131695</t>
  </si>
  <si>
    <t>S00133210</t>
  </si>
  <si>
    <t>S00136865</t>
  </si>
  <si>
    <t>S00137475</t>
  </si>
  <si>
    <t>S00137818</t>
  </si>
  <si>
    <t>S00138412</t>
  </si>
  <si>
    <t>S00140538</t>
  </si>
  <si>
    <t>S00141760</t>
  </si>
  <si>
    <t>S00142985</t>
  </si>
  <si>
    <t>S00143581</t>
  </si>
  <si>
    <t>S00144378</t>
  </si>
  <si>
    <t>S00144533</t>
  </si>
  <si>
    <t>S00149122</t>
  </si>
  <si>
    <t>S00150310</t>
  </si>
  <si>
    <t>S00151213</t>
  </si>
  <si>
    <t>S00155224</t>
  </si>
  <si>
    <t>S00156432</t>
  </si>
  <si>
    <t>S00156771</t>
  </si>
  <si>
    <t>S00158147</t>
  </si>
  <si>
    <t>S00159679</t>
  </si>
  <si>
    <t>S00160120</t>
  </si>
  <si>
    <t>S00161022</t>
  </si>
  <si>
    <t>S00161363</t>
  </si>
  <si>
    <t>S00163162</t>
  </si>
  <si>
    <t>S00163182</t>
  </si>
  <si>
    <t>S00164404</t>
  </si>
  <si>
    <t>S00164405</t>
  </si>
  <si>
    <t>S00164711</t>
  </si>
  <si>
    <t>S00164982</t>
  </si>
  <si>
    <t>S00165015</t>
  </si>
  <si>
    <t>S00165018</t>
  </si>
  <si>
    <t>S00165952</t>
  </si>
  <si>
    <t>S00166581</t>
  </si>
  <si>
    <t>S00167771</t>
  </si>
  <si>
    <t>S00168043</t>
  </si>
  <si>
    <t>S00168094</t>
  </si>
  <si>
    <t>S00168673</t>
  </si>
  <si>
    <t>S00172702</t>
  </si>
  <si>
    <t>S00172988</t>
  </si>
  <si>
    <t>S00173007</t>
  </si>
  <si>
    <t>S00173243</t>
  </si>
  <si>
    <t>S00173245</t>
  </si>
  <si>
    <t>S00173447</t>
  </si>
  <si>
    <t>S00173586</t>
  </si>
  <si>
    <t>S00174520</t>
  </si>
  <si>
    <t>S00176321</t>
  </si>
  <si>
    <t>S00176935</t>
  </si>
  <si>
    <t>S00177581</t>
  </si>
  <si>
    <t>S00177834</t>
  </si>
  <si>
    <t>S00177853</t>
  </si>
  <si>
    <t>S00178479</t>
  </si>
  <si>
    <t>S00180318</t>
  </si>
  <si>
    <t>S00180640</t>
  </si>
  <si>
    <t>S00181845</t>
  </si>
  <si>
    <t>S00181863</t>
  </si>
  <si>
    <t>S00181880</t>
  </si>
  <si>
    <t>S00182630</t>
  </si>
  <si>
    <t>S00184293</t>
  </si>
  <si>
    <t>S00187966</t>
  </si>
  <si>
    <t>S00188749</t>
  </si>
  <si>
    <t>S00188750</t>
  </si>
  <si>
    <t>S00188884</t>
  </si>
  <si>
    <t>S00189173</t>
  </si>
  <si>
    <t>S00189192</t>
  </si>
  <si>
    <t>S00189514</t>
  </si>
  <si>
    <t>S00016032</t>
  </si>
  <si>
    <t>S00016220</t>
  </si>
  <si>
    <t>S00016407</t>
  </si>
  <si>
    <t>S00016592</t>
  </si>
  <si>
    <t>S00017172</t>
  </si>
  <si>
    <t>S00017189</t>
  </si>
  <si>
    <t>S00017374</t>
  </si>
  <si>
    <t>S00017802</t>
  </si>
  <si>
    <t>S00017853</t>
  </si>
  <si>
    <t>S00017921</t>
  </si>
  <si>
    <t>S00017954</t>
  </si>
  <si>
    <t>S00018159</t>
  </si>
  <si>
    <t>S00019346</t>
  </si>
  <si>
    <t>S00019381</t>
  </si>
  <si>
    <t>S00019399</t>
  </si>
  <si>
    <t>S00020638</t>
  </si>
  <si>
    <t>S00021133</t>
  </si>
  <si>
    <t>S00021167</t>
  </si>
  <si>
    <t>S00022120</t>
  </si>
  <si>
    <t>S00022392</t>
  </si>
  <si>
    <t>S00022407</t>
  </si>
  <si>
    <t>S00022425</t>
  </si>
  <si>
    <t>S00022526</t>
  </si>
  <si>
    <t>S00022562</t>
  </si>
  <si>
    <t>S00023291</t>
  </si>
  <si>
    <t>S00023496</t>
  </si>
  <si>
    <t>S00023497</t>
  </si>
  <si>
    <t>S00023647</t>
  </si>
  <si>
    <t>S00023939</t>
  </si>
  <si>
    <t>S00024075</t>
  </si>
  <si>
    <t>S00025485</t>
  </si>
  <si>
    <t>S00026096</t>
  </si>
  <si>
    <t>S00026709</t>
  </si>
  <si>
    <t>S00026741</t>
  </si>
  <si>
    <t>S00026742</t>
  </si>
  <si>
    <t>S00027116</t>
  </si>
  <si>
    <t>S00027645</t>
  </si>
  <si>
    <t>S00028511</t>
  </si>
  <si>
    <t>S00028577</t>
  </si>
  <si>
    <t>S00028631</t>
  </si>
  <si>
    <t>S00029767</t>
  </si>
  <si>
    <t>S00029990</t>
  </si>
  <si>
    <t>S00030007</t>
  </si>
  <si>
    <t>S00030331</t>
  </si>
  <si>
    <t>S00030958</t>
  </si>
  <si>
    <t>S00031606</t>
  </si>
  <si>
    <t>S00031691</t>
  </si>
  <si>
    <t>S00031705</t>
  </si>
  <si>
    <t>S00031929</t>
  </si>
  <si>
    <t>S00033136</t>
  </si>
  <si>
    <t>S00033389</t>
  </si>
  <si>
    <t>S00033748</t>
  </si>
  <si>
    <t>S00034376</t>
  </si>
  <si>
    <t>S00034632</t>
  </si>
  <si>
    <t>S00034649</t>
  </si>
  <si>
    <t>S00034717</t>
  </si>
  <si>
    <t>S00034921</t>
  </si>
  <si>
    <t>S00035907</t>
  </si>
  <si>
    <t>S00035958</t>
  </si>
  <si>
    <t>S00036093</t>
  </si>
  <si>
    <t>S00036108</t>
  </si>
  <si>
    <t>S00036159</t>
  </si>
  <si>
    <t>S00036229</t>
  </si>
  <si>
    <t>S00036313</t>
  </si>
  <si>
    <t>S00036314</t>
  </si>
  <si>
    <t>S00036331</t>
  </si>
  <si>
    <t>S00037434</t>
  </si>
  <si>
    <t>S00037656</t>
  </si>
  <si>
    <t>S00037658</t>
  </si>
  <si>
    <t>S00037758</t>
  </si>
  <si>
    <t>S00038048</t>
  </si>
  <si>
    <t>S00038336</t>
  </si>
  <si>
    <t>S00038590</t>
  </si>
  <si>
    <t>S00038608</t>
  </si>
  <si>
    <t>S00038933</t>
  </si>
  <si>
    <t>S00039000</t>
  </si>
  <si>
    <t>S00039272</t>
  </si>
  <si>
    <t>S00039576</t>
  </si>
  <si>
    <t>S00039866</t>
  </si>
  <si>
    <t>S00040461</t>
  </si>
  <si>
    <t>S00040701</t>
  </si>
  <si>
    <t>S00040854</t>
  </si>
  <si>
    <t>S00043573</t>
  </si>
  <si>
    <t>S00043605</t>
  </si>
  <si>
    <t>S00044081</t>
  </si>
  <si>
    <t>S00044084</t>
  </si>
  <si>
    <t>S00044115</t>
  </si>
  <si>
    <t>S00044166</t>
  </si>
  <si>
    <t>S00044457</t>
  </si>
  <si>
    <t>S00044458</t>
  </si>
  <si>
    <t>S00045509</t>
  </si>
  <si>
    <t>S00045629</t>
  </si>
  <si>
    <t>S00046887</t>
  </si>
  <si>
    <t>S00047022</t>
  </si>
  <si>
    <t>S00047023</t>
  </si>
  <si>
    <t>S00047192</t>
  </si>
  <si>
    <t>S00048130</t>
  </si>
  <si>
    <t>S00048368</t>
  </si>
  <si>
    <t>S00048570</t>
  </si>
  <si>
    <t>S00048722</t>
  </si>
  <si>
    <t>S00049504</t>
  </si>
  <si>
    <t>S00051256</t>
  </si>
  <si>
    <t>S00051409</t>
  </si>
  <si>
    <t>S00051427</t>
  </si>
  <si>
    <t>S00051442</t>
  </si>
  <si>
    <t>S00051476</t>
  </si>
  <si>
    <t>S00051802</t>
  </si>
  <si>
    <t>S00051818</t>
  </si>
  <si>
    <t>S00052701</t>
  </si>
  <si>
    <t>S00052703</t>
  </si>
  <si>
    <t>S00053108</t>
  </si>
  <si>
    <t>S00053653</t>
  </si>
  <si>
    <t>S00053891</t>
  </si>
  <si>
    <t>S00054094</t>
  </si>
  <si>
    <t>S00054284</t>
  </si>
  <si>
    <t>S00054485</t>
  </si>
  <si>
    <t>S00054571</t>
  </si>
  <si>
    <t>S00054573</t>
  </si>
  <si>
    <t>S00055423</t>
  </si>
  <si>
    <t>S00055626</t>
  </si>
  <si>
    <t>S00055761</t>
  </si>
  <si>
    <t>S00056101</t>
  </si>
  <si>
    <t>S00056221</t>
  </si>
  <si>
    <t>S00056375</t>
  </si>
  <si>
    <t>S00056391</t>
  </si>
  <si>
    <t>S00057514</t>
  </si>
  <si>
    <t>S00057716</t>
  </si>
  <si>
    <t>S00057733</t>
  </si>
  <si>
    <t>S00070485</t>
  </si>
  <si>
    <t>S00071317</t>
  </si>
  <si>
    <t>S00071335</t>
  </si>
  <si>
    <t>S00072676</t>
  </si>
  <si>
    <t>S00073185</t>
  </si>
  <si>
    <t>S00075651</t>
  </si>
  <si>
    <t>S00075701</t>
  </si>
  <si>
    <t>S00075889</t>
  </si>
  <si>
    <t>S00075976</t>
  </si>
  <si>
    <t>S00076010</t>
  </si>
  <si>
    <t>S00076585</t>
  </si>
  <si>
    <t>S00076602</t>
  </si>
  <si>
    <t>S00077233</t>
  </si>
  <si>
    <t>S00077438</t>
  </si>
  <si>
    <t>S00077453</t>
  </si>
  <si>
    <t>S00077489</t>
  </si>
  <si>
    <t>S00077539</t>
  </si>
  <si>
    <t>S00077744</t>
  </si>
  <si>
    <t>S00077761</t>
  </si>
  <si>
    <t>S00078763</t>
  </si>
  <si>
    <t>S00078780</t>
  </si>
  <si>
    <t>S00078933</t>
  </si>
  <si>
    <t>S00078949</t>
  </si>
  <si>
    <t>S00078965</t>
  </si>
  <si>
    <t>S00078968</t>
  </si>
  <si>
    <t>S00079070</t>
  </si>
  <si>
    <t>S00079137</t>
  </si>
  <si>
    <t>S00079339</t>
  </si>
  <si>
    <t>S00080566</t>
  </si>
  <si>
    <t>S00082059</t>
  </si>
  <si>
    <t>S00082401</t>
  </si>
  <si>
    <t>S00082725</t>
  </si>
  <si>
    <t>S00083623</t>
  </si>
  <si>
    <t>S00083879</t>
  </si>
  <si>
    <t>S00084236</t>
  </si>
  <si>
    <t>S00084865</t>
  </si>
  <si>
    <t>S00084867</t>
  </si>
  <si>
    <t>S00085105</t>
  </si>
  <si>
    <t>S00085120</t>
  </si>
  <si>
    <t>S00085172</t>
  </si>
  <si>
    <t>S00085238</t>
  </si>
  <si>
    <t>S00085765</t>
  </si>
  <si>
    <t>S00086411</t>
  </si>
  <si>
    <t>S00086412</t>
  </si>
  <si>
    <t>S00086717</t>
  </si>
  <si>
    <t>S00086819</t>
  </si>
  <si>
    <t>S00087313</t>
  </si>
  <si>
    <t>S00088113</t>
  </si>
  <si>
    <t>S00088114</t>
  </si>
  <si>
    <t>S00088147</t>
  </si>
  <si>
    <t>S00088250</t>
  </si>
  <si>
    <t>S00088317</t>
  </si>
  <si>
    <t>S00089081</t>
  </si>
  <si>
    <t>S00089100</t>
  </si>
  <si>
    <t>S00089641</t>
  </si>
  <si>
    <t>S00089675</t>
  </si>
  <si>
    <t>S00089745</t>
  </si>
  <si>
    <t>S00089795</t>
  </si>
  <si>
    <t>S00089999</t>
  </si>
  <si>
    <t>S00090066</t>
  </si>
  <si>
    <t>S00090815</t>
  </si>
  <si>
    <t>S00091514</t>
  </si>
  <si>
    <t>S00091531</t>
  </si>
  <si>
    <t>S00092500</t>
  </si>
  <si>
    <t>S00093435</t>
  </si>
  <si>
    <t>S00093874</t>
  </si>
  <si>
    <t>S00094284</t>
  </si>
  <si>
    <t>S00094659</t>
  </si>
  <si>
    <t>S00094964</t>
  </si>
  <si>
    <t>S00095796</t>
  </si>
  <si>
    <t>S00097464</t>
  </si>
  <si>
    <t>S00097632</t>
  </si>
  <si>
    <t>S00098602</t>
  </si>
  <si>
    <t>S00100371</t>
  </si>
  <si>
    <t>S00100573</t>
  </si>
  <si>
    <t>S00101067</t>
  </si>
  <si>
    <t>S00101524</t>
  </si>
  <si>
    <t>S00101881</t>
  </si>
  <si>
    <t>S00101934</t>
  </si>
  <si>
    <t>S00102069</t>
  </si>
  <si>
    <t>S00102105</t>
  </si>
  <si>
    <t>S00102612</t>
  </si>
  <si>
    <t>S00103057</t>
  </si>
  <si>
    <t>S00103242</t>
  </si>
  <si>
    <t>S00103771</t>
  </si>
  <si>
    <t>S00104142</t>
  </si>
  <si>
    <t>S00105281</t>
  </si>
  <si>
    <t>S00106251</t>
  </si>
  <si>
    <t>S00107851</t>
  </si>
  <si>
    <t>S00108055</t>
  </si>
  <si>
    <t>S00108718</t>
  </si>
  <si>
    <t>S00109361</t>
  </si>
  <si>
    <t>S00109703</t>
  </si>
  <si>
    <t>S00109736</t>
  </si>
  <si>
    <t>S00109873</t>
  </si>
  <si>
    <t>S00110502</t>
  </si>
  <si>
    <t>S00111165</t>
  </si>
  <si>
    <t>S00111200</t>
  </si>
  <si>
    <t>S00111285</t>
  </si>
  <si>
    <t>S00111438</t>
  </si>
  <si>
    <t>S00112729</t>
  </si>
  <si>
    <t>S00112780</t>
  </si>
  <si>
    <t>S00113577</t>
  </si>
  <si>
    <t>S00114311</t>
  </si>
  <si>
    <t>S00114361</t>
  </si>
  <si>
    <t>S00115431</t>
  </si>
  <si>
    <t>S00115686</t>
  </si>
  <si>
    <t>S00117252</t>
  </si>
  <si>
    <t>S00117334</t>
  </si>
  <si>
    <t>S00117368</t>
  </si>
  <si>
    <t>S00117421</t>
  </si>
  <si>
    <t>S00118167</t>
  </si>
  <si>
    <t>S00118578</t>
  </si>
  <si>
    <t>S00118748</t>
  </si>
  <si>
    <t>S00118813</t>
  </si>
  <si>
    <t>S00118883</t>
  </si>
  <si>
    <t>S00119051</t>
  </si>
  <si>
    <t>S00119697</t>
  </si>
  <si>
    <t>S00120276</t>
  </si>
  <si>
    <t>S00120363</t>
  </si>
  <si>
    <t>S00120396</t>
  </si>
  <si>
    <t>S00120955</t>
  </si>
  <si>
    <t>S00121619</t>
  </si>
  <si>
    <t>S00121774</t>
  </si>
  <si>
    <t>S00123097</t>
  </si>
  <si>
    <t>S00123099</t>
  </si>
  <si>
    <t>S00124271</t>
  </si>
  <si>
    <t>S00124695</t>
  </si>
  <si>
    <t>S00124698</t>
  </si>
  <si>
    <t>S00124883</t>
  </si>
  <si>
    <t>S00125070</t>
  </si>
  <si>
    <t>S00125563</t>
  </si>
  <si>
    <t>S00126142</t>
  </si>
  <si>
    <t>S00126482</t>
  </si>
  <si>
    <t>S00126753</t>
  </si>
  <si>
    <t>S00126787</t>
  </si>
  <si>
    <t>S00127332</t>
  </si>
  <si>
    <t>S00127687</t>
  </si>
  <si>
    <t>S00127739</t>
  </si>
  <si>
    <t>S00128044</t>
  </si>
  <si>
    <t>S00128863</t>
  </si>
  <si>
    <t>S00129439</t>
  </si>
  <si>
    <t>S00129660</t>
  </si>
  <si>
    <t>S00130596</t>
  </si>
  <si>
    <t>S00130597</t>
  </si>
  <si>
    <t>S00130731</t>
  </si>
  <si>
    <t>S00130816</t>
  </si>
  <si>
    <t>S00131311</t>
  </si>
  <si>
    <t>S00132125</t>
  </si>
  <si>
    <t>S00132549</t>
  </si>
  <si>
    <t>S00132584</t>
  </si>
  <si>
    <t>S00132654</t>
  </si>
  <si>
    <t>S00133197</t>
  </si>
  <si>
    <t>S00134064</t>
  </si>
  <si>
    <t>S00134080</t>
  </si>
  <si>
    <t>S00134130</t>
  </si>
  <si>
    <t>S00135340</t>
  </si>
  <si>
    <t>S00135373</t>
  </si>
  <si>
    <t>S00135389</t>
  </si>
  <si>
    <t>S00135763</t>
  </si>
  <si>
    <t>S00135935</t>
  </si>
  <si>
    <t>S00137123</t>
  </si>
  <si>
    <t>S00137294</t>
  </si>
  <si>
    <t>S00138722</t>
  </si>
  <si>
    <t>S00138841</t>
  </si>
  <si>
    <t>S00138976</t>
  </si>
  <si>
    <t>S00139912</t>
  </si>
  <si>
    <t>S00140471</t>
  </si>
  <si>
    <t>S00140523</t>
  </si>
  <si>
    <t>S00141493</t>
  </si>
  <si>
    <t>S00141749</t>
  </si>
  <si>
    <t>S00141816</t>
  </si>
  <si>
    <t>S00142069</t>
  </si>
  <si>
    <t>S00142378</t>
  </si>
  <si>
    <t>S00143210</t>
  </si>
  <si>
    <t>S00143262</t>
  </si>
  <si>
    <t>S00143549</t>
  </si>
  <si>
    <t>S00143566</t>
  </si>
  <si>
    <t>S00143568</t>
  </si>
  <si>
    <t>S00144790</t>
  </si>
  <si>
    <t>S00144807</t>
  </si>
  <si>
    <t>S00144860</t>
  </si>
  <si>
    <t>S00144944</t>
  </si>
  <si>
    <t>S00145894</t>
  </si>
  <si>
    <t>S00146118</t>
  </si>
  <si>
    <t>S00146268</t>
  </si>
  <si>
    <t>S00146422</t>
  </si>
  <si>
    <t>S00146660</t>
  </si>
  <si>
    <t>S00147596</t>
  </si>
  <si>
    <t>S00147614</t>
  </si>
  <si>
    <t>S00148019</t>
  </si>
  <si>
    <t>S00148123</t>
  </si>
  <si>
    <t>S00149127</t>
  </si>
  <si>
    <t>S00149397</t>
  </si>
  <si>
    <t>S00149652</t>
  </si>
  <si>
    <t>S00149687</t>
  </si>
  <si>
    <t>S00150283</t>
  </si>
  <si>
    <t>S00150300</t>
  </si>
  <si>
    <t>S00150621</t>
  </si>
  <si>
    <t>S00151063</t>
  </si>
  <si>
    <t>S00152017</t>
  </si>
  <si>
    <t>S00152441</t>
  </si>
  <si>
    <t>S00152492</t>
  </si>
  <si>
    <t>S00153731</t>
  </si>
  <si>
    <t>S00153903</t>
  </si>
  <si>
    <t>S00154122</t>
  </si>
  <si>
    <t>S00155517</t>
  </si>
  <si>
    <t>S00155567</t>
  </si>
  <si>
    <t>S00155671</t>
  </si>
  <si>
    <t>S00155858</t>
  </si>
  <si>
    <t>S00155859</t>
  </si>
  <si>
    <t>S00156794</t>
  </si>
  <si>
    <t>S00156963</t>
  </si>
  <si>
    <t>S00157114</t>
  </si>
  <si>
    <t>S00157182</t>
  </si>
  <si>
    <t>S00157675</t>
  </si>
  <si>
    <t>S00158271</t>
  </si>
  <si>
    <t>S00158646</t>
  </si>
  <si>
    <t>S00158882</t>
  </si>
  <si>
    <t>S00160091</t>
  </si>
  <si>
    <t>S00160157</t>
  </si>
  <si>
    <t>S00160160</t>
  </si>
  <si>
    <t>S00160447</t>
  </si>
  <si>
    <t>S00160754</t>
  </si>
  <si>
    <t>S00161571</t>
  </si>
  <si>
    <t>S00161671</t>
  </si>
  <si>
    <t>S00161961</t>
  </si>
  <si>
    <t>S00161976</t>
  </si>
  <si>
    <t>S00162282</t>
  </si>
  <si>
    <t>S00162878</t>
  </si>
  <si>
    <t>S00163423</t>
  </si>
  <si>
    <t>S00164731</t>
  </si>
  <si>
    <t>S00164733</t>
  </si>
  <si>
    <t>S00164767</t>
  </si>
  <si>
    <t>S00165002</t>
  </si>
  <si>
    <t>S00165003</t>
  </si>
  <si>
    <t>S00165325</t>
  </si>
  <si>
    <t>S00165988</t>
  </si>
  <si>
    <t>S00166175</t>
  </si>
  <si>
    <t>S00166194</t>
  </si>
  <si>
    <t>S00166209</t>
  </si>
  <si>
    <t>S00166380</t>
  </si>
  <si>
    <t>S00166483</t>
  </si>
  <si>
    <t>S00166518</t>
  </si>
  <si>
    <t>S00166568</t>
  </si>
  <si>
    <t>S00167453</t>
  </si>
  <si>
    <t>S00168846</t>
  </si>
  <si>
    <t>S00169000</t>
  </si>
  <si>
    <t>S00169576</t>
  </si>
  <si>
    <t>S00169578</t>
  </si>
  <si>
    <t>S00169611</t>
  </si>
  <si>
    <t>S00170511</t>
  </si>
  <si>
    <t>S00170836</t>
  </si>
  <si>
    <t>S00170937</t>
  </si>
  <si>
    <t>S00171904</t>
  </si>
  <si>
    <t>S00172043</t>
  </si>
  <si>
    <t>S00172094</t>
  </si>
  <si>
    <t>S00172330</t>
  </si>
  <si>
    <t>S00172348</t>
  </si>
  <si>
    <t>S00173876</t>
  </si>
  <si>
    <t>S00173946</t>
  </si>
  <si>
    <t>S00173963</t>
  </si>
  <si>
    <t>S00174184</t>
  </si>
  <si>
    <t>S00174202</t>
  </si>
  <si>
    <t>S00174777</t>
  </si>
  <si>
    <t>S00174966</t>
  </si>
  <si>
    <t>S00175408</t>
  </si>
  <si>
    <t>S00175680</t>
  </si>
  <si>
    <t>S00177023</t>
  </si>
  <si>
    <t>S00177038</t>
  </si>
  <si>
    <t>S00177040</t>
  </si>
  <si>
    <t>S00177840</t>
  </si>
  <si>
    <t>S00178535</t>
  </si>
  <si>
    <t>S00178553</t>
  </si>
  <si>
    <t>S00180118</t>
  </si>
  <si>
    <t>S00180336</t>
  </si>
  <si>
    <t>S00181254</t>
  </si>
  <si>
    <t>S00181290</t>
  </si>
  <si>
    <t>S00183158</t>
  </si>
  <si>
    <t>S00183195</t>
  </si>
  <si>
    <t>S00183398</t>
  </si>
  <si>
    <t>S00183705</t>
  </si>
  <si>
    <t>S00184537</t>
  </si>
  <si>
    <t>S00184910</t>
  </si>
  <si>
    <t>S00186236</t>
  </si>
  <si>
    <t>S00186254</t>
  </si>
  <si>
    <t>S00186272</t>
  </si>
  <si>
    <t>S00186405</t>
  </si>
  <si>
    <t>S00187428</t>
  </si>
  <si>
    <t>S00187613</t>
  </si>
  <si>
    <t>S00187714</t>
  </si>
  <si>
    <t>S00187785</t>
  </si>
  <si>
    <t>S00188921</t>
  </si>
  <si>
    <t>S00190060</t>
  </si>
  <si>
    <t>S00190267</t>
  </si>
  <si>
    <t>S00190639</t>
  </si>
  <si>
    <t>S00190861</t>
  </si>
  <si>
    <t>S00190979</t>
  </si>
  <si>
    <t>S00018174</t>
  </si>
  <si>
    <t>S00021285</t>
  </si>
  <si>
    <t>S00022800</t>
  </si>
  <si>
    <t>S00024328</t>
  </si>
  <si>
    <t>S00025826</t>
  </si>
  <si>
    <t>S00032014</t>
  </si>
  <si>
    <t>S00033544</t>
  </si>
  <si>
    <t>S00038063</t>
  </si>
  <si>
    <t>S00038080</t>
  </si>
  <si>
    <t>S00039593</t>
  </si>
  <si>
    <t>S00041159</t>
  </si>
  <si>
    <t>S00041191</t>
  </si>
  <si>
    <t>S00042671</t>
  </si>
  <si>
    <t>S00044201</t>
  </si>
  <si>
    <t>S00044234</t>
  </si>
  <si>
    <t>S00045715</t>
  </si>
  <si>
    <t>S00050355</t>
  </si>
  <si>
    <t>S00051853</t>
  </si>
  <si>
    <t>S00054964</t>
  </si>
  <si>
    <t>S00056440</t>
  </si>
  <si>
    <t>S00056458</t>
  </si>
  <si>
    <t>S00057956</t>
  </si>
  <si>
    <t>S00071775</t>
  </si>
  <si>
    <t>S00074818</t>
  </si>
  <si>
    <t>S00077877</t>
  </si>
  <si>
    <t>S00077913</t>
  </si>
  <si>
    <t>S00079407</t>
  </si>
  <si>
    <t>S00080906</t>
  </si>
  <si>
    <t>S00080921</t>
  </si>
  <si>
    <t>S00084014</t>
  </si>
  <si>
    <t>S00088553</t>
  </si>
  <si>
    <t>S00094675</t>
  </si>
  <si>
    <t>S00096254</t>
  </si>
  <si>
    <t>S00097769</t>
  </si>
  <si>
    <t>S00099283</t>
  </si>
  <si>
    <t>S00105437</t>
  </si>
  <si>
    <t>S00108463</t>
  </si>
  <si>
    <t>S00111540</t>
  </si>
  <si>
    <t>S00113052</t>
  </si>
  <si>
    <t>S00113103</t>
  </si>
  <si>
    <t>S00116111</t>
  </si>
  <si>
    <t>S00120720</t>
  </si>
  <si>
    <t>S00122249</t>
  </si>
  <si>
    <t>S00123797</t>
  </si>
  <si>
    <t>S00126804</t>
  </si>
  <si>
    <t>S00129864</t>
  </si>
  <si>
    <t>S00134454</t>
  </si>
  <si>
    <t>S00137567</t>
  </si>
  <si>
    <t>S00139060</t>
  </si>
  <si>
    <t>S00140593</t>
  </si>
  <si>
    <t>S00140627</t>
  </si>
  <si>
    <t>S00140642</t>
  </si>
  <si>
    <t>S00146763</t>
  </si>
  <si>
    <t>S00149789</t>
  </si>
  <si>
    <t>S00152848</t>
  </si>
  <si>
    <t>S00152849</t>
  </si>
  <si>
    <t>S00154362</t>
  </si>
  <si>
    <t>S00160514</t>
  </si>
  <si>
    <t>S00162029</t>
  </si>
  <si>
    <t>S00165053</t>
  </si>
  <si>
    <t>S00165055</t>
  </si>
  <si>
    <t>S00165123</t>
  </si>
  <si>
    <t>S00166603</t>
  </si>
  <si>
    <t>S00166654</t>
  </si>
  <si>
    <t>S00168164</t>
  </si>
  <si>
    <t>S00171176</t>
  </si>
  <si>
    <t>S00171207</t>
  </si>
  <si>
    <t>S00171225</t>
  </si>
  <si>
    <t>S00172737</t>
  </si>
  <si>
    <t>S00174236</t>
  </si>
  <si>
    <t>S00174253</t>
  </si>
  <si>
    <t>S00183414</t>
  </si>
  <si>
    <t>S00189535</t>
  </si>
  <si>
    <t>S00191064</t>
  </si>
  <si>
    <t>S00020283</t>
  </si>
  <si>
    <t>S00020301</t>
  </si>
  <si>
    <t>S00021795</t>
  </si>
  <si>
    <t>S00023358</t>
  </si>
  <si>
    <t>S00026401</t>
  </si>
  <si>
    <t>S00027914</t>
  </si>
  <si>
    <t>S00029444</t>
  </si>
  <si>
    <t>S00032506</t>
  </si>
  <si>
    <t>S00034034</t>
  </si>
  <si>
    <t>S00034088</t>
  </si>
  <si>
    <t>S00038658</t>
  </si>
  <si>
    <t>S00038661</t>
  </si>
  <si>
    <t>S00043265</t>
  </si>
  <si>
    <t>S00044761</t>
  </si>
  <si>
    <t>S00046310</t>
  </si>
  <si>
    <t>S00050867</t>
  </si>
  <si>
    <t>S00052462</t>
  </si>
  <si>
    <t>S00057003</t>
  </si>
  <si>
    <t>S00075395</t>
  </si>
  <si>
    <t>S00075415</t>
  </si>
  <si>
    <t>S00076925</t>
  </si>
  <si>
    <t>S00083013</t>
  </si>
  <si>
    <t>S00084592</t>
  </si>
  <si>
    <t>S00095285</t>
  </si>
  <si>
    <t>S00098312</t>
  </si>
  <si>
    <t>S00098345</t>
  </si>
  <si>
    <t>S00099894</t>
  </si>
  <si>
    <t>S00101391</t>
  </si>
  <si>
    <t>S00104433</t>
  </si>
  <si>
    <t>S00107493</t>
  </si>
  <si>
    <t>S00110568</t>
  </si>
  <si>
    <t>S00110571</t>
  </si>
  <si>
    <t>S00112118</t>
  </si>
  <si>
    <t>S00113648</t>
  </si>
  <si>
    <t>S00113662</t>
  </si>
  <si>
    <t>S00118236</t>
  </si>
  <si>
    <t>S00119768</t>
  </si>
  <si>
    <t>S00121298</t>
  </si>
  <si>
    <t>S00127434</t>
  </si>
  <si>
    <t>S00128930</t>
  </si>
  <si>
    <t>S00130444</t>
  </si>
  <si>
    <t>S00130475</t>
  </si>
  <si>
    <t>S00131957</t>
  </si>
  <si>
    <t>S00131972</t>
  </si>
  <si>
    <t>S00132007</t>
  </si>
  <si>
    <t>S00133521</t>
  </si>
  <si>
    <t>S00133538</t>
  </si>
  <si>
    <t>S00135034</t>
  </si>
  <si>
    <t>S00138093</t>
  </si>
  <si>
    <t>S00138109</t>
  </si>
  <si>
    <t>S00139673</t>
  </si>
  <si>
    <t>S00141188</t>
  </si>
  <si>
    <t>S00144264</t>
  </si>
  <si>
    <t>S00148819</t>
  </si>
  <si>
    <t>S00153444</t>
  </si>
  <si>
    <t>S00154922</t>
  </si>
  <si>
    <t>S00161059</t>
  </si>
  <si>
    <t>S00161093</t>
  </si>
  <si>
    <t>S00162573</t>
  </si>
  <si>
    <t>S00162623</t>
  </si>
  <si>
    <t>S00164121</t>
  </si>
  <si>
    <t>S00164137</t>
  </si>
  <si>
    <t>S00164138</t>
  </si>
  <si>
    <t>S00167195</t>
  </si>
  <si>
    <t>S00170274</t>
  </si>
  <si>
    <t>S00171737</t>
  </si>
  <si>
    <t>S00174845</t>
  </si>
  <si>
    <t>S00180985</t>
  </si>
  <si>
    <t>S00183991</t>
  </si>
  <si>
    <t>S00185504</t>
  </si>
  <si>
    <t>S00187051</t>
  </si>
  <si>
    <t>S00187054</t>
  </si>
  <si>
    <t>S00188618</t>
  </si>
  <si>
    <t>S00015300</t>
  </si>
  <si>
    <t>S00016848</t>
  </si>
  <si>
    <t>S00019961</t>
  </si>
  <si>
    <t>S00021474</t>
  </si>
  <si>
    <t>S00021491</t>
  </si>
  <si>
    <t>S00022950</t>
  </si>
  <si>
    <t>S00022969</t>
  </si>
  <si>
    <t>S00023002</t>
  </si>
  <si>
    <t>S00023021</t>
  </si>
  <si>
    <t>S00029073</t>
  </si>
  <si>
    <t>S00029140</t>
  </si>
  <si>
    <t>S00033678</t>
  </si>
  <si>
    <t>S00035209</t>
  </si>
  <si>
    <t>S00038287</t>
  </si>
  <si>
    <t>S00041328</t>
  </si>
  <si>
    <t>S00042894</t>
  </si>
  <si>
    <t>S00044423</t>
  </si>
  <si>
    <t>S00052021</t>
  </si>
  <si>
    <t>S00071947</t>
  </si>
  <si>
    <t>S00073491</t>
  </si>
  <si>
    <t>S00073511</t>
  </si>
  <si>
    <t>S00074990</t>
  </si>
  <si>
    <t>S00076535</t>
  </si>
  <si>
    <t>S00076554</t>
  </si>
  <si>
    <t>S00078033</t>
  </si>
  <si>
    <t>S00078067</t>
  </si>
  <si>
    <t>S00079594</t>
  </si>
  <si>
    <t>S00081093</t>
  </si>
  <si>
    <t>S00087228</t>
  </si>
  <si>
    <t>S00091819</t>
  </si>
  <si>
    <t>S00091869</t>
  </si>
  <si>
    <t>S00093382</t>
  </si>
  <si>
    <t>S00097957</t>
  </si>
  <si>
    <t>S00099504</t>
  </si>
  <si>
    <t>S00101016</t>
  </si>
  <si>
    <t>S00104041</t>
  </si>
  <si>
    <t>S00104110</t>
  </si>
  <si>
    <t>S00105607</t>
  </si>
  <si>
    <t>S00110197</t>
  </si>
  <si>
    <t>S00113288</t>
  </si>
  <si>
    <t>S00113289</t>
  </si>
  <si>
    <t>S00114768</t>
  </si>
  <si>
    <t>S00114787</t>
  </si>
  <si>
    <t>S00117845</t>
  </si>
  <si>
    <t>S00119360</t>
  </si>
  <si>
    <t>S00120871</t>
  </si>
  <si>
    <t>S00122468</t>
  </si>
  <si>
    <t>S00130051</t>
  </si>
  <si>
    <t>S00131599</t>
  </si>
  <si>
    <t>S00134658</t>
  </si>
  <si>
    <t>S00136173</t>
  </si>
  <si>
    <t>S00137770</t>
  </si>
  <si>
    <t>S00140828</t>
  </si>
  <si>
    <t>S00146916</t>
  </si>
  <si>
    <t>S00146933</t>
  </si>
  <si>
    <t>S00148411</t>
  </si>
  <si>
    <t>S00148446</t>
  </si>
  <si>
    <t>S00151505</t>
  </si>
  <si>
    <t>S00153036</t>
  </si>
  <si>
    <t>S00156062</t>
  </si>
  <si>
    <t>S00160719</t>
  </si>
  <si>
    <t>S00162181</t>
  </si>
  <si>
    <t>S00166788</t>
  </si>
  <si>
    <t>S00166790</t>
  </si>
  <si>
    <t>S00174457</t>
  </si>
  <si>
    <t>S00174491</t>
  </si>
  <si>
    <t>S00176004</t>
  </si>
  <si>
    <t>S00177481</t>
  </si>
  <si>
    <t>S00180611</t>
  </si>
  <si>
    <t>S00182106</t>
  </si>
  <si>
    <t>S00185166</t>
  </si>
  <si>
    <t>S00185182</t>
  </si>
  <si>
    <t>S00186731</t>
  </si>
  <si>
    <t>S00188244</t>
  </si>
  <si>
    <t>S00015794</t>
  </si>
  <si>
    <t>S00017359</t>
  </si>
  <si>
    <t>S00023411</t>
  </si>
  <si>
    <t>S00024992</t>
  </si>
  <si>
    <t>S00026520</t>
  </si>
  <si>
    <t>S00032608</t>
  </si>
  <si>
    <t>S00034139</t>
  </si>
  <si>
    <t>S00035650</t>
  </si>
  <si>
    <t>S00035667</t>
  </si>
  <si>
    <t>S00037180</t>
  </si>
  <si>
    <t>S00041771</t>
  </si>
  <si>
    <t>S00041786</t>
  </si>
  <si>
    <t>S00044866</t>
  </si>
  <si>
    <t>S00047889</t>
  </si>
  <si>
    <t>S00047943</t>
  </si>
  <si>
    <t>S00049438</t>
  </si>
  <si>
    <t>S00050949</t>
  </si>
  <si>
    <t>S00051000</t>
  </si>
  <si>
    <t>S00057104</t>
  </si>
  <si>
    <t>S00070842</t>
  </si>
  <si>
    <t>S00070873</t>
  </si>
  <si>
    <t>S00075465</t>
  </si>
  <si>
    <t>S00080036</t>
  </si>
  <si>
    <t>S00080056</t>
  </si>
  <si>
    <t>S00081568</t>
  </si>
  <si>
    <t>S00083097</t>
  </si>
  <si>
    <t>S00086142</t>
  </si>
  <si>
    <t>S00086192</t>
  </si>
  <si>
    <t>S00087689</t>
  </si>
  <si>
    <t>S00087703</t>
  </si>
  <si>
    <t>S00087737</t>
  </si>
  <si>
    <t>S00090783</t>
  </si>
  <si>
    <t>S00092296</t>
  </si>
  <si>
    <t>S00093843</t>
  </si>
  <si>
    <t>S00095320</t>
  </si>
  <si>
    <t>S00098431</t>
  </si>
  <si>
    <t>S00103022</t>
  </si>
  <si>
    <t>S00104569</t>
  </si>
  <si>
    <t>S00106031</t>
  </si>
  <si>
    <t>S00107610</t>
  </si>
  <si>
    <t>S00110689</t>
  </si>
  <si>
    <t>S00113681</t>
  </si>
  <si>
    <t>S00116775</t>
  </si>
  <si>
    <t>S00118339</t>
  </si>
  <si>
    <t>S00122860</t>
  </si>
  <si>
    <t>S00122910</t>
  </si>
  <si>
    <t>S00130560</t>
  </si>
  <si>
    <t>S00130578</t>
  </si>
  <si>
    <t>S00132109</t>
  </si>
  <si>
    <t>S00142817</t>
  </si>
  <si>
    <t>S00144281</t>
  </si>
  <si>
    <t>S00145863</t>
  </si>
  <si>
    <t>S00147358</t>
  </si>
  <si>
    <t>S00147373</t>
  </si>
  <si>
    <t>S00150417</t>
  </si>
  <si>
    <t>S00151932</t>
  </si>
  <si>
    <t>S00151949</t>
  </si>
  <si>
    <t>S00155007</t>
  </si>
  <si>
    <t>S00155040</t>
  </si>
  <si>
    <t>S00156553</t>
  </si>
  <si>
    <t>S00159613</t>
  </si>
  <si>
    <t>S00161160</t>
  </si>
  <si>
    <t>S00162707</t>
  </si>
  <si>
    <t>S00165770</t>
  </si>
  <si>
    <t>S00168828</t>
  </si>
  <si>
    <t>S00170341</t>
  </si>
  <si>
    <t>S00174881</t>
  </si>
  <si>
    <t>S00174898</t>
  </si>
  <si>
    <t>S00176411</t>
  </si>
  <si>
    <t>S00176427</t>
  </si>
  <si>
    <t>S00176478</t>
  </si>
  <si>
    <t>S00179522</t>
  </si>
  <si>
    <t>S00185624</t>
  </si>
  <si>
    <t>S00187189</t>
  </si>
  <si>
    <t>S00188702</t>
  </si>
  <si>
    <t>S00016474</t>
  </si>
  <si>
    <t>S00016510</t>
  </si>
  <si>
    <t>S00017986</t>
  </si>
  <si>
    <t>S00018054</t>
  </si>
  <si>
    <t>S00019535</t>
  </si>
  <si>
    <t>S00021098</t>
  </si>
  <si>
    <t>S00022613</t>
  </si>
  <si>
    <t>S00024160</t>
  </si>
  <si>
    <t>S00027168</t>
  </si>
  <si>
    <t>S00028730</t>
  </si>
  <si>
    <t>S00031807</t>
  </si>
  <si>
    <t>S00033303</t>
  </si>
  <si>
    <t>S00033304</t>
  </si>
  <si>
    <t>S00033357</t>
  </si>
  <si>
    <t>S00034853</t>
  </si>
  <si>
    <t>S00037929</t>
  </si>
  <si>
    <t>S00037944</t>
  </si>
  <si>
    <t>S00039443</t>
  </si>
  <si>
    <t>S00040971</t>
  </si>
  <si>
    <t>S00053210</t>
  </si>
  <si>
    <t>S00056307</t>
  </si>
  <si>
    <t>S00057785</t>
  </si>
  <si>
    <t>S00071556</t>
  </si>
  <si>
    <t>S00071570</t>
  </si>
  <si>
    <t>S00074614</t>
  </si>
  <si>
    <t>S00077690</t>
  </si>
  <si>
    <t>S00079189</t>
  </si>
  <si>
    <t>S00079240</t>
  </si>
  <si>
    <t>S00083796</t>
  </si>
  <si>
    <t>S00083811</t>
  </si>
  <si>
    <t>S00083829</t>
  </si>
  <si>
    <t>S00086905</t>
  </si>
  <si>
    <t>S00086906</t>
  </si>
  <si>
    <t>S00091427</t>
  </si>
  <si>
    <t>S00094489</t>
  </si>
  <si>
    <t>S00094522</t>
  </si>
  <si>
    <t>S00097548</t>
  </si>
  <si>
    <t>S00100642</t>
  </si>
  <si>
    <t>S00100676</t>
  </si>
  <si>
    <t>S00102155</t>
  </si>
  <si>
    <t>S00103686</t>
  </si>
  <si>
    <t>S00103736</t>
  </si>
  <si>
    <t>S00105199</t>
  </si>
  <si>
    <t>S00105250</t>
  </si>
  <si>
    <t>S00109806</t>
  </si>
  <si>
    <t>S00112882</t>
  </si>
  <si>
    <t>S00112899</t>
  </si>
  <si>
    <t>S00112916</t>
  </si>
  <si>
    <t>S00115923</t>
  </si>
  <si>
    <t>S00117489</t>
  </si>
  <si>
    <t>S00125137</t>
  </si>
  <si>
    <t>S00125140</t>
  </si>
  <si>
    <t>S00131274</t>
  </si>
  <si>
    <t>S00132805</t>
  </si>
  <si>
    <t>S00137329</t>
  </si>
  <si>
    <t>S00137344</t>
  </si>
  <si>
    <t>S00140457</t>
  </si>
  <si>
    <t>S00141934</t>
  </si>
  <si>
    <t>S00145011</t>
  </si>
  <si>
    <t>S00149619</t>
  </si>
  <si>
    <t>S00152695</t>
  </si>
  <si>
    <t>S00157284</t>
  </si>
  <si>
    <t>S00158764</t>
  </si>
  <si>
    <t>S00160330</t>
  </si>
  <si>
    <t>S00161842</t>
  </si>
  <si>
    <t>S00166447</t>
  </si>
  <si>
    <t>S00166450</t>
  </si>
  <si>
    <t>S00167945</t>
  </si>
  <si>
    <t>S00167960</t>
  </si>
  <si>
    <t>S00171006</t>
  </si>
  <si>
    <t>S00172536</t>
  </si>
  <si>
    <t>S00172552</t>
  </si>
  <si>
    <t>S00172585</t>
  </si>
  <si>
    <t>S00175610</t>
  </si>
  <si>
    <t>S00175613</t>
  </si>
  <si>
    <t>S00178656</t>
  </si>
  <si>
    <t>S00181699</t>
  </si>
  <si>
    <t>S00183227</t>
  </si>
  <si>
    <t>S00189348</t>
  </si>
  <si>
    <t>S00189363</t>
  </si>
  <si>
    <t>S00018649</t>
  </si>
  <si>
    <t>S00018666</t>
  </si>
  <si>
    <t>S00023276</t>
  </si>
  <si>
    <t>S00026283</t>
  </si>
  <si>
    <t>S00027863</t>
  </si>
  <si>
    <t>S00027865</t>
  </si>
  <si>
    <t>S00033935</t>
  </si>
  <si>
    <t>S00033966</t>
  </si>
  <si>
    <t>S00033984</t>
  </si>
  <si>
    <t>S00037027</t>
  </si>
  <si>
    <t>S00038525</t>
  </si>
  <si>
    <t>S00041565</t>
  </si>
  <si>
    <t>S00043147</t>
  </si>
  <si>
    <t>S00044628</t>
  </si>
  <si>
    <t>S00047686</t>
  </si>
  <si>
    <t>S00053790</t>
  </si>
  <si>
    <t>S00053823</t>
  </si>
  <si>
    <t>S00072151</t>
  </si>
  <si>
    <t>S00076789</t>
  </si>
  <si>
    <t>S00078268</t>
  </si>
  <si>
    <t>S00079866</t>
  </si>
  <si>
    <t>S00084459</t>
  </si>
  <si>
    <t>S00087484</t>
  </si>
  <si>
    <t>S00088998</t>
  </si>
  <si>
    <t>S00090525</t>
  </si>
  <si>
    <t>S00090576</t>
  </si>
  <si>
    <t>S00090593</t>
  </si>
  <si>
    <t>S00093620</t>
  </si>
  <si>
    <t>S00095100</t>
  </si>
  <si>
    <t>S00095149</t>
  </si>
  <si>
    <t>S00099689</t>
  </si>
  <si>
    <t>S00101236</t>
  </si>
  <si>
    <t>S00102834</t>
  </si>
  <si>
    <t>S00105895</t>
  </si>
  <si>
    <t>S00110485</t>
  </si>
  <si>
    <t>S00113544</t>
  </si>
  <si>
    <t>S00115056</t>
  </si>
  <si>
    <t>S00115073</t>
  </si>
  <si>
    <t>S00116518</t>
  </si>
  <si>
    <t>S00116519</t>
  </si>
  <si>
    <t>S00118049</t>
  </si>
  <si>
    <t>S00119649</t>
  </si>
  <si>
    <t>S00119663</t>
  </si>
  <si>
    <t>S00121108</t>
  </si>
  <si>
    <t>S00121159</t>
  </si>
  <si>
    <t>S00121178</t>
  </si>
  <si>
    <t>S00124188</t>
  </si>
  <si>
    <t>S00124204</t>
  </si>
  <si>
    <t>S00125701</t>
  </si>
  <si>
    <t>S00125784</t>
  </si>
  <si>
    <t>S00128794</t>
  </si>
  <si>
    <t>S00130289</t>
  </si>
  <si>
    <t>S00130339</t>
  </si>
  <si>
    <t>S00134946</t>
  </si>
  <si>
    <t>S00136495</t>
  </si>
  <si>
    <t>S00141066</t>
  </si>
  <si>
    <t>S00145639</t>
  </si>
  <si>
    <t>S00148699</t>
  </si>
  <si>
    <t>S00151744</t>
  </si>
  <si>
    <t>S00151796</t>
  </si>
  <si>
    <t>S00156385</t>
  </si>
  <si>
    <t>S00157831</t>
  </si>
  <si>
    <t>S00157864</t>
  </si>
  <si>
    <t>S00159360</t>
  </si>
  <si>
    <t>S00159395</t>
  </si>
  <si>
    <t>S00163950</t>
  </si>
  <si>
    <t>S00168540</t>
  </si>
  <si>
    <t>S00168556</t>
  </si>
  <si>
    <t>S00168608</t>
  </si>
  <si>
    <t>S00170102</t>
  </si>
  <si>
    <t>S00173128</t>
  </si>
  <si>
    <t>S00174658</t>
  </si>
  <si>
    <t>S00176189</t>
  </si>
  <si>
    <t>S00177737</t>
  </si>
  <si>
    <t>S00177789</t>
  </si>
  <si>
    <t>S00179317</t>
  </si>
  <si>
    <t>S00180781</t>
  </si>
  <si>
    <t>S00180849</t>
  </si>
  <si>
    <t>S00180864</t>
  </si>
  <si>
    <t>S00186915</t>
  </si>
  <si>
    <t>S00188514</t>
  </si>
  <si>
    <t>S00190010</t>
  </si>
  <si>
    <t>S00017682</t>
  </si>
  <si>
    <t>S00022289</t>
  </si>
  <si>
    <t>S00023732</t>
  </si>
  <si>
    <t>S00023752</t>
  </si>
  <si>
    <t>S00026878</t>
  </si>
  <si>
    <t>S00026879</t>
  </si>
  <si>
    <t>S00029870</t>
  </si>
  <si>
    <t>S00031435</t>
  </si>
  <si>
    <t>S00031487</t>
  </si>
  <si>
    <t>S00034479</t>
  </si>
  <si>
    <t>S00034544</t>
  </si>
  <si>
    <t>S00035992</t>
  </si>
  <si>
    <t>S00040664</t>
  </si>
  <si>
    <t>S00042194</t>
  </si>
  <si>
    <t>S00043691</t>
  </si>
  <si>
    <t>S00043724</t>
  </si>
  <si>
    <t>S00045220</t>
  </si>
  <si>
    <t>S00045223</t>
  </si>
  <si>
    <t>S00048232</t>
  </si>
  <si>
    <t>S00048314</t>
  </si>
  <si>
    <t>S00049794</t>
  </si>
  <si>
    <t>S00051290</t>
  </si>
  <si>
    <t>S00054369</t>
  </si>
  <si>
    <t>S00055933</t>
  </si>
  <si>
    <t>S00071179</t>
  </si>
  <si>
    <t>S00072760</t>
  </si>
  <si>
    <t>S00072763</t>
  </si>
  <si>
    <t>S00072794</t>
  </si>
  <si>
    <t>S00074256</t>
  </si>
  <si>
    <t>S00074259</t>
  </si>
  <si>
    <t>S00074308</t>
  </si>
  <si>
    <t>S00078883</t>
  </si>
  <si>
    <t>S00080362</t>
  </si>
  <si>
    <t>S00081940</t>
  </si>
  <si>
    <t>S00083504</t>
  </si>
  <si>
    <t>S00085002</t>
  </si>
  <si>
    <t>S00086531</t>
  </si>
  <si>
    <t>S00094112</t>
  </si>
  <si>
    <t>S00097175</t>
  </si>
  <si>
    <t>S00101779</t>
  </si>
  <si>
    <t>S00103292</t>
  </si>
  <si>
    <t>S00107900</t>
  </si>
  <si>
    <t>S00107952</t>
  </si>
  <si>
    <t>S00110996</t>
  </si>
  <si>
    <t>S00123233</t>
  </si>
  <si>
    <t>S00123270</t>
  </si>
  <si>
    <t>S00126329</t>
  </si>
  <si>
    <t>S00127772</t>
  </si>
  <si>
    <t>S00127773</t>
  </si>
  <si>
    <t>S00127790</t>
  </si>
  <si>
    <t>S00130920</t>
  </si>
  <si>
    <t>S00132415</t>
  </si>
  <si>
    <t>S00132431</t>
  </si>
  <si>
    <t>S00132448</t>
  </si>
  <si>
    <t>S00133895</t>
  </si>
  <si>
    <t>S00133945</t>
  </si>
  <si>
    <t>S00133994</t>
  </si>
  <si>
    <t>S00135510</t>
  </si>
  <si>
    <t>S00138536</t>
  </si>
  <si>
    <t>S00143072</t>
  </si>
  <si>
    <t>S00144619</t>
  </si>
  <si>
    <t>S00146220</t>
  </si>
  <si>
    <t>S00146235</t>
  </si>
  <si>
    <t>S00147765</t>
  </si>
  <si>
    <t>S00150791</t>
  </si>
  <si>
    <t>S00156928</t>
  </si>
  <si>
    <t>S00158374</t>
  </si>
  <si>
    <t>S00158389</t>
  </si>
  <si>
    <t>S00158424</t>
  </si>
  <si>
    <t>S00161517</t>
  </si>
  <si>
    <t>S00164492</t>
  </si>
  <si>
    <t>S00164580</t>
  </si>
  <si>
    <t>S00166127</t>
  </si>
  <si>
    <t>S00167572</t>
  </si>
  <si>
    <t>S00167603</t>
  </si>
  <si>
    <t>S00170612</t>
  </si>
  <si>
    <t>S00173692</t>
  </si>
  <si>
    <t>S00175306</t>
  </si>
  <si>
    <t>S00176750</t>
  </si>
  <si>
    <t>S00176752</t>
  </si>
  <si>
    <t>S00176820</t>
  </si>
  <si>
    <t>S00178279</t>
  </si>
  <si>
    <t>S00178313</t>
  </si>
  <si>
    <t>S00181342</t>
  </si>
  <si>
    <t>S00181357</t>
  </si>
  <si>
    <t>S00187494</t>
  </si>
  <si>
    <t>S00190522</t>
  </si>
  <si>
    <t>S00190554</t>
  </si>
  <si>
    <t>S00017493</t>
  </si>
  <si>
    <t>S00018992</t>
  </si>
  <si>
    <t>S00023597</t>
  </si>
  <si>
    <t>S00023599</t>
  </si>
  <si>
    <t>S00026657</t>
  </si>
  <si>
    <t>S00028121</t>
  </si>
  <si>
    <t>S00028206</t>
  </si>
  <si>
    <t>S00031246</t>
  </si>
  <si>
    <t>S00031247</t>
  </si>
  <si>
    <t>S00034255</t>
  </si>
  <si>
    <t>S00034326</t>
  </si>
  <si>
    <t>S00037284</t>
  </si>
  <si>
    <t>S00038829</t>
  </si>
  <si>
    <t>S00038831</t>
  </si>
  <si>
    <t>S00038881</t>
  </si>
  <si>
    <t>S00040375</t>
  </si>
  <si>
    <t>S00040426</t>
  </si>
  <si>
    <t>S00043418</t>
  </si>
  <si>
    <t>S00043436</t>
  </si>
  <si>
    <t>S00046546</t>
  </si>
  <si>
    <t>S00048010</t>
  </si>
  <si>
    <t>S00049538</t>
  </si>
  <si>
    <t>S00049592</t>
  </si>
  <si>
    <t>S00049607</t>
  </si>
  <si>
    <t>S00052581</t>
  </si>
  <si>
    <t>S00052617</t>
  </si>
  <si>
    <t>S00054162</t>
  </si>
  <si>
    <t>S00057208</t>
  </si>
  <si>
    <t>S00057256</t>
  </si>
  <si>
    <t>S00057258</t>
  </si>
  <si>
    <t>S00070961</t>
  </si>
  <si>
    <t>S00075568</t>
  </si>
  <si>
    <t>S00075618</t>
  </si>
  <si>
    <t>S00075635</t>
  </si>
  <si>
    <t>S00075636</t>
  </si>
  <si>
    <t>S00077146</t>
  </si>
  <si>
    <t>S00078694</t>
  </si>
  <si>
    <t>S00080208</t>
  </si>
  <si>
    <t>S00080226</t>
  </si>
  <si>
    <t>S00081719</t>
  </si>
  <si>
    <t>S00083266</t>
  </si>
  <si>
    <t>S00083269</t>
  </si>
  <si>
    <t>S00087858</t>
  </si>
  <si>
    <t>S00089370</t>
  </si>
  <si>
    <t>S00092413</t>
  </si>
  <si>
    <t>S00093911</t>
  </si>
  <si>
    <t>S00096952</t>
  </si>
  <si>
    <t>S00103123</t>
  </si>
  <si>
    <t>S00103141</t>
  </si>
  <si>
    <t>S00103157</t>
  </si>
  <si>
    <t>S00104652</t>
  </si>
  <si>
    <t>S00109279</t>
  </si>
  <si>
    <t>S00112320</t>
  </si>
  <si>
    <t>S00115331</t>
  </si>
  <si>
    <t>S00118371</t>
  </si>
  <si>
    <t>S00118391</t>
  </si>
  <si>
    <t>S00119919</t>
  </si>
  <si>
    <t>S00123048</t>
  </si>
  <si>
    <t>S00124544</t>
  </si>
  <si>
    <t>S00124545</t>
  </si>
  <si>
    <t>S00124593</t>
  </si>
  <si>
    <t>S00126106</t>
  </si>
  <si>
    <t>S00127639</t>
  </si>
  <si>
    <t>S00129100</t>
  </si>
  <si>
    <t>S00130665</t>
  </si>
  <si>
    <t>S00132192</t>
  </si>
  <si>
    <t>S00135220</t>
  </si>
  <si>
    <t>S00138332</t>
  </si>
  <si>
    <t>S00142885</t>
  </si>
  <si>
    <t>S00144381</t>
  </si>
  <si>
    <t>S00145997</t>
  </si>
  <si>
    <t>S00145999</t>
  </si>
  <si>
    <t>S00149058</t>
  </si>
  <si>
    <t>S00152116</t>
  </si>
  <si>
    <t>S00153561</t>
  </si>
  <si>
    <t>S00162809</t>
  </si>
  <si>
    <t>S00165802</t>
  </si>
  <si>
    <t>S00167382</t>
  </si>
  <si>
    <t>S00167400</t>
  </si>
  <si>
    <t>S00170391</t>
  </si>
  <si>
    <t>S00170408</t>
  </si>
  <si>
    <t>S00173504</t>
  </si>
  <si>
    <t>S00174983</t>
  </si>
  <si>
    <t>S00176579</t>
  </si>
  <si>
    <t>S00178044</t>
  </si>
  <si>
    <t>S00178110</t>
  </si>
  <si>
    <t>S00182719</t>
  </si>
  <si>
    <t>S00184178</t>
  </si>
  <si>
    <t>S00184181</t>
  </si>
  <si>
    <t>S00185776</t>
  </si>
  <si>
    <t>S00187323</t>
  </si>
  <si>
    <t>S00188839</t>
  </si>
  <si>
    <t>S00016745</t>
  </si>
  <si>
    <t>S00016748</t>
  </si>
  <si>
    <t>S00021338</t>
  </si>
  <si>
    <t>S00021386</t>
  </si>
  <si>
    <t>S00021405</t>
  </si>
  <si>
    <t>S00024430</t>
  </si>
  <si>
    <t>S00025993</t>
  </si>
  <si>
    <t>S00027475</t>
  </si>
  <si>
    <t>S00027506</t>
  </si>
  <si>
    <t>S00029020</t>
  </si>
  <si>
    <t>S00030550</t>
  </si>
  <si>
    <t>S00036669</t>
  </si>
  <si>
    <t>S00038200</t>
  </si>
  <si>
    <t>S00038216</t>
  </si>
  <si>
    <t>S00042740</t>
  </si>
  <si>
    <t>S00042755</t>
  </si>
  <si>
    <t>S00042756</t>
  </si>
  <si>
    <t>S00042792</t>
  </si>
  <si>
    <t>S00045884</t>
  </si>
  <si>
    <t>S00047328</t>
  </si>
  <si>
    <t>S00048877</t>
  </si>
  <si>
    <t>S00051918</t>
  </si>
  <si>
    <t>S00051920</t>
  </si>
  <si>
    <t>S00055063</t>
  </si>
  <si>
    <t>S00056527</t>
  </si>
  <si>
    <t>S00056576</t>
  </si>
  <si>
    <t>S00058108</t>
  </si>
  <si>
    <t>S00071862</t>
  </si>
  <si>
    <t>S00073425</t>
  </si>
  <si>
    <t>S00076432</t>
  </si>
  <si>
    <t>S00079528</t>
  </si>
  <si>
    <t>S00081023</t>
  </si>
  <si>
    <t>S00091785</t>
  </si>
  <si>
    <t>S00093282</t>
  </si>
  <si>
    <t>S00094775</t>
  </si>
  <si>
    <t>S00094827</t>
  </si>
  <si>
    <t>S00096374</t>
  </si>
  <si>
    <t>S00102410</t>
  </si>
  <si>
    <t>S00108614</t>
  </si>
  <si>
    <t>S00113171</t>
  </si>
  <si>
    <t>S00114685</t>
  </si>
  <si>
    <t>S00114717</t>
  </si>
  <si>
    <t>S00116266</t>
  </si>
  <si>
    <t>S00117708</t>
  </si>
  <si>
    <t>S00119275</t>
  </si>
  <si>
    <t>S00120804</t>
  </si>
  <si>
    <t>S00120853</t>
  </si>
  <si>
    <t>S00122369</t>
  </si>
  <si>
    <t>S00126922</t>
  </si>
  <si>
    <t>S00129984</t>
  </si>
  <si>
    <t>S00133044</t>
  </si>
  <si>
    <t>S00134608</t>
  </si>
  <si>
    <t>S00134626</t>
  </si>
  <si>
    <t>S00139131</t>
  </si>
  <si>
    <t>S00140676</t>
  </si>
  <si>
    <t>S00140692</t>
  </si>
  <si>
    <t>S00140745</t>
  </si>
  <si>
    <t>S00140746</t>
  </si>
  <si>
    <t>S00142208</t>
  </si>
  <si>
    <t>S00142241</t>
  </si>
  <si>
    <t>S00142275</t>
  </si>
  <si>
    <t>S00148327</t>
  </si>
  <si>
    <t>S00148359</t>
  </si>
  <si>
    <t>S00151402</t>
  </si>
  <si>
    <t>S00151403</t>
  </si>
  <si>
    <t>S00151453</t>
  </si>
  <si>
    <t>S00152968</t>
  </si>
  <si>
    <t>S00154446</t>
  </si>
  <si>
    <t>S00154464</t>
  </si>
  <si>
    <t>S00155959</t>
  </si>
  <si>
    <t>S00155994</t>
  </si>
  <si>
    <t>S00156043</t>
  </si>
  <si>
    <t>S00157505</t>
  </si>
  <si>
    <t>S00159087</t>
  </si>
  <si>
    <t>S00162113</t>
  </si>
  <si>
    <t>S00162165</t>
  </si>
  <si>
    <t>S00165139</t>
  </si>
  <si>
    <t>S00171260</t>
  </si>
  <si>
    <t>S00171309</t>
  </si>
  <si>
    <t>S00174319</t>
  </si>
  <si>
    <t>S00174353</t>
  </si>
  <si>
    <t>S00175933</t>
  </si>
  <si>
    <t>S00178927</t>
  </si>
  <si>
    <t>S00180458</t>
  </si>
  <si>
    <t>S00182037</t>
  </si>
  <si>
    <t>S00182054</t>
  </si>
  <si>
    <t>S00183535</t>
  </si>
  <si>
    <t>S00183569</t>
  </si>
  <si>
    <t>S00183585</t>
  </si>
  <si>
    <t>S00188088</t>
  </si>
  <si>
    <t>S00188124</t>
  </si>
  <si>
    <t>S00188174</t>
  </si>
  <si>
    <t>S00189686</t>
  </si>
  <si>
    <t>S00058397</t>
  </si>
  <si>
    <t>S00058446</t>
  </si>
  <si>
    <t>S00058634</t>
  </si>
  <si>
    <t>S00058701</t>
  </si>
  <si>
    <t>S00058823</t>
  </si>
  <si>
    <t>S00058839</t>
  </si>
  <si>
    <t>S00058840</t>
  </si>
  <si>
    <t>S00059399</t>
  </si>
  <si>
    <t>S00059639</t>
  </si>
  <si>
    <t>S00059961</t>
  </si>
  <si>
    <t>S00059979</t>
  </si>
  <si>
    <t>S00060028</t>
  </si>
  <si>
    <t>S00060046</t>
  </si>
  <si>
    <t>S00060062</t>
  </si>
  <si>
    <t>S00060096</t>
  </si>
  <si>
    <t>S00060301</t>
  </si>
  <si>
    <t>S00060454</t>
  </si>
  <si>
    <t>S00060488</t>
  </si>
  <si>
    <t>S00060659</t>
  </si>
  <si>
    <t>S00060708</t>
  </si>
  <si>
    <t>S00060709</t>
  </si>
  <si>
    <t>S00060778</t>
  </si>
  <si>
    <t>S00060862</t>
  </si>
  <si>
    <t>S00060980</t>
  </si>
  <si>
    <t>S00061033</t>
  </si>
  <si>
    <t>S00061117</t>
  </si>
  <si>
    <t>S00061218</t>
  </si>
  <si>
    <t>S00061287</t>
  </si>
  <si>
    <t>S00061507</t>
  </si>
  <si>
    <t>S00061679</t>
  </si>
  <si>
    <t>S00061729</t>
  </si>
  <si>
    <t>S00061780</t>
  </si>
  <si>
    <t>S00061883</t>
  </si>
  <si>
    <t>S00061898</t>
  </si>
  <si>
    <t>S00061967</t>
  </si>
  <si>
    <t>S00062019</t>
  </si>
  <si>
    <t>S00062035</t>
  </si>
  <si>
    <t>S00062121</t>
  </si>
  <si>
    <t>S00062152</t>
  </si>
  <si>
    <t>S00062172</t>
  </si>
  <si>
    <t>S00062206</t>
  </si>
  <si>
    <t>S00062222</t>
  </si>
  <si>
    <t>S00062238</t>
  </si>
  <si>
    <t>S00062307</t>
  </si>
  <si>
    <t>S00062322</t>
  </si>
  <si>
    <t>S00062478</t>
  </si>
  <si>
    <t>S00062561</t>
  </si>
  <si>
    <t>S00062579</t>
  </si>
  <si>
    <t>S00063073</t>
  </si>
  <si>
    <t>S00063141</t>
  </si>
  <si>
    <t>S00063189</t>
  </si>
  <si>
    <t>S00063429</t>
  </si>
  <si>
    <t>S00063529</t>
  </si>
  <si>
    <t>S00063649</t>
  </si>
  <si>
    <t>S00063684</t>
  </si>
  <si>
    <t>S00063700</t>
  </si>
  <si>
    <t>S00064074</t>
  </si>
  <si>
    <t>S00064192</t>
  </si>
  <si>
    <t>S00064228</t>
  </si>
  <si>
    <t>S00064277</t>
  </si>
  <si>
    <t>S00064329</t>
  </si>
  <si>
    <t>S00064552</t>
  </si>
  <si>
    <t>S00064583</t>
  </si>
  <si>
    <t>S00064993</t>
  </si>
  <si>
    <t>S00065044</t>
  </si>
  <si>
    <t>S00065045</t>
  </si>
  <si>
    <t>S00065315</t>
  </si>
  <si>
    <t>S00065348</t>
  </si>
  <si>
    <t>S00065452</t>
  </si>
  <si>
    <t>S00065469</t>
  </si>
  <si>
    <t>S00065861</t>
  </si>
  <si>
    <t>S00066147</t>
  </si>
  <si>
    <t>S00066557</t>
  </si>
  <si>
    <t>S00066711</t>
  </si>
  <si>
    <t>S00066829</t>
  </si>
  <si>
    <t>S00066861</t>
  </si>
  <si>
    <t>S00067255</t>
  </si>
  <si>
    <t>S00067373</t>
  </si>
  <si>
    <t>S00067559</t>
  </si>
  <si>
    <t>S00067696</t>
  </si>
  <si>
    <t>S00067747</t>
  </si>
  <si>
    <t>S00067849</t>
  </si>
  <si>
    <t>S00068156</t>
  </si>
  <si>
    <t>S00068170</t>
  </si>
  <si>
    <t>S00068358</t>
  </si>
  <si>
    <t>S00068495</t>
  </si>
  <si>
    <t>S00068666</t>
  </si>
  <si>
    <t>S00068734</t>
  </si>
  <si>
    <t>S00068869</t>
  </si>
  <si>
    <t>S00069346</t>
  </si>
  <si>
    <t>S00069412</t>
  </si>
  <si>
    <t>S00069718</t>
  </si>
  <si>
    <t>S00069854</t>
  </si>
  <si>
    <t>S00069972</t>
  </si>
  <si>
    <t>S00070042</t>
  </si>
  <si>
    <t>S00070043</t>
  </si>
  <si>
    <t>S00070126</t>
  </si>
  <si>
    <t>S00070142</t>
  </si>
  <si>
    <t>S00070263</t>
  </si>
  <si>
    <t>S00015487</t>
  </si>
  <si>
    <t>S00018547</t>
  </si>
  <si>
    <t>S00018567</t>
  </si>
  <si>
    <t>S00023120</t>
  </si>
  <si>
    <t>S00023172</t>
  </si>
  <si>
    <t>S00024667</t>
  </si>
  <si>
    <t>S00026146</t>
  </si>
  <si>
    <t>S00026147</t>
  </si>
  <si>
    <t>S00026215</t>
  </si>
  <si>
    <t>S00027693</t>
  </si>
  <si>
    <t>S00032303</t>
  </si>
  <si>
    <t>S00033850</t>
  </si>
  <si>
    <t>S00035312</t>
  </si>
  <si>
    <t>S00035345</t>
  </si>
  <si>
    <t>S00036859</t>
  </si>
  <si>
    <t>S00036908</t>
  </si>
  <si>
    <t>S00038420</t>
  </si>
  <si>
    <t>S00040003</t>
  </si>
  <si>
    <t>S00042977</t>
  </si>
  <si>
    <t>S00049181</t>
  </si>
  <si>
    <t>S00053739</t>
  </si>
  <si>
    <t>S00056732</t>
  </si>
  <si>
    <t>S00061320</t>
  </si>
  <si>
    <t>S00062884</t>
  </si>
  <si>
    <t>S00065977</t>
  </si>
  <si>
    <t>S00069004</t>
  </si>
  <si>
    <t>S00070569</t>
  </si>
  <si>
    <t>S00078168</t>
  </si>
  <si>
    <t>S00078217</t>
  </si>
  <si>
    <t>S00078252</t>
  </si>
  <si>
    <t>S00079682</t>
  </si>
  <si>
    <t>S00079714</t>
  </si>
  <si>
    <t>S00079731</t>
  </si>
  <si>
    <t>S00081245</t>
  </si>
  <si>
    <t>S00081296</t>
  </si>
  <si>
    <t>S00084339</t>
  </si>
  <si>
    <t>S00084373</t>
  </si>
  <si>
    <t>S00093500</t>
  </si>
  <si>
    <t>S00093518</t>
  </si>
  <si>
    <t>S00095033</t>
  </si>
  <si>
    <t>S00099571</t>
  </si>
  <si>
    <t>S00101118</t>
  </si>
  <si>
    <t>S00101151</t>
  </si>
  <si>
    <t>S00102663</t>
  </si>
  <si>
    <t>S00104261</t>
  </si>
  <si>
    <t>S00105692</t>
  </si>
  <si>
    <t>S00105793</t>
  </si>
  <si>
    <t>S00108819</t>
  </si>
  <si>
    <t>S00108853</t>
  </si>
  <si>
    <t>S00110348</t>
  </si>
  <si>
    <t>S00111862</t>
  </si>
  <si>
    <t>S00113358</t>
  </si>
  <si>
    <t>S00113359</t>
  </si>
  <si>
    <t>S00114888</t>
  </si>
  <si>
    <t>S00114954</t>
  </si>
  <si>
    <t>S00116417</t>
  </si>
  <si>
    <t>S00117964</t>
  </si>
  <si>
    <t>S00124050</t>
  </si>
  <si>
    <t>S00124120</t>
  </si>
  <si>
    <t>S00128657</t>
  </si>
  <si>
    <t>S00130186</t>
  </si>
  <si>
    <t>S00130274</t>
  </si>
  <si>
    <t>S00131752</t>
  </si>
  <si>
    <t>S00131767</t>
  </si>
  <si>
    <t>S00131784</t>
  </si>
  <si>
    <t>S00136393</t>
  </si>
  <si>
    <t>S00137838</t>
  </si>
  <si>
    <t>S00137855</t>
  </si>
  <si>
    <t>S00137870</t>
  </si>
  <si>
    <t>S00137904</t>
  </si>
  <si>
    <t>S00139352</t>
  </si>
  <si>
    <t>S00139385</t>
  </si>
  <si>
    <t>S00139402</t>
  </si>
  <si>
    <t>S00140896</t>
  </si>
  <si>
    <t>S00142460</t>
  </si>
  <si>
    <t>S00142461</t>
  </si>
  <si>
    <t>S00145489</t>
  </si>
  <si>
    <t>S00147070</t>
  </si>
  <si>
    <t>S00148530</t>
  </si>
  <si>
    <t>S00150093</t>
  </si>
  <si>
    <t>S00150161</t>
  </si>
  <si>
    <t>S00151625</t>
  </si>
  <si>
    <t>S00153153</t>
  </si>
  <si>
    <t>S00153173</t>
  </si>
  <si>
    <t>S00153188</t>
  </si>
  <si>
    <t>S00154720</t>
  </si>
  <si>
    <t>S00154737</t>
  </si>
  <si>
    <t>S00154751</t>
  </si>
  <si>
    <t>S00157712</t>
  </si>
  <si>
    <t>S00159308</t>
  </si>
  <si>
    <t>S00165464</t>
  </si>
  <si>
    <t>S00168436</t>
  </si>
  <si>
    <t>S00168437</t>
  </si>
  <si>
    <t>S00169950</t>
  </si>
  <si>
    <t>S00173061</t>
  </si>
  <si>
    <t>S00173112</t>
  </si>
  <si>
    <t>S00174542</t>
  </si>
  <si>
    <t>S00174556</t>
  </si>
  <si>
    <t>S00177667</t>
  </si>
  <si>
    <t>S00177702</t>
  </si>
  <si>
    <t>S00180710</t>
  </si>
  <si>
    <t>S00180762</t>
  </si>
  <si>
    <t>S00182294</t>
  </si>
  <si>
    <t>S00186830</t>
  </si>
  <si>
    <t>S00188310</t>
  </si>
  <si>
    <t>S00189857</t>
  </si>
  <si>
    <t>S00189924</t>
  </si>
  <si>
    <t>S00000596</t>
  </si>
  <si>
    <t>S00000766</t>
  </si>
  <si>
    <t>S00000921</t>
  </si>
  <si>
    <t>S00000954</t>
  </si>
  <si>
    <t>S00001227</t>
  </si>
  <si>
    <t>S00001445</t>
  </si>
  <si>
    <t>S00001514</t>
  </si>
  <si>
    <t>S00001565</t>
  </si>
  <si>
    <t>S00001632</t>
  </si>
  <si>
    <t>S00001872</t>
  </si>
  <si>
    <t>S00001887</t>
  </si>
  <si>
    <t>S00001955</t>
  </si>
  <si>
    <t>S00002297</t>
  </si>
  <si>
    <t>S00002298</t>
  </si>
  <si>
    <t>S00002329</t>
  </si>
  <si>
    <t>S00002534</t>
  </si>
  <si>
    <t>S00002620</t>
  </si>
  <si>
    <t>S00002739</t>
  </si>
  <si>
    <t>S00002757</t>
  </si>
  <si>
    <t>S00002958</t>
  </si>
  <si>
    <t>S00002993</t>
  </si>
  <si>
    <t>S00003130</t>
  </si>
  <si>
    <t>S00003264</t>
  </si>
  <si>
    <t>S00003469</t>
  </si>
  <si>
    <t>S00003725</t>
  </si>
  <si>
    <t>S00003740</t>
  </si>
  <si>
    <t>S00003791</t>
  </si>
  <si>
    <t>S00003962</t>
  </si>
  <si>
    <t>S00003963</t>
  </si>
  <si>
    <t>S00004234</t>
  </si>
  <si>
    <t>S00004284</t>
  </si>
  <si>
    <t>S00004287</t>
  </si>
  <si>
    <t>S00004558</t>
  </si>
  <si>
    <t>S00005051</t>
  </si>
  <si>
    <t>S00005068</t>
  </si>
  <si>
    <t>S00005256</t>
  </si>
  <si>
    <t>S00005357</t>
  </si>
  <si>
    <t>S00005780</t>
  </si>
  <si>
    <t>S00005865</t>
  </si>
  <si>
    <t>S00006206</t>
  </si>
  <si>
    <t>S00006241</t>
  </si>
  <si>
    <t>S00006308</t>
  </si>
  <si>
    <t>S00006324</t>
  </si>
  <si>
    <t>S00006360</t>
  </si>
  <si>
    <t>S00006562</t>
  </si>
  <si>
    <t>S00006631</t>
  </si>
  <si>
    <t>S00006650</t>
  </si>
  <si>
    <t>S00006750</t>
  </si>
  <si>
    <t>S00006801</t>
  </si>
  <si>
    <t>S00006868</t>
  </si>
  <si>
    <t>S00007040</t>
  </si>
  <si>
    <t>S00007073</t>
  </si>
  <si>
    <t>S00007262</t>
  </si>
  <si>
    <t>S00007551</t>
  </si>
  <si>
    <t>S00007582</t>
  </si>
  <si>
    <t>S00007718</t>
  </si>
  <si>
    <t>S00007720</t>
  </si>
  <si>
    <t>S00007822</t>
  </si>
  <si>
    <t>S00007873</t>
  </si>
  <si>
    <t>S00007907</t>
  </si>
  <si>
    <t>S00008332</t>
  </si>
  <si>
    <t>S00008486</t>
  </si>
  <si>
    <t>S00008534</t>
  </si>
  <si>
    <t>S00008587</t>
  </si>
  <si>
    <t>S00008603</t>
  </si>
  <si>
    <t>S00008688</t>
  </si>
  <si>
    <t>S00008842</t>
  </si>
  <si>
    <t>S00008892</t>
  </si>
  <si>
    <t>S00008942</t>
  </si>
  <si>
    <t>S00008959</t>
  </si>
  <si>
    <t>S00008960</t>
  </si>
  <si>
    <t>S00008978</t>
  </si>
  <si>
    <t>S00009165</t>
  </si>
  <si>
    <t>S00009302</t>
  </si>
  <si>
    <t>S00009404</t>
  </si>
  <si>
    <t>S00009421</t>
  </si>
  <si>
    <t>S00009606</t>
  </si>
  <si>
    <t>S00009673</t>
  </si>
  <si>
    <t>S00009690</t>
  </si>
  <si>
    <t>S00009826</t>
  </si>
  <si>
    <t>S00009861</t>
  </si>
  <si>
    <t>S00009877</t>
  </si>
  <si>
    <t>S00009878</t>
  </si>
  <si>
    <t>S00009894</t>
  </si>
  <si>
    <t>S00009962</t>
  </si>
  <si>
    <t>S00009980</t>
  </si>
  <si>
    <t>S00010033</t>
  </si>
  <si>
    <t>S00010594</t>
  </si>
  <si>
    <t>S00011002</t>
  </si>
  <si>
    <t>S00011170</t>
  </si>
  <si>
    <t>S00011715</t>
  </si>
  <si>
    <t>S00011818</t>
  </si>
  <si>
    <t>S00011954</t>
  </si>
  <si>
    <t>S00012005</t>
  </si>
  <si>
    <t>S00012123</t>
  </si>
  <si>
    <t>S00012291</t>
  </si>
  <si>
    <t>S00012498</t>
  </si>
  <si>
    <t>S00012598</t>
  </si>
  <si>
    <t>S00012734</t>
  </si>
  <si>
    <t>S00012956</t>
  </si>
  <si>
    <t>S00013075</t>
  </si>
  <si>
    <t>S00013311</t>
  </si>
  <si>
    <t>S00013348</t>
  </si>
  <si>
    <t>S00013518</t>
  </si>
  <si>
    <t>S00013686</t>
  </si>
  <si>
    <t>S00013722</t>
  </si>
  <si>
    <t>S00013941</t>
  </si>
  <si>
    <t>S00014044</t>
  </si>
  <si>
    <t>S00014076</t>
  </si>
  <si>
    <t>S00014179</t>
  </si>
  <si>
    <t>S00014486</t>
  </si>
  <si>
    <t>S00014926</t>
  </si>
  <si>
    <t>S00015063</t>
  </si>
  <si>
    <t>S00015114</t>
  </si>
  <si>
    <t>S00015268</t>
  </si>
  <si>
    <t>S00000906</t>
  </si>
  <si>
    <t>S00000922</t>
  </si>
  <si>
    <t>S00000957</t>
  </si>
  <si>
    <t>S00001110</t>
  </si>
  <si>
    <t>S00001332</t>
  </si>
  <si>
    <t>S00001466</t>
  </si>
  <si>
    <t>S00001859</t>
  </si>
  <si>
    <t>S00002418</t>
  </si>
  <si>
    <t>S00002522</t>
  </si>
  <si>
    <t>S00002674</t>
  </si>
  <si>
    <t>S00002826</t>
  </si>
  <si>
    <t>S00002913</t>
  </si>
  <si>
    <t>S00002946</t>
  </si>
  <si>
    <t>S00003422</t>
  </si>
  <si>
    <t>S00003439</t>
  </si>
  <si>
    <t>S00003642</t>
  </si>
  <si>
    <t>S00003762</t>
  </si>
  <si>
    <t>S00003814</t>
  </si>
  <si>
    <t>S00003948</t>
  </si>
  <si>
    <t>S00003983</t>
  </si>
  <si>
    <t>S00004050</t>
  </si>
  <si>
    <t>S00004221</t>
  </si>
  <si>
    <t>S00004357</t>
  </si>
  <si>
    <t>S00004375</t>
  </si>
  <si>
    <t>S00004715</t>
  </si>
  <si>
    <t>S00004832</t>
  </si>
  <si>
    <t>S00004900</t>
  </si>
  <si>
    <t>S00004935</t>
  </si>
  <si>
    <t>S00004986</t>
  </si>
  <si>
    <t>S00005036</t>
  </si>
  <si>
    <t>S00005376</t>
  </si>
  <si>
    <t>S00005393</t>
  </si>
  <si>
    <t>S00005394</t>
  </si>
  <si>
    <t>S00005462</t>
  </si>
  <si>
    <t>S00005495</t>
  </si>
  <si>
    <t>S00005716</t>
  </si>
  <si>
    <t>S00005904</t>
  </si>
  <si>
    <t>S00006022</t>
  </si>
  <si>
    <t>S00006108</t>
  </si>
  <si>
    <t>S00006160</t>
  </si>
  <si>
    <t>S00006398</t>
  </si>
  <si>
    <t>S00006583</t>
  </si>
  <si>
    <t>S00006668</t>
  </si>
  <si>
    <t>S00006822</t>
  </si>
  <si>
    <t>S00007094</t>
  </si>
  <si>
    <t>S00007128</t>
  </si>
  <si>
    <t>S00007161</t>
  </si>
  <si>
    <t>S00007265</t>
  </si>
  <si>
    <t>S00007333</t>
  </si>
  <si>
    <t>S00007418</t>
  </si>
  <si>
    <t>S00007452</t>
  </si>
  <si>
    <t>S00007503</t>
  </si>
  <si>
    <t>S00007807</t>
  </si>
  <si>
    <t>S00007875</t>
  </si>
  <si>
    <t>S00008081</t>
  </si>
  <si>
    <t>S00008708</t>
  </si>
  <si>
    <t>S00008794</t>
  </si>
  <si>
    <t>S00008844</t>
  </si>
  <si>
    <t>S00008897</t>
  </si>
  <si>
    <t>S00008912</t>
  </si>
  <si>
    <t>S00009322</t>
  </si>
  <si>
    <t>S00009712</t>
  </si>
  <si>
    <t>S00009830</t>
  </si>
  <si>
    <t>S00010138</t>
  </si>
  <si>
    <t>S00010172</t>
  </si>
  <si>
    <t>S00010291</t>
  </si>
  <si>
    <t>S00010342</t>
  </si>
  <si>
    <t>S00010835</t>
  </si>
  <si>
    <t>S00010936</t>
  </si>
  <si>
    <t>S00010970</t>
  </si>
  <si>
    <t>S00011157</t>
  </si>
  <si>
    <t>S00011173</t>
  </si>
  <si>
    <t>S00011360</t>
  </si>
  <si>
    <t>S00011514</t>
  </si>
  <si>
    <t>S00011582</t>
  </si>
  <si>
    <t>S00011803</t>
  </si>
  <si>
    <t>S00011821</t>
  </si>
  <si>
    <t>S00011838</t>
  </si>
  <si>
    <t>S00011923</t>
  </si>
  <si>
    <t>S00012347</t>
  </si>
  <si>
    <t>S00012517</t>
  </si>
  <si>
    <t>S00012687</t>
  </si>
  <si>
    <t>S00013028</t>
  </si>
  <si>
    <t>S00013298</t>
  </si>
  <si>
    <t>S00013316</t>
  </si>
  <si>
    <t>S00013334</t>
  </si>
  <si>
    <t>S00013502</t>
  </si>
  <si>
    <t>S00013572</t>
  </si>
  <si>
    <t>S00013809</t>
  </si>
  <si>
    <t>S00013978</t>
  </si>
  <si>
    <t>S00014048</t>
  </si>
  <si>
    <t>S00014149</t>
  </si>
  <si>
    <t>S00014217</t>
  </si>
  <si>
    <t>S00014233</t>
  </si>
  <si>
    <t>S00014303</t>
  </si>
  <si>
    <t>S00014761</t>
  </si>
  <si>
    <t>S00014880</t>
  </si>
  <si>
    <t>S00014999</t>
  </si>
  <si>
    <t>S00015068</t>
  </si>
  <si>
    <t>S00016001</t>
  </si>
  <si>
    <t>S00016222</t>
  </si>
  <si>
    <t>S00016241</t>
  </si>
  <si>
    <t>S00016291</t>
  </si>
  <si>
    <t>S00016411</t>
  </si>
  <si>
    <t>S00016444</t>
  </si>
  <si>
    <t>S00016853</t>
  </si>
  <si>
    <t>S00017293</t>
  </si>
  <si>
    <t>S00017515</t>
  </si>
  <si>
    <t>S00018076</t>
  </si>
  <si>
    <t>S00018110</t>
  </si>
  <si>
    <t>S00018145</t>
  </si>
  <si>
    <t>S00018211</t>
  </si>
  <si>
    <t>S00018365</t>
  </si>
  <si>
    <t>S00019709</t>
  </si>
  <si>
    <t>S00019998</t>
  </si>
  <si>
    <t>S00020440</t>
  </si>
  <si>
    <t>S00020882</t>
  </si>
  <si>
    <t>S00020948</t>
  </si>
  <si>
    <t>S00021152</t>
  </si>
  <si>
    <t>S00021203</t>
  </si>
  <si>
    <t>S00021798</t>
  </si>
  <si>
    <t>S00021833</t>
  </si>
  <si>
    <t>S00021969</t>
  </si>
  <si>
    <t>S00022157</t>
  </si>
  <si>
    <t>S00022359</t>
  </si>
  <si>
    <t>S00022514</t>
  </si>
  <si>
    <t>S00022684</t>
  </si>
  <si>
    <t>S00022835</t>
  </si>
  <si>
    <t>S00023364</t>
  </si>
  <si>
    <t>S00023668</t>
  </si>
  <si>
    <t>S00023702</t>
  </si>
  <si>
    <t>S00024280</t>
  </si>
  <si>
    <t>S00024350</t>
  </si>
  <si>
    <t>S00024843</t>
  </si>
  <si>
    <t>S00024875</t>
  </si>
  <si>
    <t>S00024943</t>
  </si>
  <si>
    <t>S00025591</t>
  </si>
  <si>
    <t>S00025726</t>
  </si>
  <si>
    <t>S00025760</t>
  </si>
  <si>
    <t>S00025828</t>
  </si>
  <si>
    <t>S00025861</t>
  </si>
  <si>
    <t>S00026082</t>
  </si>
  <si>
    <t>S00026083</t>
  </si>
  <si>
    <t>S00026424</t>
  </si>
  <si>
    <t>S00026458</t>
  </si>
  <si>
    <t>S00026933</t>
  </si>
  <si>
    <t>S00026934</t>
  </si>
  <si>
    <t>S00027086</t>
  </si>
  <si>
    <t>S00027103</t>
  </si>
  <si>
    <t>S00027325</t>
  </si>
  <si>
    <t>S00027359</t>
  </si>
  <si>
    <t>S00027629</t>
  </si>
  <si>
    <t>S00027952</t>
  </si>
  <si>
    <t>S00027969</t>
  </si>
  <si>
    <t>S00027970</t>
  </si>
  <si>
    <t>S00028293</t>
  </si>
  <si>
    <t>S00028497</t>
  </si>
  <si>
    <t>S00028683</t>
  </si>
  <si>
    <t>S00028888</t>
  </si>
  <si>
    <t>S00029110</t>
  </si>
  <si>
    <t>S00029127</t>
  </si>
  <si>
    <t>S00029159</t>
  </si>
  <si>
    <t>S00029756</t>
  </si>
  <si>
    <t>S00030196</t>
  </si>
  <si>
    <t>S00030655</t>
  </si>
  <si>
    <t>S00031080</t>
  </si>
  <si>
    <t>S00031116</t>
  </si>
  <si>
    <t>S00031643</t>
  </si>
  <si>
    <t>S00031983</t>
  </si>
  <si>
    <t>S00032577</t>
  </si>
  <si>
    <t>S00032866</t>
  </si>
  <si>
    <t>S00033154</t>
  </si>
  <si>
    <t>S00033479</t>
  </si>
  <si>
    <t>S00034958</t>
  </si>
  <si>
    <t>S00035058</t>
  </si>
  <si>
    <t>S00035262</t>
  </si>
  <si>
    <t>S00035263</t>
  </si>
  <si>
    <t>S00035738</t>
  </si>
  <si>
    <t>S00035892</t>
  </si>
  <si>
    <t>S00037252</t>
  </si>
  <si>
    <t>S00037406</t>
  </si>
  <si>
    <t>S00037439</t>
  </si>
  <si>
    <t>S00037490</t>
  </si>
  <si>
    <t>S00037695</t>
  </si>
  <si>
    <t>S00037712</t>
  </si>
  <si>
    <t>S00037727</t>
  </si>
  <si>
    <t>S00037847</t>
  </si>
  <si>
    <t>S00037983</t>
  </si>
  <si>
    <t>S00038136</t>
  </si>
  <si>
    <t>S00038323</t>
  </si>
  <si>
    <t>S00038698</t>
  </si>
  <si>
    <t>S00038766</t>
  </si>
  <si>
    <t>S00038986</t>
  </si>
  <si>
    <t>S00039190</t>
  </si>
  <si>
    <t>S00039393</t>
  </si>
  <si>
    <t>S00039548</t>
  </si>
  <si>
    <t>S00039565</t>
  </si>
  <si>
    <t>S00040294</t>
  </si>
  <si>
    <t>S00040498</t>
  </si>
  <si>
    <t>S00040533</t>
  </si>
  <si>
    <t>S00040889</t>
  </si>
  <si>
    <t>S00041027</t>
  </si>
  <si>
    <t>S00041367</t>
  </si>
  <si>
    <t>S00042079</t>
  </si>
  <si>
    <t>S00042217</t>
  </si>
  <si>
    <t>S00043186</t>
  </si>
  <si>
    <t>S00043254</t>
  </si>
  <si>
    <t>S00043356</t>
  </si>
  <si>
    <t>S00043560</t>
  </si>
  <si>
    <t>S00043577</t>
  </si>
  <si>
    <t>S00043610</t>
  </si>
  <si>
    <t>S00043746</t>
  </si>
  <si>
    <t>S00043780</t>
  </si>
  <si>
    <t>S00043966</t>
  </si>
  <si>
    <t>S00044104</t>
  </si>
  <si>
    <t>S00044239</t>
  </si>
  <si>
    <t>S00045651</t>
  </si>
  <si>
    <t>S00045753</t>
  </si>
  <si>
    <t>S00045940</t>
  </si>
  <si>
    <t>S00046618</t>
  </si>
  <si>
    <t>S00046619</t>
  </si>
  <si>
    <t>S00046858</t>
  </si>
  <si>
    <t>S00046926</t>
  </si>
  <si>
    <t>S00047145</t>
  </si>
  <si>
    <t>S00047213</t>
  </si>
  <si>
    <t>S00047519</t>
  </si>
  <si>
    <t>S00047520</t>
  </si>
  <si>
    <t>S00047894</t>
  </si>
  <si>
    <t>S00048371</t>
  </si>
  <si>
    <t>S00048420</t>
  </si>
  <si>
    <t>S00048454</t>
  </si>
  <si>
    <t>S00048692</t>
  </si>
  <si>
    <t>S00048728</t>
  </si>
  <si>
    <t>S00048830</t>
  </si>
  <si>
    <t>S00049322</t>
  </si>
  <si>
    <t>S00049882</t>
  </si>
  <si>
    <t>S00050291</t>
  </si>
  <si>
    <t>S00051430</t>
  </si>
  <si>
    <t>S00051446</t>
  </si>
  <si>
    <t>S00051448</t>
  </si>
  <si>
    <t>S00051463</t>
  </si>
  <si>
    <t>S00052468</t>
  </si>
  <si>
    <t>S00052534</t>
  </si>
  <si>
    <t>S00052960</t>
  </si>
  <si>
    <t>S00053044</t>
  </si>
  <si>
    <t>S00053129</t>
  </si>
  <si>
    <t>S00053283</t>
  </si>
  <si>
    <t>S00053299</t>
  </si>
  <si>
    <t>S00053318</t>
  </si>
  <si>
    <t>S00053607</t>
  </si>
  <si>
    <t>S00054099</t>
  </si>
  <si>
    <t>S00054234</t>
  </si>
  <si>
    <t>S00054813</t>
  </si>
  <si>
    <t>S00055526</t>
  </si>
  <si>
    <t>S00055985</t>
  </si>
  <si>
    <t>S00056087</t>
  </si>
  <si>
    <t>S00056106</t>
  </si>
  <si>
    <t>S00056174</t>
  </si>
  <si>
    <t>S00056206</t>
  </si>
  <si>
    <t>S00056717</t>
  </si>
  <si>
    <t>S00056955</t>
  </si>
  <si>
    <t>S00057040</t>
  </si>
  <si>
    <t>S00057379</t>
  </si>
  <si>
    <t>S00057602</t>
  </si>
  <si>
    <t>S00058909</t>
  </si>
  <si>
    <t>S00059149</t>
  </si>
  <si>
    <t>S00059521</t>
  </si>
  <si>
    <t>S00059760</t>
  </si>
  <si>
    <t>S00060049</t>
  </si>
  <si>
    <t>S00061017</t>
  </si>
  <si>
    <t>S00061238</t>
  </si>
  <si>
    <t>S00061663</t>
  </si>
  <si>
    <t>S00062498</t>
  </si>
  <si>
    <t>S00062582</t>
  </si>
  <si>
    <t>S00062616</t>
  </si>
  <si>
    <t>S00063076</t>
  </si>
  <si>
    <t>S00063126</t>
  </si>
  <si>
    <t>S00063127</t>
  </si>
  <si>
    <t>S00063721</t>
  </si>
  <si>
    <t>S00063772</t>
  </si>
  <si>
    <t>S00063874</t>
  </si>
  <si>
    <t>S00064027</t>
  </si>
  <si>
    <t>S00064094</t>
  </si>
  <si>
    <t>S00064264</t>
  </si>
  <si>
    <t>S00064742</t>
  </si>
  <si>
    <t>S00065557</t>
  </si>
  <si>
    <t>S00065642</t>
  </si>
  <si>
    <t>S00066748</t>
  </si>
  <si>
    <t>S00066848</t>
  </si>
  <si>
    <t>S00067139</t>
  </si>
  <si>
    <t>S00067681</t>
  </si>
  <si>
    <t>S00067767</t>
  </si>
  <si>
    <t>S00067768</t>
  </si>
  <si>
    <t>S00068446</t>
  </si>
  <si>
    <t>S00068667</t>
  </si>
  <si>
    <t>S00068905</t>
  </si>
  <si>
    <t>S00070129</t>
  </si>
  <si>
    <t>S00070199</t>
  </si>
  <si>
    <t>S00070725</t>
  </si>
  <si>
    <t>S00071099</t>
  </si>
  <si>
    <t>S00071150</t>
  </si>
  <si>
    <t>S00071780</t>
  </si>
  <si>
    <t>S00071965</t>
  </si>
  <si>
    <t>S00071967</t>
  </si>
  <si>
    <t>S00071983</t>
  </si>
  <si>
    <t>S00072000</t>
  </si>
  <si>
    <t>S00072307</t>
  </si>
  <si>
    <t>S00072645</t>
  </si>
  <si>
    <t>S00072662</t>
  </si>
  <si>
    <t>S00073172</t>
  </si>
  <si>
    <t>S00073801</t>
  </si>
  <si>
    <t>S00073820</t>
  </si>
  <si>
    <t>S00073973</t>
  </si>
  <si>
    <t>S00074363</t>
  </si>
  <si>
    <t>S00074396</t>
  </si>
  <si>
    <t>S00074500</t>
  </si>
  <si>
    <t>S00074551</t>
  </si>
  <si>
    <t>S00075468</t>
  </si>
  <si>
    <t>S00075740</t>
  </si>
  <si>
    <t>S00076045</t>
  </si>
  <si>
    <t>S00076284</t>
  </si>
  <si>
    <t>S00076369</t>
  </si>
  <si>
    <t>S00077559</t>
  </si>
  <si>
    <t>S00077780</t>
  </si>
  <si>
    <t>S00077899</t>
  </si>
  <si>
    <t>S00078578</t>
  </si>
  <si>
    <t>S00079056</t>
  </si>
  <si>
    <t>S00080280</t>
  </si>
  <si>
    <t>S00080601</t>
  </si>
  <si>
    <t>S00080653</t>
  </si>
  <si>
    <t>S00080824</t>
  </si>
  <si>
    <t>S00081451</t>
  </si>
  <si>
    <t>S00082097</t>
  </si>
  <si>
    <t>S00082115</t>
  </si>
  <si>
    <t>S00082676</t>
  </si>
  <si>
    <t>S00082711</t>
  </si>
  <si>
    <t>S00082727</t>
  </si>
  <si>
    <t>S00083117</t>
  </si>
  <si>
    <t>S00083595</t>
  </si>
  <si>
    <t>S00083610</t>
  </si>
  <si>
    <t>S00083645</t>
  </si>
  <si>
    <t>S00083916</t>
  </si>
  <si>
    <t>S00084156</t>
  </si>
  <si>
    <t>S00084173</t>
  </si>
  <si>
    <t>S00084528</t>
  </si>
  <si>
    <t>S00084581</t>
  </si>
  <si>
    <t>S00084666</t>
  </si>
  <si>
    <t>S00085107</t>
  </si>
  <si>
    <t>S00085294</t>
  </si>
  <si>
    <t>S00085396</t>
  </si>
  <si>
    <t>S00085448</t>
  </si>
  <si>
    <t>S00086398</t>
  </si>
  <si>
    <t>S00086942</t>
  </si>
  <si>
    <t>S00087214</t>
  </si>
  <si>
    <t>S00087929</t>
  </si>
  <si>
    <t>S00088848</t>
  </si>
  <si>
    <t>S00089290</t>
  </si>
  <si>
    <t>S00089883</t>
  </si>
  <si>
    <t>S00089985</t>
  </si>
  <si>
    <t>S00090327</t>
  </si>
  <si>
    <t>S00090667</t>
  </si>
  <si>
    <t>S00090701</t>
  </si>
  <si>
    <t>S00090733</t>
  </si>
  <si>
    <t>S00090802</t>
  </si>
  <si>
    <t>S00091226</t>
  </si>
  <si>
    <t>S00091413</t>
  </si>
  <si>
    <t>S00091600</t>
  </si>
  <si>
    <t>S00092146</t>
  </si>
  <si>
    <t>S00093335</t>
  </si>
  <si>
    <t>S00093421</t>
  </si>
  <si>
    <t>S00093726</t>
  </si>
  <si>
    <t>S00093845</t>
  </si>
  <si>
    <t>S00094050</t>
  </si>
  <si>
    <t>S00094253</t>
  </si>
  <si>
    <t>S00094269</t>
  </si>
  <si>
    <t>S00094475</t>
  </si>
  <si>
    <t>S00095204</t>
  </si>
  <si>
    <t>S00095867</t>
  </si>
  <si>
    <t>S00096921</t>
  </si>
  <si>
    <t>S00097144</t>
  </si>
  <si>
    <t>S00097161</t>
  </si>
  <si>
    <t>S00097516</t>
  </si>
  <si>
    <t>S00097518</t>
  </si>
  <si>
    <t>S00097772</t>
  </si>
  <si>
    <t>S00098027</t>
  </si>
  <si>
    <t>S00098300</t>
  </si>
  <si>
    <t>S00098418</t>
  </si>
  <si>
    <t>S00098861</t>
  </si>
  <si>
    <t>S00098894</t>
  </si>
  <si>
    <t>S00098945</t>
  </si>
  <si>
    <t>S00099030</t>
  </si>
  <si>
    <t>S00099335</t>
  </si>
  <si>
    <t>S00100798</t>
  </si>
  <si>
    <t>S00101342</t>
  </si>
  <si>
    <t>S00101393</t>
  </si>
  <si>
    <t>S00101698</t>
  </si>
  <si>
    <t>S00102346</t>
  </si>
  <si>
    <t>S00103245</t>
  </si>
  <si>
    <t>S00103484</t>
  </si>
  <si>
    <t>S00103789</t>
  </si>
  <si>
    <t>S00103910</t>
  </si>
  <si>
    <t>S00103925</t>
  </si>
  <si>
    <t>S00104470</t>
  </si>
  <si>
    <t>S00104538</t>
  </si>
  <si>
    <t>S00104809</t>
  </si>
  <si>
    <t>S00104811</t>
  </si>
  <si>
    <t>S00106000</t>
  </si>
  <si>
    <t>S00106068</t>
  </si>
  <si>
    <t>S00106339</t>
  </si>
  <si>
    <t>S00107445</t>
  </si>
  <si>
    <t>S00107785</t>
  </si>
  <si>
    <t>S00107818</t>
  </si>
  <si>
    <t>S00108243</t>
  </si>
  <si>
    <t>S00108466</t>
  </si>
  <si>
    <t>S00109112</t>
  </si>
  <si>
    <t>S00109161</t>
  </si>
  <si>
    <t>S00109349</t>
  </si>
  <si>
    <t>S00109706</t>
  </si>
  <si>
    <t>S00109893</t>
  </si>
  <si>
    <t>S00110623</t>
  </si>
  <si>
    <t>S00110844</t>
  </si>
  <si>
    <t>S00110930</t>
  </si>
  <si>
    <t>S00111082</t>
  </si>
  <si>
    <t>S00111083</t>
  </si>
  <si>
    <t>S00112052</t>
  </si>
  <si>
    <t>S00112188</t>
  </si>
  <si>
    <t>S00112442</t>
  </si>
  <si>
    <t>S00113616</t>
  </si>
  <si>
    <t>S00114261</t>
  </si>
  <si>
    <t>S00114280</t>
  </si>
  <si>
    <t>S00114533</t>
  </si>
  <si>
    <t>S00114620</t>
  </si>
  <si>
    <t>S00115096</t>
  </si>
  <si>
    <t>S00115435</t>
  </si>
  <si>
    <t>S00115809</t>
  </si>
  <si>
    <t>S00116082</t>
  </si>
  <si>
    <t>S00116286</t>
  </si>
  <si>
    <t>S00116727</t>
  </si>
  <si>
    <t>S00116761</t>
  </si>
  <si>
    <t>S00117270</t>
  </si>
  <si>
    <t>S00117849</t>
  </si>
  <si>
    <t>S00117866</t>
  </si>
  <si>
    <t>S00118156</t>
  </si>
  <si>
    <t>S00118511</t>
  </si>
  <si>
    <t>S00118545</t>
  </si>
  <si>
    <t>S00118717</t>
  </si>
  <si>
    <t>S00119770</t>
  </si>
  <si>
    <t>S00119822</t>
  </si>
  <si>
    <t>S00120093</t>
  </si>
  <si>
    <t>S00120366</t>
  </si>
  <si>
    <t>S00120467</t>
  </si>
  <si>
    <t>S00120587</t>
  </si>
  <si>
    <t>S00120738</t>
  </si>
  <si>
    <t>S00120756</t>
  </si>
  <si>
    <t>S00121335</t>
  </si>
  <si>
    <t>S00121879</t>
  </si>
  <si>
    <t>S00121979</t>
  </si>
  <si>
    <t>S00122183</t>
  </si>
  <si>
    <t>S00122251</t>
  </si>
  <si>
    <t>S00122268</t>
  </si>
  <si>
    <t>S00122745</t>
  </si>
  <si>
    <t>S00122897</t>
  </si>
  <si>
    <t>S00123086</t>
  </si>
  <si>
    <t>S00123152</t>
  </si>
  <si>
    <t>S00123441</t>
  </si>
  <si>
    <t>S00123681</t>
  </si>
  <si>
    <t>S00123714</t>
  </si>
  <si>
    <t>S00123749</t>
  </si>
  <si>
    <t>S00124276</t>
  </si>
  <si>
    <t>S00124310</t>
  </si>
  <si>
    <t>S00125210</t>
  </si>
  <si>
    <t>S00125567</t>
  </si>
  <si>
    <t>S00125823</t>
  </si>
  <si>
    <t>S00125838</t>
  </si>
  <si>
    <t>S00125907</t>
  </si>
  <si>
    <t>S00125991</t>
  </si>
  <si>
    <t>S00126537</t>
  </si>
  <si>
    <t>S00127335</t>
  </si>
  <si>
    <t>S00127438</t>
  </si>
  <si>
    <t>S00127963</t>
  </si>
  <si>
    <t>S00127982</t>
  </si>
  <si>
    <t>S00129273</t>
  </si>
  <si>
    <t>S00129290</t>
  </si>
  <si>
    <t>S00129460</t>
  </si>
  <si>
    <t>S00129478</t>
  </si>
  <si>
    <t>S00130072</t>
  </si>
  <si>
    <t>S00130463</t>
  </si>
  <si>
    <t>S00130600</t>
  </si>
  <si>
    <t>S00131159</t>
  </si>
  <si>
    <t>S00131347</t>
  </si>
  <si>
    <t>S00131433</t>
  </si>
  <si>
    <t>S00131584</t>
  </si>
  <si>
    <t>S00131687</t>
  </si>
  <si>
    <t>S00131993</t>
  </si>
  <si>
    <t>S00132300</t>
  </si>
  <si>
    <t>S00132876</t>
  </si>
  <si>
    <t>S00133455</t>
  </si>
  <si>
    <t>S00134050</t>
  </si>
  <si>
    <t>S00134135</t>
  </si>
  <si>
    <t>S00134729</t>
  </si>
  <si>
    <t>S00135035</t>
  </si>
  <si>
    <t>S00135580</t>
  </si>
  <si>
    <t>S00136006</t>
  </si>
  <si>
    <t>S00136023</t>
  </si>
  <si>
    <t>S00136191</t>
  </si>
  <si>
    <t>S00136871</t>
  </si>
  <si>
    <t>S00136941</t>
  </si>
  <si>
    <t>S00137280</t>
  </si>
  <si>
    <t>S00137755</t>
  </si>
  <si>
    <t>S00137773</t>
  </si>
  <si>
    <t>S00137807</t>
  </si>
  <si>
    <t>S00138419</t>
  </si>
  <si>
    <t>S00138674</t>
  </si>
  <si>
    <t>S00138810</t>
  </si>
  <si>
    <t>S00138962</t>
  </si>
  <si>
    <t>S00139320</t>
  </si>
  <si>
    <t>S00139338</t>
  </si>
  <si>
    <t>S00139644</t>
  </si>
  <si>
    <t>S00139711</t>
  </si>
  <si>
    <t>S00139916</t>
  </si>
  <si>
    <t>S00140171</t>
  </si>
  <si>
    <t>S00140510</t>
  </si>
  <si>
    <t>S00140645</t>
  </si>
  <si>
    <t>S00141463</t>
  </si>
  <si>
    <t>S00141801</t>
  </si>
  <si>
    <t>S00142039</t>
  </si>
  <si>
    <t>S00142686</t>
  </si>
  <si>
    <t>S00142789</t>
  </si>
  <si>
    <t>S00142992</t>
  </si>
  <si>
    <t>S00143009</t>
  </si>
  <si>
    <t>S00143418</t>
  </si>
  <si>
    <t>S00143877</t>
  </si>
  <si>
    <t>S00143927</t>
  </si>
  <si>
    <t>S00144268</t>
  </si>
  <si>
    <t>S00144778</t>
  </si>
  <si>
    <t>S00144829</t>
  </si>
  <si>
    <t>S00145355</t>
  </si>
  <si>
    <t>S00147327</t>
  </si>
  <si>
    <t>S00148229</t>
  </si>
  <si>
    <t>S00148450</t>
  </si>
  <si>
    <t>S00149180</t>
  </si>
  <si>
    <t>S00149333</t>
  </si>
  <si>
    <t>S00149774</t>
  </si>
  <si>
    <t>S00150301</t>
  </si>
  <si>
    <t>S00150353</t>
  </si>
  <si>
    <t>S00151816</t>
  </si>
  <si>
    <t>S00151951</t>
  </si>
  <si>
    <t>S00151984</t>
  </si>
  <si>
    <t>S00152020</t>
  </si>
  <si>
    <t>S00152190</t>
  </si>
  <si>
    <t>S00152206</t>
  </si>
  <si>
    <t>S00152376</t>
  </si>
  <si>
    <t>S00152495</t>
  </si>
  <si>
    <t>S00152496</t>
  </si>
  <si>
    <t>S00152512</t>
  </si>
  <si>
    <t>S00152768</t>
  </si>
  <si>
    <t>S00153532</t>
  </si>
  <si>
    <t>S00154296</t>
  </si>
  <si>
    <t>S00154330</t>
  </si>
  <si>
    <t>S00154568</t>
  </si>
  <si>
    <t>S00154875</t>
  </si>
  <si>
    <t>S00154926</t>
  </si>
  <si>
    <t>S00155249</t>
  </si>
  <si>
    <t>S00155640</t>
  </si>
  <si>
    <t>S00155675</t>
  </si>
  <si>
    <t>S00156489</t>
  </si>
  <si>
    <t>S00156558</t>
  </si>
  <si>
    <t>S00156593</t>
  </si>
  <si>
    <t>S00157033</t>
  </si>
  <si>
    <t>S00157067</t>
  </si>
  <si>
    <t>S00158055</t>
  </si>
  <si>
    <t>S00158122</t>
  </si>
  <si>
    <t>S00158513</t>
  </si>
  <si>
    <t>S00158699</t>
  </si>
  <si>
    <t>S00158835</t>
  </si>
  <si>
    <t>S00159464</t>
  </si>
  <si>
    <t>S00159517</t>
  </si>
  <si>
    <t>S00159583</t>
  </si>
  <si>
    <t>S00159617</t>
  </si>
  <si>
    <t>S00160672</t>
  </si>
  <si>
    <t>S00161064</t>
  </si>
  <si>
    <t>S00161113</t>
  </si>
  <si>
    <t>S00161556</t>
  </si>
  <si>
    <t>S00161625</t>
  </si>
  <si>
    <t>S00161895</t>
  </si>
  <si>
    <t>S00162628</t>
  </si>
  <si>
    <t>S00162645</t>
  </si>
  <si>
    <t>S00162728</t>
  </si>
  <si>
    <t>S00162866</t>
  </si>
  <si>
    <t>S00163187</t>
  </si>
  <si>
    <t>S00163257</t>
  </si>
  <si>
    <t>S00163273</t>
  </si>
  <si>
    <t>S00163274</t>
  </si>
  <si>
    <t>S00163817</t>
  </si>
  <si>
    <t>S00164124</t>
  </si>
  <si>
    <t>S00164429</t>
  </si>
  <si>
    <t>S00164717</t>
  </si>
  <si>
    <t>S00164973</t>
  </si>
  <si>
    <t>S00165976</t>
  </si>
  <si>
    <t>S00165992</t>
  </si>
  <si>
    <t>S00166011</t>
  </si>
  <si>
    <t>S00166247</t>
  </si>
  <si>
    <t>S00166333</t>
  </si>
  <si>
    <t>S00166555</t>
  </si>
  <si>
    <t>S00166638</t>
  </si>
  <si>
    <t>S00166843</t>
  </si>
  <si>
    <t>S00168016</t>
  </si>
  <si>
    <t>S00168085</t>
  </si>
  <si>
    <t>S00168102</t>
  </si>
  <si>
    <t>S00168151</t>
  </si>
  <si>
    <t>S00168373</t>
  </si>
  <si>
    <t>S00169377</t>
  </si>
  <si>
    <t>S00169428</t>
  </si>
  <si>
    <t>S00170225</t>
  </si>
  <si>
    <t>S00170294</t>
  </si>
  <si>
    <t>S00170362</t>
  </si>
  <si>
    <t>S00170549</t>
  </si>
  <si>
    <t>S00170855</t>
  </si>
  <si>
    <t>S00170924</t>
  </si>
  <si>
    <t>S00172503</t>
  </si>
  <si>
    <t>S00172658</t>
  </si>
  <si>
    <t>S00172894</t>
  </si>
  <si>
    <t>S00173813</t>
  </si>
  <si>
    <t>S00174203</t>
  </si>
  <si>
    <t>S00174204</t>
  </si>
  <si>
    <t>S00174255</t>
  </si>
  <si>
    <t>S00174307</t>
  </si>
  <si>
    <t>S00175123</t>
  </si>
  <si>
    <t>S00175461</t>
  </si>
  <si>
    <t>S00175479</t>
  </si>
  <si>
    <t>S00175955</t>
  </si>
  <si>
    <t>S00175988</t>
  </si>
  <si>
    <t>S00176023</t>
  </si>
  <si>
    <t>S00176465</t>
  </si>
  <si>
    <t>S00176703</t>
  </si>
  <si>
    <t>S00176889</t>
  </si>
  <si>
    <t>S00176958</t>
  </si>
  <si>
    <t>S00177553</t>
  </si>
  <si>
    <t>S00177877</t>
  </si>
  <si>
    <t>S00177911</t>
  </si>
  <si>
    <t>S00177943</t>
  </si>
  <si>
    <t>S00178470</t>
  </si>
  <si>
    <t>S00179116</t>
  </si>
  <si>
    <t>S00179407</t>
  </si>
  <si>
    <t>S00179440</t>
  </si>
  <si>
    <t>S00180358</t>
  </si>
  <si>
    <t>S00181616</t>
  </si>
  <si>
    <t>S00181632</t>
  </si>
  <si>
    <t>S00181870</t>
  </si>
  <si>
    <t>S00181938</t>
  </si>
  <si>
    <t>S00182176</t>
  </si>
  <si>
    <t>S00182501</t>
  </si>
  <si>
    <t>S00182806</t>
  </si>
  <si>
    <t>S00183962</t>
  </si>
  <si>
    <t>S00184694</t>
  </si>
  <si>
    <t>S00184743</t>
  </si>
  <si>
    <t>S00185168</t>
  </si>
  <si>
    <t>S00185169</t>
  </si>
  <si>
    <t>S00185849</t>
  </si>
  <si>
    <t>S00186087</t>
  </si>
  <si>
    <t>S00186156</t>
  </si>
  <si>
    <t>S00186478</t>
  </si>
  <si>
    <t>S00186716</t>
  </si>
  <si>
    <t>S00187192</t>
  </si>
  <si>
    <t>S00187600</t>
  </si>
  <si>
    <t>S00187720</t>
  </si>
  <si>
    <t>S00187737</t>
  </si>
  <si>
    <t>S00187974</t>
  </si>
  <si>
    <t>S00188553</t>
  </si>
  <si>
    <t>S00188875</t>
  </si>
  <si>
    <t>S00189284</t>
  </si>
  <si>
    <t>S00190626</t>
  </si>
  <si>
    <t>S00190761</t>
  </si>
  <si>
    <t>S00190814</t>
  </si>
  <si>
    <t>S00190864</t>
  </si>
  <si>
    <t>S00191085</t>
  </si>
  <si>
    <t>S00015627</t>
  </si>
  <si>
    <t>S00018602</t>
  </si>
  <si>
    <t>S00018689</t>
  </si>
  <si>
    <t>S00021664</t>
  </si>
  <si>
    <t>S00024757</t>
  </si>
  <si>
    <t>S00024774</t>
  </si>
  <si>
    <t>S00026287</t>
  </si>
  <si>
    <t>S00026322</t>
  </si>
  <si>
    <t>S00030911</t>
  </si>
  <si>
    <t>S00033970</t>
  </si>
  <si>
    <t>S00036997</t>
  </si>
  <si>
    <t>S00038510</t>
  </si>
  <si>
    <t>S00040109</t>
  </si>
  <si>
    <t>S00047690</t>
  </si>
  <si>
    <t>S00047723</t>
  </si>
  <si>
    <t>S00052331</t>
  </si>
  <si>
    <t>S00053845</t>
  </si>
  <si>
    <t>S00055340</t>
  </si>
  <si>
    <t>S00058401</t>
  </si>
  <si>
    <t>S00061461</t>
  </si>
  <si>
    <t>S00062989</t>
  </si>
  <si>
    <t>S00064502</t>
  </si>
  <si>
    <t>S00069109</t>
  </si>
  <si>
    <t>S00069110</t>
  </si>
  <si>
    <t>S00070675</t>
  </si>
  <si>
    <t>S00073683</t>
  </si>
  <si>
    <t>S00073750</t>
  </si>
  <si>
    <t>S00075214</t>
  </si>
  <si>
    <t>S00076759</t>
  </si>
  <si>
    <t>S00076761</t>
  </si>
  <si>
    <t>S00078273</t>
  </si>
  <si>
    <t>S00084392</t>
  </si>
  <si>
    <t>S00084410</t>
  </si>
  <si>
    <t>S00085990</t>
  </si>
  <si>
    <t>S00087452</t>
  </si>
  <si>
    <t>S00090546</t>
  </si>
  <si>
    <t>S00090548</t>
  </si>
  <si>
    <t>S00092095</t>
  </si>
  <si>
    <t>S00095102</t>
  </si>
  <si>
    <t>S00102838</t>
  </si>
  <si>
    <t>S00105814</t>
  </si>
  <si>
    <t>S00105898</t>
  </si>
  <si>
    <t>S00108873</t>
  </si>
  <si>
    <t>S00108891</t>
  </si>
  <si>
    <t>S00108959</t>
  </si>
  <si>
    <t>S00113463</t>
  </si>
  <si>
    <t>S00113481</t>
  </si>
  <si>
    <t>S00114992</t>
  </si>
  <si>
    <t>S00119635</t>
  </si>
  <si>
    <t>S00119650</t>
  </si>
  <si>
    <t>S00122710</t>
  </si>
  <si>
    <t>S00134916</t>
  </si>
  <si>
    <t>S00159379</t>
  </si>
  <si>
    <t>S00159447</t>
  </si>
  <si>
    <t>S00163988</t>
  </si>
  <si>
    <t>S00168611</t>
  </si>
  <si>
    <t>S00173217</t>
  </si>
  <si>
    <t>S00174731</t>
  </si>
  <si>
    <t>S00176192</t>
  </si>
  <si>
    <t>S00176210</t>
  </si>
  <si>
    <t>S00177724</t>
  </si>
  <si>
    <t>S00179270</t>
  </si>
  <si>
    <t>S00180799</t>
  </si>
  <si>
    <t>S00180869</t>
  </si>
  <si>
    <t>S00183844</t>
  </si>
  <si>
    <t>S00186902</t>
  </si>
  <si>
    <t>S00186920</t>
  </si>
  <si>
    <t>S00188518</t>
  </si>
  <si>
    <t>S00190032</t>
  </si>
  <si>
    <t>S00021052</t>
  </si>
  <si>
    <t>S00022632</t>
  </si>
  <si>
    <t>S00024145</t>
  </si>
  <si>
    <t>S00025658</t>
  </si>
  <si>
    <t>S00030249</t>
  </si>
  <si>
    <t>S00036402</t>
  </si>
  <si>
    <t>S00048607</t>
  </si>
  <si>
    <t>S00048624</t>
  </si>
  <si>
    <t>S00050138</t>
  </si>
  <si>
    <t>S00054744</t>
  </si>
  <si>
    <t>S00060847</t>
  </si>
  <si>
    <t>S00060898</t>
  </si>
  <si>
    <t>S00062412</t>
  </si>
  <si>
    <t>S00065471</t>
  </si>
  <si>
    <t>S00065488</t>
  </si>
  <si>
    <t>S00071557</t>
  </si>
  <si>
    <t>S00073072</t>
  </si>
  <si>
    <t>S00073121</t>
  </si>
  <si>
    <t>S00074618</t>
  </si>
  <si>
    <t>S00074636</t>
  </si>
  <si>
    <t>S00077660</t>
  </si>
  <si>
    <t>S00077730</t>
  </si>
  <si>
    <t>S00080755</t>
  </si>
  <si>
    <t>S00082320</t>
  </si>
  <si>
    <t>S00083798</t>
  </si>
  <si>
    <t>S00083850</t>
  </si>
  <si>
    <t>S00085312</t>
  </si>
  <si>
    <t>S00088370</t>
  </si>
  <si>
    <t>S00091483</t>
  </si>
  <si>
    <t>S00094507</t>
  </si>
  <si>
    <t>S00096021</t>
  </si>
  <si>
    <t>S00099148</t>
  </si>
  <si>
    <t>S00099149</t>
  </si>
  <si>
    <t>S00103721</t>
  </si>
  <si>
    <t>S00106765</t>
  </si>
  <si>
    <t>S00106766</t>
  </si>
  <si>
    <t>S00112868</t>
  </si>
  <si>
    <t>S00112919</t>
  </si>
  <si>
    <t>S00114382</t>
  </si>
  <si>
    <t>S00115927</t>
  </si>
  <si>
    <t>S00117508</t>
  </si>
  <si>
    <t>S00128152</t>
  </si>
  <si>
    <t>S00129697</t>
  </si>
  <si>
    <t>S00129749</t>
  </si>
  <si>
    <t>S00131227</t>
  </si>
  <si>
    <t>S00135851</t>
  </si>
  <si>
    <t>S00135868</t>
  </si>
  <si>
    <t>S00137364</t>
  </si>
  <si>
    <t>S00144980</t>
  </si>
  <si>
    <t>S00151136</t>
  </si>
  <si>
    <t>S00154160</t>
  </si>
  <si>
    <t>S00154162</t>
  </si>
  <si>
    <t>S00154179</t>
  </si>
  <si>
    <t>S00155758</t>
  </si>
  <si>
    <t>S00160282</t>
  </si>
  <si>
    <t>S00164938</t>
  </si>
  <si>
    <t>S00164939</t>
  </si>
  <si>
    <t>S00166435</t>
  </si>
  <si>
    <t>S00174086</t>
  </si>
  <si>
    <t>S00174101</t>
  </si>
  <si>
    <t>S00175581</t>
  </si>
  <si>
    <t>S00177146</t>
  </si>
  <si>
    <t>S00180188</t>
  </si>
  <si>
    <t>S00181700</t>
  </si>
  <si>
    <t>S00181717</t>
  </si>
  <si>
    <t>S00183265</t>
  </si>
  <si>
    <t>S00186360</t>
  </si>
  <si>
    <t>S00187820</t>
  </si>
  <si>
    <t>S00187837</t>
  </si>
  <si>
    <t>S00189351</t>
  </si>
  <si>
    <t>S00016734</t>
  </si>
  <si>
    <t>S00018281</t>
  </si>
  <si>
    <t>S00019794</t>
  </si>
  <si>
    <t>S00024450</t>
  </si>
  <si>
    <t>S00027478</t>
  </si>
  <si>
    <t>S00030538</t>
  </si>
  <si>
    <t>S00033580</t>
  </si>
  <si>
    <t>S00036707</t>
  </si>
  <si>
    <t>S00039701</t>
  </si>
  <si>
    <t>S00045837</t>
  </si>
  <si>
    <t>S00045838</t>
  </si>
  <si>
    <t>S00048896</t>
  </si>
  <si>
    <t>S00048898</t>
  </si>
  <si>
    <t>S00056565</t>
  </si>
  <si>
    <t>S00059574</t>
  </si>
  <si>
    <t>S00061153</t>
  </si>
  <si>
    <t>S00065693</t>
  </si>
  <si>
    <t>S00065727</t>
  </si>
  <si>
    <t>S00065745</t>
  </si>
  <si>
    <t>S00065779</t>
  </si>
  <si>
    <t>S00067239</t>
  </si>
  <si>
    <t>S00067292</t>
  </si>
  <si>
    <t>S00068770</t>
  </si>
  <si>
    <t>S00068803</t>
  </si>
  <si>
    <t>S00070299</t>
  </si>
  <si>
    <t>S00076421</t>
  </si>
  <si>
    <t>S00077933</t>
  </si>
  <si>
    <t>S00079513</t>
  </si>
  <si>
    <t>S00085583</t>
  </si>
  <si>
    <t>S00085633</t>
  </si>
  <si>
    <t>S00093268</t>
  </si>
  <si>
    <t>S00094796</t>
  </si>
  <si>
    <t>S00096294</t>
  </si>
  <si>
    <t>S00096343</t>
  </si>
  <si>
    <t>S00097907</t>
  </si>
  <si>
    <t>S00100900</t>
  </si>
  <si>
    <t>S00105525</t>
  </si>
  <si>
    <t>S00105542</t>
  </si>
  <si>
    <t>S00105559</t>
  </si>
  <si>
    <t>S00108534</t>
  </si>
  <si>
    <t>S00108550</t>
  </si>
  <si>
    <t>S00108551</t>
  </si>
  <si>
    <t>S00110080</t>
  </si>
  <si>
    <t>S00110149</t>
  </si>
  <si>
    <t>S00111592</t>
  </si>
  <si>
    <t>S00116183</t>
  </si>
  <si>
    <t>S00117713</t>
  </si>
  <si>
    <t>S00119261</t>
  </si>
  <si>
    <t>S00122353</t>
  </si>
  <si>
    <t>S00125380</t>
  </si>
  <si>
    <t>S00125449</t>
  </si>
  <si>
    <t>S00128424</t>
  </si>
  <si>
    <t>S00130003</t>
  </si>
  <si>
    <t>S00134542</t>
  </si>
  <si>
    <t>S00136073</t>
  </si>
  <si>
    <t>S00137637</t>
  </si>
  <si>
    <t>S00142244</t>
  </si>
  <si>
    <t>S00143722</t>
  </si>
  <si>
    <t>S00143724</t>
  </si>
  <si>
    <t>S00148312</t>
  </si>
  <si>
    <t>S00149876</t>
  </si>
  <si>
    <t>S00149927</t>
  </si>
  <si>
    <t>S00155962</t>
  </si>
  <si>
    <t>S00157527</t>
  </si>
  <si>
    <t>S00160552</t>
  </si>
  <si>
    <t>S00160604</t>
  </si>
  <si>
    <t>S00162169</t>
  </si>
  <si>
    <t>S00163698</t>
  </si>
  <si>
    <t>S00165160</t>
  </si>
  <si>
    <t>S00166724</t>
  </si>
  <si>
    <t>S00166758</t>
  </si>
  <si>
    <t>S00171315</t>
  </si>
  <si>
    <t>S00172828</t>
  </si>
  <si>
    <t>S00175854</t>
  </si>
  <si>
    <t>S00175905</t>
  </si>
  <si>
    <t>S00177452</t>
  </si>
  <si>
    <t>S00189657</t>
  </si>
  <si>
    <t>S00016188</t>
  </si>
  <si>
    <t>S00017616</t>
  </si>
  <si>
    <t>S00019148</t>
  </si>
  <si>
    <t>S00020762</t>
  </si>
  <si>
    <t>S00023788</t>
  </si>
  <si>
    <t>S00025267</t>
  </si>
  <si>
    <t>S00028411</t>
  </si>
  <si>
    <t>S00029909</t>
  </si>
  <si>
    <t>S00031403</t>
  </si>
  <si>
    <t>S00034516</t>
  </si>
  <si>
    <t>S00036011</t>
  </si>
  <si>
    <t>S00037608</t>
  </si>
  <si>
    <t>S00040617</t>
  </si>
  <si>
    <t>S00040634</t>
  </si>
  <si>
    <t>S00046788</t>
  </si>
  <si>
    <t>S00048216</t>
  </si>
  <si>
    <t>S00055952</t>
  </si>
  <si>
    <t>S00055953</t>
  </si>
  <si>
    <t>S00055969</t>
  </si>
  <si>
    <t>S00057413</t>
  </si>
  <si>
    <t>S00057449</t>
  </si>
  <si>
    <t>S00060558</t>
  </si>
  <si>
    <t>S00065047</t>
  </si>
  <si>
    <t>S00066593</t>
  </si>
  <si>
    <t>S00066661</t>
  </si>
  <si>
    <t>S00069706</t>
  </si>
  <si>
    <t>S00071252</t>
  </si>
  <si>
    <t>S00072732</t>
  </si>
  <si>
    <t>S00074245</t>
  </si>
  <si>
    <t>S00074311</t>
  </si>
  <si>
    <t>S00075791</t>
  </si>
  <si>
    <t>S00077304</t>
  </si>
  <si>
    <t>S00077371</t>
  </si>
  <si>
    <t>S00078816</t>
  </si>
  <si>
    <t>S00078850</t>
  </si>
  <si>
    <t>S00081912</t>
  </si>
  <si>
    <t>S00081961</t>
  </si>
  <si>
    <t>S00083510</t>
  </si>
  <si>
    <t>S00084988</t>
  </si>
  <si>
    <t>S00085005</t>
  </si>
  <si>
    <t>S00092655</t>
  </si>
  <si>
    <t>S00094218</t>
  </si>
  <si>
    <t>S00097227</t>
  </si>
  <si>
    <t>S00101768</t>
  </si>
  <si>
    <t>S00101851</t>
  </si>
  <si>
    <t>S00107922</t>
  </si>
  <si>
    <t>S00110999</t>
  </si>
  <si>
    <t>S00115537</t>
  </si>
  <si>
    <t>S00118630</t>
  </si>
  <si>
    <t>S00121657</t>
  </si>
  <si>
    <t>S00123221</t>
  </si>
  <si>
    <t>S00123237</t>
  </si>
  <si>
    <t>S00123273</t>
  </si>
  <si>
    <t>S00124751</t>
  </si>
  <si>
    <t>S00124752</t>
  </si>
  <si>
    <t>S00126282</t>
  </si>
  <si>
    <t>S00126297</t>
  </si>
  <si>
    <t>S00127845</t>
  </si>
  <si>
    <t>S00130887</t>
  </si>
  <si>
    <t>S00136992</t>
  </si>
  <si>
    <t>S00140085</t>
  </si>
  <si>
    <t>S00141597</t>
  </si>
  <si>
    <t>S00146221</t>
  </si>
  <si>
    <t>S00147668</t>
  </si>
  <si>
    <t>S00147718</t>
  </si>
  <si>
    <t>S00149196</t>
  </si>
  <si>
    <t>S00150727</t>
  </si>
  <si>
    <t>S00150777</t>
  </si>
  <si>
    <t>S00150796</t>
  </si>
  <si>
    <t>S00153889</t>
  </si>
  <si>
    <t>S00156882</t>
  </si>
  <si>
    <t>S00158395</t>
  </si>
  <si>
    <t>S00161453</t>
  </si>
  <si>
    <t>S00162966</t>
  </si>
  <si>
    <t>S00170650</t>
  </si>
  <si>
    <t>S00172248</t>
  </si>
  <si>
    <t>S00176753</t>
  </si>
  <si>
    <t>S00178369</t>
  </si>
  <si>
    <t>S00181412</t>
  </si>
  <si>
    <t>S00184473</t>
  </si>
  <si>
    <t>S00188977</t>
  </si>
  <si>
    <t>S00017497</t>
  </si>
  <si>
    <t>S00017498</t>
  </si>
  <si>
    <t>S00018943</t>
  </si>
  <si>
    <t>S00020523</t>
  </si>
  <si>
    <t>S00023533</t>
  </si>
  <si>
    <t>S00025098</t>
  </si>
  <si>
    <t>S00029739</t>
  </si>
  <si>
    <t>S00037285</t>
  </si>
  <si>
    <t>S00037287</t>
  </si>
  <si>
    <t>S00037321</t>
  </si>
  <si>
    <t>S00037372</t>
  </si>
  <si>
    <t>S00043407</t>
  </si>
  <si>
    <t>S00043423</t>
  </si>
  <si>
    <t>S00045005</t>
  </si>
  <si>
    <t>S00046500</t>
  </si>
  <si>
    <t>S00048047</t>
  </si>
  <si>
    <t>S00051141</t>
  </si>
  <si>
    <t>S00051159</t>
  </si>
  <si>
    <t>S00055663</t>
  </si>
  <si>
    <t>S00060236</t>
  </si>
  <si>
    <t>S00066356</t>
  </si>
  <si>
    <t>S00066425</t>
  </si>
  <si>
    <t>S00066459</t>
  </si>
  <si>
    <t>S00067885</t>
  </si>
  <si>
    <t>S00067972</t>
  </si>
  <si>
    <t>S00069433</t>
  </si>
  <si>
    <t>S00070946</t>
  </si>
  <si>
    <t>S00070996</t>
  </si>
  <si>
    <t>S00074024</t>
  </si>
  <si>
    <t>S00075537</t>
  </si>
  <si>
    <t>S00075553</t>
  </si>
  <si>
    <t>S00077152</t>
  </si>
  <si>
    <t>S00077169</t>
  </si>
  <si>
    <t>S00081689</t>
  </si>
  <si>
    <t>S00081724</t>
  </si>
  <si>
    <t>S00086331</t>
  </si>
  <si>
    <t>S00089306</t>
  </si>
  <si>
    <t>S00089408</t>
  </si>
  <si>
    <t>S00093946</t>
  </si>
  <si>
    <t>S00095425</t>
  </si>
  <si>
    <t>S00095495</t>
  </si>
  <si>
    <t>S00106169</t>
  </si>
  <si>
    <t>S00106186</t>
  </si>
  <si>
    <t>S00107752</t>
  </si>
  <si>
    <t>S00109212</t>
  </si>
  <si>
    <t>S00110743</t>
  </si>
  <si>
    <t>S00110759</t>
  </si>
  <si>
    <t>S00112290</t>
  </si>
  <si>
    <t>S00113786</t>
  </si>
  <si>
    <t>S00119957</t>
  </si>
  <si>
    <t>S00119973</t>
  </si>
  <si>
    <t>S00123001</t>
  </si>
  <si>
    <t>S00126027</t>
  </si>
  <si>
    <t>S00126093</t>
  </si>
  <si>
    <t>S00129154</t>
  </si>
  <si>
    <t>S00130651</t>
  </si>
  <si>
    <t>S00130700</t>
  </si>
  <si>
    <t>S00132164</t>
  </si>
  <si>
    <t>S00132196</t>
  </si>
  <si>
    <t>S00132197</t>
  </si>
  <si>
    <t>S00133762</t>
  </si>
  <si>
    <t>S00136820</t>
  </si>
  <si>
    <t>S00141360</t>
  </si>
  <si>
    <t>S00142941</t>
  </si>
  <si>
    <t>S00144403</t>
  </si>
  <si>
    <t>S00150556</t>
  </si>
  <si>
    <t>S00155129</t>
  </si>
  <si>
    <t>S00155181</t>
  </si>
  <si>
    <t>S00158157</t>
  </si>
  <si>
    <t>S00159755</t>
  </si>
  <si>
    <t>S00168899</t>
  </si>
  <si>
    <t>S00168934</t>
  </si>
  <si>
    <t>S00168950</t>
  </si>
  <si>
    <t>S00170397</t>
  </si>
  <si>
    <t>S00171959</t>
  </si>
  <si>
    <t>S00172011</t>
  </si>
  <si>
    <t>S00173457</t>
  </si>
  <si>
    <t>S00175037</t>
  </si>
  <si>
    <t>S00176534</t>
  </si>
  <si>
    <t>S00176550</t>
  </si>
  <si>
    <t>S00178131</t>
  </si>
  <si>
    <t>S00179593</t>
  </si>
  <si>
    <t>S00184235</t>
  </si>
  <si>
    <t>S00185747</t>
  </si>
  <si>
    <t>S00015458</t>
  </si>
  <si>
    <t>S00021613</t>
  </si>
  <si>
    <t>S00024637</t>
  </si>
  <si>
    <t>S00026203</t>
  </si>
  <si>
    <t>S00027716</t>
  </si>
  <si>
    <t>S00029295</t>
  </si>
  <si>
    <t>S00030740</t>
  </si>
  <si>
    <t>S00035383</t>
  </si>
  <si>
    <t>S00036860</t>
  </si>
  <si>
    <t>S00041467</t>
  </si>
  <si>
    <t>S00043048</t>
  </si>
  <si>
    <t>S00046093</t>
  </si>
  <si>
    <t>S00047570</t>
  </si>
  <si>
    <t>S00047572</t>
  </si>
  <si>
    <t>S00049085</t>
  </si>
  <si>
    <t>S00052178</t>
  </si>
  <si>
    <t>S00052179</t>
  </si>
  <si>
    <t>S00053675</t>
  </si>
  <si>
    <t>S00055220</t>
  </si>
  <si>
    <t>S00055254</t>
  </si>
  <si>
    <t>S00056752</t>
  </si>
  <si>
    <t>S00058316</t>
  </si>
  <si>
    <t>S00059811</t>
  </si>
  <si>
    <t>S00059827</t>
  </si>
  <si>
    <t>S00062940</t>
  </si>
  <si>
    <t>S00065965</t>
  </si>
  <si>
    <t>S00067513</t>
  </si>
  <si>
    <t>S00070589</t>
  </si>
  <si>
    <t>S00072069</t>
  </si>
  <si>
    <t>S00075093</t>
  </si>
  <si>
    <t>S00081282</t>
  </si>
  <si>
    <t>S00088965</t>
  </si>
  <si>
    <t>S00093455</t>
  </si>
  <si>
    <t>S00093487</t>
  </si>
  <si>
    <t>S00098045</t>
  </si>
  <si>
    <t>S00104231</t>
  </si>
  <si>
    <t>S00107310</t>
  </si>
  <si>
    <t>S00107326</t>
  </si>
  <si>
    <t>S00110300</t>
  </si>
  <si>
    <t>S00114873</t>
  </si>
  <si>
    <t>S00114908</t>
  </si>
  <si>
    <t>S00114976</t>
  </si>
  <si>
    <t>S00117935</t>
  </si>
  <si>
    <t>S00119465</t>
  </si>
  <si>
    <t>S00119533</t>
  </si>
  <si>
    <t>S00121046</t>
  </si>
  <si>
    <t>S00124087</t>
  </si>
  <si>
    <t>S00124122</t>
  </si>
  <si>
    <t>S00124138</t>
  </si>
  <si>
    <t>S00127182</t>
  </si>
  <si>
    <t>S00133319</t>
  </si>
  <si>
    <t>S00134866</t>
  </si>
  <si>
    <t>S00136345</t>
  </si>
  <si>
    <t>S00137841</t>
  </si>
  <si>
    <t>S00139389</t>
  </si>
  <si>
    <t>S00140986</t>
  </si>
  <si>
    <t>S00142499</t>
  </si>
  <si>
    <t>S00143945</t>
  </si>
  <si>
    <t>S00147037</t>
  </si>
  <si>
    <t>S00147055</t>
  </si>
  <si>
    <t>S00147073</t>
  </si>
  <si>
    <t>S00150081</t>
  </si>
  <si>
    <t>S00150148</t>
  </si>
  <si>
    <t>S00153141</t>
  </si>
  <si>
    <t>S00153157</t>
  </si>
  <si>
    <t>S00154739</t>
  </si>
  <si>
    <t>S00156184</t>
  </si>
  <si>
    <t>S00157781</t>
  </si>
  <si>
    <t>S00157816</t>
  </si>
  <si>
    <t>S00162356</t>
  </si>
  <si>
    <t>S00165382</t>
  </si>
  <si>
    <t>S00168423</t>
  </si>
  <si>
    <t>S00171483</t>
  </si>
  <si>
    <t>S00173083</t>
  </si>
  <si>
    <t>S00173116</t>
  </si>
  <si>
    <t>S00173117</t>
  </si>
  <si>
    <t>S00176092</t>
  </si>
  <si>
    <t>S00177604</t>
  </si>
  <si>
    <t>S00182261</t>
  </si>
  <si>
    <t>S00183808</t>
  </si>
  <si>
    <t>S00183826</t>
  </si>
  <si>
    <t>S00185322</t>
  </si>
  <si>
    <t>S00186783</t>
  </si>
  <si>
    <t>S00188348</t>
  </si>
  <si>
    <t>S00188365</t>
  </si>
  <si>
    <t>S00188416</t>
  </si>
  <si>
    <t>S00021362</t>
  </si>
  <si>
    <t>S00024390</t>
  </si>
  <si>
    <t>S00029012</t>
  </si>
  <si>
    <t>S00029063</t>
  </si>
  <si>
    <t>S00030526</t>
  </si>
  <si>
    <t>S00032073</t>
  </si>
  <si>
    <t>S00032074</t>
  </si>
  <si>
    <t>S00036647</t>
  </si>
  <si>
    <t>S00036681</t>
  </si>
  <si>
    <t>S00036715</t>
  </si>
  <si>
    <t>S00038227</t>
  </si>
  <si>
    <t>S00041235</t>
  </si>
  <si>
    <t>S00041253</t>
  </si>
  <si>
    <t>S00044295</t>
  </si>
  <si>
    <t>S00045895</t>
  </si>
  <si>
    <t>S00047423</t>
  </si>
  <si>
    <t>S00055023</t>
  </si>
  <si>
    <t>S00055056</t>
  </si>
  <si>
    <t>S00056571</t>
  </si>
  <si>
    <t>S00056604</t>
  </si>
  <si>
    <t>S00058116</t>
  </si>
  <si>
    <t>S00073349</t>
  </si>
  <si>
    <t>S00073365</t>
  </si>
  <si>
    <t>S00077938</t>
  </si>
  <si>
    <t>S00078008</t>
  </si>
  <si>
    <t>S00082530</t>
  </si>
  <si>
    <t>S00082598</t>
  </si>
  <si>
    <t>S00085656</t>
  </si>
  <si>
    <t>S00091793</t>
  </si>
  <si>
    <t>S00093255</t>
  </si>
  <si>
    <t>S00094768</t>
  </si>
  <si>
    <t>S00094769</t>
  </si>
  <si>
    <t>S00100939</t>
  </si>
  <si>
    <t>S00102419</t>
  </si>
  <si>
    <t>S00107060</t>
  </si>
  <si>
    <t>S00107061</t>
  </si>
  <si>
    <t>S00107078</t>
  </si>
  <si>
    <t>S00113130</t>
  </si>
  <si>
    <t>S00120846</t>
  </si>
  <si>
    <t>S00122342</t>
  </si>
  <si>
    <t>S00122378</t>
  </si>
  <si>
    <t>S00123908</t>
  </si>
  <si>
    <t>S00125437</t>
  </si>
  <si>
    <t>S00128464</t>
  </si>
  <si>
    <t>S00128481</t>
  </si>
  <si>
    <t>S00129993</t>
  </si>
  <si>
    <t>S00133105</t>
  </si>
  <si>
    <t>S00134566</t>
  </si>
  <si>
    <t>S00134616</t>
  </si>
  <si>
    <t>S00137693</t>
  </si>
  <si>
    <t>S00140686</t>
  </si>
  <si>
    <t>S00142233</t>
  </si>
  <si>
    <t>S00143815</t>
  </si>
  <si>
    <t>S00149849</t>
  </si>
  <si>
    <t>S00152908</t>
  </si>
  <si>
    <t>S00152959</t>
  </si>
  <si>
    <t>S00154474</t>
  </si>
  <si>
    <t>S00155986</t>
  </si>
  <si>
    <t>S00159081</t>
  </si>
  <si>
    <t>S00160558</t>
  </si>
  <si>
    <t>S00162105</t>
  </si>
  <si>
    <t>S00162106</t>
  </si>
  <si>
    <t>S00165167</t>
  </si>
  <si>
    <t>S00166748</t>
  </si>
  <si>
    <t>S00168244</t>
  </si>
  <si>
    <t>S00168259</t>
  </si>
  <si>
    <t>S00168293</t>
  </si>
  <si>
    <t>S00174345</t>
  </si>
  <si>
    <t>S00175927</t>
  </si>
  <si>
    <t>S00180448</t>
  </si>
  <si>
    <t>S00186638</t>
  </si>
  <si>
    <t>S00188100</t>
  </si>
  <si>
    <t>S00188168</t>
  </si>
  <si>
    <t>S00189628</t>
  </si>
  <si>
    <t>S00189646</t>
  </si>
  <si>
    <t>S00191176</t>
  </si>
  <si>
    <t>S00019187</t>
  </si>
  <si>
    <t>S00022263</t>
  </si>
  <si>
    <t>S00025323</t>
  </si>
  <si>
    <t>S00025342</t>
  </si>
  <si>
    <t>S00026819</t>
  </si>
  <si>
    <t>S00031460</t>
  </si>
  <si>
    <t>S00033026</t>
  </si>
  <si>
    <t>S00043700</t>
  </si>
  <si>
    <t>S00043735</t>
  </si>
  <si>
    <t>S00045265</t>
  </si>
  <si>
    <t>S00046760</t>
  </si>
  <si>
    <t>S00046796</t>
  </si>
  <si>
    <t>S00048324</t>
  </si>
  <si>
    <t>S00049788</t>
  </si>
  <si>
    <t>S00052831</t>
  </si>
  <si>
    <t>S00052848</t>
  </si>
  <si>
    <t>S00057404</t>
  </si>
  <si>
    <t>S00057505</t>
  </si>
  <si>
    <t>S00071206</t>
  </si>
  <si>
    <t>S00071242</t>
  </si>
  <si>
    <t>S00074318</t>
  </si>
  <si>
    <t>S00078891</t>
  </si>
  <si>
    <t>S00080387</t>
  </si>
  <si>
    <t>S00081916</t>
  </si>
  <si>
    <t>S00081986</t>
  </si>
  <si>
    <t>S00083412</t>
  </si>
  <si>
    <t>S00086508</t>
  </si>
  <si>
    <t>S00089549</t>
  </si>
  <si>
    <t>S00094156</t>
  </si>
  <si>
    <t>S00094190</t>
  </si>
  <si>
    <t>S00094225</t>
  </si>
  <si>
    <t>S00097269</t>
  </si>
  <si>
    <t>S00104900</t>
  </si>
  <si>
    <t>S00106430</t>
  </si>
  <si>
    <t>S00106466</t>
  </si>
  <si>
    <t>S00109439</t>
  </si>
  <si>
    <t>S00117157</t>
  </si>
  <si>
    <t>S00120150</t>
  </si>
  <si>
    <t>S00121748</t>
  </si>
  <si>
    <t>S00124739</t>
  </si>
  <si>
    <t>S00126252</t>
  </si>
  <si>
    <t>S00129330</t>
  </si>
  <si>
    <t>S00129382</t>
  </si>
  <si>
    <t>S00130860</t>
  </si>
  <si>
    <t>S00132389</t>
  </si>
  <si>
    <t>S00133904</t>
  </si>
  <si>
    <t>S00135485</t>
  </si>
  <si>
    <t>S00136963</t>
  </si>
  <si>
    <t>S00136979</t>
  </si>
  <si>
    <t>S00138545</t>
  </si>
  <si>
    <t>S00143118</t>
  </si>
  <si>
    <t>S00143186</t>
  </si>
  <si>
    <t>S00146194</t>
  </si>
  <si>
    <t>S00146229</t>
  </si>
  <si>
    <t>S00147774</t>
  </si>
  <si>
    <t>S00149270</t>
  </si>
  <si>
    <t>S00150835</t>
  </si>
  <si>
    <t>S00153811</t>
  </si>
  <si>
    <t>S00158435</t>
  </si>
  <si>
    <t>S00158450</t>
  </si>
  <si>
    <t>S00166051</t>
  </si>
  <si>
    <t>S00169160</t>
  </si>
  <si>
    <t>S00170675</t>
  </si>
  <si>
    <t>S00172171</t>
  </si>
  <si>
    <t>S00176827</t>
  </si>
  <si>
    <t>S00178307</t>
  </si>
  <si>
    <t>S00179906</t>
  </si>
  <si>
    <t>S00184445</t>
  </si>
  <si>
    <t>S00184494</t>
  </si>
  <si>
    <t>S00185941</t>
  </si>
  <si>
    <t>S00185957</t>
  </si>
  <si>
    <t>S00190530</t>
  </si>
  <si>
    <t>S00015499</t>
  </si>
  <si>
    <t>S00015531</t>
  </si>
  <si>
    <t>S00015533</t>
  </si>
  <si>
    <t>S00023115</t>
  </si>
  <si>
    <t>S00024628</t>
  </si>
  <si>
    <t>S00024645</t>
  </si>
  <si>
    <t>S00024712</t>
  </si>
  <si>
    <t>S00029216</t>
  </si>
  <si>
    <t>S00029233</t>
  </si>
  <si>
    <t>S00033842</t>
  </si>
  <si>
    <t>S00033893</t>
  </si>
  <si>
    <t>S00036868</t>
  </si>
  <si>
    <t>S00036934</t>
  </si>
  <si>
    <t>S00038447</t>
  </si>
  <si>
    <t>S00047662</t>
  </si>
  <si>
    <t>S00049157</t>
  </si>
  <si>
    <t>S00050621</t>
  </si>
  <si>
    <t>S00050704</t>
  </si>
  <si>
    <t>S00050723</t>
  </si>
  <si>
    <t>S00053730</t>
  </si>
  <si>
    <t>S00053732</t>
  </si>
  <si>
    <t>S00053782</t>
  </si>
  <si>
    <t>S00070596</t>
  </si>
  <si>
    <t>S00070612</t>
  </si>
  <si>
    <t>S00070613</t>
  </si>
  <si>
    <t>S00072075</t>
  </si>
  <si>
    <t>S00075118</t>
  </si>
  <si>
    <t>S00078194</t>
  </si>
  <si>
    <t>S00079707</t>
  </si>
  <si>
    <t>S00079742</t>
  </si>
  <si>
    <t>S00079758</t>
  </si>
  <si>
    <t>S00082853</t>
  </si>
  <si>
    <t>S00084296</t>
  </si>
  <si>
    <t>S00085811</t>
  </si>
  <si>
    <t>S00096605</t>
  </si>
  <si>
    <t>S00099683</t>
  </si>
  <si>
    <t>S00104169</t>
  </si>
  <si>
    <t>S00105701</t>
  </si>
  <si>
    <t>S00105718</t>
  </si>
  <si>
    <t>S00107280</t>
  </si>
  <si>
    <t>S00108760</t>
  </si>
  <si>
    <t>S00108811</t>
  </si>
  <si>
    <t>S00110307</t>
  </si>
  <si>
    <t>S00116427</t>
  </si>
  <si>
    <t>S00116495</t>
  </si>
  <si>
    <t>S00119469</t>
  </si>
  <si>
    <t>S00122547</t>
  </si>
  <si>
    <t>S00128666</t>
  </si>
  <si>
    <t>S00130198</t>
  </si>
  <si>
    <t>S00130213</t>
  </si>
  <si>
    <t>S00130231</t>
  </si>
  <si>
    <t>S00145480</t>
  </si>
  <si>
    <t>S00147009</t>
  </si>
  <si>
    <t>S00147112</t>
  </si>
  <si>
    <t>S00148625</t>
  </si>
  <si>
    <t>S00150086</t>
  </si>
  <si>
    <t>S00150103</t>
  </si>
  <si>
    <t>S00153233</t>
  </si>
  <si>
    <t>S00159317</t>
  </si>
  <si>
    <t>S00166899</t>
  </si>
  <si>
    <t>S00170062</t>
  </si>
  <si>
    <t>S00173036</t>
  </si>
  <si>
    <t>S00174635</t>
  </si>
  <si>
    <t>S00176096</t>
  </si>
  <si>
    <t>S00179175</t>
  </si>
  <si>
    <t>S00179190</t>
  </si>
  <si>
    <t>S00183731</t>
  </si>
  <si>
    <t>S00188336</t>
  </si>
  <si>
    <t>S00189919</t>
  </si>
  <si>
    <t>S00015584</t>
  </si>
  <si>
    <t>S00017097</t>
  </si>
  <si>
    <t>S00018693</t>
  </si>
  <si>
    <t>S00021754</t>
  </si>
  <si>
    <t>S00024796</t>
  </si>
  <si>
    <t>S00027857</t>
  </si>
  <si>
    <t>S00029319</t>
  </si>
  <si>
    <t>S00029369</t>
  </si>
  <si>
    <t>S00030848</t>
  </si>
  <si>
    <t>S00036987</t>
  </si>
  <si>
    <t>S00040029</t>
  </si>
  <si>
    <t>S00041645</t>
  </si>
  <si>
    <t>S00043174</t>
  </si>
  <si>
    <t>S00044688</t>
  </si>
  <si>
    <t>S00050739</t>
  </si>
  <si>
    <t>S00050772</t>
  </si>
  <si>
    <t>S00050789</t>
  </si>
  <si>
    <t>S00052354</t>
  </si>
  <si>
    <t>S00053833</t>
  </si>
  <si>
    <t>S00055379</t>
  </si>
  <si>
    <t>S00055397</t>
  </si>
  <si>
    <t>S00055415</t>
  </si>
  <si>
    <t>S00056858</t>
  </si>
  <si>
    <t>S00056893</t>
  </si>
  <si>
    <t>S00056910</t>
  </si>
  <si>
    <t>S00072158</t>
  </si>
  <si>
    <t>S00072209</t>
  </si>
  <si>
    <t>S00073723</t>
  </si>
  <si>
    <t>S00089024</t>
  </si>
  <si>
    <t>S00090554</t>
  </si>
  <si>
    <t>S00090570</t>
  </si>
  <si>
    <t>S00090605</t>
  </si>
  <si>
    <t>S00093665</t>
  </si>
  <si>
    <t>S00095176</t>
  </si>
  <si>
    <t>S00095177</t>
  </si>
  <si>
    <t>S00096657</t>
  </si>
  <si>
    <t>S00105869</t>
  </si>
  <si>
    <t>S00110444</t>
  </si>
  <si>
    <t>S00113519</t>
  </si>
  <si>
    <t>S00116528</t>
  </si>
  <si>
    <t>S00118075</t>
  </si>
  <si>
    <t>S00118145</t>
  </si>
  <si>
    <t>S00124229</t>
  </si>
  <si>
    <t>S00131881</t>
  </si>
  <si>
    <t>S00131896</t>
  </si>
  <si>
    <t>S00133376</t>
  </si>
  <si>
    <t>S00133394</t>
  </si>
  <si>
    <t>S00136435</t>
  </si>
  <si>
    <t>S00136470</t>
  </si>
  <si>
    <t>S00136471</t>
  </si>
  <si>
    <t>S00137965</t>
  </si>
  <si>
    <t>S00145634</t>
  </si>
  <si>
    <t>S00147198</t>
  </si>
  <si>
    <t>S00150273</t>
  </si>
  <si>
    <t>S00151804</t>
  </si>
  <si>
    <t>S00154779</t>
  </si>
  <si>
    <t>S00157856</t>
  </si>
  <si>
    <t>S00159421</t>
  </si>
  <si>
    <t>S00160916</t>
  </si>
  <si>
    <t>S00163958</t>
  </si>
  <si>
    <t>S00163977</t>
  </si>
  <si>
    <t>S00170112</t>
  </si>
  <si>
    <t>S00174685</t>
  </si>
  <si>
    <t>S00177730</t>
  </si>
  <si>
    <t>S00186943</t>
  </si>
  <si>
    <t>S00186959</t>
  </si>
  <si>
    <t>S00188474</t>
  </si>
  <si>
    <t>S00190021</t>
  </si>
  <si>
    <t>S00015956</t>
  </si>
  <si>
    <t>S00015973</t>
  </si>
  <si>
    <t>S00016398</t>
  </si>
  <si>
    <t>S00016518</t>
  </si>
  <si>
    <t>S00016586</t>
  </si>
  <si>
    <t>S00016654</t>
  </si>
  <si>
    <t>S00016705</t>
  </si>
  <si>
    <t>S00017181</t>
  </si>
  <si>
    <t>S00017538</t>
  </si>
  <si>
    <t>S00017607</t>
  </si>
  <si>
    <t>S00017845</t>
  </si>
  <si>
    <t>S00017929</t>
  </si>
  <si>
    <t>S00018065</t>
  </si>
  <si>
    <t>S00018083</t>
  </si>
  <si>
    <t>S00018167</t>
  </si>
  <si>
    <t>S00018388</t>
  </si>
  <si>
    <t>S00018897</t>
  </si>
  <si>
    <t>S00019290</t>
  </si>
  <si>
    <t>S00019305</t>
  </si>
  <si>
    <t>S00019544</t>
  </si>
  <si>
    <t>S00019900</t>
  </si>
  <si>
    <t>S00019918</t>
  </si>
  <si>
    <t>S00020445</t>
  </si>
  <si>
    <t>S00020479</t>
  </si>
  <si>
    <t>S00020599</t>
  </si>
  <si>
    <t>S00021073</t>
  </si>
  <si>
    <t>S00021192</t>
  </si>
  <si>
    <t>S00022332</t>
  </si>
  <si>
    <t>S00022654</t>
  </si>
  <si>
    <t>S00022960</t>
  </si>
  <si>
    <t>S00023470</t>
  </si>
  <si>
    <t>S00024286</t>
  </si>
  <si>
    <t>S00024355</t>
  </si>
  <si>
    <t>S00024507</t>
  </si>
  <si>
    <t>S00024949</t>
  </si>
  <si>
    <t>S00025052</t>
  </si>
  <si>
    <t>S00025068</t>
  </si>
  <si>
    <t>S00025256</t>
  </si>
  <si>
    <t>S00025528</t>
  </si>
  <si>
    <t>S00025731</t>
  </si>
  <si>
    <t>S00025783</t>
  </si>
  <si>
    <t>S00026124</t>
  </si>
  <si>
    <t>S00026379</t>
  </si>
  <si>
    <t>S00026717</t>
  </si>
  <si>
    <t>S00027008</t>
  </si>
  <si>
    <t>S00027364</t>
  </si>
  <si>
    <t>S00027551</t>
  </si>
  <si>
    <t>S00027994</t>
  </si>
  <si>
    <t>S00028468</t>
  </si>
  <si>
    <t>S00028604</t>
  </si>
  <si>
    <t>S00029438</t>
  </si>
  <si>
    <t>S00029541</t>
  </si>
  <si>
    <t>S00029643</t>
  </si>
  <si>
    <t>S00030000</t>
  </si>
  <si>
    <t>S00030117</t>
  </si>
  <si>
    <t>S00030475</t>
  </si>
  <si>
    <t>S00030661</t>
  </si>
  <si>
    <t>S00030695</t>
  </si>
  <si>
    <t>S00031291</t>
  </si>
  <si>
    <t>S00031598</t>
  </si>
  <si>
    <t>S00031630</t>
  </si>
  <si>
    <t>S00031717</t>
  </si>
  <si>
    <t>S00031783</t>
  </si>
  <si>
    <t>S00031920</t>
  </si>
  <si>
    <t>S00032006</t>
  </si>
  <si>
    <t>S00032227</t>
  </si>
  <si>
    <t>S00032549</t>
  </si>
  <si>
    <t>S00032822</t>
  </si>
  <si>
    <t>S00032838</t>
  </si>
  <si>
    <t>S00032871</t>
  </si>
  <si>
    <t>S00032907</t>
  </si>
  <si>
    <t>S00033230</t>
  </si>
  <si>
    <t>S00033298</t>
  </si>
  <si>
    <t>S00033468</t>
  </si>
  <si>
    <t>S00033670</t>
  </si>
  <si>
    <t>S00034199</t>
  </si>
  <si>
    <t>S00034265</t>
  </si>
  <si>
    <t>S00034844</t>
  </si>
  <si>
    <t>S00035643</t>
  </si>
  <si>
    <t>S00035965</t>
  </si>
  <si>
    <t>S00036203</t>
  </si>
  <si>
    <t>S00036458</t>
  </si>
  <si>
    <t>S00037139</t>
  </si>
  <si>
    <t>S00037189</t>
  </si>
  <si>
    <t>S00037223</t>
  </si>
  <si>
    <t>S00037446</t>
  </si>
  <si>
    <t>S00037767</t>
  </si>
  <si>
    <t>S00037920</t>
  </si>
  <si>
    <t>S00037921</t>
  </si>
  <si>
    <t>S00037955</t>
  </si>
  <si>
    <t>S00038686</t>
  </si>
  <si>
    <t>S00039009</t>
  </si>
  <si>
    <t>S00039384</t>
  </si>
  <si>
    <t>S00039450</t>
  </si>
  <si>
    <t>S00039671</t>
  </si>
  <si>
    <t>S00040132</t>
  </si>
  <si>
    <t>S00040385</t>
  </si>
  <si>
    <t>S00040777</t>
  </si>
  <si>
    <t>S00040914</t>
  </si>
  <si>
    <t>S00040965</t>
  </si>
  <si>
    <t>S00041118</t>
  </si>
  <si>
    <t>S00042323</t>
  </si>
  <si>
    <t>S00042563</t>
  </si>
  <si>
    <t>S00042715</t>
  </si>
  <si>
    <t>S00042902</t>
  </si>
  <si>
    <t>S00043243</t>
  </si>
  <si>
    <t>S00043855</t>
  </si>
  <si>
    <t>S00043991</t>
  </si>
  <si>
    <t>S00044380</t>
  </si>
  <si>
    <t>S00044822</t>
  </si>
  <si>
    <t>S00044909</t>
  </si>
  <si>
    <t>S00045027</t>
  </si>
  <si>
    <t>S00045521</t>
  </si>
  <si>
    <t>S00045554</t>
  </si>
  <si>
    <t>S00045604</t>
  </si>
  <si>
    <t>S00045605</t>
  </si>
  <si>
    <t>S00045691</t>
  </si>
  <si>
    <t>S00045724</t>
  </si>
  <si>
    <t>S00046284</t>
  </si>
  <si>
    <t>S00046541</t>
  </si>
  <si>
    <t>S00046659</t>
  </si>
  <si>
    <t>S00047287</t>
  </si>
  <si>
    <t>S00047782</t>
  </si>
  <si>
    <t>S00047814</t>
  </si>
  <si>
    <t>S00048664</t>
  </si>
  <si>
    <t>S00049328</t>
  </si>
  <si>
    <t>S00049329</t>
  </si>
  <si>
    <t>S00049430</t>
  </si>
  <si>
    <t>S00049531</t>
  </si>
  <si>
    <t>S00049667</t>
  </si>
  <si>
    <t>S00049702</t>
  </si>
  <si>
    <t>S00050349</t>
  </si>
  <si>
    <t>S00051078</t>
  </si>
  <si>
    <t>S00051503</t>
  </si>
  <si>
    <t>S00051690</t>
  </si>
  <si>
    <t>S00051843</t>
  </si>
  <si>
    <t>S00052389</t>
  </si>
  <si>
    <t>S00052678</t>
  </si>
  <si>
    <t>S00052746</t>
  </si>
  <si>
    <t>S00052950</t>
  </si>
  <si>
    <t>S00052967</t>
  </si>
  <si>
    <t>S00053204</t>
  </si>
  <si>
    <t>S00054038</t>
  </si>
  <si>
    <t>S00054174</t>
  </si>
  <si>
    <t>S00054191</t>
  </si>
  <si>
    <t>S00054480</t>
  </si>
  <si>
    <t>S00054666</t>
  </si>
  <si>
    <t>S00054682</t>
  </si>
  <si>
    <t>S00054716</t>
  </si>
  <si>
    <t>S00055432</t>
  </si>
  <si>
    <t>S00055618</t>
  </si>
  <si>
    <t>S00056145</t>
  </si>
  <si>
    <t>S00056161</t>
  </si>
  <si>
    <t>S00056230</t>
  </si>
  <si>
    <t>S00056384</t>
  </si>
  <si>
    <t>S00056673</t>
  </si>
  <si>
    <t>S00057353</t>
  </si>
  <si>
    <t>S00057386</t>
  </si>
  <si>
    <t>S00057725</t>
  </si>
  <si>
    <t>S00057861</t>
  </si>
  <si>
    <t>S00070390</t>
  </si>
  <si>
    <t>S00070477</t>
  </si>
  <si>
    <t>S00070817</t>
  </si>
  <si>
    <t>S00071019</t>
  </si>
  <si>
    <t>S00071070</t>
  </si>
  <si>
    <t>S00071123</t>
  </si>
  <si>
    <t>S00071138</t>
  </si>
  <si>
    <t>S00071665</t>
  </si>
  <si>
    <t>S00071733</t>
  </si>
  <si>
    <t>S00071784</t>
  </si>
  <si>
    <t>S00072022</t>
  </si>
  <si>
    <t>S00072906</t>
  </si>
  <si>
    <t>S00072975</t>
  </si>
  <si>
    <t>S00073025</t>
  </si>
  <si>
    <t>S00073093</t>
  </si>
  <si>
    <t>S00073451</t>
  </si>
  <si>
    <t>S00073893</t>
  </si>
  <si>
    <t>S00073945</t>
  </si>
  <si>
    <t>S00074419</t>
  </si>
  <si>
    <t>S00074454</t>
  </si>
  <si>
    <t>S00074572</t>
  </si>
  <si>
    <t>S00074574</t>
  </si>
  <si>
    <t>S00075474</t>
  </si>
  <si>
    <t>S00075660</t>
  </si>
  <si>
    <t>S00075985</t>
  </si>
  <si>
    <t>S00076189</t>
  </si>
  <si>
    <t>S00076885</t>
  </si>
  <si>
    <t>S00077106</t>
  </si>
  <si>
    <t>S00077243</t>
  </si>
  <si>
    <t>S00077276</t>
  </si>
  <si>
    <t>S00077633</t>
  </si>
  <si>
    <t>S00077667</t>
  </si>
  <si>
    <t>S00077905</t>
  </si>
  <si>
    <t>S00078484</t>
  </si>
  <si>
    <t>S00078601</t>
  </si>
  <si>
    <t>S00078653</t>
  </si>
  <si>
    <t>S00078654</t>
  </si>
  <si>
    <t>S00078738</t>
  </si>
  <si>
    <t>S00078788</t>
  </si>
  <si>
    <t>S00079026</t>
  </si>
  <si>
    <t>S00079061</t>
  </si>
  <si>
    <t>S00079366</t>
  </si>
  <si>
    <t>S00079436</t>
  </si>
  <si>
    <t>S00079963</t>
  </si>
  <si>
    <t>S00080303</t>
  </si>
  <si>
    <t>S00081135</t>
  </si>
  <si>
    <t>S00081151</t>
  </si>
  <si>
    <t>S00081593</t>
  </si>
  <si>
    <t>S00082154</t>
  </si>
  <si>
    <t>S00082494</t>
  </si>
  <si>
    <t>S00083021</t>
  </si>
  <si>
    <t>S00083072</t>
  </si>
  <si>
    <t>S00083295</t>
  </si>
  <si>
    <t>S00083362</t>
  </si>
  <si>
    <t>S00083567</t>
  </si>
  <si>
    <t>S00084162</t>
  </si>
  <si>
    <t>S00084264</t>
  </si>
  <si>
    <t>S00084586</t>
  </si>
  <si>
    <t>S00084791</t>
  </si>
  <si>
    <t>S00084840</t>
  </si>
  <si>
    <t>S00084841</t>
  </si>
  <si>
    <t>S00085333</t>
  </si>
  <si>
    <t>S00085418</t>
  </si>
  <si>
    <t>S00085454</t>
  </si>
  <si>
    <t>S00085539</t>
  </si>
  <si>
    <t>S00085572</t>
  </si>
  <si>
    <t>S00085724</t>
  </si>
  <si>
    <t>S00085741</t>
  </si>
  <si>
    <t>S00086304</t>
  </si>
  <si>
    <t>S00086457</t>
  </si>
  <si>
    <t>S00086744</t>
  </si>
  <si>
    <t>S00086761</t>
  </si>
  <si>
    <t>S00086897</t>
  </si>
  <si>
    <t>S00087305</t>
  </si>
  <si>
    <t>S00088174</t>
  </si>
  <si>
    <t>S00088276</t>
  </si>
  <si>
    <t>S00088343</t>
  </si>
  <si>
    <t>S00088530</t>
  </si>
  <si>
    <t>S00089160</t>
  </si>
  <si>
    <t>S00089721</t>
  </si>
  <si>
    <t>S00089737</t>
  </si>
  <si>
    <t>S00089959</t>
  </si>
  <si>
    <t>S00090008</t>
  </si>
  <si>
    <t>S00090094</t>
  </si>
  <si>
    <t>S00090350</t>
  </si>
  <si>
    <t>S00090690</t>
  </si>
  <si>
    <t>S00090723</t>
  </si>
  <si>
    <t>S00091045</t>
  </si>
  <si>
    <t>S00091351</t>
  </si>
  <si>
    <t>S00091453</t>
  </si>
  <si>
    <t>S00092356</t>
  </si>
  <si>
    <t>S00092388</t>
  </si>
  <si>
    <t>S00092815</t>
  </si>
  <si>
    <t>S00092917</t>
  </si>
  <si>
    <t>S00093102</t>
  </si>
  <si>
    <t>S00093120</t>
  </si>
  <si>
    <t>S00093136</t>
  </si>
  <si>
    <t>S00094056</t>
  </si>
  <si>
    <t>S00094617</t>
  </si>
  <si>
    <t>S00094649</t>
  </si>
  <si>
    <t>S00094666</t>
  </si>
  <si>
    <t>S00094957</t>
  </si>
  <si>
    <t>S00095399</t>
  </si>
  <si>
    <t>S00095584</t>
  </si>
  <si>
    <t>S00095943</t>
  </si>
  <si>
    <t>S00095976</t>
  </si>
  <si>
    <t>S00096147</t>
  </si>
  <si>
    <t>S00096249</t>
  </si>
  <si>
    <t>S00096503</t>
  </si>
  <si>
    <t>S00096758</t>
  </si>
  <si>
    <t>S00096844</t>
  </si>
  <si>
    <t>S00096876</t>
  </si>
  <si>
    <t>S00097012</t>
  </si>
  <si>
    <t>S00097047</t>
  </si>
  <si>
    <t>S00097369</t>
  </si>
  <si>
    <t>S00097420</t>
  </si>
  <si>
    <t>S00098016</t>
  </si>
  <si>
    <t>S00098561</t>
  </si>
  <si>
    <t>S00099086</t>
  </si>
  <si>
    <t>S00099546</t>
  </si>
  <si>
    <t>S00099869</t>
  </si>
  <si>
    <t>S00099936</t>
  </si>
  <si>
    <t>S00100379</t>
  </si>
  <si>
    <t>S00100701</t>
  </si>
  <si>
    <t>S00100702</t>
  </si>
  <si>
    <t>S00100718</t>
  </si>
  <si>
    <t>S00101008</t>
  </si>
  <si>
    <t>S00101366</t>
  </si>
  <si>
    <t>S00101466</t>
  </si>
  <si>
    <t>S00101484</t>
  </si>
  <si>
    <t>S00101978</t>
  </si>
  <si>
    <t>S00102046</t>
  </si>
  <si>
    <t>S00102301</t>
  </si>
  <si>
    <t>S00102318</t>
  </si>
  <si>
    <t>S00102554</t>
  </si>
  <si>
    <t>S00102861</t>
  </si>
  <si>
    <t>S00103491</t>
  </si>
  <si>
    <t>S00103643</t>
  </si>
  <si>
    <t>S00103863</t>
  </si>
  <si>
    <t>S00104425</t>
  </si>
  <si>
    <t>S00104426</t>
  </si>
  <si>
    <t>S00104511</t>
  </si>
  <si>
    <t>S00105003</t>
  </si>
  <si>
    <t>S00105071</t>
  </si>
  <si>
    <t>S00105410</t>
  </si>
  <si>
    <t>S00105665</t>
  </si>
  <si>
    <t>S00106074</t>
  </si>
  <si>
    <t>S00106125</t>
  </si>
  <si>
    <t>S00106126</t>
  </si>
  <si>
    <t>S00106228</t>
  </si>
  <si>
    <t>S00106328</t>
  </si>
  <si>
    <t>S00106550</t>
  </si>
  <si>
    <t>S00106787</t>
  </si>
  <si>
    <t>S00107688</t>
  </si>
  <si>
    <t>S00107825</t>
  </si>
  <si>
    <t>S00107860</t>
  </si>
  <si>
    <t>S00108096</t>
  </si>
  <si>
    <t>S00108215</t>
  </si>
  <si>
    <t>S00108268</t>
  </si>
  <si>
    <t>S00108301</t>
  </si>
  <si>
    <t>S00108351</t>
  </si>
  <si>
    <t>S00108744</t>
  </si>
  <si>
    <t>S00109133</t>
  </si>
  <si>
    <t>S00109406</t>
  </si>
  <si>
    <t>S00109730</t>
  </si>
  <si>
    <t>S00109951</t>
  </si>
  <si>
    <t>S00110561</t>
  </si>
  <si>
    <t>S00110579</t>
  </si>
  <si>
    <t>S00110784</t>
  </si>
  <si>
    <t>S00111071</t>
  </si>
  <si>
    <t>S00111343</t>
  </si>
  <si>
    <t>S00112059</t>
  </si>
  <si>
    <t>S00112075</t>
  </si>
  <si>
    <t>S00112126</t>
  </si>
  <si>
    <t>S00112193</t>
  </si>
  <si>
    <t>S00112637</t>
  </si>
  <si>
    <t>S00112704</t>
  </si>
  <si>
    <t>S00112705</t>
  </si>
  <si>
    <t>S00112873</t>
  </si>
  <si>
    <t>S00112959</t>
  </si>
  <si>
    <t>S00113112</t>
  </si>
  <si>
    <t>S00113708</t>
  </si>
  <si>
    <t>S00114285</t>
  </si>
  <si>
    <t>S00114403</t>
  </si>
  <si>
    <t>S00114522</t>
  </si>
  <si>
    <t>S00114540</t>
  </si>
  <si>
    <t>S00114779</t>
  </si>
  <si>
    <t>S00115305</t>
  </si>
  <si>
    <t>S00115746</t>
  </si>
  <si>
    <t>S00115866</t>
  </si>
  <si>
    <t>S00116002</t>
  </si>
  <si>
    <t>S00116020</t>
  </si>
  <si>
    <t>S00116036</t>
  </si>
  <si>
    <t>S00116054</t>
  </si>
  <si>
    <t>S00116139</t>
  </si>
  <si>
    <t>S00116156</t>
  </si>
  <si>
    <t>S00116376</t>
  </si>
  <si>
    <t>S00116819</t>
  </si>
  <si>
    <t>S00116970</t>
  </si>
  <si>
    <t>S00117022</t>
  </si>
  <si>
    <t>S00117856</t>
  </si>
  <si>
    <t>S00118162</t>
  </si>
  <si>
    <t>S00118434</t>
  </si>
  <si>
    <t>S00119062</t>
  </si>
  <si>
    <t>S00119080</t>
  </si>
  <si>
    <t>S00119181</t>
  </si>
  <si>
    <t>S00119403</t>
  </si>
  <si>
    <t>S00119793</t>
  </si>
  <si>
    <t>S00120098</t>
  </si>
  <si>
    <t>S00120116</t>
  </si>
  <si>
    <t>S00120270</t>
  </si>
  <si>
    <t>S00120355</t>
  </si>
  <si>
    <t>S00120508</t>
  </si>
  <si>
    <t>S00120525</t>
  </si>
  <si>
    <t>S00120542</t>
  </si>
  <si>
    <t>S00120559</t>
  </si>
  <si>
    <t>S00120694</t>
  </si>
  <si>
    <t>S00121390</t>
  </si>
  <si>
    <t>S00121460</t>
  </si>
  <si>
    <t>S00121629</t>
  </si>
  <si>
    <t>S00121850</t>
  </si>
  <si>
    <t>S00122002</t>
  </si>
  <si>
    <t>S00122071</t>
  </si>
  <si>
    <t>S00123346</t>
  </si>
  <si>
    <t>S00123414</t>
  </si>
  <si>
    <t>S00123617</t>
  </si>
  <si>
    <t>S00123958</t>
  </si>
  <si>
    <t>S00123976</t>
  </si>
  <si>
    <t>S00124333</t>
  </si>
  <si>
    <t>S00124350</t>
  </si>
  <si>
    <t>S00124977</t>
  </si>
  <si>
    <t>S00125268</t>
  </si>
  <si>
    <t>S00125317</t>
  </si>
  <si>
    <t>S00125522</t>
  </si>
  <si>
    <t>S00125828</t>
  </si>
  <si>
    <t>S00125982</t>
  </si>
  <si>
    <t>S00126135</t>
  </si>
  <si>
    <t>S00126201</t>
  </si>
  <si>
    <t>S00126577</t>
  </si>
  <si>
    <t>S00126628</t>
  </si>
  <si>
    <t>S00126882</t>
  </si>
  <si>
    <t>S00127750</t>
  </si>
  <si>
    <t>S00127919</t>
  </si>
  <si>
    <t>S00127952</t>
  </si>
  <si>
    <t>S00127988</t>
  </si>
  <si>
    <t>S00128073</t>
  </si>
  <si>
    <t>S00128190</t>
  </si>
  <si>
    <t>S00129041</t>
  </si>
  <si>
    <t>S00129211</t>
  </si>
  <si>
    <t>S00129568</t>
  </si>
  <si>
    <t>S00129790</t>
  </si>
  <si>
    <t>S00129823</t>
  </si>
  <si>
    <t>S00130742</t>
  </si>
  <si>
    <t>S00130775</t>
  </si>
  <si>
    <t>S00131065</t>
  </si>
  <si>
    <t>S00131182</t>
  </si>
  <si>
    <t>S00132066</t>
  </si>
  <si>
    <t>S00132729</t>
  </si>
  <si>
    <t>S00132950</t>
  </si>
  <si>
    <t>S00133512</t>
  </si>
  <si>
    <t>S00133545</t>
  </si>
  <si>
    <t>S00133853</t>
  </si>
  <si>
    <t>S00134107</t>
  </si>
  <si>
    <t>S00134431</t>
  </si>
  <si>
    <t>S00134650</t>
  </si>
  <si>
    <t>S00134651</t>
  </si>
  <si>
    <t>S00135042</t>
  </si>
  <si>
    <t>S00135111</t>
  </si>
  <si>
    <t>S00135178</t>
  </si>
  <si>
    <t>S00135296</t>
  </si>
  <si>
    <t>S00135655</t>
  </si>
  <si>
    <t>S00135960</t>
  </si>
  <si>
    <t>S00136520</t>
  </si>
  <si>
    <t>S00137438</t>
  </si>
  <si>
    <t>S00138067</t>
  </si>
  <si>
    <t>S00138409</t>
  </si>
  <si>
    <t>S00139036</t>
  </si>
  <si>
    <t>S00139667</t>
  </si>
  <si>
    <t>S00139750</t>
  </si>
  <si>
    <t>S00139767</t>
  </si>
  <si>
    <t>S00139786</t>
  </si>
  <si>
    <t>S00139869</t>
  </si>
  <si>
    <t>S00139904</t>
  </si>
  <si>
    <t>S00140279</t>
  </si>
  <si>
    <t>S00140346</t>
  </si>
  <si>
    <t>S00140363</t>
  </si>
  <si>
    <t>S00140652</t>
  </si>
  <si>
    <t>S00141502</t>
  </si>
  <si>
    <t>S00141724</t>
  </si>
  <si>
    <t>S00141739</t>
  </si>
  <si>
    <t>S00141909</t>
  </si>
  <si>
    <t>S00141995</t>
  </si>
  <si>
    <t>S00142011</t>
  </si>
  <si>
    <t>S00142047</t>
  </si>
  <si>
    <t>S00142096</t>
  </si>
  <si>
    <t>S00142386</t>
  </si>
  <si>
    <t>S00143303</t>
  </si>
  <si>
    <t>S00143422</t>
  </si>
  <si>
    <t>S00143541</t>
  </si>
  <si>
    <t>S00143696</t>
  </si>
  <si>
    <t>S00144240</t>
  </si>
  <si>
    <t>S00145005</t>
  </si>
  <si>
    <t>S00145105</t>
  </si>
  <si>
    <t>S00145140</t>
  </si>
  <si>
    <t>S00145412</t>
  </si>
  <si>
    <t>S00145853</t>
  </si>
  <si>
    <t>S00146042</t>
  </si>
  <si>
    <t>S00146262</t>
  </si>
  <si>
    <t>S00146500</t>
  </si>
  <si>
    <t>S00146653</t>
  </si>
  <si>
    <t>S00146941</t>
  </si>
  <si>
    <t>S00146994</t>
  </si>
  <si>
    <t>S00147503</t>
  </si>
  <si>
    <t>S00147537</t>
  </si>
  <si>
    <t>S00148013</t>
  </si>
  <si>
    <t>S00148286</t>
  </si>
  <si>
    <t>S00148438</t>
  </si>
  <si>
    <t>S00148897</t>
  </si>
  <si>
    <t>S00148915</t>
  </si>
  <si>
    <t>S00148999</t>
  </si>
  <si>
    <t>S00149032</t>
  </si>
  <si>
    <t>S00149068</t>
  </si>
  <si>
    <t>S00149356</t>
  </si>
  <si>
    <t>S00149374</t>
  </si>
  <si>
    <t>S00149424</t>
  </si>
  <si>
    <t>S00149510</t>
  </si>
  <si>
    <t>S00149797</t>
  </si>
  <si>
    <t>S00150682</t>
  </si>
  <si>
    <t>S00150886</t>
  </si>
  <si>
    <t>S00150902</t>
  </si>
  <si>
    <t>S00151073</t>
  </si>
  <si>
    <t>S00151123</t>
  </si>
  <si>
    <t>S00151498</t>
  </si>
  <si>
    <t>S00151514</t>
  </si>
  <si>
    <t>S00152111</t>
  </si>
  <si>
    <t>S00152177</t>
  </si>
  <si>
    <t>S00152535</t>
  </si>
  <si>
    <t>S00152603</t>
  </si>
  <si>
    <t>S00152706</t>
  </si>
  <si>
    <t>S00152756</t>
  </si>
  <si>
    <t>S00153368</t>
  </si>
  <si>
    <t>S00153419</t>
  </si>
  <si>
    <t>S00153674</t>
  </si>
  <si>
    <t>S00154253</t>
  </si>
  <si>
    <t>S00154372</t>
  </si>
  <si>
    <t>S00154576</t>
  </si>
  <si>
    <t>S00155511</t>
  </si>
  <si>
    <t>S00155579</t>
  </si>
  <si>
    <t>S00155885</t>
  </si>
  <si>
    <t>S00156156</t>
  </si>
  <si>
    <t>S00156174</t>
  </si>
  <si>
    <t>S00156462</t>
  </si>
  <si>
    <t>S00156768</t>
  </si>
  <si>
    <t>S00157056</t>
  </si>
  <si>
    <t>S00158246</t>
  </si>
  <si>
    <t>S00158297</t>
  </si>
  <si>
    <t>S00158332</t>
  </si>
  <si>
    <t>S00158553</t>
  </si>
  <si>
    <t>S00158705</t>
  </si>
  <si>
    <t>S00158842</t>
  </si>
  <si>
    <t>S00158858</t>
  </si>
  <si>
    <t>S00160269</t>
  </si>
  <si>
    <t>S00160355</t>
  </si>
  <si>
    <t>S00160730</t>
  </si>
  <si>
    <t>S00160762</t>
  </si>
  <si>
    <t>S00161102</t>
  </si>
  <si>
    <t>S00161306</t>
  </si>
  <si>
    <t>S00161410</t>
  </si>
  <si>
    <t>S00161664</t>
  </si>
  <si>
    <t>S00161800</t>
  </si>
  <si>
    <t>S00162258</t>
  </si>
  <si>
    <t>S00162292</t>
  </si>
  <si>
    <t>S00162632</t>
  </si>
  <si>
    <t>S00162837</t>
  </si>
  <si>
    <t>S00162904</t>
  </si>
  <si>
    <t>S00162956</t>
  </si>
  <si>
    <t>S00163126</t>
  </si>
  <si>
    <t>S00163348</t>
  </si>
  <si>
    <t>S00163415</t>
  </si>
  <si>
    <t>S00163516</t>
  </si>
  <si>
    <t>S00163754</t>
  </si>
  <si>
    <t>S00163805</t>
  </si>
  <si>
    <t>S00164758</t>
  </si>
  <si>
    <t>S00164791</t>
  </si>
  <si>
    <t>S00165012</t>
  </si>
  <si>
    <t>S00165726</t>
  </si>
  <si>
    <t>S00166288</t>
  </si>
  <si>
    <t>S00166474</t>
  </si>
  <si>
    <t>S00166814</t>
  </si>
  <si>
    <t>S00167189</t>
  </si>
  <si>
    <t>S00167511</t>
  </si>
  <si>
    <t>S00168021</t>
  </si>
  <si>
    <t>S00168106</t>
  </si>
  <si>
    <t>S00168108</t>
  </si>
  <si>
    <t>S00168175</t>
  </si>
  <si>
    <t>S00168328</t>
  </si>
  <si>
    <t>S00168991</t>
  </si>
  <si>
    <t>S00169313</t>
  </si>
  <si>
    <t>S00169400</t>
  </si>
  <si>
    <t>S00169432</t>
  </si>
  <si>
    <t>S00169500</t>
  </si>
  <si>
    <t>S00169519</t>
  </si>
  <si>
    <t>S00169706</t>
  </si>
  <si>
    <t>S00169875</t>
  </si>
  <si>
    <t>S00170503</t>
  </si>
  <si>
    <t>S00170521</t>
  </si>
  <si>
    <t>S00170589</t>
  </si>
  <si>
    <t>S00171115</t>
  </si>
  <si>
    <t>S00171117</t>
  </si>
  <si>
    <t>S00171712</t>
  </si>
  <si>
    <t>S00171967</t>
  </si>
  <si>
    <t>S00171984</t>
  </si>
  <si>
    <t>S00172052</t>
  </si>
  <si>
    <t>S00172460</t>
  </si>
  <si>
    <t>S00172561</t>
  </si>
  <si>
    <t>S00172579</t>
  </si>
  <si>
    <t>S00173599</t>
  </si>
  <si>
    <t>S00174277</t>
  </si>
  <si>
    <t>S00174515</t>
  </si>
  <si>
    <t>S00174908</t>
  </si>
  <si>
    <t>S00175093</t>
  </si>
  <si>
    <t>S00175503</t>
  </si>
  <si>
    <t>S00175535</t>
  </si>
  <si>
    <t>S00175637</t>
  </si>
  <si>
    <t>S00175672</t>
  </si>
  <si>
    <t>S00175724</t>
  </si>
  <si>
    <t>S00175960</t>
  </si>
  <si>
    <t>S00176319</t>
  </si>
  <si>
    <t>S00176555</t>
  </si>
  <si>
    <t>S00177288</t>
  </si>
  <si>
    <t>S00177881</t>
  </si>
  <si>
    <t>S00178204</t>
  </si>
  <si>
    <t>S00178206</t>
  </si>
  <si>
    <t>S00178392</t>
  </si>
  <si>
    <t>S00178443</t>
  </si>
  <si>
    <t>S00178750</t>
  </si>
  <si>
    <t>S00179021</t>
  </si>
  <si>
    <t>S00179751</t>
  </si>
  <si>
    <t>S00180227</t>
  </si>
  <si>
    <t>S00180653</t>
  </si>
  <si>
    <t>S00181520</t>
  </si>
  <si>
    <t>S00181690</t>
  </si>
  <si>
    <t>S00182626</t>
  </si>
  <si>
    <t>S00182811</t>
  </si>
  <si>
    <t>S00183068</t>
  </si>
  <si>
    <t>S00183355</t>
  </si>
  <si>
    <t>S00183406</t>
  </si>
  <si>
    <t>S00184257</t>
  </si>
  <si>
    <t>S00184954</t>
  </si>
  <si>
    <t>S00184970</t>
  </si>
  <si>
    <t>S00185635</t>
  </si>
  <si>
    <t>S00185855</t>
  </si>
  <si>
    <t>S00185872</t>
  </si>
  <si>
    <t>S00186297</t>
  </si>
  <si>
    <t>S00187061</t>
  </si>
  <si>
    <t>S00187248</t>
  </si>
  <si>
    <t>S00187335</t>
  </si>
  <si>
    <t>S00187368</t>
  </si>
  <si>
    <t>S00187419</t>
  </si>
  <si>
    <t>S00187436</t>
  </si>
  <si>
    <t>S00187607</t>
  </si>
  <si>
    <t>S00187622</t>
  </si>
  <si>
    <t>S00187777</t>
  </si>
  <si>
    <t>S00187827</t>
  </si>
  <si>
    <t>S00187980</t>
  </si>
  <si>
    <t>S00188013</t>
  </si>
  <si>
    <t>S00188285</t>
  </si>
  <si>
    <t>S00188286</t>
  </si>
  <si>
    <t>S00188915</t>
  </si>
  <si>
    <t>S00189204</t>
  </si>
  <si>
    <t>S00189594</t>
  </si>
  <si>
    <t>S00189613</t>
  </si>
  <si>
    <t>S00189817</t>
  </si>
  <si>
    <t>S00190138</t>
  </si>
  <si>
    <t>S00190206</t>
  </si>
  <si>
    <t>S00190257</t>
  </si>
  <si>
    <t>S00190292</t>
  </si>
  <si>
    <t>S00190310</t>
  </si>
  <si>
    <t>S00190344</t>
  </si>
  <si>
    <t>S00190361</t>
  </si>
  <si>
    <t>S00190463</t>
  </si>
  <si>
    <t>S00190683</t>
  </si>
  <si>
    <t>S00190684</t>
  </si>
  <si>
    <t>S00190990</t>
  </si>
  <si>
    <t>S00058201</t>
  </si>
  <si>
    <t>S00058372</t>
  </si>
  <si>
    <t>S00058406</t>
  </si>
  <si>
    <t>S00058475</t>
  </si>
  <si>
    <t>S00058864</t>
  </si>
  <si>
    <t>S00058866</t>
  </si>
  <si>
    <t>S00058983</t>
  </si>
  <si>
    <t>S00059019</t>
  </si>
  <si>
    <t>S00059255</t>
  </si>
  <si>
    <t>S00059443</t>
  </si>
  <si>
    <t>S00059478</t>
  </si>
  <si>
    <t>S00059595</t>
  </si>
  <si>
    <t>S00059935</t>
  </si>
  <si>
    <t>S00059937</t>
  </si>
  <si>
    <t>S00060208</t>
  </si>
  <si>
    <t>S00060328</t>
  </si>
  <si>
    <t>S00060651</t>
  </si>
  <si>
    <t>S00060666</t>
  </si>
  <si>
    <t>S00060735</t>
  </si>
  <si>
    <t>S00060939</t>
  </si>
  <si>
    <t>S00060972</t>
  </si>
  <si>
    <t>S00061313</t>
  </si>
  <si>
    <t>S00061364</t>
  </si>
  <si>
    <t>S00061501</t>
  </si>
  <si>
    <t>S00061773</t>
  </si>
  <si>
    <t>S00061976</t>
  </si>
  <si>
    <t>S00061994</t>
  </si>
  <si>
    <t>S00062094</t>
  </si>
  <si>
    <t>S00062232</t>
  </si>
  <si>
    <t>S00062519</t>
  </si>
  <si>
    <t>S00062520</t>
  </si>
  <si>
    <t>S00062589</t>
  </si>
  <si>
    <t>S00062656</t>
  </si>
  <si>
    <t>S00062725</t>
  </si>
  <si>
    <t>S00062928</t>
  </si>
  <si>
    <t>S00062962</t>
  </si>
  <si>
    <t>S00063080</t>
  </si>
  <si>
    <t>S00063082</t>
  </si>
  <si>
    <t>S00063097</t>
  </si>
  <si>
    <t>S00063184</t>
  </si>
  <si>
    <t>S00063201</t>
  </si>
  <si>
    <t>S00063319</t>
  </si>
  <si>
    <t>S00063454</t>
  </si>
  <si>
    <t>S00063710</t>
  </si>
  <si>
    <t>S00063981</t>
  </si>
  <si>
    <t>S00063982</t>
  </si>
  <si>
    <t>S00064050</t>
  </si>
  <si>
    <t>S00064255</t>
  </si>
  <si>
    <t>S00064391</t>
  </si>
  <si>
    <t>S00064424</t>
  </si>
  <si>
    <t>S00064542</t>
  </si>
  <si>
    <t>S00064578</t>
  </si>
  <si>
    <t>S00064849</t>
  </si>
  <si>
    <t>S00065001</t>
  </si>
  <si>
    <t>S00065137</t>
  </si>
  <si>
    <t>S00065478</t>
  </si>
  <si>
    <t>S00065698</t>
  </si>
  <si>
    <t>S00066040</t>
  </si>
  <si>
    <t>S00066310</t>
  </si>
  <si>
    <t>S00066311</t>
  </si>
  <si>
    <t>S00066380</t>
  </si>
  <si>
    <t>S00066464</t>
  </si>
  <si>
    <t>S00066567</t>
  </si>
  <si>
    <t>S00066633</t>
  </si>
  <si>
    <t>S00066974</t>
  </si>
  <si>
    <t>S00067400</t>
  </si>
  <si>
    <t>S00067551</t>
  </si>
  <si>
    <t>S00067706</t>
  </si>
  <si>
    <t>S00067977</t>
  </si>
  <si>
    <t>S00068334</t>
  </si>
  <si>
    <t>S00068454</t>
  </si>
  <si>
    <t>S00068555</t>
  </si>
  <si>
    <t>S00068639</t>
  </si>
  <si>
    <t>S00068656</t>
  </si>
  <si>
    <t>S00068777</t>
  </si>
  <si>
    <t>S00068843</t>
  </si>
  <si>
    <t>S00068911</t>
  </si>
  <si>
    <t>S00068998</t>
  </si>
  <si>
    <t>S00069032</t>
  </si>
  <si>
    <t>S00069168</t>
  </si>
  <si>
    <t>S00069286</t>
  </si>
  <si>
    <t>S00069387</t>
  </si>
  <si>
    <t>S00069389</t>
  </si>
  <si>
    <t>S00069474</t>
  </si>
  <si>
    <t>S00069576</t>
  </si>
  <si>
    <t>S00070016</t>
  </si>
  <si>
    <t>S00070169</t>
  </si>
  <si>
    <t>S00070205</t>
  </si>
  <si>
    <t>S00000758</t>
  </si>
  <si>
    <t>S00001047</t>
  </si>
  <si>
    <t>S00001762</t>
  </si>
  <si>
    <t>S00001932</t>
  </si>
  <si>
    <t>S00002256</t>
  </si>
  <si>
    <t>S00002341</t>
  </si>
  <si>
    <t>S00002442</t>
  </si>
  <si>
    <t>S00002579</t>
  </si>
  <si>
    <t>S00003020</t>
  </si>
  <si>
    <t>S00003394</t>
  </si>
  <si>
    <t>S00003513</t>
  </si>
  <si>
    <t>S00003564</t>
  </si>
  <si>
    <t>S00003650</t>
  </si>
  <si>
    <t>S00003802</t>
  </si>
  <si>
    <t>S00003920</t>
  </si>
  <si>
    <t>S00003939</t>
  </si>
  <si>
    <t>S00003972</t>
  </si>
  <si>
    <t>S00004090</t>
  </si>
  <si>
    <t>S00004141</t>
  </si>
  <si>
    <t>S00004158</t>
  </si>
  <si>
    <t>S00004398</t>
  </si>
  <si>
    <t>S00004431</t>
  </si>
  <si>
    <t>S00004584</t>
  </si>
  <si>
    <t>S00004618</t>
  </si>
  <si>
    <t>S00004685</t>
  </si>
  <si>
    <t>S00004959</t>
  </si>
  <si>
    <t>S00004974</t>
  </si>
  <si>
    <t>S00005994</t>
  </si>
  <si>
    <t>S00006200</t>
  </si>
  <si>
    <t>S00006421</t>
  </si>
  <si>
    <t>S00006472</t>
  </si>
  <si>
    <t>S00006727</t>
  </si>
  <si>
    <t>S00006744</t>
  </si>
  <si>
    <t>S00006794</t>
  </si>
  <si>
    <t>S00006810</t>
  </si>
  <si>
    <t>S00006897</t>
  </si>
  <si>
    <t>S00007236</t>
  </si>
  <si>
    <t>S00007831</t>
  </si>
  <si>
    <t>S00007985</t>
  </si>
  <si>
    <t>S00008068</t>
  </si>
  <si>
    <t>S00008477</t>
  </si>
  <si>
    <t>S00008528</t>
  </si>
  <si>
    <t>S00008937</t>
  </si>
  <si>
    <t>S00008971</t>
  </si>
  <si>
    <t>S00009003</t>
  </si>
  <si>
    <t>S00009123</t>
  </si>
  <si>
    <t>S00009292</t>
  </si>
  <si>
    <t>S00009326</t>
  </si>
  <si>
    <t>S00009428</t>
  </si>
  <si>
    <t>S00009735</t>
  </si>
  <si>
    <t>S00009770</t>
  </si>
  <si>
    <t>S00009855</t>
  </si>
  <si>
    <t>S00009872</t>
  </si>
  <si>
    <t>S00009939</t>
  </si>
  <si>
    <t>S00009989</t>
  </si>
  <si>
    <t>S00010075</t>
  </si>
  <si>
    <t>S00010448</t>
  </si>
  <si>
    <t>S00010450</t>
  </si>
  <si>
    <t>S00011113</t>
  </si>
  <si>
    <t>S00011179</t>
  </si>
  <si>
    <t>S00011282</t>
  </si>
  <si>
    <t>S00011299</t>
  </si>
  <si>
    <t>S00011419</t>
  </si>
  <si>
    <t>S00011486</t>
  </si>
  <si>
    <t>S00011623</t>
  </si>
  <si>
    <t>S00011638</t>
  </si>
  <si>
    <t>S00011707</t>
  </si>
  <si>
    <t>S00011725</t>
  </si>
  <si>
    <t>S00011997</t>
  </si>
  <si>
    <t>S00012252</t>
  </si>
  <si>
    <t>S00012318</t>
  </si>
  <si>
    <t>S00012438</t>
  </si>
  <si>
    <t>S00012439</t>
  </si>
  <si>
    <t>S00012592</t>
  </si>
  <si>
    <t>S00012779</t>
  </si>
  <si>
    <t>S00012931</t>
  </si>
  <si>
    <t>S00013135</t>
  </si>
  <si>
    <t>S00013356</t>
  </si>
  <si>
    <t>S00013951</t>
  </si>
  <si>
    <t>S00014139</t>
  </si>
  <si>
    <t>S00014477</t>
  </si>
  <si>
    <t>S00014545</t>
  </si>
  <si>
    <t>S00014903</t>
  </si>
  <si>
    <t>S00014904</t>
  </si>
  <si>
    <t>S00015158</t>
  </si>
  <si>
    <t>S00001233</t>
  </si>
  <si>
    <t>S00001878</t>
  </si>
  <si>
    <t>S00002575</t>
  </si>
  <si>
    <t>S00002831</t>
  </si>
  <si>
    <t>S00003052</t>
  </si>
  <si>
    <t>S00003102</t>
  </si>
  <si>
    <t>S00003103</t>
  </si>
  <si>
    <t>S00003136</t>
  </si>
  <si>
    <t>S00003494</t>
  </si>
  <si>
    <t>S00003646</t>
  </si>
  <si>
    <t>S00003715</t>
  </si>
  <si>
    <t>S00003834</t>
  </si>
  <si>
    <t>S00003884</t>
  </si>
  <si>
    <t>S00004242</t>
  </si>
  <si>
    <t>S00004309</t>
  </si>
  <si>
    <t>S00004581</t>
  </si>
  <si>
    <t>S00005126</t>
  </si>
  <si>
    <t>S00005534</t>
  </si>
  <si>
    <t>S00005585</t>
  </si>
  <si>
    <t>S00005721</t>
  </si>
  <si>
    <t>S00006179</t>
  </si>
  <si>
    <t>S00006214</t>
  </si>
  <si>
    <t>S00006571</t>
  </si>
  <si>
    <t>S00006638</t>
  </si>
  <si>
    <t>S00007301</t>
  </si>
  <si>
    <t>S00007710</t>
  </si>
  <si>
    <t>S00008084</t>
  </si>
  <si>
    <t>S00008525</t>
  </si>
  <si>
    <t>S00008576</t>
  </si>
  <si>
    <t>S00008781</t>
  </si>
  <si>
    <t>S00009257</t>
  </si>
  <si>
    <t>S00009291</t>
  </si>
  <si>
    <t>S00009733</t>
  </si>
  <si>
    <t>S00010226</t>
  </si>
  <si>
    <t>S00010480</t>
  </si>
  <si>
    <t>S00010617</t>
  </si>
  <si>
    <t>S00010719</t>
  </si>
  <si>
    <t>S00010957</t>
  </si>
  <si>
    <t>S00011007</t>
  </si>
  <si>
    <t>S00012520</t>
  </si>
  <si>
    <t>S00012827</t>
  </si>
  <si>
    <t>S00012997</t>
  </si>
  <si>
    <t>S00013285</t>
  </si>
  <si>
    <t>S00014084</t>
  </si>
  <si>
    <t>S00014305</t>
  </si>
  <si>
    <t>S00014730</t>
  </si>
  <si>
    <t>S00014867</t>
  </si>
  <si>
    <t>S00015054</t>
  </si>
  <si>
    <t>S00015410</t>
  </si>
  <si>
    <t>S00015700</t>
  </si>
  <si>
    <t>S00016142</t>
  </si>
  <si>
    <t>S00016243</t>
  </si>
  <si>
    <t>S00016329</t>
  </si>
  <si>
    <t>S00016498</t>
  </si>
  <si>
    <t>S00016566</t>
  </si>
  <si>
    <t>S00016584</t>
  </si>
  <si>
    <t>S00017246</t>
  </si>
  <si>
    <t>S00017416</t>
  </si>
  <si>
    <t>S00017757</t>
  </si>
  <si>
    <t>S00018079</t>
  </si>
  <si>
    <t>S00019252</t>
  </si>
  <si>
    <t>S00019269</t>
  </si>
  <si>
    <t>S00019541</t>
  </si>
  <si>
    <t>S00019575</t>
  </si>
  <si>
    <t>S00020817</t>
  </si>
  <si>
    <t>S00021157</t>
  </si>
  <si>
    <t>S00021394</t>
  </si>
  <si>
    <t>S00021514</t>
  </si>
  <si>
    <t>S00022194</t>
  </si>
  <si>
    <t>S00022669</t>
  </si>
  <si>
    <t>S00022687</t>
  </si>
  <si>
    <t>S00024216</t>
  </si>
  <si>
    <t>S00024234</t>
  </si>
  <si>
    <t>S00024370</t>
  </si>
  <si>
    <t>S00024471</t>
  </si>
  <si>
    <t>S00024743</t>
  </si>
  <si>
    <t>S00024965</t>
  </si>
  <si>
    <t>S00025883</t>
  </si>
  <si>
    <t>S00026052</t>
  </si>
  <si>
    <t>S00026817</t>
  </si>
  <si>
    <t>S00027515</t>
  </si>
  <si>
    <t>S00027634</t>
  </si>
  <si>
    <t>S00028127</t>
  </si>
  <si>
    <t>S00028161</t>
  </si>
  <si>
    <t>S00028212</t>
  </si>
  <si>
    <t>S00028347</t>
  </si>
  <si>
    <t>S00028535</t>
  </si>
  <si>
    <t>S00028858</t>
  </si>
  <si>
    <t>S00029368</t>
  </si>
  <si>
    <t>S00029469</t>
  </si>
  <si>
    <t>S00029759</t>
  </si>
  <si>
    <t>S00029792</t>
  </si>
  <si>
    <t>S00029979</t>
  </si>
  <si>
    <t>S00030082</t>
  </si>
  <si>
    <t>S00030370</t>
  </si>
  <si>
    <t>S00030404</t>
  </si>
  <si>
    <t>S00030592</t>
  </si>
  <si>
    <t>S00030676</t>
  </si>
  <si>
    <t>S00030897</t>
  </si>
  <si>
    <t>S00030931</t>
  </si>
  <si>
    <t>S00031288</t>
  </si>
  <si>
    <t>S00031340</t>
  </si>
  <si>
    <t>S00031390</t>
  </si>
  <si>
    <t>S00031628</t>
  </si>
  <si>
    <t>S00031747</t>
  </si>
  <si>
    <t>S00031883</t>
  </si>
  <si>
    <t>S00031901</t>
  </si>
  <si>
    <t>S00031918</t>
  </si>
  <si>
    <t>S00032427</t>
  </si>
  <si>
    <t>S00032649</t>
  </si>
  <si>
    <t>S00032665</t>
  </si>
  <si>
    <t>S00032836</t>
  </si>
  <si>
    <t>S00032852</t>
  </si>
  <si>
    <t>S00032988</t>
  </si>
  <si>
    <t>S00033108</t>
  </si>
  <si>
    <t>S00033210</t>
  </si>
  <si>
    <t>S00033481</t>
  </si>
  <si>
    <t>S00034111</t>
  </si>
  <si>
    <t>S00034179</t>
  </si>
  <si>
    <t>S00034314</t>
  </si>
  <si>
    <t>S00034977</t>
  </si>
  <si>
    <t>S00035165</t>
  </si>
  <si>
    <t>S00035182</t>
  </si>
  <si>
    <t>S00035573</t>
  </si>
  <si>
    <t>S00035998</t>
  </si>
  <si>
    <t>S00036116</t>
  </si>
  <si>
    <t>S00036388</t>
  </si>
  <si>
    <t>S00036644</t>
  </si>
  <si>
    <t>S00037017</t>
  </si>
  <si>
    <t>S00037358</t>
  </si>
  <si>
    <t>S00037391</t>
  </si>
  <si>
    <t>S00037629</t>
  </si>
  <si>
    <t>S00038632</t>
  </si>
  <si>
    <t>S00038735</t>
  </si>
  <si>
    <t>S00039432</t>
  </si>
  <si>
    <t>S00040418</t>
  </si>
  <si>
    <t>S00040434</t>
  </si>
  <si>
    <t>S00040621</t>
  </si>
  <si>
    <t>S00040672</t>
  </si>
  <si>
    <t>S00040723</t>
  </si>
  <si>
    <t>S00040757</t>
  </si>
  <si>
    <t>S00041319</t>
  </si>
  <si>
    <t>S00041710</t>
  </si>
  <si>
    <t>S00041744</t>
  </si>
  <si>
    <t>S00042219</t>
  </si>
  <si>
    <t>S00042424</t>
  </si>
  <si>
    <t>S00042542</t>
  </si>
  <si>
    <t>S00042594</t>
  </si>
  <si>
    <t>S00042627</t>
  </si>
  <si>
    <t>S00042866</t>
  </si>
  <si>
    <t>S00043409</t>
  </si>
  <si>
    <t>S00043681</t>
  </si>
  <si>
    <t>S00043749</t>
  </si>
  <si>
    <t>S00043851</t>
  </si>
  <si>
    <t>S00044854</t>
  </si>
  <si>
    <t>S00045110</t>
  </si>
  <si>
    <t>S00045143</t>
  </si>
  <si>
    <t>S00045297</t>
  </si>
  <si>
    <t>S00045467</t>
  </si>
  <si>
    <t>S00045739</t>
  </si>
  <si>
    <t>S00045824</t>
  </si>
  <si>
    <t>S00045841</t>
  </si>
  <si>
    <t>S00045892</t>
  </si>
  <si>
    <t>S00045908</t>
  </si>
  <si>
    <t>S00046232</t>
  </si>
  <si>
    <t>S00046368</t>
  </si>
  <si>
    <t>S00046469</t>
  </si>
  <si>
    <t>S00046929</t>
  </si>
  <si>
    <t>S00046946</t>
  </si>
  <si>
    <t>S00047081</t>
  </si>
  <si>
    <t>S00047439</t>
  </si>
  <si>
    <t>S00047472</t>
  </si>
  <si>
    <t>S00047949</t>
  </si>
  <si>
    <t>S00047999</t>
  </si>
  <si>
    <t>S00048374</t>
  </si>
  <si>
    <t>S00048425</t>
  </si>
  <si>
    <t>S00048459</t>
  </si>
  <si>
    <t>S00049410</t>
  </si>
  <si>
    <t>S00049478</t>
  </si>
  <si>
    <t>S00050516</t>
  </si>
  <si>
    <t>S00050787</t>
  </si>
  <si>
    <t>S00050821</t>
  </si>
  <si>
    <t>S00051009</t>
  </si>
  <si>
    <t>S00051297</t>
  </si>
  <si>
    <t>S00052012</t>
  </si>
  <si>
    <t>S00052351</t>
  </si>
  <si>
    <t>S00052368</t>
  </si>
  <si>
    <t>S00052572</t>
  </si>
  <si>
    <t>S00052674</t>
  </si>
  <si>
    <t>S00052862</t>
  </si>
  <si>
    <t>S00052930</t>
  </si>
  <si>
    <t>S00053558</t>
  </si>
  <si>
    <t>S00054017</t>
  </si>
  <si>
    <t>S00054391</t>
  </si>
  <si>
    <t>S00054613</t>
  </si>
  <si>
    <t>S00054629</t>
  </si>
  <si>
    <t>S00055021</t>
  </si>
  <si>
    <t>S00055156</t>
  </si>
  <si>
    <t>S00055514</t>
  </si>
  <si>
    <t>S00055582</t>
  </si>
  <si>
    <t>S00056329</t>
  </si>
  <si>
    <t>S00056602</t>
  </si>
  <si>
    <t>S00056992</t>
  </si>
  <si>
    <t>S00057383</t>
  </si>
  <si>
    <t>S00057587</t>
  </si>
  <si>
    <t>S00057706</t>
  </si>
  <si>
    <t>S00058505</t>
  </si>
  <si>
    <t>S00058896</t>
  </si>
  <si>
    <t>S00059917</t>
  </si>
  <si>
    <t>S00060019</t>
  </si>
  <si>
    <t>S00060103</t>
  </si>
  <si>
    <t>S00060239</t>
  </si>
  <si>
    <t>S00060341</t>
  </si>
  <si>
    <t>S00060818</t>
  </si>
  <si>
    <t>S00060953</t>
  </si>
  <si>
    <t>S00060988</t>
  </si>
  <si>
    <t>S00061549</t>
  </si>
  <si>
    <t>S00061990</t>
  </si>
  <si>
    <t>S00062364</t>
  </si>
  <si>
    <t>S00062671</t>
  </si>
  <si>
    <t>S00062823</t>
  </si>
  <si>
    <t>S00063232</t>
  </si>
  <si>
    <t>S00063249</t>
  </si>
  <si>
    <t>S00063334</t>
  </si>
  <si>
    <t>S00063470</t>
  </si>
  <si>
    <t>S00063877</t>
  </si>
  <si>
    <t>S00063928</t>
  </si>
  <si>
    <t>S00063929</t>
  </si>
  <si>
    <t>S00064064</t>
  </si>
  <si>
    <t>S00064625</t>
  </si>
  <si>
    <t>S00064761</t>
  </si>
  <si>
    <t>S00064966</t>
  </si>
  <si>
    <t>S00064982</t>
  </si>
  <si>
    <t>S00065492</t>
  </si>
  <si>
    <t>S00065781</t>
  </si>
  <si>
    <t>S00066105</t>
  </si>
  <si>
    <t>S00066207</t>
  </si>
  <si>
    <t>S00066496</t>
  </si>
  <si>
    <t>S00066903</t>
  </si>
  <si>
    <t>S00066971</t>
  </si>
  <si>
    <t>S00067243</t>
  </si>
  <si>
    <t>S00067787</t>
  </si>
  <si>
    <t>S00068110</t>
  </si>
  <si>
    <t>S00068314</t>
  </si>
  <si>
    <t>S00068382</t>
  </si>
  <si>
    <t>S00068417</t>
  </si>
  <si>
    <t>S00068434</t>
  </si>
  <si>
    <t>S00068569</t>
  </si>
  <si>
    <t>S00068808</t>
  </si>
  <si>
    <t>S00069284</t>
  </si>
  <si>
    <t>S00069334</t>
  </si>
  <si>
    <t>S00069504</t>
  </si>
  <si>
    <t>S00069522</t>
  </si>
  <si>
    <t>S00069539</t>
  </si>
  <si>
    <t>S00070337</t>
  </si>
  <si>
    <t>S00070847</t>
  </si>
  <si>
    <t>S00071306</t>
  </si>
  <si>
    <t>S00071867</t>
  </si>
  <si>
    <t>S00073006</t>
  </si>
  <si>
    <t>S00073177</t>
  </si>
  <si>
    <t>S00073738</t>
  </si>
  <si>
    <t>S00074061</t>
  </si>
  <si>
    <t>S00074621</t>
  </si>
  <si>
    <t>S00074622</t>
  </si>
  <si>
    <t>S00074792</t>
  </si>
  <si>
    <t>S00075404</t>
  </si>
  <si>
    <t>S00076100</t>
  </si>
  <si>
    <t>S00076338</t>
  </si>
  <si>
    <t>S00076407</t>
  </si>
  <si>
    <t>S00077155</t>
  </si>
  <si>
    <t>S00077256</t>
  </si>
  <si>
    <t>S00077410</t>
  </si>
  <si>
    <t>S00077495</t>
  </si>
  <si>
    <t>S00077648</t>
  </si>
  <si>
    <t>S00077664</t>
  </si>
  <si>
    <t>S00077681</t>
  </si>
  <si>
    <t>S00077885</t>
  </si>
  <si>
    <t>S00077971</t>
  </si>
  <si>
    <t>S00078447</t>
  </si>
  <si>
    <t>S00078463</t>
  </si>
  <si>
    <t>S00078583</t>
  </si>
  <si>
    <t>S00078633</t>
  </si>
  <si>
    <t>S00078667</t>
  </si>
  <si>
    <t>S00079041</t>
  </si>
  <si>
    <t>S00079059</t>
  </si>
  <si>
    <t>S00079127</t>
  </si>
  <si>
    <t>S00079347</t>
  </si>
  <si>
    <t>S00079908</t>
  </si>
  <si>
    <t>S00079994</t>
  </si>
  <si>
    <t>S00080028</t>
  </si>
  <si>
    <t>S00080299</t>
  </si>
  <si>
    <t>S00080317</t>
  </si>
  <si>
    <t>S00080436</t>
  </si>
  <si>
    <t>S00080878</t>
  </si>
  <si>
    <t>S00081796</t>
  </si>
  <si>
    <t>S00081881</t>
  </si>
  <si>
    <t>S00082186</t>
  </si>
  <si>
    <t>S00082187</t>
  </si>
  <si>
    <t>S00082288</t>
  </si>
  <si>
    <t>S00082986</t>
  </si>
  <si>
    <t>S00083207</t>
  </si>
  <si>
    <t>S00083496</t>
  </si>
  <si>
    <t>S00083580</t>
  </si>
  <si>
    <t>S00083665</t>
  </si>
  <si>
    <t>S00083819</t>
  </si>
  <si>
    <t>S00084176</t>
  </si>
  <si>
    <t>S00084261</t>
  </si>
  <si>
    <t>S00084447</t>
  </si>
  <si>
    <t>S00085314</t>
  </si>
  <si>
    <t>S00085450</t>
  </si>
  <si>
    <t>S00085637</t>
  </si>
  <si>
    <t>S00086046</t>
  </si>
  <si>
    <t>S00086488</t>
  </si>
  <si>
    <t>S00086691</t>
  </si>
  <si>
    <t>S00086743</t>
  </si>
  <si>
    <t>S00086777</t>
  </si>
  <si>
    <t>S00087082</t>
  </si>
  <si>
    <t>S00087661</t>
  </si>
  <si>
    <t>S00087898</t>
  </si>
  <si>
    <t>S00088017</t>
  </si>
  <si>
    <t>S00088018</t>
  </si>
  <si>
    <t>S00088256</t>
  </si>
  <si>
    <t>S00088816</t>
  </si>
  <si>
    <t>S00089360</t>
  </si>
  <si>
    <t>S00089378</t>
  </si>
  <si>
    <t>S00089565</t>
  </si>
  <si>
    <t>S00089700</t>
  </si>
  <si>
    <t>S00089701</t>
  </si>
  <si>
    <t>S00089786</t>
  </si>
  <si>
    <t>S00089973</t>
  </si>
  <si>
    <t>S00090890</t>
  </si>
  <si>
    <t>S00091044</t>
  </si>
  <si>
    <t>S00091418</t>
  </si>
  <si>
    <t>S00091655</t>
  </si>
  <si>
    <t>S00092658</t>
  </si>
  <si>
    <t>S00092828</t>
  </si>
  <si>
    <t>S00092931</t>
  </si>
  <si>
    <t>S00093083</t>
  </si>
  <si>
    <t>S00093237</t>
  </si>
  <si>
    <t>S00093780</t>
  </si>
  <si>
    <t>S00093934</t>
  </si>
  <si>
    <t>S00094001</t>
  </si>
  <si>
    <t>S00094851</t>
  </si>
  <si>
    <t>S00095396</t>
  </si>
  <si>
    <t>S00095413</t>
  </si>
  <si>
    <t>S00096093</t>
  </si>
  <si>
    <t>S00096381</t>
  </si>
  <si>
    <t>S00097079</t>
  </si>
  <si>
    <t>S00097351</t>
  </si>
  <si>
    <t>S00097436</t>
  </si>
  <si>
    <t>S00097487</t>
  </si>
  <si>
    <t>S00097623</t>
  </si>
  <si>
    <t>S00097690</t>
  </si>
  <si>
    <t>S00097980</t>
  </si>
  <si>
    <t>S00099748</t>
  </si>
  <si>
    <t>S00099833</t>
  </si>
  <si>
    <t>S00099935</t>
  </si>
  <si>
    <t>S00100241</t>
  </si>
  <si>
    <t>S00100546</t>
  </si>
  <si>
    <t>S00100836</t>
  </si>
  <si>
    <t>S00101006</t>
  </si>
  <si>
    <t>S00101057</t>
  </si>
  <si>
    <t>S00101073</t>
  </si>
  <si>
    <t>S00101379</t>
  </si>
  <si>
    <t>S00101414</t>
  </si>
  <si>
    <t>S00101703</t>
  </si>
  <si>
    <t>S00102348</t>
  </si>
  <si>
    <t>S00103334</t>
  </si>
  <si>
    <t>S00104321</t>
  </si>
  <si>
    <t>S00104389</t>
  </si>
  <si>
    <t>S00104575</t>
  </si>
  <si>
    <t>S00105001</t>
  </si>
  <si>
    <t>S00105051</t>
  </si>
  <si>
    <t>S00105153</t>
  </si>
  <si>
    <t>S00105918</t>
  </si>
  <si>
    <t>S00105987</t>
  </si>
  <si>
    <t>S00106038</t>
  </si>
  <si>
    <t>S00106140</t>
  </si>
  <si>
    <t>S00106156</t>
  </si>
  <si>
    <t>S00106292</t>
  </si>
  <si>
    <t>S00106360</t>
  </si>
  <si>
    <t>S00107075</t>
  </si>
  <si>
    <t>S00107346</t>
  </si>
  <si>
    <t>S00107414</t>
  </si>
  <si>
    <t>S00107568</t>
  </si>
  <si>
    <t>S00107959</t>
  </si>
  <si>
    <t>S00108452</t>
  </si>
  <si>
    <t>S00108656</t>
  </si>
  <si>
    <t>S00109471</t>
  </si>
  <si>
    <t>S00110458</t>
  </si>
  <si>
    <t>S00110832</t>
  </si>
  <si>
    <t>S00111188</t>
  </si>
  <si>
    <t>S00111274</t>
  </si>
  <si>
    <t>S00111630</t>
  </si>
  <si>
    <t>S00111716</t>
  </si>
  <si>
    <t>S00111800</t>
  </si>
  <si>
    <t>S00112259</t>
  </si>
  <si>
    <t>S00112582</t>
  </si>
  <si>
    <t>S00112650</t>
  </si>
  <si>
    <t>S00112719</t>
  </si>
  <si>
    <t>S00113110</t>
  </si>
  <si>
    <t>S00113280</t>
  </si>
  <si>
    <t>S00113705</t>
  </si>
  <si>
    <t>S00113807</t>
  </si>
  <si>
    <t>S00113909</t>
  </si>
  <si>
    <t>S00114078</t>
  </si>
  <si>
    <t>S00114418</t>
  </si>
  <si>
    <t>S00116918</t>
  </si>
  <si>
    <t>S00117359</t>
  </si>
  <si>
    <t>S00117785</t>
  </si>
  <si>
    <t>S00118175</t>
  </si>
  <si>
    <t>S00118958</t>
  </si>
  <si>
    <t>S00119179</t>
  </si>
  <si>
    <t>S00119349</t>
  </si>
  <si>
    <t>S00119808</t>
  </si>
  <si>
    <t>S00120232</t>
  </si>
  <si>
    <t>S00120419</t>
  </si>
  <si>
    <t>S00121201</t>
  </si>
  <si>
    <t>S00121796</t>
  </si>
  <si>
    <t>S00121984</t>
  </si>
  <si>
    <t>S00122153</t>
  </si>
  <si>
    <t>S00122647</t>
  </si>
  <si>
    <t>S00122766</t>
  </si>
  <si>
    <t>S00122817</t>
  </si>
  <si>
    <t>S00122833</t>
  </si>
  <si>
    <t>S00122884</t>
  </si>
  <si>
    <t>S00123105</t>
  </si>
  <si>
    <t>S00123343</t>
  </si>
  <si>
    <t>S00123904</t>
  </si>
  <si>
    <t>S00124041</t>
  </si>
  <si>
    <t>S00124329</t>
  </si>
  <si>
    <t>S00124432</t>
  </si>
  <si>
    <t>S00124516</t>
  </si>
  <si>
    <t>S00124704</t>
  </si>
  <si>
    <t>S00124907</t>
  </si>
  <si>
    <t>S00124924</t>
  </si>
  <si>
    <t>S00125230</t>
  </si>
  <si>
    <t>S00125366</t>
  </si>
  <si>
    <t>S00125502</t>
  </si>
  <si>
    <t>S00125554</t>
  </si>
  <si>
    <t>S00125809</t>
  </si>
  <si>
    <t>S00126115</t>
  </si>
  <si>
    <t>S00126131</t>
  </si>
  <si>
    <t>S00126267</t>
  </si>
  <si>
    <t>S00126285</t>
  </si>
  <si>
    <t>S00126404</t>
  </si>
  <si>
    <t>S00126489</t>
  </si>
  <si>
    <t>S00126744</t>
  </si>
  <si>
    <t>S00127271</t>
  </si>
  <si>
    <t>S00127339</t>
  </si>
  <si>
    <t>S00128444</t>
  </si>
  <si>
    <t>S00128766</t>
  </si>
  <si>
    <t>S00129123</t>
  </si>
  <si>
    <t>S00129701</t>
  </si>
  <si>
    <t>S00129838</t>
  </si>
  <si>
    <t>S00130110</t>
  </si>
  <si>
    <t>S00130738</t>
  </si>
  <si>
    <t>S00131112</t>
  </si>
  <si>
    <t>S00131163</t>
  </si>
  <si>
    <t>S00131623</t>
  </si>
  <si>
    <t>S00132319</t>
  </si>
  <si>
    <t>S00132897</t>
  </si>
  <si>
    <t>S00133085</t>
  </si>
  <si>
    <t>S00133441</t>
  </si>
  <si>
    <t>S00133645</t>
  </si>
  <si>
    <t>S00134376</t>
  </si>
  <si>
    <t>S00134615</t>
  </si>
  <si>
    <t>S00135125</t>
  </si>
  <si>
    <t>S00135209</t>
  </si>
  <si>
    <t>S00135448</t>
  </si>
  <si>
    <t>S00135770</t>
  </si>
  <si>
    <t>S00135924</t>
  </si>
  <si>
    <t>S00135940</t>
  </si>
  <si>
    <t>S00136077</t>
  </si>
  <si>
    <t>S00136230</t>
  </si>
  <si>
    <t>S00136246</t>
  </si>
  <si>
    <t>S00136655</t>
  </si>
  <si>
    <t>S00136774</t>
  </si>
  <si>
    <t>S00136875</t>
  </si>
  <si>
    <t>S00136892</t>
  </si>
  <si>
    <t>S00136927</t>
  </si>
  <si>
    <t>S00137046</t>
  </si>
  <si>
    <t>S00137199</t>
  </si>
  <si>
    <t>S00137351</t>
  </si>
  <si>
    <t>S00137368</t>
  </si>
  <si>
    <t>S00137538</t>
  </si>
  <si>
    <t>S00138031</t>
  </si>
  <si>
    <t>S00138337</t>
  </si>
  <si>
    <t>S00138405</t>
  </si>
  <si>
    <t>S00138644</t>
  </si>
  <si>
    <t>S00138711</t>
  </si>
  <si>
    <t>S00139136</t>
  </si>
  <si>
    <t>S00139493</t>
  </si>
  <si>
    <t>S00139596</t>
  </si>
  <si>
    <t>S00140037</t>
  </si>
  <si>
    <t>S00140326</t>
  </si>
  <si>
    <t>S00140395</t>
  </si>
  <si>
    <t>S00140463</t>
  </si>
  <si>
    <t>S00140751</t>
  </si>
  <si>
    <t>S00141040</t>
  </si>
  <si>
    <t>S00141397</t>
  </si>
  <si>
    <t>S00141533</t>
  </si>
  <si>
    <t>S00141635</t>
  </si>
  <si>
    <t>S00141975</t>
  </si>
  <si>
    <t>S00142400</t>
  </si>
  <si>
    <t>S00142928</t>
  </si>
  <si>
    <t>S00142978</t>
  </si>
  <si>
    <t>S00143046</t>
  </si>
  <si>
    <t>S00143437</t>
  </si>
  <si>
    <t>S00145223</t>
  </si>
  <si>
    <t>S00145256</t>
  </si>
  <si>
    <t>S00145427</t>
  </si>
  <si>
    <t>S00145885</t>
  </si>
  <si>
    <t>S00146209</t>
  </si>
  <si>
    <t>S00146480</t>
  </si>
  <si>
    <t>S00146616</t>
  </si>
  <si>
    <t>S00147127</t>
  </si>
  <si>
    <t>S00147416</t>
  </si>
  <si>
    <t>S00147670</t>
  </si>
  <si>
    <t>S00148232</t>
  </si>
  <si>
    <t>S00148793</t>
  </si>
  <si>
    <t>S00148844</t>
  </si>
  <si>
    <t>S00149132</t>
  </si>
  <si>
    <t>S00149167</t>
  </si>
  <si>
    <t>S00149388</t>
  </si>
  <si>
    <t>S00149422</t>
  </si>
  <si>
    <t>S00149540</t>
  </si>
  <si>
    <t>S00149642</t>
  </si>
  <si>
    <t>S00149796</t>
  </si>
  <si>
    <t>S00150408</t>
  </si>
  <si>
    <t>S00150425</t>
  </si>
  <si>
    <t>S00150475</t>
  </si>
  <si>
    <t>S00150612</t>
  </si>
  <si>
    <t>S00150629</t>
  </si>
  <si>
    <t>S00151122</t>
  </si>
  <si>
    <t>S00151478</t>
  </si>
  <si>
    <t>S00152787</t>
  </si>
  <si>
    <t>S00153281</t>
  </si>
  <si>
    <t>S00153620</t>
  </si>
  <si>
    <t>S00154063</t>
  </si>
  <si>
    <t>S00154249</t>
  </si>
  <si>
    <t>S00154267</t>
  </si>
  <si>
    <t>S00154453</t>
  </si>
  <si>
    <t>S00154539</t>
  </si>
  <si>
    <t>S00154811</t>
  </si>
  <si>
    <t>S00154929</t>
  </si>
  <si>
    <t>S00154946</t>
  </si>
  <si>
    <t>S00155168</t>
  </si>
  <si>
    <t>S00156017</t>
  </si>
  <si>
    <t>S00156324</t>
  </si>
  <si>
    <t>S00156579</t>
  </si>
  <si>
    <t>S00156969</t>
  </si>
  <si>
    <t>S00157836</t>
  </si>
  <si>
    <t>S00158007</t>
  </si>
  <si>
    <t>S00158023</t>
  </si>
  <si>
    <t>S00158091</t>
  </si>
  <si>
    <t>S00158228</t>
  </si>
  <si>
    <t>S00158448</t>
  </si>
  <si>
    <t>S00158551</t>
  </si>
  <si>
    <t>S00158737</t>
  </si>
  <si>
    <t>S00159417</t>
  </si>
  <si>
    <t>S00159469</t>
  </si>
  <si>
    <t>S00159621</t>
  </si>
  <si>
    <t>S00159655</t>
  </si>
  <si>
    <t>S00159673</t>
  </si>
  <si>
    <t>S00160370</t>
  </si>
  <si>
    <t>S00160692</t>
  </si>
  <si>
    <t>S00160948</t>
  </si>
  <si>
    <t>S00160964</t>
  </si>
  <si>
    <t>S00161271</t>
  </si>
  <si>
    <t>S00161321</t>
  </si>
  <si>
    <t>S00161372</t>
  </si>
  <si>
    <t>S00161577</t>
  </si>
  <si>
    <t>S00161679</t>
  </si>
  <si>
    <t>S00161696</t>
  </si>
  <si>
    <t>S00161917</t>
  </si>
  <si>
    <t>S00161985</t>
  </si>
  <si>
    <t>S00162104</t>
  </si>
  <si>
    <t>S00162154</t>
  </si>
  <si>
    <t>S00162614</t>
  </si>
  <si>
    <t>S00162971</t>
  </si>
  <si>
    <t>S00163038</t>
  </si>
  <si>
    <t>S00163225</t>
  </si>
  <si>
    <t>S00163549</t>
  </si>
  <si>
    <t>S00163803</t>
  </si>
  <si>
    <t>S00164347</t>
  </si>
  <si>
    <t>S00164942</t>
  </si>
  <si>
    <t>S00165334</t>
  </si>
  <si>
    <t>S00165707</t>
  </si>
  <si>
    <t>S00166388</t>
  </si>
  <si>
    <t>S00166507</t>
  </si>
  <si>
    <t>S00166829</t>
  </si>
  <si>
    <t>S00167220</t>
  </si>
  <si>
    <t>S00167339</t>
  </si>
  <si>
    <t>S00167340</t>
  </si>
  <si>
    <t>S00167458</t>
  </si>
  <si>
    <t>S00167799</t>
  </si>
  <si>
    <t>S00167815</t>
  </si>
  <si>
    <t>S00167985</t>
  </si>
  <si>
    <t>S00168155</t>
  </si>
  <si>
    <t>S00168666</t>
  </si>
  <si>
    <t>S00168716</t>
  </si>
  <si>
    <t>S00168734</t>
  </si>
  <si>
    <t>S00169159</t>
  </si>
  <si>
    <t>S00169566</t>
  </si>
  <si>
    <t>S00169788</t>
  </si>
  <si>
    <t>S00169855</t>
  </si>
  <si>
    <t>S00169923</t>
  </si>
  <si>
    <t>S00170570</t>
  </si>
  <si>
    <t>S00170620</t>
  </si>
  <si>
    <t>S00170756</t>
  </si>
  <si>
    <t>S00171266</t>
  </si>
  <si>
    <t>S00171964</t>
  </si>
  <si>
    <t>S00171980</t>
  </si>
  <si>
    <t>S00172031</t>
  </si>
  <si>
    <t>S00172082</t>
  </si>
  <si>
    <t>S00172457</t>
  </si>
  <si>
    <t>S00172677</t>
  </si>
  <si>
    <t>S00172711</t>
  </si>
  <si>
    <t>S00172847</t>
  </si>
  <si>
    <t>S00173476</t>
  </si>
  <si>
    <t>S00173663</t>
  </si>
  <si>
    <t>S00174530</t>
  </si>
  <si>
    <t>S00174734</t>
  </si>
  <si>
    <t>S00174836</t>
  </si>
  <si>
    <t>S00174922</t>
  </si>
  <si>
    <t>S00174939</t>
  </si>
  <si>
    <t>S00175347</t>
  </si>
  <si>
    <t>S00175364</t>
  </si>
  <si>
    <t>S00175687</t>
  </si>
  <si>
    <t>S00176605</t>
  </si>
  <si>
    <t>S00176809</t>
  </si>
  <si>
    <t>S00176842</t>
  </si>
  <si>
    <t>S00177336</t>
  </si>
  <si>
    <t>S00177947</t>
  </si>
  <si>
    <t>S00178033</t>
  </si>
  <si>
    <t>S00178236</t>
  </si>
  <si>
    <t>S00178696</t>
  </si>
  <si>
    <t>S00178814</t>
  </si>
  <si>
    <t>S00179018</t>
  </si>
  <si>
    <t>S00179545</t>
  </si>
  <si>
    <t>S00180072</t>
  </si>
  <si>
    <t>S00180157</t>
  </si>
  <si>
    <t>S00180345</t>
  </si>
  <si>
    <t>S00180361</t>
  </si>
  <si>
    <t>S00180362</t>
  </si>
  <si>
    <t>S00180872</t>
  </si>
  <si>
    <t>S00181075</t>
  </si>
  <si>
    <t>S00181398</t>
  </si>
  <si>
    <t>S00181535</t>
  </si>
  <si>
    <t>S00181790</t>
  </si>
  <si>
    <t>S00181976</t>
  </si>
  <si>
    <t>S00182078</t>
  </si>
  <si>
    <t>S00182317</t>
  </si>
  <si>
    <t>S00182894</t>
  </si>
  <si>
    <t>S00182963</t>
  </si>
  <si>
    <t>S00183507</t>
  </si>
  <si>
    <t>S00183677</t>
  </si>
  <si>
    <t>S00183932</t>
  </si>
  <si>
    <t>S00184101</t>
  </si>
  <si>
    <t>S00184798</t>
  </si>
  <si>
    <t>S00185224</t>
  </si>
  <si>
    <t>S00185513</t>
  </si>
  <si>
    <t>S00185666</t>
  </si>
  <si>
    <t>S00185989</t>
  </si>
  <si>
    <t>S00186073</t>
  </si>
  <si>
    <t>S00186193</t>
  </si>
  <si>
    <t>S00186499</t>
  </si>
  <si>
    <t>S00186668</t>
  </si>
  <si>
    <t>S00186924</t>
  </si>
  <si>
    <t>S00186992</t>
  </si>
  <si>
    <t>S00187127</t>
  </si>
  <si>
    <t>S00187230</t>
  </si>
  <si>
    <t>S00187485</t>
  </si>
  <si>
    <t>S00187553</t>
  </si>
  <si>
    <t>S00187757</t>
  </si>
  <si>
    <t>S00187876</t>
  </si>
  <si>
    <t>S00189388</t>
  </si>
  <si>
    <t>S00190443</t>
  </si>
  <si>
    <t>S00190595</t>
  </si>
  <si>
    <t>S00190953</t>
  </si>
  <si>
    <t>S00191241</t>
  </si>
  <si>
    <t>S00001657</t>
  </si>
  <si>
    <t>S00004718</t>
  </si>
  <si>
    <t>S00015512</t>
  </si>
  <si>
    <t>S00020119</t>
  </si>
  <si>
    <t>S00023094</t>
  </si>
  <si>
    <t>S00023128</t>
  </si>
  <si>
    <t>S00026240</t>
  </si>
  <si>
    <t>S00027702</t>
  </si>
  <si>
    <t>S00027718</t>
  </si>
  <si>
    <t>S00032308</t>
  </si>
  <si>
    <t>S00036932</t>
  </si>
  <si>
    <t>S00042968</t>
  </si>
  <si>
    <t>S00044532</t>
  </si>
  <si>
    <t>S00046062</t>
  </si>
  <si>
    <t>S00046078</t>
  </si>
  <si>
    <t>S00056822</t>
  </si>
  <si>
    <t>S00056840</t>
  </si>
  <si>
    <t>S00058302</t>
  </si>
  <si>
    <t>S00059815</t>
  </si>
  <si>
    <t>S00061327</t>
  </si>
  <si>
    <t>S00064489</t>
  </si>
  <si>
    <t>S00067499</t>
  </si>
  <si>
    <t>S00068977</t>
  </si>
  <si>
    <t>S00075097</t>
  </si>
  <si>
    <t>S00075183</t>
  </si>
  <si>
    <t>S00078226</t>
  </si>
  <si>
    <t>S00079772</t>
  </si>
  <si>
    <t>S00084295</t>
  </si>
  <si>
    <t>S00087389</t>
  </si>
  <si>
    <t>S00091928</t>
  </si>
  <si>
    <t>S00091944</t>
  </si>
  <si>
    <t>S00091961</t>
  </si>
  <si>
    <t>S00092013</t>
  </si>
  <si>
    <t>S00096620</t>
  </si>
  <si>
    <t>S00099595</t>
  </si>
  <si>
    <t>S00107295</t>
  </si>
  <si>
    <t>S00111869</t>
  </si>
  <si>
    <t>S00114912</t>
  </si>
  <si>
    <t>S00117971</t>
  </si>
  <si>
    <t>S00119468</t>
  </si>
  <si>
    <t>S00121049</t>
  </si>
  <si>
    <t>S00122579</t>
  </si>
  <si>
    <t>S00124143</t>
  </si>
  <si>
    <t>S00125587</t>
  </si>
  <si>
    <t>S00131741</t>
  </si>
  <si>
    <t>S00131742</t>
  </si>
  <si>
    <t>S00133305</t>
  </si>
  <si>
    <t>S00134835</t>
  </si>
  <si>
    <t>S00134869</t>
  </si>
  <si>
    <t>S00136349</t>
  </si>
  <si>
    <t>S00136400</t>
  </si>
  <si>
    <t>S00140990</t>
  </si>
  <si>
    <t>S00147092</t>
  </si>
  <si>
    <t>S00148606</t>
  </si>
  <si>
    <t>S00150152</t>
  </si>
  <si>
    <t>S00151597</t>
  </si>
  <si>
    <t>S00153128</t>
  </si>
  <si>
    <t>S00157751</t>
  </si>
  <si>
    <t>S00159247</t>
  </si>
  <si>
    <t>S00160778</t>
  </si>
  <si>
    <t>S00162324</t>
  </si>
  <si>
    <t>S00163906</t>
  </si>
  <si>
    <t>S00168495</t>
  </si>
  <si>
    <t>S00171555</t>
  </si>
  <si>
    <t>S00173069</t>
  </si>
  <si>
    <t>S00176077</t>
  </si>
  <si>
    <t>S00000619</t>
  </si>
  <si>
    <t>S00001129</t>
  </si>
  <si>
    <t>S00001486</t>
  </si>
  <si>
    <t>S00003016</t>
  </si>
  <si>
    <t>S00003628</t>
  </si>
  <si>
    <t>S00003849</t>
  </si>
  <si>
    <t>S00004750</t>
  </si>
  <si>
    <t>S00004869</t>
  </si>
  <si>
    <t>S00004988</t>
  </si>
  <si>
    <t>S00005226</t>
  </si>
  <si>
    <t>S00005753</t>
  </si>
  <si>
    <t>S00005940</t>
  </si>
  <si>
    <t>S00006263</t>
  </si>
  <si>
    <t>S00006297</t>
  </si>
  <si>
    <t>S00006586</t>
  </si>
  <si>
    <t>S00006620</t>
  </si>
  <si>
    <t>S00006739</t>
  </si>
  <si>
    <t>S00006790</t>
  </si>
  <si>
    <t>S00007130</t>
  </si>
  <si>
    <t>S00007487</t>
  </si>
  <si>
    <t>S00008201</t>
  </si>
  <si>
    <t>S00008813</t>
  </si>
  <si>
    <t>S00010870</t>
  </si>
  <si>
    <t>S00010887</t>
  </si>
  <si>
    <t>S00013318</t>
  </si>
  <si>
    <t>S00013352</t>
  </si>
  <si>
    <t>S00014100</t>
  </si>
  <si>
    <t>S00014304</t>
  </si>
  <si>
    <t>S00014542</t>
  </si>
  <si>
    <t>S00015613</t>
  </si>
  <si>
    <t>S00015987</t>
  </si>
  <si>
    <t>S00016021</t>
  </si>
  <si>
    <t>S00016191</t>
  </si>
  <si>
    <t>S00016242</t>
  </si>
  <si>
    <t>S00016310</t>
  </si>
  <si>
    <t>S00016497</t>
  </si>
  <si>
    <t>S00016633</t>
  </si>
  <si>
    <t>S00016956</t>
  </si>
  <si>
    <t>S00016990</t>
  </si>
  <si>
    <t>S00017449</t>
  </si>
  <si>
    <t>S00018384</t>
  </si>
  <si>
    <t>S00018435</t>
  </si>
  <si>
    <t>S00018639</t>
  </si>
  <si>
    <t>S00018707</t>
  </si>
  <si>
    <t>S00019013</t>
  </si>
  <si>
    <t>S00020050</t>
  </si>
  <si>
    <t>S00020679</t>
  </si>
  <si>
    <t>S00021155</t>
  </si>
  <si>
    <t>S00021206</t>
  </si>
  <si>
    <t>S00021410</t>
  </si>
  <si>
    <t>S00021954</t>
  </si>
  <si>
    <t>S00022396</t>
  </si>
  <si>
    <t>S00022753</t>
  </si>
  <si>
    <t>S00023331</t>
  </si>
  <si>
    <t>S00023858</t>
  </si>
  <si>
    <t>S00024028</t>
  </si>
  <si>
    <t>S00024606</t>
  </si>
  <si>
    <t>S00024912</t>
  </si>
  <si>
    <t>S00025303</t>
  </si>
  <si>
    <t>S00025337</t>
  </si>
  <si>
    <t>S00025541</t>
  </si>
  <si>
    <t>S00025762</t>
  </si>
  <si>
    <t>S00026935</t>
  </si>
  <si>
    <t>S00027054</t>
  </si>
  <si>
    <t>S00027496</t>
  </si>
  <si>
    <t>S00028023</t>
  </si>
  <si>
    <t>S00029944</t>
  </si>
  <si>
    <t>S00031032</t>
  </si>
  <si>
    <t>S00031117</t>
  </si>
  <si>
    <t>S00031219</t>
  </si>
  <si>
    <t>S00031236</t>
  </si>
  <si>
    <t>S00032885</t>
  </si>
  <si>
    <t>S00033599</t>
  </si>
  <si>
    <t>S00033803</t>
  </si>
  <si>
    <t>S00033820</t>
  </si>
  <si>
    <t>S00034415</t>
  </si>
  <si>
    <t>S00034670</t>
  </si>
  <si>
    <t>S00035333</t>
  </si>
  <si>
    <t>S00036149</t>
  </si>
  <si>
    <t>S00036812</t>
  </si>
  <si>
    <t>S00036982</t>
  </si>
  <si>
    <t>S00037730</t>
  </si>
  <si>
    <t>S00037985</t>
  </si>
  <si>
    <t>S00038342</t>
  </si>
  <si>
    <t>S00038699</t>
  </si>
  <si>
    <t>S00038920</t>
  </si>
  <si>
    <t>S00039056</t>
  </si>
  <si>
    <t>S00039668</t>
  </si>
  <si>
    <t>S00039821</t>
  </si>
  <si>
    <t>S00040144</t>
  </si>
  <si>
    <t>S00040688</t>
  </si>
  <si>
    <t>S00041946</t>
  </si>
  <si>
    <t>S00042609</t>
  </si>
  <si>
    <t>S00042796</t>
  </si>
  <si>
    <t>S00043357</t>
  </si>
  <si>
    <t>S00043663</t>
  </si>
  <si>
    <t>S00044139</t>
  </si>
  <si>
    <t>S00044683</t>
  </si>
  <si>
    <t>S00045091</t>
  </si>
  <si>
    <t>S00045618</t>
  </si>
  <si>
    <t>S00046026</t>
  </si>
  <si>
    <t>S00046451</t>
  </si>
  <si>
    <t>S00046468</t>
  </si>
  <si>
    <t>S00047488</t>
  </si>
  <si>
    <t>S00047930</t>
  </si>
  <si>
    <t>S00048117</t>
  </si>
  <si>
    <t>S00048423</t>
  </si>
  <si>
    <t>S00049120</t>
  </si>
  <si>
    <t>S00049341</t>
  </si>
  <si>
    <t>S00049409</t>
  </si>
  <si>
    <t>S00049647</t>
  </si>
  <si>
    <t>S00050633</t>
  </si>
  <si>
    <t>S00050667</t>
  </si>
  <si>
    <t>S00050786</t>
  </si>
  <si>
    <t>S00051109</t>
  </si>
  <si>
    <t>S00051228</t>
  </si>
  <si>
    <t>S00051262</t>
  </si>
  <si>
    <t>S00051313</t>
  </si>
  <si>
    <t>S00052010</t>
  </si>
  <si>
    <t>S00052877</t>
  </si>
  <si>
    <t>S00052962</t>
  </si>
  <si>
    <t>S00053540</t>
  </si>
  <si>
    <t>S00054118</t>
  </si>
  <si>
    <t>S00054237</t>
  </si>
  <si>
    <t>S00054339</t>
  </si>
  <si>
    <t>S00054832</t>
  </si>
  <si>
    <t>S00055886</t>
  </si>
  <si>
    <t>S00058691</t>
  </si>
  <si>
    <t>S00058912</t>
  </si>
  <si>
    <t>S00059116</t>
  </si>
  <si>
    <t>S00059643</t>
  </si>
  <si>
    <t>S00060561</t>
  </si>
  <si>
    <t>S00061190</t>
  </si>
  <si>
    <t>S00061258</t>
  </si>
  <si>
    <t>S00061717</t>
  </si>
  <si>
    <t>S00061802</t>
  </si>
  <si>
    <t>S00062601</t>
  </si>
  <si>
    <t>S00062890</t>
  </si>
  <si>
    <t>S00063077</t>
  </si>
  <si>
    <t>S00063247</t>
  </si>
  <si>
    <t>S00063723</t>
  </si>
  <si>
    <t>S00064216</t>
  </si>
  <si>
    <t>S00064403</t>
  </si>
  <si>
    <t>S00064675</t>
  </si>
  <si>
    <t>S00065117</t>
  </si>
  <si>
    <t>S00065491</t>
  </si>
  <si>
    <t>S00066341</t>
  </si>
  <si>
    <t>S00066426</t>
  </si>
  <si>
    <t>S00066545</t>
  </si>
  <si>
    <t>S00066800</t>
  </si>
  <si>
    <t>S00067021</t>
  </si>
  <si>
    <t>S00067344</t>
  </si>
  <si>
    <t>S00068347</t>
  </si>
  <si>
    <t>S00068551</t>
  </si>
  <si>
    <t>S00068823</t>
  </si>
  <si>
    <t>S00071118</t>
  </si>
  <si>
    <t>S00072546</t>
  </si>
  <si>
    <t>S00073498</t>
  </si>
  <si>
    <t>S00073651</t>
  </si>
  <si>
    <t>S00074280</t>
  </si>
  <si>
    <t>S00074586</t>
  </si>
  <si>
    <t>S00074637</t>
  </si>
  <si>
    <t>S00075963</t>
  </si>
  <si>
    <t>S00076286</t>
  </si>
  <si>
    <t>S00077153</t>
  </si>
  <si>
    <t>S00077527</t>
  </si>
  <si>
    <t>S00077918</t>
  </si>
  <si>
    <t>S00079159</t>
  </si>
  <si>
    <t>S00079754</t>
  </si>
  <si>
    <t>S00079788</t>
  </si>
  <si>
    <t>S00079805</t>
  </si>
  <si>
    <t>S00079856</t>
  </si>
  <si>
    <t>S00080162</t>
  </si>
  <si>
    <t>S00080298</t>
  </si>
  <si>
    <t>S00080400</t>
  </si>
  <si>
    <t>S00080706</t>
  </si>
  <si>
    <t>S00080740</t>
  </si>
  <si>
    <t>S00080995</t>
  </si>
  <si>
    <t>S00081012</t>
  </si>
  <si>
    <t>S00081862</t>
  </si>
  <si>
    <t>S00082117</t>
  </si>
  <si>
    <t>S00082457</t>
  </si>
  <si>
    <t>S00082899</t>
  </si>
  <si>
    <t>S00083290</t>
  </si>
  <si>
    <t>S00083562</t>
  </si>
  <si>
    <t>S00084140</t>
  </si>
  <si>
    <t>S00084310</t>
  </si>
  <si>
    <t>S00085024</t>
  </si>
  <si>
    <t>S00085602</t>
  </si>
  <si>
    <t>S00086503</t>
  </si>
  <si>
    <t>S00086758</t>
  </si>
  <si>
    <t>S00087421</t>
  </si>
  <si>
    <t>S00087438</t>
  </si>
  <si>
    <t>S00087591</t>
  </si>
  <si>
    <t>S00087761</t>
  </si>
  <si>
    <t>S00088322</t>
  </si>
  <si>
    <t>S00090277</t>
  </si>
  <si>
    <t>S00090498</t>
  </si>
  <si>
    <t>S00090753</t>
  </si>
  <si>
    <t>S00091620</t>
  </si>
  <si>
    <t>S00092130</t>
  </si>
  <si>
    <t>S00092980</t>
  </si>
  <si>
    <t>S00093167</t>
  </si>
  <si>
    <t>S00093558</t>
  </si>
  <si>
    <t>S00095411</t>
  </si>
  <si>
    <t>S00095989</t>
  </si>
  <si>
    <t>S00096244</t>
  </si>
  <si>
    <t>S00097774</t>
  </si>
  <si>
    <t>S00097825</t>
  </si>
  <si>
    <t>S00099015</t>
  </si>
  <si>
    <t>S00099508</t>
  </si>
  <si>
    <t>S00100783</t>
  </si>
  <si>
    <t>S00102211</t>
  </si>
  <si>
    <t>S00102228</t>
  </si>
  <si>
    <t>S00103809</t>
  </si>
  <si>
    <t>S00104421</t>
  </si>
  <si>
    <t>S00104489</t>
  </si>
  <si>
    <t>S00105373</t>
  </si>
  <si>
    <t>S00107430</t>
  </si>
  <si>
    <t>S00108501</t>
  </si>
  <si>
    <t>S00109895</t>
  </si>
  <si>
    <t>S00109946</t>
  </si>
  <si>
    <t>S00110031</t>
  </si>
  <si>
    <t>S00110116</t>
  </si>
  <si>
    <t>S00110235</t>
  </si>
  <si>
    <t>S00110592</t>
  </si>
  <si>
    <t>S00110660</t>
  </si>
  <si>
    <t>S00110728</t>
  </si>
  <si>
    <t>S00110983</t>
  </si>
  <si>
    <t>S00111136</t>
  </si>
  <si>
    <t>S00111221</t>
  </si>
  <si>
    <t>S00111663</t>
  </si>
  <si>
    <t>S00111714</t>
  </si>
  <si>
    <t>S00111782</t>
  </si>
  <si>
    <t>S00113142</t>
  </si>
  <si>
    <t>S00114434</t>
  </si>
  <si>
    <t>S00115097</t>
  </si>
  <si>
    <t>S00115199</t>
  </si>
  <si>
    <t>S00115318</t>
  </si>
  <si>
    <t>S00116882</t>
  </si>
  <si>
    <t>S00117205</t>
  </si>
  <si>
    <t>S00118769</t>
  </si>
  <si>
    <t>S00119211</t>
  </si>
  <si>
    <t>S00119432</t>
  </si>
  <si>
    <t>S00119517</t>
  </si>
  <si>
    <t>S00120163</t>
  </si>
  <si>
    <t>S00121744</t>
  </si>
  <si>
    <t>S00121948</t>
  </si>
  <si>
    <t>S00122050</t>
  </si>
  <si>
    <t>S00122203</t>
  </si>
  <si>
    <t>S00123104</t>
  </si>
  <si>
    <t>S00124158</t>
  </si>
  <si>
    <t>S00124209</t>
  </si>
  <si>
    <t>S00124600</t>
  </si>
  <si>
    <t>S00126980</t>
  </si>
  <si>
    <t>S00127201</t>
  </si>
  <si>
    <t>S00127252</t>
  </si>
  <si>
    <t>S00127303</t>
  </si>
  <si>
    <t>S00128459</t>
  </si>
  <si>
    <t>S00130142</t>
  </si>
  <si>
    <t>S00130397</t>
  </si>
  <si>
    <t>S00131043</t>
  </si>
  <si>
    <t>S00131519</t>
  </si>
  <si>
    <t>S00132454</t>
  </si>
  <si>
    <t>S00134035</t>
  </si>
  <si>
    <t>S00134596</t>
  </si>
  <si>
    <t>S00135446</t>
  </si>
  <si>
    <t>S00135990</t>
  </si>
  <si>
    <t>S00136551</t>
  </si>
  <si>
    <t>S00136619</t>
  </si>
  <si>
    <t>S00138506</t>
  </si>
  <si>
    <t>S00139305</t>
  </si>
  <si>
    <t>S00140053</t>
  </si>
  <si>
    <t>S00141447</t>
  </si>
  <si>
    <t>S00141702</t>
  </si>
  <si>
    <t>S00141872</t>
  </si>
  <si>
    <t>S00142552</t>
  </si>
  <si>
    <t>S00142569</t>
  </si>
  <si>
    <t>S00142977</t>
  </si>
  <si>
    <t>S00143232</t>
  </si>
  <si>
    <t>S00143980</t>
  </si>
  <si>
    <t>S00145119</t>
  </si>
  <si>
    <t>S00145561</t>
  </si>
  <si>
    <t>S00145646</t>
  </si>
  <si>
    <t>S00145714</t>
  </si>
  <si>
    <t>S00146054</t>
  </si>
  <si>
    <t>S00146751</t>
  </si>
  <si>
    <t>S00147125</t>
  </si>
  <si>
    <t>S00147193</t>
  </si>
  <si>
    <t>S00147720</t>
  </si>
  <si>
    <t>S00147822</t>
  </si>
  <si>
    <t>S00149505</t>
  </si>
  <si>
    <t>S00149692</t>
  </si>
  <si>
    <t>S00150015</t>
  </si>
  <si>
    <t>S00150134</t>
  </si>
  <si>
    <t>S00151426</t>
  </si>
  <si>
    <t>S00153449</t>
  </si>
  <si>
    <t>S00153687</t>
  </si>
  <si>
    <t>S00154520</t>
  </si>
  <si>
    <t>S00154911</t>
  </si>
  <si>
    <t>S00155098</t>
  </si>
  <si>
    <t>S00155149</t>
  </si>
  <si>
    <t>S00155302</t>
  </si>
  <si>
    <t>S00155761</t>
  </si>
  <si>
    <t>S00156458</t>
  </si>
  <si>
    <t>S00156577</t>
  </si>
  <si>
    <t>S00156662</t>
  </si>
  <si>
    <t>S00156832</t>
  </si>
  <si>
    <t>S00157274</t>
  </si>
  <si>
    <t>S00158515</t>
  </si>
  <si>
    <t>S00158600</t>
  </si>
  <si>
    <t>S00159314</t>
  </si>
  <si>
    <t>S00159348</t>
  </si>
  <si>
    <t>S00159892</t>
  </si>
  <si>
    <t>S00160079</t>
  </si>
  <si>
    <t>S00160368</t>
  </si>
  <si>
    <t>S00160555</t>
  </si>
  <si>
    <t>S00161048</t>
  </si>
  <si>
    <t>S00161286</t>
  </si>
  <si>
    <t>S00161507</t>
  </si>
  <si>
    <t>S00161541</t>
  </si>
  <si>
    <t>S00161898</t>
  </si>
  <si>
    <t>S00161949</t>
  </si>
  <si>
    <t>S00162136</t>
  </si>
  <si>
    <t>S00162816</t>
  </si>
  <si>
    <t>S00163275</t>
  </si>
  <si>
    <t>S00163377</t>
  </si>
  <si>
    <t>S00163921</t>
  </si>
  <si>
    <t>S00164006</t>
  </si>
  <si>
    <t>S00164210</t>
  </si>
  <si>
    <t>S00165009</t>
  </si>
  <si>
    <t>S00165230</t>
  </si>
  <si>
    <t>S00166131</t>
  </si>
  <si>
    <t>S00166505</t>
  </si>
  <si>
    <t>S00166743</t>
  </si>
  <si>
    <t>S00167865</t>
  </si>
  <si>
    <t>S00168273</t>
  </si>
  <si>
    <t>S00168358</t>
  </si>
  <si>
    <t>S00171911</t>
  </si>
  <si>
    <t>S00171979</t>
  </si>
  <si>
    <t>S00172693</t>
  </si>
  <si>
    <t>S00173747</t>
  </si>
  <si>
    <t>S00174070</t>
  </si>
  <si>
    <t>S00174223</t>
  </si>
  <si>
    <t>S00174512</t>
  </si>
  <si>
    <t>S00174954</t>
  </si>
  <si>
    <t>S00175056</t>
  </si>
  <si>
    <t>S00175362</t>
  </si>
  <si>
    <t>S00175668</t>
  </si>
  <si>
    <t>S00175702</t>
  </si>
  <si>
    <t>S00175736</t>
  </si>
  <si>
    <t>S00175940</t>
  </si>
  <si>
    <t>S00176637</t>
  </si>
  <si>
    <t>S00176722</t>
  </si>
  <si>
    <t>S00177062</t>
  </si>
  <si>
    <t>S00177113</t>
  </si>
  <si>
    <t>S00178133</t>
  </si>
  <si>
    <t>S00178728</t>
  </si>
  <si>
    <t>S00179799</t>
  </si>
  <si>
    <t>S00180122</t>
  </si>
  <si>
    <t>S00180615</t>
  </si>
  <si>
    <t>S00180921</t>
  </si>
  <si>
    <t>S00181006</t>
  </si>
  <si>
    <t>S00181397</t>
  </si>
  <si>
    <t>S00182094</t>
  </si>
  <si>
    <t>S00184049</t>
  </si>
  <si>
    <t>S00185545</t>
  </si>
  <si>
    <t>S00186310</t>
  </si>
  <si>
    <t>S00186531</t>
  </si>
  <si>
    <t>S00187330</t>
  </si>
  <si>
    <t>S00188316</t>
  </si>
  <si>
    <t>S00189642</t>
  </si>
  <si>
    <t>S00190050</t>
  </si>
  <si>
    <t>S00190101</t>
  </si>
  <si>
    <t>S00190458</t>
  </si>
  <si>
    <t>S00191155</t>
  </si>
  <si>
    <t>S00000741</t>
  </si>
  <si>
    <t>S00000862</t>
  </si>
  <si>
    <t>S00000895</t>
  </si>
  <si>
    <t>S00001678</t>
  </si>
  <si>
    <t>S00001983</t>
  </si>
  <si>
    <t>S00002613</t>
  </si>
  <si>
    <t>S00003309</t>
  </si>
  <si>
    <t>S00003444</t>
  </si>
  <si>
    <t>S00005535</t>
  </si>
  <si>
    <t>S00006997</t>
  </si>
  <si>
    <t>S00008204</t>
  </si>
  <si>
    <t>S00008323</t>
  </si>
  <si>
    <t>S00008460</t>
  </si>
  <si>
    <t>S00008648</t>
  </si>
  <si>
    <t>S00009514</t>
  </si>
  <si>
    <t>S00010346</t>
  </si>
  <si>
    <t>S00011944</t>
  </si>
  <si>
    <t>S00011995</t>
  </si>
  <si>
    <t>S00012218</t>
  </si>
  <si>
    <t>S00012966</t>
  </si>
  <si>
    <t>S00013561</t>
  </si>
  <si>
    <t>S00014326</t>
  </si>
  <si>
    <t>S00017878</t>
  </si>
  <si>
    <t>S00018048</t>
  </si>
  <si>
    <t>S00019068</t>
  </si>
  <si>
    <t>S00020444</t>
  </si>
  <si>
    <t>S00021108</t>
  </si>
  <si>
    <t>S00022367</t>
  </si>
  <si>
    <t>S00022603</t>
  </si>
  <si>
    <t>S00022928</t>
  </si>
  <si>
    <t>S00025886</t>
  </si>
  <si>
    <t>S00026889</t>
  </si>
  <si>
    <t>S00027093</t>
  </si>
  <si>
    <t>S00028776</t>
  </si>
  <si>
    <t>S00028927</t>
  </si>
  <si>
    <t>S00030440</t>
  </si>
  <si>
    <t>S00030952</t>
  </si>
  <si>
    <t>S00031802</t>
  </si>
  <si>
    <t>S00033364</t>
  </si>
  <si>
    <t>S00035982</t>
  </si>
  <si>
    <t>S00037886</t>
  </si>
  <si>
    <t>S00038534</t>
  </si>
  <si>
    <t>S00040334</t>
  </si>
  <si>
    <t>S00041082</t>
  </si>
  <si>
    <t>S00041236</t>
  </si>
  <si>
    <t>S00044754</t>
  </si>
  <si>
    <t>S00046624</t>
  </si>
  <si>
    <t>S00048070</t>
  </si>
  <si>
    <t>S00049379</t>
  </si>
  <si>
    <t>S00050127</t>
  </si>
  <si>
    <t>S00050705</t>
  </si>
  <si>
    <t>S00051607</t>
  </si>
  <si>
    <t>S00055634</t>
  </si>
  <si>
    <t>S00057028</t>
  </si>
  <si>
    <t>S00060531</t>
  </si>
  <si>
    <t>S00062162</t>
  </si>
  <si>
    <t>S00063200</t>
  </si>
  <si>
    <t>S00065853</t>
  </si>
  <si>
    <t>S00066498</t>
  </si>
  <si>
    <t>S00068197</t>
  </si>
  <si>
    <t>S00069202</t>
  </si>
  <si>
    <t>S00069593</t>
  </si>
  <si>
    <t>S00069864</t>
  </si>
  <si>
    <t>S00070968</t>
  </si>
  <si>
    <t>S00071514</t>
  </si>
  <si>
    <t>S00073061</t>
  </si>
  <si>
    <t>S00073944</t>
  </si>
  <si>
    <t>S00075509</t>
  </si>
  <si>
    <t>S00077719</t>
  </si>
  <si>
    <t>S00078143</t>
  </si>
  <si>
    <t>S00079487</t>
  </si>
  <si>
    <t>S00084382</t>
  </si>
  <si>
    <t>S00084451</t>
  </si>
  <si>
    <t>S00084823</t>
  </si>
  <si>
    <t>S00088002</t>
  </si>
  <si>
    <t>S00088648</t>
  </si>
  <si>
    <t>S00088716</t>
  </si>
  <si>
    <t>S00089260</t>
  </si>
  <si>
    <t>S00090382</t>
  </si>
  <si>
    <t>S00093631</t>
  </si>
  <si>
    <t>S00095040</t>
  </si>
  <si>
    <t>S00096077</t>
  </si>
  <si>
    <t>S00097811</t>
  </si>
  <si>
    <t>S00106873</t>
  </si>
  <si>
    <t>S00112263</t>
  </si>
  <si>
    <t>S00114422</t>
  </si>
  <si>
    <t>S00114523</t>
  </si>
  <si>
    <t>S00115459</t>
  </si>
  <si>
    <t>S00116869</t>
  </si>
  <si>
    <t>S00117481</t>
  </si>
  <si>
    <t>S00118364</t>
  </si>
  <si>
    <t>S00118551</t>
  </si>
  <si>
    <t>S00119063</t>
  </si>
  <si>
    <t>S00120030</t>
  </si>
  <si>
    <t>S00121443</t>
  </si>
  <si>
    <t>S00121815</t>
  </si>
  <si>
    <t>S00122087</t>
  </si>
  <si>
    <t>S00125794</t>
  </si>
  <si>
    <t>S00127374</t>
  </si>
  <si>
    <t>S00127664</t>
  </si>
  <si>
    <t>S00128582</t>
  </si>
  <si>
    <t>S00128973</t>
  </si>
  <si>
    <t>S00130708</t>
  </si>
  <si>
    <t>S00133647</t>
  </si>
  <si>
    <t>S00135194</t>
  </si>
  <si>
    <t>S00137644</t>
  </si>
  <si>
    <t>S00140515</t>
  </si>
  <si>
    <t>S00141076</t>
  </si>
  <si>
    <t>S00142098</t>
  </si>
  <si>
    <t>S00145072</t>
  </si>
  <si>
    <t>S00145955</t>
  </si>
  <si>
    <t>S00145972</t>
  </si>
  <si>
    <t>S00147418</t>
  </si>
  <si>
    <t>S00148727</t>
  </si>
  <si>
    <t>S00148830</t>
  </si>
  <si>
    <t>S00149034</t>
  </si>
  <si>
    <t>S00151022</t>
  </si>
  <si>
    <t>S00151770</t>
  </si>
  <si>
    <t>S00152127</t>
  </si>
  <si>
    <t>S00152671</t>
  </si>
  <si>
    <t>S00152944</t>
  </si>
  <si>
    <t>S00153844</t>
  </si>
  <si>
    <t>S00156274</t>
  </si>
  <si>
    <t>S00157261</t>
  </si>
  <si>
    <t>S00158722</t>
  </si>
  <si>
    <t>S00161971</t>
  </si>
  <si>
    <t>S00162581</t>
  </si>
  <si>
    <t>S00163619</t>
  </si>
  <si>
    <t>S00168701</t>
  </si>
  <si>
    <t>S00170520</t>
  </si>
  <si>
    <t>S00177677</t>
  </si>
  <si>
    <t>S00179072</t>
  </si>
  <si>
    <t>S00179769</t>
  </si>
  <si>
    <t>S00180601</t>
  </si>
  <si>
    <t>S00180806</t>
  </si>
  <si>
    <t>S00180858</t>
  </si>
  <si>
    <t>S00181181</t>
  </si>
  <si>
    <t>S00183288</t>
  </si>
  <si>
    <t>S00184224</t>
  </si>
  <si>
    <t>S00186109</t>
  </si>
  <si>
    <t>S00188151</t>
  </si>
  <si>
    <t>S00188404</t>
  </si>
  <si>
    <t>S00191023</t>
  </si>
  <si>
    <t>S00002933</t>
  </si>
  <si>
    <t>S00002967</t>
  </si>
  <si>
    <t>S00009188</t>
  </si>
  <si>
    <t>S00009817</t>
  </si>
  <si>
    <t>S00010787</t>
  </si>
  <si>
    <t>S00012061</t>
  </si>
  <si>
    <t>S00014680</t>
  </si>
  <si>
    <t>S00017858</t>
  </si>
  <si>
    <t>S00018011</t>
  </si>
  <si>
    <t>S00018080</t>
  </si>
  <si>
    <t>S00020663</t>
  </si>
  <si>
    <t>S00020731</t>
  </si>
  <si>
    <t>S00020868</t>
  </si>
  <si>
    <t>S00021037</t>
  </si>
  <si>
    <t>S00023486</t>
  </si>
  <si>
    <t>S00023894</t>
  </si>
  <si>
    <t>S00026852</t>
  </si>
  <si>
    <t>S00027005</t>
  </si>
  <si>
    <t>S00027973</t>
  </si>
  <si>
    <t>S00029538</t>
  </si>
  <si>
    <t>S00030081</t>
  </si>
  <si>
    <t>S00031798</t>
  </si>
  <si>
    <t>S00034791</t>
  </si>
  <si>
    <t>S00038530</t>
  </si>
  <si>
    <t>S00040520</t>
  </si>
  <si>
    <t>S00043036</t>
  </si>
  <si>
    <t>S00050566</t>
  </si>
  <si>
    <t>S00050991</t>
  </si>
  <si>
    <t>S00052215</t>
  </si>
  <si>
    <t>S00054766</t>
  </si>
  <si>
    <t>S00055106</t>
  </si>
  <si>
    <t>S00055293</t>
  </si>
  <si>
    <t>S00057571</t>
  </si>
  <si>
    <t>S00059253</t>
  </si>
  <si>
    <t>S00060937</t>
  </si>
  <si>
    <t>S00062126</t>
  </si>
  <si>
    <t>S00063691</t>
  </si>
  <si>
    <t>S00069487</t>
  </si>
  <si>
    <t>S00070150</t>
  </si>
  <si>
    <t>S00074808</t>
  </si>
  <si>
    <t>S00075029</t>
  </si>
  <si>
    <t>S00075182</t>
  </si>
  <si>
    <t>S00077222</t>
  </si>
  <si>
    <t>S00081677</t>
  </si>
  <si>
    <t>S00083223</t>
  </si>
  <si>
    <t>S00086437</t>
  </si>
  <si>
    <t>S00087337</t>
  </si>
  <si>
    <t>S00089684</t>
  </si>
  <si>
    <t>S00091248</t>
  </si>
  <si>
    <t>S00092505</t>
  </si>
  <si>
    <t>S00094104</t>
  </si>
  <si>
    <t>S00097096</t>
  </si>
  <si>
    <t>S00099900</t>
  </si>
  <si>
    <t>S00102791</t>
  </si>
  <si>
    <t>S00103062</t>
  </si>
  <si>
    <t>S00105902</t>
  </si>
  <si>
    <t>S00106836</t>
  </si>
  <si>
    <t>S00111393</t>
  </si>
  <si>
    <t>S00112225</t>
  </si>
  <si>
    <t>S00116934</t>
  </si>
  <si>
    <t>S00117224</t>
  </si>
  <si>
    <t>S00118380</t>
  </si>
  <si>
    <t>S00120589</t>
  </si>
  <si>
    <t>S00123837</t>
  </si>
  <si>
    <t>S00125146</t>
  </si>
  <si>
    <t>S00125621</t>
  </si>
  <si>
    <t>S00127644</t>
  </si>
  <si>
    <t>S00130466</t>
  </si>
  <si>
    <t>S00130585</t>
  </si>
  <si>
    <t>S00132234</t>
  </si>
  <si>
    <t>S00132235</t>
  </si>
  <si>
    <t>S00135159</t>
  </si>
  <si>
    <t>S00136315</t>
  </si>
  <si>
    <t>S00137692</t>
  </si>
  <si>
    <t>S00142859</t>
  </si>
  <si>
    <t>S00146667</t>
  </si>
  <si>
    <t>S00147093</t>
  </si>
  <si>
    <t>S00149404</t>
  </si>
  <si>
    <t>S00149591</t>
  </si>
  <si>
    <t>S00149728</t>
  </si>
  <si>
    <t>S00149864</t>
  </si>
  <si>
    <t>S00151598</t>
  </si>
  <si>
    <t>S00154862</t>
  </si>
  <si>
    <t>S00156800</t>
  </si>
  <si>
    <t>S00164586</t>
  </si>
  <si>
    <t>S00181245</t>
  </si>
  <si>
    <t>S00181619</t>
  </si>
  <si>
    <t>S00182452</t>
  </si>
  <si>
    <t>S00183592</t>
  </si>
  <si>
    <t>S00188045</t>
  </si>
  <si>
    <t>S00188233</t>
  </si>
  <si>
    <t>S00189762</t>
  </si>
  <si>
    <t>S00003084</t>
  </si>
  <si>
    <t>S00003271</t>
  </si>
  <si>
    <t>S00005583</t>
  </si>
  <si>
    <t>S00009085</t>
  </si>
  <si>
    <t>S00014865</t>
  </si>
  <si>
    <t>S00020135</t>
  </si>
  <si>
    <t>S00023688</t>
  </si>
  <si>
    <t>S00026799</t>
  </si>
  <si>
    <t>S00027972</t>
  </si>
  <si>
    <t>S00033361</t>
  </si>
  <si>
    <t>S00039141</t>
  </si>
  <si>
    <t>S00040110</t>
  </si>
  <si>
    <t>S00040195</t>
  </si>
  <si>
    <t>S00050276</t>
  </si>
  <si>
    <t>S00055070</t>
  </si>
  <si>
    <t>S00058266</t>
  </si>
  <si>
    <t>S00059201</t>
  </si>
  <si>
    <t>S00061122</t>
  </si>
  <si>
    <t>S00074467</t>
  </si>
  <si>
    <t>S00076745</t>
  </si>
  <si>
    <t>S00095105</t>
  </si>
  <si>
    <t>S00096159</t>
  </si>
  <si>
    <t>S00100341</t>
  </si>
  <si>
    <t>S00102721</t>
  </si>
  <si>
    <t>S00105407</t>
  </si>
  <si>
    <t>S00109232</t>
  </si>
  <si>
    <t>S00112054</t>
  </si>
  <si>
    <t>S00112615</t>
  </si>
  <si>
    <t>S00115403</t>
  </si>
  <si>
    <t>S00116185</t>
  </si>
  <si>
    <t>S00118480</t>
  </si>
  <si>
    <t>S00125008</t>
  </si>
  <si>
    <t>S00126929</t>
  </si>
  <si>
    <t>S00136364</t>
  </si>
  <si>
    <t>S00136721</t>
  </si>
  <si>
    <t>S00136891</t>
  </si>
  <si>
    <t>S00144524</t>
  </si>
  <si>
    <t>S00151375</t>
  </si>
  <si>
    <t>S00153534</t>
  </si>
  <si>
    <t>S00156764</t>
  </si>
  <si>
    <t>S00159722</t>
  </si>
  <si>
    <t>S00164822</t>
  </si>
  <si>
    <t>S00166913</t>
  </si>
  <si>
    <t>S00169174</t>
  </si>
  <si>
    <t>S00172251</t>
  </si>
  <si>
    <t>S00175379</t>
  </si>
  <si>
    <t>S00175532</t>
  </si>
  <si>
    <t>S00181958</t>
  </si>
  <si>
    <t>S00190866</t>
  </si>
  <si>
    <t>S00001619</t>
  </si>
  <si>
    <t>S00005446</t>
  </si>
  <si>
    <t>S00007928</t>
  </si>
  <si>
    <t>S00010000</t>
  </si>
  <si>
    <t>S00010442</t>
  </si>
  <si>
    <t>S00013164</t>
  </si>
  <si>
    <t>S00015509</t>
  </si>
  <si>
    <t>S00015646</t>
  </si>
  <si>
    <t>S00016120</t>
  </si>
  <si>
    <t>S00018484</t>
  </si>
  <si>
    <t>S00019623</t>
  </si>
  <si>
    <t>S00019775</t>
  </si>
  <si>
    <t>S00019811</t>
  </si>
  <si>
    <t>S00022360</t>
  </si>
  <si>
    <t>S00023993</t>
  </si>
  <si>
    <t>S00024076</t>
  </si>
  <si>
    <t>S00025589</t>
  </si>
  <si>
    <t>S00026236</t>
  </si>
  <si>
    <t>S00026849</t>
  </si>
  <si>
    <t>S00029399</t>
  </si>
  <si>
    <t>S00031250</t>
  </si>
  <si>
    <t>S00032423</t>
  </si>
  <si>
    <t>S00038629</t>
  </si>
  <si>
    <t>S00038680</t>
  </si>
  <si>
    <t>S00039496</t>
  </si>
  <si>
    <t>S00039615</t>
  </si>
  <si>
    <t>S00040194</t>
  </si>
  <si>
    <t>S00042589</t>
  </si>
  <si>
    <t>S00042845</t>
  </si>
  <si>
    <t>S00043490</t>
  </si>
  <si>
    <t>S00045804</t>
  </si>
  <si>
    <t>S00045887</t>
  </si>
  <si>
    <t>S00046416</t>
  </si>
  <si>
    <t>S00047655</t>
  </si>
  <si>
    <t>S00051871</t>
  </si>
  <si>
    <t>S00053777</t>
  </si>
  <si>
    <t>S00053811</t>
  </si>
  <si>
    <t>S00054404</t>
  </si>
  <si>
    <t>S00063314</t>
  </si>
  <si>
    <t>S00063448</t>
  </si>
  <si>
    <t>S00064774</t>
  </si>
  <si>
    <t>S00065218</t>
  </si>
  <si>
    <t>S00065302</t>
  </si>
  <si>
    <t>S00065709</t>
  </si>
  <si>
    <t>S00066612</t>
  </si>
  <si>
    <t>S00067019</t>
  </si>
  <si>
    <t>S00067394</t>
  </si>
  <si>
    <t>S00067717</t>
  </si>
  <si>
    <t>S00067800</t>
  </si>
  <si>
    <t>S00069552</t>
  </si>
  <si>
    <t>S00071268</t>
  </si>
  <si>
    <t>S00071457</t>
  </si>
  <si>
    <t>S00072050</t>
  </si>
  <si>
    <t>S00076691</t>
  </si>
  <si>
    <t>S00079157</t>
  </si>
  <si>
    <t>S00080059</t>
  </si>
  <si>
    <t>S00080414</t>
  </si>
  <si>
    <t>S00081111</t>
  </si>
  <si>
    <t>S00082625</t>
  </si>
  <si>
    <t>S00084665</t>
  </si>
  <si>
    <t>S00085667</t>
  </si>
  <si>
    <t>S00086466</t>
  </si>
  <si>
    <t>S00088234</t>
  </si>
  <si>
    <t>S00090292</t>
  </si>
  <si>
    <t>S00090614</t>
  </si>
  <si>
    <t>S00091312</t>
  </si>
  <si>
    <t>S00091686</t>
  </si>
  <si>
    <t>S00092299</t>
  </si>
  <si>
    <t>S00093846</t>
  </si>
  <si>
    <t>S00094305</t>
  </si>
  <si>
    <t>S00094849</t>
  </si>
  <si>
    <t>S00095051</t>
  </si>
  <si>
    <t>S00095137</t>
  </si>
  <si>
    <t>S00097618</t>
  </si>
  <si>
    <t>S00098485</t>
  </si>
  <si>
    <t>S00103706</t>
  </si>
  <si>
    <t>S00104063</t>
  </si>
  <si>
    <t>S00105268</t>
  </si>
  <si>
    <t>S00109452</t>
  </si>
  <si>
    <t>S00112257</t>
  </si>
  <si>
    <t>S00113598</t>
  </si>
  <si>
    <t>S00114348</t>
  </si>
  <si>
    <t>S00115470</t>
  </si>
  <si>
    <t>S00116080</t>
  </si>
  <si>
    <t>S00119243</t>
  </si>
  <si>
    <t>S00119890</t>
  </si>
  <si>
    <t>S00121198</t>
  </si>
  <si>
    <t>S00121199</t>
  </si>
  <si>
    <t>S00121556</t>
  </si>
  <si>
    <t>S00122660</t>
  </si>
  <si>
    <t>S00122898</t>
  </si>
  <si>
    <t>S00123356</t>
  </si>
  <si>
    <t>S00124819</t>
  </si>
  <si>
    <t>S00125481</t>
  </si>
  <si>
    <t>S00126418</t>
  </si>
  <si>
    <t>S00128932</t>
  </si>
  <si>
    <t>S00130260</t>
  </si>
  <si>
    <t>S00130667</t>
  </si>
  <si>
    <t>S00130734</t>
  </si>
  <si>
    <t>S00132912</t>
  </si>
  <si>
    <t>S00132980</t>
  </si>
  <si>
    <t>S00134033</t>
  </si>
  <si>
    <t>S00134084</t>
  </si>
  <si>
    <t>S00134391</t>
  </si>
  <si>
    <t>S00134611</t>
  </si>
  <si>
    <t>S00134680</t>
  </si>
  <si>
    <t>S00137619</t>
  </si>
  <si>
    <t>S00140509</t>
  </si>
  <si>
    <t>S00141615</t>
  </si>
  <si>
    <t>S00142158</t>
  </si>
  <si>
    <t>S00147173</t>
  </si>
  <si>
    <t>S00148126</t>
  </si>
  <si>
    <t>S00148552</t>
  </si>
  <si>
    <t>S00148705</t>
  </si>
  <si>
    <t>S00149827</t>
  </si>
  <si>
    <t>S00150522</t>
  </si>
  <si>
    <t>S00152239</t>
  </si>
  <si>
    <t>S00153260</t>
  </si>
  <si>
    <t>S00154466</t>
  </si>
  <si>
    <t>S00157035</t>
  </si>
  <si>
    <t>S00157663</t>
  </si>
  <si>
    <t>S00158394</t>
  </si>
  <si>
    <t>S00159023</t>
  </si>
  <si>
    <t>S00161590</t>
  </si>
  <si>
    <t>S00162305</t>
  </si>
  <si>
    <t>S00162847</t>
  </si>
  <si>
    <t>S00163240</t>
  </si>
  <si>
    <t>S00164037</t>
  </si>
  <si>
    <t>S00166198</t>
  </si>
  <si>
    <t>S00166792</t>
  </si>
  <si>
    <t>S00171043</t>
  </si>
  <si>
    <t>S00171434</t>
  </si>
  <si>
    <t>S00172046</t>
  </si>
  <si>
    <t>S00172301</t>
  </si>
  <si>
    <t>S00172929</t>
  </si>
  <si>
    <t>S00172963</t>
  </si>
  <si>
    <t>S00175921</t>
  </si>
  <si>
    <t>S00176414</t>
  </si>
  <si>
    <t>S00176991</t>
  </si>
  <si>
    <t>S00179526</t>
  </si>
  <si>
    <t>S00179764</t>
  </si>
  <si>
    <t>S00180374</t>
  </si>
  <si>
    <t>S00180801</t>
  </si>
  <si>
    <t>S00181395</t>
  </si>
  <si>
    <t>S00182314</t>
  </si>
  <si>
    <t>S00182415</t>
  </si>
  <si>
    <t>S00183028</t>
  </si>
  <si>
    <t>S00183725</t>
  </si>
  <si>
    <t>S00185950</t>
  </si>
  <si>
    <t>S00188009</t>
  </si>
  <si>
    <t>S00189979</t>
  </si>
  <si>
    <t>S00000594</t>
  </si>
  <si>
    <t>S00003076</t>
  </si>
  <si>
    <t>S00004555</t>
  </si>
  <si>
    <t>S00007121</t>
  </si>
  <si>
    <t>S00007342</t>
  </si>
  <si>
    <t>S00007851</t>
  </si>
  <si>
    <t>S00009805</t>
  </si>
  <si>
    <t>S00010333</t>
  </si>
  <si>
    <t>S00012440</t>
  </si>
  <si>
    <t>S00013938</t>
  </si>
  <si>
    <t>S00014956</t>
  </si>
  <si>
    <t>S00016180</t>
  </si>
  <si>
    <t>S00018953</t>
  </si>
  <si>
    <t>S00019498</t>
  </si>
  <si>
    <t>S00020924</t>
  </si>
  <si>
    <t>S00021501</t>
  </si>
  <si>
    <t>S00024867</t>
  </si>
  <si>
    <t>S00026925</t>
  </si>
  <si>
    <t>S00028371</t>
  </si>
  <si>
    <t>S00028387</t>
  </si>
  <si>
    <t>S00030242</t>
  </si>
  <si>
    <t>S00030479</t>
  </si>
  <si>
    <t>S00031975</t>
  </si>
  <si>
    <t>S00032401</t>
  </si>
  <si>
    <t>S00035630</t>
  </si>
  <si>
    <t>S00036157</t>
  </si>
  <si>
    <t>S00036495</t>
  </si>
  <si>
    <t>S00036614</t>
  </si>
  <si>
    <t>S00037141</t>
  </si>
  <si>
    <t>S00037280</t>
  </si>
  <si>
    <t>S00038078</t>
  </si>
  <si>
    <t>S00038520</t>
  </si>
  <si>
    <t>S00040304</t>
  </si>
  <si>
    <t>S00040474</t>
  </si>
  <si>
    <t>S00040779</t>
  </si>
  <si>
    <t>S00042805</t>
  </si>
  <si>
    <t>S00042924</t>
  </si>
  <si>
    <t>S00043587</t>
  </si>
  <si>
    <t>S00043958</t>
  </si>
  <si>
    <t>S00044419</t>
  </si>
  <si>
    <t>S00045591</t>
  </si>
  <si>
    <t>S00047682</t>
  </si>
  <si>
    <t>S00048208</t>
  </si>
  <si>
    <t>S00050708</t>
  </si>
  <si>
    <t>S00050795</t>
  </si>
  <si>
    <t>S00051508</t>
  </si>
  <si>
    <t>S00052034</t>
  </si>
  <si>
    <t>S00053361</t>
  </si>
  <si>
    <t>S00054008</t>
  </si>
  <si>
    <t>S00054600</t>
  </si>
  <si>
    <t>S00054637</t>
  </si>
  <si>
    <t>S00054909</t>
  </si>
  <si>
    <t>S00055008</t>
  </si>
  <si>
    <t>S00055470</t>
  </si>
  <si>
    <t>S00056218</t>
  </si>
  <si>
    <t>S00057645</t>
  </si>
  <si>
    <t>S00058392</t>
  </si>
  <si>
    <t>S00060808</t>
  </si>
  <si>
    <t>S00060978</t>
  </si>
  <si>
    <t>S00061420</t>
  </si>
  <si>
    <t>S00065328</t>
  </si>
  <si>
    <t>S00066570</t>
  </si>
  <si>
    <t>S00068677</t>
  </si>
  <si>
    <t>S00070752</t>
  </si>
  <si>
    <t>S00070855</t>
  </si>
  <si>
    <t>S00072487</t>
  </si>
  <si>
    <t>S00072708</t>
  </si>
  <si>
    <t>S00072722</t>
  </si>
  <si>
    <t>S00072757</t>
  </si>
  <si>
    <t>S00075562</t>
  </si>
  <si>
    <t>S00076397</t>
  </si>
  <si>
    <t>S00078334</t>
  </si>
  <si>
    <t>S00079029</t>
  </si>
  <si>
    <t>S00080120</t>
  </si>
  <si>
    <t>S00081137</t>
  </si>
  <si>
    <t>S00082769</t>
  </si>
  <si>
    <t>S00083807</t>
  </si>
  <si>
    <t>S00084776</t>
  </si>
  <si>
    <t>S00085900</t>
  </si>
  <si>
    <t>S00086137</t>
  </si>
  <si>
    <t>S00086883</t>
  </si>
  <si>
    <t>S00088329</t>
  </si>
  <si>
    <t>S00089282</t>
  </si>
  <si>
    <t>S00089399</t>
  </si>
  <si>
    <t>S00090114</t>
  </si>
  <si>
    <t>S00090167</t>
  </si>
  <si>
    <t>S00090439</t>
  </si>
  <si>
    <t>S00090488</t>
  </si>
  <si>
    <t>S00091900</t>
  </si>
  <si>
    <t>S00095436</t>
  </si>
  <si>
    <t>S00097664</t>
  </si>
  <si>
    <t>S00098733</t>
  </si>
  <si>
    <t>S00101165</t>
  </si>
  <si>
    <t>S00103953</t>
  </si>
  <si>
    <t>S00104189</t>
  </si>
  <si>
    <t>S00104634</t>
  </si>
  <si>
    <t>S00107064</t>
  </si>
  <si>
    <t>S00108764</t>
  </si>
  <si>
    <t>S00109139</t>
  </si>
  <si>
    <t>S00109443</t>
  </si>
  <si>
    <t>S00109462</t>
  </si>
  <si>
    <t>S00112062</t>
  </si>
  <si>
    <t>S00113490</t>
  </si>
  <si>
    <t>S00115597</t>
  </si>
  <si>
    <t>S00115631</t>
  </si>
  <si>
    <t>S00116704</t>
  </si>
  <si>
    <t>S00120204</t>
  </si>
  <si>
    <t>S00120901</t>
  </si>
  <si>
    <t>S00121429</t>
  </si>
  <si>
    <t>S00122311</t>
  </si>
  <si>
    <t>S00129147</t>
  </si>
  <si>
    <t>S00129624</t>
  </si>
  <si>
    <t>S00130915</t>
  </si>
  <si>
    <t>S00131646</t>
  </si>
  <si>
    <t>S00131647</t>
  </si>
  <si>
    <t>S00135045</t>
  </si>
  <si>
    <t>S00135639</t>
  </si>
  <si>
    <t>S00135693</t>
  </si>
  <si>
    <t>S00135775</t>
  </si>
  <si>
    <t>S00136625</t>
  </si>
  <si>
    <t>S00137016</t>
  </si>
  <si>
    <t>S00137340</t>
  </si>
  <si>
    <t>S00137883</t>
  </si>
  <si>
    <t>S00138447</t>
  </si>
  <si>
    <t>S00139566</t>
  </si>
  <si>
    <t>S00139668</t>
  </si>
  <si>
    <t>S00140892</t>
  </si>
  <si>
    <t>S00142714</t>
  </si>
  <si>
    <t>S00143733</t>
  </si>
  <si>
    <t>S00144003</t>
  </si>
  <si>
    <t>S00144717</t>
  </si>
  <si>
    <t>S00146009</t>
  </si>
  <si>
    <t>S00146298</t>
  </si>
  <si>
    <t>S00147728</t>
  </si>
  <si>
    <t>S00150446</t>
  </si>
  <si>
    <t>S00152079</t>
  </si>
  <si>
    <t>S00152911</t>
  </si>
  <si>
    <t>S00153526</t>
  </si>
  <si>
    <t>S00154254</t>
  </si>
  <si>
    <t>S00155005</t>
  </si>
  <si>
    <t>S00155104</t>
  </si>
  <si>
    <t>S00155241</t>
  </si>
  <si>
    <t>S00155972</t>
  </si>
  <si>
    <t>S00157331</t>
  </si>
  <si>
    <t>S00158028</t>
  </si>
  <si>
    <t>S00158997</t>
  </si>
  <si>
    <t>S00163094</t>
  </si>
  <si>
    <t>S00165968</t>
  </si>
  <si>
    <t>S00166698</t>
  </si>
  <si>
    <t>S00167480</t>
  </si>
  <si>
    <t>S00167636</t>
  </si>
  <si>
    <t>S00169692</t>
  </si>
  <si>
    <t>S00170099</t>
  </si>
  <si>
    <t>S00170405</t>
  </si>
  <si>
    <t>S00173872</t>
  </si>
  <si>
    <t>S00174281</t>
  </si>
  <si>
    <t>S00176065</t>
  </si>
  <si>
    <t>S00177903</t>
  </si>
  <si>
    <t>S00178191</t>
  </si>
  <si>
    <t>S00179366</t>
  </si>
  <si>
    <t>S00179823</t>
  </si>
  <si>
    <t>S00180299</t>
  </si>
  <si>
    <t>S00182749</t>
  </si>
  <si>
    <t>S00183902</t>
  </si>
  <si>
    <t>S00184805</t>
  </si>
  <si>
    <t>S00185687</t>
  </si>
  <si>
    <t>S00186200</t>
  </si>
  <si>
    <t>S00186607</t>
  </si>
  <si>
    <t>S00187577</t>
  </si>
  <si>
    <t>S00191044</t>
  </si>
  <si>
    <t>S00001550</t>
  </si>
  <si>
    <t>S00002773</t>
  </si>
  <si>
    <t>S00002924</t>
  </si>
  <si>
    <t>S00003196</t>
  </si>
  <si>
    <t>S00006648</t>
  </si>
  <si>
    <t>S00007670</t>
  </si>
  <si>
    <t>S00009863</t>
  </si>
  <si>
    <t>S00010421</t>
  </si>
  <si>
    <t>S00010797</t>
  </si>
  <si>
    <t>S00011288</t>
  </si>
  <si>
    <t>S00013753</t>
  </si>
  <si>
    <t>S00014078</t>
  </si>
  <si>
    <t>S00014249</t>
  </si>
  <si>
    <t>S00015811</t>
  </si>
  <si>
    <t>S00016000</t>
  </si>
  <si>
    <t>S00016116</t>
  </si>
  <si>
    <t>S00019227</t>
  </si>
  <si>
    <t>S00020352</t>
  </si>
  <si>
    <t>S00024057</t>
  </si>
  <si>
    <t>S00024174</t>
  </si>
  <si>
    <t>S00025058</t>
  </si>
  <si>
    <t>S00025434</t>
  </si>
  <si>
    <t>S00025570</t>
  </si>
  <si>
    <t>S00025705</t>
  </si>
  <si>
    <t>S00025824</t>
  </si>
  <si>
    <t>S00026199</t>
  </si>
  <si>
    <t>S00026554</t>
  </si>
  <si>
    <t>S00027268</t>
  </si>
  <si>
    <t>S00029734</t>
  </si>
  <si>
    <t>S00030075</t>
  </si>
  <si>
    <t>S00030841</t>
  </si>
  <si>
    <t>S00032760</t>
  </si>
  <si>
    <t>S00035548</t>
  </si>
  <si>
    <t>S00035632</t>
  </si>
  <si>
    <t>S00036398</t>
  </si>
  <si>
    <t>S00037231</t>
  </si>
  <si>
    <t>S00038303</t>
  </si>
  <si>
    <t>S00039322</t>
  </si>
  <si>
    <t>S00039492</t>
  </si>
  <si>
    <t>S00039900</t>
  </si>
  <si>
    <t>S00040955</t>
  </si>
  <si>
    <t>S00041940</t>
  </si>
  <si>
    <t>S00042025</t>
  </si>
  <si>
    <t>S00042333</t>
  </si>
  <si>
    <t>S00042551</t>
  </si>
  <si>
    <t>S00042588</t>
  </si>
  <si>
    <t>S00043947</t>
  </si>
  <si>
    <t>S00044712</t>
  </si>
  <si>
    <t>S00044728</t>
  </si>
  <si>
    <t>S00045443</t>
  </si>
  <si>
    <t>S00045816</t>
  </si>
  <si>
    <t>S00046632</t>
  </si>
  <si>
    <t>S00047873</t>
  </si>
  <si>
    <t>S00051801</t>
  </si>
  <si>
    <t>S00052157</t>
  </si>
  <si>
    <t>S00052394</t>
  </si>
  <si>
    <t>S00052753</t>
  </si>
  <si>
    <t>S00053279</t>
  </si>
  <si>
    <t>S00053296</t>
  </si>
  <si>
    <t>S00053995</t>
  </si>
  <si>
    <t>S00054673</t>
  </si>
  <si>
    <t>S00057717</t>
  </si>
  <si>
    <t>S00057784</t>
  </si>
  <si>
    <t>S00058702</t>
  </si>
  <si>
    <t>S00058871</t>
  </si>
  <si>
    <t>S00059366</t>
  </si>
  <si>
    <t>S00059383</t>
  </si>
  <si>
    <t>S00059960</t>
  </si>
  <si>
    <t>S00062390</t>
  </si>
  <si>
    <t>S00062798</t>
  </si>
  <si>
    <t>S00064875</t>
  </si>
  <si>
    <t>S00065842</t>
  </si>
  <si>
    <t>S00066759</t>
  </si>
  <si>
    <t>S00068187</t>
  </si>
  <si>
    <t>S00069156</t>
  </si>
  <si>
    <t>S00070789</t>
  </si>
  <si>
    <t>S00071196</t>
  </si>
  <si>
    <t>S00071826</t>
  </si>
  <si>
    <t>S00072828</t>
  </si>
  <si>
    <t>S00072831</t>
  </si>
  <si>
    <t>S00073936</t>
  </si>
  <si>
    <t>S00075194</t>
  </si>
  <si>
    <t>S00075311</t>
  </si>
  <si>
    <t>S00075413</t>
  </si>
  <si>
    <t>S00075602</t>
  </si>
  <si>
    <t>S00079900</t>
  </si>
  <si>
    <t>S00080667</t>
  </si>
  <si>
    <t>S00083115</t>
  </si>
  <si>
    <t>S00084066</t>
  </si>
  <si>
    <t>S00085699</t>
  </si>
  <si>
    <t>S00088130</t>
  </si>
  <si>
    <t>S00088367</t>
  </si>
  <si>
    <t>S00089828</t>
  </si>
  <si>
    <t>S00090170</t>
  </si>
  <si>
    <t>S00090763</t>
  </si>
  <si>
    <t>S00091411</t>
  </si>
  <si>
    <t>S00091939</t>
  </si>
  <si>
    <t>S00092669</t>
  </si>
  <si>
    <t>S00093111</t>
  </si>
  <si>
    <t>S00093469</t>
  </si>
  <si>
    <t>S00093687</t>
  </si>
  <si>
    <t>S00093841</t>
  </si>
  <si>
    <t>S00095591</t>
  </si>
  <si>
    <t>S00096833</t>
  </si>
  <si>
    <t>S00097292</t>
  </si>
  <si>
    <t>S00097342</t>
  </si>
  <si>
    <t>S00101355</t>
  </si>
  <si>
    <t>S00103309</t>
  </si>
  <si>
    <t>S00105114</t>
  </si>
  <si>
    <t>S00105434</t>
  </si>
  <si>
    <t>S00106729</t>
  </si>
  <si>
    <t>S00107918</t>
  </si>
  <si>
    <t>S00109328</t>
  </si>
  <si>
    <t>S00116316</t>
  </si>
  <si>
    <t>S00117283</t>
  </si>
  <si>
    <t>S00117760</t>
  </si>
  <si>
    <t>S00119851</t>
  </si>
  <si>
    <t>S00121211</t>
  </si>
  <si>
    <t>S00121638</t>
  </si>
  <si>
    <t>S00122351</t>
  </si>
  <si>
    <t>S00124782</t>
  </si>
  <si>
    <t>S00126908</t>
  </si>
  <si>
    <t>S00128370</t>
  </si>
  <si>
    <t>S00129151</t>
  </si>
  <si>
    <t>S00129220</t>
  </si>
  <si>
    <t>S00131512</t>
  </si>
  <si>
    <t>S00132532</t>
  </si>
  <si>
    <t>S00133179</t>
  </si>
  <si>
    <t>S00134267</t>
  </si>
  <si>
    <t>S00135338</t>
  </si>
  <si>
    <t>S00137345</t>
  </si>
  <si>
    <t>S00139741</t>
  </si>
  <si>
    <t>S00141969</t>
  </si>
  <si>
    <t>S00142937</t>
  </si>
  <si>
    <t>S00143619</t>
  </si>
  <si>
    <t>S00145062</t>
  </si>
  <si>
    <t>S00147798</t>
  </si>
  <si>
    <t>S00148753</t>
  </si>
  <si>
    <t>S00148955</t>
  </si>
  <si>
    <t>S00149855</t>
  </si>
  <si>
    <t>S00149857</t>
  </si>
  <si>
    <t>S00152152</t>
  </si>
  <si>
    <t>S00153002</t>
  </si>
  <si>
    <t>S00153238</t>
  </si>
  <si>
    <t>S00153987</t>
  </si>
  <si>
    <t>S00154719</t>
  </si>
  <si>
    <t>S00154871</t>
  </si>
  <si>
    <t>S00156453</t>
  </si>
  <si>
    <t>S00157913</t>
  </si>
  <si>
    <t>S00160021</t>
  </si>
  <si>
    <t>S00161859</t>
  </si>
  <si>
    <t>S00162333</t>
  </si>
  <si>
    <t>S00162742</t>
  </si>
  <si>
    <t>S00162879</t>
  </si>
  <si>
    <t>S00165565</t>
  </si>
  <si>
    <t>S00167673</t>
  </si>
  <si>
    <t>S00168470</t>
  </si>
  <si>
    <t>S00169509</t>
  </si>
  <si>
    <t>S00171038</t>
  </si>
  <si>
    <t>S00172739</t>
  </si>
  <si>
    <t>S00173673</t>
  </si>
  <si>
    <t>S00174201</t>
  </si>
  <si>
    <t>S00176378</t>
  </si>
  <si>
    <t>S00177072</t>
  </si>
  <si>
    <t>S00177752</t>
  </si>
  <si>
    <t>S00178944</t>
  </si>
  <si>
    <t>S00179081</t>
  </si>
  <si>
    <t>S00181835</t>
  </si>
  <si>
    <t>S00182173</t>
  </si>
  <si>
    <t>S00184790</t>
  </si>
  <si>
    <t>S00185045</t>
  </si>
  <si>
    <t>S00185453</t>
  </si>
  <si>
    <t>S00185897</t>
  </si>
  <si>
    <t>S00186492</t>
  </si>
  <si>
    <t>S00186543</t>
  </si>
  <si>
    <t>S00186714</t>
  </si>
  <si>
    <t>S00186762</t>
  </si>
  <si>
    <t>S00186932</t>
  </si>
  <si>
    <t>S00187326</t>
  </si>
  <si>
    <t>S00187987</t>
  </si>
  <si>
    <t>S00188037</t>
  </si>
  <si>
    <t>S00188752</t>
  </si>
  <si>
    <t>S00189501</t>
  </si>
  <si>
    <t>S00189533</t>
  </si>
  <si>
    <t>S00191063</t>
  </si>
  <si>
    <t>S00001125</t>
  </si>
  <si>
    <t>S00001451</t>
  </si>
  <si>
    <t>S00001511</t>
  </si>
  <si>
    <t>S00001580</t>
  </si>
  <si>
    <t>S00001811</t>
  </si>
  <si>
    <t>S00002055</t>
  </si>
  <si>
    <t>S00002132</t>
  </si>
  <si>
    <t>S00003560</t>
  </si>
  <si>
    <t>S00003579</t>
  </si>
  <si>
    <t>S00003717</t>
  </si>
  <si>
    <t>S00004223</t>
  </si>
  <si>
    <t>S00005606</t>
  </si>
  <si>
    <t>S00005754</t>
  </si>
  <si>
    <t>S00006386</t>
  </si>
  <si>
    <t>S00006554</t>
  </si>
  <si>
    <t>S00006923</t>
  </si>
  <si>
    <t>S00007105</t>
  </si>
  <si>
    <t>S00007174</t>
  </si>
  <si>
    <t>S00007292</t>
  </si>
  <si>
    <t>S00008870</t>
  </si>
  <si>
    <t>S00009331</t>
  </si>
  <si>
    <t>S00009652</t>
  </si>
  <si>
    <t>S00010246</t>
  </si>
  <si>
    <t>S00011119</t>
  </si>
  <si>
    <t>S00011338</t>
  </si>
  <si>
    <t>S00011897</t>
  </si>
  <si>
    <t>S00012015</t>
  </si>
  <si>
    <t>S00012217</t>
  </si>
  <si>
    <t>S00012384</t>
  </si>
  <si>
    <t>S00013639</t>
  </si>
  <si>
    <t>S00013714</t>
  </si>
  <si>
    <t>S00014982</t>
  </si>
  <si>
    <t>S00016913</t>
  </si>
  <si>
    <t>S00017888</t>
  </si>
  <si>
    <t>S00017965</t>
  </si>
  <si>
    <t>S00017991</t>
  </si>
  <si>
    <t>S00018968</t>
  </si>
  <si>
    <t>S00019724</t>
  </si>
  <si>
    <t>S00019825</t>
  </si>
  <si>
    <t>S00021415</t>
  </si>
  <si>
    <t>S00021489</t>
  </si>
  <si>
    <t>S00021981</t>
  </si>
  <si>
    <t>S00022993</t>
  </si>
  <si>
    <t>S00023040</t>
  </si>
  <si>
    <t>S00023127</t>
  </si>
  <si>
    <t>S00023307</t>
  </si>
  <si>
    <t>S00023566</t>
  </si>
  <si>
    <t>S00023622</t>
  </si>
  <si>
    <t>S00023921</t>
  </si>
  <si>
    <t>S00024447</t>
  </si>
  <si>
    <t>S00025093</t>
  </si>
  <si>
    <t>S00028057</t>
  </si>
  <si>
    <t>S00029147</t>
  </si>
  <si>
    <t>S00029765</t>
  </si>
  <si>
    <t>S00029844</t>
  </si>
  <si>
    <t>S00029986</t>
  </si>
  <si>
    <t>S00030183</t>
  </si>
  <si>
    <t>S00030746</t>
  </si>
  <si>
    <t>S00032265</t>
  </si>
  <si>
    <t>S00032997</t>
  </si>
  <si>
    <t>S00033250</t>
  </si>
  <si>
    <t>S00033470</t>
  </si>
  <si>
    <t>S00033798</t>
  </si>
  <si>
    <t>S00033816</t>
  </si>
  <si>
    <t>S00033862</t>
  </si>
  <si>
    <t>S00035002</t>
  </si>
  <si>
    <t>S00036165</t>
  </si>
  <si>
    <t>S00037432</t>
  </si>
  <si>
    <t>S00037722</t>
  </si>
  <si>
    <t>S00037843</t>
  </si>
  <si>
    <t>S00039328</t>
  </si>
  <si>
    <t>S00039459</t>
  </si>
  <si>
    <t>S00040038</t>
  </si>
  <si>
    <t>S00040361</t>
  </si>
  <si>
    <t>S00040843</t>
  </si>
  <si>
    <t>S00041106</t>
  </si>
  <si>
    <t>S00041995</t>
  </si>
  <si>
    <t>S00042178</t>
  </si>
  <si>
    <t>S00042423</t>
  </si>
  <si>
    <t>S00042512</t>
  </si>
  <si>
    <t>S00043178</t>
  </si>
  <si>
    <t>S00044332</t>
  </si>
  <si>
    <t>S00044559</t>
  </si>
  <si>
    <t>S00045085</t>
  </si>
  <si>
    <t>S00045196</t>
  </si>
  <si>
    <t>S00046436</t>
  </si>
  <si>
    <t>S00046857</t>
  </si>
  <si>
    <t>S00048781</t>
  </si>
  <si>
    <t>S00049235</t>
  </si>
  <si>
    <t>S00049300</t>
  </si>
  <si>
    <t>S00049437</t>
  </si>
  <si>
    <t>S00049672</t>
  </si>
  <si>
    <t>S00049910</t>
  </si>
  <si>
    <t>S00050587</t>
  </si>
  <si>
    <t>S00050651</t>
  </si>
  <si>
    <t>S00051303</t>
  </si>
  <si>
    <t>S00051855</t>
  </si>
  <si>
    <t>S00052210</t>
  </si>
  <si>
    <t>S00052245</t>
  </si>
  <si>
    <t>S00052253</t>
  </si>
  <si>
    <t>S00052775</t>
  </si>
  <si>
    <t>S00052890</t>
  </si>
  <si>
    <t>S00053186</t>
  </si>
  <si>
    <t>S00053721</t>
  </si>
  <si>
    <t>S00054349</t>
  </si>
  <si>
    <t>S00054980</t>
  </si>
  <si>
    <t>S00055183</t>
  </si>
  <si>
    <t>S00055275</t>
  </si>
  <si>
    <t>S00055625</t>
  </si>
  <si>
    <t>S00056716</t>
  </si>
  <si>
    <t>S00056769</t>
  </si>
  <si>
    <t>S00056943</t>
  </si>
  <si>
    <t>S00057108</t>
  </si>
  <si>
    <t>S00058343</t>
  </si>
  <si>
    <t>S00058433</t>
  </si>
  <si>
    <t>S00058790</t>
  </si>
  <si>
    <t>S00059648</t>
  </si>
  <si>
    <t>S00059965</t>
  </si>
  <si>
    <t>S00060129</t>
  </si>
  <si>
    <t>S00060272</t>
  </si>
  <si>
    <t>S00060476</t>
  </si>
  <si>
    <t>S00062189</t>
  </si>
  <si>
    <t>S00062205</t>
  </si>
  <si>
    <t>S00062213</t>
  </si>
  <si>
    <t>S00062313</t>
  </si>
  <si>
    <t>S00062540</t>
  </si>
  <si>
    <t>S00062776</t>
  </si>
  <si>
    <t>S00062926</t>
  </si>
  <si>
    <t>S00063211</t>
  </si>
  <si>
    <t>S00063393</t>
  </si>
  <si>
    <t>S00063945</t>
  </si>
  <si>
    <t>S00064071</t>
  </si>
  <si>
    <t>S00065595</t>
  </si>
  <si>
    <t>S00065629</t>
  </si>
  <si>
    <t>S00065658</t>
  </si>
  <si>
    <t>S00066218</t>
  </si>
  <si>
    <t>S00066352</t>
  </si>
  <si>
    <t>S00066851</t>
  </si>
  <si>
    <t>S00066967</t>
  </si>
  <si>
    <t>S00067085</t>
  </si>
  <si>
    <t>S00067092</t>
  </si>
  <si>
    <t>S00067578</t>
  </si>
  <si>
    <t>S00067685</t>
  </si>
  <si>
    <t>S00068541</t>
  </si>
  <si>
    <t>S00069997</t>
  </si>
  <si>
    <t>S00070285</t>
  </si>
  <si>
    <t>S00070689</t>
  </si>
  <si>
    <t>S00071010</t>
  </si>
  <si>
    <t>S00072130</t>
  </si>
  <si>
    <t>S00072589</t>
  </si>
  <si>
    <t>S00075517</t>
  </si>
  <si>
    <t>S00076104</t>
  </si>
  <si>
    <t>S00076329</t>
  </si>
  <si>
    <t>S00076567</t>
  </si>
  <si>
    <t>S00076692</t>
  </si>
  <si>
    <t>S00077579</t>
  </si>
  <si>
    <t>S00077864</t>
  </si>
  <si>
    <t>S00079741</t>
  </si>
  <si>
    <t>S00079885</t>
  </si>
  <si>
    <t>S00080784</t>
  </si>
  <si>
    <t>S00081304</t>
  </si>
  <si>
    <t>S00081361</t>
  </si>
  <si>
    <t>S00082038</t>
  </si>
  <si>
    <t>S00082167</t>
  </si>
  <si>
    <t>S00082508</t>
  </si>
  <si>
    <t>S00082759</t>
  </si>
  <si>
    <t>S00083874</t>
  </si>
  <si>
    <t>S00085087</t>
  </si>
  <si>
    <t>S00085919</t>
  </si>
  <si>
    <t>S00085937</t>
  </si>
  <si>
    <t>S00086126</t>
  </si>
  <si>
    <t>S00088391</t>
  </si>
  <si>
    <t>S00089639</t>
  </si>
  <si>
    <t>S00089674</t>
  </si>
  <si>
    <t>S00089909</t>
  </si>
  <si>
    <t>S00090174</t>
  </si>
  <si>
    <t>S00090376</t>
  </si>
  <si>
    <t>S00090386</t>
  </si>
  <si>
    <t>S00090729</t>
  </si>
  <si>
    <t>S00093392</t>
  </si>
  <si>
    <t>S00093497</t>
  </si>
  <si>
    <t>S00093573</t>
  </si>
  <si>
    <t>S00093621</t>
  </si>
  <si>
    <t>S00093633</t>
  </si>
  <si>
    <t>S00094815</t>
  </si>
  <si>
    <t>S00094885</t>
  </si>
  <si>
    <t>S00095705</t>
  </si>
  <si>
    <t>S00096277</t>
  </si>
  <si>
    <t>S00096439</t>
  </si>
  <si>
    <t>S00096696</t>
  </si>
  <si>
    <t>S00096793</t>
  </si>
  <si>
    <t>S00097556</t>
  </si>
  <si>
    <t>S00097765</t>
  </si>
  <si>
    <t>S00097991</t>
  </si>
  <si>
    <t>S00098340</t>
  </si>
  <si>
    <t>S00098369</t>
  </si>
  <si>
    <t>S00099750</t>
  </si>
  <si>
    <t>S00099958</t>
  </si>
  <si>
    <t>S00100453</t>
  </si>
  <si>
    <t>S00100733</t>
  </si>
  <si>
    <t>S00100794</t>
  </si>
  <si>
    <t>S00101117</t>
  </si>
  <si>
    <t>S00101344</t>
  </si>
  <si>
    <t>S00101613</t>
  </si>
  <si>
    <t>S00101852</t>
  </si>
  <si>
    <t>S00101996</t>
  </si>
  <si>
    <t>S00102517</t>
  </si>
  <si>
    <t>S00102537</t>
  </si>
  <si>
    <t>S00103536</t>
  </si>
  <si>
    <t>S00103634</t>
  </si>
  <si>
    <t>S00103781</t>
  </si>
  <si>
    <t>S00104105</t>
  </si>
  <si>
    <t>S00104416</t>
  </si>
  <si>
    <t>S00107213</t>
  </si>
  <si>
    <t>S00107413</t>
  </si>
  <si>
    <t>S00108176</t>
  </si>
  <si>
    <t>S00108644</t>
  </si>
  <si>
    <t>S00108700</t>
  </si>
  <si>
    <t>S00108939</t>
  </si>
  <si>
    <t>S00110090</t>
  </si>
  <si>
    <t>S00110890</t>
  </si>
  <si>
    <t>S00111433</t>
  </si>
  <si>
    <t>S00112135</t>
  </si>
  <si>
    <t>S00112212</t>
  </si>
  <si>
    <t>S00112215</t>
  </si>
  <si>
    <t>S00112373</t>
  </si>
  <si>
    <t>S00112825</t>
  </si>
  <si>
    <t>S00113388</t>
  </si>
  <si>
    <t>S00113392</t>
  </si>
  <si>
    <t>S00113429</t>
  </si>
  <si>
    <t>S00113507</t>
  </si>
  <si>
    <t>S00113537</t>
  </si>
  <si>
    <t>S00114017</t>
  </si>
  <si>
    <t>S00115327</t>
  </si>
  <si>
    <t>S00115424</t>
  </si>
  <si>
    <t>S00116039</t>
  </si>
  <si>
    <t>S00116079</t>
  </si>
  <si>
    <t>S00116104</t>
  </si>
  <si>
    <t>S00117116</t>
  </si>
  <si>
    <t>S00117574</t>
  </si>
  <si>
    <t>S00118710</t>
  </si>
  <si>
    <t>S00118780</t>
  </si>
  <si>
    <t>S00118794</t>
  </si>
  <si>
    <t>S00118806</t>
  </si>
  <si>
    <t>S00118944</t>
  </si>
  <si>
    <t>S00120495</t>
  </si>
  <si>
    <t>S00120773</t>
  </si>
  <si>
    <t>S00120835</t>
  </si>
  <si>
    <t>S00120885</t>
  </si>
  <si>
    <t>S00120908</t>
  </si>
  <si>
    <t>S00121145</t>
  </si>
  <si>
    <t>S00123194</t>
  </si>
  <si>
    <t>S00123333</t>
  </si>
  <si>
    <t>S00123854</t>
  </si>
  <si>
    <t>S00124185</t>
  </si>
  <si>
    <t>S00124656</t>
  </si>
  <si>
    <t>S00125224</t>
  </si>
  <si>
    <t>S00125393</t>
  </si>
  <si>
    <t>S00125608</t>
  </si>
  <si>
    <t>S00126114</t>
  </si>
  <si>
    <t>S00126429</t>
  </si>
  <si>
    <t>S00127510</t>
  </si>
  <si>
    <t>S00127592</t>
  </si>
  <si>
    <t>S00128738</t>
  </si>
  <si>
    <t>S00128818</t>
  </si>
  <si>
    <t>S00129052</t>
  </si>
  <si>
    <t>S00129368</t>
  </si>
  <si>
    <t>S00129896</t>
  </si>
  <si>
    <t>S00129914</t>
  </si>
  <si>
    <t>S00130325</t>
  </si>
  <si>
    <t>S00131964</t>
  </si>
  <si>
    <t>S00132113</t>
  </si>
  <si>
    <t>S00132437</t>
  </si>
  <si>
    <t>S00132804</t>
  </si>
  <si>
    <t>S00133176</t>
  </si>
  <si>
    <t>S00134083</t>
  </si>
  <si>
    <t>S00134511</t>
  </si>
  <si>
    <t>S00135476</t>
  </si>
  <si>
    <t>S00136703</t>
  </si>
  <si>
    <t>S00136719</t>
  </si>
  <si>
    <t>S00137339</t>
  </si>
  <si>
    <t>S00137415</t>
  </si>
  <si>
    <t>S00137431</t>
  </si>
  <si>
    <t>S00138558</t>
  </si>
  <si>
    <t>S00138682</t>
  </si>
  <si>
    <t>S00138779</t>
  </si>
  <si>
    <t>S00138835</t>
  </si>
  <si>
    <t>S00138859</t>
  </si>
  <si>
    <t>S00139793</t>
  </si>
  <si>
    <t>S00139831</t>
  </si>
  <si>
    <t>S00140540</t>
  </si>
  <si>
    <t>S00140714</t>
  </si>
  <si>
    <t>S00141063</t>
  </si>
  <si>
    <t>S00141818</t>
  </si>
  <si>
    <t>S00142111</t>
  </si>
  <si>
    <t>S00142704</t>
  </si>
  <si>
    <t>S00142765</t>
  </si>
  <si>
    <t>S00142911</t>
  </si>
  <si>
    <t>S00143787</t>
  </si>
  <si>
    <t>S00144109</t>
  </si>
  <si>
    <t>S00144306</t>
  </si>
  <si>
    <t>S00144657</t>
  </si>
  <si>
    <t>S00145057</t>
  </si>
  <si>
    <t>S00146289</t>
  </si>
  <si>
    <t>S00146562</t>
  </si>
  <si>
    <t>S00147722</t>
  </si>
  <si>
    <t>S00148194</t>
  </si>
  <si>
    <t>S00148410</t>
  </si>
  <si>
    <t>S00148630</t>
  </si>
  <si>
    <t>S00148690</t>
  </si>
  <si>
    <t>S00149213</t>
  </si>
  <si>
    <t>S00150539</t>
  </si>
  <si>
    <t>S00151088</t>
  </si>
  <si>
    <t>S00151168</t>
  </si>
  <si>
    <t>S00152445</t>
  </si>
  <si>
    <t>S00152722</t>
  </si>
  <si>
    <t>S00152788</t>
  </si>
  <si>
    <t>S00153263</t>
  </si>
  <si>
    <t>S00154051</t>
  </si>
  <si>
    <t>S00154611</t>
  </si>
  <si>
    <t>S00155489</t>
  </si>
  <si>
    <t>S00156560</t>
  </si>
  <si>
    <t>S00157094</t>
  </si>
  <si>
    <t>S00157295</t>
  </si>
  <si>
    <t>S00157425</t>
  </si>
  <si>
    <t>S00157501</t>
  </si>
  <si>
    <t>S00159064</t>
  </si>
  <si>
    <t>S00159495</t>
  </si>
  <si>
    <t>S00159798</t>
  </si>
  <si>
    <t>S00160172</t>
  </si>
  <si>
    <t>S00161202</t>
  </si>
  <si>
    <t>S00161264</t>
  </si>
  <si>
    <t>S00161273</t>
  </si>
  <si>
    <t>S00161787</t>
  </si>
  <si>
    <t>S00161872</t>
  </si>
  <si>
    <t>S00163944</t>
  </si>
  <si>
    <t>S00165686</t>
  </si>
  <si>
    <t>S00165893</t>
  </si>
  <si>
    <t>S00167553</t>
  </si>
  <si>
    <t>S00167778</t>
  </si>
  <si>
    <t>S00168172</t>
  </si>
  <si>
    <t>S00168363</t>
  </si>
  <si>
    <t>S00169537</t>
  </si>
  <si>
    <t>S00170088</t>
  </si>
  <si>
    <t>S00170656</t>
  </si>
  <si>
    <t>S00170974</t>
  </si>
  <si>
    <t>S00171189</t>
  </si>
  <si>
    <t>S00171191</t>
  </si>
  <si>
    <t>S00171723</t>
  </si>
  <si>
    <t>S00171944</t>
  </si>
  <si>
    <t>S00172187</t>
  </si>
  <si>
    <t>S00172494</t>
  </si>
  <si>
    <t>S00174348</t>
  </si>
  <si>
    <t>S00174823</t>
  </si>
  <si>
    <t>S00174937</t>
  </si>
  <si>
    <t>S00175801</t>
  </si>
  <si>
    <t>S00176202</t>
  </si>
  <si>
    <t>S00176677</t>
  </si>
  <si>
    <t>S00176938</t>
  </si>
  <si>
    <t>S00177157</t>
  </si>
  <si>
    <t>S00178142</t>
  </si>
  <si>
    <t>S00179808</t>
  </si>
  <si>
    <t>S00180373</t>
  </si>
  <si>
    <t>S00180549</t>
  </si>
  <si>
    <t>S00181726</t>
  </si>
  <si>
    <t>S00182072</t>
  </si>
  <si>
    <t>S00182874</t>
  </si>
  <si>
    <t>S00183250</t>
  </si>
  <si>
    <t>S00184432</t>
  </si>
  <si>
    <t>S00185116</t>
  </si>
  <si>
    <t>S00185414</t>
  </si>
  <si>
    <t>S00185851</t>
  </si>
  <si>
    <t>S00186186</t>
  </si>
  <si>
    <t>S00186526</t>
  </si>
  <si>
    <t>S00188214</t>
  </si>
  <si>
    <t>S00188532</t>
  </si>
  <si>
    <t>S00188790</t>
  </si>
  <si>
    <t>S00189277</t>
  </si>
  <si>
    <t>S00189531</t>
  </si>
  <si>
    <t>S00189709</t>
  </si>
  <si>
    <t>S00190072</t>
  </si>
  <si>
    <t>S00190234</t>
  </si>
  <si>
    <t>S00190774</t>
  </si>
  <si>
    <t>S00000622</t>
  </si>
  <si>
    <t>S00002201</t>
  </si>
  <si>
    <t>S00002338</t>
  </si>
  <si>
    <t>S00002743</t>
  </si>
  <si>
    <t>S00003491</t>
  </si>
  <si>
    <t>S00005106</t>
  </si>
  <si>
    <t>S00005208</t>
  </si>
  <si>
    <t>S00005483</t>
  </si>
  <si>
    <t>S00005755</t>
  </si>
  <si>
    <t>S00005889</t>
  </si>
  <si>
    <t>S00007507</t>
  </si>
  <si>
    <t>S00007605</t>
  </si>
  <si>
    <t>S00008658</t>
  </si>
  <si>
    <t>S00010034</t>
  </si>
  <si>
    <t>S00011328</t>
  </si>
  <si>
    <t>S00013272</t>
  </si>
  <si>
    <t>S00013437</t>
  </si>
  <si>
    <t>S00014182</t>
  </si>
  <si>
    <t>S00016107</t>
  </si>
  <si>
    <t>S00016631</t>
  </si>
  <si>
    <t>S00017329</t>
  </si>
  <si>
    <t>S00018282</t>
  </si>
  <si>
    <t>S00018398</t>
  </si>
  <si>
    <t>S00020463</t>
  </si>
  <si>
    <t>S00020625</t>
  </si>
  <si>
    <t>S00022656</t>
  </si>
  <si>
    <t>S00023692</t>
  </si>
  <si>
    <t>S00026117</t>
  </si>
  <si>
    <t>S00027620</t>
  </si>
  <si>
    <t>S00029381</t>
  </si>
  <si>
    <t>S00030627</t>
  </si>
  <si>
    <t>S00030950</t>
  </si>
  <si>
    <t>S00032219</t>
  </si>
  <si>
    <t>S00032477</t>
  </si>
  <si>
    <t>S00032680</t>
  </si>
  <si>
    <t>S00032851</t>
  </si>
  <si>
    <t>S00034806</t>
  </si>
  <si>
    <t>S00034876</t>
  </si>
  <si>
    <t>S00036068</t>
  </si>
  <si>
    <t>S00037258</t>
  </si>
  <si>
    <t>S00038124</t>
  </si>
  <si>
    <t>S00039059</t>
  </si>
  <si>
    <t>S00039519</t>
  </si>
  <si>
    <t>S00039911</t>
  </si>
  <si>
    <t>S00040557</t>
  </si>
  <si>
    <t>S00041747</t>
  </si>
  <si>
    <t>S00042388</t>
  </si>
  <si>
    <t>S00043000</t>
  </si>
  <si>
    <t>S00043834</t>
  </si>
  <si>
    <t>S00044835</t>
  </si>
  <si>
    <t>S00046014</t>
  </si>
  <si>
    <t>S00046316</t>
  </si>
  <si>
    <t>S00047217</t>
  </si>
  <si>
    <t>S00047845</t>
  </si>
  <si>
    <t>S00048578</t>
  </si>
  <si>
    <t>S00048765</t>
  </si>
  <si>
    <t>S00049646</t>
  </si>
  <si>
    <t>S00050886</t>
  </si>
  <si>
    <t>S00051042</t>
  </si>
  <si>
    <t>S00051521</t>
  </si>
  <si>
    <t>S00054802</t>
  </si>
  <si>
    <t>S00056649</t>
  </si>
  <si>
    <t>S00056655</t>
  </si>
  <si>
    <t>S00057126</t>
  </si>
  <si>
    <t>S00059614</t>
  </si>
  <si>
    <t>S00062316</t>
  </si>
  <si>
    <t>S00062365</t>
  </si>
  <si>
    <t>S00062381</t>
  </si>
  <si>
    <t>S00062874</t>
  </si>
  <si>
    <t>S00063335</t>
  </si>
  <si>
    <t>S00067145</t>
  </si>
  <si>
    <t>S00067868</t>
  </si>
  <si>
    <t>S00070118</t>
  </si>
  <si>
    <t>S00071580</t>
  </si>
  <si>
    <t>S00072734</t>
  </si>
  <si>
    <t>S00072837</t>
  </si>
  <si>
    <t>S00074449</t>
  </si>
  <si>
    <t>S00075709</t>
  </si>
  <si>
    <t>S00081204</t>
  </si>
  <si>
    <t>S00081930</t>
  </si>
  <si>
    <t>S00086709</t>
  </si>
  <si>
    <t>S00087081</t>
  </si>
  <si>
    <t>S00088173</t>
  </si>
  <si>
    <t>S00090384</t>
  </si>
  <si>
    <t>S00091300</t>
  </si>
  <si>
    <t>S00091396</t>
  </si>
  <si>
    <t>S00091672</t>
  </si>
  <si>
    <t>S00091862</t>
  </si>
  <si>
    <t>S00092645</t>
  </si>
  <si>
    <t>S00096368</t>
  </si>
  <si>
    <t>S00098882</t>
  </si>
  <si>
    <t>S00099338</t>
  </si>
  <si>
    <t>S00099744</t>
  </si>
  <si>
    <t>S00101925</t>
  </si>
  <si>
    <t>S00102124</t>
  </si>
  <si>
    <t>S00103554</t>
  </si>
  <si>
    <t>S00105846</t>
  </si>
  <si>
    <t>S00107704</t>
  </si>
  <si>
    <t>S00108468</t>
  </si>
  <si>
    <t>S00108676</t>
  </si>
  <si>
    <t>S00110016</t>
  </si>
  <si>
    <t>S00110050</t>
  </si>
  <si>
    <t>S00112411</t>
  </si>
  <si>
    <t>S00113707</t>
  </si>
  <si>
    <t>S00114825</t>
  </si>
  <si>
    <t>S00115251</t>
  </si>
  <si>
    <t>S00116200</t>
  </si>
  <si>
    <t>S00116472</t>
  </si>
  <si>
    <t>S00116965</t>
  </si>
  <si>
    <t>S00117084</t>
  </si>
  <si>
    <t>S00118109</t>
  </si>
  <si>
    <t>S00118207</t>
  </si>
  <si>
    <t>S00119180</t>
  </si>
  <si>
    <t>S00119786</t>
  </si>
  <si>
    <t>S00120354</t>
  </si>
  <si>
    <t>S00120558</t>
  </si>
  <si>
    <t>S00120688</t>
  </si>
  <si>
    <t>S00121183</t>
  </si>
  <si>
    <t>S00121301</t>
  </si>
  <si>
    <t>S00122511</t>
  </si>
  <si>
    <t>S00125181</t>
  </si>
  <si>
    <t>S00125857</t>
  </si>
  <si>
    <t>S00126525</t>
  </si>
  <si>
    <t>S00126557</t>
  </si>
  <si>
    <t>S00128922</t>
  </si>
  <si>
    <t>S00130929</t>
  </si>
  <si>
    <t>S00131930</t>
  </si>
  <si>
    <t>S00133303</t>
  </si>
  <si>
    <t>S00135478</t>
  </si>
  <si>
    <t>S00135585</t>
  </si>
  <si>
    <t>S00135822</t>
  </si>
  <si>
    <t>S00136399</t>
  </si>
  <si>
    <t>S00138698</t>
  </si>
  <si>
    <t>S00138796</t>
  </si>
  <si>
    <t>S00139475</t>
  </si>
  <si>
    <t>S00140339</t>
  </si>
  <si>
    <t>S00147006</t>
  </si>
  <si>
    <t>S00147040</t>
  </si>
  <si>
    <t>S00148501</t>
  </si>
  <si>
    <t>S00149332</t>
  </si>
  <si>
    <t>S00152244</t>
  </si>
  <si>
    <t>S00152597</t>
  </si>
  <si>
    <t>S00152937</t>
  </si>
  <si>
    <t>S00153379</t>
  </si>
  <si>
    <t>S00154687</t>
  </si>
  <si>
    <t>S00155256</t>
  </si>
  <si>
    <t>S00155486</t>
  </si>
  <si>
    <t>S00157377</t>
  </si>
  <si>
    <t>S00159472</t>
  </si>
  <si>
    <t>S00161388</t>
  </si>
  <si>
    <t>S00163059</t>
  </si>
  <si>
    <t>S00164768</t>
  </si>
  <si>
    <t>S00165915</t>
  </si>
  <si>
    <t>S00169178</t>
  </si>
  <si>
    <t>S00170433</t>
  </si>
  <si>
    <t>S00172452</t>
  </si>
  <si>
    <t>S00172541</t>
  </si>
  <si>
    <t>S00173561</t>
  </si>
  <si>
    <t>S00174258</t>
  </si>
  <si>
    <t>S00175057</t>
  </si>
  <si>
    <t>S00176063</t>
  </si>
  <si>
    <t>S00177231</t>
  </si>
  <si>
    <t>S00178863</t>
  </si>
  <si>
    <t>S00179275</t>
  </si>
  <si>
    <t>S00182269</t>
  </si>
  <si>
    <t>S00182454</t>
  </si>
  <si>
    <t>S00184184</t>
  </si>
  <si>
    <t>S00184354</t>
  </si>
  <si>
    <t>S00184438</t>
  </si>
  <si>
    <t>S00186769</t>
  </si>
  <si>
    <t>S00187555</t>
  </si>
  <si>
    <t>S00187958</t>
  </si>
  <si>
    <t>S00188925</t>
  </si>
  <si>
    <t>S00189459</t>
  </si>
  <si>
    <t>S00189510</t>
  </si>
  <si>
    <t>S00190204</t>
  </si>
  <si>
    <t>S00006492</t>
  </si>
  <si>
    <t>S00006867</t>
  </si>
  <si>
    <t>S00007051</t>
  </si>
  <si>
    <t>S00008157</t>
  </si>
  <si>
    <t>S00010674</t>
  </si>
  <si>
    <t>S00014806</t>
  </si>
  <si>
    <t>S00015160</t>
  </si>
  <si>
    <t>S00015213</t>
  </si>
  <si>
    <t>S00015977</t>
  </si>
  <si>
    <t>S00019429</t>
  </si>
  <si>
    <t>S00019957</t>
  </si>
  <si>
    <t>S00021858</t>
  </si>
  <si>
    <t>S00022116</t>
  </si>
  <si>
    <t>S00022643</t>
  </si>
  <si>
    <t>S00023441</t>
  </si>
  <si>
    <t>S00024136</t>
  </si>
  <si>
    <t>S00027978</t>
  </si>
  <si>
    <t>S00029321</t>
  </si>
  <si>
    <t>S00032194</t>
  </si>
  <si>
    <t>S00036072</t>
  </si>
  <si>
    <t>S00038198</t>
  </si>
  <si>
    <t>S00039507</t>
  </si>
  <si>
    <t>S00044216</t>
  </si>
  <si>
    <t>S00045199</t>
  </si>
  <si>
    <t>S00045236</t>
  </si>
  <si>
    <t>S00046237</t>
  </si>
  <si>
    <t>S00047444</t>
  </si>
  <si>
    <t>S00049197</t>
  </si>
  <si>
    <t>S00049332</t>
  </si>
  <si>
    <t>S00049857</t>
  </si>
  <si>
    <t>S00052835</t>
  </si>
  <si>
    <t>S00055450</t>
  </si>
  <si>
    <t>S00058700</t>
  </si>
  <si>
    <t>S00075749</t>
  </si>
  <si>
    <t>S00076564</t>
  </si>
  <si>
    <t>S00078843</t>
  </si>
  <si>
    <t>S00079778</t>
  </si>
  <si>
    <t>S00084914</t>
  </si>
  <si>
    <t>S00086578</t>
  </si>
  <si>
    <t>S00088364</t>
  </si>
  <si>
    <t>S00088926</t>
  </si>
  <si>
    <t>S00089622</t>
  </si>
  <si>
    <t>S00096046</t>
  </si>
  <si>
    <t>S00096573</t>
  </si>
  <si>
    <t>S00099839</t>
  </si>
  <si>
    <t>S00103205</t>
  </si>
  <si>
    <t>S00104004</t>
  </si>
  <si>
    <t>S00105450</t>
  </si>
  <si>
    <t>S00110107</t>
  </si>
  <si>
    <t>S00110991</t>
  </si>
  <si>
    <t>S00115905</t>
  </si>
  <si>
    <t>S00116108</t>
  </si>
  <si>
    <t>S00118030</t>
  </si>
  <si>
    <t>S00118284</t>
  </si>
  <si>
    <t>S00119286</t>
  </si>
  <si>
    <t>S00121445</t>
  </si>
  <si>
    <t>S00122873</t>
  </si>
  <si>
    <t>S00126512</t>
  </si>
  <si>
    <t>S00127072</t>
  </si>
  <si>
    <t>S00129996</t>
  </si>
  <si>
    <t>S00130760</t>
  </si>
  <si>
    <t>S00131474</t>
  </si>
  <si>
    <t>S00133719</t>
  </si>
  <si>
    <t>S00134791</t>
  </si>
  <si>
    <t>S00135418</t>
  </si>
  <si>
    <t>S00135503</t>
  </si>
  <si>
    <t>S00136931</t>
  </si>
  <si>
    <t>S00141181</t>
  </si>
  <si>
    <t>S00144346</t>
  </si>
  <si>
    <t>S00144360</t>
  </si>
  <si>
    <t>S00147437</t>
  </si>
  <si>
    <t>S00153082</t>
  </si>
  <si>
    <t>S00154390</t>
  </si>
  <si>
    <t>S00155327</t>
  </si>
  <si>
    <t>S00156314</t>
  </si>
  <si>
    <t>S00157028</t>
  </si>
  <si>
    <t>S00157247</t>
  </si>
  <si>
    <t>S00159068</t>
  </si>
  <si>
    <t>S00160138</t>
  </si>
  <si>
    <t>S00162451</t>
  </si>
  <si>
    <t>S00165440</t>
  </si>
  <si>
    <t>S00168537</t>
  </si>
  <si>
    <t>S00169182</t>
  </si>
  <si>
    <t>S00169231</t>
  </si>
  <si>
    <t>S00169421</t>
  </si>
  <si>
    <t>S00170016</t>
  </si>
  <si>
    <t>S00171407</t>
  </si>
  <si>
    <t>S00172972</t>
  </si>
  <si>
    <t>S00176116</t>
  </si>
  <si>
    <t>S00176323</t>
  </si>
  <si>
    <t>S00177733</t>
  </si>
  <si>
    <t>S00179570</t>
  </si>
  <si>
    <t>S00184582</t>
  </si>
  <si>
    <t>S00185518</t>
  </si>
  <si>
    <t>S00187149</t>
  </si>
  <si>
    <t>S00190652</t>
  </si>
  <si>
    <t>S00003828</t>
  </si>
  <si>
    <t>S00005678</t>
  </si>
  <si>
    <t>S00005885</t>
  </si>
  <si>
    <t>S00006664</t>
  </si>
  <si>
    <t>S00006767</t>
  </si>
  <si>
    <t>S00014111</t>
  </si>
  <si>
    <t>S00014586</t>
  </si>
  <si>
    <t>S00015929</t>
  </si>
  <si>
    <t>S00016507</t>
  </si>
  <si>
    <t>S00017629</t>
  </si>
  <si>
    <t>S00018395</t>
  </si>
  <si>
    <t>S00021879</t>
  </si>
  <si>
    <t>S00022579</t>
  </si>
  <si>
    <t>S00023664</t>
  </si>
  <si>
    <t>S00026622</t>
  </si>
  <si>
    <t>S00028512</t>
  </si>
  <si>
    <t>S00029617</t>
  </si>
  <si>
    <t>S00030365</t>
  </si>
  <si>
    <t>S00031453</t>
  </si>
  <si>
    <t>S00037232</t>
  </si>
  <si>
    <t>S00040310</t>
  </si>
  <si>
    <t>S00042858</t>
  </si>
  <si>
    <t>S00043061</t>
  </si>
  <si>
    <t>S00043572</t>
  </si>
  <si>
    <t>S00049862</t>
  </si>
  <si>
    <t>S00051714</t>
  </si>
  <si>
    <t>S00051784</t>
  </si>
  <si>
    <t>S00055829</t>
  </si>
  <si>
    <t>S00057275</t>
  </si>
  <si>
    <t>S00059095</t>
  </si>
  <si>
    <t>S00059859</t>
  </si>
  <si>
    <t>S00061474</t>
  </si>
  <si>
    <t>S00061491</t>
  </si>
  <si>
    <t>S00063665</t>
  </si>
  <si>
    <t>S00064465</t>
  </si>
  <si>
    <t>S00067610</t>
  </si>
  <si>
    <t>S00069669</t>
  </si>
  <si>
    <t>S00071130</t>
  </si>
  <si>
    <t>S00071777</t>
  </si>
  <si>
    <t>S00073033</t>
  </si>
  <si>
    <t>S00074579</t>
  </si>
  <si>
    <t>S00075483</t>
  </si>
  <si>
    <t>S00077693</t>
  </si>
  <si>
    <t>S00079920</t>
  </si>
  <si>
    <t>S00080480</t>
  </si>
  <si>
    <t>S00080496</t>
  </si>
  <si>
    <t>S00081620</t>
  </si>
  <si>
    <t>S00082708</t>
  </si>
  <si>
    <t>S00084662</t>
  </si>
  <si>
    <t>S00086020</t>
  </si>
  <si>
    <t>S00087722</t>
  </si>
  <si>
    <t>S00088452</t>
  </si>
  <si>
    <t>S00088539</t>
  </si>
  <si>
    <t>S00093672</t>
  </si>
  <si>
    <t>S00100252</t>
  </si>
  <si>
    <t>S00107474</t>
  </si>
  <si>
    <t>S00110399</t>
  </si>
  <si>
    <t>S00111217</t>
  </si>
  <si>
    <t>S00115671</t>
  </si>
  <si>
    <t>S00115941</t>
  </si>
  <si>
    <t>S00118203</t>
  </si>
  <si>
    <t>S00118321</t>
  </si>
  <si>
    <t>S00119222</t>
  </si>
  <si>
    <t>S00119731</t>
  </si>
  <si>
    <t>S00121485</t>
  </si>
  <si>
    <t>S00127979</t>
  </si>
  <si>
    <t>S00129288</t>
  </si>
  <si>
    <t>S00130016</t>
  </si>
  <si>
    <t>S00131920</t>
  </si>
  <si>
    <t>S00131922</t>
  </si>
  <si>
    <t>S00132039</t>
  </si>
  <si>
    <t>S00137055</t>
  </si>
  <si>
    <t>S00139366</t>
  </si>
  <si>
    <t>S00143822</t>
  </si>
  <si>
    <t>S00144874</t>
  </si>
  <si>
    <t>S00145268</t>
  </si>
  <si>
    <t>S00147067</t>
  </si>
  <si>
    <t>S00147713</t>
  </si>
  <si>
    <t>S00148226</t>
  </si>
  <si>
    <t>S00148393</t>
  </si>
  <si>
    <t>S00151302</t>
  </si>
  <si>
    <t>S00159769</t>
  </si>
  <si>
    <t>S00159820</t>
  </si>
  <si>
    <t>S00162656</t>
  </si>
  <si>
    <t>S00164852</t>
  </si>
  <si>
    <t>S00165852</t>
  </si>
  <si>
    <t>S00166091</t>
  </si>
  <si>
    <t>S00168539</t>
  </si>
  <si>
    <t>S00169644</t>
  </si>
  <si>
    <t>S00175084</t>
  </si>
  <si>
    <t>S00176172</t>
  </si>
  <si>
    <t>S00178383</t>
  </si>
  <si>
    <t>S00180628</t>
  </si>
  <si>
    <t>S00181220</t>
  </si>
  <si>
    <t>S00185830</t>
  </si>
  <si>
    <t>S00190080</t>
  </si>
  <si>
    <t>S00190386</t>
  </si>
  <si>
    <t>What is the Total Sales Amount, Total Boxes Sold, and Total Shipments?</t>
  </si>
  <si>
    <t>What is the Average Revenue per Shipment?</t>
  </si>
  <si>
    <t>What is the Cost, Revenue, and Gross Profit?</t>
  </si>
  <si>
    <t>What is the Profit Margin % overall?</t>
  </si>
  <si>
    <t>How many shipments are Delivered vs Not Delivered?</t>
  </si>
  <si>
    <t>Ans 1</t>
  </si>
  <si>
    <t>Sum of Amount</t>
  </si>
  <si>
    <t>Sum of Boxes</t>
  </si>
  <si>
    <t>Count of ShipmentID</t>
  </si>
  <si>
    <t>Row Labels</t>
  </si>
  <si>
    <t>Grand Total</t>
  </si>
  <si>
    <t>Average of Amount</t>
  </si>
  <si>
    <t>Cost Per Box</t>
  </si>
  <si>
    <t>cost</t>
  </si>
  <si>
    <t>total boxes sold *cost per box</t>
  </si>
  <si>
    <t xml:space="preserve">profit </t>
  </si>
  <si>
    <t>amount - cost</t>
  </si>
  <si>
    <t>total cost</t>
  </si>
  <si>
    <t>Gross Profit</t>
  </si>
  <si>
    <t>Ans 2</t>
  </si>
  <si>
    <t>Ans 3</t>
  </si>
  <si>
    <t>Sum of Cost Per Box</t>
  </si>
  <si>
    <t>Sum of total cost</t>
  </si>
  <si>
    <t>Sum of Gross Profit</t>
  </si>
  <si>
    <t>total_cost</t>
  </si>
  <si>
    <t>shipment_ID</t>
  </si>
  <si>
    <t>Gross_Profit</t>
  </si>
  <si>
    <t>Ans 4</t>
  </si>
  <si>
    <t>profit margin %</t>
  </si>
  <si>
    <t>Profit Margin</t>
  </si>
  <si>
    <t>Ans 5</t>
  </si>
  <si>
    <t>Count of Order_Status</t>
  </si>
  <si>
    <t>Order Status</t>
  </si>
  <si>
    <t>Delivered Count</t>
  </si>
  <si>
    <t>Not Delivered</t>
  </si>
  <si>
    <t>1. Core Business KPI Questions (Management Level)</t>
  </si>
  <si>
    <t>Which product category generates the highest revenue?</t>
  </si>
  <si>
    <t>Which product has the highest profit margin?</t>
  </si>
  <si>
    <t>Identify products with high cost per box but low sales.</t>
  </si>
  <si>
    <t>Which products sell more boxes but generate less profit?</t>
  </si>
  <si>
    <t>Which products should be discontinued or repriced?</t>
  </si>
  <si>
    <t>What is the average selling price per box per product?</t>
  </si>
  <si>
    <t>Which category contributes most to overall profit?</t>
  </si>
  <si>
    <t>2. Product-Level Business Questions (Product Table)</t>
  </si>
  <si>
    <t>Product Category</t>
  </si>
  <si>
    <t>Total_sales_Amount</t>
  </si>
  <si>
    <t>Average of Profit Margin</t>
  </si>
  <si>
    <t xml:space="preserve"> Cost Per Box</t>
  </si>
  <si>
    <t>cost per box</t>
  </si>
  <si>
    <t>amount</t>
  </si>
  <si>
    <t>Count of Boxes</t>
  </si>
  <si>
    <t>High Cost + Low sales + low profit</t>
  </si>
  <si>
    <t>Ans 6</t>
  </si>
  <si>
    <t>Average Selling price per box</t>
  </si>
  <si>
    <t xml:space="preserve"> Average Selling price per box</t>
  </si>
  <si>
    <t>Ans 7</t>
  </si>
  <si>
    <t>Shipdate (Year)</t>
  </si>
  <si>
    <t>Shipdate (Quarter)</t>
  </si>
  <si>
    <t>Shipdate (Month Index)</t>
  </si>
  <si>
    <t>Shipdate (Month)</t>
  </si>
  <si>
    <t>2023</t>
  </si>
  <si>
    <t>Qtr4</t>
  </si>
  <si>
    <t>Oct</t>
  </si>
  <si>
    <t>Qtr2</t>
  </si>
  <si>
    <t>2024</t>
  </si>
  <si>
    <t>Qtr1</t>
  </si>
  <si>
    <t>Feb</t>
  </si>
  <si>
    <t>Apr</t>
  </si>
  <si>
    <t>Jun</t>
  </si>
  <si>
    <t>Qtr3</t>
  </si>
  <si>
    <t>Jul</t>
  </si>
  <si>
    <t>Aug</t>
  </si>
  <si>
    <t>Jan</t>
  </si>
  <si>
    <t>Mar</t>
  </si>
  <si>
    <t>Nov</t>
  </si>
  <si>
    <t>Dec</t>
  </si>
  <si>
    <t>Sep</t>
  </si>
  <si>
    <r>
      <t>3️</t>
    </r>
    <r>
      <rPr>
        <b/>
        <sz val="11"/>
        <color theme="1"/>
        <rFont val="Segoe UI Symbol"/>
        <family val="2"/>
      </rPr>
      <t xml:space="preserve">. </t>
    </r>
    <r>
      <rPr>
        <b/>
        <sz val="11"/>
        <color theme="1"/>
        <rFont val="Calibri"/>
        <family val="2"/>
        <scheme val="minor"/>
      </rPr>
      <t>Geography &amp; Region Analysis (Location Table)</t>
    </r>
  </si>
  <si>
    <r>
      <t xml:space="preserve">1. Which </t>
    </r>
    <r>
      <rPr>
        <b/>
        <sz val="11"/>
        <color theme="1"/>
        <rFont val="Calibri"/>
        <family val="2"/>
        <scheme val="minor"/>
      </rPr>
      <t>region</t>
    </r>
    <r>
      <rPr>
        <sz val="11"/>
        <color theme="1"/>
        <rFont val="Calibri"/>
        <family val="2"/>
        <scheme val="minor"/>
      </rPr>
      <t xml:space="preserve"> generates the </t>
    </r>
    <r>
      <rPr>
        <b/>
        <sz val="11"/>
        <color theme="1"/>
        <rFont val="Calibri"/>
        <family val="2"/>
        <scheme val="minor"/>
      </rPr>
      <t>highest sales revenue</t>
    </r>
    <r>
      <rPr>
        <sz val="11"/>
        <color theme="1"/>
        <rFont val="Calibri"/>
        <family val="2"/>
        <scheme val="minor"/>
      </rPr>
      <t>?</t>
    </r>
  </si>
  <si>
    <r>
      <t xml:space="preserve">2. Which geo has </t>
    </r>
    <r>
      <rPr>
        <b/>
        <sz val="11"/>
        <color theme="1"/>
        <rFont val="Calibri"/>
        <family val="2"/>
        <scheme val="minor"/>
      </rPr>
      <t>high volume but low profitability</t>
    </r>
    <r>
      <rPr>
        <sz val="11"/>
        <color theme="1"/>
        <rFont val="Calibri"/>
        <family val="2"/>
        <scheme val="minor"/>
      </rPr>
      <t>?</t>
    </r>
  </si>
  <si>
    <r>
      <t xml:space="preserve">3. Which regions have </t>
    </r>
    <r>
      <rPr>
        <b/>
        <sz val="11"/>
        <color theme="1"/>
        <rFont val="Calibri"/>
        <family val="2"/>
        <scheme val="minor"/>
      </rPr>
      <t>low delivery success rates</t>
    </r>
    <r>
      <rPr>
        <sz val="11"/>
        <color theme="1"/>
        <rFont val="Calibri"/>
        <family val="2"/>
        <scheme val="minor"/>
      </rPr>
      <t>?</t>
    </r>
  </si>
  <si>
    <r>
      <t xml:space="preserve">4. Identify </t>
    </r>
    <r>
      <rPr>
        <b/>
        <sz val="11"/>
        <color theme="1"/>
        <rFont val="Calibri"/>
        <family val="2"/>
        <scheme val="minor"/>
      </rPr>
      <t>region–product combinations</t>
    </r>
    <r>
      <rPr>
        <sz val="11"/>
        <color theme="1"/>
        <rFont val="Calibri"/>
        <family val="2"/>
        <scheme val="minor"/>
      </rPr>
      <t xml:space="preserve"> with poor performance.</t>
    </r>
  </si>
  <si>
    <r>
      <t xml:space="preserve">5. Which region should be </t>
    </r>
    <r>
      <rPr>
        <b/>
        <sz val="11"/>
        <color theme="1"/>
        <rFont val="Calibri"/>
        <family val="2"/>
        <scheme val="minor"/>
      </rPr>
      <t>targeted for expansion</t>
    </r>
    <r>
      <rPr>
        <sz val="11"/>
        <color theme="1"/>
        <rFont val="Calibri"/>
        <family val="2"/>
        <scheme val="minor"/>
      </rPr>
      <t>?</t>
    </r>
  </si>
  <si>
    <r>
      <t xml:space="preserve">6. Compare </t>
    </r>
    <r>
      <rPr>
        <b/>
        <sz val="11"/>
        <color theme="1"/>
        <rFont val="Calibri"/>
        <family val="2"/>
        <scheme val="minor"/>
      </rPr>
      <t>sales contribution by region</t>
    </r>
    <r>
      <rPr>
        <sz val="11"/>
        <color theme="1"/>
        <rFont val="Calibri"/>
        <family val="2"/>
        <scheme val="minor"/>
      </rPr>
      <t>.</t>
    </r>
  </si>
  <si>
    <r>
      <t xml:space="preserve">7. Which regions are </t>
    </r>
    <r>
      <rPr>
        <b/>
        <sz val="11"/>
        <color theme="1"/>
        <rFont val="Calibri"/>
        <family val="2"/>
        <scheme val="minor"/>
      </rPr>
      <t>price-sensitive</t>
    </r>
    <r>
      <rPr>
        <sz val="11"/>
        <color theme="1"/>
        <rFont val="Calibri"/>
        <family val="2"/>
        <scheme val="minor"/>
      </rPr>
      <t>?</t>
    </r>
  </si>
  <si>
    <t>Sum of Average Selling price per box</t>
  </si>
  <si>
    <t>Ans  3</t>
  </si>
  <si>
    <t>Column Labels</t>
  </si>
  <si>
    <t>delivered</t>
  </si>
  <si>
    <t xml:space="preserve">total order </t>
  </si>
  <si>
    <t>Europe region has Low delivery Success rate.</t>
  </si>
  <si>
    <t>delivery Succes rate</t>
  </si>
  <si>
    <t>ans 4</t>
  </si>
  <si>
    <t>Average of Average Selling price per box</t>
  </si>
  <si>
    <t>In America 50%Dark Chocalate has low sales / Performance</t>
  </si>
  <si>
    <t>APAC Shouls Be targeted for  expansion.</t>
  </si>
  <si>
    <t>% Contribution</t>
  </si>
  <si>
    <t>Europe Region Has Price Sensitive</t>
  </si>
  <si>
    <t>4?. Salesperson Performance Questions (People Table)</t>
  </si>
  <si>
    <t>Rank salespersons by total revenue.</t>
  </si>
  <si>
    <t>Who has the highest profit contribution?</t>
  </si>
  <si>
    <t>Which salesperson has the highest average order value?</t>
  </si>
  <si>
    <t>Which team performs better: Team-wise comparison.</t>
  </si>
  <si>
    <t>Identify top 20% salespersons generating 80% revenue.</t>
  </si>
  <si>
    <t>Who has high shipment count but low revenue?</t>
  </si>
  <si>
    <t>Which salesperson has the highest delivery success rate?</t>
  </si>
  <si>
    <t xml:space="preserve">Ans 1 </t>
  </si>
  <si>
    <t>Rank</t>
  </si>
  <si>
    <t>Sum of Profit Margin</t>
  </si>
  <si>
    <t>success rate</t>
  </si>
  <si>
    <t>5?. Time Intelligence &amp; Trend Analysis (Calendar Table)</t>
  </si>
  <si>
    <t>What is the monthly and yearly sales trend?</t>
  </si>
  <si>
    <t>Which month and year recorded the highest sales?</t>
  </si>
  <si>
    <t>Identify seasonality patterns in chocolate sales.</t>
  </si>
  <si>
    <t>Compare Month-over-Month (MoM) and Year-over-Year (YoY) growth.</t>
  </si>
  <si>
    <t>Which weekdays generate the highest revenue?</t>
  </si>
  <si>
    <t>Are weekends more profitable than weekdays?</t>
  </si>
  <si>
    <t>Dec 2023  Recorded Highest Sales</t>
  </si>
  <si>
    <t>High sales months:</t>
  </si>
  <si>
    <t>Oct – Dec (festival season, gifting)</t>
  </si>
  <si>
    <t>Low sales months:</t>
  </si>
  <si>
    <t>Apr – Jun (off-season)</t>
  </si>
  <si>
    <t>Day Name</t>
  </si>
  <si>
    <t>Mon</t>
  </si>
  <si>
    <t>Tue</t>
  </si>
  <si>
    <t>. Cost, Profit &amp; Strategy Questions (Cross-Table)</t>
  </si>
  <si>
    <t>What is the total cost vs total revenue by product?</t>
  </si>
  <si>
    <t>Which product-region combination gives maximum profit?</t>
  </si>
  <si>
    <t>Identify loss-making shipments.</t>
  </si>
  <si>
    <t>Which salespersons sell high-cost products effectively?</t>
  </si>
  <si>
    <t>Where can we reduce cost without impacting revenue?</t>
  </si>
  <si>
    <t>Which category has thin margins but high volume?</t>
  </si>
  <si>
    <t>How can profit be increased without increasing boxes sold?</t>
  </si>
  <si>
    <t>Profit</t>
  </si>
  <si>
    <t>Average of Gross Profit</t>
  </si>
  <si>
    <t>Profit Lose</t>
  </si>
  <si>
    <t>Weekday</t>
  </si>
  <si>
    <t>There are 858 shuipments are loss making</t>
  </si>
  <si>
    <t>Average of Cost Per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</si>
</sst>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b/>
      <sz val="11"/>
      <color theme="1"/>
      <name val="Segoe UI Symbol"/>
      <family val="2"/>
    </font>
  </fonts>
  <fills count="3">
    <fill>
      <patternFill patternType="none"/>
    </fill>
    <fill>
      <patternFill patternType="gray125"/>
    </fill>
    <fill>
      <patternFill patternType="solid">
        <fgColor rgb="FF721B14"/>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9" fontId="0" fillId="0" borderId="0" xfId="1" applyFont="1"/>
    <xf numFmtId="0" fontId="0" fillId="2" borderId="0" xfId="0" applyFill="1"/>
    <xf numFmtId="9" fontId="0" fillId="0" borderId="0" xfId="0" applyNumberFormat="1"/>
    <xf numFmtId="10" fontId="0" fillId="0" borderId="0" xfId="0" applyNumberFormat="1"/>
    <xf numFmtId="10" fontId="0" fillId="0" borderId="0" xfId="1" applyNumberFormat="1" applyFont="1"/>
    <xf numFmtId="9" fontId="0" fillId="0" borderId="0" xfId="0" pivotButton="1" applyNumberFormat="1"/>
    <xf numFmtId="2" fontId="0" fillId="0" borderId="0" xfId="1" applyNumberFormat="1" applyFont="1"/>
    <xf numFmtId="0" fontId="3" fillId="0" borderId="0" xfId="0" applyFont="1"/>
    <xf numFmtId="0" fontId="3" fillId="0" borderId="0" xfId="0" applyFont="1" applyAlignment="1">
      <alignment vertical="center"/>
    </xf>
    <xf numFmtId="0" fontId="0" fillId="0" borderId="0" xfId="0" applyAlignment="1">
      <alignment horizontal="left" vertical="center" indent="1"/>
    </xf>
    <xf numFmtId="0" fontId="0" fillId="0" borderId="0" xfId="0" applyAlignment="1">
      <alignment horizontal="left" inden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NumberFormat="1"/>
    <xf numFmtId="0" fontId="0" fillId="0" borderId="0" xfId="0" applyFill="1" applyAlignment="1">
      <alignment horizontal="left"/>
    </xf>
    <xf numFmtId="0" fontId="0" fillId="0" borderId="0" xfId="0" applyNumberFormat="1" applyFill="1"/>
  </cellXfs>
  <cellStyles count="2">
    <cellStyle name="Normal" xfId="0" builtinId="0"/>
    <cellStyle name="Percent" xfId="1" builtinId="5"/>
  </cellStyles>
  <dxfs count="66">
    <dxf>
      <fill>
        <patternFill patternType="none">
          <bgColor auto="1"/>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numFmt numFmtId="13" formatCode="0%"/>
    </dxf>
    <dxf>
      <fill>
        <patternFill>
          <bgColor rgb="FF00B050"/>
        </patternFill>
      </fill>
    </dxf>
    <dxf>
      <fill>
        <patternFill>
          <bgColor rgb="FFC00000"/>
        </patternFill>
      </fill>
    </dxf>
    <dxf>
      <fill>
        <patternFill>
          <bgColor rgb="FF00B050"/>
        </patternFill>
      </fill>
    </dxf>
    <dxf>
      <fill>
        <patternFill>
          <bgColor rgb="FFC0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92D050"/>
        </patternFill>
      </fill>
    </dxf>
    <dxf>
      <fill>
        <patternFill>
          <bgColor rgb="FFC00000"/>
        </patternFill>
      </fill>
    </dxf>
    <dxf>
      <fill>
        <patternFill>
          <bgColor rgb="FFFF0000"/>
        </patternFill>
      </fill>
    </dxf>
    <dxf>
      <fill>
        <patternFill>
          <bgColor rgb="FFFF0000"/>
        </patternFill>
      </fill>
    </dxf>
    <dxf>
      <fill>
        <patternFill>
          <bgColor rgb="FF00B050"/>
        </patternFill>
      </fil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2" formatCode="0.00"/>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numFmt numFmtId="0" formatCode="General"/>
    </dxf>
    <dxf>
      <numFmt numFmtId="0" formatCode="General"/>
    </dxf>
    <dxf>
      <numFmt numFmtId="0" formatCode="General"/>
    </dxf>
    <dxf>
      <numFmt numFmtId="2" formatCode="0.00"/>
    </dxf>
    <dxf>
      <numFmt numFmtId="14" formatCode="0.00%"/>
    </dxf>
    <dxf>
      <numFmt numFmtId="2" formatCode="0.00"/>
    </dxf>
    <dxf>
      <numFmt numFmtId="2" formatCode="0.00"/>
    </dxf>
    <dxf>
      <numFmt numFmtId="2" formatCode="0.00"/>
    </dxf>
    <dxf>
      <numFmt numFmtId="2" formatCode="0.00"/>
    </dxf>
    <dxf>
      <numFmt numFmtId="0" formatCode="General"/>
    </dxf>
    <dxf>
      <numFmt numFmtId="19" formatCode="dd/mm/yy"/>
    </dxf>
    <dxf>
      <numFmt numFmtId="19" formatCode="dd/mm/yy"/>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s>
  <tableStyles count="0" defaultTableStyle="TableStyleMedium2" defaultPivotStyle="PivotStyleLight16"/>
  <colors>
    <mruColors>
      <color rgb="FFAE281E"/>
      <color rgb="FFF7EDF7"/>
      <color rgb="FF990000"/>
      <color rgb="FF800000"/>
      <color rgb="FF721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3.xml"/><Relationship Id="rId21" Type="http://schemas.openxmlformats.org/officeDocument/2006/relationships/pivotCacheDefinition" Target="pivotCache/pivotCacheDefinition8.xml"/><Relationship Id="rId34" Type="http://schemas.openxmlformats.org/officeDocument/2006/relationships/pivotCacheDefinition" Target="pivotCache/pivotCacheDefinition21.xml"/><Relationship Id="rId42" Type="http://schemas.openxmlformats.org/officeDocument/2006/relationships/pivotCacheDefinition" Target="pivotCache/pivotCacheDefinition29.xml"/><Relationship Id="rId47" Type="http://schemas.openxmlformats.org/officeDocument/2006/relationships/pivotCacheDefinition" Target="pivotCache/pivotCacheDefinition34.xml"/><Relationship Id="rId50" Type="http://schemas.openxmlformats.org/officeDocument/2006/relationships/pivotCacheDefinition" Target="pivotCache/pivotCacheDefinition37.xml"/><Relationship Id="rId55" Type="http://schemas.openxmlformats.org/officeDocument/2006/relationships/pivotCacheDefinition" Target="pivotCache/pivotCacheDefinition42.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openxmlformats.org/officeDocument/2006/relationships/pivotCacheDefinition" Target="pivotCache/pivotCacheDefinition16.xml"/><Relationship Id="rId11" Type="http://schemas.openxmlformats.org/officeDocument/2006/relationships/worksheet" Target="worksheets/sheet11.xml"/><Relationship Id="rId24" Type="http://schemas.openxmlformats.org/officeDocument/2006/relationships/pivotCacheDefinition" Target="pivotCache/pivotCacheDefinition11.xml"/><Relationship Id="rId32" Type="http://schemas.openxmlformats.org/officeDocument/2006/relationships/pivotCacheDefinition" Target="pivotCache/pivotCacheDefinition19.xml"/><Relationship Id="rId37" Type="http://schemas.openxmlformats.org/officeDocument/2006/relationships/pivotCacheDefinition" Target="pivotCache/pivotCacheDefinition24.xml"/><Relationship Id="rId40" Type="http://schemas.openxmlformats.org/officeDocument/2006/relationships/pivotCacheDefinition" Target="pivotCache/pivotCacheDefinition27.xml"/><Relationship Id="rId45" Type="http://schemas.openxmlformats.org/officeDocument/2006/relationships/pivotCacheDefinition" Target="pivotCache/pivotCacheDefinition32.xml"/><Relationship Id="rId53" Type="http://schemas.openxmlformats.org/officeDocument/2006/relationships/pivotCacheDefinition" Target="pivotCache/pivotCacheDefinition40.xml"/><Relationship Id="rId58" Type="http://schemas.microsoft.com/office/2007/relationships/slicerCache" Target="slicerCaches/slicerCache1.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connections" Target="connections.xml"/><Relationship Id="rId19" Type="http://schemas.openxmlformats.org/officeDocument/2006/relationships/pivotCacheDefinition" Target="pivotCache/pivotCacheDefinition6.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openxmlformats.org/officeDocument/2006/relationships/pivotCacheDefinition" Target="pivotCache/pivotCacheDefinition14.xml"/><Relationship Id="rId30" Type="http://schemas.openxmlformats.org/officeDocument/2006/relationships/pivotCacheDefinition" Target="pivotCache/pivotCacheDefinition17.xml"/><Relationship Id="rId35" Type="http://schemas.openxmlformats.org/officeDocument/2006/relationships/pivotCacheDefinition" Target="pivotCache/pivotCacheDefinition22.xml"/><Relationship Id="rId43" Type="http://schemas.openxmlformats.org/officeDocument/2006/relationships/pivotCacheDefinition" Target="pivotCache/pivotCacheDefinition30.xml"/><Relationship Id="rId48" Type="http://schemas.openxmlformats.org/officeDocument/2006/relationships/pivotCacheDefinition" Target="pivotCache/pivotCacheDefinition35.xml"/><Relationship Id="rId56" Type="http://schemas.openxmlformats.org/officeDocument/2006/relationships/pivotCacheDefinition" Target="pivotCache/pivotCacheDefinition43.xml"/><Relationship Id="rId64" Type="http://schemas.openxmlformats.org/officeDocument/2006/relationships/powerPivotData" Target="model/item.data"/><Relationship Id="rId8" Type="http://schemas.openxmlformats.org/officeDocument/2006/relationships/worksheet" Target="worksheets/sheet8.xml"/><Relationship Id="rId51" Type="http://schemas.openxmlformats.org/officeDocument/2006/relationships/pivotCacheDefinition" Target="pivotCache/pivotCacheDefinition3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pivotCacheDefinition" Target="pivotCache/pivotCacheDefinition12.xml"/><Relationship Id="rId33" Type="http://schemas.openxmlformats.org/officeDocument/2006/relationships/pivotCacheDefinition" Target="pivotCache/pivotCacheDefinition20.xml"/><Relationship Id="rId38" Type="http://schemas.openxmlformats.org/officeDocument/2006/relationships/pivotCacheDefinition" Target="pivotCache/pivotCacheDefinition25.xml"/><Relationship Id="rId46" Type="http://schemas.openxmlformats.org/officeDocument/2006/relationships/pivotCacheDefinition" Target="pivotCache/pivotCacheDefinition33.xml"/><Relationship Id="rId59" Type="http://schemas.microsoft.com/office/2007/relationships/slicerCache" Target="slicerCaches/slicerCache2.xml"/><Relationship Id="rId20" Type="http://schemas.openxmlformats.org/officeDocument/2006/relationships/pivotCacheDefinition" Target="pivotCache/pivotCacheDefinition7.xml"/><Relationship Id="rId41" Type="http://schemas.openxmlformats.org/officeDocument/2006/relationships/pivotCacheDefinition" Target="pivotCache/pivotCacheDefinition28.xml"/><Relationship Id="rId54" Type="http://schemas.openxmlformats.org/officeDocument/2006/relationships/pivotCacheDefinition" Target="pivotCache/pivotCacheDefinition41.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pivotCacheDefinition" Target="pivotCache/pivotCacheDefinition15.xml"/><Relationship Id="rId36" Type="http://schemas.openxmlformats.org/officeDocument/2006/relationships/pivotCacheDefinition" Target="pivotCache/pivotCacheDefinition23.xml"/><Relationship Id="rId49" Type="http://schemas.openxmlformats.org/officeDocument/2006/relationships/pivotCacheDefinition" Target="pivotCache/pivotCacheDefinition36.xml"/><Relationship Id="rId57" Type="http://schemas.openxmlformats.org/officeDocument/2006/relationships/pivotCacheDefinition" Target="pivotCache/pivotCacheDefinition44.xml"/><Relationship Id="rId10" Type="http://schemas.openxmlformats.org/officeDocument/2006/relationships/worksheet" Target="worksheets/sheet10.xml"/><Relationship Id="rId31" Type="http://schemas.openxmlformats.org/officeDocument/2006/relationships/pivotCacheDefinition" Target="pivotCache/pivotCacheDefinition18.xml"/><Relationship Id="rId44" Type="http://schemas.openxmlformats.org/officeDocument/2006/relationships/pivotCacheDefinition" Target="pivotCache/pivotCacheDefinition31.xml"/><Relationship Id="rId52" Type="http://schemas.openxmlformats.org/officeDocument/2006/relationships/pivotCacheDefinition" Target="pivotCache/pivotCacheDefinition39.xml"/><Relationship Id="rId60" Type="http://schemas.openxmlformats.org/officeDocument/2006/relationships/theme" Target="theme/theme1.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39" Type="http://schemas.openxmlformats.org/officeDocument/2006/relationships/pivotCacheDefinition" Target="pivotCache/pivotCacheDefinition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[chocalate sales Analysis Project.xlsx]Business KPI!country wise revenue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lumMod val="95000"/>
                  </a:schemeClr>
                </a:solidFill>
              </a:rPr>
              <a:t>Country</a:t>
            </a:r>
            <a:r>
              <a:rPr lang="en-US" baseline="0">
                <a:solidFill>
                  <a:schemeClr val="bg1">
                    <a:lumMod val="95000"/>
                  </a:schemeClr>
                </a:solidFill>
              </a:rPr>
              <a:t> Wise Total Sales</a:t>
            </a:r>
            <a:endParaRPr lang="en-US">
              <a:solidFill>
                <a:schemeClr val="bg1">
                  <a:lumMod val="95000"/>
                </a:schemeClr>
              </a:solidFill>
            </a:endParaRPr>
          </a:p>
        </c:rich>
      </c:tx>
      <c:overlay val="0"/>
      <c:spPr>
        <a:solidFill>
          <a:schemeClr val="bg1">
            <a:lumMod val="95000"/>
          </a:schemeClr>
        </a:solidFill>
        <a:ln>
          <a:noFill/>
        </a:ln>
        <a:effectLst>
          <a:softEdge rad="127000"/>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'Business KPI'!$B$48</c:f>
              <c:strCache>
                <c:ptCount val="1"/>
                <c:pt idx="0">
                  <c:v>Total</c:v>
                </c:pt>
              </c:strCache>
            </c:strRef>
          </c:tx>
          <c:spPr>
            <a:solidFill>
              <a:schemeClr val="accent2">
                <a:lumMod val="75000"/>
              </a:schemeClr>
            </a:solidFill>
            <a:ln>
              <a:noFill/>
            </a:ln>
            <a:effectLst>
              <a:outerShdw blurRad="50800" dist="38100" dir="2700000" algn="tl" rotWithShape="0">
                <a:prstClr val="black">
                  <a:alpha val="40000"/>
                </a:prstClr>
              </a:outerShdw>
            </a:effectLst>
            <a:sp3d/>
          </c:spPr>
          <c:invertIfNegative val="0"/>
          <c:cat>
            <c:strRef>
              <c:f>'Business KPI'!$A$49:$A$55</c:f>
              <c:strCache>
                <c:ptCount val="6"/>
                <c:pt idx="0">
                  <c:v>Australia</c:v>
                </c:pt>
                <c:pt idx="1">
                  <c:v>Canada</c:v>
                </c:pt>
                <c:pt idx="2">
                  <c:v>India</c:v>
                </c:pt>
                <c:pt idx="3">
                  <c:v>New Zealand</c:v>
                </c:pt>
                <c:pt idx="4">
                  <c:v>UK</c:v>
                </c:pt>
                <c:pt idx="5">
                  <c:v>USA</c:v>
                </c:pt>
              </c:strCache>
            </c:strRef>
          </c:cat>
          <c:val>
            <c:numRef>
              <c:f>'Business KPI'!$B$49:$B$55</c:f>
              <c:numCache>
                <c:formatCode>General</c:formatCode>
                <c:ptCount val="6"/>
                <c:pt idx="0">
                  <c:v>7804625.5</c:v>
                </c:pt>
                <c:pt idx="1">
                  <c:v>2658602.25</c:v>
                </c:pt>
                <c:pt idx="2">
                  <c:v>10393677</c:v>
                </c:pt>
                <c:pt idx="3">
                  <c:v>5392820.25</c:v>
                </c:pt>
                <c:pt idx="4">
                  <c:v>10541805.75</c:v>
                </c:pt>
                <c:pt idx="5">
                  <c:v>7896249</c:v>
                </c:pt>
              </c:numCache>
            </c:numRef>
          </c:val>
          <c:extLst>
            <c:ext xmlns:c16="http://schemas.microsoft.com/office/drawing/2014/chart" uri="{C3380CC4-5D6E-409C-BE32-E72D297353CC}">
              <c16:uniqueId val="{00000000-68F3-4F2D-8999-9DFCCEC9C8A8}"/>
            </c:ext>
          </c:extLst>
        </c:ser>
        <c:dLbls>
          <c:showLegendKey val="0"/>
          <c:showVal val="0"/>
          <c:showCatName val="0"/>
          <c:showSerName val="0"/>
          <c:showPercent val="0"/>
          <c:showBubbleSize val="0"/>
        </c:dLbls>
        <c:gapWidth val="133"/>
        <c:gapDepth val="126"/>
        <c:shape val="box"/>
        <c:axId val="1737016399"/>
        <c:axId val="1737017839"/>
        <c:axId val="0"/>
      </c:bar3DChart>
      <c:catAx>
        <c:axId val="173701639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737017839"/>
        <c:crosses val="autoZero"/>
        <c:auto val="1"/>
        <c:lblAlgn val="ctr"/>
        <c:lblOffset val="100"/>
        <c:noMultiLvlLbl val="0"/>
      </c:catAx>
      <c:valAx>
        <c:axId val="173701783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737016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060">
        <a:alpha val="75000"/>
      </a:srgbClr>
    </a:solidFill>
    <a:ln w="9525" cap="flat" cmpd="sng" algn="ctr">
      <a:solidFill>
        <a:schemeClr val="tx1">
          <a:alpha val="74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[chocalate sales Analysis Project.xlsx]Business KPI!region wise revenue</c:name>
    <c:fmtId val="2"/>
  </c:pivotSource>
  <c:chart>
    <c:title>
      <c:tx>
        <c:rich>
          <a:bodyPr rot="0" spcFirstLastPara="1" vertOverflow="ellipsis" vert="horz" wrap="square" anchor="ctr" anchorCtr="1"/>
          <a:lstStyle/>
          <a:p>
            <a:pPr>
              <a:defRPr lang="en-US" sz="1200" b="0" i="0" u="none" strike="noStrike" kern="1200" spc="0" baseline="0">
                <a:solidFill>
                  <a:schemeClr val="bg1">
                    <a:lumMod val="95000"/>
                  </a:schemeClr>
                </a:solidFill>
                <a:latin typeface="+mn-lt"/>
                <a:ea typeface="+mn-ea"/>
                <a:cs typeface="+mn-cs"/>
              </a:defRPr>
            </a:pPr>
            <a:r>
              <a:rPr lang="en-US"/>
              <a:t>Region Wise Average</a:t>
            </a:r>
            <a:r>
              <a:rPr lang="en-US" baseline="0"/>
              <a:t> Sales</a:t>
            </a:r>
          </a:p>
          <a:p>
            <a:pPr>
              <a:defRPr/>
            </a:pP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'Business KPI'!$E$48</c:f>
              <c:strCache>
                <c:ptCount val="1"/>
                <c:pt idx="0">
                  <c:v>Total</c:v>
                </c:pt>
              </c:strCache>
            </c:strRef>
          </c:tx>
          <c:spPr>
            <a:solidFill>
              <a:schemeClr val="accent2">
                <a:lumMod val="75000"/>
              </a:schemeClr>
            </a:solidFill>
            <a:ln>
              <a:noFill/>
            </a:ln>
            <a:effectLst/>
            <a:sp3d/>
          </c:spPr>
          <c:invertIfNegative val="0"/>
          <c:cat>
            <c:strRef>
              <c:f>'Business KPI'!$D$49:$D$52</c:f>
              <c:strCache>
                <c:ptCount val="3"/>
                <c:pt idx="0">
                  <c:v>Americas</c:v>
                </c:pt>
                <c:pt idx="1">
                  <c:v>APAC</c:v>
                </c:pt>
                <c:pt idx="2">
                  <c:v>Europe</c:v>
                </c:pt>
              </c:strCache>
            </c:strRef>
          </c:cat>
          <c:val>
            <c:numRef>
              <c:f>'Business KPI'!$E$49:$E$52</c:f>
              <c:numCache>
                <c:formatCode>General</c:formatCode>
                <c:ptCount val="3"/>
                <c:pt idx="0">
                  <c:v>5566.9046677215192</c:v>
                </c:pt>
                <c:pt idx="1">
                  <c:v>5691.4650784077203</c:v>
                </c:pt>
                <c:pt idx="2">
                  <c:v>5655.4751877682402</c:v>
                </c:pt>
              </c:numCache>
            </c:numRef>
          </c:val>
          <c:extLst>
            <c:ext xmlns:c16="http://schemas.microsoft.com/office/drawing/2014/chart" uri="{C3380CC4-5D6E-409C-BE32-E72D297353CC}">
              <c16:uniqueId val="{00000000-DACA-441E-83B5-4A5C0E1959D7}"/>
            </c:ext>
          </c:extLst>
        </c:ser>
        <c:dLbls>
          <c:showLegendKey val="0"/>
          <c:showVal val="0"/>
          <c:showCatName val="0"/>
          <c:showSerName val="0"/>
          <c:showPercent val="0"/>
          <c:showBubbleSize val="0"/>
        </c:dLbls>
        <c:gapWidth val="150"/>
        <c:shape val="box"/>
        <c:axId val="1376278015"/>
        <c:axId val="1376276095"/>
        <c:axId val="0"/>
      </c:bar3DChart>
      <c:catAx>
        <c:axId val="13762780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lumMod val="95000"/>
                  </a:schemeClr>
                </a:solidFill>
                <a:latin typeface="+mn-lt"/>
                <a:ea typeface="+mn-ea"/>
                <a:cs typeface="+mn-cs"/>
              </a:defRPr>
            </a:pPr>
            <a:endParaRPr lang="en-US"/>
          </a:p>
        </c:txPr>
        <c:crossAx val="1376276095"/>
        <c:crosses val="autoZero"/>
        <c:auto val="1"/>
        <c:lblAlgn val="ctr"/>
        <c:lblOffset val="100"/>
        <c:noMultiLvlLbl val="0"/>
      </c:catAx>
      <c:valAx>
        <c:axId val="1376276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lumMod val="95000"/>
                  </a:schemeClr>
                </a:solidFill>
                <a:latin typeface="+mn-lt"/>
                <a:ea typeface="+mn-ea"/>
                <a:cs typeface="+mn-cs"/>
              </a:defRPr>
            </a:pPr>
            <a:endParaRPr lang="en-US"/>
          </a:p>
        </c:txPr>
        <c:crossAx val="1376278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060">
        <a:alpha val="75000"/>
      </a:srgbClr>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lang="en-US" sz="1000" b="0" i="0" u="none" strike="noStrike" kern="1200" baseline="0">
          <a:solidFill>
            <a:schemeClr val="bg1">
              <a:lumMod val="9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[chocalate sales Analysis Project.xlsx]Business KPI!Month wise revenue</c:name>
    <c:fmtId val="2"/>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US"/>
              <a:t>Month</a:t>
            </a:r>
            <a:r>
              <a:rPr lang="en-US" baseline="0"/>
              <a:t> wise Total sales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7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'Business KPI'!$B$58</c:f>
              <c:strCache>
                <c:ptCount val="1"/>
                <c:pt idx="0">
                  <c:v>Total</c:v>
                </c:pt>
              </c:strCache>
            </c:strRef>
          </c:tx>
          <c:spPr>
            <a:ln w="28575" cap="rnd">
              <a:solidFill>
                <a:schemeClr val="accent2">
                  <a:lumMod val="75000"/>
                </a:schemeClr>
              </a:solidFill>
              <a:round/>
            </a:ln>
            <a:effectLst/>
          </c:spPr>
          <c:marker>
            <c:symbol val="circle"/>
            <c:size val="5"/>
            <c:spPr>
              <a:solidFill>
                <a:schemeClr val="accent1"/>
              </a:solidFill>
              <a:ln w="9525">
                <a:solidFill>
                  <a:schemeClr val="accent1"/>
                </a:solidFill>
              </a:ln>
              <a:effectLst/>
            </c:spPr>
          </c:marker>
          <c:cat>
            <c:strRef>
              <c:f>'Business KPI'!$A$59:$A$71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'Business KPI'!$B$59:$B$71</c:f>
              <c:numCache>
                <c:formatCode>General</c:formatCode>
                <c:ptCount val="12"/>
                <c:pt idx="0">
                  <c:v>4716753.75</c:v>
                </c:pt>
                <c:pt idx="1">
                  <c:v>5306971.5</c:v>
                </c:pt>
                <c:pt idx="2">
                  <c:v>2619222.75</c:v>
                </c:pt>
                <c:pt idx="3">
                  <c:v>2551144.5</c:v>
                </c:pt>
                <c:pt idx="4">
                  <c:v>3394120.5</c:v>
                </c:pt>
                <c:pt idx="5">
                  <c:v>4216414.5</c:v>
                </c:pt>
                <c:pt idx="6">
                  <c:v>5267378.25</c:v>
                </c:pt>
                <c:pt idx="7">
                  <c:v>3855753</c:v>
                </c:pt>
                <c:pt idx="8">
                  <c:v>4202284.5</c:v>
                </c:pt>
                <c:pt idx="9">
                  <c:v>2457110.25</c:v>
                </c:pt>
                <c:pt idx="10">
                  <c:v>2934983.25</c:v>
                </c:pt>
                <c:pt idx="11">
                  <c:v>3165643</c:v>
                </c:pt>
              </c:numCache>
            </c:numRef>
          </c:val>
          <c:smooth val="0"/>
          <c:extLst>
            <c:ext xmlns:c16="http://schemas.microsoft.com/office/drawing/2014/chart" uri="{C3380CC4-5D6E-409C-BE32-E72D297353CC}">
              <c16:uniqueId val="{00000000-5BFF-448C-AD5B-1F34A670AFC8}"/>
            </c:ext>
          </c:extLst>
        </c:ser>
        <c:dLbls>
          <c:showLegendKey val="0"/>
          <c:showVal val="0"/>
          <c:showCatName val="0"/>
          <c:showSerName val="0"/>
          <c:showPercent val="0"/>
          <c:showBubbleSize val="0"/>
        </c:dLbls>
        <c:marker val="1"/>
        <c:smooth val="0"/>
        <c:axId val="1923037183"/>
        <c:axId val="1923037663"/>
      </c:lineChart>
      <c:catAx>
        <c:axId val="192303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923037663"/>
        <c:crosses val="autoZero"/>
        <c:auto val="1"/>
        <c:lblAlgn val="ctr"/>
        <c:lblOffset val="100"/>
        <c:noMultiLvlLbl val="0"/>
      </c:catAx>
      <c:valAx>
        <c:axId val="1923037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923037183"/>
        <c:crosses val="autoZero"/>
        <c:crossBetween val="between"/>
      </c:valAx>
      <c:spPr>
        <a:noFill/>
        <a:ln>
          <a:noFill/>
        </a:ln>
        <a:effectLst>
          <a:glow rad="711200">
            <a:schemeClr val="bg1">
              <a:lumMod val="8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060">
        <a:alpha val="75000"/>
      </a:srgbClr>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[chocalate sales Analysis Project.xlsx]Business KPI!Product wise revenue</c:name>
    <c:fmtId val="2"/>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US"/>
              <a:t>Product</a:t>
            </a:r>
            <a:r>
              <a:rPr lang="en-US" baseline="0"/>
              <a:t> cont % in Revenue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overflow" horzOverflow="overflow" vert="horz" wrap="square" lIns="36576" tIns="18288" rIns="36576" bIns="18288" anchor="ctr" anchorCtr="1">
              <a:spAutoFit/>
            </a:bodyPr>
            <a:lstStyle/>
            <a:p>
              <a:pPr>
                <a:defRPr sz="900" b="0" i="0" u="none" strike="noStrike" kern="1200" baseline="0">
                  <a:solidFill>
                    <a:schemeClr val="bg1">
                      <a:lumMod val="95000"/>
                    </a:schemeClr>
                  </a:solidFill>
                  <a:effectLst/>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AE281E"/>
          </a:solidFill>
          <a:ln w="19050">
            <a:solidFill>
              <a:schemeClr val="lt1"/>
            </a:solidFill>
          </a:ln>
          <a:effectLst/>
        </c:spPr>
      </c:pivotFmt>
      <c:pivotFmt>
        <c:idx val="9"/>
        <c:spPr>
          <a:solidFill>
            <a:srgbClr val="00B050"/>
          </a:solidFill>
          <a:ln w="19050">
            <a:solidFill>
              <a:schemeClr val="lt1"/>
            </a:solidFill>
          </a:ln>
          <a:effectLst/>
        </c:spPr>
      </c:pivotFmt>
      <c:pivotFmt>
        <c:idx val="10"/>
        <c:spPr>
          <a:solidFill>
            <a:srgbClr val="FF0000">
              <a:alpha val="90000"/>
            </a:srgbClr>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11049854672549833"/>
          <c:y val="0.35804362370976628"/>
          <c:w val="0.48935354604711245"/>
          <c:h val="0.54150951535508229"/>
        </c:manualLayout>
      </c:layout>
      <c:pieChart>
        <c:varyColors val="1"/>
        <c:ser>
          <c:idx val="0"/>
          <c:order val="0"/>
          <c:tx>
            <c:strRef>
              <c:f>'Business KPI'!$B$75</c:f>
              <c:strCache>
                <c:ptCount val="1"/>
                <c:pt idx="0">
                  <c:v>Total</c:v>
                </c:pt>
              </c:strCache>
            </c:strRef>
          </c:tx>
          <c:dPt>
            <c:idx val="0"/>
            <c:bubble3D val="0"/>
            <c:spPr>
              <a:solidFill>
                <a:srgbClr val="AE281E"/>
              </a:solidFill>
              <a:ln w="19050">
                <a:solidFill>
                  <a:schemeClr val="lt1"/>
                </a:solidFill>
              </a:ln>
              <a:effectLst/>
            </c:spPr>
            <c:extLst>
              <c:ext xmlns:c16="http://schemas.microsoft.com/office/drawing/2014/chart" uri="{C3380CC4-5D6E-409C-BE32-E72D297353CC}">
                <c16:uniqueId val="{00000001-21DA-42CF-AE46-6CB3C4879DE0}"/>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21DA-42CF-AE46-6CB3C4879DE0}"/>
              </c:ext>
            </c:extLst>
          </c:dPt>
          <c:dPt>
            <c:idx val="2"/>
            <c:bubble3D val="0"/>
            <c:spPr>
              <a:solidFill>
                <a:srgbClr val="FF0000">
                  <a:alpha val="90000"/>
                </a:srgbClr>
              </a:solidFill>
              <a:ln w="19050">
                <a:solidFill>
                  <a:schemeClr val="lt1"/>
                </a:solidFill>
              </a:ln>
              <a:effectLst/>
            </c:spPr>
            <c:extLst>
              <c:ext xmlns:c16="http://schemas.microsoft.com/office/drawing/2014/chart" uri="{C3380CC4-5D6E-409C-BE32-E72D297353CC}">
                <c16:uniqueId val="{00000005-21DA-42CF-AE46-6CB3C4879DE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1DA-42CF-AE46-6CB3C4879DE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1DA-42CF-AE46-6CB3C4879DE0}"/>
              </c:ext>
            </c:extLst>
          </c:dPt>
          <c:dLbls>
            <c:spPr>
              <a:noFill/>
              <a:ln>
                <a:solidFill>
                  <a:sysClr val="windowText" lastClr="000000">
                    <a:lumMod val="25000"/>
                    <a:lumOff val="75000"/>
                  </a:sysClr>
                </a:solidFill>
              </a:ln>
              <a:effectLst/>
            </c:spPr>
            <c:txPr>
              <a:bodyPr rot="0" spcFirstLastPara="1" vertOverflow="overflow" horzOverflow="overflow" vert="horz" wrap="square" lIns="36576" tIns="18288" rIns="36576" bIns="18288" anchor="ctr" anchorCtr="1">
                <a:spAutoFit/>
              </a:bodyPr>
              <a:lstStyle/>
              <a:p>
                <a:pPr>
                  <a:defRPr sz="900" b="0" i="0" u="none" strike="noStrike" kern="1200" baseline="0">
                    <a:solidFill>
                      <a:schemeClr val="bg1">
                        <a:lumMod val="95000"/>
                      </a:schemeClr>
                    </a:solidFill>
                    <a:effectLst/>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'Business KPI'!$A$76:$A$81</c:f>
              <c:strCache>
                <c:ptCount val="5"/>
                <c:pt idx="0">
                  <c:v>85% Dark Bars</c:v>
                </c:pt>
                <c:pt idx="1">
                  <c:v>Manuka Honey Choco</c:v>
                </c:pt>
                <c:pt idx="2">
                  <c:v>Peanut Butter Cubes</c:v>
                </c:pt>
                <c:pt idx="3">
                  <c:v>Raspberry Choco</c:v>
                </c:pt>
                <c:pt idx="4">
                  <c:v>Spicy Special Slims</c:v>
                </c:pt>
              </c:strCache>
            </c:strRef>
          </c:cat>
          <c:val>
            <c:numRef>
              <c:f>'Business KPI'!$B$76:$B$81</c:f>
              <c:numCache>
                <c:formatCode>General</c:formatCode>
                <c:ptCount val="5"/>
                <c:pt idx="0">
                  <c:v>3146692.5</c:v>
                </c:pt>
                <c:pt idx="1">
                  <c:v>3495795.75</c:v>
                </c:pt>
                <c:pt idx="2">
                  <c:v>3745316.25</c:v>
                </c:pt>
                <c:pt idx="3">
                  <c:v>3283098.75</c:v>
                </c:pt>
                <c:pt idx="4">
                  <c:v>2981648.25</c:v>
                </c:pt>
              </c:numCache>
            </c:numRef>
          </c:val>
          <c:extLst>
            <c:ext xmlns:c16="http://schemas.microsoft.com/office/drawing/2014/chart" uri="{C3380CC4-5D6E-409C-BE32-E72D297353CC}">
              <c16:uniqueId val="{0000000A-21DA-42CF-AE46-6CB3C4879DE0}"/>
            </c:ext>
          </c:extLst>
        </c:ser>
        <c:dLbls>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060">
        <a:alpha val="75000"/>
      </a:srgbClr>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[chocalate sales Analysis Project.xlsx]Business KPI!Sales person wise revenue</c:name>
    <c:fmtId val="2"/>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US"/>
              <a:t>salesperson Cont% in Revenue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99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AE281E"/>
          </a:solidFill>
          <a:ln w="19050">
            <a:solidFill>
              <a:schemeClr val="lt1"/>
            </a:solidFill>
          </a:ln>
          <a:effectLst/>
        </c:spPr>
        <c:dLbl>
          <c:idx val="0"/>
          <c:layout>
            <c:manualLayout>
              <c:x val="4.7222222222222221E-2"/>
              <c:y val="-6.944444444444444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4.4444444444444446E-2"/>
              <c:y val="4.1666666666666664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00B050"/>
          </a:solidFill>
          <a:ln w="19050">
            <a:solidFill>
              <a:schemeClr val="lt1"/>
            </a:solidFill>
          </a:ln>
          <a:effectLst/>
        </c:spPr>
        <c:dLbl>
          <c:idx val="0"/>
          <c:layout>
            <c:manualLayout>
              <c:x val="0"/>
              <c:y val="9.2592592592592587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F7EDF7"/>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7.5000000000000011E-2"/>
              <c:y val="1.388888888888888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3.888888888888889E-2"/>
              <c:y val="-8.3333333333333329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F7EDF7"/>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6325694629848919"/>
          <c:y val="0.39744958683306697"/>
          <c:w val="0.42067028795359718"/>
          <c:h val="0.50767716870132962"/>
        </c:manualLayout>
      </c:layout>
      <c:doughnutChart>
        <c:varyColors val="1"/>
        <c:ser>
          <c:idx val="0"/>
          <c:order val="0"/>
          <c:tx>
            <c:strRef>
              <c:f>'Business KPI'!$B$84</c:f>
              <c:strCache>
                <c:ptCount val="1"/>
                <c:pt idx="0">
                  <c:v>Total</c:v>
                </c:pt>
              </c:strCache>
            </c:strRef>
          </c:tx>
          <c:dPt>
            <c:idx val="0"/>
            <c:bubble3D val="0"/>
            <c:spPr>
              <a:solidFill>
                <a:srgbClr val="AE281E"/>
              </a:solidFill>
              <a:ln w="19050">
                <a:solidFill>
                  <a:schemeClr val="lt1"/>
                </a:solidFill>
              </a:ln>
              <a:effectLst/>
            </c:spPr>
            <c:extLst>
              <c:ext xmlns:c16="http://schemas.microsoft.com/office/drawing/2014/chart" uri="{C3380CC4-5D6E-409C-BE32-E72D297353CC}">
                <c16:uniqueId val="{00000001-A70A-4865-A889-55E90206FE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0A-4865-A889-55E90206FEF2}"/>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A70A-4865-A889-55E90206FEF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70A-4865-A889-55E90206FEF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70A-4865-A889-55E90206FEF2}"/>
              </c:ext>
            </c:extLst>
          </c:dPt>
          <c:dLbls>
            <c:dLbl>
              <c:idx val="0"/>
              <c:layout>
                <c:manualLayout>
                  <c:x val="4.7222222222222221E-2"/>
                  <c:y val="-6.944444444444444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A70A-4865-A889-55E90206FEF2}"/>
                </c:ext>
              </c:extLst>
            </c:dLbl>
            <c:dLbl>
              <c:idx val="1"/>
              <c:layout>
                <c:manualLayout>
                  <c:x val="4.4444444444444446E-2"/>
                  <c:y val="4.1666666666666664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A70A-4865-A889-55E90206FEF2}"/>
                </c:ext>
              </c:extLst>
            </c:dLbl>
            <c:dLbl>
              <c:idx val="2"/>
              <c:layout>
                <c:manualLayout>
                  <c:x val="0"/>
                  <c:y val="9.2592592592592587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F7EDF7"/>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A70A-4865-A889-55E90206FEF2}"/>
                </c:ext>
              </c:extLst>
            </c:dLbl>
            <c:dLbl>
              <c:idx val="3"/>
              <c:layout>
                <c:manualLayout>
                  <c:x val="-7.5000000000000011E-2"/>
                  <c:y val="1.388888888888888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A70A-4865-A889-55E90206FEF2}"/>
                </c:ext>
              </c:extLst>
            </c:dLbl>
            <c:dLbl>
              <c:idx val="4"/>
              <c:layout>
                <c:manualLayout>
                  <c:x val="-3.888888888888889E-2"/>
                  <c:y val="-8.3333333333333329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F7EDF7"/>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A70A-4865-A889-55E90206FEF2}"/>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990000"/>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'Business KPI'!$A$85:$A$90</c:f>
              <c:strCache>
                <c:ptCount val="5"/>
                <c:pt idx="0">
                  <c:v>Barr Faughny</c:v>
                </c:pt>
                <c:pt idx="1">
                  <c:v>Brien Boise</c:v>
                </c:pt>
                <c:pt idx="2">
                  <c:v>Ches Bonnell</c:v>
                </c:pt>
                <c:pt idx="3">
                  <c:v>Dennison Crosswaite</c:v>
                </c:pt>
                <c:pt idx="4">
                  <c:v>Marney O'Breen</c:v>
                </c:pt>
              </c:strCache>
            </c:strRef>
          </c:cat>
          <c:val>
            <c:numRef>
              <c:f>'Business KPI'!$B$85:$B$90</c:f>
              <c:numCache>
                <c:formatCode>General</c:formatCode>
                <c:ptCount val="5"/>
                <c:pt idx="0">
                  <c:v>3659736.25</c:v>
                </c:pt>
                <c:pt idx="1">
                  <c:v>2808069.75</c:v>
                </c:pt>
                <c:pt idx="2">
                  <c:v>3149221.5</c:v>
                </c:pt>
                <c:pt idx="3">
                  <c:v>2630756.25</c:v>
                </c:pt>
                <c:pt idx="4">
                  <c:v>2496078</c:v>
                </c:pt>
              </c:numCache>
            </c:numRef>
          </c:val>
          <c:extLst>
            <c:ext xmlns:c16="http://schemas.microsoft.com/office/drawing/2014/chart" uri="{C3380CC4-5D6E-409C-BE32-E72D297353CC}">
              <c16:uniqueId val="{0000000A-A70A-4865-A889-55E90206FEF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060">
        <a:alpha val="75000"/>
      </a:srgbClr>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[chocalate sales Analysis Project.xlsx]Time inteligence &amp; trend analys!PivotTable15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35870516185476"/>
          <c:y val="0.2401367016622922"/>
          <c:w val="0.67125196850393698"/>
          <c:h val="0.46043708078156897"/>
        </c:manualLayout>
      </c:layout>
      <c:lineChart>
        <c:grouping val="standard"/>
        <c:varyColors val="0"/>
        <c:ser>
          <c:idx val="0"/>
          <c:order val="0"/>
          <c:tx>
            <c:strRef>
              <c:f>'Time inteligence &amp; trend analys'!$B$14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'Time inteligence &amp; trend analys'!$A$15:$A$29</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pt idx="12">
                    <c:v>2024</c:v>
                  </c:pt>
                </c:lvl>
              </c:multiLvlStrCache>
            </c:multiLvlStrRef>
          </c:cat>
          <c:val>
            <c:numRef>
              <c:f>'Time inteligence &amp; trend analys'!$B$15:$B$29</c:f>
              <c:numCache>
                <c:formatCode>General</c:formatCode>
                <c:ptCount val="13"/>
                <c:pt idx="0">
                  <c:v>2347787.25</c:v>
                </c:pt>
                <c:pt idx="1">
                  <c:v>2409520.5</c:v>
                </c:pt>
                <c:pt idx="2">
                  <c:v>1206888.75</c:v>
                </c:pt>
                <c:pt idx="3">
                  <c:v>1216109.25</c:v>
                </c:pt>
                <c:pt idx="4">
                  <c:v>1573814.25</c:v>
                </c:pt>
                <c:pt idx="5">
                  <c:v>2171277</c:v>
                </c:pt>
                <c:pt idx="6">
                  <c:v>2456489.25</c:v>
                </c:pt>
                <c:pt idx="7">
                  <c:v>1864275.75</c:v>
                </c:pt>
                <c:pt idx="8">
                  <c:v>1950552</c:v>
                </c:pt>
                <c:pt idx="9">
                  <c:v>2440091.25</c:v>
                </c:pt>
                <c:pt idx="10">
                  <c:v>2934983.25</c:v>
                </c:pt>
                <c:pt idx="11">
                  <c:v>3165643</c:v>
                </c:pt>
                <c:pt idx="12">
                  <c:v>18950348.25</c:v>
                </c:pt>
              </c:numCache>
            </c:numRef>
          </c:val>
          <c:smooth val="0"/>
          <c:extLst>
            <c:ext xmlns:c16="http://schemas.microsoft.com/office/drawing/2014/chart" uri="{C3380CC4-5D6E-409C-BE32-E72D297353CC}">
              <c16:uniqueId val="{00000000-BDED-46E8-80F5-64EC94BD4E29}"/>
            </c:ext>
          </c:extLst>
        </c:ser>
        <c:dLbls>
          <c:showLegendKey val="0"/>
          <c:showVal val="0"/>
          <c:showCatName val="0"/>
          <c:showSerName val="0"/>
          <c:showPercent val="0"/>
          <c:showBubbleSize val="0"/>
        </c:dLbls>
        <c:marker val="1"/>
        <c:smooth val="0"/>
        <c:axId val="843987680"/>
        <c:axId val="843971840"/>
      </c:lineChart>
      <c:catAx>
        <c:axId val="84398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971840"/>
        <c:crosses val="autoZero"/>
        <c:auto val="1"/>
        <c:lblAlgn val="ctr"/>
        <c:lblOffset val="100"/>
        <c:noMultiLvlLbl val="0"/>
      </c:catAx>
      <c:valAx>
        <c:axId val="84397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987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[chocalate sales Analysis Project.xlsx]Time inteligence &amp; trend analys!PivotTable17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inteligence &amp; trend analys'!$B$53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'Time inteligence &amp; trend analys'!$A$54:$A$66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 inteligence &amp; trend analys'!$B$54:$B$66</c:f>
              <c:numCache>
                <c:formatCode>General</c:formatCode>
                <c:ptCount val="12"/>
                <c:pt idx="0">
                  <c:v>4716753.75</c:v>
                </c:pt>
                <c:pt idx="1">
                  <c:v>5306971.5</c:v>
                </c:pt>
                <c:pt idx="2">
                  <c:v>2619222.75</c:v>
                </c:pt>
                <c:pt idx="3">
                  <c:v>2551144.5</c:v>
                </c:pt>
                <c:pt idx="4">
                  <c:v>3394120.5</c:v>
                </c:pt>
                <c:pt idx="5">
                  <c:v>4216414.5</c:v>
                </c:pt>
                <c:pt idx="6">
                  <c:v>5267378.25</c:v>
                </c:pt>
                <c:pt idx="7">
                  <c:v>3855753</c:v>
                </c:pt>
                <c:pt idx="8">
                  <c:v>4202284.5</c:v>
                </c:pt>
                <c:pt idx="9">
                  <c:v>2457110.25</c:v>
                </c:pt>
                <c:pt idx="10">
                  <c:v>2934983.25</c:v>
                </c:pt>
                <c:pt idx="11">
                  <c:v>3165643</c:v>
                </c:pt>
              </c:numCache>
            </c:numRef>
          </c:val>
          <c:smooth val="0"/>
          <c:extLst>
            <c:ext xmlns:c16="http://schemas.microsoft.com/office/drawing/2014/chart" uri="{C3380CC4-5D6E-409C-BE32-E72D297353CC}">
              <c16:uniqueId val="{00000000-091A-4CC8-8BB0-85E5C13CBF6C}"/>
            </c:ext>
          </c:extLst>
        </c:ser>
        <c:dLbls>
          <c:showLegendKey val="0"/>
          <c:showVal val="0"/>
          <c:showCatName val="0"/>
          <c:showSerName val="0"/>
          <c:showPercent val="0"/>
          <c:showBubbleSize val="0"/>
        </c:dLbls>
        <c:marker val="1"/>
        <c:smooth val="0"/>
        <c:axId val="839614864"/>
        <c:axId val="839615344"/>
      </c:lineChart>
      <c:catAx>
        <c:axId val="83961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615344"/>
        <c:crosses val="autoZero"/>
        <c:auto val="1"/>
        <c:lblAlgn val="ctr"/>
        <c:lblOffset val="100"/>
        <c:noMultiLvlLbl val="0"/>
      </c:catAx>
      <c:valAx>
        <c:axId val="839615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61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[chocalate sales Analysis Project.xlsx]Time inteligence &amp; trend analys!PivotTable18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'Time inteligence &amp; trend analys'!$B$69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8D-45A1-AC34-4E45D340A6A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8D-45A1-AC34-4E45D340A6A2}"/>
              </c:ext>
            </c:extLst>
          </c:dPt>
          <c:cat>
            <c:strRef>
              <c:f>'Time inteligence &amp; trend analys'!$A$70:$A$72</c:f>
              <c:strCache>
                <c:ptCount val="2"/>
                <c:pt idx="0">
                  <c:v>2023</c:v>
                </c:pt>
                <c:pt idx="1">
                  <c:v>2024</c:v>
                </c:pt>
              </c:strCache>
            </c:strRef>
          </c:cat>
          <c:val>
            <c:numRef>
              <c:f>'Time inteligence &amp; trend analys'!$B$70:$B$72</c:f>
              <c:numCache>
                <c:formatCode>General</c:formatCode>
                <c:ptCount val="2"/>
                <c:pt idx="0">
                  <c:v>25737431.5</c:v>
                </c:pt>
                <c:pt idx="1">
                  <c:v>18950348.25</c:v>
                </c:pt>
              </c:numCache>
            </c:numRef>
          </c:val>
          <c:extLst>
            <c:ext xmlns:c16="http://schemas.microsoft.com/office/drawing/2014/chart" uri="{C3380CC4-5D6E-409C-BE32-E72D297353CC}">
              <c16:uniqueId val="{00000000-3E2C-4437-84B1-978EDA4296C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Geo &amp; Region Analysis'!A1"/><Relationship Id="rId3" Type="http://schemas.openxmlformats.org/officeDocument/2006/relationships/chart" Target="../charts/chart3.xml"/><Relationship Id="rId7" Type="http://schemas.openxmlformats.org/officeDocument/2006/relationships/hyperlink" Target="#'Salesperson performance analysi'!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product level Analysis'!A1"/><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hyperlink" Target="#'Time inteligence &amp; trend analys'!A1"/></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87648</xdr:colOff>
      <xdr:row>0</xdr:row>
      <xdr:rowOff>61253</xdr:rowOff>
    </xdr:from>
    <xdr:to>
      <xdr:col>7</xdr:col>
      <xdr:colOff>114760</xdr:colOff>
      <xdr:row>3</xdr:row>
      <xdr:rowOff>132691</xdr:rowOff>
    </xdr:to>
    <xdr:sp macro="" textlink="">
      <xdr:nvSpPr>
        <xdr:cNvPr id="2" name="Rectangle: Rounded Corners 1">
          <a:extLst>
            <a:ext uri="{FF2B5EF4-FFF2-40B4-BE49-F238E27FC236}">
              <a16:creationId xmlns:a16="http://schemas.microsoft.com/office/drawing/2014/main" id="{332DC4F0-1065-4D9B-C69E-2BEDD037BCD1}"/>
            </a:ext>
          </a:extLst>
        </xdr:cNvPr>
        <xdr:cNvSpPr/>
      </xdr:nvSpPr>
      <xdr:spPr>
        <a:xfrm>
          <a:off x="87648" y="61253"/>
          <a:ext cx="4284672" cy="656709"/>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IN" sz="3200">
              <a:solidFill>
                <a:schemeClr val="accent2">
                  <a:lumMod val="40000"/>
                  <a:lumOff val="60000"/>
                </a:schemeClr>
              </a:solidFill>
            </a:rPr>
            <a:t>Chocalate sales Analysis</a:t>
          </a:r>
        </a:p>
        <a:p>
          <a:pPr algn="l"/>
          <a:endParaRPr lang="en-IN" sz="1100"/>
        </a:p>
      </xdr:txBody>
    </xdr:sp>
    <xdr:clientData/>
  </xdr:twoCellAnchor>
  <xdr:twoCellAnchor>
    <xdr:from>
      <xdr:col>7</xdr:col>
      <xdr:colOff>229519</xdr:colOff>
      <xdr:row>0</xdr:row>
      <xdr:rowOff>91808</xdr:rowOff>
    </xdr:from>
    <xdr:to>
      <xdr:col>9</xdr:col>
      <xdr:colOff>195091</xdr:colOff>
      <xdr:row>3</xdr:row>
      <xdr:rowOff>57380</xdr:rowOff>
    </xdr:to>
    <xdr:sp macro="" textlink="'Fixed KPI'!A5">
      <xdr:nvSpPr>
        <xdr:cNvPr id="3" name="Rectangle: Rounded Corners 2">
          <a:extLst>
            <a:ext uri="{FF2B5EF4-FFF2-40B4-BE49-F238E27FC236}">
              <a16:creationId xmlns:a16="http://schemas.microsoft.com/office/drawing/2014/main" id="{D1439EE0-492F-4B6C-6BC1-6BF05FF6EA60}"/>
            </a:ext>
          </a:extLst>
        </xdr:cNvPr>
        <xdr:cNvSpPr/>
      </xdr:nvSpPr>
      <xdr:spPr>
        <a:xfrm>
          <a:off x="4487079" y="91808"/>
          <a:ext cx="1182018" cy="550843"/>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r>
            <a:rPr lang="en-US" sz="1100" b="0" i="0" u="none" strike="noStrike">
              <a:solidFill>
                <a:schemeClr val="bg1">
                  <a:lumMod val="95000"/>
                </a:schemeClr>
              </a:solidFill>
              <a:latin typeface="Calibri"/>
              <a:ea typeface="Calibri"/>
              <a:cs typeface="Calibri"/>
            </a:rPr>
            <a:t>Total </a:t>
          </a:r>
          <a:r>
            <a:rPr lang="en-US" sz="1200" b="0" i="0" u="none" strike="noStrike">
              <a:solidFill>
                <a:schemeClr val="bg1">
                  <a:lumMod val="95000"/>
                </a:schemeClr>
              </a:solidFill>
              <a:latin typeface="Calibri"/>
              <a:ea typeface="Calibri"/>
              <a:cs typeface="Calibri"/>
            </a:rPr>
            <a:t>Revenue</a:t>
          </a:r>
          <a:endParaRPr lang="en-US" sz="1100" b="0" i="0" u="none" strike="noStrike">
            <a:solidFill>
              <a:schemeClr val="bg1">
                <a:lumMod val="95000"/>
              </a:schemeClr>
            </a:solidFill>
            <a:latin typeface="Calibri"/>
            <a:ea typeface="Calibri"/>
            <a:cs typeface="Calibri"/>
          </a:endParaRPr>
        </a:p>
        <a:p>
          <a:pPr algn="l"/>
          <a:fld id="{A2C54063-F339-4DC5-AC21-1BF0489866CF}" type="TxLink">
            <a:rPr lang="en-US" sz="1100" b="0" i="0" u="none" strike="noStrike">
              <a:solidFill>
                <a:schemeClr val="bg1">
                  <a:lumMod val="95000"/>
                </a:schemeClr>
              </a:solidFill>
              <a:latin typeface="Calibri"/>
              <a:ea typeface="Calibri"/>
              <a:cs typeface="Calibri"/>
            </a:rPr>
            <a:pPr algn="l"/>
            <a:t>44687779.75</a:t>
          </a:fld>
          <a:endParaRPr lang="en-US" sz="1100">
            <a:solidFill>
              <a:schemeClr val="bg1">
                <a:lumMod val="95000"/>
              </a:schemeClr>
            </a:solidFill>
          </a:endParaRPr>
        </a:p>
      </xdr:txBody>
    </xdr:sp>
    <xdr:clientData/>
  </xdr:twoCellAnchor>
  <xdr:twoCellAnchor>
    <xdr:from>
      <xdr:col>9</xdr:col>
      <xdr:colOff>355753</xdr:colOff>
      <xdr:row>0</xdr:row>
      <xdr:rowOff>103282</xdr:rowOff>
    </xdr:from>
    <xdr:to>
      <xdr:col>11</xdr:col>
      <xdr:colOff>321325</xdr:colOff>
      <xdr:row>3</xdr:row>
      <xdr:rowOff>68854</xdr:rowOff>
    </xdr:to>
    <xdr:sp macro="" textlink="'Business KPI'!C13">
      <xdr:nvSpPr>
        <xdr:cNvPr id="4" name="Rectangle: Rounded Corners 3">
          <a:extLst>
            <a:ext uri="{FF2B5EF4-FFF2-40B4-BE49-F238E27FC236}">
              <a16:creationId xmlns:a16="http://schemas.microsoft.com/office/drawing/2014/main" id="{B61F6015-AF5D-4305-A67E-EBECECD80DB3}"/>
            </a:ext>
          </a:extLst>
        </xdr:cNvPr>
        <xdr:cNvSpPr/>
      </xdr:nvSpPr>
      <xdr:spPr>
        <a:xfrm>
          <a:off x="5829759" y="103282"/>
          <a:ext cx="1182018" cy="550843"/>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r>
            <a:rPr lang="en-US" sz="1100" b="0" i="0" u="none" strike="noStrike">
              <a:solidFill>
                <a:schemeClr val="bg1">
                  <a:lumMod val="95000"/>
                </a:schemeClr>
              </a:solidFill>
              <a:latin typeface="Calibri"/>
              <a:ea typeface="Calibri"/>
              <a:cs typeface="Calibri"/>
            </a:rPr>
            <a:t>Total Boxes Sold</a:t>
          </a:r>
        </a:p>
        <a:p>
          <a:pPr algn="l"/>
          <a:r>
            <a:rPr lang="en-US" sz="1100" b="0" i="0" u="none" strike="noStrike">
              <a:solidFill>
                <a:schemeClr val="bg1">
                  <a:lumMod val="95000"/>
                </a:schemeClr>
              </a:solidFill>
              <a:latin typeface="Calibri"/>
              <a:ea typeface="Calibri"/>
              <a:cs typeface="Calibri"/>
            </a:rPr>
            <a:t>     </a:t>
          </a:r>
          <a:fld id="{860FF404-9D3E-4E88-BB43-CDF6FD4E5DB5}" type="TxLink">
            <a:rPr lang="en-US" sz="1100" b="0" i="0" u="none" strike="noStrike">
              <a:solidFill>
                <a:schemeClr val="bg1">
                  <a:lumMod val="95000"/>
                </a:schemeClr>
              </a:solidFill>
              <a:latin typeface="Calibri"/>
              <a:ea typeface="Calibri"/>
              <a:cs typeface="Calibri"/>
            </a:rPr>
            <a:pPr algn="l"/>
            <a:t>3784628</a:t>
          </a:fld>
          <a:endParaRPr lang="en-US" sz="1100">
            <a:solidFill>
              <a:schemeClr val="bg1">
                <a:lumMod val="95000"/>
              </a:schemeClr>
            </a:solidFill>
          </a:endParaRPr>
        </a:p>
      </xdr:txBody>
    </xdr:sp>
    <xdr:clientData/>
  </xdr:twoCellAnchor>
  <xdr:twoCellAnchor>
    <xdr:from>
      <xdr:col>16</xdr:col>
      <xdr:colOff>298374</xdr:colOff>
      <xdr:row>0</xdr:row>
      <xdr:rowOff>103283</xdr:rowOff>
    </xdr:from>
    <xdr:to>
      <xdr:col>18</xdr:col>
      <xdr:colOff>459037</xdr:colOff>
      <xdr:row>3</xdr:row>
      <xdr:rowOff>68855</xdr:rowOff>
    </xdr:to>
    <xdr:sp macro="" textlink="'Fixed KPI'!C5">
      <xdr:nvSpPr>
        <xdr:cNvPr id="5" name="Rectangle: Rounded Corners 4">
          <a:extLst>
            <a:ext uri="{FF2B5EF4-FFF2-40B4-BE49-F238E27FC236}">
              <a16:creationId xmlns:a16="http://schemas.microsoft.com/office/drawing/2014/main" id="{26DD5F1B-038E-4F80-A470-04764C4BA5E1}"/>
            </a:ext>
          </a:extLst>
        </xdr:cNvPr>
        <xdr:cNvSpPr/>
      </xdr:nvSpPr>
      <xdr:spPr>
        <a:xfrm>
          <a:off x="10029940" y="103283"/>
          <a:ext cx="1377109" cy="550843"/>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r>
            <a:rPr lang="en-US" sz="1100" b="0" i="0" u="none" strike="noStrike">
              <a:solidFill>
                <a:schemeClr val="bg1">
                  <a:lumMod val="95000"/>
                </a:schemeClr>
              </a:solidFill>
              <a:latin typeface="Calibri"/>
              <a:ea typeface="Calibri"/>
              <a:cs typeface="Calibri"/>
            </a:rPr>
            <a:t>Total cost</a:t>
          </a:r>
        </a:p>
        <a:p>
          <a:pPr algn="l"/>
          <a:fld id="{8D1E2B72-0DD8-4954-89E4-9E3F5F853745}" type="TxLink">
            <a:rPr lang="en-US" sz="1100" b="0" i="0" u="none" strike="noStrike">
              <a:solidFill>
                <a:schemeClr val="bg1">
                  <a:lumMod val="95000"/>
                </a:schemeClr>
              </a:solidFill>
              <a:latin typeface="Calibri"/>
              <a:ea typeface="Calibri"/>
              <a:cs typeface="Calibri"/>
            </a:rPr>
            <a:pPr algn="l"/>
            <a:t>24455813.25</a:t>
          </a:fld>
          <a:endParaRPr lang="en-US" sz="1100" b="0" i="0" u="none" strike="noStrike">
            <a:solidFill>
              <a:schemeClr val="bg1">
                <a:lumMod val="95000"/>
              </a:schemeClr>
            </a:solidFill>
            <a:latin typeface="Calibri"/>
            <a:ea typeface="Calibri"/>
            <a:cs typeface="Calibri"/>
          </a:endParaRPr>
        </a:p>
      </xdr:txBody>
    </xdr:sp>
    <xdr:clientData/>
  </xdr:twoCellAnchor>
  <xdr:twoCellAnchor>
    <xdr:from>
      <xdr:col>11</xdr:col>
      <xdr:colOff>447561</xdr:colOff>
      <xdr:row>0</xdr:row>
      <xdr:rowOff>103283</xdr:rowOff>
    </xdr:from>
    <xdr:to>
      <xdr:col>13</xdr:col>
      <xdr:colOff>550843</xdr:colOff>
      <xdr:row>3</xdr:row>
      <xdr:rowOff>68855</xdr:rowOff>
    </xdr:to>
    <xdr:sp macro="" textlink="'Business KPI'!E13">
      <xdr:nvSpPr>
        <xdr:cNvPr id="6" name="Rectangle: Rounded Corners 5">
          <a:extLst>
            <a:ext uri="{FF2B5EF4-FFF2-40B4-BE49-F238E27FC236}">
              <a16:creationId xmlns:a16="http://schemas.microsoft.com/office/drawing/2014/main" id="{A42F74AF-2F63-4D8B-BA1E-06BAA3A9A017}"/>
            </a:ext>
          </a:extLst>
        </xdr:cNvPr>
        <xdr:cNvSpPr/>
      </xdr:nvSpPr>
      <xdr:spPr>
        <a:xfrm>
          <a:off x="7138013" y="103283"/>
          <a:ext cx="1319728" cy="550843"/>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r>
            <a:rPr lang="en-US" sz="1100" b="0" i="0" u="none" strike="noStrike">
              <a:solidFill>
                <a:schemeClr val="bg1">
                  <a:lumMod val="95000"/>
                </a:schemeClr>
              </a:solidFill>
              <a:latin typeface="Calibri"/>
              <a:ea typeface="Calibri"/>
              <a:cs typeface="Calibri"/>
            </a:rPr>
            <a:t>Total Shipments</a:t>
          </a:r>
        </a:p>
        <a:p>
          <a:pPr algn="l"/>
          <a:r>
            <a:rPr lang="en-US" sz="1100" b="0" i="0" u="none" strike="noStrike">
              <a:solidFill>
                <a:schemeClr val="bg1">
                  <a:lumMod val="95000"/>
                </a:schemeClr>
              </a:solidFill>
              <a:latin typeface="Calibri"/>
              <a:ea typeface="Calibri"/>
              <a:cs typeface="Calibri"/>
            </a:rPr>
            <a:t>        </a:t>
          </a:r>
          <a:fld id="{5A566FB2-3167-43B3-9715-7FE30EF24711}" type="TxLink">
            <a:rPr lang="en-US" sz="1100" b="0" i="0" u="none" strike="noStrike">
              <a:solidFill>
                <a:schemeClr val="bg1">
                  <a:lumMod val="95000"/>
                </a:schemeClr>
              </a:solidFill>
              <a:latin typeface="Calibri"/>
              <a:ea typeface="Calibri"/>
              <a:cs typeface="Calibri"/>
            </a:rPr>
            <a:pPr algn="l"/>
            <a:t>7905</a:t>
          </a:fld>
          <a:endParaRPr lang="en-US" sz="1100">
            <a:solidFill>
              <a:schemeClr val="bg1">
                <a:lumMod val="95000"/>
              </a:schemeClr>
            </a:solidFill>
          </a:endParaRPr>
        </a:p>
      </xdr:txBody>
    </xdr:sp>
    <xdr:clientData/>
  </xdr:twoCellAnchor>
  <xdr:twoCellAnchor>
    <xdr:from>
      <xdr:col>0</xdr:col>
      <xdr:colOff>80333</xdr:colOff>
      <xdr:row>4</xdr:row>
      <xdr:rowOff>57380</xdr:rowOff>
    </xdr:from>
    <xdr:to>
      <xdr:col>3</xdr:col>
      <xdr:colOff>80332</xdr:colOff>
      <xdr:row>7</xdr:row>
      <xdr:rowOff>22951</xdr:rowOff>
    </xdr:to>
    <xdr:sp macro="" textlink="'Business KPI'!F42">
      <xdr:nvSpPr>
        <xdr:cNvPr id="7" name="Rectangle: Rounded Corners 6">
          <a:extLst>
            <a:ext uri="{FF2B5EF4-FFF2-40B4-BE49-F238E27FC236}">
              <a16:creationId xmlns:a16="http://schemas.microsoft.com/office/drawing/2014/main" id="{D2528774-EEEE-4796-A5CC-50A25360D860}"/>
            </a:ext>
          </a:extLst>
        </xdr:cNvPr>
        <xdr:cNvSpPr/>
      </xdr:nvSpPr>
      <xdr:spPr>
        <a:xfrm>
          <a:off x="80333" y="837741"/>
          <a:ext cx="1824668" cy="550843"/>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r>
            <a:rPr lang="en-US" sz="1100" b="0" i="0" u="none" strike="noStrike">
              <a:solidFill>
                <a:schemeClr val="bg1">
                  <a:lumMod val="95000"/>
                </a:schemeClr>
              </a:solidFill>
              <a:latin typeface="Calibri"/>
              <a:ea typeface="Calibri"/>
              <a:cs typeface="Calibri"/>
            </a:rPr>
            <a:t>Not Delivered Products</a:t>
          </a:r>
        </a:p>
        <a:p>
          <a:pPr algn="l"/>
          <a:r>
            <a:rPr lang="en-US" sz="1100" b="0" i="0" u="none" strike="noStrike">
              <a:solidFill>
                <a:schemeClr val="bg1">
                  <a:lumMod val="95000"/>
                </a:schemeClr>
              </a:solidFill>
              <a:latin typeface="Calibri"/>
              <a:ea typeface="Calibri"/>
              <a:cs typeface="Calibri"/>
            </a:rPr>
            <a:t>               </a:t>
          </a:r>
          <a:fld id="{0D7D1781-A960-4614-AEF1-F34641AB7C9D}" type="TxLink">
            <a:rPr lang="en-US" sz="1100" b="0" i="0" u="none" strike="noStrike">
              <a:solidFill>
                <a:schemeClr val="bg1">
                  <a:lumMod val="95000"/>
                </a:schemeClr>
              </a:solidFill>
              <a:latin typeface="Calibri"/>
              <a:ea typeface="Calibri"/>
              <a:cs typeface="Calibri"/>
            </a:rPr>
            <a:pPr algn="l"/>
            <a:t>1549</a:t>
          </a:fld>
          <a:endParaRPr lang="en-US" sz="1100">
            <a:solidFill>
              <a:schemeClr val="bg1">
                <a:lumMod val="95000"/>
              </a:schemeClr>
            </a:solidFill>
          </a:endParaRPr>
        </a:p>
      </xdr:txBody>
    </xdr:sp>
    <xdr:clientData/>
  </xdr:twoCellAnchor>
  <xdr:twoCellAnchor>
    <xdr:from>
      <xdr:col>3</xdr:col>
      <xdr:colOff>240994</xdr:colOff>
      <xdr:row>4</xdr:row>
      <xdr:rowOff>45904</xdr:rowOff>
    </xdr:from>
    <xdr:to>
      <xdr:col>6</xdr:col>
      <xdr:colOff>183615</xdr:colOff>
      <xdr:row>7</xdr:row>
      <xdr:rowOff>11475</xdr:rowOff>
    </xdr:to>
    <xdr:sp macro="" textlink="'Business KPI'!F41">
      <xdr:nvSpPr>
        <xdr:cNvPr id="8" name="Rectangle: Rounded Corners 7">
          <a:extLst>
            <a:ext uri="{FF2B5EF4-FFF2-40B4-BE49-F238E27FC236}">
              <a16:creationId xmlns:a16="http://schemas.microsoft.com/office/drawing/2014/main" id="{6BE88635-CD1B-448E-A0F5-C17FAF70660E}"/>
            </a:ext>
          </a:extLst>
        </xdr:cNvPr>
        <xdr:cNvSpPr/>
      </xdr:nvSpPr>
      <xdr:spPr>
        <a:xfrm>
          <a:off x="2065663" y="826265"/>
          <a:ext cx="1767289" cy="550843"/>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r>
            <a:rPr lang="en-US" sz="1100" b="0" i="0" u="none" strike="noStrike">
              <a:solidFill>
                <a:schemeClr val="bg1">
                  <a:lumMod val="95000"/>
                </a:schemeClr>
              </a:solidFill>
              <a:latin typeface="Calibri"/>
              <a:ea typeface="Calibri"/>
              <a:cs typeface="Calibri"/>
            </a:rPr>
            <a:t>Total Deliverd Products</a:t>
          </a:r>
        </a:p>
        <a:p>
          <a:pPr algn="l"/>
          <a:r>
            <a:rPr lang="en-US" sz="1100" b="0" i="0" u="none" strike="noStrike">
              <a:solidFill>
                <a:schemeClr val="bg1">
                  <a:lumMod val="95000"/>
                </a:schemeClr>
              </a:solidFill>
              <a:latin typeface="Calibri"/>
              <a:ea typeface="Calibri"/>
              <a:cs typeface="Calibri"/>
            </a:rPr>
            <a:t>               </a:t>
          </a:r>
          <a:fld id="{A7876D6E-6FA7-4EFF-8DAF-7A304FAD91D2}" type="TxLink">
            <a:rPr lang="en-US" sz="1100" b="0" i="0" u="none" strike="noStrike">
              <a:solidFill>
                <a:schemeClr val="bg1">
                  <a:lumMod val="95000"/>
                </a:schemeClr>
              </a:solidFill>
              <a:latin typeface="Calibri"/>
              <a:ea typeface="Calibri"/>
              <a:cs typeface="Calibri"/>
            </a:rPr>
            <a:pPr algn="l"/>
            <a:t>6356</a:t>
          </a:fld>
          <a:endParaRPr lang="en-US" sz="1100">
            <a:solidFill>
              <a:schemeClr val="bg1">
                <a:lumMod val="95000"/>
              </a:schemeClr>
            </a:solidFill>
          </a:endParaRPr>
        </a:p>
      </xdr:txBody>
    </xdr:sp>
    <xdr:clientData/>
  </xdr:twoCellAnchor>
  <xdr:twoCellAnchor>
    <xdr:from>
      <xdr:col>14</xdr:col>
      <xdr:colOff>68854</xdr:colOff>
      <xdr:row>0</xdr:row>
      <xdr:rowOff>91807</xdr:rowOff>
    </xdr:from>
    <xdr:to>
      <xdr:col>16</xdr:col>
      <xdr:colOff>183614</xdr:colOff>
      <xdr:row>3</xdr:row>
      <xdr:rowOff>57379</xdr:rowOff>
    </xdr:to>
    <xdr:sp macro="" textlink="'Fixed KPI'!B9">
      <xdr:nvSpPr>
        <xdr:cNvPr id="9" name="Rectangle: Rounded Corners 8">
          <a:extLst>
            <a:ext uri="{FF2B5EF4-FFF2-40B4-BE49-F238E27FC236}">
              <a16:creationId xmlns:a16="http://schemas.microsoft.com/office/drawing/2014/main" id="{0BD12138-58E4-4D62-A60F-1740CC1A9BD9}"/>
            </a:ext>
          </a:extLst>
        </xdr:cNvPr>
        <xdr:cNvSpPr/>
      </xdr:nvSpPr>
      <xdr:spPr>
        <a:xfrm>
          <a:off x="8583974" y="91807"/>
          <a:ext cx="1331206" cy="550843"/>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r>
            <a:rPr lang="en-US" sz="1200" b="0" i="0" u="none" strike="noStrike">
              <a:solidFill>
                <a:schemeClr val="bg1">
                  <a:lumMod val="95000"/>
                </a:schemeClr>
              </a:solidFill>
              <a:latin typeface="Calibri"/>
              <a:ea typeface="Calibri"/>
              <a:cs typeface="Calibri"/>
            </a:rPr>
            <a:t>Profit Margin</a:t>
          </a:r>
        </a:p>
        <a:p>
          <a:pPr algn="l"/>
          <a:r>
            <a:rPr lang="en-US" sz="1200" b="0" i="0" u="none" strike="noStrike">
              <a:solidFill>
                <a:schemeClr val="bg1">
                  <a:lumMod val="95000"/>
                </a:schemeClr>
              </a:solidFill>
              <a:latin typeface="Calibri"/>
              <a:ea typeface="Calibri"/>
              <a:cs typeface="Calibri"/>
            </a:rPr>
            <a:t>        </a:t>
          </a:r>
          <a:fld id="{E269A82B-BA97-45BD-A54F-FA8599D3F1AE}" type="TxLink">
            <a:rPr lang="en-US" sz="1200" b="0" i="0" u="none" strike="noStrike">
              <a:solidFill>
                <a:schemeClr val="bg1">
                  <a:lumMod val="95000"/>
                </a:schemeClr>
              </a:solidFill>
              <a:latin typeface="Calibri"/>
              <a:ea typeface="Calibri"/>
              <a:cs typeface="Calibri"/>
            </a:rPr>
            <a:pPr algn="l"/>
            <a:t>45%</a:t>
          </a:fld>
          <a:endParaRPr lang="en-US" sz="1200" b="0" i="0" u="none" strike="noStrike">
            <a:solidFill>
              <a:schemeClr val="bg1">
                <a:lumMod val="95000"/>
              </a:schemeClr>
            </a:solidFill>
            <a:latin typeface="Calibri"/>
            <a:ea typeface="Calibri"/>
            <a:cs typeface="Calibri"/>
          </a:endParaRPr>
        </a:p>
      </xdr:txBody>
    </xdr:sp>
    <xdr:clientData/>
  </xdr:twoCellAnchor>
  <xdr:twoCellAnchor>
    <xdr:from>
      <xdr:col>6</xdr:col>
      <xdr:colOff>447561</xdr:colOff>
      <xdr:row>4</xdr:row>
      <xdr:rowOff>26166</xdr:rowOff>
    </xdr:from>
    <xdr:to>
      <xdr:col>8</xdr:col>
      <xdr:colOff>565533</xdr:colOff>
      <xdr:row>6</xdr:row>
      <xdr:rowOff>186828</xdr:rowOff>
    </xdr:to>
    <xdr:sp macro="" textlink="'Fixed KPI'!B5">
      <xdr:nvSpPr>
        <xdr:cNvPr id="10" name="Rectangle: Rounded Corners 9">
          <a:extLst>
            <a:ext uri="{FF2B5EF4-FFF2-40B4-BE49-F238E27FC236}">
              <a16:creationId xmlns:a16="http://schemas.microsoft.com/office/drawing/2014/main" id="{75A169F6-5807-49C9-8E2A-421494D889C3}"/>
            </a:ext>
          </a:extLst>
        </xdr:cNvPr>
        <xdr:cNvSpPr/>
      </xdr:nvSpPr>
      <xdr:spPr>
        <a:xfrm>
          <a:off x="4096898" y="806527"/>
          <a:ext cx="1334418" cy="550843"/>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r>
            <a:rPr lang="en-US" sz="1200" b="0" i="0" u="none" strike="noStrike">
              <a:solidFill>
                <a:schemeClr val="bg1">
                  <a:lumMod val="95000"/>
                </a:schemeClr>
              </a:solidFill>
              <a:latin typeface="Calibri"/>
              <a:ea typeface="Calibri"/>
              <a:cs typeface="Calibri"/>
            </a:rPr>
            <a:t>Gross Profit</a:t>
          </a:r>
        </a:p>
        <a:p>
          <a:pPr algn="l"/>
          <a:fld id="{49F0577E-AE64-4A31-91F7-FF7201B4E75B}" type="TxLink">
            <a:rPr lang="en-US" sz="1200" b="0" i="0" u="none" strike="noStrike">
              <a:solidFill>
                <a:schemeClr val="bg1">
                  <a:lumMod val="95000"/>
                </a:schemeClr>
              </a:solidFill>
              <a:latin typeface="Calibri"/>
              <a:ea typeface="Calibri"/>
              <a:cs typeface="Calibri"/>
            </a:rPr>
            <a:pPr algn="l"/>
            <a:t>20231966.5</a:t>
          </a:fld>
          <a:endParaRPr lang="en-US" sz="1200">
            <a:solidFill>
              <a:schemeClr val="bg1">
                <a:lumMod val="95000"/>
              </a:schemeClr>
            </a:solidFill>
          </a:endParaRPr>
        </a:p>
      </xdr:txBody>
    </xdr:sp>
    <xdr:clientData/>
  </xdr:twoCellAnchor>
  <xdr:twoCellAnchor>
    <xdr:from>
      <xdr:col>8</xdr:col>
      <xdr:colOff>367229</xdr:colOff>
      <xdr:row>15</xdr:row>
      <xdr:rowOff>160663</xdr:rowOff>
    </xdr:from>
    <xdr:to>
      <xdr:col>14</xdr:col>
      <xdr:colOff>45904</xdr:colOff>
      <xdr:row>26</xdr:row>
      <xdr:rowOff>57380</xdr:rowOff>
    </xdr:to>
    <xdr:graphicFrame macro="">
      <xdr:nvGraphicFramePr>
        <xdr:cNvPr id="11" name="Chart 10">
          <a:extLst>
            <a:ext uri="{FF2B5EF4-FFF2-40B4-BE49-F238E27FC236}">
              <a16:creationId xmlns:a16="http://schemas.microsoft.com/office/drawing/2014/main" id="{5F3BB939-B982-46CE-9E4D-D0D060691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172139</xdr:colOff>
      <xdr:row>15</xdr:row>
      <xdr:rowOff>114759</xdr:rowOff>
    </xdr:from>
    <xdr:to>
      <xdr:col>18</xdr:col>
      <xdr:colOff>573793</xdr:colOff>
      <xdr:row>26</xdr:row>
      <xdr:rowOff>11478</xdr:rowOff>
    </xdr:to>
    <xdr:graphicFrame macro="">
      <xdr:nvGraphicFramePr>
        <xdr:cNvPr id="12" name="Chart 11">
          <a:extLst>
            <a:ext uri="{FF2B5EF4-FFF2-40B4-BE49-F238E27FC236}">
              <a16:creationId xmlns:a16="http://schemas.microsoft.com/office/drawing/2014/main" id="{BC9F3B33-8136-47F4-9DF7-28FC5C843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286897</xdr:colOff>
      <xdr:row>4</xdr:row>
      <xdr:rowOff>11476</xdr:rowOff>
    </xdr:from>
    <xdr:to>
      <xdr:col>14</xdr:col>
      <xdr:colOff>229518</xdr:colOff>
      <xdr:row>15</xdr:row>
      <xdr:rowOff>11475</xdr:rowOff>
    </xdr:to>
    <xdr:graphicFrame macro="">
      <xdr:nvGraphicFramePr>
        <xdr:cNvPr id="13" name="Chart 12">
          <a:extLst>
            <a:ext uri="{FF2B5EF4-FFF2-40B4-BE49-F238E27FC236}">
              <a16:creationId xmlns:a16="http://schemas.microsoft.com/office/drawing/2014/main" id="{19F4E4D2-97E3-4F5A-B40F-9FE65EAFE6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172138</xdr:colOff>
      <xdr:row>15</xdr:row>
      <xdr:rowOff>126235</xdr:rowOff>
    </xdr:from>
    <xdr:to>
      <xdr:col>8</xdr:col>
      <xdr:colOff>252469</xdr:colOff>
      <xdr:row>26</xdr:row>
      <xdr:rowOff>23409</xdr:rowOff>
    </xdr:to>
    <xdr:graphicFrame macro="">
      <xdr:nvGraphicFramePr>
        <xdr:cNvPr id="14" name="Chart 13">
          <a:extLst>
            <a:ext uri="{FF2B5EF4-FFF2-40B4-BE49-F238E27FC236}">
              <a16:creationId xmlns:a16="http://schemas.microsoft.com/office/drawing/2014/main" id="{0D0C9456-DA9C-45D8-A2DE-0BE6D57720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344278</xdr:colOff>
      <xdr:row>3</xdr:row>
      <xdr:rowOff>137710</xdr:rowOff>
    </xdr:from>
    <xdr:to>
      <xdr:col>19</xdr:col>
      <xdr:colOff>4591</xdr:colOff>
      <xdr:row>14</xdr:row>
      <xdr:rowOff>195089</xdr:rowOff>
    </xdr:to>
    <xdr:graphicFrame macro="">
      <xdr:nvGraphicFramePr>
        <xdr:cNvPr id="15" name="Chart 14">
          <a:extLst>
            <a:ext uri="{FF2B5EF4-FFF2-40B4-BE49-F238E27FC236}">
              <a16:creationId xmlns:a16="http://schemas.microsoft.com/office/drawing/2014/main" id="{382DC26F-691D-40FE-BE51-BCE4E43FEB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527891</xdr:colOff>
      <xdr:row>7</xdr:row>
      <xdr:rowOff>137710</xdr:rowOff>
    </xdr:from>
    <xdr:to>
      <xdr:col>9</xdr:col>
      <xdr:colOff>57379</xdr:colOff>
      <xdr:row>15</xdr:row>
      <xdr:rowOff>22952</xdr:rowOff>
    </xdr:to>
    <mc:AlternateContent xmlns:mc="http://schemas.openxmlformats.org/markup-compatibility/2006">
      <mc:Choice xmlns:a14="http://schemas.microsoft.com/office/drawing/2010/main" Requires="a14">
        <xdr:graphicFrame macro="">
          <xdr:nvGraphicFramePr>
            <xdr:cNvPr id="16" name="year">
              <a:extLst>
                <a:ext uri="{FF2B5EF4-FFF2-40B4-BE49-F238E27FC236}">
                  <a16:creationId xmlns:a16="http://schemas.microsoft.com/office/drawing/2014/main" id="{6C6FAFC0-D472-4980-8155-E4217CDD36A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177228" y="1503343"/>
              <a:ext cx="1354157" cy="14459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8</xdr:row>
      <xdr:rowOff>126234</xdr:rowOff>
    </xdr:from>
    <xdr:to>
      <xdr:col>3</xdr:col>
      <xdr:colOff>103283</xdr:colOff>
      <xdr:row>11</xdr:row>
      <xdr:rowOff>57379</xdr:rowOff>
    </xdr:to>
    <xdr:sp macro="" textlink="">
      <xdr:nvSpPr>
        <xdr:cNvPr id="17" name="Rectangle: Rounded Corners 16">
          <a:hlinkClick xmlns:r="http://schemas.openxmlformats.org/officeDocument/2006/relationships" r:id="rId6"/>
          <a:extLst>
            <a:ext uri="{FF2B5EF4-FFF2-40B4-BE49-F238E27FC236}">
              <a16:creationId xmlns:a16="http://schemas.microsoft.com/office/drawing/2014/main" id="{DFD9B718-44AD-9FD0-8505-202CDDE3B3B8}"/>
            </a:ext>
          </a:extLst>
        </xdr:cNvPr>
        <xdr:cNvSpPr/>
      </xdr:nvSpPr>
      <xdr:spPr>
        <a:xfrm>
          <a:off x="0" y="1686957"/>
          <a:ext cx="1927952" cy="516416"/>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IN" sz="1400" b="1">
              <a:solidFill>
                <a:schemeClr val="accent2">
                  <a:lumMod val="75000"/>
                </a:schemeClr>
              </a:solidFill>
            </a:rPr>
            <a:t>Product Level Analysis</a:t>
          </a:r>
        </a:p>
      </xdr:txBody>
    </xdr:sp>
    <xdr:clientData/>
  </xdr:twoCellAnchor>
  <xdr:twoCellAnchor editAs="oneCell">
    <xdr:from>
      <xdr:col>3</xdr:col>
      <xdr:colOff>424609</xdr:colOff>
      <xdr:row>7</xdr:row>
      <xdr:rowOff>103285</xdr:rowOff>
    </xdr:from>
    <xdr:to>
      <xdr:col>6</xdr:col>
      <xdr:colOff>321326</xdr:colOff>
      <xdr:row>14</xdr:row>
      <xdr:rowOff>160663</xdr:rowOff>
    </xdr:to>
    <mc:AlternateContent xmlns:mc="http://schemas.openxmlformats.org/markup-compatibility/2006">
      <mc:Choice xmlns:a14="http://schemas.microsoft.com/office/drawing/2010/main" Requires="a14">
        <xdr:graphicFrame macro="">
          <xdr:nvGraphicFramePr>
            <xdr:cNvPr id="19" name="Team 1">
              <a:extLst>
                <a:ext uri="{FF2B5EF4-FFF2-40B4-BE49-F238E27FC236}">
                  <a16:creationId xmlns:a16="http://schemas.microsoft.com/office/drawing/2014/main" id="{C467977A-F975-4EE5-B450-59EFC229977E}"/>
                </a:ext>
              </a:extLst>
            </xdr:cNvPr>
            <xdr:cNvGraphicFramePr/>
          </xdr:nvGraphicFramePr>
          <xdr:xfrm>
            <a:off x="0" y="0"/>
            <a:ext cx="0" cy="0"/>
          </xdr:xfrm>
          <a:graphic>
            <a:graphicData uri="http://schemas.microsoft.com/office/drawing/2010/slicer">
              <sle:slicer xmlns:sle="http://schemas.microsoft.com/office/drawing/2010/slicer" name="Team 1"/>
            </a:graphicData>
          </a:graphic>
        </xdr:graphicFrame>
      </mc:Choice>
      <mc:Fallback>
        <xdr:sp macro="" textlink="">
          <xdr:nvSpPr>
            <xdr:cNvPr id="0" name=""/>
            <xdr:cNvSpPr>
              <a:spLocks noTextEdit="1"/>
            </xdr:cNvSpPr>
          </xdr:nvSpPr>
          <xdr:spPr>
            <a:xfrm>
              <a:off x="2249278" y="1468918"/>
              <a:ext cx="1721385" cy="14230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15</xdr:row>
      <xdr:rowOff>160663</xdr:rowOff>
    </xdr:from>
    <xdr:to>
      <xdr:col>3</xdr:col>
      <xdr:colOff>45903</xdr:colOff>
      <xdr:row>18</xdr:row>
      <xdr:rowOff>91807</xdr:rowOff>
    </xdr:to>
    <xdr:sp macro="" textlink="">
      <xdr:nvSpPr>
        <xdr:cNvPr id="22" name="Rectangle: Rounded Corners 21">
          <a:hlinkClick xmlns:r="http://schemas.openxmlformats.org/officeDocument/2006/relationships" r:id="rId7"/>
          <a:extLst>
            <a:ext uri="{FF2B5EF4-FFF2-40B4-BE49-F238E27FC236}">
              <a16:creationId xmlns:a16="http://schemas.microsoft.com/office/drawing/2014/main" id="{382AEBB8-A2A5-48B3-99A8-009AFD30899F}"/>
            </a:ext>
          </a:extLst>
        </xdr:cNvPr>
        <xdr:cNvSpPr/>
      </xdr:nvSpPr>
      <xdr:spPr>
        <a:xfrm>
          <a:off x="0" y="3087018"/>
          <a:ext cx="1870572" cy="516416"/>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IN" sz="1200" b="1">
              <a:solidFill>
                <a:schemeClr val="accent2">
                  <a:lumMod val="75000"/>
                </a:schemeClr>
              </a:solidFill>
            </a:rPr>
            <a:t>Salesperson Performance Analysis</a:t>
          </a:r>
        </a:p>
      </xdr:txBody>
    </xdr:sp>
    <xdr:clientData/>
  </xdr:twoCellAnchor>
  <xdr:twoCellAnchor>
    <xdr:from>
      <xdr:col>0</xdr:col>
      <xdr:colOff>0</xdr:colOff>
      <xdr:row>12</xdr:row>
      <xdr:rowOff>91808</xdr:rowOff>
    </xdr:from>
    <xdr:to>
      <xdr:col>3</xdr:col>
      <xdr:colOff>103283</xdr:colOff>
      <xdr:row>15</xdr:row>
      <xdr:rowOff>22953</xdr:rowOff>
    </xdr:to>
    <xdr:sp macro="" textlink="">
      <xdr:nvSpPr>
        <xdr:cNvPr id="23" name="Rectangle: Rounded Corners 22">
          <a:hlinkClick xmlns:r="http://schemas.openxmlformats.org/officeDocument/2006/relationships" r:id="rId8"/>
          <a:extLst>
            <a:ext uri="{FF2B5EF4-FFF2-40B4-BE49-F238E27FC236}">
              <a16:creationId xmlns:a16="http://schemas.microsoft.com/office/drawing/2014/main" id="{4572B6DF-F3E5-41C9-854D-9E56BF3AEC73}"/>
            </a:ext>
          </a:extLst>
        </xdr:cNvPr>
        <xdr:cNvSpPr/>
      </xdr:nvSpPr>
      <xdr:spPr>
        <a:xfrm>
          <a:off x="0" y="2432892"/>
          <a:ext cx="1927952" cy="516416"/>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IN" sz="1400" b="1">
              <a:solidFill>
                <a:schemeClr val="accent2">
                  <a:lumMod val="75000"/>
                </a:schemeClr>
              </a:solidFill>
            </a:rPr>
            <a:t>Geo % Region Analysis</a:t>
          </a:r>
        </a:p>
      </xdr:txBody>
    </xdr:sp>
    <xdr:clientData/>
  </xdr:twoCellAnchor>
  <xdr:twoCellAnchor>
    <xdr:from>
      <xdr:col>0</xdr:col>
      <xdr:colOff>34427</xdr:colOff>
      <xdr:row>23</xdr:row>
      <xdr:rowOff>0</xdr:rowOff>
    </xdr:from>
    <xdr:to>
      <xdr:col>3</xdr:col>
      <xdr:colOff>80330</xdr:colOff>
      <xdr:row>25</xdr:row>
      <xdr:rowOff>126235</xdr:rowOff>
    </xdr:to>
    <xdr:sp macro="" textlink="">
      <xdr:nvSpPr>
        <xdr:cNvPr id="24" name="Rectangle: Rounded Corners 23">
          <a:hlinkClick xmlns:r="http://schemas.openxmlformats.org/officeDocument/2006/relationships" r:id="rId7"/>
          <a:extLst>
            <a:ext uri="{FF2B5EF4-FFF2-40B4-BE49-F238E27FC236}">
              <a16:creationId xmlns:a16="http://schemas.microsoft.com/office/drawing/2014/main" id="{5ABE8C30-729C-4891-95F4-A60CD940CE48}"/>
            </a:ext>
          </a:extLst>
        </xdr:cNvPr>
        <xdr:cNvSpPr/>
      </xdr:nvSpPr>
      <xdr:spPr>
        <a:xfrm>
          <a:off x="34427" y="4487078"/>
          <a:ext cx="1870572" cy="516416"/>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IN" sz="1200" b="1">
              <a:solidFill>
                <a:schemeClr val="accent2">
                  <a:lumMod val="75000"/>
                </a:schemeClr>
              </a:solidFill>
            </a:rPr>
            <a:t>Cost profit Strategy</a:t>
          </a:r>
        </a:p>
      </xdr:txBody>
    </xdr:sp>
    <xdr:clientData/>
  </xdr:twoCellAnchor>
  <xdr:twoCellAnchor>
    <xdr:from>
      <xdr:col>2</xdr:col>
      <xdr:colOff>22952</xdr:colOff>
      <xdr:row>26</xdr:row>
      <xdr:rowOff>1</xdr:rowOff>
    </xdr:from>
    <xdr:to>
      <xdr:col>5</xdr:col>
      <xdr:colOff>206567</xdr:colOff>
      <xdr:row>28</xdr:row>
      <xdr:rowOff>76200</xdr:rowOff>
    </xdr:to>
    <xdr:sp macro="" textlink="">
      <xdr:nvSpPr>
        <xdr:cNvPr id="25" name="Text Box 1">
          <a:extLst>
            <a:ext uri="{FF2B5EF4-FFF2-40B4-BE49-F238E27FC236}">
              <a16:creationId xmlns:a16="http://schemas.microsoft.com/office/drawing/2014/main" id="{6CA05849-23E6-462C-A0AD-5C2C1992A4CD}"/>
            </a:ext>
          </a:extLst>
        </xdr:cNvPr>
        <xdr:cNvSpPr txBox="1">
          <a:spLocks noChangeArrowheads="1"/>
        </xdr:cNvSpPr>
      </xdr:nvSpPr>
      <xdr:spPr bwMode="auto">
        <a:xfrm>
          <a:off x="1239398" y="5072350"/>
          <a:ext cx="2008283" cy="46638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ctr" rtl="0">
            <a:defRPr sz="1000"/>
          </a:pPr>
          <a:r>
            <a:rPr lang="en-IN" sz="1400" b="1" i="0" u="none" strike="noStrike" baseline="0">
              <a:solidFill>
                <a:srgbClr val="FFC000"/>
              </a:solidFill>
              <a:latin typeface="Calibri"/>
              <a:ea typeface="Calibri"/>
              <a:cs typeface="Calibri"/>
            </a:rPr>
            <a:t>Time inteligence &amp; trend analys</a:t>
          </a:r>
        </a:p>
      </xdr:txBody>
    </xdr:sp>
    <xdr:clientData/>
  </xdr:twoCellAnchor>
  <xdr:twoCellAnchor>
    <xdr:from>
      <xdr:col>0</xdr:col>
      <xdr:colOff>34427</xdr:colOff>
      <xdr:row>19</xdr:row>
      <xdr:rowOff>103283</xdr:rowOff>
    </xdr:from>
    <xdr:to>
      <xdr:col>3</xdr:col>
      <xdr:colOff>80330</xdr:colOff>
      <xdr:row>22</xdr:row>
      <xdr:rowOff>34428</xdr:rowOff>
    </xdr:to>
    <xdr:sp macro="" textlink="">
      <xdr:nvSpPr>
        <xdr:cNvPr id="26" name="Rectangle: Rounded Corners 25">
          <a:hlinkClick xmlns:r="http://schemas.openxmlformats.org/officeDocument/2006/relationships" r:id="rId9"/>
          <a:extLst>
            <a:ext uri="{FF2B5EF4-FFF2-40B4-BE49-F238E27FC236}">
              <a16:creationId xmlns:a16="http://schemas.microsoft.com/office/drawing/2014/main" id="{BF880AE0-A33D-47AC-9A36-E673B1577A05}"/>
            </a:ext>
          </a:extLst>
        </xdr:cNvPr>
        <xdr:cNvSpPr/>
      </xdr:nvSpPr>
      <xdr:spPr>
        <a:xfrm>
          <a:off x="34427" y="3810000"/>
          <a:ext cx="1870572" cy="516416"/>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IN" sz="1200" b="1">
              <a:solidFill>
                <a:schemeClr val="accent2">
                  <a:lumMod val="75000"/>
                </a:schemeClr>
              </a:solidFill>
            </a:rPr>
            <a:t>Time inteligence &amp; trend analys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47625</xdr:colOff>
      <xdr:row>13</xdr:row>
      <xdr:rowOff>90487</xdr:rowOff>
    </xdr:from>
    <xdr:to>
      <xdr:col>10</xdr:col>
      <xdr:colOff>352425</xdr:colOff>
      <xdr:row>27</xdr:row>
      <xdr:rowOff>166687</xdr:rowOff>
    </xdr:to>
    <xdr:graphicFrame macro="">
      <xdr:nvGraphicFramePr>
        <xdr:cNvPr id="2" name="Chart 1">
          <a:extLst>
            <a:ext uri="{FF2B5EF4-FFF2-40B4-BE49-F238E27FC236}">
              <a16:creationId xmlns:a16="http://schemas.microsoft.com/office/drawing/2014/main" id="{510ADC4F-901E-936B-C35C-95DAD6291E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400050</xdr:colOff>
      <xdr:row>51</xdr:row>
      <xdr:rowOff>4762</xdr:rowOff>
    </xdr:from>
    <xdr:to>
      <xdr:col>10</xdr:col>
      <xdr:colOff>219075</xdr:colOff>
      <xdr:row>62</xdr:row>
      <xdr:rowOff>19050</xdr:rowOff>
    </xdr:to>
    <xdr:graphicFrame macro="">
      <xdr:nvGraphicFramePr>
        <xdr:cNvPr id="3" name="Chart 2">
          <a:extLst>
            <a:ext uri="{FF2B5EF4-FFF2-40B4-BE49-F238E27FC236}">
              <a16:creationId xmlns:a16="http://schemas.microsoft.com/office/drawing/2014/main" id="{FCF6BD83-1339-720B-F126-92ADD50DE7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400050</xdr:colOff>
      <xdr:row>64</xdr:row>
      <xdr:rowOff>166687</xdr:rowOff>
    </xdr:from>
    <xdr:to>
      <xdr:col>9</xdr:col>
      <xdr:colOff>304800</xdr:colOff>
      <xdr:row>75</xdr:row>
      <xdr:rowOff>180975</xdr:rowOff>
    </xdr:to>
    <xdr:graphicFrame macro="">
      <xdr:nvGraphicFramePr>
        <xdr:cNvPr id="4" name="Chart 3">
          <a:extLst>
            <a:ext uri="{FF2B5EF4-FFF2-40B4-BE49-F238E27FC236}">
              <a16:creationId xmlns:a16="http://schemas.microsoft.com/office/drawing/2014/main" id="{7B5EC6F0-A8F5-D8F7-7A47-611F3045B0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995949074" backgroundQuery="1" createdVersion="8" refreshedVersion="8" minRefreshableVersion="3" recordCount="0" supportSubquery="1" supportAdvancedDrill="1" xr:uid="{D66B59B5-2DA6-49E8-8A0B-31E9E4F6561D}">
  <cacheSource type="external" connectionId="11"/>
  <cacheFields count="4">
    <cacheField name="[Measures].[Sum of Amount 2]" caption="Sum of Amount 2" numFmtId="0" hierarchy="63" level="32767"/>
    <cacheField name="[Measures].[Sum of Cost Per Box]" caption="Sum of Cost Per Box" numFmtId="0" hierarchy="60" level="32767"/>
    <cacheField name="[Measures].[Sum of total cost]" caption="Sum of total cost" numFmtId="0" hierarchy="61" level="32767"/>
    <cacheField name="[Measures].[Sum of Gross Profit]" caption="Sum of Gross Profit" numFmtId="0" hierarchy="62" level="32767"/>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oneField="1" hidden="1">
      <fieldsUsage count="1">
        <fieldUsage x="2"/>
      </fieldsUsage>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oneField="1" hidden="1">
      <fieldsUsage count="1">
        <fieldUsage x="3"/>
      </fieldsUsage>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oneField="1" hidden="1">
      <fieldsUsage count="1">
        <fieldUsage x="0"/>
      </fieldsUsage>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992592594" backgroundQuery="1" createdVersion="8" refreshedVersion="8" minRefreshableVersion="3" recordCount="0" supportSubquery="1" supportAdvancedDrill="1" xr:uid="{D4C55DEE-2D4C-4B0F-8701-ABB2078B3D69}">
  <cacheSource type="external" connectionId="11"/>
  <cacheFields count="4">
    <cacheField name="[locations].[Region].[Region]" caption="Region" numFmtId="0" hierarchy="7" level="1">
      <sharedItems count="3">
        <s v="Americas"/>
        <s v="APAC"/>
        <s v="Europe"/>
      </sharedItems>
    </cacheField>
    <cacheField name="[Measures].[Average of Amount]" caption="Average of Amount" numFmtId="0" hierarchy="59" level="32767"/>
    <cacheField name="[calendar].[year].[year]" caption="year" numFmtId="0" hierarchy="3" level="1">
      <sharedItems containsSemiMixedTypes="0" containsNonDate="0" containsString="0"/>
    </cacheField>
    <cacheField name="[people].[Team].[Team]" caption="Team" numFmtId="0" hierarchy="10" level="1">
      <sharedItems containsSemiMixedTypes="0" containsNonDate="0" containsString="0"/>
    </cacheField>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0"/>
      </fieldsUsage>
    </cacheHierarchy>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2" memberValueDatatype="130" unbalanced="0">
      <fieldsUsage count="2">
        <fieldUsage x="-1"/>
        <fieldUsage x="3"/>
      </fieldsUsage>
    </cacheHierarchy>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986689814" backgroundQuery="1" createdVersion="8" refreshedVersion="8" minRefreshableVersion="3" recordCount="0" supportSubquery="1" supportAdvancedDrill="1" xr:uid="{2CFF813E-E351-4873-8BFD-676F8DAD4EA7}">
  <cacheSource type="external" connectionId="11"/>
  <cacheFields count="4">
    <cacheField name="[shipments9].[Shipdate (Month)].[Shipdate (Month)]" caption="Shipdate (Month)" numFmtId="0" hierarchy="27" level="1">
      <sharedItems count="12">
        <s v="Jan"/>
        <s v="Feb"/>
        <s v="Mar"/>
        <s v="Apr"/>
        <s v="May"/>
        <s v="Jun"/>
        <s v="Jul"/>
        <s v="Aug"/>
        <s v="Sep"/>
        <s v="Oct"/>
        <s v="Nov"/>
        <s v="Dec"/>
      </sharedItems>
    </cacheField>
    <cacheField name="[Measures].[Sum of Amount]" caption="Sum of Amount" numFmtId="0" hierarchy="56" level="32767"/>
    <cacheField name="[calendar].[year].[year]" caption="year" numFmtId="0" hierarchy="3" level="1">
      <sharedItems containsSemiMixedTypes="0" containsNonDate="0" containsString="0"/>
    </cacheField>
    <cacheField name="[people].[Team].[Team]" caption="Team" numFmtId="0" hierarchy="10" level="1">
      <sharedItems containsSemiMixedTypes="0" containsNonDate="0" containsString="0"/>
    </cacheField>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2" memberValueDatatype="130" unbalanced="0">
      <fieldsUsage count="2">
        <fieldUsage x="-1"/>
        <fieldUsage x="3"/>
      </fieldsUsage>
    </cacheHierarchy>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2" memberValueDatatype="130" unbalanced="0">
      <fieldsUsage count="2">
        <fieldUsage x="-1"/>
        <fieldUsage x="0"/>
      </fieldsUsage>
    </cacheHierarchy>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977893516" backgroundQuery="1" createdVersion="8" refreshedVersion="8" minRefreshableVersion="3" recordCount="0" supportSubquery="1" supportAdvancedDrill="1" xr:uid="{48A2C5F6-DD4F-4A7C-804F-D6CB7C9C8B9A}">
  <cacheSource type="external" connectionId="11"/>
  <cacheFields count="4">
    <cacheField name="[people].[Sales_person].[Sales_person]" caption="Sales_person" numFmtId="0" hierarchy="9" level="1">
      <sharedItems count="5">
        <s v="Barr Faughny"/>
        <s v="Brien Boise"/>
        <s v="Ches Bonnell"/>
        <s v="Dennison Crosswaite"/>
        <s v="Marney O'Breen"/>
      </sharedItems>
    </cacheField>
    <cacheField name="[Measures].[Sum of Amount]" caption="Sum of Amount" numFmtId="0" hierarchy="56" level="32767"/>
    <cacheField name="[calendar].[year].[year]" caption="year" numFmtId="0" hierarchy="3" level="1">
      <sharedItems containsSemiMixedTypes="0" containsNonDate="0" containsString="0"/>
    </cacheField>
    <cacheField name="[people].[Team].[Team]" caption="Team" numFmtId="0" hierarchy="10" level="1">
      <sharedItems containsSemiMixedTypes="0" containsNonDate="0" containsString="0"/>
    </cacheField>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fieldsUsage count="2">
        <fieldUsage x="-1"/>
        <fieldUsage x="0"/>
      </fieldsUsage>
    </cacheHierarchy>
    <cacheHierarchy uniqueName="[people].[Team]" caption="Team" attribute="1" defaultMemberUniqueName="[people].[Team].[All]" allUniqueName="[people].[Team].[All]" dimensionUniqueName="[people]" displayFolder="" count="2" memberValueDatatype="130" unbalanced="0">
      <fieldsUsage count="2">
        <fieldUsage x="-1"/>
        <fieldUsage x="3"/>
      </fieldsUsage>
    </cacheHierarchy>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989583331" backgroundQuery="1" createdVersion="8" refreshedVersion="8" minRefreshableVersion="3" recordCount="0" supportSubquery="1" supportAdvancedDrill="1" xr:uid="{78D2AC5D-6DA4-4DD6-86CC-16C90ADE8D0E}">
  <cacheSource type="external" connectionId="11"/>
  <cacheFields count="4">
    <cacheField name="[products].[Product].[Product]" caption="Product" numFmtId="0" hierarchy="13" level="1">
      <sharedItems count="5">
        <s v="85% Dark Bars"/>
        <s v="Manuka Honey Choco"/>
        <s v="Peanut Butter Cubes"/>
        <s v="Raspberry Choco"/>
        <s v="Spicy Special Slims"/>
      </sharedItems>
    </cacheField>
    <cacheField name="[Measures].[Sum of Amount]" caption="Sum of Amount" numFmtId="0" hierarchy="56" level="32767"/>
    <cacheField name="[calendar].[year].[year]" caption="year" numFmtId="0" hierarchy="3" level="1">
      <sharedItems containsSemiMixedTypes="0" containsNonDate="0" containsString="0"/>
    </cacheField>
    <cacheField name="[people].[Team].[Team]" caption="Team" numFmtId="0" hierarchy="10" level="1">
      <sharedItems containsSemiMixedTypes="0" containsNonDate="0" containsString="0"/>
    </cacheField>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2" memberValueDatatype="130" unbalanced="0">
      <fieldsUsage count="2">
        <fieldUsage x="-1"/>
        <fieldUsage x="3"/>
      </fieldsUsage>
    </cacheHierarchy>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982638888" backgroundQuery="1" createdVersion="8" refreshedVersion="8" minRefreshableVersion="3" recordCount="0" supportSubquery="1" supportAdvancedDrill="1" xr:uid="{7D033E62-B549-487B-98C7-E4FAC03065B1}">
  <cacheSource type="external" connectionId="11"/>
  <cacheFields count="3">
    <cacheField name="[Measures].[Sum of Boxes]" caption="Sum of Boxes" numFmtId="0" hierarchy="57" level="32767"/>
    <cacheField name="[calendar].[year].[year]" caption="year" numFmtId="0" hierarchy="3" level="1">
      <sharedItems containsSemiMixedTypes="0" containsNonDate="0" containsString="0"/>
    </cacheField>
    <cacheField name="[people].[Team].[Team]" caption="Team" numFmtId="0" hierarchy="10" level="1">
      <sharedItems containsSemiMixedTypes="0" containsNonDate="0" containsString="0"/>
    </cacheField>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2" memberValueDatatype="130" unbalanced="0">
      <fieldsUsage count="2">
        <fieldUsage x="-1"/>
        <fieldUsage x="2"/>
      </fieldsUsage>
    </cacheHierarchy>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985185182" backgroundQuery="1" createdVersion="8" refreshedVersion="8" minRefreshableVersion="3" recordCount="0" supportSubquery="1" supportAdvancedDrill="1" xr:uid="{DCB84211-67AB-4704-812A-5A91CD6E7FFB}">
  <cacheSource type="external" connectionId="11"/>
  <cacheFields count="3">
    <cacheField name="[Measures].[Count of ShipmentID]" caption="Count of ShipmentID" numFmtId="0" hierarchy="58" level="32767"/>
    <cacheField name="[calendar].[year].[year]" caption="year" numFmtId="0" hierarchy="3" level="1">
      <sharedItems containsSemiMixedTypes="0" containsNonDate="0" containsString="0"/>
    </cacheField>
    <cacheField name="[people].[Team].[Team]" caption="Team" numFmtId="0" hierarchy="10" level="1">
      <sharedItems containsSemiMixedTypes="0" containsNonDate="0" containsString="0"/>
    </cacheField>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2" memberValueDatatype="130" unbalanced="0">
      <fieldsUsage count="2">
        <fieldUsage x="-1"/>
        <fieldUsage x="2"/>
      </fieldsUsage>
    </cacheHierarchy>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oneField="1" hidden="1">
      <fieldsUsage count="1">
        <fieldUsage x="0"/>
      </fieldsUsage>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991087963" backgroundQuery="1" createdVersion="8" refreshedVersion="8" minRefreshableVersion="3" recordCount="0" supportSubquery="1" supportAdvancedDrill="1" xr:uid="{DE581119-5ABC-4668-99D7-43D57862F933}">
  <cacheSource type="external" connectionId="11"/>
  <cacheFields count="4">
    <cacheField name="[Measures].[Sum of total cost]" caption="Sum of total cost" numFmtId="0" hierarchy="61" level="32767"/>
    <cacheField name="[Measures].[Sum of Gross Profit]" caption="Sum of Gross Profit" numFmtId="0" hierarchy="62" level="32767"/>
    <cacheField name="[calendar].[year].[year]" caption="year" numFmtId="0" hierarchy="3" level="1">
      <sharedItems containsSemiMixedTypes="0" containsNonDate="0" containsString="0"/>
    </cacheField>
    <cacheField name="[people].[Team].[Team]" caption="Team" numFmtId="0" hierarchy="10" level="1">
      <sharedItems containsSemiMixedTypes="0" containsNonDate="0" containsString="0"/>
    </cacheField>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2" memberValueDatatype="130" unbalanced="0">
      <fieldsUsage count="2">
        <fieldUsage x="-1"/>
        <fieldUsage x="3"/>
      </fieldsUsage>
    </cacheHierarchy>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oneField="1" hidden="1">
      <fieldsUsage count="1">
        <fieldUsage x="0"/>
      </fieldsUsage>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oneField="1" hidden="1">
      <fieldsUsage count="1">
        <fieldUsage x="1"/>
      </fieldsUsage>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979861109" backgroundQuery="1" createdVersion="8" refreshedVersion="8" minRefreshableVersion="3" recordCount="0" supportSubquery="1" supportAdvancedDrill="1" xr:uid="{854F4D0D-15F0-48D9-8ED2-8309B2E26535}">
  <cacheSource type="external" connectionId="11"/>
  <cacheFields count="4">
    <cacheField name="[shipments9].[ShipmentID].[ShipmentID]" caption="ShipmentID" numFmtId="0" hierarchy="17" level="1">
      <sharedItems count="5">
        <s v="S00022656"/>
        <s v="S00031798"/>
        <s v="S00033298"/>
        <s v="S00120525"/>
        <s v="S00128152"/>
      </sharedItems>
    </cacheField>
    <cacheField name="[Measures].[Average of Amount]" caption="Average of Amount" numFmtId="0" hierarchy="59" level="32767"/>
    <cacheField name="[calendar].[year].[year]" caption="year" numFmtId="0" hierarchy="3" level="1">
      <sharedItems containsSemiMixedTypes="0" containsNonDate="0" containsString="0"/>
    </cacheField>
    <cacheField name="[people].[Team].[Team]" caption="Team" numFmtId="0" hierarchy="10" level="1">
      <sharedItems containsSemiMixedTypes="0" containsNonDate="0" containsString="0"/>
    </cacheField>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2" memberValueDatatype="130" unbalanced="0">
      <fieldsUsage count="2">
        <fieldUsage x="-1"/>
        <fieldUsage x="3"/>
      </fieldsUsage>
    </cacheHierarchy>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2" memberValueDatatype="130" unbalanced="0">
      <fieldsUsage count="2">
        <fieldUsage x="-1"/>
        <fieldUsage x="0"/>
      </fieldsUsage>
    </cacheHierarchy>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987962961" backgroundQuery="1" createdVersion="8" refreshedVersion="8" minRefreshableVersion="3" recordCount="0" supportSubquery="1" supportAdvancedDrill="1" xr:uid="{8DB4FA98-89AA-47CB-9B10-E000FC2DC6B8}">
  <cacheSource type="external" connectionId="11"/>
  <cacheFields count="4">
    <cacheField name="[shipments9].[Order_Status].[Order_Status]" caption="Order_Status" numFmtId="0" hierarchy="24" level="1">
      <sharedItems count="4">
        <s v="Cancelled"/>
        <s v="Delivered"/>
        <s v="Placed"/>
        <s v="Shipped"/>
      </sharedItems>
    </cacheField>
    <cacheField name="[Measures].[Count of Order_Status]" caption="Count of Order_Status" numFmtId="0" hierarchy="64" level="32767"/>
    <cacheField name="[calendar].[year].[year]" caption="year" numFmtId="0" hierarchy="3" level="1">
      <sharedItems containsSemiMixedTypes="0" containsNonDate="0" containsString="0"/>
    </cacheField>
    <cacheField name="[people].[Team].[Team]" caption="Team" numFmtId="0" hierarchy="10" level="1">
      <sharedItems containsSemiMixedTypes="0" containsNonDate="0" containsString="0"/>
    </cacheField>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2" memberValueDatatype="130" unbalanced="0">
      <fieldsUsage count="2">
        <fieldUsage x="-1"/>
        <fieldUsage x="3"/>
      </fieldsUsage>
    </cacheHierarchy>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2" memberValueDatatype="130" unbalanced="0">
      <fieldsUsage count="2">
        <fieldUsage x="-1"/>
        <fieldUsage x="0"/>
      </fieldsUsage>
    </cacheHierarchy>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984027781" backgroundQuery="1" createdVersion="8" refreshedVersion="8" minRefreshableVersion="3" recordCount="0" supportSubquery="1" supportAdvancedDrill="1" xr:uid="{A622DC8A-13CF-4F78-B7CD-69298B7B9512}">
  <cacheSource type="external" connectionId="11"/>
  <cacheFields count="3">
    <cacheField name="[Measures].[Sum of Amount]" caption="Sum of Amount" numFmtId="0" hierarchy="56" level="32767"/>
    <cacheField name="[calendar].[year].[year]" caption="year" numFmtId="0" hierarchy="3" level="1">
      <sharedItems containsSemiMixedTypes="0" containsNonDate="0" containsString="0"/>
    </cacheField>
    <cacheField name="[people].[Team].[Team]" caption="Team" numFmtId="0" hierarchy="10" level="1">
      <sharedItems containsSemiMixedTypes="0" containsNonDate="0" containsString="0"/>
    </cacheField>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2" memberValueDatatype="130" unbalanced="0">
      <fieldsUsage count="2">
        <fieldUsage x="-1"/>
        <fieldUsage x="2"/>
      </fieldsUsage>
    </cacheHierarchy>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981365741" backgroundQuery="1" createdVersion="8" refreshedVersion="8" minRefreshableVersion="3" recordCount="0" supportSubquery="1" supportAdvancedDrill="1" xr:uid="{5A8579ED-DE19-45E3-8715-C752241F0486}">
  <cacheSource type="external" connectionId="11"/>
  <cacheFields count="4">
    <cacheField name="[locations].[Geo].[Geo]" caption="Geo" numFmtId="0" hierarchy="6" level="1">
      <sharedItems count="6">
        <s v="Australia"/>
        <s v="Canada"/>
        <s v="India"/>
        <s v="New Zealand"/>
        <s v="UK"/>
        <s v="USA"/>
      </sharedItems>
    </cacheField>
    <cacheField name="[Measures].[Sum of Amount]" caption="Sum of Amount" numFmtId="0" hierarchy="56" level="32767"/>
    <cacheField name="[calendar].[year].[year]" caption="year" numFmtId="0" hierarchy="3" level="1">
      <sharedItems containsSemiMixedTypes="0" containsNonDate="0" containsString="0"/>
    </cacheField>
    <cacheField name="[people].[Team].[Team]" caption="Team" numFmtId="0" hierarchy="10" level="1">
      <sharedItems containsSemiMixedTypes="0" containsNonDate="0" containsString="0"/>
    </cacheField>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2" memberValueDatatype="130" unbalanced="0">
      <fieldsUsage count="2">
        <fieldUsage x="-1"/>
        <fieldUsage x="0"/>
      </fieldsUsage>
    </cacheHierarchy>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2" memberValueDatatype="130" unbalanced="0">
      <fieldsUsage count="2">
        <fieldUsage x="-1"/>
        <fieldUsage x="3"/>
      </fieldsUsage>
    </cacheHierarchy>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970949072" backgroundQuery="1" createdVersion="8" refreshedVersion="8" minRefreshableVersion="3" recordCount="0" supportSubquery="1" supportAdvancedDrill="1" xr:uid="{1E689674-65B4-4082-B13A-EBE8242C6C40}">
  <cacheSource type="external" connectionId="11"/>
  <cacheFields count="3">
    <cacheField name="[products].[Product].[Product]" caption="Product" numFmtId="0" hierarchy="13" level="1">
      <sharedItems count="5">
        <s v="85% Dark Bars"/>
        <s v="Raspberry Choco"/>
        <s v="Mint Chip Choco" u="1"/>
        <s v="Peanut Butter Cubes" u="1"/>
        <s v="Spicy Special Slims" u="1"/>
      </sharedItems>
    </cacheField>
    <cacheField name="[Measures].[Sum of Gross Profit]" caption="Sum of Gross Profit" numFmtId="0" hierarchy="62" level="32767"/>
    <cacheField name="[Measures].[Count of Boxes]" caption="Count of Boxes" numFmtId="0" hierarchy="70" level="32767"/>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oneField="1" hidden="1">
      <fieldsUsage count="1">
        <fieldUsage x="1"/>
      </fieldsUsage>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969212963" backgroundQuery="1" createdVersion="8" refreshedVersion="8" minRefreshableVersion="3" recordCount="0" supportSubquery="1" supportAdvancedDrill="1" xr:uid="{F4F4DD7C-BE98-48A1-9AF6-101E4F094A19}">
  <cacheSource type="external" connectionId="11"/>
  <cacheFields count="2">
    <cacheField name="[products].[Product].[Product]" caption="Product" numFmtId="0" hierarchy="13"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ilky Salty"/>
        <s v="Spicy Special Slims"/>
        <s v="White Choc"/>
      </sharedItems>
    </cacheField>
    <cacheField name="[Measures].[Average of Average Selling price per box]" caption="Average of Average Selling price per box" numFmtId="0" hierarchy="72" level="32767"/>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oneField="1" hidden="1">
      <fieldsUsage count="1">
        <fieldUsage x="1"/>
      </fieldsUsage>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967592593" backgroundQuery="1" createdVersion="8" refreshedVersion="8" minRefreshableVersion="3" recordCount="0" supportSubquery="1" supportAdvancedDrill="1" xr:uid="{DBE41989-5000-4963-B826-B1DD729586C1}">
  <cacheSource type="external" connectionId="11"/>
  <cacheFields count="2">
    <cacheField name="[products].[Product].[Product]" caption="Product" numFmtId="0" hierarchy="13" level="1">
      <sharedItems count="1">
        <s v="Peanut Butter Cubes"/>
      </sharedItems>
    </cacheField>
    <cacheField name="[Measures].[Average of Profit Margin]" caption="Average of Profit Margin" numFmtId="0" hierarchy="66" level="32767"/>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oneField="1" hidden="1">
      <fieldsUsage count="1">
        <fieldUsage x="1"/>
      </fieldsUsage>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9662037" backgroundQuery="1" createdVersion="8" refreshedVersion="8" minRefreshableVersion="3" recordCount="0" supportSubquery="1" supportAdvancedDrill="1" xr:uid="{50B62BAA-41C3-4B29-97DA-5DE9D33AC739}">
  <cacheSource type="external" connectionId="11"/>
  <cacheFields count="4">
    <cacheField name="[products].[Product].[Product]" caption="Product" numFmtId="0" hierarchy="13" level="1">
      <sharedItems count="5">
        <s v="85% Dark Bars"/>
        <s v="After Nines"/>
        <s v="Baker's Choco Chips"/>
        <s v="Drinking Coco"/>
        <s v="Organic Choco Syrup"/>
      </sharedItems>
    </cacheField>
    <cacheField name="[Measures].[Average of Cost Per Box]" caption="Average of Cost Per Box" numFmtId="0" hierarchy="67" level="32767"/>
    <cacheField name="[Measures].[Sum of Amount]" caption="Sum of Amount" numFmtId="0" hierarchy="56" level="32767"/>
    <cacheField name="[Measures].[Average of Profit Margin]" caption="Average of Profit Margin" numFmtId="0" hierarchy="66" level="32767"/>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oneField="1" hidden="1">
      <fieldsUsage count="1">
        <fieldUsage x="3"/>
      </fieldsUsage>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oneField="1" hidden="1">
      <fieldsUsage count="1">
        <fieldUsage x="1"/>
      </fieldsUsage>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964814814" backgroundQuery="1" createdVersion="8" refreshedVersion="8" minRefreshableVersion="3" recordCount="0" supportSubquery="1" supportAdvancedDrill="1" xr:uid="{055DD851-5CE3-4ABE-BEAF-1BE3D0B1F989}">
  <cacheSource type="external" connectionId="11"/>
  <cacheFields count="2">
    <cacheField name="[products].[Category].[Category]" caption="Category" numFmtId="0" hierarchy="14" level="1">
      <sharedItems count="1">
        <s v="Bars"/>
      </sharedItems>
    </cacheField>
    <cacheField name="[Measures].[Sum of Gross Profit]" caption="Sum of Gross Profit" numFmtId="0" hierarchy="62" level="32767"/>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oneField="1" hidden="1">
      <fieldsUsage count="1">
        <fieldUsage x="1"/>
      </fieldsUsage>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963310183" backgroundQuery="1" createdVersion="8" refreshedVersion="8" minRefreshableVersion="3" recordCount="0" supportSubquery="1" supportAdvancedDrill="1" xr:uid="{32C4C516-DC37-4017-966E-A542D0B40EE0}">
  <cacheSource type="external" connectionId="11"/>
  <cacheFields count="3">
    <cacheField name="[products].[Product].[Product]" caption="Product" numFmtId="0" hierarchy="13" level="1">
      <sharedItems count="5">
        <s v="85% Dark Bars"/>
        <s v="After Nines"/>
        <s v="Baker's Choco Chips"/>
        <s v="Drinking Coco"/>
        <s v="Organic Choco Syrup"/>
      </sharedItems>
    </cacheField>
    <cacheField name="[Measures].[Average of Cost Per Box]" caption="Average of Cost Per Box" numFmtId="0" hierarchy="67" level="32767"/>
    <cacheField name="[Measures].[Sum of Amount]" caption="Sum of Amount" numFmtId="0" hierarchy="56" level="32767"/>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oneField="1" hidden="1">
      <fieldsUsage count="1">
        <fieldUsage x="1"/>
      </fieldsUsage>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893981483" backgroundQuery="1" createdVersion="8" refreshedVersion="8" minRefreshableVersion="3" recordCount="0" supportSubquery="1" supportAdvancedDrill="1" xr:uid="{40DEDE77-5921-4405-ABE4-228A6E8A1CD9}">
  <cacheSource type="external" connectionId="11"/>
  <cacheFields count="2">
    <cacheField name="[products].[Category].[Category]" caption="Category" numFmtId="0" hierarchy="14" level="1">
      <sharedItems count="1">
        <s v="Bars"/>
      </sharedItems>
    </cacheField>
    <cacheField name="[Measures].[Sum of Amount]" caption="Sum of Amount" numFmtId="0" hierarchy="56" level="32767"/>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961805558" backgroundQuery="1" createdVersion="8" refreshedVersion="8" minRefreshableVersion="3" recordCount="0" supportSubquery="1" supportAdvancedDrill="1" xr:uid="{4B6B6C7B-3322-42C0-AEB8-1C256ED84E11}">
  <cacheSource type="external" connectionId="11"/>
  <cacheFields count="2">
    <cacheField name="[locations].[Region].[Region]" caption="Region" numFmtId="0" hierarchy="7" level="1">
      <sharedItems count="3">
        <s v="Americas"/>
        <s v="APAC"/>
        <s v="Europe"/>
      </sharedItems>
    </cacheField>
    <cacheField name="[Measures].[Average of Average Selling price per box]" caption="Average of Average Selling price per box" numFmtId="0" hierarchy="72" level="32767"/>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0"/>
      </fieldsUsage>
    </cacheHierarchy>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oneField="1" hidden="1">
      <fieldsUsage count="1">
        <fieldUsage x="1"/>
      </fieldsUsage>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891087965" backgroundQuery="1" createdVersion="8" refreshedVersion="8" minRefreshableVersion="3" recordCount="0" supportSubquery="1" supportAdvancedDrill="1" xr:uid="{64E8035B-088B-4BFB-AD01-2A368F511929}">
  <cacheSource type="external" connectionId="11"/>
  <cacheFields count="2">
    <cacheField name="[locations].[Region].[Region]" caption="Region" numFmtId="0" hierarchy="7" level="1">
      <sharedItems count="3">
        <s v="Americas"/>
        <s v="APAC"/>
        <s v="Europe"/>
      </sharedItems>
    </cacheField>
    <cacheField name="[Measures].[Sum of Amount]" caption="Sum of Amount" numFmtId="0" hierarchy="56" level="32767"/>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0"/>
      </fieldsUsage>
    </cacheHierarchy>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889699072" backgroundQuery="1" createdVersion="8" refreshedVersion="8" minRefreshableVersion="3" recordCount="0" supportSubquery="1" supportAdvancedDrill="1" xr:uid="{A30CBC1A-971D-428D-8D46-A7C79178612D}">
  <cacheSource type="external" connectionId="11"/>
  <cacheFields count="2">
    <cacheField name="[locations].[Region].[Region]" caption="Region" numFmtId="0" hierarchy="7" level="1">
      <sharedItems count="1">
        <s v="APAC"/>
      </sharedItems>
    </cacheField>
    <cacheField name="[Measures].[Sum of Amount]" caption="Sum of Amount" numFmtId="0" hierarchy="56" level="32767"/>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0"/>
      </fieldsUsage>
    </cacheHierarchy>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888194448" backgroundQuery="1" createdVersion="8" refreshedVersion="8" minRefreshableVersion="3" recordCount="0" supportSubquery="1" supportAdvancedDrill="1" xr:uid="{6266FA40-BE0E-4C57-BEBA-B14D99470E83}">
  <cacheSource type="external" connectionId="11"/>
  <cacheFields count="4">
    <cacheField name="[locations].[Region].[Region]" caption="Region" numFmtId="0" hierarchy="7" level="1">
      <sharedItems count="3">
        <s v="Americas"/>
        <s v="APAC"/>
        <s v="Europe"/>
      </sharedItems>
    </cacheField>
    <cacheField name="[Measures].[Sum of Amount]" caption="Sum of Amount" numFmtId="0" hierarchy="56" level="32767"/>
    <cacheField name="[shipments9].[Order_Status].[Order_Status]" caption="Order_Status" numFmtId="0" hierarchy="24" level="1">
      <sharedItems containsSemiMixedTypes="0" containsNonDate="0" containsString="0"/>
    </cacheField>
    <cacheField name="[Measures].[Count of Order_Status]" caption="Count of Order_Status" numFmtId="0" hierarchy="64" level="32767"/>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0"/>
      </fieldsUsage>
    </cacheHierarchy>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2" memberValueDatatype="130" unbalanced="0">
      <fieldsUsage count="2">
        <fieldUsage x="-1"/>
        <fieldUsage x="2"/>
      </fieldsUsage>
    </cacheHierarchy>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960532404" backgroundQuery="1" createdVersion="8" refreshedVersion="8" minRefreshableVersion="3" recordCount="0" supportSubquery="1" supportAdvancedDrill="1" xr:uid="{48D8FAB7-2AF5-40AF-867D-65F200B26E19}">
  <cacheSource type="external" connectionId="11"/>
  <cacheFields count="4">
    <cacheField name="[locations].[Region].[Region]" caption="Region" numFmtId="0" hierarchy="7" level="1">
      <sharedItems count="3">
        <s v="Americas"/>
        <s v="APAC"/>
        <s v="Europe"/>
      </sharedItems>
    </cacheField>
    <cacheField name="[products].[Product].[Product]" caption="Product" numFmtId="0" hierarchy="13" level="1">
      <sharedItems count="22">
        <s v="50% Dark Bites"/>
        <s v="Almond Choco"/>
        <s v="Baker's Choco Chips"/>
        <s v="Eclairs"/>
        <s v="Orange Choco"/>
        <s v="70% Dark Bites"/>
        <s v="After Nines" u="1"/>
        <s v="Choco Coated Almonds" u="1"/>
        <s v="Smooth Silky Salty" u="1"/>
        <s v="White Choc" u="1"/>
        <s v="Caramel Stuffed Bars" u="1"/>
        <s v="Mint Chip Choco" u="1"/>
        <s v="85% Dark Bars" u="1"/>
        <s v="99% Dark &amp; Pure" u="1"/>
        <s v="Drinking Coco" u="1"/>
        <s v="Fruit &amp; Nut Bars" u="1"/>
        <s v="Manuka Honey Choco" u="1"/>
        <s v="Milk Bars" u="1"/>
        <s v="Organic Choco Syrup" u="1"/>
        <s v="Peanut Butter Cubes" u="1"/>
        <s v="Raspberry Choco" u="1"/>
        <s v="Spicy Special Slims" u="1"/>
      </sharedItems>
    </cacheField>
    <cacheField name="[Measures].[Sum of Amount 2]" caption="Sum of Amount 2" numFmtId="0" hierarchy="63" level="32767"/>
    <cacheField name="[Measures].[Average of Average Selling price per box]" caption="Average of Average Selling price per box" numFmtId="0" hierarchy="72" level="32767"/>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0"/>
      </fieldsUsage>
    </cacheHierarchy>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oneField="1" hidden="1">
      <fieldsUsage count="1">
        <fieldUsage x="2"/>
      </fieldsUsage>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oneField="1" hidden="1">
      <fieldsUsage count="1">
        <fieldUsage x="3"/>
      </fieldsUsage>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95798611" backgroundQuery="1" createdVersion="8" refreshedVersion="8" minRefreshableVersion="3" recordCount="0" supportSubquery="1" supportAdvancedDrill="1" xr:uid="{4FF0CB35-A3E3-461D-8F6C-2E052F827C8B}">
  <cacheSource type="external" connectionId="11"/>
  <cacheFields count="3">
    <cacheField name="[locations].[Region].[Region]" caption="Region" numFmtId="0" hierarchy="7" level="1">
      <sharedItems count="3">
        <s v="Americas"/>
        <s v="APAC"/>
        <s v="Europe"/>
      </sharedItems>
    </cacheField>
    <cacheField name="[shipments9 1].[Order_Status].[Order_Status]" caption="Order_Status" numFmtId="0" hierarchy="37" level="1">
      <sharedItems count="1">
        <s v="Delivered"/>
      </sharedItems>
    </cacheField>
    <cacheField name="[Measures].[Count of Order_Status 2]" caption="Count of Order_Status 2" numFmtId="0" hierarchy="73" level="32767"/>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0"/>
      </fieldsUsage>
    </cacheHierarchy>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2" memberValueDatatype="130" unbalanced="0">
      <fieldsUsage count="2">
        <fieldUsage x="-1"/>
        <fieldUsage x="1"/>
      </fieldsUsage>
    </cacheHierarchy>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oneField="1" hidden="1">
      <fieldsUsage count="1">
        <fieldUsage x="2"/>
      </fieldsUsage>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956481478" backgroundQuery="1" createdVersion="8" refreshedVersion="8" minRefreshableVersion="3" recordCount="0" supportSubquery="1" supportAdvancedDrill="1" xr:uid="{A392C51E-3773-4043-866C-F54D45761CBE}">
  <cacheSource type="external" connectionId="11"/>
  <cacheFields count="3">
    <cacheField name="[locations].[Region].[Region]" caption="Region" numFmtId="0" hierarchy="7" level="1">
      <sharedItems count="3">
        <s v="Americas"/>
        <s v="APAC"/>
        <s v="Europe"/>
      </sharedItems>
    </cacheField>
    <cacheField name="[Measures].[Sum of Boxes]" caption="Sum of Boxes" numFmtId="0" hierarchy="57" level="32767"/>
    <cacheField name="[Measures].[Sum of Average Selling price per box]" caption="Sum of Average Selling price per box" numFmtId="0" hierarchy="71" level="32767"/>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0"/>
      </fieldsUsage>
    </cacheHierarchy>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oneField="1" hidden="1">
      <fieldsUsage count="1">
        <fieldUsage x="2"/>
      </fieldsUsage>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954861108" backgroundQuery="1" createdVersion="8" refreshedVersion="8" minRefreshableVersion="3" recordCount="0" supportSubquery="1" supportAdvancedDrill="1" xr:uid="{F7E272C6-E9E0-4FD0-81A1-C7476156F4A6}">
  <cacheSource type="external" connectionId="11"/>
  <cacheFields count="2">
    <cacheField name="[people].[Sales_person].[Sales_person]" caption="Sales_person" numFmtId="0" hierarchy="9" level="1">
      <sharedItems count="5">
        <s v="Camilla Castle"/>
        <s v="Dotty Strutley"/>
        <s v="Gigi Bohling"/>
        <s v="Karlen McCaffrey"/>
        <s v="Madelene Upcott"/>
      </sharedItems>
    </cacheField>
    <cacheField name="[Measures].[Average of Profit Margin]" caption="Average of Profit Margin" numFmtId="0" hierarchy="66" level="32767"/>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fieldsUsage count="2">
        <fieldUsage x="-1"/>
        <fieldUsage x="0"/>
      </fieldsUsage>
    </cacheHierarchy>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oneField="1" hidden="1">
      <fieldsUsage count="1">
        <fieldUsage x="1"/>
      </fieldsUsage>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953356484" backgroundQuery="1" createdVersion="8" refreshedVersion="8" minRefreshableVersion="3" recordCount="0" supportSubquery="1" supportAdvancedDrill="1" xr:uid="{D45A1D5F-CEE2-406D-B3BB-2152D51953AB}">
  <cacheSource type="external" connectionId="11"/>
  <cacheFields count="3">
    <cacheField name="[people].[Sales_person].[Sales_person]" caption="Sales_person" numFmtId="0" hierarchy="9" level="1">
      <sharedItems count="25">
        <s v="Andria Kimpton"/>
        <s v="Barr Faughny"/>
        <s v="Beverie Moffet"/>
        <s v="Brien Boise"/>
        <s v="Camilla Castle"/>
        <s v="Ches Bonnell"/>
        <s v="Curtice Advani"/>
        <s v="Dennison Crosswaite"/>
        <s v="Dotty Strutley"/>
        <s v="Gigi Bohling"/>
        <s v="Gunar Cockshoot"/>
        <s v="Husein Augar"/>
        <s v="Jan Morforth"/>
        <s v="Jehu Rudeforth"/>
        <s v="Kaine Padly"/>
        <s v="Karlen McCaffrey"/>
        <s v="Kelci Walkden"/>
        <s v="Madelene Upcott"/>
        <s v="Mallorie Waber"/>
        <s v="Marney O'Breen"/>
        <s v="Oby Sorrel"/>
        <s v="Rafaelita Blaksland"/>
        <s v="Roddy Speechley"/>
        <s v="Van Tuxwell"/>
        <s v="Wilone O'Kielt"/>
      </sharedItems>
    </cacheField>
    <cacheField name="[shipments9 1].[Order_Status].[Order_Status]" caption="Order_Status" numFmtId="0" hierarchy="37" level="1">
      <sharedItems containsSemiMixedTypes="0" containsNonDate="0" containsString="0"/>
    </cacheField>
    <cacheField name="[Measures].[Count of Order_Status 2]" caption="Count of Order_Status 2" numFmtId="0" hierarchy="73" level="32767"/>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fieldsUsage count="2">
        <fieldUsage x="-1"/>
        <fieldUsage x="0"/>
      </fieldsUsage>
    </cacheHierarchy>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2" memberValueDatatype="130" unbalanced="0">
      <fieldsUsage count="2">
        <fieldUsage x="-1"/>
        <fieldUsage x="1"/>
      </fieldsUsage>
    </cacheHierarchy>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oneField="1" hidden="1">
      <fieldsUsage count="1">
        <fieldUsage x="2"/>
      </fieldsUsage>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877430556" backgroundQuery="1" createdVersion="8" refreshedVersion="8" minRefreshableVersion="3" recordCount="0" supportSubquery="1" supportAdvancedDrill="1" xr:uid="{034801AA-313E-4895-A442-C6887F03A622}">
  <cacheSource type="external" connectionId="11"/>
  <cacheFields count="3">
    <cacheField name="[people].[Sales_person].[Sales_person]" caption="Sales_person" numFmtId="0" hierarchy="9" level="1">
      <sharedItems count="25">
        <s v="Andria Kimpton"/>
        <s v="Barr Faughny"/>
        <s v="Beverie Moffet"/>
        <s v="Brien Boise"/>
        <s v="Camilla Castle"/>
        <s v="Ches Bonnell"/>
        <s v="Curtice Advani"/>
        <s v="Dennison Crosswaite"/>
        <s v="Dotty Strutley"/>
        <s v="Gigi Bohling"/>
        <s v="Gunar Cockshoot"/>
        <s v="Husein Augar"/>
        <s v="Jan Morforth"/>
        <s v="Jehu Rudeforth"/>
        <s v="Kaine Padly"/>
        <s v="Karlen McCaffrey"/>
        <s v="Kelci Walkden"/>
        <s v="Madelene Upcott"/>
        <s v="Mallorie Waber"/>
        <s v="Marney O'Breen"/>
        <s v="Oby Sorrel"/>
        <s v="Rafaelita Blaksland"/>
        <s v="Roddy Speechley"/>
        <s v="Van Tuxwell"/>
        <s v="Wilone O'Kielt"/>
      </sharedItems>
    </cacheField>
    <cacheField name="[Measures].[Sum of Amount]" caption="Sum of Amount" numFmtId="0" hierarchy="56" level="32767"/>
    <cacheField name="[Measures].[Count of Order_Status]" caption="Count of Order_Status" numFmtId="0" hierarchy="64" level="32767"/>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fieldsUsage count="2">
        <fieldUsage x="-1"/>
        <fieldUsage x="0"/>
      </fieldsUsage>
    </cacheHierarchy>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875694447" backgroundQuery="1" createdVersion="8" refreshedVersion="8" minRefreshableVersion="3" recordCount="0" supportSubquery="1" supportAdvancedDrill="1" xr:uid="{34FA44A8-71B1-4949-80B4-35B28871F3B1}">
  <cacheSource type="external" connectionId="11"/>
  <cacheFields count="2">
    <cacheField name="[people].[Sales_person].[Sales_person]" caption="Sales_person" numFmtId="0" hierarchy="9" level="1">
      <sharedItems count="10">
        <s v="Andria Kimpton"/>
        <s v="Barr Faughny"/>
        <s v="Beverie Moffet"/>
        <s v="Brien Boise"/>
        <s v="Ches Bonnell"/>
        <s v="Dennison Crosswaite"/>
        <s v="Gunar Cockshoot"/>
        <s v="Husein Augar"/>
        <s v="Marney O'Breen"/>
        <s v="Oby Sorrel"/>
      </sharedItems>
    </cacheField>
    <cacheField name="[Measures].[Sum of Amount]" caption="Sum of Amount" numFmtId="0" hierarchy="56" level="32767"/>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fieldsUsage count="2">
        <fieldUsage x="-1"/>
        <fieldUsage x="0"/>
      </fieldsUsage>
    </cacheHierarchy>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874305554" backgroundQuery="1" createdVersion="8" refreshedVersion="8" minRefreshableVersion="3" recordCount="0" supportSubquery="1" supportAdvancedDrill="1" xr:uid="{FD53BEE2-3D41-412C-832E-701F3E685221}">
  <cacheSource type="external" connectionId="11"/>
  <cacheFields count="2">
    <cacheField name="[people].[Sales_person].[Sales_person]" caption="Sales_person" numFmtId="0" hierarchy="9" level="1">
      <sharedItems count="25">
        <s v="Andria Kimpton"/>
        <s v="Barr Faughny"/>
        <s v="Beverie Moffet"/>
        <s v="Brien Boise"/>
        <s v="Camilla Castle"/>
        <s v="Ches Bonnell"/>
        <s v="Curtice Advani"/>
        <s v="Dennison Crosswaite"/>
        <s v="Dotty Strutley"/>
        <s v="Gigi Bohling"/>
        <s v="Gunar Cockshoot"/>
        <s v="Husein Augar"/>
        <s v="Jan Morforth"/>
        <s v="Jehu Rudeforth"/>
        <s v="Kaine Padly"/>
        <s v="Karlen McCaffrey"/>
        <s v="Kelci Walkden"/>
        <s v="Madelene Upcott"/>
        <s v="Mallorie Waber"/>
        <s v="Marney O'Breen"/>
        <s v="Oby Sorrel"/>
        <s v="Rafaelita Blaksland"/>
        <s v="Roddy Speechley"/>
        <s v="Van Tuxwell"/>
        <s v="Wilone O'Kielt"/>
      </sharedItems>
    </cacheField>
    <cacheField name="[Measures].[Sum of Amount]" caption="Sum of Amount" numFmtId="0" hierarchy="56" level="32767"/>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fieldsUsage count="2">
        <fieldUsage x="-1"/>
        <fieldUsage x="0"/>
      </fieldsUsage>
    </cacheHierarchy>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951736113" backgroundQuery="1" createdVersion="8" refreshedVersion="8" minRefreshableVersion="3" recordCount="0" supportSubquery="1" supportAdvancedDrill="1" xr:uid="{D1D9FE3B-36D0-4FB6-86C0-636D226B2581}">
  <cacheSource type="external" connectionId="11"/>
  <cacheFields count="3">
    <cacheField name="[people].[Team].[Team]" caption="Team" numFmtId="0" hierarchy="10" level="1">
      <sharedItems count="4">
        <s v="Delish"/>
        <s v="Jucies"/>
        <s v="Tempo"/>
        <s v="Yummies"/>
      </sharedItems>
    </cacheField>
    <cacheField name="[Measures].[Sum of Amount]" caption="Sum of Amount" numFmtId="0" hierarchy="56" level="32767"/>
    <cacheField name="[Measures].[Sum of Profit Margin]" caption="Sum of Profit Margin" numFmtId="0" hierarchy="65" level="32767"/>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2" memberValueDatatype="130" unbalanced="0">
      <fieldsUsage count="2">
        <fieldUsage x="-1"/>
        <fieldUsage x="0"/>
      </fieldsUsage>
    </cacheHierarchy>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oneField="1" hidden="1">
      <fieldsUsage count="1">
        <fieldUsage x="2"/>
      </fieldsUsage>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871064814" backgroundQuery="1" createdVersion="8" refreshedVersion="8" minRefreshableVersion="3" recordCount="0" supportSubquery="1" supportAdvancedDrill="1" xr:uid="{B4BCE899-B4E3-4DF1-A093-5003F4C675CA}">
  <cacheSource type="external" connectionId="11"/>
  <cacheFields count="2">
    <cacheField name="[people].[Sales_person].[Sales_person]" caption="Sales_person" numFmtId="0" hierarchy="9" level="1">
      <sharedItems count="3">
        <s v="Barr Faughny"/>
        <s v="Brien Boise"/>
        <s v="Ches Bonnell"/>
      </sharedItems>
    </cacheField>
    <cacheField name="[Measures].[Count of Order_Status]" caption="Count of Order_Status" numFmtId="0" hierarchy="64" level="32767"/>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fieldsUsage count="2">
        <fieldUsage x="-1"/>
        <fieldUsage x="0"/>
      </fieldsUsage>
    </cacheHierarchy>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869212966" backgroundQuery="1" createdVersion="8" refreshedVersion="8" minRefreshableVersion="3" recordCount="0" supportSubquery="1" supportAdvancedDrill="1" xr:uid="{5050CF04-A25E-4910-B076-54C731E82C55}">
  <cacheSource type="external" connectionId="11"/>
  <cacheFields count="3">
    <cacheField name="[shipments9].[Shipdate (Month)].[Shipdate (Month)]" caption="Shipdate (Month)" numFmtId="0" hierarchy="27" level="1">
      <sharedItems count="12">
        <s v="Jan"/>
        <s v="Feb"/>
        <s v="Mar"/>
        <s v="Apr"/>
        <s v="May"/>
        <s v="Jun"/>
        <s v="Jul"/>
        <s v="Aug"/>
        <s v="Sep"/>
        <s v="Oct"/>
        <s v="Nov"/>
        <s v="Dec"/>
      </sharedItems>
    </cacheField>
    <cacheField name="[shipments9].[Shipdate (Year)].[Shipdate (Year)]" caption="Shipdate (Year)" numFmtId="0" hierarchy="25" level="1">
      <sharedItems count="2">
        <s v="2023"/>
        <s v="2024"/>
      </sharedItems>
    </cacheField>
    <cacheField name="[Measures].[Sum of Amount]" caption="Sum of Amount" numFmtId="0" hierarchy="56" level="32767"/>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2" memberValueDatatype="130" unbalanced="0">
      <fieldsUsage count="2">
        <fieldUsage x="-1"/>
        <fieldUsage x="1"/>
      </fieldsUsage>
    </cacheHierarchy>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2" memberValueDatatype="130" unbalanced="0">
      <fieldsUsage count="2">
        <fieldUsage x="-1"/>
        <fieldUsage x="0"/>
      </fieldsUsage>
    </cacheHierarchy>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867592596" backgroundQuery="1" createdVersion="8" refreshedVersion="8" minRefreshableVersion="3" recordCount="0" supportSubquery="1" supportAdvancedDrill="1" xr:uid="{914076CD-F1F4-45F6-AED8-8674FC990720}">
  <cacheSource type="external" connectionId="11"/>
  <cacheFields count="3">
    <cacheField name="[Measures].[Sum of Amount]" caption="Sum of Amount" numFmtId="0" hierarchy="56" level="32767"/>
    <cacheField name="[shipments9].[Shipdate (Month)].[Shipdate (Month)]" caption="Shipdate (Month)" numFmtId="0" hierarchy="27" level="1">
      <sharedItems count="12">
        <s v="Jan"/>
        <s v="Feb"/>
        <s v="Mar"/>
        <s v="Apr"/>
        <s v="May"/>
        <s v="Jun"/>
        <s v="Jul"/>
        <s v="Aug"/>
        <s v="Sep"/>
        <s v="Oct"/>
        <s v="Nov"/>
        <s v="Dec"/>
      </sharedItems>
    </cacheField>
    <cacheField name="[shipments9].[Shipdate (Year)].[Shipdate (Year)]" caption="Shipdate (Year)" numFmtId="0" hierarchy="25" level="1">
      <sharedItems count="2">
        <s v="2023"/>
        <s v="2024"/>
      </sharedItems>
    </cacheField>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2" memberValueDatatype="130" unbalanced="0">
      <fieldsUsage count="2">
        <fieldUsage x="-1"/>
        <fieldUsage x="2"/>
      </fieldsUsage>
    </cacheHierarchy>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2" memberValueDatatype="130" unbalanced="0">
      <fieldsUsage count="2">
        <fieldUsage x="-1"/>
        <fieldUsage x="1"/>
      </fieldsUsage>
    </cacheHierarchy>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865972225" backgroundQuery="1" createdVersion="8" refreshedVersion="8" minRefreshableVersion="3" recordCount="0" supportSubquery="1" supportAdvancedDrill="1" xr:uid="{89241A66-6EC9-431E-9A24-F50167FB0006}">
  <cacheSource type="external" connectionId="11"/>
  <cacheFields count="3">
    <cacheField name="[shipments9].[Shipdate (Month)].[Shipdate (Month)]" caption="Shipdate (Month)" numFmtId="0" hierarchy="27" level="1">
      <sharedItems count="1">
        <s v="Feb"/>
      </sharedItems>
    </cacheField>
    <cacheField name="[shipments9].[Order_Status].[Order_Status]" caption="Order_Status" numFmtId="0" hierarchy="24" level="1">
      <sharedItems count="3">
        <s v="Cancelled"/>
        <s v="Shipped"/>
        <s v="Placed"/>
      </sharedItems>
    </cacheField>
    <cacheField name="[Measures].[Count of Order_Status]" caption="Count of Order_Status" numFmtId="0" hierarchy="64" level="32767"/>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2" memberValueDatatype="130" unbalanced="0">
      <fieldsUsage count="2">
        <fieldUsage x="-1"/>
        <fieldUsage x="1"/>
      </fieldsUsage>
    </cacheHierarchy>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2" memberValueDatatype="130" unbalanced="0">
      <fieldsUsage count="2">
        <fieldUsage x="-1"/>
        <fieldUsage x="0"/>
      </fieldsUsage>
    </cacheHierarchy>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950462966" backgroundQuery="1" createdVersion="8" refreshedVersion="8" minRefreshableVersion="3" recordCount="0" supportSubquery="1" supportAdvancedDrill="1" xr:uid="{89E71B4D-9322-4A10-BF4D-1DE636672B46}">
  <cacheSource type="external" connectionId="11"/>
  <cacheFields count="2">
    <cacheField name="[shipments9 1].[Day Name].[Day Name]" caption="Day Name" numFmtId="0" hierarchy="33" level="1">
      <sharedItems count="2">
        <s v="Mon"/>
        <s v="Tue"/>
      </sharedItems>
    </cacheField>
    <cacheField name="[Measures].[Sum of Amount 2]" caption="Sum of Amount 2" numFmtId="0" hierarchy="63" level="32767"/>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2" memberValueDatatype="130" unbalanced="0">
      <fieldsUsage count="2">
        <fieldUsage x="-1"/>
        <fieldUsage x="0"/>
      </fieldsUsage>
    </cacheHierarchy>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oneField="1" hidden="1">
      <fieldsUsage count="1">
        <fieldUsage x="1"/>
      </fieldsUsage>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862962962" backgroundQuery="1" createdVersion="8" refreshedVersion="8" minRefreshableVersion="3" recordCount="0" supportSubquery="1" supportAdvancedDrill="1" xr:uid="{4E67D013-F463-4A83-B9DA-B36649B11B11}">
  <cacheSource type="external" connectionId="11"/>
  <cacheFields count="2">
    <cacheField name="[shipments9].[Shipdate (Year)].[Shipdate (Year)]" caption="Shipdate (Year)" numFmtId="0" hierarchy="25" level="1">
      <sharedItems count="2">
        <s v="2023"/>
        <s v="2024"/>
      </sharedItems>
    </cacheField>
    <cacheField name="[Measures].[Sum of Amount]" caption="Sum of Amount" numFmtId="0" hierarchy="56" level="32767"/>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2" memberValueDatatype="130" unbalanced="0">
      <fieldsUsage count="2">
        <fieldUsage x="-1"/>
        <fieldUsage x="0"/>
      </fieldsUsage>
    </cacheHierarchy>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862037038" backgroundQuery="1" createdVersion="8" refreshedVersion="8" minRefreshableVersion="3" recordCount="0" supportSubquery="1" supportAdvancedDrill="1" xr:uid="{7AFC1F64-ECC2-41FE-AF1B-52F4C2A400A7}">
  <cacheSource type="external" connectionId="11"/>
  <cacheFields count="2">
    <cacheField name="[shipments9].[Shipdate (Month)].[Shipdate (Month)]" caption="Shipdate (Month)" numFmtId="0" hierarchy="27" level="1">
      <sharedItems count="12">
        <s v="Jan"/>
        <s v="Feb"/>
        <s v="Mar"/>
        <s v="Apr"/>
        <s v="May"/>
        <s v="Jun"/>
        <s v="Jul"/>
        <s v="Aug"/>
        <s v="Sep"/>
        <s v="Oct"/>
        <s v="Nov"/>
        <s v="Dec"/>
      </sharedItems>
    </cacheField>
    <cacheField name="[Measures].[Sum of Amount]" caption="Sum of Amount" numFmtId="0" hierarchy="56" level="32767"/>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2" memberValueDatatype="130" unbalanced="0">
      <fieldsUsage count="2">
        <fieldUsage x="-1"/>
        <fieldUsage x="0"/>
      </fieldsUsage>
    </cacheHierarchy>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948958335" backgroundQuery="1" createdVersion="8" refreshedVersion="8" minRefreshableVersion="3" recordCount="0" supportSubquery="1" supportAdvancedDrill="1" xr:uid="{2FAE1AEC-0829-4714-929F-563C472C83A8}">
  <cacheSource type="external" connectionId="11"/>
  <cacheFields count="3">
    <cacheField name="[locations].[Region].[Region]" caption="Region" numFmtId="0" hierarchy="7" level="1">
      <sharedItems count="3">
        <s v="Americas"/>
        <s v="APAC"/>
        <s v="Europe"/>
      </sharedItems>
    </cacheField>
    <cacheField name="[products].[Product].[Product]" caption="Product" numFmtId="0" hierarchy="13" level="1">
      <sharedItems count="5">
        <s v="99% Dark &amp; Pure"/>
        <s v="Drinking Coco"/>
        <s v="Fruit &amp; Nut Bars"/>
        <s v="Peanut Butter Cubes"/>
        <s v="Raspberry Choco"/>
      </sharedItems>
    </cacheField>
    <cacheField name="[Measures].[Average of Gross Profit]" caption="Average of Gross Profit" numFmtId="0" hierarchy="74" level="32767"/>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0"/>
      </fieldsUsage>
    </cacheHierarchy>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oneField="1" hidden="1">
      <fieldsUsage count="1">
        <fieldUsage x="2"/>
      </fieldsUsage>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947453703" backgroundQuery="1" createdVersion="8" refreshedVersion="8" minRefreshableVersion="3" recordCount="0" supportSubquery="1" supportAdvancedDrill="1" xr:uid="{40E74434-EA0C-44D6-B8F6-4E67B812312B}">
  <cacheSource type="external" connectionId="11"/>
  <cacheFields count="3">
    <cacheField name="[products].[Product].[Product]" caption="Product" numFmtId="0" hierarchy="13"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ilky Salty"/>
        <s v="Spicy Special Slims"/>
        <s v="White Choc"/>
      </sharedItems>
    </cacheField>
    <cacheField name="[Measures].[Sum of total cost]" caption="Sum of total cost" numFmtId="0" hierarchy="61" level="32767"/>
    <cacheField name="[Measures].[Sum of Amount 2]" caption="Sum of Amount 2" numFmtId="0" hierarchy="63" level="32767"/>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oneField="1" hidden="1">
      <fieldsUsage count="1">
        <fieldUsage x="1"/>
      </fieldsUsage>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oneField="1" hidden="1">
      <fieldsUsage count="1">
        <fieldUsage x="2"/>
      </fieldsUsage>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26180208333" backgroundQuery="1" createdVersion="8" refreshedVersion="8" minRefreshableVersion="3" recordCount="0" supportSubquery="1" supportAdvancedDrill="1" xr:uid="{F8839220-9FC3-4873-9F4D-4CC405DCB391}">
  <cacheSource type="external" connectionId="11"/>
  <cacheFields count="1">
    <cacheField name="[shipments9 1].[Profit Lose].[Profit Lose]" caption="Profit Lose" numFmtId="0" hierarchy="45" level="1">
      <sharedItems count="1">
        <s v="Loss"/>
      </sharedItems>
    </cacheField>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2"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2" memberValueDatatype="130" unbalanced="0">
      <fieldsUsage count="2">
        <fieldUsage x="-1"/>
        <fieldUsage x="0"/>
      </fieldsUsage>
    </cacheHierarchy>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3121458333" backgroundQuery="1" createdVersion="8" refreshedVersion="8" minRefreshableVersion="3" recordCount="0" supportSubquery="1" supportAdvancedDrill="1" xr:uid="{B6147558-9088-4088-8148-F38C20DA1303}">
  <cacheSource type="external" connectionId="11"/>
  <cacheFields count="3">
    <cacheField name="[people].[Sales_person].[Sales_person]" caption="Sales_person" numFmtId="0" hierarchy="9" level="1">
      <sharedItems count="25">
        <s v="Curtice Advani"/>
        <s v="Gunar Cockshoot"/>
        <s v="Madelene Upcott"/>
        <s v="Marney O'Breen"/>
        <s v="Oby Sorrel"/>
        <s v="Andria Kimpton" u="1"/>
        <s v="Barr Faughny" u="1"/>
        <s v="Beverie Moffet" u="1"/>
        <s v="Brien Boise" u="1"/>
        <s v="Camilla Castle" u="1"/>
        <s v="Ches Bonnell" u="1"/>
        <s v="Dennison Crosswaite" u="1"/>
        <s v="Dotty Strutley" u="1"/>
        <s v="Gigi Bohling" u="1"/>
        <s v="Husein Augar" u="1"/>
        <s v="Jan Morforth" u="1"/>
        <s v="Jehu Rudeforth" u="1"/>
        <s v="Kaine Padly" u="1"/>
        <s v="Karlen McCaffrey" u="1"/>
        <s v="Kelci Walkden" u="1"/>
        <s v="Mallorie Waber" u="1"/>
        <s v="Rafaelita Blaksland" u="1"/>
        <s v="Roddy Speechley" u="1"/>
        <s v="Van Tuxwell" u="1"/>
        <s v="Wilone O'Kielt" u="1"/>
      </sharedItems>
    </cacheField>
    <cacheField name="[Measures].[Average of Cost Per Box]" caption="Average of Cost Per Box" numFmtId="0" hierarchy="67" level="32767"/>
    <cacheField name="[Measures].[Average of Gross Profit]" caption="Average of Gross Profit" numFmtId="0" hierarchy="74" level="32767"/>
  </cacheFields>
  <cacheHierarchies count="77">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fieldsUsage count="2">
        <fieldUsage x="-1"/>
        <fieldUsage x="0"/>
      </fieldsUsage>
    </cacheHierarchy>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oneField="1" hidden="1">
      <fieldsUsage count="1">
        <fieldUsage x="1"/>
      </fieldsUsage>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oneField="1" hidden="1">
      <fieldsUsage count="1">
        <fieldUsage x="2"/>
      </fieldsUsage>
      <extLst>
        <ext xmlns:x15="http://schemas.microsoft.com/office/spreadsheetml/2010/11/main" uri="{B97F6D7D-B522-45F9-BDA1-12C45D357490}">
          <x15:cacheHierarchy aggregatedColumn="44"/>
        </ext>
      </extLst>
    </cacheHierarchy>
    <cacheHierarchy uniqueName="[Measures].[Count of Profit Lose]" caption="Count of Profit Lose" measure="1" displayFolder="" measureGroup="shipments9 1" count="0" hidden="1">
      <extLst>
        <ext xmlns:x15="http://schemas.microsoft.com/office/spreadsheetml/2010/11/main" uri="{B97F6D7D-B522-45F9-BDA1-12C45D357490}">
          <x15:cacheHierarchy aggregatedColumn="45"/>
        </ext>
      </extLst>
    </cacheHierarchy>
    <cacheHierarchy uniqueName="[Measures].[Count of ShipmentID 2]" caption="Count of ShipmentID 2" measure="1" displayFolder="" measureGroup="shipments9 1"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9" uniqueName="[shipments9]" caption="shipments9"/>
    <dimension name="shipments9 1" uniqueName="[shipments9 1]" caption="shipments9 1"/>
  </dimensions>
  <measureGroups count="6">
    <measureGroup name="calendar" caption="calendar"/>
    <measureGroup name="locations" caption="locations"/>
    <measureGroup name="people" caption="people"/>
    <measureGroup name="products" caption="products"/>
    <measureGroup name="shipments9" caption="shipments9"/>
    <measureGroup name="shipments9 1" caption="shipments9 1"/>
  </measureGroups>
  <maps count="13">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1"/>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Sai" refreshedDate="46120.514972106481" backgroundQuery="1" createdVersion="3" refreshedVersion="8" minRefreshableVersion="3" recordCount="0" supportSubquery="1" supportAdvancedDrill="1" xr:uid="{A6279829-8624-4310-93CB-DA1B0371C40C}">
  <cacheSource type="external" connectionId="11">
    <extLst>
      <ext xmlns:x14="http://schemas.microsoft.com/office/spreadsheetml/2009/9/main" uri="{F057638F-6D5F-4e77-A914-E7F072B9BCA8}">
        <x14:sourceConnection name="ThisWorkbookDataModel"/>
      </ext>
    </extLst>
  </cacheSource>
  <cacheFields count="0"/>
  <cacheHierarchies count="75">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2"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9].[ShipmentID]" caption="ShipmentID" attribute="1" defaultMemberUniqueName="[shipments9].[ShipmentID].[All]" allUniqueName="[shipments9].[ShipmentID].[All]" dimensionUniqueName="[shipments9]" displayFolder="" count="0" memberValueDatatype="130" unbalanced="0"/>
    <cacheHierarchy uniqueName="[shipments9].[SPID]" caption="SPID" attribute="1" defaultMemberUniqueName="[shipments9].[SPID].[All]" allUniqueName="[shipments9].[SPID].[All]" dimensionUniqueName="[shipments9]" displayFolder="" count="0" memberValueDatatype="130" unbalanced="0"/>
    <cacheHierarchy uniqueName="[shipments9].[PID]" caption="PID" attribute="1" defaultMemberUniqueName="[shipments9].[PID].[All]" allUniqueName="[shipments9].[PID].[All]" dimensionUniqueName="[shipments9]" displayFolder="" count="0" memberValueDatatype="130" unbalanced="0"/>
    <cacheHierarchy uniqueName="[shipments9].[GID]" caption="GID" attribute="1" defaultMemberUniqueName="[shipments9].[GID].[All]" allUniqueName="[shipments9].[GID].[All]" dimensionUniqueName="[shipments9]" displayFolder="" count="0" memberValueDatatype="130" unbalanced="0"/>
    <cacheHierarchy uniqueName="[shipments9].[Shipdate]" caption="Shipdate" attribute="1" time="1" defaultMemberUniqueName="[shipments9].[Shipdate].[All]" allUniqueName="[shipments9].[Shipdate].[All]" dimensionUniqueName="[shipments9]" displayFolder="" count="0" memberValueDatatype="7" unbalanced="0"/>
    <cacheHierarchy uniqueName="[shipments9].[Amount]" caption="Amount" attribute="1" defaultMemberUniqueName="[shipments9].[Amount].[All]" allUniqueName="[shipments9].[Amount].[All]" dimensionUniqueName="[shipments9]" displayFolder="" count="0" memberValueDatatype="5" unbalanced="0"/>
    <cacheHierarchy uniqueName="[shipments9].[Boxes]" caption="Boxes" attribute="1" defaultMemberUniqueName="[shipments9].[Boxes].[All]" allUniqueName="[shipments9].[Boxes].[All]" dimensionUniqueName="[shipments9]" displayFolder="" count="0" memberValueDatatype="20" unbalanced="0"/>
    <cacheHierarchy uniqueName="[shipments9].[Order_Status]" caption="Order_Status" attribute="1" defaultMemberUniqueName="[shipments9].[Order_Status].[All]" allUniqueName="[shipments9].[Order_Status].[All]" dimensionUniqueName="[shipments9]" displayFolder="" count="0" memberValueDatatype="130" unbalanced="0"/>
    <cacheHierarchy uniqueName="[shipments9].[Shipdate (Year)]" caption="Shipdate (Year)" attribute="1" defaultMemberUniqueName="[shipments9].[Shipdate (Year)].[All]" allUniqueName="[shipments9].[Shipdate (Year)].[All]" dimensionUniqueName="[shipments9]" displayFolder="" count="0" memberValueDatatype="130" unbalanced="0"/>
    <cacheHierarchy uniqueName="[shipments9].[Shipdate (Quarter)]" caption="Shipdate (Quarter)" attribute="1" defaultMemberUniqueName="[shipments9].[Shipdate (Quarter)].[All]" allUniqueName="[shipments9].[Shipdate (Quarter)].[All]" dimensionUniqueName="[shipments9]" displayFolder="" count="0" memberValueDatatype="130" unbalanced="0"/>
    <cacheHierarchy uniqueName="[shipments9].[Shipdate (Month)]" caption="Shipdate (Month)" attribute="1" defaultMemberUniqueName="[shipments9].[Shipdate (Month)].[All]" allUniqueName="[shipments9].[Shipdate (Month)].[All]" dimensionUniqueName="[shipments9]" displayFolder="" count="0" memberValueDatatype="130" unbalanced="0"/>
    <cacheHierarchy uniqueName="[shipments9 1].[ShipmentID]" caption="ShipmentID" attribute="1" defaultMemberUniqueName="[shipments9 1].[ShipmentID].[All]" allUniqueName="[shipments9 1].[ShipmentID].[All]" dimensionUniqueName="[shipments9 1]" displayFolder="" count="0" memberValueDatatype="130" unbalanced="0"/>
    <cacheHierarchy uniqueName="[shipments9 1].[SPID]" caption="SPID" attribute="1" defaultMemberUniqueName="[shipments9 1].[SPID].[All]" allUniqueName="[shipments9 1].[SPID].[All]" dimensionUniqueName="[shipments9 1]" displayFolder="" count="0" memberValueDatatype="130" unbalanced="0"/>
    <cacheHierarchy uniqueName="[shipments9 1].[PID]" caption="PID" attribute="1" defaultMemberUniqueName="[shipments9 1].[PID].[All]" allUniqueName="[shipments9 1].[PID].[All]" dimensionUniqueName="[shipments9 1]" displayFolder="" count="0" memberValueDatatype="130" unbalanced="0"/>
    <cacheHierarchy uniqueName="[shipments9 1].[GID]" caption="GID" attribute="1" defaultMemberUniqueName="[shipments9 1].[GID].[All]" allUniqueName="[shipments9 1].[GID].[All]" dimensionUniqueName="[shipments9 1]" displayFolder="" count="0" memberValueDatatype="130" unbalanced="0"/>
    <cacheHierarchy uniqueName="[shipments9 1].[Shipdate]" caption="Shipdate" attribute="1" time="1" defaultMemberUniqueName="[shipments9 1].[Shipdate].[All]" allUniqueName="[shipments9 1].[Shipdate].[All]" dimensionUniqueName="[shipments9 1]" displayFolder="" count="0" memberValueDatatype="7" unbalanced="0"/>
    <cacheHierarchy uniqueName="[shipments9 1].[Day Name]" caption="Day Name" attribute="1" defaultMemberUniqueName="[shipments9 1].[Day Name].[All]" allUniqueName="[shipments9 1].[Day Name].[All]" dimensionUniqueName="[shipments9 1]" displayFolder="" count="0" memberValueDatatype="130" unbalanced="0"/>
    <cacheHierarchy uniqueName="[shipments9 1].[Weekday]" caption="Weekday" attribute="1" defaultMemberUniqueName="[shipments9 1].[Weekday].[All]" allUniqueName="[shipments9 1].[Weekday].[All]" dimensionUniqueName="[shipments9 1]" displayFolder="" count="0" memberValueDatatype="130" unbalanced="0"/>
    <cacheHierarchy uniqueName="[shipments9 1].[Amount]" caption="Amount" attribute="1" defaultMemberUniqueName="[shipments9 1].[Amount].[All]" allUniqueName="[shipments9 1].[Amount].[All]" dimensionUniqueName="[shipments9 1]" displayFolder="" count="0" memberValueDatatype="5" unbalanced="0"/>
    <cacheHierarchy uniqueName="[shipments9 1].[Boxes]" caption="Boxes" attribute="1" defaultMemberUniqueName="[shipments9 1].[Boxes].[All]" allUniqueName="[shipments9 1].[Boxes].[All]" dimensionUniqueName="[shipments9 1]" displayFolder="" count="0" memberValueDatatype="20" unbalanced="0"/>
    <cacheHierarchy uniqueName="[shipments9 1].[Order_Status]" caption="Order_Status" attribute="1" defaultMemberUniqueName="[shipments9 1].[Order_Status].[All]" allUniqueName="[shipments9 1].[Order_Status].[All]" dimensionUniqueName="[shipments9 1]" displayFolder="" count="0" memberValueDatatype="130" unbalanced="0"/>
    <cacheHierarchy uniqueName="[shipments9 1].[Shipdate (Year)]" caption="Shipdate (Year)" attribute="1" defaultMemberUniqueName="[shipments9 1].[Shipdate (Year)].[All]" allUniqueName="[shipments9 1].[Shipdate (Year)].[All]" dimensionUniqueName="[shipments9 1]" displayFolder="" count="0" memberValueDatatype="130" unbalanced="0"/>
    <cacheHierarchy uniqueName="[shipments9 1].[Shipdate (Quarter)]" caption="Shipdate (Quarter)" attribute="1" defaultMemberUniqueName="[shipments9 1].[Shipdate (Quarter)].[All]" allUniqueName="[shipments9 1].[Shipdate (Quarter)].[All]" dimensionUniqueName="[shipments9 1]" displayFolder="" count="0" memberValueDatatype="130" unbalanced="0"/>
    <cacheHierarchy uniqueName="[shipments9 1].[Shipdate (Month Index)]" caption="Shipdate (Month Index)" attribute="1" defaultMemberUniqueName="[shipments9 1].[Shipdate (Month Index)].[All]" allUniqueName="[shipments9 1].[Shipdate (Month Index)].[All]" dimensionUniqueName="[shipments9 1]" displayFolder="" count="0" memberValueDatatype="20" unbalanced="0"/>
    <cacheHierarchy uniqueName="[shipments9 1].[Shipdate (Month)]" caption="Shipdate (Month)" attribute="1" defaultMemberUniqueName="[shipments9 1].[Shipdate (Month)].[All]" allUniqueName="[shipments9 1].[Shipdate (Month)].[All]" dimensionUniqueName="[shipments9 1]" displayFolder="" count="0" memberValueDatatype="130" unbalanced="0"/>
    <cacheHierarchy uniqueName="[shipments9 1].[Cost Per Box]" caption="Cost Per Box" attribute="1" defaultMemberUniqueName="[shipments9 1].[Cost Per Box].[All]" allUniqueName="[shipments9 1].[Cost Per Box].[All]" dimensionUniqueName="[shipments9 1]" displayFolder="" count="0" memberValueDatatype="5" unbalanced="0"/>
    <cacheHierarchy uniqueName="[shipments9 1].[total cost]" caption="total cost" attribute="1" defaultMemberUniqueName="[shipments9 1].[total cost].[All]" allUniqueName="[shipments9 1].[total cost].[All]" dimensionUniqueName="[shipments9 1]" displayFolder="" count="0" memberValueDatatype="5" unbalanced="0"/>
    <cacheHierarchy uniqueName="[shipments9 1].[Gross Profit]" caption="Gross Profit" attribute="1" defaultMemberUniqueName="[shipments9 1].[Gross Profit].[All]" allUniqueName="[shipments9 1].[Gross Profit].[All]" dimensionUniqueName="[shipments9 1]" displayFolder="" count="0" memberValueDatatype="5" unbalanced="0"/>
    <cacheHierarchy uniqueName="[shipments9 1].[Profit Lose]" caption="Profit Lose" attribute="1" defaultMemberUniqueName="[shipments9 1].[Profit Lose].[All]" allUniqueName="[shipments9 1].[Profit Lose].[All]" dimensionUniqueName="[shipments9 1]" displayFolder="" count="0" memberValueDatatype="130" unbalanced="0"/>
    <cacheHierarchy uniqueName="[shipments9 1].[Profit Margin]" caption="Profit Margin" attribute="1" defaultMemberUniqueName="[shipments9 1].[Profit Margin].[All]" allUniqueName="[shipments9 1].[Profit Margin].[All]" dimensionUniqueName="[shipments9 1]" displayFolder="" count="0" memberValueDatatype="5" unbalanced="0"/>
    <cacheHierarchy uniqueName="[shipments9 1].[Average Selling price per box]" caption="Average Selling price per box" attribute="1" defaultMemberUniqueName="[shipments9 1].[Average Selling price per box].[All]" allUniqueName="[shipments9 1].[Average Selling price per box].[All]" dimensionUniqueName="[shipments9 1]" displayFolder="" count="0" memberValueDatatype="5" unbalanced="0"/>
    <cacheHierarchy uniqueName="[shipments9].[Shipdate (Month Index)]" caption="Shipdate (Month Index)" attribute="1" defaultMemberUniqueName="[shipments9].[Shipdate (Month Index)].[All]" allUniqueName="[shipments9].[Shipdate (Month Index)].[All]" dimensionUniqueName="[shipments9]"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9]" caption="__XL_Count shipments9" measure="1" displayFolder="" measureGroup="shipments9" count="0" hidden="1"/>
    <cacheHierarchy uniqueName="[Measures].[__XL_Count shipments9 1]" caption="__XL_Count shipments9 1" measure="1" displayFolder="" measureGroup="shipments9 1" count="0" hidden="1"/>
    <cacheHierarchy uniqueName="[Measures].[__No measures defined]" caption="__No measures defined" measure="1" displayFolder="" count="0" hidden="1"/>
    <cacheHierarchy uniqueName="[Measures].[Sum of Amount]" caption="Sum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Boxes]" caption="Sum of Boxes" measure="1" displayFolder="" measureGroup="shipments9" count="0" hidden="1">
      <extLst>
        <ext xmlns:x15="http://schemas.microsoft.com/office/spreadsheetml/2010/11/main" uri="{B97F6D7D-B522-45F9-BDA1-12C45D357490}">
          <x15:cacheHierarchy aggregatedColumn="23"/>
        </ext>
      </extLst>
    </cacheHierarchy>
    <cacheHierarchy uniqueName="[Measures].[Count of ShipmentID]" caption="Count of ShipmentID" measure="1" displayFolder="" measureGroup="shipments9" count="0" hidden="1">
      <extLst>
        <ext xmlns:x15="http://schemas.microsoft.com/office/spreadsheetml/2010/11/main" uri="{B97F6D7D-B522-45F9-BDA1-12C45D357490}">
          <x15:cacheHierarchy aggregatedColumn="17"/>
        </ext>
      </extLst>
    </cacheHierarchy>
    <cacheHierarchy uniqueName="[Measures].[Average of Amount]" caption="Average of Amount" measure="1" displayFolder="" measureGroup="shipments9" count="0" hidden="1">
      <extLst>
        <ext xmlns:x15="http://schemas.microsoft.com/office/spreadsheetml/2010/11/main" uri="{B97F6D7D-B522-45F9-BDA1-12C45D357490}">
          <x15:cacheHierarchy aggregatedColumn="22"/>
        </ext>
      </extLst>
    </cacheHierarchy>
    <cacheHierarchy uniqueName="[Measures].[Sum of Cost Per Box]" caption="Sum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Sum of total cost]" caption="Sum of total cost" measure="1" displayFolder="" measureGroup="shipments9 1" count="0" hidden="1">
      <extLst>
        <ext xmlns:x15="http://schemas.microsoft.com/office/spreadsheetml/2010/11/main" uri="{B97F6D7D-B522-45F9-BDA1-12C45D357490}">
          <x15:cacheHierarchy aggregatedColumn="43"/>
        </ext>
      </extLst>
    </cacheHierarchy>
    <cacheHierarchy uniqueName="[Measures].[Sum of Gross Profit]" caption="Sum of Gross Profit" measure="1" displayFolder="" measureGroup="shipments9 1" count="0" hidden="1">
      <extLst>
        <ext xmlns:x15="http://schemas.microsoft.com/office/spreadsheetml/2010/11/main" uri="{B97F6D7D-B522-45F9-BDA1-12C45D357490}">
          <x15:cacheHierarchy aggregatedColumn="44"/>
        </ext>
      </extLst>
    </cacheHierarchy>
    <cacheHierarchy uniqueName="[Measures].[Sum of Amount 2]" caption="Sum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Count of Order_Status]" caption="Count of Order_Status" measure="1" displayFolder="" measureGroup="shipments9" count="0" hidden="1">
      <extLst>
        <ext xmlns:x15="http://schemas.microsoft.com/office/spreadsheetml/2010/11/main" uri="{B97F6D7D-B522-45F9-BDA1-12C45D357490}">
          <x15:cacheHierarchy aggregatedColumn="24"/>
        </ext>
      </extLst>
    </cacheHierarchy>
    <cacheHierarchy uniqueName="[Measures].[Sum of Profit Margin]" caption="Sum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Profit Margin]" caption="Average of Profit Margin" measure="1" displayFolder="" measureGroup="shipments9 1" count="0" hidden="1">
      <extLst>
        <ext xmlns:x15="http://schemas.microsoft.com/office/spreadsheetml/2010/11/main" uri="{B97F6D7D-B522-45F9-BDA1-12C45D357490}">
          <x15:cacheHierarchy aggregatedColumn="46"/>
        </ext>
      </extLst>
    </cacheHierarchy>
    <cacheHierarchy uniqueName="[Measures].[Average of Cost Per Box]" caption="Average of Cost Per Box" measure="1" displayFolder="" measureGroup="shipments9 1" count="0" hidden="1">
      <extLst>
        <ext xmlns:x15="http://schemas.microsoft.com/office/spreadsheetml/2010/11/main" uri="{B97F6D7D-B522-45F9-BDA1-12C45D357490}">
          <x15:cacheHierarchy aggregatedColumn="42"/>
        </ext>
      </extLst>
    </cacheHierarchy>
    <cacheHierarchy uniqueName="[Measures].[Average of Amount 2]" caption="Average of Amount 2" measure="1" displayFolder="" measureGroup="shipments9 1" count="0" hidden="1">
      <extLst>
        <ext xmlns:x15="http://schemas.microsoft.com/office/spreadsheetml/2010/11/main" uri="{B97F6D7D-B522-45F9-BDA1-12C45D357490}">
          <x15:cacheHierarchy aggregatedColumn="35"/>
        </ext>
      </extLst>
    </cacheHierarchy>
    <cacheHierarchy uniqueName="[Measures].[Sum of Boxes 2]" caption="Sum of Boxes 2" measure="1" displayFolder="" measureGroup="shipments9 1" count="0" hidden="1">
      <extLst>
        <ext xmlns:x15="http://schemas.microsoft.com/office/spreadsheetml/2010/11/main" uri="{B97F6D7D-B522-45F9-BDA1-12C45D357490}">
          <x15:cacheHierarchy aggregatedColumn="36"/>
        </ext>
      </extLst>
    </cacheHierarchy>
    <cacheHierarchy uniqueName="[Measures].[Count of Boxes]" caption="Count of Boxes" measure="1" displayFolder="" measureGroup="shipments9 1" count="0" hidden="1">
      <extLst>
        <ext xmlns:x15="http://schemas.microsoft.com/office/spreadsheetml/2010/11/main" uri="{B97F6D7D-B522-45F9-BDA1-12C45D357490}">
          <x15:cacheHierarchy aggregatedColumn="36"/>
        </ext>
      </extLst>
    </cacheHierarchy>
    <cacheHierarchy uniqueName="[Measures].[Sum of Average Selling price per box]" caption="Sum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Average of Average Selling price per box]" caption="Average of Average Selling price per box" measure="1" displayFolder="" measureGroup="shipments9 1" count="0" hidden="1">
      <extLst>
        <ext xmlns:x15="http://schemas.microsoft.com/office/spreadsheetml/2010/11/main" uri="{B97F6D7D-B522-45F9-BDA1-12C45D357490}">
          <x15:cacheHierarchy aggregatedColumn="47"/>
        </ext>
      </extLst>
    </cacheHierarchy>
    <cacheHierarchy uniqueName="[Measures].[Count of Order_Status 2]" caption="Count of Order_Status 2" measure="1" displayFolder="" measureGroup="shipments9 1" count="0" hidden="1">
      <extLst>
        <ext xmlns:x15="http://schemas.microsoft.com/office/spreadsheetml/2010/11/main" uri="{B97F6D7D-B522-45F9-BDA1-12C45D357490}">
          <x15:cacheHierarchy aggregatedColumn="37"/>
        </ext>
      </extLst>
    </cacheHierarchy>
    <cacheHierarchy uniqueName="[Measures].[Average of Gross Profit]" caption="Average of Gross Profit" measure="1" displayFolder="" measureGroup="shipments9 1" count="0" hidden="1">
      <extLst>
        <ext xmlns:x15="http://schemas.microsoft.com/office/spreadsheetml/2010/11/main" uri="{B97F6D7D-B522-45F9-BDA1-12C45D357490}">
          <x15:cacheHierarchy aggregatedColumn="44"/>
        </ext>
      </extLst>
    </cacheHierarchy>
  </cacheHierarchies>
  <kpis count="0"/>
  <extLst>
    <ext xmlns:x14="http://schemas.microsoft.com/office/spreadsheetml/2009/9/main" uri="{725AE2AE-9491-48be-B2B4-4EB974FC3084}">
      <x14:pivotCacheDefinition slicerData="1" pivotCacheId="16752769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4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64A1C1-8410-4989-8F85-E5185167889B}" name="Fixed 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5"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Amount" fld="0" baseField="0" baseItem="0"/>
    <dataField name="Sum of Gross Profit" fld="3" baseField="0" baseItem="0"/>
    <dataField name="Sum of total cost" fld="2" baseField="0" baseItem="0"/>
    <dataField name="Sum of Cost Per Box" fld="1"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9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46E301-5E95-4209-BB45-1B429C73B6DE}" name="Month wise revenu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8:B71"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Amount"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9]"/>
        <x15:activeTabTopLevelEntity name="[calendar]"/>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E50A84-C1FD-41B5-AA87-CD726766B8F1}" name="Total cost , total gross profit"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B30" firstHeaderRow="0" firstDataRow="1" firstDataCol="0"/>
  <pivotFields count="4">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name="total_cost" fld="0" baseField="0" baseItem="1"/>
    <dataField name="Gross_Profit" fld="1" baseField="0" baseItem="1"/>
  </dataFields>
  <pivotHierarchies count="7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_cost"/>
    <pivotHierarchy dragToData="1" caption="Gross_Profit"/>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9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9B1091-9903-485F-AF78-442FCDB1FFDD}" name="Sales person wise revenu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4:B90" firstHeaderRow="1"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Amount" fld="1"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2"/>
          </reference>
        </references>
      </pivotArea>
    </chartFormat>
    <chartFormat chart="2" format="11">
      <pivotArea type="data" outline="0" fieldPosition="0">
        <references count="2">
          <reference field="4294967294" count="1" selected="0">
            <x v="0"/>
          </reference>
          <reference field="0" count="1" selected="0">
            <x v="3"/>
          </reference>
        </references>
      </pivotArea>
    </chartFormat>
    <chartFormat chart="2" format="12">
      <pivotArea type="data" outline="0" fieldPosition="0">
        <references count="2">
          <reference field="4294967294" count="1" selected="0">
            <x v="0"/>
          </reference>
          <reference field="0" count="1" selected="0">
            <x v="4"/>
          </reference>
        </references>
      </pivotArea>
    </chartFormat>
  </chartFormats>
  <pivotHierarchies count="7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6">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shipments9]"/>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D805D6-2292-482D-850D-248CC3D607EB}" name="Average Revenue per Shipment"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hipment_ID">
  <location ref="A18:B24" firstHeaderRow="1"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Amount" fld="1" subtotal="average" baseField="0" baseItem="0"/>
  </dataFields>
  <pivotHierarchies count="7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9">
      <autoFilter ref="A1">
        <filterColumn colId="0">
          <top10 val="5" filterVal="5"/>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4A2F9D-1A74-464F-B9C3-D6A68CA64F77}" name="Order status"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rder Status">
  <location ref="A40:B45"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Order_Status" fld="1" subtotal="count" baseField="0" baseItem="0"/>
  </dataFields>
  <pivotHierarchies count="7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27BDC4-3D72-482F-A11D-FAA9AA23D2E7}" name="Product wise revenu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5:B81" firstHeaderRow="1"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Amount" fld="1"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2"/>
          </reference>
        </references>
      </pivotArea>
    </chartFormat>
    <chartFormat chart="2" format="11">
      <pivotArea type="data" outline="0" fieldPosition="0">
        <references count="2">
          <reference field="4294967294" count="1" selected="0">
            <x v="0"/>
          </reference>
          <reference field="0" count="1" selected="0">
            <x v="3"/>
          </reference>
        </references>
      </pivotArea>
    </chartFormat>
    <chartFormat chart="2" format="12">
      <pivotArea type="data" outline="0" fieldPosition="0">
        <references count="2">
          <reference field="4294967294" count="1" selected="0">
            <x v="0"/>
          </reference>
          <reference field="0" count="1" selected="0">
            <x v="4"/>
          </reference>
        </references>
      </pivotArea>
    </chartFormat>
  </chartFormats>
  <pivotHierarchies count="7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6">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hipments9]"/>
        <x15:activeTabTopLevelEntity name="[calendar]"/>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72AFD6-63AA-40B4-9D5F-3A7BB7D10A31}" name="KPI total sales amount"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_sales_Amount" fld="0" baseField="0" baseItem="0"/>
  </dataFields>
  <pivotHierarchies count="7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s_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54D065-6874-4709-920D-6349ED8A8597}" name="KPI total boxes sold"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2:C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Boxes" fld="0" baseField="0" baseItem="0"/>
  </dataFields>
  <pivotHierarchies count="7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F0DED6-9086-437A-8CEE-EC174E49971E}" name="country wise revenue"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8:B55" firstHeaderRow="1"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Amount"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s]"/>
        <x15:activeTabTopLevelEntity name="[shipments9]"/>
        <x15:activeTabTopLevelEntity name="[calendar]"/>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BD3F9DF-5EC6-4E56-A1C9-C1EFB095257A}" name="KPI total shipments"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2:E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ShipmentID" fld="0" subtotal="count" baseField="0" baseItem="0"/>
  </dataFields>
  <pivotHierarchies count="7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C1CB267-6EE2-4B3B-8E81-D51010994D56}" name="region wise revenu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48:E52"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Amount" fld="1" subtotal="average" baseField="0" baseItem="0"/>
  </dataFields>
  <chartFormats count="1">
    <chartFormat chart="2"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s]"/>
        <x15:activeTabTopLevelEntity name="[shipments9]"/>
        <x15:activeTabTopLevelEntity name="[calendar]"/>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4D9BA30-C47F-4747-9707-E83CAF4DF550}" name="PivotTable8"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ategory">
  <location ref="A13:B15" firstHeaderRow="1" firstDataRow="1" firstDataCol="1"/>
  <pivotFields count="2">
    <pivotField axis="axisRow" allDrilled="1" subtotalTop="0" showAll="0" measureFilter="1" dataSourceSort="1" defaultSubtotal="0" defaultAttributeDrillState="1">
      <items count="1">
        <item x="0"/>
      </items>
    </pivotField>
    <pivotField dataField="1" subtotalTop="0" showAll="0" defaultSubtotal="0"/>
  </pivotFields>
  <rowFields count="1">
    <field x="0"/>
  </rowFields>
  <rowItems count="2">
    <i>
      <x/>
    </i>
    <i t="grand">
      <x/>
    </i>
  </rowItems>
  <colItems count="1">
    <i/>
  </colItems>
  <dataFields count="1">
    <dataField name="Sum of Amount" fld="1"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6">
      <autoFilter ref="A1">
        <filterColumn colId="0">
          <top10 val="1" filterVal="1"/>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hipments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D26E9AC-2642-4299-98B5-386129D063F2}" name="PivotTable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A22:B24" firstHeaderRow="1" firstDataRow="1" firstDataCol="1"/>
  <pivotFields count="2">
    <pivotField axis="axisRow" allDrilled="1" subtotalTop="0" showAll="0" measureFilter="1" dataSourceSort="1" defaultSubtotal="0" defaultAttributeDrillState="1">
      <items count="1">
        <item x="0"/>
      </items>
    </pivotField>
    <pivotField dataField="1" subtotalTop="0" showAll="0" defaultSubtotal="0"/>
  </pivotFields>
  <rowFields count="1">
    <field x="0"/>
  </rowFields>
  <rowItems count="2">
    <i>
      <x/>
    </i>
    <i t="grand">
      <x/>
    </i>
  </rowItems>
  <colItems count="1">
    <i/>
  </colItems>
  <dataFields count="1">
    <dataField name="Average of Profit Margin" fld="1" subtotal="average" baseField="0" baseItem="0"/>
  </dataFields>
  <formats count="2">
    <format dxfId="24">
      <pivotArea field="0" type="button" dataOnly="0" labelOnly="1" outline="0" axis="axisRow" fieldPosition="0"/>
    </format>
    <format dxfId="23">
      <pivotArea collapsedLevelsAreSubtotals="1" fieldPosition="0">
        <references count="1">
          <reference field="0" count="0"/>
        </references>
      </pivotArea>
    </format>
  </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fit Margin"/>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65">
      <autoFilter ref="A1">
        <filterColumn colId="0">
          <top10 val="1" filterVal="1"/>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hipments9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1294C36-6715-4505-B422-AAD49658DD4C}" name="PivotTable14"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0:D56" firstHeaderRow="0" firstDataRow="1" firstDataCol="1"/>
  <pivotFields count="4">
    <pivotField axis="axisRow" allDrilled="1" subtotalTop="0" showAll="0" measureFilter="1" defaultSubtotal="0" defaultAttributeDrillState="1">
      <items count="5">
        <item x="0"/>
        <item x="2"/>
        <item x="1"/>
        <item x="3"/>
        <item x="4"/>
      </items>
    </pivotField>
    <pivotField dataField="1" subtotalTop="0" showAll="0" defaultSubtotal="0"/>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3">
    <i>
      <x/>
    </i>
    <i i="1">
      <x v="1"/>
    </i>
    <i i="2">
      <x v="2"/>
    </i>
  </colItems>
  <dataFields count="3">
    <dataField name=" Cost Per Box" fld="1" subtotal="average" baseField="0" baseItem="0"/>
    <dataField name="Average of Profit Margin" fld="3" subtotal="average" baseField="0" baseItem="0"/>
    <dataField name="Sum of Amount" fld="2" baseField="0" baseItem="0"/>
  </dataFields>
  <formats count="5">
    <format dxfId="29">
      <pivotArea collapsedLevelsAreSubtotals="1" fieldPosition="0">
        <references count="2">
          <reference field="4294967294" count="1" selected="0">
            <x v="1"/>
          </reference>
          <reference field="0" count="1">
            <x v="0"/>
          </reference>
        </references>
      </pivotArea>
    </format>
    <format dxfId="28">
      <pivotArea collapsedLevelsAreSubtotals="1" fieldPosition="0">
        <references count="2">
          <reference field="4294967294" count="1" selected="0">
            <x v="1"/>
          </reference>
          <reference field="0" count="1">
            <x v="1"/>
          </reference>
        </references>
      </pivotArea>
    </format>
    <format dxfId="27">
      <pivotArea collapsedLevelsAreSubtotals="1" fieldPosition="0">
        <references count="2">
          <reference field="4294967294" count="1" selected="0">
            <x v="1"/>
          </reference>
          <reference field="0" count="1">
            <x v="2"/>
          </reference>
        </references>
      </pivotArea>
    </format>
    <format dxfId="26">
      <pivotArea collapsedLevelsAreSubtotals="1" fieldPosition="0">
        <references count="2">
          <reference field="4294967294" count="1" selected="0">
            <x v="1"/>
          </reference>
          <reference field="0" count="1">
            <x v="3"/>
          </reference>
        </references>
      </pivotArea>
    </format>
    <format dxfId="25">
      <pivotArea collapsedLevelsAreSubtotals="1" fieldPosition="0">
        <references count="2">
          <reference field="4294967294" count="1" selected="0">
            <x v="1"/>
          </reference>
          <reference field="0" count="1">
            <x v="4"/>
          </reference>
        </references>
      </pivotArea>
    </format>
  </formats>
  <conditionalFormats count="3">
    <conditionalFormat type="all" priority="1">
      <pivotAreas count="1">
        <pivotArea type="data" collapsedLevelsAreSubtotals="1" fieldPosition="0">
          <references count="2">
            <reference field="4294967294" count="1" selected="0">
              <x v="1"/>
            </reference>
            <reference field="0" count="5">
              <x v="0"/>
              <x v="1"/>
              <x v="2"/>
              <x v="3"/>
              <x v="4"/>
            </reference>
          </references>
        </pivotArea>
      </pivotAreas>
    </conditionalFormat>
    <conditionalFormat type="all" priority="2">
      <pivotAreas count="1">
        <pivotArea outline="0" fieldPosition="0">
          <references count="1">
            <reference field="4294967294" count="1">
              <x v="2"/>
            </reference>
          </references>
        </pivotArea>
      </pivotAreas>
    </conditionalFormat>
    <conditionalFormat type="all" priority="3">
      <pivotAreas count="1">
        <pivotArea outline="0" fieldPosition="0">
          <references count="1">
            <reference field="4294967294" count="1">
              <x v="0"/>
            </reference>
          </references>
        </pivotArea>
      </pivotAreas>
    </conditionalFormat>
  </conditional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fit Margin"/>
    <pivotHierarchy dragToData="1" caption=" Cost Per Box"/>
    <pivotHierarchy dragToData="1" caption="Average of Amount"/>
    <pivotHierarchy dragToData="1"/>
    <pivotHierarchy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7" iMeasureHier="67">
      <autoFilter ref="A1">
        <filterColumn colId="0">
          <top10 val="5" filterVal="5"/>
        </filterColumn>
      </autoFilter>
    </filter>
  </filters>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hipments9 1]"/>
        <x15:activeTabTopLevelEntity name="[shipments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624E823-315B-4E63-89C5-51C1CC4C314D}" name="PivotTable1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0:B92" firstHeaderRow="1" firstDataRow="1" firstDataCol="1"/>
  <pivotFields count="2">
    <pivotField axis="axisRow" allDrilled="1" subtotalTop="0" showAll="0" measureFilter="1" dataSourceSort="1" defaultSubtotal="0" defaultAttributeDrillState="1">
      <items count="1">
        <item x="0"/>
      </items>
    </pivotField>
    <pivotField dataField="1" subtotalTop="0" showAll="0" defaultSubtotal="0"/>
  </pivotFields>
  <rowFields count="1">
    <field x="0"/>
  </rowFields>
  <rowItems count="2">
    <i>
      <x/>
    </i>
    <i t="grand">
      <x/>
    </i>
  </rowItems>
  <colItems count="1">
    <i/>
  </colItems>
  <dataFields count="1">
    <dataField name="Sum of Gross Profit" fld="1"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2">
      <autoFilter ref="A1">
        <filterColumn colId="0">
          <top10 val="1" filterVal="1"/>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hipments9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D6E487F-E1D5-462C-BD88-ABAA489B8B50}" name="PivotTable10"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9:C35" firstHeaderRow="0" firstDataRow="1" firstDataCol="1"/>
  <pivotFields count="3">
    <pivotField axis="axisRow" allDrilled="1" subtotalTop="0" showAll="0" measureFilter="1" defaultSubtotal="0" defaultAttributeDrillState="1">
      <items count="5">
        <item x="0"/>
        <item x="2"/>
        <item x="1"/>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 Cost Per Box" fld="1" subtotal="average" baseField="0" baseItem="0"/>
    <dataField name="Sum of Amount" fld="2" baseField="0" baseItem="0"/>
  </dataFields>
  <conditionalFormats count="2">
    <conditionalFormat type="all" priority="14">
      <pivotAreas count="1">
        <pivotArea outline="0" fieldPosition="0">
          <references count="1">
            <reference field="4294967294" count="1">
              <x v="1"/>
            </reference>
          </references>
        </pivotArea>
      </pivotAreas>
    </conditionalFormat>
    <conditionalFormat type="all" priority="15">
      <pivotAreas count="1">
        <pivotArea outline="0" fieldPosition="0">
          <references count="1">
            <reference field="4294967294" count="1">
              <x v="0"/>
            </reference>
          </references>
        </pivotArea>
      </pivotAreas>
    </conditionalFormat>
  </conditional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Cost Per Box"/>
    <pivotHierarchy dragToData="1" caption="Average of Amount"/>
    <pivotHierarchy dragToData="1"/>
    <pivotHierarchy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7" iMeasureHier="67">
      <autoFilter ref="A1">
        <filterColumn colId="0">
          <top10 val="5" filterVal="5"/>
        </filterColumn>
      </autoFilter>
    </filter>
  </filters>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hipments9 1]"/>
        <x15:activeTabTopLevelEntity name="[shipments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574DFF7-F150-4998-896B-4B00E77C8A10}" name="PivotTable1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C43" firstHeaderRow="0"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3">
    <i>
      <x/>
    </i>
    <i>
      <x v="1"/>
    </i>
    <i t="grand">
      <x/>
    </i>
  </rowItems>
  <colFields count="1">
    <field x="-2"/>
  </colFields>
  <colItems count="2">
    <i>
      <x/>
    </i>
    <i i="1">
      <x v="1"/>
    </i>
  </colItems>
  <dataFields count="2">
    <dataField name="Count of Boxes" fld="2" subtotal="count" baseField="0" baseItem="0"/>
    <dataField name="Sum of Gross Profit" fld="1" baseField="0" baseItem="0"/>
  </dataFields>
  <conditionalFormats count="2">
    <conditionalFormat type="all" priority="6">
      <pivotAreas count="1">
        <pivotArea type="data" collapsedLevelsAreSubtotals="1" fieldPosition="0">
          <references count="2">
            <reference field="4294967294" count="1" selected="0">
              <x v="0"/>
            </reference>
            <reference field="0" count="5">
              <x v="0"/>
              <x v="1"/>
              <x v="2"/>
              <x v="3"/>
              <x v="4"/>
            </reference>
          </references>
        </pivotArea>
      </pivotAreas>
    </conditionalFormat>
    <conditionalFormat type="all" priority="10">
      <pivotAreas count="1">
        <pivotArea outline="0" fieldPosition="0">
          <references count="1">
            <reference field="4294967294" count="1">
              <x v="1"/>
            </reference>
          </references>
        </pivotArea>
      </pivotAreas>
    </conditionalFormat>
  </conditional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xes"/>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9" iMeasureHier="70">
      <autoFilter ref="A1">
        <filterColumn colId="0">
          <top10 val="2" filterVal="2"/>
        </filterColumn>
      </autoFilter>
    </filter>
  </filters>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hipments9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068C062-87A2-4457-BA3F-B347131D3588}" name="PivotTable1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1:B84" firstHeaderRow="1" firstDataRow="1" firstDataCol="1"/>
  <pivotFields count="2">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subtotalTop="0" showAll="0" defaultSubtota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 Average Selling price per box" fld="1" subtotal="average" baseField="0" baseItem="0" numFmtId="2"/>
  </dataFields>
  <formats count="2">
    <format dxfId="31">
      <pivotArea collapsedLevelsAreSubtotals="1" fieldPosition="0">
        <references count="1">
          <reference field="0" count="1">
            <x v="0"/>
          </reference>
        </references>
      </pivotArea>
    </format>
    <format dxfId="30">
      <pivotArea dataOnly="0" outline="0" axis="axisValues" fieldPosition="0"/>
    </format>
  </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xes"/>
    <pivotHierarchy dragToRow="0" dragToCol="0" dragToPage="0" dragToData="1"/>
    <pivotHierarchy dragToData="1" caption=" Average Selling price per box"/>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hipments9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94FE2E4-F28F-4DDE-A671-28E41FC90B78}"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3:B7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Amount" fld="1"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s]"/>
        <x15:activeTabTopLevelEntity name="[shipments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5BC3FBE-4A0B-4491-BE27-54A134355CFF}"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C26"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Sum of Boxes" fld="1" baseField="0" baseItem="0"/>
    <dataField name="Sum of Average Selling price per box" fld="2" baseField="0" baseItem="0"/>
  </dataFields>
  <conditionalFormats count="2">
    <conditionalFormat type="all" priority="6">
      <pivotAreas count="1">
        <pivotArea type="data" collapsedLevelsAreSubtotals="1" fieldPosition="0">
          <references count="2">
            <reference field="4294967294" count="1" selected="0">
              <x v="0"/>
            </reference>
            <reference field="0" count="3">
              <x v="0"/>
              <x v="1"/>
              <x v="2"/>
            </reference>
          </references>
        </pivotArea>
      </pivotAreas>
    </conditionalFormat>
    <conditionalFormat type="all" priority="5">
      <pivotAreas count="1">
        <pivotArea type="data" collapsedLevelsAreSubtotals="1" fieldPosition="0">
          <references count="2">
            <reference field="4294967294" count="1" selected="0">
              <x v="1"/>
            </reference>
            <reference field="0" count="3">
              <x v="0"/>
              <x v="1"/>
              <x v="2"/>
            </reference>
          </references>
        </pivotArea>
      </pivotAreas>
    </conditionalFormat>
  </conditional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s]"/>
        <x15:activeTabTopLevelEntity name="[shipments9]"/>
        <x15:activeTabTopLevelEntity name="[shipments9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321856B-D9ED-40AF-A8AE-55CB7043B6EF}"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17" firstHeaderRow="1" firstDataRow="1" firstDataCol="1"/>
  <pivotFields count="2">
    <pivotField axis="axisRow" allDrilled="1" subtotalTop="0" showAll="0" measureFilter="1" dataSourceSort="1" defaultSubtotal="0" defaultAttributeDrillState="1">
      <items count="1">
        <item x="0"/>
      </items>
    </pivotField>
    <pivotField dataField="1" subtotalTop="0" showAll="0" defaultSubtotal="0"/>
  </pivotFields>
  <rowFields count="1">
    <field x="0"/>
  </rowFields>
  <rowItems count="2">
    <i>
      <x/>
    </i>
    <i t="grand">
      <x/>
    </i>
  </rowItems>
  <colItems count="1">
    <i/>
  </colItems>
  <dataFields count="1">
    <dataField name="Sum of Amount" fld="1"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6">
      <autoFilter ref="A1">
        <filterColumn colId="0">
          <top10 val="1" filterVal="1"/>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s]"/>
        <x15:activeTabTopLevelEntity name="[shipments9]"/>
        <x15:activeTabTopLevelEntity name="[shipments9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7C0AFCE-CC1B-46CC-8BB7-346A4B48625C}"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4:C68"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Sum of Amount" fld="1" baseField="0" baseItem="0"/>
    <dataField name="Count of Order_Status" fld="3" subtotal="count" baseField="0" baseItem="0"/>
  </dataFields>
  <conditionalFormats count="2">
    <conditionalFormat type="all" priority="2">
      <pivotAreas count="1">
        <pivotArea type="data" collapsedLevelsAreSubtotals="1" fieldPosition="0">
          <references count="2">
            <reference field="4294967294" count="1" selected="0">
              <x v="1"/>
            </reference>
            <reference field="0" count="3">
              <x v="0"/>
              <x v="1"/>
              <x v="2"/>
            </reference>
          </references>
        </pivotArea>
      </pivotAreas>
    </conditionalFormat>
    <conditionalFormat type="all" priority="1">
      <pivotAreas count="1">
        <pivotArea type="data" collapsedLevelsAreSubtotals="1" fieldPosition="0">
          <references count="2">
            <reference field="4294967294" count="1" selected="0">
              <x v="0"/>
            </reference>
            <reference field="0" count="3">
              <x v="0"/>
              <x v="1"/>
              <x v="2"/>
            </reference>
          </references>
        </pivotArea>
      </pivotAreas>
    </conditionalFormat>
  </conditional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1" level="1">
        <member name="[shipments9].[Order_Status].&amp;[Deliver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s]"/>
        <x15:activeTabTopLevelEntity name="[shipments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853C0D4-B2FA-41EB-B7D4-2BFD3FB0BAED}"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C59" firstHeaderRow="0" firstDataRow="1" firstDataCol="1"/>
  <pivotFields count="4">
    <pivotField axis="axisRow" allDrilled="1" subtotalTop="0" showAll="0" measureFilter="1" dataSourceSort="1" defaultSubtotal="0" defaultAttributeDrillState="1">
      <items count="3">
        <item x="0"/>
        <item x="1"/>
        <item x="2"/>
      </items>
    </pivotField>
    <pivotField axis="axisRow" allDrilled="1" subtotalTop="0" showAll="0" measureFilter="1"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subtotalTop="0" showAll="0" defaultSubtotal="0"/>
    <pivotField dataField="1" subtotalTop="0" showAll="0" defaultSubtotal="0"/>
  </pivotFields>
  <rowFields count="2">
    <field x="0"/>
    <field x="1"/>
  </rowFields>
  <rowItems count="19">
    <i>
      <x/>
    </i>
    <i r="1">
      <x/>
    </i>
    <i r="1">
      <x v="1"/>
    </i>
    <i r="1">
      <x v="2"/>
    </i>
    <i r="1">
      <x v="3"/>
    </i>
    <i r="1">
      <x v="4"/>
    </i>
    <i>
      <x v="1"/>
    </i>
    <i r="1">
      <x/>
    </i>
    <i r="1">
      <x v="1"/>
    </i>
    <i r="1">
      <x v="2"/>
    </i>
    <i r="1">
      <x v="3"/>
    </i>
    <i r="1">
      <x v="4"/>
    </i>
    <i>
      <x v="2"/>
    </i>
    <i r="1">
      <x/>
    </i>
    <i r="1">
      <x v="5"/>
    </i>
    <i r="1">
      <x v="1"/>
    </i>
    <i r="1">
      <x v="3"/>
    </i>
    <i r="1">
      <x v="4"/>
    </i>
    <i t="grand">
      <x/>
    </i>
  </rowItems>
  <colFields count="1">
    <field x="-2"/>
  </colFields>
  <colItems count="2">
    <i>
      <x/>
    </i>
    <i i="1">
      <x v="1"/>
    </i>
  </colItems>
  <dataFields count="2">
    <dataField name="Sum of Amount" fld="2" baseField="0" baseItem="0"/>
    <dataField name="Average of Average Selling price per box" fld="3" subtotal="average" baseField="0" baseItem="0"/>
  </dataFields>
  <conditionalFormats count="2">
    <conditionalFormat type="all" priority="4">
      <pivotAreas count="5">
        <pivotArea type="data" collapsedLevelsAreSubtotals="1" fieldPosition="0">
          <references count="3">
            <reference field="4294967294" count="1" selected="0">
              <x v="0"/>
            </reference>
            <reference field="0" count="1" selected="0">
              <x v="0"/>
            </reference>
            <reference field="1" count="22">
              <x v="0"/>
              <x v="1"/>
              <x v="2"/>
              <x v="3"/>
              <x v="4"/>
              <x v="5"/>
              <x v="6"/>
              <x v="7"/>
              <x v="8"/>
              <x v="9"/>
              <x v="10"/>
              <x v="11"/>
              <x v="12"/>
              <x v="13"/>
              <x v="14"/>
              <x v="15"/>
              <x v="16"/>
              <x v="17"/>
              <x v="18"/>
              <x v="19"/>
              <x v="20"/>
              <x v="21"/>
            </reference>
          </references>
        </pivotArea>
        <pivotArea type="data" collapsedLevelsAreSubtotals="1" fieldPosition="0">
          <references count="2">
            <reference field="4294967294" count="1" selected="0">
              <x v="0"/>
            </reference>
            <reference field="0" count="1">
              <x v="1"/>
            </reference>
          </references>
        </pivotArea>
        <pivotArea type="data" collapsedLevelsAreSubtotals="1" fieldPosition="0">
          <references count="3">
            <reference field="4294967294" count="1" selected="0">
              <x v="0"/>
            </reference>
            <reference field="0" count="1" selected="0">
              <x v="1"/>
            </reference>
            <reference field="1" count="22">
              <x v="0"/>
              <x v="1"/>
              <x v="2"/>
              <x v="3"/>
              <x v="4"/>
              <x v="5"/>
              <x v="6"/>
              <x v="7"/>
              <x v="8"/>
              <x v="9"/>
              <x v="10"/>
              <x v="11"/>
              <x v="12"/>
              <x v="13"/>
              <x v="14"/>
              <x v="15"/>
              <x v="16"/>
              <x v="17"/>
              <x v="18"/>
              <x v="19"/>
              <x v="20"/>
              <x v="21"/>
            </reference>
          </references>
        </pivotArea>
        <pivotArea type="data" collapsedLevelsAreSubtotals="1" fieldPosition="0">
          <references count="2">
            <reference field="4294967294" count="1" selected="0">
              <x v="0"/>
            </reference>
            <reference field="0" count="1">
              <x v="2"/>
            </reference>
          </references>
        </pivotArea>
        <pivotArea type="data" collapsedLevelsAreSubtotals="1" fieldPosition="0">
          <references count="3">
            <reference field="4294967294" count="1" selected="0">
              <x v="0"/>
            </reference>
            <reference field="0" count="1" selected="0">
              <x v="2"/>
            </reference>
            <reference field="1" count="22">
              <x v="0"/>
              <x v="1"/>
              <x v="2"/>
              <x v="3"/>
              <x v="4"/>
              <x v="5"/>
              <x v="6"/>
              <x v="7"/>
              <x v="8"/>
              <x v="9"/>
              <x v="10"/>
              <x v="11"/>
              <x v="12"/>
              <x v="13"/>
              <x v="14"/>
              <x v="15"/>
              <x v="16"/>
              <x v="17"/>
              <x v="18"/>
              <x v="19"/>
              <x v="20"/>
              <x v="21"/>
            </reference>
          </references>
        </pivotArea>
      </pivotAreas>
    </conditionalFormat>
    <conditionalFormat type="all" priority="3">
      <pivotAreas count="5">
        <pivotArea type="data" collapsedLevelsAreSubtotals="1" fieldPosition="0">
          <references count="3">
            <reference field="4294967294" count="1" selected="0">
              <x v="1"/>
            </reference>
            <reference field="0" count="1" selected="0">
              <x v="0"/>
            </reference>
            <reference field="1" count="22">
              <x v="0"/>
              <x v="1"/>
              <x v="2"/>
              <x v="3"/>
              <x v="4"/>
              <x v="5"/>
              <x v="6"/>
              <x v="7"/>
              <x v="8"/>
              <x v="9"/>
              <x v="10"/>
              <x v="11"/>
              <x v="12"/>
              <x v="13"/>
              <x v="14"/>
              <x v="15"/>
              <x v="16"/>
              <x v="17"/>
              <x v="18"/>
              <x v="19"/>
              <x v="20"/>
              <x v="21"/>
            </reference>
          </references>
        </pivotArea>
        <pivotArea type="data" collapsedLevelsAreSubtotals="1" fieldPosition="0">
          <references count="2">
            <reference field="4294967294" count="1" selected="0">
              <x v="1"/>
            </reference>
            <reference field="0" count="1">
              <x v="1"/>
            </reference>
          </references>
        </pivotArea>
        <pivotArea type="data" collapsedLevelsAreSubtotals="1" fieldPosition="0">
          <references count="3">
            <reference field="4294967294" count="1" selected="0">
              <x v="1"/>
            </reference>
            <reference field="0" count="1" selected="0">
              <x v="1"/>
            </reference>
            <reference field="1" count="22">
              <x v="0"/>
              <x v="1"/>
              <x v="2"/>
              <x v="3"/>
              <x v="4"/>
              <x v="5"/>
              <x v="6"/>
              <x v="7"/>
              <x v="8"/>
              <x v="9"/>
              <x v="10"/>
              <x v="11"/>
              <x v="12"/>
              <x v="13"/>
              <x v="14"/>
              <x v="15"/>
              <x v="16"/>
              <x v="17"/>
              <x v="18"/>
              <x v="19"/>
              <x v="20"/>
              <x v="21"/>
            </reference>
          </references>
        </pivotArea>
        <pivotArea type="data" collapsedLevelsAreSubtotals="1" fieldPosition="0">
          <references count="2">
            <reference field="4294967294" count="1" selected="0">
              <x v="1"/>
            </reference>
            <reference field="0" count="1">
              <x v="2"/>
            </reference>
          </references>
        </pivotArea>
        <pivotArea type="data" collapsedLevelsAreSubtotals="1" fieldPosition="0">
          <references count="3">
            <reference field="4294967294" count="1" selected="0">
              <x v="1"/>
            </reference>
            <reference field="0" count="1" selected="0">
              <x v="2"/>
            </reference>
            <reference field="1" count="22">
              <x v="0"/>
              <x v="1"/>
              <x v="2"/>
              <x v="3"/>
              <x v="4"/>
              <x v="5"/>
              <x v="6"/>
              <x v="7"/>
              <x v="8"/>
              <x v="9"/>
              <x v="10"/>
              <x v="11"/>
              <x v="12"/>
              <x v="13"/>
              <x v="14"/>
              <x v="15"/>
              <x v="16"/>
              <x v="17"/>
              <x v="18"/>
              <x v="19"/>
              <x v="20"/>
              <x v="21"/>
            </reference>
          </references>
        </pivotArea>
      </pivotAreas>
    </conditionalFormat>
  </conditional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erage Selling price per box"/>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63">
      <autoFilter ref="A1">
        <filterColumn colId="0">
          <top10 val="10" filterVal="10"/>
        </filterColumn>
      </autoFilter>
    </filter>
    <filter fld="1" type="count" evalOrder="1" id="3" iMeasureHier="63">
      <autoFilter ref="A1">
        <filterColumn colId="0">
          <top10 top="0" val="5" filterVal="5"/>
        </filterColumn>
      </autoFilter>
    </filter>
  </filters>
  <rowHierarchiesUsage count="2">
    <rowHierarchyUsage hierarchyUsage="7"/>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s]"/>
        <x15:activeTabTopLevelEntity name="[products]"/>
        <x15:activeTabTopLevelEntity name="[shipments9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309CD4B-5EAD-428E-B397-A7EE77832AE5}"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C35"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1">
        <item s="1" x="0"/>
      </items>
    </pivotField>
    <pivotField dataField="1" subtotalTop="0" showAll="0" defaultSubtotal="0"/>
  </pivotFields>
  <rowFields count="1">
    <field x="0"/>
  </rowFields>
  <rowItems count="4">
    <i>
      <x/>
    </i>
    <i>
      <x v="1"/>
    </i>
    <i>
      <x v="2"/>
    </i>
    <i t="grand">
      <x/>
    </i>
  </rowItems>
  <colFields count="1">
    <field x="1"/>
  </colFields>
  <colItems count="2">
    <i>
      <x/>
    </i>
    <i t="grand">
      <x/>
    </i>
  </colItems>
  <dataFields count="1">
    <dataField name="Count of Order_Status" fld="2" subtotal="count"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3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s]"/>
        <x15:activeTabTopLevelEntity name="[shipments9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800C2CA9-96DA-445A-AD6F-F9766FFFDF92}" name="PivotTable7"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2:B86"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Average of Average Selling price per box" fld="1" subtotal="average"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erage Selling price per box"/>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s]"/>
        <x15:activeTabTopLevelEntity name="[shipments9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47010D6-E786-4C76-8592-FB46A458A033}" name="PivotTable9"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B36"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Average of Profit Margin" fld="1" subtotal="average" baseField="0" baseItem="0"/>
  </dataFields>
  <formats count="1">
    <format dxfId="6">
      <pivotArea collapsedLevelsAreSubtotals="1" fieldPosition="0">
        <references count="1">
          <reference field="0" count="0"/>
        </references>
      </pivotArea>
    </format>
  </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fit Marg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66">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shipments9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D253ADA4-806B-41BB-9607-446B441693C3}" name="PivotTable1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4:B150" firstHeaderRow="1" firstDataRow="1" firstDataCol="1"/>
  <pivotFields count="3">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llDrilled="1" subtotalTop="0" showAll="0" dataSourceSort="1" defaultSubtotal="0" defaultAttributeDrillState="1"/>
    <pivotField dataField="1" subtotalTop="0" showAll="0" defaultSubtota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delivered" fld="2" subtotal="count"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1" level="1">
        <member name="[shipments9 1].[Order_Status].&amp;[Deliver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shipments9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FCC4D7C5-2FFC-49D6-911E-8920663387FE}" name="PivotTable10"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B46" firstHeaderRow="1" firstDataRow="1" firstDataCol="1"/>
  <pivotFields count="2">
    <pivotField axis="axisRow" allDrilled="1" subtotalTop="0" showAll="0" measureFilter="1"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Order_Status" fld="1" subtotal="count" baseField="0" baseItem="0"/>
  </dataFields>
  <conditionalFormats count="1">
    <conditionalFormat type="all" priority="9">
      <pivotAreas count="1">
        <pivotArea type="data" collapsedLevelsAreSubtotals="1" fieldPosition="0">
          <references count="2">
            <reference field="4294967294" count="1" selected="0">
              <x v="0"/>
            </reference>
            <reference field="0" count="3">
              <x v="0"/>
              <x v="1"/>
              <x v="2"/>
            </reference>
          </references>
        </pivotArea>
      </pivotAreas>
    </conditionalFormat>
  </conditional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4">
      <autoFilter ref="A1">
        <filterColumn colId="0">
          <top10 val="3" filterVal="3"/>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shipments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5657D05E-5D90-4232-9D79-D31FD60CA5D9}" name="PivotTable13"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3:C119" firstHeaderRow="0" firstDataRow="1" firstDataCol="1"/>
  <pivotFields count="3">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dataField="1" subtotalTop="0" showAll="0" defaultSubtotal="0"/>
    <pivotField dataField="1" subtotalTop="0" showAll="0" defaultSubtota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Sum of Amount" fld="1" baseField="0" baseItem="0"/>
    <dataField name="Count of Order_Status" fld="2" subtotal="count" baseField="0" baseItem="0"/>
  </dataFields>
  <conditionalFormats count="4">
    <conditionalFormat type="all" priority="5">
      <pivotAreas count="1">
        <pivotArea type="data" collapsedLevelsAreSubtotals="1" fieldPosition="0">
          <references count="2">
            <reference field="4294967294" count="1" selected="0">
              <x v="1"/>
            </reference>
            <reference field="0" count="25">
              <x v="0"/>
              <x v="1"/>
              <x v="2"/>
              <x v="3"/>
              <x v="4"/>
              <x v="5"/>
              <x v="6"/>
              <x v="7"/>
              <x v="8"/>
              <x v="9"/>
              <x v="10"/>
              <x v="11"/>
              <x v="12"/>
              <x v="13"/>
              <x v="14"/>
              <x v="15"/>
              <x v="16"/>
              <x v="17"/>
              <x v="18"/>
              <x v="19"/>
              <x v="20"/>
              <x v="21"/>
              <x v="22"/>
              <x v="23"/>
              <x v="24"/>
            </reference>
          </references>
        </pivotArea>
      </pivotAreas>
    </conditionalFormat>
    <conditionalFormat type="all" priority="4">
      <pivotAreas count="1">
        <pivotArea type="data" collapsedLevelsAreSubtotals="1" fieldPosition="0">
          <references count="2">
            <reference field="4294967294" count="1" selected="0">
              <x v="0"/>
            </reference>
            <reference field="0" count="25">
              <x v="0"/>
              <x v="1"/>
              <x v="2"/>
              <x v="3"/>
              <x v="4"/>
              <x v="5"/>
              <x v="6"/>
              <x v="7"/>
              <x v="8"/>
              <x v="9"/>
              <x v="10"/>
              <x v="11"/>
              <x v="12"/>
              <x v="13"/>
              <x v="14"/>
              <x v="15"/>
              <x v="16"/>
              <x v="17"/>
              <x v="18"/>
              <x v="19"/>
              <x v="20"/>
              <x v="21"/>
              <x v="22"/>
              <x v="23"/>
              <x v="24"/>
            </reference>
          </references>
        </pivotArea>
      </pivotAreas>
    </conditionalFormat>
    <conditionalFormat type="all" priority="3">
      <pivotAreas count="1">
        <pivotArea type="data" collapsedLevelsAreSubtotals="1" fieldPosition="0">
          <references count="2">
            <reference field="4294967294" count="1" selected="0">
              <x v="1"/>
            </reference>
            <reference field="0" count="25">
              <x v="0"/>
              <x v="1"/>
              <x v="2"/>
              <x v="3"/>
              <x v="4"/>
              <x v="5"/>
              <x v="6"/>
              <x v="7"/>
              <x v="8"/>
              <x v="9"/>
              <x v="10"/>
              <x v="11"/>
              <x v="12"/>
              <x v="13"/>
              <x v="14"/>
              <x v="15"/>
              <x v="16"/>
              <x v="17"/>
              <x v="18"/>
              <x v="19"/>
              <x v="20"/>
              <x v="21"/>
              <x v="22"/>
              <x v="23"/>
              <x v="24"/>
            </reference>
          </references>
        </pivotArea>
      </pivotAreas>
    </conditionalFormat>
    <conditionalFormat type="all" priority="2">
      <pivotAreas count="1">
        <pivotArea type="data" collapsedLevelsAreSubtotals="1" fieldPosition="0">
          <references count="2">
            <reference field="4294967294" count="1" selected="0">
              <x v="0"/>
            </reference>
            <reference field="0" count="25">
              <x v="0"/>
              <x v="1"/>
              <x v="2"/>
              <x v="3"/>
              <x v="4"/>
              <x v="5"/>
              <x v="6"/>
              <x v="7"/>
              <x v="8"/>
              <x v="9"/>
              <x v="10"/>
              <x v="11"/>
              <x v="12"/>
              <x v="13"/>
              <x v="14"/>
              <x v="15"/>
              <x v="16"/>
              <x v="17"/>
              <x v="18"/>
              <x v="19"/>
              <x v="20"/>
              <x v="21"/>
              <x v="22"/>
              <x v="23"/>
              <x v="24"/>
            </reference>
          </references>
        </pivotArea>
      </pivotAreas>
    </conditionalFormat>
  </conditional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shipments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D055C952-1CC6-4D14-A85C-C25AA3F159AE}" name="PivotTable8"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25"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Amount" fld="1"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6">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shipments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E64B8265-9A27-48F7-BB71-81B59D3AE790}" name="PivotTable1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2:B88" firstHeaderRow="1" firstDataRow="1" firstDataCol="1"/>
  <pivotFields count="2">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dataField="1" subtotalTop="0" showAll="0" defaultSubtota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Amount" fld="1" baseField="0" baseItem="0"/>
  </dataFields>
  <conditionalFormats count="1">
    <conditionalFormat type="all" priority="6">
      <pivotAreas count="1">
        <pivotArea type="data" collapsedLevelsAreSubtotals="1" fieldPosition="0">
          <references count="2">
            <reference field="4294967294" count="1" selected="0">
              <x v="0"/>
            </reference>
            <reference field="0" count="25">
              <x v="0"/>
              <x v="1"/>
              <x v="2"/>
              <x v="3"/>
              <x v="4"/>
              <x v="5"/>
              <x v="6"/>
              <x v="7"/>
              <x v="8"/>
              <x v="9"/>
              <x v="10"/>
              <x v="11"/>
              <x v="12"/>
              <x v="13"/>
              <x v="14"/>
              <x v="15"/>
              <x v="16"/>
              <x v="17"/>
              <x v="18"/>
              <x v="19"/>
              <x v="20"/>
              <x v="21"/>
              <x v="22"/>
              <x v="23"/>
              <x v="24"/>
            </reference>
          </references>
        </pivotArea>
      </pivotAreas>
    </conditionalFormat>
  </conditional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shipments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8F9533A6-EBF0-4923-8D56-4E4E14BDBBE5}" name="PivotTable1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C56"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Sum of Amount" fld="1" baseField="0" baseItem="0"/>
    <dataField name="Sum of Profit Margin" fld="2" baseField="0" baseItem="0"/>
  </dataFields>
  <conditionalFormats count="2">
    <conditionalFormat type="all" priority="8">
      <pivotAreas count="1">
        <pivotArea type="data" collapsedLevelsAreSubtotals="1" fieldPosition="0">
          <references count="2">
            <reference field="4294967294" count="1" selected="0">
              <x v="0"/>
            </reference>
            <reference field="0" count="4">
              <x v="0"/>
              <x v="1"/>
              <x v="2"/>
              <x v="3"/>
            </reference>
          </references>
        </pivotArea>
      </pivotAreas>
    </conditionalFormat>
    <conditionalFormat type="all" priority="7">
      <pivotAreas count="1">
        <pivotArea type="data" collapsedLevelsAreSubtotals="1" fieldPosition="0">
          <references count="2">
            <reference field="4294967294" count="1" selected="0">
              <x v="1"/>
            </reference>
            <reference field="0" count="4">
              <x v="0"/>
              <x v="1"/>
              <x v="2"/>
              <x v="3"/>
            </reference>
          </references>
        </pivotArea>
      </pivotAreas>
    </conditionalFormat>
  </conditional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shipments9]"/>
        <x15:activeTabTopLevelEntity name="[shipments9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8FF5AB0C-4E42-4088-ABF6-58947DA82A00}" name="PivotTable17"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3:B66"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Amoun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0141DF2D-A4B3-40DF-9F44-5D1DC6B429A1}" name="PivotTable16"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B37"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2">
        <item x="0" e="0"/>
        <item x="1" e="0"/>
      </items>
    </pivotField>
    <pivotField dataField="1" subtotalTop="0" showAll="0" defaultSubtotal="0"/>
  </pivotFields>
  <rowFields count="2">
    <field x="1"/>
    <field x="0"/>
  </rowFields>
  <rowItems count="3">
    <i>
      <x/>
    </i>
    <i>
      <x v="1"/>
    </i>
    <i t="grand">
      <x/>
    </i>
  </rowItems>
  <colItems count="1">
    <i/>
  </colItems>
  <dataFields count="1">
    <dataField name="Sum of Amount" fld="2" baseField="0" baseItem="0"/>
  </dataFields>
  <conditionalFormats count="2">
    <conditionalFormat type="all" priority="2">
      <pivotAreas count="1">
        <pivotArea type="data" collapsedLevelsAreSubtotals="1" fieldPosition="0">
          <references count="3">
            <reference field="4294967294" count="1" selected="0">
              <x v="0"/>
            </reference>
            <reference field="0" count="12">
              <x v="0"/>
              <x v="1"/>
              <x v="2"/>
              <x v="3"/>
              <x v="4"/>
              <x v="5"/>
              <x v="6"/>
              <x v="7"/>
              <x v="8"/>
              <x v="9"/>
              <x v="10"/>
              <x v="11"/>
            </reference>
            <reference field="1" count="1" selected="0">
              <x v="0"/>
            </reference>
          </references>
        </pivotArea>
      </pivotAreas>
    </conditionalFormat>
    <conditionalFormat type="all" priority="1">
      <pivotAreas count="1">
        <pivotArea type="data" collapsedLevelsAreSubtotals="1" fieldPosition="0">
          <references count="3">
            <reference field="4294967294" count="1" selected="0">
              <x v="0"/>
            </reference>
            <reference field="0" count="10">
              <x v="0"/>
              <x v="1"/>
              <x v="2"/>
              <x v="3"/>
              <x v="4"/>
              <x v="5"/>
              <x v="6"/>
              <x v="7"/>
              <x v="8"/>
              <x v="9"/>
            </reference>
            <reference field="1" count="1" selected="0">
              <x v="1"/>
            </reference>
          </references>
        </pivotArea>
      </pivotAreas>
    </conditionalFormat>
  </conditional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5"/>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1D61CE5C-83AD-41DD-84F7-766342CCBD5C}" name="PivotTable15"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4:B29"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2">
        <item x="0"/>
        <item x="1" e="0"/>
      </items>
    </pivotField>
  </pivotFields>
  <rowFields count="2">
    <field x="2"/>
    <field x="1"/>
  </rowFields>
  <rowItems count="15">
    <i>
      <x/>
    </i>
    <i r="1">
      <x/>
    </i>
    <i r="1">
      <x v="1"/>
    </i>
    <i r="1">
      <x v="2"/>
    </i>
    <i r="1">
      <x v="3"/>
    </i>
    <i r="1">
      <x v="4"/>
    </i>
    <i r="1">
      <x v="5"/>
    </i>
    <i r="1">
      <x v="6"/>
    </i>
    <i r="1">
      <x v="7"/>
    </i>
    <i r="1">
      <x v="8"/>
    </i>
    <i r="1">
      <x v="9"/>
    </i>
    <i r="1">
      <x v="10"/>
    </i>
    <i r="1">
      <x v="11"/>
    </i>
    <i>
      <x v="1"/>
    </i>
    <i t="grand">
      <x/>
    </i>
  </rowItems>
  <colItems count="1">
    <i/>
  </colItems>
  <dataFields count="1">
    <dataField name="Sum of Amount"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5"/>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B92FDDB7-117E-410F-AC65-6F3C0D50521E}" name="PivotTable20"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9:B91" firstHeaderRow="1" firstDataRow="1" firstDataCol="1"/>
  <pivotFields count="3">
    <pivotField axis="axisRow" allDrilled="1" subtotalTop="0" showAll="0" measureFilter="1" dataSourceSort="1" defaultSubtotal="0" defaultAttributeDrillState="1">
      <items count="1">
        <item x="0"/>
      </items>
    </pivotField>
    <pivotField allDrilled="1" subtotalTop="0" showAll="0" dataSourceSort="1" defaultSubtotal="0" defaultAttributeDrillState="1">
      <items count="3">
        <item s="1" x="0"/>
        <item s="1" x="1"/>
        <item s="1" x="2"/>
      </items>
    </pivotField>
    <pivotField dataField="1" subtotalTop="0" showAll="0" defaultSubtotal="0"/>
  </pivotFields>
  <rowFields count="1">
    <field x="0"/>
  </rowFields>
  <rowItems count="2">
    <i>
      <x/>
    </i>
    <i t="grand">
      <x/>
    </i>
  </rowItems>
  <colItems count="1">
    <i/>
  </colItems>
  <dataFields count="1">
    <dataField name="Count of Order_Status" fld="2" subtotal="count"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64">
      <autoFilter ref="A1">
        <filterColumn colId="0">
          <top10 val="1" filterVal="1"/>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9 1]"/>
        <x15:activeTabTopLevelEntity name="[shipments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587175DB-E42A-47AC-877D-6208DC992594}" name="PivotTable19"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1:B84" firstHeaderRow="1" firstDataRow="1" firstDataCol="1"/>
  <pivotFields count="2">
    <pivotField axis="axisRow" allDrilled="1" subtotalTop="0" showAll="0" measureFilter="1"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Amount" fld="1"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3">
      <autoFilter ref="A1">
        <filterColumn colId="0">
          <top10 val="2" filterVal="2"/>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9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0F0B1408-5E70-4AA2-98EF-F7A5E6B894EE}" name="PivotTable18"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69:B72" firstHeaderRow="1" firstDataRow="1" firstDataCol="1"/>
  <pivotFields count="2">
    <pivotField axis="axisRow" allDrilled="1" subtotalTop="0" showAll="0" dataSourceSort="1" defaultSubtotal="0">
      <items count="2">
        <item x="0" e="0"/>
        <item x="1" e="0"/>
      </items>
    </pivotField>
    <pivotField dataField="1" subtotalTop="0" showAll="0" defaultSubtotal="0"/>
  </pivotFields>
  <rowFields count="1">
    <field x="0"/>
  </rowFields>
  <rowItems count="3">
    <i>
      <x/>
    </i>
    <i>
      <x v="1"/>
    </i>
    <i t="grand">
      <x/>
    </i>
  </rowItems>
  <colItems count="1">
    <i/>
  </colItems>
  <dataFields count="1">
    <dataField name="Sum of Amount" fld="1"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89D5E6D6-995B-436B-94F3-5544BC441760}" name="PivotTable3"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3:C70" firstHeaderRow="1" firstDataRow="1" firstDataCol="0"/>
  <pivotFields count="1">
    <pivotField allDrilled="1" subtotalTop="0" showAll="0" dataSourceSort="1" defaultSubtotal="0" defaultAttributeDrillState="1">
      <items count="1">
        <item s="1" x="0"/>
      </items>
    </pivotField>
  </pivot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oss"/>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9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12A220C8-DE3E-4DCE-93E9-2317CFD4FEE4}" name="PivotTable2"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3:G48" firstHeaderRow="1" firstDataRow="2" firstDataCol="1"/>
  <pivotFields count="3">
    <pivotField axis="axisRow" allDrilled="1" subtotalTop="0" showAll="0" measureFilter="1" dataSourceSort="1" defaultSubtotal="0" defaultAttributeDrillState="1">
      <items count="3">
        <item x="0"/>
        <item x="1"/>
        <item x="2"/>
      </items>
    </pivotField>
    <pivotField axis="axisCol"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4">
    <i>
      <x/>
    </i>
    <i>
      <x v="1"/>
    </i>
    <i>
      <x v="2"/>
    </i>
    <i t="grand">
      <x/>
    </i>
  </rowItems>
  <colFields count="1">
    <field x="1"/>
  </colFields>
  <colItems count="6">
    <i>
      <x/>
    </i>
    <i>
      <x v="1"/>
    </i>
    <i>
      <x v="2"/>
    </i>
    <i>
      <x v="3"/>
    </i>
    <i>
      <x v="4"/>
    </i>
    <i t="grand">
      <x/>
    </i>
  </colItems>
  <dataFields count="1">
    <dataField name="Average of Gross Profit" fld="2" subtotal="average" baseField="0" baseItem="0"/>
  </dataFields>
  <conditionalFormats count="1">
    <conditionalFormat type="all" priority="4">
      <pivotAreas count="1">
        <pivotArea type="data" collapsedLevelsAreSubtotals="1" fieldPosition="0">
          <references count="3">
            <reference field="4294967294" count="1" selected="0">
              <x v="0"/>
            </reference>
            <reference field="0" count="3">
              <x v="0"/>
              <x v="1"/>
              <x v="2"/>
            </reference>
            <reference field="1" count="5" selected="0">
              <x v="0"/>
              <x v="1"/>
              <x v="2"/>
              <x v="3"/>
              <x v="4"/>
            </reference>
          </references>
        </pivotArea>
      </pivotAreas>
    </conditionalFormat>
  </conditional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Gross Profit"/>
    <pivotHierarchy dragToData="1"/>
    <pivotHierarchy dragToData="1"/>
  </pivotHierarchies>
  <pivotTableStyleInfo name="PivotStyleLight16" showRowHeaders="1" showColHeaders="1" showRowStripes="0" showColStripes="0" showLastColumn="1"/>
  <filters count="2">
    <filter fld="0" type="count" id="1" iMeasureHier="62">
      <autoFilter ref="A1">
        <filterColumn colId="0">
          <top10 val="5" filterVal="5"/>
        </filterColumn>
      </autoFilter>
    </filter>
    <filter fld="1" type="count" evalOrder="1" id="2" iMeasureHier="62">
      <autoFilter ref="A1">
        <filterColumn colId="0">
          <top10 val="5" filterVal="5"/>
        </filterColumn>
      </autoFilter>
    </filter>
  </filters>
  <rowHierarchiesUsage count="1">
    <rowHierarchyUsage hierarchyUsage="7"/>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s]"/>
        <x15:activeTabTopLevelEntity name="[products]"/>
        <x15:activeTabTopLevelEntity name="[shipments9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C17A9540-B0E0-4198-A904-C7E40B1802B1}" name="PivotTable1"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C38" firstHeaderRow="0" firstDataRow="1" firstDataCol="1"/>
  <pivotFields count="3">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subtotalTop="0" showAll="0" defaultSubtotal="0"/>
    <pivotField dataField="1" subtotalTop="0" showAll="0" defaultSubtota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2">
    <i>
      <x/>
    </i>
    <i i="1">
      <x v="1"/>
    </i>
  </colItems>
  <dataFields count="2">
    <dataField name="Sum of total cost" fld="1" baseField="0" baseItem="0"/>
    <dataField name="Sum of Amount" fld="2"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hipments9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A8E767DA-5CA5-4501-9DCB-B9A2C446505D}" name="PivotTable4"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4:D80" firstHeaderRow="0" firstDataRow="1" firstDataCol="1"/>
  <pivotFields count="3">
    <pivotField axis="axisRow" allDrilled="1" subtotalTop="0" showAll="0" measureFilter="1"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Average of Cost Per Box" fld="1" subtotal="average" baseField="0" baseItem="0"/>
    <dataField name="Average of Gross Profit" fld="2" subtotal="average" baseField="0" baseItem="0"/>
  </dataFields>
  <formats count="1">
    <format dxfId="0">
      <pivotArea dataOnly="0" fieldPosition="0">
        <references count="1">
          <reference field="0" count="1">
            <x v="3"/>
          </reference>
        </references>
      </pivotArea>
    </format>
  </formats>
  <conditionalFormats count="2">
    <conditionalFormat type="all" priority="1">
      <pivotAreas count="1">
        <pivotArea type="data" collapsedLevelsAreSubtotals="1" fieldPosition="0">
          <references count="2">
            <reference field="4294967294" count="1" selected="0">
              <x v="0"/>
            </reference>
            <reference field="0" count="25">
              <x v="0"/>
              <x v="1"/>
              <x v="2"/>
              <x v="3"/>
              <x v="4"/>
              <x v="5"/>
              <x v="6"/>
              <x v="7"/>
              <x v="8"/>
              <x v="9"/>
              <x v="10"/>
              <x v="11"/>
              <x v="12"/>
              <x v="13"/>
              <x v="14"/>
              <x v="15"/>
              <x v="16"/>
              <x v="17"/>
              <x v="18"/>
              <x v="19"/>
              <x v="20"/>
              <x v="21"/>
              <x v="22"/>
              <x v="23"/>
              <x v="24"/>
            </reference>
          </references>
        </pivotArea>
      </pivotAreas>
    </conditionalFormat>
    <conditionalFormat type="all" priority="2">
      <pivotAreas count="1">
        <pivotArea type="data" collapsedLevelsAreSubtotals="1" fieldPosition="0">
          <references count="2">
            <reference field="4294967294" count="1" selected="0">
              <x v="1"/>
            </reference>
            <reference field="0" count="25">
              <x v="0"/>
              <x v="1"/>
              <x v="2"/>
              <x v="3"/>
              <x v="4"/>
              <x v="5"/>
              <x v="6"/>
              <x v="7"/>
              <x v="8"/>
              <x v="9"/>
              <x v="10"/>
              <x v="11"/>
              <x v="12"/>
              <x v="13"/>
              <x v="14"/>
              <x v="15"/>
              <x v="16"/>
              <x v="17"/>
              <x v="18"/>
              <x v="19"/>
              <x v="20"/>
              <x v="21"/>
              <x v="22"/>
              <x v="23"/>
              <x v="24"/>
            </reference>
          </references>
        </pivotArea>
      </pivotAreas>
    </conditionalFormat>
  </conditional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ost Per Box"/>
    <pivotHierarchy dragToData="1"/>
    <pivotHierarchy dragToData="1"/>
    <pivotHierarchy dragToData="1"/>
    <pivotHierarchy dragToData="1"/>
    <pivotHierarchy dragToData="1"/>
    <pivotHierarchy dragToData="1"/>
    <pivotHierarchy dragToData="1" caption="Average of Gross Profit"/>
    <pivotHierarchy dragToData="1"/>
    <pivotHierarchy dragToData="1"/>
  </pivotHierarchies>
  <pivotTableStyleInfo name="PivotStyleLight16" showRowHeaders="1" showColHeaders="1" showRowStripes="0" showColStripes="0" showLastColumn="1"/>
  <filters count="1">
    <filter fld="0" type="count" id="2" iMeasureHier="67">
      <autoFilter ref="A1">
        <filterColumn colId="0">
          <top10 val="5" filterVal="5"/>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shipments9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0F72FD8-F386-4F13-96CD-5B0E185D5243}" autoFormatId="16" applyNumberFormats="0" applyBorderFormats="0" applyFontFormats="0" applyPatternFormats="0" applyAlignmentFormats="0" applyWidthHeightFormats="0">
  <queryTableRefresh nextId="7">
    <queryTableFields count="6">
      <queryTableField id="1" name="cal_date" tableColumnId="1"/>
      <queryTableField id="2" name="Month_num" tableColumnId="2"/>
      <queryTableField id="3" name="month_name" tableColumnId="3"/>
      <queryTableField id="4" name="year" tableColumnId="4"/>
      <queryTableField id="5" name="weekday_num" tableColumnId="5"/>
      <queryTableField id="6" name="weekday_name" tableColumnId="6"/>
    </queryTableFields>
  </queryTableRefresh>
  <extLst>
    <ext xmlns:x15="http://schemas.microsoft.com/office/spreadsheetml/2010/11/main" uri="{883FBD77-0823-4a55-B5E3-86C4891E6966}">
      <x15:queryTable sourceDataName="Query - calendar"/>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1F090C04-3CEE-4375-8307-AC5AAB18D220}" autoFormatId="16" applyNumberFormats="0" applyBorderFormats="0" applyFontFormats="0" applyPatternFormats="0" applyAlignmentFormats="0" applyWidthHeightFormats="0">
  <queryTableRefresh nextId="4">
    <queryTableFields count="3">
      <queryTableField id="1" name="Geo" tableColumnId="1"/>
      <queryTableField id="2" name="Region" tableColumnId="2"/>
      <queryTableField id="3" name="GID" tableColumnId="3"/>
    </queryTableFields>
  </queryTableRefresh>
  <extLst>
    <ext xmlns:x15="http://schemas.microsoft.com/office/spreadsheetml/2010/11/main" uri="{883FBD77-0823-4a55-B5E3-86C4891E6966}">
      <x15:queryTable sourceDataName="Query - location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39EE659E-FA60-45FF-B6F0-5214789AF064}" autoFormatId="16" applyNumberFormats="0" applyBorderFormats="0" applyFontFormats="0" applyPatternFormats="0" applyAlignmentFormats="0" applyWidthHeightFormats="0">
  <queryTableRefresh nextId="5">
    <queryTableFields count="4">
      <queryTableField id="1" name="Sales_person" tableColumnId="1"/>
      <queryTableField id="2" name="Team" tableColumnId="2"/>
      <queryTableField id="3" name="Picture" tableColumnId="3"/>
      <queryTableField id="4" name="SPID" tableColumnId="4"/>
    </queryTableFields>
  </queryTableRefresh>
  <extLst>
    <ext xmlns:x15="http://schemas.microsoft.com/office/spreadsheetml/2010/11/main" uri="{883FBD77-0823-4a55-B5E3-86C4891E6966}">
      <x15:queryTable sourceDataName="Query - people"/>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72620EAA-4945-4932-B8AF-BCA5149F2327}" autoFormatId="16" applyNumberFormats="0" applyBorderFormats="0" applyFontFormats="0" applyPatternFormats="0" applyAlignmentFormats="0" applyWidthHeightFormats="0">
  <queryTableRefresh nextId="21" unboundColumnsRight="6">
    <queryTableFields count="20">
      <queryTableField id="1" name="ShipmentID" tableColumnId="1"/>
      <queryTableField id="2" name="SPID" tableColumnId="2"/>
      <queryTableField id="3" name="PID" tableColumnId="3"/>
      <queryTableField id="4" name="GID" tableColumnId="4"/>
      <queryTableField id="5" name="Shipdate" tableColumnId="5"/>
      <queryTableField id="18" dataBound="0" tableColumnId="18"/>
      <queryTableField id="19" dataBound="0" tableColumnId="19"/>
      <queryTableField id="6" name="Amount" tableColumnId="6"/>
      <queryTableField id="7" name="Boxes" tableColumnId="7"/>
      <queryTableField id="8" name="Order_Status" tableColumnId="8"/>
      <queryTableField id="14" name="Shipdate (Year)" tableColumnId="14"/>
      <queryTableField id="15" name="Shipdate (Quarter)" tableColumnId="15"/>
      <queryTableField id="16" name="Shipdate (Month Index)" tableColumnId="16"/>
      <queryTableField id="17" name="Shipdate (Month)" tableColumnId="17"/>
      <queryTableField id="9" dataBound="0" tableColumnId="9"/>
      <queryTableField id="10" dataBound="0" tableColumnId="10"/>
      <queryTableField id="11" dataBound="0" tableColumnId="11"/>
      <queryTableField id="20" dataBound="0" tableColumnId="20"/>
      <queryTableField id="12" dataBound="0" tableColumnId="12"/>
      <queryTableField id="13" dataBound="0" tableColumnId="13"/>
    </queryTableFields>
  </queryTableRefresh>
  <extLst>
    <ext xmlns:x15="http://schemas.microsoft.com/office/spreadsheetml/2010/11/main" uri="{883FBD77-0823-4a55-B5E3-86C4891E6966}">
      <x15:queryTable sourceDataName="Query - shipments9"/>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6503D295-A7DB-4B1E-8325-BF2A63B9CAA4}" autoFormatId="16" applyNumberFormats="0" applyBorderFormats="0" applyFontFormats="0" applyPatternFormats="0" applyAlignmentFormats="0" applyWidthHeightFormats="0">
  <queryTableRefresh nextId="5">
    <queryTableFields count="4">
      <queryTableField id="1" name="Product" tableColumnId="1"/>
      <queryTableField id="2" name="Category" tableColumnId="2"/>
      <queryTableField id="3" name="Cost_per_box" tableColumnId="3"/>
      <queryTableField id="4" name="PID" tableColumnId="4"/>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14B998A-7727-4A97-B978-900059E2D138}" sourceName="[calendar].[year]">
  <pivotTables>
    <pivotTable tabId="8" name="Sales person wise revenue"/>
    <pivotTable tabId="8" name="Average Revenue per Shipment"/>
    <pivotTable tabId="8" name="country wise revenue"/>
    <pivotTable tabId="8" name="KPI total boxes sold"/>
    <pivotTable tabId="8" name="KPI total sales amount"/>
    <pivotTable tabId="8" name="KPI total shipments"/>
    <pivotTable tabId="8" name="Month wise revenue"/>
    <pivotTable tabId="8" name="Order status"/>
    <pivotTable tabId="8" name="Product wise revenue"/>
    <pivotTable tabId="8" name="region wise revenue"/>
    <pivotTable tabId="8" name="Total cost , total gross profit"/>
  </pivotTables>
  <data>
    <olap pivotCacheId="1675276919">
      <levels count="2">
        <level uniqueName="[calendar].[year].[(All)]" sourceCaption="(All)" count="0"/>
        <level uniqueName="[calendar].[year].[year]" sourceCaption="year" count="2">
          <ranges>
            <range startItem="0">
              <i n="[calendar].[year].&amp;[2023]" c="2023"/>
              <i n="[calendar].[year].&amp;[2024]" c="2024"/>
            </range>
          </ranges>
        </level>
      </levels>
      <selections count="1">
        <selection n="[calendar].[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1" xr10:uid="{6D0258AD-3FDF-4AA2-9A59-C9AF7C21D2DF}" sourceName="[people].[Team]">
  <pivotTables>
    <pivotTable tabId="8" name="Sales person wise revenue"/>
    <pivotTable tabId="8" name="Average Revenue per Shipment"/>
    <pivotTable tabId="8" name="country wise revenue"/>
    <pivotTable tabId="8" name="KPI total boxes sold"/>
    <pivotTable tabId="8" name="KPI total sales amount"/>
    <pivotTable tabId="8" name="KPI total shipments"/>
    <pivotTable tabId="8" name="Month wise revenue"/>
    <pivotTable tabId="8" name="Order status"/>
    <pivotTable tabId="8" name="Product wise revenue"/>
    <pivotTable tabId="8" name="region wise revenue"/>
    <pivotTable tabId="8" name="Total cost , total gross profit"/>
  </pivotTables>
  <data>
    <olap pivotCacheId="1675276919">
      <levels count="2">
        <level uniqueName="[people].[Team].[(All)]" sourceCaption="(All)" count="0"/>
        <level uniqueName="[people].[Team].[Team]" sourceCaption="Team" count="4">
          <ranges>
            <range startItem="0">
              <i n="[people].[Team].&amp;[Delish]" c="Delish"/>
              <i n="[people].[Team].&amp;[Jucies]" c="Jucies"/>
              <i n="[people].[Team].&amp;[Tempo]" c="Tempo"/>
              <i n="[people].[Team].&amp;[Yummies]" c="Yummies"/>
            </range>
          </ranges>
        </level>
      </levels>
      <selections count="1">
        <selection n="[people].[Team].[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4EEBE1A-2F25-4AEB-A24A-14A6F81883A3}" cache="Slicer_year" caption="year" level="1" style="SlicerStyleDark1" rowHeight="241300"/>
  <slicer name="Team 1" xr10:uid="{E6F915BD-73A6-4244-A6D1-8E97730EA959}" cache="Slicer_Team1" caption="Team" level="1"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C1AE3C-D5B6-4D82-84D2-E922F8C476CA}" name="calendar" displayName="calendar" ref="A1:F671" tableType="queryTable" totalsRowShown="0">
  <autoFilter ref="A1:F671" xr:uid="{DAC1AE3C-D5B6-4D82-84D2-E922F8C476CA}"/>
  <tableColumns count="6">
    <tableColumn id="1" xr3:uid="{986833A6-4066-449F-BC83-09F74E2F9A9F}" uniqueName="1" name="cal_date" queryTableFieldId="1" dataDxfId="65"/>
    <tableColumn id="2" xr3:uid="{FDCF4AAC-20F8-42B1-8946-0057FD03D8A8}" uniqueName="2" name="Month_num" queryTableFieldId="2"/>
    <tableColumn id="3" xr3:uid="{BCBAABF3-193C-4AD9-ACD0-26363912D9A9}" uniqueName="3" name="month_name" queryTableFieldId="3" dataDxfId="64"/>
    <tableColumn id="4" xr3:uid="{4A2AD79B-FB8F-4789-A76C-04D5A940D694}" uniqueName="4" name="year" queryTableFieldId="4"/>
    <tableColumn id="5" xr3:uid="{D717D167-6C79-47E1-BAD3-547F20155330}" uniqueName="5" name="weekday_num" queryTableFieldId="5"/>
    <tableColumn id="6" xr3:uid="{552C129C-62E2-4304-B0C6-92AA02381694}" uniqueName="6" name="weekday_name" queryTableFieldId="6" dataDxfId="6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DC1EC9B-DFC3-4E59-91FF-18DDE3BB7922}" name="locations" displayName="locations" ref="A1:C7" tableType="queryTable" totalsRowShown="0">
  <autoFilter ref="A1:C7" xr:uid="{CDC1EC9B-DFC3-4E59-91FF-18DDE3BB7922}"/>
  <tableColumns count="3">
    <tableColumn id="1" xr3:uid="{885056CB-E981-44DC-B424-BB3EEE17F9A3}" uniqueName="1" name="Geo" queryTableFieldId="1" dataDxfId="62"/>
    <tableColumn id="2" xr3:uid="{956D54BB-9DB6-4E4B-A2F6-ACDCB4B39188}" uniqueName="2" name="Region" queryTableFieldId="2" dataDxfId="61"/>
    <tableColumn id="3" xr3:uid="{E445AD63-5747-4539-A629-41F4F6395118}" uniqueName="3" name="GID" queryTableFieldId="3" dataDxfId="6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FD0CE23-BC5C-4BA4-820C-C8A8B3F3B3ED}" name="people" displayName="people" ref="A1:D26" tableType="queryTable" totalsRowShown="0">
  <autoFilter ref="A1:D26" xr:uid="{9FD0CE23-BC5C-4BA4-820C-C8A8B3F3B3ED}"/>
  <tableColumns count="4">
    <tableColumn id="1" xr3:uid="{F1E36DD1-D434-40C0-9234-8EDA1D4834FE}" uniqueName="1" name="Sales_person" queryTableFieldId="1" dataDxfId="59"/>
    <tableColumn id="2" xr3:uid="{1EFF5DBE-9DE0-4D24-99DB-8FEA558D9DDD}" uniqueName="2" name="Team" queryTableFieldId="2" dataDxfId="58"/>
    <tableColumn id="3" xr3:uid="{981FDEE5-4CD6-4369-B5C2-142865471893}" uniqueName="3" name="Picture" queryTableFieldId="3" dataDxfId="57"/>
    <tableColumn id="4" xr3:uid="{2EE3DADC-198A-4D84-A149-38EBAFE32626}" uniqueName="4" name="SPID" queryTableFieldId="4" dataDxfId="5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5E53E8A-F888-474C-A2CA-F655FF0F616D}" name="shipments9" displayName="shipments9" ref="A1:T7906" tableType="queryTable" totalsRowShown="0">
  <autoFilter ref="A1:T7906" xr:uid="{95E53E8A-F888-474C-A2CA-F655FF0F616D}">
    <filterColumn colId="17">
      <filters>
        <filter val="Loss"/>
      </filters>
    </filterColumn>
  </autoFilter>
  <tableColumns count="20">
    <tableColumn id="1" xr3:uid="{06AFF8FD-0EE2-463E-8018-F5CC967781D9}" uniqueName="1" name="ShipmentID" queryTableFieldId="1" dataDxfId="55"/>
    <tableColumn id="2" xr3:uid="{84960A85-13DD-462F-A375-858FA37EFE1B}" uniqueName="2" name="SPID" queryTableFieldId="2" dataDxfId="54"/>
    <tableColumn id="3" xr3:uid="{B3B40EB0-10CE-453A-A63C-9F679999949E}" uniqueName="3" name="PID" queryTableFieldId="3" dataDxfId="53"/>
    <tableColumn id="4" xr3:uid="{B14B96B1-1F76-4E5E-95DC-6C6819AA609B}" uniqueName="4" name="GID" queryTableFieldId="4" dataDxfId="52"/>
    <tableColumn id="5" xr3:uid="{4F8BA2AE-53D7-43EB-8A76-1FAC2B737AD9}" uniqueName="5" name="Shipdate" queryTableFieldId="5" dataDxfId="51"/>
    <tableColumn id="18" xr3:uid="{C3425A0B-E365-47BB-93A0-789E02F81A1C}" uniqueName="18" name="Day Name" queryTableFieldId="18" dataDxfId="50">
      <calculatedColumnFormula>TEXT(shipments9[[#This Row],[Shipdate]],"ddd")</calculatedColumnFormula>
    </tableColumn>
    <tableColumn id="19" xr3:uid="{1E40518C-7BD4-4919-AE11-3D221F90BD95}" uniqueName="19" name="Weekday" queryTableFieldId="19" dataDxfId="49">
      <calculatedColumnFormula>IF(OR(shipments9[[#This Row],[Day Name]]="Sat",shipments9[[#This Row],[Day Name]]="Sun"),"Weekend","Weekday")</calculatedColumnFormula>
    </tableColumn>
    <tableColumn id="6" xr3:uid="{8E1D5631-08FA-4090-9713-553A35B03138}" uniqueName="6" name="Amount" queryTableFieldId="6"/>
    <tableColumn id="7" xr3:uid="{ADEB7DA8-8C4C-4009-97CE-DA9AB32D096A}" uniqueName="7" name="Boxes" queryTableFieldId="7"/>
    <tableColumn id="8" xr3:uid="{A6943ABB-161F-4DFB-BB98-DFC3A841E44C}" uniqueName="8" name="Order_Status" queryTableFieldId="8" dataDxfId="48"/>
    <tableColumn id="14" xr3:uid="{A3970DDB-2B9D-4892-A902-14B2890802AA}" uniqueName="14" name="Shipdate (Year)" queryTableFieldId="14"/>
    <tableColumn id="15" xr3:uid="{7ADBCBE2-243E-4D9E-8E24-8CAC930DD834}" uniqueName="15" name="Shipdate (Quarter)" queryTableFieldId="15"/>
    <tableColumn id="16" xr3:uid="{0E0B0B67-7683-4711-BAB8-08DA5A457D26}" uniqueName="16" name="Shipdate (Month Index)" queryTableFieldId="16"/>
    <tableColumn id="17" xr3:uid="{0088659A-EE6A-45D0-B7A8-738635F537B8}" uniqueName="17" name="Shipdate (Month)" queryTableFieldId="17"/>
    <tableColumn id="9" xr3:uid="{5C83A2BE-294B-4CF0-8CCF-FB3580608691}" uniqueName="9" name="Cost Per Box" queryTableFieldId="9" dataDxfId="47">
      <calculatedColumnFormula>INDEX(products[Cost_per_box], MATCH(shipments9[[#This Row],[PID]], products[PID], 0))</calculatedColumnFormula>
    </tableColumn>
    <tableColumn id="10" xr3:uid="{2ACFBD1B-B2E8-4EDE-AAA8-FCD02E2187FA}" uniqueName="10" name="total cost" queryTableFieldId="10" dataDxfId="46">
      <calculatedColumnFormula>shipments9[[#This Row],[Boxes]]*shipments9[[#This Row],[Cost Per Box]]</calculatedColumnFormula>
    </tableColumn>
    <tableColumn id="11" xr3:uid="{5C6DA30F-766A-4ABA-B742-8CCCA3FC218D}" uniqueName="11" name="Gross Profit" queryTableFieldId="11" dataDxfId="45">
      <calculatedColumnFormula>shipments9[[#This Row],[Amount]] -shipments9[[#This Row],[total cost]]</calculatedColumnFormula>
    </tableColumn>
    <tableColumn id="20" xr3:uid="{7A518A08-E8AC-46EE-9A06-AB9B1D746F67}" uniqueName="20" name="Profit Lose" queryTableFieldId="20" dataDxfId="44">
      <calculatedColumnFormula>IF(shipments9[[#This Row],[Gross Profit]]&lt;0,"Loss","Profit")</calculatedColumnFormula>
    </tableColumn>
    <tableColumn id="12" xr3:uid="{454CBF0D-726A-474D-B799-911951ECF99E}" uniqueName="12" name="Profit Margin" queryTableFieldId="12" dataDxfId="43" dataCellStyle="Percent">
      <calculatedColumnFormula>shipments9[[#This Row],[Gross Profit]]/shipments9[[#This Row],[Amount]]</calculatedColumnFormula>
    </tableColumn>
    <tableColumn id="13" xr3:uid="{4470DF2D-CD75-424B-A92D-D584C23A3711}" uniqueName="13" name="Average Selling price per box" queryTableFieldId="13" dataDxfId="42" dataCellStyle="Percent">
      <calculatedColumnFormula>shipments9[[#This Row],[Amount]]/shipments9[[#This Row],[Boxes]]</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F6AC843-9A5D-42BD-8019-5D17E2FD098D}" name="products" displayName="products" ref="A1:D23" tableType="queryTable" totalsRowShown="0">
  <autoFilter ref="A1:D23" xr:uid="{4F6AC843-9A5D-42BD-8019-5D17E2FD098D}"/>
  <tableColumns count="4">
    <tableColumn id="1" xr3:uid="{8224270F-526C-4BD1-B348-DA2FF8355810}" uniqueName="1" name="Product" queryTableFieldId="1" dataDxfId="41"/>
    <tableColumn id="2" xr3:uid="{153A0B77-EF0F-4DE9-B949-D4BD59F5D921}" uniqueName="2" name="Category" queryTableFieldId="2" dataDxfId="40"/>
    <tableColumn id="3" xr3:uid="{647ED35B-2BC8-4194-8210-1ABE948B081D}" uniqueName="3" name="Cost_per_box" queryTableFieldId="3"/>
    <tableColumn id="4" xr3:uid="{6E281831-6A14-4EDF-8A1F-549F1848F15B}" uniqueName="4" name="PID" queryTableFieldId="4" dataDxfId="3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5.xml"/><Relationship Id="rId7" Type="http://schemas.openxmlformats.org/officeDocument/2006/relationships/pivotTable" Target="../pivotTables/pivotTable19.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22.xml"/><Relationship Id="rId7" Type="http://schemas.openxmlformats.org/officeDocument/2006/relationships/pivotTable" Target="../pivotTables/pivotTable26.xml"/><Relationship Id="rId2" Type="http://schemas.openxmlformats.org/officeDocument/2006/relationships/pivotTable" Target="../pivotTables/pivotTable21.xml"/><Relationship Id="rId1" Type="http://schemas.openxmlformats.org/officeDocument/2006/relationships/pivotTable" Target="../pivotTables/pivotTable20.xml"/><Relationship Id="rId6" Type="http://schemas.openxmlformats.org/officeDocument/2006/relationships/pivotTable" Target="../pivotTables/pivotTable25.xml"/><Relationship Id="rId5" Type="http://schemas.openxmlformats.org/officeDocument/2006/relationships/pivotTable" Target="../pivotTables/pivotTable24.xml"/><Relationship Id="rId4" Type="http://schemas.openxmlformats.org/officeDocument/2006/relationships/pivotTable" Target="../pivotTables/pivotTable23.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29.xml"/><Relationship Id="rId7" Type="http://schemas.openxmlformats.org/officeDocument/2006/relationships/pivotTable" Target="../pivotTables/pivotTable33.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pivotTable" Target="../pivotTables/pivotTable32.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36.xml"/><Relationship Id="rId7" Type="http://schemas.openxmlformats.org/officeDocument/2006/relationships/drawing" Target="../drawings/drawing2.xml"/><Relationship Id="rId2" Type="http://schemas.openxmlformats.org/officeDocument/2006/relationships/pivotTable" Target="../pivotTables/pivotTable35.xml"/><Relationship Id="rId1" Type="http://schemas.openxmlformats.org/officeDocument/2006/relationships/pivotTable" Target="../pivotTables/pivotTable34.xml"/><Relationship Id="rId6" Type="http://schemas.openxmlformats.org/officeDocument/2006/relationships/pivotTable" Target="../pivotTables/pivotTable39.xml"/><Relationship Id="rId5" Type="http://schemas.openxmlformats.org/officeDocument/2006/relationships/pivotTable" Target="../pivotTables/pivotTable38.xml"/><Relationship Id="rId4" Type="http://schemas.openxmlformats.org/officeDocument/2006/relationships/pivotTable" Target="../pivotTables/pivotTable37.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42.xml"/><Relationship Id="rId2" Type="http://schemas.openxmlformats.org/officeDocument/2006/relationships/pivotTable" Target="../pivotTables/pivotTable41.xml"/><Relationship Id="rId1" Type="http://schemas.openxmlformats.org/officeDocument/2006/relationships/pivotTable" Target="../pivotTables/pivotTable40.xml"/><Relationship Id="rId4" Type="http://schemas.openxmlformats.org/officeDocument/2006/relationships/pivotTable" Target="../pivotTables/pivotTable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58D3E-6B67-4E07-A594-96150F61B18D}">
  <dimension ref="A1:F671"/>
  <sheetViews>
    <sheetView workbookViewId="0">
      <selection sqref="A1:C7"/>
    </sheetView>
  </sheetViews>
  <sheetFormatPr defaultRowHeight="15" x14ac:dyDescent="0.25"/>
  <cols>
    <col min="1" max="1" width="10.7109375" bestFit="1" customWidth="1"/>
    <col min="2" max="2" width="14.28515625" bestFit="1" customWidth="1"/>
    <col min="3" max="3" width="15.140625" bestFit="1" customWidth="1"/>
    <col min="4" max="4" width="7.140625" bestFit="1" customWidth="1"/>
    <col min="5" max="5" width="16.42578125" bestFit="1" customWidth="1"/>
    <col min="6" max="6" width="17.42578125" bestFit="1" customWidth="1"/>
  </cols>
  <sheetData>
    <row r="1" spans="1:6" x14ac:dyDescent="0.25">
      <c r="A1" t="s">
        <v>0</v>
      </c>
      <c r="B1" t="s">
        <v>1</v>
      </c>
      <c r="C1" t="s">
        <v>2</v>
      </c>
      <c r="D1" t="s">
        <v>3</v>
      </c>
      <c r="E1" t="s">
        <v>4</v>
      </c>
      <c r="F1" t="s">
        <v>5</v>
      </c>
    </row>
    <row r="2" spans="1:6" x14ac:dyDescent="0.25">
      <c r="A2" s="1">
        <v>44927</v>
      </c>
      <c r="B2">
        <v>1</v>
      </c>
      <c r="C2" t="s">
        <v>6</v>
      </c>
      <c r="D2">
        <v>2023</v>
      </c>
      <c r="E2">
        <v>7</v>
      </c>
      <c r="F2" t="s">
        <v>7</v>
      </c>
    </row>
    <row r="3" spans="1:6" x14ac:dyDescent="0.25">
      <c r="A3" s="1">
        <v>44928</v>
      </c>
      <c r="B3">
        <v>1</v>
      </c>
      <c r="C3" t="s">
        <v>6</v>
      </c>
      <c r="D3">
        <v>2023</v>
      </c>
      <c r="E3">
        <v>1</v>
      </c>
      <c r="F3" t="s">
        <v>8</v>
      </c>
    </row>
    <row r="4" spans="1:6" x14ac:dyDescent="0.25">
      <c r="A4" s="1">
        <v>44929</v>
      </c>
      <c r="B4">
        <v>1</v>
      </c>
      <c r="C4" t="s">
        <v>6</v>
      </c>
      <c r="D4">
        <v>2023</v>
      </c>
      <c r="E4">
        <v>2</v>
      </c>
      <c r="F4" t="s">
        <v>9</v>
      </c>
    </row>
    <row r="5" spans="1:6" x14ac:dyDescent="0.25">
      <c r="A5" s="1">
        <v>44930</v>
      </c>
      <c r="B5">
        <v>1</v>
      </c>
      <c r="C5" t="s">
        <v>6</v>
      </c>
      <c r="D5">
        <v>2023</v>
      </c>
      <c r="E5">
        <v>3</v>
      </c>
      <c r="F5" t="s">
        <v>10</v>
      </c>
    </row>
    <row r="6" spans="1:6" x14ac:dyDescent="0.25">
      <c r="A6" s="1">
        <v>44931</v>
      </c>
      <c r="B6">
        <v>1</v>
      </c>
      <c r="C6" t="s">
        <v>6</v>
      </c>
      <c r="D6">
        <v>2023</v>
      </c>
      <c r="E6">
        <v>4</v>
      </c>
      <c r="F6" t="s">
        <v>11</v>
      </c>
    </row>
    <row r="7" spans="1:6" x14ac:dyDescent="0.25">
      <c r="A7" s="1">
        <v>44932</v>
      </c>
      <c r="B7">
        <v>1</v>
      </c>
      <c r="C7" t="s">
        <v>6</v>
      </c>
      <c r="D7">
        <v>2023</v>
      </c>
      <c r="E7">
        <v>5</v>
      </c>
      <c r="F7" t="s">
        <v>12</v>
      </c>
    </row>
    <row r="8" spans="1:6" x14ac:dyDescent="0.25">
      <c r="A8" s="1">
        <v>44933</v>
      </c>
      <c r="B8">
        <v>1</v>
      </c>
      <c r="C8" t="s">
        <v>6</v>
      </c>
      <c r="D8">
        <v>2023</v>
      </c>
      <c r="E8">
        <v>6</v>
      </c>
      <c r="F8" t="s">
        <v>13</v>
      </c>
    </row>
    <row r="9" spans="1:6" x14ac:dyDescent="0.25">
      <c r="A9" s="1">
        <v>44934</v>
      </c>
      <c r="B9">
        <v>1</v>
      </c>
      <c r="C9" t="s">
        <v>6</v>
      </c>
      <c r="D9">
        <v>2023</v>
      </c>
      <c r="E9">
        <v>7</v>
      </c>
      <c r="F9" t="s">
        <v>7</v>
      </c>
    </row>
    <row r="10" spans="1:6" x14ac:dyDescent="0.25">
      <c r="A10" s="1">
        <v>44935</v>
      </c>
      <c r="B10">
        <v>1</v>
      </c>
      <c r="C10" t="s">
        <v>6</v>
      </c>
      <c r="D10">
        <v>2023</v>
      </c>
      <c r="E10">
        <v>1</v>
      </c>
      <c r="F10" t="s">
        <v>8</v>
      </c>
    </row>
    <row r="11" spans="1:6" x14ac:dyDescent="0.25">
      <c r="A11" s="1">
        <v>44936</v>
      </c>
      <c r="B11">
        <v>1</v>
      </c>
      <c r="C11" t="s">
        <v>6</v>
      </c>
      <c r="D11">
        <v>2023</v>
      </c>
      <c r="E11">
        <v>2</v>
      </c>
      <c r="F11" t="s">
        <v>9</v>
      </c>
    </row>
    <row r="12" spans="1:6" x14ac:dyDescent="0.25">
      <c r="A12" s="1">
        <v>44937</v>
      </c>
      <c r="B12">
        <v>1</v>
      </c>
      <c r="C12" t="s">
        <v>6</v>
      </c>
      <c r="D12">
        <v>2023</v>
      </c>
      <c r="E12">
        <v>3</v>
      </c>
      <c r="F12" t="s">
        <v>10</v>
      </c>
    </row>
    <row r="13" spans="1:6" x14ac:dyDescent="0.25">
      <c r="A13" s="1">
        <v>44938</v>
      </c>
      <c r="B13">
        <v>1</v>
      </c>
      <c r="C13" t="s">
        <v>6</v>
      </c>
      <c r="D13">
        <v>2023</v>
      </c>
      <c r="E13">
        <v>4</v>
      </c>
      <c r="F13" t="s">
        <v>11</v>
      </c>
    </row>
    <row r="14" spans="1:6" x14ac:dyDescent="0.25">
      <c r="A14" s="1">
        <v>44939</v>
      </c>
      <c r="B14">
        <v>1</v>
      </c>
      <c r="C14" t="s">
        <v>6</v>
      </c>
      <c r="D14">
        <v>2023</v>
      </c>
      <c r="E14">
        <v>5</v>
      </c>
      <c r="F14" t="s">
        <v>12</v>
      </c>
    </row>
    <row r="15" spans="1:6" x14ac:dyDescent="0.25">
      <c r="A15" s="1">
        <v>44940</v>
      </c>
      <c r="B15">
        <v>1</v>
      </c>
      <c r="C15" t="s">
        <v>6</v>
      </c>
      <c r="D15">
        <v>2023</v>
      </c>
      <c r="E15">
        <v>6</v>
      </c>
      <c r="F15" t="s">
        <v>13</v>
      </c>
    </row>
    <row r="16" spans="1:6" x14ac:dyDescent="0.25">
      <c r="A16" s="1">
        <v>44941</v>
      </c>
      <c r="B16">
        <v>1</v>
      </c>
      <c r="C16" t="s">
        <v>6</v>
      </c>
      <c r="D16">
        <v>2023</v>
      </c>
      <c r="E16">
        <v>7</v>
      </c>
      <c r="F16" t="s">
        <v>7</v>
      </c>
    </row>
    <row r="17" spans="1:6" x14ac:dyDescent="0.25">
      <c r="A17" s="1">
        <v>44942</v>
      </c>
      <c r="B17">
        <v>1</v>
      </c>
      <c r="C17" t="s">
        <v>6</v>
      </c>
      <c r="D17">
        <v>2023</v>
      </c>
      <c r="E17">
        <v>1</v>
      </c>
      <c r="F17" t="s">
        <v>8</v>
      </c>
    </row>
    <row r="18" spans="1:6" x14ac:dyDescent="0.25">
      <c r="A18" s="1">
        <v>44943</v>
      </c>
      <c r="B18">
        <v>1</v>
      </c>
      <c r="C18" t="s">
        <v>6</v>
      </c>
      <c r="D18">
        <v>2023</v>
      </c>
      <c r="E18">
        <v>2</v>
      </c>
      <c r="F18" t="s">
        <v>9</v>
      </c>
    </row>
    <row r="19" spans="1:6" x14ac:dyDescent="0.25">
      <c r="A19" s="1">
        <v>44944</v>
      </c>
      <c r="B19">
        <v>1</v>
      </c>
      <c r="C19" t="s">
        <v>6</v>
      </c>
      <c r="D19">
        <v>2023</v>
      </c>
      <c r="E19">
        <v>3</v>
      </c>
      <c r="F19" t="s">
        <v>10</v>
      </c>
    </row>
    <row r="20" spans="1:6" x14ac:dyDescent="0.25">
      <c r="A20" s="1">
        <v>44945</v>
      </c>
      <c r="B20">
        <v>1</v>
      </c>
      <c r="C20" t="s">
        <v>6</v>
      </c>
      <c r="D20">
        <v>2023</v>
      </c>
      <c r="E20">
        <v>4</v>
      </c>
      <c r="F20" t="s">
        <v>11</v>
      </c>
    </row>
    <row r="21" spans="1:6" x14ac:dyDescent="0.25">
      <c r="A21" s="1">
        <v>44946</v>
      </c>
      <c r="B21">
        <v>1</v>
      </c>
      <c r="C21" t="s">
        <v>6</v>
      </c>
      <c r="D21">
        <v>2023</v>
      </c>
      <c r="E21">
        <v>5</v>
      </c>
      <c r="F21" t="s">
        <v>12</v>
      </c>
    </row>
    <row r="22" spans="1:6" x14ac:dyDescent="0.25">
      <c r="A22" s="1">
        <v>44947</v>
      </c>
      <c r="B22">
        <v>1</v>
      </c>
      <c r="C22" t="s">
        <v>6</v>
      </c>
      <c r="D22">
        <v>2023</v>
      </c>
      <c r="E22">
        <v>6</v>
      </c>
      <c r="F22" t="s">
        <v>13</v>
      </c>
    </row>
    <row r="23" spans="1:6" x14ac:dyDescent="0.25">
      <c r="A23" s="1">
        <v>44948</v>
      </c>
      <c r="B23">
        <v>1</v>
      </c>
      <c r="C23" t="s">
        <v>6</v>
      </c>
      <c r="D23">
        <v>2023</v>
      </c>
      <c r="E23">
        <v>7</v>
      </c>
      <c r="F23" t="s">
        <v>7</v>
      </c>
    </row>
    <row r="24" spans="1:6" x14ac:dyDescent="0.25">
      <c r="A24" s="1">
        <v>44949</v>
      </c>
      <c r="B24">
        <v>1</v>
      </c>
      <c r="C24" t="s">
        <v>6</v>
      </c>
      <c r="D24">
        <v>2023</v>
      </c>
      <c r="E24">
        <v>1</v>
      </c>
      <c r="F24" t="s">
        <v>8</v>
      </c>
    </row>
    <row r="25" spans="1:6" x14ac:dyDescent="0.25">
      <c r="A25" s="1">
        <v>44950</v>
      </c>
      <c r="B25">
        <v>1</v>
      </c>
      <c r="C25" t="s">
        <v>6</v>
      </c>
      <c r="D25">
        <v>2023</v>
      </c>
      <c r="E25">
        <v>2</v>
      </c>
      <c r="F25" t="s">
        <v>9</v>
      </c>
    </row>
    <row r="26" spans="1:6" x14ac:dyDescent="0.25">
      <c r="A26" s="1">
        <v>44951</v>
      </c>
      <c r="B26">
        <v>1</v>
      </c>
      <c r="C26" t="s">
        <v>6</v>
      </c>
      <c r="D26">
        <v>2023</v>
      </c>
      <c r="E26">
        <v>3</v>
      </c>
      <c r="F26" t="s">
        <v>10</v>
      </c>
    </row>
    <row r="27" spans="1:6" x14ac:dyDescent="0.25">
      <c r="A27" s="1">
        <v>44952</v>
      </c>
      <c r="B27">
        <v>1</v>
      </c>
      <c r="C27" t="s">
        <v>6</v>
      </c>
      <c r="D27">
        <v>2023</v>
      </c>
      <c r="E27">
        <v>4</v>
      </c>
      <c r="F27" t="s">
        <v>11</v>
      </c>
    </row>
    <row r="28" spans="1:6" x14ac:dyDescent="0.25">
      <c r="A28" s="1">
        <v>44953</v>
      </c>
      <c r="B28">
        <v>1</v>
      </c>
      <c r="C28" t="s">
        <v>6</v>
      </c>
      <c r="D28">
        <v>2023</v>
      </c>
      <c r="E28">
        <v>5</v>
      </c>
      <c r="F28" t="s">
        <v>12</v>
      </c>
    </row>
    <row r="29" spans="1:6" x14ac:dyDescent="0.25">
      <c r="A29" s="1">
        <v>44954</v>
      </c>
      <c r="B29">
        <v>1</v>
      </c>
      <c r="C29" t="s">
        <v>6</v>
      </c>
      <c r="D29">
        <v>2023</v>
      </c>
      <c r="E29">
        <v>6</v>
      </c>
      <c r="F29" t="s">
        <v>13</v>
      </c>
    </row>
    <row r="30" spans="1:6" x14ac:dyDescent="0.25">
      <c r="A30" s="1">
        <v>44955</v>
      </c>
      <c r="B30">
        <v>1</v>
      </c>
      <c r="C30" t="s">
        <v>6</v>
      </c>
      <c r="D30">
        <v>2023</v>
      </c>
      <c r="E30">
        <v>7</v>
      </c>
      <c r="F30" t="s">
        <v>7</v>
      </c>
    </row>
    <row r="31" spans="1:6" x14ac:dyDescent="0.25">
      <c r="A31" s="1">
        <v>44956</v>
      </c>
      <c r="B31">
        <v>1</v>
      </c>
      <c r="C31" t="s">
        <v>6</v>
      </c>
      <c r="D31">
        <v>2023</v>
      </c>
      <c r="E31">
        <v>1</v>
      </c>
      <c r="F31" t="s">
        <v>8</v>
      </c>
    </row>
    <row r="32" spans="1:6" x14ac:dyDescent="0.25">
      <c r="A32" s="1">
        <v>44957</v>
      </c>
      <c r="B32">
        <v>1</v>
      </c>
      <c r="C32" t="s">
        <v>6</v>
      </c>
      <c r="D32">
        <v>2023</v>
      </c>
      <c r="E32">
        <v>2</v>
      </c>
      <c r="F32" t="s">
        <v>9</v>
      </c>
    </row>
    <row r="33" spans="1:6" x14ac:dyDescent="0.25">
      <c r="A33" s="1">
        <v>44958</v>
      </c>
      <c r="B33">
        <v>2</v>
      </c>
      <c r="C33" t="s">
        <v>198</v>
      </c>
      <c r="D33">
        <v>2023</v>
      </c>
      <c r="E33">
        <v>3</v>
      </c>
      <c r="F33" t="s">
        <v>10</v>
      </c>
    </row>
    <row r="34" spans="1:6" x14ac:dyDescent="0.25">
      <c r="A34" s="1">
        <v>44959</v>
      </c>
      <c r="B34">
        <v>2</v>
      </c>
      <c r="C34" t="s">
        <v>198</v>
      </c>
      <c r="D34">
        <v>2023</v>
      </c>
      <c r="E34">
        <v>4</v>
      </c>
      <c r="F34" t="s">
        <v>11</v>
      </c>
    </row>
    <row r="35" spans="1:6" x14ac:dyDescent="0.25">
      <c r="A35" s="1">
        <v>44960</v>
      </c>
      <c r="B35">
        <v>2</v>
      </c>
      <c r="C35" t="s">
        <v>198</v>
      </c>
      <c r="D35">
        <v>2023</v>
      </c>
      <c r="E35">
        <v>5</v>
      </c>
      <c r="F35" t="s">
        <v>12</v>
      </c>
    </row>
    <row r="36" spans="1:6" x14ac:dyDescent="0.25">
      <c r="A36" s="1">
        <v>44961</v>
      </c>
      <c r="B36">
        <v>2</v>
      </c>
      <c r="C36" t="s">
        <v>198</v>
      </c>
      <c r="D36">
        <v>2023</v>
      </c>
      <c r="E36">
        <v>6</v>
      </c>
      <c r="F36" t="s">
        <v>13</v>
      </c>
    </row>
    <row r="37" spans="1:6" x14ac:dyDescent="0.25">
      <c r="A37" s="1">
        <v>44962</v>
      </c>
      <c r="B37">
        <v>2</v>
      </c>
      <c r="C37" t="s">
        <v>198</v>
      </c>
      <c r="D37">
        <v>2023</v>
      </c>
      <c r="E37">
        <v>7</v>
      </c>
      <c r="F37" t="s">
        <v>7</v>
      </c>
    </row>
    <row r="38" spans="1:6" x14ac:dyDescent="0.25">
      <c r="A38" s="1">
        <v>44963</v>
      </c>
      <c r="B38">
        <v>2</v>
      </c>
      <c r="C38" t="s">
        <v>198</v>
      </c>
      <c r="D38">
        <v>2023</v>
      </c>
      <c r="E38">
        <v>1</v>
      </c>
      <c r="F38" t="s">
        <v>8</v>
      </c>
    </row>
    <row r="39" spans="1:6" x14ac:dyDescent="0.25">
      <c r="A39" s="1">
        <v>44964</v>
      </c>
      <c r="B39">
        <v>2</v>
      </c>
      <c r="C39" t="s">
        <v>198</v>
      </c>
      <c r="D39">
        <v>2023</v>
      </c>
      <c r="E39">
        <v>2</v>
      </c>
      <c r="F39" t="s">
        <v>9</v>
      </c>
    </row>
    <row r="40" spans="1:6" x14ac:dyDescent="0.25">
      <c r="A40" s="1">
        <v>44965</v>
      </c>
      <c r="B40">
        <v>2</v>
      </c>
      <c r="C40" t="s">
        <v>198</v>
      </c>
      <c r="D40">
        <v>2023</v>
      </c>
      <c r="E40">
        <v>3</v>
      </c>
      <c r="F40" t="s">
        <v>10</v>
      </c>
    </row>
    <row r="41" spans="1:6" x14ac:dyDescent="0.25">
      <c r="A41" s="1">
        <v>44966</v>
      </c>
      <c r="B41">
        <v>2</v>
      </c>
      <c r="C41" t="s">
        <v>198</v>
      </c>
      <c r="D41">
        <v>2023</v>
      </c>
      <c r="E41">
        <v>4</v>
      </c>
      <c r="F41" t="s">
        <v>11</v>
      </c>
    </row>
    <row r="42" spans="1:6" x14ac:dyDescent="0.25">
      <c r="A42" s="1">
        <v>44967</v>
      </c>
      <c r="B42">
        <v>2</v>
      </c>
      <c r="C42" t="s">
        <v>198</v>
      </c>
      <c r="D42">
        <v>2023</v>
      </c>
      <c r="E42">
        <v>5</v>
      </c>
      <c r="F42" t="s">
        <v>12</v>
      </c>
    </row>
    <row r="43" spans="1:6" x14ac:dyDescent="0.25">
      <c r="A43" s="1">
        <v>44968</v>
      </c>
      <c r="B43">
        <v>2</v>
      </c>
      <c r="C43" t="s">
        <v>198</v>
      </c>
      <c r="D43">
        <v>2023</v>
      </c>
      <c r="E43">
        <v>6</v>
      </c>
      <c r="F43" t="s">
        <v>13</v>
      </c>
    </row>
    <row r="44" spans="1:6" x14ac:dyDescent="0.25">
      <c r="A44" s="1">
        <v>44969</v>
      </c>
      <c r="B44">
        <v>2</v>
      </c>
      <c r="C44" t="s">
        <v>198</v>
      </c>
      <c r="D44">
        <v>2023</v>
      </c>
      <c r="E44">
        <v>7</v>
      </c>
      <c r="F44" t="s">
        <v>7</v>
      </c>
    </row>
    <row r="45" spans="1:6" x14ac:dyDescent="0.25">
      <c r="A45" s="1">
        <v>44970</v>
      </c>
      <c r="B45">
        <v>2</v>
      </c>
      <c r="C45" t="s">
        <v>198</v>
      </c>
      <c r="D45">
        <v>2023</v>
      </c>
      <c r="E45">
        <v>1</v>
      </c>
      <c r="F45" t="s">
        <v>8</v>
      </c>
    </row>
    <row r="46" spans="1:6" x14ac:dyDescent="0.25">
      <c r="A46" s="1">
        <v>44971</v>
      </c>
      <c r="B46">
        <v>2</v>
      </c>
      <c r="C46" t="s">
        <v>198</v>
      </c>
      <c r="D46">
        <v>2023</v>
      </c>
      <c r="E46">
        <v>2</v>
      </c>
      <c r="F46" t="s">
        <v>9</v>
      </c>
    </row>
    <row r="47" spans="1:6" x14ac:dyDescent="0.25">
      <c r="A47" s="1">
        <v>44972</v>
      </c>
      <c r="B47">
        <v>2</v>
      </c>
      <c r="C47" t="s">
        <v>198</v>
      </c>
      <c r="D47">
        <v>2023</v>
      </c>
      <c r="E47">
        <v>3</v>
      </c>
      <c r="F47" t="s">
        <v>10</v>
      </c>
    </row>
    <row r="48" spans="1:6" x14ac:dyDescent="0.25">
      <c r="A48" s="1">
        <v>44973</v>
      </c>
      <c r="B48">
        <v>2</v>
      </c>
      <c r="C48" t="s">
        <v>198</v>
      </c>
      <c r="D48">
        <v>2023</v>
      </c>
      <c r="E48">
        <v>4</v>
      </c>
      <c r="F48" t="s">
        <v>11</v>
      </c>
    </row>
    <row r="49" spans="1:6" x14ac:dyDescent="0.25">
      <c r="A49" s="1">
        <v>44974</v>
      </c>
      <c r="B49">
        <v>2</v>
      </c>
      <c r="C49" t="s">
        <v>198</v>
      </c>
      <c r="D49">
        <v>2023</v>
      </c>
      <c r="E49">
        <v>5</v>
      </c>
      <c r="F49" t="s">
        <v>12</v>
      </c>
    </row>
    <row r="50" spans="1:6" x14ac:dyDescent="0.25">
      <c r="A50" s="1">
        <v>44975</v>
      </c>
      <c r="B50">
        <v>2</v>
      </c>
      <c r="C50" t="s">
        <v>198</v>
      </c>
      <c r="D50">
        <v>2023</v>
      </c>
      <c r="E50">
        <v>6</v>
      </c>
      <c r="F50" t="s">
        <v>13</v>
      </c>
    </row>
    <row r="51" spans="1:6" x14ac:dyDescent="0.25">
      <c r="A51" s="1">
        <v>44976</v>
      </c>
      <c r="B51">
        <v>2</v>
      </c>
      <c r="C51" t="s">
        <v>198</v>
      </c>
      <c r="D51">
        <v>2023</v>
      </c>
      <c r="E51">
        <v>7</v>
      </c>
      <c r="F51" t="s">
        <v>7</v>
      </c>
    </row>
    <row r="52" spans="1:6" x14ac:dyDescent="0.25">
      <c r="A52" s="1">
        <v>44977</v>
      </c>
      <c r="B52">
        <v>2</v>
      </c>
      <c r="C52" t="s">
        <v>198</v>
      </c>
      <c r="D52">
        <v>2023</v>
      </c>
      <c r="E52">
        <v>1</v>
      </c>
      <c r="F52" t="s">
        <v>8</v>
      </c>
    </row>
    <row r="53" spans="1:6" x14ac:dyDescent="0.25">
      <c r="A53" s="1">
        <v>44978</v>
      </c>
      <c r="B53">
        <v>2</v>
      </c>
      <c r="C53" t="s">
        <v>198</v>
      </c>
      <c r="D53">
        <v>2023</v>
      </c>
      <c r="E53">
        <v>2</v>
      </c>
      <c r="F53" t="s">
        <v>9</v>
      </c>
    </row>
    <row r="54" spans="1:6" x14ac:dyDescent="0.25">
      <c r="A54" s="1">
        <v>44979</v>
      </c>
      <c r="B54">
        <v>2</v>
      </c>
      <c r="C54" t="s">
        <v>198</v>
      </c>
      <c r="D54">
        <v>2023</v>
      </c>
      <c r="E54">
        <v>3</v>
      </c>
      <c r="F54" t="s">
        <v>10</v>
      </c>
    </row>
    <row r="55" spans="1:6" x14ac:dyDescent="0.25">
      <c r="A55" s="1">
        <v>44980</v>
      </c>
      <c r="B55">
        <v>2</v>
      </c>
      <c r="C55" t="s">
        <v>198</v>
      </c>
      <c r="D55">
        <v>2023</v>
      </c>
      <c r="E55">
        <v>4</v>
      </c>
      <c r="F55" t="s">
        <v>11</v>
      </c>
    </row>
    <row r="56" spans="1:6" x14ac:dyDescent="0.25">
      <c r="A56" s="1">
        <v>44981</v>
      </c>
      <c r="B56">
        <v>2</v>
      </c>
      <c r="C56" t="s">
        <v>198</v>
      </c>
      <c r="D56">
        <v>2023</v>
      </c>
      <c r="E56">
        <v>5</v>
      </c>
      <c r="F56" t="s">
        <v>12</v>
      </c>
    </row>
    <row r="57" spans="1:6" x14ac:dyDescent="0.25">
      <c r="A57" s="1">
        <v>44982</v>
      </c>
      <c r="B57">
        <v>2</v>
      </c>
      <c r="C57" t="s">
        <v>198</v>
      </c>
      <c r="D57">
        <v>2023</v>
      </c>
      <c r="E57">
        <v>6</v>
      </c>
      <c r="F57" t="s">
        <v>13</v>
      </c>
    </row>
    <row r="58" spans="1:6" x14ac:dyDescent="0.25">
      <c r="A58" s="1">
        <v>44983</v>
      </c>
      <c r="B58">
        <v>2</v>
      </c>
      <c r="C58" t="s">
        <v>198</v>
      </c>
      <c r="D58">
        <v>2023</v>
      </c>
      <c r="E58">
        <v>7</v>
      </c>
      <c r="F58" t="s">
        <v>7</v>
      </c>
    </row>
    <row r="59" spans="1:6" x14ac:dyDescent="0.25">
      <c r="A59" s="1">
        <v>44984</v>
      </c>
      <c r="B59">
        <v>2</v>
      </c>
      <c r="C59" t="s">
        <v>198</v>
      </c>
      <c r="D59">
        <v>2023</v>
      </c>
      <c r="E59">
        <v>1</v>
      </c>
      <c r="F59" t="s">
        <v>8</v>
      </c>
    </row>
    <row r="60" spans="1:6" x14ac:dyDescent="0.25">
      <c r="A60" s="1">
        <v>44985</v>
      </c>
      <c r="B60">
        <v>2</v>
      </c>
      <c r="C60" t="s">
        <v>198</v>
      </c>
      <c r="D60">
        <v>2023</v>
      </c>
      <c r="E60">
        <v>2</v>
      </c>
      <c r="F60" t="s">
        <v>9</v>
      </c>
    </row>
    <row r="61" spans="1:6" x14ac:dyDescent="0.25">
      <c r="A61" s="1">
        <v>44986</v>
      </c>
      <c r="B61">
        <v>3</v>
      </c>
      <c r="C61" t="s">
        <v>199</v>
      </c>
      <c r="D61">
        <v>2023</v>
      </c>
      <c r="E61">
        <v>3</v>
      </c>
      <c r="F61" t="s">
        <v>10</v>
      </c>
    </row>
    <row r="62" spans="1:6" x14ac:dyDescent="0.25">
      <c r="A62" s="1">
        <v>44987</v>
      </c>
      <c r="B62">
        <v>3</v>
      </c>
      <c r="C62" t="s">
        <v>199</v>
      </c>
      <c r="D62">
        <v>2023</v>
      </c>
      <c r="E62">
        <v>4</v>
      </c>
      <c r="F62" t="s">
        <v>11</v>
      </c>
    </row>
    <row r="63" spans="1:6" x14ac:dyDescent="0.25">
      <c r="A63" s="1">
        <v>44988</v>
      </c>
      <c r="B63">
        <v>3</v>
      </c>
      <c r="C63" t="s">
        <v>199</v>
      </c>
      <c r="D63">
        <v>2023</v>
      </c>
      <c r="E63">
        <v>5</v>
      </c>
      <c r="F63" t="s">
        <v>12</v>
      </c>
    </row>
    <row r="64" spans="1:6" x14ac:dyDescent="0.25">
      <c r="A64" s="1">
        <v>44989</v>
      </c>
      <c r="B64">
        <v>3</v>
      </c>
      <c r="C64" t="s">
        <v>199</v>
      </c>
      <c r="D64">
        <v>2023</v>
      </c>
      <c r="E64">
        <v>6</v>
      </c>
      <c r="F64" t="s">
        <v>13</v>
      </c>
    </row>
    <row r="65" spans="1:6" x14ac:dyDescent="0.25">
      <c r="A65" s="1">
        <v>44990</v>
      </c>
      <c r="B65">
        <v>3</v>
      </c>
      <c r="C65" t="s">
        <v>199</v>
      </c>
      <c r="D65">
        <v>2023</v>
      </c>
      <c r="E65">
        <v>7</v>
      </c>
      <c r="F65" t="s">
        <v>7</v>
      </c>
    </row>
    <row r="66" spans="1:6" x14ac:dyDescent="0.25">
      <c r="A66" s="1">
        <v>44991</v>
      </c>
      <c r="B66">
        <v>3</v>
      </c>
      <c r="C66" t="s">
        <v>199</v>
      </c>
      <c r="D66">
        <v>2023</v>
      </c>
      <c r="E66">
        <v>1</v>
      </c>
      <c r="F66" t="s">
        <v>8</v>
      </c>
    </row>
    <row r="67" spans="1:6" x14ac:dyDescent="0.25">
      <c r="A67" s="1">
        <v>44992</v>
      </c>
      <c r="B67">
        <v>3</v>
      </c>
      <c r="C67" t="s">
        <v>199</v>
      </c>
      <c r="D67">
        <v>2023</v>
      </c>
      <c r="E67">
        <v>2</v>
      </c>
      <c r="F67" t="s">
        <v>9</v>
      </c>
    </row>
    <row r="68" spans="1:6" x14ac:dyDescent="0.25">
      <c r="A68" s="1">
        <v>44993</v>
      </c>
      <c r="B68">
        <v>3</v>
      </c>
      <c r="C68" t="s">
        <v>199</v>
      </c>
      <c r="D68">
        <v>2023</v>
      </c>
      <c r="E68">
        <v>3</v>
      </c>
      <c r="F68" t="s">
        <v>10</v>
      </c>
    </row>
    <row r="69" spans="1:6" x14ac:dyDescent="0.25">
      <c r="A69" s="1">
        <v>44994</v>
      </c>
      <c r="B69">
        <v>3</v>
      </c>
      <c r="C69" t="s">
        <v>199</v>
      </c>
      <c r="D69">
        <v>2023</v>
      </c>
      <c r="E69">
        <v>4</v>
      </c>
      <c r="F69" t="s">
        <v>11</v>
      </c>
    </row>
    <row r="70" spans="1:6" x14ac:dyDescent="0.25">
      <c r="A70" s="1">
        <v>44995</v>
      </c>
      <c r="B70">
        <v>3</v>
      </c>
      <c r="C70" t="s">
        <v>199</v>
      </c>
      <c r="D70">
        <v>2023</v>
      </c>
      <c r="E70">
        <v>5</v>
      </c>
      <c r="F70" t="s">
        <v>12</v>
      </c>
    </row>
    <row r="71" spans="1:6" x14ac:dyDescent="0.25">
      <c r="A71" s="1">
        <v>44996</v>
      </c>
      <c r="B71">
        <v>3</v>
      </c>
      <c r="C71" t="s">
        <v>199</v>
      </c>
      <c r="D71">
        <v>2023</v>
      </c>
      <c r="E71">
        <v>6</v>
      </c>
      <c r="F71" t="s">
        <v>13</v>
      </c>
    </row>
    <row r="72" spans="1:6" x14ac:dyDescent="0.25">
      <c r="A72" s="1">
        <v>44997</v>
      </c>
      <c r="B72">
        <v>3</v>
      </c>
      <c r="C72" t="s">
        <v>199</v>
      </c>
      <c r="D72">
        <v>2023</v>
      </c>
      <c r="E72">
        <v>7</v>
      </c>
      <c r="F72" t="s">
        <v>7</v>
      </c>
    </row>
    <row r="73" spans="1:6" x14ac:dyDescent="0.25">
      <c r="A73" s="1">
        <v>44998</v>
      </c>
      <c r="B73">
        <v>3</v>
      </c>
      <c r="C73" t="s">
        <v>199</v>
      </c>
      <c r="D73">
        <v>2023</v>
      </c>
      <c r="E73">
        <v>1</v>
      </c>
      <c r="F73" t="s">
        <v>8</v>
      </c>
    </row>
    <row r="74" spans="1:6" x14ac:dyDescent="0.25">
      <c r="A74" s="1">
        <v>44999</v>
      </c>
      <c r="B74">
        <v>3</v>
      </c>
      <c r="C74" t="s">
        <v>199</v>
      </c>
      <c r="D74">
        <v>2023</v>
      </c>
      <c r="E74">
        <v>2</v>
      </c>
      <c r="F74" t="s">
        <v>9</v>
      </c>
    </row>
    <row r="75" spans="1:6" x14ac:dyDescent="0.25">
      <c r="A75" s="1">
        <v>45000</v>
      </c>
      <c r="B75">
        <v>3</v>
      </c>
      <c r="C75" t="s">
        <v>199</v>
      </c>
      <c r="D75">
        <v>2023</v>
      </c>
      <c r="E75">
        <v>3</v>
      </c>
      <c r="F75" t="s">
        <v>10</v>
      </c>
    </row>
    <row r="76" spans="1:6" x14ac:dyDescent="0.25">
      <c r="A76" s="1">
        <v>45001</v>
      </c>
      <c r="B76">
        <v>3</v>
      </c>
      <c r="C76" t="s">
        <v>199</v>
      </c>
      <c r="D76">
        <v>2023</v>
      </c>
      <c r="E76">
        <v>4</v>
      </c>
      <c r="F76" t="s">
        <v>11</v>
      </c>
    </row>
    <row r="77" spans="1:6" x14ac:dyDescent="0.25">
      <c r="A77" s="1">
        <v>45002</v>
      </c>
      <c r="B77">
        <v>3</v>
      </c>
      <c r="C77" t="s">
        <v>199</v>
      </c>
      <c r="D77">
        <v>2023</v>
      </c>
      <c r="E77">
        <v>5</v>
      </c>
      <c r="F77" t="s">
        <v>12</v>
      </c>
    </row>
    <row r="78" spans="1:6" x14ac:dyDescent="0.25">
      <c r="A78" s="1">
        <v>45003</v>
      </c>
      <c r="B78">
        <v>3</v>
      </c>
      <c r="C78" t="s">
        <v>199</v>
      </c>
      <c r="D78">
        <v>2023</v>
      </c>
      <c r="E78">
        <v>6</v>
      </c>
      <c r="F78" t="s">
        <v>13</v>
      </c>
    </row>
    <row r="79" spans="1:6" x14ac:dyDescent="0.25">
      <c r="A79" s="1">
        <v>45004</v>
      </c>
      <c r="B79">
        <v>3</v>
      </c>
      <c r="C79" t="s">
        <v>199</v>
      </c>
      <c r="D79">
        <v>2023</v>
      </c>
      <c r="E79">
        <v>7</v>
      </c>
      <c r="F79" t="s">
        <v>7</v>
      </c>
    </row>
    <row r="80" spans="1:6" x14ac:dyDescent="0.25">
      <c r="A80" s="1">
        <v>45005</v>
      </c>
      <c r="B80">
        <v>3</v>
      </c>
      <c r="C80" t="s">
        <v>199</v>
      </c>
      <c r="D80">
        <v>2023</v>
      </c>
      <c r="E80">
        <v>1</v>
      </c>
      <c r="F80" t="s">
        <v>8</v>
      </c>
    </row>
    <row r="81" spans="1:6" x14ac:dyDescent="0.25">
      <c r="A81" s="1">
        <v>45006</v>
      </c>
      <c r="B81">
        <v>3</v>
      </c>
      <c r="C81" t="s">
        <v>199</v>
      </c>
      <c r="D81">
        <v>2023</v>
      </c>
      <c r="E81">
        <v>2</v>
      </c>
      <c r="F81" t="s">
        <v>9</v>
      </c>
    </row>
    <row r="82" spans="1:6" x14ac:dyDescent="0.25">
      <c r="A82" s="1">
        <v>45007</v>
      </c>
      <c r="B82">
        <v>3</v>
      </c>
      <c r="C82" t="s">
        <v>199</v>
      </c>
      <c r="D82">
        <v>2023</v>
      </c>
      <c r="E82">
        <v>3</v>
      </c>
      <c r="F82" t="s">
        <v>10</v>
      </c>
    </row>
    <row r="83" spans="1:6" x14ac:dyDescent="0.25">
      <c r="A83" s="1">
        <v>45008</v>
      </c>
      <c r="B83">
        <v>3</v>
      </c>
      <c r="C83" t="s">
        <v>199</v>
      </c>
      <c r="D83">
        <v>2023</v>
      </c>
      <c r="E83">
        <v>4</v>
      </c>
      <c r="F83" t="s">
        <v>11</v>
      </c>
    </row>
    <row r="84" spans="1:6" x14ac:dyDescent="0.25">
      <c r="A84" s="1">
        <v>45009</v>
      </c>
      <c r="B84">
        <v>3</v>
      </c>
      <c r="C84" t="s">
        <v>199</v>
      </c>
      <c r="D84">
        <v>2023</v>
      </c>
      <c r="E84">
        <v>5</v>
      </c>
      <c r="F84" t="s">
        <v>12</v>
      </c>
    </row>
    <row r="85" spans="1:6" x14ac:dyDescent="0.25">
      <c r="A85" s="1">
        <v>45010</v>
      </c>
      <c r="B85">
        <v>3</v>
      </c>
      <c r="C85" t="s">
        <v>199</v>
      </c>
      <c r="D85">
        <v>2023</v>
      </c>
      <c r="E85">
        <v>6</v>
      </c>
      <c r="F85" t="s">
        <v>13</v>
      </c>
    </row>
    <row r="86" spans="1:6" x14ac:dyDescent="0.25">
      <c r="A86" s="1">
        <v>45011</v>
      </c>
      <c r="B86">
        <v>3</v>
      </c>
      <c r="C86" t="s">
        <v>199</v>
      </c>
      <c r="D86">
        <v>2023</v>
      </c>
      <c r="E86">
        <v>7</v>
      </c>
      <c r="F86" t="s">
        <v>7</v>
      </c>
    </row>
    <row r="87" spans="1:6" x14ac:dyDescent="0.25">
      <c r="A87" s="1">
        <v>45012</v>
      </c>
      <c r="B87">
        <v>3</v>
      </c>
      <c r="C87" t="s">
        <v>199</v>
      </c>
      <c r="D87">
        <v>2023</v>
      </c>
      <c r="E87">
        <v>1</v>
      </c>
      <c r="F87" t="s">
        <v>8</v>
      </c>
    </row>
    <row r="88" spans="1:6" x14ac:dyDescent="0.25">
      <c r="A88" s="1">
        <v>45013</v>
      </c>
      <c r="B88">
        <v>3</v>
      </c>
      <c r="C88" t="s">
        <v>199</v>
      </c>
      <c r="D88">
        <v>2023</v>
      </c>
      <c r="E88">
        <v>2</v>
      </c>
      <c r="F88" t="s">
        <v>9</v>
      </c>
    </row>
    <row r="89" spans="1:6" x14ac:dyDescent="0.25">
      <c r="A89" s="1">
        <v>45014</v>
      </c>
      <c r="B89">
        <v>3</v>
      </c>
      <c r="C89" t="s">
        <v>199</v>
      </c>
      <c r="D89">
        <v>2023</v>
      </c>
      <c r="E89">
        <v>3</v>
      </c>
      <c r="F89" t="s">
        <v>10</v>
      </c>
    </row>
    <row r="90" spans="1:6" x14ac:dyDescent="0.25">
      <c r="A90" s="1">
        <v>45015</v>
      </c>
      <c r="B90">
        <v>3</v>
      </c>
      <c r="C90" t="s">
        <v>199</v>
      </c>
      <c r="D90">
        <v>2023</v>
      </c>
      <c r="E90">
        <v>4</v>
      </c>
      <c r="F90" t="s">
        <v>11</v>
      </c>
    </row>
    <row r="91" spans="1:6" x14ac:dyDescent="0.25">
      <c r="A91" s="1">
        <v>45016</v>
      </c>
      <c r="B91">
        <v>3</v>
      </c>
      <c r="C91" t="s">
        <v>199</v>
      </c>
      <c r="D91">
        <v>2023</v>
      </c>
      <c r="E91">
        <v>5</v>
      </c>
      <c r="F91" t="s">
        <v>12</v>
      </c>
    </row>
    <row r="92" spans="1:6" x14ac:dyDescent="0.25">
      <c r="A92" s="1">
        <v>45017</v>
      </c>
      <c r="B92">
        <v>4</v>
      </c>
      <c r="C92" t="s">
        <v>200</v>
      </c>
      <c r="D92">
        <v>2023</v>
      </c>
      <c r="E92">
        <v>6</v>
      </c>
      <c r="F92" t="s">
        <v>13</v>
      </c>
    </row>
    <row r="93" spans="1:6" x14ac:dyDescent="0.25">
      <c r="A93" s="1">
        <v>45018</v>
      </c>
      <c r="B93">
        <v>4</v>
      </c>
      <c r="C93" t="s">
        <v>200</v>
      </c>
      <c r="D93">
        <v>2023</v>
      </c>
      <c r="E93">
        <v>7</v>
      </c>
      <c r="F93" t="s">
        <v>7</v>
      </c>
    </row>
    <row r="94" spans="1:6" x14ac:dyDescent="0.25">
      <c r="A94" s="1">
        <v>45019</v>
      </c>
      <c r="B94">
        <v>4</v>
      </c>
      <c r="C94" t="s">
        <v>200</v>
      </c>
      <c r="D94">
        <v>2023</v>
      </c>
      <c r="E94">
        <v>1</v>
      </c>
      <c r="F94" t="s">
        <v>8</v>
      </c>
    </row>
    <row r="95" spans="1:6" x14ac:dyDescent="0.25">
      <c r="A95" s="1">
        <v>45020</v>
      </c>
      <c r="B95">
        <v>4</v>
      </c>
      <c r="C95" t="s">
        <v>200</v>
      </c>
      <c r="D95">
        <v>2023</v>
      </c>
      <c r="E95">
        <v>2</v>
      </c>
      <c r="F95" t="s">
        <v>9</v>
      </c>
    </row>
    <row r="96" spans="1:6" x14ac:dyDescent="0.25">
      <c r="A96" s="1">
        <v>45021</v>
      </c>
      <c r="B96">
        <v>4</v>
      </c>
      <c r="C96" t="s">
        <v>200</v>
      </c>
      <c r="D96">
        <v>2023</v>
      </c>
      <c r="E96">
        <v>3</v>
      </c>
      <c r="F96" t="s">
        <v>10</v>
      </c>
    </row>
    <row r="97" spans="1:6" x14ac:dyDescent="0.25">
      <c r="A97" s="1">
        <v>45022</v>
      </c>
      <c r="B97">
        <v>4</v>
      </c>
      <c r="C97" t="s">
        <v>200</v>
      </c>
      <c r="D97">
        <v>2023</v>
      </c>
      <c r="E97">
        <v>4</v>
      </c>
      <c r="F97" t="s">
        <v>11</v>
      </c>
    </row>
    <row r="98" spans="1:6" x14ac:dyDescent="0.25">
      <c r="A98" s="1">
        <v>45023</v>
      </c>
      <c r="B98">
        <v>4</v>
      </c>
      <c r="C98" t="s">
        <v>200</v>
      </c>
      <c r="D98">
        <v>2023</v>
      </c>
      <c r="E98">
        <v>5</v>
      </c>
      <c r="F98" t="s">
        <v>12</v>
      </c>
    </row>
    <row r="99" spans="1:6" x14ac:dyDescent="0.25">
      <c r="A99" s="1">
        <v>45024</v>
      </c>
      <c r="B99">
        <v>4</v>
      </c>
      <c r="C99" t="s">
        <v>200</v>
      </c>
      <c r="D99">
        <v>2023</v>
      </c>
      <c r="E99">
        <v>6</v>
      </c>
      <c r="F99" t="s">
        <v>13</v>
      </c>
    </row>
    <row r="100" spans="1:6" x14ac:dyDescent="0.25">
      <c r="A100" s="1">
        <v>45025</v>
      </c>
      <c r="B100">
        <v>4</v>
      </c>
      <c r="C100" t="s">
        <v>200</v>
      </c>
      <c r="D100">
        <v>2023</v>
      </c>
      <c r="E100">
        <v>7</v>
      </c>
      <c r="F100" t="s">
        <v>7</v>
      </c>
    </row>
    <row r="101" spans="1:6" x14ac:dyDescent="0.25">
      <c r="A101" s="1">
        <v>45026</v>
      </c>
      <c r="B101">
        <v>4</v>
      </c>
      <c r="C101" t="s">
        <v>200</v>
      </c>
      <c r="D101">
        <v>2023</v>
      </c>
      <c r="E101">
        <v>1</v>
      </c>
      <c r="F101" t="s">
        <v>8</v>
      </c>
    </row>
    <row r="102" spans="1:6" x14ac:dyDescent="0.25">
      <c r="A102" s="1">
        <v>45027</v>
      </c>
      <c r="B102">
        <v>4</v>
      </c>
      <c r="C102" t="s">
        <v>200</v>
      </c>
      <c r="D102">
        <v>2023</v>
      </c>
      <c r="E102">
        <v>2</v>
      </c>
      <c r="F102" t="s">
        <v>9</v>
      </c>
    </row>
    <row r="103" spans="1:6" x14ac:dyDescent="0.25">
      <c r="A103" s="1">
        <v>45028</v>
      </c>
      <c r="B103">
        <v>4</v>
      </c>
      <c r="C103" t="s">
        <v>200</v>
      </c>
      <c r="D103">
        <v>2023</v>
      </c>
      <c r="E103">
        <v>3</v>
      </c>
      <c r="F103" t="s">
        <v>10</v>
      </c>
    </row>
    <row r="104" spans="1:6" x14ac:dyDescent="0.25">
      <c r="A104" s="1">
        <v>45029</v>
      </c>
      <c r="B104">
        <v>4</v>
      </c>
      <c r="C104" t="s">
        <v>200</v>
      </c>
      <c r="D104">
        <v>2023</v>
      </c>
      <c r="E104">
        <v>4</v>
      </c>
      <c r="F104" t="s">
        <v>11</v>
      </c>
    </row>
    <row r="105" spans="1:6" x14ac:dyDescent="0.25">
      <c r="A105" s="1">
        <v>45030</v>
      </c>
      <c r="B105">
        <v>4</v>
      </c>
      <c r="C105" t="s">
        <v>200</v>
      </c>
      <c r="D105">
        <v>2023</v>
      </c>
      <c r="E105">
        <v>5</v>
      </c>
      <c r="F105" t="s">
        <v>12</v>
      </c>
    </row>
    <row r="106" spans="1:6" x14ac:dyDescent="0.25">
      <c r="A106" s="1">
        <v>45031</v>
      </c>
      <c r="B106">
        <v>4</v>
      </c>
      <c r="C106" t="s">
        <v>200</v>
      </c>
      <c r="D106">
        <v>2023</v>
      </c>
      <c r="E106">
        <v>6</v>
      </c>
      <c r="F106" t="s">
        <v>13</v>
      </c>
    </row>
    <row r="107" spans="1:6" x14ac:dyDescent="0.25">
      <c r="A107" s="1">
        <v>45032</v>
      </c>
      <c r="B107">
        <v>4</v>
      </c>
      <c r="C107" t="s">
        <v>200</v>
      </c>
      <c r="D107">
        <v>2023</v>
      </c>
      <c r="E107">
        <v>7</v>
      </c>
      <c r="F107" t="s">
        <v>7</v>
      </c>
    </row>
    <row r="108" spans="1:6" x14ac:dyDescent="0.25">
      <c r="A108" s="1">
        <v>45033</v>
      </c>
      <c r="B108">
        <v>4</v>
      </c>
      <c r="C108" t="s">
        <v>200</v>
      </c>
      <c r="D108">
        <v>2023</v>
      </c>
      <c r="E108">
        <v>1</v>
      </c>
      <c r="F108" t="s">
        <v>8</v>
      </c>
    </row>
    <row r="109" spans="1:6" x14ac:dyDescent="0.25">
      <c r="A109" s="1">
        <v>45034</v>
      </c>
      <c r="B109">
        <v>4</v>
      </c>
      <c r="C109" t="s">
        <v>200</v>
      </c>
      <c r="D109">
        <v>2023</v>
      </c>
      <c r="E109">
        <v>2</v>
      </c>
      <c r="F109" t="s">
        <v>9</v>
      </c>
    </row>
    <row r="110" spans="1:6" x14ac:dyDescent="0.25">
      <c r="A110" s="1">
        <v>45035</v>
      </c>
      <c r="B110">
        <v>4</v>
      </c>
      <c r="C110" t="s">
        <v>200</v>
      </c>
      <c r="D110">
        <v>2023</v>
      </c>
      <c r="E110">
        <v>3</v>
      </c>
      <c r="F110" t="s">
        <v>10</v>
      </c>
    </row>
    <row r="111" spans="1:6" x14ac:dyDescent="0.25">
      <c r="A111" s="1">
        <v>45036</v>
      </c>
      <c r="B111">
        <v>4</v>
      </c>
      <c r="C111" t="s">
        <v>200</v>
      </c>
      <c r="D111">
        <v>2023</v>
      </c>
      <c r="E111">
        <v>4</v>
      </c>
      <c r="F111" t="s">
        <v>11</v>
      </c>
    </row>
    <row r="112" spans="1:6" x14ac:dyDescent="0.25">
      <c r="A112" s="1">
        <v>45037</v>
      </c>
      <c r="B112">
        <v>4</v>
      </c>
      <c r="C112" t="s">
        <v>200</v>
      </c>
      <c r="D112">
        <v>2023</v>
      </c>
      <c r="E112">
        <v>5</v>
      </c>
      <c r="F112" t="s">
        <v>12</v>
      </c>
    </row>
    <row r="113" spans="1:6" x14ac:dyDescent="0.25">
      <c r="A113" s="1">
        <v>45038</v>
      </c>
      <c r="B113">
        <v>4</v>
      </c>
      <c r="C113" t="s">
        <v>200</v>
      </c>
      <c r="D113">
        <v>2023</v>
      </c>
      <c r="E113">
        <v>6</v>
      </c>
      <c r="F113" t="s">
        <v>13</v>
      </c>
    </row>
    <row r="114" spans="1:6" x14ac:dyDescent="0.25">
      <c r="A114" s="1">
        <v>45039</v>
      </c>
      <c r="B114">
        <v>4</v>
      </c>
      <c r="C114" t="s">
        <v>200</v>
      </c>
      <c r="D114">
        <v>2023</v>
      </c>
      <c r="E114">
        <v>7</v>
      </c>
      <c r="F114" t="s">
        <v>7</v>
      </c>
    </row>
    <row r="115" spans="1:6" x14ac:dyDescent="0.25">
      <c r="A115" s="1">
        <v>45040</v>
      </c>
      <c r="B115">
        <v>4</v>
      </c>
      <c r="C115" t="s">
        <v>200</v>
      </c>
      <c r="D115">
        <v>2023</v>
      </c>
      <c r="E115">
        <v>1</v>
      </c>
      <c r="F115" t="s">
        <v>8</v>
      </c>
    </row>
    <row r="116" spans="1:6" x14ac:dyDescent="0.25">
      <c r="A116" s="1">
        <v>45041</v>
      </c>
      <c r="B116">
        <v>4</v>
      </c>
      <c r="C116" t="s">
        <v>200</v>
      </c>
      <c r="D116">
        <v>2023</v>
      </c>
      <c r="E116">
        <v>2</v>
      </c>
      <c r="F116" t="s">
        <v>9</v>
      </c>
    </row>
    <row r="117" spans="1:6" x14ac:dyDescent="0.25">
      <c r="A117" s="1">
        <v>45042</v>
      </c>
      <c r="B117">
        <v>4</v>
      </c>
      <c r="C117" t="s">
        <v>200</v>
      </c>
      <c r="D117">
        <v>2023</v>
      </c>
      <c r="E117">
        <v>3</v>
      </c>
      <c r="F117" t="s">
        <v>10</v>
      </c>
    </row>
    <row r="118" spans="1:6" x14ac:dyDescent="0.25">
      <c r="A118" s="1">
        <v>45043</v>
      </c>
      <c r="B118">
        <v>4</v>
      </c>
      <c r="C118" t="s">
        <v>200</v>
      </c>
      <c r="D118">
        <v>2023</v>
      </c>
      <c r="E118">
        <v>4</v>
      </c>
      <c r="F118" t="s">
        <v>11</v>
      </c>
    </row>
    <row r="119" spans="1:6" x14ac:dyDescent="0.25">
      <c r="A119" s="1">
        <v>45044</v>
      </c>
      <c r="B119">
        <v>4</v>
      </c>
      <c r="C119" t="s">
        <v>200</v>
      </c>
      <c r="D119">
        <v>2023</v>
      </c>
      <c r="E119">
        <v>5</v>
      </c>
      <c r="F119" t="s">
        <v>12</v>
      </c>
    </row>
    <row r="120" spans="1:6" x14ac:dyDescent="0.25">
      <c r="A120" s="1">
        <v>45045</v>
      </c>
      <c r="B120">
        <v>4</v>
      </c>
      <c r="C120" t="s">
        <v>200</v>
      </c>
      <c r="D120">
        <v>2023</v>
      </c>
      <c r="E120">
        <v>6</v>
      </c>
      <c r="F120" t="s">
        <v>13</v>
      </c>
    </row>
    <row r="121" spans="1:6" x14ac:dyDescent="0.25">
      <c r="A121" s="1">
        <v>45046</v>
      </c>
      <c r="B121">
        <v>4</v>
      </c>
      <c r="C121" t="s">
        <v>200</v>
      </c>
      <c r="D121">
        <v>2023</v>
      </c>
      <c r="E121">
        <v>7</v>
      </c>
      <c r="F121" t="s">
        <v>7</v>
      </c>
    </row>
    <row r="122" spans="1:6" x14ac:dyDescent="0.25">
      <c r="A122" s="1">
        <v>45047</v>
      </c>
      <c r="B122">
        <v>5</v>
      </c>
      <c r="C122" t="s">
        <v>201</v>
      </c>
      <c r="D122">
        <v>2023</v>
      </c>
      <c r="E122">
        <v>1</v>
      </c>
      <c r="F122" t="s">
        <v>8</v>
      </c>
    </row>
    <row r="123" spans="1:6" x14ac:dyDescent="0.25">
      <c r="A123" s="1">
        <v>45048</v>
      </c>
      <c r="B123">
        <v>5</v>
      </c>
      <c r="C123" t="s">
        <v>201</v>
      </c>
      <c r="D123">
        <v>2023</v>
      </c>
      <c r="E123">
        <v>2</v>
      </c>
      <c r="F123" t="s">
        <v>9</v>
      </c>
    </row>
    <row r="124" spans="1:6" x14ac:dyDescent="0.25">
      <c r="A124" s="1">
        <v>45049</v>
      </c>
      <c r="B124">
        <v>5</v>
      </c>
      <c r="C124" t="s">
        <v>201</v>
      </c>
      <c r="D124">
        <v>2023</v>
      </c>
      <c r="E124">
        <v>3</v>
      </c>
      <c r="F124" t="s">
        <v>10</v>
      </c>
    </row>
    <row r="125" spans="1:6" x14ac:dyDescent="0.25">
      <c r="A125" s="1">
        <v>45050</v>
      </c>
      <c r="B125">
        <v>5</v>
      </c>
      <c r="C125" t="s">
        <v>201</v>
      </c>
      <c r="D125">
        <v>2023</v>
      </c>
      <c r="E125">
        <v>4</v>
      </c>
      <c r="F125" t="s">
        <v>11</v>
      </c>
    </row>
    <row r="126" spans="1:6" x14ac:dyDescent="0.25">
      <c r="A126" s="1">
        <v>45051</v>
      </c>
      <c r="B126">
        <v>5</v>
      </c>
      <c r="C126" t="s">
        <v>201</v>
      </c>
      <c r="D126">
        <v>2023</v>
      </c>
      <c r="E126">
        <v>5</v>
      </c>
      <c r="F126" t="s">
        <v>12</v>
      </c>
    </row>
    <row r="127" spans="1:6" x14ac:dyDescent="0.25">
      <c r="A127" s="1">
        <v>45052</v>
      </c>
      <c r="B127">
        <v>5</v>
      </c>
      <c r="C127" t="s">
        <v>201</v>
      </c>
      <c r="D127">
        <v>2023</v>
      </c>
      <c r="E127">
        <v>6</v>
      </c>
      <c r="F127" t="s">
        <v>13</v>
      </c>
    </row>
    <row r="128" spans="1:6" x14ac:dyDescent="0.25">
      <c r="A128" s="1">
        <v>45053</v>
      </c>
      <c r="B128">
        <v>5</v>
      </c>
      <c r="C128" t="s">
        <v>201</v>
      </c>
      <c r="D128">
        <v>2023</v>
      </c>
      <c r="E128">
        <v>7</v>
      </c>
      <c r="F128" t="s">
        <v>7</v>
      </c>
    </row>
    <row r="129" spans="1:6" x14ac:dyDescent="0.25">
      <c r="A129" s="1">
        <v>45054</v>
      </c>
      <c r="B129">
        <v>5</v>
      </c>
      <c r="C129" t="s">
        <v>201</v>
      </c>
      <c r="D129">
        <v>2023</v>
      </c>
      <c r="E129">
        <v>1</v>
      </c>
      <c r="F129" t="s">
        <v>8</v>
      </c>
    </row>
    <row r="130" spans="1:6" x14ac:dyDescent="0.25">
      <c r="A130" s="1">
        <v>45055</v>
      </c>
      <c r="B130">
        <v>5</v>
      </c>
      <c r="C130" t="s">
        <v>201</v>
      </c>
      <c r="D130">
        <v>2023</v>
      </c>
      <c r="E130">
        <v>2</v>
      </c>
      <c r="F130" t="s">
        <v>9</v>
      </c>
    </row>
    <row r="131" spans="1:6" x14ac:dyDescent="0.25">
      <c r="A131" s="1">
        <v>45056</v>
      </c>
      <c r="B131">
        <v>5</v>
      </c>
      <c r="C131" t="s">
        <v>201</v>
      </c>
      <c r="D131">
        <v>2023</v>
      </c>
      <c r="E131">
        <v>3</v>
      </c>
      <c r="F131" t="s">
        <v>10</v>
      </c>
    </row>
    <row r="132" spans="1:6" x14ac:dyDescent="0.25">
      <c r="A132" s="1">
        <v>45057</v>
      </c>
      <c r="B132">
        <v>5</v>
      </c>
      <c r="C132" t="s">
        <v>201</v>
      </c>
      <c r="D132">
        <v>2023</v>
      </c>
      <c r="E132">
        <v>4</v>
      </c>
      <c r="F132" t="s">
        <v>11</v>
      </c>
    </row>
    <row r="133" spans="1:6" x14ac:dyDescent="0.25">
      <c r="A133" s="1">
        <v>45058</v>
      </c>
      <c r="B133">
        <v>5</v>
      </c>
      <c r="C133" t="s">
        <v>201</v>
      </c>
      <c r="D133">
        <v>2023</v>
      </c>
      <c r="E133">
        <v>5</v>
      </c>
      <c r="F133" t="s">
        <v>12</v>
      </c>
    </row>
    <row r="134" spans="1:6" x14ac:dyDescent="0.25">
      <c r="A134" s="1">
        <v>45059</v>
      </c>
      <c r="B134">
        <v>5</v>
      </c>
      <c r="C134" t="s">
        <v>201</v>
      </c>
      <c r="D134">
        <v>2023</v>
      </c>
      <c r="E134">
        <v>6</v>
      </c>
      <c r="F134" t="s">
        <v>13</v>
      </c>
    </row>
    <row r="135" spans="1:6" x14ac:dyDescent="0.25">
      <c r="A135" s="1">
        <v>45060</v>
      </c>
      <c r="B135">
        <v>5</v>
      </c>
      <c r="C135" t="s">
        <v>201</v>
      </c>
      <c r="D135">
        <v>2023</v>
      </c>
      <c r="E135">
        <v>7</v>
      </c>
      <c r="F135" t="s">
        <v>7</v>
      </c>
    </row>
    <row r="136" spans="1:6" x14ac:dyDescent="0.25">
      <c r="A136" s="1">
        <v>45061</v>
      </c>
      <c r="B136">
        <v>5</v>
      </c>
      <c r="C136" t="s">
        <v>201</v>
      </c>
      <c r="D136">
        <v>2023</v>
      </c>
      <c r="E136">
        <v>1</v>
      </c>
      <c r="F136" t="s">
        <v>8</v>
      </c>
    </row>
    <row r="137" spans="1:6" x14ac:dyDescent="0.25">
      <c r="A137" s="1">
        <v>45062</v>
      </c>
      <c r="B137">
        <v>5</v>
      </c>
      <c r="C137" t="s">
        <v>201</v>
      </c>
      <c r="D137">
        <v>2023</v>
      </c>
      <c r="E137">
        <v>2</v>
      </c>
      <c r="F137" t="s">
        <v>9</v>
      </c>
    </row>
    <row r="138" spans="1:6" x14ac:dyDescent="0.25">
      <c r="A138" s="1">
        <v>45063</v>
      </c>
      <c r="B138">
        <v>5</v>
      </c>
      <c r="C138" t="s">
        <v>201</v>
      </c>
      <c r="D138">
        <v>2023</v>
      </c>
      <c r="E138">
        <v>3</v>
      </c>
      <c r="F138" t="s">
        <v>10</v>
      </c>
    </row>
    <row r="139" spans="1:6" x14ac:dyDescent="0.25">
      <c r="A139" s="1">
        <v>45064</v>
      </c>
      <c r="B139">
        <v>5</v>
      </c>
      <c r="C139" t="s">
        <v>201</v>
      </c>
      <c r="D139">
        <v>2023</v>
      </c>
      <c r="E139">
        <v>4</v>
      </c>
      <c r="F139" t="s">
        <v>11</v>
      </c>
    </row>
    <row r="140" spans="1:6" x14ac:dyDescent="0.25">
      <c r="A140" s="1">
        <v>45065</v>
      </c>
      <c r="B140">
        <v>5</v>
      </c>
      <c r="C140" t="s">
        <v>201</v>
      </c>
      <c r="D140">
        <v>2023</v>
      </c>
      <c r="E140">
        <v>5</v>
      </c>
      <c r="F140" t="s">
        <v>12</v>
      </c>
    </row>
    <row r="141" spans="1:6" x14ac:dyDescent="0.25">
      <c r="A141" s="1">
        <v>45066</v>
      </c>
      <c r="B141">
        <v>5</v>
      </c>
      <c r="C141" t="s">
        <v>201</v>
      </c>
      <c r="D141">
        <v>2023</v>
      </c>
      <c r="E141">
        <v>6</v>
      </c>
      <c r="F141" t="s">
        <v>13</v>
      </c>
    </row>
    <row r="142" spans="1:6" x14ac:dyDescent="0.25">
      <c r="A142" s="1">
        <v>45067</v>
      </c>
      <c r="B142">
        <v>5</v>
      </c>
      <c r="C142" t="s">
        <v>201</v>
      </c>
      <c r="D142">
        <v>2023</v>
      </c>
      <c r="E142">
        <v>7</v>
      </c>
      <c r="F142" t="s">
        <v>7</v>
      </c>
    </row>
    <row r="143" spans="1:6" x14ac:dyDescent="0.25">
      <c r="A143" s="1">
        <v>45068</v>
      </c>
      <c r="B143">
        <v>5</v>
      </c>
      <c r="C143" t="s">
        <v>201</v>
      </c>
      <c r="D143">
        <v>2023</v>
      </c>
      <c r="E143">
        <v>1</v>
      </c>
      <c r="F143" t="s">
        <v>8</v>
      </c>
    </row>
    <row r="144" spans="1:6" x14ac:dyDescent="0.25">
      <c r="A144" s="1">
        <v>45069</v>
      </c>
      <c r="B144">
        <v>5</v>
      </c>
      <c r="C144" t="s">
        <v>201</v>
      </c>
      <c r="D144">
        <v>2023</v>
      </c>
      <c r="E144">
        <v>2</v>
      </c>
      <c r="F144" t="s">
        <v>9</v>
      </c>
    </row>
    <row r="145" spans="1:6" x14ac:dyDescent="0.25">
      <c r="A145" s="1">
        <v>45070</v>
      </c>
      <c r="B145">
        <v>5</v>
      </c>
      <c r="C145" t="s">
        <v>201</v>
      </c>
      <c r="D145">
        <v>2023</v>
      </c>
      <c r="E145">
        <v>3</v>
      </c>
      <c r="F145" t="s">
        <v>10</v>
      </c>
    </row>
    <row r="146" spans="1:6" x14ac:dyDescent="0.25">
      <c r="A146" s="1">
        <v>45071</v>
      </c>
      <c r="B146">
        <v>5</v>
      </c>
      <c r="C146" t="s">
        <v>201</v>
      </c>
      <c r="D146">
        <v>2023</v>
      </c>
      <c r="E146">
        <v>4</v>
      </c>
      <c r="F146" t="s">
        <v>11</v>
      </c>
    </row>
    <row r="147" spans="1:6" x14ac:dyDescent="0.25">
      <c r="A147" s="1">
        <v>45072</v>
      </c>
      <c r="B147">
        <v>5</v>
      </c>
      <c r="C147" t="s">
        <v>201</v>
      </c>
      <c r="D147">
        <v>2023</v>
      </c>
      <c r="E147">
        <v>5</v>
      </c>
      <c r="F147" t="s">
        <v>12</v>
      </c>
    </row>
    <row r="148" spans="1:6" x14ac:dyDescent="0.25">
      <c r="A148" s="1">
        <v>45073</v>
      </c>
      <c r="B148">
        <v>5</v>
      </c>
      <c r="C148" t="s">
        <v>201</v>
      </c>
      <c r="D148">
        <v>2023</v>
      </c>
      <c r="E148">
        <v>6</v>
      </c>
      <c r="F148" t="s">
        <v>13</v>
      </c>
    </row>
    <row r="149" spans="1:6" x14ac:dyDescent="0.25">
      <c r="A149" s="1">
        <v>45074</v>
      </c>
      <c r="B149">
        <v>5</v>
      </c>
      <c r="C149" t="s">
        <v>201</v>
      </c>
      <c r="D149">
        <v>2023</v>
      </c>
      <c r="E149">
        <v>7</v>
      </c>
      <c r="F149" t="s">
        <v>7</v>
      </c>
    </row>
    <row r="150" spans="1:6" x14ac:dyDescent="0.25">
      <c r="A150" s="1">
        <v>45075</v>
      </c>
      <c r="B150">
        <v>5</v>
      </c>
      <c r="C150" t="s">
        <v>201</v>
      </c>
      <c r="D150">
        <v>2023</v>
      </c>
      <c r="E150">
        <v>1</v>
      </c>
      <c r="F150" t="s">
        <v>8</v>
      </c>
    </row>
    <row r="151" spans="1:6" x14ac:dyDescent="0.25">
      <c r="A151" s="1">
        <v>45076</v>
      </c>
      <c r="B151">
        <v>5</v>
      </c>
      <c r="C151" t="s">
        <v>201</v>
      </c>
      <c r="D151">
        <v>2023</v>
      </c>
      <c r="E151">
        <v>2</v>
      </c>
      <c r="F151" t="s">
        <v>9</v>
      </c>
    </row>
    <row r="152" spans="1:6" x14ac:dyDescent="0.25">
      <c r="A152" s="1">
        <v>45077</v>
      </c>
      <c r="B152">
        <v>5</v>
      </c>
      <c r="C152" t="s">
        <v>201</v>
      </c>
      <c r="D152">
        <v>2023</v>
      </c>
      <c r="E152">
        <v>3</v>
      </c>
      <c r="F152" t="s">
        <v>10</v>
      </c>
    </row>
    <row r="153" spans="1:6" x14ac:dyDescent="0.25">
      <c r="A153" s="1">
        <v>45078</v>
      </c>
      <c r="B153">
        <v>6</v>
      </c>
      <c r="C153" t="s">
        <v>202</v>
      </c>
      <c r="D153">
        <v>2023</v>
      </c>
      <c r="E153">
        <v>4</v>
      </c>
      <c r="F153" t="s">
        <v>11</v>
      </c>
    </row>
    <row r="154" spans="1:6" x14ac:dyDescent="0.25">
      <c r="A154" s="1">
        <v>45079</v>
      </c>
      <c r="B154">
        <v>6</v>
      </c>
      <c r="C154" t="s">
        <v>202</v>
      </c>
      <c r="D154">
        <v>2023</v>
      </c>
      <c r="E154">
        <v>5</v>
      </c>
      <c r="F154" t="s">
        <v>12</v>
      </c>
    </row>
    <row r="155" spans="1:6" x14ac:dyDescent="0.25">
      <c r="A155" s="1">
        <v>45080</v>
      </c>
      <c r="B155">
        <v>6</v>
      </c>
      <c r="C155" t="s">
        <v>202</v>
      </c>
      <c r="D155">
        <v>2023</v>
      </c>
      <c r="E155">
        <v>6</v>
      </c>
      <c r="F155" t="s">
        <v>13</v>
      </c>
    </row>
    <row r="156" spans="1:6" x14ac:dyDescent="0.25">
      <c r="A156" s="1">
        <v>45081</v>
      </c>
      <c r="B156">
        <v>6</v>
      </c>
      <c r="C156" t="s">
        <v>202</v>
      </c>
      <c r="D156">
        <v>2023</v>
      </c>
      <c r="E156">
        <v>7</v>
      </c>
      <c r="F156" t="s">
        <v>7</v>
      </c>
    </row>
    <row r="157" spans="1:6" x14ac:dyDescent="0.25">
      <c r="A157" s="1">
        <v>45082</v>
      </c>
      <c r="B157">
        <v>6</v>
      </c>
      <c r="C157" t="s">
        <v>202</v>
      </c>
      <c r="D157">
        <v>2023</v>
      </c>
      <c r="E157">
        <v>1</v>
      </c>
      <c r="F157" t="s">
        <v>8</v>
      </c>
    </row>
    <row r="158" spans="1:6" x14ac:dyDescent="0.25">
      <c r="A158" s="1">
        <v>45083</v>
      </c>
      <c r="B158">
        <v>6</v>
      </c>
      <c r="C158" t="s">
        <v>202</v>
      </c>
      <c r="D158">
        <v>2023</v>
      </c>
      <c r="E158">
        <v>2</v>
      </c>
      <c r="F158" t="s">
        <v>9</v>
      </c>
    </row>
    <row r="159" spans="1:6" x14ac:dyDescent="0.25">
      <c r="A159" s="1">
        <v>45084</v>
      </c>
      <c r="B159">
        <v>6</v>
      </c>
      <c r="C159" t="s">
        <v>202</v>
      </c>
      <c r="D159">
        <v>2023</v>
      </c>
      <c r="E159">
        <v>3</v>
      </c>
      <c r="F159" t="s">
        <v>10</v>
      </c>
    </row>
    <row r="160" spans="1:6" x14ac:dyDescent="0.25">
      <c r="A160" s="1">
        <v>45085</v>
      </c>
      <c r="B160">
        <v>6</v>
      </c>
      <c r="C160" t="s">
        <v>202</v>
      </c>
      <c r="D160">
        <v>2023</v>
      </c>
      <c r="E160">
        <v>4</v>
      </c>
      <c r="F160" t="s">
        <v>11</v>
      </c>
    </row>
    <row r="161" spans="1:6" x14ac:dyDescent="0.25">
      <c r="A161" s="1">
        <v>45086</v>
      </c>
      <c r="B161">
        <v>6</v>
      </c>
      <c r="C161" t="s">
        <v>202</v>
      </c>
      <c r="D161">
        <v>2023</v>
      </c>
      <c r="E161">
        <v>5</v>
      </c>
      <c r="F161" t="s">
        <v>12</v>
      </c>
    </row>
    <row r="162" spans="1:6" x14ac:dyDescent="0.25">
      <c r="A162" s="1">
        <v>45087</v>
      </c>
      <c r="B162">
        <v>6</v>
      </c>
      <c r="C162" t="s">
        <v>202</v>
      </c>
      <c r="D162">
        <v>2023</v>
      </c>
      <c r="E162">
        <v>6</v>
      </c>
      <c r="F162" t="s">
        <v>13</v>
      </c>
    </row>
    <row r="163" spans="1:6" x14ac:dyDescent="0.25">
      <c r="A163" s="1">
        <v>45088</v>
      </c>
      <c r="B163">
        <v>6</v>
      </c>
      <c r="C163" t="s">
        <v>202</v>
      </c>
      <c r="D163">
        <v>2023</v>
      </c>
      <c r="E163">
        <v>7</v>
      </c>
      <c r="F163" t="s">
        <v>7</v>
      </c>
    </row>
    <row r="164" spans="1:6" x14ac:dyDescent="0.25">
      <c r="A164" s="1">
        <v>45089</v>
      </c>
      <c r="B164">
        <v>6</v>
      </c>
      <c r="C164" t="s">
        <v>202</v>
      </c>
      <c r="D164">
        <v>2023</v>
      </c>
      <c r="E164">
        <v>1</v>
      </c>
      <c r="F164" t="s">
        <v>8</v>
      </c>
    </row>
    <row r="165" spans="1:6" x14ac:dyDescent="0.25">
      <c r="A165" s="1">
        <v>45090</v>
      </c>
      <c r="B165">
        <v>6</v>
      </c>
      <c r="C165" t="s">
        <v>202</v>
      </c>
      <c r="D165">
        <v>2023</v>
      </c>
      <c r="E165">
        <v>2</v>
      </c>
      <c r="F165" t="s">
        <v>9</v>
      </c>
    </row>
    <row r="166" spans="1:6" x14ac:dyDescent="0.25">
      <c r="A166" s="1">
        <v>45091</v>
      </c>
      <c r="B166">
        <v>6</v>
      </c>
      <c r="C166" t="s">
        <v>202</v>
      </c>
      <c r="D166">
        <v>2023</v>
      </c>
      <c r="E166">
        <v>3</v>
      </c>
      <c r="F166" t="s">
        <v>10</v>
      </c>
    </row>
    <row r="167" spans="1:6" x14ac:dyDescent="0.25">
      <c r="A167" s="1">
        <v>45092</v>
      </c>
      <c r="B167">
        <v>6</v>
      </c>
      <c r="C167" t="s">
        <v>202</v>
      </c>
      <c r="D167">
        <v>2023</v>
      </c>
      <c r="E167">
        <v>4</v>
      </c>
      <c r="F167" t="s">
        <v>11</v>
      </c>
    </row>
    <row r="168" spans="1:6" x14ac:dyDescent="0.25">
      <c r="A168" s="1">
        <v>45093</v>
      </c>
      <c r="B168">
        <v>6</v>
      </c>
      <c r="C168" t="s">
        <v>202</v>
      </c>
      <c r="D168">
        <v>2023</v>
      </c>
      <c r="E168">
        <v>5</v>
      </c>
      <c r="F168" t="s">
        <v>12</v>
      </c>
    </row>
    <row r="169" spans="1:6" x14ac:dyDescent="0.25">
      <c r="A169" s="1">
        <v>45094</v>
      </c>
      <c r="B169">
        <v>6</v>
      </c>
      <c r="C169" t="s">
        <v>202</v>
      </c>
      <c r="D169">
        <v>2023</v>
      </c>
      <c r="E169">
        <v>6</v>
      </c>
      <c r="F169" t="s">
        <v>13</v>
      </c>
    </row>
    <row r="170" spans="1:6" x14ac:dyDescent="0.25">
      <c r="A170" s="1">
        <v>45095</v>
      </c>
      <c r="B170">
        <v>6</v>
      </c>
      <c r="C170" t="s">
        <v>202</v>
      </c>
      <c r="D170">
        <v>2023</v>
      </c>
      <c r="E170">
        <v>7</v>
      </c>
      <c r="F170" t="s">
        <v>7</v>
      </c>
    </row>
    <row r="171" spans="1:6" x14ac:dyDescent="0.25">
      <c r="A171" s="1">
        <v>45096</v>
      </c>
      <c r="B171">
        <v>6</v>
      </c>
      <c r="C171" t="s">
        <v>202</v>
      </c>
      <c r="D171">
        <v>2023</v>
      </c>
      <c r="E171">
        <v>1</v>
      </c>
      <c r="F171" t="s">
        <v>8</v>
      </c>
    </row>
    <row r="172" spans="1:6" x14ac:dyDescent="0.25">
      <c r="A172" s="1">
        <v>45097</v>
      </c>
      <c r="B172">
        <v>6</v>
      </c>
      <c r="C172" t="s">
        <v>202</v>
      </c>
      <c r="D172">
        <v>2023</v>
      </c>
      <c r="E172">
        <v>2</v>
      </c>
      <c r="F172" t="s">
        <v>9</v>
      </c>
    </row>
    <row r="173" spans="1:6" x14ac:dyDescent="0.25">
      <c r="A173" s="1">
        <v>45098</v>
      </c>
      <c r="B173">
        <v>6</v>
      </c>
      <c r="C173" t="s">
        <v>202</v>
      </c>
      <c r="D173">
        <v>2023</v>
      </c>
      <c r="E173">
        <v>3</v>
      </c>
      <c r="F173" t="s">
        <v>10</v>
      </c>
    </row>
    <row r="174" spans="1:6" x14ac:dyDescent="0.25">
      <c r="A174" s="1">
        <v>45099</v>
      </c>
      <c r="B174">
        <v>6</v>
      </c>
      <c r="C174" t="s">
        <v>202</v>
      </c>
      <c r="D174">
        <v>2023</v>
      </c>
      <c r="E174">
        <v>4</v>
      </c>
      <c r="F174" t="s">
        <v>11</v>
      </c>
    </row>
    <row r="175" spans="1:6" x14ac:dyDescent="0.25">
      <c r="A175" s="1">
        <v>45100</v>
      </c>
      <c r="B175">
        <v>6</v>
      </c>
      <c r="C175" t="s">
        <v>202</v>
      </c>
      <c r="D175">
        <v>2023</v>
      </c>
      <c r="E175">
        <v>5</v>
      </c>
      <c r="F175" t="s">
        <v>12</v>
      </c>
    </row>
    <row r="176" spans="1:6" x14ac:dyDescent="0.25">
      <c r="A176" s="1">
        <v>45101</v>
      </c>
      <c r="B176">
        <v>6</v>
      </c>
      <c r="C176" t="s">
        <v>202</v>
      </c>
      <c r="D176">
        <v>2023</v>
      </c>
      <c r="E176">
        <v>6</v>
      </c>
      <c r="F176" t="s">
        <v>13</v>
      </c>
    </row>
    <row r="177" spans="1:6" x14ac:dyDescent="0.25">
      <c r="A177" s="1">
        <v>45102</v>
      </c>
      <c r="B177">
        <v>6</v>
      </c>
      <c r="C177" t="s">
        <v>202</v>
      </c>
      <c r="D177">
        <v>2023</v>
      </c>
      <c r="E177">
        <v>7</v>
      </c>
      <c r="F177" t="s">
        <v>7</v>
      </c>
    </row>
    <row r="178" spans="1:6" x14ac:dyDescent="0.25">
      <c r="A178" s="1">
        <v>45103</v>
      </c>
      <c r="B178">
        <v>6</v>
      </c>
      <c r="C178" t="s">
        <v>202</v>
      </c>
      <c r="D178">
        <v>2023</v>
      </c>
      <c r="E178">
        <v>1</v>
      </c>
      <c r="F178" t="s">
        <v>8</v>
      </c>
    </row>
    <row r="179" spans="1:6" x14ac:dyDescent="0.25">
      <c r="A179" s="1">
        <v>45104</v>
      </c>
      <c r="B179">
        <v>6</v>
      </c>
      <c r="C179" t="s">
        <v>202</v>
      </c>
      <c r="D179">
        <v>2023</v>
      </c>
      <c r="E179">
        <v>2</v>
      </c>
      <c r="F179" t="s">
        <v>9</v>
      </c>
    </row>
    <row r="180" spans="1:6" x14ac:dyDescent="0.25">
      <c r="A180" s="1">
        <v>45105</v>
      </c>
      <c r="B180">
        <v>6</v>
      </c>
      <c r="C180" t="s">
        <v>202</v>
      </c>
      <c r="D180">
        <v>2023</v>
      </c>
      <c r="E180">
        <v>3</v>
      </c>
      <c r="F180" t="s">
        <v>10</v>
      </c>
    </row>
    <row r="181" spans="1:6" x14ac:dyDescent="0.25">
      <c r="A181" s="1">
        <v>45106</v>
      </c>
      <c r="B181">
        <v>6</v>
      </c>
      <c r="C181" t="s">
        <v>202</v>
      </c>
      <c r="D181">
        <v>2023</v>
      </c>
      <c r="E181">
        <v>4</v>
      </c>
      <c r="F181" t="s">
        <v>11</v>
      </c>
    </row>
    <row r="182" spans="1:6" x14ac:dyDescent="0.25">
      <c r="A182" s="1">
        <v>45107</v>
      </c>
      <c r="B182">
        <v>6</v>
      </c>
      <c r="C182" t="s">
        <v>202</v>
      </c>
      <c r="D182">
        <v>2023</v>
      </c>
      <c r="E182">
        <v>5</v>
      </c>
      <c r="F182" t="s">
        <v>12</v>
      </c>
    </row>
    <row r="183" spans="1:6" x14ac:dyDescent="0.25">
      <c r="A183" s="1">
        <v>45108</v>
      </c>
      <c r="B183">
        <v>7</v>
      </c>
      <c r="C183" t="s">
        <v>203</v>
      </c>
      <c r="D183">
        <v>2023</v>
      </c>
      <c r="E183">
        <v>6</v>
      </c>
      <c r="F183" t="s">
        <v>13</v>
      </c>
    </row>
    <row r="184" spans="1:6" x14ac:dyDescent="0.25">
      <c r="A184" s="1">
        <v>45109</v>
      </c>
      <c r="B184">
        <v>7</v>
      </c>
      <c r="C184" t="s">
        <v>203</v>
      </c>
      <c r="D184">
        <v>2023</v>
      </c>
      <c r="E184">
        <v>7</v>
      </c>
      <c r="F184" t="s">
        <v>7</v>
      </c>
    </row>
    <row r="185" spans="1:6" x14ac:dyDescent="0.25">
      <c r="A185" s="1">
        <v>45110</v>
      </c>
      <c r="B185">
        <v>7</v>
      </c>
      <c r="C185" t="s">
        <v>203</v>
      </c>
      <c r="D185">
        <v>2023</v>
      </c>
      <c r="E185">
        <v>1</v>
      </c>
      <c r="F185" t="s">
        <v>8</v>
      </c>
    </row>
    <row r="186" spans="1:6" x14ac:dyDescent="0.25">
      <c r="A186" s="1">
        <v>45111</v>
      </c>
      <c r="B186">
        <v>7</v>
      </c>
      <c r="C186" t="s">
        <v>203</v>
      </c>
      <c r="D186">
        <v>2023</v>
      </c>
      <c r="E186">
        <v>2</v>
      </c>
      <c r="F186" t="s">
        <v>9</v>
      </c>
    </row>
    <row r="187" spans="1:6" x14ac:dyDescent="0.25">
      <c r="A187" s="1">
        <v>45112</v>
      </c>
      <c r="B187">
        <v>7</v>
      </c>
      <c r="C187" t="s">
        <v>203</v>
      </c>
      <c r="D187">
        <v>2023</v>
      </c>
      <c r="E187">
        <v>3</v>
      </c>
      <c r="F187" t="s">
        <v>10</v>
      </c>
    </row>
    <row r="188" spans="1:6" x14ac:dyDescent="0.25">
      <c r="A188" s="1">
        <v>45113</v>
      </c>
      <c r="B188">
        <v>7</v>
      </c>
      <c r="C188" t="s">
        <v>203</v>
      </c>
      <c r="D188">
        <v>2023</v>
      </c>
      <c r="E188">
        <v>4</v>
      </c>
      <c r="F188" t="s">
        <v>11</v>
      </c>
    </row>
    <row r="189" spans="1:6" x14ac:dyDescent="0.25">
      <c r="A189" s="1">
        <v>45114</v>
      </c>
      <c r="B189">
        <v>7</v>
      </c>
      <c r="C189" t="s">
        <v>203</v>
      </c>
      <c r="D189">
        <v>2023</v>
      </c>
      <c r="E189">
        <v>5</v>
      </c>
      <c r="F189" t="s">
        <v>12</v>
      </c>
    </row>
    <row r="190" spans="1:6" x14ac:dyDescent="0.25">
      <c r="A190" s="1">
        <v>45115</v>
      </c>
      <c r="B190">
        <v>7</v>
      </c>
      <c r="C190" t="s">
        <v>203</v>
      </c>
      <c r="D190">
        <v>2023</v>
      </c>
      <c r="E190">
        <v>6</v>
      </c>
      <c r="F190" t="s">
        <v>13</v>
      </c>
    </row>
    <row r="191" spans="1:6" x14ac:dyDescent="0.25">
      <c r="A191" s="1">
        <v>45116</v>
      </c>
      <c r="B191">
        <v>7</v>
      </c>
      <c r="C191" t="s">
        <v>203</v>
      </c>
      <c r="D191">
        <v>2023</v>
      </c>
      <c r="E191">
        <v>7</v>
      </c>
      <c r="F191" t="s">
        <v>7</v>
      </c>
    </row>
    <row r="192" spans="1:6" x14ac:dyDescent="0.25">
      <c r="A192" s="1">
        <v>45117</v>
      </c>
      <c r="B192">
        <v>7</v>
      </c>
      <c r="C192" t="s">
        <v>203</v>
      </c>
      <c r="D192">
        <v>2023</v>
      </c>
      <c r="E192">
        <v>1</v>
      </c>
      <c r="F192" t="s">
        <v>8</v>
      </c>
    </row>
    <row r="193" spans="1:6" x14ac:dyDescent="0.25">
      <c r="A193" s="1">
        <v>45118</v>
      </c>
      <c r="B193">
        <v>7</v>
      </c>
      <c r="C193" t="s">
        <v>203</v>
      </c>
      <c r="D193">
        <v>2023</v>
      </c>
      <c r="E193">
        <v>2</v>
      </c>
      <c r="F193" t="s">
        <v>9</v>
      </c>
    </row>
    <row r="194" spans="1:6" x14ac:dyDescent="0.25">
      <c r="A194" s="1">
        <v>45119</v>
      </c>
      <c r="B194">
        <v>7</v>
      </c>
      <c r="C194" t="s">
        <v>203</v>
      </c>
      <c r="D194">
        <v>2023</v>
      </c>
      <c r="E194">
        <v>3</v>
      </c>
      <c r="F194" t="s">
        <v>10</v>
      </c>
    </row>
    <row r="195" spans="1:6" x14ac:dyDescent="0.25">
      <c r="A195" s="1">
        <v>45120</v>
      </c>
      <c r="B195">
        <v>7</v>
      </c>
      <c r="C195" t="s">
        <v>203</v>
      </c>
      <c r="D195">
        <v>2023</v>
      </c>
      <c r="E195">
        <v>4</v>
      </c>
      <c r="F195" t="s">
        <v>11</v>
      </c>
    </row>
    <row r="196" spans="1:6" x14ac:dyDescent="0.25">
      <c r="A196" s="1">
        <v>45121</v>
      </c>
      <c r="B196">
        <v>7</v>
      </c>
      <c r="C196" t="s">
        <v>203</v>
      </c>
      <c r="D196">
        <v>2023</v>
      </c>
      <c r="E196">
        <v>5</v>
      </c>
      <c r="F196" t="s">
        <v>12</v>
      </c>
    </row>
    <row r="197" spans="1:6" x14ac:dyDescent="0.25">
      <c r="A197" s="1">
        <v>45122</v>
      </c>
      <c r="B197">
        <v>7</v>
      </c>
      <c r="C197" t="s">
        <v>203</v>
      </c>
      <c r="D197">
        <v>2023</v>
      </c>
      <c r="E197">
        <v>6</v>
      </c>
      <c r="F197" t="s">
        <v>13</v>
      </c>
    </row>
    <row r="198" spans="1:6" x14ac:dyDescent="0.25">
      <c r="A198" s="1">
        <v>45123</v>
      </c>
      <c r="B198">
        <v>7</v>
      </c>
      <c r="C198" t="s">
        <v>203</v>
      </c>
      <c r="D198">
        <v>2023</v>
      </c>
      <c r="E198">
        <v>7</v>
      </c>
      <c r="F198" t="s">
        <v>7</v>
      </c>
    </row>
    <row r="199" spans="1:6" x14ac:dyDescent="0.25">
      <c r="A199" s="1">
        <v>45124</v>
      </c>
      <c r="B199">
        <v>7</v>
      </c>
      <c r="C199" t="s">
        <v>203</v>
      </c>
      <c r="D199">
        <v>2023</v>
      </c>
      <c r="E199">
        <v>1</v>
      </c>
      <c r="F199" t="s">
        <v>8</v>
      </c>
    </row>
    <row r="200" spans="1:6" x14ac:dyDescent="0.25">
      <c r="A200" s="1">
        <v>45125</v>
      </c>
      <c r="B200">
        <v>7</v>
      </c>
      <c r="C200" t="s">
        <v>203</v>
      </c>
      <c r="D200">
        <v>2023</v>
      </c>
      <c r="E200">
        <v>2</v>
      </c>
      <c r="F200" t="s">
        <v>9</v>
      </c>
    </row>
    <row r="201" spans="1:6" x14ac:dyDescent="0.25">
      <c r="A201" s="1">
        <v>45126</v>
      </c>
      <c r="B201">
        <v>7</v>
      </c>
      <c r="C201" t="s">
        <v>203</v>
      </c>
      <c r="D201">
        <v>2023</v>
      </c>
      <c r="E201">
        <v>3</v>
      </c>
      <c r="F201" t="s">
        <v>10</v>
      </c>
    </row>
    <row r="202" spans="1:6" x14ac:dyDescent="0.25">
      <c r="A202" s="1">
        <v>45127</v>
      </c>
      <c r="B202">
        <v>7</v>
      </c>
      <c r="C202" t="s">
        <v>203</v>
      </c>
      <c r="D202">
        <v>2023</v>
      </c>
      <c r="E202">
        <v>4</v>
      </c>
      <c r="F202" t="s">
        <v>11</v>
      </c>
    </row>
    <row r="203" spans="1:6" x14ac:dyDescent="0.25">
      <c r="A203" s="1">
        <v>45128</v>
      </c>
      <c r="B203">
        <v>7</v>
      </c>
      <c r="C203" t="s">
        <v>203</v>
      </c>
      <c r="D203">
        <v>2023</v>
      </c>
      <c r="E203">
        <v>5</v>
      </c>
      <c r="F203" t="s">
        <v>12</v>
      </c>
    </row>
    <row r="204" spans="1:6" x14ac:dyDescent="0.25">
      <c r="A204" s="1">
        <v>45129</v>
      </c>
      <c r="B204">
        <v>7</v>
      </c>
      <c r="C204" t="s">
        <v>203</v>
      </c>
      <c r="D204">
        <v>2023</v>
      </c>
      <c r="E204">
        <v>6</v>
      </c>
      <c r="F204" t="s">
        <v>13</v>
      </c>
    </row>
    <row r="205" spans="1:6" x14ac:dyDescent="0.25">
      <c r="A205" s="1">
        <v>45130</v>
      </c>
      <c r="B205">
        <v>7</v>
      </c>
      <c r="C205" t="s">
        <v>203</v>
      </c>
      <c r="D205">
        <v>2023</v>
      </c>
      <c r="E205">
        <v>7</v>
      </c>
      <c r="F205" t="s">
        <v>7</v>
      </c>
    </row>
    <row r="206" spans="1:6" x14ac:dyDescent="0.25">
      <c r="A206" s="1">
        <v>45131</v>
      </c>
      <c r="B206">
        <v>7</v>
      </c>
      <c r="C206" t="s">
        <v>203</v>
      </c>
      <c r="D206">
        <v>2023</v>
      </c>
      <c r="E206">
        <v>1</v>
      </c>
      <c r="F206" t="s">
        <v>8</v>
      </c>
    </row>
    <row r="207" spans="1:6" x14ac:dyDescent="0.25">
      <c r="A207" s="1">
        <v>45132</v>
      </c>
      <c r="B207">
        <v>7</v>
      </c>
      <c r="C207" t="s">
        <v>203</v>
      </c>
      <c r="D207">
        <v>2023</v>
      </c>
      <c r="E207">
        <v>2</v>
      </c>
      <c r="F207" t="s">
        <v>9</v>
      </c>
    </row>
    <row r="208" spans="1:6" x14ac:dyDescent="0.25">
      <c r="A208" s="1">
        <v>45133</v>
      </c>
      <c r="B208">
        <v>7</v>
      </c>
      <c r="C208" t="s">
        <v>203</v>
      </c>
      <c r="D208">
        <v>2023</v>
      </c>
      <c r="E208">
        <v>3</v>
      </c>
      <c r="F208" t="s">
        <v>10</v>
      </c>
    </row>
    <row r="209" spans="1:6" x14ac:dyDescent="0.25">
      <c r="A209" s="1">
        <v>45134</v>
      </c>
      <c r="B209">
        <v>7</v>
      </c>
      <c r="C209" t="s">
        <v>203</v>
      </c>
      <c r="D209">
        <v>2023</v>
      </c>
      <c r="E209">
        <v>4</v>
      </c>
      <c r="F209" t="s">
        <v>11</v>
      </c>
    </row>
    <row r="210" spans="1:6" x14ac:dyDescent="0.25">
      <c r="A210" s="1">
        <v>45135</v>
      </c>
      <c r="B210">
        <v>7</v>
      </c>
      <c r="C210" t="s">
        <v>203</v>
      </c>
      <c r="D210">
        <v>2023</v>
      </c>
      <c r="E210">
        <v>5</v>
      </c>
      <c r="F210" t="s">
        <v>12</v>
      </c>
    </row>
    <row r="211" spans="1:6" x14ac:dyDescent="0.25">
      <c r="A211" s="1">
        <v>45136</v>
      </c>
      <c r="B211">
        <v>7</v>
      </c>
      <c r="C211" t="s">
        <v>203</v>
      </c>
      <c r="D211">
        <v>2023</v>
      </c>
      <c r="E211">
        <v>6</v>
      </c>
      <c r="F211" t="s">
        <v>13</v>
      </c>
    </row>
    <row r="212" spans="1:6" x14ac:dyDescent="0.25">
      <c r="A212" s="1">
        <v>45137</v>
      </c>
      <c r="B212">
        <v>7</v>
      </c>
      <c r="C212" t="s">
        <v>203</v>
      </c>
      <c r="D212">
        <v>2023</v>
      </c>
      <c r="E212">
        <v>7</v>
      </c>
      <c r="F212" t="s">
        <v>7</v>
      </c>
    </row>
    <row r="213" spans="1:6" x14ac:dyDescent="0.25">
      <c r="A213" s="1">
        <v>45138</v>
      </c>
      <c r="B213">
        <v>7</v>
      </c>
      <c r="C213" t="s">
        <v>203</v>
      </c>
      <c r="D213">
        <v>2023</v>
      </c>
      <c r="E213">
        <v>1</v>
      </c>
      <c r="F213" t="s">
        <v>8</v>
      </c>
    </row>
    <row r="214" spans="1:6" x14ac:dyDescent="0.25">
      <c r="A214" s="1">
        <v>45139</v>
      </c>
      <c r="B214">
        <v>8</v>
      </c>
      <c r="C214" t="s">
        <v>204</v>
      </c>
      <c r="D214">
        <v>2023</v>
      </c>
      <c r="E214">
        <v>2</v>
      </c>
      <c r="F214" t="s">
        <v>9</v>
      </c>
    </row>
    <row r="215" spans="1:6" x14ac:dyDescent="0.25">
      <c r="A215" s="1">
        <v>45140</v>
      </c>
      <c r="B215">
        <v>8</v>
      </c>
      <c r="C215" t="s">
        <v>204</v>
      </c>
      <c r="D215">
        <v>2023</v>
      </c>
      <c r="E215">
        <v>3</v>
      </c>
      <c r="F215" t="s">
        <v>10</v>
      </c>
    </row>
    <row r="216" spans="1:6" x14ac:dyDescent="0.25">
      <c r="A216" s="1">
        <v>45141</v>
      </c>
      <c r="B216">
        <v>8</v>
      </c>
      <c r="C216" t="s">
        <v>204</v>
      </c>
      <c r="D216">
        <v>2023</v>
      </c>
      <c r="E216">
        <v>4</v>
      </c>
      <c r="F216" t="s">
        <v>11</v>
      </c>
    </row>
    <row r="217" spans="1:6" x14ac:dyDescent="0.25">
      <c r="A217" s="1">
        <v>45142</v>
      </c>
      <c r="B217">
        <v>8</v>
      </c>
      <c r="C217" t="s">
        <v>204</v>
      </c>
      <c r="D217">
        <v>2023</v>
      </c>
      <c r="E217">
        <v>5</v>
      </c>
      <c r="F217" t="s">
        <v>12</v>
      </c>
    </row>
    <row r="218" spans="1:6" x14ac:dyDescent="0.25">
      <c r="A218" s="1">
        <v>45143</v>
      </c>
      <c r="B218">
        <v>8</v>
      </c>
      <c r="C218" t="s">
        <v>204</v>
      </c>
      <c r="D218">
        <v>2023</v>
      </c>
      <c r="E218">
        <v>6</v>
      </c>
      <c r="F218" t="s">
        <v>13</v>
      </c>
    </row>
    <row r="219" spans="1:6" x14ac:dyDescent="0.25">
      <c r="A219" s="1">
        <v>45144</v>
      </c>
      <c r="B219">
        <v>8</v>
      </c>
      <c r="C219" t="s">
        <v>204</v>
      </c>
      <c r="D219">
        <v>2023</v>
      </c>
      <c r="E219">
        <v>7</v>
      </c>
      <c r="F219" t="s">
        <v>7</v>
      </c>
    </row>
    <row r="220" spans="1:6" x14ac:dyDescent="0.25">
      <c r="A220" s="1">
        <v>45145</v>
      </c>
      <c r="B220">
        <v>8</v>
      </c>
      <c r="C220" t="s">
        <v>204</v>
      </c>
      <c r="D220">
        <v>2023</v>
      </c>
      <c r="E220">
        <v>1</v>
      </c>
      <c r="F220" t="s">
        <v>8</v>
      </c>
    </row>
    <row r="221" spans="1:6" x14ac:dyDescent="0.25">
      <c r="A221" s="1">
        <v>45146</v>
      </c>
      <c r="B221">
        <v>8</v>
      </c>
      <c r="C221" t="s">
        <v>204</v>
      </c>
      <c r="D221">
        <v>2023</v>
      </c>
      <c r="E221">
        <v>2</v>
      </c>
      <c r="F221" t="s">
        <v>9</v>
      </c>
    </row>
    <row r="222" spans="1:6" x14ac:dyDescent="0.25">
      <c r="A222" s="1">
        <v>45147</v>
      </c>
      <c r="B222">
        <v>8</v>
      </c>
      <c r="C222" t="s">
        <v>204</v>
      </c>
      <c r="D222">
        <v>2023</v>
      </c>
      <c r="E222">
        <v>3</v>
      </c>
      <c r="F222" t="s">
        <v>10</v>
      </c>
    </row>
    <row r="223" spans="1:6" x14ac:dyDescent="0.25">
      <c r="A223" s="1">
        <v>45148</v>
      </c>
      <c r="B223">
        <v>8</v>
      </c>
      <c r="C223" t="s">
        <v>204</v>
      </c>
      <c r="D223">
        <v>2023</v>
      </c>
      <c r="E223">
        <v>4</v>
      </c>
      <c r="F223" t="s">
        <v>11</v>
      </c>
    </row>
    <row r="224" spans="1:6" x14ac:dyDescent="0.25">
      <c r="A224" s="1">
        <v>45149</v>
      </c>
      <c r="B224">
        <v>8</v>
      </c>
      <c r="C224" t="s">
        <v>204</v>
      </c>
      <c r="D224">
        <v>2023</v>
      </c>
      <c r="E224">
        <v>5</v>
      </c>
      <c r="F224" t="s">
        <v>12</v>
      </c>
    </row>
    <row r="225" spans="1:6" x14ac:dyDescent="0.25">
      <c r="A225" s="1">
        <v>45150</v>
      </c>
      <c r="B225">
        <v>8</v>
      </c>
      <c r="C225" t="s">
        <v>204</v>
      </c>
      <c r="D225">
        <v>2023</v>
      </c>
      <c r="E225">
        <v>6</v>
      </c>
      <c r="F225" t="s">
        <v>13</v>
      </c>
    </row>
    <row r="226" spans="1:6" x14ac:dyDescent="0.25">
      <c r="A226" s="1">
        <v>45151</v>
      </c>
      <c r="B226">
        <v>8</v>
      </c>
      <c r="C226" t="s">
        <v>204</v>
      </c>
      <c r="D226">
        <v>2023</v>
      </c>
      <c r="E226">
        <v>7</v>
      </c>
      <c r="F226" t="s">
        <v>7</v>
      </c>
    </row>
    <row r="227" spans="1:6" x14ac:dyDescent="0.25">
      <c r="A227" s="1">
        <v>45152</v>
      </c>
      <c r="B227">
        <v>8</v>
      </c>
      <c r="C227" t="s">
        <v>204</v>
      </c>
      <c r="D227">
        <v>2023</v>
      </c>
      <c r="E227">
        <v>1</v>
      </c>
      <c r="F227" t="s">
        <v>8</v>
      </c>
    </row>
    <row r="228" spans="1:6" x14ac:dyDescent="0.25">
      <c r="A228" s="1">
        <v>45153</v>
      </c>
      <c r="B228">
        <v>8</v>
      </c>
      <c r="C228" t="s">
        <v>204</v>
      </c>
      <c r="D228">
        <v>2023</v>
      </c>
      <c r="E228">
        <v>2</v>
      </c>
      <c r="F228" t="s">
        <v>9</v>
      </c>
    </row>
    <row r="229" spans="1:6" x14ac:dyDescent="0.25">
      <c r="A229" s="1">
        <v>45154</v>
      </c>
      <c r="B229">
        <v>8</v>
      </c>
      <c r="C229" t="s">
        <v>204</v>
      </c>
      <c r="D229">
        <v>2023</v>
      </c>
      <c r="E229">
        <v>3</v>
      </c>
      <c r="F229" t="s">
        <v>10</v>
      </c>
    </row>
    <row r="230" spans="1:6" x14ac:dyDescent="0.25">
      <c r="A230" s="1">
        <v>45155</v>
      </c>
      <c r="B230">
        <v>8</v>
      </c>
      <c r="C230" t="s">
        <v>204</v>
      </c>
      <c r="D230">
        <v>2023</v>
      </c>
      <c r="E230">
        <v>4</v>
      </c>
      <c r="F230" t="s">
        <v>11</v>
      </c>
    </row>
    <row r="231" spans="1:6" x14ac:dyDescent="0.25">
      <c r="A231" s="1">
        <v>45156</v>
      </c>
      <c r="B231">
        <v>8</v>
      </c>
      <c r="C231" t="s">
        <v>204</v>
      </c>
      <c r="D231">
        <v>2023</v>
      </c>
      <c r="E231">
        <v>5</v>
      </c>
      <c r="F231" t="s">
        <v>12</v>
      </c>
    </row>
    <row r="232" spans="1:6" x14ac:dyDescent="0.25">
      <c r="A232" s="1">
        <v>45157</v>
      </c>
      <c r="B232">
        <v>8</v>
      </c>
      <c r="C232" t="s">
        <v>204</v>
      </c>
      <c r="D232">
        <v>2023</v>
      </c>
      <c r="E232">
        <v>6</v>
      </c>
      <c r="F232" t="s">
        <v>13</v>
      </c>
    </row>
    <row r="233" spans="1:6" x14ac:dyDescent="0.25">
      <c r="A233" s="1">
        <v>45158</v>
      </c>
      <c r="B233">
        <v>8</v>
      </c>
      <c r="C233" t="s">
        <v>204</v>
      </c>
      <c r="D233">
        <v>2023</v>
      </c>
      <c r="E233">
        <v>7</v>
      </c>
      <c r="F233" t="s">
        <v>7</v>
      </c>
    </row>
    <row r="234" spans="1:6" x14ac:dyDescent="0.25">
      <c r="A234" s="1">
        <v>45159</v>
      </c>
      <c r="B234">
        <v>8</v>
      </c>
      <c r="C234" t="s">
        <v>204</v>
      </c>
      <c r="D234">
        <v>2023</v>
      </c>
      <c r="E234">
        <v>1</v>
      </c>
      <c r="F234" t="s">
        <v>8</v>
      </c>
    </row>
    <row r="235" spans="1:6" x14ac:dyDescent="0.25">
      <c r="A235" s="1">
        <v>45160</v>
      </c>
      <c r="B235">
        <v>8</v>
      </c>
      <c r="C235" t="s">
        <v>204</v>
      </c>
      <c r="D235">
        <v>2023</v>
      </c>
      <c r="E235">
        <v>2</v>
      </c>
      <c r="F235" t="s">
        <v>9</v>
      </c>
    </row>
    <row r="236" spans="1:6" x14ac:dyDescent="0.25">
      <c r="A236" s="1">
        <v>45161</v>
      </c>
      <c r="B236">
        <v>8</v>
      </c>
      <c r="C236" t="s">
        <v>204</v>
      </c>
      <c r="D236">
        <v>2023</v>
      </c>
      <c r="E236">
        <v>3</v>
      </c>
      <c r="F236" t="s">
        <v>10</v>
      </c>
    </row>
    <row r="237" spans="1:6" x14ac:dyDescent="0.25">
      <c r="A237" s="1">
        <v>45162</v>
      </c>
      <c r="B237">
        <v>8</v>
      </c>
      <c r="C237" t="s">
        <v>204</v>
      </c>
      <c r="D237">
        <v>2023</v>
      </c>
      <c r="E237">
        <v>4</v>
      </c>
      <c r="F237" t="s">
        <v>11</v>
      </c>
    </row>
    <row r="238" spans="1:6" x14ac:dyDescent="0.25">
      <c r="A238" s="1">
        <v>45163</v>
      </c>
      <c r="B238">
        <v>8</v>
      </c>
      <c r="C238" t="s">
        <v>204</v>
      </c>
      <c r="D238">
        <v>2023</v>
      </c>
      <c r="E238">
        <v>5</v>
      </c>
      <c r="F238" t="s">
        <v>12</v>
      </c>
    </row>
    <row r="239" spans="1:6" x14ac:dyDescent="0.25">
      <c r="A239" s="1">
        <v>45164</v>
      </c>
      <c r="B239">
        <v>8</v>
      </c>
      <c r="C239" t="s">
        <v>204</v>
      </c>
      <c r="D239">
        <v>2023</v>
      </c>
      <c r="E239">
        <v>6</v>
      </c>
      <c r="F239" t="s">
        <v>13</v>
      </c>
    </row>
    <row r="240" spans="1:6" x14ac:dyDescent="0.25">
      <c r="A240" s="1">
        <v>45165</v>
      </c>
      <c r="B240">
        <v>8</v>
      </c>
      <c r="C240" t="s">
        <v>204</v>
      </c>
      <c r="D240">
        <v>2023</v>
      </c>
      <c r="E240">
        <v>7</v>
      </c>
      <c r="F240" t="s">
        <v>7</v>
      </c>
    </row>
    <row r="241" spans="1:6" x14ac:dyDescent="0.25">
      <c r="A241" s="1">
        <v>45166</v>
      </c>
      <c r="B241">
        <v>8</v>
      </c>
      <c r="C241" t="s">
        <v>204</v>
      </c>
      <c r="D241">
        <v>2023</v>
      </c>
      <c r="E241">
        <v>1</v>
      </c>
      <c r="F241" t="s">
        <v>8</v>
      </c>
    </row>
    <row r="242" spans="1:6" x14ac:dyDescent="0.25">
      <c r="A242" s="1">
        <v>45167</v>
      </c>
      <c r="B242">
        <v>8</v>
      </c>
      <c r="C242" t="s">
        <v>204</v>
      </c>
      <c r="D242">
        <v>2023</v>
      </c>
      <c r="E242">
        <v>2</v>
      </c>
      <c r="F242" t="s">
        <v>9</v>
      </c>
    </row>
    <row r="243" spans="1:6" x14ac:dyDescent="0.25">
      <c r="A243" s="1">
        <v>45168</v>
      </c>
      <c r="B243">
        <v>8</v>
      </c>
      <c r="C243" t="s">
        <v>204</v>
      </c>
      <c r="D243">
        <v>2023</v>
      </c>
      <c r="E243">
        <v>3</v>
      </c>
      <c r="F243" t="s">
        <v>10</v>
      </c>
    </row>
    <row r="244" spans="1:6" x14ac:dyDescent="0.25">
      <c r="A244" s="1">
        <v>45169</v>
      </c>
      <c r="B244">
        <v>8</v>
      </c>
      <c r="C244" t="s">
        <v>204</v>
      </c>
      <c r="D244">
        <v>2023</v>
      </c>
      <c r="E244">
        <v>4</v>
      </c>
      <c r="F244" t="s">
        <v>11</v>
      </c>
    </row>
    <row r="245" spans="1:6" x14ac:dyDescent="0.25">
      <c r="A245" s="1">
        <v>45170</v>
      </c>
      <c r="B245">
        <v>9</v>
      </c>
      <c r="C245" t="s">
        <v>205</v>
      </c>
      <c r="D245">
        <v>2023</v>
      </c>
      <c r="E245">
        <v>5</v>
      </c>
      <c r="F245" t="s">
        <v>12</v>
      </c>
    </row>
    <row r="246" spans="1:6" x14ac:dyDescent="0.25">
      <c r="A246" s="1">
        <v>45171</v>
      </c>
      <c r="B246">
        <v>9</v>
      </c>
      <c r="C246" t="s">
        <v>205</v>
      </c>
      <c r="D246">
        <v>2023</v>
      </c>
      <c r="E246">
        <v>6</v>
      </c>
      <c r="F246" t="s">
        <v>13</v>
      </c>
    </row>
    <row r="247" spans="1:6" x14ac:dyDescent="0.25">
      <c r="A247" s="1">
        <v>45172</v>
      </c>
      <c r="B247">
        <v>9</v>
      </c>
      <c r="C247" t="s">
        <v>205</v>
      </c>
      <c r="D247">
        <v>2023</v>
      </c>
      <c r="E247">
        <v>7</v>
      </c>
      <c r="F247" t="s">
        <v>7</v>
      </c>
    </row>
    <row r="248" spans="1:6" x14ac:dyDescent="0.25">
      <c r="A248" s="1">
        <v>45173</v>
      </c>
      <c r="B248">
        <v>9</v>
      </c>
      <c r="C248" t="s">
        <v>205</v>
      </c>
      <c r="D248">
        <v>2023</v>
      </c>
      <c r="E248">
        <v>1</v>
      </c>
      <c r="F248" t="s">
        <v>8</v>
      </c>
    </row>
    <row r="249" spans="1:6" x14ac:dyDescent="0.25">
      <c r="A249" s="1">
        <v>45174</v>
      </c>
      <c r="B249">
        <v>9</v>
      </c>
      <c r="C249" t="s">
        <v>205</v>
      </c>
      <c r="D249">
        <v>2023</v>
      </c>
      <c r="E249">
        <v>2</v>
      </c>
      <c r="F249" t="s">
        <v>9</v>
      </c>
    </row>
    <row r="250" spans="1:6" x14ac:dyDescent="0.25">
      <c r="A250" s="1">
        <v>45175</v>
      </c>
      <c r="B250">
        <v>9</v>
      </c>
      <c r="C250" t="s">
        <v>205</v>
      </c>
      <c r="D250">
        <v>2023</v>
      </c>
      <c r="E250">
        <v>3</v>
      </c>
      <c r="F250" t="s">
        <v>10</v>
      </c>
    </row>
    <row r="251" spans="1:6" x14ac:dyDescent="0.25">
      <c r="A251" s="1">
        <v>45176</v>
      </c>
      <c r="B251">
        <v>9</v>
      </c>
      <c r="C251" t="s">
        <v>205</v>
      </c>
      <c r="D251">
        <v>2023</v>
      </c>
      <c r="E251">
        <v>4</v>
      </c>
      <c r="F251" t="s">
        <v>11</v>
      </c>
    </row>
    <row r="252" spans="1:6" x14ac:dyDescent="0.25">
      <c r="A252" s="1">
        <v>45177</v>
      </c>
      <c r="B252">
        <v>9</v>
      </c>
      <c r="C252" t="s">
        <v>205</v>
      </c>
      <c r="D252">
        <v>2023</v>
      </c>
      <c r="E252">
        <v>5</v>
      </c>
      <c r="F252" t="s">
        <v>12</v>
      </c>
    </row>
    <row r="253" spans="1:6" x14ac:dyDescent="0.25">
      <c r="A253" s="1">
        <v>45178</v>
      </c>
      <c r="B253">
        <v>9</v>
      </c>
      <c r="C253" t="s">
        <v>205</v>
      </c>
      <c r="D253">
        <v>2023</v>
      </c>
      <c r="E253">
        <v>6</v>
      </c>
      <c r="F253" t="s">
        <v>13</v>
      </c>
    </row>
    <row r="254" spans="1:6" x14ac:dyDescent="0.25">
      <c r="A254" s="1">
        <v>45179</v>
      </c>
      <c r="B254">
        <v>9</v>
      </c>
      <c r="C254" t="s">
        <v>205</v>
      </c>
      <c r="D254">
        <v>2023</v>
      </c>
      <c r="E254">
        <v>7</v>
      </c>
      <c r="F254" t="s">
        <v>7</v>
      </c>
    </row>
    <row r="255" spans="1:6" x14ac:dyDescent="0.25">
      <c r="A255" s="1">
        <v>45180</v>
      </c>
      <c r="B255">
        <v>9</v>
      </c>
      <c r="C255" t="s">
        <v>205</v>
      </c>
      <c r="D255">
        <v>2023</v>
      </c>
      <c r="E255">
        <v>1</v>
      </c>
      <c r="F255" t="s">
        <v>8</v>
      </c>
    </row>
    <row r="256" spans="1:6" x14ac:dyDescent="0.25">
      <c r="A256" s="1">
        <v>45181</v>
      </c>
      <c r="B256">
        <v>9</v>
      </c>
      <c r="C256" t="s">
        <v>205</v>
      </c>
      <c r="D256">
        <v>2023</v>
      </c>
      <c r="E256">
        <v>2</v>
      </c>
      <c r="F256" t="s">
        <v>9</v>
      </c>
    </row>
    <row r="257" spans="1:6" x14ac:dyDescent="0.25">
      <c r="A257" s="1">
        <v>45182</v>
      </c>
      <c r="B257">
        <v>9</v>
      </c>
      <c r="C257" t="s">
        <v>205</v>
      </c>
      <c r="D257">
        <v>2023</v>
      </c>
      <c r="E257">
        <v>3</v>
      </c>
      <c r="F257" t="s">
        <v>10</v>
      </c>
    </row>
    <row r="258" spans="1:6" x14ac:dyDescent="0.25">
      <c r="A258" s="1">
        <v>45183</v>
      </c>
      <c r="B258">
        <v>9</v>
      </c>
      <c r="C258" t="s">
        <v>205</v>
      </c>
      <c r="D258">
        <v>2023</v>
      </c>
      <c r="E258">
        <v>4</v>
      </c>
      <c r="F258" t="s">
        <v>11</v>
      </c>
    </row>
    <row r="259" spans="1:6" x14ac:dyDescent="0.25">
      <c r="A259" s="1">
        <v>45184</v>
      </c>
      <c r="B259">
        <v>9</v>
      </c>
      <c r="C259" t="s">
        <v>205</v>
      </c>
      <c r="D259">
        <v>2023</v>
      </c>
      <c r="E259">
        <v>5</v>
      </c>
      <c r="F259" t="s">
        <v>12</v>
      </c>
    </row>
    <row r="260" spans="1:6" x14ac:dyDescent="0.25">
      <c r="A260" s="1">
        <v>45185</v>
      </c>
      <c r="B260">
        <v>9</v>
      </c>
      <c r="C260" t="s">
        <v>205</v>
      </c>
      <c r="D260">
        <v>2023</v>
      </c>
      <c r="E260">
        <v>6</v>
      </c>
      <c r="F260" t="s">
        <v>13</v>
      </c>
    </row>
    <row r="261" spans="1:6" x14ac:dyDescent="0.25">
      <c r="A261" s="1">
        <v>45186</v>
      </c>
      <c r="B261">
        <v>9</v>
      </c>
      <c r="C261" t="s">
        <v>205</v>
      </c>
      <c r="D261">
        <v>2023</v>
      </c>
      <c r="E261">
        <v>7</v>
      </c>
      <c r="F261" t="s">
        <v>7</v>
      </c>
    </row>
    <row r="262" spans="1:6" x14ac:dyDescent="0.25">
      <c r="A262" s="1">
        <v>45187</v>
      </c>
      <c r="B262">
        <v>9</v>
      </c>
      <c r="C262" t="s">
        <v>205</v>
      </c>
      <c r="D262">
        <v>2023</v>
      </c>
      <c r="E262">
        <v>1</v>
      </c>
      <c r="F262" t="s">
        <v>8</v>
      </c>
    </row>
    <row r="263" spans="1:6" x14ac:dyDescent="0.25">
      <c r="A263" s="1">
        <v>45188</v>
      </c>
      <c r="B263">
        <v>9</v>
      </c>
      <c r="C263" t="s">
        <v>205</v>
      </c>
      <c r="D263">
        <v>2023</v>
      </c>
      <c r="E263">
        <v>2</v>
      </c>
      <c r="F263" t="s">
        <v>9</v>
      </c>
    </row>
    <row r="264" spans="1:6" x14ac:dyDescent="0.25">
      <c r="A264" s="1">
        <v>45189</v>
      </c>
      <c r="B264">
        <v>9</v>
      </c>
      <c r="C264" t="s">
        <v>205</v>
      </c>
      <c r="D264">
        <v>2023</v>
      </c>
      <c r="E264">
        <v>3</v>
      </c>
      <c r="F264" t="s">
        <v>10</v>
      </c>
    </row>
    <row r="265" spans="1:6" x14ac:dyDescent="0.25">
      <c r="A265" s="1">
        <v>45190</v>
      </c>
      <c r="B265">
        <v>9</v>
      </c>
      <c r="C265" t="s">
        <v>205</v>
      </c>
      <c r="D265">
        <v>2023</v>
      </c>
      <c r="E265">
        <v>4</v>
      </c>
      <c r="F265" t="s">
        <v>11</v>
      </c>
    </row>
    <row r="266" spans="1:6" x14ac:dyDescent="0.25">
      <c r="A266" s="1">
        <v>45191</v>
      </c>
      <c r="B266">
        <v>9</v>
      </c>
      <c r="C266" t="s">
        <v>205</v>
      </c>
      <c r="D266">
        <v>2023</v>
      </c>
      <c r="E266">
        <v>5</v>
      </c>
      <c r="F266" t="s">
        <v>12</v>
      </c>
    </row>
    <row r="267" spans="1:6" x14ac:dyDescent="0.25">
      <c r="A267" s="1">
        <v>45192</v>
      </c>
      <c r="B267">
        <v>9</v>
      </c>
      <c r="C267" t="s">
        <v>205</v>
      </c>
      <c r="D267">
        <v>2023</v>
      </c>
      <c r="E267">
        <v>6</v>
      </c>
      <c r="F267" t="s">
        <v>13</v>
      </c>
    </row>
    <row r="268" spans="1:6" x14ac:dyDescent="0.25">
      <c r="A268" s="1">
        <v>45193</v>
      </c>
      <c r="B268">
        <v>9</v>
      </c>
      <c r="C268" t="s">
        <v>205</v>
      </c>
      <c r="D268">
        <v>2023</v>
      </c>
      <c r="E268">
        <v>7</v>
      </c>
      <c r="F268" t="s">
        <v>7</v>
      </c>
    </row>
    <row r="269" spans="1:6" x14ac:dyDescent="0.25">
      <c r="A269" s="1">
        <v>45194</v>
      </c>
      <c r="B269">
        <v>9</v>
      </c>
      <c r="C269" t="s">
        <v>205</v>
      </c>
      <c r="D269">
        <v>2023</v>
      </c>
      <c r="E269">
        <v>1</v>
      </c>
      <c r="F269" t="s">
        <v>8</v>
      </c>
    </row>
    <row r="270" spans="1:6" x14ac:dyDescent="0.25">
      <c r="A270" s="1">
        <v>45195</v>
      </c>
      <c r="B270">
        <v>9</v>
      </c>
      <c r="C270" t="s">
        <v>205</v>
      </c>
      <c r="D270">
        <v>2023</v>
      </c>
      <c r="E270">
        <v>2</v>
      </c>
      <c r="F270" t="s">
        <v>9</v>
      </c>
    </row>
    <row r="271" spans="1:6" x14ac:dyDescent="0.25">
      <c r="A271" s="1">
        <v>45196</v>
      </c>
      <c r="B271">
        <v>9</v>
      </c>
      <c r="C271" t="s">
        <v>205</v>
      </c>
      <c r="D271">
        <v>2023</v>
      </c>
      <c r="E271">
        <v>3</v>
      </c>
      <c r="F271" t="s">
        <v>10</v>
      </c>
    </row>
    <row r="272" spans="1:6" x14ac:dyDescent="0.25">
      <c r="A272" s="1">
        <v>45197</v>
      </c>
      <c r="B272">
        <v>9</v>
      </c>
      <c r="C272" t="s">
        <v>205</v>
      </c>
      <c r="D272">
        <v>2023</v>
      </c>
      <c r="E272">
        <v>4</v>
      </c>
      <c r="F272" t="s">
        <v>11</v>
      </c>
    </row>
    <row r="273" spans="1:6" x14ac:dyDescent="0.25">
      <c r="A273" s="1">
        <v>45198</v>
      </c>
      <c r="B273">
        <v>9</v>
      </c>
      <c r="C273" t="s">
        <v>205</v>
      </c>
      <c r="D273">
        <v>2023</v>
      </c>
      <c r="E273">
        <v>5</v>
      </c>
      <c r="F273" t="s">
        <v>12</v>
      </c>
    </row>
    <row r="274" spans="1:6" x14ac:dyDescent="0.25">
      <c r="A274" s="1">
        <v>45199</v>
      </c>
      <c r="B274">
        <v>9</v>
      </c>
      <c r="C274" t="s">
        <v>205</v>
      </c>
      <c r="D274">
        <v>2023</v>
      </c>
      <c r="E274">
        <v>6</v>
      </c>
      <c r="F274" t="s">
        <v>13</v>
      </c>
    </row>
    <row r="275" spans="1:6" x14ac:dyDescent="0.25">
      <c r="A275" s="1">
        <v>45200</v>
      </c>
      <c r="B275">
        <v>10</v>
      </c>
      <c r="C275" t="s">
        <v>206</v>
      </c>
      <c r="D275">
        <v>2023</v>
      </c>
      <c r="E275">
        <v>7</v>
      </c>
      <c r="F275" t="s">
        <v>7</v>
      </c>
    </row>
    <row r="276" spans="1:6" x14ac:dyDescent="0.25">
      <c r="A276" s="1">
        <v>45201</v>
      </c>
      <c r="B276">
        <v>10</v>
      </c>
      <c r="C276" t="s">
        <v>206</v>
      </c>
      <c r="D276">
        <v>2023</v>
      </c>
      <c r="E276">
        <v>1</v>
      </c>
      <c r="F276" t="s">
        <v>8</v>
      </c>
    </row>
    <row r="277" spans="1:6" x14ac:dyDescent="0.25">
      <c r="A277" s="1">
        <v>45202</v>
      </c>
      <c r="B277">
        <v>10</v>
      </c>
      <c r="C277" t="s">
        <v>206</v>
      </c>
      <c r="D277">
        <v>2023</v>
      </c>
      <c r="E277">
        <v>2</v>
      </c>
      <c r="F277" t="s">
        <v>9</v>
      </c>
    </row>
    <row r="278" spans="1:6" x14ac:dyDescent="0.25">
      <c r="A278" s="1">
        <v>45203</v>
      </c>
      <c r="B278">
        <v>10</v>
      </c>
      <c r="C278" t="s">
        <v>206</v>
      </c>
      <c r="D278">
        <v>2023</v>
      </c>
      <c r="E278">
        <v>3</v>
      </c>
      <c r="F278" t="s">
        <v>10</v>
      </c>
    </row>
    <row r="279" spans="1:6" x14ac:dyDescent="0.25">
      <c r="A279" s="1">
        <v>45204</v>
      </c>
      <c r="B279">
        <v>10</v>
      </c>
      <c r="C279" t="s">
        <v>206</v>
      </c>
      <c r="D279">
        <v>2023</v>
      </c>
      <c r="E279">
        <v>4</v>
      </c>
      <c r="F279" t="s">
        <v>11</v>
      </c>
    </row>
    <row r="280" spans="1:6" x14ac:dyDescent="0.25">
      <c r="A280" s="1">
        <v>45205</v>
      </c>
      <c r="B280">
        <v>10</v>
      </c>
      <c r="C280" t="s">
        <v>206</v>
      </c>
      <c r="D280">
        <v>2023</v>
      </c>
      <c r="E280">
        <v>5</v>
      </c>
      <c r="F280" t="s">
        <v>12</v>
      </c>
    </row>
    <row r="281" spans="1:6" x14ac:dyDescent="0.25">
      <c r="A281" s="1">
        <v>45206</v>
      </c>
      <c r="B281">
        <v>10</v>
      </c>
      <c r="C281" t="s">
        <v>206</v>
      </c>
      <c r="D281">
        <v>2023</v>
      </c>
      <c r="E281">
        <v>6</v>
      </c>
      <c r="F281" t="s">
        <v>13</v>
      </c>
    </row>
    <row r="282" spans="1:6" x14ac:dyDescent="0.25">
      <c r="A282" s="1">
        <v>45207</v>
      </c>
      <c r="B282">
        <v>10</v>
      </c>
      <c r="C282" t="s">
        <v>206</v>
      </c>
      <c r="D282">
        <v>2023</v>
      </c>
      <c r="E282">
        <v>7</v>
      </c>
      <c r="F282" t="s">
        <v>7</v>
      </c>
    </row>
    <row r="283" spans="1:6" x14ac:dyDescent="0.25">
      <c r="A283" s="1">
        <v>45208</v>
      </c>
      <c r="B283">
        <v>10</v>
      </c>
      <c r="C283" t="s">
        <v>206</v>
      </c>
      <c r="D283">
        <v>2023</v>
      </c>
      <c r="E283">
        <v>1</v>
      </c>
      <c r="F283" t="s">
        <v>8</v>
      </c>
    </row>
    <row r="284" spans="1:6" x14ac:dyDescent="0.25">
      <c r="A284" s="1">
        <v>45209</v>
      </c>
      <c r="B284">
        <v>10</v>
      </c>
      <c r="C284" t="s">
        <v>206</v>
      </c>
      <c r="D284">
        <v>2023</v>
      </c>
      <c r="E284">
        <v>2</v>
      </c>
      <c r="F284" t="s">
        <v>9</v>
      </c>
    </row>
    <row r="285" spans="1:6" x14ac:dyDescent="0.25">
      <c r="A285" s="1">
        <v>45210</v>
      </c>
      <c r="B285">
        <v>10</v>
      </c>
      <c r="C285" t="s">
        <v>206</v>
      </c>
      <c r="D285">
        <v>2023</v>
      </c>
      <c r="E285">
        <v>3</v>
      </c>
      <c r="F285" t="s">
        <v>10</v>
      </c>
    </row>
    <row r="286" spans="1:6" x14ac:dyDescent="0.25">
      <c r="A286" s="1">
        <v>45211</v>
      </c>
      <c r="B286">
        <v>10</v>
      </c>
      <c r="C286" t="s">
        <v>206</v>
      </c>
      <c r="D286">
        <v>2023</v>
      </c>
      <c r="E286">
        <v>4</v>
      </c>
      <c r="F286" t="s">
        <v>11</v>
      </c>
    </row>
    <row r="287" spans="1:6" x14ac:dyDescent="0.25">
      <c r="A287" s="1">
        <v>45212</v>
      </c>
      <c r="B287">
        <v>10</v>
      </c>
      <c r="C287" t="s">
        <v>206</v>
      </c>
      <c r="D287">
        <v>2023</v>
      </c>
      <c r="E287">
        <v>5</v>
      </c>
      <c r="F287" t="s">
        <v>12</v>
      </c>
    </row>
    <row r="288" spans="1:6" x14ac:dyDescent="0.25">
      <c r="A288" s="1">
        <v>45213</v>
      </c>
      <c r="B288">
        <v>10</v>
      </c>
      <c r="C288" t="s">
        <v>206</v>
      </c>
      <c r="D288">
        <v>2023</v>
      </c>
      <c r="E288">
        <v>6</v>
      </c>
      <c r="F288" t="s">
        <v>13</v>
      </c>
    </row>
    <row r="289" spans="1:6" x14ac:dyDescent="0.25">
      <c r="A289" s="1">
        <v>45214</v>
      </c>
      <c r="B289">
        <v>10</v>
      </c>
      <c r="C289" t="s">
        <v>206</v>
      </c>
      <c r="D289">
        <v>2023</v>
      </c>
      <c r="E289">
        <v>7</v>
      </c>
      <c r="F289" t="s">
        <v>7</v>
      </c>
    </row>
    <row r="290" spans="1:6" x14ac:dyDescent="0.25">
      <c r="A290" s="1">
        <v>45215</v>
      </c>
      <c r="B290">
        <v>10</v>
      </c>
      <c r="C290" t="s">
        <v>206</v>
      </c>
      <c r="D290">
        <v>2023</v>
      </c>
      <c r="E290">
        <v>1</v>
      </c>
      <c r="F290" t="s">
        <v>8</v>
      </c>
    </row>
    <row r="291" spans="1:6" x14ac:dyDescent="0.25">
      <c r="A291" s="1">
        <v>45216</v>
      </c>
      <c r="B291">
        <v>10</v>
      </c>
      <c r="C291" t="s">
        <v>206</v>
      </c>
      <c r="D291">
        <v>2023</v>
      </c>
      <c r="E291">
        <v>2</v>
      </c>
      <c r="F291" t="s">
        <v>9</v>
      </c>
    </row>
    <row r="292" spans="1:6" x14ac:dyDescent="0.25">
      <c r="A292" s="1">
        <v>45217</v>
      </c>
      <c r="B292">
        <v>10</v>
      </c>
      <c r="C292" t="s">
        <v>206</v>
      </c>
      <c r="D292">
        <v>2023</v>
      </c>
      <c r="E292">
        <v>3</v>
      </c>
      <c r="F292" t="s">
        <v>10</v>
      </c>
    </row>
    <row r="293" spans="1:6" x14ac:dyDescent="0.25">
      <c r="A293" s="1">
        <v>45218</v>
      </c>
      <c r="B293">
        <v>10</v>
      </c>
      <c r="C293" t="s">
        <v>206</v>
      </c>
      <c r="D293">
        <v>2023</v>
      </c>
      <c r="E293">
        <v>4</v>
      </c>
      <c r="F293" t="s">
        <v>11</v>
      </c>
    </row>
    <row r="294" spans="1:6" x14ac:dyDescent="0.25">
      <c r="A294" s="1">
        <v>45219</v>
      </c>
      <c r="B294">
        <v>10</v>
      </c>
      <c r="C294" t="s">
        <v>206</v>
      </c>
      <c r="D294">
        <v>2023</v>
      </c>
      <c r="E294">
        <v>5</v>
      </c>
      <c r="F294" t="s">
        <v>12</v>
      </c>
    </row>
    <row r="295" spans="1:6" x14ac:dyDescent="0.25">
      <c r="A295" s="1">
        <v>45220</v>
      </c>
      <c r="B295">
        <v>10</v>
      </c>
      <c r="C295" t="s">
        <v>206</v>
      </c>
      <c r="D295">
        <v>2023</v>
      </c>
      <c r="E295">
        <v>6</v>
      </c>
      <c r="F295" t="s">
        <v>13</v>
      </c>
    </row>
    <row r="296" spans="1:6" x14ac:dyDescent="0.25">
      <c r="A296" s="1">
        <v>45221</v>
      </c>
      <c r="B296">
        <v>10</v>
      </c>
      <c r="C296" t="s">
        <v>206</v>
      </c>
      <c r="D296">
        <v>2023</v>
      </c>
      <c r="E296">
        <v>7</v>
      </c>
      <c r="F296" t="s">
        <v>7</v>
      </c>
    </row>
    <row r="297" spans="1:6" x14ac:dyDescent="0.25">
      <c r="A297" s="1">
        <v>45222</v>
      </c>
      <c r="B297">
        <v>10</v>
      </c>
      <c r="C297" t="s">
        <v>206</v>
      </c>
      <c r="D297">
        <v>2023</v>
      </c>
      <c r="E297">
        <v>1</v>
      </c>
      <c r="F297" t="s">
        <v>8</v>
      </c>
    </row>
    <row r="298" spans="1:6" x14ac:dyDescent="0.25">
      <c r="A298" s="1">
        <v>45223</v>
      </c>
      <c r="B298">
        <v>10</v>
      </c>
      <c r="C298" t="s">
        <v>206</v>
      </c>
      <c r="D298">
        <v>2023</v>
      </c>
      <c r="E298">
        <v>2</v>
      </c>
      <c r="F298" t="s">
        <v>9</v>
      </c>
    </row>
    <row r="299" spans="1:6" x14ac:dyDescent="0.25">
      <c r="A299" s="1">
        <v>45224</v>
      </c>
      <c r="B299">
        <v>10</v>
      </c>
      <c r="C299" t="s">
        <v>206</v>
      </c>
      <c r="D299">
        <v>2023</v>
      </c>
      <c r="E299">
        <v>3</v>
      </c>
      <c r="F299" t="s">
        <v>10</v>
      </c>
    </row>
    <row r="300" spans="1:6" x14ac:dyDescent="0.25">
      <c r="A300" s="1">
        <v>45225</v>
      </c>
      <c r="B300">
        <v>10</v>
      </c>
      <c r="C300" t="s">
        <v>206</v>
      </c>
      <c r="D300">
        <v>2023</v>
      </c>
      <c r="E300">
        <v>4</v>
      </c>
      <c r="F300" t="s">
        <v>11</v>
      </c>
    </row>
    <row r="301" spans="1:6" x14ac:dyDescent="0.25">
      <c r="A301" s="1">
        <v>45226</v>
      </c>
      <c r="B301">
        <v>10</v>
      </c>
      <c r="C301" t="s">
        <v>206</v>
      </c>
      <c r="D301">
        <v>2023</v>
      </c>
      <c r="E301">
        <v>5</v>
      </c>
      <c r="F301" t="s">
        <v>12</v>
      </c>
    </row>
    <row r="302" spans="1:6" x14ac:dyDescent="0.25">
      <c r="A302" s="1">
        <v>45227</v>
      </c>
      <c r="B302">
        <v>10</v>
      </c>
      <c r="C302" t="s">
        <v>206</v>
      </c>
      <c r="D302">
        <v>2023</v>
      </c>
      <c r="E302">
        <v>6</v>
      </c>
      <c r="F302" t="s">
        <v>13</v>
      </c>
    </row>
    <row r="303" spans="1:6" x14ac:dyDescent="0.25">
      <c r="A303" s="1">
        <v>45228</v>
      </c>
      <c r="B303">
        <v>10</v>
      </c>
      <c r="C303" t="s">
        <v>206</v>
      </c>
      <c r="D303">
        <v>2023</v>
      </c>
      <c r="E303">
        <v>7</v>
      </c>
      <c r="F303" t="s">
        <v>7</v>
      </c>
    </row>
    <row r="304" spans="1:6" x14ac:dyDescent="0.25">
      <c r="A304" s="1">
        <v>45229</v>
      </c>
      <c r="B304">
        <v>10</v>
      </c>
      <c r="C304" t="s">
        <v>206</v>
      </c>
      <c r="D304">
        <v>2023</v>
      </c>
      <c r="E304">
        <v>1</v>
      </c>
      <c r="F304" t="s">
        <v>8</v>
      </c>
    </row>
    <row r="305" spans="1:6" x14ac:dyDescent="0.25">
      <c r="A305" s="1">
        <v>45230</v>
      </c>
      <c r="B305">
        <v>10</v>
      </c>
      <c r="C305" t="s">
        <v>206</v>
      </c>
      <c r="D305">
        <v>2023</v>
      </c>
      <c r="E305">
        <v>2</v>
      </c>
      <c r="F305" t="s">
        <v>9</v>
      </c>
    </row>
    <row r="306" spans="1:6" x14ac:dyDescent="0.25">
      <c r="A306" s="1">
        <v>45231</v>
      </c>
      <c r="B306">
        <v>11</v>
      </c>
      <c r="C306" t="s">
        <v>207</v>
      </c>
      <c r="D306">
        <v>2023</v>
      </c>
      <c r="E306">
        <v>3</v>
      </c>
      <c r="F306" t="s">
        <v>10</v>
      </c>
    </row>
    <row r="307" spans="1:6" x14ac:dyDescent="0.25">
      <c r="A307" s="1">
        <v>45232</v>
      </c>
      <c r="B307">
        <v>11</v>
      </c>
      <c r="C307" t="s">
        <v>207</v>
      </c>
      <c r="D307">
        <v>2023</v>
      </c>
      <c r="E307">
        <v>4</v>
      </c>
      <c r="F307" t="s">
        <v>11</v>
      </c>
    </row>
    <row r="308" spans="1:6" x14ac:dyDescent="0.25">
      <c r="A308" s="1">
        <v>45233</v>
      </c>
      <c r="B308">
        <v>11</v>
      </c>
      <c r="C308" t="s">
        <v>207</v>
      </c>
      <c r="D308">
        <v>2023</v>
      </c>
      <c r="E308">
        <v>5</v>
      </c>
      <c r="F308" t="s">
        <v>12</v>
      </c>
    </row>
    <row r="309" spans="1:6" x14ac:dyDescent="0.25">
      <c r="A309" s="1">
        <v>45234</v>
      </c>
      <c r="B309">
        <v>11</v>
      </c>
      <c r="C309" t="s">
        <v>207</v>
      </c>
      <c r="D309">
        <v>2023</v>
      </c>
      <c r="E309">
        <v>6</v>
      </c>
      <c r="F309" t="s">
        <v>13</v>
      </c>
    </row>
    <row r="310" spans="1:6" x14ac:dyDescent="0.25">
      <c r="A310" s="1">
        <v>45235</v>
      </c>
      <c r="B310">
        <v>11</v>
      </c>
      <c r="C310" t="s">
        <v>207</v>
      </c>
      <c r="D310">
        <v>2023</v>
      </c>
      <c r="E310">
        <v>7</v>
      </c>
      <c r="F310" t="s">
        <v>7</v>
      </c>
    </row>
    <row r="311" spans="1:6" x14ac:dyDescent="0.25">
      <c r="A311" s="1">
        <v>45236</v>
      </c>
      <c r="B311">
        <v>11</v>
      </c>
      <c r="C311" t="s">
        <v>207</v>
      </c>
      <c r="D311">
        <v>2023</v>
      </c>
      <c r="E311">
        <v>1</v>
      </c>
      <c r="F311" t="s">
        <v>8</v>
      </c>
    </row>
    <row r="312" spans="1:6" x14ac:dyDescent="0.25">
      <c r="A312" s="1">
        <v>45237</v>
      </c>
      <c r="B312">
        <v>11</v>
      </c>
      <c r="C312" t="s">
        <v>207</v>
      </c>
      <c r="D312">
        <v>2023</v>
      </c>
      <c r="E312">
        <v>2</v>
      </c>
      <c r="F312" t="s">
        <v>9</v>
      </c>
    </row>
    <row r="313" spans="1:6" x14ac:dyDescent="0.25">
      <c r="A313" s="1">
        <v>45238</v>
      </c>
      <c r="B313">
        <v>11</v>
      </c>
      <c r="C313" t="s">
        <v>207</v>
      </c>
      <c r="D313">
        <v>2023</v>
      </c>
      <c r="E313">
        <v>3</v>
      </c>
      <c r="F313" t="s">
        <v>10</v>
      </c>
    </row>
    <row r="314" spans="1:6" x14ac:dyDescent="0.25">
      <c r="A314" s="1">
        <v>45239</v>
      </c>
      <c r="B314">
        <v>11</v>
      </c>
      <c r="C314" t="s">
        <v>207</v>
      </c>
      <c r="D314">
        <v>2023</v>
      </c>
      <c r="E314">
        <v>4</v>
      </c>
      <c r="F314" t="s">
        <v>11</v>
      </c>
    </row>
    <row r="315" spans="1:6" x14ac:dyDescent="0.25">
      <c r="A315" s="1">
        <v>45240</v>
      </c>
      <c r="B315">
        <v>11</v>
      </c>
      <c r="C315" t="s">
        <v>207</v>
      </c>
      <c r="D315">
        <v>2023</v>
      </c>
      <c r="E315">
        <v>5</v>
      </c>
      <c r="F315" t="s">
        <v>12</v>
      </c>
    </row>
    <row r="316" spans="1:6" x14ac:dyDescent="0.25">
      <c r="A316" s="1">
        <v>45241</v>
      </c>
      <c r="B316">
        <v>11</v>
      </c>
      <c r="C316" t="s">
        <v>207</v>
      </c>
      <c r="D316">
        <v>2023</v>
      </c>
      <c r="E316">
        <v>6</v>
      </c>
      <c r="F316" t="s">
        <v>13</v>
      </c>
    </row>
    <row r="317" spans="1:6" x14ac:dyDescent="0.25">
      <c r="A317" s="1">
        <v>45242</v>
      </c>
      <c r="B317">
        <v>11</v>
      </c>
      <c r="C317" t="s">
        <v>207</v>
      </c>
      <c r="D317">
        <v>2023</v>
      </c>
      <c r="E317">
        <v>7</v>
      </c>
      <c r="F317" t="s">
        <v>7</v>
      </c>
    </row>
    <row r="318" spans="1:6" x14ac:dyDescent="0.25">
      <c r="A318" s="1">
        <v>45243</v>
      </c>
      <c r="B318">
        <v>11</v>
      </c>
      <c r="C318" t="s">
        <v>207</v>
      </c>
      <c r="D318">
        <v>2023</v>
      </c>
      <c r="E318">
        <v>1</v>
      </c>
      <c r="F318" t="s">
        <v>8</v>
      </c>
    </row>
    <row r="319" spans="1:6" x14ac:dyDescent="0.25">
      <c r="A319" s="1">
        <v>45244</v>
      </c>
      <c r="B319">
        <v>11</v>
      </c>
      <c r="C319" t="s">
        <v>207</v>
      </c>
      <c r="D319">
        <v>2023</v>
      </c>
      <c r="E319">
        <v>2</v>
      </c>
      <c r="F319" t="s">
        <v>9</v>
      </c>
    </row>
    <row r="320" spans="1:6" x14ac:dyDescent="0.25">
      <c r="A320" s="1">
        <v>45245</v>
      </c>
      <c r="B320">
        <v>11</v>
      </c>
      <c r="C320" t="s">
        <v>207</v>
      </c>
      <c r="D320">
        <v>2023</v>
      </c>
      <c r="E320">
        <v>3</v>
      </c>
      <c r="F320" t="s">
        <v>10</v>
      </c>
    </row>
    <row r="321" spans="1:6" x14ac:dyDescent="0.25">
      <c r="A321" s="1">
        <v>45246</v>
      </c>
      <c r="B321">
        <v>11</v>
      </c>
      <c r="C321" t="s">
        <v>207</v>
      </c>
      <c r="D321">
        <v>2023</v>
      </c>
      <c r="E321">
        <v>4</v>
      </c>
      <c r="F321" t="s">
        <v>11</v>
      </c>
    </row>
    <row r="322" spans="1:6" x14ac:dyDescent="0.25">
      <c r="A322" s="1">
        <v>45247</v>
      </c>
      <c r="B322">
        <v>11</v>
      </c>
      <c r="C322" t="s">
        <v>207</v>
      </c>
      <c r="D322">
        <v>2023</v>
      </c>
      <c r="E322">
        <v>5</v>
      </c>
      <c r="F322" t="s">
        <v>12</v>
      </c>
    </row>
    <row r="323" spans="1:6" x14ac:dyDescent="0.25">
      <c r="A323" s="1">
        <v>45248</v>
      </c>
      <c r="B323">
        <v>11</v>
      </c>
      <c r="C323" t="s">
        <v>207</v>
      </c>
      <c r="D323">
        <v>2023</v>
      </c>
      <c r="E323">
        <v>6</v>
      </c>
      <c r="F323" t="s">
        <v>13</v>
      </c>
    </row>
    <row r="324" spans="1:6" x14ac:dyDescent="0.25">
      <c r="A324" s="1">
        <v>45249</v>
      </c>
      <c r="B324">
        <v>11</v>
      </c>
      <c r="C324" t="s">
        <v>207</v>
      </c>
      <c r="D324">
        <v>2023</v>
      </c>
      <c r="E324">
        <v>7</v>
      </c>
      <c r="F324" t="s">
        <v>7</v>
      </c>
    </row>
    <row r="325" spans="1:6" x14ac:dyDescent="0.25">
      <c r="A325" s="1">
        <v>45250</v>
      </c>
      <c r="B325">
        <v>11</v>
      </c>
      <c r="C325" t="s">
        <v>207</v>
      </c>
      <c r="D325">
        <v>2023</v>
      </c>
      <c r="E325">
        <v>1</v>
      </c>
      <c r="F325" t="s">
        <v>8</v>
      </c>
    </row>
    <row r="326" spans="1:6" x14ac:dyDescent="0.25">
      <c r="A326" s="1">
        <v>45251</v>
      </c>
      <c r="B326">
        <v>11</v>
      </c>
      <c r="C326" t="s">
        <v>207</v>
      </c>
      <c r="D326">
        <v>2023</v>
      </c>
      <c r="E326">
        <v>2</v>
      </c>
      <c r="F326" t="s">
        <v>9</v>
      </c>
    </row>
    <row r="327" spans="1:6" x14ac:dyDescent="0.25">
      <c r="A327" s="1">
        <v>45252</v>
      </c>
      <c r="B327">
        <v>11</v>
      </c>
      <c r="C327" t="s">
        <v>207</v>
      </c>
      <c r="D327">
        <v>2023</v>
      </c>
      <c r="E327">
        <v>3</v>
      </c>
      <c r="F327" t="s">
        <v>10</v>
      </c>
    </row>
    <row r="328" spans="1:6" x14ac:dyDescent="0.25">
      <c r="A328" s="1">
        <v>45253</v>
      </c>
      <c r="B328">
        <v>11</v>
      </c>
      <c r="C328" t="s">
        <v>207</v>
      </c>
      <c r="D328">
        <v>2023</v>
      </c>
      <c r="E328">
        <v>4</v>
      </c>
      <c r="F328" t="s">
        <v>11</v>
      </c>
    </row>
    <row r="329" spans="1:6" x14ac:dyDescent="0.25">
      <c r="A329" s="1">
        <v>45254</v>
      </c>
      <c r="B329">
        <v>11</v>
      </c>
      <c r="C329" t="s">
        <v>207</v>
      </c>
      <c r="D329">
        <v>2023</v>
      </c>
      <c r="E329">
        <v>5</v>
      </c>
      <c r="F329" t="s">
        <v>12</v>
      </c>
    </row>
    <row r="330" spans="1:6" x14ac:dyDescent="0.25">
      <c r="A330" s="1">
        <v>45255</v>
      </c>
      <c r="B330">
        <v>11</v>
      </c>
      <c r="C330" t="s">
        <v>207</v>
      </c>
      <c r="D330">
        <v>2023</v>
      </c>
      <c r="E330">
        <v>6</v>
      </c>
      <c r="F330" t="s">
        <v>13</v>
      </c>
    </row>
    <row r="331" spans="1:6" x14ac:dyDescent="0.25">
      <c r="A331" s="1">
        <v>45256</v>
      </c>
      <c r="B331">
        <v>11</v>
      </c>
      <c r="C331" t="s">
        <v>207</v>
      </c>
      <c r="D331">
        <v>2023</v>
      </c>
      <c r="E331">
        <v>7</v>
      </c>
      <c r="F331" t="s">
        <v>7</v>
      </c>
    </row>
    <row r="332" spans="1:6" x14ac:dyDescent="0.25">
      <c r="A332" s="1">
        <v>45257</v>
      </c>
      <c r="B332">
        <v>11</v>
      </c>
      <c r="C332" t="s">
        <v>207</v>
      </c>
      <c r="D332">
        <v>2023</v>
      </c>
      <c r="E332">
        <v>1</v>
      </c>
      <c r="F332" t="s">
        <v>8</v>
      </c>
    </row>
    <row r="333" spans="1:6" x14ac:dyDescent="0.25">
      <c r="A333" s="1">
        <v>45258</v>
      </c>
      <c r="B333">
        <v>11</v>
      </c>
      <c r="C333" t="s">
        <v>207</v>
      </c>
      <c r="D333">
        <v>2023</v>
      </c>
      <c r="E333">
        <v>2</v>
      </c>
      <c r="F333" t="s">
        <v>9</v>
      </c>
    </row>
    <row r="334" spans="1:6" x14ac:dyDescent="0.25">
      <c r="A334" s="1">
        <v>45259</v>
      </c>
      <c r="B334">
        <v>11</v>
      </c>
      <c r="C334" t="s">
        <v>207</v>
      </c>
      <c r="D334">
        <v>2023</v>
      </c>
      <c r="E334">
        <v>3</v>
      </c>
      <c r="F334" t="s">
        <v>10</v>
      </c>
    </row>
    <row r="335" spans="1:6" x14ac:dyDescent="0.25">
      <c r="A335" s="1">
        <v>45260</v>
      </c>
      <c r="B335">
        <v>11</v>
      </c>
      <c r="C335" t="s">
        <v>207</v>
      </c>
      <c r="D335">
        <v>2023</v>
      </c>
      <c r="E335">
        <v>4</v>
      </c>
      <c r="F335" t="s">
        <v>11</v>
      </c>
    </row>
    <row r="336" spans="1:6" x14ac:dyDescent="0.25">
      <c r="A336" s="1">
        <v>45261</v>
      </c>
      <c r="B336">
        <v>12</v>
      </c>
      <c r="C336" t="s">
        <v>208</v>
      </c>
      <c r="D336">
        <v>2023</v>
      </c>
      <c r="E336">
        <v>5</v>
      </c>
      <c r="F336" t="s">
        <v>12</v>
      </c>
    </row>
    <row r="337" spans="1:6" x14ac:dyDescent="0.25">
      <c r="A337" s="1">
        <v>45262</v>
      </c>
      <c r="B337">
        <v>12</v>
      </c>
      <c r="C337" t="s">
        <v>208</v>
      </c>
      <c r="D337">
        <v>2023</v>
      </c>
      <c r="E337">
        <v>6</v>
      </c>
      <c r="F337" t="s">
        <v>13</v>
      </c>
    </row>
    <row r="338" spans="1:6" x14ac:dyDescent="0.25">
      <c r="A338" s="1">
        <v>45263</v>
      </c>
      <c r="B338">
        <v>12</v>
      </c>
      <c r="C338" t="s">
        <v>208</v>
      </c>
      <c r="D338">
        <v>2023</v>
      </c>
      <c r="E338">
        <v>7</v>
      </c>
      <c r="F338" t="s">
        <v>7</v>
      </c>
    </row>
    <row r="339" spans="1:6" x14ac:dyDescent="0.25">
      <c r="A339" s="1">
        <v>45264</v>
      </c>
      <c r="B339">
        <v>12</v>
      </c>
      <c r="C339" t="s">
        <v>208</v>
      </c>
      <c r="D339">
        <v>2023</v>
      </c>
      <c r="E339">
        <v>1</v>
      </c>
      <c r="F339" t="s">
        <v>8</v>
      </c>
    </row>
    <row r="340" spans="1:6" x14ac:dyDescent="0.25">
      <c r="A340" s="1">
        <v>45265</v>
      </c>
      <c r="B340">
        <v>12</v>
      </c>
      <c r="C340" t="s">
        <v>208</v>
      </c>
      <c r="D340">
        <v>2023</v>
      </c>
      <c r="E340">
        <v>2</v>
      </c>
      <c r="F340" t="s">
        <v>9</v>
      </c>
    </row>
    <row r="341" spans="1:6" x14ac:dyDescent="0.25">
      <c r="A341" s="1">
        <v>45266</v>
      </c>
      <c r="B341">
        <v>12</v>
      </c>
      <c r="C341" t="s">
        <v>208</v>
      </c>
      <c r="D341">
        <v>2023</v>
      </c>
      <c r="E341">
        <v>3</v>
      </c>
      <c r="F341" t="s">
        <v>10</v>
      </c>
    </row>
    <row r="342" spans="1:6" x14ac:dyDescent="0.25">
      <c r="A342" s="1">
        <v>45267</v>
      </c>
      <c r="B342">
        <v>12</v>
      </c>
      <c r="C342" t="s">
        <v>208</v>
      </c>
      <c r="D342">
        <v>2023</v>
      </c>
      <c r="E342">
        <v>4</v>
      </c>
      <c r="F342" t="s">
        <v>11</v>
      </c>
    </row>
    <row r="343" spans="1:6" x14ac:dyDescent="0.25">
      <c r="A343" s="1">
        <v>45268</v>
      </c>
      <c r="B343">
        <v>12</v>
      </c>
      <c r="C343" t="s">
        <v>208</v>
      </c>
      <c r="D343">
        <v>2023</v>
      </c>
      <c r="E343">
        <v>5</v>
      </c>
      <c r="F343" t="s">
        <v>12</v>
      </c>
    </row>
    <row r="344" spans="1:6" x14ac:dyDescent="0.25">
      <c r="A344" s="1">
        <v>45269</v>
      </c>
      <c r="B344">
        <v>12</v>
      </c>
      <c r="C344" t="s">
        <v>208</v>
      </c>
      <c r="D344">
        <v>2023</v>
      </c>
      <c r="E344">
        <v>6</v>
      </c>
      <c r="F344" t="s">
        <v>13</v>
      </c>
    </row>
    <row r="345" spans="1:6" x14ac:dyDescent="0.25">
      <c r="A345" s="1">
        <v>45270</v>
      </c>
      <c r="B345">
        <v>12</v>
      </c>
      <c r="C345" t="s">
        <v>208</v>
      </c>
      <c r="D345">
        <v>2023</v>
      </c>
      <c r="E345">
        <v>7</v>
      </c>
      <c r="F345" t="s">
        <v>7</v>
      </c>
    </row>
    <row r="346" spans="1:6" x14ac:dyDescent="0.25">
      <c r="A346" s="1">
        <v>45271</v>
      </c>
      <c r="B346">
        <v>12</v>
      </c>
      <c r="C346" t="s">
        <v>208</v>
      </c>
      <c r="D346">
        <v>2023</v>
      </c>
      <c r="E346">
        <v>1</v>
      </c>
      <c r="F346" t="s">
        <v>8</v>
      </c>
    </row>
    <row r="347" spans="1:6" x14ac:dyDescent="0.25">
      <c r="A347" s="1">
        <v>45272</v>
      </c>
      <c r="B347">
        <v>12</v>
      </c>
      <c r="C347" t="s">
        <v>208</v>
      </c>
      <c r="D347">
        <v>2023</v>
      </c>
      <c r="E347">
        <v>2</v>
      </c>
      <c r="F347" t="s">
        <v>9</v>
      </c>
    </row>
    <row r="348" spans="1:6" x14ac:dyDescent="0.25">
      <c r="A348" s="1">
        <v>45273</v>
      </c>
      <c r="B348">
        <v>12</v>
      </c>
      <c r="C348" t="s">
        <v>208</v>
      </c>
      <c r="D348">
        <v>2023</v>
      </c>
      <c r="E348">
        <v>3</v>
      </c>
      <c r="F348" t="s">
        <v>10</v>
      </c>
    </row>
    <row r="349" spans="1:6" x14ac:dyDescent="0.25">
      <c r="A349" s="1">
        <v>45274</v>
      </c>
      <c r="B349">
        <v>12</v>
      </c>
      <c r="C349" t="s">
        <v>208</v>
      </c>
      <c r="D349">
        <v>2023</v>
      </c>
      <c r="E349">
        <v>4</v>
      </c>
      <c r="F349" t="s">
        <v>11</v>
      </c>
    </row>
    <row r="350" spans="1:6" x14ac:dyDescent="0.25">
      <c r="A350" s="1">
        <v>45275</v>
      </c>
      <c r="B350">
        <v>12</v>
      </c>
      <c r="C350" t="s">
        <v>208</v>
      </c>
      <c r="D350">
        <v>2023</v>
      </c>
      <c r="E350">
        <v>5</v>
      </c>
      <c r="F350" t="s">
        <v>12</v>
      </c>
    </row>
    <row r="351" spans="1:6" x14ac:dyDescent="0.25">
      <c r="A351" s="1">
        <v>45276</v>
      </c>
      <c r="B351">
        <v>12</v>
      </c>
      <c r="C351" t="s">
        <v>208</v>
      </c>
      <c r="D351">
        <v>2023</v>
      </c>
      <c r="E351">
        <v>6</v>
      </c>
      <c r="F351" t="s">
        <v>13</v>
      </c>
    </row>
    <row r="352" spans="1:6" x14ac:dyDescent="0.25">
      <c r="A352" s="1">
        <v>45277</v>
      </c>
      <c r="B352">
        <v>12</v>
      </c>
      <c r="C352" t="s">
        <v>208</v>
      </c>
      <c r="D352">
        <v>2023</v>
      </c>
      <c r="E352">
        <v>7</v>
      </c>
      <c r="F352" t="s">
        <v>7</v>
      </c>
    </row>
    <row r="353" spans="1:6" x14ac:dyDescent="0.25">
      <c r="A353" s="1">
        <v>45278</v>
      </c>
      <c r="B353">
        <v>12</v>
      </c>
      <c r="C353" t="s">
        <v>208</v>
      </c>
      <c r="D353">
        <v>2023</v>
      </c>
      <c r="E353">
        <v>1</v>
      </c>
      <c r="F353" t="s">
        <v>8</v>
      </c>
    </row>
    <row r="354" spans="1:6" x14ac:dyDescent="0.25">
      <c r="A354" s="1">
        <v>45279</v>
      </c>
      <c r="B354">
        <v>12</v>
      </c>
      <c r="C354" t="s">
        <v>208</v>
      </c>
      <c r="D354">
        <v>2023</v>
      </c>
      <c r="E354">
        <v>2</v>
      </c>
      <c r="F354" t="s">
        <v>9</v>
      </c>
    </row>
    <row r="355" spans="1:6" x14ac:dyDescent="0.25">
      <c r="A355" s="1">
        <v>45280</v>
      </c>
      <c r="B355">
        <v>12</v>
      </c>
      <c r="C355" t="s">
        <v>208</v>
      </c>
      <c r="D355">
        <v>2023</v>
      </c>
      <c r="E355">
        <v>3</v>
      </c>
      <c r="F355" t="s">
        <v>10</v>
      </c>
    </row>
    <row r="356" spans="1:6" x14ac:dyDescent="0.25">
      <c r="A356" s="1">
        <v>45281</v>
      </c>
      <c r="B356">
        <v>12</v>
      </c>
      <c r="C356" t="s">
        <v>208</v>
      </c>
      <c r="D356">
        <v>2023</v>
      </c>
      <c r="E356">
        <v>4</v>
      </c>
      <c r="F356" t="s">
        <v>11</v>
      </c>
    </row>
    <row r="357" spans="1:6" x14ac:dyDescent="0.25">
      <c r="A357" s="1">
        <v>45282</v>
      </c>
      <c r="B357">
        <v>12</v>
      </c>
      <c r="C357" t="s">
        <v>208</v>
      </c>
      <c r="D357">
        <v>2023</v>
      </c>
      <c r="E357">
        <v>5</v>
      </c>
      <c r="F357" t="s">
        <v>12</v>
      </c>
    </row>
    <row r="358" spans="1:6" x14ac:dyDescent="0.25">
      <c r="A358" s="1">
        <v>45283</v>
      </c>
      <c r="B358">
        <v>12</v>
      </c>
      <c r="C358" t="s">
        <v>208</v>
      </c>
      <c r="D358">
        <v>2023</v>
      </c>
      <c r="E358">
        <v>6</v>
      </c>
      <c r="F358" t="s">
        <v>13</v>
      </c>
    </row>
    <row r="359" spans="1:6" x14ac:dyDescent="0.25">
      <c r="A359" s="1">
        <v>45284</v>
      </c>
      <c r="B359">
        <v>12</v>
      </c>
      <c r="C359" t="s">
        <v>208</v>
      </c>
      <c r="D359">
        <v>2023</v>
      </c>
      <c r="E359">
        <v>7</v>
      </c>
      <c r="F359" t="s">
        <v>7</v>
      </c>
    </row>
    <row r="360" spans="1:6" x14ac:dyDescent="0.25">
      <c r="A360" s="1">
        <v>45285</v>
      </c>
      <c r="B360">
        <v>12</v>
      </c>
      <c r="C360" t="s">
        <v>208</v>
      </c>
      <c r="D360">
        <v>2023</v>
      </c>
      <c r="E360">
        <v>1</v>
      </c>
      <c r="F360" t="s">
        <v>8</v>
      </c>
    </row>
    <row r="361" spans="1:6" x14ac:dyDescent="0.25">
      <c r="A361" s="1">
        <v>45286</v>
      </c>
      <c r="B361">
        <v>12</v>
      </c>
      <c r="C361" t="s">
        <v>208</v>
      </c>
      <c r="D361">
        <v>2023</v>
      </c>
      <c r="E361">
        <v>2</v>
      </c>
      <c r="F361" t="s">
        <v>9</v>
      </c>
    </row>
    <row r="362" spans="1:6" x14ac:dyDescent="0.25">
      <c r="A362" s="1">
        <v>45287</v>
      </c>
      <c r="B362">
        <v>12</v>
      </c>
      <c r="C362" t="s">
        <v>208</v>
      </c>
      <c r="D362">
        <v>2023</v>
      </c>
      <c r="E362">
        <v>3</v>
      </c>
      <c r="F362" t="s">
        <v>10</v>
      </c>
    </row>
    <row r="363" spans="1:6" x14ac:dyDescent="0.25">
      <c r="A363" s="1">
        <v>45288</v>
      </c>
      <c r="B363">
        <v>12</v>
      </c>
      <c r="C363" t="s">
        <v>208</v>
      </c>
      <c r="D363">
        <v>2023</v>
      </c>
      <c r="E363">
        <v>4</v>
      </c>
      <c r="F363" t="s">
        <v>11</v>
      </c>
    </row>
    <row r="364" spans="1:6" x14ac:dyDescent="0.25">
      <c r="A364" s="1">
        <v>45289</v>
      </c>
      <c r="B364">
        <v>12</v>
      </c>
      <c r="C364" t="s">
        <v>208</v>
      </c>
      <c r="D364">
        <v>2023</v>
      </c>
      <c r="E364">
        <v>5</v>
      </c>
      <c r="F364" t="s">
        <v>12</v>
      </c>
    </row>
    <row r="365" spans="1:6" x14ac:dyDescent="0.25">
      <c r="A365" s="1">
        <v>45290</v>
      </c>
      <c r="B365">
        <v>12</v>
      </c>
      <c r="C365" t="s">
        <v>208</v>
      </c>
      <c r="D365">
        <v>2023</v>
      </c>
      <c r="E365">
        <v>6</v>
      </c>
      <c r="F365" t="s">
        <v>13</v>
      </c>
    </row>
    <row r="366" spans="1:6" x14ac:dyDescent="0.25">
      <c r="A366" s="1">
        <v>45291</v>
      </c>
      <c r="B366">
        <v>12</v>
      </c>
      <c r="C366" t="s">
        <v>208</v>
      </c>
      <c r="D366">
        <v>2023</v>
      </c>
      <c r="E366">
        <v>7</v>
      </c>
      <c r="F366" t="s">
        <v>7</v>
      </c>
    </row>
    <row r="367" spans="1:6" x14ac:dyDescent="0.25">
      <c r="A367" s="1">
        <v>45292</v>
      </c>
      <c r="B367">
        <v>1</v>
      </c>
      <c r="C367" t="s">
        <v>6</v>
      </c>
      <c r="D367">
        <v>2024</v>
      </c>
      <c r="E367">
        <v>1</v>
      </c>
      <c r="F367" t="s">
        <v>8</v>
      </c>
    </row>
    <row r="368" spans="1:6" x14ac:dyDescent="0.25">
      <c r="A368" s="1">
        <v>45293</v>
      </c>
      <c r="B368">
        <v>1</v>
      </c>
      <c r="C368" t="s">
        <v>6</v>
      </c>
      <c r="D368">
        <v>2024</v>
      </c>
      <c r="E368">
        <v>2</v>
      </c>
      <c r="F368" t="s">
        <v>9</v>
      </c>
    </row>
    <row r="369" spans="1:6" x14ac:dyDescent="0.25">
      <c r="A369" s="1">
        <v>45294</v>
      </c>
      <c r="B369">
        <v>1</v>
      </c>
      <c r="C369" t="s">
        <v>6</v>
      </c>
      <c r="D369">
        <v>2024</v>
      </c>
      <c r="E369">
        <v>3</v>
      </c>
      <c r="F369" t="s">
        <v>10</v>
      </c>
    </row>
    <row r="370" spans="1:6" x14ac:dyDescent="0.25">
      <c r="A370" s="1">
        <v>45295</v>
      </c>
      <c r="B370">
        <v>1</v>
      </c>
      <c r="C370" t="s">
        <v>6</v>
      </c>
      <c r="D370">
        <v>2024</v>
      </c>
      <c r="E370">
        <v>4</v>
      </c>
      <c r="F370" t="s">
        <v>11</v>
      </c>
    </row>
    <row r="371" spans="1:6" x14ac:dyDescent="0.25">
      <c r="A371" s="1">
        <v>45296</v>
      </c>
      <c r="B371">
        <v>1</v>
      </c>
      <c r="C371" t="s">
        <v>6</v>
      </c>
      <c r="D371">
        <v>2024</v>
      </c>
      <c r="E371">
        <v>5</v>
      </c>
      <c r="F371" t="s">
        <v>12</v>
      </c>
    </row>
    <row r="372" spans="1:6" x14ac:dyDescent="0.25">
      <c r="A372" s="1">
        <v>45297</v>
      </c>
      <c r="B372">
        <v>1</v>
      </c>
      <c r="C372" t="s">
        <v>6</v>
      </c>
      <c r="D372">
        <v>2024</v>
      </c>
      <c r="E372">
        <v>6</v>
      </c>
      <c r="F372" t="s">
        <v>13</v>
      </c>
    </row>
    <row r="373" spans="1:6" x14ac:dyDescent="0.25">
      <c r="A373" s="1">
        <v>45298</v>
      </c>
      <c r="B373">
        <v>1</v>
      </c>
      <c r="C373" t="s">
        <v>6</v>
      </c>
      <c r="D373">
        <v>2024</v>
      </c>
      <c r="E373">
        <v>7</v>
      </c>
      <c r="F373" t="s">
        <v>7</v>
      </c>
    </row>
    <row r="374" spans="1:6" x14ac:dyDescent="0.25">
      <c r="A374" s="1">
        <v>45299</v>
      </c>
      <c r="B374">
        <v>1</v>
      </c>
      <c r="C374" t="s">
        <v>6</v>
      </c>
      <c r="D374">
        <v>2024</v>
      </c>
      <c r="E374">
        <v>1</v>
      </c>
      <c r="F374" t="s">
        <v>8</v>
      </c>
    </row>
    <row r="375" spans="1:6" x14ac:dyDescent="0.25">
      <c r="A375" s="1">
        <v>45300</v>
      </c>
      <c r="B375">
        <v>1</v>
      </c>
      <c r="C375" t="s">
        <v>6</v>
      </c>
      <c r="D375">
        <v>2024</v>
      </c>
      <c r="E375">
        <v>2</v>
      </c>
      <c r="F375" t="s">
        <v>9</v>
      </c>
    </row>
    <row r="376" spans="1:6" x14ac:dyDescent="0.25">
      <c r="A376" s="1">
        <v>45301</v>
      </c>
      <c r="B376">
        <v>1</v>
      </c>
      <c r="C376" t="s">
        <v>6</v>
      </c>
      <c r="D376">
        <v>2024</v>
      </c>
      <c r="E376">
        <v>3</v>
      </c>
      <c r="F376" t="s">
        <v>10</v>
      </c>
    </row>
    <row r="377" spans="1:6" x14ac:dyDescent="0.25">
      <c r="A377" s="1">
        <v>45302</v>
      </c>
      <c r="B377">
        <v>1</v>
      </c>
      <c r="C377" t="s">
        <v>6</v>
      </c>
      <c r="D377">
        <v>2024</v>
      </c>
      <c r="E377">
        <v>4</v>
      </c>
      <c r="F377" t="s">
        <v>11</v>
      </c>
    </row>
    <row r="378" spans="1:6" x14ac:dyDescent="0.25">
      <c r="A378" s="1">
        <v>45303</v>
      </c>
      <c r="B378">
        <v>1</v>
      </c>
      <c r="C378" t="s">
        <v>6</v>
      </c>
      <c r="D378">
        <v>2024</v>
      </c>
      <c r="E378">
        <v>5</v>
      </c>
      <c r="F378" t="s">
        <v>12</v>
      </c>
    </row>
    <row r="379" spans="1:6" x14ac:dyDescent="0.25">
      <c r="A379" s="1">
        <v>45304</v>
      </c>
      <c r="B379">
        <v>1</v>
      </c>
      <c r="C379" t="s">
        <v>6</v>
      </c>
      <c r="D379">
        <v>2024</v>
      </c>
      <c r="E379">
        <v>6</v>
      </c>
      <c r="F379" t="s">
        <v>13</v>
      </c>
    </row>
    <row r="380" spans="1:6" x14ac:dyDescent="0.25">
      <c r="A380" s="1">
        <v>45305</v>
      </c>
      <c r="B380">
        <v>1</v>
      </c>
      <c r="C380" t="s">
        <v>6</v>
      </c>
      <c r="D380">
        <v>2024</v>
      </c>
      <c r="E380">
        <v>7</v>
      </c>
      <c r="F380" t="s">
        <v>7</v>
      </c>
    </row>
    <row r="381" spans="1:6" x14ac:dyDescent="0.25">
      <c r="A381" s="1">
        <v>45306</v>
      </c>
      <c r="B381">
        <v>1</v>
      </c>
      <c r="C381" t="s">
        <v>6</v>
      </c>
      <c r="D381">
        <v>2024</v>
      </c>
      <c r="E381">
        <v>1</v>
      </c>
      <c r="F381" t="s">
        <v>8</v>
      </c>
    </row>
    <row r="382" spans="1:6" x14ac:dyDescent="0.25">
      <c r="A382" s="1">
        <v>45307</v>
      </c>
      <c r="B382">
        <v>1</v>
      </c>
      <c r="C382" t="s">
        <v>6</v>
      </c>
      <c r="D382">
        <v>2024</v>
      </c>
      <c r="E382">
        <v>2</v>
      </c>
      <c r="F382" t="s">
        <v>9</v>
      </c>
    </row>
    <row r="383" spans="1:6" x14ac:dyDescent="0.25">
      <c r="A383" s="1">
        <v>45308</v>
      </c>
      <c r="B383">
        <v>1</v>
      </c>
      <c r="C383" t="s">
        <v>6</v>
      </c>
      <c r="D383">
        <v>2024</v>
      </c>
      <c r="E383">
        <v>3</v>
      </c>
      <c r="F383" t="s">
        <v>10</v>
      </c>
    </row>
    <row r="384" spans="1:6" x14ac:dyDescent="0.25">
      <c r="A384" s="1">
        <v>45309</v>
      </c>
      <c r="B384">
        <v>1</v>
      </c>
      <c r="C384" t="s">
        <v>6</v>
      </c>
      <c r="D384">
        <v>2024</v>
      </c>
      <c r="E384">
        <v>4</v>
      </c>
      <c r="F384" t="s">
        <v>11</v>
      </c>
    </row>
    <row r="385" spans="1:6" x14ac:dyDescent="0.25">
      <c r="A385" s="1">
        <v>45310</v>
      </c>
      <c r="B385">
        <v>1</v>
      </c>
      <c r="C385" t="s">
        <v>6</v>
      </c>
      <c r="D385">
        <v>2024</v>
      </c>
      <c r="E385">
        <v>5</v>
      </c>
      <c r="F385" t="s">
        <v>12</v>
      </c>
    </row>
    <row r="386" spans="1:6" x14ac:dyDescent="0.25">
      <c r="A386" s="1">
        <v>45311</v>
      </c>
      <c r="B386">
        <v>1</v>
      </c>
      <c r="C386" t="s">
        <v>6</v>
      </c>
      <c r="D386">
        <v>2024</v>
      </c>
      <c r="E386">
        <v>6</v>
      </c>
      <c r="F386" t="s">
        <v>13</v>
      </c>
    </row>
    <row r="387" spans="1:6" x14ac:dyDescent="0.25">
      <c r="A387" s="1">
        <v>45312</v>
      </c>
      <c r="B387">
        <v>1</v>
      </c>
      <c r="C387" t="s">
        <v>6</v>
      </c>
      <c r="D387">
        <v>2024</v>
      </c>
      <c r="E387">
        <v>7</v>
      </c>
      <c r="F387" t="s">
        <v>7</v>
      </c>
    </row>
    <row r="388" spans="1:6" x14ac:dyDescent="0.25">
      <c r="A388" s="1">
        <v>45313</v>
      </c>
      <c r="B388">
        <v>1</v>
      </c>
      <c r="C388" t="s">
        <v>6</v>
      </c>
      <c r="D388">
        <v>2024</v>
      </c>
      <c r="E388">
        <v>1</v>
      </c>
      <c r="F388" t="s">
        <v>8</v>
      </c>
    </row>
    <row r="389" spans="1:6" x14ac:dyDescent="0.25">
      <c r="A389" s="1">
        <v>45314</v>
      </c>
      <c r="B389">
        <v>1</v>
      </c>
      <c r="C389" t="s">
        <v>6</v>
      </c>
      <c r="D389">
        <v>2024</v>
      </c>
      <c r="E389">
        <v>2</v>
      </c>
      <c r="F389" t="s">
        <v>9</v>
      </c>
    </row>
    <row r="390" spans="1:6" x14ac:dyDescent="0.25">
      <c r="A390" s="1">
        <v>45315</v>
      </c>
      <c r="B390">
        <v>1</v>
      </c>
      <c r="C390" t="s">
        <v>6</v>
      </c>
      <c r="D390">
        <v>2024</v>
      </c>
      <c r="E390">
        <v>3</v>
      </c>
      <c r="F390" t="s">
        <v>10</v>
      </c>
    </row>
    <row r="391" spans="1:6" x14ac:dyDescent="0.25">
      <c r="A391" s="1">
        <v>45316</v>
      </c>
      <c r="B391">
        <v>1</v>
      </c>
      <c r="C391" t="s">
        <v>6</v>
      </c>
      <c r="D391">
        <v>2024</v>
      </c>
      <c r="E391">
        <v>4</v>
      </c>
      <c r="F391" t="s">
        <v>11</v>
      </c>
    </row>
    <row r="392" spans="1:6" x14ac:dyDescent="0.25">
      <c r="A392" s="1">
        <v>45317</v>
      </c>
      <c r="B392">
        <v>1</v>
      </c>
      <c r="C392" t="s">
        <v>6</v>
      </c>
      <c r="D392">
        <v>2024</v>
      </c>
      <c r="E392">
        <v>5</v>
      </c>
      <c r="F392" t="s">
        <v>12</v>
      </c>
    </row>
    <row r="393" spans="1:6" x14ac:dyDescent="0.25">
      <c r="A393" s="1">
        <v>45318</v>
      </c>
      <c r="B393">
        <v>1</v>
      </c>
      <c r="C393" t="s">
        <v>6</v>
      </c>
      <c r="D393">
        <v>2024</v>
      </c>
      <c r="E393">
        <v>6</v>
      </c>
      <c r="F393" t="s">
        <v>13</v>
      </c>
    </row>
    <row r="394" spans="1:6" x14ac:dyDescent="0.25">
      <c r="A394" s="1">
        <v>45319</v>
      </c>
      <c r="B394">
        <v>1</v>
      </c>
      <c r="C394" t="s">
        <v>6</v>
      </c>
      <c r="D394">
        <v>2024</v>
      </c>
      <c r="E394">
        <v>7</v>
      </c>
      <c r="F394" t="s">
        <v>7</v>
      </c>
    </row>
    <row r="395" spans="1:6" x14ac:dyDescent="0.25">
      <c r="A395" s="1">
        <v>45320</v>
      </c>
      <c r="B395">
        <v>1</v>
      </c>
      <c r="C395" t="s">
        <v>6</v>
      </c>
      <c r="D395">
        <v>2024</v>
      </c>
      <c r="E395">
        <v>1</v>
      </c>
      <c r="F395" t="s">
        <v>8</v>
      </c>
    </row>
    <row r="396" spans="1:6" x14ac:dyDescent="0.25">
      <c r="A396" s="1">
        <v>45321</v>
      </c>
      <c r="B396">
        <v>1</v>
      </c>
      <c r="C396" t="s">
        <v>6</v>
      </c>
      <c r="D396">
        <v>2024</v>
      </c>
      <c r="E396">
        <v>2</v>
      </c>
      <c r="F396" t="s">
        <v>9</v>
      </c>
    </row>
    <row r="397" spans="1:6" x14ac:dyDescent="0.25">
      <c r="A397" s="1">
        <v>45322</v>
      </c>
      <c r="B397">
        <v>1</v>
      </c>
      <c r="C397" t="s">
        <v>6</v>
      </c>
      <c r="D397">
        <v>2024</v>
      </c>
      <c r="E397">
        <v>3</v>
      </c>
      <c r="F397" t="s">
        <v>10</v>
      </c>
    </row>
    <row r="398" spans="1:6" x14ac:dyDescent="0.25">
      <c r="A398" s="1">
        <v>45323</v>
      </c>
      <c r="B398">
        <v>2</v>
      </c>
      <c r="C398" t="s">
        <v>198</v>
      </c>
      <c r="D398">
        <v>2024</v>
      </c>
      <c r="E398">
        <v>4</v>
      </c>
      <c r="F398" t="s">
        <v>11</v>
      </c>
    </row>
    <row r="399" spans="1:6" x14ac:dyDescent="0.25">
      <c r="A399" s="1">
        <v>45324</v>
      </c>
      <c r="B399">
        <v>2</v>
      </c>
      <c r="C399" t="s">
        <v>198</v>
      </c>
      <c r="D399">
        <v>2024</v>
      </c>
      <c r="E399">
        <v>5</v>
      </c>
      <c r="F399" t="s">
        <v>12</v>
      </c>
    </row>
    <row r="400" spans="1:6" x14ac:dyDescent="0.25">
      <c r="A400" s="1">
        <v>45325</v>
      </c>
      <c r="B400">
        <v>2</v>
      </c>
      <c r="C400" t="s">
        <v>198</v>
      </c>
      <c r="D400">
        <v>2024</v>
      </c>
      <c r="E400">
        <v>6</v>
      </c>
      <c r="F400" t="s">
        <v>13</v>
      </c>
    </row>
    <row r="401" spans="1:6" x14ac:dyDescent="0.25">
      <c r="A401" s="1">
        <v>45326</v>
      </c>
      <c r="B401">
        <v>2</v>
      </c>
      <c r="C401" t="s">
        <v>198</v>
      </c>
      <c r="D401">
        <v>2024</v>
      </c>
      <c r="E401">
        <v>7</v>
      </c>
      <c r="F401" t="s">
        <v>7</v>
      </c>
    </row>
    <row r="402" spans="1:6" x14ac:dyDescent="0.25">
      <c r="A402" s="1">
        <v>45327</v>
      </c>
      <c r="B402">
        <v>2</v>
      </c>
      <c r="C402" t="s">
        <v>198</v>
      </c>
      <c r="D402">
        <v>2024</v>
      </c>
      <c r="E402">
        <v>1</v>
      </c>
      <c r="F402" t="s">
        <v>8</v>
      </c>
    </row>
    <row r="403" spans="1:6" x14ac:dyDescent="0.25">
      <c r="A403" s="1">
        <v>45328</v>
      </c>
      <c r="B403">
        <v>2</v>
      </c>
      <c r="C403" t="s">
        <v>198</v>
      </c>
      <c r="D403">
        <v>2024</v>
      </c>
      <c r="E403">
        <v>2</v>
      </c>
      <c r="F403" t="s">
        <v>9</v>
      </c>
    </row>
    <row r="404" spans="1:6" x14ac:dyDescent="0.25">
      <c r="A404" s="1">
        <v>45329</v>
      </c>
      <c r="B404">
        <v>2</v>
      </c>
      <c r="C404" t="s">
        <v>198</v>
      </c>
      <c r="D404">
        <v>2024</v>
      </c>
      <c r="E404">
        <v>3</v>
      </c>
      <c r="F404" t="s">
        <v>10</v>
      </c>
    </row>
    <row r="405" spans="1:6" x14ac:dyDescent="0.25">
      <c r="A405" s="1">
        <v>45330</v>
      </c>
      <c r="B405">
        <v>2</v>
      </c>
      <c r="C405" t="s">
        <v>198</v>
      </c>
      <c r="D405">
        <v>2024</v>
      </c>
      <c r="E405">
        <v>4</v>
      </c>
      <c r="F405" t="s">
        <v>11</v>
      </c>
    </row>
    <row r="406" spans="1:6" x14ac:dyDescent="0.25">
      <c r="A406" s="1">
        <v>45331</v>
      </c>
      <c r="B406">
        <v>2</v>
      </c>
      <c r="C406" t="s">
        <v>198</v>
      </c>
      <c r="D406">
        <v>2024</v>
      </c>
      <c r="E406">
        <v>5</v>
      </c>
      <c r="F406" t="s">
        <v>12</v>
      </c>
    </row>
    <row r="407" spans="1:6" x14ac:dyDescent="0.25">
      <c r="A407" s="1">
        <v>45332</v>
      </c>
      <c r="B407">
        <v>2</v>
      </c>
      <c r="C407" t="s">
        <v>198</v>
      </c>
      <c r="D407">
        <v>2024</v>
      </c>
      <c r="E407">
        <v>6</v>
      </c>
      <c r="F407" t="s">
        <v>13</v>
      </c>
    </row>
    <row r="408" spans="1:6" x14ac:dyDescent="0.25">
      <c r="A408" s="1">
        <v>45333</v>
      </c>
      <c r="B408">
        <v>2</v>
      </c>
      <c r="C408" t="s">
        <v>198</v>
      </c>
      <c r="D408">
        <v>2024</v>
      </c>
      <c r="E408">
        <v>7</v>
      </c>
      <c r="F408" t="s">
        <v>7</v>
      </c>
    </row>
    <row r="409" spans="1:6" x14ac:dyDescent="0.25">
      <c r="A409" s="1">
        <v>45334</v>
      </c>
      <c r="B409">
        <v>2</v>
      </c>
      <c r="C409" t="s">
        <v>198</v>
      </c>
      <c r="D409">
        <v>2024</v>
      </c>
      <c r="E409">
        <v>1</v>
      </c>
      <c r="F409" t="s">
        <v>8</v>
      </c>
    </row>
    <row r="410" spans="1:6" x14ac:dyDescent="0.25">
      <c r="A410" s="1">
        <v>45335</v>
      </c>
      <c r="B410">
        <v>2</v>
      </c>
      <c r="C410" t="s">
        <v>198</v>
      </c>
      <c r="D410">
        <v>2024</v>
      </c>
      <c r="E410">
        <v>2</v>
      </c>
      <c r="F410" t="s">
        <v>9</v>
      </c>
    </row>
    <row r="411" spans="1:6" x14ac:dyDescent="0.25">
      <c r="A411" s="1">
        <v>45336</v>
      </c>
      <c r="B411">
        <v>2</v>
      </c>
      <c r="C411" t="s">
        <v>198</v>
      </c>
      <c r="D411">
        <v>2024</v>
      </c>
      <c r="E411">
        <v>3</v>
      </c>
      <c r="F411" t="s">
        <v>10</v>
      </c>
    </row>
    <row r="412" spans="1:6" x14ac:dyDescent="0.25">
      <c r="A412" s="1">
        <v>45337</v>
      </c>
      <c r="B412">
        <v>2</v>
      </c>
      <c r="C412" t="s">
        <v>198</v>
      </c>
      <c r="D412">
        <v>2024</v>
      </c>
      <c r="E412">
        <v>4</v>
      </c>
      <c r="F412" t="s">
        <v>11</v>
      </c>
    </row>
    <row r="413" spans="1:6" x14ac:dyDescent="0.25">
      <c r="A413" s="1">
        <v>45338</v>
      </c>
      <c r="B413">
        <v>2</v>
      </c>
      <c r="C413" t="s">
        <v>198</v>
      </c>
      <c r="D413">
        <v>2024</v>
      </c>
      <c r="E413">
        <v>5</v>
      </c>
      <c r="F413" t="s">
        <v>12</v>
      </c>
    </row>
    <row r="414" spans="1:6" x14ac:dyDescent="0.25">
      <c r="A414" s="1">
        <v>45339</v>
      </c>
      <c r="B414">
        <v>2</v>
      </c>
      <c r="C414" t="s">
        <v>198</v>
      </c>
      <c r="D414">
        <v>2024</v>
      </c>
      <c r="E414">
        <v>6</v>
      </c>
      <c r="F414" t="s">
        <v>13</v>
      </c>
    </row>
    <row r="415" spans="1:6" x14ac:dyDescent="0.25">
      <c r="A415" s="1">
        <v>45340</v>
      </c>
      <c r="B415">
        <v>2</v>
      </c>
      <c r="C415" t="s">
        <v>198</v>
      </c>
      <c r="D415">
        <v>2024</v>
      </c>
      <c r="E415">
        <v>7</v>
      </c>
      <c r="F415" t="s">
        <v>7</v>
      </c>
    </row>
    <row r="416" spans="1:6" x14ac:dyDescent="0.25">
      <c r="A416" s="1">
        <v>45341</v>
      </c>
      <c r="B416">
        <v>2</v>
      </c>
      <c r="C416" t="s">
        <v>198</v>
      </c>
      <c r="D416">
        <v>2024</v>
      </c>
      <c r="E416">
        <v>1</v>
      </c>
      <c r="F416" t="s">
        <v>8</v>
      </c>
    </row>
    <row r="417" spans="1:6" x14ac:dyDescent="0.25">
      <c r="A417" s="1">
        <v>45342</v>
      </c>
      <c r="B417">
        <v>2</v>
      </c>
      <c r="C417" t="s">
        <v>198</v>
      </c>
      <c r="D417">
        <v>2024</v>
      </c>
      <c r="E417">
        <v>2</v>
      </c>
      <c r="F417" t="s">
        <v>9</v>
      </c>
    </row>
    <row r="418" spans="1:6" x14ac:dyDescent="0.25">
      <c r="A418" s="1">
        <v>45343</v>
      </c>
      <c r="B418">
        <v>2</v>
      </c>
      <c r="C418" t="s">
        <v>198</v>
      </c>
      <c r="D418">
        <v>2024</v>
      </c>
      <c r="E418">
        <v>3</v>
      </c>
      <c r="F418" t="s">
        <v>10</v>
      </c>
    </row>
    <row r="419" spans="1:6" x14ac:dyDescent="0.25">
      <c r="A419" s="1">
        <v>45344</v>
      </c>
      <c r="B419">
        <v>2</v>
      </c>
      <c r="C419" t="s">
        <v>198</v>
      </c>
      <c r="D419">
        <v>2024</v>
      </c>
      <c r="E419">
        <v>4</v>
      </c>
      <c r="F419" t="s">
        <v>11</v>
      </c>
    </row>
    <row r="420" spans="1:6" x14ac:dyDescent="0.25">
      <c r="A420" s="1">
        <v>45345</v>
      </c>
      <c r="B420">
        <v>2</v>
      </c>
      <c r="C420" t="s">
        <v>198</v>
      </c>
      <c r="D420">
        <v>2024</v>
      </c>
      <c r="E420">
        <v>5</v>
      </c>
      <c r="F420" t="s">
        <v>12</v>
      </c>
    </row>
    <row r="421" spans="1:6" x14ac:dyDescent="0.25">
      <c r="A421" s="1">
        <v>45346</v>
      </c>
      <c r="B421">
        <v>2</v>
      </c>
      <c r="C421" t="s">
        <v>198</v>
      </c>
      <c r="D421">
        <v>2024</v>
      </c>
      <c r="E421">
        <v>6</v>
      </c>
      <c r="F421" t="s">
        <v>13</v>
      </c>
    </row>
    <row r="422" spans="1:6" x14ac:dyDescent="0.25">
      <c r="A422" s="1">
        <v>45347</v>
      </c>
      <c r="B422">
        <v>2</v>
      </c>
      <c r="C422" t="s">
        <v>198</v>
      </c>
      <c r="D422">
        <v>2024</v>
      </c>
      <c r="E422">
        <v>7</v>
      </c>
      <c r="F422" t="s">
        <v>7</v>
      </c>
    </row>
    <row r="423" spans="1:6" x14ac:dyDescent="0.25">
      <c r="A423" s="1">
        <v>45348</v>
      </c>
      <c r="B423">
        <v>2</v>
      </c>
      <c r="C423" t="s">
        <v>198</v>
      </c>
      <c r="D423">
        <v>2024</v>
      </c>
      <c r="E423">
        <v>1</v>
      </c>
      <c r="F423" t="s">
        <v>8</v>
      </c>
    </row>
    <row r="424" spans="1:6" x14ac:dyDescent="0.25">
      <c r="A424" s="1">
        <v>45349</v>
      </c>
      <c r="B424">
        <v>2</v>
      </c>
      <c r="C424" t="s">
        <v>198</v>
      </c>
      <c r="D424">
        <v>2024</v>
      </c>
      <c r="E424">
        <v>2</v>
      </c>
      <c r="F424" t="s">
        <v>9</v>
      </c>
    </row>
    <row r="425" spans="1:6" x14ac:dyDescent="0.25">
      <c r="A425" s="1">
        <v>45350</v>
      </c>
      <c r="B425">
        <v>2</v>
      </c>
      <c r="C425" t="s">
        <v>198</v>
      </c>
      <c r="D425">
        <v>2024</v>
      </c>
      <c r="E425">
        <v>3</v>
      </c>
      <c r="F425" t="s">
        <v>10</v>
      </c>
    </row>
    <row r="426" spans="1:6" x14ac:dyDescent="0.25">
      <c r="A426" s="1">
        <v>45351</v>
      </c>
      <c r="B426">
        <v>2</v>
      </c>
      <c r="C426" t="s">
        <v>198</v>
      </c>
      <c r="D426">
        <v>2024</v>
      </c>
      <c r="E426">
        <v>4</v>
      </c>
      <c r="F426" t="s">
        <v>11</v>
      </c>
    </row>
    <row r="427" spans="1:6" x14ac:dyDescent="0.25">
      <c r="A427" s="1">
        <v>45352</v>
      </c>
      <c r="B427">
        <v>3</v>
      </c>
      <c r="C427" t="s">
        <v>199</v>
      </c>
      <c r="D427">
        <v>2024</v>
      </c>
      <c r="E427">
        <v>5</v>
      </c>
      <c r="F427" t="s">
        <v>12</v>
      </c>
    </row>
    <row r="428" spans="1:6" x14ac:dyDescent="0.25">
      <c r="A428" s="1">
        <v>45353</v>
      </c>
      <c r="B428">
        <v>3</v>
      </c>
      <c r="C428" t="s">
        <v>199</v>
      </c>
      <c r="D428">
        <v>2024</v>
      </c>
      <c r="E428">
        <v>6</v>
      </c>
      <c r="F428" t="s">
        <v>13</v>
      </c>
    </row>
    <row r="429" spans="1:6" x14ac:dyDescent="0.25">
      <c r="A429" s="1">
        <v>45354</v>
      </c>
      <c r="B429">
        <v>3</v>
      </c>
      <c r="C429" t="s">
        <v>199</v>
      </c>
      <c r="D429">
        <v>2024</v>
      </c>
      <c r="E429">
        <v>7</v>
      </c>
      <c r="F429" t="s">
        <v>7</v>
      </c>
    </row>
    <row r="430" spans="1:6" x14ac:dyDescent="0.25">
      <c r="A430" s="1">
        <v>45355</v>
      </c>
      <c r="B430">
        <v>3</v>
      </c>
      <c r="C430" t="s">
        <v>199</v>
      </c>
      <c r="D430">
        <v>2024</v>
      </c>
      <c r="E430">
        <v>1</v>
      </c>
      <c r="F430" t="s">
        <v>8</v>
      </c>
    </row>
    <row r="431" spans="1:6" x14ac:dyDescent="0.25">
      <c r="A431" s="1">
        <v>45356</v>
      </c>
      <c r="B431">
        <v>3</v>
      </c>
      <c r="C431" t="s">
        <v>199</v>
      </c>
      <c r="D431">
        <v>2024</v>
      </c>
      <c r="E431">
        <v>2</v>
      </c>
      <c r="F431" t="s">
        <v>9</v>
      </c>
    </row>
    <row r="432" spans="1:6" x14ac:dyDescent="0.25">
      <c r="A432" s="1">
        <v>45357</v>
      </c>
      <c r="B432">
        <v>3</v>
      </c>
      <c r="C432" t="s">
        <v>199</v>
      </c>
      <c r="D432">
        <v>2024</v>
      </c>
      <c r="E432">
        <v>3</v>
      </c>
      <c r="F432" t="s">
        <v>10</v>
      </c>
    </row>
    <row r="433" spans="1:6" x14ac:dyDescent="0.25">
      <c r="A433" s="1">
        <v>45358</v>
      </c>
      <c r="B433">
        <v>3</v>
      </c>
      <c r="C433" t="s">
        <v>199</v>
      </c>
      <c r="D433">
        <v>2024</v>
      </c>
      <c r="E433">
        <v>4</v>
      </c>
      <c r="F433" t="s">
        <v>11</v>
      </c>
    </row>
    <row r="434" spans="1:6" x14ac:dyDescent="0.25">
      <c r="A434" s="1">
        <v>45359</v>
      </c>
      <c r="B434">
        <v>3</v>
      </c>
      <c r="C434" t="s">
        <v>199</v>
      </c>
      <c r="D434">
        <v>2024</v>
      </c>
      <c r="E434">
        <v>5</v>
      </c>
      <c r="F434" t="s">
        <v>12</v>
      </c>
    </row>
    <row r="435" spans="1:6" x14ac:dyDescent="0.25">
      <c r="A435" s="1">
        <v>45360</v>
      </c>
      <c r="B435">
        <v>3</v>
      </c>
      <c r="C435" t="s">
        <v>199</v>
      </c>
      <c r="D435">
        <v>2024</v>
      </c>
      <c r="E435">
        <v>6</v>
      </c>
      <c r="F435" t="s">
        <v>13</v>
      </c>
    </row>
    <row r="436" spans="1:6" x14ac:dyDescent="0.25">
      <c r="A436" s="1">
        <v>45361</v>
      </c>
      <c r="B436">
        <v>3</v>
      </c>
      <c r="C436" t="s">
        <v>199</v>
      </c>
      <c r="D436">
        <v>2024</v>
      </c>
      <c r="E436">
        <v>7</v>
      </c>
      <c r="F436" t="s">
        <v>7</v>
      </c>
    </row>
    <row r="437" spans="1:6" x14ac:dyDescent="0.25">
      <c r="A437" s="1">
        <v>45362</v>
      </c>
      <c r="B437">
        <v>3</v>
      </c>
      <c r="C437" t="s">
        <v>199</v>
      </c>
      <c r="D437">
        <v>2024</v>
      </c>
      <c r="E437">
        <v>1</v>
      </c>
      <c r="F437" t="s">
        <v>8</v>
      </c>
    </row>
    <row r="438" spans="1:6" x14ac:dyDescent="0.25">
      <c r="A438" s="1">
        <v>45363</v>
      </c>
      <c r="B438">
        <v>3</v>
      </c>
      <c r="C438" t="s">
        <v>199</v>
      </c>
      <c r="D438">
        <v>2024</v>
      </c>
      <c r="E438">
        <v>2</v>
      </c>
      <c r="F438" t="s">
        <v>9</v>
      </c>
    </row>
    <row r="439" spans="1:6" x14ac:dyDescent="0.25">
      <c r="A439" s="1">
        <v>45364</v>
      </c>
      <c r="B439">
        <v>3</v>
      </c>
      <c r="C439" t="s">
        <v>199</v>
      </c>
      <c r="D439">
        <v>2024</v>
      </c>
      <c r="E439">
        <v>3</v>
      </c>
      <c r="F439" t="s">
        <v>10</v>
      </c>
    </row>
    <row r="440" spans="1:6" x14ac:dyDescent="0.25">
      <c r="A440" s="1">
        <v>45365</v>
      </c>
      <c r="B440">
        <v>3</v>
      </c>
      <c r="C440" t="s">
        <v>199</v>
      </c>
      <c r="D440">
        <v>2024</v>
      </c>
      <c r="E440">
        <v>4</v>
      </c>
      <c r="F440" t="s">
        <v>11</v>
      </c>
    </row>
    <row r="441" spans="1:6" x14ac:dyDescent="0.25">
      <c r="A441" s="1">
        <v>45366</v>
      </c>
      <c r="B441">
        <v>3</v>
      </c>
      <c r="C441" t="s">
        <v>199</v>
      </c>
      <c r="D441">
        <v>2024</v>
      </c>
      <c r="E441">
        <v>5</v>
      </c>
      <c r="F441" t="s">
        <v>12</v>
      </c>
    </row>
    <row r="442" spans="1:6" x14ac:dyDescent="0.25">
      <c r="A442" s="1">
        <v>45367</v>
      </c>
      <c r="B442">
        <v>3</v>
      </c>
      <c r="C442" t="s">
        <v>199</v>
      </c>
      <c r="D442">
        <v>2024</v>
      </c>
      <c r="E442">
        <v>6</v>
      </c>
      <c r="F442" t="s">
        <v>13</v>
      </c>
    </row>
    <row r="443" spans="1:6" x14ac:dyDescent="0.25">
      <c r="A443" s="1">
        <v>45368</v>
      </c>
      <c r="B443">
        <v>3</v>
      </c>
      <c r="C443" t="s">
        <v>199</v>
      </c>
      <c r="D443">
        <v>2024</v>
      </c>
      <c r="E443">
        <v>7</v>
      </c>
      <c r="F443" t="s">
        <v>7</v>
      </c>
    </row>
    <row r="444" spans="1:6" x14ac:dyDescent="0.25">
      <c r="A444" s="1">
        <v>45369</v>
      </c>
      <c r="B444">
        <v>3</v>
      </c>
      <c r="C444" t="s">
        <v>199</v>
      </c>
      <c r="D444">
        <v>2024</v>
      </c>
      <c r="E444">
        <v>1</v>
      </c>
      <c r="F444" t="s">
        <v>8</v>
      </c>
    </row>
    <row r="445" spans="1:6" x14ac:dyDescent="0.25">
      <c r="A445" s="1">
        <v>45370</v>
      </c>
      <c r="B445">
        <v>3</v>
      </c>
      <c r="C445" t="s">
        <v>199</v>
      </c>
      <c r="D445">
        <v>2024</v>
      </c>
      <c r="E445">
        <v>2</v>
      </c>
      <c r="F445" t="s">
        <v>9</v>
      </c>
    </row>
    <row r="446" spans="1:6" x14ac:dyDescent="0.25">
      <c r="A446" s="1">
        <v>45371</v>
      </c>
      <c r="B446">
        <v>3</v>
      </c>
      <c r="C446" t="s">
        <v>199</v>
      </c>
      <c r="D446">
        <v>2024</v>
      </c>
      <c r="E446">
        <v>3</v>
      </c>
      <c r="F446" t="s">
        <v>10</v>
      </c>
    </row>
    <row r="447" spans="1:6" x14ac:dyDescent="0.25">
      <c r="A447" s="1">
        <v>45372</v>
      </c>
      <c r="B447">
        <v>3</v>
      </c>
      <c r="C447" t="s">
        <v>199</v>
      </c>
      <c r="D447">
        <v>2024</v>
      </c>
      <c r="E447">
        <v>4</v>
      </c>
      <c r="F447" t="s">
        <v>11</v>
      </c>
    </row>
    <row r="448" spans="1:6" x14ac:dyDescent="0.25">
      <c r="A448" s="1">
        <v>45373</v>
      </c>
      <c r="B448">
        <v>3</v>
      </c>
      <c r="C448" t="s">
        <v>199</v>
      </c>
      <c r="D448">
        <v>2024</v>
      </c>
      <c r="E448">
        <v>5</v>
      </c>
      <c r="F448" t="s">
        <v>12</v>
      </c>
    </row>
    <row r="449" spans="1:6" x14ac:dyDescent="0.25">
      <c r="A449" s="1">
        <v>45374</v>
      </c>
      <c r="B449">
        <v>3</v>
      </c>
      <c r="C449" t="s">
        <v>199</v>
      </c>
      <c r="D449">
        <v>2024</v>
      </c>
      <c r="E449">
        <v>6</v>
      </c>
      <c r="F449" t="s">
        <v>13</v>
      </c>
    </row>
    <row r="450" spans="1:6" x14ac:dyDescent="0.25">
      <c r="A450" s="1">
        <v>45375</v>
      </c>
      <c r="B450">
        <v>3</v>
      </c>
      <c r="C450" t="s">
        <v>199</v>
      </c>
      <c r="D450">
        <v>2024</v>
      </c>
      <c r="E450">
        <v>7</v>
      </c>
      <c r="F450" t="s">
        <v>7</v>
      </c>
    </row>
    <row r="451" spans="1:6" x14ac:dyDescent="0.25">
      <c r="A451" s="1">
        <v>45376</v>
      </c>
      <c r="B451">
        <v>3</v>
      </c>
      <c r="C451" t="s">
        <v>199</v>
      </c>
      <c r="D451">
        <v>2024</v>
      </c>
      <c r="E451">
        <v>1</v>
      </c>
      <c r="F451" t="s">
        <v>8</v>
      </c>
    </row>
    <row r="452" spans="1:6" x14ac:dyDescent="0.25">
      <c r="A452" s="1">
        <v>45377</v>
      </c>
      <c r="B452">
        <v>3</v>
      </c>
      <c r="C452" t="s">
        <v>199</v>
      </c>
      <c r="D452">
        <v>2024</v>
      </c>
      <c r="E452">
        <v>2</v>
      </c>
      <c r="F452" t="s">
        <v>9</v>
      </c>
    </row>
    <row r="453" spans="1:6" x14ac:dyDescent="0.25">
      <c r="A453" s="1">
        <v>45378</v>
      </c>
      <c r="B453">
        <v>3</v>
      </c>
      <c r="C453" t="s">
        <v>199</v>
      </c>
      <c r="D453">
        <v>2024</v>
      </c>
      <c r="E453">
        <v>3</v>
      </c>
      <c r="F453" t="s">
        <v>10</v>
      </c>
    </row>
    <row r="454" spans="1:6" x14ac:dyDescent="0.25">
      <c r="A454" s="1">
        <v>45379</v>
      </c>
      <c r="B454">
        <v>3</v>
      </c>
      <c r="C454" t="s">
        <v>199</v>
      </c>
      <c r="D454">
        <v>2024</v>
      </c>
      <c r="E454">
        <v>4</v>
      </c>
      <c r="F454" t="s">
        <v>11</v>
      </c>
    </row>
    <row r="455" spans="1:6" x14ac:dyDescent="0.25">
      <c r="A455" s="1">
        <v>45380</v>
      </c>
      <c r="B455">
        <v>3</v>
      </c>
      <c r="C455" t="s">
        <v>199</v>
      </c>
      <c r="D455">
        <v>2024</v>
      </c>
      <c r="E455">
        <v>5</v>
      </c>
      <c r="F455" t="s">
        <v>12</v>
      </c>
    </row>
    <row r="456" spans="1:6" x14ac:dyDescent="0.25">
      <c r="A456" s="1">
        <v>45381</v>
      </c>
      <c r="B456">
        <v>3</v>
      </c>
      <c r="C456" t="s">
        <v>199</v>
      </c>
      <c r="D456">
        <v>2024</v>
      </c>
      <c r="E456">
        <v>6</v>
      </c>
      <c r="F456" t="s">
        <v>13</v>
      </c>
    </row>
    <row r="457" spans="1:6" x14ac:dyDescent="0.25">
      <c r="A457" s="1">
        <v>45382</v>
      </c>
      <c r="B457">
        <v>3</v>
      </c>
      <c r="C457" t="s">
        <v>199</v>
      </c>
      <c r="D457">
        <v>2024</v>
      </c>
      <c r="E457">
        <v>7</v>
      </c>
      <c r="F457" t="s">
        <v>7</v>
      </c>
    </row>
    <row r="458" spans="1:6" x14ac:dyDescent="0.25">
      <c r="A458" s="1">
        <v>45383</v>
      </c>
      <c r="B458">
        <v>4</v>
      </c>
      <c r="C458" t="s">
        <v>200</v>
      </c>
      <c r="D458">
        <v>2024</v>
      </c>
      <c r="E458">
        <v>1</v>
      </c>
      <c r="F458" t="s">
        <v>8</v>
      </c>
    </row>
    <row r="459" spans="1:6" x14ac:dyDescent="0.25">
      <c r="A459" s="1">
        <v>45384</v>
      </c>
      <c r="B459">
        <v>4</v>
      </c>
      <c r="C459" t="s">
        <v>200</v>
      </c>
      <c r="D459">
        <v>2024</v>
      </c>
      <c r="E459">
        <v>2</v>
      </c>
      <c r="F459" t="s">
        <v>9</v>
      </c>
    </row>
    <row r="460" spans="1:6" x14ac:dyDescent="0.25">
      <c r="A460" s="1">
        <v>45385</v>
      </c>
      <c r="B460">
        <v>4</v>
      </c>
      <c r="C460" t="s">
        <v>200</v>
      </c>
      <c r="D460">
        <v>2024</v>
      </c>
      <c r="E460">
        <v>3</v>
      </c>
      <c r="F460" t="s">
        <v>10</v>
      </c>
    </row>
    <row r="461" spans="1:6" x14ac:dyDescent="0.25">
      <c r="A461" s="1">
        <v>45386</v>
      </c>
      <c r="B461">
        <v>4</v>
      </c>
      <c r="C461" t="s">
        <v>200</v>
      </c>
      <c r="D461">
        <v>2024</v>
      </c>
      <c r="E461">
        <v>4</v>
      </c>
      <c r="F461" t="s">
        <v>11</v>
      </c>
    </row>
    <row r="462" spans="1:6" x14ac:dyDescent="0.25">
      <c r="A462" s="1">
        <v>45387</v>
      </c>
      <c r="B462">
        <v>4</v>
      </c>
      <c r="C462" t="s">
        <v>200</v>
      </c>
      <c r="D462">
        <v>2024</v>
      </c>
      <c r="E462">
        <v>5</v>
      </c>
      <c r="F462" t="s">
        <v>12</v>
      </c>
    </row>
    <row r="463" spans="1:6" x14ac:dyDescent="0.25">
      <c r="A463" s="1">
        <v>45388</v>
      </c>
      <c r="B463">
        <v>4</v>
      </c>
      <c r="C463" t="s">
        <v>200</v>
      </c>
      <c r="D463">
        <v>2024</v>
      </c>
      <c r="E463">
        <v>6</v>
      </c>
      <c r="F463" t="s">
        <v>13</v>
      </c>
    </row>
    <row r="464" spans="1:6" x14ac:dyDescent="0.25">
      <c r="A464" s="1">
        <v>45389</v>
      </c>
      <c r="B464">
        <v>4</v>
      </c>
      <c r="C464" t="s">
        <v>200</v>
      </c>
      <c r="D464">
        <v>2024</v>
      </c>
      <c r="E464">
        <v>7</v>
      </c>
      <c r="F464" t="s">
        <v>7</v>
      </c>
    </row>
    <row r="465" spans="1:6" x14ac:dyDescent="0.25">
      <c r="A465" s="1">
        <v>45390</v>
      </c>
      <c r="B465">
        <v>4</v>
      </c>
      <c r="C465" t="s">
        <v>200</v>
      </c>
      <c r="D465">
        <v>2024</v>
      </c>
      <c r="E465">
        <v>1</v>
      </c>
      <c r="F465" t="s">
        <v>8</v>
      </c>
    </row>
    <row r="466" spans="1:6" x14ac:dyDescent="0.25">
      <c r="A466" s="1">
        <v>45391</v>
      </c>
      <c r="B466">
        <v>4</v>
      </c>
      <c r="C466" t="s">
        <v>200</v>
      </c>
      <c r="D466">
        <v>2024</v>
      </c>
      <c r="E466">
        <v>2</v>
      </c>
      <c r="F466" t="s">
        <v>9</v>
      </c>
    </row>
    <row r="467" spans="1:6" x14ac:dyDescent="0.25">
      <c r="A467" s="1">
        <v>45392</v>
      </c>
      <c r="B467">
        <v>4</v>
      </c>
      <c r="C467" t="s">
        <v>200</v>
      </c>
      <c r="D467">
        <v>2024</v>
      </c>
      <c r="E467">
        <v>3</v>
      </c>
      <c r="F467" t="s">
        <v>10</v>
      </c>
    </row>
    <row r="468" spans="1:6" x14ac:dyDescent="0.25">
      <c r="A468" s="1">
        <v>45393</v>
      </c>
      <c r="B468">
        <v>4</v>
      </c>
      <c r="C468" t="s">
        <v>200</v>
      </c>
      <c r="D468">
        <v>2024</v>
      </c>
      <c r="E468">
        <v>4</v>
      </c>
      <c r="F468" t="s">
        <v>11</v>
      </c>
    </row>
    <row r="469" spans="1:6" x14ac:dyDescent="0.25">
      <c r="A469" s="1">
        <v>45394</v>
      </c>
      <c r="B469">
        <v>4</v>
      </c>
      <c r="C469" t="s">
        <v>200</v>
      </c>
      <c r="D469">
        <v>2024</v>
      </c>
      <c r="E469">
        <v>5</v>
      </c>
      <c r="F469" t="s">
        <v>12</v>
      </c>
    </row>
    <row r="470" spans="1:6" x14ac:dyDescent="0.25">
      <c r="A470" s="1">
        <v>45395</v>
      </c>
      <c r="B470">
        <v>4</v>
      </c>
      <c r="C470" t="s">
        <v>200</v>
      </c>
      <c r="D470">
        <v>2024</v>
      </c>
      <c r="E470">
        <v>6</v>
      </c>
      <c r="F470" t="s">
        <v>13</v>
      </c>
    </row>
    <row r="471" spans="1:6" x14ac:dyDescent="0.25">
      <c r="A471" s="1">
        <v>45396</v>
      </c>
      <c r="B471">
        <v>4</v>
      </c>
      <c r="C471" t="s">
        <v>200</v>
      </c>
      <c r="D471">
        <v>2024</v>
      </c>
      <c r="E471">
        <v>7</v>
      </c>
      <c r="F471" t="s">
        <v>7</v>
      </c>
    </row>
    <row r="472" spans="1:6" x14ac:dyDescent="0.25">
      <c r="A472" s="1">
        <v>45397</v>
      </c>
      <c r="B472">
        <v>4</v>
      </c>
      <c r="C472" t="s">
        <v>200</v>
      </c>
      <c r="D472">
        <v>2024</v>
      </c>
      <c r="E472">
        <v>1</v>
      </c>
      <c r="F472" t="s">
        <v>8</v>
      </c>
    </row>
    <row r="473" spans="1:6" x14ac:dyDescent="0.25">
      <c r="A473" s="1">
        <v>45398</v>
      </c>
      <c r="B473">
        <v>4</v>
      </c>
      <c r="C473" t="s">
        <v>200</v>
      </c>
      <c r="D473">
        <v>2024</v>
      </c>
      <c r="E473">
        <v>2</v>
      </c>
      <c r="F473" t="s">
        <v>9</v>
      </c>
    </row>
    <row r="474" spans="1:6" x14ac:dyDescent="0.25">
      <c r="A474" s="1">
        <v>45399</v>
      </c>
      <c r="B474">
        <v>4</v>
      </c>
      <c r="C474" t="s">
        <v>200</v>
      </c>
      <c r="D474">
        <v>2024</v>
      </c>
      <c r="E474">
        <v>3</v>
      </c>
      <c r="F474" t="s">
        <v>10</v>
      </c>
    </row>
    <row r="475" spans="1:6" x14ac:dyDescent="0.25">
      <c r="A475" s="1">
        <v>45400</v>
      </c>
      <c r="B475">
        <v>4</v>
      </c>
      <c r="C475" t="s">
        <v>200</v>
      </c>
      <c r="D475">
        <v>2024</v>
      </c>
      <c r="E475">
        <v>4</v>
      </c>
      <c r="F475" t="s">
        <v>11</v>
      </c>
    </row>
    <row r="476" spans="1:6" x14ac:dyDescent="0.25">
      <c r="A476" s="1">
        <v>45401</v>
      </c>
      <c r="B476">
        <v>4</v>
      </c>
      <c r="C476" t="s">
        <v>200</v>
      </c>
      <c r="D476">
        <v>2024</v>
      </c>
      <c r="E476">
        <v>5</v>
      </c>
      <c r="F476" t="s">
        <v>12</v>
      </c>
    </row>
    <row r="477" spans="1:6" x14ac:dyDescent="0.25">
      <c r="A477" s="1">
        <v>45402</v>
      </c>
      <c r="B477">
        <v>4</v>
      </c>
      <c r="C477" t="s">
        <v>200</v>
      </c>
      <c r="D477">
        <v>2024</v>
      </c>
      <c r="E477">
        <v>6</v>
      </c>
      <c r="F477" t="s">
        <v>13</v>
      </c>
    </row>
    <row r="478" spans="1:6" x14ac:dyDescent="0.25">
      <c r="A478" s="1">
        <v>45403</v>
      </c>
      <c r="B478">
        <v>4</v>
      </c>
      <c r="C478" t="s">
        <v>200</v>
      </c>
      <c r="D478">
        <v>2024</v>
      </c>
      <c r="E478">
        <v>7</v>
      </c>
      <c r="F478" t="s">
        <v>7</v>
      </c>
    </row>
    <row r="479" spans="1:6" x14ac:dyDescent="0.25">
      <c r="A479" s="1">
        <v>45404</v>
      </c>
      <c r="B479">
        <v>4</v>
      </c>
      <c r="C479" t="s">
        <v>200</v>
      </c>
      <c r="D479">
        <v>2024</v>
      </c>
      <c r="E479">
        <v>1</v>
      </c>
      <c r="F479" t="s">
        <v>8</v>
      </c>
    </row>
    <row r="480" spans="1:6" x14ac:dyDescent="0.25">
      <c r="A480" s="1">
        <v>45405</v>
      </c>
      <c r="B480">
        <v>4</v>
      </c>
      <c r="C480" t="s">
        <v>200</v>
      </c>
      <c r="D480">
        <v>2024</v>
      </c>
      <c r="E480">
        <v>2</v>
      </c>
      <c r="F480" t="s">
        <v>9</v>
      </c>
    </row>
    <row r="481" spans="1:6" x14ac:dyDescent="0.25">
      <c r="A481" s="1">
        <v>45406</v>
      </c>
      <c r="B481">
        <v>4</v>
      </c>
      <c r="C481" t="s">
        <v>200</v>
      </c>
      <c r="D481">
        <v>2024</v>
      </c>
      <c r="E481">
        <v>3</v>
      </c>
      <c r="F481" t="s">
        <v>10</v>
      </c>
    </row>
    <row r="482" spans="1:6" x14ac:dyDescent="0.25">
      <c r="A482" s="1">
        <v>45407</v>
      </c>
      <c r="B482">
        <v>4</v>
      </c>
      <c r="C482" t="s">
        <v>200</v>
      </c>
      <c r="D482">
        <v>2024</v>
      </c>
      <c r="E482">
        <v>4</v>
      </c>
      <c r="F482" t="s">
        <v>11</v>
      </c>
    </row>
    <row r="483" spans="1:6" x14ac:dyDescent="0.25">
      <c r="A483" s="1">
        <v>45408</v>
      </c>
      <c r="B483">
        <v>4</v>
      </c>
      <c r="C483" t="s">
        <v>200</v>
      </c>
      <c r="D483">
        <v>2024</v>
      </c>
      <c r="E483">
        <v>5</v>
      </c>
      <c r="F483" t="s">
        <v>12</v>
      </c>
    </row>
    <row r="484" spans="1:6" x14ac:dyDescent="0.25">
      <c r="A484" s="1">
        <v>45409</v>
      </c>
      <c r="B484">
        <v>4</v>
      </c>
      <c r="C484" t="s">
        <v>200</v>
      </c>
      <c r="D484">
        <v>2024</v>
      </c>
      <c r="E484">
        <v>6</v>
      </c>
      <c r="F484" t="s">
        <v>13</v>
      </c>
    </row>
    <row r="485" spans="1:6" x14ac:dyDescent="0.25">
      <c r="A485" s="1">
        <v>45410</v>
      </c>
      <c r="B485">
        <v>4</v>
      </c>
      <c r="C485" t="s">
        <v>200</v>
      </c>
      <c r="D485">
        <v>2024</v>
      </c>
      <c r="E485">
        <v>7</v>
      </c>
      <c r="F485" t="s">
        <v>7</v>
      </c>
    </row>
    <row r="486" spans="1:6" x14ac:dyDescent="0.25">
      <c r="A486" s="1">
        <v>45411</v>
      </c>
      <c r="B486">
        <v>4</v>
      </c>
      <c r="C486" t="s">
        <v>200</v>
      </c>
      <c r="D486">
        <v>2024</v>
      </c>
      <c r="E486">
        <v>1</v>
      </c>
      <c r="F486" t="s">
        <v>8</v>
      </c>
    </row>
    <row r="487" spans="1:6" x14ac:dyDescent="0.25">
      <c r="A487" s="1">
        <v>45412</v>
      </c>
      <c r="B487">
        <v>4</v>
      </c>
      <c r="C487" t="s">
        <v>200</v>
      </c>
      <c r="D487">
        <v>2024</v>
      </c>
      <c r="E487">
        <v>2</v>
      </c>
      <c r="F487" t="s">
        <v>9</v>
      </c>
    </row>
    <row r="488" spans="1:6" x14ac:dyDescent="0.25">
      <c r="A488" s="1">
        <v>45413</v>
      </c>
      <c r="B488">
        <v>5</v>
      </c>
      <c r="C488" t="s">
        <v>201</v>
      </c>
      <c r="D488">
        <v>2024</v>
      </c>
      <c r="E488">
        <v>3</v>
      </c>
      <c r="F488" t="s">
        <v>10</v>
      </c>
    </row>
    <row r="489" spans="1:6" x14ac:dyDescent="0.25">
      <c r="A489" s="1">
        <v>45414</v>
      </c>
      <c r="B489">
        <v>5</v>
      </c>
      <c r="C489" t="s">
        <v>201</v>
      </c>
      <c r="D489">
        <v>2024</v>
      </c>
      <c r="E489">
        <v>4</v>
      </c>
      <c r="F489" t="s">
        <v>11</v>
      </c>
    </row>
    <row r="490" spans="1:6" x14ac:dyDescent="0.25">
      <c r="A490" s="1">
        <v>45415</v>
      </c>
      <c r="B490">
        <v>5</v>
      </c>
      <c r="C490" t="s">
        <v>201</v>
      </c>
      <c r="D490">
        <v>2024</v>
      </c>
      <c r="E490">
        <v>5</v>
      </c>
      <c r="F490" t="s">
        <v>12</v>
      </c>
    </row>
    <row r="491" spans="1:6" x14ac:dyDescent="0.25">
      <c r="A491" s="1">
        <v>45416</v>
      </c>
      <c r="B491">
        <v>5</v>
      </c>
      <c r="C491" t="s">
        <v>201</v>
      </c>
      <c r="D491">
        <v>2024</v>
      </c>
      <c r="E491">
        <v>6</v>
      </c>
      <c r="F491" t="s">
        <v>13</v>
      </c>
    </row>
    <row r="492" spans="1:6" x14ac:dyDescent="0.25">
      <c r="A492" s="1">
        <v>45417</v>
      </c>
      <c r="B492">
        <v>5</v>
      </c>
      <c r="C492" t="s">
        <v>201</v>
      </c>
      <c r="D492">
        <v>2024</v>
      </c>
      <c r="E492">
        <v>7</v>
      </c>
      <c r="F492" t="s">
        <v>7</v>
      </c>
    </row>
    <row r="493" spans="1:6" x14ac:dyDescent="0.25">
      <c r="A493" s="1">
        <v>45418</v>
      </c>
      <c r="B493">
        <v>5</v>
      </c>
      <c r="C493" t="s">
        <v>201</v>
      </c>
      <c r="D493">
        <v>2024</v>
      </c>
      <c r="E493">
        <v>1</v>
      </c>
      <c r="F493" t="s">
        <v>8</v>
      </c>
    </row>
    <row r="494" spans="1:6" x14ac:dyDescent="0.25">
      <c r="A494" s="1">
        <v>45419</v>
      </c>
      <c r="B494">
        <v>5</v>
      </c>
      <c r="C494" t="s">
        <v>201</v>
      </c>
      <c r="D494">
        <v>2024</v>
      </c>
      <c r="E494">
        <v>2</v>
      </c>
      <c r="F494" t="s">
        <v>9</v>
      </c>
    </row>
    <row r="495" spans="1:6" x14ac:dyDescent="0.25">
      <c r="A495" s="1">
        <v>45420</v>
      </c>
      <c r="B495">
        <v>5</v>
      </c>
      <c r="C495" t="s">
        <v>201</v>
      </c>
      <c r="D495">
        <v>2024</v>
      </c>
      <c r="E495">
        <v>3</v>
      </c>
      <c r="F495" t="s">
        <v>10</v>
      </c>
    </row>
    <row r="496" spans="1:6" x14ac:dyDescent="0.25">
      <c r="A496" s="1">
        <v>45421</v>
      </c>
      <c r="B496">
        <v>5</v>
      </c>
      <c r="C496" t="s">
        <v>201</v>
      </c>
      <c r="D496">
        <v>2024</v>
      </c>
      <c r="E496">
        <v>4</v>
      </c>
      <c r="F496" t="s">
        <v>11</v>
      </c>
    </row>
    <row r="497" spans="1:6" x14ac:dyDescent="0.25">
      <c r="A497" s="1">
        <v>45422</v>
      </c>
      <c r="B497">
        <v>5</v>
      </c>
      <c r="C497" t="s">
        <v>201</v>
      </c>
      <c r="D497">
        <v>2024</v>
      </c>
      <c r="E497">
        <v>5</v>
      </c>
      <c r="F497" t="s">
        <v>12</v>
      </c>
    </row>
    <row r="498" spans="1:6" x14ac:dyDescent="0.25">
      <c r="A498" s="1">
        <v>45423</v>
      </c>
      <c r="B498">
        <v>5</v>
      </c>
      <c r="C498" t="s">
        <v>201</v>
      </c>
      <c r="D498">
        <v>2024</v>
      </c>
      <c r="E498">
        <v>6</v>
      </c>
      <c r="F498" t="s">
        <v>13</v>
      </c>
    </row>
    <row r="499" spans="1:6" x14ac:dyDescent="0.25">
      <c r="A499" s="1">
        <v>45424</v>
      </c>
      <c r="B499">
        <v>5</v>
      </c>
      <c r="C499" t="s">
        <v>201</v>
      </c>
      <c r="D499">
        <v>2024</v>
      </c>
      <c r="E499">
        <v>7</v>
      </c>
      <c r="F499" t="s">
        <v>7</v>
      </c>
    </row>
    <row r="500" spans="1:6" x14ac:dyDescent="0.25">
      <c r="A500" s="1">
        <v>45425</v>
      </c>
      <c r="B500">
        <v>5</v>
      </c>
      <c r="C500" t="s">
        <v>201</v>
      </c>
      <c r="D500">
        <v>2024</v>
      </c>
      <c r="E500">
        <v>1</v>
      </c>
      <c r="F500" t="s">
        <v>8</v>
      </c>
    </row>
    <row r="501" spans="1:6" x14ac:dyDescent="0.25">
      <c r="A501" s="1">
        <v>45426</v>
      </c>
      <c r="B501">
        <v>5</v>
      </c>
      <c r="C501" t="s">
        <v>201</v>
      </c>
      <c r="D501">
        <v>2024</v>
      </c>
      <c r="E501">
        <v>2</v>
      </c>
      <c r="F501" t="s">
        <v>9</v>
      </c>
    </row>
    <row r="502" spans="1:6" x14ac:dyDescent="0.25">
      <c r="A502" s="1">
        <v>45427</v>
      </c>
      <c r="B502">
        <v>5</v>
      </c>
      <c r="C502" t="s">
        <v>201</v>
      </c>
      <c r="D502">
        <v>2024</v>
      </c>
      <c r="E502">
        <v>3</v>
      </c>
      <c r="F502" t="s">
        <v>10</v>
      </c>
    </row>
    <row r="503" spans="1:6" x14ac:dyDescent="0.25">
      <c r="A503" s="1">
        <v>45428</v>
      </c>
      <c r="B503">
        <v>5</v>
      </c>
      <c r="C503" t="s">
        <v>201</v>
      </c>
      <c r="D503">
        <v>2024</v>
      </c>
      <c r="E503">
        <v>4</v>
      </c>
      <c r="F503" t="s">
        <v>11</v>
      </c>
    </row>
    <row r="504" spans="1:6" x14ac:dyDescent="0.25">
      <c r="A504" s="1">
        <v>45429</v>
      </c>
      <c r="B504">
        <v>5</v>
      </c>
      <c r="C504" t="s">
        <v>201</v>
      </c>
      <c r="D504">
        <v>2024</v>
      </c>
      <c r="E504">
        <v>5</v>
      </c>
      <c r="F504" t="s">
        <v>12</v>
      </c>
    </row>
    <row r="505" spans="1:6" x14ac:dyDescent="0.25">
      <c r="A505" s="1">
        <v>45430</v>
      </c>
      <c r="B505">
        <v>5</v>
      </c>
      <c r="C505" t="s">
        <v>201</v>
      </c>
      <c r="D505">
        <v>2024</v>
      </c>
      <c r="E505">
        <v>6</v>
      </c>
      <c r="F505" t="s">
        <v>13</v>
      </c>
    </row>
    <row r="506" spans="1:6" x14ac:dyDescent="0.25">
      <c r="A506" s="1">
        <v>45431</v>
      </c>
      <c r="B506">
        <v>5</v>
      </c>
      <c r="C506" t="s">
        <v>201</v>
      </c>
      <c r="D506">
        <v>2024</v>
      </c>
      <c r="E506">
        <v>7</v>
      </c>
      <c r="F506" t="s">
        <v>7</v>
      </c>
    </row>
    <row r="507" spans="1:6" x14ac:dyDescent="0.25">
      <c r="A507" s="1">
        <v>45432</v>
      </c>
      <c r="B507">
        <v>5</v>
      </c>
      <c r="C507" t="s">
        <v>201</v>
      </c>
      <c r="D507">
        <v>2024</v>
      </c>
      <c r="E507">
        <v>1</v>
      </c>
      <c r="F507" t="s">
        <v>8</v>
      </c>
    </row>
    <row r="508" spans="1:6" x14ac:dyDescent="0.25">
      <c r="A508" s="1">
        <v>45433</v>
      </c>
      <c r="B508">
        <v>5</v>
      </c>
      <c r="C508" t="s">
        <v>201</v>
      </c>
      <c r="D508">
        <v>2024</v>
      </c>
      <c r="E508">
        <v>2</v>
      </c>
      <c r="F508" t="s">
        <v>9</v>
      </c>
    </row>
    <row r="509" spans="1:6" x14ac:dyDescent="0.25">
      <c r="A509" s="1">
        <v>45434</v>
      </c>
      <c r="B509">
        <v>5</v>
      </c>
      <c r="C509" t="s">
        <v>201</v>
      </c>
      <c r="D509">
        <v>2024</v>
      </c>
      <c r="E509">
        <v>3</v>
      </c>
      <c r="F509" t="s">
        <v>10</v>
      </c>
    </row>
    <row r="510" spans="1:6" x14ac:dyDescent="0.25">
      <c r="A510" s="1">
        <v>45435</v>
      </c>
      <c r="B510">
        <v>5</v>
      </c>
      <c r="C510" t="s">
        <v>201</v>
      </c>
      <c r="D510">
        <v>2024</v>
      </c>
      <c r="E510">
        <v>4</v>
      </c>
      <c r="F510" t="s">
        <v>11</v>
      </c>
    </row>
    <row r="511" spans="1:6" x14ac:dyDescent="0.25">
      <c r="A511" s="1">
        <v>45436</v>
      </c>
      <c r="B511">
        <v>5</v>
      </c>
      <c r="C511" t="s">
        <v>201</v>
      </c>
      <c r="D511">
        <v>2024</v>
      </c>
      <c r="E511">
        <v>5</v>
      </c>
      <c r="F511" t="s">
        <v>12</v>
      </c>
    </row>
    <row r="512" spans="1:6" x14ac:dyDescent="0.25">
      <c r="A512" s="1">
        <v>45437</v>
      </c>
      <c r="B512">
        <v>5</v>
      </c>
      <c r="C512" t="s">
        <v>201</v>
      </c>
      <c r="D512">
        <v>2024</v>
      </c>
      <c r="E512">
        <v>6</v>
      </c>
      <c r="F512" t="s">
        <v>13</v>
      </c>
    </row>
    <row r="513" spans="1:6" x14ac:dyDescent="0.25">
      <c r="A513" s="1">
        <v>45438</v>
      </c>
      <c r="B513">
        <v>5</v>
      </c>
      <c r="C513" t="s">
        <v>201</v>
      </c>
      <c r="D513">
        <v>2024</v>
      </c>
      <c r="E513">
        <v>7</v>
      </c>
      <c r="F513" t="s">
        <v>7</v>
      </c>
    </row>
    <row r="514" spans="1:6" x14ac:dyDescent="0.25">
      <c r="A514" s="1">
        <v>45439</v>
      </c>
      <c r="B514">
        <v>5</v>
      </c>
      <c r="C514" t="s">
        <v>201</v>
      </c>
      <c r="D514">
        <v>2024</v>
      </c>
      <c r="E514">
        <v>1</v>
      </c>
      <c r="F514" t="s">
        <v>8</v>
      </c>
    </row>
    <row r="515" spans="1:6" x14ac:dyDescent="0.25">
      <c r="A515" s="1">
        <v>45440</v>
      </c>
      <c r="B515">
        <v>5</v>
      </c>
      <c r="C515" t="s">
        <v>201</v>
      </c>
      <c r="D515">
        <v>2024</v>
      </c>
      <c r="E515">
        <v>2</v>
      </c>
      <c r="F515" t="s">
        <v>9</v>
      </c>
    </row>
    <row r="516" spans="1:6" x14ac:dyDescent="0.25">
      <c r="A516" s="1">
        <v>45441</v>
      </c>
      <c r="B516">
        <v>5</v>
      </c>
      <c r="C516" t="s">
        <v>201</v>
      </c>
      <c r="D516">
        <v>2024</v>
      </c>
      <c r="E516">
        <v>3</v>
      </c>
      <c r="F516" t="s">
        <v>10</v>
      </c>
    </row>
    <row r="517" spans="1:6" x14ac:dyDescent="0.25">
      <c r="A517" s="1">
        <v>45442</v>
      </c>
      <c r="B517">
        <v>5</v>
      </c>
      <c r="C517" t="s">
        <v>201</v>
      </c>
      <c r="D517">
        <v>2024</v>
      </c>
      <c r="E517">
        <v>4</v>
      </c>
      <c r="F517" t="s">
        <v>11</v>
      </c>
    </row>
    <row r="518" spans="1:6" x14ac:dyDescent="0.25">
      <c r="A518" s="1">
        <v>45443</v>
      </c>
      <c r="B518">
        <v>5</v>
      </c>
      <c r="C518" t="s">
        <v>201</v>
      </c>
      <c r="D518">
        <v>2024</v>
      </c>
      <c r="E518">
        <v>5</v>
      </c>
      <c r="F518" t="s">
        <v>12</v>
      </c>
    </row>
    <row r="519" spans="1:6" x14ac:dyDescent="0.25">
      <c r="A519" s="1">
        <v>45444</v>
      </c>
      <c r="B519">
        <v>6</v>
      </c>
      <c r="C519" t="s">
        <v>202</v>
      </c>
      <c r="D519">
        <v>2024</v>
      </c>
      <c r="E519">
        <v>6</v>
      </c>
      <c r="F519" t="s">
        <v>13</v>
      </c>
    </row>
    <row r="520" spans="1:6" x14ac:dyDescent="0.25">
      <c r="A520" s="1">
        <v>45445</v>
      </c>
      <c r="B520">
        <v>6</v>
      </c>
      <c r="C520" t="s">
        <v>202</v>
      </c>
      <c r="D520">
        <v>2024</v>
      </c>
      <c r="E520">
        <v>7</v>
      </c>
      <c r="F520" t="s">
        <v>7</v>
      </c>
    </row>
    <row r="521" spans="1:6" x14ac:dyDescent="0.25">
      <c r="A521" s="1">
        <v>45446</v>
      </c>
      <c r="B521">
        <v>6</v>
      </c>
      <c r="C521" t="s">
        <v>202</v>
      </c>
      <c r="D521">
        <v>2024</v>
      </c>
      <c r="E521">
        <v>1</v>
      </c>
      <c r="F521" t="s">
        <v>8</v>
      </c>
    </row>
    <row r="522" spans="1:6" x14ac:dyDescent="0.25">
      <c r="A522" s="1">
        <v>45447</v>
      </c>
      <c r="B522">
        <v>6</v>
      </c>
      <c r="C522" t="s">
        <v>202</v>
      </c>
      <c r="D522">
        <v>2024</v>
      </c>
      <c r="E522">
        <v>2</v>
      </c>
      <c r="F522" t="s">
        <v>9</v>
      </c>
    </row>
    <row r="523" spans="1:6" x14ac:dyDescent="0.25">
      <c r="A523" s="1">
        <v>45448</v>
      </c>
      <c r="B523">
        <v>6</v>
      </c>
      <c r="C523" t="s">
        <v>202</v>
      </c>
      <c r="D523">
        <v>2024</v>
      </c>
      <c r="E523">
        <v>3</v>
      </c>
      <c r="F523" t="s">
        <v>10</v>
      </c>
    </row>
    <row r="524" spans="1:6" x14ac:dyDescent="0.25">
      <c r="A524" s="1">
        <v>45449</v>
      </c>
      <c r="B524">
        <v>6</v>
      </c>
      <c r="C524" t="s">
        <v>202</v>
      </c>
      <c r="D524">
        <v>2024</v>
      </c>
      <c r="E524">
        <v>4</v>
      </c>
      <c r="F524" t="s">
        <v>11</v>
      </c>
    </row>
    <row r="525" spans="1:6" x14ac:dyDescent="0.25">
      <c r="A525" s="1">
        <v>45450</v>
      </c>
      <c r="B525">
        <v>6</v>
      </c>
      <c r="C525" t="s">
        <v>202</v>
      </c>
      <c r="D525">
        <v>2024</v>
      </c>
      <c r="E525">
        <v>5</v>
      </c>
      <c r="F525" t="s">
        <v>12</v>
      </c>
    </row>
    <row r="526" spans="1:6" x14ac:dyDescent="0.25">
      <c r="A526" s="1">
        <v>45451</v>
      </c>
      <c r="B526">
        <v>6</v>
      </c>
      <c r="C526" t="s">
        <v>202</v>
      </c>
      <c r="D526">
        <v>2024</v>
      </c>
      <c r="E526">
        <v>6</v>
      </c>
      <c r="F526" t="s">
        <v>13</v>
      </c>
    </row>
    <row r="527" spans="1:6" x14ac:dyDescent="0.25">
      <c r="A527" s="1">
        <v>45452</v>
      </c>
      <c r="B527">
        <v>6</v>
      </c>
      <c r="C527" t="s">
        <v>202</v>
      </c>
      <c r="D527">
        <v>2024</v>
      </c>
      <c r="E527">
        <v>7</v>
      </c>
      <c r="F527" t="s">
        <v>7</v>
      </c>
    </row>
    <row r="528" spans="1:6" x14ac:dyDescent="0.25">
      <c r="A528" s="1">
        <v>45453</v>
      </c>
      <c r="B528">
        <v>6</v>
      </c>
      <c r="C528" t="s">
        <v>202</v>
      </c>
      <c r="D528">
        <v>2024</v>
      </c>
      <c r="E528">
        <v>1</v>
      </c>
      <c r="F528" t="s">
        <v>8</v>
      </c>
    </row>
    <row r="529" spans="1:6" x14ac:dyDescent="0.25">
      <c r="A529" s="1">
        <v>45454</v>
      </c>
      <c r="B529">
        <v>6</v>
      </c>
      <c r="C529" t="s">
        <v>202</v>
      </c>
      <c r="D529">
        <v>2024</v>
      </c>
      <c r="E529">
        <v>2</v>
      </c>
      <c r="F529" t="s">
        <v>9</v>
      </c>
    </row>
    <row r="530" spans="1:6" x14ac:dyDescent="0.25">
      <c r="A530" s="1">
        <v>45455</v>
      </c>
      <c r="B530">
        <v>6</v>
      </c>
      <c r="C530" t="s">
        <v>202</v>
      </c>
      <c r="D530">
        <v>2024</v>
      </c>
      <c r="E530">
        <v>3</v>
      </c>
      <c r="F530" t="s">
        <v>10</v>
      </c>
    </row>
    <row r="531" spans="1:6" x14ac:dyDescent="0.25">
      <c r="A531" s="1">
        <v>45456</v>
      </c>
      <c r="B531">
        <v>6</v>
      </c>
      <c r="C531" t="s">
        <v>202</v>
      </c>
      <c r="D531">
        <v>2024</v>
      </c>
      <c r="E531">
        <v>4</v>
      </c>
      <c r="F531" t="s">
        <v>11</v>
      </c>
    </row>
    <row r="532" spans="1:6" x14ac:dyDescent="0.25">
      <c r="A532" s="1">
        <v>45457</v>
      </c>
      <c r="B532">
        <v>6</v>
      </c>
      <c r="C532" t="s">
        <v>202</v>
      </c>
      <c r="D532">
        <v>2024</v>
      </c>
      <c r="E532">
        <v>5</v>
      </c>
      <c r="F532" t="s">
        <v>12</v>
      </c>
    </row>
    <row r="533" spans="1:6" x14ac:dyDescent="0.25">
      <c r="A533" s="1">
        <v>45458</v>
      </c>
      <c r="B533">
        <v>6</v>
      </c>
      <c r="C533" t="s">
        <v>202</v>
      </c>
      <c r="D533">
        <v>2024</v>
      </c>
      <c r="E533">
        <v>6</v>
      </c>
      <c r="F533" t="s">
        <v>13</v>
      </c>
    </row>
    <row r="534" spans="1:6" x14ac:dyDescent="0.25">
      <c r="A534" s="1">
        <v>45459</v>
      </c>
      <c r="B534">
        <v>6</v>
      </c>
      <c r="C534" t="s">
        <v>202</v>
      </c>
      <c r="D534">
        <v>2024</v>
      </c>
      <c r="E534">
        <v>7</v>
      </c>
      <c r="F534" t="s">
        <v>7</v>
      </c>
    </row>
    <row r="535" spans="1:6" x14ac:dyDescent="0.25">
      <c r="A535" s="1">
        <v>45460</v>
      </c>
      <c r="B535">
        <v>6</v>
      </c>
      <c r="C535" t="s">
        <v>202</v>
      </c>
      <c r="D535">
        <v>2024</v>
      </c>
      <c r="E535">
        <v>1</v>
      </c>
      <c r="F535" t="s">
        <v>8</v>
      </c>
    </row>
    <row r="536" spans="1:6" x14ac:dyDescent="0.25">
      <c r="A536" s="1">
        <v>45461</v>
      </c>
      <c r="B536">
        <v>6</v>
      </c>
      <c r="C536" t="s">
        <v>202</v>
      </c>
      <c r="D536">
        <v>2024</v>
      </c>
      <c r="E536">
        <v>2</v>
      </c>
      <c r="F536" t="s">
        <v>9</v>
      </c>
    </row>
    <row r="537" spans="1:6" x14ac:dyDescent="0.25">
      <c r="A537" s="1">
        <v>45462</v>
      </c>
      <c r="B537">
        <v>6</v>
      </c>
      <c r="C537" t="s">
        <v>202</v>
      </c>
      <c r="D537">
        <v>2024</v>
      </c>
      <c r="E537">
        <v>3</v>
      </c>
      <c r="F537" t="s">
        <v>10</v>
      </c>
    </row>
    <row r="538" spans="1:6" x14ac:dyDescent="0.25">
      <c r="A538" s="1">
        <v>45463</v>
      </c>
      <c r="B538">
        <v>6</v>
      </c>
      <c r="C538" t="s">
        <v>202</v>
      </c>
      <c r="D538">
        <v>2024</v>
      </c>
      <c r="E538">
        <v>4</v>
      </c>
      <c r="F538" t="s">
        <v>11</v>
      </c>
    </row>
    <row r="539" spans="1:6" x14ac:dyDescent="0.25">
      <c r="A539" s="1">
        <v>45464</v>
      </c>
      <c r="B539">
        <v>6</v>
      </c>
      <c r="C539" t="s">
        <v>202</v>
      </c>
      <c r="D539">
        <v>2024</v>
      </c>
      <c r="E539">
        <v>5</v>
      </c>
      <c r="F539" t="s">
        <v>12</v>
      </c>
    </row>
    <row r="540" spans="1:6" x14ac:dyDescent="0.25">
      <c r="A540" s="1">
        <v>45465</v>
      </c>
      <c r="B540">
        <v>6</v>
      </c>
      <c r="C540" t="s">
        <v>202</v>
      </c>
      <c r="D540">
        <v>2024</v>
      </c>
      <c r="E540">
        <v>6</v>
      </c>
      <c r="F540" t="s">
        <v>13</v>
      </c>
    </row>
    <row r="541" spans="1:6" x14ac:dyDescent="0.25">
      <c r="A541" s="1">
        <v>45466</v>
      </c>
      <c r="B541">
        <v>6</v>
      </c>
      <c r="C541" t="s">
        <v>202</v>
      </c>
      <c r="D541">
        <v>2024</v>
      </c>
      <c r="E541">
        <v>7</v>
      </c>
      <c r="F541" t="s">
        <v>7</v>
      </c>
    </row>
    <row r="542" spans="1:6" x14ac:dyDescent="0.25">
      <c r="A542" s="1">
        <v>45467</v>
      </c>
      <c r="B542">
        <v>6</v>
      </c>
      <c r="C542" t="s">
        <v>202</v>
      </c>
      <c r="D542">
        <v>2024</v>
      </c>
      <c r="E542">
        <v>1</v>
      </c>
      <c r="F542" t="s">
        <v>8</v>
      </c>
    </row>
    <row r="543" spans="1:6" x14ac:dyDescent="0.25">
      <c r="A543" s="1">
        <v>45468</v>
      </c>
      <c r="B543">
        <v>6</v>
      </c>
      <c r="C543" t="s">
        <v>202</v>
      </c>
      <c r="D543">
        <v>2024</v>
      </c>
      <c r="E543">
        <v>2</v>
      </c>
      <c r="F543" t="s">
        <v>9</v>
      </c>
    </row>
    <row r="544" spans="1:6" x14ac:dyDescent="0.25">
      <c r="A544" s="1">
        <v>45469</v>
      </c>
      <c r="B544">
        <v>6</v>
      </c>
      <c r="C544" t="s">
        <v>202</v>
      </c>
      <c r="D544">
        <v>2024</v>
      </c>
      <c r="E544">
        <v>3</v>
      </c>
      <c r="F544" t="s">
        <v>10</v>
      </c>
    </row>
    <row r="545" spans="1:6" x14ac:dyDescent="0.25">
      <c r="A545" s="1">
        <v>45470</v>
      </c>
      <c r="B545">
        <v>6</v>
      </c>
      <c r="C545" t="s">
        <v>202</v>
      </c>
      <c r="D545">
        <v>2024</v>
      </c>
      <c r="E545">
        <v>4</v>
      </c>
      <c r="F545" t="s">
        <v>11</v>
      </c>
    </row>
    <row r="546" spans="1:6" x14ac:dyDescent="0.25">
      <c r="A546" s="1">
        <v>45471</v>
      </c>
      <c r="B546">
        <v>6</v>
      </c>
      <c r="C546" t="s">
        <v>202</v>
      </c>
      <c r="D546">
        <v>2024</v>
      </c>
      <c r="E546">
        <v>5</v>
      </c>
      <c r="F546" t="s">
        <v>12</v>
      </c>
    </row>
    <row r="547" spans="1:6" x14ac:dyDescent="0.25">
      <c r="A547" s="1">
        <v>45472</v>
      </c>
      <c r="B547">
        <v>6</v>
      </c>
      <c r="C547" t="s">
        <v>202</v>
      </c>
      <c r="D547">
        <v>2024</v>
      </c>
      <c r="E547">
        <v>6</v>
      </c>
      <c r="F547" t="s">
        <v>13</v>
      </c>
    </row>
    <row r="548" spans="1:6" x14ac:dyDescent="0.25">
      <c r="A548" s="1">
        <v>45473</v>
      </c>
      <c r="B548">
        <v>6</v>
      </c>
      <c r="C548" t="s">
        <v>202</v>
      </c>
      <c r="D548">
        <v>2024</v>
      </c>
      <c r="E548">
        <v>7</v>
      </c>
      <c r="F548" t="s">
        <v>7</v>
      </c>
    </row>
    <row r="549" spans="1:6" x14ac:dyDescent="0.25">
      <c r="A549" s="1">
        <v>45474</v>
      </c>
      <c r="B549">
        <v>7</v>
      </c>
      <c r="C549" t="s">
        <v>203</v>
      </c>
      <c r="D549">
        <v>2024</v>
      </c>
      <c r="E549">
        <v>1</v>
      </c>
      <c r="F549" t="s">
        <v>8</v>
      </c>
    </row>
    <row r="550" spans="1:6" x14ac:dyDescent="0.25">
      <c r="A550" s="1">
        <v>45475</v>
      </c>
      <c r="B550">
        <v>7</v>
      </c>
      <c r="C550" t="s">
        <v>203</v>
      </c>
      <c r="D550">
        <v>2024</v>
      </c>
      <c r="E550">
        <v>2</v>
      </c>
      <c r="F550" t="s">
        <v>9</v>
      </c>
    </row>
    <row r="551" spans="1:6" x14ac:dyDescent="0.25">
      <c r="A551" s="1">
        <v>45476</v>
      </c>
      <c r="B551">
        <v>7</v>
      </c>
      <c r="C551" t="s">
        <v>203</v>
      </c>
      <c r="D551">
        <v>2024</v>
      </c>
      <c r="E551">
        <v>3</v>
      </c>
      <c r="F551" t="s">
        <v>10</v>
      </c>
    </row>
    <row r="552" spans="1:6" x14ac:dyDescent="0.25">
      <c r="A552" s="1">
        <v>45477</v>
      </c>
      <c r="B552">
        <v>7</v>
      </c>
      <c r="C552" t="s">
        <v>203</v>
      </c>
      <c r="D552">
        <v>2024</v>
      </c>
      <c r="E552">
        <v>4</v>
      </c>
      <c r="F552" t="s">
        <v>11</v>
      </c>
    </row>
    <row r="553" spans="1:6" x14ac:dyDescent="0.25">
      <c r="A553" s="1">
        <v>45478</v>
      </c>
      <c r="B553">
        <v>7</v>
      </c>
      <c r="C553" t="s">
        <v>203</v>
      </c>
      <c r="D553">
        <v>2024</v>
      </c>
      <c r="E553">
        <v>5</v>
      </c>
      <c r="F553" t="s">
        <v>12</v>
      </c>
    </row>
    <row r="554" spans="1:6" x14ac:dyDescent="0.25">
      <c r="A554" s="1">
        <v>45479</v>
      </c>
      <c r="B554">
        <v>7</v>
      </c>
      <c r="C554" t="s">
        <v>203</v>
      </c>
      <c r="D554">
        <v>2024</v>
      </c>
      <c r="E554">
        <v>6</v>
      </c>
      <c r="F554" t="s">
        <v>13</v>
      </c>
    </row>
    <row r="555" spans="1:6" x14ac:dyDescent="0.25">
      <c r="A555" s="1">
        <v>45480</v>
      </c>
      <c r="B555">
        <v>7</v>
      </c>
      <c r="C555" t="s">
        <v>203</v>
      </c>
      <c r="D555">
        <v>2024</v>
      </c>
      <c r="E555">
        <v>7</v>
      </c>
      <c r="F555" t="s">
        <v>7</v>
      </c>
    </row>
    <row r="556" spans="1:6" x14ac:dyDescent="0.25">
      <c r="A556" s="1">
        <v>45481</v>
      </c>
      <c r="B556">
        <v>7</v>
      </c>
      <c r="C556" t="s">
        <v>203</v>
      </c>
      <c r="D556">
        <v>2024</v>
      </c>
      <c r="E556">
        <v>1</v>
      </c>
      <c r="F556" t="s">
        <v>8</v>
      </c>
    </row>
    <row r="557" spans="1:6" x14ac:dyDescent="0.25">
      <c r="A557" s="1">
        <v>45482</v>
      </c>
      <c r="B557">
        <v>7</v>
      </c>
      <c r="C557" t="s">
        <v>203</v>
      </c>
      <c r="D557">
        <v>2024</v>
      </c>
      <c r="E557">
        <v>2</v>
      </c>
      <c r="F557" t="s">
        <v>9</v>
      </c>
    </row>
    <row r="558" spans="1:6" x14ac:dyDescent="0.25">
      <c r="A558" s="1">
        <v>45483</v>
      </c>
      <c r="B558">
        <v>7</v>
      </c>
      <c r="C558" t="s">
        <v>203</v>
      </c>
      <c r="D558">
        <v>2024</v>
      </c>
      <c r="E558">
        <v>3</v>
      </c>
      <c r="F558" t="s">
        <v>10</v>
      </c>
    </row>
    <row r="559" spans="1:6" x14ac:dyDescent="0.25">
      <c r="A559" s="1">
        <v>45484</v>
      </c>
      <c r="B559">
        <v>7</v>
      </c>
      <c r="C559" t="s">
        <v>203</v>
      </c>
      <c r="D559">
        <v>2024</v>
      </c>
      <c r="E559">
        <v>4</v>
      </c>
      <c r="F559" t="s">
        <v>11</v>
      </c>
    </row>
    <row r="560" spans="1:6" x14ac:dyDescent="0.25">
      <c r="A560" s="1">
        <v>45485</v>
      </c>
      <c r="B560">
        <v>7</v>
      </c>
      <c r="C560" t="s">
        <v>203</v>
      </c>
      <c r="D560">
        <v>2024</v>
      </c>
      <c r="E560">
        <v>5</v>
      </c>
      <c r="F560" t="s">
        <v>12</v>
      </c>
    </row>
    <row r="561" spans="1:6" x14ac:dyDescent="0.25">
      <c r="A561" s="1">
        <v>45486</v>
      </c>
      <c r="B561">
        <v>7</v>
      </c>
      <c r="C561" t="s">
        <v>203</v>
      </c>
      <c r="D561">
        <v>2024</v>
      </c>
      <c r="E561">
        <v>6</v>
      </c>
      <c r="F561" t="s">
        <v>13</v>
      </c>
    </row>
    <row r="562" spans="1:6" x14ac:dyDescent="0.25">
      <c r="A562" s="1">
        <v>45487</v>
      </c>
      <c r="B562">
        <v>7</v>
      </c>
      <c r="C562" t="s">
        <v>203</v>
      </c>
      <c r="D562">
        <v>2024</v>
      </c>
      <c r="E562">
        <v>7</v>
      </c>
      <c r="F562" t="s">
        <v>7</v>
      </c>
    </row>
    <row r="563" spans="1:6" x14ac:dyDescent="0.25">
      <c r="A563" s="1">
        <v>45488</v>
      </c>
      <c r="B563">
        <v>7</v>
      </c>
      <c r="C563" t="s">
        <v>203</v>
      </c>
      <c r="D563">
        <v>2024</v>
      </c>
      <c r="E563">
        <v>1</v>
      </c>
      <c r="F563" t="s">
        <v>8</v>
      </c>
    </row>
    <row r="564" spans="1:6" x14ac:dyDescent="0.25">
      <c r="A564" s="1">
        <v>45489</v>
      </c>
      <c r="B564">
        <v>7</v>
      </c>
      <c r="C564" t="s">
        <v>203</v>
      </c>
      <c r="D564">
        <v>2024</v>
      </c>
      <c r="E564">
        <v>2</v>
      </c>
      <c r="F564" t="s">
        <v>9</v>
      </c>
    </row>
    <row r="565" spans="1:6" x14ac:dyDescent="0.25">
      <c r="A565" s="1">
        <v>45490</v>
      </c>
      <c r="B565">
        <v>7</v>
      </c>
      <c r="C565" t="s">
        <v>203</v>
      </c>
      <c r="D565">
        <v>2024</v>
      </c>
      <c r="E565">
        <v>3</v>
      </c>
      <c r="F565" t="s">
        <v>10</v>
      </c>
    </row>
    <row r="566" spans="1:6" x14ac:dyDescent="0.25">
      <c r="A566" s="1">
        <v>45491</v>
      </c>
      <c r="B566">
        <v>7</v>
      </c>
      <c r="C566" t="s">
        <v>203</v>
      </c>
      <c r="D566">
        <v>2024</v>
      </c>
      <c r="E566">
        <v>4</v>
      </c>
      <c r="F566" t="s">
        <v>11</v>
      </c>
    </row>
    <row r="567" spans="1:6" x14ac:dyDescent="0.25">
      <c r="A567" s="1">
        <v>45492</v>
      </c>
      <c r="B567">
        <v>7</v>
      </c>
      <c r="C567" t="s">
        <v>203</v>
      </c>
      <c r="D567">
        <v>2024</v>
      </c>
      <c r="E567">
        <v>5</v>
      </c>
      <c r="F567" t="s">
        <v>12</v>
      </c>
    </row>
    <row r="568" spans="1:6" x14ac:dyDescent="0.25">
      <c r="A568" s="1">
        <v>45493</v>
      </c>
      <c r="B568">
        <v>7</v>
      </c>
      <c r="C568" t="s">
        <v>203</v>
      </c>
      <c r="D568">
        <v>2024</v>
      </c>
      <c r="E568">
        <v>6</v>
      </c>
      <c r="F568" t="s">
        <v>13</v>
      </c>
    </row>
    <row r="569" spans="1:6" x14ac:dyDescent="0.25">
      <c r="A569" s="1">
        <v>45494</v>
      </c>
      <c r="B569">
        <v>7</v>
      </c>
      <c r="C569" t="s">
        <v>203</v>
      </c>
      <c r="D569">
        <v>2024</v>
      </c>
      <c r="E569">
        <v>7</v>
      </c>
      <c r="F569" t="s">
        <v>7</v>
      </c>
    </row>
    <row r="570" spans="1:6" x14ac:dyDescent="0.25">
      <c r="A570" s="1">
        <v>45495</v>
      </c>
      <c r="B570">
        <v>7</v>
      </c>
      <c r="C570" t="s">
        <v>203</v>
      </c>
      <c r="D570">
        <v>2024</v>
      </c>
      <c r="E570">
        <v>1</v>
      </c>
      <c r="F570" t="s">
        <v>8</v>
      </c>
    </row>
    <row r="571" spans="1:6" x14ac:dyDescent="0.25">
      <c r="A571" s="1">
        <v>45496</v>
      </c>
      <c r="B571">
        <v>7</v>
      </c>
      <c r="C571" t="s">
        <v>203</v>
      </c>
      <c r="D571">
        <v>2024</v>
      </c>
      <c r="E571">
        <v>2</v>
      </c>
      <c r="F571" t="s">
        <v>9</v>
      </c>
    </row>
    <row r="572" spans="1:6" x14ac:dyDescent="0.25">
      <c r="A572" s="1">
        <v>45497</v>
      </c>
      <c r="B572">
        <v>7</v>
      </c>
      <c r="C572" t="s">
        <v>203</v>
      </c>
      <c r="D572">
        <v>2024</v>
      </c>
      <c r="E572">
        <v>3</v>
      </c>
      <c r="F572" t="s">
        <v>10</v>
      </c>
    </row>
    <row r="573" spans="1:6" x14ac:dyDescent="0.25">
      <c r="A573" s="1">
        <v>45498</v>
      </c>
      <c r="B573">
        <v>7</v>
      </c>
      <c r="C573" t="s">
        <v>203</v>
      </c>
      <c r="D573">
        <v>2024</v>
      </c>
      <c r="E573">
        <v>4</v>
      </c>
      <c r="F573" t="s">
        <v>11</v>
      </c>
    </row>
    <row r="574" spans="1:6" x14ac:dyDescent="0.25">
      <c r="A574" s="1">
        <v>45499</v>
      </c>
      <c r="B574">
        <v>7</v>
      </c>
      <c r="C574" t="s">
        <v>203</v>
      </c>
      <c r="D574">
        <v>2024</v>
      </c>
      <c r="E574">
        <v>5</v>
      </c>
      <c r="F574" t="s">
        <v>12</v>
      </c>
    </row>
    <row r="575" spans="1:6" x14ac:dyDescent="0.25">
      <c r="A575" s="1">
        <v>45500</v>
      </c>
      <c r="B575">
        <v>7</v>
      </c>
      <c r="C575" t="s">
        <v>203</v>
      </c>
      <c r="D575">
        <v>2024</v>
      </c>
      <c r="E575">
        <v>6</v>
      </c>
      <c r="F575" t="s">
        <v>13</v>
      </c>
    </row>
    <row r="576" spans="1:6" x14ac:dyDescent="0.25">
      <c r="A576" s="1">
        <v>45501</v>
      </c>
      <c r="B576">
        <v>7</v>
      </c>
      <c r="C576" t="s">
        <v>203</v>
      </c>
      <c r="D576">
        <v>2024</v>
      </c>
      <c r="E576">
        <v>7</v>
      </c>
      <c r="F576" t="s">
        <v>7</v>
      </c>
    </row>
    <row r="577" spans="1:6" x14ac:dyDescent="0.25">
      <c r="A577" s="1">
        <v>45502</v>
      </c>
      <c r="B577">
        <v>7</v>
      </c>
      <c r="C577" t="s">
        <v>203</v>
      </c>
      <c r="D577">
        <v>2024</v>
      </c>
      <c r="E577">
        <v>1</v>
      </c>
      <c r="F577" t="s">
        <v>8</v>
      </c>
    </row>
    <row r="578" spans="1:6" x14ac:dyDescent="0.25">
      <c r="A578" s="1">
        <v>45503</v>
      </c>
      <c r="B578">
        <v>7</v>
      </c>
      <c r="C578" t="s">
        <v>203</v>
      </c>
      <c r="D578">
        <v>2024</v>
      </c>
      <c r="E578">
        <v>2</v>
      </c>
      <c r="F578" t="s">
        <v>9</v>
      </c>
    </row>
    <row r="579" spans="1:6" x14ac:dyDescent="0.25">
      <c r="A579" s="1">
        <v>45504</v>
      </c>
      <c r="B579">
        <v>7</v>
      </c>
      <c r="C579" t="s">
        <v>203</v>
      </c>
      <c r="D579">
        <v>2024</v>
      </c>
      <c r="E579">
        <v>3</v>
      </c>
      <c r="F579" t="s">
        <v>10</v>
      </c>
    </row>
    <row r="580" spans="1:6" x14ac:dyDescent="0.25">
      <c r="A580" s="1">
        <v>45505</v>
      </c>
      <c r="B580">
        <v>8</v>
      </c>
      <c r="C580" t="s">
        <v>204</v>
      </c>
      <c r="D580">
        <v>2024</v>
      </c>
      <c r="E580">
        <v>4</v>
      </c>
      <c r="F580" t="s">
        <v>11</v>
      </c>
    </row>
    <row r="581" spans="1:6" x14ac:dyDescent="0.25">
      <c r="A581" s="1">
        <v>45506</v>
      </c>
      <c r="B581">
        <v>8</v>
      </c>
      <c r="C581" t="s">
        <v>204</v>
      </c>
      <c r="D581">
        <v>2024</v>
      </c>
      <c r="E581">
        <v>5</v>
      </c>
      <c r="F581" t="s">
        <v>12</v>
      </c>
    </row>
    <row r="582" spans="1:6" x14ac:dyDescent="0.25">
      <c r="A582" s="1">
        <v>45507</v>
      </c>
      <c r="B582">
        <v>8</v>
      </c>
      <c r="C582" t="s">
        <v>204</v>
      </c>
      <c r="D582">
        <v>2024</v>
      </c>
      <c r="E582">
        <v>6</v>
      </c>
      <c r="F582" t="s">
        <v>13</v>
      </c>
    </row>
    <row r="583" spans="1:6" x14ac:dyDescent="0.25">
      <c r="A583" s="1">
        <v>45508</v>
      </c>
      <c r="B583">
        <v>8</v>
      </c>
      <c r="C583" t="s">
        <v>204</v>
      </c>
      <c r="D583">
        <v>2024</v>
      </c>
      <c r="E583">
        <v>7</v>
      </c>
      <c r="F583" t="s">
        <v>7</v>
      </c>
    </row>
    <row r="584" spans="1:6" x14ac:dyDescent="0.25">
      <c r="A584" s="1">
        <v>45509</v>
      </c>
      <c r="B584">
        <v>8</v>
      </c>
      <c r="C584" t="s">
        <v>204</v>
      </c>
      <c r="D584">
        <v>2024</v>
      </c>
      <c r="E584">
        <v>1</v>
      </c>
      <c r="F584" t="s">
        <v>8</v>
      </c>
    </row>
    <row r="585" spans="1:6" x14ac:dyDescent="0.25">
      <c r="A585" s="1">
        <v>45510</v>
      </c>
      <c r="B585">
        <v>8</v>
      </c>
      <c r="C585" t="s">
        <v>204</v>
      </c>
      <c r="D585">
        <v>2024</v>
      </c>
      <c r="E585">
        <v>2</v>
      </c>
      <c r="F585" t="s">
        <v>9</v>
      </c>
    </row>
    <row r="586" spans="1:6" x14ac:dyDescent="0.25">
      <c r="A586" s="1">
        <v>45511</v>
      </c>
      <c r="B586">
        <v>8</v>
      </c>
      <c r="C586" t="s">
        <v>204</v>
      </c>
      <c r="D586">
        <v>2024</v>
      </c>
      <c r="E586">
        <v>3</v>
      </c>
      <c r="F586" t="s">
        <v>10</v>
      </c>
    </row>
    <row r="587" spans="1:6" x14ac:dyDescent="0.25">
      <c r="A587" s="1">
        <v>45512</v>
      </c>
      <c r="B587">
        <v>8</v>
      </c>
      <c r="C587" t="s">
        <v>204</v>
      </c>
      <c r="D587">
        <v>2024</v>
      </c>
      <c r="E587">
        <v>4</v>
      </c>
      <c r="F587" t="s">
        <v>11</v>
      </c>
    </row>
    <row r="588" spans="1:6" x14ac:dyDescent="0.25">
      <c r="A588" s="1">
        <v>45513</v>
      </c>
      <c r="B588">
        <v>8</v>
      </c>
      <c r="C588" t="s">
        <v>204</v>
      </c>
      <c r="D588">
        <v>2024</v>
      </c>
      <c r="E588">
        <v>5</v>
      </c>
      <c r="F588" t="s">
        <v>12</v>
      </c>
    </row>
    <row r="589" spans="1:6" x14ac:dyDescent="0.25">
      <c r="A589" s="1">
        <v>45514</v>
      </c>
      <c r="B589">
        <v>8</v>
      </c>
      <c r="C589" t="s">
        <v>204</v>
      </c>
      <c r="D589">
        <v>2024</v>
      </c>
      <c r="E589">
        <v>6</v>
      </c>
      <c r="F589" t="s">
        <v>13</v>
      </c>
    </row>
    <row r="590" spans="1:6" x14ac:dyDescent="0.25">
      <c r="A590" s="1">
        <v>45515</v>
      </c>
      <c r="B590">
        <v>8</v>
      </c>
      <c r="C590" t="s">
        <v>204</v>
      </c>
      <c r="D590">
        <v>2024</v>
      </c>
      <c r="E590">
        <v>7</v>
      </c>
      <c r="F590" t="s">
        <v>7</v>
      </c>
    </row>
    <row r="591" spans="1:6" x14ac:dyDescent="0.25">
      <c r="A591" s="1">
        <v>45516</v>
      </c>
      <c r="B591">
        <v>8</v>
      </c>
      <c r="C591" t="s">
        <v>204</v>
      </c>
      <c r="D591">
        <v>2024</v>
      </c>
      <c r="E591">
        <v>1</v>
      </c>
      <c r="F591" t="s">
        <v>8</v>
      </c>
    </row>
    <row r="592" spans="1:6" x14ac:dyDescent="0.25">
      <c r="A592" s="1">
        <v>45517</v>
      </c>
      <c r="B592">
        <v>8</v>
      </c>
      <c r="C592" t="s">
        <v>204</v>
      </c>
      <c r="D592">
        <v>2024</v>
      </c>
      <c r="E592">
        <v>2</v>
      </c>
      <c r="F592" t="s">
        <v>9</v>
      </c>
    </row>
    <row r="593" spans="1:6" x14ac:dyDescent="0.25">
      <c r="A593" s="1">
        <v>45518</v>
      </c>
      <c r="B593">
        <v>8</v>
      </c>
      <c r="C593" t="s">
        <v>204</v>
      </c>
      <c r="D593">
        <v>2024</v>
      </c>
      <c r="E593">
        <v>3</v>
      </c>
      <c r="F593" t="s">
        <v>10</v>
      </c>
    </row>
    <row r="594" spans="1:6" x14ac:dyDescent="0.25">
      <c r="A594" s="1">
        <v>45519</v>
      </c>
      <c r="B594">
        <v>8</v>
      </c>
      <c r="C594" t="s">
        <v>204</v>
      </c>
      <c r="D594">
        <v>2024</v>
      </c>
      <c r="E594">
        <v>4</v>
      </c>
      <c r="F594" t="s">
        <v>11</v>
      </c>
    </row>
    <row r="595" spans="1:6" x14ac:dyDescent="0.25">
      <c r="A595" s="1">
        <v>45520</v>
      </c>
      <c r="B595">
        <v>8</v>
      </c>
      <c r="C595" t="s">
        <v>204</v>
      </c>
      <c r="D595">
        <v>2024</v>
      </c>
      <c r="E595">
        <v>5</v>
      </c>
      <c r="F595" t="s">
        <v>12</v>
      </c>
    </row>
    <row r="596" spans="1:6" x14ac:dyDescent="0.25">
      <c r="A596" s="1">
        <v>45521</v>
      </c>
      <c r="B596">
        <v>8</v>
      </c>
      <c r="C596" t="s">
        <v>204</v>
      </c>
      <c r="D596">
        <v>2024</v>
      </c>
      <c r="E596">
        <v>6</v>
      </c>
      <c r="F596" t="s">
        <v>13</v>
      </c>
    </row>
    <row r="597" spans="1:6" x14ac:dyDescent="0.25">
      <c r="A597" s="1">
        <v>45522</v>
      </c>
      <c r="B597">
        <v>8</v>
      </c>
      <c r="C597" t="s">
        <v>204</v>
      </c>
      <c r="D597">
        <v>2024</v>
      </c>
      <c r="E597">
        <v>7</v>
      </c>
      <c r="F597" t="s">
        <v>7</v>
      </c>
    </row>
    <row r="598" spans="1:6" x14ac:dyDescent="0.25">
      <c r="A598" s="1">
        <v>45523</v>
      </c>
      <c r="B598">
        <v>8</v>
      </c>
      <c r="C598" t="s">
        <v>204</v>
      </c>
      <c r="D598">
        <v>2024</v>
      </c>
      <c r="E598">
        <v>1</v>
      </c>
      <c r="F598" t="s">
        <v>8</v>
      </c>
    </row>
    <row r="599" spans="1:6" x14ac:dyDescent="0.25">
      <c r="A599" s="1">
        <v>45524</v>
      </c>
      <c r="B599">
        <v>8</v>
      </c>
      <c r="C599" t="s">
        <v>204</v>
      </c>
      <c r="D599">
        <v>2024</v>
      </c>
      <c r="E599">
        <v>2</v>
      </c>
      <c r="F599" t="s">
        <v>9</v>
      </c>
    </row>
    <row r="600" spans="1:6" x14ac:dyDescent="0.25">
      <c r="A600" s="1">
        <v>45525</v>
      </c>
      <c r="B600">
        <v>8</v>
      </c>
      <c r="C600" t="s">
        <v>204</v>
      </c>
      <c r="D600">
        <v>2024</v>
      </c>
      <c r="E600">
        <v>3</v>
      </c>
      <c r="F600" t="s">
        <v>10</v>
      </c>
    </row>
    <row r="601" spans="1:6" x14ac:dyDescent="0.25">
      <c r="A601" s="1">
        <v>45526</v>
      </c>
      <c r="B601">
        <v>8</v>
      </c>
      <c r="C601" t="s">
        <v>204</v>
      </c>
      <c r="D601">
        <v>2024</v>
      </c>
      <c r="E601">
        <v>4</v>
      </c>
      <c r="F601" t="s">
        <v>11</v>
      </c>
    </row>
    <row r="602" spans="1:6" x14ac:dyDescent="0.25">
      <c r="A602" s="1">
        <v>45527</v>
      </c>
      <c r="B602">
        <v>8</v>
      </c>
      <c r="C602" t="s">
        <v>204</v>
      </c>
      <c r="D602">
        <v>2024</v>
      </c>
      <c r="E602">
        <v>5</v>
      </c>
      <c r="F602" t="s">
        <v>12</v>
      </c>
    </row>
    <row r="603" spans="1:6" x14ac:dyDescent="0.25">
      <c r="A603" s="1">
        <v>45528</v>
      </c>
      <c r="B603">
        <v>8</v>
      </c>
      <c r="C603" t="s">
        <v>204</v>
      </c>
      <c r="D603">
        <v>2024</v>
      </c>
      <c r="E603">
        <v>6</v>
      </c>
      <c r="F603" t="s">
        <v>13</v>
      </c>
    </row>
    <row r="604" spans="1:6" x14ac:dyDescent="0.25">
      <c r="A604" s="1">
        <v>45529</v>
      </c>
      <c r="B604">
        <v>8</v>
      </c>
      <c r="C604" t="s">
        <v>204</v>
      </c>
      <c r="D604">
        <v>2024</v>
      </c>
      <c r="E604">
        <v>7</v>
      </c>
      <c r="F604" t="s">
        <v>7</v>
      </c>
    </row>
    <row r="605" spans="1:6" x14ac:dyDescent="0.25">
      <c r="A605" s="1">
        <v>45530</v>
      </c>
      <c r="B605">
        <v>8</v>
      </c>
      <c r="C605" t="s">
        <v>204</v>
      </c>
      <c r="D605">
        <v>2024</v>
      </c>
      <c r="E605">
        <v>1</v>
      </c>
      <c r="F605" t="s">
        <v>8</v>
      </c>
    </row>
    <row r="606" spans="1:6" x14ac:dyDescent="0.25">
      <c r="A606" s="1">
        <v>45531</v>
      </c>
      <c r="B606">
        <v>8</v>
      </c>
      <c r="C606" t="s">
        <v>204</v>
      </c>
      <c r="D606">
        <v>2024</v>
      </c>
      <c r="E606">
        <v>2</v>
      </c>
      <c r="F606" t="s">
        <v>9</v>
      </c>
    </row>
    <row r="607" spans="1:6" x14ac:dyDescent="0.25">
      <c r="A607" s="1">
        <v>45532</v>
      </c>
      <c r="B607">
        <v>8</v>
      </c>
      <c r="C607" t="s">
        <v>204</v>
      </c>
      <c r="D607">
        <v>2024</v>
      </c>
      <c r="E607">
        <v>3</v>
      </c>
      <c r="F607" t="s">
        <v>10</v>
      </c>
    </row>
    <row r="608" spans="1:6" x14ac:dyDescent="0.25">
      <c r="A608" s="1">
        <v>45533</v>
      </c>
      <c r="B608">
        <v>8</v>
      </c>
      <c r="C608" t="s">
        <v>204</v>
      </c>
      <c r="D608">
        <v>2024</v>
      </c>
      <c r="E608">
        <v>4</v>
      </c>
      <c r="F608" t="s">
        <v>11</v>
      </c>
    </row>
    <row r="609" spans="1:6" x14ac:dyDescent="0.25">
      <c r="A609" s="1">
        <v>45534</v>
      </c>
      <c r="B609">
        <v>8</v>
      </c>
      <c r="C609" t="s">
        <v>204</v>
      </c>
      <c r="D609">
        <v>2024</v>
      </c>
      <c r="E609">
        <v>5</v>
      </c>
      <c r="F609" t="s">
        <v>12</v>
      </c>
    </row>
    <row r="610" spans="1:6" x14ac:dyDescent="0.25">
      <c r="A610" s="1">
        <v>45535</v>
      </c>
      <c r="B610">
        <v>8</v>
      </c>
      <c r="C610" t="s">
        <v>204</v>
      </c>
      <c r="D610">
        <v>2024</v>
      </c>
      <c r="E610">
        <v>6</v>
      </c>
      <c r="F610" t="s">
        <v>13</v>
      </c>
    </row>
    <row r="611" spans="1:6" x14ac:dyDescent="0.25">
      <c r="A611" s="1">
        <v>45536</v>
      </c>
      <c r="B611">
        <v>9</v>
      </c>
      <c r="C611" t="s">
        <v>205</v>
      </c>
      <c r="D611">
        <v>2024</v>
      </c>
      <c r="E611">
        <v>7</v>
      </c>
      <c r="F611" t="s">
        <v>7</v>
      </c>
    </row>
    <row r="612" spans="1:6" x14ac:dyDescent="0.25">
      <c r="A612" s="1">
        <v>45537</v>
      </c>
      <c r="B612">
        <v>9</v>
      </c>
      <c r="C612" t="s">
        <v>205</v>
      </c>
      <c r="D612">
        <v>2024</v>
      </c>
      <c r="E612">
        <v>1</v>
      </c>
      <c r="F612" t="s">
        <v>8</v>
      </c>
    </row>
    <row r="613" spans="1:6" x14ac:dyDescent="0.25">
      <c r="A613" s="1">
        <v>45538</v>
      </c>
      <c r="B613">
        <v>9</v>
      </c>
      <c r="C613" t="s">
        <v>205</v>
      </c>
      <c r="D613">
        <v>2024</v>
      </c>
      <c r="E613">
        <v>2</v>
      </c>
      <c r="F613" t="s">
        <v>9</v>
      </c>
    </row>
    <row r="614" spans="1:6" x14ac:dyDescent="0.25">
      <c r="A614" s="1">
        <v>45539</v>
      </c>
      <c r="B614">
        <v>9</v>
      </c>
      <c r="C614" t="s">
        <v>205</v>
      </c>
      <c r="D614">
        <v>2024</v>
      </c>
      <c r="E614">
        <v>3</v>
      </c>
      <c r="F614" t="s">
        <v>10</v>
      </c>
    </row>
    <row r="615" spans="1:6" x14ac:dyDescent="0.25">
      <c r="A615" s="1">
        <v>45540</v>
      </c>
      <c r="B615">
        <v>9</v>
      </c>
      <c r="C615" t="s">
        <v>205</v>
      </c>
      <c r="D615">
        <v>2024</v>
      </c>
      <c r="E615">
        <v>4</v>
      </c>
      <c r="F615" t="s">
        <v>11</v>
      </c>
    </row>
    <row r="616" spans="1:6" x14ac:dyDescent="0.25">
      <c r="A616" s="1">
        <v>45541</v>
      </c>
      <c r="B616">
        <v>9</v>
      </c>
      <c r="C616" t="s">
        <v>205</v>
      </c>
      <c r="D616">
        <v>2024</v>
      </c>
      <c r="E616">
        <v>5</v>
      </c>
      <c r="F616" t="s">
        <v>12</v>
      </c>
    </row>
    <row r="617" spans="1:6" x14ac:dyDescent="0.25">
      <c r="A617" s="1">
        <v>45542</v>
      </c>
      <c r="B617">
        <v>9</v>
      </c>
      <c r="C617" t="s">
        <v>205</v>
      </c>
      <c r="D617">
        <v>2024</v>
      </c>
      <c r="E617">
        <v>6</v>
      </c>
      <c r="F617" t="s">
        <v>13</v>
      </c>
    </row>
    <row r="618" spans="1:6" x14ac:dyDescent="0.25">
      <c r="A618" s="1">
        <v>45543</v>
      </c>
      <c r="B618">
        <v>9</v>
      </c>
      <c r="C618" t="s">
        <v>205</v>
      </c>
      <c r="D618">
        <v>2024</v>
      </c>
      <c r="E618">
        <v>7</v>
      </c>
      <c r="F618" t="s">
        <v>7</v>
      </c>
    </row>
    <row r="619" spans="1:6" x14ac:dyDescent="0.25">
      <c r="A619" s="1">
        <v>45544</v>
      </c>
      <c r="B619">
        <v>9</v>
      </c>
      <c r="C619" t="s">
        <v>205</v>
      </c>
      <c r="D619">
        <v>2024</v>
      </c>
      <c r="E619">
        <v>1</v>
      </c>
      <c r="F619" t="s">
        <v>8</v>
      </c>
    </row>
    <row r="620" spans="1:6" x14ac:dyDescent="0.25">
      <c r="A620" s="1">
        <v>45545</v>
      </c>
      <c r="B620">
        <v>9</v>
      </c>
      <c r="C620" t="s">
        <v>205</v>
      </c>
      <c r="D620">
        <v>2024</v>
      </c>
      <c r="E620">
        <v>2</v>
      </c>
      <c r="F620" t="s">
        <v>9</v>
      </c>
    </row>
    <row r="621" spans="1:6" x14ac:dyDescent="0.25">
      <c r="A621" s="1">
        <v>45546</v>
      </c>
      <c r="B621">
        <v>9</v>
      </c>
      <c r="C621" t="s">
        <v>205</v>
      </c>
      <c r="D621">
        <v>2024</v>
      </c>
      <c r="E621">
        <v>3</v>
      </c>
      <c r="F621" t="s">
        <v>10</v>
      </c>
    </row>
    <row r="622" spans="1:6" x14ac:dyDescent="0.25">
      <c r="A622" s="1">
        <v>45547</v>
      </c>
      <c r="B622">
        <v>9</v>
      </c>
      <c r="C622" t="s">
        <v>205</v>
      </c>
      <c r="D622">
        <v>2024</v>
      </c>
      <c r="E622">
        <v>4</v>
      </c>
      <c r="F622" t="s">
        <v>11</v>
      </c>
    </row>
    <row r="623" spans="1:6" x14ac:dyDescent="0.25">
      <c r="A623" s="1">
        <v>45548</v>
      </c>
      <c r="B623">
        <v>9</v>
      </c>
      <c r="C623" t="s">
        <v>205</v>
      </c>
      <c r="D623">
        <v>2024</v>
      </c>
      <c r="E623">
        <v>5</v>
      </c>
      <c r="F623" t="s">
        <v>12</v>
      </c>
    </row>
    <row r="624" spans="1:6" x14ac:dyDescent="0.25">
      <c r="A624" s="1">
        <v>45549</v>
      </c>
      <c r="B624">
        <v>9</v>
      </c>
      <c r="C624" t="s">
        <v>205</v>
      </c>
      <c r="D624">
        <v>2024</v>
      </c>
      <c r="E624">
        <v>6</v>
      </c>
      <c r="F624" t="s">
        <v>13</v>
      </c>
    </row>
    <row r="625" spans="1:6" x14ac:dyDescent="0.25">
      <c r="A625" s="1">
        <v>45550</v>
      </c>
      <c r="B625">
        <v>9</v>
      </c>
      <c r="C625" t="s">
        <v>205</v>
      </c>
      <c r="D625">
        <v>2024</v>
      </c>
      <c r="E625">
        <v>7</v>
      </c>
      <c r="F625" t="s">
        <v>7</v>
      </c>
    </row>
    <row r="626" spans="1:6" x14ac:dyDescent="0.25">
      <c r="A626" s="1">
        <v>45551</v>
      </c>
      <c r="B626">
        <v>9</v>
      </c>
      <c r="C626" t="s">
        <v>205</v>
      </c>
      <c r="D626">
        <v>2024</v>
      </c>
      <c r="E626">
        <v>1</v>
      </c>
      <c r="F626" t="s">
        <v>8</v>
      </c>
    </row>
    <row r="627" spans="1:6" x14ac:dyDescent="0.25">
      <c r="A627" s="1">
        <v>45552</v>
      </c>
      <c r="B627">
        <v>9</v>
      </c>
      <c r="C627" t="s">
        <v>205</v>
      </c>
      <c r="D627">
        <v>2024</v>
      </c>
      <c r="E627">
        <v>2</v>
      </c>
      <c r="F627" t="s">
        <v>9</v>
      </c>
    </row>
    <row r="628" spans="1:6" x14ac:dyDescent="0.25">
      <c r="A628" s="1">
        <v>45553</v>
      </c>
      <c r="B628">
        <v>9</v>
      </c>
      <c r="C628" t="s">
        <v>205</v>
      </c>
      <c r="D628">
        <v>2024</v>
      </c>
      <c r="E628">
        <v>3</v>
      </c>
      <c r="F628" t="s">
        <v>10</v>
      </c>
    </row>
    <row r="629" spans="1:6" x14ac:dyDescent="0.25">
      <c r="A629" s="1">
        <v>45554</v>
      </c>
      <c r="B629">
        <v>9</v>
      </c>
      <c r="C629" t="s">
        <v>205</v>
      </c>
      <c r="D629">
        <v>2024</v>
      </c>
      <c r="E629">
        <v>4</v>
      </c>
      <c r="F629" t="s">
        <v>11</v>
      </c>
    </row>
    <row r="630" spans="1:6" x14ac:dyDescent="0.25">
      <c r="A630" s="1">
        <v>45555</v>
      </c>
      <c r="B630">
        <v>9</v>
      </c>
      <c r="C630" t="s">
        <v>205</v>
      </c>
      <c r="D630">
        <v>2024</v>
      </c>
      <c r="E630">
        <v>5</v>
      </c>
      <c r="F630" t="s">
        <v>12</v>
      </c>
    </row>
    <row r="631" spans="1:6" x14ac:dyDescent="0.25">
      <c r="A631" s="1">
        <v>45556</v>
      </c>
      <c r="B631">
        <v>9</v>
      </c>
      <c r="C631" t="s">
        <v>205</v>
      </c>
      <c r="D631">
        <v>2024</v>
      </c>
      <c r="E631">
        <v>6</v>
      </c>
      <c r="F631" t="s">
        <v>13</v>
      </c>
    </row>
    <row r="632" spans="1:6" x14ac:dyDescent="0.25">
      <c r="A632" s="1">
        <v>45557</v>
      </c>
      <c r="B632">
        <v>9</v>
      </c>
      <c r="C632" t="s">
        <v>205</v>
      </c>
      <c r="D632">
        <v>2024</v>
      </c>
      <c r="E632">
        <v>7</v>
      </c>
      <c r="F632" t="s">
        <v>7</v>
      </c>
    </row>
    <row r="633" spans="1:6" x14ac:dyDescent="0.25">
      <c r="A633" s="1">
        <v>45558</v>
      </c>
      <c r="B633">
        <v>9</v>
      </c>
      <c r="C633" t="s">
        <v>205</v>
      </c>
      <c r="D633">
        <v>2024</v>
      </c>
      <c r="E633">
        <v>1</v>
      </c>
      <c r="F633" t="s">
        <v>8</v>
      </c>
    </row>
    <row r="634" spans="1:6" x14ac:dyDescent="0.25">
      <c r="A634" s="1">
        <v>45559</v>
      </c>
      <c r="B634">
        <v>9</v>
      </c>
      <c r="C634" t="s">
        <v>205</v>
      </c>
      <c r="D634">
        <v>2024</v>
      </c>
      <c r="E634">
        <v>2</v>
      </c>
      <c r="F634" t="s">
        <v>9</v>
      </c>
    </row>
    <row r="635" spans="1:6" x14ac:dyDescent="0.25">
      <c r="A635" s="1">
        <v>45560</v>
      </c>
      <c r="B635">
        <v>9</v>
      </c>
      <c r="C635" t="s">
        <v>205</v>
      </c>
      <c r="D635">
        <v>2024</v>
      </c>
      <c r="E635">
        <v>3</v>
      </c>
      <c r="F635" t="s">
        <v>10</v>
      </c>
    </row>
    <row r="636" spans="1:6" x14ac:dyDescent="0.25">
      <c r="A636" s="1">
        <v>45561</v>
      </c>
      <c r="B636">
        <v>9</v>
      </c>
      <c r="C636" t="s">
        <v>205</v>
      </c>
      <c r="D636">
        <v>2024</v>
      </c>
      <c r="E636">
        <v>4</v>
      </c>
      <c r="F636" t="s">
        <v>11</v>
      </c>
    </row>
    <row r="637" spans="1:6" x14ac:dyDescent="0.25">
      <c r="A637" s="1">
        <v>45562</v>
      </c>
      <c r="B637">
        <v>9</v>
      </c>
      <c r="C637" t="s">
        <v>205</v>
      </c>
      <c r="D637">
        <v>2024</v>
      </c>
      <c r="E637">
        <v>5</v>
      </c>
      <c r="F637" t="s">
        <v>12</v>
      </c>
    </row>
    <row r="638" spans="1:6" x14ac:dyDescent="0.25">
      <c r="A638" s="1">
        <v>45563</v>
      </c>
      <c r="B638">
        <v>9</v>
      </c>
      <c r="C638" t="s">
        <v>205</v>
      </c>
      <c r="D638">
        <v>2024</v>
      </c>
      <c r="E638">
        <v>6</v>
      </c>
      <c r="F638" t="s">
        <v>13</v>
      </c>
    </row>
    <row r="639" spans="1:6" x14ac:dyDescent="0.25">
      <c r="A639" s="1">
        <v>45564</v>
      </c>
      <c r="B639">
        <v>9</v>
      </c>
      <c r="C639" t="s">
        <v>205</v>
      </c>
      <c r="D639">
        <v>2024</v>
      </c>
      <c r="E639">
        <v>7</v>
      </c>
      <c r="F639" t="s">
        <v>7</v>
      </c>
    </row>
    <row r="640" spans="1:6" x14ac:dyDescent="0.25">
      <c r="A640" s="1">
        <v>45565</v>
      </c>
      <c r="B640">
        <v>9</v>
      </c>
      <c r="C640" t="s">
        <v>205</v>
      </c>
      <c r="D640">
        <v>2024</v>
      </c>
      <c r="E640">
        <v>1</v>
      </c>
      <c r="F640" t="s">
        <v>8</v>
      </c>
    </row>
    <row r="641" spans="1:6" x14ac:dyDescent="0.25">
      <c r="A641" s="1">
        <v>45566</v>
      </c>
      <c r="B641">
        <v>10</v>
      </c>
      <c r="C641" t="s">
        <v>206</v>
      </c>
      <c r="D641">
        <v>2024</v>
      </c>
      <c r="E641">
        <v>2</v>
      </c>
      <c r="F641" t="s">
        <v>9</v>
      </c>
    </row>
    <row r="642" spans="1:6" x14ac:dyDescent="0.25">
      <c r="A642" s="1">
        <v>45567</v>
      </c>
      <c r="B642">
        <v>10</v>
      </c>
      <c r="C642" t="s">
        <v>206</v>
      </c>
      <c r="D642">
        <v>2024</v>
      </c>
      <c r="E642">
        <v>3</v>
      </c>
      <c r="F642" t="s">
        <v>10</v>
      </c>
    </row>
    <row r="643" spans="1:6" x14ac:dyDescent="0.25">
      <c r="A643" s="1">
        <v>45568</v>
      </c>
      <c r="B643">
        <v>10</v>
      </c>
      <c r="C643" t="s">
        <v>206</v>
      </c>
      <c r="D643">
        <v>2024</v>
      </c>
      <c r="E643">
        <v>4</v>
      </c>
      <c r="F643" t="s">
        <v>11</v>
      </c>
    </row>
    <row r="644" spans="1:6" x14ac:dyDescent="0.25">
      <c r="A644" s="1">
        <v>45569</v>
      </c>
      <c r="B644">
        <v>10</v>
      </c>
      <c r="C644" t="s">
        <v>206</v>
      </c>
      <c r="D644">
        <v>2024</v>
      </c>
      <c r="E644">
        <v>5</v>
      </c>
      <c r="F644" t="s">
        <v>12</v>
      </c>
    </row>
    <row r="645" spans="1:6" x14ac:dyDescent="0.25">
      <c r="A645" s="1">
        <v>45570</v>
      </c>
      <c r="B645">
        <v>10</v>
      </c>
      <c r="C645" t="s">
        <v>206</v>
      </c>
      <c r="D645">
        <v>2024</v>
      </c>
      <c r="E645">
        <v>6</v>
      </c>
      <c r="F645" t="s">
        <v>13</v>
      </c>
    </row>
    <row r="646" spans="1:6" x14ac:dyDescent="0.25">
      <c r="A646" s="1">
        <v>45571</v>
      </c>
      <c r="B646">
        <v>10</v>
      </c>
      <c r="C646" t="s">
        <v>206</v>
      </c>
      <c r="D646">
        <v>2024</v>
      </c>
      <c r="E646">
        <v>7</v>
      </c>
      <c r="F646" t="s">
        <v>7</v>
      </c>
    </row>
    <row r="647" spans="1:6" x14ac:dyDescent="0.25">
      <c r="A647" s="1">
        <v>45572</v>
      </c>
      <c r="B647">
        <v>10</v>
      </c>
      <c r="C647" t="s">
        <v>206</v>
      </c>
      <c r="D647">
        <v>2024</v>
      </c>
      <c r="E647">
        <v>1</v>
      </c>
      <c r="F647" t="s">
        <v>8</v>
      </c>
    </row>
    <row r="648" spans="1:6" x14ac:dyDescent="0.25">
      <c r="A648" s="1">
        <v>45573</v>
      </c>
      <c r="B648">
        <v>10</v>
      </c>
      <c r="C648" t="s">
        <v>206</v>
      </c>
      <c r="D648">
        <v>2024</v>
      </c>
      <c r="E648">
        <v>2</v>
      </c>
      <c r="F648" t="s">
        <v>9</v>
      </c>
    </row>
    <row r="649" spans="1:6" x14ac:dyDescent="0.25">
      <c r="A649" s="1">
        <v>45574</v>
      </c>
      <c r="B649">
        <v>10</v>
      </c>
      <c r="C649" t="s">
        <v>206</v>
      </c>
      <c r="D649">
        <v>2024</v>
      </c>
      <c r="E649">
        <v>3</v>
      </c>
      <c r="F649" t="s">
        <v>10</v>
      </c>
    </row>
    <row r="650" spans="1:6" x14ac:dyDescent="0.25">
      <c r="A650" s="1">
        <v>45575</v>
      </c>
      <c r="B650">
        <v>10</v>
      </c>
      <c r="C650" t="s">
        <v>206</v>
      </c>
      <c r="D650">
        <v>2024</v>
      </c>
      <c r="E650">
        <v>4</v>
      </c>
      <c r="F650" t="s">
        <v>11</v>
      </c>
    </row>
    <row r="651" spans="1:6" x14ac:dyDescent="0.25">
      <c r="A651" s="1">
        <v>45576</v>
      </c>
      <c r="B651">
        <v>10</v>
      </c>
      <c r="C651" t="s">
        <v>206</v>
      </c>
      <c r="D651">
        <v>2024</v>
      </c>
      <c r="E651">
        <v>5</v>
      </c>
      <c r="F651" t="s">
        <v>12</v>
      </c>
    </row>
    <row r="652" spans="1:6" x14ac:dyDescent="0.25">
      <c r="A652" s="1">
        <v>45577</v>
      </c>
      <c r="B652">
        <v>10</v>
      </c>
      <c r="C652" t="s">
        <v>206</v>
      </c>
      <c r="D652">
        <v>2024</v>
      </c>
      <c r="E652">
        <v>6</v>
      </c>
      <c r="F652" t="s">
        <v>13</v>
      </c>
    </row>
    <row r="653" spans="1:6" x14ac:dyDescent="0.25">
      <c r="A653" s="1">
        <v>45578</v>
      </c>
      <c r="B653">
        <v>10</v>
      </c>
      <c r="C653" t="s">
        <v>206</v>
      </c>
      <c r="D653">
        <v>2024</v>
      </c>
      <c r="E653">
        <v>7</v>
      </c>
      <c r="F653" t="s">
        <v>7</v>
      </c>
    </row>
    <row r="654" spans="1:6" x14ac:dyDescent="0.25">
      <c r="A654" s="1">
        <v>45579</v>
      </c>
      <c r="B654">
        <v>10</v>
      </c>
      <c r="C654" t="s">
        <v>206</v>
      </c>
      <c r="D654">
        <v>2024</v>
      </c>
      <c r="E654">
        <v>1</v>
      </c>
      <c r="F654" t="s">
        <v>8</v>
      </c>
    </row>
    <row r="655" spans="1:6" x14ac:dyDescent="0.25">
      <c r="A655" s="1">
        <v>45580</v>
      </c>
      <c r="B655">
        <v>10</v>
      </c>
      <c r="C655" t="s">
        <v>206</v>
      </c>
      <c r="D655">
        <v>2024</v>
      </c>
      <c r="E655">
        <v>2</v>
      </c>
      <c r="F655" t="s">
        <v>9</v>
      </c>
    </row>
    <row r="656" spans="1:6" x14ac:dyDescent="0.25">
      <c r="A656" s="1">
        <v>45581</v>
      </c>
      <c r="B656">
        <v>10</v>
      </c>
      <c r="C656" t="s">
        <v>206</v>
      </c>
      <c r="D656">
        <v>2024</v>
      </c>
      <c r="E656">
        <v>3</v>
      </c>
      <c r="F656" t="s">
        <v>10</v>
      </c>
    </row>
    <row r="657" spans="1:6" x14ac:dyDescent="0.25">
      <c r="A657" s="1">
        <v>45582</v>
      </c>
      <c r="B657">
        <v>10</v>
      </c>
      <c r="C657" t="s">
        <v>206</v>
      </c>
      <c r="D657">
        <v>2024</v>
      </c>
      <c r="E657">
        <v>4</v>
      </c>
      <c r="F657" t="s">
        <v>11</v>
      </c>
    </row>
    <row r="658" spans="1:6" x14ac:dyDescent="0.25">
      <c r="A658" s="1">
        <v>45583</v>
      </c>
      <c r="B658">
        <v>10</v>
      </c>
      <c r="C658" t="s">
        <v>206</v>
      </c>
      <c r="D658">
        <v>2024</v>
      </c>
      <c r="E658">
        <v>5</v>
      </c>
      <c r="F658" t="s">
        <v>12</v>
      </c>
    </row>
    <row r="659" spans="1:6" x14ac:dyDescent="0.25">
      <c r="A659" s="1">
        <v>45584</v>
      </c>
      <c r="B659">
        <v>10</v>
      </c>
      <c r="C659" t="s">
        <v>206</v>
      </c>
      <c r="D659">
        <v>2024</v>
      </c>
      <c r="E659">
        <v>6</v>
      </c>
      <c r="F659" t="s">
        <v>13</v>
      </c>
    </row>
    <row r="660" spans="1:6" x14ac:dyDescent="0.25">
      <c r="A660" s="1">
        <v>45585</v>
      </c>
      <c r="B660">
        <v>10</v>
      </c>
      <c r="C660" t="s">
        <v>206</v>
      </c>
      <c r="D660">
        <v>2024</v>
      </c>
      <c r="E660">
        <v>7</v>
      </c>
      <c r="F660" t="s">
        <v>7</v>
      </c>
    </row>
    <row r="661" spans="1:6" x14ac:dyDescent="0.25">
      <c r="A661" s="1">
        <v>45586</v>
      </c>
      <c r="B661">
        <v>10</v>
      </c>
      <c r="C661" t="s">
        <v>206</v>
      </c>
      <c r="D661">
        <v>2024</v>
      </c>
      <c r="E661">
        <v>1</v>
      </c>
      <c r="F661" t="s">
        <v>8</v>
      </c>
    </row>
    <row r="662" spans="1:6" x14ac:dyDescent="0.25">
      <c r="A662" s="1">
        <v>45587</v>
      </c>
      <c r="B662">
        <v>10</v>
      </c>
      <c r="C662" t="s">
        <v>206</v>
      </c>
      <c r="D662">
        <v>2024</v>
      </c>
      <c r="E662">
        <v>2</v>
      </c>
      <c r="F662" t="s">
        <v>9</v>
      </c>
    </row>
    <row r="663" spans="1:6" x14ac:dyDescent="0.25">
      <c r="A663" s="1">
        <v>45588</v>
      </c>
      <c r="B663">
        <v>10</v>
      </c>
      <c r="C663" t="s">
        <v>206</v>
      </c>
      <c r="D663">
        <v>2024</v>
      </c>
      <c r="E663">
        <v>3</v>
      </c>
      <c r="F663" t="s">
        <v>10</v>
      </c>
    </row>
    <row r="664" spans="1:6" x14ac:dyDescent="0.25">
      <c r="A664" s="1">
        <v>45589</v>
      </c>
      <c r="B664">
        <v>10</v>
      </c>
      <c r="C664" t="s">
        <v>206</v>
      </c>
      <c r="D664">
        <v>2024</v>
      </c>
      <c r="E664">
        <v>4</v>
      </c>
      <c r="F664" t="s">
        <v>11</v>
      </c>
    </row>
    <row r="665" spans="1:6" x14ac:dyDescent="0.25">
      <c r="A665" s="1">
        <v>45590</v>
      </c>
      <c r="B665">
        <v>10</v>
      </c>
      <c r="C665" t="s">
        <v>206</v>
      </c>
      <c r="D665">
        <v>2024</v>
      </c>
      <c r="E665">
        <v>5</v>
      </c>
      <c r="F665" t="s">
        <v>12</v>
      </c>
    </row>
    <row r="666" spans="1:6" x14ac:dyDescent="0.25">
      <c r="A666" s="1">
        <v>45591</v>
      </c>
      <c r="B666">
        <v>10</v>
      </c>
      <c r="C666" t="s">
        <v>206</v>
      </c>
      <c r="D666">
        <v>2024</v>
      </c>
      <c r="E666">
        <v>6</v>
      </c>
      <c r="F666" t="s">
        <v>13</v>
      </c>
    </row>
    <row r="667" spans="1:6" x14ac:dyDescent="0.25">
      <c r="A667" s="1">
        <v>45592</v>
      </c>
      <c r="B667">
        <v>10</v>
      </c>
      <c r="C667" t="s">
        <v>206</v>
      </c>
      <c r="D667">
        <v>2024</v>
      </c>
      <c r="E667">
        <v>7</v>
      </c>
      <c r="F667" t="s">
        <v>7</v>
      </c>
    </row>
    <row r="668" spans="1:6" x14ac:dyDescent="0.25">
      <c r="A668" s="1">
        <v>45593</v>
      </c>
      <c r="B668">
        <v>10</v>
      </c>
      <c r="C668" t="s">
        <v>206</v>
      </c>
      <c r="D668">
        <v>2024</v>
      </c>
      <c r="E668">
        <v>1</v>
      </c>
      <c r="F668" t="s">
        <v>8</v>
      </c>
    </row>
    <row r="669" spans="1:6" x14ac:dyDescent="0.25">
      <c r="A669" s="1">
        <v>45594</v>
      </c>
      <c r="B669">
        <v>10</v>
      </c>
      <c r="C669" t="s">
        <v>206</v>
      </c>
      <c r="D669">
        <v>2024</v>
      </c>
      <c r="E669">
        <v>2</v>
      </c>
      <c r="F669" t="s">
        <v>9</v>
      </c>
    </row>
    <row r="670" spans="1:6" x14ac:dyDescent="0.25">
      <c r="A670" s="1">
        <v>45595</v>
      </c>
      <c r="B670">
        <v>10</v>
      </c>
      <c r="C670" t="s">
        <v>206</v>
      </c>
      <c r="D670">
        <v>2024</v>
      </c>
      <c r="E670">
        <v>3</v>
      </c>
      <c r="F670" t="s">
        <v>10</v>
      </c>
    </row>
    <row r="671" spans="1:6" x14ac:dyDescent="0.25">
      <c r="A671" s="1">
        <v>45596</v>
      </c>
      <c r="B671">
        <v>10</v>
      </c>
      <c r="C671" t="s">
        <v>206</v>
      </c>
      <c r="D671">
        <v>2024</v>
      </c>
      <c r="E671">
        <v>4</v>
      </c>
      <c r="F671" t="s">
        <v>11</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60036-6AFC-4AA3-AE91-2597DB4B1385}">
  <dimension ref="A1:C7"/>
  <sheetViews>
    <sheetView workbookViewId="0">
      <selection sqref="A1:D26"/>
    </sheetView>
  </sheetViews>
  <sheetFormatPr defaultRowHeight="15" x14ac:dyDescent="0.25"/>
  <cols>
    <col min="1" max="1" width="12.5703125" bestFit="1" customWidth="1"/>
    <col min="2" max="2" width="9.42578125" bestFit="1" customWidth="1"/>
    <col min="3" max="3" width="6.5703125" bestFit="1" customWidth="1"/>
  </cols>
  <sheetData>
    <row r="1" spans="1:3" x14ac:dyDescent="0.25">
      <c r="A1" t="s">
        <v>14</v>
      </c>
      <c r="B1" t="s">
        <v>15</v>
      </c>
      <c r="C1" t="s">
        <v>16</v>
      </c>
    </row>
    <row r="2" spans="1:3" x14ac:dyDescent="0.25">
      <c r="A2" t="s">
        <v>17</v>
      </c>
      <c r="B2" t="s">
        <v>18</v>
      </c>
      <c r="C2" t="s">
        <v>19</v>
      </c>
    </row>
    <row r="3" spans="1:3" x14ac:dyDescent="0.25">
      <c r="A3" t="s">
        <v>20</v>
      </c>
      <c r="B3" t="s">
        <v>21</v>
      </c>
      <c r="C3" t="s">
        <v>22</v>
      </c>
    </row>
    <row r="4" spans="1:3" x14ac:dyDescent="0.25">
      <c r="A4" t="s">
        <v>23</v>
      </c>
      <c r="B4" t="s">
        <v>21</v>
      </c>
      <c r="C4" t="s">
        <v>24</v>
      </c>
    </row>
    <row r="5" spans="1:3" x14ac:dyDescent="0.25">
      <c r="A5" t="s">
        <v>25</v>
      </c>
      <c r="B5" t="s">
        <v>18</v>
      </c>
      <c r="C5" t="s">
        <v>26</v>
      </c>
    </row>
    <row r="6" spans="1:3" x14ac:dyDescent="0.25">
      <c r="A6" t="s">
        <v>27</v>
      </c>
      <c r="B6" t="s">
        <v>18</v>
      </c>
      <c r="C6" t="s">
        <v>28</v>
      </c>
    </row>
    <row r="7" spans="1:3" x14ac:dyDescent="0.25">
      <c r="A7" t="s">
        <v>29</v>
      </c>
      <c r="B7" t="s">
        <v>30</v>
      </c>
      <c r="C7" t="s">
        <v>31</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8C722-15FD-4E3F-BB0D-838F79A746E1}">
  <dimension ref="A1:D26"/>
  <sheetViews>
    <sheetView workbookViewId="0">
      <selection sqref="A1:D23"/>
    </sheetView>
  </sheetViews>
  <sheetFormatPr defaultRowHeight="15" x14ac:dyDescent="0.25"/>
  <cols>
    <col min="1" max="1" width="19.85546875" bestFit="1" customWidth="1"/>
    <col min="3" max="3" width="53.28515625" bestFit="1" customWidth="1"/>
    <col min="4" max="4" width="7.28515625" bestFit="1" customWidth="1"/>
  </cols>
  <sheetData>
    <row r="1" spans="1:4" x14ac:dyDescent="0.25">
      <c r="A1" t="s">
        <v>32</v>
      </c>
      <c r="B1" t="s">
        <v>33</v>
      </c>
      <c r="C1" t="s">
        <v>34</v>
      </c>
      <c r="D1" t="s">
        <v>35</v>
      </c>
    </row>
    <row r="2" spans="1:4" x14ac:dyDescent="0.25">
      <c r="A2" t="s">
        <v>36</v>
      </c>
      <c r="B2" t="s">
        <v>37</v>
      </c>
      <c r="C2" t="s">
        <v>38</v>
      </c>
      <c r="D2" t="s">
        <v>39</v>
      </c>
    </row>
    <row r="3" spans="1:4" x14ac:dyDescent="0.25">
      <c r="A3" t="s">
        <v>40</v>
      </c>
      <c r="B3" t="s">
        <v>37</v>
      </c>
      <c r="C3" t="s">
        <v>41</v>
      </c>
      <c r="D3" t="s">
        <v>42</v>
      </c>
    </row>
    <row r="4" spans="1:4" x14ac:dyDescent="0.25">
      <c r="A4" t="s">
        <v>43</v>
      </c>
      <c r="B4" t="s">
        <v>37</v>
      </c>
      <c r="C4" t="s">
        <v>44</v>
      </c>
      <c r="D4" t="s">
        <v>45</v>
      </c>
    </row>
    <row r="5" spans="1:4" x14ac:dyDescent="0.25">
      <c r="A5" t="s">
        <v>46</v>
      </c>
      <c r="B5" t="s">
        <v>47</v>
      </c>
      <c r="C5" t="s">
        <v>48</v>
      </c>
      <c r="D5" t="s">
        <v>49</v>
      </c>
    </row>
    <row r="6" spans="1:4" x14ac:dyDescent="0.25">
      <c r="A6" t="s">
        <v>50</v>
      </c>
      <c r="B6" t="s">
        <v>47</v>
      </c>
      <c r="C6" t="s">
        <v>51</v>
      </c>
      <c r="D6" t="s">
        <v>52</v>
      </c>
    </row>
    <row r="7" spans="1:4" x14ac:dyDescent="0.25">
      <c r="A7" t="s">
        <v>53</v>
      </c>
      <c r="B7" t="s">
        <v>47</v>
      </c>
      <c r="C7" t="s">
        <v>54</v>
      </c>
      <c r="D7" t="s">
        <v>55</v>
      </c>
    </row>
    <row r="8" spans="1:4" x14ac:dyDescent="0.25">
      <c r="A8" t="s">
        <v>56</v>
      </c>
      <c r="B8" t="s">
        <v>47</v>
      </c>
      <c r="C8" t="s">
        <v>57</v>
      </c>
      <c r="D8" t="s">
        <v>58</v>
      </c>
    </row>
    <row r="9" spans="1:4" x14ac:dyDescent="0.25">
      <c r="A9" t="s">
        <v>59</v>
      </c>
      <c r="B9" t="s">
        <v>47</v>
      </c>
      <c r="C9" t="s">
        <v>60</v>
      </c>
      <c r="D9" t="s">
        <v>61</v>
      </c>
    </row>
    <row r="10" spans="1:4" x14ac:dyDescent="0.25">
      <c r="A10" t="s">
        <v>62</v>
      </c>
      <c r="B10" t="s">
        <v>63</v>
      </c>
      <c r="C10" t="s">
        <v>64</v>
      </c>
      <c r="D10" t="s">
        <v>65</v>
      </c>
    </row>
    <row r="11" spans="1:4" x14ac:dyDescent="0.25">
      <c r="A11" t="s">
        <v>66</v>
      </c>
      <c r="B11" t="s">
        <v>63</v>
      </c>
      <c r="C11" t="s">
        <v>67</v>
      </c>
      <c r="D11" t="s">
        <v>68</v>
      </c>
    </row>
    <row r="12" spans="1:4" x14ac:dyDescent="0.25">
      <c r="A12" t="s">
        <v>69</v>
      </c>
      <c r="B12" t="s">
        <v>37</v>
      </c>
      <c r="C12" t="s">
        <v>70</v>
      </c>
      <c r="D12" t="s">
        <v>71</v>
      </c>
    </row>
    <row r="13" spans="1:4" x14ac:dyDescent="0.25">
      <c r="A13" t="s">
        <v>72</v>
      </c>
      <c r="B13" t="s">
        <v>37</v>
      </c>
      <c r="C13" t="s">
        <v>73</v>
      </c>
      <c r="D13" t="s">
        <v>74</v>
      </c>
    </row>
    <row r="14" spans="1:4" x14ac:dyDescent="0.25">
      <c r="A14" t="s">
        <v>75</v>
      </c>
      <c r="B14" t="s">
        <v>47</v>
      </c>
      <c r="C14" t="s">
        <v>76</v>
      </c>
      <c r="D14" t="s">
        <v>77</v>
      </c>
    </row>
    <row r="15" spans="1:4" x14ac:dyDescent="0.25">
      <c r="A15" t="s">
        <v>78</v>
      </c>
      <c r="B15" t="s">
        <v>47</v>
      </c>
      <c r="C15" t="s">
        <v>79</v>
      </c>
      <c r="D15" t="s">
        <v>80</v>
      </c>
    </row>
    <row r="16" spans="1:4" x14ac:dyDescent="0.25">
      <c r="A16" t="s">
        <v>81</v>
      </c>
      <c r="B16" t="s">
        <v>37</v>
      </c>
      <c r="C16" t="s">
        <v>82</v>
      </c>
      <c r="D16" t="s">
        <v>83</v>
      </c>
    </row>
    <row r="17" spans="1:4" x14ac:dyDescent="0.25">
      <c r="A17" t="s">
        <v>84</v>
      </c>
      <c r="B17" t="s">
        <v>63</v>
      </c>
      <c r="C17" t="s">
        <v>85</v>
      </c>
      <c r="D17" t="s">
        <v>86</v>
      </c>
    </row>
    <row r="18" spans="1:4" x14ac:dyDescent="0.25">
      <c r="A18" t="s">
        <v>87</v>
      </c>
      <c r="B18" t="s">
        <v>63</v>
      </c>
      <c r="C18" t="s">
        <v>88</v>
      </c>
      <c r="D18" t="s">
        <v>89</v>
      </c>
    </row>
    <row r="19" spans="1:4" x14ac:dyDescent="0.25">
      <c r="A19" t="s">
        <v>90</v>
      </c>
      <c r="B19" t="s">
        <v>63</v>
      </c>
      <c r="C19" t="s">
        <v>91</v>
      </c>
      <c r="D19" t="s">
        <v>92</v>
      </c>
    </row>
    <row r="20" spans="1:4" x14ac:dyDescent="0.25">
      <c r="A20" t="s">
        <v>93</v>
      </c>
      <c r="B20" t="s">
        <v>63</v>
      </c>
      <c r="C20" t="s">
        <v>94</v>
      </c>
      <c r="D20" t="s">
        <v>95</v>
      </c>
    </row>
    <row r="21" spans="1:4" x14ac:dyDescent="0.25">
      <c r="A21" t="s">
        <v>96</v>
      </c>
      <c r="B21" t="s">
        <v>63</v>
      </c>
      <c r="C21" t="s">
        <v>97</v>
      </c>
      <c r="D21" t="s">
        <v>98</v>
      </c>
    </row>
    <row r="22" spans="1:4" x14ac:dyDescent="0.25">
      <c r="A22" t="s">
        <v>99</v>
      </c>
      <c r="B22" t="s">
        <v>100</v>
      </c>
      <c r="C22" t="s">
        <v>101</v>
      </c>
      <c r="D22" t="s">
        <v>102</v>
      </c>
    </row>
    <row r="23" spans="1:4" x14ac:dyDescent="0.25">
      <c r="A23" t="s">
        <v>103</v>
      </c>
      <c r="B23" t="s">
        <v>100</v>
      </c>
      <c r="C23" t="s">
        <v>104</v>
      </c>
      <c r="D23" t="s">
        <v>105</v>
      </c>
    </row>
    <row r="24" spans="1:4" x14ac:dyDescent="0.25">
      <c r="A24" t="s">
        <v>106</v>
      </c>
      <c r="B24" t="s">
        <v>100</v>
      </c>
      <c r="C24" t="s">
        <v>107</v>
      </c>
      <c r="D24" t="s">
        <v>108</v>
      </c>
    </row>
    <row r="25" spans="1:4" x14ac:dyDescent="0.25">
      <c r="A25" t="s">
        <v>109</v>
      </c>
      <c r="B25" t="s">
        <v>100</v>
      </c>
      <c r="C25" t="s">
        <v>110</v>
      </c>
      <c r="D25" t="s">
        <v>111</v>
      </c>
    </row>
    <row r="26" spans="1:4" x14ac:dyDescent="0.25">
      <c r="A26" t="s">
        <v>112</v>
      </c>
      <c r="B26" t="s">
        <v>100</v>
      </c>
      <c r="C26" t="s">
        <v>113</v>
      </c>
      <c r="D26" t="s">
        <v>114</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D0AB9-0B5A-4659-98F5-C5C34430F66B}">
  <dimension ref="A1:AA7906"/>
  <sheetViews>
    <sheetView topLeftCell="L1" workbookViewId="0">
      <selection activeCell="L1" sqref="A1:XFD1048576"/>
    </sheetView>
  </sheetViews>
  <sheetFormatPr defaultRowHeight="15" x14ac:dyDescent="0.25"/>
  <cols>
    <col min="1" max="1" width="13.7109375" bestFit="1" customWidth="1"/>
    <col min="2" max="2" width="7.28515625" bestFit="1" customWidth="1"/>
    <col min="3" max="3" width="6.28515625" bestFit="1" customWidth="1"/>
    <col min="4" max="4" width="6.5703125" bestFit="1" customWidth="1"/>
    <col min="5" max="5" width="11.140625" bestFit="1" customWidth="1"/>
    <col min="6" max="6" width="12.28515625" bestFit="1" customWidth="1"/>
    <col min="7" max="7" width="11.7109375" bestFit="1" customWidth="1"/>
    <col min="8" max="8" width="10.42578125" bestFit="1" customWidth="1"/>
    <col min="9" max="9" width="8.5703125" bestFit="1" customWidth="1"/>
    <col min="10" max="10" width="14.85546875" bestFit="1" customWidth="1"/>
    <col min="11" max="11" width="17.140625" bestFit="1" customWidth="1"/>
    <col min="12" max="12" width="20.140625" bestFit="1" customWidth="1"/>
    <col min="13" max="13" width="24.85546875" bestFit="1" customWidth="1"/>
    <col min="14" max="14" width="19.140625" bestFit="1" customWidth="1"/>
    <col min="15" max="15" width="14.28515625" style="4" bestFit="1" customWidth="1"/>
    <col min="16" max="16" width="11.42578125" style="4" bestFit="1" customWidth="1"/>
    <col min="17" max="17" width="13.7109375" style="4" bestFit="1" customWidth="1"/>
    <col min="18" max="18" width="12.7109375" style="8" bestFit="1" customWidth="1"/>
    <col min="19" max="19" width="15" style="4" bestFit="1" customWidth="1"/>
    <col min="20" max="20" width="29.5703125" bestFit="1" customWidth="1"/>
  </cols>
  <sheetData>
    <row r="1" spans="1:27" x14ac:dyDescent="0.25">
      <c r="A1" t="s">
        <v>166</v>
      </c>
      <c r="B1" t="s">
        <v>35</v>
      </c>
      <c r="C1" t="s">
        <v>118</v>
      </c>
      <c r="D1" t="s">
        <v>16</v>
      </c>
      <c r="E1" t="s">
        <v>167</v>
      </c>
      <c r="F1" t="s">
        <v>8213</v>
      </c>
      <c r="G1" t="s">
        <v>8227</v>
      </c>
      <c r="H1" t="s">
        <v>168</v>
      </c>
      <c r="I1" t="s">
        <v>169</v>
      </c>
      <c r="J1" t="s">
        <v>170</v>
      </c>
      <c r="K1" t="s">
        <v>8147</v>
      </c>
      <c r="L1" t="s">
        <v>8148</v>
      </c>
      <c r="M1" t="s">
        <v>8149</v>
      </c>
      <c r="N1" t="s">
        <v>8150</v>
      </c>
      <c r="O1" s="4" t="s">
        <v>8103</v>
      </c>
      <c r="P1" s="4" t="s">
        <v>8108</v>
      </c>
      <c r="Q1" s="4" t="s">
        <v>8109</v>
      </c>
      <c r="R1" s="4" t="s">
        <v>8226</v>
      </c>
      <c r="S1" s="8" t="s">
        <v>8120</v>
      </c>
      <c r="T1" s="4" t="s">
        <v>8144</v>
      </c>
    </row>
    <row r="2" spans="1:27" hidden="1" x14ac:dyDescent="0.25">
      <c r="A2" t="s">
        <v>197</v>
      </c>
      <c r="B2" t="s">
        <v>39</v>
      </c>
      <c r="C2" t="s">
        <v>141</v>
      </c>
      <c r="D2" t="s">
        <v>31</v>
      </c>
      <c r="E2" s="1">
        <v>45210</v>
      </c>
      <c r="F2" s="1" t="str">
        <f>TEXT(shipments9[[#This Row],[Shipdate]],"ddd")</f>
        <v>Wed</v>
      </c>
      <c r="G2" s="1" t="str">
        <f>IF(OR(shipments9[[#This Row],[Day Name]]="Sat",shipments9[[#This Row],[Day Name]]="Sun"),"Weekend","Weekday")</f>
        <v>Weekday</v>
      </c>
      <c r="H2">
        <v>1372.5</v>
      </c>
      <c r="I2">
        <v>99</v>
      </c>
      <c r="J2" t="s">
        <v>172</v>
      </c>
      <c r="K2" t="s">
        <v>8151</v>
      </c>
      <c r="L2" t="s">
        <v>8152</v>
      </c>
      <c r="M2">
        <v>10</v>
      </c>
      <c r="N2" t="s">
        <v>8153</v>
      </c>
      <c r="O2" s="4">
        <f>INDEX(products[Cost_per_box], MATCH(shipments9[[#This Row],[PID]], products[PID], 0))</f>
        <v>8.2200000000000006</v>
      </c>
      <c r="P2" s="4">
        <f>shipments9[[#This Row],[Boxes]]*shipments9[[#This Row],[Cost Per Box]]</f>
        <v>813.78000000000009</v>
      </c>
      <c r="Q2" s="4">
        <f>shipments9[[#This Row],[Amount]] -shipments9[[#This Row],[total cost]]</f>
        <v>558.71999999999991</v>
      </c>
      <c r="R2" s="4" t="str">
        <f>IF(shipments9[[#This Row],[Gross Profit]]&lt;0,"Loss","Profit")</f>
        <v>Profit</v>
      </c>
      <c r="S2" s="9">
        <f>shipments9[[#This Row],[Gross Profit]]/shipments9[[#This Row],[Amount]]</f>
        <v>0.40708196721311468</v>
      </c>
      <c r="T2" s="11">
        <f>shipments9[[#This Row],[Amount]]/shipments9[[#This Row],[Boxes]]</f>
        <v>13.863636363636363</v>
      </c>
    </row>
    <row r="3" spans="1:27" hidden="1" x14ac:dyDescent="0.25">
      <c r="A3" t="s">
        <v>209</v>
      </c>
      <c r="B3" t="s">
        <v>39</v>
      </c>
      <c r="C3" t="s">
        <v>141</v>
      </c>
      <c r="D3" t="s">
        <v>31</v>
      </c>
      <c r="E3" s="1">
        <v>45063</v>
      </c>
      <c r="F3" s="1" t="str">
        <f>TEXT(shipments9[[#This Row],[Shipdate]],"ddd")</f>
        <v>Wed</v>
      </c>
      <c r="G3" s="1" t="str">
        <f>IF(OR(shipments9[[#This Row],[Day Name]]="Sat",shipments9[[#This Row],[Day Name]]="Sun"),"Weekend","Weekday")</f>
        <v>Weekday</v>
      </c>
      <c r="H3">
        <v>920.25</v>
      </c>
      <c r="I3">
        <v>66</v>
      </c>
      <c r="J3" t="s">
        <v>172</v>
      </c>
      <c r="K3" t="s">
        <v>8151</v>
      </c>
      <c r="L3" t="s">
        <v>8154</v>
      </c>
      <c r="M3">
        <v>5</v>
      </c>
      <c r="N3" t="s">
        <v>201</v>
      </c>
      <c r="O3" s="4">
        <f>INDEX(products[Cost_per_box], MATCH(shipments9[[#This Row],[PID]], products[PID], 0))</f>
        <v>8.2200000000000006</v>
      </c>
      <c r="P3" s="4">
        <f>shipments9[[#This Row],[Boxes]]*shipments9[[#This Row],[Cost Per Box]]</f>
        <v>542.5200000000001</v>
      </c>
      <c r="Q3" s="4">
        <f>shipments9[[#This Row],[Amount]] -shipments9[[#This Row],[total cost]]</f>
        <v>377.7299999999999</v>
      </c>
      <c r="R3" s="4" t="str">
        <f>IF(shipments9[[#This Row],[Gross Profit]]&lt;0,"Loss","Profit")</f>
        <v>Profit</v>
      </c>
      <c r="S3" s="9">
        <f>shipments9[[#This Row],[Gross Profit]]/shipments9[[#This Row],[Amount]]</f>
        <v>0.41046454767726154</v>
      </c>
      <c r="T3" s="11">
        <f>shipments9[[#This Row],[Amount]]/shipments9[[#This Row],[Boxes]]</f>
        <v>13.943181818181818</v>
      </c>
    </row>
    <row r="4" spans="1:27" hidden="1" x14ac:dyDescent="0.25">
      <c r="A4" t="s">
        <v>210</v>
      </c>
      <c r="B4" t="s">
        <v>39</v>
      </c>
      <c r="C4" t="s">
        <v>141</v>
      </c>
      <c r="D4" t="s">
        <v>31</v>
      </c>
      <c r="E4" s="1">
        <v>45327</v>
      </c>
      <c r="F4" s="1" t="str">
        <f>TEXT(shipments9[[#This Row],[Shipdate]],"ddd")</f>
        <v>Mon</v>
      </c>
      <c r="G4" s="1" t="str">
        <f>IF(OR(shipments9[[#This Row],[Day Name]]="Sat",shipments9[[#This Row],[Day Name]]="Sun"),"Weekend","Weekday")</f>
        <v>Weekday</v>
      </c>
      <c r="H4">
        <v>4432.5</v>
      </c>
      <c r="I4">
        <v>317</v>
      </c>
      <c r="J4" t="s">
        <v>172</v>
      </c>
      <c r="K4" t="s">
        <v>8155</v>
      </c>
      <c r="L4" t="s">
        <v>8156</v>
      </c>
      <c r="M4">
        <v>2</v>
      </c>
      <c r="N4" t="s">
        <v>8157</v>
      </c>
      <c r="O4" s="4">
        <f>INDEX(products[Cost_per_box], MATCH(shipments9[[#This Row],[PID]], products[PID], 0))</f>
        <v>8.2200000000000006</v>
      </c>
      <c r="P4" s="4">
        <f>shipments9[[#This Row],[Boxes]]*shipments9[[#This Row],[Cost Per Box]]</f>
        <v>2605.7400000000002</v>
      </c>
      <c r="Q4" s="4">
        <f>shipments9[[#This Row],[Amount]] -shipments9[[#This Row],[total cost]]</f>
        <v>1826.7599999999998</v>
      </c>
      <c r="R4" s="4" t="str">
        <f>IF(shipments9[[#This Row],[Gross Profit]]&lt;0,"Loss","Profit")</f>
        <v>Profit</v>
      </c>
      <c r="S4" s="9">
        <f>shipments9[[#This Row],[Gross Profit]]/shipments9[[#This Row],[Amount]]</f>
        <v>0.41212859560067677</v>
      </c>
      <c r="T4" s="11">
        <f>shipments9[[#This Row],[Amount]]/shipments9[[#This Row],[Boxes]]</f>
        <v>13.982649842271293</v>
      </c>
    </row>
    <row r="5" spans="1:27" hidden="1" x14ac:dyDescent="0.25">
      <c r="A5" t="s">
        <v>211</v>
      </c>
      <c r="B5" t="s">
        <v>39</v>
      </c>
      <c r="C5" t="s">
        <v>141</v>
      </c>
      <c r="D5" t="s">
        <v>31</v>
      </c>
      <c r="E5" s="1">
        <v>44979</v>
      </c>
      <c r="F5" s="1" t="str">
        <f>TEXT(shipments9[[#This Row],[Shipdate]],"ddd")</f>
        <v>Wed</v>
      </c>
      <c r="G5" s="1" t="str">
        <f>IF(OR(shipments9[[#This Row],[Day Name]]="Sat",shipments9[[#This Row],[Day Name]]="Sun"),"Weekend","Weekday")</f>
        <v>Weekday</v>
      </c>
      <c r="H5">
        <v>823.5</v>
      </c>
      <c r="I5">
        <v>64</v>
      </c>
      <c r="J5" t="s">
        <v>172</v>
      </c>
      <c r="K5" t="s">
        <v>8151</v>
      </c>
      <c r="L5" t="s">
        <v>8156</v>
      </c>
      <c r="M5">
        <v>2</v>
      </c>
      <c r="N5" t="s">
        <v>8157</v>
      </c>
      <c r="O5" s="4">
        <f>INDEX(products[Cost_per_box], MATCH(shipments9[[#This Row],[PID]], products[PID], 0))</f>
        <v>8.2200000000000006</v>
      </c>
      <c r="P5" s="4">
        <f>shipments9[[#This Row],[Boxes]]*shipments9[[#This Row],[Cost Per Box]]</f>
        <v>526.08000000000004</v>
      </c>
      <c r="Q5" s="4">
        <f>shipments9[[#This Row],[Amount]] -shipments9[[#This Row],[total cost]]</f>
        <v>297.41999999999996</v>
      </c>
      <c r="R5" s="4" t="str">
        <f>IF(shipments9[[#This Row],[Gross Profit]]&lt;0,"Loss","Profit")</f>
        <v>Profit</v>
      </c>
      <c r="S5" s="9">
        <f>shipments9[[#This Row],[Gross Profit]]/shipments9[[#This Row],[Amount]]</f>
        <v>0.36116575591985423</v>
      </c>
      <c r="T5" s="11">
        <f>shipments9[[#This Row],[Amount]]/shipments9[[#This Row],[Boxes]]</f>
        <v>12.8671875</v>
      </c>
    </row>
    <row r="6" spans="1:27" hidden="1" x14ac:dyDescent="0.25">
      <c r="A6" t="s">
        <v>212</v>
      </c>
      <c r="B6" t="s">
        <v>39</v>
      </c>
      <c r="C6" t="s">
        <v>141</v>
      </c>
      <c r="D6" t="s">
        <v>31</v>
      </c>
      <c r="E6" s="1">
        <v>45399</v>
      </c>
      <c r="F6" s="1" t="str">
        <f>TEXT(shipments9[[#This Row],[Shipdate]],"ddd")</f>
        <v>Wed</v>
      </c>
      <c r="G6" s="1" t="str">
        <f>IF(OR(shipments9[[#This Row],[Day Name]]="Sat",shipments9[[#This Row],[Day Name]]="Sun"),"Weekend","Weekday")</f>
        <v>Weekday</v>
      </c>
      <c r="H6">
        <v>2574</v>
      </c>
      <c r="I6">
        <v>198</v>
      </c>
      <c r="J6" t="s">
        <v>172</v>
      </c>
      <c r="K6" t="s">
        <v>8155</v>
      </c>
      <c r="L6" t="s">
        <v>8154</v>
      </c>
      <c r="M6">
        <v>4</v>
      </c>
      <c r="N6" t="s">
        <v>8158</v>
      </c>
      <c r="O6" s="4">
        <f>INDEX(products[Cost_per_box], MATCH(shipments9[[#This Row],[PID]], products[PID], 0))</f>
        <v>8.2200000000000006</v>
      </c>
      <c r="P6" s="4">
        <f>shipments9[[#This Row],[Boxes]]*shipments9[[#This Row],[Cost Per Box]]</f>
        <v>1627.5600000000002</v>
      </c>
      <c r="Q6" s="4">
        <f>shipments9[[#This Row],[Amount]] -shipments9[[#This Row],[total cost]]</f>
        <v>946.43999999999983</v>
      </c>
      <c r="R6" s="4" t="str">
        <f>IF(shipments9[[#This Row],[Gross Profit]]&lt;0,"Loss","Profit")</f>
        <v>Profit</v>
      </c>
      <c r="S6" s="9">
        <f>shipments9[[#This Row],[Gross Profit]]/shipments9[[#This Row],[Amount]]</f>
        <v>0.36769230769230765</v>
      </c>
      <c r="T6" s="11">
        <f>shipments9[[#This Row],[Amount]]/shipments9[[#This Row],[Boxes]]</f>
        <v>13</v>
      </c>
      <c r="Z6" t="s">
        <v>8104</v>
      </c>
      <c r="AA6" t="s">
        <v>8105</v>
      </c>
    </row>
    <row r="7" spans="1:27" hidden="1" x14ac:dyDescent="0.25">
      <c r="A7" t="s">
        <v>213</v>
      </c>
      <c r="B7" t="s">
        <v>39</v>
      </c>
      <c r="C7" t="s">
        <v>141</v>
      </c>
      <c r="D7" t="s">
        <v>31</v>
      </c>
      <c r="E7" s="1">
        <v>45093</v>
      </c>
      <c r="F7" s="1" t="str">
        <f>TEXT(shipments9[[#This Row],[Shipdate]],"ddd")</f>
        <v>Fri</v>
      </c>
      <c r="G7" s="1" t="str">
        <f>IF(OR(shipments9[[#This Row],[Day Name]]="Sat",shipments9[[#This Row],[Day Name]]="Sun"),"Weekend","Weekday")</f>
        <v>Weekday</v>
      </c>
      <c r="H7">
        <v>452.25</v>
      </c>
      <c r="I7">
        <v>33</v>
      </c>
      <c r="J7" t="s">
        <v>172</v>
      </c>
      <c r="K7" t="s">
        <v>8151</v>
      </c>
      <c r="L7" t="s">
        <v>8154</v>
      </c>
      <c r="M7">
        <v>6</v>
      </c>
      <c r="N7" t="s">
        <v>8159</v>
      </c>
      <c r="O7" s="4">
        <f>INDEX(products[Cost_per_box], MATCH(shipments9[[#This Row],[PID]], products[PID], 0))</f>
        <v>8.2200000000000006</v>
      </c>
      <c r="P7" s="4">
        <f>shipments9[[#This Row],[Boxes]]*shipments9[[#This Row],[Cost Per Box]]</f>
        <v>271.26000000000005</v>
      </c>
      <c r="Q7" s="4">
        <f>shipments9[[#This Row],[Amount]] -shipments9[[#This Row],[total cost]]</f>
        <v>180.98999999999995</v>
      </c>
      <c r="R7" s="4" t="str">
        <f>IF(shipments9[[#This Row],[Gross Profit]]&lt;0,"Loss","Profit")</f>
        <v>Profit</v>
      </c>
      <c r="S7" s="9">
        <f>shipments9[[#This Row],[Gross Profit]]/shipments9[[#This Row],[Amount]]</f>
        <v>0.40019900497512428</v>
      </c>
      <c r="T7" s="11">
        <f>shipments9[[#This Row],[Amount]]/shipments9[[#This Row],[Boxes]]</f>
        <v>13.704545454545455</v>
      </c>
      <c r="Z7" t="s">
        <v>8106</v>
      </c>
      <c r="AA7" t="s">
        <v>8107</v>
      </c>
    </row>
    <row r="8" spans="1:27" hidden="1" x14ac:dyDescent="0.25">
      <c r="A8" t="s">
        <v>214</v>
      </c>
      <c r="B8" t="s">
        <v>39</v>
      </c>
      <c r="C8" t="s">
        <v>141</v>
      </c>
      <c r="D8" t="s">
        <v>31</v>
      </c>
      <c r="E8" s="1">
        <v>45132</v>
      </c>
      <c r="F8" s="1" t="str">
        <f>TEXT(shipments9[[#This Row],[Shipdate]],"ddd")</f>
        <v>Tue</v>
      </c>
      <c r="G8" s="1" t="str">
        <f>IF(OR(shipments9[[#This Row],[Day Name]]="Sat",shipments9[[#This Row],[Day Name]]="Sun"),"Weekend","Weekday")</f>
        <v>Weekday</v>
      </c>
      <c r="H8">
        <v>7341.75</v>
      </c>
      <c r="I8">
        <v>490</v>
      </c>
      <c r="J8" t="s">
        <v>172</v>
      </c>
      <c r="K8" t="s">
        <v>8151</v>
      </c>
      <c r="L8" t="s">
        <v>8160</v>
      </c>
      <c r="M8">
        <v>7</v>
      </c>
      <c r="N8" t="s">
        <v>8161</v>
      </c>
      <c r="O8" s="4">
        <f>INDEX(products[Cost_per_box], MATCH(shipments9[[#This Row],[PID]], products[PID], 0))</f>
        <v>8.2200000000000006</v>
      </c>
      <c r="P8" s="4">
        <f>shipments9[[#This Row],[Boxes]]*shipments9[[#This Row],[Cost Per Box]]</f>
        <v>4027.8</v>
      </c>
      <c r="Q8" s="4">
        <f>shipments9[[#This Row],[Amount]] -shipments9[[#This Row],[total cost]]</f>
        <v>3313.95</v>
      </c>
      <c r="R8" s="4" t="str">
        <f>IF(shipments9[[#This Row],[Gross Profit]]&lt;0,"Loss","Profit")</f>
        <v>Profit</v>
      </c>
      <c r="S8" s="9">
        <f>shipments9[[#This Row],[Gross Profit]]/shipments9[[#This Row],[Amount]]</f>
        <v>0.45138420676269281</v>
      </c>
      <c r="T8" s="11">
        <f>shipments9[[#This Row],[Amount]]/shipments9[[#This Row],[Boxes]]</f>
        <v>14.983163265306123</v>
      </c>
    </row>
    <row r="9" spans="1:27" hidden="1" x14ac:dyDescent="0.25">
      <c r="A9" t="s">
        <v>215</v>
      </c>
      <c r="B9" t="s">
        <v>39</v>
      </c>
      <c r="C9" t="s">
        <v>141</v>
      </c>
      <c r="D9" t="s">
        <v>31</v>
      </c>
      <c r="E9" s="1">
        <v>45167</v>
      </c>
      <c r="F9" s="1" t="str">
        <f>TEXT(shipments9[[#This Row],[Shipdate]],"ddd")</f>
        <v>Tue</v>
      </c>
      <c r="G9" s="1" t="str">
        <f>IF(OR(shipments9[[#This Row],[Day Name]]="Sat",shipments9[[#This Row],[Day Name]]="Sun"),"Weekend","Weekday")</f>
        <v>Weekday</v>
      </c>
      <c r="H9">
        <v>1017</v>
      </c>
      <c r="I9">
        <v>64</v>
      </c>
      <c r="J9" t="s">
        <v>172</v>
      </c>
      <c r="K9" t="s">
        <v>8151</v>
      </c>
      <c r="L9" t="s">
        <v>8160</v>
      </c>
      <c r="M9">
        <v>8</v>
      </c>
      <c r="N9" t="s">
        <v>8162</v>
      </c>
      <c r="O9" s="4">
        <f>INDEX(products[Cost_per_box], MATCH(shipments9[[#This Row],[PID]], products[PID], 0))</f>
        <v>8.2200000000000006</v>
      </c>
      <c r="P9" s="4">
        <f>shipments9[[#This Row],[Boxes]]*shipments9[[#This Row],[Cost Per Box]]</f>
        <v>526.08000000000004</v>
      </c>
      <c r="Q9" s="4">
        <f>shipments9[[#This Row],[Amount]] -shipments9[[#This Row],[total cost]]</f>
        <v>490.91999999999996</v>
      </c>
      <c r="R9" s="4" t="str">
        <f>IF(shipments9[[#This Row],[Gross Profit]]&lt;0,"Loss","Profit")</f>
        <v>Profit</v>
      </c>
      <c r="S9" s="9">
        <f>shipments9[[#This Row],[Gross Profit]]/shipments9[[#This Row],[Amount]]</f>
        <v>0.48271386430678465</v>
      </c>
      <c r="T9" s="11">
        <f>shipments9[[#This Row],[Amount]]/shipments9[[#This Row],[Boxes]]</f>
        <v>15.890625</v>
      </c>
    </row>
    <row r="10" spans="1:27" hidden="1" x14ac:dyDescent="0.25">
      <c r="A10" t="s">
        <v>216</v>
      </c>
      <c r="B10" t="s">
        <v>39</v>
      </c>
      <c r="C10" t="s">
        <v>141</v>
      </c>
      <c r="D10" t="s">
        <v>31</v>
      </c>
      <c r="E10" s="1">
        <v>44970</v>
      </c>
      <c r="F10" s="1" t="str">
        <f>TEXT(shipments9[[#This Row],[Shipdate]],"ddd")</f>
        <v>Mon</v>
      </c>
      <c r="G10" s="1" t="str">
        <f>IF(OR(shipments9[[#This Row],[Day Name]]="Sat",shipments9[[#This Row],[Day Name]]="Sun"),"Weekend","Weekday")</f>
        <v>Weekday</v>
      </c>
      <c r="H10">
        <v>2711.25</v>
      </c>
      <c r="I10">
        <v>181</v>
      </c>
      <c r="J10" t="s">
        <v>172</v>
      </c>
      <c r="K10" t="s">
        <v>8151</v>
      </c>
      <c r="L10" t="s">
        <v>8156</v>
      </c>
      <c r="M10">
        <v>2</v>
      </c>
      <c r="N10" t="s">
        <v>8157</v>
      </c>
      <c r="O10" s="4">
        <f>INDEX(products[Cost_per_box], MATCH(shipments9[[#This Row],[PID]], products[PID], 0))</f>
        <v>8.2200000000000006</v>
      </c>
      <c r="P10" s="4">
        <f>shipments9[[#This Row],[Boxes]]*shipments9[[#This Row],[Cost Per Box]]</f>
        <v>1487.8200000000002</v>
      </c>
      <c r="Q10" s="4">
        <f>shipments9[[#This Row],[Amount]] -shipments9[[#This Row],[total cost]]</f>
        <v>1223.4299999999998</v>
      </c>
      <c r="R10" s="4" t="str">
        <f>IF(shipments9[[#This Row],[Gross Profit]]&lt;0,"Loss","Profit")</f>
        <v>Profit</v>
      </c>
      <c r="S10" s="9">
        <f>shipments9[[#This Row],[Gross Profit]]/shipments9[[#This Row],[Amount]]</f>
        <v>0.45124204702627935</v>
      </c>
      <c r="T10" s="11">
        <f>shipments9[[#This Row],[Amount]]/shipments9[[#This Row],[Boxes]]</f>
        <v>14.979281767955801</v>
      </c>
    </row>
    <row r="11" spans="1:27" hidden="1" x14ac:dyDescent="0.25">
      <c r="A11" t="s">
        <v>217</v>
      </c>
      <c r="B11" t="s">
        <v>39</v>
      </c>
      <c r="C11" t="s">
        <v>141</v>
      </c>
      <c r="D11" t="s">
        <v>31</v>
      </c>
      <c r="E11" s="1">
        <v>44949</v>
      </c>
      <c r="F11" s="1" t="str">
        <f>TEXT(shipments9[[#This Row],[Shipdate]],"ddd")</f>
        <v>Mon</v>
      </c>
      <c r="G11" s="1" t="str">
        <f>IF(OR(shipments9[[#This Row],[Day Name]]="Sat",shipments9[[#This Row],[Day Name]]="Sun"),"Weekend","Weekday")</f>
        <v>Weekday</v>
      </c>
      <c r="H11">
        <v>18117</v>
      </c>
      <c r="I11">
        <v>1295</v>
      </c>
      <c r="J11" t="s">
        <v>172</v>
      </c>
      <c r="K11" t="s">
        <v>8151</v>
      </c>
      <c r="L11" t="s">
        <v>8156</v>
      </c>
      <c r="M11">
        <v>1</v>
      </c>
      <c r="N11" t="s">
        <v>8163</v>
      </c>
      <c r="O11" s="4">
        <f>INDEX(products[Cost_per_box], MATCH(shipments9[[#This Row],[PID]], products[PID], 0))</f>
        <v>8.2200000000000006</v>
      </c>
      <c r="P11" s="4">
        <f>shipments9[[#This Row],[Boxes]]*shipments9[[#This Row],[Cost Per Box]]</f>
        <v>10644.900000000001</v>
      </c>
      <c r="Q11" s="4">
        <f>shipments9[[#This Row],[Amount]] -shipments9[[#This Row],[total cost]]</f>
        <v>7472.0999999999985</v>
      </c>
      <c r="R11" s="4" t="str">
        <f>IF(shipments9[[#This Row],[Gross Profit]]&lt;0,"Loss","Profit")</f>
        <v>Profit</v>
      </c>
      <c r="S11" s="9">
        <f>shipments9[[#This Row],[Gross Profit]]/shipments9[[#This Row],[Amount]]</f>
        <v>0.41243583374730908</v>
      </c>
      <c r="T11" s="11">
        <f>shipments9[[#This Row],[Amount]]/shipments9[[#This Row],[Boxes]]</f>
        <v>13.98996138996139</v>
      </c>
    </row>
    <row r="12" spans="1:27" hidden="1" x14ac:dyDescent="0.25">
      <c r="A12" t="s">
        <v>218</v>
      </c>
      <c r="B12" t="s">
        <v>39</v>
      </c>
      <c r="C12" t="s">
        <v>141</v>
      </c>
      <c r="D12" t="s">
        <v>31</v>
      </c>
      <c r="E12" s="1">
        <v>44999</v>
      </c>
      <c r="F12" s="1" t="str">
        <f>TEXT(shipments9[[#This Row],[Shipdate]],"ddd")</f>
        <v>Tue</v>
      </c>
      <c r="G12" s="1" t="str">
        <f>IF(OR(shipments9[[#This Row],[Day Name]]="Sat",shipments9[[#This Row],[Day Name]]="Sun"),"Weekend","Weekday")</f>
        <v>Weekday</v>
      </c>
      <c r="H12">
        <v>1293.75</v>
      </c>
      <c r="I12">
        <v>87</v>
      </c>
      <c r="J12" t="s">
        <v>172</v>
      </c>
      <c r="K12" t="s">
        <v>8151</v>
      </c>
      <c r="L12" t="s">
        <v>8156</v>
      </c>
      <c r="M12">
        <v>3</v>
      </c>
      <c r="N12" t="s">
        <v>8164</v>
      </c>
      <c r="O12" s="4">
        <f>INDEX(products[Cost_per_box], MATCH(shipments9[[#This Row],[PID]], products[PID], 0))</f>
        <v>8.2200000000000006</v>
      </c>
      <c r="P12" s="4">
        <f>shipments9[[#This Row],[Boxes]]*shipments9[[#This Row],[Cost Per Box]]</f>
        <v>715.1400000000001</v>
      </c>
      <c r="Q12" s="4">
        <f>shipments9[[#This Row],[Amount]] -shipments9[[#This Row],[total cost]]</f>
        <v>578.6099999999999</v>
      </c>
      <c r="R12" s="4" t="str">
        <f>IF(shipments9[[#This Row],[Gross Profit]]&lt;0,"Loss","Profit")</f>
        <v>Profit</v>
      </c>
      <c r="S12" s="9">
        <f>shipments9[[#This Row],[Gross Profit]]/shipments9[[#This Row],[Amount]]</f>
        <v>0.44723478260869559</v>
      </c>
      <c r="T12" s="11">
        <f>shipments9[[#This Row],[Amount]]/shipments9[[#This Row],[Boxes]]</f>
        <v>14.870689655172415</v>
      </c>
    </row>
    <row r="13" spans="1:27" hidden="1" x14ac:dyDescent="0.25">
      <c r="A13" t="s">
        <v>219</v>
      </c>
      <c r="B13" t="s">
        <v>39</v>
      </c>
      <c r="C13" t="s">
        <v>141</v>
      </c>
      <c r="D13" t="s">
        <v>31</v>
      </c>
      <c r="E13" s="1">
        <v>44992</v>
      </c>
      <c r="F13" s="1" t="str">
        <f>TEXT(shipments9[[#This Row],[Shipdate]],"ddd")</f>
        <v>Tue</v>
      </c>
      <c r="G13" s="1" t="str">
        <f>IF(OR(shipments9[[#This Row],[Day Name]]="Sat",shipments9[[#This Row],[Day Name]]="Sun"),"Weekend","Weekday")</f>
        <v>Weekday</v>
      </c>
      <c r="H13">
        <v>3411</v>
      </c>
      <c r="I13">
        <v>244</v>
      </c>
      <c r="J13" t="s">
        <v>172</v>
      </c>
      <c r="K13" t="s">
        <v>8151</v>
      </c>
      <c r="L13" t="s">
        <v>8156</v>
      </c>
      <c r="M13">
        <v>3</v>
      </c>
      <c r="N13" t="s">
        <v>8164</v>
      </c>
      <c r="O13" s="4">
        <f>INDEX(products[Cost_per_box], MATCH(shipments9[[#This Row],[PID]], products[PID], 0))</f>
        <v>8.2200000000000006</v>
      </c>
      <c r="P13" s="4">
        <f>shipments9[[#This Row],[Boxes]]*shipments9[[#This Row],[Cost Per Box]]</f>
        <v>2005.68</v>
      </c>
      <c r="Q13" s="4">
        <f>shipments9[[#This Row],[Amount]] -shipments9[[#This Row],[total cost]]</f>
        <v>1405.32</v>
      </c>
      <c r="R13" s="4" t="str">
        <f>IF(shipments9[[#This Row],[Gross Profit]]&lt;0,"Loss","Profit")</f>
        <v>Profit</v>
      </c>
      <c r="S13" s="9">
        <f>shipments9[[#This Row],[Gross Profit]]/shipments9[[#This Row],[Amount]]</f>
        <v>0.41199648197009675</v>
      </c>
      <c r="T13" s="11">
        <f>shipments9[[#This Row],[Amount]]/shipments9[[#This Row],[Boxes]]</f>
        <v>13.979508196721312</v>
      </c>
    </row>
    <row r="14" spans="1:27" hidden="1" x14ac:dyDescent="0.25">
      <c r="A14" t="s">
        <v>220</v>
      </c>
      <c r="B14" t="s">
        <v>42</v>
      </c>
      <c r="C14" t="s">
        <v>141</v>
      </c>
      <c r="D14" t="s">
        <v>31</v>
      </c>
      <c r="E14" s="1">
        <v>45258</v>
      </c>
      <c r="F14" s="1" t="str">
        <f>TEXT(shipments9[[#This Row],[Shipdate]],"ddd")</f>
        <v>Tue</v>
      </c>
      <c r="G14" s="1" t="str">
        <f>IF(OR(shipments9[[#This Row],[Day Name]]="Sat",shipments9[[#This Row],[Day Name]]="Sun"),"Weekend","Weekday")</f>
        <v>Weekday</v>
      </c>
      <c r="H14">
        <v>3645</v>
      </c>
      <c r="I14">
        <v>243</v>
      </c>
      <c r="J14" t="s">
        <v>172</v>
      </c>
      <c r="K14" t="s">
        <v>8151</v>
      </c>
      <c r="L14" t="s">
        <v>8152</v>
      </c>
      <c r="M14">
        <v>11</v>
      </c>
      <c r="N14" t="s">
        <v>8165</v>
      </c>
      <c r="O14" s="4">
        <f>INDEX(products[Cost_per_box], MATCH(shipments9[[#This Row],[PID]], products[PID], 0))</f>
        <v>8.2200000000000006</v>
      </c>
      <c r="P14" s="4">
        <f>shipments9[[#This Row],[Boxes]]*shipments9[[#This Row],[Cost Per Box]]</f>
        <v>1997.4600000000003</v>
      </c>
      <c r="Q14" s="4">
        <f>shipments9[[#This Row],[Amount]] -shipments9[[#This Row],[total cost]]</f>
        <v>1647.5399999999997</v>
      </c>
      <c r="R14" s="4" t="str">
        <f>IF(shipments9[[#This Row],[Gross Profit]]&lt;0,"Loss","Profit")</f>
        <v>Profit</v>
      </c>
      <c r="S14" s="9">
        <f>shipments9[[#This Row],[Gross Profit]]/shipments9[[#This Row],[Amount]]</f>
        <v>0.4519999999999999</v>
      </c>
      <c r="T14" s="11">
        <f>shipments9[[#This Row],[Amount]]/shipments9[[#This Row],[Boxes]]</f>
        <v>15</v>
      </c>
    </row>
    <row r="15" spans="1:27" hidden="1" x14ac:dyDescent="0.25">
      <c r="A15" t="s">
        <v>221</v>
      </c>
      <c r="B15" t="s">
        <v>42</v>
      </c>
      <c r="C15" t="s">
        <v>141</v>
      </c>
      <c r="D15" t="s">
        <v>31</v>
      </c>
      <c r="E15" s="1">
        <v>45425</v>
      </c>
      <c r="F15" s="1" t="str">
        <f>TEXT(shipments9[[#This Row],[Shipdate]],"ddd")</f>
        <v>Mon</v>
      </c>
      <c r="G15" s="1" t="str">
        <f>IF(OR(shipments9[[#This Row],[Day Name]]="Sat",shipments9[[#This Row],[Day Name]]="Sun"),"Weekend","Weekday")</f>
        <v>Weekday</v>
      </c>
      <c r="H15">
        <v>429.75</v>
      </c>
      <c r="I15">
        <v>31</v>
      </c>
      <c r="J15" t="s">
        <v>172</v>
      </c>
      <c r="K15" t="s">
        <v>8155</v>
      </c>
      <c r="L15" t="s">
        <v>8154</v>
      </c>
      <c r="M15">
        <v>5</v>
      </c>
      <c r="N15" t="s">
        <v>201</v>
      </c>
      <c r="O15" s="4">
        <f>INDEX(products[Cost_per_box], MATCH(shipments9[[#This Row],[PID]], products[PID], 0))</f>
        <v>8.2200000000000006</v>
      </c>
      <c r="P15" s="4">
        <f>shipments9[[#This Row],[Boxes]]*shipments9[[#This Row],[Cost Per Box]]</f>
        <v>254.82000000000002</v>
      </c>
      <c r="Q15" s="4">
        <f>shipments9[[#This Row],[Amount]] -shipments9[[#This Row],[total cost]]</f>
        <v>174.92999999999998</v>
      </c>
      <c r="R15" s="4" t="str">
        <f>IF(shipments9[[#This Row],[Gross Profit]]&lt;0,"Loss","Profit")</f>
        <v>Profit</v>
      </c>
      <c r="S15" s="9">
        <f>shipments9[[#This Row],[Gross Profit]]/shipments9[[#This Row],[Amount]]</f>
        <v>0.4070506108202443</v>
      </c>
      <c r="T15" s="11">
        <f>shipments9[[#This Row],[Amount]]/shipments9[[#This Row],[Boxes]]</f>
        <v>13.862903225806452</v>
      </c>
      <c r="V15" s="8"/>
    </row>
    <row r="16" spans="1:27" hidden="1" x14ac:dyDescent="0.25">
      <c r="A16" t="s">
        <v>222</v>
      </c>
      <c r="B16" t="s">
        <v>42</v>
      </c>
      <c r="C16" t="s">
        <v>141</v>
      </c>
      <c r="D16" t="s">
        <v>31</v>
      </c>
      <c r="E16" s="1">
        <v>45021</v>
      </c>
      <c r="F16" s="1" t="str">
        <f>TEXT(shipments9[[#This Row],[Shipdate]],"ddd")</f>
        <v>Wed</v>
      </c>
      <c r="G16" s="1" t="str">
        <f>IF(OR(shipments9[[#This Row],[Day Name]]="Sat",shipments9[[#This Row],[Day Name]]="Sun"),"Weekend","Weekday")</f>
        <v>Weekday</v>
      </c>
      <c r="H16">
        <v>562.5</v>
      </c>
      <c r="I16">
        <v>47</v>
      </c>
      <c r="J16" t="s">
        <v>172</v>
      </c>
      <c r="K16" t="s">
        <v>8151</v>
      </c>
      <c r="L16" t="s">
        <v>8154</v>
      </c>
      <c r="M16">
        <v>4</v>
      </c>
      <c r="N16" t="s">
        <v>8158</v>
      </c>
      <c r="O16" s="4">
        <f>INDEX(products[Cost_per_box], MATCH(shipments9[[#This Row],[PID]], products[PID], 0))</f>
        <v>8.2200000000000006</v>
      </c>
      <c r="P16" s="4">
        <f>shipments9[[#This Row],[Boxes]]*shipments9[[#This Row],[Cost Per Box]]</f>
        <v>386.34000000000003</v>
      </c>
      <c r="Q16" s="4">
        <f>shipments9[[#This Row],[Amount]] -shipments9[[#This Row],[total cost]]</f>
        <v>176.15999999999997</v>
      </c>
      <c r="R16" s="4" t="str">
        <f>IF(shipments9[[#This Row],[Gross Profit]]&lt;0,"Loss","Profit")</f>
        <v>Profit</v>
      </c>
      <c r="S16" s="9">
        <f>shipments9[[#This Row],[Gross Profit]]/shipments9[[#This Row],[Amount]]</f>
        <v>0.3131733333333333</v>
      </c>
      <c r="T16" s="11">
        <f>shipments9[[#This Row],[Amount]]/shipments9[[#This Row],[Boxes]]</f>
        <v>11.968085106382979</v>
      </c>
    </row>
    <row r="17" spans="1:20" hidden="1" x14ac:dyDescent="0.25">
      <c r="A17" t="s">
        <v>223</v>
      </c>
      <c r="B17" t="s">
        <v>42</v>
      </c>
      <c r="C17" t="s">
        <v>141</v>
      </c>
      <c r="D17" t="s">
        <v>31</v>
      </c>
      <c r="E17" s="1">
        <v>44965</v>
      </c>
      <c r="F17" s="1" t="str">
        <f>TEXT(shipments9[[#This Row],[Shipdate]],"ddd")</f>
        <v>Wed</v>
      </c>
      <c r="G17" s="1" t="str">
        <f>IF(OR(shipments9[[#This Row],[Day Name]]="Sat",shipments9[[#This Row],[Day Name]]="Sun"),"Weekend","Weekday")</f>
        <v>Weekday</v>
      </c>
      <c r="H17">
        <v>4497.75</v>
      </c>
      <c r="I17">
        <v>346</v>
      </c>
      <c r="J17" t="s">
        <v>172</v>
      </c>
      <c r="K17" t="s">
        <v>8151</v>
      </c>
      <c r="L17" t="s">
        <v>8156</v>
      </c>
      <c r="M17">
        <v>2</v>
      </c>
      <c r="N17" t="s">
        <v>8157</v>
      </c>
      <c r="O17" s="4">
        <f>INDEX(products[Cost_per_box], MATCH(shipments9[[#This Row],[PID]], products[PID], 0))</f>
        <v>8.2200000000000006</v>
      </c>
      <c r="P17" s="4">
        <f>shipments9[[#This Row],[Boxes]]*shipments9[[#This Row],[Cost Per Box]]</f>
        <v>2844.1200000000003</v>
      </c>
      <c r="Q17" s="4">
        <f>shipments9[[#This Row],[Amount]] -shipments9[[#This Row],[total cost]]</f>
        <v>1653.6299999999997</v>
      </c>
      <c r="R17" s="4" t="str">
        <f>IF(shipments9[[#This Row],[Gross Profit]]&lt;0,"Loss","Profit")</f>
        <v>Profit</v>
      </c>
      <c r="S17" s="9">
        <f>shipments9[[#This Row],[Gross Profit]]/shipments9[[#This Row],[Amount]]</f>
        <v>0.36765716191429038</v>
      </c>
      <c r="T17" s="11">
        <f>shipments9[[#This Row],[Amount]]/shipments9[[#This Row],[Boxes]]</f>
        <v>12.999277456647398</v>
      </c>
    </row>
    <row r="18" spans="1:20" hidden="1" x14ac:dyDescent="0.25">
      <c r="A18" t="s">
        <v>224</v>
      </c>
      <c r="B18" t="s">
        <v>42</v>
      </c>
      <c r="C18" t="s">
        <v>141</v>
      </c>
      <c r="D18" t="s">
        <v>31</v>
      </c>
      <c r="E18" s="1">
        <v>45285</v>
      </c>
      <c r="F18" s="1" t="str">
        <f>TEXT(shipments9[[#This Row],[Shipdate]],"ddd")</f>
        <v>Mon</v>
      </c>
      <c r="G18" s="1" t="str">
        <f>IF(OR(shipments9[[#This Row],[Day Name]]="Sat",shipments9[[#This Row],[Day Name]]="Sun"),"Weekend","Weekday")</f>
        <v>Weekday</v>
      </c>
      <c r="H18">
        <v>4671</v>
      </c>
      <c r="I18">
        <v>334</v>
      </c>
      <c r="J18" t="s">
        <v>172</v>
      </c>
      <c r="K18" t="s">
        <v>8151</v>
      </c>
      <c r="L18" t="s">
        <v>8152</v>
      </c>
      <c r="M18">
        <v>12</v>
      </c>
      <c r="N18" t="s">
        <v>8166</v>
      </c>
      <c r="O18" s="4">
        <f>INDEX(products[Cost_per_box], MATCH(shipments9[[#This Row],[PID]], products[PID], 0))</f>
        <v>8.2200000000000006</v>
      </c>
      <c r="P18" s="4">
        <f>shipments9[[#This Row],[Boxes]]*shipments9[[#This Row],[Cost Per Box]]</f>
        <v>2745.48</v>
      </c>
      <c r="Q18" s="4">
        <f>shipments9[[#This Row],[Amount]] -shipments9[[#This Row],[total cost]]</f>
        <v>1925.52</v>
      </c>
      <c r="R18" s="4" t="str">
        <f>IF(shipments9[[#This Row],[Gross Profit]]&lt;0,"Loss","Profit")</f>
        <v>Profit</v>
      </c>
      <c r="S18" s="9">
        <f>shipments9[[#This Row],[Gross Profit]]/shipments9[[#This Row],[Amount]]</f>
        <v>0.41222864482980087</v>
      </c>
      <c r="T18" s="11">
        <f>shipments9[[#This Row],[Amount]]/shipments9[[#This Row],[Boxes]]</f>
        <v>13.985029940119761</v>
      </c>
    </row>
    <row r="19" spans="1:20" hidden="1" x14ac:dyDescent="0.25">
      <c r="A19" t="s">
        <v>225</v>
      </c>
      <c r="B19" t="s">
        <v>45</v>
      </c>
      <c r="C19" t="s">
        <v>141</v>
      </c>
      <c r="D19" t="s">
        <v>31</v>
      </c>
      <c r="E19" s="1">
        <v>45093</v>
      </c>
      <c r="F19" s="1" t="str">
        <f>TEXT(shipments9[[#This Row],[Shipdate]],"ddd")</f>
        <v>Fri</v>
      </c>
      <c r="G19" s="1" t="str">
        <f>IF(OR(shipments9[[#This Row],[Day Name]]="Sat",shipments9[[#This Row],[Day Name]]="Sun"),"Weekend","Weekday")</f>
        <v>Weekday</v>
      </c>
      <c r="H19">
        <v>1885.5</v>
      </c>
      <c r="I19">
        <v>118</v>
      </c>
      <c r="J19" t="s">
        <v>172</v>
      </c>
      <c r="K19" t="s">
        <v>8151</v>
      </c>
      <c r="L19" t="s">
        <v>8154</v>
      </c>
      <c r="M19">
        <v>6</v>
      </c>
      <c r="N19" t="s">
        <v>8159</v>
      </c>
      <c r="O19" s="4">
        <f>INDEX(products[Cost_per_box], MATCH(shipments9[[#This Row],[PID]], products[PID], 0))</f>
        <v>8.2200000000000006</v>
      </c>
      <c r="P19" s="4">
        <f>shipments9[[#This Row],[Boxes]]*shipments9[[#This Row],[Cost Per Box]]</f>
        <v>969.96</v>
      </c>
      <c r="Q19" s="4">
        <f>shipments9[[#This Row],[Amount]] -shipments9[[#This Row],[total cost]]</f>
        <v>915.54</v>
      </c>
      <c r="R19" s="4" t="str">
        <f>IF(shipments9[[#This Row],[Gross Profit]]&lt;0,"Loss","Profit")</f>
        <v>Profit</v>
      </c>
      <c r="S19" s="9">
        <f>shipments9[[#This Row],[Gross Profit]]/shipments9[[#This Row],[Amount]]</f>
        <v>0.48556881463802704</v>
      </c>
      <c r="T19" s="11">
        <f>shipments9[[#This Row],[Amount]]/shipments9[[#This Row],[Boxes]]</f>
        <v>15.978813559322035</v>
      </c>
    </row>
    <row r="20" spans="1:20" hidden="1" x14ac:dyDescent="0.25">
      <c r="A20" t="s">
        <v>226</v>
      </c>
      <c r="B20" t="s">
        <v>45</v>
      </c>
      <c r="C20" t="s">
        <v>141</v>
      </c>
      <c r="D20" t="s">
        <v>31</v>
      </c>
      <c r="E20" s="1">
        <v>45296</v>
      </c>
      <c r="F20" s="1" t="str">
        <f>TEXT(shipments9[[#This Row],[Shipdate]],"ddd")</f>
        <v>Fri</v>
      </c>
      <c r="G20" s="1" t="str">
        <f>IF(OR(shipments9[[#This Row],[Day Name]]="Sat",shipments9[[#This Row],[Day Name]]="Sun"),"Weekend","Weekday")</f>
        <v>Weekday</v>
      </c>
      <c r="H20">
        <v>6412.5</v>
      </c>
      <c r="I20">
        <v>401</v>
      </c>
      <c r="J20" t="s">
        <v>172</v>
      </c>
      <c r="K20" t="s">
        <v>8155</v>
      </c>
      <c r="L20" t="s">
        <v>8156</v>
      </c>
      <c r="M20">
        <v>1</v>
      </c>
      <c r="N20" t="s">
        <v>8163</v>
      </c>
      <c r="O20" s="4">
        <f>INDEX(products[Cost_per_box], MATCH(shipments9[[#This Row],[PID]], products[PID], 0))</f>
        <v>8.2200000000000006</v>
      </c>
      <c r="P20" s="4">
        <f>shipments9[[#This Row],[Boxes]]*shipments9[[#This Row],[Cost Per Box]]</f>
        <v>3296.2200000000003</v>
      </c>
      <c r="Q20" s="4">
        <f>shipments9[[#This Row],[Amount]] -shipments9[[#This Row],[total cost]]</f>
        <v>3116.2799999999997</v>
      </c>
      <c r="R20" s="4" t="str">
        <f>IF(shipments9[[#This Row],[Gross Profit]]&lt;0,"Loss","Profit")</f>
        <v>Profit</v>
      </c>
      <c r="S20" s="9">
        <f>shipments9[[#This Row],[Gross Profit]]/shipments9[[#This Row],[Amount]]</f>
        <v>0.48596959064327483</v>
      </c>
      <c r="T20" s="11">
        <f>shipments9[[#This Row],[Amount]]/shipments9[[#This Row],[Boxes]]</f>
        <v>15.991271820448878</v>
      </c>
    </row>
    <row r="21" spans="1:20" hidden="1" x14ac:dyDescent="0.25">
      <c r="A21" t="s">
        <v>227</v>
      </c>
      <c r="B21" t="s">
        <v>45</v>
      </c>
      <c r="C21" t="s">
        <v>141</v>
      </c>
      <c r="D21" t="s">
        <v>31</v>
      </c>
      <c r="E21" s="1">
        <v>45337</v>
      </c>
      <c r="F21" s="1" t="str">
        <f>TEXT(shipments9[[#This Row],[Shipdate]],"ddd")</f>
        <v>Thu</v>
      </c>
      <c r="G21" s="1" t="str">
        <f>IF(OR(shipments9[[#This Row],[Day Name]]="Sat",shipments9[[#This Row],[Day Name]]="Sun"),"Weekend","Weekday")</f>
        <v>Weekday</v>
      </c>
      <c r="H21">
        <v>7364.25</v>
      </c>
      <c r="I21">
        <v>567</v>
      </c>
      <c r="J21" t="s">
        <v>172</v>
      </c>
      <c r="K21" t="s">
        <v>8155</v>
      </c>
      <c r="L21" t="s">
        <v>8156</v>
      </c>
      <c r="M21">
        <v>2</v>
      </c>
      <c r="N21" t="s">
        <v>8157</v>
      </c>
      <c r="O21" s="4">
        <f>INDEX(products[Cost_per_box], MATCH(shipments9[[#This Row],[PID]], products[PID], 0))</f>
        <v>8.2200000000000006</v>
      </c>
      <c r="P21" s="4">
        <f>shipments9[[#This Row],[Boxes]]*shipments9[[#This Row],[Cost Per Box]]</f>
        <v>4660.7400000000007</v>
      </c>
      <c r="Q21" s="4">
        <f>shipments9[[#This Row],[Amount]] -shipments9[[#This Row],[total cost]]</f>
        <v>2703.5099999999993</v>
      </c>
      <c r="R21" s="4" t="str">
        <f>IF(shipments9[[#This Row],[Gross Profit]]&lt;0,"Loss","Profit")</f>
        <v>Profit</v>
      </c>
      <c r="S21" s="9">
        <f>shipments9[[#This Row],[Gross Profit]]/shipments9[[#This Row],[Amount]]</f>
        <v>0.36711274060494947</v>
      </c>
      <c r="T21" s="11">
        <f>shipments9[[#This Row],[Amount]]/shipments9[[#This Row],[Boxes]]</f>
        <v>12.988095238095237</v>
      </c>
    </row>
    <row r="22" spans="1:20" hidden="1" x14ac:dyDescent="0.25">
      <c r="A22" t="s">
        <v>228</v>
      </c>
      <c r="B22" t="s">
        <v>45</v>
      </c>
      <c r="C22" t="s">
        <v>141</v>
      </c>
      <c r="D22" t="s">
        <v>31</v>
      </c>
      <c r="E22" s="1">
        <v>45440</v>
      </c>
      <c r="F22" s="1" t="str">
        <f>TEXT(shipments9[[#This Row],[Shipdate]],"ddd")</f>
        <v>Tue</v>
      </c>
      <c r="G22" s="1" t="str">
        <f>IF(OR(shipments9[[#This Row],[Day Name]]="Sat",shipments9[[#This Row],[Day Name]]="Sun"),"Weekend","Weekday")</f>
        <v>Weekday</v>
      </c>
      <c r="H22">
        <v>3021.75</v>
      </c>
      <c r="I22">
        <v>189</v>
      </c>
      <c r="J22" t="s">
        <v>172</v>
      </c>
      <c r="K22" t="s">
        <v>8155</v>
      </c>
      <c r="L22" t="s">
        <v>8154</v>
      </c>
      <c r="M22">
        <v>5</v>
      </c>
      <c r="N22" t="s">
        <v>201</v>
      </c>
      <c r="O22" s="4">
        <f>INDEX(products[Cost_per_box], MATCH(shipments9[[#This Row],[PID]], products[PID], 0))</f>
        <v>8.2200000000000006</v>
      </c>
      <c r="P22" s="4">
        <f>shipments9[[#This Row],[Boxes]]*shipments9[[#This Row],[Cost Per Box]]</f>
        <v>1553.5800000000002</v>
      </c>
      <c r="Q22" s="4">
        <f>shipments9[[#This Row],[Amount]] -shipments9[[#This Row],[total cost]]</f>
        <v>1468.1699999999998</v>
      </c>
      <c r="R22" s="4" t="str">
        <f>IF(shipments9[[#This Row],[Gross Profit]]&lt;0,"Loss","Profit")</f>
        <v>Profit</v>
      </c>
      <c r="S22" s="9">
        <f>shipments9[[#This Row],[Gross Profit]]/shipments9[[#This Row],[Amount]]</f>
        <v>0.48586746090841393</v>
      </c>
      <c r="T22" s="11">
        <f>shipments9[[#This Row],[Amount]]/shipments9[[#This Row],[Boxes]]</f>
        <v>15.988095238095237</v>
      </c>
    </row>
    <row r="23" spans="1:20" hidden="1" x14ac:dyDescent="0.25">
      <c r="A23" t="s">
        <v>229</v>
      </c>
      <c r="B23" t="s">
        <v>45</v>
      </c>
      <c r="C23" t="s">
        <v>141</v>
      </c>
      <c r="D23" t="s">
        <v>31</v>
      </c>
      <c r="E23" s="1">
        <v>45100</v>
      </c>
      <c r="F23" s="1" t="str">
        <f>TEXT(shipments9[[#This Row],[Shipdate]],"ddd")</f>
        <v>Fri</v>
      </c>
      <c r="G23" s="1" t="str">
        <f>IF(OR(shipments9[[#This Row],[Day Name]]="Sat",shipments9[[#This Row],[Day Name]]="Sun"),"Weekend","Weekday")</f>
        <v>Weekday</v>
      </c>
      <c r="H23">
        <v>4801.5</v>
      </c>
      <c r="I23">
        <v>321</v>
      </c>
      <c r="J23" t="s">
        <v>172</v>
      </c>
      <c r="K23" t="s">
        <v>8151</v>
      </c>
      <c r="L23" t="s">
        <v>8154</v>
      </c>
      <c r="M23">
        <v>6</v>
      </c>
      <c r="N23" t="s">
        <v>8159</v>
      </c>
      <c r="O23" s="4">
        <f>INDEX(products[Cost_per_box], MATCH(shipments9[[#This Row],[PID]], products[PID], 0))</f>
        <v>8.2200000000000006</v>
      </c>
      <c r="P23" s="4">
        <f>shipments9[[#This Row],[Boxes]]*shipments9[[#This Row],[Cost Per Box]]</f>
        <v>2638.6200000000003</v>
      </c>
      <c r="Q23" s="4">
        <f>shipments9[[#This Row],[Amount]] -shipments9[[#This Row],[total cost]]</f>
        <v>2162.8799999999997</v>
      </c>
      <c r="R23" s="4" t="str">
        <f>IF(shipments9[[#This Row],[Gross Profit]]&lt;0,"Loss","Profit")</f>
        <v>Profit</v>
      </c>
      <c r="S23" s="9">
        <f>shipments9[[#This Row],[Gross Profit]]/shipments9[[#This Row],[Amount]]</f>
        <v>0.45045923149015926</v>
      </c>
      <c r="T23" s="11">
        <f>shipments9[[#This Row],[Amount]]/shipments9[[#This Row],[Boxes]]</f>
        <v>14.957943925233645</v>
      </c>
    </row>
    <row r="24" spans="1:20" hidden="1" x14ac:dyDescent="0.25">
      <c r="A24" t="s">
        <v>230</v>
      </c>
      <c r="B24" t="s">
        <v>45</v>
      </c>
      <c r="C24" t="s">
        <v>141</v>
      </c>
      <c r="D24" t="s">
        <v>31</v>
      </c>
      <c r="E24" s="1">
        <v>45265</v>
      </c>
      <c r="F24" s="1" t="str">
        <f>TEXT(shipments9[[#This Row],[Shipdate]],"ddd")</f>
        <v>Tue</v>
      </c>
      <c r="G24" s="1" t="str">
        <f>IF(OR(shipments9[[#This Row],[Day Name]]="Sat",shipments9[[#This Row],[Day Name]]="Sun"),"Weekend","Weekday")</f>
        <v>Weekday</v>
      </c>
      <c r="H24">
        <v>531</v>
      </c>
      <c r="I24">
        <v>38</v>
      </c>
      <c r="J24" t="s">
        <v>172</v>
      </c>
      <c r="K24" t="s">
        <v>8151</v>
      </c>
      <c r="L24" t="s">
        <v>8152</v>
      </c>
      <c r="M24">
        <v>12</v>
      </c>
      <c r="N24" t="s">
        <v>8166</v>
      </c>
      <c r="O24" s="4">
        <f>INDEX(products[Cost_per_box], MATCH(shipments9[[#This Row],[PID]], products[PID], 0))</f>
        <v>8.2200000000000006</v>
      </c>
      <c r="P24" s="4">
        <f>shipments9[[#This Row],[Boxes]]*shipments9[[#This Row],[Cost Per Box]]</f>
        <v>312.36</v>
      </c>
      <c r="Q24" s="4">
        <f>shipments9[[#This Row],[Amount]] -shipments9[[#This Row],[total cost]]</f>
        <v>218.64</v>
      </c>
      <c r="R24" s="4" t="str">
        <f>IF(shipments9[[#This Row],[Gross Profit]]&lt;0,"Loss","Profit")</f>
        <v>Profit</v>
      </c>
      <c r="S24" s="9">
        <f>shipments9[[#This Row],[Gross Profit]]/shipments9[[#This Row],[Amount]]</f>
        <v>0.41175141242937852</v>
      </c>
      <c r="T24" s="11">
        <f>shipments9[[#This Row],[Amount]]/shipments9[[#This Row],[Boxes]]</f>
        <v>13.973684210526315</v>
      </c>
    </row>
    <row r="25" spans="1:20" hidden="1" x14ac:dyDescent="0.25">
      <c r="A25" t="s">
        <v>231</v>
      </c>
      <c r="B25" t="s">
        <v>71</v>
      </c>
      <c r="C25" t="s">
        <v>141</v>
      </c>
      <c r="D25" t="s">
        <v>31</v>
      </c>
      <c r="E25" s="1">
        <v>44930</v>
      </c>
      <c r="F25" s="1" t="str">
        <f>TEXT(shipments9[[#This Row],[Shipdate]],"ddd")</f>
        <v>Wed</v>
      </c>
      <c r="G25" s="1" t="str">
        <f>IF(OR(shipments9[[#This Row],[Day Name]]="Sat",shipments9[[#This Row],[Day Name]]="Sun"),"Weekend","Weekday")</f>
        <v>Weekday</v>
      </c>
      <c r="H25">
        <v>4401</v>
      </c>
      <c r="I25">
        <v>367</v>
      </c>
      <c r="J25" t="s">
        <v>172</v>
      </c>
      <c r="K25" t="s">
        <v>8151</v>
      </c>
      <c r="L25" t="s">
        <v>8156</v>
      </c>
      <c r="M25">
        <v>1</v>
      </c>
      <c r="N25" t="s">
        <v>8163</v>
      </c>
      <c r="O25" s="4">
        <f>INDEX(products[Cost_per_box], MATCH(shipments9[[#This Row],[PID]], products[PID], 0))</f>
        <v>8.2200000000000006</v>
      </c>
      <c r="P25" s="4">
        <f>shipments9[[#This Row],[Boxes]]*shipments9[[#This Row],[Cost Per Box]]</f>
        <v>3016.7400000000002</v>
      </c>
      <c r="Q25" s="4">
        <f>shipments9[[#This Row],[Amount]] -shipments9[[#This Row],[total cost]]</f>
        <v>1384.2599999999998</v>
      </c>
      <c r="R25" s="4" t="str">
        <f>IF(shipments9[[#This Row],[Gross Profit]]&lt;0,"Loss","Profit")</f>
        <v>Profit</v>
      </c>
      <c r="S25" s="9">
        <f>shipments9[[#This Row],[Gross Profit]]/shipments9[[#This Row],[Amount]]</f>
        <v>0.31453306066802994</v>
      </c>
      <c r="T25" s="11">
        <f>shipments9[[#This Row],[Amount]]/shipments9[[#This Row],[Boxes]]</f>
        <v>11.991825613079019</v>
      </c>
    </row>
    <row r="26" spans="1:20" hidden="1" x14ac:dyDescent="0.25">
      <c r="A26" t="s">
        <v>232</v>
      </c>
      <c r="B26" t="s">
        <v>71</v>
      </c>
      <c r="C26" t="s">
        <v>141</v>
      </c>
      <c r="D26" t="s">
        <v>31</v>
      </c>
      <c r="E26" s="1">
        <v>45377</v>
      </c>
      <c r="F26" s="1" t="str">
        <f>TEXT(shipments9[[#This Row],[Shipdate]],"ddd")</f>
        <v>Tue</v>
      </c>
      <c r="G26" s="1" t="str">
        <f>IF(OR(shipments9[[#This Row],[Day Name]]="Sat",shipments9[[#This Row],[Day Name]]="Sun"),"Weekend","Weekday")</f>
        <v>Weekday</v>
      </c>
      <c r="H26">
        <v>3330</v>
      </c>
      <c r="I26">
        <v>278</v>
      </c>
      <c r="J26" t="s">
        <v>172</v>
      </c>
      <c r="K26" t="s">
        <v>8155</v>
      </c>
      <c r="L26" t="s">
        <v>8156</v>
      </c>
      <c r="M26">
        <v>3</v>
      </c>
      <c r="N26" t="s">
        <v>8164</v>
      </c>
      <c r="O26" s="4">
        <f>INDEX(products[Cost_per_box], MATCH(shipments9[[#This Row],[PID]], products[PID], 0))</f>
        <v>8.2200000000000006</v>
      </c>
      <c r="P26" s="4">
        <f>shipments9[[#This Row],[Boxes]]*shipments9[[#This Row],[Cost Per Box]]</f>
        <v>2285.1600000000003</v>
      </c>
      <c r="Q26" s="4">
        <f>shipments9[[#This Row],[Amount]] -shipments9[[#This Row],[total cost]]</f>
        <v>1044.8399999999997</v>
      </c>
      <c r="R26" s="4" t="str">
        <f>IF(shipments9[[#This Row],[Gross Profit]]&lt;0,"Loss","Profit")</f>
        <v>Profit</v>
      </c>
      <c r="S26" s="9">
        <f>shipments9[[#This Row],[Gross Profit]]/shipments9[[#This Row],[Amount]]</f>
        <v>0.31376576576576565</v>
      </c>
      <c r="T26" s="11">
        <f>shipments9[[#This Row],[Amount]]/shipments9[[#This Row],[Boxes]]</f>
        <v>11.97841726618705</v>
      </c>
    </row>
    <row r="27" spans="1:20" hidden="1" x14ac:dyDescent="0.25">
      <c r="A27" t="s">
        <v>233</v>
      </c>
      <c r="B27" t="s">
        <v>71</v>
      </c>
      <c r="C27" t="s">
        <v>141</v>
      </c>
      <c r="D27" t="s">
        <v>31</v>
      </c>
      <c r="E27" s="1">
        <v>45349</v>
      </c>
      <c r="F27" s="1" t="str">
        <f>TEXT(shipments9[[#This Row],[Shipdate]],"ddd")</f>
        <v>Tue</v>
      </c>
      <c r="G27" s="1" t="str">
        <f>IF(OR(shipments9[[#This Row],[Day Name]]="Sat",shipments9[[#This Row],[Day Name]]="Sun"),"Weekend","Weekday")</f>
        <v>Weekday</v>
      </c>
      <c r="H27">
        <v>4090.5</v>
      </c>
      <c r="I27">
        <v>293</v>
      </c>
      <c r="J27" t="s">
        <v>172</v>
      </c>
      <c r="K27" t="s">
        <v>8155</v>
      </c>
      <c r="L27" t="s">
        <v>8156</v>
      </c>
      <c r="M27">
        <v>2</v>
      </c>
      <c r="N27" t="s">
        <v>8157</v>
      </c>
      <c r="O27" s="4">
        <f>INDEX(products[Cost_per_box], MATCH(shipments9[[#This Row],[PID]], products[PID], 0))</f>
        <v>8.2200000000000006</v>
      </c>
      <c r="P27" s="4">
        <f>shipments9[[#This Row],[Boxes]]*shipments9[[#This Row],[Cost Per Box]]</f>
        <v>2408.46</v>
      </c>
      <c r="Q27" s="4">
        <f>shipments9[[#This Row],[Amount]] -shipments9[[#This Row],[total cost]]</f>
        <v>1682.04</v>
      </c>
      <c r="R27" s="4" t="str">
        <f>IF(shipments9[[#This Row],[Gross Profit]]&lt;0,"Loss","Profit")</f>
        <v>Profit</v>
      </c>
      <c r="S27" s="9">
        <f>shipments9[[#This Row],[Gross Profit]]/shipments9[[#This Row],[Amount]]</f>
        <v>0.41120645397873118</v>
      </c>
      <c r="T27" s="11">
        <f>shipments9[[#This Row],[Amount]]/shipments9[[#This Row],[Boxes]]</f>
        <v>13.96075085324232</v>
      </c>
    </row>
    <row r="28" spans="1:20" hidden="1" x14ac:dyDescent="0.25">
      <c r="A28" t="s">
        <v>234</v>
      </c>
      <c r="B28" t="s">
        <v>71</v>
      </c>
      <c r="C28" t="s">
        <v>141</v>
      </c>
      <c r="D28" t="s">
        <v>31</v>
      </c>
      <c r="E28" s="1">
        <v>45275</v>
      </c>
      <c r="F28" s="1" t="str">
        <f>TEXT(shipments9[[#This Row],[Shipdate]],"ddd")</f>
        <v>Fri</v>
      </c>
      <c r="G28" s="1" t="str">
        <f>IF(OR(shipments9[[#This Row],[Day Name]]="Sat",shipments9[[#This Row],[Day Name]]="Sun"),"Weekend","Weekday")</f>
        <v>Weekday</v>
      </c>
      <c r="H28">
        <v>5382</v>
      </c>
      <c r="I28">
        <v>359</v>
      </c>
      <c r="J28" t="s">
        <v>172</v>
      </c>
      <c r="K28" t="s">
        <v>8151</v>
      </c>
      <c r="L28" t="s">
        <v>8152</v>
      </c>
      <c r="M28">
        <v>12</v>
      </c>
      <c r="N28" t="s">
        <v>8166</v>
      </c>
      <c r="O28" s="4">
        <f>INDEX(products[Cost_per_box], MATCH(shipments9[[#This Row],[PID]], products[PID], 0))</f>
        <v>8.2200000000000006</v>
      </c>
      <c r="P28" s="4">
        <f>shipments9[[#This Row],[Boxes]]*shipments9[[#This Row],[Cost Per Box]]</f>
        <v>2950.98</v>
      </c>
      <c r="Q28" s="4">
        <f>shipments9[[#This Row],[Amount]] -shipments9[[#This Row],[total cost]]</f>
        <v>2431.02</v>
      </c>
      <c r="R28" s="4" t="str">
        <f>IF(shipments9[[#This Row],[Gross Profit]]&lt;0,"Loss","Profit")</f>
        <v>Profit</v>
      </c>
      <c r="S28" s="9">
        <f>shipments9[[#This Row],[Gross Profit]]/shipments9[[#This Row],[Amount]]</f>
        <v>0.45169453734671128</v>
      </c>
      <c r="T28" s="11">
        <f>shipments9[[#This Row],[Amount]]/shipments9[[#This Row],[Boxes]]</f>
        <v>14.991643454038996</v>
      </c>
    </row>
    <row r="29" spans="1:20" hidden="1" x14ac:dyDescent="0.25">
      <c r="A29" t="s">
        <v>235</v>
      </c>
      <c r="B29" t="s">
        <v>71</v>
      </c>
      <c r="C29" t="s">
        <v>141</v>
      </c>
      <c r="D29" t="s">
        <v>31</v>
      </c>
      <c r="E29" s="1">
        <v>45448</v>
      </c>
      <c r="F29" s="1" t="str">
        <f>TEXT(shipments9[[#This Row],[Shipdate]],"ddd")</f>
        <v>Wed</v>
      </c>
      <c r="G29" s="1" t="str">
        <f>IF(OR(shipments9[[#This Row],[Day Name]]="Sat",shipments9[[#This Row],[Day Name]]="Sun"),"Weekend","Weekday")</f>
        <v>Weekday</v>
      </c>
      <c r="H29">
        <v>5096.25</v>
      </c>
      <c r="I29">
        <v>319</v>
      </c>
      <c r="J29" t="s">
        <v>172</v>
      </c>
      <c r="K29" t="s">
        <v>8155</v>
      </c>
      <c r="L29" t="s">
        <v>8154</v>
      </c>
      <c r="M29">
        <v>6</v>
      </c>
      <c r="N29" t="s">
        <v>8159</v>
      </c>
      <c r="O29" s="4">
        <f>INDEX(products[Cost_per_box], MATCH(shipments9[[#This Row],[PID]], products[PID], 0))</f>
        <v>8.2200000000000006</v>
      </c>
      <c r="P29" s="4">
        <f>shipments9[[#This Row],[Boxes]]*shipments9[[#This Row],[Cost Per Box]]</f>
        <v>2622.1800000000003</v>
      </c>
      <c r="Q29" s="4">
        <f>shipments9[[#This Row],[Amount]] -shipments9[[#This Row],[total cost]]</f>
        <v>2474.0699999999997</v>
      </c>
      <c r="R29" s="4" t="str">
        <f>IF(shipments9[[#This Row],[Gross Profit]]&lt;0,"Loss","Profit")</f>
        <v>Profit</v>
      </c>
      <c r="S29" s="9">
        <f>shipments9[[#This Row],[Gross Profit]]/shipments9[[#This Row],[Amount]]</f>
        <v>0.48546872700515081</v>
      </c>
      <c r="T29" s="11">
        <f>shipments9[[#This Row],[Amount]]/shipments9[[#This Row],[Boxes]]</f>
        <v>15.975705329153605</v>
      </c>
    </row>
    <row r="30" spans="1:20" hidden="1" x14ac:dyDescent="0.25">
      <c r="A30" t="s">
        <v>236</v>
      </c>
      <c r="B30" t="s">
        <v>71</v>
      </c>
      <c r="C30" t="s">
        <v>141</v>
      </c>
      <c r="D30" t="s">
        <v>31</v>
      </c>
      <c r="E30" s="1">
        <v>45244</v>
      </c>
      <c r="F30" s="1" t="str">
        <f>TEXT(shipments9[[#This Row],[Shipdate]],"ddd")</f>
        <v>Tue</v>
      </c>
      <c r="G30" s="1" t="str">
        <f>IF(OR(shipments9[[#This Row],[Day Name]]="Sat",shipments9[[#This Row],[Day Name]]="Sun"),"Weekend","Weekday")</f>
        <v>Weekday</v>
      </c>
      <c r="H30">
        <v>2099.25</v>
      </c>
      <c r="I30">
        <v>132</v>
      </c>
      <c r="J30" t="s">
        <v>172</v>
      </c>
      <c r="K30" t="s">
        <v>8151</v>
      </c>
      <c r="L30" t="s">
        <v>8152</v>
      </c>
      <c r="M30">
        <v>11</v>
      </c>
      <c r="N30" t="s">
        <v>8165</v>
      </c>
      <c r="O30" s="4">
        <f>INDEX(products[Cost_per_box], MATCH(shipments9[[#This Row],[PID]], products[PID], 0))</f>
        <v>8.2200000000000006</v>
      </c>
      <c r="P30" s="4">
        <f>shipments9[[#This Row],[Boxes]]*shipments9[[#This Row],[Cost Per Box]]</f>
        <v>1085.0400000000002</v>
      </c>
      <c r="Q30" s="4">
        <f>shipments9[[#This Row],[Amount]] -shipments9[[#This Row],[total cost]]</f>
        <v>1014.2099999999998</v>
      </c>
      <c r="R30" s="4" t="str">
        <f>IF(shipments9[[#This Row],[Gross Profit]]&lt;0,"Loss","Profit")</f>
        <v>Profit</v>
      </c>
      <c r="S30" s="9">
        <f>shipments9[[#This Row],[Gross Profit]]/shipments9[[#This Row],[Amount]]</f>
        <v>0.48312968917470517</v>
      </c>
      <c r="T30" s="11">
        <f>shipments9[[#This Row],[Amount]]/shipments9[[#This Row],[Boxes]]</f>
        <v>15.903409090909092</v>
      </c>
    </row>
    <row r="31" spans="1:20" hidden="1" x14ac:dyDescent="0.25">
      <c r="A31" t="s">
        <v>237</v>
      </c>
      <c r="B31" t="s">
        <v>71</v>
      </c>
      <c r="C31" t="s">
        <v>141</v>
      </c>
      <c r="D31" t="s">
        <v>31</v>
      </c>
      <c r="E31" s="1">
        <v>45079</v>
      </c>
      <c r="F31" s="1" t="str">
        <f>TEXT(shipments9[[#This Row],[Shipdate]],"ddd")</f>
        <v>Fri</v>
      </c>
      <c r="G31" s="1" t="str">
        <f>IF(OR(shipments9[[#This Row],[Day Name]]="Sat",shipments9[[#This Row],[Day Name]]="Sun"),"Weekend","Weekday")</f>
        <v>Weekday</v>
      </c>
      <c r="H31">
        <v>13117.5</v>
      </c>
      <c r="I31">
        <v>875</v>
      </c>
      <c r="J31" t="s">
        <v>172</v>
      </c>
      <c r="K31" t="s">
        <v>8151</v>
      </c>
      <c r="L31" t="s">
        <v>8154</v>
      </c>
      <c r="M31">
        <v>6</v>
      </c>
      <c r="N31" t="s">
        <v>8159</v>
      </c>
      <c r="O31" s="4">
        <f>INDEX(products[Cost_per_box], MATCH(shipments9[[#This Row],[PID]], products[PID], 0))</f>
        <v>8.2200000000000006</v>
      </c>
      <c r="P31" s="4">
        <f>shipments9[[#This Row],[Boxes]]*shipments9[[#This Row],[Cost Per Box]]</f>
        <v>7192.5000000000009</v>
      </c>
      <c r="Q31" s="4">
        <f>shipments9[[#This Row],[Amount]] -shipments9[[#This Row],[total cost]]</f>
        <v>5924.9999999999991</v>
      </c>
      <c r="R31" s="4" t="str">
        <f>IF(shipments9[[#This Row],[Gross Profit]]&lt;0,"Loss","Profit")</f>
        <v>Profit</v>
      </c>
      <c r="S31" s="9">
        <f>shipments9[[#This Row],[Gross Profit]]/shipments9[[#This Row],[Amount]]</f>
        <v>0.45168667810177238</v>
      </c>
      <c r="T31" s="11">
        <f>shipments9[[#This Row],[Amount]]/shipments9[[#This Row],[Boxes]]</f>
        <v>14.991428571428571</v>
      </c>
    </row>
    <row r="32" spans="1:20" hidden="1" x14ac:dyDescent="0.25">
      <c r="A32" t="s">
        <v>238</v>
      </c>
      <c r="B32" t="s">
        <v>74</v>
      </c>
      <c r="C32" t="s">
        <v>141</v>
      </c>
      <c r="D32" t="s">
        <v>31</v>
      </c>
      <c r="E32" s="1">
        <v>45106</v>
      </c>
      <c r="F32" s="1" t="str">
        <f>TEXT(shipments9[[#This Row],[Shipdate]],"ddd")</f>
        <v>Thu</v>
      </c>
      <c r="G32" s="1" t="str">
        <f>IF(OR(shipments9[[#This Row],[Day Name]]="Sat",shipments9[[#This Row],[Day Name]]="Sun"),"Weekend","Weekday")</f>
        <v>Weekday</v>
      </c>
      <c r="H32">
        <v>3685.5</v>
      </c>
      <c r="I32">
        <v>246</v>
      </c>
      <c r="J32" t="s">
        <v>172</v>
      </c>
      <c r="K32" t="s">
        <v>8151</v>
      </c>
      <c r="L32" t="s">
        <v>8154</v>
      </c>
      <c r="M32">
        <v>6</v>
      </c>
      <c r="N32" t="s">
        <v>8159</v>
      </c>
      <c r="O32" s="4">
        <f>INDEX(products[Cost_per_box], MATCH(shipments9[[#This Row],[PID]], products[PID], 0))</f>
        <v>8.2200000000000006</v>
      </c>
      <c r="P32" s="4">
        <f>shipments9[[#This Row],[Boxes]]*shipments9[[#This Row],[Cost Per Box]]</f>
        <v>2022.1200000000001</v>
      </c>
      <c r="Q32" s="4">
        <f>shipments9[[#This Row],[Amount]] -shipments9[[#This Row],[total cost]]</f>
        <v>1663.3799999999999</v>
      </c>
      <c r="R32" s="4" t="str">
        <f>IF(shipments9[[#This Row],[Gross Profit]]&lt;0,"Loss","Profit")</f>
        <v>Profit</v>
      </c>
      <c r="S32" s="9">
        <f>shipments9[[#This Row],[Gross Profit]]/shipments9[[#This Row],[Amount]]</f>
        <v>0.45133089133089133</v>
      </c>
      <c r="T32" s="11">
        <f>shipments9[[#This Row],[Amount]]/shipments9[[#This Row],[Boxes]]</f>
        <v>14.981707317073171</v>
      </c>
    </row>
    <row r="33" spans="1:20" hidden="1" x14ac:dyDescent="0.25">
      <c r="A33" t="s">
        <v>239</v>
      </c>
      <c r="B33" t="s">
        <v>74</v>
      </c>
      <c r="C33" t="s">
        <v>141</v>
      </c>
      <c r="D33" t="s">
        <v>31</v>
      </c>
      <c r="E33" s="1">
        <v>45288</v>
      </c>
      <c r="F33" s="1" t="str">
        <f>TEXT(shipments9[[#This Row],[Shipdate]],"ddd")</f>
        <v>Thu</v>
      </c>
      <c r="G33" s="1" t="str">
        <f>IF(OR(shipments9[[#This Row],[Day Name]]="Sat",shipments9[[#This Row],[Day Name]]="Sun"),"Weekend","Weekday")</f>
        <v>Weekday</v>
      </c>
      <c r="H33">
        <v>8581.5</v>
      </c>
      <c r="I33">
        <v>613</v>
      </c>
      <c r="J33" t="s">
        <v>172</v>
      </c>
      <c r="K33" t="s">
        <v>8151</v>
      </c>
      <c r="L33" t="s">
        <v>8152</v>
      </c>
      <c r="M33">
        <v>12</v>
      </c>
      <c r="N33" t="s">
        <v>8166</v>
      </c>
      <c r="O33" s="4">
        <f>INDEX(products[Cost_per_box], MATCH(shipments9[[#This Row],[PID]], products[PID], 0))</f>
        <v>8.2200000000000006</v>
      </c>
      <c r="P33" s="4">
        <f>shipments9[[#This Row],[Boxes]]*shipments9[[#This Row],[Cost Per Box]]</f>
        <v>5038.8600000000006</v>
      </c>
      <c r="Q33" s="4">
        <f>shipments9[[#This Row],[Amount]] -shipments9[[#This Row],[total cost]]</f>
        <v>3542.6399999999994</v>
      </c>
      <c r="R33" s="4" t="str">
        <f>IF(shipments9[[#This Row],[Gross Profit]]&lt;0,"Loss","Profit")</f>
        <v>Profit</v>
      </c>
      <c r="S33" s="9">
        <f>shipments9[[#This Row],[Gross Profit]]/shipments9[[#This Row],[Amount]]</f>
        <v>0.41282293305366186</v>
      </c>
      <c r="T33" s="11">
        <f>shipments9[[#This Row],[Amount]]/shipments9[[#This Row],[Boxes]]</f>
        <v>13.999184339314844</v>
      </c>
    </row>
    <row r="34" spans="1:20" hidden="1" x14ac:dyDescent="0.25">
      <c r="A34" t="s">
        <v>240</v>
      </c>
      <c r="B34" t="s">
        <v>74</v>
      </c>
      <c r="C34" t="s">
        <v>141</v>
      </c>
      <c r="D34" t="s">
        <v>31</v>
      </c>
      <c r="E34" s="1">
        <v>45376</v>
      </c>
      <c r="F34" s="1" t="str">
        <f>TEXT(shipments9[[#This Row],[Shipdate]],"ddd")</f>
        <v>Mon</v>
      </c>
      <c r="G34" s="1" t="str">
        <f>IF(OR(shipments9[[#This Row],[Day Name]]="Sat",shipments9[[#This Row],[Day Name]]="Sun"),"Weekend","Weekday")</f>
        <v>Weekday</v>
      </c>
      <c r="H34">
        <v>8592.75</v>
      </c>
      <c r="I34">
        <v>573</v>
      </c>
      <c r="J34" t="s">
        <v>172</v>
      </c>
      <c r="K34" t="s">
        <v>8155</v>
      </c>
      <c r="L34" t="s">
        <v>8156</v>
      </c>
      <c r="M34">
        <v>3</v>
      </c>
      <c r="N34" t="s">
        <v>8164</v>
      </c>
      <c r="O34" s="4">
        <f>INDEX(products[Cost_per_box], MATCH(shipments9[[#This Row],[PID]], products[PID], 0))</f>
        <v>8.2200000000000006</v>
      </c>
      <c r="P34" s="4">
        <f>shipments9[[#This Row],[Boxes]]*shipments9[[#This Row],[Cost Per Box]]</f>
        <v>4710.0600000000004</v>
      </c>
      <c r="Q34" s="4">
        <f>shipments9[[#This Row],[Amount]] -shipments9[[#This Row],[total cost]]</f>
        <v>3882.6899999999996</v>
      </c>
      <c r="R34" s="4" t="str">
        <f>IF(shipments9[[#This Row],[Gross Profit]]&lt;0,"Loss","Profit")</f>
        <v>Profit</v>
      </c>
      <c r="S34" s="9">
        <f>shipments9[[#This Row],[Gross Profit]]/shipments9[[#This Row],[Amount]]</f>
        <v>0.45185650693898921</v>
      </c>
      <c r="T34" s="11">
        <f>shipments9[[#This Row],[Amount]]/shipments9[[#This Row],[Boxes]]</f>
        <v>14.996073298429319</v>
      </c>
    </row>
    <row r="35" spans="1:20" hidden="1" x14ac:dyDescent="0.25">
      <c r="A35" t="s">
        <v>241</v>
      </c>
      <c r="B35" t="s">
        <v>49</v>
      </c>
      <c r="C35" t="s">
        <v>141</v>
      </c>
      <c r="D35" t="s">
        <v>31</v>
      </c>
      <c r="E35" s="1">
        <v>45149</v>
      </c>
      <c r="F35" s="1" t="str">
        <f>TEXT(shipments9[[#This Row],[Shipdate]],"ddd")</f>
        <v>Fri</v>
      </c>
      <c r="G35" s="1" t="str">
        <f>IF(OR(shipments9[[#This Row],[Day Name]]="Sat",shipments9[[#This Row],[Day Name]]="Sun"),"Weekend","Weekday")</f>
        <v>Weekday</v>
      </c>
      <c r="H35">
        <v>9285.75</v>
      </c>
      <c r="I35">
        <v>774</v>
      </c>
      <c r="J35" t="s">
        <v>172</v>
      </c>
      <c r="K35" t="s">
        <v>8151</v>
      </c>
      <c r="L35" t="s">
        <v>8160</v>
      </c>
      <c r="M35">
        <v>8</v>
      </c>
      <c r="N35" t="s">
        <v>8162</v>
      </c>
      <c r="O35" s="4">
        <f>INDEX(products[Cost_per_box], MATCH(shipments9[[#This Row],[PID]], products[PID], 0))</f>
        <v>8.2200000000000006</v>
      </c>
      <c r="P35" s="4">
        <f>shipments9[[#This Row],[Boxes]]*shipments9[[#This Row],[Cost Per Box]]</f>
        <v>6362.2800000000007</v>
      </c>
      <c r="Q35" s="4">
        <f>shipments9[[#This Row],[Amount]] -shipments9[[#This Row],[total cost]]</f>
        <v>2923.4699999999993</v>
      </c>
      <c r="R35" s="4" t="str">
        <f>IF(shipments9[[#This Row],[Gross Profit]]&lt;0,"Loss","Profit")</f>
        <v>Profit</v>
      </c>
      <c r="S35" s="9">
        <f>shipments9[[#This Row],[Gross Profit]]/shipments9[[#This Row],[Amount]]</f>
        <v>0.31483401986915427</v>
      </c>
      <c r="T35" s="11">
        <f>shipments9[[#This Row],[Amount]]/shipments9[[#This Row],[Boxes]]</f>
        <v>11.997093023255815</v>
      </c>
    </row>
    <row r="36" spans="1:20" hidden="1" x14ac:dyDescent="0.25">
      <c r="A36" t="s">
        <v>242</v>
      </c>
      <c r="B36" t="s">
        <v>49</v>
      </c>
      <c r="C36" t="s">
        <v>141</v>
      </c>
      <c r="D36" t="s">
        <v>31</v>
      </c>
      <c r="E36" s="1">
        <v>45401</v>
      </c>
      <c r="F36" s="1" t="str">
        <f>TEXT(shipments9[[#This Row],[Shipdate]],"ddd")</f>
        <v>Fri</v>
      </c>
      <c r="G36" s="1" t="str">
        <f>IF(OR(shipments9[[#This Row],[Day Name]]="Sat",shipments9[[#This Row],[Day Name]]="Sun"),"Weekend","Weekday")</f>
        <v>Weekday</v>
      </c>
      <c r="H36">
        <v>4299.75</v>
      </c>
      <c r="I36">
        <v>331</v>
      </c>
      <c r="J36" t="s">
        <v>172</v>
      </c>
      <c r="K36" t="s">
        <v>8155</v>
      </c>
      <c r="L36" t="s">
        <v>8154</v>
      </c>
      <c r="M36">
        <v>4</v>
      </c>
      <c r="N36" t="s">
        <v>8158</v>
      </c>
      <c r="O36" s="4">
        <f>INDEX(products[Cost_per_box], MATCH(shipments9[[#This Row],[PID]], products[PID], 0))</f>
        <v>8.2200000000000006</v>
      </c>
      <c r="P36" s="4">
        <f>shipments9[[#This Row],[Boxes]]*shipments9[[#This Row],[Cost Per Box]]</f>
        <v>2720.82</v>
      </c>
      <c r="Q36" s="4">
        <f>shipments9[[#This Row],[Amount]] -shipments9[[#This Row],[total cost]]</f>
        <v>1578.9299999999998</v>
      </c>
      <c r="R36" s="4" t="str">
        <f>IF(shipments9[[#This Row],[Gross Profit]]&lt;0,"Loss","Profit")</f>
        <v>Profit</v>
      </c>
      <c r="S36" s="9">
        <f>shipments9[[#This Row],[Gross Profit]]/shipments9[[#This Row],[Amount]]</f>
        <v>0.36721437292865861</v>
      </c>
      <c r="T36" s="11">
        <f>shipments9[[#This Row],[Amount]]/shipments9[[#This Row],[Boxes]]</f>
        <v>12.990181268882175</v>
      </c>
    </row>
    <row r="37" spans="1:20" hidden="1" x14ac:dyDescent="0.25">
      <c r="A37" t="s">
        <v>243</v>
      </c>
      <c r="B37" t="s">
        <v>49</v>
      </c>
      <c r="C37" t="s">
        <v>141</v>
      </c>
      <c r="D37" t="s">
        <v>31</v>
      </c>
      <c r="E37" s="1">
        <v>45223</v>
      </c>
      <c r="F37" s="1" t="str">
        <f>TEXT(shipments9[[#This Row],[Shipdate]],"ddd")</f>
        <v>Tue</v>
      </c>
      <c r="G37" s="1" t="str">
        <f>IF(OR(shipments9[[#This Row],[Day Name]]="Sat",shipments9[[#This Row],[Day Name]]="Sun"),"Weekend","Weekday")</f>
        <v>Weekday</v>
      </c>
      <c r="H37">
        <v>2886.75</v>
      </c>
      <c r="I37">
        <v>241</v>
      </c>
      <c r="J37" t="s">
        <v>172</v>
      </c>
      <c r="K37" t="s">
        <v>8151</v>
      </c>
      <c r="L37" t="s">
        <v>8152</v>
      </c>
      <c r="M37">
        <v>10</v>
      </c>
      <c r="N37" t="s">
        <v>8153</v>
      </c>
      <c r="O37" s="4">
        <f>INDEX(products[Cost_per_box], MATCH(shipments9[[#This Row],[PID]], products[PID], 0))</f>
        <v>8.2200000000000006</v>
      </c>
      <c r="P37" s="4">
        <f>shipments9[[#This Row],[Boxes]]*shipments9[[#This Row],[Cost Per Box]]</f>
        <v>1981.0200000000002</v>
      </c>
      <c r="Q37" s="4">
        <f>shipments9[[#This Row],[Amount]] -shipments9[[#This Row],[total cost]]</f>
        <v>905.72999999999979</v>
      </c>
      <c r="R37" s="4" t="str">
        <f>IF(shipments9[[#This Row],[Gross Profit]]&lt;0,"Loss","Profit")</f>
        <v>Profit</v>
      </c>
      <c r="S37" s="9">
        <f>shipments9[[#This Row],[Gross Profit]]/shipments9[[#This Row],[Amount]]</f>
        <v>0.31375422187581181</v>
      </c>
      <c r="T37" s="11">
        <f>shipments9[[#This Row],[Amount]]/shipments9[[#This Row],[Boxes]]</f>
        <v>11.978215767634854</v>
      </c>
    </row>
    <row r="38" spans="1:20" hidden="1" x14ac:dyDescent="0.25">
      <c r="A38" t="s">
        <v>244</v>
      </c>
      <c r="B38" t="s">
        <v>52</v>
      </c>
      <c r="C38" t="s">
        <v>141</v>
      </c>
      <c r="D38" t="s">
        <v>31</v>
      </c>
      <c r="E38" s="1">
        <v>45110</v>
      </c>
      <c r="F38" s="1" t="str">
        <f>TEXT(shipments9[[#This Row],[Shipdate]],"ddd")</f>
        <v>Mon</v>
      </c>
      <c r="G38" s="1" t="str">
        <f>IF(OR(shipments9[[#This Row],[Day Name]]="Sat",shipments9[[#This Row],[Day Name]]="Sun"),"Weekend","Weekday")</f>
        <v>Weekday</v>
      </c>
      <c r="H38">
        <v>9893.25</v>
      </c>
      <c r="I38">
        <v>619</v>
      </c>
      <c r="J38" t="s">
        <v>172</v>
      </c>
      <c r="K38" t="s">
        <v>8151</v>
      </c>
      <c r="L38" t="s">
        <v>8160</v>
      </c>
      <c r="M38">
        <v>7</v>
      </c>
      <c r="N38" t="s">
        <v>8161</v>
      </c>
      <c r="O38" s="4">
        <f>INDEX(products[Cost_per_box], MATCH(shipments9[[#This Row],[PID]], products[PID], 0))</f>
        <v>8.2200000000000006</v>
      </c>
      <c r="P38" s="4">
        <f>shipments9[[#This Row],[Boxes]]*shipments9[[#This Row],[Cost Per Box]]</f>
        <v>5088.18</v>
      </c>
      <c r="Q38" s="4">
        <f>shipments9[[#This Row],[Amount]] -shipments9[[#This Row],[total cost]]</f>
        <v>4805.07</v>
      </c>
      <c r="R38" s="4" t="str">
        <f>IF(shipments9[[#This Row],[Gross Profit]]&lt;0,"Loss","Profit")</f>
        <v>Profit</v>
      </c>
      <c r="S38" s="9">
        <f>shipments9[[#This Row],[Gross Profit]]/shipments9[[#This Row],[Amount]]</f>
        <v>0.48569175953301491</v>
      </c>
      <c r="T38" s="11">
        <f>shipments9[[#This Row],[Amount]]/shipments9[[#This Row],[Boxes]]</f>
        <v>15.982633279483037</v>
      </c>
    </row>
    <row r="39" spans="1:20" hidden="1" x14ac:dyDescent="0.25">
      <c r="A39" t="s">
        <v>245</v>
      </c>
      <c r="B39" t="s">
        <v>52</v>
      </c>
      <c r="C39" t="s">
        <v>141</v>
      </c>
      <c r="D39" t="s">
        <v>31</v>
      </c>
      <c r="E39" s="1">
        <v>45436</v>
      </c>
      <c r="F39" s="1" t="str">
        <f>TEXT(shipments9[[#This Row],[Shipdate]],"ddd")</f>
        <v>Fri</v>
      </c>
      <c r="G39" s="1" t="str">
        <f>IF(OR(shipments9[[#This Row],[Day Name]]="Sat",shipments9[[#This Row],[Day Name]]="Sun"),"Weekend","Weekday")</f>
        <v>Weekday</v>
      </c>
      <c r="H39">
        <v>4619.25</v>
      </c>
      <c r="I39">
        <v>356</v>
      </c>
      <c r="J39" t="s">
        <v>172</v>
      </c>
      <c r="K39" t="s">
        <v>8155</v>
      </c>
      <c r="L39" t="s">
        <v>8154</v>
      </c>
      <c r="M39">
        <v>5</v>
      </c>
      <c r="N39" t="s">
        <v>201</v>
      </c>
      <c r="O39" s="4">
        <f>INDEX(products[Cost_per_box], MATCH(shipments9[[#This Row],[PID]], products[PID], 0))</f>
        <v>8.2200000000000006</v>
      </c>
      <c r="P39" s="4">
        <f>shipments9[[#This Row],[Boxes]]*shipments9[[#This Row],[Cost Per Box]]</f>
        <v>2926.32</v>
      </c>
      <c r="Q39" s="4">
        <f>shipments9[[#This Row],[Amount]] -shipments9[[#This Row],[total cost]]</f>
        <v>1692.9299999999998</v>
      </c>
      <c r="R39" s="4" t="str">
        <f>IF(shipments9[[#This Row],[Gross Profit]]&lt;0,"Loss","Profit")</f>
        <v>Profit</v>
      </c>
      <c r="S39" s="9">
        <f>shipments9[[#This Row],[Gross Profit]]/shipments9[[#This Row],[Amount]]</f>
        <v>0.3664945608053255</v>
      </c>
      <c r="T39" s="11">
        <f>shipments9[[#This Row],[Amount]]/shipments9[[#This Row],[Boxes]]</f>
        <v>12.975421348314606</v>
      </c>
    </row>
    <row r="40" spans="1:20" hidden="1" x14ac:dyDescent="0.25">
      <c r="A40" t="s">
        <v>246</v>
      </c>
      <c r="B40" t="s">
        <v>52</v>
      </c>
      <c r="C40" t="s">
        <v>141</v>
      </c>
      <c r="D40" t="s">
        <v>31</v>
      </c>
      <c r="E40" s="1">
        <v>45350</v>
      </c>
      <c r="F40" s="1" t="str">
        <f>TEXT(shipments9[[#This Row],[Shipdate]],"ddd")</f>
        <v>Wed</v>
      </c>
      <c r="G40" s="1" t="str">
        <f>IF(OR(shipments9[[#This Row],[Day Name]]="Sat",shipments9[[#This Row],[Day Name]]="Sun"),"Weekend","Weekday")</f>
        <v>Weekday</v>
      </c>
      <c r="H40">
        <v>1687.5</v>
      </c>
      <c r="I40">
        <v>113</v>
      </c>
      <c r="J40" t="s">
        <v>172</v>
      </c>
      <c r="K40" t="s">
        <v>8155</v>
      </c>
      <c r="L40" t="s">
        <v>8156</v>
      </c>
      <c r="M40">
        <v>2</v>
      </c>
      <c r="N40" t="s">
        <v>8157</v>
      </c>
      <c r="O40" s="4">
        <f>INDEX(products[Cost_per_box], MATCH(shipments9[[#This Row],[PID]], products[PID], 0))</f>
        <v>8.2200000000000006</v>
      </c>
      <c r="P40" s="4">
        <f>shipments9[[#This Row],[Boxes]]*shipments9[[#This Row],[Cost Per Box]]</f>
        <v>928.86000000000013</v>
      </c>
      <c r="Q40" s="4">
        <f>shipments9[[#This Row],[Amount]] -shipments9[[#This Row],[total cost]]</f>
        <v>758.63999999999987</v>
      </c>
      <c r="R40" s="4" t="str">
        <f>IF(shipments9[[#This Row],[Gross Profit]]&lt;0,"Loss","Profit")</f>
        <v>Profit</v>
      </c>
      <c r="S40" s="9">
        <f>shipments9[[#This Row],[Gross Profit]]/shipments9[[#This Row],[Amount]]</f>
        <v>0.44956444444444438</v>
      </c>
      <c r="T40" s="11">
        <f>shipments9[[#This Row],[Amount]]/shipments9[[#This Row],[Boxes]]</f>
        <v>14.93362831858407</v>
      </c>
    </row>
    <row r="41" spans="1:20" hidden="1" x14ac:dyDescent="0.25">
      <c r="A41" t="s">
        <v>247</v>
      </c>
      <c r="B41" t="s">
        <v>55</v>
      </c>
      <c r="C41" t="s">
        <v>141</v>
      </c>
      <c r="D41" t="s">
        <v>31</v>
      </c>
      <c r="E41" s="1">
        <v>45012</v>
      </c>
      <c r="F41" s="1" t="str">
        <f>TEXT(shipments9[[#This Row],[Shipdate]],"ddd")</f>
        <v>Mon</v>
      </c>
      <c r="G41" s="1" t="str">
        <f>IF(OR(shipments9[[#This Row],[Day Name]]="Sat",shipments9[[#This Row],[Day Name]]="Sun"),"Weekend","Weekday")</f>
        <v>Weekday</v>
      </c>
      <c r="H41">
        <v>828</v>
      </c>
      <c r="I41">
        <v>69</v>
      </c>
      <c r="J41" t="s">
        <v>172</v>
      </c>
      <c r="K41" t="s">
        <v>8151</v>
      </c>
      <c r="L41" t="s">
        <v>8156</v>
      </c>
      <c r="M41">
        <v>3</v>
      </c>
      <c r="N41" t="s">
        <v>8164</v>
      </c>
      <c r="O41" s="4">
        <f>INDEX(products[Cost_per_box], MATCH(shipments9[[#This Row],[PID]], products[PID], 0))</f>
        <v>8.2200000000000006</v>
      </c>
      <c r="P41" s="4">
        <f>shipments9[[#This Row],[Boxes]]*shipments9[[#This Row],[Cost Per Box]]</f>
        <v>567.18000000000006</v>
      </c>
      <c r="Q41" s="4">
        <f>shipments9[[#This Row],[Amount]] -shipments9[[#This Row],[total cost]]</f>
        <v>260.81999999999994</v>
      </c>
      <c r="R41" s="4" t="str">
        <f>IF(shipments9[[#This Row],[Gross Profit]]&lt;0,"Loss","Profit")</f>
        <v>Profit</v>
      </c>
      <c r="S41" s="9">
        <f>shipments9[[#This Row],[Gross Profit]]/shipments9[[#This Row],[Amount]]</f>
        <v>0.31499999999999995</v>
      </c>
      <c r="T41" s="11">
        <f>shipments9[[#This Row],[Amount]]/shipments9[[#This Row],[Boxes]]</f>
        <v>12</v>
      </c>
    </row>
    <row r="42" spans="1:20" hidden="1" x14ac:dyDescent="0.25">
      <c r="A42" t="s">
        <v>248</v>
      </c>
      <c r="B42" t="s">
        <v>55</v>
      </c>
      <c r="C42" t="s">
        <v>141</v>
      </c>
      <c r="D42" t="s">
        <v>31</v>
      </c>
      <c r="E42" s="1">
        <v>44978</v>
      </c>
      <c r="F42" s="1" t="str">
        <f>TEXT(shipments9[[#This Row],[Shipdate]],"ddd")</f>
        <v>Tue</v>
      </c>
      <c r="G42" s="1" t="str">
        <f>IF(OR(shipments9[[#This Row],[Day Name]]="Sat",shipments9[[#This Row],[Day Name]]="Sun"),"Weekend","Weekday")</f>
        <v>Weekday</v>
      </c>
      <c r="H42">
        <v>5870.25</v>
      </c>
      <c r="I42">
        <v>367</v>
      </c>
      <c r="J42" t="s">
        <v>172</v>
      </c>
      <c r="K42" t="s">
        <v>8151</v>
      </c>
      <c r="L42" t="s">
        <v>8156</v>
      </c>
      <c r="M42">
        <v>2</v>
      </c>
      <c r="N42" t="s">
        <v>8157</v>
      </c>
      <c r="O42" s="4">
        <f>INDEX(products[Cost_per_box], MATCH(shipments9[[#This Row],[PID]], products[PID], 0))</f>
        <v>8.2200000000000006</v>
      </c>
      <c r="P42" s="4">
        <f>shipments9[[#This Row],[Boxes]]*shipments9[[#This Row],[Cost Per Box]]</f>
        <v>3016.7400000000002</v>
      </c>
      <c r="Q42" s="4">
        <f>shipments9[[#This Row],[Amount]] -shipments9[[#This Row],[total cost]]</f>
        <v>2853.5099999999998</v>
      </c>
      <c r="R42" s="4" t="str">
        <f>IF(shipments9[[#This Row],[Gross Profit]]&lt;0,"Loss","Profit")</f>
        <v>Profit</v>
      </c>
      <c r="S42" s="9">
        <f>shipments9[[#This Row],[Gross Profit]]/shipments9[[#This Row],[Amount]]</f>
        <v>0.48609684425705885</v>
      </c>
      <c r="T42" s="11">
        <f>shipments9[[#This Row],[Amount]]/shipments9[[#This Row],[Boxes]]</f>
        <v>15.995231607629428</v>
      </c>
    </row>
    <row r="43" spans="1:20" hidden="1" x14ac:dyDescent="0.25">
      <c r="A43" t="s">
        <v>249</v>
      </c>
      <c r="B43" t="s">
        <v>55</v>
      </c>
      <c r="C43" t="s">
        <v>141</v>
      </c>
      <c r="D43" t="s">
        <v>31</v>
      </c>
      <c r="E43" s="1">
        <v>45093</v>
      </c>
      <c r="F43" s="1" t="str">
        <f>TEXT(shipments9[[#This Row],[Shipdate]],"ddd")</f>
        <v>Fri</v>
      </c>
      <c r="G43" s="1" t="str">
        <f>IF(OR(shipments9[[#This Row],[Day Name]]="Sat",shipments9[[#This Row],[Day Name]]="Sun"),"Weekend","Weekday")</f>
        <v>Weekday</v>
      </c>
      <c r="H43">
        <v>4146.75</v>
      </c>
      <c r="I43">
        <v>260</v>
      </c>
      <c r="J43" t="s">
        <v>172</v>
      </c>
      <c r="K43" t="s">
        <v>8151</v>
      </c>
      <c r="L43" t="s">
        <v>8154</v>
      </c>
      <c r="M43">
        <v>6</v>
      </c>
      <c r="N43" t="s">
        <v>8159</v>
      </c>
      <c r="O43" s="4">
        <f>INDEX(products[Cost_per_box], MATCH(shipments9[[#This Row],[PID]], products[PID], 0))</f>
        <v>8.2200000000000006</v>
      </c>
      <c r="P43" s="4">
        <f>shipments9[[#This Row],[Boxes]]*shipments9[[#This Row],[Cost Per Box]]</f>
        <v>2137.2000000000003</v>
      </c>
      <c r="Q43" s="4">
        <f>shipments9[[#This Row],[Amount]] -shipments9[[#This Row],[total cost]]</f>
        <v>2009.5499999999997</v>
      </c>
      <c r="R43" s="4" t="str">
        <f>IF(shipments9[[#This Row],[Gross Profit]]&lt;0,"Loss","Profit")</f>
        <v>Profit</v>
      </c>
      <c r="S43" s="9">
        <f>shipments9[[#This Row],[Gross Profit]]/shipments9[[#This Row],[Amount]]</f>
        <v>0.48460842828721279</v>
      </c>
      <c r="T43" s="11">
        <f>shipments9[[#This Row],[Amount]]/shipments9[[#This Row],[Boxes]]</f>
        <v>15.949038461538462</v>
      </c>
    </row>
    <row r="44" spans="1:20" hidden="1" x14ac:dyDescent="0.25">
      <c r="A44" t="s">
        <v>250</v>
      </c>
      <c r="B44" t="s">
        <v>55</v>
      </c>
      <c r="C44" t="s">
        <v>141</v>
      </c>
      <c r="D44" t="s">
        <v>31</v>
      </c>
      <c r="E44" s="1">
        <v>45105</v>
      </c>
      <c r="F44" s="1" t="str">
        <f>TEXT(shipments9[[#This Row],[Shipdate]],"ddd")</f>
        <v>Wed</v>
      </c>
      <c r="G44" s="1" t="str">
        <f>IF(OR(shipments9[[#This Row],[Day Name]]="Sat",shipments9[[#This Row],[Day Name]]="Sun"),"Weekend","Weekday")</f>
        <v>Weekday</v>
      </c>
      <c r="H44">
        <v>1361.25</v>
      </c>
      <c r="I44">
        <v>86</v>
      </c>
      <c r="J44" t="s">
        <v>172</v>
      </c>
      <c r="K44" t="s">
        <v>8151</v>
      </c>
      <c r="L44" t="s">
        <v>8154</v>
      </c>
      <c r="M44">
        <v>6</v>
      </c>
      <c r="N44" t="s">
        <v>8159</v>
      </c>
      <c r="O44" s="4">
        <f>INDEX(products[Cost_per_box], MATCH(shipments9[[#This Row],[PID]], products[PID], 0))</f>
        <v>8.2200000000000006</v>
      </c>
      <c r="P44" s="4">
        <f>shipments9[[#This Row],[Boxes]]*shipments9[[#This Row],[Cost Per Box]]</f>
        <v>706.92000000000007</v>
      </c>
      <c r="Q44" s="4">
        <f>shipments9[[#This Row],[Amount]] -shipments9[[#This Row],[total cost]]</f>
        <v>654.32999999999993</v>
      </c>
      <c r="R44" s="4" t="str">
        <f>IF(shipments9[[#This Row],[Gross Profit]]&lt;0,"Loss","Profit")</f>
        <v>Profit</v>
      </c>
      <c r="S44" s="9">
        <f>shipments9[[#This Row],[Gross Profit]]/shipments9[[#This Row],[Amount]]</f>
        <v>0.48068319559228645</v>
      </c>
      <c r="T44" s="11">
        <f>shipments9[[#This Row],[Amount]]/shipments9[[#This Row],[Boxes]]</f>
        <v>15.828488372093023</v>
      </c>
    </row>
    <row r="45" spans="1:20" hidden="1" x14ac:dyDescent="0.25">
      <c r="A45" t="s">
        <v>251</v>
      </c>
      <c r="B45" t="s">
        <v>55</v>
      </c>
      <c r="C45" t="s">
        <v>141</v>
      </c>
      <c r="D45" t="s">
        <v>31</v>
      </c>
      <c r="E45" s="1">
        <v>44930</v>
      </c>
      <c r="F45" s="1" t="str">
        <f>TEXT(shipments9[[#This Row],[Shipdate]],"ddd")</f>
        <v>Wed</v>
      </c>
      <c r="G45" s="1" t="str">
        <f>IF(OR(shipments9[[#This Row],[Day Name]]="Sat",shipments9[[#This Row],[Day Name]]="Sun"),"Weekend","Weekday")</f>
        <v>Weekday</v>
      </c>
      <c r="H45">
        <v>4104</v>
      </c>
      <c r="I45">
        <v>257</v>
      </c>
      <c r="J45" t="s">
        <v>172</v>
      </c>
      <c r="K45" t="s">
        <v>8151</v>
      </c>
      <c r="L45" t="s">
        <v>8156</v>
      </c>
      <c r="M45">
        <v>1</v>
      </c>
      <c r="N45" t="s">
        <v>8163</v>
      </c>
      <c r="O45" s="4">
        <f>INDEX(products[Cost_per_box], MATCH(shipments9[[#This Row],[PID]], products[PID], 0))</f>
        <v>8.2200000000000006</v>
      </c>
      <c r="P45" s="4">
        <f>shipments9[[#This Row],[Boxes]]*shipments9[[#This Row],[Cost Per Box]]</f>
        <v>2112.54</v>
      </c>
      <c r="Q45" s="4">
        <f>shipments9[[#This Row],[Amount]] -shipments9[[#This Row],[total cost]]</f>
        <v>1991.46</v>
      </c>
      <c r="R45" s="4" t="str">
        <f>IF(shipments9[[#This Row],[Gross Profit]]&lt;0,"Loss","Profit")</f>
        <v>Profit</v>
      </c>
      <c r="S45" s="9">
        <f>shipments9[[#This Row],[Gross Profit]]/shipments9[[#This Row],[Amount]]</f>
        <v>0.48524853801169593</v>
      </c>
      <c r="T45" s="11">
        <f>shipments9[[#This Row],[Amount]]/shipments9[[#This Row],[Boxes]]</f>
        <v>15.968871595330739</v>
      </c>
    </row>
    <row r="46" spans="1:20" hidden="1" x14ac:dyDescent="0.25">
      <c r="A46" t="s">
        <v>252</v>
      </c>
      <c r="B46" t="s">
        <v>55</v>
      </c>
      <c r="C46" t="s">
        <v>141</v>
      </c>
      <c r="D46" t="s">
        <v>31</v>
      </c>
      <c r="E46" s="1">
        <v>45296</v>
      </c>
      <c r="F46" s="1" t="str">
        <f>TEXT(shipments9[[#This Row],[Shipdate]],"ddd")</f>
        <v>Fri</v>
      </c>
      <c r="G46" s="1" t="str">
        <f>IF(OR(shipments9[[#This Row],[Day Name]]="Sat",shipments9[[#This Row],[Day Name]]="Sun"),"Weekend","Weekday")</f>
        <v>Weekday</v>
      </c>
      <c r="H46">
        <v>13038.75</v>
      </c>
      <c r="I46">
        <v>932</v>
      </c>
      <c r="J46" t="s">
        <v>172</v>
      </c>
      <c r="K46" t="s">
        <v>8155</v>
      </c>
      <c r="L46" t="s">
        <v>8156</v>
      </c>
      <c r="M46">
        <v>1</v>
      </c>
      <c r="N46" t="s">
        <v>8163</v>
      </c>
      <c r="O46" s="4">
        <f>INDEX(products[Cost_per_box], MATCH(shipments9[[#This Row],[PID]], products[PID], 0))</f>
        <v>8.2200000000000006</v>
      </c>
      <c r="P46" s="4">
        <f>shipments9[[#This Row],[Boxes]]*shipments9[[#This Row],[Cost Per Box]]</f>
        <v>7661.0400000000009</v>
      </c>
      <c r="Q46" s="4">
        <f>shipments9[[#This Row],[Amount]] -shipments9[[#This Row],[total cost]]</f>
        <v>5377.7099999999991</v>
      </c>
      <c r="R46" s="4" t="str">
        <f>IF(shipments9[[#This Row],[Gross Profit]]&lt;0,"Loss","Profit")</f>
        <v>Profit</v>
      </c>
      <c r="S46" s="9">
        <f>shipments9[[#This Row],[Gross Profit]]/shipments9[[#This Row],[Amount]]</f>
        <v>0.41244060972102381</v>
      </c>
      <c r="T46" s="11">
        <f>shipments9[[#This Row],[Amount]]/shipments9[[#This Row],[Boxes]]</f>
        <v>13.990075107296137</v>
      </c>
    </row>
    <row r="47" spans="1:20" hidden="1" x14ac:dyDescent="0.25">
      <c r="A47" t="s">
        <v>253</v>
      </c>
      <c r="B47" t="s">
        <v>55</v>
      </c>
      <c r="C47" t="s">
        <v>141</v>
      </c>
      <c r="D47" t="s">
        <v>31</v>
      </c>
      <c r="E47" s="1">
        <v>45140</v>
      </c>
      <c r="F47" s="1" t="str">
        <f>TEXT(shipments9[[#This Row],[Shipdate]],"ddd")</f>
        <v>Wed</v>
      </c>
      <c r="G47" s="1" t="str">
        <f>IF(OR(shipments9[[#This Row],[Day Name]]="Sat",shipments9[[#This Row],[Day Name]]="Sun"),"Weekend","Weekday")</f>
        <v>Weekday</v>
      </c>
      <c r="H47">
        <v>2832.75</v>
      </c>
      <c r="I47">
        <v>189</v>
      </c>
      <c r="J47" t="s">
        <v>172</v>
      </c>
      <c r="K47" t="s">
        <v>8151</v>
      </c>
      <c r="L47" t="s">
        <v>8160</v>
      </c>
      <c r="M47">
        <v>8</v>
      </c>
      <c r="N47" t="s">
        <v>8162</v>
      </c>
      <c r="O47" s="4">
        <f>INDEX(products[Cost_per_box], MATCH(shipments9[[#This Row],[PID]], products[PID], 0))</f>
        <v>8.2200000000000006</v>
      </c>
      <c r="P47" s="4">
        <f>shipments9[[#This Row],[Boxes]]*shipments9[[#This Row],[Cost Per Box]]</f>
        <v>1553.5800000000002</v>
      </c>
      <c r="Q47" s="4">
        <f>shipments9[[#This Row],[Amount]] -shipments9[[#This Row],[total cost]]</f>
        <v>1279.1699999999998</v>
      </c>
      <c r="R47" s="4" t="str">
        <f>IF(shipments9[[#This Row],[Gross Profit]]&lt;0,"Loss","Profit")</f>
        <v>Profit</v>
      </c>
      <c r="S47" s="9">
        <f>shipments9[[#This Row],[Gross Profit]]/shipments9[[#This Row],[Amount]]</f>
        <v>0.45156473391580615</v>
      </c>
      <c r="T47" s="11">
        <f>shipments9[[#This Row],[Amount]]/shipments9[[#This Row],[Boxes]]</f>
        <v>14.988095238095237</v>
      </c>
    </row>
    <row r="48" spans="1:20" hidden="1" x14ac:dyDescent="0.25">
      <c r="A48" t="s">
        <v>254</v>
      </c>
      <c r="B48" t="s">
        <v>55</v>
      </c>
      <c r="C48" t="s">
        <v>141</v>
      </c>
      <c r="D48" t="s">
        <v>31</v>
      </c>
      <c r="E48" s="1">
        <v>45062</v>
      </c>
      <c r="F48" s="1" t="str">
        <f>TEXT(shipments9[[#This Row],[Shipdate]],"ddd")</f>
        <v>Tue</v>
      </c>
      <c r="G48" s="1" t="str">
        <f>IF(OR(shipments9[[#This Row],[Day Name]]="Sat",shipments9[[#This Row],[Day Name]]="Sun"),"Weekend","Weekday")</f>
        <v>Weekday</v>
      </c>
      <c r="H48">
        <v>10903.5</v>
      </c>
      <c r="I48">
        <v>779</v>
      </c>
      <c r="J48" t="s">
        <v>172</v>
      </c>
      <c r="K48" t="s">
        <v>8151</v>
      </c>
      <c r="L48" t="s">
        <v>8154</v>
      </c>
      <c r="M48">
        <v>5</v>
      </c>
      <c r="N48" t="s">
        <v>201</v>
      </c>
      <c r="O48" s="4">
        <f>INDEX(products[Cost_per_box], MATCH(shipments9[[#This Row],[PID]], products[PID], 0))</f>
        <v>8.2200000000000006</v>
      </c>
      <c r="P48" s="4">
        <f>shipments9[[#This Row],[Boxes]]*shipments9[[#This Row],[Cost Per Box]]</f>
        <v>6403.38</v>
      </c>
      <c r="Q48" s="4">
        <f>shipments9[[#This Row],[Amount]] -shipments9[[#This Row],[total cost]]</f>
        <v>4500.12</v>
      </c>
      <c r="R48" s="4" t="str">
        <f>IF(shipments9[[#This Row],[Gross Profit]]&lt;0,"Loss","Profit")</f>
        <v>Profit</v>
      </c>
      <c r="S48" s="9">
        <f>shipments9[[#This Row],[Gross Profit]]/shipments9[[#This Row],[Amount]]</f>
        <v>0.41272252029164946</v>
      </c>
      <c r="T48" s="11">
        <f>shipments9[[#This Row],[Amount]]/shipments9[[#This Row],[Boxes]]</f>
        <v>13.996790757381259</v>
      </c>
    </row>
    <row r="49" spans="1:20" hidden="1" x14ac:dyDescent="0.25">
      <c r="A49" t="s">
        <v>255</v>
      </c>
      <c r="B49" t="s">
        <v>55</v>
      </c>
      <c r="C49" t="s">
        <v>141</v>
      </c>
      <c r="D49" t="s">
        <v>31</v>
      </c>
      <c r="E49" s="1">
        <v>44943</v>
      </c>
      <c r="F49" s="1" t="str">
        <f>TEXT(shipments9[[#This Row],[Shipdate]],"ddd")</f>
        <v>Tue</v>
      </c>
      <c r="G49" s="1" t="str">
        <f>IF(OR(shipments9[[#This Row],[Day Name]]="Sat",shipments9[[#This Row],[Day Name]]="Sun"),"Weekend","Weekday")</f>
        <v>Weekday</v>
      </c>
      <c r="H49">
        <v>1712.25</v>
      </c>
      <c r="I49">
        <v>132</v>
      </c>
      <c r="J49" t="s">
        <v>172</v>
      </c>
      <c r="K49" t="s">
        <v>8151</v>
      </c>
      <c r="L49" t="s">
        <v>8156</v>
      </c>
      <c r="M49">
        <v>1</v>
      </c>
      <c r="N49" t="s">
        <v>8163</v>
      </c>
      <c r="O49" s="4">
        <f>INDEX(products[Cost_per_box], MATCH(shipments9[[#This Row],[PID]], products[PID], 0))</f>
        <v>8.2200000000000006</v>
      </c>
      <c r="P49" s="4">
        <f>shipments9[[#This Row],[Boxes]]*shipments9[[#This Row],[Cost Per Box]]</f>
        <v>1085.0400000000002</v>
      </c>
      <c r="Q49" s="4">
        <f>shipments9[[#This Row],[Amount]] -shipments9[[#This Row],[total cost]]</f>
        <v>627.20999999999981</v>
      </c>
      <c r="R49" s="4" t="str">
        <f>IF(shipments9[[#This Row],[Gross Profit]]&lt;0,"Loss","Profit")</f>
        <v>Profit</v>
      </c>
      <c r="S49" s="9">
        <f>shipments9[[#This Row],[Gross Profit]]/shipments9[[#This Row],[Amount]]</f>
        <v>0.36630749014454655</v>
      </c>
      <c r="T49" s="11">
        <f>shipments9[[#This Row],[Amount]]/shipments9[[#This Row],[Boxes]]</f>
        <v>12.971590909090908</v>
      </c>
    </row>
    <row r="50" spans="1:20" hidden="1" x14ac:dyDescent="0.25">
      <c r="A50" t="s">
        <v>256</v>
      </c>
      <c r="B50" t="s">
        <v>55</v>
      </c>
      <c r="C50" t="s">
        <v>141</v>
      </c>
      <c r="D50" t="s">
        <v>31</v>
      </c>
      <c r="E50" s="1">
        <v>45371</v>
      </c>
      <c r="F50" s="1" t="str">
        <f>TEXT(shipments9[[#This Row],[Shipdate]],"ddd")</f>
        <v>Wed</v>
      </c>
      <c r="G50" s="1" t="str">
        <f>IF(OR(shipments9[[#This Row],[Day Name]]="Sat",shipments9[[#This Row],[Day Name]]="Sun"),"Weekend","Weekday")</f>
        <v>Weekday</v>
      </c>
      <c r="H50">
        <v>1253.25</v>
      </c>
      <c r="I50">
        <v>90</v>
      </c>
      <c r="J50" t="s">
        <v>172</v>
      </c>
      <c r="K50" t="s">
        <v>8155</v>
      </c>
      <c r="L50" t="s">
        <v>8156</v>
      </c>
      <c r="M50">
        <v>3</v>
      </c>
      <c r="N50" t="s">
        <v>8164</v>
      </c>
      <c r="O50" s="4">
        <f>INDEX(products[Cost_per_box], MATCH(shipments9[[#This Row],[PID]], products[PID], 0))</f>
        <v>8.2200000000000006</v>
      </c>
      <c r="P50" s="4">
        <f>shipments9[[#This Row],[Boxes]]*shipments9[[#This Row],[Cost Per Box]]</f>
        <v>739.80000000000007</v>
      </c>
      <c r="Q50" s="4">
        <f>shipments9[[#This Row],[Amount]] -shipments9[[#This Row],[total cost]]</f>
        <v>513.44999999999993</v>
      </c>
      <c r="R50" s="4" t="str">
        <f>IF(shipments9[[#This Row],[Gross Profit]]&lt;0,"Loss","Profit")</f>
        <v>Profit</v>
      </c>
      <c r="S50" s="9">
        <f>shipments9[[#This Row],[Gross Profit]]/shipments9[[#This Row],[Amount]]</f>
        <v>0.40969479353680427</v>
      </c>
      <c r="T50" s="11">
        <f>shipments9[[#This Row],[Amount]]/shipments9[[#This Row],[Boxes]]</f>
        <v>13.925000000000001</v>
      </c>
    </row>
    <row r="51" spans="1:20" hidden="1" x14ac:dyDescent="0.25">
      <c r="A51" t="s">
        <v>257</v>
      </c>
      <c r="B51" t="s">
        <v>55</v>
      </c>
      <c r="C51" t="s">
        <v>141</v>
      </c>
      <c r="D51" t="s">
        <v>31</v>
      </c>
      <c r="E51" s="1">
        <v>45289</v>
      </c>
      <c r="F51" s="1" t="str">
        <f>TEXT(shipments9[[#This Row],[Shipdate]],"ddd")</f>
        <v>Fri</v>
      </c>
      <c r="G51" s="1" t="str">
        <f>IF(OR(shipments9[[#This Row],[Day Name]]="Sat",shipments9[[#This Row],[Day Name]]="Sun"),"Weekend","Weekday")</f>
        <v>Weekday</v>
      </c>
      <c r="H51">
        <v>3705.75</v>
      </c>
      <c r="I51">
        <v>286</v>
      </c>
      <c r="J51" t="s">
        <v>172</v>
      </c>
      <c r="K51" t="s">
        <v>8151</v>
      </c>
      <c r="L51" t="s">
        <v>8152</v>
      </c>
      <c r="M51">
        <v>12</v>
      </c>
      <c r="N51" t="s">
        <v>8166</v>
      </c>
      <c r="O51" s="4">
        <f>INDEX(products[Cost_per_box], MATCH(shipments9[[#This Row],[PID]], products[PID], 0))</f>
        <v>8.2200000000000006</v>
      </c>
      <c r="P51" s="4">
        <f>shipments9[[#This Row],[Boxes]]*shipments9[[#This Row],[Cost Per Box]]</f>
        <v>2350.92</v>
      </c>
      <c r="Q51" s="4">
        <f>shipments9[[#This Row],[Amount]] -shipments9[[#This Row],[total cost]]</f>
        <v>1354.83</v>
      </c>
      <c r="R51" s="4" t="str">
        <f>IF(shipments9[[#This Row],[Gross Profit]]&lt;0,"Loss","Profit")</f>
        <v>Profit</v>
      </c>
      <c r="S51" s="9">
        <f>shipments9[[#This Row],[Gross Profit]]/shipments9[[#This Row],[Amount]]</f>
        <v>0.3656021048370775</v>
      </c>
      <c r="T51" s="11">
        <f>shipments9[[#This Row],[Amount]]/shipments9[[#This Row],[Boxes]]</f>
        <v>12.957167832167832</v>
      </c>
    </row>
    <row r="52" spans="1:20" hidden="1" x14ac:dyDescent="0.25">
      <c r="A52" t="s">
        <v>258</v>
      </c>
      <c r="B52" t="s">
        <v>55</v>
      </c>
      <c r="C52" t="s">
        <v>141</v>
      </c>
      <c r="D52" t="s">
        <v>31</v>
      </c>
      <c r="E52" s="1">
        <v>45369</v>
      </c>
      <c r="F52" s="1" t="str">
        <f>TEXT(shipments9[[#This Row],[Shipdate]],"ddd")</f>
        <v>Mon</v>
      </c>
      <c r="G52" s="1" t="str">
        <f>IF(OR(shipments9[[#This Row],[Day Name]]="Sat",shipments9[[#This Row],[Day Name]]="Sun"),"Weekend","Weekday")</f>
        <v>Weekday</v>
      </c>
      <c r="H52">
        <v>1665</v>
      </c>
      <c r="I52">
        <v>111</v>
      </c>
      <c r="J52" t="s">
        <v>172</v>
      </c>
      <c r="K52" t="s">
        <v>8155</v>
      </c>
      <c r="L52" t="s">
        <v>8156</v>
      </c>
      <c r="M52">
        <v>3</v>
      </c>
      <c r="N52" t="s">
        <v>8164</v>
      </c>
      <c r="O52" s="4">
        <f>INDEX(products[Cost_per_box], MATCH(shipments9[[#This Row],[PID]], products[PID], 0))</f>
        <v>8.2200000000000006</v>
      </c>
      <c r="P52" s="4">
        <f>shipments9[[#This Row],[Boxes]]*shipments9[[#This Row],[Cost Per Box]]</f>
        <v>912.42000000000007</v>
      </c>
      <c r="Q52" s="4">
        <f>shipments9[[#This Row],[Amount]] -shipments9[[#This Row],[total cost]]</f>
        <v>752.57999999999993</v>
      </c>
      <c r="R52" s="4" t="str">
        <f>IF(shipments9[[#This Row],[Gross Profit]]&lt;0,"Loss","Profit")</f>
        <v>Profit</v>
      </c>
      <c r="S52" s="9">
        <f>shipments9[[#This Row],[Gross Profit]]/shipments9[[#This Row],[Amount]]</f>
        <v>0.45199999999999996</v>
      </c>
      <c r="T52" s="11">
        <f>shipments9[[#This Row],[Amount]]/shipments9[[#This Row],[Boxes]]</f>
        <v>15</v>
      </c>
    </row>
    <row r="53" spans="1:20" hidden="1" x14ac:dyDescent="0.25">
      <c r="A53" t="s">
        <v>259</v>
      </c>
      <c r="B53" t="s">
        <v>77</v>
      </c>
      <c r="C53" t="s">
        <v>141</v>
      </c>
      <c r="D53" t="s">
        <v>31</v>
      </c>
      <c r="E53" s="1">
        <v>45110</v>
      </c>
      <c r="F53" s="1" t="str">
        <f>TEXT(shipments9[[#This Row],[Shipdate]],"ddd")</f>
        <v>Mon</v>
      </c>
      <c r="G53" s="1" t="str">
        <f>IF(OR(shipments9[[#This Row],[Day Name]]="Sat",shipments9[[#This Row],[Day Name]]="Sun"),"Weekend","Weekday")</f>
        <v>Weekday</v>
      </c>
      <c r="H53">
        <v>5539.5</v>
      </c>
      <c r="I53">
        <v>370</v>
      </c>
      <c r="J53" t="s">
        <v>172</v>
      </c>
      <c r="K53" t="s">
        <v>8151</v>
      </c>
      <c r="L53" t="s">
        <v>8160</v>
      </c>
      <c r="M53">
        <v>7</v>
      </c>
      <c r="N53" t="s">
        <v>8161</v>
      </c>
      <c r="O53" s="4">
        <f>INDEX(products[Cost_per_box], MATCH(shipments9[[#This Row],[PID]], products[PID], 0))</f>
        <v>8.2200000000000006</v>
      </c>
      <c r="P53" s="4">
        <f>shipments9[[#This Row],[Boxes]]*shipments9[[#This Row],[Cost Per Box]]</f>
        <v>3041.4</v>
      </c>
      <c r="Q53" s="4">
        <f>shipments9[[#This Row],[Amount]] -shipments9[[#This Row],[total cost]]</f>
        <v>2498.1</v>
      </c>
      <c r="R53" s="4" t="str">
        <f>IF(shipments9[[#This Row],[Gross Profit]]&lt;0,"Loss","Profit")</f>
        <v>Profit</v>
      </c>
      <c r="S53" s="9">
        <f>shipments9[[#This Row],[Gross Profit]]/shipments9[[#This Row],[Amount]]</f>
        <v>0.45096127809369074</v>
      </c>
      <c r="T53" s="11">
        <f>shipments9[[#This Row],[Amount]]/shipments9[[#This Row],[Boxes]]</f>
        <v>14.971621621621622</v>
      </c>
    </row>
    <row r="54" spans="1:20" hidden="1" x14ac:dyDescent="0.25">
      <c r="A54" t="s">
        <v>260</v>
      </c>
      <c r="B54" t="s">
        <v>77</v>
      </c>
      <c r="C54" t="s">
        <v>141</v>
      </c>
      <c r="D54" t="s">
        <v>31</v>
      </c>
      <c r="E54" s="1">
        <v>45177</v>
      </c>
      <c r="F54" s="1" t="str">
        <f>TEXT(shipments9[[#This Row],[Shipdate]],"ddd")</f>
        <v>Fri</v>
      </c>
      <c r="G54" s="1" t="str">
        <f>IF(OR(shipments9[[#This Row],[Day Name]]="Sat",shipments9[[#This Row],[Day Name]]="Sun"),"Weekend","Weekday")</f>
        <v>Weekday</v>
      </c>
      <c r="H54">
        <v>6367.5</v>
      </c>
      <c r="I54">
        <v>490</v>
      </c>
      <c r="J54" t="s">
        <v>172</v>
      </c>
      <c r="K54" t="s">
        <v>8151</v>
      </c>
      <c r="L54" t="s">
        <v>8160</v>
      </c>
      <c r="M54">
        <v>9</v>
      </c>
      <c r="N54" t="s">
        <v>8167</v>
      </c>
      <c r="O54" s="4">
        <f>INDEX(products[Cost_per_box], MATCH(shipments9[[#This Row],[PID]], products[PID], 0))</f>
        <v>8.2200000000000006</v>
      </c>
      <c r="P54" s="4">
        <f>shipments9[[#This Row],[Boxes]]*shipments9[[#This Row],[Cost Per Box]]</f>
        <v>4027.8</v>
      </c>
      <c r="Q54" s="4">
        <f>shipments9[[#This Row],[Amount]] -shipments9[[#This Row],[total cost]]</f>
        <v>2339.6999999999998</v>
      </c>
      <c r="R54" s="4" t="str">
        <f>IF(shipments9[[#This Row],[Gross Profit]]&lt;0,"Loss","Profit")</f>
        <v>Profit</v>
      </c>
      <c r="S54" s="9">
        <f>shipments9[[#This Row],[Gross Profit]]/shipments9[[#This Row],[Amount]]</f>
        <v>0.36744405182567724</v>
      </c>
      <c r="T54" s="11">
        <f>shipments9[[#This Row],[Amount]]/shipments9[[#This Row],[Boxes]]</f>
        <v>12.994897959183673</v>
      </c>
    </row>
    <row r="55" spans="1:20" hidden="1" x14ac:dyDescent="0.25">
      <c r="A55" t="s">
        <v>261</v>
      </c>
      <c r="B55" t="s">
        <v>77</v>
      </c>
      <c r="C55" t="s">
        <v>141</v>
      </c>
      <c r="D55" t="s">
        <v>31</v>
      </c>
      <c r="E55" s="1">
        <v>45190</v>
      </c>
      <c r="F55" s="1" t="str">
        <f>TEXT(shipments9[[#This Row],[Shipdate]],"ddd")</f>
        <v>Thu</v>
      </c>
      <c r="G55" s="1" t="str">
        <f>IF(OR(shipments9[[#This Row],[Day Name]]="Sat",shipments9[[#This Row],[Day Name]]="Sun"),"Weekend","Weekday")</f>
        <v>Weekday</v>
      </c>
      <c r="H55">
        <v>639</v>
      </c>
      <c r="I55">
        <v>43</v>
      </c>
      <c r="J55" t="s">
        <v>172</v>
      </c>
      <c r="K55" t="s">
        <v>8151</v>
      </c>
      <c r="L55" t="s">
        <v>8160</v>
      </c>
      <c r="M55">
        <v>9</v>
      </c>
      <c r="N55" t="s">
        <v>8167</v>
      </c>
      <c r="O55" s="4">
        <f>INDEX(products[Cost_per_box], MATCH(shipments9[[#This Row],[PID]], products[PID], 0))</f>
        <v>8.2200000000000006</v>
      </c>
      <c r="P55" s="4">
        <f>shipments9[[#This Row],[Boxes]]*shipments9[[#This Row],[Cost Per Box]]</f>
        <v>353.46000000000004</v>
      </c>
      <c r="Q55" s="4">
        <f>shipments9[[#This Row],[Amount]] -shipments9[[#This Row],[total cost]]</f>
        <v>285.53999999999996</v>
      </c>
      <c r="R55" s="4" t="str">
        <f>IF(shipments9[[#This Row],[Gross Profit]]&lt;0,"Loss","Profit")</f>
        <v>Profit</v>
      </c>
      <c r="S55" s="9">
        <f>shipments9[[#This Row],[Gross Profit]]/shipments9[[#This Row],[Amount]]</f>
        <v>0.44685446009389668</v>
      </c>
      <c r="T55" s="11">
        <f>shipments9[[#This Row],[Amount]]/shipments9[[#This Row],[Boxes]]</f>
        <v>14.86046511627907</v>
      </c>
    </row>
    <row r="56" spans="1:20" hidden="1" x14ac:dyDescent="0.25">
      <c r="A56" t="s">
        <v>262</v>
      </c>
      <c r="B56" t="s">
        <v>77</v>
      </c>
      <c r="C56" t="s">
        <v>141</v>
      </c>
      <c r="D56" t="s">
        <v>31</v>
      </c>
      <c r="E56" s="1">
        <v>45121</v>
      </c>
      <c r="F56" s="1" t="str">
        <f>TEXT(shipments9[[#This Row],[Shipdate]],"ddd")</f>
        <v>Fri</v>
      </c>
      <c r="G56" s="1" t="str">
        <f>IF(OR(shipments9[[#This Row],[Day Name]]="Sat",shipments9[[#This Row],[Day Name]]="Sun"),"Weekend","Weekday")</f>
        <v>Weekday</v>
      </c>
      <c r="H56">
        <v>5094</v>
      </c>
      <c r="I56">
        <v>340</v>
      </c>
      <c r="J56" t="s">
        <v>172</v>
      </c>
      <c r="K56" t="s">
        <v>8151</v>
      </c>
      <c r="L56" t="s">
        <v>8160</v>
      </c>
      <c r="M56">
        <v>7</v>
      </c>
      <c r="N56" t="s">
        <v>8161</v>
      </c>
      <c r="O56" s="4">
        <f>INDEX(products[Cost_per_box], MATCH(shipments9[[#This Row],[PID]], products[PID], 0))</f>
        <v>8.2200000000000006</v>
      </c>
      <c r="P56" s="4">
        <f>shipments9[[#This Row],[Boxes]]*shipments9[[#This Row],[Cost Per Box]]</f>
        <v>2794.8</v>
      </c>
      <c r="Q56" s="4">
        <f>shipments9[[#This Row],[Amount]] -shipments9[[#This Row],[total cost]]</f>
        <v>2299.1999999999998</v>
      </c>
      <c r="R56" s="4" t="str">
        <f>IF(shipments9[[#This Row],[Gross Profit]]&lt;0,"Loss","Profit")</f>
        <v>Profit</v>
      </c>
      <c r="S56" s="9">
        <f>shipments9[[#This Row],[Gross Profit]]/shipments9[[#This Row],[Amount]]</f>
        <v>0.45135453474676085</v>
      </c>
      <c r="T56" s="11">
        <f>shipments9[[#This Row],[Amount]]/shipments9[[#This Row],[Boxes]]</f>
        <v>14.982352941176471</v>
      </c>
    </row>
    <row r="57" spans="1:20" hidden="1" x14ac:dyDescent="0.25">
      <c r="A57" t="s">
        <v>263</v>
      </c>
      <c r="B57" t="s">
        <v>58</v>
      </c>
      <c r="C57" t="s">
        <v>141</v>
      </c>
      <c r="D57" t="s">
        <v>31</v>
      </c>
      <c r="E57" s="1">
        <v>45267</v>
      </c>
      <c r="F57" s="1" t="str">
        <f>TEXT(shipments9[[#This Row],[Shipdate]],"ddd")</f>
        <v>Thu</v>
      </c>
      <c r="G57" s="1" t="str">
        <f>IF(OR(shipments9[[#This Row],[Day Name]]="Sat",shipments9[[#This Row],[Day Name]]="Sun"),"Weekend","Weekday")</f>
        <v>Weekday</v>
      </c>
      <c r="H57">
        <v>14393.25</v>
      </c>
      <c r="I57">
        <v>1200</v>
      </c>
      <c r="J57" t="s">
        <v>172</v>
      </c>
      <c r="K57" t="s">
        <v>8151</v>
      </c>
      <c r="L57" t="s">
        <v>8152</v>
      </c>
      <c r="M57">
        <v>12</v>
      </c>
      <c r="N57" t="s">
        <v>8166</v>
      </c>
      <c r="O57" s="4">
        <f>INDEX(products[Cost_per_box], MATCH(shipments9[[#This Row],[PID]], products[PID], 0))</f>
        <v>8.2200000000000006</v>
      </c>
      <c r="P57" s="4">
        <f>shipments9[[#This Row],[Boxes]]*shipments9[[#This Row],[Cost Per Box]]</f>
        <v>9864</v>
      </c>
      <c r="Q57" s="4">
        <f>shipments9[[#This Row],[Amount]] -shipments9[[#This Row],[total cost]]</f>
        <v>4529.25</v>
      </c>
      <c r="R57" s="4" t="str">
        <f>IF(shipments9[[#This Row],[Gross Profit]]&lt;0,"Loss","Profit")</f>
        <v>Profit</v>
      </c>
      <c r="S57" s="9">
        <f>shipments9[[#This Row],[Gross Profit]]/shipments9[[#This Row],[Amount]]</f>
        <v>0.31467875566671877</v>
      </c>
      <c r="T57" s="11">
        <f>shipments9[[#This Row],[Amount]]/shipments9[[#This Row],[Boxes]]</f>
        <v>11.994375</v>
      </c>
    </row>
    <row r="58" spans="1:20" hidden="1" x14ac:dyDescent="0.25">
      <c r="A58" t="s">
        <v>264</v>
      </c>
      <c r="B58" t="s">
        <v>58</v>
      </c>
      <c r="C58" t="s">
        <v>141</v>
      </c>
      <c r="D58" t="s">
        <v>31</v>
      </c>
      <c r="E58" s="1">
        <v>45128</v>
      </c>
      <c r="F58" s="1" t="str">
        <f>TEXT(shipments9[[#This Row],[Shipdate]],"ddd")</f>
        <v>Fri</v>
      </c>
      <c r="G58" s="1" t="str">
        <f>IF(OR(shipments9[[#This Row],[Day Name]]="Sat",shipments9[[#This Row],[Day Name]]="Sun"),"Weekend","Weekday")</f>
        <v>Weekday</v>
      </c>
      <c r="H58">
        <v>2110.5</v>
      </c>
      <c r="I58">
        <v>176</v>
      </c>
      <c r="J58" t="s">
        <v>172</v>
      </c>
      <c r="K58" t="s">
        <v>8151</v>
      </c>
      <c r="L58" t="s">
        <v>8160</v>
      </c>
      <c r="M58">
        <v>7</v>
      </c>
      <c r="N58" t="s">
        <v>8161</v>
      </c>
      <c r="O58" s="4">
        <f>INDEX(products[Cost_per_box], MATCH(shipments9[[#This Row],[PID]], products[PID], 0))</f>
        <v>8.2200000000000006</v>
      </c>
      <c r="P58" s="4">
        <f>shipments9[[#This Row],[Boxes]]*shipments9[[#This Row],[Cost Per Box]]</f>
        <v>1446.72</v>
      </c>
      <c r="Q58" s="4">
        <f>shipments9[[#This Row],[Amount]] -shipments9[[#This Row],[total cost]]</f>
        <v>663.78</v>
      </c>
      <c r="R58" s="4" t="str">
        <f>IF(shipments9[[#This Row],[Gross Profit]]&lt;0,"Loss","Profit")</f>
        <v>Profit</v>
      </c>
      <c r="S58" s="9">
        <f>shipments9[[#This Row],[Gross Profit]]/shipments9[[#This Row],[Amount]]</f>
        <v>0.31451314854299928</v>
      </c>
      <c r="T58" s="11">
        <f>shipments9[[#This Row],[Amount]]/shipments9[[#This Row],[Boxes]]</f>
        <v>11.991477272727273</v>
      </c>
    </row>
    <row r="59" spans="1:20" hidden="1" x14ac:dyDescent="0.25">
      <c r="A59" t="s">
        <v>265</v>
      </c>
      <c r="B59" t="s">
        <v>58</v>
      </c>
      <c r="C59" t="s">
        <v>141</v>
      </c>
      <c r="D59" t="s">
        <v>31</v>
      </c>
      <c r="E59" s="1">
        <v>45097</v>
      </c>
      <c r="F59" s="1" t="str">
        <f>TEXT(shipments9[[#This Row],[Shipdate]],"ddd")</f>
        <v>Tue</v>
      </c>
      <c r="G59" s="1" t="str">
        <f>IF(OR(shipments9[[#This Row],[Day Name]]="Sat",shipments9[[#This Row],[Day Name]]="Sun"),"Weekend","Weekday")</f>
        <v>Weekday</v>
      </c>
      <c r="H59">
        <v>4286.25</v>
      </c>
      <c r="I59">
        <v>330</v>
      </c>
      <c r="J59" t="s">
        <v>172</v>
      </c>
      <c r="K59" t="s">
        <v>8151</v>
      </c>
      <c r="L59" t="s">
        <v>8154</v>
      </c>
      <c r="M59">
        <v>6</v>
      </c>
      <c r="N59" t="s">
        <v>8159</v>
      </c>
      <c r="O59" s="4">
        <f>INDEX(products[Cost_per_box], MATCH(shipments9[[#This Row],[PID]], products[PID], 0))</f>
        <v>8.2200000000000006</v>
      </c>
      <c r="P59" s="4">
        <f>shipments9[[#This Row],[Boxes]]*shipments9[[#This Row],[Cost Per Box]]</f>
        <v>2712.6000000000004</v>
      </c>
      <c r="Q59" s="4">
        <f>shipments9[[#This Row],[Amount]] -shipments9[[#This Row],[total cost]]</f>
        <v>1573.6499999999996</v>
      </c>
      <c r="R59" s="4" t="str">
        <f>IF(shipments9[[#This Row],[Gross Profit]]&lt;0,"Loss","Profit")</f>
        <v>Profit</v>
      </c>
      <c r="S59" s="9">
        <f>shipments9[[#This Row],[Gross Profit]]/shipments9[[#This Row],[Amount]]</f>
        <v>0.3671391076115485</v>
      </c>
      <c r="T59" s="11">
        <f>shipments9[[#This Row],[Amount]]/shipments9[[#This Row],[Boxes]]</f>
        <v>12.988636363636363</v>
      </c>
    </row>
    <row r="60" spans="1:20" hidden="1" x14ac:dyDescent="0.25">
      <c r="A60" t="s">
        <v>266</v>
      </c>
      <c r="B60" t="s">
        <v>58</v>
      </c>
      <c r="C60" t="s">
        <v>141</v>
      </c>
      <c r="D60" t="s">
        <v>31</v>
      </c>
      <c r="E60" s="1">
        <v>45315</v>
      </c>
      <c r="F60" s="1" t="str">
        <f>TEXT(shipments9[[#This Row],[Shipdate]],"ddd")</f>
        <v>Wed</v>
      </c>
      <c r="G60" s="1" t="str">
        <f>IF(OR(shipments9[[#This Row],[Day Name]]="Sat",shipments9[[#This Row],[Day Name]]="Sun"),"Weekend","Weekday")</f>
        <v>Weekday</v>
      </c>
      <c r="H60">
        <v>3537</v>
      </c>
      <c r="I60">
        <v>222</v>
      </c>
      <c r="J60" t="s">
        <v>172</v>
      </c>
      <c r="K60" t="s">
        <v>8155</v>
      </c>
      <c r="L60" t="s">
        <v>8156</v>
      </c>
      <c r="M60">
        <v>1</v>
      </c>
      <c r="N60" t="s">
        <v>8163</v>
      </c>
      <c r="O60" s="4">
        <f>INDEX(products[Cost_per_box], MATCH(shipments9[[#This Row],[PID]], products[PID], 0))</f>
        <v>8.2200000000000006</v>
      </c>
      <c r="P60" s="4">
        <f>shipments9[[#This Row],[Boxes]]*shipments9[[#This Row],[Cost Per Box]]</f>
        <v>1824.8400000000001</v>
      </c>
      <c r="Q60" s="4">
        <f>shipments9[[#This Row],[Amount]] -shipments9[[#This Row],[total cost]]</f>
        <v>1712.1599999999999</v>
      </c>
      <c r="R60" s="4" t="str">
        <f>IF(shipments9[[#This Row],[Gross Profit]]&lt;0,"Loss","Profit")</f>
        <v>Profit</v>
      </c>
      <c r="S60" s="9">
        <f>shipments9[[#This Row],[Gross Profit]]/shipments9[[#This Row],[Amount]]</f>
        <v>0.48407124681933839</v>
      </c>
      <c r="T60" s="11">
        <f>shipments9[[#This Row],[Amount]]/shipments9[[#This Row],[Boxes]]</f>
        <v>15.932432432432432</v>
      </c>
    </row>
    <row r="61" spans="1:20" hidden="1" x14ac:dyDescent="0.25">
      <c r="A61" t="s">
        <v>267</v>
      </c>
      <c r="B61" t="s">
        <v>58</v>
      </c>
      <c r="C61" t="s">
        <v>141</v>
      </c>
      <c r="D61" t="s">
        <v>31</v>
      </c>
      <c r="E61" s="1">
        <v>45301</v>
      </c>
      <c r="F61" s="1" t="str">
        <f>TEXT(shipments9[[#This Row],[Shipdate]],"ddd")</f>
        <v>Wed</v>
      </c>
      <c r="G61" s="1" t="str">
        <f>IF(OR(shipments9[[#This Row],[Day Name]]="Sat",shipments9[[#This Row],[Day Name]]="Sun"),"Weekend","Weekday")</f>
        <v>Weekday</v>
      </c>
      <c r="H61">
        <v>3512.25</v>
      </c>
      <c r="I61">
        <v>235</v>
      </c>
      <c r="J61" t="s">
        <v>172</v>
      </c>
      <c r="K61" t="s">
        <v>8155</v>
      </c>
      <c r="L61" t="s">
        <v>8156</v>
      </c>
      <c r="M61">
        <v>1</v>
      </c>
      <c r="N61" t="s">
        <v>8163</v>
      </c>
      <c r="O61" s="4">
        <f>INDEX(products[Cost_per_box], MATCH(shipments9[[#This Row],[PID]], products[PID], 0))</f>
        <v>8.2200000000000006</v>
      </c>
      <c r="P61" s="4">
        <f>shipments9[[#This Row],[Boxes]]*shipments9[[#This Row],[Cost Per Box]]</f>
        <v>1931.7</v>
      </c>
      <c r="Q61" s="4">
        <f>shipments9[[#This Row],[Amount]] -shipments9[[#This Row],[total cost]]</f>
        <v>1580.55</v>
      </c>
      <c r="R61" s="4" t="str">
        <f>IF(shipments9[[#This Row],[Gross Profit]]&lt;0,"Loss","Profit")</f>
        <v>Profit</v>
      </c>
      <c r="S61" s="9">
        <f>shipments9[[#This Row],[Gross Profit]]/shipments9[[#This Row],[Amount]]</f>
        <v>0.45001067691650648</v>
      </c>
      <c r="T61" s="11">
        <f>shipments9[[#This Row],[Amount]]/shipments9[[#This Row],[Boxes]]</f>
        <v>14.945744680851064</v>
      </c>
    </row>
    <row r="62" spans="1:20" hidden="1" x14ac:dyDescent="0.25">
      <c r="A62" t="s">
        <v>268</v>
      </c>
      <c r="B62" t="s">
        <v>61</v>
      </c>
      <c r="C62" t="s">
        <v>141</v>
      </c>
      <c r="D62" t="s">
        <v>31</v>
      </c>
      <c r="E62" s="1">
        <v>45231</v>
      </c>
      <c r="F62" s="1" t="str">
        <f>TEXT(shipments9[[#This Row],[Shipdate]],"ddd")</f>
        <v>Wed</v>
      </c>
      <c r="G62" s="1" t="str">
        <f>IF(OR(shipments9[[#This Row],[Day Name]]="Sat",shipments9[[#This Row],[Day Name]]="Sun"),"Weekend","Weekday")</f>
        <v>Weekday</v>
      </c>
      <c r="H62">
        <v>3732.75</v>
      </c>
      <c r="I62">
        <v>288</v>
      </c>
      <c r="J62" t="s">
        <v>172</v>
      </c>
      <c r="K62" t="s">
        <v>8151</v>
      </c>
      <c r="L62" t="s">
        <v>8152</v>
      </c>
      <c r="M62">
        <v>11</v>
      </c>
      <c r="N62" t="s">
        <v>8165</v>
      </c>
      <c r="O62" s="4">
        <f>INDEX(products[Cost_per_box], MATCH(shipments9[[#This Row],[PID]], products[PID], 0))</f>
        <v>8.2200000000000006</v>
      </c>
      <c r="P62" s="4">
        <f>shipments9[[#This Row],[Boxes]]*shipments9[[#This Row],[Cost Per Box]]</f>
        <v>2367.36</v>
      </c>
      <c r="Q62" s="4">
        <f>shipments9[[#This Row],[Amount]] -shipments9[[#This Row],[total cost]]</f>
        <v>1365.3899999999999</v>
      </c>
      <c r="R62" s="4" t="str">
        <f>IF(shipments9[[#This Row],[Gross Profit]]&lt;0,"Loss","Profit")</f>
        <v>Profit</v>
      </c>
      <c r="S62" s="9">
        <f>shipments9[[#This Row],[Gross Profit]]/shipments9[[#This Row],[Amount]]</f>
        <v>0.36578661844484628</v>
      </c>
      <c r="T62" s="11">
        <f>shipments9[[#This Row],[Amount]]/shipments9[[#This Row],[Boxes]]</f>
        <v>12.9609375</v>
      </c>
    </row>
    <row r="63" spans="1:20" hidden="1" x14ac:dyDescent="0.25">
      <c r="A63" t="s">
        <v>269</v>
      </c>
      <c r="B63" t="s">
        <v>61</v>
      </c>
      <c r="C63" t="s">
        <v>141</v>
      </c>
      <c r="D63" t="s">
        <v>31</v>
      </c>
      <c r="E63" s="1">
        <v>45387</v>
      </c>
      <c r="F63" s="1" t="str">
        <f>TEXT(shipments9[[#This Row],[Shipdate]],"ddd")</f>
        <v>Fri</v>
      </c>
      <c r="G63" s="1" t="str">
        <f>IF(OR(shipments9[[#This Row],[Day Name]]="Sat",shipments9[[#This Row],[Day Name]]="Sun"),"Weekend","Weekday")</f>
        <v>Weekday</v>
      </c>
      <c r="H63">
        <v>947.25</v>
      </c>
      <c r="I63">
        <v>68</v>
      </c>
      <c r="J63" t="s">
        <v>172</v>
      </c>
      <c r="K63" t="s">
        <v>8155</v>
      </c>
      <c r="L63" t="s">
        <v>8154</v>
      </c>
      <c r="M63">
        <v>4</v>
      </c>
      <c r="N63" t="s">
        <v>8158</v>
      </c>
      <c r="O63" s="4">
        <f>INDEX(products[Cost_per_box], MATCH(shipments9[[#This Row],[PID]], products[PID], 0))</f>
        <v>8.2200000000000006</v>
      </c>
      <c r="P63" s="4">
        <f>shipments9[[#This Row],[Boxes]]*shipments9[[#This Row],[Cost Per Box]]</f>
        <v>558.96</v>
      </c>
      <c r="Q63" s="4">
        <f>shipments9[[#This Row],[Amount]] -shipments9[[#This Row],[total cost]]</f>
        <v>388.28999999999996</v>
      </c>
      <c r="R63" s="4" t="str">
        <f>IF(shipments9[[#This Row],[Gross Profit]]&lt;0,"Loss","Profit")</f>
        <v>Profit</v>
      </c>
      <c r="S63" s="9">
        <f>shipments9[[#This Row],[Gross Profit]]/shipments9[[#This Row],[Amount]]</f>
        <v>0.40991290577988909</v>
      </c>
      <c r="T63" s="11">
        <f>shipments9[[#This Row],[Amount]]/shipments9[[#This Row],[Boxes]]</f>
        <v>13.930147058823529</v>
      </c>
    </row>
    <row r="64" spans="1:20" hidden="1" x14ac:dyDescent="0.25">
      <c r="A64" t="s">
        <v>270</v>
      </c>
      <c r="B64" t="s">
        <v>61</v>
      </c>
      <c r="C64" t="s">
        <v>141</v>
      </c>
      <c r="D64" t="s">
        <v>31</v>
      </c>
      <c r="E64" s="1">
        <v>45442</v>
      </c>
      <c r="F64" s="1" t="str">
        <f>TEXT(shipments9[[#This Row],[Shipdate]],"ddd")</f>
        <v>Thu</v>
      </c>
      <c r="G64" s="1" t="str">
        <f>IF(OR(shipments9[[#This Row],[Day Name]]="Sat",shipments9[[#This Row],[Day Name]]="Sun"),"Weekend","Weekday")</f>
        <v>Weekday</v>
      </c>
      <c r="H64">
        <v>1964.25</v>
      </c>
      <c r="I64">
        <v>152</v>
      </c>
      <c r="J64" t="s">
        <v>172</v>
      </c>
      <c r="K64" t="s">
        <v>8155</v>
      </c>
      <c r="L64" t="s">
        <v>8154</v>
      </c>
      <c r="M64">
        <v>5</v>
      </c>
      <c r="N64" t="s">
        <v>201</v>
      </c>
      <c r="O64" s="4">
        <f>INDEX(products[Cost_per_box], MATCH(shipments9[[#This Row],[PID]], products[PID], 0))</f>
        <v>8.2200000000000006</v>
      </c>
      <c r="P64" s="4">
        <f>shipments9[[#This Row],[Boxes]]*shipments9[[#This Row],[Cost Per Box]]</f>
        <v>1249.44</v>
      </c>
      <c r="Q64" s="4">
        <f>shipments9[[#This Row],[Amount]] -shipments9[[#This Row],[total cost]]</f>
        <v>714.81</v>
      </c>
      <c r="R64" s="4" t="str">
        <f>IF(shipments9[[#This Row],[Gross Profit]]&lt;0,"Loss","Profit")</f>
        <v>Profit</v>
      </c>
      <c r="S64" s="9">
        <f>shipments9[[#This Row],[Gross Profit]]/shipments9[[#This Row],[Amount]]</f>
        <v>0.36390988927071399</v>
      </c>
      <c r="T64" s="11">
        <f>shipments9[[#This Row],[Amount]]/shipments9[[#This Row],[Boxes]]</f>
        <v>12.922697368421053</v>
      </c>
    </row>
    <row r="65" spans="1:20" hidden="1" x14ac:dyDescent="0.25">
      <c r="A65" t="s">
        <v>271</v>
      </c>
      <c r="B65" t="s">
        <v>61</v>
      </c>
      <c r="C65" t="s">
        <v>141</v>
      </c>
      <c r="D65" t="s">
        <v>31</v>
      </c>
      <c r="E65" s="1">
        <v>44930</v>
      </c>
      <c r="F65" s="1" t="str">
        <f>TEXT(shipments9[[#This Row],[Shipdate]],"ddd")</f>
        <v>Wed</v>
      </c>
      <c r="G65" s="1" t="str">
        <f>IF(OR(shipments9[[#This Row],[Day Name]]="Sat",shipments9[[#This Row],[Day Name]]="Sun"),"Weekend","Weekday")</f>
        <v>Weekday</v>
      </c>
      <c r="H65">
        <v>11641.5</v>
      </c>
      <c r="I65">
        <v>777</v>
      </c>
      <c r="J65" t="s">
        <v>172</v>
      </c>
      <c r="K65" t="s">
        <v>8151</v>
      </c>
      <c r="L65" t="s">
        <v>8156</v>
      </c>
      <c r="M65">
        <v>1</v>
      </c>
      <c r="N65" t="s">
        <v>8163</v>
      </c>
      <c r="O65" s="4">
        <f>INDEX(products[Cost_per_box], MATCH(shipments9[[#This Row],[PID]], products[PID], 0))</f>
        <v>8.2200000000000006</v>
      </c>
      <c r="P65" s="4">
        <f>shipments9[[#This Row],[Boxes]]*shipments9[[#This Row],[Cost Per Box]]</f>
        <v>6386.9400000000005</v>
      </c>
      <c r="Q65" s="4">
        <f>shipments9[[#This Row],[Amount]] -shipments9[[#This Row],[total cost]]</f>
        <v>5254.5599999999995</v>
      </c>
      <c r="R65" s="4" t="str">
        <f>IF(shipments9[[#This Row],[Gross Profit]]&lt;0,"Loss","Profit")</f>
        <v>Profit</v>
      </c>
      <c r="S65" s="9">
        <f>shipments9[[#This Row],[Gross Profit]]/shipments9[[#This Row],[Amount]]</f>
        <v>0.45136451488210277</v>
      </c>
      <c r="T65" s="11">
        <f>shipments9[[#This Row],[Amount]]/shipments9[[#This Row],[Boxes]]</f>
        <v>14.982625482625483</v>
      </c>
    </row>
    <row r="66" spans="1:20" hidden="1" x14ac:dyDescent="0.25">
      <c r="A66" t="s">
        <v>272</v>
      </c>
      <c r="B66" t="s">
        <v>61</v>
      </c>
      <c r="C66" t="s">
        <v>141</v>
      </c>
      <c r="D66" t="s">
        <v>31</v>
      </c>
      <c r="E66" s="1">
        <v>45162</v>
      </c>
      <c r="F66" s="1" t="str">
        <f>TEXT(shipments9[[#This Row],[Shipdate]],"ddd")</f>
        <v>Thu</v>
      </c>
      <c r="G66" s="1" t="str">
        <f>IF(OR(shipments9[[#This Row],[Day Name]]="Sat",shipments9[[#This Row],[Day Name]]="Sun"),"Weekend","Weekday")</f>
        <v>Weekday</v>
      </c>
      <c r="H66">
        <v>5548.5</v>
      </c>
      <c r="I66">
        <v>463</v>
      </c>
      <c r="J66" t="s">
        <v>172</v>
      </c>
      <c r="K66" t="s">
        <v>8151</v>
      </c>
      <c r="L66" t="s">
        <v>8160</v>
      </c>
      <c r="M66">
        <v>8</v>
      </c>
      <c r="N66" t="s">
        <v>8162</v>
      </c>
      <c r="O66" s="4">
        <f>INDEX(products[Cost_per_box], MATCH(shipments9[[#This Row],[PID]], products[PID], 0))</f>
        <v>8.2200000000000006</v>
      </c>
      <c r="P66" s="4">
        <f>shipments9[[#This Row],[Boxes]]*shipments9[[#This Row],[Cost Per Box]]</f>
        <v>3805.86</v>
      </c>
      <c r="Q66" s="4">
        <f>shipments9[[#This Row],[Amount]] -shipments9[[#This Row],[total cost]]</f>
        <v>1742.6399999999999</v>
      </c>
      <c r="R66" s="4" t="str">
        <f>IF(shipments9[[#This Row],[Gross Profit]]&lt;0,"Loss","Profit")</f>
        <v>Profit</v>
      </c>
      <c r="S66" s="9">
        <f>shipments9[[#This Row],[Gross Profit]]/shipments9[[#This Row],[Amount]]</f>
        <v>0.31407407407407406</v>
      </c>
      <c r="T66" s="11">
        <f>shipments9[[#This Row],[Amount]]/shipments9[[#This Row],[Boxes]]</f>
        <v>11.983801295896328</v>
      </c>
    </row>
    <row r="67" spans="1:20" hidden="1" x14ac:dyDescent="0.25">
      <c r="A67" t="s">
        <v>273</v>
      </c>
      <c r="B67" t="s">
        <v>61</v>
      </c>
      <c r="C67" t="s">
        <v>141</v>
      </c>
      <c r="D67" t="s">
        <v>31</v>
      </c>
      <c r="E67" s="1">
        <v>45342</v>
      </c>
      <c r="F67" s="1" t="str">
        <f>TEXT(shipments9[[#This Row],[Shipdate]],"ddd")</f>
        <v>Tue</v>
      </c>
      <c r="G67" s="1" t="str">
        <f>IF(OR(shipments9[[#This Row],[Day Name]]="Sat",shipments9[[#This Row],[Day Name]]="Sun"),"Weekend","Weekday")</f>
        <v>Weekday</v>
      </c>
      <c r="H67">
        <v>9859.5</v>
      </c>
      <c r="I67">
        <v>617</v>
      </c>
      <c r="J67" t="s">
        <v>172</v>
      </c>
      <c r="K67" t="s">
        <v>8155</v>
      </c>
      <c r="L67" t="s">
        <v>8156</v>
      </c>
      <c r="M67">
        <v>2</v>
      </c>
      <c r="N67" t="s">
        <v>8157</v>
      </c>
      <c r="O67" s="4">
        <f>INDEX(products[Cost_per_box], MATCH(shipments9[[#This Row],[PID]], products[PID], 0))</f>
        <v>8.2200000000000006</v>
      </c>
      <c r="P67" s="4">
        <f>shipments9[[#This Row],[Boxes]]*shipments9[[#This Row],[Cost Per Box]]</f>
        <v>5071.7400000000007</v>
      </c>
      <c r="Q67" s="4">
        <f>shipments9[[#This Row],[Amount]] -shipments9[[#This Row],[total cost]]</f>
        <v>4787.7599999999993</v>
      </c>
      <c r="R67" s="4" t="str">
        <f>IF(shipments9[[#This Row],[Gross Profit]]&lt;0,"Loss","Profit")</f>
        <v>Profit</v>
      </c>
      <c r="S67" s="9">
        <f>shipments9[[#This Row],[Gross Profit]]/shipments9[[#This Row],[Amount]]</f>
        <v>0.48559866118971545</v>
      </c>
      <c r="T67" s="11">
        <f>shipments9[[#This Row],[Amount]]/shipments9[[#This Row],[Boxes]]</f>
        <v>15.979740680713128</v>
      </c>
    </row>
    <row r="68" spans="1:20" hidden="1" x14ac:dyDescent="0.25">
      <c r="A68" t="s">
        <v>274</v>
      </c>
      <c r="B68" t="s">
        <v>61</v>
      </c>
      <c r="C68" t="s">
        <v>141</v>
      </c>
      <c r="D68" t="s">
        <v>31</v>
      </c>
      <c r="E68" s="1">
        <v>45258</v>
      </c>
      <c r="F68" s="1" t="str">
        <f>TEXT(shipments9[[#This Row],[Shipdate]],"ddd")</f>
        <v>Tue</v>
      </c>
      <c r="G68" s="1" t="str">
        <f>IF(OR(shipments9[[#This Row],[Day Name]]="Sat",shipments9[[#This Row],[Day Name]]="Sun"),"Weekend","Weekday")</f>
        <v>Weekday</v>
      </c>
      <c r="H68">
        <v>1800</v>
      </c>
      <c r="I68">
        <v>113</v>
      </c>
      <c r="J68" t="s">
        <v>172</v>
      </c>
      <c r="K68" t="s">
        <v>8151</v>
      </c>
      <c r="L68" t="s">
        <v>8152</v>
      </c>
      <c r="M68">
        <v>11</v>
      </c>
      <c r="N68" t="s">
        <v>8165</v>
      </c>
      <c r="O68" s="4">
        <f>INDEX(products[Cost_per_box], MATCH(shipments9[[#This Row],[PID]], products[PID], 0))</f>
        <v>8.2200000000000006</v>
      </c>
      <c r="P68" s="4">
        <f>shipments9[[#This Row],[Boxes]]*shipments9[[#This Row],[Cost Per Box]]</f>
        <v>928.86000000000013</v>
      </c>
      <c r="Q68" s="4">
        <f>shipments9[[#This Row],[Amount]] -shipments9[[#This Row],[total cost]]</f>
        <v>871.13999999999987</v>
      </c>
      <c r="R68" s="4" t="str">
        <f>IF(shipments9[[#This Row],[Gross Profit]]&lt;0,"Loss","Profit")</f>
        <v>Profit</v>
      </c>
      <c r="S68" s="9">
        <f>shipments9[[#This Row],[Gross Profit]]/shipments9[[#This Row],[Amount]]</f>
        <v>0.4839666666666666</v>
      </c>
      <c r="T68" s="11">
        <f>shipments9[[#This Row],[Amount]]/shipments9[[#This Row],[Boxes]]</f>
        <v>15.929203539823009</v>
      </c>
    </row>
    <row r="69" spans="1:20" hidden="1" x14ac:dyDescent="0.25">
      <c r="A69" t="s">
        <v>275</v>
      </c>
      <c r="B69" t="s">
        <v>61</v>
      </c>
      <c r="C69" t="s">
        <v>141</v>
      </c>
      <c r="D69" t="s">
        <v>31</v>
      </c>
      <c r="E69" s="1">
        <v>45315</v>
      </c>
      <c r="F69" s="1" t="str">
        <f>TEXT(shipments9[[#This Row],[Shipdate]],"ddd")</f>
        <v>Wed</v>
      </c>
      <c r="G69" s="1" t="str">
        <f>IF(OR(shipments9[[#This Row],[Day Name]]="Sat",shipments9[[#This Row],[Day Name]]="Sun"),"Weekend","Weekday")</f>
        <v>Weekday</v>
      </c>
      <c r="H69">
        <v>3190.5</v>
      </c>
      <c r="I69">
        <v>213</v>
      </c>
      <c r="J69" t="s">
        <v>172</v>
      </c>
      <c r="K69" t="s">
        <v>8155</v>
      </c>
      <c r="L69" t="s">
        <v>8156</v>
      </c>
      <c r="M69">
        <v>1</v>
      </c>
      <c r="N69" t="s">
        <v>8163</v>
      </c>
      <c r="O69" s="4">
        <f>INDEX(products[Cost_per_box], MATCH(shipments9[[#This Row],[PID]], products[PID], 0))</f>
        <v>8.2200000000000006</v>
      </c>
      <c r="P69" s="4">
        <f>shipments9[[#This Row],[Boxes]]*shipments9[[#This Row],[Cost Per Box]]</f>
        <v>1750.8600000000001</v>
      </c>
      <c r="Q69" s="4">
        <f>shipments9[[#This Row],[Amount]] -shipments9[[#This Row],[total cost]]</f>
        <v>1439.6399999999999</v>
      </c>
      <c r="R69" s="4" t="str">
        <f>IF(shipments9[[#This Row],[Gross Profit]]&lt;0,"Loss","Profit")</f>
        <v>Profit</v>
      </c>
      <c r="S69" s="9">
        <f>shipments9[[#This Row],[Gross Profit]]/shipments9[[#This Row],[Amount]]</f>
        <v>0.45122708039492238</v>
      </c>
      <c r="T69" s="11">
        <f>shipments9[[#This Row],[Amount]]/shipments9[[#This Row],[Boxes]]</f>
        <v>14.97887323943662</v>
      </c>
    </row>
    <row r="70" spans="1:20" hidden="1" x14ac:dyDescent="0.25">
      <c r="A70" t="s">
        <v>276</v>
      </c>
      <c r="B70" t="s">
        <v>61</v>
      </c>
      <c r="C70" t="s">
        <v>141</v>
      </c>
      <c r="D70" t="s">
        <v>31</v>
      </c>
      <c r="E70" s="1">
        <v>45292</v>
      </c>
      <c r="F70" s="1" t="str">
        <f>TEXT(shipments9[[#This Row],[Shipdate]],"ddd")</f>
        <v>Mon</v>
      </c>
      <c r="G70" s="1" t="str">
        <f>IF(OR(shipments9[[#This Row],[Day Name]]="Sat",shipments9[[#This Row],[Day Name]]="Sun"),"Weekend","Weekday")</f>
        <v>Weekday</v>
      </c>
      <c r="H70">
        <v>1163.25</v>
      </c>
      <c r="I70">
        <v>97</v>
      </c>
      <c r="J70" t="s">
        <v>172</v>
      </c>
      <c r="K70" t="s">
        <v>8155</v>
      </c>
      <c r="L70" t="s">
        <v>8156</v>
      </c>
      <c r="M70">
        <v>1</v>
      </c>
      <c r="N70" t="s">
        <v>8163</v>
      </c>
      <c r="O70" s="4">
        <f>INDEX(products[Cost_per_box], MATCH(shipments9[[#This Row],[PID]], products[PID], 0))</f>
        <v>8.2200000000000006</v>
      </c>
      <c r="P70" s="4">
        <f>shipments9[[#This Row],[Boxes]]*shipments9[[#This Row],[Cost Per Box]]</f>
        <v>797.34</v>
      </c>
      <c r="Q70" s="4">
        <f>shipments9[[#This Row],[Amount]] -shipments9[[#This Row],[total cost]]</f>
        <v>365.90999999999997</v>
      </c>
      <c r="R70" s="4" t="str">
        <f>IF(shipments9[[#This Row],[Gross Profit]]&lt;0,"Loss","Profit")</f>
        <v>Profit</v>
      </c>
      <c r="S70" s="9">
        <f>shipments9[[#This Row],[Gross Profit]]/shipments9[[#This Row],[Amount]]</f>
        <v>0.31455834945196642</v>
      </c>
      <c r="T70" s="11">
        <f>shipments9[[#This Row],[Amount]]/shipments9[[#This Row],[Boxes]]</f>
        <v>11.992268041237113</v>
      </c>
    </row>
    <row r="71" spans="1:20" hidden="1" x14ac:dyDescent="0.25">
      <c r="A71" t="s">
        <v>277</v>
      </c>
      <c r="B71" t="s">
        <v>61</v>
      </c>
      <c r="C71" t="s">
        <v>141</v>
      </c>
      <c r="D71" t="s">
        <v>31</v>
      </c>
      <c r="E71" s="1">
        <v>45278</v>
      </c>
      <c r="F71" s="1" t="str">
        <f>TEXT(shipments9[[#This Row],[Shipdate]],"ddd")</f>
        <v>Mon</v>
      </c>
      <c r="G71" s="1" t="str">
        <f>IF(OR(shipments9[[#This Row],[Day Name]]="Sat",shipments9[[#This Row],[Day Name]]="Sun"),"Weekend","Weekday")</f>
        <v>Weekday</v>
      </c>
      <c r="H71">
        <v>465.75</v>
      </c>
      <c r="I71">
        <v>36</v>
      </c>
      <c r="J71" t="s">
        <v>172</v>
      </c>
      <c r="K71" t="s">
        <v>8151</v>
      </c>
      <c r="L71" t="s">
        <v>8152</v>
      </c>
      <c r="M71">
        <v>12</v>
      </c>
      <c r="N71" t="s">
        <v>8166</v>
      </c>
      <c r="O71" s="4">
        <f>INDEX(products[Cost_per_box], MATCH(shipments9[[#This Row],[PID]], products[PID], 0))</f>
        <v>8.2200000000000006</v>
      </c>
      <c r="P71" s="4">
        <f>shipments9[[#This Row],[Boxes]]*shipments9[[#This Row],[Cost Per Box]]</f>
        <v>295.92</v>
      </c>
      <c r="Q71" s="4">
        <f>shipments9[[#This Row],[Amount]] -shipments9[[#This Row],[total cost]]</f>
        <v>169.82999999999998</v>
      </c>
      <c r="R71" s="4" t="str">
        <f>IF(shipments9[[#This Row],[Gross Profit]]&lt;0,"Loss","Profit")</f>
        <v>Profit</v>
      </c>
      <c r="S71" s="9">
        <f>shipments9[[#This Row],[Gross Profit]]/shipments9[[#This Row],[Amount]]</f>
        <v>0.36463768115942025</v>
      </c>
      <c r="T71" s="11">
        <f>shipments9[[#This Row],[Amount]]/shipments9[[#This Row],[Boxes]]</f>
        <v>12.9375</v>
      </c>
    </row>
    <row r="72" spans="1:20" hidden="1" x14ac:dyDescent="0.25">
      <c r="A72" t="s">
        <v>278</v>
      </c>
      <c r="B72" t="s">
        <v>61</v>
      </c>
      <c r="C72" t="s">
        <v>141</v>
      </c>
      <c r="D72" t="s">
        <v>31</v>
      </c>
      <c r="E72" s="1">
        <v>45062</v>
      </c>
      <c r="F72" s="1" t="str">
        <f>TEXT(shipments9[[#This Row],[Shipdate]],"ddd")</f>
        <v>Tue</v>
      </c>
      <c r="G72" s="1" t="str">
        <f>IF(OR(shipments9[[#This Row],[Day Name]]="Sat",shipments9[[#This Row],[Day Name]]="Sun"),"Weekend","Weekday")</f>
        <v>Weekday</v>
      </c>
      <c r="H72">
        <v>10451.25</v>
      </c>
      <c r="I72">
        <v>697</v>
      </c>
      <c r="J72" t="s">
        <v>172</v>
      </c>
      <c r="K72" t="s">
        <v>8151</v>
      </c>
      <c r="L72" t="s">
        <v>8154</v>
      </c>
      <c r="M72">
        <v>5</v>
      </c>
      <c r="N72" t="s">
        <v>201</v>
      </c>
      <c r="O72" s="4">
        <f>INDEX(products[Cost_per_box], MATCH(shipments9[[#This Row],[PID]], products[PID], 0))</f>
        <v>8.2200000000000006</v>
      </c>
      <c r="P72" s="4">
        <f>shipments9[[#This Row],[Boxes]]*shipments9[[#This Row],[Cost Per Box]]</f>
        <v>5729.34</v>
      </c>
      <c r="Q72" s="4">
        <f>shipments9[[#This Row],[Amount]] -shipments9[[#This Row],[total cost]]</f>
        <v>4721.91</v>
      </c>
      <c r="R72" s="4" t="str">
        <f>IF(shipments9[[#This Row],[Gross Profit]]&lt;0,"Loss","Profit")</f>
        <v>Profit</v>
      </c>
      <c r="S72" s="9">
        <f>shipments9[[#This Row],[Gross Profit]]/shipments9[[#This Row],[Amount]]</f>
        <v>0.45180337280229638</v>
      </c>
      <c r="T72" s="11">
        <f>shipments9[[#This Row],[Amount]]/shipments9[[#This Row],[Boxes]]</f>
        <v>14.994619799139167</v>
      </c>
    </row>
    <row r="73" spans="1:20" hidden="1" x14ac:dyDescent="0.25">
      <c r="A73" t="s">
        <v>279</v>
      </c>
      <c r="B73" t="s">
        <v>61</v>
      </c>
      <c r="C73" t="s">
        <v>141</v>
      </c>
      <c r="D73" t="s">
        <v>31</v>
      </c>
      <c r="E73" s="1">
        <v>45057</v>
      </c>
      <c r="F73" s="1" t="str">
        <f>TEXT(shipments9[[#This Row],[Shipdate]],"ddd")</f>
        <v>Thu</v>
      </c>
      <c r="G73" s="1" t="str">
        <f>IF(OR(shipments9[[#This Row],[Day Name]]="Sat",shipments9[[#This Row],[Day Name]]="Sun"),"Weekend","Weekday")</f>
        <v>Weekday</v>
      </c>
      <c r="H73">
        <v>4277.25</v>
      </c>
      <c r="I73">
        <v>306</v>
      </c>
      <c r="J73" t="s">
        <v>172</v>
      </c>
      <c r="K73" t="s">
        <v>8151</v>
      </c>
      <c r="L73" t="s">
        <v>8154</v>
      </c>
      <c r="M73">
        <v>5</v>
      </c>
      <c r="N73" t="s">
        <v>201</v>
      </c>
      <c r="O73" s="4">
        <f>INDEX(products[Cost_per_box], MATCH(shipments9[[#This Row],[PID]], products[PID], 0))</f>
        <v>8.2200000000000006</v>
      </c>
      <c r="P73" s="4">
        <f>shipments9[[#This Row],[Boxes]]*shipments9[[#This Row],[Cost Per Box]]</f>
        <v>2515.3200000000002</v>
      </c>
      <c r="Q73" s="4">
        <f>shipments9[[#This Row],[Amount]] -shipments9[[#This Row],[total cost]]</f>
        <v>1761.9299999999998</v>
      </c>
      <c r="R73" s="4" t="str">
        <f>IF(shipments9[[#This Row],[Gross Profit]]&lt;0,"Loss","Profit")</f>
        <v>Profit</v>
      </c>
      <c r="S73" s="9">
        <f>shipments9[[#This Row],[Gross Profit]]/shipments9[[#This Row],[Amount]]</f>
        <v>0.41193056286165175</v>
      </c>
      <c r="T73" s="11">
        <f>shipments9[[#This Row],[Amount]]/shipments9[[#This Row],[Boxes]]</f>
        <v>13.977941176470589</v>
      </c>
    </row>
    <row r="74" spans="1:20" hidden="1" x14ac:dyDescent="0.25">
      <c r="A74" t="s">
        <v>280</v>
      </c>
      <c r="B74" t="s">
        <v>61</v>
      </c>
      <c r="C74" t="s">
        <v>141</v>
      </c>
      <c r="D74" t="s">
        <v>31</v>
      </c>
      <c r="E74" s="1">
        <v>45314</v>
      </c>
      <c r="F74" s="1" t="str">
        <f>TEXT(shipments9[[#This Row],[Shipdate]],"ddd")</f>
        <v>Tue</v>
      </c>
      <c r="G74" s="1" t="str">
        <f>IF(OR(shipments9[[#This Row],[Day Name]]="Sat",shipments9[[#This Row],[Day Name]]="Sun"),"Weekend","Weekday")</f>
        <v>Weekday</v>
      </c>
      <c r="H74">
        <v>11603.25</v>
      </c>
      <c r="I74">
        <v>893</v>
      </c>
      <c r="J74" t="s">
        <v>172</v>
      </c>
      <c r="K74" t="s">
        <v>8155</v>
      </c>
      <c r="L74" t="s">
        <v>8156</v>
      </c>
      <c r="M74">
        <v>1</v>
      </c>
      <c r="N74" t="s">
        <v>8163</v>
      </c>
      <c r="O74" s="4">
        <f>INDEX(products[Cost_per_box], MATCH(shipments9[[#This Row],[PID]], products[PID], 0))</f>
        <v>8.2200000000000006</v>
      </c>
      <c r="P74" s="4">
        <f>shipments9[[#This Row],[Boxes]]*shipments9[[#This Row],[Cost Per Box]]</f>
        <v>7340.4600000000009</v>
      </c>
      <c r="Q74" s="4">
        <f>shipments9[[#This Row],[Amount]] -shipments9[[#This Row],[total cost]]</f>
        <v>4262.7899999999991</v>
      </c>
      <c r="R74" s="4" t="str">
        <f>IF(shipments9[[#This Row],[Gross Profit]]&lt;0,"Loss","Profit")</f>
        <v>Profit</v>
      </c>
      <c r="S74" s="9">
        <f>shipments9[[#This Row],[Gross Profit]]/shipments9[[#This Row],[Amount]]</f>
        <v>0.36737896709973489</v>
      </c>
      <c r="T74" s="11">
        <f>shipments9[[#This Row],[Amount]]/shipments9[[#This Row],[Boxes]]</f>
        <v>12.993561030235162</v>
      </c>
    </row>
    <row r="75" spans="1:20" hidden="1" x14ac:dyDescent="0.25">
      <c r="A75" t="s">
        <v>281</v>
      </c>
      <c r="B75" t="s">
        <v>80</v>
      </c>
      <c r="C75" t="s">
        <v>141</v>
      </c>
      <c r="D75" t="s">
        <v>31</v>
      </c>
      <c r="E75" s="1">
        <v>45019</v>
      </c>
      <c r="F75" s="1" t="str">
        <f>TEXT(shipments9[[#This Row],[Shipdate]],"ddd")</f>
        <v>Mon</v>
      </c>
      <c r="G75" s="1" t="str">
        <f>IF(OR(shipments9[[#This Row],[Day Name]]="Sat",shipments9[[#This Row],[Day Name]]="Sun"),"Weekend","Weekday")</f>
        <v>Weekday</v>
      </c>
      <c r="H75">
        <v>6135.75</v>
      </c>
      <c r="I75">
        <v>439</v>
      </c>
      <c r="J75" t="s">
        <v>172</v>
      </c>
      <c r="K75" t="s">
        <v>8151</v>
      </c>
      <c r="L75" t="s">
        <v>8154</v>
      </c>
      <c r="M75">
        <v>4</v>
      </c>
      <c r="N75" t="s">
        <v>8158</v>
      </c>
      <c r="O75" s="4">
        <f>INDEX(products[Cost_per_box], MATCH(shipments9[[#This Row],[PID]], products[PID], 0))</f>
        <v>8.2200000000000006</v>
      </c>
      <c r="P75" s="4">
        <f>shipments9[[#This Row],[Boxes]]*shipments9[[#This Row],[Cost Per Box]]</f>
        <v>3608.5800000000004</v>
      </c>
      <c r="Q75" s="4">
        <f>shipments9[[#This Row],[Amount]] -shipments9[[#This Row],[total cost]]</f>
        <v>2527.1699999999996</v>
      </c>
      <c r="R75" s="4" t="str">
        <f>IF(shipments9[[#This Row],[Gross Profit]]&lt;0,"Loss","Profit")</f>
        <v>Profit</v>
      </c>
      <c r="S75" s="9">
        <f>shipments9[[#This Row],[Gross Profit]]/shipments9[[#This Row],[Amount]]</f>
        <v>0.41187629874098514</v>
      </c>
      <c r="T75" s="11">
        <f>shipments9[[#This Row],[Amount]]/shipments9[[#This Row],[Boxes]]</f>
        <v>13.976651480637813</v>
      </c>
    </row>
    <row r="76" spans="1:20" hidden="1" x14ac:dyDescent="0.25">
      <c r="A76" t="s">
        <v>282</v>
      </c>
      <c r="B76" t="s">
        <v>80</v>
      </c>
      <c r="C76" t="s">
        <v>141</v>
      </c>
      <c r="D76" t="s">
        <v>31</v>
      </c>
      <c r="E76" s="1">
        <v>45203</v>
      </c>
      <c r="F76" s="1" t="str">
        <f>TEXT(shipments9[[#This Row],[Shipdate]],"ddd")</f>
        <v>Wed</v>
      </c>
      <c r="G76" s="1" t="str">
        <f>IF(OR(shipments9[[#This Row],[Day Name]]="Sat",shipments9[[#This Row],[Day Name]]="Sun"),"Weekend","Weekday")</f>
        <v>Weekday</v>
      </c>
      <c r="H76">
        <v>2355.75</v>
      </c>
      <c r="I76">
        <v>148</v>
      </c>
      <c r="J76" t="s">
        <v>172</v>
      </c>
      <c r="K76" t="s">
        <v>8151</v>
      </c>
      <c r="L76" t="s">
        <v>8152</v>
      </c>
      <c r="M76">
        <v>10</v>
      </c>
      <c r="N76" t="s">
        <v>8153</v>
      </c>
      <c r="O76" s="4">
        <f>INDEX(products[Cost_per_box], MATCH(shipments9[[#This Row],[PID]], products[PID], 0))</f>
        <v>8.2200000000000006</v>
      </c>
      <c r="P76" s="4">
        <f>shipments9[[#This Row],[Boxes]]*shipments9[[#This Row],[Cost Per Box]]</f>
        <v>1216.5600000000002</v>
      </c>
      <c r="Q76" s="4">
        <f>shipments9[[#This Row],[Amount]] -shipments9[[#This Row],[total cost]]</f>
        <v>1139.1899999999998</v>
      </c>
      <c r="R76" s="4" t="str">
        <f>IF(shipments9[[#This Row],[Gross Profit]]&lt;0,"Loss","Profit")</f>
        <v>Profit</v>
      </c>
      <c r="S76" s="9">
        <f>shipments9[[#This Row],[Gross Profit]]/shipments9[[#This Row],[Amount]]</f>
        <v>0.48357847819165861</v>
      </c>
      <c r="T76" s="11">
        <f>shipments9[[#This Row],[Amount]]/shipments9[[#This Row],[Boxes]]</f>
        <v>15.91722972972973</v>
      </c>
    </row>
    <row r="77" spans="1:20" hidden="1" x14ac:dyDescent="0.25">
      <c r="A77" t="s">
        <v>283</v>
      </c>
      <c r="B77" t="s">
        <v>83</v>
      </c>
      <c r="C77" t="s">
        <v>141</v>
      </c>
      <c r="D77" t="s">
        <v>31</v>
      </c>
      <c r="E77" s="1">
        <v>44960</v>
      </c>
      <c r="F77" s="1" t="str">
        <f>TEXT(shipments9[[#This Row],[Shipdate]],"ddd")</f>
        <v>Fri</v>
      </c>
      <c r="G77" s="1" t="str">
        <f>IF(OR(shipments9[[#This Row],[Day Name]]="Sat",shipments9[[#This Row],[Day Name]]="Sun"),"Weekend","Weekday")</f>
        <v>Weekday</v>
      </c>
      <c r="H77">
        <v>7737.75</v>
      </c>
      <c r="I77">
        <v>645</v>
      </c>
      <c r="J77" t="s">
        <v>172</v>
      </c>
      <c r="K77" t="s">
        <v>8151</v>
      </c>
      <c r="L77" t="s">
        <v>8156</v>
      </c>
      <c r="M77">
        <v>2</v>
      </c>
      <c r="N77" t="s">
        <v>8157</v>
      </c>
      <c r="O77" s="4">
        <f>INDEX(products[Cost_per_box], MATCH(shipments9[[#This Row],[PID]], products[PID], 0))</f>
        <v>8.2200000000000006</v>
      </c>
      <c r="P77" s="4">
        <f>shipments9[[#This Row],[Boxes]]*shipments9[[#This Row],[Cost Per Box]]</f>
        <v>5301.9000000000005</v>
      </c>
      <c r="Q77" s="4">
        <f>shipments9[[#This Row],[Amount]] -shipments9[[#This Row],[total cost]]</f>
        <v>2435.8499999999995</v>
      </c>
      <c r="R77" s="4" t="str">
        <f>IF(shipments9[[#This Row],[Gross Profit]]&lt;0,"Loss","Profit")</f>
        <v>Profit</v>
      </c>
      <c r="S77" s="9">
        <f>shipments9[[#This Row],[Gross Profit]]/shipments9[[#This Row],[Amount]]</f>
        <v>0.31480081419017147</v>
      </c>
      <c r="T77" s="11">
        <f>shipments9[[#This Row],[Amount]]/shipments9[[#This Row],[Boxes]]</f>
        <v>11.996511627906976</v>
      </c>
    </row>
    <row r="78" spans="1:20" hidden="1" x14ac:dyDescent="0.25">
      <c r="A78" t="s">
        <v>284</v>
      </c>
      <c r="B78" t="s">
        <v>83</v>
      </c>
      <c r="C78" t="s">
        <v>141</v>
      </c>
      <c r="D78" t="s">
        <v>31</v>
      </c>
      <c r="E78" s="1">
        <v>45252</v>
      </c>
      <c r="F78" s="1" t="str">
        <f>TEXT(shipments9[[#This Row],[Shipdate]],"ddd")</f>
        <v>Wed</v>
      </c>
      <c r="G78" s="1" t="str">
        <f>IF(OR(shipments9[[#This Row],[Day Name]]="Sat",shipments9[[#This Row],[Day Name]]="Sun"),"Weekend","Weekday")</f>
        <v>Weekday</v>
      </c>
      <c r="H78">
        <v>1836</v>
      </c>
      <c r="I78">
        <v>123</v>
      </c>
      <c r="J78" t="s">
        <v>172</v>
      </c>
      <c r="K78" t="s">
        <v>8151</v>
      </c>
      <c r="L78" t="s">
        <v>8152</v>
      </c>
      <c r="M78">
        <v>11</v>
      </c>
      <c r="N78" t="s">
        <v>8165</v>
      </c>
      <c r="O78" s="4">
        <f>INDEX(products[Cost_per_box], MATCH(shipments9[[#This Row],[PID]], products[PID], 0))</f>
        <v>8.2200000000000006</v>
      </c>
      <c r="P78" s="4">
        <f>shipments9[[#This Row],[Boxes]]*shipments9[[#This Row],[Cost Per Box]]</f>
        <v>1011.0600000000001</v>
      </c>
      <c r="Q78" s="4">
        <f>shipments9[[#This Row],[Amount]] -shipments9[[#This Row],[total cost]]</f>
        <v>824.93999999999994</v>
      </c>
      <c r="R78" s="4" t="str">
        <f>IF(shipments9[[#This Row],[Gross Profit]]&lt;0,"Loss","Profit")</f>
        <v>Profit</v>
      </c>
      <c r="S78" s="9">
        <f>shipments9[[#This Row],[Gross Profit]]/shipments9[[#This Row],[Amount]]</f>
        <v>0.44931372549019605</v>
      </c>
      <c r="T78" s="11">
        <f>shipments9[[#This Row],[Amount]]/shipments9[[#This Row],[Boxes]]</f>
        <v>14.926829268292684</v>
      </c>
    </row>
    <row r="79" spans="1:20" hidden="1" x14ac:dyDescent="0.25">
      <c r="A79" t="s">
        <v>285</v>
      </c>
      <c r="B79" t="s">
        <v>86</v>
      </c>
      <c r="C79" t="s">
        <v>141</v>
      </c>
      <c r="D79" t="s">
        <v>31</v>
      </c>
      <c r="E79" s="1">
        <v>45455</v>
      </c>
      <c r="F79" s="1" t="str">
        <f>TEXT(shipments9[[#This Row],[Shipdate]],"ddd")</f>
        <v>Wed</v>
      </c>
      <c r="G79" s="1" t="str">
        <f>IF(OR(shipments9[[#This Row],[Day Name]]="Sat",shipments9[[#This Row],[Day Name]]="Sun"),"Weekend","Weekday")</f>
        <v>Weekday</v>
      </c>
      <c r="H79">
        <v>6939</v>
      </c>
      <c r="I79">
        <v>579</v>
      </c>
      <c r="J79" t="s">
        <v>172</v>
      </c>
      <c r="K79" t="s">
        <v>8155</v>
      </c>
      <c r="L79" t="s">
        <v>8154</v>
      </c>
      <c r="M79">
        <v>6</v>
      </c>
      <c r="N79" t="s">
        <v>8159</v>
      </c>
      <c r="O79" s="4">
        <f>INDEX(products[Cost_per_box], MATCH(shipments9[[#This Row],[PID]], products[PID], 0))</f>
        <v>8.2200000000000006</v>
      </c>
      <c r="P79" s="4">
        <f>shipments9[[#This Row],[Boxes]]*shipments9[[#This Row],[Cost Per Box]]</f>
        <v>4759.38</v>
      </c>
      <c r="Q79" s="4">
        <f>shipments9[[#This Row],[Amount]] -shipments9[[#This Row],[total cost]]</f>
        <v>2179.62</v>
      </c>
      <c r="R79" s="4" t="str">
        <f>IF(shipments9[[#This Row],[Gross Profit]]&lt;0,"Loss","Profit")</f>
        <v>Profit</v>
      </c>
      <c r="S79" s="9">
        <f>shipments9[[#This Row],[Gross Profit]]/shipments9[[#This Row],[Amount]]</f>
        <v>0.31411154345006481</v>
      </c>
      <c r="T79" s="11">
        <f>shipments9[[#This Row],[Amount]]/shipments9[[#This Row],[Boxes]]</f>
        <v>11.984455958549223</v>
      </c>
    </row>
    <row r="80" spans="1:20" hidden="1" x14ac:dyDescent="0.25">
      <c r="A80" t="s">
        <v>286</v>
      </c>
      <c r="B80" t="s">
        <v>86</v>
      </c>
      <c r="C80" t="s">
        <v>141</v>
      </c>
      <c r="D80" t="s">
        <v>31</v>
      </c>
      <c r="E80" s="1">
        <v>45079</v>
      </c>
      <c r="F80" s="1" t="str">
        <f>TEXT(shipments9[[#This Row],[Shipdate]],"ddd")</f>
        <v>Fri</v>
      </c>
      <c r="G80" s="1" t="str">
        <f>IF(OR(shipments9[[#This Row],[Day Name]]="Sat",shipments9[[#This Row],[Day Name]]="Sun"),"Weekend","Weekday")</f>
        <v>Weekday</v>
      </c>
      <c r="H80">
        <v>2720.25</v>
      </c>
      <c r="I80">
        <v>182</v>
      </c>
      <c r="J80" t="s">
        <v>172</v>
      </c>
      <c r="K80" t="s">
        <v>8151</v>
      </c>
      <c r="L80" t="s">
        <v>8154</v>
      </c>
      <c r="M80">
        <v>6</v>
      </c>
      <c r="N80" t="s">
        <v>8159</v>
      </c>
      <c r="O80" s="4">
        <f>INDEX(products[Cost_per_box], MATCH(shipments9[[#This Row],[PID]], products[PID], 0))</f>
        <v>8.2200000000000006</v>
      </c>
      <c r="P80" s="4">
        <f>shipments9[[#This Row],[Boxes]]*shipments9[[#This Row],[Cost Per Box]]</f>
        <v>1496.0400000000002</v>
      </c>
      <c r="Q80" s="4">
        <f>shipments9[[#This Row],[Amount]] -shipments9[[#This Row],[total cost]]</f>
        <v>1224.2099999999998</v>
      </c>
      <c r="R80" s="4" t="str">
        <f>IF(shipments9[[#This Row],[Gross Profit]]&lt;0,"Loss","Profit")</f>
        <v>Profit</v>
      </c>
      <c r="S80" s="9">
        <f>shipments9[[#This Row],[Gross Profit]]/shipments9[[#This Row],[Amount]]</f>
        <v>0.45003584229390675</v>
      </c>
      <c r="T80" s="11">
        <f>shipments9[[#This Row],[Amount]]/shipments9[[#This Row],[Boxes]]</f>
        <v>14.946428571428571</v>
      </c>
    </row>
    <row r="81" spans="1:20" hidden="1" x14ac:dyDescent="0.25">
      <c r="A81" t="s">
        <v>287</v>
      </c>
      <c r="B81" t="s">
        <v>86</v>
      </c>
      <c r="C81" t="s">
        <v>141</v>
      </c>
      <c r="D81" t="s">
        <v>31</v>
      </c>
      <c r="E81" s="1">
        <v>45470</v>
      </c>
      <c r="F81" s="1" t="str">
        <f>TEXT(shipments9[[#This Row],[Shipdate]],"ddd")</f>
        <v>Thu</v>
      </c>
      <c r="G81" s="1" t="str">
        <f>IF(OR(shipments9[[#This Row],[Day Name]]="Sat",shipments9[[#This Row],[Day Name]]="Sun"),"Weekend","Weekday")</f>
        <v>Weekday</v>
      </c>
      <c r="H81">
        <v>3872.25</v>
      </c>
      <c r="I81">
        <v>277</v>
      </c>
      <c r="J81" t="s">
        <v>172</v>
      </c>
      <c r="K81" t="s">
        <v>8155</v>
      </c>
      <c r="L81" t="s">
        <v>8154</v>
      </c>
      <c r="M81">
        <v>6</v>
      </c>
      <c r="N81" t="s">
        <v>8159</v>
      </c>
      <c r="O81" s="4">
        <f>INDEX(products[Cost_per_box], MATCH(shipments9[[#This Row],[PID]], products[PID], 0))</f>
        <v>8.2200000000000006</v>
      </c>
      <c r="P81" s="4">
        <f>shipments9[[#This Row],[Boxes]]*shipments9[[#This Row],[Cost Per Box]]</f>
        <v>2276.94</v>
      </c>
      <c r="Q81" s="4">
        <f>shipments9[[#This Row],[Amount]] -shipments9[[#This Row],[total cost]]</f>
        <v>1595.31</v>
      </c>
      <c r="R81" s="4" t="str">
        <f>IF(shipments9[[#This Row],[Gross Profit]]&lt;0,"Loss","Profit")</f>
        <v>Profit</v>
      </c>
      <c r="S81" s="9">
        <f>shipments9[[#This Row],[Gross Profit]]/shipments9[[#This Row],[Amount]]</f>
        <v>0.41198527987604106</v>
      </c>
      <c r="T81" s="11">
        <f>shipments9[[#This Row],[Amount]]/shipments9[[#This Row],[Boxes]]</f>
        <v>13.979241877256317</v>
      </c>
    </row>
    <row r="82" spans="1:20" hidden="1" x14ac:dyDescent="0.25">
      <c r="A82" t="s">
        <v>288</v>
      </c>
      <c r="B82" t="s">
        <v>86</v>
      </c>
      <c r="C82" t="s">
        <v>141</v>
      </c>
      <c r="D82" t="s">
        <v>31</v>
      </c>
      <c r="E82" s="1">
        <v>45184</v>
      </c>
      <c r="F82" s="1" t="str">
        <f>TEXT(shipments9[[#This Row],[Shipdate]],"ddd")</f>
        <v>Fri</v>
      </c>
      <c r="G82" s="1" t="str">
        <f>IF(OR(shipments9[[#This Row],[Day Name]]="Sat",shipments9[[#This Row],[Day Name]]="Sun"),"Weekend","Weekday")</f>
        <v>Weekday</v>
      </c>
      <c r="H82">
        <v>13185</v>
      </c>
      <c r="I82">
        <v>1099</v>
      </c>
      <c r="J82" t="s">
        <v>172</v>
      </c>
      <c r="K82" t="s">
        <v>8151</v>
      </c>
      <c r="L82" t="s">
        <v>8160</v>
      </c>
      <c r="M82">
        <v>9</v>
      </c>
      <c r="N82" t="s">
        <v>8167</v>
      </c>
      <c r="O82" s="4">
        <f>INDEX(products[Cost_per_box], MATCH(shipments9[[#This Row],[PID]], products[PID], 0))</f>
        <v>8.2200000000000006</v>
      </c>
      <c r="P82" s="4">
        <f>shipments9[[#This Row],[Boxes]]*shipments9[[#This Row],[Cost Per Box]]</f>
        <v>9033.7800000000007</v>
      </c>
      <c r="Q82" s="4">
        <f>shipments9[[#This Row],[Amount]] -shipments9[[#This Row],[total cost]]</f>
        <v>4151.2199999999993</v>
      </c>
      <c r="R82" s="4" t="str">
        <f>IF(shipments9[[#This Row],[Gross Profit]]&lt;0,"Loss","Profit")</f>
        <v>Profit</v>
      </c>
      <c r="S82" s="9">
        <f>shipments9[[#This Row],[Gross Profit]]/shipments9[[#This Row],[Amount]]</f>
        <v>0.31484414106939701</v>
      </c>
      <c r="T82" s="11">
        <f>shipments9[[#This Row],[Amount]]/shipments9[[#This Row],[Boxes]]</f>
        <v>11.997270245677889</v>
      </c>
    </row>
    <row r="83" spans="1:20" hidden="1" x14ac:dyDescent="0.25">
      <c r="A83" t="s">
        <v>289</v>
      </c>
      <c r="B83" t="s">
        <v>86</v>
      </c>
      <c r="C83" t="s">
        <v>141</v>
      </c>
      <c r="D83" t="s">
        <v>31</v>
      </c>
      <c r="E83" s="1">
        <v>45181</v>
      </c>
      <c r="F83" s="1" t="str">
        <f>TEXT(shipments9[[#This Row],[Shipdate]],"ddd")</f>
        <v>Tue</v>
      </c>
      <c r="G83" s="1" t="str">
        <f>IF(OR(shipments9[[#This Row],[Day Name]]="Sat",shipments9[[#This Row],[Day Name]]="Sun"),"Weekend","Weekday")</f>
        <v>Weekday</v>
      </c>
      <c r="H83">
        <v>7299</v>
      </c>
      <c r="I83">
        <v>487</v>
      </c>
      <c r="J83" t="s">
        <v>172</v>
      </c>
      <c r="K83" t="s">
        <v>8151</v>
      </c>
      <c r="L83" t="s">
        <v>8160</v>
      </c>
      <c r="M83">
        <v>9</v>
      </c>
      <c r="N83" t="s">
        <v>8167</v>
      </c>
      <c r="O83" s="4">
        <f>INDEX(products[Cost_per_box], MATCH(shipments9[[#This Row],[PID]], products[PID], 0))</f>
        <v>8.2200000000000006</v>
      </c>
      <c r="P83" s="4">
        <f>shipments9[[#This Row],[Boxes]]*shipments9[[#This Row],[Cost Per Box]]</f>
        <v>4003.1400000000003</v>
      </c>
      <c r="Q83" s="4">
        <f>shipments9[[#This Row],[Amount]] -shipments9[[#This Row],[total cost]]</f>
        <v>3295.8599999999997</v>
      </c>
      <c r="R83" s="4" t="str">
        <f>IF(shipments9[[#This Row],[Gross Profit]]&lt;0,"Loss","Profit")</f>
        <v>Profit</v>
      </c>
      <c r="S83" s="9">
        <f>shipments9[[#This Row],[Gross Profit]]/shipments9[[#This Row],[Amount]]</f>
        <v>0.45154952733251125</v>
      </c>
      <c r="T83" s="11">
        <f>shipments9[[#This Row],[Amount]]/shipments9[[#This Row],[Boxes]]</f>
        <v>14.987679671457906</v>
      </c>
    </row>
    <row r="84" spans="1:20" hidden="1" x14ac:dyDescent="0.25">
      <c r="A84" t="s">
        <v>290</v>
      </c>
      <c r="B84" t="s">
        <v>89</v>
      </c>
      <c r="C84" t="s">
        <v>141</v>
      </c>
      <c r="D84" t="s">
        <v>31</v>
      </c>
      <c r="E84" s="1">
        <v>45231</v>
      </c>
      <c r="F84" s="1" t="str">
        <f>TEXT(shipments9[[#This Row],[Shipdate]],"ddd")</f>
        <v>Wed</v>
      </c>
      <c r="G84" s="1" t="str">
        <f>IF(OR(shipments9[[#This Row],[Day Name]]="Sat",shipments9[[#This Row],[Day Name]]="Sun"),"Weekend","Weekday")</f>
        <v>Weekday</v>
      </c>
      <c r="H84">
        <v>6585.75</v>
      </c>
      <c r="I84">
        <v>471</v>
      </c>
      <c r="J84" t="s">
        <v>172</v>
      </c>
      <c r="K84" t="s">
        <v>8151</v>
      </c>
      <c r="L84" t="s">
        <v>8152</v>
      </c>
      <c r="M84">
        <v>11</v>
      </c>
      <c r="N84" t="s">
        <v>8165</v>
      </c>
      <c r="O84" s="4">
        <f>INDEX(products[Cost_per_box], MATCH(shipments9[[#This Row],[PID]], products[PID], 0))</f>
        <v>8.2200000000000006</v>
      </c>
      <c r="P84" s="4">
        <f>shipments9[[#This Row],[Boxes]]*shipments9[[#This Row],[Cost Per Box]]</f>
        <v>3871.6200000000003</v>
      </c>
      <c r="Q84" s="4">
        <f>shipments9[[#This Row],[Amount]] -shipments9[[#This Row],[total cost]]</f>
        <v>2714.1299999999997</v>
      </c>
      <c r="R84" s="4" t="str">
        <f>IF(shipments9[[#This Row],[Gross Profit]]&lt;0,"Loss","Profit")</f>
        <v>Profit</v>
      </c>
      <c r="S84" s="9">
        <f>shipments9[[#This Row],[Gross Profit]]/shipments9[[#This Row],[Amount]]</f>
        <v>0.41212162623846937</v>
      </c>
      <c r="T84" s="11">
        <f>shipments9[[#This Row],[Amount]]/shipments9[[#This Row],[Boxes]]</f>
        <v>13.982484076433121</v>
      </c>
    </row>
    <row r="85" spans="1:20" hidden="1" x14ac:dyDescent="0.25">
      <c r="A85" t="s">
        <v>291</v>
      </c>
      <c r="B85" t="s">
        <v>89</v>
      </c>
      <c r="C85" t="s">
        <v>141</v>
      </c>
      <c r="D85" t="s">
        <v>31</v>
      </c>
      <c r="E85" s="1">
        <v>45243</v>
      </c>
      <c r="F85" s="1" t="str">
        <f>TEXT(shipments9[[#This Row],[Shipdate]],"ddd")</f>
        <v>Mon</v>
      </c>
      <c r="G85" s="1" t="str">
        <f>IF(OR(shipments9[[#This Row],[Day Name]]="Sat",shipments9[[#This Row],[Day Name]]="Sun"),"Weekend","Weekday")</f>
        <v>Weekday</v>
      </c>
      <c r="H85">
        <v>8219.25</v>
      </c>
      <c r="I85">
        <v>548</v>
      </c>
      <c r="J85" t="s">
        <v>172</v>
      </c>
      <c r="K85" t="s">
        <v>8151</v>
      </c>
      <c r="L85" t="s">
        <v>8152</v>
      </c>
      <c r="M85">
        <v>11</v>
      </c>
      <c r="N85" t="s">
        <v>8165</v>
      </c>
      <c r="O85" s="4">
        <f>INDEX(products[Cost_per_box], MATCH(shipments9[[#This Row],[PID]], products[PID], 0))</f>
        <v>8.2200000000000006</v>
      </c>
      <c r="P85" s="4">
        <f>shipments9[[#This Row],[Boxes]]*shipments9[[#This Row],[Cost Per Box]]</f>
        <v>4504.5600000000004</v>
      </c>
      <c r="Q85" s="4">
        <f>shipments9[[#This Row],[Amount]] -shipments9[[#This Row],[total cost]]</f>
        <v>3714.6899999999996</v>
      </c>
      <c r="R85" s="4" t="str">
        <f>IF(shipments9[[#This Row],[Gross Profit]]&lt;0,"Loss","Profit")</f>
        <v>Profit</v>
      </c>
      <c r="S85" s="9">
        <f>shipments9[[#This Row],[Gross Profit]]/shipments9[[#This Row],[Amount]]</f>
        <v>0.45194999543753989</v>
      </c>
      <c r="T85" s="11">
        <f>shipments9[[#This Row],[Amount]]/shipments9[[#This Row],[Boxes]]</f>
        <v>14.998631386861314</v>
      </c>
    </row>
    <row r="86" spans="1:20" hidden="1" x14ac:dyDescent="0.25">
      <c r="A86" t="s">
        <v>292</v>
      </c>
      <c r="B86" t="s">
        <v>89</v>
      </c>
      <c r="C86" t="s">
        <v>141</v>
      </c>
      <c r="D86" t="s">
        <v>31</v>
      </c>
      <c r="E86" s="1">
        <v>45307</v>
      </c>
      <c r="F86" s="1" t="str">
        <f>TEXT(shipments9[[#This Row],[Shipdate]],"ddd")</f>
        <v>Tue</v>
      </c>
      <c r="G86" s="1" t="str">
        <f>IF(OR(shipments9[[#This Row],[Day Name]]="Sat",shipments9[[#This Row],[Day Name]]="Sun"),"Weekend","Weekday")</f>
        <v>Weekday</v>
      </c>
      <c r="H86">
        <v>4412.25</v>
      </c>
      <c r="I86">
        <v>276</v>
      </c>
      <c r="J86" t="s">
        <v>172</v>
      </c>
      <c r="K86" t="s">
        <v>8155</v>
      </c>
      <c r="L86" t="s">
        <v>8156</v>
      </c>
      <c r="M86">
        <v>1</v>
      </c>
      <c r="N86" t="s">
        <v>8163</v>
      </c>
      <c r="O86" s="4">
        <f>INDEX(products[Cost_per_box], MATCH(shipments9[[#This Row],[PID]], products[PID], 0))</f>
        <v>8.2200000000000006</v>
      </c>
      <c r="P86" s="4">
        <f>shipments9[[#This Row],[Boxes]]*shipments9[[#This Row],[Cost Per Box]]</f>
        <v>2268.7200000000003</v>
      </c>
      <c r="Q86" s="4">
        <f>shipments9[[#This Row],[Amount]] -shipments9[[#This Row],[total cost]]</f>
        <v>2143.5299999999997</v>
      </c>
      <c r="R86" s="4" t="str">
        <f>IF(shipments9[[#This Row],[Gross Profit]]&lt;0,"Loss","Profit")</f>
        <v>Profit</v>
      </c>
      <c r="S86" s="9">
        <f>shipments9[[#This Row],[Gross Profit]]/shipments9[[#This Row],[Amount]]</f>
        <v>0.48581336053034163</v>
      </c>
      <c r="T86" s="11">
        <f>shipments9[[#This Row],[Amount]]/shipments9[[#This Row],[Boxes]]</f>
        <v>15.986413043478262</v>
      </c>
    </row>
    <row r="87" spans="1:20" hidden="1" x14ac:dyDescent="0.25">
      <c r="A87" t="s">
        <v>293</v>
      </c>
      <c r="B87" t="s">
        <v>89</v>
      </c>
      <c r="C87" t="s">
        <v>141</v>
      </c>
      <c r="D87" t="s">
        <v>31</v>
      </c>
      <c r="E87" s="1">
        <v>45209</v>
      </c>
      <c r="F87" s="1" t="str">
        <f>TEXT(shipments9[[#This Row],[Shipdate]],"ddd")</f>
        <v>Tue</v>
      </c>
      <c r="G87" s="1" t="str">
        <f>IF(OR(shipments9[[#This Row],[Day Name]]="Sat",shipments9[[#This Row],[Day Name]]="Sun"),"Weekend","Weekday")</f>
        <v>Weekday</v>
      </c>
      <c r="H87">
        <v>9288</v>
      </c>
      <c r="I87">
        <v>774</v>
      </c>
      <c r="J87" t="s">
        <v>172</v>
      </c>
      <c r="K87" t="s">
        <v>8151</v>
      </c>
      <c r="L87" t="s">
        <v>8152</v>
      </c>
      <c r="M87">
        <v>10</v>
      </c>
      <c r="N87" t="s">
        <v>8153</v>
      </c>
      <c r="O87" s="4">
        <f>INDEX(products[Cost_per_box], MATCH(shipments9[[#This Row],[PID]], products[PID], 0))</f>
        <v>8.2200000000000006</v>
      </c>
      <c r="P87" s="4">
        <f>shipments9[[#This Row],[Boxes]]*shipments9[[#This Row],[Cost Per Box]]</f>
        <v>6362.2800000000007</v>
      </c>
      <c r="Q87" s="4">
        <f>shipments9[[#This Row],[Amount]] -shipments9[[#This Row],[total cost]]</f>
        <v>2925.7199999999993</v>
      </c>
      <c r="R87" s="4" t="str">
        <f>IF(shipments9[[#This Row],[Gross Profit]]&lt;0,"Loss","Profit")</f>
        <v>Profit</v>
      </c>
      <c r="S87" s="9">
        <f>shipments9[[#This Row],[Gross Profit]]/shipments9[[#This Row],[Amount]]</f>
        <v>0.31499999999999995</v>
      </c>
      <c r="T87" s="11">
        <f>shipments9[[#This Row],[Amount]]/shipments9[[#This Row],[Boxes]]</f>
        <v>12</v>
      </c>
    </row>
    <row r="88" spans="1:20" hidden="1" x14ac:dyDescent="0.25">
      <c r="A88" t="s">
        <v>294</v>
      </c>
      <c r="B88" t="s">
        <v>89</v>
      </c>
      <c r="C88" t="s">
        <v>141</v>
      </c>
      <c r="D88" t="s">
        <v>31</v>
      </c>
      <c r="E88" s="1">
        <v>45292</v>
      </c>
      <c r="F88" s="1" t="str">
        <f>TEXT(shipments9[[#This Row],[Shipdate]],"ddd")</f>
        <v>Mon</v>
      </c>
      <c r="G88" s="1" t="str">
        <f>IF(OR(shipments9[[#This Row],[Day Name]]="Sat",shipments9[[#This Row],[Day Name]]="Sun"),"Weekend","Weekday")</f>
        <v>Weekday</v>
      </c>
      <c r="H88">
        <v>2101.5</v>
      </c>
      <c r="I88">
        <v>162</v>
      </c>
      <c r="J88" t="s">
        <v>172</v>
      </c>
      <c r="K88" t="s">
        <v>8155</v>
      </c>
      <c r="L88" t="s">
        <v>8156</v>
      </c>
      <c r="M88">
        <v>1</v>
      </c>
      <c r="N88" t="s">
        <v>8163</v>
      </c>
      <c r="O88" s="4">
        <f>INDEX(products[Cost_per_box], MATCH(shipments9[[#This Row],[PID]], products[PID], 0))</f>
        <v>8.2200000000000006</v>
      </c>
      <c r="P88" s="4">
        <f>shipments9[[#This Row],[Boxes]]*shipments9[[#This Row],[Cost Per Box]]</f>
        <v>1331.64</v>
      </c>
      <c r="Q88" s="4">
        <f>shipments9[[#This Row],[Amount]] -shipments9[[#This Row],[total cost]]</f>
        <v>769.8599999999999</v>
      </c>
      <c r="R88" s="4" t="str">
        <f>IF(shipments9[[#This Row],[Gross Profit]]&lt;0,"Loss","Profit")</f>
        <v>Profit</v>
      </c>
      <c r="S88" s="9">
        <f>shipments9[[#This Row],[Gross Profit]]/shipments9[[#This Row],[Amount]]</f>
        <v>0.36633832976445391</v>
      </c>
      <c r="T88" s="11">
        <f>shipments9[[#This Row],[Amount]]/shipments9[[#This Row],[Boxes]]</f>
        <v>12.972222222222221</v>
      </c>
    </row>
    <row r="89" spans="1:20" hidden="1" x14ac:dyDescent="0.25">
      <c r="A89" t="s">
        <v>295</v>
      </c>
      <c r="B89" t="s">
        <v>92</v>
      </c>
      <c r="C89" t="s">
        <v>141</v>
      </c>
      <c r="D89" t="s">
        <v>31</v>
      </c>
      <c r="E89" s="1">
        <v>45259</v>
      </c>
      <c r="F89" s="1" t="str">
        <f>TEXT(shipments9[[#This Row],[Shipdate]],"ddd")</f>
        <v>Wed</v>
      </c>
      <c r="G89" s="1" t="str">
        <f>IF(OR(shipments9[[#This Row],[Day Name]]="Sat",shipments9[[#This Row],[Day Name]]="Sun"),"Weekend","Weekday")</f>
        <v>Weekday</v>
      </c>
      <c r="H89">
        <v>10635.75</v>
      </c>
      <c r="I89">
        <v>887</v>
      </c>
      <c r="J89" t="s">
        <v>172</v>
      </c>
      <c r="K89" t="s">
        <v>8151</v>
      </c>
      <c r="L89" t="s">
        <v>8152</v>
      </c>
      <c r="M89">
        <v>11</v>
      </c>
      <c r="N89" t="s">
        <v>8165</v>
      </c>
      <c r="O89" s="4">
        <f>INDEX(products[Cost_per_box], MATCH(shipments9[[#This Row],[PID]], products[PID], 0))</f>
        <v>8.2200000000000006</v>
      </c>
      <c r="P89" s="4">
        <f>shipments9[[#This Row],[Boxes]]*shipments9[[#This Row],[Cost Per Box]]</f>
        <v>7291.14</v>
      </c>
      <c r="Q89" s="4">
        <f>shipments9[[#This Row],[Amount]] -shipments9[[#This Row],[total cost]]</f>
        <v>3344.6099999999997</v>
      </c>
      <c r="R89" s="4" t="str">
        <f>IF(shipments9[[#This Row],[Gross Profit]]&lt;0,"Loss","Profit")</f>
        <v>Profit</v>
      </c>
      <c r="S89" s="9">
        <f>shipments9[[#This Row],[Gross Profit]]/shipments9[[#This Row],[Amount]]</f>
        <v>0.31446865524293066</v>
      </c>
      <c r="T89" s="11">
        <f>shipments9[[#This Row],[Amount]]/shipments9[[#This Row],[Boxes]]</f>
        <v>11.990698985343856</v>
      </c>
    </row>
    <row r="90" spans="1:20" hidden="1" x14ac:dyDescent="0.25">
      <c r="A90" t="s">
        <v>296</v>
      </c>
      <c r="B90" t="s">
        <v>92</v>
      </c>
      <c r="C90" t="s">
        <v>141</v>
      </c>
      <c r="D90" t="s">
        <v>31</v>
      </c>
      <c r="E90" s="1">
        <v>45356</v>
      </c>
      <c r="F90" s="1" t="str">
        <f>TEXT(shipments9[[#This Row],[Shipdate]],"ddd")</f>
        <v>Tue</v>
      </c>
      <c r="G90" s="1" t="str">
        <f>IF(OR(shipments9[[#This Row],[Day Name]]="Sat",shipments9[[#This Row],[Day Name]]="Sun"),"Weekend","Weekday")</f>
        <v>Weekday</v>
      </c>
      <c r="H90">
        <v>14316.75</v>
      </c>
      <c r="I90">
        <v>1102</v>
      </c>
      <c r="J90" t="s">
        <v>172</v>
      </c>
      <c r="K90" t="s">
        <v>8155</v>
      </c>
      <c r="L90" t="s">
        <v>8156</v>
      </c>
      <c r="M90">
        <v>3</v>
      </c>
      <c r="N90" t="s">
        <v>8164</v>
      </c>
      <c r="O90" s="4">
        <f>INDEX(products[Cost_per_box], MATCH(shipments9[[#This Row],[PID]], products[PID], 0))</f>
        <v>8.2200000000000006</v>
      </c>
      <c r="P90" s="4">
        <f>shipments9[[#This Row],[Boxes]]*shipments9[[#This Row],[Cost Per Box]]</f>
        <v>9058.44</v>
      </c>
      <c r="Q90" s="4">
        <f>shipments9[[#This Row],[Amount]] -shipments9[[#This Row],[total cost]]</f>
        <v>5258.3099999999995</v>
      </c>
      <c r="R90" s="4" t="str">
        <f>IF(shipments9[[#This Row],[Gross Profit]]&lt;0,"Loss","Profit")</f>
        <v>Profit</v>
      </c>
      <c r="S90" s="9">
        <f>shipments9[[#This Row],[Gross Profit]]/shipments9[[#This Row],[Amount]]</f>
        <v>0.36728377599664724</v>
      </c>
      <c r="T90" s="11">
        <f>shipments9[[#This Row],[Amount]]/shipments9[[#This Row],[Boxes]]</f>
        <v>12.991606170598912</v>
      </c>
    </row>
    <row r="91" spans="1:20" hidden="1" x14ac:dyDescent="0.25">
      <c r="A91" t="s">
        <v>297</v>
      </c>
      <c r="B91" t="s">
        <v>92</v>
      </c>
      <c r="C91" t="s">
        <v>141</v>
      </c>
      <c r="D91" t="s">
        <v>31</v>
      </c>
      <c r="E91" s="1">
        <v>45152</v>
      </c>
      <c r="F91" s="1" t="str">
        <f>TEXT(shipments9[[#This Row],[Shipdate]],"ddd")</f>
        <v>Mon</v>
      </c>
      <c r="G91" s="1" t="str">
        <f>IF(OR(shipments9[[#This Row],[Day Name]]="Sat",shipments9[[#This Row],[Day Name]]="Sun"),"Weekend","Weekday")</f>
        <v>Weekday</v>
      </c>
      <c r="H91">
        <v>6959.25</v>
      </c>
      <c r="I91">
        <v>435</v>
      </c>
      <c r="J91" t="s">
        <v>172</v>
      </c>
      <c r="K91" t="s">
        <v>8151</v>
      </c>
      <c r="L91" t="s">
        <v>8160</v>
      </c>
      <c r="M91">
        <v>8</v>
      </c>
      <c r="N91" t="s">
        <v>8162</v>
      </c>
      <c r="O91" s="4">
        <f>INDEX(products[Cost_per_box], MATCH(shipments9[[#This Row],[PID]], products[PID], 0))</f>
        <v>8.2200000000000006</v>
      </c>
      <c r="P91" s="4">
        <f>shipments9[[#This Row],[Boxes]]*shipments9[[#This Row],[Cost Per Box]]</f>
        <v>3575.7000000000003</v>
      </c>
      <c r="Q91" s="4">
        <f>shipments9[[#This Row],[Amount]] -shipments9[[#This Row],[total cost]]</f>
        <v>3383.5499999999997</v>
      </c>
      <c r="R91" s="4" t="str">
        <f>IF(shipments9[[#This Row],[Gross Profit]]&lt;0,"Loss","Profit")</f>
        <v>Profit</v>
      </c>
      <c r="S91" s="9">
        <f>shipments9[[#This Row],[Gross Profit]]/shipments9[[#This Row],[Amount]]</f>
        <v>0.48619463304235366</v>
      </c>
      <c r="T91" s="11">
        <f>shipments9[[#This Row],[Amount]]/shipments9[[#This Row],[Boxes]]</f>
        <v>15.998275862068965</v>
      </c>
    </row>
    <row r="92" spans="1:20" hidden="1" x14ac:dyDescent="0.25">
      <c r="A92" t="s">
        <v>298</v>
      </c>
      <c r="B92" t="s">
        <v>92</v>
      </c>
      <c r="C92" t="s">
        <v>141</v>
      </c>
      <c r="D92" t="s">
        <v>31</v>
      </c>
      <c r="E92" s="1">
        <v>45330</v>
      </c>
      <c r="F92" s="1" t="str">
        <f>TEXT(shipments9[[#This Row],[Shipdate]],"ddd")</f>
        <v>Thu</v>
      </c>
      <c r="G92" s="1" t="str">
        <f>IF(OR(shipments9[[#This Row],[Day Name]]="Sat",shipments9[[#This Row],[Day Name]]="Sun"),"Weekend","Weekday")</f>
        <v>Weekday</v>
      </c>
      <c r="H92">
        <v>4423.5</v>
      </c>
      <c r="I92">
        <v>295</v>
      </c>
      <c r="J92" t="s">
        <v>172</v>
      </c>
      <c r="K92" t="s">
        <v>8155</v>
      </c>
      <c r="L92" t="s">
        <v>8156</v>
      </c>
      <c r="M92">
        <v>2</v>
      </c>
      <c r="N92" t="s">
        <v>8157</v>
      </c>
      <c r="O92" s="4">
        <f>INDEX(products[Cost_per_box], MATCH(shipments9[[#This Row],[PID]], products[PID], 0))</f>
        <v>8.2200000000000006</v>
      </c>
      <c r="P92" s="4">
        <f>shipments9[[#This Row],[Boxes]]*shipments9[[#This Row],[Cost Per Box]]</f>
        <v>2424.9</v>
      </c>
      <c r="Q92" s="4">
        <f>shipments9[[#This Row],[Amount]] -shipments9[[#This Row],[total cost]]</f>
        <v>1998.6</v>
      </c>
      <c r="R92" s="4" t="str">
        <f>IF(shipments9[[#This Row],[Gross Profit]]&lt;0,"Loss","Profit")</f>
        <v>Profit</v>
      </c>
      <c r="S92" s="9">
        <f>shipments9[[#This Row],[Gross Profit]]/shipments9[[#This Row],[Amount]]</f>
        <v>0.45181417429637161</v>
      </c>
      <c r="T92" s="11">
        <f>shipments9[[#This Row],[Amount]]/shipments9[[#This Row],[Boxes]]</f>
        <v>14.994915254237288</v>
      </c>
    </row>
    <row r="93" spans="1:20" hidden="1" x14ac:dyDescent="0.25">
      <c r="A93" t="s">
        <v>299</v>
      </c>
      <c r="B93" t="s">
        <v>92</v>
      </c>
      <c r="C93" t="s">
        <v>141</v>
      </c>
      <c r="D93" t="s">
        <v>31</v>
      </c>
      <c r="E93" s="1">
        <v>45258</v>
      </c>
      <c r="F93" s="1" t="str">
        <f>TEXT(shipments9[[#This Row],[Shipdate]],"ddd")</f>
        <v>Tue</v>
      </c>
      <c r="G93" s="1" t="str">
        <f>IF(OR(shipments9[[#This Row],[Day Name]]="Sat",shipments9[[#This Row],[Day Name]]="Sun"),"Weekend","Weekday")</f>
        <v>Weekday</v>
      </c>
      <c r="H93">
        <v>141.75</v>
      </c>
      <c r="I93">
        <v>9</v>
      </c>
      <c r="J93" t="s">
        <v>172</v>
      </c>
      <c r="K93" t="s">
        <v>8151</v>
      </c>
      <c r="L93" t="s">
        <v>8152</v>
      </c>
      <c r="M93">
        <v>11</v>
      </c>
      <c r="N93" t="s">
        <v>8165</v>
      </c>
      <c r="O93" s="4">
        <f>INDEX(products[Cost_per_box], MATCH(shipments9[[#This Row],[PID]], products[PID], 0))</f>
        <v>8.2200000000000006</v>
      </c>
      <c r="P93" s="4">
        <f>shipments9[[#This Row],[Boxes]]*shipments9[[#This Row],[Cost Per Box]]</f>
        <v>73.98</v>
      </c>
      <c r="Q93" s="4">
        <f>shipments9[[#This Row],[Amount]] -shipments9[[#This Row],[total cost]]</f>
        <v>67.77</v>
      </c>
      <c r="R93" s="4" t="str">
        <f>IF(shipments9[[#This Row],[Gross Profit]]&lt;0,"Loss","Profit")</f>
        <v>Profit</v>
      </c>
      <c r="S93" s="9">
        <f>shipments9[[#This Row],[Gross Profit]]/shipments9[[#This Row],[Amount]]</f>
        <v>0.47809523809523807</v>
      </c>
      <c r="T93" s="11">
        <f>shipments9[[#This Row],[Amount]]/shipments9[[#This Row],[Boxes]]</f>
        <v>15.75</v>
      </c>
    </row>
    <row r="94" spans="1:20" hidden="1" x14ac:dyDescent="0.25">
      <c r="A94" t="s">
        <v>300</v>
      </c>
      <c r="B94" t="s">
        <v>92</v>
      </c>
      <c r="C94" t="s">
        <v>141</v>
      </c>
      <c r="D94" t="s">
        <v>31</v>
      </c>
      <c r="E94" s="1">
        <v>44971</v>
      </c>
      <c r="F94" s="1" t="str">
        <f>TEXT(shipments9[[#This Row],[Shipdate]],"ddd")</f>
        <v>Tue</v>
      </c>
      <c r="G94" s="1" t="str">
        <f>IF(OR(shipments9[[#This Row],[Day Name]]="Sat",shipments9[[#This Row],[Day Name]]="Sun"),"Weekend","Weekday")</f>
        <v>Weekday</v>
      </c>
      <c r="H94">
        <v>3708</v>
      </c>
      <c r="I94">
        <v>248</v>
      </c>
      <c r="J94" t="s">
        <v>172</v>
      </c>
      <c r="K94" t="s">
        <v>8151</v>
      </c>
      <c r="L94" t="s">
        <v>8156</v>
      </c>
      <c r="M94">
        <v>2</v>
      </c>
      <c r="N94" t="s">
        <v>8157</v>
      </c>
      <c r="O94" s="4">
        <f>INDEX(products[Cost_per_box], MATCH(shipments9[[#This Row],[PID]], products[PID], 0))</f>
        <v>8.2200000000000006</v>
      </c>
      <c r="P94" s="4">
        <f>shipments9[[#This Row],[Boxes]]*shipments9[[#This Row],[Cost Per Box]]</f>
        <v>2038.5600000000002</v>
      </c>
      <c r="Q94" s="4">
        <f>shipments9[[#This Row],[Amount]] -shipments9[[#This Row],[total cost]]</f>
        <v>1669.4399999999998</v>
      </c>
      <c r="R94" s="4" t="str">
        <f>IF(shipments9[[#This Row],[Gross Profit]]&lt;0,"Loss","Profit")</f>
        <v>Profit</v>
      </c>
      <c r="S94" s="9">
        <f>shipments9[[#This Row],[Gross Profit]]/shipments9[[#This Row],[Amount]]</f>
        <v>0.45022653721682843</v>
      </c>
      <c r="T94" s="11">
        <f>shipments9[[#This Row],[Amount]]/shipments9[[#This Row],[Boxes]]</f>
        <v>14.951612903225806</v>
      </c>
    </row>
    <row r="95" spans="1:20" hidden="1" x14ac:dyDescent="0.25">
      <c r="A95" t="s">
        <v>301</v>
      </c>
      <c r="B95" t="s">
        <v>92</v>
      </c>
      <c r="C95" t="s">
        <v>141</v>
      </c>
      <c r="D95" t="s">
        <v>31</v>
      </c>
      <c r="E95" s="1">
        <v>45390</v>
      </c>
      <c r="F95" s="1" t="str">
        <f>TEXT(shipments9[[#This Row],[Shipdate]],"ddd")</f>
        <v>Mon</v>
      </c>
      <c r="G95" s="1" t="str">
        <f>IF(OR(shipments9[[#This Row],[Day Name]]="Sat",shipments9[[#This Row],[Day Name]]="Sun"),"Weekend","Weekday")</f>
        <v>Weekday</v>
      </c>
      <c r="H95">
        <v>7150.5</v>
      </c>
      <c r="I95">
        <v>551</v>
      </c>
      <c r="J95" t="s">
        <v>172</v>
      </c>
      <c r="K95" t="s">
        <v>8155</v>
      </c>
      <c r="L95" t="s">
        <v>8154</v>
      </c>
      <c r="M95">
        <v>4</v>
      </c>
      <c r="N95" t="s">
        <v>8158</v>
      </c>
      <c r="O95" s="4">
        <f>INDEX(products[Cost_per_box], MATCH(shipments9[[#This Row],[PID]], products[PID], 0))</f>
        <v>8.2200000000000006</v>
      </c>
      <c r="P95" s="4">
        <f>shipments9[[#This Row],[Boxes]]*shipments9[[#This Row],[Cost Per Box]]</f>
        <v>4529.22</v>
      </c>
      <c r="Q95" s="4">
        <f>shipments9[[#This Row],[Amount]] -shipments9[[#This Row],[total cost]]</f>
        <v>2621.2799999999997</v>
      </c>
      <c r="R95" s="4" t="str">
        <f>IF(shipments9[[#This Row],[Gross Profit]]&lt;0,"Loss","Profit")</f>
        <v>Profit</v>
      </c>
      <c r="S95" s="9">
        <f>shipments9[[#This Row],[Gross Profit]]/shipments9[[#This Row],[Amount]]</f>
        <v>0.36658695196140129</v>
      </c>
      <c r="T95" s="11">
        <f>shipments9[[#This Row],[Amount]]/shipments9[[#This Row],[Boxes]]</f>
        <v>12.977313974591652</v>
      </c>
    </row>
    <row r="96" spans="1:20" hidden="1" x14ac:dyDescent="0.25">
      <c r="A96" t="s">
        <v>302</v>
      </c>
      <c r="B96" t="s">
        <v>92</v>
      </c>
      <c r="C96" t="s">
        <v>141</v>
      </c>
      <c r="D96" t="s">
        <v>31</v>
      </c>
      <c r="E96" s="1">
        <v>45162</v>
      </c>
      <c r="F96" s="1" t="str">
        <f>TEXT(shipments9[[#This Row],[Shipdate]],"ddd")</f>
        <v>Thu</v>
      </c>
      <c r="G96" s="1" t="str">
        <f>IF(OR(shipments9[[#This Row],[Day Name]]="Sat",shipments9[[#This Row],[Day Name]]="Sun"),"Weekend","Weekday")</f>
        <v>Weekday</v>
      </c>
      <c r="H96">
        <v>2043</v>
      </c>
      <c r="I96">
        <v>137</v>
      </c>
      <c r="J96" t="s">
        <v>172</v>
      </c>
      <c r="K96" t="s">
        <v>8151</v>
      </c>
      <c r="L96" t="s">
        <v>8160</v>
      </c>
      <c r="M96">
        <v>8</v>
      </c>
      <c r="N96" t="s">
        <v>8162</v>
      </c>
      <c r="O96" s="4">
        <f>INDEX(products[Cost_per_box], MATCH(shipments9[[#This Row],[PID]], products[PID], 0))</f>
        <v>8.2200000000000006</v>
      </c>
      <c r="P96" s="4">
        <f>shipments9[[#This Row],[Boxes]]*shipments9[[#This Row],[Cost Per Box]]</f>
        <v>1126.1400000000001</v>
      </c>
      <c r="Q96" s="4">
        <f>shipments9[[#This Row],[Amount]] -shipments9[[#This Row],[total cost]]</f>
        <v>916.8599999999999</v>
      </c>
      <c r="R96" s="4" t="str">
        <f>IF(shipments9[[#This Row],[Gross Profit]]&lt;0,"Loss","Profit")</f>
        <v>Profit</v>
      </c>
      <c r="S96" s="9">
        <f>shipments9[[#This Row],[Gross Profit]]/shipments9[[#This Row],[Amount]]</f>
        <v>0.44878120411160055</v>
      </c>
      <c r="T96" s="11">
        <f>shipments9[[#This Row],[Amount]]/shipments9[[#This Row],[Boxes]]</f>
        <v>14.912408759124087</v>
      </c>
    </row>
    <row r="97" spans="1:20" hidden="1" x14ac:dyDescent="0.25">
      <c r="A97" t="s">
        <v>303</v>
      </c>
      <c r="B97" t="s">
        <v>92</v>
      </c>
      <c r="C97" t="s">
        <v>141</v>
      </c>
      <c r="D97" t="s">
        <v>31</v>
      </c>
      <c r="E97" s="1">
        <v>45036</v>
      </c>
      <c r="F97" s="1" t="str">
        <f>TEXT(shipments9[[#This Row],[Shipdate]],"ddd")</f>
        <v>Thu</v>
      </c>
      <c r="G97" s="1" t="str">
        <f>IF(OR(shipments9[[#This Row],[Day Name]]="Sat",shipments9[[#This Row],[Day Name]]="Sun"),"Weekend","Weekday")</f>
        <v>Weekday</v>
      </c>
      <c r="H97">
        <v>6171.75</v>
      </c>
      <c r="I97">
        <v>412</v>
      </c>
      <c r="J97" t="s">
        <v>172</v>
      </c>
      <c r="K97" t="s">
        <v>8151</v>
      </c>
      <c r="L97" t="s">
        <v>8154</v>
      </c>
      <c r="M97">
        <v>4</v>
      </c>
      <c r="N97" t="s">
        <v>8158</v>
      </c>
      <c r="O97" s="4">
        <f>INDEX(products[Cost_per_box], MATCH(shipments9[[#This Row],[PID]], products[PID], 0))</f>
        <v>8.2200000000000006</v>
      </c>
      <c r="P97" s="4">
        <f>shipments9[[#This Row],[Boxes]]*shipments9[[#This Row],[Cost Per Box]]</f>
        <v>3386.6400000000003</v>
      </c>
      <c r="Q97" s="4">
        <f>shipments9[[#This Row],[Amount]] -shipments9[[#This Row],[total cost]]</f>
        <v>2785.1099999999997</v>
      </c>
      <c r="R97" s="4" t="str">
        <f>IF(shipments9[[#This Row],[Gross Profit]]&lt;0,"Loss","Profit")</f>
        <v>Profit</v>
      </c>
      <c r="S97" s="9">
        <f>shipments9[[#This Row],[Gross Profit]]/shipments9[[#This Row],[Amount]]</f>
        <v>0.45126746870822693</v>
      </c>
      <c r="T97" s="11">
        <f>shipments9[[#This Row],[Amount]]/shipments9[[#This Row],[Boxes]]</f>
        <v>14.97997572815534</v>
      </c>
    </row>
    <row r="98" spans="1:20" hidden="1" x14ac:dyDescent="0.25">
      <c r="A98" t="s">
        <v>304</v>
      </c>
      <c r="B98" t="s">
        <v>92</v>
      </c>
      <c r="C98" t="s">
        <v>141</v>
      </c>
      <c r="D98" t="s">
        <v>31</v>
      </c>
      <c r="E98" s="1">
        <v>44973</v>
      </c>
      <c r="F98" s="1" t="str">
        <f>TEXT(shipments9[[#This Row],[Shipdate]],"ddd")</f>
        <v>Thu</v>
      </c>
      <c r="G98" s="1" t="str">
        <f>IF(OR(shipments9[[#This Row],[Day Name]]="Sat",shipments9[[#This Row],[Day Name]]="Sun"),"Weekend","Weekday")</f>
        <v>Weekday</v>
      </c>
      <c r="H98">
        <v>12361.5</v>
      </c>
      <c r="I98">
        <v>1031</v>
      </c>
      <c r="J98" t="s">
        <v>172</v>
      </c>
      <c r="K98" t="s">
        <v>8151</v>
      </c>
      <c r="L98" t="s">
        <v>8156</v>
      </c>
      <c r="M98">
        <v>2</v>
      </c>
      <c r="N98" t="s">
        <v>8157</v>
      </c>
      <c r="O98" s="4">
        <f>INDEX(products[Cost_per_box], MATCH(shipments9[[#This Row],[PID]], products[PID], 0))</f>
        <v>8.2200000000000006</v>
      </c>
      <c r="P98" s="4">
        <f>shipments9[[#This Row],[Boxes]]*shipments9[[#This Row],[Cost Per Box]]</f>
        <v>8474.8200000000015</v>
      </c>
      <c r="Q98" s="4">
        <f>shipments9[[#This Row],[Amount]] -shipments9[[#This Row],[total cost]]</f>
        <v>3886.6799999999985</v>
      </c>
      <c r="R98" s="4" t="str">
        <f>IF(shipments9[[#This Row],[Gross Profit]]&lt;0,"Loss","Profit")</f>
        <v>Profit</v>
      </c>
      <c r="S98" s="9">
        <f>shipments9[[#This Row],[Gross Profit]]/shipments9[[#This Row],[Amount]]</f>
        <v>0.31441815313675514</v>
      </c>
      <c r="T98" s="11">
        <f>shipments9[[#This Row],[Amount]]/shipments9[[#This Row],[Boxes]]</f>
        <v>11.989815712900096</v>
      </c>
    </row>
    <row r="99" spans="1:20" hidden="1" x14ac:dyDescent="0.25">
      <c r="A99" t="s">
        <v>305</v>
      </c>
      <c r="B99" t="s">
        <v>95</v>
      </c>
      <c r="C99" t="s">
        <v>141</v>
      </c>
      <c r="D99" t="s">
        <v>31</v>
      </c>
      <c r="E99" s="1">
        <v>45415</v>
      </c>
      <c r="F99" s="1" t="str">
        <f>TEXT(shipments9[[#This Row],[Shipdate]],"ddd")</f>
        <v>Fri</v>
      </c>
      <c r="G99" s="1" t="str">
        <f>IF(OR(shipments9[[#This Row],[Day Name]]="Sat",shipments9[[#This Row],[Day Name]]="Sun"),"Weekend","Weekday")</f>
        <v>Weekday</v>
      </c>
      <c r="H99">
        <v>1336.5</v>
      </c>
      <c r="I99">
        <v>103</v>
      </c>
      <c r="J99" t="s">
        <v>172</v>
      </c>
      <c r="K99" t="s">
        <v>8155</v>
      </c>
      <c r="L99" t="s">
        <v>8154</v>
      </c>
      <c r="M99">
        <v>5</v>
      </c>
      <c r="N99" t="s">
        <v>201</v>
      </c>
      <c r="O99" s="4">
        <f>INDEX(products[Cost_per_box], MATCH(shipments9[[#This Row],[PID]], products[PID], 0))</f>
        <v>8.2200000000000006</v>
      </c>
      <c r="P99" s="4">
        <f>shipments9[[#This Row],[Boxes]]*shipments9[[#This Row],[Cost Per Box]]</f>
        <v>846.66000000000008</v>
      </c>
      <c r="Q99" s="4">
        <f>shipments9[[#This Row],[Amount]] -shipments9[[#This Row],[total cost]]</f>
        <v>489.83999999999992</v>
      </c>
      <c r="R99" s="4" t="str">
        <f>IF(shipments9[[#This Row],[Gross Profit]]&lt;0,"Loss","Profit")</f>
        <v>Profit</v>
      </c>
      <c r="S99" s="9">
        <f>shipments9[[#This Row],[Gross Profit]]/shipments9[[#This Row],[Amount]]</f>
        <v>0.3665095398428731</v>
      </c>
      <c r="T99" s="11">
        <f>shipments9[[#This Row],[Amount]]/shipments9[[#This Row],[Boxes]]</f>
        <v>12.975728155339805</v>
      </c>
    </row>
    <row r="100" spans="1:20" hidden="1" x14ac:dyDescent="0.25">
      <c r="A100" t="s">
        <v>306</v>
      </c>
      <c r="B100" t="s">
        <v>95</v>
      </c>
      <c r="C100" t="s">
        <v>141</v>
      </c>
      <c r="D100" t="s">
        <v>31</v>
      </c>
      <c r="E100" s="1">
        <v>45279</v>
      </c>
      <c r="F100" s="1" t="str">
        <f>TEXT(shipments9[[#This Row],[Shipdate]],"ddd")</f>
        <v>Tue</v>
      </c>
      <c r="G100" s="1" t="str">
        <f>IF(OR(shipments9[[#This Row],[Day Name]]="Sat",shipments9[[#This Row],[Day Name]]="Sun"),"Weekend","Weekday")</f>
        <v>Weekday</v>
      </c>
      <c r="H100">
        <v>8320.5</v>
      </c>
      <c r="I100">
        <v>595</v>
      </c>
      <c r="J100" t="s">
        <v>172</v>
      </c>
      <c r="K100" t="s">
        <v>8151</v>
      </c>
      <c r="L100" t="s">
        <v>8152</v>
      </c>
      <c r="M100">
        <v>12</v>
      </c>
      <c r="N100" t="s">
        <v>8166</v>
      </c>
      <c r="O100" s="4">
        <f>INDEX(products[Cost_per_box], MATCH(shipments9[[#This Row],[PID]], products[PID], 0))</f>
        <v>8.2200000000000006</v>
      </c>
      <c r="P100" s="4">
        <f>shipments9[[#This Row],[Boxes]]*shipments9[[#This Row],[Cost Per Box]]</f>
        <v>4890.9000000000005</v>
      </c>
      <c r="Q100" s="4">
        <f>shipments9[[#This Row],[Amount]] -shipments9[[#This Row],[total cost]]</f>
        <v>3429.5999999999995</v>
      </c>
      <c r="R100" s="4" t="str">
        <f>IF(shipments9[[#This Row],[Gross Profit]]&lt;0,"Loss","Profit")</f>
        <v>Profit</v>
      </c>
      <c r="S100" s="9">
        <f>shipments9[[#This Row],[Gross Profit]]/shipments9[[#This Row],[Amount]]</f>
        <v>0.41218676762213802</v>
      </c>
      <c r="T100" s="11">
        <f>shipments9[[#This Row],[Amount]]/shipments9[[#This Row],[Boxes]]</f>
        <v>13.984033613445378</v>
      </c>
    </row>
    <row r="101" spans="1:20" hidden="1" x14ac:dyDescent="0.25">
      <c r="A101" t="s">
        <v>307</v>
      </c>
      <c r="B101" t="s">
        <v>95</v>
      </c>
      <c r="C101" t="s">
        <v>141</v>
      </c>
      <c r="D101" t="s">
        <v>31</v>
      </c>
      <c r="E101" s="1">
        <v>45259</v>
      </c>
      <c r="F101" s="1" t="str">
        <f>TEXT(shipments9[[#This Row],[Shipdate]],"ddd")</f>
        <v>Wed</v>
      </c>
      <c r="G101" s="1" t="str">
        <f>IF(OR(shipments9[[#This Row],[Day Name]]="Sat",shipments9[[#This Row],[Day Name]]="Sun"),"Weekend","Weekday")</f>
        <v>Weekday</v>
      </c>
      <c r="H101">
        <v>618.75</v>
      </c>
      <c r="I101">
        <v>52</v>
      </c>
      <c r="J101" t="s">
        <v>172</v>
      </c>
      <c r="K101" t="s">
        <v>8151</v>
      </c>
      <c r="L101" t="s">
        <v>8152</v>
      </c>
      <c r="M101">
        <v>11</v>
      </c>
      <c r="N101" t="s">
        <v>8165</v>
      </c>
      <c r="O101" s="4">
        <f>INDEX(products[Cost_per_box], MATCH(shipments9[[#This Row],[PID]], products[PID], 0))</f>
        <v>8.2200000000000006</v>
      </c>
      <c r="P101" s="4">
        <f>shipments9[[#This Row],[Boxes]]*shipments9[[#This Row],[Cost Per Box]]</f>
        <v>427.44000000000005</v>
      </c>
      <c r="Q101" s="4">
        <f>shipments9[[#This Row],[Amount]] -shipments9[[#This Row],[total cost]]</f>
        <v>191.30999999999995</v>
      </c>
      <c r="R101" s="4" t="str">
        <f>IF(shipments9[[#This Row],[Gross Profit]]&lt;0,"Loss","Profit")</f>
        <v>Profit</v>
      </c>
      <c r="S101" s="9">
        <f>shipments9[[#This Row],[Gross Profit]]/shipments9[[#This Row],[Amount]]</f>
        <v>0.30918787878787868</v>
      </c>
      <c r="T101" s="11">
        <f>shipments9[[#This Row],[Amount]]/shipments9[[#This Row],[Boxes]]</f>
        <v>11.899038461538462</v>
      </c>
    </row>
    <row r="102" spans="1:20" hidden="1" x14ac:dyDescent="0.25">
      <c r="A102" t="s">
        <v>308</v>
      </c>
      <c r="B102" t="s">
        <v>95</v>
      </c>
      <c r="C102" t="s">
        <v>141</v>
      </c>
      <c r="D102" t="s">
        <v>31</v>
      </c>
      <c r="E102" s="1">
        <v>45384</v>
      </c>
      <c r="F102" s="1" t="str">
        <f>TEXT(shipments9[[#This Row],[Shipdate]],"ddd")</f>
        <v>Tue</v>
      </c>
      <c r="G102" s="1" t="str">
        <f>IF(OR(shipments9[[#This Row],[Day Name]]="Sat",shipments9[[#This Row],[Day Name]]="Sun"),"Weekend","Weekday")</f>
        <v>Weekday</v>
      </c>
      <c r="H102">
        <v>2101.5</v>
      </c>
      <c r="I102">
        <v>151</v>
      </c>
      <c r="J102" t="s">
        <v>172</v>
      </c>
      <c r="K102" t="s">
        <v>8155</v>
      </c>
      <c r="L102" t="s">
        <v>8154</v>
      </c>
      <c r="M102">
        <v>4</v>
      </c>
      <c r="N102" t="s">
        <v>8158</v>
      </c>
      <c r="O102" s="4">
        <f>INDEX(products[Cost_per_box], MATCH(shipments9[[#This Row],[PID]], products[PID], 0))</f>
        <v>8.2200000000000006</v>
      </c>
      <c r="P102" s="4">
        <f>shipments9[[#This Row],[Boxes]]*shipments9[[#This Row],[Cost Per Box]]</f>
        <v>1241.22</v>
      </c>
      <c r="Q102" s="4">
        <f>shipments9[[#This Row],[Amount]] -shipments9[[#This Row],[total cost]]</f>
        <v>860.28</v>
      </c>
      <c r="R102" s="4" t="str">
        <f>IF(shipments9[[#This Row],[Gross Profit]]&lt;0,"Loss","Profit")</f>
        <v>Profit</v>
      </c>
      <c r="S102" s="9">
        <f>shipments9[[#This Row],[Gross Profit]]/shipments9[[#This Row],[Amount]]</f>
        <v>0.40936473947180585</v>
      </c>
      <c r="T102" s="11">
        <f>shipments9[[#This Row],[Amount]]/shipments9[[#This Row],[Boxes]]</f>
        <v>13.917218543046358</v>
      </c>
    </row>
    <row r="103" spans="1:20" hidden="1" x14ac:dyDescent="0.25">
      <c r="A103" t="s">
        <v>309</v>
      </c>
      <c r="B103" t="s">
        <v>98</v>
      </c>
      <c r="C103" t="s">
        <v>141</v>
      </c>
      <c r="D103" t="s">
        <v>31</v>
      </c>
      <c r="E103" s="1">
        <v>45393</v>
      </c>
      <c r="F103" s="1" t="str">
        <f>TEXT(shipments9[[#This Row],[Shipdate]],"ddd")</f>
        <v>Thu</v>
      </c>
      <c r="G103" s="1" t="str">
        <f>IF(OR(shipments9[[#This Row],[Day Name]]="Sat",shipments9[[#This Row],[Day Name]]="Sun"),"Weekend","Weekday")</f>
        <v>Weekday</v>
      </c>
      <c r="H103">
        <v>5249.25</v>
      </c>
      <c r="I103">
        <v>438</v>
      </c>
      <c r="J103" t="s">
        <v>172</v>
      </c>
      <c r="K103" t="s">
        <v>8155</v>
      </c>
      <c r="L103" t="s">
        <v>8154</v>
      </c>
      <c r="M103">
        <v>4</v>
      </c>
      <c r="N103" t="s">
        <v>8158</v>
      </c>
      <c r="O103" s="4">
        <f>INDEX(products[Cost_per_box], MATCH(shipments9[[#This Row],[PID]], products[PID], 0))</f>
        <v>8.2200000000000006</v>
      </c>
      <c r="P103" s="4">
        <f>shipments9[[#This Row],[Boxes]]*shipments9[[#This Row],[Cost Per Box]]</f>
        <v>3600.36</v>
      </c>
      <c r="Q103" s="4">
        <f>shipments9[[#This Row],[Amount]] -shipments9[[#This Row],[total cost]]</f>
        <v>1648.8899999999999</v>
      </c>
      <c r="R103" s="4" t="str">
        <f>IF(shipments9[[#This Row],[Gross Profit]]&lt;0,"Loss","Profit")</f>
        <v>Profit</v>
      </c>
      <c r="S103" s="9">
        <f>shipments9[[#This Row],[Gross Profit]]/shipments9[[#This Row],[Amount]]</f>
        <v>0.31411915987998285</v>
      </c>
      <c r="T103" s="11">
        <f>shipments9[[#This Row],[Amount]]/shipments9[[#This Row],[Boxes]]</f>
        <v>11.984589041095891</v>
      </c>
    </row>
    <row r="104" spans="1:20" hidden="1" x14ac:dyDescent="0.25">
      <c r="A104" t="s">
        <v>310</v>
      </c>
      <c r="B104" t="s">
        <v>98</v>
      </c>
      <c r="C104" t="s">
        <v>141</v>
      </c>
      <c r="D104" t="s">
        <v>31</v>
      </c>
      <c r="E104" s="1">
        <v>45267</v>
      </c>
      <c r="F104" s="1" t="str">
        <f>TEXT(shipments9[[#This Row],[Shipdate]],"ddd")</f>
        <v>Thu</v>
      </c>
      <c r="G104" s="1" t="str">
        <f>IF(OR(shipments9[[#This Row],[Day Name]]="Sat",shipments9[[#This Row],[Day Name]]="Sun"),"Weekend","Weekday")</f>
        <v>Weekday</v>
      </c>
      <c r="H104">
        <v>10507.5</v>
      </c>
      <c r="I104">
        <v>751</v>
      </c>
      <c r="J104" t="s">
        <v>172</v>
      </c>
      <c r="K104" t="s">
        <v>8151</v>
      </c>
      <c r="L104" t="s">
        <v>8152</v>
      </c>
      <c r="M104">
        <v>12</v>
      </c>
      <c r="N104" t="s">
        <v>8166</v>
      </c>
      <c r="O104" s="4">
        <f>INDEX(products[Cost_per_box], MATCH(shipments9[[#This Row],[PID]], products[PID], 0))</f>
        <v>8.2200000000000006</v>
      </c>
      <c r="P104" s="4">
        <f>shipments9[[#This Row],[Boxes]]*shipments9[[#This Row],[Cost Per Box]]</f>
        <v>6173.22</v>
      </c>
      <c r="Q104" s="4">
        <f>shipments9[[#This Row],[Amount]] -shipments9[[#This Row],[total cost]]</f>
        <v>4334.28</v>
      </c>
      <c r="R104" s="4" t="str">
        <f>IF(shipments9[[#This Row],[Gross Profit]]&lt;0,"Loss","Profit")</f>
        <v>Profit</v>
      </c>
      <c r="S104" s="9">
        <f>shipments9[[#This Row],[Gross Profit]]/shipments9[[#This Row],[Amount]]</f>
        <v>0.41249393290506781</v>
      </c>
      <c r="T104" s="11">
        <f>shipments9[[#This Row],[Amount]]/shipments9[[#This Row],[Boxes]]</f>
        <v>13.991344873501998</v>
      </c>
    </row>
    <row r="105" spans="1:20" hidden="1" x14ac:dyDescent="0.25">
      <c r="A105" t="s">
        <v>311</v>
      </c>
      <c r="B105" t="s">
        <v>98</v>
      </c>
      <c r="C105" t="s">
        <v>141</v>
      </c>
      <c r="D105" t="s">
        <v>31</v>
      </c>
      <c r="E105" s="1">
        <v>45386</v>
      </c>
      <c r="F105" s="1" t="str">
        <f>TEXT(shipments9[[#This Row],[Shipdate]],"ddd")</f>
        <v>Thu</v>
      </c>
      <c r="G105" s="1" t="str">
        <f>IF(OR(shipments9[[#This Row],[Day Name]]="Sat",shipments9[[#This Row],[Day Name]]="Sun"),"Weekend","Weekday")</f>
        <v>Weekday</v>
      </c>
      <c r="H105">
        <v>2661.75</v>
      </c>
      <c r="I105">
        <v>178</v>
      </c>
      <c r="J105" t="s">
        <v>172</v>
      </c>
      <c r="K105" t="s">
        <v>8155</v>
      </c>
      <c r="L105" t="s">
        <v>8154</v>
      </c>
      <c r="M105">
        <v>4</v>
      </c>
      <c r="N105" t="s">
        <v>8158</v>
      </c>
      <c r="O105" s="4">
        <f>INDEX(products[Cost_per_box], MATCH(shipments9[[#This Row],[PID]], products[PID], 0))</f>
        <v>8.2200000000000006</v>
      </c>
      <c r="P105" s="4">
        <f>shipments9[[#This Row],[Boxes]]*shipments9[[#This Row],[Cost Per Box]]</f>
        <v>1463.16</v>
      </c>
      <c r="Q105" s="4">
        <f>shipments9[[#This Row],[Amount]] -shipments9[[#This Row],[total cost]]</f>
        <v>1198.5899999999999</v>
      </c>
      <c r="R105" s="4" t="str">
        <f>IF(shipments9[[#This Row],[Gross Profit]]&lt;0,"Loss","Profit")</f>
        <v>Profit</v>
      </c>
      <c r="S105" s="9">
        <f>shipments9[[#This Row],[Gross Profit]]/shipments9[[#This Row],[Amount]]</f>
        <v>0.45030149337841641</v>
      </c>
      <c r="T105" s="11">
        <f>shipments9[[#This Row],[Amount]]/shipments9[[#This Row],[Boxes]]</f>
        <v>14.953651685393259</v>
      </c>
    </row>
    <row r="106" spans="1:20" hidden="1" x14ac:dyDescent="0.25">
      <c r="A106" t="s">
        <v>312</v>
      </c>
      <c r="B106" t="s">
        <v>98</v>
      </c>
      <c r="C106" t="s">
        <v>141</v>
      </c>
      <c r="D106" t="s">
        <v>31</v>
      </c>
      <c r="E106" s="1">
        <v>45352</v>
      </c>
      <c r="F106" s="1" t="str">
        <f>TEXT(shipments9[[#This Row],[Shipdate]],"ddd")</f>
        <v>Fri</v>
      </c>
      <c r="G106" s="1" t="str">
        <f>IF(OR(shipments9[[#This Row],[Day Name]]="Sat",shipments9[[#This Row],[Day Name]]="Sun"),"Weekend","Weekday")</f>
        <v>Weekday</v>
      </c>
      <c r="H106">
        <v>231.75</v>
      </c>
      <c r="I106">
        <v>17</v>
      </c>
      <c r="J106" t="s">
        <v>172</v>
      </c>
      <c r="K106" t="s">
        <v>8155</v>
      </c>
      <c r="L106" t="s">
        <v>8156</v>
      </c>
      <c r="M106">
        <v>3</v>
      </c>
      <c r="N106" t="s">
        <v>8164</v>
      </c>
      <c r="O106" s="4">
        <f>INDEX(products[Cost_per_box], MATCH(shipments9[[#This Row],[PID]], products[PID], 0))</f>
        <v>8.2200000000000006</v>
      </c>
      <c r="P106" s="4">
        <f>shipments9[[#This Row],[Boxes]]*shipments9[[#This Row],[Cost Per Box]]</f>
        <v>139.74</v>
      </c>
      <c r="Q106" s="4">
        <f>shipments9[[#This Row],[Amount]] -shipments9[[#This Row],[total cost]]</f>
        <v>92.009999999999991</v>
      </c>
      <c r="R106" s="4" t="str">
        <f>IF(shipments9[[#This Row],[Gross Profit]]&lt;0,"Loss","Profit")</f>
        <v>Profit</v>
      </c>
      <c r="S106" s="9">
        <f>shipments9[[#This Row],[Gross Profit]]/shipments9[[#This Row],[Amount]]</f>
        <v>0.39702265372168283</v>
      </c>
      <c r="T106" s="11">
        <f>shipments9[[#This Row],[Amount]]/shipments9[[#This Row],[Boxes]]</f>
        <v>13.632352941176471</v>
      </c>
    </row>
    <row r="107" spans="1:20" hidden="1" x14ac:dyDescent="0.25">
      <c r="A107" t="s">
        <v>313</v>
      </c>
      <c r="B107" t="s">
        <v>98</v>
      </c>
      <c r="C107" t="s">
        <v>141</v>
      </c>
      <c r="D107" t="s">
        <v>31</v>
      </c>
      <c r="E107" s="1">
        <v>45175</v>
      </c>
      <c r="F107" s="1" t="str">
        <f>TEXT(shipments9[[#This Row],[Shipdate]],"ddd")</f>
        <v>Wed</v>
      </c>
      <c r="G107" s="1" t="str">
        <f>IF(OR(shipments9[[#This Row],[Day Name]]="Sat",shipments9[[#This Row],[Day Name]]="Sun"),"Weekend","Weekday")</f>
        <v>Weekday</v>
      </c>
      <c r="H107">
        <v>308.25</v>
      </c>
      <c r="I107">
        <v>26</v>
      </c>
      <c r="J107" t="s">
        <v>172</v>
      </c>
      <c r="K107" t="s">
        <v>8151</v>
      </c>
      <c r="L107" t="s">
        <v>8160</v>
      </c>
      <c r="M107">
        <v>9</v>
      </c>
      <c r="N107" t="s">
        <v>8167</v>
      </c>
      <c r="O107" s="4">
        <f>INDEX(products[Cost_per_box], MATCH(shipments9[[#This Row],[PID]], products[PID], 0))</f>
        <v>8.2200000000000006</v>
      </c>
      <c r="P107" s="4">
        <f>shipments9[[#This Row],[Boxes]]*shipments9[[#This Row],[Cost Per Box]]</f>
        <v>213.72000000000003</v>
      </c>
      <c r="Q107" s="4">
        <f>shipments9[[#This Row],[Amount]] -shipments9[[#This Row],[total cost]]</f>
        <v>94.529999999999973</v>
      </c>
      <c r="R107" s="4" t="str">
        <f>IF(shipments9[[#This Row],[Gross Profit]]&lt;0,"Loss","Profit")</f>
        <v>Profit</v>
      </c>
      <c r="S107" s="9">
        <f>shipments9[[#This Row],[Gross Profit]]/shipments9[[#This Row],[Amount]]</f>
        <v>0.30666666666666659</v>
      </c>
      <c r="T107" s="11">
        <f>shipments9[[#This Row],[Amount]]/shipments9[[#This Row],[Boxes]]</f>
        <v>11.85576923076923</v>
      </c>
    </row>
    <row r="108" spans="1:20" hidden="1" x14ac:dyDescent="0.25">
      <c r="A108" t="s">
        <v>314</v>
      </c>
      <c r="B108" t="s">
        <v>98</v>
      </c>
      <c r="C108" t="s">
        <v>141</v>
      </c>
      <c r="D108" t="s">
        <v>31</v>
      </c>
      <c r="E108" s="1">
        <v>44980</v>
      </c>
      <c r="F108" s="1" t="str">
        <f>TEXT(shipments9[[#This Row],[Shipdate]],"ddd")</f>
        <v>Thu</v>
      </c>
      <c r="G108" s="1" t="str">
        <f>IF(OR(shipments9[[#This Row],[Day Name]]="Sat",shipments9[[#This Row],[Day Name]]="Sun"),"Weekend","Weekday")</f>
        <v>Weekday</v>
      </c>
      <c r="H108">
        <v>5341.5</v>
      </c>
      <c r="I108">
        <v>411</v>
      </c>
      <c r="J108" t="s">
        <v>172</v>
      </c>
      <c r="K108" t="s">
        <v>8151</v>
      </c>
      <c r="L108" t="s">
        <v>8156</v>
      </c>
      <c r="M108">
        <v>2</v>
      </c>
      <c r="N108" t="s">
        <v>8157</v>
      </c>
      <c r="O108" s="4">
        <f>INDEX(products[Cost_per_box], MATCH(shipments9[[#This Row],[PID]], products[PID], 0))</f>
        <v>8.2200000000000006</v>
      </c>
      <c r="P108" s="4">
        <f>shipments9[[#This Row],[Boxes]]*shipments9[[#This Row],[Cost Per Box]]</f>
        <v>3378.42</v>
      </c>
      <c r="Q108" s="4">
        <f>shipments9[[#This Row],[Amount]] -shipments9[[#This Row],[total cost]]</f>
        <v>1963.08</v>
      </c>
      <c r="R108" s="4" t="str">
        <f>IF(shipments9[[#This Row],[Gross Profit]]&lt;0,"Loss","Profit")</f>
        <v>Profit</v>
      </c>
      <c r="S108" s="9">
        <f>shipments9[[#This Row],[Gross Profit]]/shipments9[[#This Row],[Amount]]</f>
        <v>0.36751474304970511</v>
      </c>
      <c r="T108" s="11">
        <f>shipments9[[#This Row],[Amount]]/shipments9[[#This Row],[Boxes]]</f>
        <v>12.996350364963504</v>
      </c>
    </row>
    <row r="109" spans="1:20" hidden="1" x14ac:dyDescent="0.25">
      <c r="A109" t="s">
        <v>315</v>
      </c>
      <c r="B109" t="s">
        <v>65</v>
      </c>
      <c r="C109" t="s">
        <v>141</v>
      </c>
      <c r="D109" t="s">
        <v>31</v>
      </c>
      <c r="E109" s="1">
        <v>45309</v>
      </c>
      <c r="F109" s="1" t="str">
        <f>TEXT(shipments9[[#This Row],[Shipdate]],"ddd")</f>
        <v>Thu</v>
      </c>
      <c r="G109" s="1" t="str">
        <f>IF(OR(shipments9[[#This Row],[Day Name]]="Sat",shipments9[[#This Row],[Day Name]]="Sun"),"Weekend","Weekday")</f>
        <v>Weekday</v>
      </c>
      <c r="H109">
        <v>2333.25</v>
      </c>
      <c r="I109">
        <v>195</v>
      </c>
      <c r="J109" t="s">
        <v>172</v>
      </c>
      <c r="K109" t="s">
        <v>8155</v>
      </c>
      <c r="L109" t="s">
        <v>8156</v>
      </c>
      <c r="M109">
        <v>1</v>
      </c>
      <c r="N109" t="s">
        <v>8163</v>
      </c>
      <c r="O109" s="4">
        <f>INDEX(products[Cost_per_box], MATCH(shipments9[[#This Row],[PID]], products[PID], 0))</f>
        <v>8.2200000000000006</v>
      </c>
      <c r="P109" s="4">
        <f>shipments9[[#This Row],[Boxes]]*shipments9[[#This Row],[Cost Per Box]]</f>
        <v>1602.9</v>
      </c>
      <c r="Q109" s="4">
        <f>shipments9[[#This Row],[Amount]] -shipments9[[#This Row],[total cost]]</f>
        <v>730.34999999999991</v>
      </c>
      <c r="R109" s="4" t="str">
        <f>IF(shipments9[[#This Row],[Gross Profit]]&lt;0,"Loss","Profit")</f>
        <v>Profit</v>
      </c>
      <c r="S109" s="9">
        <f>shipments9[[#This Row],[Gross Profit]]/shipments9[[#This Row],[Amount]]</f>
        <v>0.31301832208293151</v>
      </c>
      <c r="T109" s="11">
        <f>shipments9[[#This Row],[Amount]]/shipments9[[#This Row],[Boxes]]</f>
        <v>11.965384615384615</v>
      </c>
    </row>
    <row r="110" spans="1:20" hidden="1" x14ac:dyDescent="0.25">
      <c r="A110" t="s">
        <v>316</v>
      </c>
      <c r="B110" t="s">
        <v>65</v>
      </c>
      <c r="C110" t="s">
        <v>141</v>
      </c>
      <c r="D110" t="s">
        <v>31</v>
      </c>
      <c r="E110" s="1">
        <v>44966</v>
      </c>
      <c r="F110" s="1" t="str">
        <f>TEXT(shipments9[[#This Row],[Shipdate]],"ddd")</f>
        <v>Thu</v>
      </c>
      <c r="G110" s="1" t="str">
        <f>IF(OR(shipments9[[#This Row],[Day Name]]="Sat",shipments9[[#This Row],[Day Name]]="Sun"),"Weekend","Weekday")</f>
        <v>Weekday</v>
      </c>
      <c r="H110">
        <v>4326.75</v>
      </c>
      <c r="I110">
        <v>289</v>
      </c>
      <c r="J110" t="s">
        <v>172</v>
      </c>
      <c r="K110" t="s">
        <v>8151</v>
      </c>
      <c r="L110" t="s">
        <v>8156</v>
      </c>
      <c r="M110">
        <v>2</v>
      </c>
      <c r="N110" t="s">
        <v>8157</v>
      </c>
      <c r="O110" s="4">
        <f>INDEX(products[Cost_per_box], MATCH(shipments9[[#This Row],[PID]], products[PID], 0))</f>
        <v>8.2200000000000006</v>
      </c>
      <c r="P110" s="4">
        <f>shipments9[[#This Row],[Boxes]]*shipments9[[#This Row],[Cost Per Box]]</f>
        <v>2375.5800000000004</v>
      </c>
      <c r="Q110" s="4">
        <f>shipments9[[#This Row],[Amount]] -shipments9[[#This Row],[total cost]]</f>
        <v>1951.1699999999996</v>
      </c>
      <c r="R110" s="4" t="str">
        <f>IF(shipments9[[#This Row],[Gross Profit]]&lt;0,"Loss","Profit")</f>
        <v>Profit</v>
      </c>
      <c r="S110" s="9">
        <f>shipments9[[#This Row],[Gross Profit]]/shipments9[[#This Row],[Amount]]</f>
        <v>0.45095510487086143</v>
      </c>
      <c r="T110" s="11">
        <f>shipments9[[#This Row],[Amount]]/shipments9[[#This Row],[Boxes]]</f>
        <v>14.971453287197232</v>
      </c>
    </row>
    <row r="111" spans="1:20" hidden="1" x14ac:dyDescent="0.25">
      <c r="A111" t="s">
        <v>317</v>
      </c>
      <c r="B111" t="s">
        <v>65</v>
      </c>
      <c r="C111" t="s">
        <v>141</v>
      </c>
      <c r="D111" t="s">
        <v>31</v>
      </c>
      <c r="E111" s="1">
        <v>44950</v>
      </c>
      <c r="F111" s="1" t="str">
        <f>TEXT(shipments9[[#This Row],[Shipdate]],"ddd")</f>
        <v>Tue</v>
      </c>
      <c r="G111" s="1" t="str">
        <f>IF(OR(shipments9[[#This Row],[Day Name]]="Sat",shipments9[[#This Row],[Day Name]]="Sun"),"Weekend","Weekday")</f>
        <v>Weekday</v>
      </c>
      <c r="H111">
        <v>19278</v>
      </c>
      <c r="I111">
        <v>1483</v>
      </c>
      <c r="J111" t="s">
        <v>172</v>
      </c>
      <c r="K111" t="s">
        <v>8151</v>
      </c>
      <c r="L111" t="s">
        <v>8156</v>
      </c>
      <c r="M111">
        <v>1</v>
      </c>
      <c r="N111" t="s">
        <v>8163</v>
      </c>
      <c r="O111" s="4">
        <f>INDEX(products[Cost_per_box], MATCH(shipments9[[#This Row],[PID]], products[PID], 0))</f>
        <v>8.2200000000000006</v>
      </c>
      <c r="P111" s="4">
        <f>shipments9[[#This Row],[Boxes]]*shipments9[[#This Row],[Cost Per Box]]</f>
        <v>12190.26</v>
      </c>
      <c r="Q111" s="4">
        <f>shipments9[[#This Row],[Amount]] -shipments9[[#This Row],[total cost]]</f>
        <v>7087.74</v>
      </c>
      <c r="R111" s="4" t="str">
        <f>IF(shipments9[[#This Row],[Gross Profit]]&lt;0,"Loss","Profit")</f>
        <v>Profit</v>
      </c>
      <c r="S111" s="9">
        <f>shipments9[[#This Row],[Gross Profit]]/shipments9[[#This Row],[Amount]]</f>
        <v>0.36765950824774352</v>
      </c>
      <c r="T111" s="11">
        <f>shipments9[[#This Row],[Amount]]/shipments9[[#This Row],[Boxes]]</f>
        <v>12.999325691166554</v>
      </c>
    </row>
    <row r="112" spans="1:20" hidden="1" x14ac:dyDescent="0.25">
      <c r="A112" t="s">
        <v>318</v>
      </c>
      <c r="B112" t="s">
        <v>65</v>
      </c>
      <c r="C112" t="s">
        <v>141</v>
      </c>
      <c r="D112" t="s">
        <v>31</v>
      </c>
      <c r="E112" s="1">
        <v>44979</v>
      </c>
      <c r="F112" s="1" t="str">
        <f>TEXT(shipments9[[#This Row],[Shipdate]],"ddd")</f>
        <v>Wed</v>
      </c>
      <c r="G112" s="1" t="str">
        <f>IF(OR(shipments9[[#This Row],[Day Name]]="Sat",shipments9[[#This Row],[Day Name]]="Sun"),"Weekend","Weekday")</f>
        <v>Weekday</v>
      </c>
      <c r="H112">
        <v>2407.5</v>
      </c>
      <c r="I112">
        <v>186</v>
      </c>
      <c r="J112" t="s">
        <v>172</v>
      </c>
      <c r="K112" t="s">
        <v>8151</v>
      </c>
      <c r="L112" t="s">
        <v>8156</v>
      </c>
      <c r="M112">
        <v>2</v>
      </c>
      <c r="N112" t="s">
        <v>8157</v>
      </c>
      <c r="O112" s="4">
        <f>INDEX(products[Cost_per_box], MATCH(shipments9[[#This Row],[PID]], products[PID], 0))</f>
        <v>8.2200000000000006</v>
      </c>
      <c r="P112" s="4">
        <f>shipments9[[#This Row],[Boxes]]*shipments9[[#This Row],[Cost Per Box]]</f>
        <v>1528.92</v>
      </c>
      <c r="Q112" s="4">
        <f>shipments9[[#This Row],[Amount]] -shipments9[[#This Row],[total cost]]</f>
        <v>878.57999999999993</v>
      </c>
      <c r="R112" s="4" t="str">
        <f>IF(shipments9[[#This Row],[Gross Profit]]&lt;0,"Loss","Profit")</f>
        <v>Profit</v>
      </c>
      <c r="S112" s="9">
        <f>shipments9[[#This Row],[Gross Profit]]/shipments9[[#This Row],[Amount]]</f>
        <v>0.36493457943925228</v>
      </c>
      <c r="T112" s="11">
        <f>shipments9[[#This Row],[Amount]]/shipments9[[#This Row],[Boxes]]</f>
        <v>12.943548387096774</v>
      </c>
    </row>
    <row r="113" spans="1:20" hidden="1" x14ac:dyDescent="0.25">
      <c r="A113" t="s">
        <v>319</v>
      </c>
      <c r="B113" t="s">
        <v>65</v>
      </c>
      <c r="C113" t="s">
        <v>141</v>
      </c>
      <c r="D113" t="s">
        <v>31</v>
      </c>
      <c r="E113" s="1">
        <v>45217</v>
      </c>
      <c r="F113" s="1" t="str">
        <f>TEXT(shipments9[[#This Row],[Shipdate]],"ddd")</f>
        <v>Wed</v>
      </c>
      <c r="G113" s="1" t="str">
        <f>IF(OR(shipments9[[#This Row],[Day Name]]="Sat",shipments9[[#This Row],[Day Name]]="Sun"),"Weekend","Weekday")</f>
        <v>Weekday</v>
      </c>
      <c r="H113">
        <v>3582</v>
      </c>
      <c r="I113">
        <v>239</v>
      </c>
      <c r="J113" t="s">
        <v>172</v>
      </c>
      <c r="K113" t="s">
        <v>8151</v>
      </c>
      <c r="L113" t="s">
        <v>8152</v>
      </c>
      <c r="M113">
        <v>10</v>
      </c>
      <c r="N113" t="s">
        <v>8153</v>
      </c>
      <c r="O113" s="4">
        <f>INDEX(products[Cost_per_box], MATCH(shipments9[[#This Row],[PID]], products[PID], 0))</f>
        <v>8.2200000000000006</v>
      </c>
      <c r="P113" s="4">
        <f>shipments9[[#This Row],[Boxes]]*shipments9[[#This Row],[Cost Per Box]]</f>
        <v>1964.5800000000002</v>
      </c>
      <c r="Q113" s="4">
        <f>shipments9[[#This Row],[Amount]] -shipments9[[#This Row],[total cost]]</f>
        <v>1617.4199999999998</v>
      </c>
      <c r="R113" s="4" t="str">
        <f>IF(shipments9[[#This Row],[Gross Profit]]&lt;0,"Loss","Profit")</f>
        <v>Profit</v>
      </c>
      <c r="S113" s="9">
        <f>shipments9[[#This Row],[Gross Profit]]/shipments9[[#This Row],[Amount]]</f>
        <v>0.45154103852596311</v>
      </c>
      <c r="T113" s="11">
        <f>shipments9[[#This Row],[Amount]]/shipments9[[#This Row],[Boxes]]</f>
        <v>14.98744769874477</v>
      </c>
    </row>
    <row r="114" spans="1:20" hidden="1" x14ac:dyDescent="0.25">
      <c r="A114" t="s">
        <v>320</v>
      </c>
      <c r="B114" t="s">
        <v>68</v>
      </c>
      <c r="C114" t="s">
        <v>141</v>
      </c>
      <c r="D114" t="s">
        <v>31</v>
      </c>
      <c r="E114" s="1">
        <v>45401</v>
      </c>
      <c r="F114" s="1" t="str">
        <f>TEXT(shipments9[[#This Row],[Shipdate]],"ddd")</f>
        <v>Fri</v>
      </c>
      <c r="G114" s="1" t="str">
        <f>IF(OR(shipments9[[#This Row],[Day Name]]="Sat",shipments9[[#This Row],[Day Name]]="Sun"),"Weekend","Weekday")</f>
        <v>Weekday</v>
      </c>
      <c r="H114">
        <v>7078.5</v>
      </c>
      <c r="I114">
        <v>472</v>
      </c>
      <c r="J114" t="s">
        <v>172</v>
      </c>
      <c r="K114" t="s">
        <v>8155</v>
      </c>
      <c r="L114" t="s">
        <v>8154</v>
      </c>
      <c r="M114">
        <v>4</v>
      </c>
      <c r="N114" t="s">
        <v>8158</v>
      </c>
      <c r="O114" s="4">
        <f>INDEX(products[Cost_per_box], MATCH(shipments9[[#This Row],[PID]], products[PID], 0))</f>
        <v>8.2200000000000006</v>
      </c>
      <c r="P114" s="4">
        <f>shipments9[[#This Row],[Boxes]]*shipments9[[#This Row],[Cost Per Box]]</f>
        <v>3879.84</v>
      </c>
      <c r="Q114" s="4">
        <f>shipments9[[#This Row],[Amount]] -shipments9[[#This Row],[total cost]]</f>
        <v>3198.66</v>
      </c>
      <c r="R114" s="4" t="str">
        <f>IF(shipments9[[#This Row],[Gross Profit]]&lt;0,"Loss","Profit")</f>
        <v>Profit</v>
      </c>
      <c r="S114" s="9">
        <f>shipments9[[#This Row],[Gross Profit]]/shipments9[[#This Row],[Amount]]</f>
        <v>0.45188387370205552</v>
      </c>
      <c r="T114" s="11">
        <f>shipments9[[#This Row],[Amount]]/shipments9[[#This Row],[Boxes]]</f>
        <v>14.996822033898304</v>
      </c>
    </row>
    <row r="115" spans="1:20" hidden="1" x14ac:dyDescent="0.25">
      <c r="A115" t="s">
        <v>321</v>
      </c>
      <c r="B115" t="s">
        <v>68</v>
      </c>
      <c r="C115" t="s">
        <v>141</v>
      </c>
      <c r="D115" t="s">
        <v>31</v>
      </c>
      <c r="E115" s="1">
        <v>45240</v>
      </c>
      <c r="F115" s="1" t="str">
        <f>TEXT(shipments9[[#This Row],[Shipdate]],"ddd")</f>
        <v>Fri</v>
      </c>
      <c r="G115" s="1" t="str">
        <f>IF(OR(shipments9[[#This Row],[Day Name]]="Sat",shipments9[[#This Row],[Day Name]]="Sun"),"Weekend","Weekday")</f>
        <v>Weekday</v>
      </c>
      <c r="H115">
        <v>9828</v>
      </c>
      <c r="I115">
        <v>656</v>
      </c>
      <c r="J115" t="s">
        <v>172</v>
      </c>
      <c r="K115" t="s">
        <v>8151</v>
      </c>
      <c r="L115" t="s">
        <v>8152</v>
      </c>
      <c r="M115">
        <v>11</v>
      </c>
      <c r="N115" t="s">
        <v>8165</v>
      </c>
      <c r="O115" s="4">
        <f>INDEX(products[Cost_per_box], MATCH(shipments9[[#This Row],[PID]], products[PID], 0))</f>
        <v>8.2200000000000006</v>
      </c>
      <c r="P115" s="4">
        <f>shipments9[[#This Row],[Boxes]]*shipments9[[#This Row],[Cost Per Box]]</f>
        <v>5392.3200000000006</v>
      </c>
      <c r="Q115" s="4">
        <f>shipments9[[#This Row],[Amount]] -shipments9[[#This Row],[total cost]]</f>
        <v>4435.6799999999994</v>
      </c>
      <c r="R115" s="4" t="str">
        <f>IF(shipments9[[#This Row],[Gross Profit]]&lt;0,"Loss","Profit")</f>
        <v>Profit</v>
      </c>
      <c r="S115" s="9">
        <f>shipments9[[#This Row],[Gross Profit]]/shipments9[[#This Row],[Amount]]</f>
        <v>0.45133089133089127</v>
      </c>
      <c r="T115" s="11">
        <f>shipments9[[#This Row],[Amount]]/shipments9[[#This Row],[Boxes]]</f>
        <v>14.981707317073171</v>
      </c>
    </row>
    <row r="116" spans="1:20" hidden="1" x14ac:dyDescent="0.25">
      <c r="A116" t="s">
        <v>322</v>
      </c>
      <c r="B116" t="s">
        <v>68</v>
      </c>
      <c r="C116" t="s">
        <v>141</v>
      </c>
      <c r="D116" t="s">
        <v>31</v>
      </c>
      <c r="E116" s="1">
        <v>45404</v>
      </c>
      <c r="F116" s="1" t="str">
        <f>TEXT(shipments9[[#This Row],[Shipdate]],"ddd")</f>
        <v>Mon</v>
      </c>
      <c r="G116" s="1" t="str">
        <f>IF(OR(shipments9[[#This Row],[Day Name]]="Sat",shipments9[[#This Row],[Day Name]]="Sun"),"Weekend","Weekday")</f>
        <v>Weekday</v>
      </c>
      <c r="H116">
        <v>11733.75</v>
      </c>
      <c r="I116">
        <v>903</v>
      </c>
      <c r="J116" t="s">
        <v>172</v>
      </c>
      <c r="K116" t="s">
        <v>8155</v>
      </c>
      <c r="L116" t="s">
        <v>8154</v>
      </c>
      <c r="M116">
        <v>4</v>
      </c>
      <c r="N116" t="s">
        <v>8158</v>
      </c>
      <c r="O116" s="4">
        <f>INDEX(products[Cost_per_box], MATCH(shipments9[[#This Row],[PID]], products[PID], 0))</f>
        <v>8.2200000000000006</v>
      </c>
      <c r="P116" s="4">
        <f>shipments9[[#This Row],[Boxes]]*shipments9[[#This Row],[Cost Per Box]]</f>
        <v>7422.6600000000008</v>
      </c>
      <c r="Q116" s="4">
        <f>shipments9[[#This Row],[Amount]] -shipments9[[#This Row],[total cost]]</f>
        <v>4311.0899999999992</v>
      </c>
      <c r="R116" s="4" t="str">
        <f>IF(shipments9[[#This Row],[Gross Profit]]&lt;0,"Loss","Profit")</f>
        <v>Profit</v>
      </c>
      <c r="S116" s="9">
        <f>shipments9[[#This Row],[Gross Profit]]/shipments9[[#This Row],[Amount]]</f>
        <v>0.36740939597315431</v>
      </c>
      <c r="T116" s="11">
        <f>shipments9[[#This Row],[Amount]]/shipments9[[#This Row],[Boxes]]</f>
        <v>12.994186046511627</v>
      </c>
    </row>
    <row r="117" spans="1:20" hidden="1" x14ac:dyDescent="0.25">
      <c r="A117" t="s">
        <v>323</v>
      </c>
      <c r="B117" t="s">
        <v>68</v>
      </c>
      <c r="C117" t="s">
        <v>141</v>
      </c>
      <c r="D117" t="s">
        <v>31</v>
      </c>
      <c r="E117" s="1">
        <v>45238</v>
      </c>
      <c r="F117" s="1" t="str">
        <f>TEXT(shipments9[[#This Row],[Shipdate]],"ddd")</f>
        <v>Wed</v>
      </c>
      <c r="G117" s="1" t="str">
        <f>IF(OR(shipments9[[#This Row],[Day Name]]="Sat",shipments9[[#This Row],[Day Name]]="Sun"),"Weekend","Weekday")</f>
        <v>Weekday</v>
      </c>
      <c r="H117">
        <v>3154.5</v>
      </c>
      <c r="I117">
        <v>263</v>
      </c>
      <c r="J117" t="s">
        <v>172</v>
      </c>
      <c r="K117" t="s">
        <v>8151</v>
      </c>
      <c r="L117" t="s">
        <v>8152</v>
      </c>
      <c r="M117">
        <v>11</v>
      </c>
      <c r="N117" t="s">
        <v>8165</v>
      </c>
      <c r="O117" s="4">
        <f>INDEX(products[Cost_per_box], MATCH(shipments9[[#This Row],[PID]], products[PID], 0))</f>
        <v>8.2200000000000006</v>
      </c>
      <c r="P117" s="4">
        <f>shipments9[[#This Row],[Boxes]]*shipments9[[#This Row],[Cost Per Box]]</f>
        <v>2161.86</v>
      </c>
      <c r="Q117" s="4">
        <f>shipments9[[#This Row],[Amount]] -shipments9[[#This Row],[total cost]]</f>
        <v>992.63999999999987</v>
      </c>
      <c r="R117" s="4" t="str">
        <f>IF(shipments9[[#This Row],[Gross Profit]]&lt;0,"Loss","Profit")</f>
        <v>Profit</v>
      </c>
      <c r="S117" s="9">
        <f>shipments9[[#This Row],[Gross Profit]]/shipments9[[#This Row],[Amount]]</f>
        <v>0.31467427484545885</v>
      </c>
      <c r="T117" s="11">
        <f>shipments9[[#This Row],[Amount]]/shipments9[[#This Row],[Boxes]]</f>
        <v>11.994296577946768</v>
      </c>
    </row>
    <row r="118" spans="1:20" hidden="1" x14ac:dyDescent="0.25">
      <c r="A118" t="s">
        <v>324</v>
      </c>
      <c r="B118" t="s">
        <v>68</v>
      </c>
      <c r="C118" t="s">
        <v>141</v>
      </c>
      <c r="D118" t="s">
        <v>31</v>
      </c>
      <c r="E118" s="1">
        <v>45363</v>
      </c>
      <c r="F118" s="1" t="str">
        <f>TEXT(shipments9[[#This Row],[Shipdate]],"ddd")</f>
        <v>Tue</v>
      </c>
      <c r="G118" s="1" t="str">
        <f>IF(OR(shipments9[[#This Row],[Day Name]]="Sat",shipments9[[#This Row],[Day Name]]="Sun"),"Weekend","Weekday")</f>
        <v>Weekday</v>
      </c>
      <c r="H118">
        <v>1260</v>
      </c>
      <c r="I118">
        <v>79</v>
      </c>
      <c r="J118" t="s">
        <v>172</v>
      </c>
      <c r="K118" t="s">
        <v>8155</v>
      </c>
      <c r="L118" t="s">
        <v>8156</v>
      </c>
      <c r="M118">
        <v>3</v>
      </c>
      <c r="N118" t="s">
        <v>8164</v>
      </c>
      <c r="O118" s="4">
        <f>INDEX(products[Cost_per_box], MATCH(shipments9[[#This Row],[PID]], products[PID], 0))</f>
        <v>8.2200000000000006</v>
      </c>
      <c r="P118" s="4">
        <f>shipments9[[#This Row],[Boxes]]*shipments9[[#This Row],[Cost Per Box]]</f>
        <v>649.38</v>
      </c>
      <c r="Q118" s="4">
        <f>shipments9[[#This Row],[Amount]] -shipments9[[#This Row],[total cost]]</f>
        <v>610.62</v>
      </c>
      <c r="R118" s="4" t="str">
        <f>IF(shipments9[[#This Row],[Gross Profit]]&lt;0,"Loss","Profit")</f>
        <v>Profit</v>
      </c>
      <c r="S118" s="9">
        <f>shipments9[[#This Row],[Gross Profit]]/shipments9[[#This Row],[Amount]]</f>
        <v>0.48461904761904762</v>
      </c>
      <c r="T118" s="11">
        <f>shipments9[[#This Row],[Amount]]/shipments9[[#This Row],[Boxes]]</f>
        <v>15.949367088607595</v>
      </c>
    </row>
    <row r="119" spans="1:20" hidden="1" x14ac:dyDescent="0.25">
      <c r="A119" t="s">
        <v>325</v>
      </c>
      <c r="B119" t="s">
        <v>68</v>
      </c>
      <c r="C119" t="s">
        <v>141</v>
      </c>
      <c r="D119" t="s">
        <v>31</v>
      </c>
      <c r="E119" s="1">
        <v>45453</v>
      </c>
      <c r="F119" s="1" t="str">
        <f>TEXT(shipments9[[#This Row],[Shipdate]],"ddd")</f>
        <v>Mon</v>
      </c>
      <c r="G119" s="1" t="str">
        <f>IF(OR(shipments9[[#This Row],[Day Name]]="Sat",shipments9[[#This Row],[Day Name]]="Sun"),"Weekend","Weekday")</f>
        <v>Weekday</v>
      </c>
      <c r="H119">
        <v>387</v>
      </c>
      <c r="I119">
        <v>28</v>
      </c>
      <c r="J119" t="s">
        <v>172</v>
      </c>
      <c r="K119" t="s">
        <v>8155</v>
      </c>
      <c r="L119" t="s">
        <v>8154</v>
      </c>
      <c r="M119">
        <v>6</v>
      </c>
      <c r="N119" t="s">
        <v>8159</v>
      </c>
      <c r="O119" s="4">
        <f>INDEX(products[Cost_per_box], MATCH(shipments9[[#This Row],[PID]], products[PID], 0))</f>
        <v>8.2200000000000006</v>
      </c>
      <c r="P119" s="4">
        <f>shipments9[[#This Row],[Boxes]]*shipments9[[#This Row],[Cost Per Box]]</f>
        <v>230.16000000000003</v>
      </c>
      <c r="Q119" s="4">
        <f>shipments9[[#This Row],[Amount]] -shipments9[[#This Row],[total cost]]</f>
        <v>156.83999999999997</v>
      </c>
      <c r="R119" s="4" t="str">
        <f>IF(shipments9[[#This Row],[Gross Profit]]&lt;0,"Loss","Profit")</f>
        <v>Profit</v>
      </c>
      <c r="S119" s="9">
        <f>shipments9[[#This Row],[Gross Profit]]/shipments9[[#This Row],[Amount]]</f>
        <v>0.4052713178294573</v>
      </c>
      <c r="T119" s="11">
        <f>shipments9[[#This Row],[Amount]]/shipments9[[#This Row],[Boxes]]</f>
        <v>13.821428571428571</v>
      </c>
    </row>
    <row r="120" spans="1:20" hidden="1" x14ac:dyDescent="0.25">
      <c r="A120" t="s">
        <v>326</v>
      </c>
      <c r="B120" t="s">
        <v>68</v>
      </c>
      <c r="C120" t="s">
        <v>141</v>
      </c>
      <c r="D120" t="s">
        <v>31</v>
      </c>
      <c r="E120" s="1">
        <v>44995</v>
      </c>
      <c r="F120" s="1" t="str">
        <f>TEXT(shipments9[[#This Row],[Shipdate]],"ddd")</f>
        <v>Fri</v>
      </c>
      <c r="G120" s="1" t="str">
        <f>IF(OR(shipments9[[#This Row],[Day Name]]="Sat",shipments9[[#This Row],[Day Name]]="Sun"),"Weekend","Weekday")</f>
        <v>Weekday</v>
      </c>
      <c r="H120">
        <v>2121.75</v>
      </c>
      <c r="I120">
        <v>177</v>
      </c>
      <c r="J120" t="s">
        <v>172</v>
      </c>
      <c r="K120" t="s">
        <v>8151</v>
      </c>
      <c r="L120" t="s">
        <v>8156</v>
      </c>
      <c r="M120">
        <v>3</v>
      </c>
      <c r="N120" t="s">
        <v>8164</v>
      </c>
      <c r="O120" s="4">
        <f>INDEX(products[Cost_per_box], MATCH(shipments9[[#This Row],[PID]], products[PID], 0))</f>
        <v>8.2200000000000006</v>
      </c>
      <c r="P120" s="4">
        <f>shipments9[[#This Row],[Boxes]]*shipments9[[#This Row],[Cost Per Box]]</f>
        <v>1454.94</v>
      </c>
      <c r="Q120" s="4">
        <f>shipments9[[#This Row],[Amount]] -shipments9[[#This Row],[total cost]]</f>
        <v>666.81</v>
      </c>
      <c r="R120" s="4" t="str">
        <f>IF(shipments9[[#This Row],[Gross Profit]]&lt;0,"Loss","Profit")</f>
        <v>Profit</v>
      </c>
      <c r="S120" s="9">
        <f>shipments9[[#This Row],[Gross Profit]]/shipments9[[#This Row],[Amount]]</f>
        <v>0.31427359490986212</v>
      </c>
      <c r="T120" s="11">
        <f>shipments9[[#This Row],[Amount]]/shipments9[[#This Row],[Boxes]]</f>
        <v>11.98728813559322</v>
      </c>
    </row>
    <row r="121" spans="1:20" hidden="1" x14ac:dyDescent="0.25">
      <c r="A121" t="s">
        <v>327</v>
      </c>
      <c r="B121" t="s">
        <v>108</v>
      </c>
      <c r="C121" t="s">
        <v>141</v>
      </c>
      <c r="D121" t="s">
        <v>31</v>
      </c>
      <c r="E121" s="1">
        <v>45295</v>
      </c>
      <c r="F121" s="1" t="str">
        <f>TEXT(shipments9[[#This Row],[Shipdate]],"ddd")</f>
        <v>Thu</v>
      </c>
      <c r="G121" s="1" t="str">
        <f>IF(OR(shipments9[[#This Row],[Day Name]]="Sat",shipments9[[#This Row],[Day Name]]="Sun"),"Weekend","Weekday")</f>
        <v>Weekday</v>
      </c>
      <c r="H121">
        <v>2232</v>
      </c>
      <c r="I121">
        <v>160</v>
      </c>
      <c r="J121" t="s">
        <v>172</v>
      </c>
      <c r="K121" t="s">
        <v>8155</v>
      </c>
      <c r="L121" t="s">
        <v>8156</v>
      </c>
      <c r="M121">
        <v>1</v>
      </c>
      <c r="N121" t="s">
        <v>8163</v>
      </c>
      <c r="O121" s="4">
        <f>INDEX(products[Cost_per_box], MATCH(shipments9[[#This Row],[PID]], products[PID], 0))</f>
        <v>8.2200000000000006</v>
      </c>
      <c r="P121" s="4">
        <f>shipments9[[#This Row],[Boxes]]*shipments9[[#This Row],[Cost Per Box]]</f>
        <v>1315.2</v>
      </c>
      <c r="Q121" s="4">
        <f>shipments9[[#This Row],[Amount]] -shipments9[[#This Row],[total cost]]</f>
        <v>916.8</v>
      </c>
      <c r="R121" s="4" t="str">
        <f>IF(shipments9[[#This Row],[Gross Profit]]&lt;0,"Loss","Profit")</f>
        <v>Profit</v>
      </c>
      <c r="S121" s="9">
        <f>shipments9[[#This Row],[Gross Profit]]/shipments9[[#This Row],[Amount]]</f>
        <v>0.41075268817204297</v>
      </c>
      <c r="T121" s="11">
        <f>shipments9[[#This Row],[Amount]]/shipments9[[#This Row],[Boxes]]</f>
        <v>13.95</v>
      </c>
    </row>
    <row r="122" spans="1:20" hidden="1" x14ac:dyDescent="0.25">
      <c r="A122" t="s">
        <v>328</v>
      </c>
      <c r="B122" t="s">
        <v>108</v>
      </c>
      <c r="C122" t="s">
        <v>141</v>
      </c>
      <c r="D122" t="s">
        <v>31</v>
      </c>
      <c r="E122" s="1">
        <v>45062</v>
      </c>
      <c r="F122" s="1" t="str">
        <f>TEXT(shipments9[[#This Row],[Shipdate]],"ddd")</f>
        <v>Tue</v>
      </c>
      <c r="G122" s="1" t="str">
        <f>IF(OR(shipments9[[#This Row],[Day Name]]="Sat",shipments9[[#This Row],[Day Name]]="Sun"),"Weekend","Weekday")</f>
        <v>Weekday</v>
      </c>
      <c r="H122">
        <v>11875.5</v>
      </c>
      <c r="I122">
        <v>914</v>
      </c>
      <c r="J122" t="s">
        <v>172</v>
      </c>
      <c r="K122" t="s">
        <v>8151</v>
      </c>
      <c r="L122" t="s">
        <v>8154</v>
      </c>
      <c r="M122">
        <v>5</v>
      </c>
      <c r="N122" t="s">
        <v>201</v>
      </c>
      <c r="O122" s="4">
        <f>INDEX(products[Cost_per_box], MATCH(shipments9[[#This Row],[PID]], products[PID], 0))</f>
        <v>8.2200000000000006</v>
      </c>
      <c r="P122" s="4">
        <f>shipments9[[#This Row],[Boxes]]*shipments9[[#This Row],[Cost Per Box]]</f>
        <v>7513.0800000000008</v>
      </c>
      <c r="Q122" s="4">
        <f>shipments9[[#This Row],[Amount]] -shipments9[[#This Row],[total cost]]</f>
        <v>4362.4199999999992</v>
      </c>
      <c r="R122" s="4" t="str">
        <f>IF(shipments9[[#This Row],[Gross Profit]]&lt;0,"Loss","Profit")</f>
        <v>Profit</v>
      </c>
      <c r="S122" s="9">
        <f>shipments9[[#This Row],[Gross Profit]]/shipments9[[#This Row],[Amount]]</f>
        <v>0.36734621700138936</v>
      </c>
      <c r="T122" s="11">
        <f>shipments9[[#This Row],[Amount]]/shipments9[[#This Row],[Boxes]]</f>
        <v>12.992888402625821</v>
      </c>
    </row>
    <row r="123" spans="1:20" hidden="1" x14ac:dyDescent="0.25">
      <c r="A123" t="s">
        <v>329</v>
      </c>
      <c r="B123" t="s">
        <v>108</v>
      </c>
      <c r="C123" t="s">
        <v>141</v>
      </c>
      <c r="D123" t="s">
        <v>31</v>
      </c>
      <c r="E123" s="1">
        <v>45180</v>
      </c>
      <c r="F123" s="1" t="str">
        <f>TEXT(shipments9[[#This Row],[Shipdate]],"ddd")</f>
        <v>Mon</v>
      </c>
      <c r="G123" s="1" t="str">
        <f>IF(OR(shipments9[[#This Row],[Day Name]]="Sat",shipments9[[#This Row],[Day Name]]="Sun"),"Weekend","Weekday")</f>
        <v>Weekday</v>
      </c>
      <c r="H123">
        <v>3129.75</v>
      </c>
      <c r="I123">
        <v>196</v>
      </c>
      <c r="J123" t="s">
        <v>172</v>
      </c>
      <c r="K123" t="s">
        <v>8151</v>
      </c>
      <c r="L123" t="s">
        <v>8160</v>
      </c>
      <c r="M123">
        <v>9</v>
      </c>
      <c r="N123" t="s">
        <v>8167</v>
      </c>
      <c r="O123" s="4">
        <f>INDEX(products[Cost_per_box], MATCH(shipments9[[#This Row],[PID]], products[PID], 0))</f>
        <v>8.2200000000000006</v>
      </c>
      <c r="P123" s="4">
        <f>shipments9[[#This Row],[Boxes]]*shipments9[[#This Row],[Cost Per Box]]</f>
        <v>1611.1200000000001</v>
      </c>
      <c r="Q123" s="4">
        <f>shipments9[[#This Row],[Amount]] -shipments9[[#This Row],[total cost]]</f>
        <v>1518.6299999999999</v>
      </c>
      <c r="R123" s="4" t="str">
        <f>IF(shipments9[[#This Row],[Gross Profit]]&lt;0,"Loss","Profit")</f>
        <v>Profit</v>
      </c>
      <c r="S123" s="9">
        <f>shipments9[[#This Row],[Gross Profit]]/shipments9[[#This Row],[Amount]]</f>
        <v>0.48522405942966684</v>
      </c>
      <c r="T123" s="11">
        <f>shipments9[[#This Row],[Amount]]/shipments9[[#This Row],[Boxes]]</f>
        <v>15.968112244897959</v>
      </c>
    </row>
    <row r="124" spans="1:20" hidden="1" x14ac:dyDescent="0.25">
      <c r="A124" t="s">
        <v>330</v>
      </c>
      <c r="B124" t="s">
        <v>105</v>
      </c>
      <c r="C124" t="s">
        <v>141</v>
      </c>
      <c r="D124" t="s">
        <v>31</v>
      </c>
      <c r="E124" s="1">
        <v>45083</v>
      </c>
      <c r="F124" s="1" t="str">
        <f>TEXT(shipments9[[#This Row],[Shipdate]],"ddd")</f>
        <v>Tue</v>
      </c>
      <c r="G124" s="1" t="str">
        <f>IF(OR(shipments9[[#This Row],[Day Name]]="Sat",shipments9[[#This Row],[Day Name]]="Sun"),"Weekend","Weekday")</f>
        <v>Weekday</v>
      </c>
      <c r="H124">
        <v>10489.5</v>
      </c>
      <c r="I124">
        <v>750</v>
      </c>
      <c r="J124" t="s">
        <v>172</v>
      </c>
      <c r="K124" t="s">
        <v>8151</v>
      </c>
      <c r="L124" t="s">
        <v>8154</v>
      </c>
      <c r="M124">
        <v>6</v>
      </c>
      <c r="N124" t="s">
        <v>8159</v>
      </c>
      <c r="O124" s="4">
        <f>INDEX(products[Cost_per_box], MATCH(shipments9[[#This Row],[PID]], products[PID], 0))</f>
        <v>8.2200000000000006</v>
      </c>
      <c r="P124" s="4">
        <f>shipments9[[#This Row],[Boxes]]*shipments9[[#This Row],[Cost Per Box]]</f>
        <v>6165.0000000000009</v>
      </c>
      <c r="Q124" s="4">
        <f>shipments9[[#This Row],[Amount]] -shipments9[[#This Row],[total cost]]</f>
        <v>4324.4999999999991</v>
      </c>
      <c r="R124" s="4" t="str">
        <f>IF(shipments9[[#This Row],[Gross Profit]]&lt;0,"Loss","Profit")</f>
        <v>Profit</v>
      </c>
      <c r="S124" s="9">
        <f>shipments9[[#This Row],[Gross Profit]]/shipments9[[#This Row],[Amount]]</f>
        <v>0.41226941226941216</v>
      </c>
      <c r="T124" s="11">
        <f>shipments9[[#This Row],[Amount]]/shipments9[[#This Row],[Boxes]]</f>
        <v>13.986000000000001</v>
      </c>
    </row>
    <row r="125" spans="1:20" hidden="1" x14ac:dyDescent="0.25">
      <c r="A125" t="s">
        <v>331</v>
      </c>
      <c r="B125" t="s">
        <v>105</v>
      </c>
      <c r="C125" t="s">
        <v>141</v>
      </c>
      <c r="D125" t="s">
        <v>31</v>
      </c>
      <c r="E125" s="1">
        <v>45132</v>
      </c>
      <c r="F125" s="1" t="str">
        <f>TEXT(shipments9[[#This Row],[Shipdate]],"ddd")</f>
        <v>Tue</v>
      </c>
      <c r="G125" s="1" t="str">
        <f>IF(OR(shipments9[[#This Row],[Day Name]]="Sat",shipments9[[#This Row],[Day Name]]="Sun"),"Weekend","Weekday")</f>
        <v>Weekday</v>
      </c>
      <c r="H125">
        <v>7229.25</v>
      </c>
      <c r="I125">
        <v>452</v>
      </c>
      <c r="J125" t="s">
        <v>172</v>
      </c>
      <c r="K125" t="s">
        <v>8151</v>
      </c>
      <c r="L125" t="s">
        <v>8160</v>
      </c>
      <c r="M125">
        <v>7</v>
      </c>
      <c r="N125" t="s">
        <v>8161</v>
      </c>
      <c r="O125" s="4">
        <f>INDEX(products[Cost_per_box], MATCH(shipments9[[#This Row],[PID]], products[PID], 0))</f>
        <v>8.2200000000000006</v>
      </c>
      <c r="P125" s="4">
        <f>shipments9[[#This Row],[Boxes]]*shipments9[[#This Row],[Cost Per Box]]</f>
        <v>3715.4400000000005</v>
      </c>
      <c r="Q125" s="4">
        <f>shipments9[[#This Row],[Amount]] -shipments9[[#This Row],[total cost]]</f>
        <v>3513.8099999999995</v>
      </c>
      <c r="R125" s="4" t="str">
        <f>IF(shipments9[[#This Row],[Gross Profit]]&lt;0,"Loss","Profit")</f>
        <v>Profit</v>
      </c>
      <c r="S125" s="9">
        <f>shipments9[[#This Row],[Gross Profit]]/shipments9[[#This Row],[Amount]]</f>
        <v>0.48605456997613855</v>
      </c>
      <c r="T125" s="11">
        <f>shipments9[[#This Row],[Amount]]/shipments9[[#This Row],[Boxes]]</f>
        <v>15.99391592920354</v>
      </c>
    </row>
    <row r="126" spans="1:20" hidden="1" x14ac:dyDescent="0.25">
      <c r="A126" t="s">
        <v>332</v>
      </c>
      <c r="B126" t="s">
        <v>111</v>
      </c>
      <c r="C126" t="s">
        <v>141</v>
      </c>
      <c r="D126" t="s">
        <v>31</v>
      </c>
      <c r="E126" s="1">
        <v>45050</v>
      </c>
      <c r="F126" s="1" t="str">
        <f>TEXT(shipments9[[#This Row],[Shipdate]],"ddd")</f>
        <v>Thu</v>
      </c>
      <c r="G126" s="1" t="str">
        <f>IF(OR(shipments9[[#This Row],[Day Name]]="Sat",shipments9[[#This Row],[Day Name]]="Sun"),"Weekend","Weekday")</f>
        <v>Weekday</v>
      </c>
      <c r="H126">
        <v>6356.25</v>
      </c>
      <c r="I126">
        <v>455</v>
      </c>
      <c r="J126" t="s">
        <v>172</v>
      </c>
      <c r="K126" t="s">
        <v>8151</v>
      </c>
      <c r="L126" t="s">
        <v>8154</v>
      </c>
      <c r="M126">
        <v>5</v>
      </c>
      <c r="N126" t="s">
        <v>201</v>
      </c>
      <c r="O126" s="4">
        <f>INDEX(products[Cost_per_box], MATCH(shipments9[[#This Row],[PID]], products[PID], 0))</f>
        <v>8.2200000000000006</v>
      </c>
      <c r="P126" s="4">
        <f>shipments9[[#This Row],[Boxes]]*shipments9[[#This Row],[Cost Per Box]]</f>
        <v>3740.1000000000004</v>
      </c>
      <c r="Q126" s="4">
        <f>shipments9[[#This Row],[Amount]] -shipments9[[#This Row],[total cost]]</f>
        <v>2616.1499999999996</v>
      </c>
      <c r="R126" s="4" t="str">
        <f>IF(shipments9[[#This Row],[Gross Profit]]&lt;0,"Loss","Profit")</f>
        <v>Profit</v>
      </c>
      <c r="S126" s="9">
        <f>shipments9[[#This Row],[Gross Profit]]/shipments9[[#This Row],[Amount]]</f>
        <v>0.41158702064896752</v>
      </c>
      <c r="T126" s="11">
        <f>shipments9[[#This Row],[Amount]]/shipments9[[#This Row],[Boxes]]</f>
        <v>13.969780219780219</v>
      </c>
    </row>
    <row r="127" spans="1:20" hidden="1" x14ac:dyDescent="0.25">
      <c r="A127" t="s">
        <v>333</v>
      </c>
      <c r="B127" t="s">
        <v>111</v>
      </c>
      <c r="C127" t="s">
        <v>141</v>
      </c>
      <c r="D127" t="s">
        <v>31</v>
      </c>
      <c r="E127" s="1">
        <v>45468</v>
      </c>
      <c r="F127" s="1" t="str">
        <f>TEXT(shipments9[[#This Row],[Shipdate]],"ddd")</f>
        <v>Tue</v>
      </c>
      <c r="G127" s="1" t="str">
        <f>IF(OR(shipments9[[#This Row],[Day Name]]="Sat",shipments9[[#This Row],[Day Name]]="Sun"),"Weekend","Weekday")</f>
        <v>Weekday</v>
      </c>
      <c r="H127">
        <v>1469.25</v>
      </c>
      <c r="I127">
        <v>105</v>
      </c>
      <c r="J127" t="s">
        <v>172</v>
      </c>
      <c r="K127" t="s">
        <v>8155</v>
      </c>
      <c r="L127" t="s">
        <v>8154</v>
      </c>
      <c r="M127">
        <v>6</v>
      </c>
      <c r="N127" t="s">
        <v>8159</v>
      </c>
      <c r="O127" s="4">
        <f>INDEX(products[Cost_per_box], MATCH(shipments9[[#This Row],[PID]], products[PID], 0))</f>
        <v>8.2200000000000006</v>
      </c>
      <c r="P127" s="4">
        <f>shipments9[[#This Row],[Boxes]]*shipments9[[#This Row],[Cost Per Box]]</f>
        <v>863.1</v>
      </c>
      <c r="Q127" s="4">
        <f>shipments9[[#This Row],[Amount]] -shipments9[[#This Row],[total cost]]</f>
        <v>606.15</v>
      </c>
      <c r="R127" s="4" t="str">
        <f>IF(shipments9[[#This Row],[Gross Profit]]&lt;0,"Loss","Profit")</f>
        <v>Profit</v>
      </c>
      <c r="S127" s="9">
        <f>shipments9[[#This Row],[Gross Profit]]/shipments9[[#This Row],[Amount]]</f>
        <v>0.41255742725880551</v>
      </c>
      <c r="T127" s="11">
        <f>shipments9[[#This Row],[Amount]]/shipments9[[#This Row],[Boxes]]</f>
        <v>13.992857142857142</v>
      </c>
    </row>
    <row r="128" spans="1:20" hidden="1" x14ac:dyDescent="0.25">
      <c r="A128" t="s">
        <v>334</v>
      </c>
      <c r="B128" t="s">
        <v>114</v>
      </c>
      <c r="C128" t="s">
        <v>141</v>
      </c>
      <c r="D128" t="s">
        <v>31</v>
      </c>
      <c r="E128" s="1">
        <v>45106</v>
      </c>
      <c r="F128" s="1" t="str">
        <f>TEXT(shipments9[[#This Row],[Shipdate]],"ddd")</f>
        <v>Thu</v>
      </c>
      <c r="G128" s="1" t="str">
        <f>IF(OR(shipments9[[#This Row],[Day Name]]="Sat",shipments9[[#This Row],[Day Name]]="Sun"),"Weekend","Weekday")</f>
        <v>Weekday</v>
      </c>
      <c r="H128">
        <v>3971.25</v>
      </c>
      <c r="I128">
        <v>265</v>
      </c>
      <c r="J128" t="s">
        <v>172</v>
      </c>
      <c r="K128" t="s">
        <v>8151</v>
      </c>
      <c r="L128" t="s">
        <v>8154</v>
      </c>
      <c r="M128">
        <v>6</v>
      </c>
      <c r="N128" t="s">
        <v>8159</v>
      </c>
      <c r="O128" s="4">
        <f>INDEX(products[Cost_per_box], MATCH(shipments9[[#This Row],[PID]], products[PID], 0))</f>
        <v>8.2200000000000006</v>
      </c>
      <c r="P128" s="4">
        <f>shipments9[[#This Row],[Boxes]]*shipments9[[#This Row],[Cost Per Box]]</f>
        <v>2178.3000000000002</v>
      </c>
      <c r="Q128" s="4">
        <f>shipments9[[#This Row],[Amount]] -shipments9[[#This Row],[total cost]]</f>
        <v>1792.9499999999998</v>
      </c>
      <c r="R128" s="4" t="str">
        <f>IF(shipments9[[#This Row],[Gross Profit]]&lt;0,"Loss","Profit")</f>
        <v>Profit</v>
      </c>
      <c r="S128" s="9">
        <f>shipments9[[#This Row],[Gross Profit]]/shipments9[[#This Row],[Amount]]</f>
        <v>0.45148253068932953</v>
      </c>
      <c r="T128" s="11">
        <f>shipments9[[#This Row],[Amount]]/shipments9[[#This Row],[Boxes]]</f>
        <v>14.985849056603774</v>
      </c>
    </row>
    <row r="129" spans="1:20" hidden="1" x14ac:dyDescent="0.25">
      <c r="A129" t="s">
        <v>335</v>
      </c>
      <c r="B129" t="s">
        <v>102</v>
      </c>
      <c r="C129" t="s">
        <v>141</v>
      </c>
      <c r="D129" t="s">
        <v>31</v>
      </c>
      <c r="E129" s="1">
        <v>45184</v>
      </c>
      <c r="F129" s="1" t="str">
        <f>TEXT(shipments9[[#This Row],[Shipdate]],"ddd")</f>
        <v>Fri</v>
      </c>
      <c r="G129" s="1" t="str">
        <f>IF(OR(shipments9[[#This Row],[Day Name]]="Sat",shipments9[[#This Row],[Day Name]]="Sun"),"Weekend","Weekday")</f>
        <v>Weekday</v>
      </c>
      <c r="H129">
        <v>420.75</v>
      </c>
      <c r="I129">
        <v>29</v>
      </c>
      <c r="J129" t="s">
        <v>172</v>
      </c>
      <c r="K129" t="s">
        <v>8151</v>
      </c>
      <c r="L129" t="s">
        <v>8160</v>
      </c>
      <c r="M129">
        <v>9</v>
      </c>
      <c r="N129" t="s">
        <v>8167</v>
      </c>
      <c r="O129" s="4">
        <f>INDEX(products[Cost_per_box], MATCH(shipments9[[#This Row],[PID]], products[PID], 0))</f>
        <v>8.2200000000000006</v>
      </c>
      <c r="P129" s="4">
        <f>shipments9[[#This Row],[Boxes]]*shipments9[[#This Row],[Cost Per Box]]</f>
        <v>238.38000000000002</v>
      </c>
      <c r="Q129" s="4">
        <f>shipments9[[#This Row],[Amount]] -shipments9[[#This Row],[total cost]]</f>
        <v>182.36999999999998</v>
      </c>
      <c r="R129" s="4" t="str">
        <f>IF(shipments9[[#This Row],[Gross Profit]]&lt;0,"Loss","Profit")</f>
        <v>Profit</v>
      </c>
      <c r="S129" s="9">
        <f>shipments9[[#This Row],[Gross Profit]]/shipments9[[#This Row],[Amount]]</f>
        <v>0.433440285204991</v>
      </c>
      <c r="T129" s="11">
        <f>shipments9[[#This Row],[Amount]]/shipments9[[#This Row],[Boxes]]</f>
        <v>14.508620689655173</v>
      </c>
    </row>
    <row r="130" spans="1:20" hidden="1" x14ac:dyDescent="0.25">
      <c r="A130" t="s">
        <v>336</v>
      </c>
      <c r="B130" t="s">
        <v>102</v>
      </c>
      <c r="C130" t="s">
        <v>141</v>
      </c>
      <c r="D130" t="s">
        <v>31</v>
      </c>
      <c r="E130" s="1">
        <v>45202</v>
      </c>
      <c r="F130" s="1" t="str">
        <f>TEXT(shipments9[[#This Row],[Shipdate]],"ddd")</f>
        <v>Tue</v>
      </c>
      <c r="G130" s="1" t="str">
        <f>IF(OR(shipments9[[#This Row],[Day Name]]="Sat",shipments9[[#This Row],[Day Name]]="Sun"),"Weekend","Weekday")</f>
        <v>Weekday</v>
      </c>
      <c r="H130">
        <v>5460.75</v>
      </c>
      <c r="I130">
        <v>421</v>
      </c>
      <c r="J130" t="s">
        <v>172</v>
      </c>
      <c r="K130" t="s">
        <v>8151</v>
      </c>
      <c r="L130" t="s">
        <v>8152</v>
      </c>
      <c r="M130">
        <v>10</v>
      </c>
      <c r="N130" t="s">
        <v>8153</v>
      </c>
      <c r="O130" s="4">
        <f>INDEX(products[Cost_per_box], MATCH(shipments9[[#This Row],[PID]], products[PID], 0))</f>
        <v>8.2200000000000006</v>
      </c>
      <c r="P130" s="4">
        <f>shipments9[[#This Row],[Boxes]]*shipments9[[#This Row],[Cost Per Box]]</f>
        <v>3460.6200000000003</v>
      </c>
      <c r="Q130" s="4">
        <f>shipments9[[#This Row],[Amount]] -shipments9[[#This Row],[total cost]]</f>
        <v>2000.1299999999997</v>
      </c>
      <c r="R130" s="4" t="str">
        <f>IF(shipments9[[#This Row],[Gross Profit]]&lt;0,"Loss","Profit")</f>
        <v>Profit</v>
      </c>
      <c r="S130" s="9">
        <f>shipments9[[#This Row],[Gross Profit]]/shipments9[[#This Row],[Amount]]</f>
        <v>0.36627386348029112</v>
      </c>
      <c r="T130" s="11">
        <f>shipments9[[#This Row],[Amount]]/shipments9[[#This Row],[Boxes]]</f>
        <v>12.970902612826603</v>
      </c>
    </row>
    <row r="131" spans="1:20" hidden="1" x14ac:dyDescent="0.25">
      <c r="A131" t="s">
        <v>337</v>
      </c>
      <c r="B131" t="s">
        <v>102</v>
      </c>
      <c r="C131" t="s">
        <v>141</v>
      </c>
      <c r="D131" t="s">
        <v>31</v>
      </c>
      <c r="E131" s="1">
        <v>45376</v>
      </c>
      <c r="F131" s="1" t="str">
        <f>TEXT(shipments9[[#This Row],[Shipdate]],"ddd")</f>
        <v>Mon</v>
      </c>
      <c r="G131" s="1" t="str">
        <f>IF(OR(shipments9[[#This Row],[Day Name]]="Sat",shipments9[[#This Row],[Day Name]]="Sun"),"Weekend","Weekday")</f>
        <v>Weekday</v>
      </c>
      <c r="H131">
        <v>3888</v>
      </c>
      <c r="I131">
        <v>260</v>
      </c>
      <c r="J131" t="s">
        <v>172</v>
      </c>
      <c r="K131" t="s">
        <v>8155</v>
      </c>
      <c r="L131" t="s">
        <v>8156</v>
      </c>
      <c r="M131">
        <v>3</v>
      </c>
      <c r="N131" t="s">
        <v>8164</v>
      </c>
      <c r="O131" s="4">
        <f>INDEX(products[Cost_per_box], MATCH(shipments9[[#This Row],[PID]], products[PID], 0))</f>
        <v>8.2200000000000006</v>
      </c>
      <c r="P131" s="4">
        <f>shipments9[[#This Row],[Boxes]]*shipments9[[#This Row],[Cost Per Box]]</f>
        <v>2137.2000000000003</v>
      </c>
      <c r="Q131" s="4">
        <f>shipments9[[#This Row],[Amount]] -shipments9[[#This Row],[total cost]]</f>
        <v>1750.7999999999997</v>
      </c>
      <c r="R131" s="4" t="str">
        <f>IF(shipments9[[#This Row],[Gross Profit]]&lt;0,"Loss","Profit")</f>
        <v>Profit</v>
      </c>
      <c r="S131" s="9">
        <f>shipments9[[#This Row],[Gross Profit]]/shipments9[[#This Row],[Amount]]</f>
        <v>0.45030864197530857</v>
      </c>
      <c r="T131" s="11">
        <f>shipments9[[#This Row],[Amount]]/shipments9[[#This Row],[Boxes]]</f>
        <v>14.953846153846154</v>
      </c>
    </row>
    <row r="132" spans="1:20" hidden="1" x14ac:dyDescent="0.25">
      <c r="A132" t="s">
        <v>338</v>
      </c>
      <c r="B132" t="s">
        <v>102</v>
      </c>
      <c r="C132" t="s">
        <v>141</v>
      </c>
      <c r="D132" t="s">
        <v>31</v>
      </c>
      <c r="E132" s="1">
        <v>45418</v>
      </c>
      <c r="F132" s="1" t="str">
        <f>TEXT(shipments9[[#This Row],[Shipdate]],"ddd")</f>
        <v>Mon</v>
      </c>
      <c r="G132" s="1" t="str">
        <f>IF(OR(shipments9[[#This Row],[Day Name]]="Sat",shipments9[[#This Row],[Day Name]]="Sun"),"Weekend","Weekday")</f>
        <v>Weekday</v>
      </c>
      <c r="H132">
        <v>8871.75</v>
      </c>
      <c r="I132">
        <v>683</v>
      </c>
      <c r="J132" t="s">
        <v>172</v>
      </c>
      <c r="K132" t="s">
        <v>8155</v>
      </c>
      <c r="L132" t="s">
        <v>8154</v>
      </c>
      <c r="M132">
        <v>5</v>
      </c>
      <c r="N132" t="s">
        <v>201</v>
      </c>
      <c r="O132" s="4">
        <f>INDEX(products[Cost_per_box], MATCH(shipments9[[#This Row],[PID]], products[PID], 0))</f>
        <v>8.2200000000000006</v>
      </c>
      <c r="P132" s="4">
        <f>shipments9[[#This Row],[Boxes]]*shipments9[[#This Row],[Cost Per Box]]</f>
        <v>5614.26</v>
      </c>
      <c r="Q132" s="4">
        <f>shipments9[[#This Row],[Amount]] -shipments9[[#This Row],[total cost]]</f>
        <v>3257.49</v>
      </c>
      <c r="R132" s="4" t="str">
        <f>IF(shipments9[[#This Row],[Gross Profit]]&lt;0,"Loss","Profit")</f>
        <v>Profit</v>
      </c>
      <c r="S132" s="9">
        <f>shipments9[[#This Row],[Gross Profit]]/shipments9[[#This Row],[Amount]]</f>
        <v>0.36717558542564882</v>
      </c>
      <c r="T132" s="11">
        <f>shipments9[[#This Row],[Amount]]/shipments9[[#This Row],[Boxes]]</f>
        <v>12.989385065885799</v>
      </c>
    </row>
    <row r="133" spans="1:20" hidden="1" x14ac:dyDescent="0.25">
      <c r="A133" t="s">
        <v>339</v>
      </c>
      <c r="B133" t="s">
        <v>102</v>
      </c>
      <c r="C133" t="s">
        <v>141</v>
      </c>
      <c r="D133" t="s">
        <v>31</v>
      </c>
      <c r="E133" s="1">
        <v>45434</v>
      </c>
      <c r="F133" s="1" t="str">
        <f>TEXT(shipments9[[#This Row],[Shipdate]],"ddd")</f>
        <v>Wed</v>
      </c>
      <c r="G133" s="1" t="str">
        <f>IF(OR(shipments9[[#This Row],[Day Name]]="Sat",shipments9[[#This Row],[Day Name]]="Sun"),"Weekend","Weekday")</f>
        <v>Weekday</v>
      </c>
      <c r="H133">
        <v>3377.25</v>
      </c>
      <c r="I133">
        <v>242</v>
      </c>
      <c r="J133" t="s">
        <v>172</v>
      </c>
      <c r="K133" t="s">
        <v>8155</v>
      </c>
      <c r="L133" t="s">
        <v>8154</v>
      </c>
      <c r="M133">
        <v>5</v>
      </c>
      <c r="N133" t="s">
        <v>201</v>
      </c>
      <c r="O133" s="4">
        <f>INDEX(products[Cost_per_box], MATCH(shipments9[[#This Row],[PID]], products[PID], 0))</f>
        <v>8.2200000000000006</v>
      </c>
      <c r="P133" s="4">
        <f>shipments9[[#This Row],[Boxes]]*shipments9[[#This Row],[Cost Per Box]]</f>
        <v>1989.2400000000002</v>
      </c>
      <c r="Q133" s="4">
        <f>shipments9[[#This Row],[Amount]] -shipments9[[#This Row],[total cost]]</f>
        <v>1388.0099999999998</v>
      </c>
      <c r="R133" s="4" t="str">
        <f>IF(shipments9[[#This Row],[Gross Profit]]&lt;0,"Loss","Profit")</f>
        <v>Profit</v>
      </c>
      <c r="S133" s="9">
        <f>shipments9[[#This Row],[Gross Profit]]/shipments9[[#This Row],[Amount]]</f>
        <v>0.41098823006884294</v>
      </c>
      <c r="T133" s="11">
        <f>shipments9[[#This Row],[Amount]]/shipments9[[#This Row],[Boxes]]</f>
        <v>13.955578512396695</v>
      </c>
    </row>
    <row r="134" spans="1:20" hidden="1" x14ac:dyDescent="0.25">
      <c r="A134" t="s">
        <v>179</v>
      </c>
      <c r="B134" t="s">
        <v>39</v>
      </c>
      <c r="C134" t="s">
        <v>128</v>
      </c>
      <c r="D134" t="s">
        <v>31</v>
      </c>
      <c r="E134" s="1">
        <v>45239</v>
      </c>
      <c r="F134" s="1" t="str">
        <f>TEXT(shipments9[[#This Row],[Shipdate]],"ddd")</f>
        <v>Thu</v>
      </c>
      <c r="G134" s="1" t="str">
        <f>IF(OR(shipments9[[#This Row],[Day Name]]="Sat",shipments9[[#This Row],[Day Name]]="Sun"),"Weekend","Weekday")</f>
        <v>Weekday</v>
      </c>
      <c r="H134">
        <v>1050.75</v>
      </c>
      <c r="I134">
        <v>151</v>
      </c>
      <c r="J134" t="s">
        <v>172</v>
      </c>
      <c r="K134" t="s">
        <v>8151</v>
      </c>
      <c r="L134" t="s">
        <v>8152</v>
      </c>
      <c r="M134">
        <v>11</v>
      </c>
      <c r="N134" t="s">
        <v>8165</v>
      </c>
      <c r="O134" s="4">
        <f>INDEX(products[Cost_per_box], MATCH(shipments9[[#This Row],[PID]], products[PID], 0))</f>
        <v>3.85</v>
      </c>
      <c r="P134" s="4">
        <f>shipments9[[#This Row],[Boxes]]*shipments9[[#This Row],[Cost Per Box]]</f>
        <v>581.35</v>
      </c>
      <c r="Q134" s="4">
        <f>shipments9[[#This Row],[Amount]] -shipments9[[#This Row],[total cost]]</f>
        <v>469.4</v>
      </c>
      <c r="R134" s="4" t="str">
        <f>IF(shipments9[[#This Row],[Gross Profit]]&lt;0,"Loss","Profit")</f>
        <v>Profit</v>
      </c>
      <c r="S134" s="9">
        <f>shipments9[[#This Row],[Gross Profit]]/shipments9[[#This Row],[Amount]]</f>
        <v>0.44672852724244583</v>
      </c>
      <c r="T134" s="11">
        <f>shipments9[[#This Row],[Amount]]/shipments9[[#This Row],[Boxes]]</f>
        <v>6.9586092715231791</v>
      </c>
    </row>
    <row r="135" spans="1:20" hidden="1" x14ac:dyDescent="0.25">
      <c r="A135" t="s">
        <v>181</v>
      </c>
      <c r="B135" t="s">
        <v>39</v>
      </c>
      <c r="C135" t="s">
        <v>128</v>
      </c>
      <c r="D135" t="s">
        <v>31</v>
      </c>
      <c r="E135" s="1">
        <v>45166</v>
      </c>
      <c r="F135" s="1" t="str">
        <f>TEXT(shipments9[[#This Row],[Shipdate]],"ddd")</f>
        <v>Mon</v>
      </c>
      <c r="G135" s="1" t="str">
        <f>IF(OR(shipments9[[#This Row],[Day Name]]="Sat",shipments9[[#This Row],[Day Name]]="Sun"),"Weekend","Weekday")</f>
        <v>Weekday</v>
      </c>
      <c r="H135">
        <v>2670.75</v>
      </c>
      <c r="I135">
        <v>535</v>
      </c>
      <c r="J135" t="s">
        <v>172</v>
      </c>
      <c r="K135" t="s">
        <v>8151</v>
      </c>
      <c r="L135" t="s">
        <v>8160</v>
      </c>
      <c r="M135">
        <v>8</v>
      </c>
      <c r="N135" t="s">
        <v>8162</v>
      </c>
      <c r="O135" s="4">
        <f>INDEX(products[Cost_per_box], MATCH(shipments9[[#This Row],[PID]], products[PID], 0))</f>
        <v>3.85</v>
      </c>
      <c r="P135" s="4">
        <f>shipments9[[#This Row],[Boxes]]*shipments9[[#This Row],[Cost Per Box]]</f>
        <v>2059.75</v>
      </c>
      <c r="Q135" s="4">
        <f>shipments9[[#This Row],[Amount]] -shipments9[[#This Row],[total cost]]</f>
        <v>611</v>
      </c>
      <c r="R135" s="4" t="str">
        <f>IF(shipments9[[#This Row],[Gross Profit]]&lt;0,"Loss","Profit")</f>
        <v>Profit</v>
      </c>
      <c r="S135" s="9">
        <f>shipments9[[#This Row],[Gross Profit]]/shipments9[[#This Row],[Amount]]</f>
        <v>0.22877468875783954</v>
      </c>
      <c r="T135" s="11">
        <f>shipments9[[#This Row],[Amount]]/shipments9[[#This Row],[Boxes]]</f>
        <v>4.9920560747663547</v>
      </c>
    </row>
    <row r="136" spans="1:20" hidden="1" x14ac:dyDescent="0.25">
      <c r="A136" t="s">
        <v>183</v>
      </c>
      <c r="B136" t="s">
        <v>39</v>
      </c>
      <c r="C136" t="s">
        <v>128</v>
      </c>
      <c r="D136" t="s">
        <v>31</v>
      </c>
      <c r="E136" s="1">
        <v>45077</v>
      </c>
      <c r="F136" s="1" t="str">
        <f>TEXT(shipments9[[#This Row],[Shipdate]],"ddd")</f>
        <v>Wed</v>
      </c>
      <c r="G136" s="1" t="str">
        <f>IF(OR(shipments9[[#This Row],[Day Name]]="Sat",shipments9[[#This Row],[Day Name]]="Sun"),"Weekend","Weekday")</f>
        <v>Weekday</v>
      </c>
      <c r="H136">
        <v>5611.5</v>
      </c>
      <c r="I136">
        <v>802</v>
      </c>
      <c r="J136" t="s">
        <v>172</v>
      </c>
      <c r="K136" t="s">
        <v>8151</v>
      </c>
      <c r="L136" t="s">
        <v>8154</v>
      </c>
      <c r="M136">
        <v>5</v>
      </c>
      <c r="N136" t="s">
        <v>201</v>
      </c>
      <c r="O136" s="4">
        <f>INDEX(products[Cost_per_box], MATCH(shipments9[[#This Row],[PID]], products[PID], 0))</f>
        <v>3.85</v>
      </c>
      <c r="P136" s="4">
        <f>shipments9[[#This Row],[Boxes]]*shipments9[[#This Row],[Cost Per Box]]</f>
        <v>3087.7000000000003</v>
      </c>
      <c r="Q136" s="4">
        <f>shipments9[[#This Row],[Amount]] -shipments9[[#This Row],[total cost]]</f>
        <v>2523.7999999999997</v>
      </c>
      <c r="R136" s="4" t="str">
        <f>IF(shipments9[[#This Row],[Gross Profit]]&lt;0,"Loss","Profit")</f>
        <v>Profit</v>
      </c>
      <c r="S136" s="9">
        <f>shipments9[[#This Row],[Gross Profit]]/shipments9[[#This Row],[Amount]]</f>
        <v>0.44975496747750149</v>
      </c>
      <c r="T136" s="11">
        <f>shipments9[[#This Row],[Amount]]/shipments9[[#This Row],[Boxes]]</f>
        <v>6.9968827930174564</v>
      </c>
    </row>
    <row r="137" spans="1:20" hidden="1" x14ac:dyDescent="0.25">
      <c r="A137" t="s">
        <v>186</v>
      </c>
      <c r="B137" t="s">
        <v>39</v>
      </c>
      <c r="C137" t="s">
        <v>128</v>
      </c>
      <c r="D137" t="s">
        <v>31</v>
      </c>
      <c r="E137" s="1">
        <v>45153</v>
      </c>
      <c r="F137" s="1" t="str">
        <f>TEXT(shipments9[[#This Row],[Shipdate]],"ddd")</f>
        <v>Tue</v>
      </c>
      <c r="G137" s="1" t="str">
        <f>IF(OR(shipments9[[#This Row],[Day Name]]="Sat",shipments9[[#This Row],[Day Name]]="Sun"),"Weekend","Weekday")</f>
        <v>Weekday</v>
      </c>
      <c r="H137">
        <v>171</v>
      </c>
      <c r="I137">
        <v>29</v>
      </c>
      <c r="J137" t="s">
        <v>172</v>
      </c>
      <c r="K137" t="s">
        <v>8151</v>
      </c>
      <c r="L137" t="s">
        <v>8160</v>
      </c>
      <c r="M137">
        <v>8</v>
      </c>
      <c r="N137" t="s">
        <v>8162</v>
      </c>
      <c r="O137" s="4">
        <f>INDEX(products[Cost_per_box], MATCH(shipments9[[#This Row],[PID]], products[PID], 0))</f>
        <v>3.85</v>
      </c>
      <c r="P137" s="4">
        <f>shipments9[[#This Row],[Boxes]]*shipments9[[#This Row],[Cost Per Box]]</f>
        <v>111.65</v>
      </c>
      <c r="Q137" s="4">
        <f>shipments9[[#This Row],[Amount]] -shipments9[[#This Row],[total cost]]</f>
        <v>59.349999999999994</v>
      </c>
      <c r="R137" s="4" t="str">
        <f>IF(shipments9[[#This Row],[Gross Profit]]&lt;0,"Loss","Profit")</f>
        <v>Profit</v>
      </c>
      <c r="S137" s="9">
        <f>shipments9[[#This Row],[Gross Profit]]/shipments9[[#This Row],[Amount]]</f>
        <v>0.34707602339181282</v>
      </c>
      <c r="T137" s="11">
        <f>shipments9[[#This Row],[Amount]]/shipments9[[#This Row],[Boxes]]</f>
        <v>5.8965517241379306</v>
      </c>
    </row>
    <row r="138" spans="1:20" hidden="1" x14ac:dyDescent="0.25">
      <c r="A138" t="s">
        <v>340</v>
      </c>
      <c r="B138" t="s">
        <v>39</v>
      </c>
      <c r="C138" t="s">
        <v>128</v>
      </c>
      <c r="D138" t="s">
        <v>31</v>
      </c>
      <c r="E138" s="1">
        <v>45348</v>
      </c>
      <c r="F138" s="1" t="str">
        <f>TEXT(shipments9[[#This Row],[Shipdate]],"ddd")</f>
        <v>Mon</v>
      </c>
      <c r="G138" s="1" t="str">
        <f>IF(OR(shipments9[[#This Row],[Day Name]]="Sat",shipments9[[#This Row],[Day Name]]="Sun"),"Weekend","Weekday")</f>
        <v>Weekday</v>
      </c>
      <c r="H138">
        <v>4761</v>
      </c>
      <c r="I138">
        <v>596</v>
      </c>
      <c r="J138" t="s">
        <v>172</v>
      </c>
      <c r="K138" t="s">
        <v>8155</v>
      </c>
      <c r="L138" t="s">
        <v>8156</v>
      </c>
      <c r="M138">
        <v>2</v>
      </c>
      <c r="N138" t="s">
        <v>8157</v>
      </c>
      <c r="O138" s="4">
        <f>INDEX(products[Cost_per_box], MATCH(shipments9[[#This Row],[PID]], products[PID], 0))</f>
        <v>3.85</v>
      </c>
      <c r="P138" s="4">
        <f>shipments9[[#This Row],[Boxes]]*shipments9[[#This Row],[Cost Per Box]]</f>
        <v>2294.6</v>
      </c>
      <c r="Q138" s="4">
        <f>shipments9[[#This Row],[Amount]] -shipments9[[#This Row],[total cost]]</f>
        <v>2466.4</v>
      </c>
      <c r="R138" s="4" t="str">
        <f>IF(shipments9[[#This Row],[Gross Profit]]&lt;0,"Loss","Profit")</f>
        <v>Profit</v>
      </c>
      <c r="S138" s="9">
        <f>shipments9[[#This Row],[Gross Profit]]/shipments9[[#This Row],[Amount]]</f>
        <v>0.51804242806133172</v>
      </c>
      <c r="T138" s="11">
        <f>shipments9[[#This Row],[Amount]]/shipments9[[#This Row],[Boxes]]</f>
        <v>7.9882550335570466</v>
      </c>
    </row>
    <row r="139" spans="1:20" hidden="1" x14ac:dyDescent="0.25">
      <c r="A139" t="s">
        <v>341</v>
      </c>
      <c r="B139" t="s">
        <v>39</v>
      </c>
      <c r="C139" t="s">
        <v>128</v>
      </c>
      <c r="D139" t="s">
        <v>31</v>
      </c>
      <c r="E139" s="1">
        <v>45205</v>
      </c>
      <c r="F139" s="1" t="str">
        <f>TEXT(shipments9[[#This Row],[Shipdate]],"ddd")</f>
        <v>Fri</v>
      </c>
      <c r="G139" s="1" t="str">
        <f>IF(OR(shipments9[[#This Row],[Day Name]]="Sat",shipments9[[#This Row],[Day Name]]="Sun"),"Weekend","Weekday")</f>
        <v>Weekday</v>
      </c>
      <c r="H139">
        <v>6248.25</v>
      </c>
      <c r="I139">
        <v>782</v>
      </c>
      <c r="J139" t="s">
        <v>172</v>
      </c>
      <c r="K139" t="s">
        <v>8151</v>
      </c>
      <c r="L139" t="s">
        <v>8152</v>
      </c>
      <c r="M139">
        <v>10</v>
      </c>
      <c r="N139" t="s">
        <v>8153</v>
      </c>
      <c r="O139" s="4">
        <f>INDEX(products[Cost_per_box], MATCH(shipments9[[#This Row],[PID]], products[PID], 0))</f>
        <v>3.85</v>
      </c>
      <c r="P139" s="4">
        <f>shipments9[[#This Row],[Boxes]]*shipments9[[#This Row],[Cost Per Box]]</f>
        <v>3010.7000000000003</v>
      </c>
      <c r="Q139" s="4">
        <f>shipments9[[#This Row],[Amount]] -shipments9[[#This Row],[total cost]]</f>
        <v>3237.5499999999997</v>
      </c>
      <c r="R139" s="4" t="str">
        <f>IF(shipments9[[#This Row],[Gross Profit]]&lt;0,"Loss","Profit")</f>
        <v>Profit</v>
      </c>
      <c r="S139" s="9">
        <f>shipments9[[#This Row],[Gross Profit]]/shipments9[[#This Row],[Amount]]</f>
        <v>0.51815308286320161</v>
      </c>
      <c r="T139" s="11">
        <f>shipments9[[#This Row],[Amount]]/shipments9[[#This Row],[Boxes]]</f>
        <v>7.9900895140664963</v>
      </c>
    </row>
    <row r="140" spans="1:20" hidden="1" x14ac:dyDescent="0.25">
      <c r="A140" t="s">
        <v>342</v>
      </c>
      <c r="B140" t="s">
        <v>39</v>
      </c>
      <c r="C140" t="s">
        <v>128</v>
      </c>
      <c r="D140" t="s">
        <v>31</v>
      </c>
      <c r="E140" s="1">
        <v>45265</v>
      </c>
      <c r="F140" s="1" t="str">
        <f>TEXT(shipments9[[#This Row],[Shipdate]],"ddd")</f>
        <v>Tue</v>
      </c>
      <c r="G140" s="1" t="str">
        <f>IF(OR(shipments9[[#This Row],[Day Name]]="Sat",shipments9[[#This Row],[Day Name]]="Sun"),"Weekend","Weekday")</f>
        <v>Weekday</v>
      </c>
      <c r="H140">
        <v>6864.75</v>
      </c>
      <c r="I140">
        <v>763</v>
      </c>
      <c r="J140" t="s">
        <v>172</v>
      </c>
      <c r="K140" t="s">
        <v>8151</v>
      </c>
      <c r="L140" t="s">
        <v>8152</v>
      </c>
      <c r="M140">
        <v>12</v>
      </c>
      <c r="N140" t="s">
        <v>8166</v>
      </c>
      <c r="O140" s="4">
        <f>INDEX(products[Cost_per_box], MATCH(shipments9[[#This Row],[PID]], products[PID], 0))</f>
        <v>3.85</v>
      </c>
      <c r="P140" s="4">
        <f>shipments9[[#This Row],[Boxes]]*shipments9[[#This Row],[Cost Per Box]]</f>
        <v>2937.55</v>
      </c>
      <c r="Q140" s="4">
        <f>shipments9[[#This Row],[Amount]] -shipments9[[#This Row],[total cost]]</f>
        <v>3927.2</v>
      </c>
      <c r="R140" s="4" t="str">
        <f>IF(shipments9[[#This Row],[Gross Profit]]&lt;0,"Loss","Profit")</f>
        <v>Profit</v>
      </c>
      <c r="S140" s="9">
        <f>shipments9[[#This Row],[Gross Profit]]/shipments9[[#This Row],[Amount]]</f>
        <v>0.57208201318329144</v>
      </c>
      <c r="T140" s="11">
        <f>shipments9[[#This Row],[Amount]]/shipments9[[#This Row],[Boxes]]</f>
        <v>8.9970511140235914</v>
      </c>
    </row>
    <row r="141" spans="1:20" hidden="1" x14ac:dyDescent="0.25">
      <c r="A141" t="s">
        <v>343</v>
      </c>
      <c r="B141" t="s">
        <v>39</v>
      </c>
      <c r="C141" t="s">
        <v>128</v>
      </c>
      <c r="D141" t="s">
        <v>31</v>
      </c>
      <c r="E141" s="1">
        <v>45266</v>
      </c>
      <c r="F141" s="1" t="str">
        <f>TEXT(shipments9[[#This Row],[Shipdate]],"ddd")</f>
        <v>Wed</v>
      </c>
      <c r="G141" s="1" t="str">
        <f>IF(OR(shipments9[[#This Row],[Day Name]]="Sat",shipments9[[#This Row],[Day Name]]="Sun"),"Weekend","Weekday")</f>
        <v>Weekday</v>
      </c>
      <c r="H141">
        <v>13806</v>
      </c>
      <c r="I141">
        <v>2301</v>
      </c>
      <c r="J141" t="s">
        <v>172</v>
      </c>
      <c r="K141" t="s">
        <v>8151</v>
      </c>
      <c r="L141" t="s">
        <v>8152</v>
      </c>
      <c r="M141">
        <v>12</v>
      </c>
      <c r="N141" t="s">
        <v>8166</v>
      </c>
      <c r="O141" s="4">
        <f>INDEX(products[Cost_per_box], MATCH(shipments9[[#This Row],[PID]], products[PID], 0))</f>
        <v>3.85</v>
      </c>
      <c r="P141" s="4">
        <f>shipments9[[#This Row],[Boxes]]*shipments9[[#This Row],[Cost Per Box]]</f>
        <v>8858.85</v>
      </c>
      <c r="Q141" s="4">
        <f>shipments9[[#This Row],[Amount]] -shipments9[[#This Row],[total cost]]</f>
        <v>4947.1499999999996</v>
      </c>
      <c r="R141" s="4" t="str">
        <f>IF(shipments9[[#This Row],[Gross Profit]]&lt;0,"Loss","Profit")</f>
        <v>Profit</v>
      </c>
      <c r="S141" s="9">
        <f>shipments9[[#This Row],[Gross Profit]]/shipments9[[#This Row],[Amount]]</f>
        <v>0.35833333333333328</v>
      </c>
      <c r="T141" s="11">
        <f>shipments9[[#This Row],[Amount]]/shipments9[[#This Row],[Boxes]]</f>
        <v>6</v>
      </c>
    </row>
    <row r="142" spans="1:20" hidden="1" x14ac:dyDescent="0.25">
      <c r="A142" t="s">
        <v>344</v>
      </c>
      <c r="B142" t="s">
        <v>39</v>
      </c>
      <c r="C142" t="s">
        <v>128</v>
      </c>
      <c r="D142" t="s">
        <v>31</v>
      </c>
      <c r="E142" s="1">
        <v>45456</v>
      </c>
      <c r="F142" s="1" t="str">
        <f>TEXT(shipments9[[#This Row],[Shipdate]],"ddd")</f>
        <v>Thu</v>
      </c>
      <c r="G142" s="1" t="str">
        <f>IF(OR(shipments9[[#This Row],[Day Name]]="Sat",shipments9[[#This Row],[Day Name]]="Sun"),"Weekend","Weekday")</f>
        <v>Weekday</v>
      </c>
      <c r="H142">
        <v>1354.5</v>
      </c>
      <c r="I142">
        <v>151</v>
      </c>
      <c r="J142" t="s">
        <v>172</v>
      </c>
      <c r="K142" t="s">
        <v>8155</v>
      </c>
      <c r="L142" t="s">
        <v>8154</v>
      </c>
      <c r="M142">
        <v>6</v>
      </c>
      <c r="N142" t="s">
        <v>8159</v>
      </c>
      <c r="O142" s="4">
        <f>INDEX(products[Cost_per_box], MATCH(shipments9[[#This Row],[PID]], products[PID], 0))</f>
        <v>3.85</v>
      </c>
      <c r="P142" s="4">
        <f>shipments9[[#This Row],[Boxes]]*shipments9[[#This Row],[Cost Per Box]]</f>
        <v>581.35</v>
      </c>
      <c r="Q142" s="4">
        <f>shipments9[[#This Row],[Amount]] -shipments9[[#This Row],[total cost]]</f>
        <v>773.15</v>
      </c>
      <c r="R142" s="4" t="str">
        <f>IF(shipments9[[#This Row],[Gross Profit]]&lt;0,"Loss","Profit")</f>
        <v>Profit</v>
      </c>
      <c r="S142" s="9">
        <f>shipments9[[#This Row],[Gross Profit]]/shipments9[[#This Row],[Amount]]</f>
        <v>0.57080103359173129</v>
      </c>
      <c r="T142" s="11">
        <f>shipments9[[#This Row],[Amount]]/shipments9[[#This Row],[Boxes]]</f>
        <v>8.9701986754966896</v>
      </c>
    </row>
    <row r="143" spans="1:20" hidden="1" x14ac:dyDescent="0.25">
      <c r="A143" t="s">
        <v>345</v>
      </c>
      <c r="B143" t="s">
        <v>39</v>
      </c>
      <c r="C143" t="s">
        <v>128</v>
      </c>
      <c r="D143" t="s">
        <v>31</v>
      </c>
      <c r="E143" s="1">
        <v>45285</v>
      </c>
      <c r="F143" s="1" t="str">
        <f>TEXT(shipments9[[#This Row],[Shipdate]],"ddd")</f>
        <v>Mon</v>
      </c>
      <c r="G143" s="1" t="str">
        <f>IF(OR(shipments9[[#This Row],[Day Name]]="Sat",shipments9[[#This Row],[Day Name]]="Sun"),"Weekend","Weekday")</f>
        <v>Weekday</v>
      </c>
      <c r="H143">
        <v>2331</v>
      </c>
      <c r="I143">
        <v>467</v>
      </c>
      <c r="J143" t="s">
        <v>172</v>
      </c>
      <c r="K143" t="s">
        <v>8151</v>
      </c>
      <c r="L143" t="s">
        <v>8152</v>
      </c>
      <c r="M143">
        <v>12</v>
      </c>
      <c r="N143" t="s">
        <v>8166</v>
      </c>
      <c r="O143" s="4">
        <f>INDEX(products[Cost_per_box], MATCH(shipments9[[#This Row],[PID]], products[PID], 0))</f>
        <v>3.85</v>
      </c>
      <c r="P143" s="4">
        <f>shipments9[[#This Row],[Boxes]]*shipments9[[#This Row],[Cost Per Box]]</f>
        <v>1797.95</v>
      </c>
      <c r="Q143" s="4">
        <f>shipments9[[#This Row],[Amount]] -shipments9[[#This Row],[total cost]]</f>
        <v>533.04999999999995</v>
      </c>
      <c r="R143" s="4" t="str">
        <f>IF(shipments9[[#This Row],[Gross Profit]]&lt;0,"Loss","Profit")</f>
        <v>Profit</v>
      </c>
      <c r="S143" s="9">
        <f>shipments9[[#This Row],[Gross Profit]]/shipments9[[#This Row],[Amount]]</f>
        <v>0.22867867867867867</v>
      </c>
      <c r="T143" s="11">
        <f>shipments9[[#This Row],[Amount]]/shipments9[[#This Row],[Boxes]]</f>
        <v>4.9914346895074946</v>
      </c>
    </row>
    <row r="144" spans="1:20" hidden="1" x14ac:dyDescent="0.25">
      <c r="A144" t="s">
        <v>346</v>
      </c>
      <c r="B144" t="s">
        <v>39</v>
      </c>
      <c r="C144" t="s">
        <v>128</v>
      </c>
      <c r="D144" t="s">
        <v>31</v>
      </c>
      <c r="E144" s="1">
        <v>45110</v>
      </c>
      <c r="F144" s="1" t="str">
        <f>TEXT(shipments9[[#This Row],[Shipdate]],"ddd")</f>
        <v>Mon</v>
      </c>
      <c r="G144" s="1" t="str">
        <f>IF(OR(shipments9[[#This Row],[Day Name]]="Sat",shipments9[[#This Row],[Day Name]]="Sun"),"Weekend","Weekday")</f>
        <v>Weekday</v>
      </c>
      <c r="H144">
        <v>8228.25</v>
      </c>
      <c r="I144">
        <v>1176</v>
      </c>
      <c r="J144" t="s">
        <v>172</v>
      </c>
      <c r="K144" t="s">
        <v>8151</v>
      </c>
      <c r="L144" t="s">
        <v>8160</v>
      </c>
      <c r="M144">
        <v>7</v>
      </c>
      <c r="N144" t="s">
        <v>8161</v>
      </c>
      <c r="O144" s="4">
        <f>INDEX(products[Cost_per_box], MATCH(shipments9[[#This Row],[PID]], products[PID], 0))</f>
        <v>3.85</v>
      </c>
      <c r="P144" s="4">
        <f>shipments9[[#This Row],[Boxes]]*shipments9[[#This Row],[Cost Per Box]]</f>
        <v>4527.6000000000004</v>
      </c>
      <c r="Q144" s="4">
        <f>shipments9[[#This Row],[Amount]] -shipments9[[#This Row],[total cost]]</f>
        <v>3700.6499999999996</v>
      </c>
      <c r="R144" s="4" t="str">
        <f>IF(shipments9[[#This Row],[Gross Profit]]&lt;0,"Loss","Profit")</f>
        <v>Profit</v>
      </c>
      <c r="S144" s="9">
        <f>shipments9[[#This Row],[Gross Profit]]/shipments9[[#This Row],[Amount]]</f>
        <v>0.44974933916689447</v>
      </c>
      <c r="T144" s="11">
        <f>shipments9[[#This Row],[Amount]]/shipments9[[#This Row],[Boxes]]</f>
        <v>6.9968112244897958</v>
      </c>
    </row>
    <row r="145" spans="1:20" hidden="1" x14ac:dyDescent="0.25">
      <c r="A145" t="s">
        <v>347</v>
      </c>
      <c r="B145" t="s">
        <v>39</v>
      </c>
      <c r="C145" t="s">
        <v>128</v>
      </c>
      <c r="D145" t="s">
        <v>31</v>
      </c>
      <c r="E145" s="1">
        <v>45002</v>
      </c>
      <c r="F145" s="1" t="str">
        <f>TEXT(shipments9[[#This Row],[Shipdate]],"ddd")</f>
        <v>Fri</v>
      </c>
      <c r="G145" s="1" t="str">
        <f>IF(OR(shipments9[[#This Row],[Day Name]]="Sat",shipments9[[#This Row],[Day Name]]="Sun"),"Weekend","Weekday")</f>
        <v>Weekday</v>
      </c>
      <c r="H145">
        <v>4630.5</v>
      </c>
      <c r="I145">
        <v>927</v>
      </c>
      <c r="J145" t="s">
        <v>172</v>
      </c>
      <c r="K145" t="s">
        <v>8151</v>
      </c>
      <c r="L145" t="s">
        <v>8156</v>
      </c>
      <c r="M145">
        <v>3</v>
      </c>
      <c r="N145" t="s">
        <v>8164</v>
      </c>
      <c r="O145" s="4">
        <f>INDEX(products[Cost_per_box], MATCH(shipments9[[#This Row],[PID]], products[PID], 0))</f>
        <v>3.85</v>
      </c>
      <c r="P145" s="4">
        <f>shipments9[[#This Row],[Boxes]]*shipments9[[#This Row],[Cost Per Box]]</f>
        <v>3568.9500000000003</v>
      </c>
      <c r="Q145" s="4">
        <f>shipments9[[#This Row],[Amount]] -shipments9[[#This Row],[total cost]]</f>
        <v>1061.5499999999997</v>
      </c>
      <c r="R145" s="4" t="str">
        <f>IF(shipments9[[#This Row],[Gross Profit]]&lt;0,"Loss","Profit")</f>
        <v>Profit</v>
      </c>
      <c r="S145" s="9">
        <f>shipments9[[#This Row],[Gross Profit]]/shipments9[[#This Row],[Amount]]</f>
        <v>0.22925170068027206</v>
      </c>
      <c r="T145" s="11">
        <f>shipments9[[#This Row],[Amount]]/shipments9[[#This Row],[Boxes]]</f>
        <v>4.9951456310679614</v>
      </c>
    </row>
    <row r="146" spans="1:20" hidden="1" x14ac:dyDescent="0.25">
      <c r="A146" t="s">
        <v>348</v>
      </c>
      <c r="B146" t="s">
        <v>39</v>
      </c>
      <c r="C146" t="s">
        <v>128</v>
      </c>
      <c r="D146" t="s">
        <v>31</v>
      </c>
      <c r="E146" s="1">
        <v>44967</v>
      </c>
      <c r="F146" s="1" t="str">
        <f>TEXT(shipments9[[#This Row],[Shipdate]],"ddd")</f>
        <v>Fri</v>
      </c>
      <c r="G146" s="1" t="str">
        <f>IF(OR(shipments9[[#This Row],[Day Name]]="Sat",shipments9[[#This Row],[Day Name]]="Sun"),"Weekend","Weekday")</f>
        <v>Weekday</v>
      </c>
      <c r="H146">
        <v>5339.25</v>
      </c>
      <c r="I146">
        <v>890</v>
      </c>
      <c r="J146" t="s">
        <v>172</v>
      </c>
      <c r="K146" t="s">
        <v>8151</v>
      </c>
      <c r="L146" t="s">
        <v>8156</v>
      </c>
      <c r="M146">
        <v>2</v>
      </c>
      <c r="N146" t="s">
        <v>8157</v>
      </c>
      <c r="O146" s="4">
        <f>INDEX(products[Cost_per_box], MATCH(shipments9[[#This Row],[PID]], products[PID], 0))</f>
        <v>3.85</v>
      </c>
      <c r="P146" s="4">
        <f>shipments9[[#This Row],[Boxes]]*shipments9[[#This Row],[Cost Per Box]]</f>
        <v>3426.5</v>
      </c>
      <c r="Q146" s="4">
        <f>shipments9[[#This Row],[Amount]] -shipments9[[#This Row],[total cost]]</f>
        <v>1912.75</v>
      </c>
      <c r="R146" s="4" t="str">
        <f>IF(shipments9[[#This Row],[Gross Profit]]&lt;0,"Loss","Profit")</f>
        <v>Profit</v>
      </c>
      <c r="S146" s="9">
        <f>shipments9[[#This Row],[Gross Profit]]/shipments9[[#This Row],[Amount]]</f>
        <v>0.35824319895116358</v>
      </c>
      <c r="T146" s="11">
        <f>shipments9[[#This Row],[Amount]]/shipments9[[#This Row],[Boxes]]</f>
        <v>5.9991573033707866</v>
      </c>
    </row>
    <row r="147" spans="1:20" hidden="1" x14ac:dyDescent="0.25">
      <c r="A147" t="s">
        <v>349</v>
      </c>
      <c r="B147" t="s">
        <v>42</v>
      </c>
      <c r="C147" t="s">
        <v>128</v>
      </c>
      <c r="D147" t="s">
        <v>31</v>
      </c>
      <c r="E147" s="1">
        <v>45345</v>
      </c>
      <c r="F147" s="1" t="str">
        <f>TEXT(shipments9[[#This Row],[Shipdate]],"ddd")</f>
        <v>Fri</v>
      </c>
      <c r="G147" s="1" t="str">
        <f>IF(OR(shipments9[[#This Row],[Day Name]]="Sat",shipments9[[#This Row],[Day Name]]="Sun"),"Weekend","Weekday")</f>
        <v>Weekday</v>
      </c>
      <c r="H147">
        <v>5094</v>
      </c>
      <c r="I147">
        <v>637</v>
      </c>
      <c r="J147" t="s">
        <v>172</v>
      </c>
      <c r="K147" t="s">
        <v>8155</v>
      </c>
      <c r="L147" t="s">
        <v>8156</v>
      </c>
      <c r="M147">
        <v>2</v>
      </c>
      <c r="N147" t="s">
        <v>8157</v>
      </c>
      <c r="O147" s="4">
        <f>INDEX(products[Cost_per_box], MATCH(shipments9[[#This Row],[PID]], products[PID], 0))</f>
        <v>3.85</v>
      </c>
      <c r="P147" s="4">
        <f>shipments9[[#This Row],[Boxes]]*shipments9[[#This Row],[Cost Per Box]]</f>
        <v>2452.4500000000003</v>
      </c>
      <c r="Q147" s="4">
        <f>shipments9[[#This Row],[Amount]] -shipments9[[#This Row],[total cost]]</f>
        <v>2641.5499999999997</v>
      </c>
      <c r="R147" s="4" t="str">
        <f>IF(shipments9[[#This Row],[Gross Profit]]&lt;0,"Loss","Profit")</f>
        <v>Profit</v>
      </c>
      <c r="S147" s="9">
        <f>shipments9[[#This Row],[Gross Profit]]/shipments9[[#This Row],[Amount]]</f>
        <v>0.51856105221829596</v>
      </c>
      <c r="T147" s="11">
        <f>shipments9[[#This Row],[Amount]]/shipments9[[#This Row],[Boxes]]</f>
        <v>7.996860282574568</v>
      </c>
    </row>
    <row r="148" spans="1:20" hidden="1" x14ac:dyDescent="0.25">
      <c r="A148" t="s">
        <v>350</v>
      </c>
      <c r="B148" t="s">
        <v>42</v>
      </c>
      <c r="C148" t="s">
        <v>128</v>
      </c>
      <c r="D148" t="s">
        <v>31</v>
      </c>
      <c r="E148" s="1">
        <v>45295</v>
      </c>
      <c r="F148" s="1" t="str">
        <f>TEXT(shipments9[[#This Row],[Shipdate]],"ddd")</f>
        <v>Thu</v>
      </c>
      <c r="G148" s="1" t="str">
        <f>IF(OR(shipments9[[#This Row],[Day Name]]="Sat",shipments9[[#This Row],[Day Name]]="Sun"),"Weekend","Weekday")</f>
        <v>Weekday</v>
      </c>
      <c r="H148">
        <v>3852</v>
      </c>
      <c r="I148">
        <v>428</v>
      </c>
      <c r="J148" t="s">
        <v>172</v>
      </c>
      <c r="K148" t="s">
        <v>8155</v>
      </c>
      <c r="L148" t="s">
        <v>8156</v>
      </c>
      <c r="M148">
        <v>1</v>
      </c>
      <c r="N148" t="s">
        <v>8163</v>
      </c>
      <c r="O148" s="4">
        <f>INDEX(products[Cost_per_box], MATCH(shipments9[[#This Row],[PID]], products[PID], 0))</f>
        <v>3.85</v>
      </c>
      <c r="P148" s="4">
        <f>shipments9[[#This Row],[Boxes]]*shipments9[[#This Row],[Cost Per Box]]</f>
        <v>1647.8</v>
      </c>
      <c r="Q148" s="4">
        <f>shipments9[[#This Row],[Amount]] -shipments9[[#This Row],[total cost]]</f>
        <v>2204.1999999999998</v>
      </c>
      <c r="R148" s="4" t="str">
        <f>IF(shipments9[[#This Row],[Gross Profit]]&lt;0,"Loss","Profit")</f>
        <v>Profit</v>
      </c>
      <c r="S148" s="9">
        <f>shipments9[[#This Row],[Gross Profit]]/shipments9[[#This Row],[Amount]]</f>
        <v>0.57222222222222219</v>
      </c>
      <c r="T148" s="11">
        <f>shipments9[[#This Row],[Amount]]/shipments9[[#This Row],[Boxes]]</f>
        <v>9</v>
      </c>
    </row>
    <row r="149" spans="1:20" hidden="1" x14ac:dyDescent="0.25">
      <c r="A149" t="s">
        <v>351</v>
      </c>
      <c r="B149" t="s">
        <v>42</v>
      </c>
      <c r="C149" t="s">
        <v>128</v>
      </c>
      <c r="D149" t="s">
        <v>31</v>
      </c>
      <c r="E149" s="1">
        <v>45013</v>
      </c>
      <c r="F149" s="1" t="str">
        <f>TEXT(shipments9[[#This Row],[Shipdate]],"ddd")</f>
        <v>Tue</v>
      </c>
      <c r="G149" s="1" t="str">
        <f>IF(OR(shipments9[[#This Row],[Day Name]]="Sat",shipments9[[#This Row],[Day Name]]="Sun"),"Weekend","Weekday")</f>
        <v>Weekday</v>
      </c>
      <c r="H149">
        <v>2178</v>
      </c>
      <c r="I149">
        <v>363</v>
      </c>
      <c r="J149" t="s">
        <v>172</v>
      </c>
      <c r="K149" t="s">
        <v>8151</v>
      </c>
      <c r="L149" t="s">
        <v>8156</v>
      </c>
      <c r="M149">
        <v>3</v>
      </c>
      <c r="N149" t="s">
        <v>8164</v>
      </c>
      <c r="O149" s="4">
        <f>INDEX(products[Cost_per_box], MATCH(shipments9[[#This Row],[PID]], products[PID], 0))</f>
        <v>3.85</v>
      </c>
      <c r="P149" s="4">
        <f>shipments9[[#This Row],[Boxes]]*shipments9[[#This Row],[Cost Per Box]]</f>
        <v>1397.55</v>
      </c>
      <c r="Q149" s="4">
        <f>shipments9[[#This Row],[Amount]] -shipments9[[#This Row],[total cost]]</f>
        <v>780.45</v>
      </c>
      <c r="R149" s="4" t="str">
        <f>IF(shipments9[[#This Row],[Gross Profit]]&lt;0,"Loss","Profit")</f>
        <v>Profit</v>
      </c>
      <c r="S149" s="9">
        <f>shipments9[[#This Row],[Gross Profit]]/shipments9[[#This Row],[Amount]]</f>
        <v>0.35833333333333334</v>
      </c>
      <c r="T149" s="11">
        <f>shipments9[[#This Row],[Amount]]/shipments9[[#This Row],[Boxes]]</f>
        <v>6</v>
      </c>
    </row>
    <row r="150" spans="1:20" hidden="1" x14ac:dyDescent="0.25">
      <c r="A150" t="s">
        <v>352</v>
      </c>
      <c r="B150" t="s">
        <v>42</v>
      </c>
      <c r="C150" t="s">
        <v>128</v>
      </c>
      <c r="D150" t="s">
        <v>31</v>
      </c>
      <c r="E150" s="1">
        <v>44966</v>
      </c>
      <c r="F150" s="1" t="str">
        <f>TEXT(shipments9[[#This Row],[Shipdate]],"ddd")</f>
        <v>Thu</v>
      </c>
      <c r="G150" s="1" t="str">
        <f>IF(OR(shipments9[[#This Row],[Day Name]]="Sat",shipments9[[#This Row],[Day Name]]="Sun"),"Weekend","Weekday")</f>
        <v>Weekday</v>
      </c>
      <c r="H150">
        <v>3838.5</v>
      </c>
      <c r="I150">
        <v>640</v>
      </c>
      <c r="J150" t="s">
        <v>172</v>
      </c>
      <c r="K150" t="s">
        <v>8151</v>
      </c>
      <c r="L150" t="s">
        <v>8156</v>
      </c>
      <c r="M150">
        <v>2</v>
      </c>
      <c r="N150" t="s">
        <v>8157</v>
      </c>
      <c r="O150" s="4">
        <f>INDEX(products[Cost_per_box], MATCH(shipments9[[#This Row],[PID]], products[PID], 0))</f>
        <v>3.85</v>
      </c>
      <c r="P150" s="4">
        <f>shipments9[[#This Row],[Boxes]]*shipments9[[#This Row],[Cost Per Box]]</f>
        <v>2464</v>
      </c>
      <c r="Q150" s="4">
        <f>shipments9[[#This Row],[Amount]] -shipments9[[#This Row],[total cost]]</f>
        <v>1374.5</v>
      </c>
      <c r="R150" s="4" t="str">
        <f>IF(shipments9[[#This Row],[Gross Profit]]&lt;0,"Loss","Profit")</f>
        <v>Profit</v>
      </c>
      <c r="S150" s="9">
        <f>shipments9[[#This Row],[Gross Profit]]/shipments9[[#This Row],[Amount]]</f>
        <v>0.35808258434284224</v>
      </c>
      <c r="T150" s="11">
        <f>shipments9[[#This Row],[Amount]]/shipments9[[#This Row],[Boxes]]</f>
        <v>5.9976562500000004</v>
      </c>
    </row>
    <row r="151" spans="1:20" hidden="1" x14ac:dyDescent="0.25">
      <c r="A151" t="s">
        <v>353</v>
      </c>
      <c r="B151" t="s">
        <v>42</v>
      </c>
      <c r="C151" t="s">
        <v>128</v>
      </c>
      <c r="D151" t="s">
        <v>31</v>
      </c>
      <c r="E151" s="1">
        <v>45176</v>
      </c>
      <c r="F151" s="1" t="str">
        <f>TEXT(shipments9[[#This Row],[Shipdate]],"ddd")</f>
        <v>Thu</v>
      </c>
      <c r="G151" s="1" t="str">
        <f>IF(OR(shipments9[[#This Row],[Day Name]]="Sat",shipments9[[#This Row],[Day Name]]="Sun"),"Weekend","Weekday")</f>
        <v>Weekday</v>
      </c>
      <c r="H151">
        <v>1156.5</v>
      </c>
      <c r="I151">
        <v>232</v>
      </c>
      <c r="J151" t="s">
        <v>172</v>
      </c>
      <c r="K151" t="s">
        <v>8151</v>
      </c>
      <c r="L151" t="s">
        <v>8160</v>
      </c>
      <c r="M151">
        <v>9</v>
      </c>
      <c r="N151" t="s">
        <v>8167</v>
      </c>
      <c r="O151" s="4">
        <f>INDEX(products[Cost_per_box], MATCH(shipments9[[#This Row],[PID]], products[PID], 0))</f>
        <v>3.85</v>
      </c>
      <c r="P151" s="4">
        <f>shipments9[[#This Row],[Boxes]]*shipments9[[#This Row],[Cost Per Box]]</f>
        <v>893.2</v>
      </c>
      <c r="Q151" s="4">
        <f>shipments9[[#This Row],[Amount]] -shipments9[[#This Row],[total cost]]</f>
        <v>263.29999999999995</v>
      </c>
      <c r="R151" s="4" t="str">
        <f>IF(shipments9[[#This Row],[Gross Profit]]&lt;0,"Loss","Profit")</f>
        <v>Profit</v>
      </c>
      <c r="S151" s="9">
        <f>shipments9[[#This Row],[Gross Profit]]/shipments9[[#This Row],[Amount]]</f>
        <v>0.22766969303934281</v>
      </c>
      <c r="T151" s="11">
        <f>shipments9[[#This Row],[Amount]]/shipments9[[#This Row],[Boxes]]</f>
        <v>4.9849137931034484</v>
      </c>
    </row>
    <row r="152" spans="1:20" hidden="1" x14ac:dyDescent="0.25">
      <c r="A152" t="s">
        <v>354</v>
      </c>
      <c r="B152" t="s">
        <v>42</v>
      </c>
      <c r="C152" t="s">
        <v>128</v>
      </c>
      <c r="D152" t="s">
        <v>31</v>
      </c>
      <c r="E152" s="1">
        <v>45077</v>
      </c>
      <c r="F152" s="1" t="str">
        <f>TEXT(shipments9[[#This Row],[Shipdate]],"ddd")</f>
        <v>Wed</v>
      </c>
      <c r="G152" s="1" t="str">
        <f>IF(OR(shipments9[[#This Row],[Day Name]]="Sat",shipments9[[#This Row],[Day Name]]="Sun"),"Weekend","Weekday")</f>
        <v>Weekday</v>
      </c>
      <c r="H152">
        <v>5847.75</v>
      </c>
      <c r="I152">
        <v>650</v>
      </c>
      <c r="J152" t="s">
        <v>172</v>
      </c>
      <c r="K152" t="s">
        <v>8151</v>
      </c>
      <c r="L152" t="s">
        <v>8154</v>
      </c>
      <c r="M152">
        <v>5</v>
      </c>
      <c r="N152" t="s">
        <v>201</v>
      </c>
      <c r="O152" s="4">
        <f>INDEX(products[Cost_per_box], MATCH(shipments9[[#This Row],[PID]], products[PID], 0))</f>
        <v>3.85</v>
      </c>
      <c r="P152" s="4">
        <f>shipments9[[#This Row],[Boxes]]*shipments9[[#This Row],[Cost Per Box]]</f>
        <v>2502.5</v>
      </c>
      <c r="Q152" s="4">
        <f>shipments9[[#This Row],[Amount]] -shipments9[[#This Row],[total cost]]</f>
        <v>3345.25</v>
      </c>
      <c r="R152" s="4" t="str">
        <f>IF(shipments9[[#This Row],[Gross Profit]]&lt;0,"Loss","Profit")</f>
        <v>Profit</v>
      </c>
      <c r="S152" s="9">
        <f>shipments9[[#This Row],[Gross Profit]]/shipments9[[#This Row],[Amount]]</f>
        <v>0.57205762900260781</v>
      </c>
      <c r="T152" s="11">
        <f>shipments9[[#This Row],[Amount]]/shipments9[[#This Row],[Boxes]]</f>
        <v>8.9965384615384618</v>
      </c>
    </row>
    <row r="153" spans="1:20" hidden="1" x14ac:dyDescent="0.25">
      <c r="A153" t="s">
        <v>355</v>
      </c>
      <c r="B153" t="s">
        <v>45</v>
      </c>
      <c r="C153" t="s">
        <v>128</v>
      </c>
      <c r="D153" t="s">
        <v>31</v>
      </c>
      <c r="E153" s="1">
        <v>45355</v>
      </c>
      <c r="F153" s="1" t="str">
        <f>TEXT(shipments9[[#This Row],[Shipdate]],"ddd")</f>
        <v>Mon</v>
      </c>
      <c r="G153" s="1" t="str">
        <f>IF(OR(shipments9[[#This Row],[Day Name]]="Sat",shipments9[[#This Row],[Day Name]]="Sun"),"Weekend","Weekday")</f>
        <v>Weekday</v>
      </c>
      <c r="H153">
        <v>2589.75</v>
      </c>
      <c r="I153">
        <v>518</v>
      </c>
      <c r="J153" t="s">
        <v>172</v>
      </c>
      <c r="K153" t="s">
        <v>8155</v>
      </c>
      <c r="L153" t="s">
        <v>8156</v>
      </c>
      <c r="M153">
        <v>3</v>
      </c>
      <c r="N153" t="s">
        <v>8164</v>
      </c>
      <c r="O153" s="4">
        <f>INDEX(products[Cost_per_box], MATCH(shipments9[[#This Row],[PID]], products[PID], 0))</f>
        <v>3.85</v>
      </c>
      <c r="P153" s="4">
        <f>shipments9[[#This Row],[Boxes]]*shipments9[[#This Row],[Cost Per Box]]</f>
        <v>1994.3</v>
      </c>
      <c r="Q153" s="4">
        <f>shipments9[[#This Row],[Amount]] -shipments9[[#This Row],[total cost]]</f>
        <v>595.45000000000005</v>
      </c>
      <c r="R153" s="4" t="str">
        <f>IF(shipments9[[#This Row],[Gross Profit]]&lt;0,"Loss","Profit")</f>
        <v>Profit</v>
      </c>
      <c r="S153" s="9">
        <f>shipments9[[#This Row],[Gross Profit]]/shipments9[[#This Row],[Amount]]</f>
        <v>0.22992566850082055</v>
      </c>
      <c r="T153" s="11">
        <f>shipments9[[#This Row],[Amount]]/shipments9[[#This Row],[Boxes]]</f>
        <v>4.9995173745173744</v>
      </c>
    </row>
    <row r="154" spans="1:20" hidden="1" x14ac:dyDescent="0.25">
      <c r="A154" t="s">
        <v>356</v>
      </c>
      <c r="B154" t="s">
        <v>45</v>
      </c>
      <c r="C154" t="s">
        <v>128</v>
      </c>
      <c r="D154" t="s">
        <v>31</v>
      </c>
      <c r="E154" s="1">
        <v>44993</v>
      </c>
      <c r="F154" s="1" t="str">
        <f>TEXT(shipments9[[#This Row],[Shipdate]],"ddd")</f>
        <v>Wed</v>
      </c>
      <c r="G154" s="1" t="str">
        <f>IF(OR(shipments9[[#This Row],[Day Name]]="Sat",shipments9[[#This Row],[Day Name]]="Sun"),"Weekend","Weekday")</f>
        <v>Weekday</v>
      </c>
      <c r="H154">
        <v>31.5</v>
      </c>
      <c r="I154">
        <v>5</v>
      </c>
      <c r="J154" t="s">
        <v>172</v>
      </c>
      <c r="K154" t="s">
        <v>8151</v>
      </c>
      <c r="L154" t="s">
        <v>8156</v>
      </c>
      <c r="M154">
        <v>3</v>
      </c>
      <c r="N154" t="s">
        <v>8164</v>
      </c>
      <c r="O154" s="4">
        <f>INDEX(products[Cost_per_box], MATCH(shipments9[[#This Row],[PID]], products[PID], 0))</f>
        <v>3.85</v>
      </c>
      <c r="P154" s="4">
        <f>shipments9[[#This Row],[Boxes]]*shipments9[[#This Row],[Cost Per Box]]</f>
        <v>19.25</v>
      </c>
      <c r="Q154" s="4">
        <f>shipments9[[#This Row],[Amount]] -shipments9[[#This Row],[total cost]]</f>
        <v>12.25</v>
      </c>
      <c r="R154" s="4" t="str">
        <f>IF(shipments9[[#This Row],[Gross Profit]]&lt;0,"Loss","Profit")</f>
        <v>Profit</v>
      </c>
      <c r="S154" s="9">
        <f>shipments9[[#This Row],[Gross Profit]]/shipments9[[#This Row],[Amount]]</f>
        <v>0.3888888888888889</v>
      </c>
      <c r="T154" s="11">
        <f>shipments9[[#This Row],[Amount]]/shipments9[[#This Row],[Boxes]]</f>
        <v>6.3</v>
      </c>
    </row>
    <row r="155" spans="1:20" hidden="1" x14ac:dyDescent="0.25">
      <c r="A155" t="s">
        <v>357</v>
      </c>
      <c r="B155" t="s">
        <v>45</v>
      </c>
      <c r="C155" t="s">
        <v>128</v>
      </c>
      <c r="D155" t="s">
        <v>31</v>
      </c>
      <c r="E155" s="1">
        <v>44970</v>
      </c>
      <c r="F155" s="1" t="str">
        <f>TEXT(shipments9[[#This Row],[Shipdate]],"ddd")</f>
        <v>Mon</v>
      </c>
      <c r="G155" s="1" t="str">
        <f>IF(OR(shipments9[[#This Row],[Day Name]]="Sat",shipments9[[#This Row],[Day Name]]="Sun"),"Weekend","Weekday")</f>
        <v>Weekday</v>
      </c>
      <c r="H155">
        <v>2841.75</v>
      </c>
      <c r="I155">
        <v>406</v>
      </c>
      <c r="J155" t="s">
        <v>172</v>
      </c>
      <c r="K155" t="s">
        <v>8151</v>
      </c>
      <c r="L155" t="s">
        <v>8156</v>
      </c>
      <c r="M155">
        <v>2</v>
      </c>
      <c r="N155" t="s">
        <v>8157</v>
      </c>
      <c r="O155" s="4">
        <f>INDEX(products[Cost_per_box], MATCH(shipments9[[#This Row],[PID]], products[PID], 0))</f>
        <v>3.85</v>
      </c>
      <c r="P155" s="4">
        <f>shipments9[[#This Row],[Boxes]]*shipments9[[#This Row],[Cost Per Box]]</f>
        <v>1563.1000000000001</v>
      </c>
      <c r="Q155" s="4">
        <f>shipments9[[#This Row],[Amount]] -shipments9[[#This Row],[total cost]]</f>
        <v>1278.6499999999999</v>
      </c>
      <c r="R155" s="4" t="str">
        <f>IF(shipments9[[#This Row],[Gross Profit]]&lt;0,"Loss","Profit")</f>
        <v>Profit</v>
      </c>
      <c r="S155" s="9">
        <f>shipments9[[#This Row],[Gross Profit]]/shipments9[[#This Row],[Amount]]</f>
        <v>0.44995161432216058</v>
      </c>
      <c r="T155" s="11">
        <f>shipments9[[#This Row],[Amount]]/shipments9[[#This Row],[Boxes]]</f>
        <v>6.999384236453202</v>
      </c>
    </row>
    <row r="156" spans="1:20" hidden="1" x14ac:dyDescent="0.25">
      <c r="A156" t="s">
        <v>358</v>
      </c>
      <c r="B156" t="s">
        <v>45</v>
      </c>
      <c r="C156" t="s">
        <v>128</v>
      </c>
      <c r="D156" t="s">
        <v>31</v>
      </c>
      <c r="E156" s="1">
        <v>45344</v>
      </c>
      <c r="F156" s="1" t="str">
        <f>TEXT(shipments9[[#This Row],[Shipdate]],"ddd")</f>
        <v>Thu</v>
      </c>
      <c r="G156" s="1" t="str">
        <f>IF(OR(shipments9[[#This Row],[Day Name]]="Sat",shipments9[[#This Row],[Day Name]]="Sun"),"Weekend","Weekday")</f>
        <v>Weekday</v>
      </c>
      <c r="H156">
        <v>8658</v>
      </c>
      <c r="I156">
        <v>1732</v>
      </c>
      <c r="J156" t="s">
        <v>172</v>
      </c>
      <c r="K156" t="s">
        <v>8155</v>
      </c>
      <c r="L156" t="s">
        <v>8156</v>
      </c>
      <c r="M156">
        <v>2</v>
      </c>
      <c r="N156" t="s">
        <v>8157</v>
      </c>
      <c r="O156" s="4">
        <f>INDEX(products[Cost_per_box], MATCH(shipments9[[#This Row],[PID]], products[PID], 0))</f>
        <v>3.85</v>
      </c>
      <c r="P156" s="4">
        <f>shipments9[[#This Row],[Boxes]]*shipments9[[#This Row],[Cost Per Box]]</f>
        <v>6668.2</v>
      </c>
      <c r="Q156" s="4">
        <f>shipments9[[#This Row],[Amount]] -shipments9[[#This Row],[total cost]]</f>
        <v>1989.8000000000002</v>
      </c>
      <c r="R156" s="4" t="str">
        <f>IF(shipments9[[#This Row],[Gross Profit]]&lt;0,"Loss","Profit")</f>
        <v>Profit</v>
      </c>
      <c r="S156" s="9">
        <f>shipments9[[#This Row],[Gross Profit]]/shipments9[[#This Row],[Amount]]</f>
        <v>0.22982212982212985</v>
      </c>
      <c r="T156" s="11">
        <f>shipments9[[#This Row],[Amount]]/shipments9[[#This Row],[Boxes]]</f>
        <v>4.9988452655889146</v>
      </c>
    </row>
    <row r="157" spans="1:20" hidden="1" x14ac:dyDescent="0.25">
      <c r="A157" t="s">
        <v>359</v>
      </c>
      <c r="B157" t="s">
        <v>45</v>
      </c>
      <c r="C157" t="s">
        <v>128</v>
      </c>
      <c r="D157" t="s">
        <v>31</v>
      </c>
      <c r="E157" s="1">
        <v>45215</v>
      </c>
      <c r="F157" s="1" t="str">
        <f>TEXT(shipments9[[#This Row],[Shipdate]],"ddd")</f>
        <v>Mon</v>
      </c>
      <c r="G157" s="1" t="str">
        <f>IF(OR(shipments9[[#This Row],[Day Name]]="Sat",shipments9[[#This Row],[Day Name]]="Sun"),"Weekend","Weekday")</f>
        <v>Weekday</v>
      </c>
      <c r="H157">
        <v>7150.5</v>
      </c>
      <c r="I157">
        <v>1431</v>
      </c>
      <c r="J157" t="s">
        <v>172</v>
      </c>
      <c r="K157" t="s">
        <v>8151</v>
      </c>
      <c r="L157" t="s">
        <v>8152</v>
      </c>
      <c r="M157">
        <v>10</v>
      </c>
      <c r="N157" t="s">
        <v>8153</v>
      </c>
      <c r="O157" s="4">
        <f>INDEX(products[Cost_per_box], MATCH(shipments9[[#This Row],[PID]], products[PID], 0))</f>
        <v>3.85</v>
      </c>
      <c r="P157" s="4">
        <f>shipments9[[#This Row],[Boxes]]*shipments9[[#This Row],[Cost Per Box]]</f>
        <v>5509.35</v>
      </c>
      <c r="Q157" s="4">
        <f>shipments9[[#This Row],[Amount]] -shipments9[[#This Row],[total cost]]</f>
        <v>1641.1499999999996</v>
      </c>
      <c r="R157" s="4" t="str">
        <f>IF(shipments9[[#This Row],[Gross Profit]]&lt;0,"Loss","Profit")</f>
        <v>Profit</v>
      </c>
      <c r="S157" s="9">
        <f>shipments9[[#This Row],[Gross Profit]]/shipments9[[#This Row],[Amount]]</f>
        <v>0.22951541850220258</v>
      </c>
      <c r="T157" s="11">
        <f>shipments9[[#This Row],[Amount]]/shipments9[[#This Row],[Boxes]]</f>
        <v>4.9968553459119498</v>
      </c>
    </row>
    <row r="158" spans="1:20" hidden="1" x14ac:dyDescent="0.25">
      <c r="A158" t="s">
        <v>360</v>
      </c>
      <c r="B158" t="s">
        <v>71</v>
      </c>
      <c r="C158" t="s">
        <v>128</v>
      </c>
      <c r="D158" t="s">
        <v>31</v>
      </c>
      <c r="E158" s="1">
        <v>45307</v>
      </c>
      <c r="F158" s="1" t="str">
        <f>TEXT(shipments9[[#This Row],[Shipdate]],"ddd")</f>
        <v>Tue</v>
      </c>
      <c r="G158" s="1" t="str">
        <f>IF(OR(shipments9[[#This Row],[Day Name]]="Sat",shipments9[[#This Row],[Day Name]]="Sun"),"Weekend","Weekday")</f>
        <v>Weekday</v>
      </c>
      <c r="H158">
        <v>9830.25</v>
      </c>
      <c r="I158">
        <v>1229</v>
      </c>
      <c r="J158" t="s">
        <v>172</v>
      </c>
      <c r="K158" t="s">
        <v>8155</v>
      </c>
      <c r="L158" t="s">
        <v>8156</v>
      </c>
      <c r="M158">
        <v>1</v>
      </c>
      <c r="N158" t="s">
        <v>8163</v>
      </c>
      <c r="O158" s="4">
        <f>INDEX(products[Cost_per_box], MATCH(shipments9[[#This Row],[PID]], products[PID], 0))</f>
        <v>3.85</v>
      </c>
      <c r="P158" s="4">
        <f>shipments9[[#This Row],[Boxes]]*shipments9[[#This Row],[Cost Per Box]]</f>
        <v>4731.6500000000005</v>
      </c>
      <c r="Q158" s="4">
        <f>shipments9[[#This Row],[Amount]] -shipments9[[#This Row],[total cost]]</f>
        <v>5098.5999999999995</v>
      </c>
      <c r="R158" s="4" t="str">
        <f>IF(shipments9[[#This Row],[Gross Profit]]&lt;0,"Loss","Profit")</f>
        <v>Profit</v>
      </c>
      <c r="S158" s="9">
        <f>shipments9[[#This Row],[Gross Profit]]/shipments9[[#This Row],[Amount]]</f>
        <v>0.51866432694997577</v>
      </c>
      <c r="T158" s="11">
        <f>shipments9[[#This Row],[Amount]]/shipments9[[#This Row],[Boxes]]</f>
        <v>7.9985760781122863</v>
      </c>
    </row>
    <row r="159" spans="1:20" hidden="1" x14ac:dyDescent="0.25">
      <c r="A159" t="s">
        <v>361</v>
      </c>
      <c r="B159" t="s">
        <v>71</v>
      </c>
      <c r="C159" t="s">
        <v>128</v>
      </c>
      <c r="D159" t="s">
        <v>31</v>
      </c>
      <c r="E159" s="1">
        <v>45349</v>
      </c>
      <c r="F159" s="1" t="str">
        <f>TEXT(shipments9[[#This Row],[Shipdate]],"ddd")</f>
        <v>Tue</v>
      </c>
      <c r="G159" s="1" t="str">
        <f>IF(OR(shipments9[[#This Row],[Day Name]]="Sat",shipments9[[#This Row],[Day Name]]="Sun"),"Weekend","Weekday")</f>
        <v>Weekday</v>
      </c>
      <c r="H159">
        <v>546.75</v>
      </c>
      <c r="I159">
        <v>69</v>
      </c>
      <c r="J159" t="s">
        <v>172</v>
      </c>
      <c r="K159" t="s">
        <v>8155</v>
      </c>
      <c r="L159" t="s">
        <v>8156</v>
      </c>
      <c r="M159">
        <v>2</v>
      </c>
      <c r="N159" t="s">
        <v>8157</v>
      </c>
      <c r="O159" s="4">
        <f>INDEX(products[Cost_per_box], MATCH(shipments9[[#This Row],[PID]], products[PID], 0))</f>
        <v>3.85</v>
      </c>
      <c r="P159" s="4">
        <f>shipments9[[#This Row],[Boxes]]*shipments9[[#This Row],[Cost Per Box]]</f>
        <v>265.65000000000003</v>
      </c>
      <c r="Q159" s="4">
        <f>shipments9[[#This Row],[Amount]] -shipments9[[#This Row],[total cost]]</f>
        <v>281.09999999999997</v>
      </c>
      <c r="R159" s="4" t="str">
        <f>IF(shipments9[[#This Row],[Gross Profit]]&lt;0,"Loss","Profit")</f>
        <v>Profit</v>
      </c>
      <c r="S159" s="9">
        <f>shipments9[[#This Row],[Gross Profit]]/shipments9[[#This Row],[Amount]]</f>
        <v>0.51412894375857332</v>
      </c>
      <c r="T159" s="11">
        <f>shipments9[[#This Row],[Amount]]/shipments9[[#This Row],[Boxes]]</f>
        <v>7.9239130434782608</v>
      </c>
    </row>
    <row r="160" spans="1:20" hidden="1" x14ac:dyDescent="0.25">
      <c r="A160" t="s">
        <v>362</v>
      </c>
      <c r="B160" t="s">
        <v>71</v>
      </c>
      <c r="C160" t="s">
        <v>128</v>
      </c>
      <c r="D160" t="s">
        <v>31</v>
      </c>
      <c r="E160" s="1">
        <v>45131</v>
      </c>
      <c r="F160" s="1" t="str">
        <f>TEXT(shipments9[[#This Row],[Shipdate]],"ddd")</f>
        <v>Mon</v>
      </c>
      <c r="G160" s="1" t="str">
        <f>IF(OR(shipments9[[#This Row],[Day Name]]="Sat",shipments9[[#This Row],[Day Name]]="Sun"),"Weekend","Weekday")</f>
        <v>Weekday</v>
      </c>
      <c r="H160">
        <v>21476.25</v>
      </c>
      <c r="I160">
        <v>3069</v>
      </c>
      <c r="J160" t="s">
        <v>172</v>
      </c>
      <c r="K160" t="s">
        <v>8151</v>
      </c>
      <c r="L160" t="s">
        <v>8160</v>
      </c>
      <c r="M160">
        <v>7</v>
      </c>
      <c r="N160" t="s">
        <v>8161</v>
      </c>
      <c r="O160" s="4">
        <f>INDEX(products[Cost_per_box], MATCH(shipments9[[#This Row],[PID]], products[PID], 0))</f>
        <v>3.85</v>
      </c>
      <c r="P160" s="4">
        <f>shipments9[[#This Row],[Boxes]]*shipments9[[#This Row],[Cost Per Box]]</f>
        <v>11815.65</v>
      </c>
      <c r="Q160" s="4">
        <f>shipments9[[#This Row],[Amount]] -shipments9[[#This Row],[total cost]]</f>
        <v>9660.6</v>
      </c>
      <c r="R160" s="4" t="str">
        <f>IF(shipments9[[#This Row],[Gross Profit]]&lt;0,"Loss","Profit")</f>
        <v>Profit</v>
      </c>
      <c r="S160" s="9">
        <f>shipments9[[#This Row],[Gross Profit]]/shipments9[[#This Row],[Amount]]</f>
        <v>0.44982713462545837</v>
      </c>
      <c r="T160" s="11">
        <f>shipments9[[#This Row],[Amount]]/shipments9[[#This Row],[Boxes]]</f>
        <v>6.9978005865102642</v>
      </c>
    </row>
    <row r="161" spans="1:20" hidden="1" x14ac:dyDescent="0.25">
      <c r="A161" t="s">
        <v>363</v>
      </c>
      <c r="B161" t="s">
        <v>71</v>
      </c>
      <c r="C161" t="s">
        <v>128</v>
      </c>
      <c r="D161" t="s">
        <v>31</v>
      </c>
      <c r="E161" s="1">
        <v>45099</v>
      </c>
      <c r="F161" s="1" t="str">
        <f>TEXT(shipments9[[#This Row],[Shipdate]],"ddd")</f>
        <v>Thu</v>
      </c>
      <c r="G161" s="1" t="str">
        <f>IF(OR(shipments9[[#This Row],[Day Name]]="Sat",shipments9[[#This Row],[Day Name]]="Sun"),"Weekend","Weekday")</f>
        <v>Weekday</v>
      </c>
      <c r="H161">
        <v>5123.25</v>
      </c>
      <c r="I161">
        <v>641</v>
      </c>
      <c r="J161" t="s">
        <v>172</v>
      </c>
      <c r="K161" t="s">
        <v>8151</v>
      </c>
      <c r="L161" t="s">
        <v>8154</v>
      </c>
      <c r="M161">
        <v>6</v>
      </c>
      <c r="N161" t="s">
        <v>8159</v>
      </c>
      <c r="O161" s="4">
        <f>INDEX(products[Cost_per_box], MATCH(shipments9[[#This Row],[PID]], products[PID], 0))</f>
        <v>3.85</v>
      </c>
      <c r="P161" s="4">
        <f>shipments9[[#This Row],[Boxes]]*shipments9[[#This Row],[Cost Per Box]]</f>
        <v>2467.85</v>
      </c>
      <c r="Q161" s="4">
        <f>shipments9[[#This Row],[Amount]] -shipments9[[#This Row],[total cost]]</f>
        <v>2655.4</v>
      </c>
      <c r="R161" s="4" t="str">
        <f>IF(shipments9[[#This Row],[Gross Profit]]&lt;0,"Loss","Profit")</f>
        <v>Profit</v>
      </c>
      <c r="S161" s="9">
        <f>shipments9[[#This Row],[Gross Profit]]/shipments9[[#This Row],[Amount]]</f>
        <v>0.51830381105743428</v>
      </c>
      <c r="T161" s="11">
        <f>shipments9[[#This Row],[Amount]]/shipments9[[#This Row],[Boxes]]</f>
        <v>7.9925897035881439</v>
      </c>
    </row>
    <row r="162" spans="1:20" hidden="1" x14ac:dyDescent="0.25">
      <c r="A162" t="s">
        <v>364</v>
      </c>
      <c r="B162" t="s">
        <v>71</v>
      </c>
      <c r="C162" t="s">
        <v>128</v>
      </c>
      <c r="D162" t="s">
        <v>31</v>
      </c>
      <c r="E162" s="1">
        <v>45034</v>
      </c>
      <c r="F162" s="1" t="str">
        <f>TEXT(shipments9[[#This Row],[Shipdate]],"ddd")</f>
        <v>Tue</v>
      </c>
      <c r="G162" s="1" t="str">
        <f>IF(OR(shipments9[[#This Row],[Day Name]]="Sat",shipments9[[#This Row],[Day Name]]="Sun"),"Weekend","Weekday")</f>
        <v>Weekday</v>
      </c>
      <c r="H162">
        <v>6309</v>
      </c>
      <c r="I162">
        <v>1052</v>
      </c>
      <c r="J162" t="s">
        <v>172</v>
      </c>
      <c r="K162" t="s">
        <v>8151</v>
      </c>
      <c r="L162" t="s">
        <v>8154</v>
      </c>
      <c r="M162">
        <v>4</v>
      </c>
      <c r="N162" t="s">
        <v>8158</v>
      </c>
      <c r="O162" s="4">
        <f>INDEX(products[Cost_per_box], MATCH(shipments9[[#This Row],[PID]], products[PID], 0))</f>
        <v>3.85</v>
      </c>
      <c r="P162" s="4">
        <f>shipments9[[#This Row],[Boxes]]*shipments9[[#This Row],[Cost Per Box]]</f>
        <v>4050.2000000000003</v>
      </c>
      <c r="Q162" s="4">
        <f>shipments9[[#This Row],[Amount]] -shipments9[[#This Row],[total cost]]</f>
        <v>2258.7999999999997</v>
      </c>
      <c r="R162" s="4" t="str">
        <f>IF(shipments9[[#This Row],[Gross Profit]]&lt;0,"Loss","Profit")</f>
        <v>Profit</v>
      </c>
      <c r="S162" s="9">
        <f>shipments9[[#This Row],[Gross Profit]]/shipments9[[#This Row],[Amount]]</f>
        <v>0.35802821366302101</v>
      </c>
      <c r="T162" s="11">
        <f>shipments9[[#This Row],[Amount]]/shipments9[[#This Row],[Boxes]]</f>
        <v>5.997148288973384</v>
      </c>
    </row>
    <row r="163" spans="1:20" hidden="1" x14ac:dyDescent="0.25">
      <c r="A163" t="s">
        <v>365</v>
      </c>
      <c r="B163" t="s">
        <v>71</v>
      </c>
      <c r="C163" t="s">
        <v>128</v>
      </c>
      <c r="D163" t="s">
        <v>31</v>
      </c>
      <c r="E163" s="1">
        <v>45449</v>
      </c>
      <c r="F163" s="1" t="str">
        <f>TEXT(shipments9[[#This Row],[Shipdate]],"ddd")</f>
        <v>Thu</v>
      </c>
      <c r="G163" s="1" t="str">
        <f>IF(OR(shipments9[[#This Row],[Day Name]]="Sat",shipments9[[#This Row],[Day Name]]="Sun"),"Weekend","Weekday")</f>
        <v>Weekday</v>
      </c>
      <c r="H163">
        <v>168.75</v>
      </c>
      <c r="I163">
        <v>25</v>
      </c>
      <c r="J163" t="s">
        <v>172</v>
      </c>
      <c r="K163" t="s">
        <v>8155</v>
      </c>
      <c r="L163" t="s">
        <v>8154</v>
      </c>
      <c r="M163">
        <v>6</v>
      </c>
      <c r="N163" t="s">
        <v>8159</v>
      </c>
      <c r="O163" s="4">
        <f>INDEX(products[Cost_per_box], MATCH(shipments9[[#This Row],[PID]], products[PID], 0))</f>
        <v>3.85</v>
      </c>
      <c r="P163" s="4">
        <f>shipments9[[#This Row],[Boxes]]*shipments9[[#This Row],[Cost Per Box]]</f>
        <v>96.25</v>
      </c>
      <c r="Q163" s="4">
        <f>shipments9[[#This Row],[Amount]] -shipments9[[#This Row],[total cost]]</f>
        <v>72.5</v>
      </c>
      <c r="R163" s="4" t="str">
        <f>IF(shipments9[[#This Row],[Gross Profit]]&lt;0,"Loss","Profit")</f>
        <v>Profit</v>
      </c>
      <c r="S163" s="9">
        <f>shipments9[[#This Row],[Gross Profit]]/shipments9[[#This Row],[Amount]]</f>
        <v>0.42962962962962964</v>
      </c>
      <c r="T163" s="11">
        <f>shipments9[[#This Row],[Amount]]/shipments9[[#This Row],[Boxes]]</f>
        <v>6.75</v>
      </c>
    </row>
    <row r="164" spans="1:20" hidden="1" x14ac:dyDescent="0.25">
      <c r="A164" t="s">
        <v>366</v>
      </c>
      <c r="B164" t="s">
        <v>71</v>
      </c>
      <c r="C164" t="s">
        <v>128</v>
      </c>
      <c r="D164" t="s">
        <v>31</v>
      </c>
      <c r="E164" s="1">
        <v>45036</v>
      </c>
      <c r="F164" s="1" t="str">
        <f>TEXT(shipments9[[#This Row],[Shipdate]],"ddd")</f>
        <v>Thu</v>
      </c>
      <c r="G164" s="1" t="str">
        <f>IF(OR(shipments9[[#This Row],[Day Name]]="Sat",shipments9[[#This Row],[Day Name]]="Sun"),"Weekend","Weekday")</f>
        <v>Weekday</v>
      </c>
      <c r="H164">
        <v>10289.25</v>
      </c>
      <c r="I164">
        <v>1715</v>
      </c>
      <c r="J164" t="s">
        <v>172</v>
      </c>
      <c r="K164" t="s">
        <v>8151</v>
      </c>
      <c r="L164" t="s">
        <v>8154</v>
      </c>
      <c r="M164">
        <v>4</v>
      </c>
      <c r="N164" t="s">
        <v>8158</v>
      </c>
      <c r="O164" s="4">
        <f>INDEX(products[Cost_per_box], MATCH(shipments9[[#This Row],[PID]], products[PID], 0))</f>
        <v>3.85</v>
      </c>
      <c r="P164" s="4">
        <f>shipments9[[#This Row],[Boxes]]*shipments9[[#This Row],[Cost Per Box]]</f>
        <v>6602.75</v>
      </c>
      <c r="Q164" s="4">
        <f>shipments9[[#This Row],[Amount]] -shipments9[[#This Row],[total cost]]</f>
        <v>3686.5</v>
      </c>
      <c r="R164" s="4" t="str">
        <f>IF(shipments9[[#This Row],[Gross Profit]]&lt;0,"Loss","Profit")</f>
        <v>Profit</v>
      </c>
      <c r="S164" s="9">
        <f>shipments9[[#This Row],[Gross Profit]]/shipments9[[#This Row],[Amount]]</f>
        <v>0.35828656121680397</v>
      </c>
      <c r="T164" s="11">
        <f>shipments9[[#This Row],[Amount]]/shipments9[[#This Row],[Boxes]]</f>
        <v>5.9995626822157435</v>
      </c>
    </row>
    <row r="165" spans="1:20" hidden="1" x14ac:dyDescent="0.25">
      <c r="A165" t="s">
        <v>367</v>
      </c>
      <c r="B165" t="s">
        <v>74</v>
      </c>
      <c r="C165" t="s">
        <v>128</v>
      </c>
      <c r="D165" t="s">
        <v>31</v>
      </c>
      <c r="E165" s="1">
        <v>45141</v>
      </c>
      <c r="F165" s="1" t="str">
        <f>TEXT(shipments9[[#This Row],[Shipdate]],"ddd")</f>
        <v>Thu</v>
      </c>
      <c r="G165" s="1" t="str">
        <f>IF(OR(shipments9[[#This Row],[Day Name]]="Sat",shipments9[[#This Row],[Day Name]]="Sun"),"Weekend","Weekday")</f>
        <v>Weekday</v>
      </c>
      <c r="H165">
        <v>6090.75</v>
      </c>
      <c r="I165">
        <v>1016</v>
      </c>
      <c r="J165" t="s">
        <v>172</v>
      </c>
      <c r="K165" t="s">
        <v>8151</v>
      </c>
      <c r="L165" t="s">
        <v>8160</v>
      </c>
      <c r="M165">
        <v>8</v>
      </c>
      <c r="N165" t="s">
        <v>8162</v>
      </c>
      <c r="O165" s="4">
        <f>INDEX(products[Cost_per_box], MATCH(shipments9[[#This Row],[PID]], products[PID], 0))</f>
        <v>3.85</v>
      </c>
      <c r="P165" s="4">
        <f>shipments9[[#This Row],[Boxes]]*shipments9[[#This Row],[Cost Per Box]]</f>
        <v>3911.6</v>
      </c>
      <c r="Q165" s="4">
        <f>shipments9[[#This Row],[Amount]] -shipments9[[#This Row],[total cost]]</f>
        <v>2179.15</v>
      </c>
      <c r="R165" s="4" t="str">
        <f>IF(shipments9[[#This Row],[Gross Profit]]&lt;0,"Loss","Profit")</f>
        <v>Profit</v>
      </c>
      <c r="S165" s="9">
        <f>shipments9[[#This Row],[Gross Profit]]/shipments9[[#This Row],[Amount]]</f>
        <v>0.35778024052867052</v>
      </c>
      <c r="T165" s="11">
        <f>shipments9[[#This Row],[Amount]]/shipments9[[#This Row],[Boxes]]</f>
        <v>5.9948326771653546</v>
      </c>
    </row>
    <row r="166" spans="1:20" hidden="1" x14ac:dyDescent="0.25">
      <c r="A166" t="s">
        <v>368</v>
      </c>
      <c r="B166" t="s">
        <v>74</v>
      </c>
      <c r="C166" t="s">
        <v>128</v>
      </c>
      <c r="D166" t="s">
        <v>31</v>
      </c>
      <c r="E166" s="1">
        <v>45378</v>
      </c>
      <c r="F166" s="1" t="str">
        <f>TEXT(shipments9[[#This Row],[Shipdate]],"ddd")</f>
        <v>Wed</v>
      </c>
      <c r="G166" s="1" t="str">
        <f>IF(OR(shipments9[[#This Row],[Day Name]]="Sat",shipments9[[#This Row],[Day Name]]="Sun"),"Weekend","Weekday")</f>
        <v>Weekday</v>
      </c>
      <c r="H166">
        <v>3064.5</v>
      </c>
      <c r="I166">
        <v>341</v>
      </c>
      <c r="J166" t="s">
        <v>172</v>
      </c>
      <c r="K166" t="s">
        <v>8155</v>
      </c>
      <c r="L166" t="s">
        <v>8156</v>
      </c>
      <c r="M166">
        <v>3</v>
      </c>
      <c r="N166" t="s">
        <v>8164</v>
      </c>
      <c r="O166" s="4">
        <f>INDEX(products[Cost_per_box], MATCH(shipments9[[#This Row],[PID]], products[PID], 0))</f>
        <v>3.85</v>
      </c>
      <c r="P166" s="4">
        <f>shipments9[[#This Row],[Boxes]]*shipments9[[#This Row],[Cost Per Box]]</f>
        <v>1312.8500000000001</v>
      </c>
      <c r="Q166" s="4">
        <f>shipments9[[#This Row],[Amount]] -shipments9[[#This Row],[total cost]]</f>
        <v>1751.6499999999999</v>
      </c>
      <c r="R166" s="4" t="str">
        <f>IF(shipments9[[#This Row],[Gross Profit]]&lt;0,"Loss","Profit")</f>
        <v>Profit</v>
      </c>
      <c r="S166" s="9">
        <f>shipments9[[#This Row],[Gross Profit]]/shipments9[[#This Row],[Amount]]</f>
        <v>0.57159406102137378</v>
      </c>
      <c r="T166" s="11">
        <f>shipments9[[#This Row],[Amount]]/shipments9[[#This Row],[Boxes]]</f>
        <v>8.9868035190615831</v>
      </c>
    </row>
    <row r="167" spans="1:20" hidden="1" x14ac:dyDescent="0.25">
      <c r="A167" t="s">
        <v>369</v>
      </c>
      <c r="B167" t="s">
        <v>74</v>
      </c>
      <c r="C167" t="s">
        <v>128</v>
      </c>
      <c r="D167" t="s">
        <v>31</v>
      </c>
      <c r="E167" s="1">
        <v>45121</v>
      </c>
      <c r="F167" s="1" t="str">
        <f>TEXT(shipments9[[#This Row],[Shipdate]],"ddd")</f>
        <v>Fri</v>
      </c>
      <c r="G167" s="1" t="str">
        <f>IF(OR(shipments9[[#This Row],[Day Name]]="Sat",shipments9[[#This Row],[Day Name]]="Sun"),"Weekend","Weekday")</f>
        <v>Weekday</v>
      </c>
      <c r="H167">
        <v>103.5</v>
      </c>
      <c r="I167">
        <v>12</v>
      </c>
      <c r="J167" t="s">
        <v>172</v>
      </c>
      <c r="K167" t="s">
        <v>8151</v>
      </c>
      <c r="L167" t="s">
        <v>8160</v>
      </c>
      <c r="M167">
        <v>7</v>
      </c>
      <c r="N167" t="s">
        <v>8161</v>
      </c>
      <c r="O167" s="4">
        <f>INDEX(products[Cost_per_box], MATCH(shipments9[[#This Row],[PID]], products[PID], 0))</f>
        <v>3.85</v>
      </c>
      <c r="P167" s="4">
        <f>shipments9[[#This Row],[Boxes]]*shipments9[[#This Row],[Cost Per Box]]</f>
        <v>46.2</v>
      </c>
      <c r="Q167" s="4">
        <f>shipments9[[#This Row],[Amount]] -shipments9[[#This Row],[total cost]]</f>
        <v>57.3</v>
      </c>
      <c r="R167" s="4" t="str">
        <f>IF(shipments9[[#This Row],[Gross Profit]]&lt;0,"Loss","Profit")</f>
        <v>Profit</v>
      </c>
      <c r="S167" s="9">
        <f>shipments9[[#This Row],[Gross Profit]]/shipments9[[#This Row],[Amount]]</f>
        <v>0.55362318840579705</v>
      </c>
      <c r="T167" s="11">
        <f>shipments9[[#This Row],[Amount]]/shipments9[[#This Row],[Boxes]]</f>
        <v>8.625</v>
      </c>
    </row>
    <row r="168" spans="1:20" hidden="1" x14ac:dyDescent="0.25">
      <c r="A168" t="s">
        <v>370</v>
      </c>
      <c r="B168" t="s">
        <v>49</v>
      </c>
      <c r="C168" t="s">
        <v>128</v>
      </c>
      <c r="D168" t="s">
        <v>31</v>
      </c>
      <c r="E168" s="1">
        <v>45155</v>
      </c>
      <c r="F168" s="1" t="str">
        <f>TEXT(shipments9[[#This Row],[Shipdate]],"ddd")</f>
        <v>Thu</v>
      </c>
      <c r="G168" s="1" t="str">
        <f>IF(OR(shipments9[[#This Row],[Day Name]]="Sat",shipments9[[#This Row],[Day Name]]="Sun"),"Weekend","Weekday")</f>
        <v>Weekday</v>
      </c>
      <c r="H168">
        <v>2747.25</v>
      </c>
      <c r="I168">
        <v>393</v>
      </c>
      <c r="J168" t="s">
        <v>172</v>
      </c>
      <c r="K168" t="s">
        <v>8151</v>
      </c>
      <c r="L168" t="s">
        <v>8160</v>
      </c>
      <c r="M168">
        <v>8</v>
      </c>
      <c r="N168" t="s">
        <v>8162</v>
      </c>
      <c r="O168" s="4">
        <f>INDEX(products[Cost_per_box], MATCH(shipments9[[#This Row],[PID]], products[PID], 0))</f>
        <v>3.85</v>
      </c>
      <c r="P168" s="4">
        <f>shipments9[[#This Row],[Boxes]]*shipments9[[#This Row],[Cost Per Box]]</f>
        <v>1513.05</v>
      </c>
      <c r="Q168" s="4">
        <f>shipments9[[#This Row],[Amount]] -shipments9[[#This Row],[total cost]]</f>
        <v>1234.2</v>
      </c>
      <c r="R168" s="4" t="str">
        <f>IF(shipments9[[#This Row],[Gross Profit]]&lt;0,"Loss","Profit")</f>
        <v>Profit</v>
      </c>
      <c r="S168" s="9">
        <f>shipments9[[#This Row],[Gross Profit]]/shipments9[[#This Row],[Amount]]</f>
        <v>0.44924924924924925</v>
      </c>
      <c r="T168" s="11">
        <f>shipments9[[#This Row],[Amount]]/shipments9[[#This Row],[Boxes]]</f>
        <v>6.9904580152671754</v>
      </c>
    </row>
    <row r="169" spans="1:20" hidden="1" x14ac:dyDescent="0.25">
      <c r="A169" t="s">
        <v>371</v>
      </c>
      <c r="B169" t="s">
        <v>49</v>
      </c>
      <c r="C169" t="s">
        <v>128</v>
      </c>
      <c r="D169" t="s">
        <v>31</v>
      </c>
      <c r="E169" s="1">
        <v>45261</v>
      </c>
      <c r="F169" s="1" t="str">
        <f>TEXT(shipments9[[#This Row],[Shipdate]],"ddd")</f>
        <v>Fri</v>
      </c>
      <c r="G169" s="1" t="str">
        <f>IF(OR(shipments9[[#This Row],[Day Name]]="Sat",shipments9[[#This Row],[Day Name]]="Sun"),"Weekend","Weekday")</f>
        <v>Weekday</v>
      </c>
      <c r="H169">
        <v>1581.75</v>
      </c>
      <c r="I169">
        <v>317</v>
      </c>
      <c r="J169" t="s">
        <v>172</v>
      </c>
      <c r="K169" t="s">
        <v>8151</v>
      </c>
      <c r="L169" t="s">
        <v>8152</v>
      </c>
      <c r="M169">
        <v>12</v>
      </c>
      <c r="N169" t="s">
        <v>8166</v>
      </c>
      <c r="O169" s="4">
        <f>INDEX(products[Cost_per_box], MATCH(shipments9[[#This Row],[PID]], products[PID], 0))</f>
        <v>3.85</v>
      </c>
      <c r="P169" s="4">
        <f>shipments9[[#This Row],[Boxes]]*shipments9[[#This Row],[Cost Per Box]]</f>
        <v>1220.45</v>
      </c>
      <c r="Q169" s="4">
        <f>shipments9[[#This Row],[Amount]] -shipments9[[#This Row],[total cost]]</f>
        <v>361.29999999999995</v>
      </c>
      <c r="R169" s="4" t="str">
        <f>IF(shipments9[[#This Row],[Gross Profit]]&lt;0,"Loss","Profit")</f>
        <v>Profit</v>
      </c>
      <c r="S169" s="9">
        <f>shipments9[[#This Row],[Gross Profit]]/shipments9[[#This Row],[Amount]]</f>
        <v>0.22841789157578629</v>
      </c>
      <c r="T169" s="11">
        <f>shipments9[[#This Row],[Amount]]/shipments9[[#This Row],[Boxes]]</f>
        <v>4.9897476340694009</v>
      </c>
    </row>
    <row r="170" spans="1:20" hidden="1" x14ac:dyDescent="0.25">
      <c r="A170" t="s">
        <v>372</v>
      </c>
      <c r="B170" t="s">
        <v>52</v>
      </c>
      <c r="C170" t="s">
        <v>128</v>
      </c>
      <c r="D170" t="s">
        <v>31</v>
      </c>
      <c r="E170" s="1">
        <v>45279</v>
      </c>
      <c r="F170" s="1" t="str">
        <f>TEXT(shipments9[[#This Row],[Shipdate]],"ddd")</f>
        <v>Tue</v>
      </c>
      <c r="G170" s="1" t="str">
        <f>IF(OR(shipments9[[#This Row],[Day Name]]="Sat",shipments9[[#This Row],[Day Name]]="Sun"),"Weekend","Weekday")</f>
        <v>Weekday</v>
      </c>
      <c r="H170">
        <v>1323</v>
      </c>
      <c r="I170">
        <v>147</v>
      </c>
      <c r="J170" t="s">
        <v>172</v>
      </c>
      <c r="K170" t="s">
        <v>8151</v>
      </c>
      <c r="L170" t="s">
        <v>8152</v>
      </c>
      <c r="M170">
        <v>12</v>
      </c>
      <c r="N170" t="s">
        <v>8166</v>
      </c>
      <c r="O170" s="4">
        <f>INDEX(products[Cost_per_box], MATCH(shipments9[[#This Row],[PID]], products[PID], 0))</f>
        <v>3.85</v>
      </c>
      <c r="P170" s="4">
        <f>shipments9[[#This Row],[Boxes]]*shipments9[[#This Row],[Cost Per Box]]</f>
        <v>565.95000000000005</v>
      </c>
      <c r="Q170" s="4">
        <f>shipments9[[#This Row],[Amount]] -shipments9[[#This Row],[total cost]]</f>
        <v>757.05</v>
      </c>
      <c r="R170" s="4" t="str">
        <f>IF(shipments9[[#This Row],[Gross Profit]]&lt;0,"Loss","Profit")</f>
        <v>Profit</v>
      </c>
      <c r="S170" s="9">
        <f>shipments9[[#This Row],[Gross Profit]]/shipments9[[#This Row],[Amount]]</f>
        <v>0.57222222222222219</v>
      </c>
      <c r="T170" s="11">
        <f>shipments9[[#This Row],[Amount]]/shipments9[[#This Row],[Boxes]]</f>
        <v>9</v>
      </c>
    </row>
    <row r="171" spans="1:20" hidden="1" x14ac:dyDescent="0.25">
      <c r="A171" t="s">
        <v>373</v>
      </c>
      <c r="B171" t="s">
        <v>52</v>
      </c>
      <c r="C171" t="s">
        <v>128</v>
      </c>
      <c r="D171" t="s">
        <v>31</v>
      </c>
      <c r="E171" s="1">
        <v>45028</v>
      </c>
      <c r="F171" s="1" t="str">
        <f>TEXT(shipments9[[#This Row],[Shipdate]],"ddd")</f>
        <v>Wed</v>
      </c>
      <c r="G171" s="1" t="str">
        <f>IF(OR(shipments9[[#This Row],[Day Name]]="Sat",shipments9[[#This Row],[Day Name]]="Sun"),"Weekend","Weekday")</f>
        <v>Weekday</v>
      </c>
      <c r="H171">
        <v>2175.75</v>
      </c>
      <c r="I171">
        <v>436</v>
      </c>
      <c r="J171" t="s">
        <v>172</v>
      </c>
      <c r="K171" t="s">
        <v>8151</v>
      </c>
      <c r="L171" t="s">
        <v>8154</v>
      </c>
      <c r="M171">
        <v>4</v>
      </c>
      <c r="N171" t="s">
        <v>8158</v>
      </c>
      <c r="O171" s="4">
        <f>INDEX(products[Cost_per_box], MATCH(shipments9[[#This Row],[PID]], products[PID], 0))</f>
        <v>3.85</v>
      </c>
      <c r="P171" s="4">
        <f>shipments9[[#This Row],[Boxes]]*shipments9[[#This Row],[Cost Per Box]]</f>
        <v>1678.6000000000001</v>
      </c>
      <c r="Q171" s="4">
        <f>shipments9[[#This Row],[Amount]] -shipments9[[#This Row],[total cost]]</f>
        <v>497.14999999999986</v>
      </c>
      <c r="R171" s="4" t="str">
        <f>IF(shipments9[[#This Row],[Gross Profit]]&lt;0,"Loss","Profit")</f>
        <v>Profit</v>
      </c>
      <c r="S171" s="9">
        <f>shipments9[[#This Row],[Gross Profit]]/shipments9[[#This Row],[Amount]]</f>
        <v>0.22849592094679988</v>
      </c>
      <c r="T171" s="11">
        <f>shipments9[[#This Row],[Amount]]/shipments9[[#This Row],[Boxes]]</f>
        <v>4.9902522935779814</v>
      </c>
    </row>
    <row r="172" spans="1:20" hidden="1" x14ac:dyDescent="0.25">
      <c r="A172" t="s">
        <v>374</v>
      </c>
      <c r="B172" t="s">
        <v>52</v>
      </c>
      <c r="C172" t="s">
        <v>128</v>
      </c>
      <c r="D172" t="s">
        <v>31</v>
      </c>
      <c r="E172" s="1">
        <v>45127</v>
      </c>
      <c r="F172" s="1" t="str">
        <f>TEXT(shipments9[[#This Row],[Shipdate]],"ddd")</f>
        <v>Thu</v>
      </c>
      <c r="G172" s="1" t="str">
        <f>IF(OR(shipments9[[#This Row],[Day Name]]="Sat",shipments9[[#This Row],[Day Name]]="Sun"),"Weekend","Weekday")</f>
        <v>Weekday</v>
      </c>
      <c r="H172">
        <v>776.25</v>
      </c>
      <c r="I172">
        <v>87</v>
      </c>
      <c r="J172" t="s">
        <v>172</v>
      </c>
      <c r="K172" t="s">
        <v>8151</v>
      </c>
      <c r="L172" t="s">
        <v>8160</v>
      </c>
      <c r="M172">
        <v>7</v>
      </c>
      <c r="N172" t="s">
        <v>8161</v>
      </c>
      <c r="O172" s="4">
        <f>INDEX(products[Cost_per_box], MATCH(shipments9[[#This Row],[PID]], products[PID], 0))</f>
        <v>3.85</v>
      </c>
      <c r="P172" s="4">
        <f>shipments9[[#This Row],[Boxes]]*shipments9[[#This Row],[Cost Per Box]]</f>
        <v>334.95</v>
      </c>
      <c r="Q172" s="4">
        <f>shipments9[[#This Row],[Amount]] -shipments9[[#This Row],[total cost]]</f>
        <v>441.3</v>
      </c>
      <c r="R172" s="4" t="str">
        <f>IF(shipments9[[#This Row],[Gross Profit]]&lt;0,"Loss","Profit")</f>
        <v>Profit</v>
      </c>
      <c r="S172" s="9">
        <f>shipments9[[#This Row],[Gross Profit]]/shipments9[[#This Row],[Amount]]</f>
        <v>0.5685024154589372</v>
      </c>
      <c r="T172" s="11">
        <f>shipments9[[#This Row],[Amount]]/shipments9[[#This Row],[Boxes]]</f>
        <v>8.9224137931034484</v>
      </c>
    </row>
    <row r="173" spans="1:20" hidden="1" x14ac:dyDescent="0.25">
      <c r="A173" t="s">
        <v>375</v>
      </c>
      <c r="B173" t="s">
        <v>52</v>
      </c>
      <c r="C173" t="s">
        <v>128</v>
      </c>
      <c r="D173" t="s">
        <v>31</v>
      </c>
      <c r="E173" s="1">
        <v>45232</v>
      </c>
      <c r="F173" s="1" t="str">
        <f>TEXT(shipments9[[#This Row],[Shipdate]],"ddd")</f>
        <v>Thu</v>
      </c>
      <c r="G173" s="1" t="str">
        <f>IF(OR(shipments9[[#This Row],[Day Name]]="Sat",shipments9[[#This Row],[Day Name]]="Sun"),"Weekend","Weekday")</f>
        <v>Weekday</v>
      </c>
      <c r="H173">
        <v>2164.5</v>
      </c>
      <c r="I173">
        <v>271</v>
      </c>
      <c r="J173" t="s">
        <v>172</v>
      </c>
      <c r="K173" t="s">
        <v>8151</v>
      </c>
      <c r="L173" t="s">
        <v>8152</v>
      </c>
      <c r="M173">
        <v>11</v>
      </c>
      <c r="N173" t="s">
        <v>8165</v>
      </c>
      <c r="O173" s="4">
        <f>INDEX(products[Cost_per_box], MATCH(shipments9[[#This Row],[PID]], products[PID], 0))</f>
        <v>3.85</v>
      </c>
      <c r="P173" s="4">
        <f>shipments9[[#This Row],[Boxes]]*shipments9[[#This Row],[Cost Per Box]]</f>
        <v>1043.3500000000001</v>
      </c>
      <c r="Q173" s="4">
        <f>shipments9[[#This Row],[Amount]] -shipments9[[#This Row],[total cost]]</f>
        <v>1121.1499999999999</v>
      </c>
      <c r="R173" s="4" t="str">
        <f>IF(shipments9[[#This Row],[Gross Profit]]&lt;0,"Loss","Profit")</f>
        <v>Profit</v>
      </c>
      <c r="S173" s="9">
        <f>shipments9[[#This Row],[Gross Profit]]/shipments9[[#This Row],[Amount]]</f>
        <v>0.5179718179718179</v>
      </c>
      <c r="T173" s="11">
        <f>shipments9[[#This Row],[Amount]]/shipments9[[#This Row],[Boxes]]</f>
        <v>7.9870848708487081</v>
      </c>
    </row>
    <row r="174" spans="1:20" hidden="1" x14ac:dyDescent="0.25">
      <c r="A174" t="s">
        <v>376</v>
      </c>
      <c r="B174" t="s">
        <v>52</v>
      </c>
      <c r="C174" t="s">
        <v>128</v>
      </c>
      <c r="D174" t="s">
        <v>31</v>
      </c>
      <c r="E174" s="1">
        <v>45037</v>
      </c>
      <c r="F174" s="1" t="str">
        <f>TEXT(shipments9[[#This Row],[Shipdate]],"ddd")</f>
        <v>Fri</v>
      </c>
      <c r="G174" s="1" t="str">
        <f>IF(OR(shipments9[[#This Row],[Day Name]]="Sat",shipments9[[#This Row],[Day Name]]="Sun"),"Weekend","Weekday")</f>
        <v>Weekday</v>
      </c>
      <c r="H174">
        <v>1509.75</v>
      </c>
      <c r="I174">
        <v>189</v>
      </c>
      <c r="J174" t="s">
        <v>172</v>
      </c>
      <c r="K174" t="s">
        <v>8151</v>
      </c>
      <c r="L174" t="s">
        <v>8154</v>
      </c>
      <c r="M174">
        <v>4</v>
      </c>
      <c r="N174" t="s">
        <v>8158</v>
      </c>
      <c r="O174" s="4">
        <f>INDEX(products[Cost_per_box], MATCH(shipments9[[#This Row],[PID]], products[PID], 0))</f>
        <v>3.85</v>
      </c>
      <c r="P174" s="4">
        <f>shipments9[[#This Row],[Boxes]]*shipments9[[#This Row],[Cost Per Box]]</f>
        <v>727.65</v>
      </c>
      <c r="Q174" s="4">
        <f>shipments9[[#This Row],[Amount]] -shipments9[[#This Row],[total cost]]</f>
        <v>782.1</v>
      </c>
      <c r="R174" s="4" t="str">
        <f>IF(shipments9[[#This Row],[Gross Profit]]&lt;0,"Loss","Profit")</f>
        <v>Profit</v>
      </c>
      <c r="S174" s="9">
        <f>shipments9[[#This Row],[Gross Profit]]/shipments9[[#This Row],[Amount]]</f>
        <v>0.5180327868852459</v>
      </c>
      <c r="T174" s="11">
        <f>shipments9[[#This Row],[Amount]]/shipments9[[#This Row],[Boxes]]</f>
        <v>7.9880952380952381</v>
      </c>
    </row>
    <row r="175" spans="1:20" hidden="1" x14ac:dyDescent="0.25">
      <c r="A175" t="s">
        <v>377</v>
      </c>
      <c r="B175" t="s">
        <v>55</v>
      </c>
      <c r="C175" t="s">
        <v>128</v>
      </c>
      <c r="D175" t="s">
        <v>31</v>
      </c>
      <c r="E175" s="1">
        <v>45128</v>
      </c>
      <c r="F175" s="1" t="str">
        <f>TEXT(shipments9[[#This Row],[Shipdate]],"ddd")</f>
        <v>Fri</v>
      </c>
      <c r="G175" s="1" t="str">
        <f>IF(OR(shipments9[[#This Row],[Day Name]]="Sat",shipments9[[#This Row],[Day Name]]="Sun"),"Weekend","Weekday")</f>
        <v>Weekday</v>
      </c>
      <c r="H175">
        <v>4169.25</v>
      </c>
      <c r="I175">
        <v>834</v>
      </c>
      <c r="J175" t="s">
        <v>172</v>
      </c>
      <c r="K175" t="s">
        <v>8151</v>
      </c>
      <c r="L175" t="s">
        <v>8160</v>
      </c>
      <c r="M175">
        <v>7</v>
      </c>
      <c r="N175" t="s">
        <v>8161</v>
      </c>
      <c r="O175" s="4">
        <f>INDEX(products[Cost_per_box], MATCH(shipments9[[#This Row],[PID]], products[PID], 0))</f>
        <v>3.85</v>
      </c>
      <c r="P175" s="4">
        <f>shipments9[[#This Row],[Boxes]]*shipments9[[#This Row],[Cost Per Box]]</f>
        <v>3210.9</v>
      </c>
      <c r="Q175" s="4">
        <f>shipments9[[#This Row],[Amount]] -shipments9[[#This Row],[total cost]]</f>
        <v>958.34999999999991</v>
      </c>
      <c r="R175" s="4" t="str">
        <f>IF(shipments9[[#This Row],[Gross Profit]]&lt;0,"Loss","Profit")</f>
        <v>Profit</v>
      </c>
      <c r="S175" s="9">
        <f>shipments9[[#This Row],[Gross Profit]]/shipments9[[#This Row],[Amount]]</f>
        <v>0.22986148587875516</v>
      </c>
      <c r="T175" s="11">
        <f>shipments9[[#This Row],[Amount]]/shipments9[[#This Row],[Boxes]]</f>
        <v>4.9991007194244608</v>
      </c>
    </row>
    <row r="176" spans="1:20" hidden="1" x14ac:dyDescent="0.25">
      <c r="A176" t="s">
        <v>378</v>
      </c>
      <c r="B176" t="s">
        <v>55</v>
      </c>
      <c r="C176" t="s">
        <v>128</v>
      </c>
      <c r="D176" t="s">
        <v>31</v>
      </c>
      <c r="E176" s="1">
        <v>45054</v>
      </c>
      <c r="F176" s="1" t="str">
        <f>TEXT(shipments9[[#This Row],[Shipdate]],"ddd")</f>
        <v>Mon</v>
      </c>
      <c r="G176" s="1" t="str">
        <f>IF(OR(shipments9[[#This Row],[Day Name]]="Sat",shipments9[[#This Row],[Day Name]]="Sun"),"Weekend","Weekday")</f>
        <v>Weekday</v>
      </c>
      <c r="H176">
        <v>6885</v>
      </c>
      <c r="I176">
        <v>1148</v>
      </c>
      <c r="J176" t="s">
        <v>172</v>
      </c>
      <c r="K176" t="s">
        <v>8151</v>
      </c>
      <c r="L176" t="s">
        <v>8154</v>
      </c>
      <c r="M176">
        <v>5</v>
      </c>
      <c r="N176" t="s">
        <v>201</v>
      </c>
      <c r="O176" s="4">
        <f>INDEX(products[Cost_per_box], MATCH(shipments9[[#This Row],[PID]], products[PID], 0))</f>
        <v>3.85</v>
      </c>
      <c r="P176" s="4">
        <f>shipments9[[#This Row],[Boxes]]*shipments9[[#This Row],[Cost Per Box]]</f>
        <v>4419.8</v>
      </c>
      <c r="Q176" s="4">
        <f>shipments9[[#This Row],[Amount]] -shipments9[[#This Row],[total cost]]</f>
        <v>2465.1999999999998</v>
      </c>
      <c r="R176" s="4" t="str">
        <f>IF(shipments9[[#This Row],[Gross Profit]]&lt;0,"Loss","Profit")</f>
        <v>Profit</v>
      </c>
      <c r="S176" s="9">
        <f>shipments9[[#This Row],[Gross Profit]]/shipments9[[#This Row],[Amount]]</f>
        <v>0.35805374001452428</v>
      </c>
      <c r="T176" s="11">
        <f>shipments9[[#This Row],[Amount]]/shipments9[[#This Row],[Boxes]]</f>
        <v>5.9973867595818815</v>
      </c>
    </row>
    <row r="177" spans="1:20" hidden="1" x14ac:dyDescent="0.25">
      <c r="A177" t="s">
        <v>379</v>
      </c>
      <c r="B177" t="s">
        <v>55</v>
      </c>
      <c r="C177" t="s">
        <v>128</v>
      </c>
      <c r="D177" t="s">
        <v>31</v>
      </c>
      <c r="E177" s="1">
        <v>45254</v>
      </c>
      <c r="F177" s="1" t="str">
        <f>TEXT(shipments9[[#This Row],[Shipdate]],"ddd")</f>
        <v>Fri</v>
      </c>
      <c r="G177" s="1" t="str">
        <f>IF(OR(shipments9[[#This Row],[Day Name]]="Sat",shipments9[[#This Row],[Day Name]]="Sun"),"Weekend","Weekday")</f>
        <v>Weekday</v>
      </c>
      <c r="H177">
        <v>4169.25</v>
      </c>
      <c r="I177">
        <v>695</v>
      </c>
      <c r="J177" t="s">
        <v>172</v>
      </c>
      <c r="K177" t="s">
        <v>8151</v>
      </c>
      <c r="L177" t="s">
        <v>8152</v>
      </c>
      <c r="M177">
        <v>11</v>
      </c>
      <c r="N177" t="s">
        <v>8165</v>
      </c>
      <c r="O177" s="4">
        <f>INDEX(products[Cost_per_box], MATCH(shipments9[[#This Row],[PID]], products[PID], 0))</f>
        <v>3.85</v>
      </c>
      <c r="P177" s="4">
        <f>shipments9[[#This Row],[Boxes]]*shipments9[[#This Row],[Cost Per Box]]</f>
        <v>2675.75</v>
      </c>
      <c r="Q177" s="4">
        <f>shipments9[[#This Row],[Amount]] -shipments9[[#This Row],[total cost]]</f>
        <v>1493.5</v>
      </c>
      <c r="R177" s="4" t="str">
        <f>IF(shipments9[[#This Row],[Gross Profit]]&lt;0,"Loss","Profit")</f>
        <v>Profit</v>
      </c>
      <c r="S177" s="9">
        <f>shipments9[[#This Row],[Gross Profit]]/shipments9[[#This Row],[Amount]]</f>
        <v>0.35821790489896266</v>
      </c>
      <c r="T177" s="11">
        <f>shipments9[[#This Row],[Amount]]/shipments9[[#This Row],[Boxes]]</f>
        <v>5.9989208633093529</v>
      </c>
    </row>
    <row r="178" spans="1:20" hidden="1" x14ac:dyDescent="0.25">
      <c r="A178" t="s">
        <v>380</v>
      </c>
      <c r="B178" t="s">
        <v>55</v>
      </c>
      <c r="C178" t="s">
        <v>128</v>
      </c>
      <c r="D178" t="s">
        <v>31</v>
      </c>
      <c r="E178" s="1">
        <v>45467</v>
      </c>
      <c r="F178" s="1" t="str">
        <f>TEXT(shipments9[[#This Row],[Shipdate]],"ddd")</f>
        <v>Mon</v>
      </c>
      <c r="G178" s="1" t="str">
        <f>IF(OR(shipments9[[#This Row],[Day Name]]="Sat",shipments9[[#This Row],[Day Name]]="Sun"),"Weekend","Weekday")</f>
        <v>Weekday</v>
      </c>
      <c r="H178">
        <v>4014</v>
      </c>
      <c r="I178">
        <v>446</v>
      </c>
      <c r="J178" t="s">
        <v>172</v>
      </c>
      <c r="K178" t="s">
        <v>8155</v>
      </c>
      <c r="L178" t="s">
        <v>8154</v>
      </c>
      <c r="M178">
        <v>6</v>
      </c>
      <c r="N178" t="s">
        <v>8159</v>
      </c>
      <c r="O178" s="4">
        <f>INDEX(products[Cost_per_box], MATCH(shipments9[[#This Row],[PID]], products[PID], 0))</f>
        <v>3.85</v>
      </c>
      <c r="P178" s="4">
        <f>shipments9[[#This Row],[Boxes]]*shipments9[[#This Row],[Cost Per Box]]</f>
        <v>1717.1000000000001</v>
      </c>
      <c r="Q178" s="4">
        <f>shipments9[[#This Row],[Amount]] -shipments9[[#This Row],[total cost]]</f>
        <v>2296.8999999999996</v>
      </c>
      <c r="R178" s="4" t="str">
        <f>IF(shipments9[[#This Row],[Gross Profit]]&lt;0,"Loss","Profit")</f>
        <v>Profit</v>
      </c>
      <c r="S178" s="9">
        <f>shipments9[[#This Row],[Gross Profit]]/shipments9[[#This Row],[Amount]]</f>
        <v>0.57222222222222208</v>
      </c>
      <c r="T178" s="11">
        <f>shipments9[[#This Row],[Amount]]/shipments9[[#This Row],[Boxes]]</f>
        <v>9</v>
      </c>
    </row>
    <row r="179" spans="1:20" hidden="1" x14ac:dyDescent="0.25">
      <c r="A179" t="s">
        <v>381</v>
      </c>
      <c r="B179" t="s">
        <v>55</v>
      </c>
      <c r="C179" t="s">
        <v>128</v>
      </c>
      <c r="D179" t="s">
        <v>31</v>
      </c>
      <c r="E179" s="1">
        <v>45286</v>
      </c>
      <c r="F179" s="1" t="str">
        <f>TEXT(shipments9[[#This Row],[Shipdate]],"ddd")</f>
        <v>Tue</v>
      </c>
      <c r="G179" s="1" t="str">
        <f>IF(OR(shipments9[[#This Row],[Day Name]]="Sat",shipments9[[#This Row],[Day Name]]="Sun"),"Weekend","Weekday")</f>
        <v>Weekday</v>
      </c>
      <c r="H179">
        <v>9400.5</v>
      </c>
      <c r="I179">
        <v>1176</v>
      </c>
      <c r="J179" t="s">
        <v>172</v>
      </c>
      <c r="K179" t="s">
        <v>8151</v>
      </c>
      <c r="L179" t="s">
        <v>8152</v>
      </c>
      <c r="M179">
        <v>12</v>
      </c>
      <c r="N179" t="s">
        <v>8166</v>
      </c>
      <c r="O179" s="4">
        <f>INDEX(products[Cost_per_box], MATCH(shipments9[[#This Row],[PID]], products[PID], 0))</f>
        <v>3.85</v>
      </c>
      <c r="P179" s="4">
        <f>shipments9[[#This Row],[Boxes]]*shipments9[[#This Row],[Cost Per Box]]</f>
        <v>4527.6000000000004</v>
      </c>
      <c r="Q179" s="4">
        <f>shipments9[[#This Row],[Amount]] -shipments9[[#This Row],[total cost]]</f>
        <v>4872.8999999999996</v>
      </c>
      <c r="R179" s="4" t="str">
        <f>IF(shipments9[[#This Row],[Gross Profit]]&lt;0,"Loss","Profit")</f>
        <v>Profit</v>
      </c>
      <c r="S179" s="9">
        <f>shipments9[[#This Row],[Gross Profit]]/shipments9[[#This Row],[Amount]]</f>
        <v>0.51836604435934253</v>
      </c>
      <c r="T179" s="11">
        <f>shipments9[[#This Row],[Amount]]/shipments9[[#This Row],[Boxes]]</f>
        <v>7.9936224489795915</v>
      </c>
    </row>
    <row r="180" spans="1:20" hidden="1" x14ac:dyDescent="0.25">
      <c r="A180" t="s">
        <v>382</v>
      </c>
      <c r="B180" t="s">
        <v>55</v>
      </c>
      <c r="C180" t="s">
        <v>128</v>
      </c>
      <c r="D180" t="s">
        <v>31</v>
      </c>
      <c r="E180" s="1">
        <v>45453</v>
      </c>
      <c r="F180" s="1" t="str">
        <f>TEXT(shipments9[[#This Row],[Shipdate]],"ddd")</f>
        <v>Mon</v>
      </c>
      <c r="G180" s="1" t="str">
        <f>IF(OR(shipments9[[#This Row],[Day Name]]="Sat",shipments9[[#This Row],[Day Name]]="Sun"),"Weekend","Weekday")</f>
        <v>Weekday</v>
      </c>
      <c r="H180">
        <v>5816.25</v>
      </c>
      <c r="I180">
        <v>1164</v>
      </c>
      <c r="J180" t="s">
        <v>172</v>
      </c>
      <c r="K180" t="s">
        <v>8155</v>
      </c>
      <c r="L180" t="s">
        <v>8154</v>
      </c>
      <c r="M180">
        <v>6</v>
      </c>
      <c r="N180" t="s">
        <v>8159</v>
      </c>
      <c r="O180" s="4">
        <f>INDEX(products[Cost_per_box], MATCH(shipments9[[#This Row],[PID]], products[PID], 0))</f>
        <v>3.85</v>
      </c>
      <c r="P180" s="4">
        <f>shipments9[[#This Row],[Boxes]]*shipments9[[#This Row],[Cost Per Box]]</f>
        <v>4481.4000000000005</v>
      </c>
      <c r="Q180" s="4">
        <f>shipments9[[#This Row],[Amount]] -shipments9[[#This Row],[total cost]]</f>
        <v>1334.8499999999995</v>
      </c>
      <c r="R180" s="4" t="str">
        <f>IF(shipments9[[#This Row],[Gross Profit]]&lt;0,"Loss","Profit")</f>
        <v>Profit</v>
      </c>
      <c r="S180" s="9">
        <f>shipments9[[#This Row],[Gross Profit]]/shipments9[[#This Row],[Amount]]</f>
        <v>0.22950354609929069</v>
      </c>
      <c r="T180" s="11">
        <f>shipments9[[#This Row],[Amount]]/shipments9[[#This Row],[Boxes]]</f>
        <v>4.9967783505154637</v>
      </c>
    </row>
    <row r="181" spans="1:20" hidden="1" x14ac:dyDescent="0.25">
      <c r="A181" t="s">
        <v>383</v>
      </c>
      <c r="B181" t="s">
        <v>77</v>
      </c>
      <c r="C181" t="s">
        <v>128</v>
      </c>
      <c r="D181" t="s">
        <v>31</v>
      </c>
      <c r="E181" s="1">
        <v>45159</v>
      </c>
      <c r="F181" s="1" t="str">
        <f>TEXT(shipments9[[#This Row],[Shipdate]],"ddd")</f>
        <v>Mon</v>
      </c>
      <c r="G181" s="1" t="str">
        <f>IF(OR(shipments9[[#This Row],[Day Name]]="Sat",shipments9[[#This Row],[Day Name]]="Sun"),"Weekend","Weekday")</f>
        <v>Weekday</v>
      </c>
      <c r="H181">
        <v>7413.75</v>
      </c>
      <c r="I181">
        <v>1060</v>
      </c>
      <c r="J181" t="s">
        <v>172</v>
      </c>
      <c r="K181" t="s">
        <v>8151</v>
      </c>
      <c r="L181" t="s">
        <v>8160</v>
      </c>
      <c r="M181">
        <v>8</v>
      </c>
      <c r="N181" t="s">
        <v>8162</v>
      </c>
      <c r="O181" s="4">
        <f>INDEX(products[Cost_per_box], MATCH(shipments9[[#This Row],[PID]], products[PID], 0))</f>
        <v>3.85</v>
      </c>
      <c r="P181" s="4">
        <f>shipments9[[#This Row],[Boxes]]*shipments9[[#This Row],[Cost Per Box]]</f>
        <v>4081</v>
      </c>
      <c r="Q181" s="4">
        <f>shipments9[[#This Row],[Amount]] -shipments9[[#This Row],[total cost]]</f>
        <v>3332.75</v>
      </c>
      <c r="R181" s="4" t="str">
        <f>IF(shipments9[[#This Row],[Gross Profit]]&lt;0,"Loss","Profit")</f>
        <v>Profit</v>
      </c>
      <c r="S181" s="9">
        <f>shipments9[[#This Row],[Gross Profit]]/shipments9[[#This Row],[Amount]]</f>
        <v>0.44953633451357278</v>
      </c>
      <c r="T181" s="11">
        <f>shipments9[[#This Row],[Amount]]/shipments9[[#This Row],[Boxes]]</f>
        <v>6.9941037735849054</v>
      </c>
    </row>
    <row r="182" spans="1:20" hidden="1" x14ac:dyDescent="0.25">
      <c r="A182" t="s">
        <v>384</v>
      </c>
      <c r="B182" t="s">
        <v>77</v>
      </c>
      <c r="C182" t="s">
        <v>128</v>
      </c>
      <c r="D182" t="s">
        <v>31</v>
      </c>
      <c r="E182" s="1">
        <v>45232</v>
      </c>
      <c r="F182" s="1" t="str">
        <f>TEXT(shipments9[[#This Row],[Shipdate]],"ddd")</f>
        <v>Thu</v>
      </c>
      <c r="G182" s="1" t="str">
        <f>IF(OR(shipments9[[#This Row],[Day Name]]="Sat",shipments9[[#This Row],[Day Name]]="Sun"),"Weekend","Weekday")</f>
        <v>Weekday</v>
      </c>
      <c r="H182">
        <v>1201.5</v>
      </c>
      <c r="I182">
        <v>172</v>
      </c>
      <c r="J182" t="s">
        <v>172</v>
      </c>
      <c r="K182" t="s">
        <v>8151</v>
      </c>
      <c r="L182" t="s">
        <v>8152</v>
      </c>
      <c r="M182">
        <v>11</v>
      </c>
      <c r="N182" t="s">
        <v>8165</v>
      </c>
      <c r="O182" s="4">
        <f>INDEX(products[Cost_per_box], MATCH(shipments9[[#This Row],[PID]], products[PID], 0))</f>
        <v>3.85</v>
      </c>
      <c r="P182" s="4">
        <f>shipments9[[#This Row],[Boxes]]*shipments9[[#This Row],[Cost Per Box]]</f>
        <v>662.2</v>
      </c>
      <c r="Q182" s="4">
        <f>shipments9[[#This Row],[Amount]] -shipments9[[#This Row],[total cost]]</f>
        <v>539.29999999999995</v>
      </c>
      <c r="R182" s="4" t="str">
        <f>IF(shipments9[[#This Row],[Gross Profit]]&lt;0,"Loss","Profit")</f>
        <v>Profit</v>
      </c>
      <c r="S182" s="9">
        <f>shipments9[[#This Row],[Gross Profit]]/shipments9[[#This Row],[Amount]]</f>
        <v>0.4488555971702039</v>
      </c>
      <c r="T182" s="11">
        <f>shipments9[[#This Row],[Amount]]/shipments9[[#This Row],[Boxes]]</f>
        <v>6.9854651162790695</v>
      </c>
    </row>
    <row r="183" spans="1:20" hidden="1" x14ac:dyDescent="0.25">
      <c r="A183" t="s">
        <v>385</v>
      </c>
      <c r="B183" t="s">
        <v>58</v>
      </c>
      <c r="C183" t="s">
        <v>128</v>
      </c>
      <c r="D183" t="s">
        <v>31</v>
      </c>
      <c r="E183" s="1">
        <v>45138</v>
      </c>
      <c r="F183" s="1" t="str">
        <f>TEXT(shipments9[[#This Row],[Shipdate]],"ddd")</f>
        <v>Mon</v>
      </c>
      <c r="G183" s="1" t="str">
        <f>IF(OR(shipments9[[#This Row],[Day Name]]="Sat",shipments9[[#This Row],[Day Name]]="Sun"),"Weekend","Weekday")</f>
        <v>Weekday</v>
      </c>
      <c r="H183">
        <v>2441.25</v>
      </c>
      <c r="I183">
        <v>349</v>
      </c>
      <c r="J183" t="s">
        <v>172</v>
      </c>
      <c r="K183" t="s">
        <v>8151</v>
      </c>
      <c r="L183" t="s">
        <v>8160</v>
      </c>
      <c r="M183">
        <v>7</v>
      </c>
      <c r="N183" t="s">
        <v>8161</v>
      </c>
      <c r="O183" s="4">
        <f>INDEX(products[Cost_per_box], MATCH(shipments9[[#This Row],[PID]], products[PID], 0))</f>
        <v>3.85</v>
      </c>
      <c r="P183" s="4">
        <f>shipments9[[#This Row],[Boxes]]*shipments9[[#This Row],[Cost Per Box]]</f>
        <v>1343.65</v>
      </c>
      <c r="Q183" s="4">
        <f>shipments9[[#This Row],[Amount]] -shipments9[[#This Row],[total cost]]</f>
        <v>1097.5999999999999</v>
      </c>
      <c r="R183" s="4" t="str">
        <f>IF(shipments9[[#This Row],[Gross Profit]]&lt;0,"Loss","Profit")</f>
        <v>Profit</v>
      </c>
      <c r="S183" s="9">
        <f>shipments9[[#This Row],[Gross Profit]]/shipments9[[#This Row],[Amount]]</f>
        <v>0.44960573476702503</v>
      </c>
      <c r="T183" s="11">
        <f>shipments9[[#This Row],[Amount]]/shipments9[[#This Row],[Boxes]]</f>
        <v>6.9949856733524358</v>
      </c>
    </row>
    <row r="184" spans="1:20" hidden="1" x14ac:dyDescent="0.25">
      <c r="A184" t="s">
        <v>386</v>
      </c>
      <c r="B184" t="s">
        <v>58</v>
      </c>
      <c r="C184" t="s">
        <v>128</v>
      </c>
      <c r="D184" t="s">
        <v>31</v>
      </c>
      <c r="E184" s="1">
        <v>45232</v>
      </c>
      <c r="F184" s="1" t="str">
        <f>TEXT(shipments9[[#This Row],[Shipdate]],"ddd")</f>
        <v>Thu</v>
      </c>
      <c r="G184" s="1" t="str">
        <f>IF(OR(shipments9[[#This Row],[Day Name]]="Sat",shipments9[[#This Row],[Day Name]]="Sun"),"Weekend","Weekday")</f>
        <v>Weekday</v>
      </c>
      <c r="H184">
        <v>7830</v>
      </c>
      <c r="I184">
        <v>1305</v>
      </c>
      <c r="J184" t="s">
        <v>172</v>
      </c>
      <c r="K184" t="s">
        <v>8151</v>
      </c>
      <c r="L184" t="s">
        <v>8152</v>
      </c>
      <c r="M184">
        <v>11</v>
      </c>
      <c r="N184" t="s">
        <v>8165</v>
      </c>
      <c r="O184" s="4">
        <f>INDEX(products[Cost_per_box], MATCH(shipments9[[#This Row],[PID]], products[PID], 0))</f>
        <v>3.85</v>
      </c>
      <c r="P184" s="4">
        <f>shipments9[[#This Row],[Boxes]]*shipments9[[#This Row],[Cost Per Box]]</f>
        <v>5024.25</v>
      </c>
      <c r="Q184" s="4">
        <f>shipments9[[#This Row],[Amount]] -shipments9[[#This Row],[total cost]]</f>
        <v>2805.75</v>
      </c>
      <c r="R184" s="4" t="str">
        <f>IF(shipments9[[#This Row],[Gross Profit]]&lt;0,"Loss","Profit")</f>
        <v>Profit</v>
      </c>
      <c r="S184" s="9">
        <f>shipments9[[#This Row],[Gross Profit]]/shipments9[[#This Row],[Amount]]</f>
        <v>0.35833333333333334</v>
      </c>
      <c r="T184" s="11">
        <f>shipments9[[#This Row],[Amount]]/shipments9[[#This Row],[Boxes]]</f>
        <v>6</v>
      </c>
    </row>
    <row r="185" spans="1:20" hidden="1" x14ac:dyDescent="0.25">
      <c r="A185" t="s">
        <v>387</v>
      </c>
      <c r="B185" t="s">
        <v>58</v>
      </c>
      <c r="C185" t="s">
        <v>128</v>
      </c>
      <c r="D185" t="s">
        <v>31</v>
      </c>
      <c r="E185" s="1">
        <v>45425</v>
      </c>
      <c r="F185" s="1" t="str">
        <f>TEXT(shipments9[[#This Row],[Shipdate]],"ddd")</f>
        <v>Mon</v>
      </c>
      <c r="G185" s="1" t="str">
        <f>IF(OR(shipments9[[#This Row],[Day Name]]="Sat",shipments9[[#This Row],[Day Name]]="Sun"),"Weekend","Weekday")</f>
        <v>Weekday</v>
      </c>
      <c r="H185">
        <v>4808.25</v>
      </c>
      <c r="I185">
        <v>802</v>
      </c>
      <c r="J185" t="s">
        <v>172</v>
      </c>
      <c r="K185" t="s">
        <v>8155</v>
      </c>
      <c r="L185" t="s">
        <v>8154</v>
      </c>
      <c r="M185">
        <v>5</v>
      </c>
      <c r="N185" t="s">
        <v>201</v>
      </c>
      <c r="O185" s="4">
        <f>INDEX(products[Cost_per_box], MATCH(shipments9[[#This Row],[PID]], products[PID], 0))</f>
        <v>3.85</v>
      </c>
      <c r="P185" s="4">
        <f>shipments9[[#This Row],[Boxes]]*shipments9[[#This Row],[Cost Per Box]]</f>
        <v>3087.7000000000003</v>
      </c>
      <c r="Q185" s="4">
        <f>shipments9[[#This Row],[Amount]] -shipments9[[#This Row],[total cost]]</f>
        <v>1720.5499999999997</v>
      </c>
      <c r="R185" s="4" t="str">
        <f>IF(shipments9[[#This Row],[Gross Profit]]&lt;0,"Loss","Profit")</f>
        <v>Profit</v>
      </c>
      <c r="S185" s="9">
        <f>shipments9[[#This Row],[Gross Profit]]/shipments9[[#This Row],[Amount]]</f>
        <v>0.35783289138459934</v>
      </c>
      <c r="T185" s="11">
        <f>shipments9[[#This Row],[Amount]]/shipments9[[#This Row],[Boxes]]</f>
        <v>5.9953241895261842</v>
      </c>
    </row>
    <row r="186" spans="1:20" hidden="1" x14ac:dyDescent="0.25">
      <c r="A186" t="s">
        <v>388</v>
      </c>
      <c r="B186" t="s">
        <v>58</v>
      </c>
      <c r="C186" t="s">
        <v>128</v>
      </c>
      <c r="D186" t="s">
        <v>31</v>
      </c>
      <c r="E186" s="1">
        <v>45426</v>
      </c>
      <c r="F186" s="1" t="str">
        <f>TEXT(shipments9[[#This Row],[Shipdate]],"ddd")</f>
        <v>Tue</v>
      </c>
      <c r="G186" s="1" t="str">
        <f>IF(OR(shipments9[[#This Row],[Day Name]]="Sat",shipments9[[#This Row],[Day Name]]="Sun"),"Weekend","Weekday")</f>
        <v>Weekday</v>
      </c>
      <c r="H186">
        <v>2781</v>
      </c>
      <c r="I186">
        <v>557</v>
      </c>
      <c r="J186" t="s">
        <v>172</v>
      </c>
      <c r="K186" t="s">
        <v>8155</v>
      </c>
      <c r="L186" t="s">
        <v>8154</v>
      </c>
      <c r="M186">
        <v>5</v>
      </c>
      <c r="N186" t="s">
        <v>201</v>
      </c>
      <c r="O186" s="4">
        <f>INDEX(products[Cost_per_box], MATCH(shipments9[[#This Row],[PID]], products[PID], 0))</f>
        <v>3.85</v>
      </c>
      <c r="P186" s="4">
        <f>shipments9[[#This Row],[Boxes]]*shipments9[[#This Row],[Cost Per Box]]</f>
        <v>2144.4500000000003</v>
      </c>
      <c r="Q186" s="4">
        <f>shipments9[[#This Row],[Amount]] -shipments9[[#This Row],[total cost]]</f>
        <v>636.54999999999973</v>
      </c>
      <c r="R186" s="4" t="str">
        <f>IF(shipments9[[#This Row],[Gross Profit]]&lt;0,"Loss","Profit")</f>
        <v>Profit</v>
      </c>
      <c r="S186" s="9">
        <f>shipments9[[#This Row],[Gross Profit]]/shipments9[[#This Row],[Amount]]</f>
        <v>0.22889248471772733</v>
      </c>
      <c r="T186" s="11">
        <f>shipments9[[#This Row],[Amount]]/shipments9[[#This Row],[Boxes]]</f>
        <v>4.9928186714542191</v>
      </c>
    </row>
    <row r="187" spans="1:20" hidden="1" x14ac:dyDescent="0.25">
      <c r="A187" t="s">
        <v>389</v>
      </c>
      <c r="B187" t="s">
        <v>58</v>
      </c>
      <c r="C187" t="s">
        <v>128</v>
      </c>
      <c r="D187" t="s">
        <v>31</v>
      </c>
      <c r="E187" s="1">
        <v>45170</v>
      </c>
      <c r="F187" s="1" t="str">
        <f>TEXT(shipments9[[#This Row],[Shipdate]],"ddd")</f>
        <v>Fri</v>
      </c>
      <c r="G187" s="1" t="str">
        <f>IF(OR(shipments9[[#This Row],[Day Name]]="Sat",shipments9[[#This Row],[Day Name]]="Sun"),"Weekend","Weekday")</f>
        <v>Weekday</v>
      </c>
      <c r="H187">
        <v>2601</v>
      </c>
      <c r="I187">
        <v>289</v>
      </c>
      <c r="J187" t="s">
        <v>172</v>
      </c>
      <c r="K187" t="s">
        <v>8151</v>
      </c>
      <c r="L187" t="s">
        <v>8160</v>
      </c>
      <c r="M187">
        <v>9</v>
      </c>
      <c r="N187" t="s">
        <v>8167</v>
      </c>
      <c r="O187" s="4">
        <f>INDEX(products[Cost_per_box], MATCH(shipments9[[#This Row],[PID]], products[PID], 0))</f>
        <v>3.85</v>
      </c>
      <c r="P187" s="4">
        <f>shipments9[[#This Row],[Boxes]]*shipments9[[#This Row],[Cost Per Box]]</f>
        <v>1112.6500000000001</v>
      </c>
      <c r="Q187" s="4">
        <f>shipments9[[#This Row],[Amount]] -shipments9[[#This Row],[total cost]]</f>
        <v>1488.35</v>
      </c>
      <c r="R187" s="4" t="str">
        <f>IF(shipments9[[#This Row],[Gross Profit]]&lt;0,"Loss","Profit")</f>
        <v>Profit</v>
      </c>
      <c r="S187" s="9">
        <f>shipments9[[#This Row],[Gross Profit]]/shipments9[[#This Row],[Amount]]</f>
        <v>0.57222222222222219</v>
      </c>
      <c r="T187" s="11">
        <f>shipments9[[#This Row],[Amount]]/shipments9[[#This Row],[Boxes]]</f>
        <v>9</v>
      </c>
    </row>
    <row r="188" spans="1:20" hidden="1" x14ac:dyDescent="0.25">
      <c r="A188" t="s">
        <v>390</v>
      </c>
      <c r="B188" t="s">
        <v>58</v>
      </c>
      <c r="C188" t="s">
        <v>128</v>
      </c>
      <c r="D188" t="s">
        <v>31</v>
      </c>
      <c r="E188" s="1">
        <v>44958</v>
      </c>
      <c r="F188" s="1" t="str">
        <f>TEXT(shipments9[[#This Row],[Shipdate]],"ddd")</f>
        <v>Wed</v>
      </c>
      <c r="G188" s="1" t="str">
        <f>IF(OR(shipments9[[#This Row],[Day Name]]="Sat",shipments9[[#This Row],[Day Name]]="Sun"),"Weekend","Weekday")</f>
        <v>Weekday</v>
      </c>
      <c r="H188">
        <v>101.25</v>
      </c>
      <c r="I188">
        <v>15</v>
      </c>
      <c r="J188" t="s">
        <v>172</v>
      </c>
      <c r="K188" t="s">
        <v>8151</v>
      </c>
      <c r="L188" t="s">
        <v>8156</v>
      </c>
      <c r="M188">
        <v>2</v>
      </c>
      <c r="N188" t="s">
        <v>8157</v>
      </c>
      <c r="O188" s="4">
        <f>INDEX(products[Cost_per_box], MATCH(shipments9[[#This Row],[PID]], products[PID], 0))</f>
        <v>3.85</v>
      </c>
      <c r="P188" s="4">
        <f>shipments9[[#This Row],[Boxes]]*shipments9[[#This Row],[Cost Per Box]]</f>
        <v>57.75</v>
      </c>
      <c r="Q188" s="4">
        <f>shipments9[[#This Row],[Amount]] -shipments9[[#This Row],[total cost]]</f>
        <v>43.5</v>
      </c>
      <c r="R188" s="4" t="str">
        <f>IF(shipments9[[#This Row],[Gross Profit]]&lt;0,"Loss","Profit")</f>
        <v>Profit</v>
      </c>
      <c r="S188" s="9">
        <f>shipments9[[#This Row],[Gross Profit]]/shipments9[[#This Row],[Amount]]</f>
        <v>0.42962962962962964</v>
      </c>
      <c r="T188" s="11">
        <f>shipments9[[#This Row],[Amount]]/shipments9[[#This Row],[Boxes]]</f>
        <v>6.75</v>
      </c>
    </row>
    <row r="189" spans="1:20" hidden="1" x14ac:dyDescent="0.25">
      <c r="A189" t="s">
        <v>391</v>
      </c>
      <c r="B189" t="s">
        <v>58</v>
      </c>
      <c r="C189" t="s">
        <v>128</v>
      </c>
      <c r="D189" t="s">
        <v>31</v>
      </c>
      <c r="E189" s="1">
        <v>45460</v>
      </c>
      <c r="F189" s="1" t="str">
        <f>TEXT(shipments9[[#This Row],[Shipdate]],"ddd")</f>
        <v>Mon</v>
      </c>
      <c r="G189" s="1" t="str">
        <f>IF(OR(shipments9[[#This Row],[Day Name]]="Sat",shipments9[[#This Row],[Day Name]]="Sun"),"Weekend","Weekday")</f>
        <v>Weekday</v>
      </c>
      <c r="H189">
        <v>3089.25</v>
      </c>
      <c r="I189">
        <v>515</v>
      </c>
      <c r="J189" t="s">
        <v>172</v>
      </c>
      <c r="K189" t="s">
        <v>8155</v>
      </c>
      <c r="L189" t="s">
        <v>8154</v>
      </c>
      <c r="M189">
        <v>6</v>
      </c>
      <c r="N189" t="s">
        <v>8159</v>
      </c>
      <c r="O189" s="4">
        <f>INDEX(products[Cost_per_box], MATCH(shipments9[[#This Row],[PID]], products[PID], 0))</f>
        <v>3.85</v>
      </c>
      <c r="P189" s="4">
        <f>shipments9[[#This Row],[Boxes]]*shipments9[[#This Row],[Cost Per Box]]</f>
        <v>1982.75</v>
      </c>
      <c r="Q189" s="4">
        <f>shipments9[[#This Row],[Amount]] -shipments9[[#This Row],[total cost]]</f>
        <v>1106.5</v>
      </c>
      <c r="R189" s="4" t="str">
        <f>IF(shipments9[[#This Row],[Gross Profit]]&lt;0,"Loss","Profit")</f>
        <v>Profit</v>
      </c>
      <c r="S189" s="9">
        <f>shipments9[[#This Row],[Gross Profit]]/shipments9[[#This Row],[Amount]]</f>
        <v>0.35817755118556283</v>
      </c>
      <c r="T189" s="11">
        <f>shipments9[[#This Row],[Amount]]/shipments9[[#This Row],[Boxes]]</f>
        <v>5.9985436893203881</v>
      </c>
    </row>
    <row r="190" spans="1:20" hidden="1" x14ac:dyDescent="0.25">
      <c r="A190" t="s">
        <v>392</v>
      </c>
      <c r="B190" t="s">
        <v>58</v>
      </c>
      <c r="C190" t="s">
        <v>128</v>
      </c>
      <c r="D190" t="s">
        <v>31</v>
      </c>
      <c r="E190" s="1">
        <v>45378</v>
      </c>
      <c r="F190" s="1" t="str">
        <f>TEXT(shipments9[[#This Row],[Shipdate]],"ddd")</f>
        <v>Wed</v>
      </c>
      <c r="G190" s="1" t="str">
        <f>IF(OR(shipments9[[#This Row],[Day Name]]="Sat",shipments9[[#This Row],[Day Name]]="Sun"),"Weekend","Weekday")</f>
        <v>Weekday</v>
      </c>
      <c r="H190">
        <v>3674.25</v>
      </c>
      <c r="I190">
        <v>735</v>
      </c>
      <c r="J190" t="s">
        <v>172</v>
      </c>
      <c r="K190" t="s">
        <v>8155</v>
      </c>
      <c r="L190" t="s">
        <v>8156</v>
      </c>
      <c r="M190">
        <v>3</v>
      </c>
      <c r="N190" t="s">
        <v>8164</v>
      </c>
      <c r="O190" s="4">
        <f>INDEX(products[Cost_per_box], MATCH(shipments9[[#This Row],[PID]], products[PID], 0))</f>
        <v>3.85</v>
      </c>
      <c r="P190" s="4">
        <f>shipments9[[#This Row],[Boxes]]*shipments9[[#This Row],[Cost Per Box]]</f>
        <v>2829.75</v>
      </c>
      <c r="Q190" s="4">
        <f>shipments9[[#This Row],[Amount]] -shipments9[[#This Row],[total cost]]</f>
        <v>844.5</v>
      </c>
      <c r="R190" s="4" t="str">
        <f>IF(shipments9[[#This Row],[Gross Profit]]&lt;0,"Loss","Profit")</f>
        <v>Profit</v>
      </c>
      <c r="S190" s="9">
        <f>shipments9[[#This Row],[Gross Profit]]/shipments9[[#This Row],[Amount]]</f>
        <v>0.22984282506634007</v>
      </c>
      <c r="T190" s="11">
        <f>shipments9[[#This Row],[Amount]]/shipments9[[#This Row],[Boxes]]</f>
        <v>4.9989795918367346</v>
      </c>
    </row>
    <row r="191" spans="1:20" hidden="1" x14ac:dyDescent="0.25">
      <c r="A191" t="s">
        <v>393</v>
      </c>
      <c r="B191" t="s">
        <v>58</v>
      </c>
      <c r="C191" t="s">
        <v>128</v>
      </c>
      <c r="D191" t="s">
        <v>31</v>
      </c>
      <c r="E191" s="1">
        <v>45280</v>
      </c>
      <c r="F191" s="1" t="str">
        <f>TEXT(shipments9[[#This Row],[Shipdate]],"ddd")</f>
        <v>Wed</v>
      </c>
      <c r="G191" s="1" t="str">
        <f>IF(OR(shipments9[[#This Row],[Day Name]]="Sat",shipments9[[#This Row],[Day Name]]="Sun"),"Weekend","Weekday")</f>
        <v>Weekday</v>
      </c>
      <c r="H191">
        <v>7326</v>
      </c>
      <c r="I191">
        <v>916</v>
      </c>
      <c r="J191" t="s">
        <v>172</v>
      </c>
      <c r="K191" t="s">
        <v>8151</v>
      </c>
      <c r="L191" t="s">
        <v>8152</v>
      </c>
      <c r="M191">
        <v>12</v>
      </c>
      <c r="N191" t="s">
        <v>8166</v>
      </c>
      <c r="O191" s="4">
        <f>INDEX(products[Cost_per_box], MATCH(shipments9[[#This Row],[PID]], products[PID], 0))</f>
        <v>3.85</v>
      </c>
      <c r="P191" s="4">
        <f>shipments9[[#This Row],[Boxes]]*shipments9[[#This Row],[Cost Per Box]]</f>
        <v>3526.6</v>
      </c>
      <c r="Q191" s="4">
        <f>shipments9[[#This Row],[Amount]] -shipments9[[#This Row],[total cost]]</f>
        <v>3799.4</v>
      </c>
      <c r="R191" s="4" t="str">
        <f>IF(shipments9[[#This Row],[Gross Profit]]&lt;0,"Loss","Profit")</f>
        <v>Profit</v>
      </c>
      <c r="S191" s="9">
        <f>shipments9[[#This Row],[Gross Profit]]/shipments9[[#This Row],[Amount]]</f>
        <v>0.51861861861861858</v>
      </c>
      <c r="T191" s="11">
        <f>shipments9[[#This Row],[Amount]]/shipments9[[#This Row],[Boxes]]</f>
        <v>7.9978165938864629</v>
      </c>
    </row>
    <row r="192" spans="1:20" hidden="1" x14ac:dyDescent="0.25">
      <c r="A192" t="s">
        <v>394</v>
      </c>
      <c r="B192" t="s">
        <v>58</v>
      </c>
      <c r="C192" t="s">
        <v>128</v>
      </c>
      <c r="D192" t="s">
        <v>31</v>
      </c>
      <c r="E192" s="1">
        <v>45427</v>
      </c>
      <c r="F192" s="1" t="str">
        <f>TEXT(shipments9[[#This Row],[Shipdate]],"ddd")</f>
        <v>Wed</v>
      </c>
      <c r="G192" s="1" t="str">
        <f>IF(OR(shipments9[[#This Row],[Day Name]]="Sat",shipments9[[#This Row],[Day Name]]="Sun"),"Weekend","Weekday")</f>
        <v>Weekday</v>
      </c>
      <c r="H192">
        <v>10752.75</v>
      </c>
      <c r="I192">
        <v>1537</v>
      </c>
      <c r="J192" t="s">
        <v>172</v>
      </c>
      <c r="K192" t="s">
        <v>8155</v>
      </c>
      <c r="L192" t="s">
        <v>8154</v>
      </c>
      <c r="M192">
        <v>5</v>
      </c>
      <c r="N192" t="s">
        <v>201</v>
      </c>
      <c r="O192" s="4">
        <f>INDEX(products[Cost_per_box], MATCH(shipments9[[#This Row],[PID]], products[PID], 0))</f>
        <v>3.85</v>
      </c>
      <c r="P192" s="4">
        <f>shipments9[[#This Row],[Boxes]]*shipments9[[#This Row],[Cost Per Box]]</f>
        <v>5917.45</v>
      </c>
      <c r="Q192" s="4">
        <f>shipments9[[#This Row],[Amount]] -shipments9[[#This Row],[total cost]]</f>
        <v>4835.3</v>
      </c>
      <c r="R192" s="4" t="str">
        <f>IF(shipments9[[#This Row],[Gross Profit]]&lt;0,"Loss","Profit")</f>
        <v>Profit</v>
      </c>
      <c r="S192" s="9">
        <f>shipments9[[#This Row],[Gross Profit]]/shipments9[[#This Row],[Amount]]</f>
        <v>0.44968031433819255</v>
      </c>
      <c r="T192" s="11">
        <f>shipments9[[#This Row],[Amount]]/shipments9[[#This Row],[Boxes]]</f>
        <v>6.9959336369551073</v>
      </c>
    </row>
    <row r="193" spans="1:20" hidden="1" x14ac:dyDescent="0.25">
      <c r="A193" t="s">
        <v>395</v>
      </c>
      <c r="B193" t="s">
        <v>58</v>
      </c>
      <c r="C193" t="s">
        <v>128</v>
      </c>
      <c r="D193" t="s">
        <v>31</v>
      </c>
      <c r="E193" s="1">
        <v>45245</v>
      </c>
      <c r="F193" s="1" t="str">
        <f>TEXT(shipments9[[#This Row],[Shipdate]],"ddd")</f>
        <v>Wed</v>
      </c>
      <c r="G193" s="1" t="str">
        <f>IF(OR(shipments9[[#This Row],[Day Name]]="Sat",shipments9[[#This Row],[Day Name]]="Sun"),"Weekend","Weekday")</f>
        <v>Weekday</v>
      </c>
      <c r="H193">
        <v>416.25</v>
      </c>
      <c r="I193">
        <v>60</v>
      </c>
      <c r="J193" t="s">
        <v>172</v>
      </c>
      <c r="K193" t="s">
        <v>8151</v>
      </c>
      <c r="L193" t="s">
        <v>8152</v>
      </c>
      <c r="M193">
        <v>11</v>
      </c>
      <c r="N193" t="s">
        <v>8165</v>
      </c>
      <c r="O193" s="4">
        <f>INDEX(products[Cost_per_box], MATCH(shipments9[[#This Row],[PID]], products[PID], 0))</f>
        <v>3.85</v>
      </c>
      <c r="P193" s="4">
        <f>shipments9[[#This Row],[Boxes]]*shipments9[[#This Row],[Cost Per Box]]</f>
        <v>231</v>
      </c>
      <c r="Q193" s="4">
        <f>shipments9[[#This Row],[Amount]] -shipments9[[#This Row],[total cost]]</f>
        <v>185.25</v>
      </c>
      <c r="R193" s="4" t="str">
        <f>IF(shipments9[[#This Row],[Gross Profit]]&lt;0,"Loss","Profit")</f>
        <v>Profit</v>
      </c>
      <c r="S193" s="9">
        <f>shipments9[[#This Row],[Gross Profit]]/shipments9[[#This Row],[Amount]]</f>
        <v>0.44504504504504505</v>
      </c>
      <c r="T193" s="11">
        <f>shipments9[[#This Row],[Amount]]/shipments9[[#This Row],[Boxes]]</f>
        <v>6.9375</v>
      </c>
    </row>
    <row r="194" spans="1:20" hidden="1" x14ac:dyDescent="0.25">
      <c r="A194" t="s">
        <v>396</v>
      </c>
      <c r="B194" t="s">
        <v>61</v>
      </c>
      <c r="C194" t="s">
        <v>128</v>
      </c>
      <c r="D194" t="s">
        <v>31</v>
      </c>
      <c r="E194" s="1">
        <v>45183</v>
      </c>
      <c r="F194" s="1" t="str">
        <f>TEXT(shipments9[[#This Row],[Shipdate]],"ddd")</f>
        <v>Thu</v>
      </c>
      <c r="G194" s="1" t="str">
        <f>IF(OR(shipments9[[#This Row],[Day Name]]="Sat",shipments9[[#This Row],[Day Name]]="Sun"),"Weekend","Weekday")</f>
        <v>Weekday</v>
      </c>
      <c r="H194">
        <v>6140.25</v>
      </c>
      <c r="I194">
        <v>878</v>
      </c>
      <c r="J194" t="s">
        <v>172</v>
      </c>
      <c r="K194" t="s">
        <v>8151</v>
      </c>
      <c r="L194" t="s">
        <v>8160</v>
      </c>
      <c r="M194">
        <v>9</v>
      </c>
      <c r="N194" t="s">
        <v>8167</v>
      </c>
      <c r="O194" s="4">
        <f>INDEX(products[Cost_per_box], MATCH(shipments9[[#This Row],[PID]], products[PID], 0))</f>
        <v>3.85</v>
      </c>
      <c r="P194" s="4">
        <f>shipments9[[#This Row],[Boxes]]*shipments9[[#This Row],[Cost Per Box]]</f>
        <v>3380.3</v>
      </c>
      <c r="Q194" s="4">
        <f>shipments9[[#This Row],[Amount]] -shipments9[[#This Row],[total cost]]</f>
        <v>2759.95</v>
      </c>
      <c r="R194" s="4" t="str">
        <f>IF(shipments9[[#This Row],[Gross Profit]]&lt;0,"Loss","Profit")</f>
        <v>Profit</v>
      </c>
      <c r="S194" s="9">
        <f>shipments9[[#This Row],[Gross Profit]]/shipments9[[#This Row],[Amount]]</f>
        <v>0.44948495582427422</v>
      </c>
      <c r="T194" s="11">
        <f>shipments9[[#This Row],[Amount]]/shipments9[[#This Row],[Boxes]]</f>
        <v>6.9934510250569479</v>
      </c>
    </row>
    <row r="195" spans="1:20" hidden="1" x14ac:dyDescent="0.25">
      <c r="A195" t="s">
        <v>397</v>
      </c>
      <c r="B195" t="s">
        <v>61</v>
      </c>
      <c r="C195" t="s">
        <v>128</v>
      </c>
      <c r="D195" t="s">
        <v>31</v>
      </c>
      <c r="E195" s="1">
        <v>45425</v>
      </c>
      <c r="F195" s="1" t="str">
        <f>TEXT(shipments9[[#This Row],[Shipdate]],"ddd")</f>
        <v>Mon</v>
      </c>
      <c r="G195" s="1" t="str">
        <f>IF(OR(shipments9[[#This Row],[Day Name]]="Sat",shipments9[[#This Row],[Day Name]]="Sun"),"Weekend","Weekday")</f>
        <v>Weekday</v>
      </c>
      <c r="H195">
        <v>2677.5</v>
      </c>
      <c r="I195">
        <v>298</v>
      </c>
      <c r="J195" t="s">
        <v>172</v>
      </c>
      <c r="K195" t="s">
        <v>8155</v>
      </c>
      <c r="L195" t="s">
        <v>8154</v>
      </c>
      <c r="M195">
        <v>5</v>
      </c>
      <c r="N195" t="s">
        <v>201</v>
      </c>
      <c r="O195" s="4">
        <f>INDEX(products[Cost_per_box], MATCH(shipments9[[#This Row],[PID]], products[PID], 0))</f>
        <v>3.85</v>
      </c>
      <c r="P195" s="4">
        <f>shipments9[[#This Row],[Boxes]]*shipments9[[#This Row],[Cost Per Box]]</f>
        <v>1147.3</v>
      </c>
      <c r="Q195" s="4">
        <f>shipments9[[#This Row],[Amount]] -shipments9[[#This Row],[total cost]]</f>
        <v>1530.2</v>
      </c>
      <c r="R195" s="4" t="str">
        <f>IF(shipments9[[#This Row],[Gross Profit]]&lt;0,"Loss","Profit")</f>
        <v>Profit</v>
      </c>
      <c r="S195" s="9">
        <f>shipments9[[#This Row],[Gross Profit]]/shipments9[[#This Row],[Amount]]</f>
        <v>0.5715032679738562</v>
      </c>
      <c r="T195" s="11">
        <f>shipments9[[#This Row],[Amount]]/shipments9[[#This Row],[Boxes]]</f>
        <v>8.9848993288590613</v>
      </c>
    </row>
    <row r="196" spans="1:20" hidden="1" x14ac:dyDescent="0.25">
      <c r="A196" t="s">
        <v>398</v>
      </c>
      <c r="B196" t="s">
        <v>61</v>
      </c>
      <c r="C196" t="s">
        <v>128</v>
      </c>
      <c r="D196" t="s">
        <v>31</v>
      </c>
      <c r="E196" s="1">
        <v>45103</v>
      </c>
      <c r="F196" s="1" t="str">
        <f>TEXT(shipments9[[#This Row],[Shipdate]],"ddd")</f>
        <v>Mon</v>
      </c>
      <c r="G196" s="1" t="str">
        <f>IF(OR(shipments9[[#This Row],[Day Name]]="Sat",shipments9[[#This Row],[Day Name]]="Sun"),"Weekend","Weekday")</f>
        <v>Weekday</v>
      </c>
      <c r="H196">
        <v>2331</v>
      </c>
      <c r="I196">
        <v>467</v>
      </c>
      <c r="J196" t="s">
        <v>172</v>
      </c>
      <c r="K196" t="s">
        <v>8151</v>
      </c>
      <c r="L196" t="s">
        <v>8154</v>
      </c>
      <c r="M196">
        <v>6</v>
      </c>
      <c r="N196" t="s">
        <v>8159</v>
      </c>
      <c r="O196" s="4">
        <f>INDEX(products[Cost_per_box], MATCH(shipments9[[#This Row],[PID]], products[PID], 0))</f>
        <v>3.85</v>
      </c>
      <c r="P196" s="4">
        <f>shipments9[[#This Row],[Boxes]]*shipments9[[#This Row],[Cost Per Box]]</f>
        <v>1797.95</v>
      </c>
      <c r="Q196" s="4">
        <f>shipments9[[#This Row],[Amount]] -shipments9[[#This Row],[total cost]]</f>
        <v>533.04999999999995</v>
      </c>
      <c r="R196" s="4" t="str">
        <f>IF(shipments9[[#This Row],[Gross Profit]]&lt;0,"Loss","Profit")</f>
        <v>Profit</v>
      </c>
      <c r="S196" s="9">
        <f>shipments9[[#This Row],[Gross Profit]]/shipments9[[#This Row],[Amount]]</f>
        <v>0.22867867867867867</v>
      </c>
      <c r="T196" s="11">
        <f>shipments9[[#This Row],[Amount]]/shipments9[[#This Row],[Boxes]]</f>
        <v>4.9914346895074946</v>
      </c>
    </row>
    <row r="197" spans="1:20" hidden="1" x14ac:dyDescent="0.25">
      <c r="A197" t="s">
        <v>399</v>
      </c>
      <c r="B197" t="s">
        <v>61</v>
      </c>
      <c r="C197" t="s">
        <v>128</v>
      </c>
      <c r="D197" t="s">
        <v>31</v>
      </c>
      <c r="E197" s="1">
        <v>45106</v>
      </c>
      <c r="F197" s="1" t="str">
        <f>TEXT(shipments9[[#This Row],[Shipdate]],"ddd")</f>
        <v>Thu</v>
      </c>
      <c r="G197" s="1" t="str">
        <f>IF(OR(shipments9[[#This Row],[Day Name]]="Sat",shipments9[[#This Row],[Day Name]]="Sun"),"Weekend","Weekday")</f>
        <v>Weekday</v>
      </c>
      <c r="H197">
        <v>5226.75</v>
      </c>
      <c r="I197">
        <v>1046</v>
      </c>
      <c r="J197" t="s">
        <v>172</v>
      </c>
      <c r="K197" t="s">
        <v>8151</v>
      </c>
      <c r="L197" t="s">
        <v>8154</v>
      </c>
      <c r="M197">
        <v>6</v>
      </c>
      <c r="N197" t="s">
        <v>8159</v>
      </c>
      <c r="O197" s="4">
        <f>INDEX(products[Cost_per_box], MATCH(shipments9[[#This Row],[PID]], products[PID], 0))</f>
        <v>3.85</v>
      </c>
      <c r="P197" s="4">
        <f>shipments9[[#This Row],[Boxes]]*shipments9[[#This Row],[Cost Per Box]]</f>
        <v>4027.1</v>
      </c>
      <c r="Q197" s="4">
        <f>shipments9[[#This Row],[Amount]] -shipments9[[#This Row],[total cost]]</f>
        <v>1199.6500000000001</v>
      </c>
      <c r="R197" s="4" t="str">
        <f>IF(shipments9[[#This Row],[Gross Profit]]&lt;0,"Loss","Profit")</f>
        <v>Profit</v>
      </c>
      <c r="S197" s="9">
        <f>shipments9[[#This Row],[Gross Profit]]/shipments9[[#This Row],[Amount]]</f>
        <v>0.22952121299086431</v>
      </c>
      <c r="T197" s="11">
        <f>shipments9[[#This Row],[Amount]]/shipments9[[#This Row],[Boxes]]</f>
        <v>4.9968929254302106</v>
      </c>
    </row>
    <row r="198" spans="1:20" hidden="1" x14ac:dyDescent="0.25">
      <c r="A198" t="s">
        <v>400</v>
      </c>
      <c r="B198" t="s">
        <v>61</v>
      </c>
      <c r="C198" t="s">
        <v>128</v>
      </c>
      <c r="D198" t="s">
        <v>31</v>
      </c>
      <c r="E198" s="1">
        <v>45259</v>
      </c>
      <c r="F198" s="1" t="str">
        <f>TEXT(shipments9[[#This Row],[Shipdate]],"ddd")</f>
        <v>Wed</v>
      </c>
      <c r="G198" s="1" t="str">
        <f>IF(OR(shipments9[[#This Row],[Day Name]]="Sat",shipments9[[#This Row],[Day Name]]="Sun"),"Weekend","Weekday")</f>
        <v>Weekday</v>
      </c>
      <c r="H198">
        <v>1269</v>
      </c>
      <c r="I198">
        <v>141</v>
      </c>
      <c r="J198" t="s">
        <v>172</v>
      </c>
      <c r="K198" t="s">
        <v>8151</v>
      </c>
      <c r="L198" t="s">
        <v>8152</v>
      </c>
      <c r="M198">
        <v>11</v>
      </c>
      <c r="N198" t="s">
        <v>8165</v>
      </c>
      <c r="O198" s="4">
        <f>INDEX(products[Cost_per_box], MATCH(shipments9[[#This Row],[PID]], products[PID], 0))</f>
        <v>3.85</v>
      </c>
      <c r="P198" s="4">
        <f>shipments9[[#This Row],[Boxes]]*shipments9[[#This Row],[Cost Per Box]]</f>
        <v>542.85</v>
      </c>
      <c r="Q198" s="4">
        <f>shipments9[[#This Row],[Amount]] -shipments9[[#This Row],[total cost]]</f>
        <v>726.15</v>
      </c>
      <c r="R198" s="4" t="str">
        <f>IF(shipments9[[#This Row],[Gross Profit]]&lt;0,"Loss","Profit")</f>
        <v>Profit</v>
      </c>
      <c r="S198" s="9">
        <f>shipments9[[#This Row],[Gross Profit]]/shipments9[[#This Row],[Amount]]</f>
        <v>0.57222222222222219</v>
      </c>
      <c r="T198" s="11">
        <f>shipments9[[#This Row],[Amount]]/shipments9[[#This Row],[Boxes]]</f>
        <v>9</v>
      </c>
    </row>
    <row r="199" spans="1:20" hidden="1" x14ac:dyDescent="0.25">
      <c r="A199" t="s">
        <v>401</v>
      </c>
      <c r="B199" t="s">
        <v>61</v>
      </c>
      <c r="C199" t="s">
        <v>128</v>
      </c>
      <c r="D199" t="s">
        <v>31</v>
      </c>
      <c r="E199" s="1">
        <v>45427</v>
      </c>
      <c r="F199" s="1" t="str">
        <f>TEXT(shipments9[[#This Row],[Shipdate]],"ddd")</f>
        <v>Wed</v>
      </c>
      <c r="G199" s="1" t="str">
        <f>IF(OR(shipments9[[#This Row],[Day Name]]="Sat",shipments9[[#This Row],[Day Name]]="Sun"),"Weekend","Weekday")</f>
        <v>Weekday</v>
      </c>
      <c r="H199">
        <v>10120.5</v>
      </c>
      <c r="I199">
        <v>1266</v>
      </c>
      <c r="J199" t="s">
        <v>172</v>
      </c>
      <c r="K199" t="s">
        <v>8155</v>
      </c>
      <c r="L199" t="s">
        <v>8154</v>
      </c>
      <c r="M199">
        <v>5</v>
      </c>
      <c r="N199" t="s">
        <v>201</v>
      </c>
      <c r="O199" s="4">
        <f>INDEX(products[Cost_per_box], MATCH(shipments9[[#This Row],[PID]], products[PID], 0))</f>
        <v>3.85</v>
      </c>
      <c r="P199" s="4">
        <f>shipments9[[#This Row],[Boxes]]*shipments9[[#This Row],[Cost Per Box]]</f>
        <v>4874.1000000000004</v>
      </c>
      <c r="Q199" s="4">
        <f>shipments9[[#This Row],[Amount]] -shipments9[[#This Row],[total cost]]</f>
        <v>5246.4</v>
      </c>
      <c r="R199" s="4" t="str">
        <f>IF(shipments9[[#This Row],[Gross Profit]]&lt;0,"Loss","Profit")</f>
        <v>Profit</v>
      </c>
      <c r="S199" s="9">
        <f>shipments9[[#This Row],[Gross Profit]]/shipments9[[#This Row],[Amount]]</f>
        <v>0.5183933600118571</v>
      </c>
      <c r="T199" s="11">
        <f>shipments9[[#This Row],[Amount]]/shipments9[[#This Row],[Boxes]]</f>
        <v>7.9940758293838865</v>
      </c>
    </row>
    <row r="200" spans="1:20" hidden="1" x14ac:dyDescent="0.25">
      <c r="A200" t="s">
        <v>402</v>
      </c>
      <c r="B200" t="s">
        <v>61</v>
      </c>
      <c r="C200" t="s">
        <v>128</v>
      </c>
      <c r="D200" t="s">
        <v>31</v>
      </c>
      <c r="E200" s="1">
        <v>45113</v>
      </c>
      <c r="F200" s="1" t="str">
        <f>TEXT(shipments9[[#This Row],[Shipdate]],"ddd")</f>
        <v>Thu</v>
      </c>
      <c r="G200" s="1" t="str">
        <f>IF(OR(shipments9[[#This Row],[Day Name]]="Sat",shipments9[[#This Row],[Day Name]]="Sun"),"Weekend","Weekday")</f>
        <v>Weekday</v>
      </c>
      <c r="H200">
        <v>220.5</v>
      </c>
      <c r="I200">
        <v>45</v>
      </c>
      <c r="J200" t="s">
        <v>172</v>
      </c>
      <c r="K200" t="s">
        <v>8151</v>
      </c>
      <c r="L200" t="s">
        <v>8160</v>
      </c>
      <c r="M200">
        <v>7</v>
      </c>
      <c r="N200" t="s">
        <v>8161</v>
      </c>
      <c r="O200" s="4">
        <f>INDEX(products[Cost_per_box], MATCH(shipments9[[#This Row],[PID]], products[PID], 0))</f>
        <v>3.85</v>
      </c>
      <c r="P200" s="4">
        <f>shipments9[[#This Row],[Boxes]]*shipments9[[#This Row],[Cost Per Box]]</f>
        <v>173.25</v>
      </c>
      <c r="Q200" s="4">
        <f>shipments9[[#This Row],[Amount]] -shipments9[[#This Row],[total cost]]</f>
        <v>47.25</v>
      </c>
      <c r="R200" s="4" t="str">
        <f>IF(shipments9[[#This Row],[Gross Profit]]&lt;0,"Loss","Profit")</f>
        <v>Profit</v>
      </c>
      <c r="S200" s="9">
        <f>shipments9[[#This Row],[Gross Profit]]/shipments9[[#This Row],[Amount]]</f>
        <v>0.21428571428571427</v>
      </c>
      <c r="T200" s="11">
        <f>shipments9[[#This Row],[Amount]]/shipments9[[#This Row],[Boxes]]</f>
        <v>4.9000000000000004</v>
      </c>
    </row>
    <row r="201" spans="1:20" hidden="1" x14ac:dyDescent="0.25">
      <c r="A201" t="s">
        <v>403</v>
      </c>
      <c r="B201" t="s">
        <v>61</v>
      </c>
      <c r="C201" t="s">
        <v>128</v>
      </c>
      <c r="D201" t="s">
        <v>31</v>
      </c>
      <c r="E201" s="1">
        <v>45356</v>
      </c>
      <c r="F201" s="1" t="str">
        <f>TEXT(shipments9[[#This Row],[Shipdate]],"ddd")</f>
        <v>Tue</v>
      </c>
      <c r="G201" s="1" t="str">
        <f>IF(OR(shipments9[[#This Row],[Day Name]]="Sat",shipments9[[#This Row],[Day Name]]="Sun"),"Weekend","Weekday")</f>
        <v>Weekday</v>
      </c>
      <c r="H201">
        <v>1350</v>
      </c>
      <c r="I201">
        <v>225</v>
      </c>
      <c r="J201" t="s">
        <v>172</v>
      </c>
      <c r="K201" t="s">
        <v>8155</v>
      </c>
      <c r="L201" t="s">
        <v>8156</v>
      </c>
      <c r="M201">
        <v>3</v>
      </c>
      <c r="N201" t="s">
        <v>8164</v>
      </c>
      <c r="O201" s="4">
        <f>INDEX(products[Cost_per_box], MATCH(shipments9[[#This Row],[PID]], products[PID], 0))</f>
        <v>3.85</v>
      </c>
      <c r="P201" s="4">
        <f>shipments9[[#This Row],[Boxes]]*shipments9[[#This Row],[Cost Per Box]]</f>
        <v>866.25</v>
      </c>
      <c r="Q201" s="4">
        <f>shipments9[[#This Row],[Amount]] -shipments9[[#This Row],[total cost]]</f>
        <v>483.75</v>
      </c>
      <c r="R201" s="4" t="str">
        <f>IF(shipments9[[#This Row],[Gross Profit]]&lt;0,"Loss","Profit")</f>
        <v>Profit</v>
      </c>
      <c r="S201" s="9">
        <f>shipments9[[#This Row],[Gross Profit]]/shipments9[[#This Row],[Amount]]</f>
        <v>0.35833333333333334</v>
      </c>
      <c r="T201" s="11">
        <f>shipments9[[#This Row],[Amount]]/shipments9[[#This Row],[Boxes]]</f>
        <v>6</v>
      </c>
    </row>
    <row r="202" spans="1:20" hidden="1" x14ac:dyDescent="0.25">
      <c r="A202" t="s">
        <v>404</v>
      </c>
      <c r="B202" t="s">
        <v>80</v>
      </c>
      <c r="C202" t="s">
        <v>128</v>
      </c>
      <c r="D202" t="s">
        <v>31</v>
      </c>
      <c r="E202" s="1">
        <v>44957</v>
      </c>
      <c r="F202" s="1" t="str">
        <f>TEXT(shipments9[[#This Row],[Shipdate]],"ddd")</f>
        <v>Tue</v>
      </c>
      <c r="G202" s="1" t="str">
        <f>IF(OR(shipments9[[#This Row],[Day Name]]="Sat",shipments9[[#This Row],[Day Name]]="Sun"),"Weekend","Weekday")</f>
        <v>Weekday</v>
      </c>
      <c r="H202">
        <v>4304.25</v>
      </c>
      <c r="I202">
        <v>539</v>
      </c>
      <c r="J202" t="s">
        <v>172</v>
      </c>
      <c r="K202" t="s">
        <v>8151</v>
      </c>
      <c r="L202" t="s">
        <v>8156</v>
      </c>
      <c r="M202">
        <v>1</v>
      </c>
      <c r="N202" t="s">
        <v>8163</v>
      </c>
      <c r="O202" s="4">
        <f>INDEX(products[Cost_per_box], MATCH(shipments9[[#This Row],[PID]], products[PID], 0))</f>
        <v>3.85</v>
      </c>
      <c r="P202" s="4">
        <f>shipments9[[#This Row],[Boxes]]*shipments9[[#This Row],[Cost Per Box]]</f>
        <v>2075.15</v>
      </c>
      <c r="Q202" s="4">
        <f>shipments9[[#This Row],[Amount]] -shipments9[[#This Row],[total cost]]</f>
        <v>2229.1</v>
      </c>
      <c r="R202" s="4" t="str">
        <f>IF(shipments9[[#This Row],[Gross Profit]]&lt;0,"Loss","Profit")</f>
        <v>Profit</v>
      </c>
      <c r="S202" s="9">
        <f>shipments9[[#This Row],[Gross Profit]]/shipments9[[#This Row],[Amount]]</f>
        <v>0.51788348725097288</v>
      </c>
      <c r="T202" s="11">
        <f>shipments9[[#This Row],[Amount]]/shipments9[[#This Row],[Boxes]]</f>
        <v>7.9856215213358075</v>
      </c>
    </row>
    <row r="203" spans="1:20" hidden="1" x14ac:dyDescent="0.25">
      <c r="A203" t="s">
        <v>405</v>
      </c>
      <c r="B203" t="s">
        <v>80</v>
      </c>
      <c r="C203" t="s">
        <v>128</v>
      </c>
      <c r="D203" t="s">
        <v>31</v>
      </c>
      <c r="E203" s="1">
        <v>44938</v>
      </c>
      <c r="F203" s="1" t="str">
        <f>TEXT(shipments9[[#This Row],[Shipdate]],"ddd")</f>
        <v>Thu</v>
      </c>
      <c r="G203" s="1" t="str">
        <f>IF(OR(shipments9[[#This Row],[Day Name]]="Sat",shipments9[[#This Row],[Day Name]]="Sun"),"Weekend","Weekday")</f>
        <v>Weekday</v>
      </c>
      <c r="H203">
        <v>7956</v>
      </c>
      <c r="I203">
        <v>1326</v>
      </c>
      <c r="J203" t="s">
        <v>172</v>
      </c>
      <c r="K203" t="s">
        <v>8151</v>
      </c>
      <c r="L203" t="s">
        <v>8156</v>
      </c>
      <c r="M203">
        <v>1</v>
      </c>
      <c r="N203" t="s">
        <v>8163</v>
      </c>
      <c r="O203" s="4">
        <f>INDEX(products[Cost_per_box], MATCH(shipments9[[#This Row],[PID]], products[PID], 0))</f>
        <v>3.85</v>
      </c>
      <c r="P203" s="4">
        <f>shipments9[[#This Row],[Boxes]]*shipments9[[#This Row],[Cost Per Box]]</f>
        <v>5105.1000000000004</v>
      </c>
      <c r="Q203" s="4">
        <f>shipments9[[#This Row],[Amount]] -shipments9[[#This Row],[total cost]]</f>
        <v>2850.8999999999996</v>
      </c>
      <c r="R203" s="4" t="str">
        <f>IF(shipments9[[#This Row],[Gross Profit]]&lt;0,"Loss","Profit")</f>
        <v>Profit</v>
      </c>
      <c r="S203" s="9">
        <f>shipments9[[#This Row],[Gross Profit]]/shipments9[[#This Row],[Amount]]</f>
        <v>0.35833333333333328</v>
      </c>
      <c r="T203" s="11">
        <f>shipments9[[#This Row],[Amount]]/shipments9[[#This Row],[Boxes]]</f>
        <v>6</v>
      </c>
    </row>
    <row r="204" spans="1:20" hidden="1" x14ac:dyDescent="0.25">
      <c r="A204" t="s">
        <v>406</v>
      </c>
      <c r="B204" t="s">
        <v>83</v>
      </c>
      <c r="C204" t="s">
        <v>128</v>
      </c>
      <c r="D204" t="s">
        <v>31</v>
      </c>
      <c r="E204" s="1">
        <v>45302</v>
      </c>
      <c r="F204" s="1" t="str">
        <f>TEXT(shipments9[[#This Row],[Shipdate]],"ddd")</f>
        <v>Thu</v>
      </c>
      <c r="G204" s="1" t="str">
        <f>IF(OR(shipments9[[#This Row],[Day Name]]="Sat",shipments9[[#This Row],[Day Name]]="Sun"),"Weekend","Weekday")</f>
        <v>Weekday</v>
      </c>
      <c r="H204">
        <v>3649.5</v>
      </c>
      <c r="I204">
        <v>730</v>
      </c>
      <c r="J204" t="s">
        <v>172</v>
      </c>
      <c r="K204" t="s">
        <v>8155</v>
      </c>
      <c r="L204" t="s">
        <v>8156</v>
      </c>
      <c r="M204">
        <v>1</v>
      </c>
      <c r="N204" t="s">
        <v>8163</v>
      </c>
      <c r="O204" s="4">
        <f>INDEX(products[Cost_per_box], MATCH(shipments9[[#This Row],[PID]], products[PID], 0))</f>
        <v>3.85</v>
      </c>
      <c r="P204" s="4">
        <f>shipments9[[#This Row],[Boxes]]*shipments9[[#This Row],[Cost Per Box]]</f>
        <v>2810.5</v>
      </c>
      <c r="Q204" s="4">
        <f>shipments9[[#This Row],[Amount]] -shipments9[[#This Row],[total cost]]</f>
        <v>839</v>
      </c>
      <c r="R204" s="4" t="str">
        <f>IF(shipments9[[#This Row],[Gross Profit]]&lt;0,"Loss","Profit")</f>
        <v>Profit</v>
      </c>
      <c r="S204" s="9">
        <f>shipments9[[#This Row],[Gross Profit]]/shipments9[[#This Row],[Amount]]</f>
        <v>0.22989450609672557</v>
      </c>
      <c r="T204" s="11">
        <f>shipments9[[#This Row],[Amount]]/shipments9[[#This Row],[Boxes]]</f>
        <v>4.9993150684931509</v>
      </c>
    </row>
    <row r="205" spans="1:20" hidden="1" x14ac:dyDescent="0.25">
      <c r="A205" t="s">
        <v>407</v>
      </c>
      <c r="B205" t="s">
        <v>83</v>
      </c>
      <c r="C205" t="s">
        <v>128</v>
      </c>
      <c r="D205" t="s">
        <v>31</v>
      </c>
      <c r="E205" s="1">
        <v>44981</v>
      </c>
      <c r="F205" s="1" t="str">
        <f>TEXT(shipments9[[#This Row],[Shipdate]],"ddd")</f>
        <v>Fri</v>
      </c>
      <c r="G205" s="1" t="str">
        <f>IF(OR(shipments9[[#This Row],[Day Name]]="Sat",shipments9[[#This Row],[Day Name]]="Sun"),"Weekend","Weekday")</f>
        <v>Weekday</v>
      </c>
      <c r="H205">
        <v>6489</v>
      </c>
      <c r="I205">
        <v>927</v>
      </c>
      <c r="J205" t="s">
        <v>172</v>
      </c>
      <c r="K205" t="s">
        <v>8151</v>
      </c>
      <c r="L205" t="s">
        <v>8156</v>
      </c>
      <c r="M205">
        <v>2</v>
      </c>
      <c r="N205" t="s">
        <v>8157</v>
      </c>
      <c r="O205" s="4">
        <f>INDEX(products[Cost_per_box], MATCH(shipments9[[#This Row],[PID]], products[PID], 0))</f>
        <v>3.85</v>
      </c>
      <c r="P205" s="4">
        <f>shipments9[[#This Row],[Boxes]]*shipments9[[#This Row],[Cost Per Box]]</f>
        <v>3568.9500000000003</v>
      </c>
      <c r="Q205" s="4">
        <f>shipments9[[#This Row],[Amount]] -shipments9[[#This Row],[total cost]]</f>
        <v>2920.0499999999997</v>
      </c>
      <c r="R205" s="4" t="str">
        <f>IF(shipments9[[#This Row],[Gross Profit]]&lt;0,"Loss","Profit")</f>
        <v>Profit</v>
      </c>
      <c r="S205" s="9">
        <f>shipments9[[#This Row],[Gross Profit]]/shipments9[[#This Row],[Amount]]</f>
        <v>0.44999999999999996</v>
      </c>
      <c r="T205" s="11">
        <f>shipments9[[#This Row],[Amount]]/shipments9[[#This Row],[Boxes]]</f>
        <v>7</v>
      </c>
    </row>
    <row r="206" spans="1:20" hidden="1" x14ac:dyDescent="0.25">
      <c r="A206" t="s">
        <v>408</v>
      </c>
      <c r="B206" t="s">
        <v>86</v>
      </c>
      <c r="C206" t="s">
        <v>128</v>
      </c>
      <c r="D206" t="s">
        <v>31</v>
      </c>
      <c r="E206" s="1">
        <v>45161</v>
      </c>
      <c r="F206" s="1" t="str">
        <f>TEXT(shipments9[[#This Row],[Shipdate]],"ddd")</f>
        <v>Wed</v>
      </c>
      <c r="G206" s="1" t="str">
        <f>IF(OR(shipments9[[#This Row],[Day Name]]="Sat",shipments9[[#This Row],[Day Name]]="Sun"),"Weekend","Weekday")</f>
        <v>Weekday</v>
      </c>
      <c r="H206">
        <v>10548</v>
      </c>
      <c r="I206">
        <v>1507</v>
      </c>
      <c r="J206" t="s">
        <v>172</v>
      </c>
      <c r="K206" t="s">
        <v>8151</v>
      </c>
      <c r="L206" t="s">
        <v>8160</v>
      </c>
      <c r="M206">
        <v>8</v>
      </c>
      <c r="N206" t="s">
        <v>8162</v>
      </c>
      <c r="O206" s="4">
        <f>INDEX(products[Cost_per_box], MATCH(shipments9[[#This Row],[PID]], products[PID], 0))</f>
        <v>3.85</v>
      </c>
      <c r="P206" s="4">
        <f>shipments9[[#This Row],[Boxes]]*shipments9[[#This Row],[Cost Per Box]]</f>
        <v>5801.95</v>
      </c>
      <c r="Q206" s="4">
        <f>shipments9[[#This Row],[Amount]] -shipments9[[#This Row],[total cost]]</f>
        <v>4746.05</v>
      </c>
      <c r="R206" s="4" t="str">
        <f>IF(shipments9[[#This Row],[Gross Profit]]&lt;0,"Loss","Profit")</f>
        <v>Profit</v>
      </c>
      <c r="S206" s="9">
        <f>shipments9[[#This Row],[Gross Profit]]/shipments9[[#This Row],[Amount]]</f>
        <v>0.44994785741372773</v>
      </c>
      <c r="T206" s="11">
        <f>shipments9[[#This Row],[Amount]]/shipments9[[#This Row],[Boxes]]</f>
        <v>6.999336429993364</v>
      </c>
    </row>
    <row r="207" spans="1:20" hidden="1" x14ac:dyDescent="0.25">
      <c r="A207" t="s">
        <v>409</v>
      </c>
      <c r="B207" t="s">
        <v>86</v>
      </c>
      <c r="C207" t="s">
        <v>128</v>
      </c>
      <c r="D207" t="s">
        <v>31</v>
      </c>
      <c r="E207" s="1">
        <v>45125</v>
      </c>
      <c r="F207" s="1" t="str">
        <f>TEXT(shipments9[[#This Row],[Shipdate]],"ddd")</f>
        <v>Tue</v>
      </c>
      <c r="G207" s="1" t="str">
        <f>IF(OR(shipments9[[#This Row],[Day Name]]="Sat",shipments9[[#This Row],[Day Name]]="Sun"),"Weekend","Weekday")</f>
        <v>Weekday</v>
      </c>
      <c r="H207">
        <v>3516.75</v>
      </c>
      <c r="I207">
        <v>391</v>
      </c>
      <c r="J207" t="s">
        <v>172</v>
      </c>
      <c r="K207" t="s">
        <v>8151</v>
      </c>
      <c r="L207" t="s">
        <v>8160</v>
      </c>
      <c r="M207">
        <v>7</v>
      </c>
      <c r="N207" t="s">
        <v>8161</v>
      </c>
      <c r="O207" s="4">
        <f>INDEX(products[Cost_per_box], MATCH(shipments9[[#This Row],[PID]], products[PID], 0))</f>
        <v>3.85</v>
      </c>
      <c r="P207" s="4">
        <f>shipments9[[#This Row],[Boxes]]*shipments9[[#This Row],[Cost Per Box]]</f>
        <v>1505.3500000000001</v>
      </c>
      <c r="Q207" s="4">
        <f>shipments9[[#This Row],[Amount]] -shipments9[[#This Row],[total cost]]</f>
        <v>2011.3999999999999</v>
      </c>
      <c r="R207" s="4" t="str">
        <f>IF(shipments9[[#This Row],[Gross Profit]]&lt;0,"Loss","Profit")</f>
        <v>Profit</v>
      </c>
      <c r="S207" s="9">
        <f>shipments9[[#This Row],[Gross Profit]]/shipments9[[#This Row],[Amount]]</f>
        <v>0.57194853202530738</v>
      </c>
      <c r="T207" s="11">
        <f>shipments9[[#This Row],[Amount]]/shipments9[[#This Row],[Boxes]]</f>
        <v>8.9942455242966748</v>
      </c>
    </row>
    <row r="208" spans="1:20" hidden="1" x14ac:dyDescent="0.25">
      <c r="A208" t="s">
        <v>410</v>
      </c>
      <c r="B208" t="s">
        <v>86</v>
      </c>
      <c r="C208" t="s">
        <v>128</v>
      </c>
      <c r="D208" t="s">
        <v>31</v>
      </c>
      <c r="E208" s="1">
        <v>45002</v>
      </c>
      <c r="F208" s="1" t="str">
        <f>TEXT(shipments9[[#This Row],[Shipdate]],"ddd")</f>
        <v>Fri</v>
      </c>
      <c r="G208" s="1" t="str">
        <f>IF(OR(shipments9[[#This Row],[Day Name]]="Sat",shipments9[[#This Row],[Day Name]]="Sun"),"Weekend","Weekday")</f>
        <v>Weekday</v>
      </c>
      <c r="H208">
        <v>3964.5</v>
      </c>
      <c r="I208">
        <v>496</v>
      </c>
      <c r="J208" t="s">
        <v>172</v>
      </c>
      <c r="K208" t="s">
        <v>8151</v>
      </c>
      <c r="L208" t="s">
        <v>8156</v>
      </c>
      <c r="M208">
        <v>3</v>
      </c>
      <c r="N208" t="s">
        <v>8164</v>
      </c>
      <c r="O208" s="4">
        <f>INDEX(products[Cost_per_box], MATCH(shipments9[[#This Row],[PID]], products[PID], 0))</f>
        <v>3.85</v>
      </c>
      <c r="P208" s="4">
        <f>shipments9[[#This Row],[Boxes]]*shipments9[[#This Row],[Cost Per Box]]</f>
        <v>1909.6000000000001</v>
      </c>
      <c r="Q208" s="4">
        <f>shipments9[[#This Row],[Amount]] -shipments9[[#This Row],[total cost]]</f>
        <v>2054.8999999999996</v>
      </c>
      <c r="R208" s="4" t="str">
        <f>IF(shipments9[[#This Row],[Gross Profit]]&lt;0,"Loss","Profit")</f>
        <v>Profit</v>
      </c>
      <c r="S208" s="9">
        <f>shipments9[[#This Row],[Gross Profit]]/shipments9[[#This Row],[Amount]]</f>
        <v>0.51832513557825699</v>
      </c>
      <c r="T208" s="11">
        <f>shipments9[[#This Row],[Amount]]/shipments9[[#This Row],[Boxes]]</f>
        <v>7.992943548387097</v>
      </c>
    </row>
    <row r="209" spans="1:20" hidden="1" x14ac:dyDescent="0.25">
      <c r="A209" t="s">
        <v>411</v>
      </c>
      <c r="B209" t="s">
        <v>86</v>
      </c>
      <c r="C209" t="s">
        <v>128</v>
      </c>
      <c r="D209" t="s">
        <v>31</v>
      </c>
      <c r="E209" s="1">
        <v>45070</v>
      </c>
      <c r="F209" s="1" t="str">
        <f>TEXT(shipments9[[#This Row],[Shipdate]],"ddd")</f>
        <v>Wed</v>
      </c>
      <c r="G209" s="1" t="str">
        <f>IF(OR(shipments9[[#This Row],[Day Name]]="Sat",shipments9[[#This Row],[Day Name]]="Sun"),"Weekend","Weekday")</f>
        <v>Weekday</v>
      </c>
      <c r="H209">
        <v>3489.75</v>
      </c>
      <c r="I209">
        <v>499</v>
      </c>
      <c r="J209" t="s">
        <v>172</v>
      </c>
      <c r="K209" t="s">
        <v>8151</v>
      </c>
      <c r="L209" t="s">
        <v>8154</v>
      </c>
      <c r="M209">
        <v>5</v>
      </c>
      <c r="N209" t="s">
        <v>201</v>
      </c>
      <c r="O209" s="4">
        <f>INDEX(products[Cost_per_box], MATCH(shipments9[[#This Row],[PID]], products[PID], 0))</f>
        <v>3.85</v>
      </c>
      <c r="P209" s="4">
        <f>shipments9[[#This Row],[Boxes]]*shipments9[[#This Row],[Cost Per Box]]</f>
        <v>1921.15</v>
      </c>
      <c r="Q209" s="4">
        <f>shipments9[[#This Row],[Amount]] -shipments9[[#This Row],[total cost]]</f>
        <v>1568.6</v>
      </c>
      <c r="R209" s="4" t="str">
        <f>IF(shipments9[[#This Row],[Gross Profit]]&lt;0,"Loss","Profit")</f>
        <v>Profit</v>
      </c>
      <c r="S209" s="9">
        <f>shipments9[[#This Row],[Gross Profit]]/shipments9[[#This Row],[Amount]]</f>
        <v>0.44948778565799841</v>
      </c>
      <c r="T209" s="11">
        <f>shipments9[[#This Row],[Amount]]/shipments9[[#This Row],[Boxes]]</f>
        <v>6.9934869739478955</v>
      </c>
    </row>
    <row r="210" spans="1:20" hidden="1" x14ac:dyDescent="0.25">
      <c r="A210" t="s">
        <v>412</v>
      </c>
      <c r="B210" t="s">
        <v>86</v>
      </c>
      <c r="C210" t="s">
        <v>128</v>
      </c>
      <c r="D210" t="s">
        <v>31</v>
      </c>
      <c r="E210" s="1">
        <v>45307</v>
      </c>
      <c r="F210" s="1" t="str">
        <f>TEXT(shipments9[[#This Row],[Shipdate]],"ddd")</f>
        <v>Tue</v>
      </c>
      <c r="G210" s="1" t="str">
        <f>IF(OR(shipments9[[#This Row],[Day Name]]="Sat",shipments9[[#This Row],[Day Name]]="Sun"),"Weekend","Weekday")</f>
        <v>Weekday</v>
      </c>
      <c r="H210">
        <v>47.25</v>
      </c>
      <c r="I210">
        <v>10</v>
      </c>
      <c r="J210" t="s">
        <v>172</v>
      </c>
      <c r="K210" t="s">
        <v>8155</v>
      </c>
      <c r="L210" t="s">
        <v>8156</v>
      </c>
      <c r="M210">
        <v>1</v>
      </c>
      <c r="N210" t="s">
        <v>8163</v>
      </c>
      <c r="O210" s="4">
        <f>INDEX(products[Cost_per_box], MATCH(shipments9[[#This Row],[PID]], products[PID], 0))</f>
        <v>3.85</v>
      </c>
      <c r="P210" s="4">
        <f>shipments9[[#This Row],[Boxes]]*shipments9[[#This Row],[Cost Per Box]]</f>
        <v>38.5</v>
      </c>
      <c r="Q210" s="4">
        <f>shipments9[[#This Row],[Amount]] -shipments9[[#This Row],[total cost]]</f>
        <v>8.75</v>
      </c>
      <c r="R210" s="4" t="str">
        <f>IF(shipments9[[#This Row],[Gross Profit]]&lt;0,"Loss","Profit")</f>
        <v>Profit</v>
      </c>
      <c r="S210" s="9">
        <f>shipments9[[#This Row],[Gross Profit]]/shipments9[[#This Row],[Amount]]</f>
        <v>0.18518518518518517</v>
      </c>
      <c r="T210" s="11">
        <f>shipments9[[#This Row],[Amount]]/shipments9[[#This Row],[Boxes]]</f>
        <v>4.7249999999999996</v>
      </c>
    </row>
    <row r="211" spans="1:20" hidden="1" x14ac:dyDescent="0.25">
      <c r="A211" t="s">
        <v>413</v>
      </c>
      <c r="B211" t="s">
        <v>89</v>
      </c>
      <c r="C211" t="s">
        <v>128</v>
      </c>
      <c r="D211" t="s">
        <v>31</v>
      </c>
      <c r="E211" s="1">
        <v>45084</v>
      </c>
      <c r="F211" s="1" t="str">
        <f>TEXT(shipments9[[#This Row],[Shipdate]],"ddd")</f>
        <v>Wed</v>
      </c>
      <c r="G211" s="1" t="str">
        <f>IF(OR(shipments9[[#This Row],[Day Name]]="Sat",shipments9[[#This Row],[Day Name]]="Sun"),"Weekend","Weekday")</f>
        <v>Weekday</v>
      </c>
      <c r="H211">
        <v>11823.75</v>
      </c>
      <c r="I211">
        <v>1478</v>
      </c>
      <c r="J211" t="s">
        <v>172</v>
      </c>
      <c r="K211" t="s">
        <v>8151</v>
      </c>
      <c r="L211" t="s">
        <v>8154</v>
      </c>
      <c r="M211">
        <v>6</v>
      </c>
      <c r="N211" t="s">
        <v>8159</v>
      </c>
      <c r="O211" s="4">
        <f>INDEX(products[Cost_per_box], MATCH(shipments9[[#This Row],[PID]], products[PID], 0))</f>
        <v>3.85</v>
      </c>
      <c r="P211" s="4">
        <f>shipments9[[#This Row],[Boxes]]*shipments9[[#This Row],[Cost Per Box]]</f>
        <v>5690.3</v>
      </c>
      <c r="Q211" s="4">
        <f>shipments9[[#This Row],[Amount]] -shipments9[[#This Row],[total cost]]</f>
        <v>6133.45</v>
      </c>
      <c r="R211" s="4" t="str">
        <f>IF(shipments9[[#This Row],[Gross Profit]]&lt;0,"Loss","Profit")</f>
        <v>Profit</v>
      </c>
      <c r="S211" s="9">
        <f>shipments9[[#This Row],[Gross Profit]]/shipments9[[#This Row],[Amount]]</f>
        <v>0.51873982450576173</v>
      </c>
      <c r="T211" s="11">
        <f>shipments9[[#This Row],[Amount]]/shipments9[[#This Row],[Boxes]]</f>
        <v>7.9998308525033828</v>
      </c>
    </row>
    <row r="212" spans="1:20" hidden="1" x14ac:dyDescent="0.25">
      <c r="A212" t="s">
        <v>414</v>
      </c>
      <c r="B212" t="s">
        <v>89</v>
      </c>
      <c r="C212" t="s">
        <v>128</v>
      </c>
      <c r="D212" t="s">
        <v>31</v>
      </c>
      <c r="E212" s="1">
        <v>45317</v>
      </c>
      <c r="F212" s="1" t="str">
        <f>TEXT(shipments9[[#This Row],[Shipdate]],"ddd")</f>
        <v>Fri</v>
      </c>
      <c r="G212" s="1" t="str">
        <f>IF(OR(shipments9[[#This Row],[Day Name]]="Sat",shipments9[[#This Row],[Day Name]]="Sun"),"Weekend","Weekday")</f>
        <v>Weekday</v>
      </c>
      <c r="H212">
        <v>2621.25</v>
      </c>
      <c r="I212">
        <v>437</v>
      </c>
      <c r="J212" t="s">
        <v>172</v>
      </c>
      <c r="K212" t="s">
        <v>8155</v>
      </c>
      <c r="L212" t="s">
        <v>8156</v>
      </c>
      <c r="M212">
        <v>1</v>
      </c>
      <c r="N212" t="s">
        <v>8163</v>
      </c>
      <c r="O212" s="4">
        <f>INDEX(products[Cost_per_box], MATCH(shipments9[[#This Row],[PID]], products[PID], 0))</f>
        <v>3.85</v>
      </c>
      <c r="P212" s="4">
        <f>shipments9[[#This Row],[Boxes]]*shipments9[[#This Row],[Cost Per Box]]</f>
        <v>1682.45</v>
      </c>
      <c r="Q212" s="4">
        <f>shipments9[[#This Row],[Amount]] -shipments9[[#This Row],[total cost]]</f>
        <v>938.8</v>
      </c>
      <c r="R212" s="4" t="str">
        <f>IF(shipments9[[#This Row],[Gross Profit]]&lt;0,"Loss","Profit")</f>
        <v>Profit</v>
      </c>
      <c r="S212" s="9">
        <f>shipments9[[#This Row],[Gross Profit]]/shipments9[[#This Row],[Amount]]</f>
        <v>0.35814973772055314</v>
      </c>
      <c r="T212" s="11">
        <f>shipments9[[#This Row],[Amount]]/shipments9[[#This Row],[Boxes]]</f>
        <v>5.998283752860412</v>
      </c>
    </row>
    <row r="213" spans="1:20" hidden="1" x14ac:dyDescent="0.25">
      <c r="A213" t="s">
        <v>415</v>
      </c>
      <c r="B213" t="s">
        <v>89</v>
      </c>
      <c r="C213" t="s">
        <v>128</v>
      </c>
      <c r="D213" t="s">
        <v>31</v>
      </c>
      <c r="E213" s="1">
        <v>44946</v>
      </c>
      <c r="F213" s="1" t="str">
        <f>TEXT(shipments9[[#This Row],[Shipdate]],"ddd")</f>
        <v>Fri</v>
      </c>
      <c r="G213" s="1" t="str">
        <f>IF(OR(shipments9[[#This Row],[Day Name]]="Sat",shipments9[[#This Row],[Day Name]]="Sun"),"Weekend","Weekday")</f>
        <v>Weekday</v>
      </c>
      <c r="H213">
        <v>3519</v>
      </c>
      <c r="I213">
        <v>587</v>
      </c>
      <c r="J213" t="s">
        <v>172</v>
      </c>
      <c r="K213" t="s">
        <v>8151</v>
      </c>
      <c r="L213" t="s">
        <v>8156</v>
      </c>
      <c r="M213">
        <v>1</v>
      </c>
      <c r="N213" t="s">
        <v>8163</v>
      </c>
      <c r="O213" s="4">
        <f>INDEX(products[Cost_per_box], MATCH(shipments9[[#This Row],[PID]], products[PID], 0))</f>
        <v>3.85</v>
      </c>
      <c r="P213" s="4">
        <f>shipments9[[#This Row],[Boxes]]*shipments9[[#This Row],[Cost Per Box]]</f>
        <v>2259.9500000000003</v>
      </c>
      <c r="Q213" s="4">
        <f>shipments9[[#This Row],[Amount]] -shipments9[[#This Row],[total cost]]</f>
        <v>1259.0499999999997</v>
      </c>
      <c r="R213" s="4" t="str">
        <f>IF(shipments9[[#This Row],[Gross Profit]]&lt;0,"Loss","Profit")</f>
        <v>Profit</v>
      </c>
      <c r="S213" s="9">
        <f>shipments9[[#This Row],[Gross Profit]]/shipments9[[#This Row],[Amount]]</f>
        <v>0.35778630292696784</v>
      </c>
      <c r="T213" s="11">
        <f>shipments9[[#This Row],[Amount]]/shipments9[[#This Row],[Boxes]]</f>
        <v>5.9948892674616694</v>
      </c>
    </row>
    <row r="214" spans="1:20" hidden="1" x14ac:dyDescent="0.25">
      <c r="A214" t="s">
        <v>416</v>
      </c>
      <c r="B214" t="s">
        <v>89</v>
      </c>
      <c r="C214" t="s">
        <v>128</v>
      </c>
      <c r="D214" t="s">
        <v>31</v>
      </c>
      <c r="E214" s="1">
        <v>45085</v>
      </c>
      <c r="F214" s="1" t="str">
        <f>TEXT(shipments9[[#This Row],[Shipdate]],"ddd")</f>
        <v>Thu</v>
      </c>
      <c r="G214" s="1" t="str">
        <f>IF(OR(shipments9[[#This Row],[Day Name]]="Sat",shipments9[[#This Row],[Day Name]]="Sun"),"Weekend","Weekday")</f>
        <v>Weekday</v>
      </c>
      <c r="H214">
        <v>5046.75</v>
      </c>
      <c r="I214">
        <v>631</v>
      </c>
      <c r="J214" t="s">
        <v>172</v>
      </c>
      <c r="K214" t="s">
        <v>8151</v>
      </c>
      <c r="L214" t="s">
        <v>8154</v>
      </c>
      <c r="M214">
        <v>6</v>
      </c>
      <c r="N214" t="s">
        <v>8159</v>
      </c>
      <c r="O214" s="4">
        <f>INDEX(products[Cost_per_box], MATCH(shipments9[[#This Row],[PID]], products[PID], 0))</f>
        <v>3.85</v>
      </c>
      <c r="P214" s="4">
        <f>shipments9[[#This Row],[Boxes]]*shipments9[[#This Row],[Cost Per Box]]</f>
        <v>2429.35</v>
      </c>
      <c r="Q214" s="4">
        <f>shipments9[[#This Row],[Amount]] -shipments9[[#This Row],[total cost]]</f>
        <v>2617.4</v>
      </c>
      <c r="R214" s="4" t="str">
        <f>IF(shipments9[[#This Row],[Gross Profit]]&lt;0,"Loss","Profit")</f>
        <v>Profit</v>
      </c>
      <c r="S214" s="9">
        <f>shipments9[[#This Row],[Gross Profit]]/shipments9[[#This Row],[Amount]]</f>
        <v>0.51863080200128797</v>
      </c>
      <c r="T214" s="11">
        <f>shipments9[[#This Row],[Amount]]/shipments9[[#This Row],[Boxes]]</f>
        <v>7.9980190174326466</v>
      </c>
    </row>
    <row r="215" spans="1:20" hidden="1" x14ac:dyDescent="0.25">
      <c r="A215" t="s">
        <v>417</v>
      </c>
      <c r="B215" t="s">
        <v>92</v>
      </c>
      <c r="C215" t="s">
        <v>128</v>
      </c>
      <c r="D215" t="s">
        <v>31</v>
      </c>
      <c r="E215" s="1">
        <v>45107</v>
      </c>
      <c r="F215" s="1" t="str">
        <f>TEXT(shipments9[[#This Row],[Shipdate]],"ddd")</f>
        <v>Fri</v>
      </c>
      <c r="G215" s="1" t="str">
        <f>IF(OR(shipments9[[#This Row],[Day Name]]="Sat",shipments9[[#This Row],[Day Name]]="Sun"),"Weekend","Weekday")</f>
        <v>Weekday</v>
      </c>
      <c r="H215">
        <v>14454</v>
      </c>
      <c r="I215">
        <v>2891</v>
      </c>
      <c r="J215" t="s">
        <v>172</v>
      </c>
      <c r="K215" t="s">
        <v>8151</v>
      </c>
      <c r="L215" t="s">
        <v>8154</v>
      </c>
      <c r="M215">
        <v>6</v>
      </c>
      <c r="N215" t="s">
        <v>8159</v>
      </c>
      <c r="O215" s="4">
        <f>INDEX(products[Cost_per_box], MATCH(shipments9[[#This Row],[PID]], products[PID], 0))</f>
        <v>3.85</v>
      </c>
      <c r="P215" s="4">
        <f>shipments9[[#This Row],[Boxes]]*shipments9[[#This Row],[Cost Per Box]]</f>
        <v>11130.35</v>
      </c>
      <c r="Q215" s="4">
        <f>shipments9[[#This Row],[Amount]] -shipments9[[#This Row],[total cost]]</f>
        <v>3323.6499999999996</v>
      </c>
      <c r="R215" s="4" t="str">
        <f>IF(shipments9[[#This Row],[Gross Profit]]&lt;0,"Loss","Profit")</f>
        <v>Profit</v>
      </c>
      <c r="S215" s="9">
        <f>shipments9[[#This Row],[Gross Profit]]/shipments9[[#This Row],[Amount]]</f>
        <v>0.22994672754946724</v>
      </c>
      <c r="T215" s="11">
        <f>shipments9[[#This Row],[Amount]]/shipments9[[#This Row],[Boxes]]</f>
        <v>4.9996540989277065</v>
      </c>
    </row>
    <row r="216" spans="1:20" hidden="1" x14ac:dyDescent="0.25">
      <c r="A216" t="s">
        <v>418</v>
      </c>
      <c r="B216" t="s">
        <v>92</v>
      </c>
      <c r="C216" t="s">
        <v>128</v>
      </c>
      <c r="D216" t="s">
        <v>31</v>
      </c>
      <c r="E216" s="1">
        <v>45324</v>
      </c>
      <c r="F216" s="1" t="str">
        <f>TEXT(shipments9[[#This Row],[Shipdate]],"ddd")</f>
        <v>Fri</v>
      </c>
      <c r="G216" s="1" t="str">
        <f>IF(OR(shipments9[[#This Row],[Day Name]]="Sat",shipments9[[#This Row],[Day Name]]="Sun"),"Weekend","Weekday")</f>
        <v>Weekday</v>
      </c>
      <c r="H216">
        <v>965.25</v>
      </c>
      <c r="I216">
        <v>194</v>
      </c>
      <c r="J216" t="s">
        <v>172</v>
      </c>
      <c r="K216" t="s">
        <v>8155</v>
      </c>
      <c r="L216" t="s">
        <v>8156</v>
      </c>
      <c r="M216">
        <v>2</v>
      </c>
      <c r="N216" t="s">
        <v>8157</v>
      </c>
      <c r="O216" s="4">
        <f>INDEX(products[Cost_per_box], MATCH(shipments9[[#This Row],[PID]], products[PID], 0))</f>
        <v>3.85</v>
      </c>
      <c r="P216" s="4">
        <f>shipments9[[#This Row],[Boxes]]*shipments9[[#This Row],[Cost Per Box]]</f>
        <v>746.9</v>
      </c>
      <c r="Q216" s="4">
        <f>shipments9[[#This Row],[Amount]] -shipments9[[#This Row],[total cost]]</f>
        <v>218.35000000000002</v>
      </c>
      <c r="R216" s="4" t="str">
        <f>IF(shipments9[[#This Row],[Gross Profit]]&lt;0,"Loss","Profit")</f>
        <v>Profit</v>
      </c>
      <c r="S216" s="9">
        <f>shipments9[[#This Row],[Gross Profit]]/shipments9[[#This Row],[Amount]]</f>
        <v>0.22621082621082622</v>
      </c>
      <c r="T216" s="11">
        <f>shipments9[[#This Row],[Amount]]/shipments9[[#This Row],[Boxes]]</f>
        <v>4.9755154639175254</v>
      </c>
    </row>
    <row r="217" spans="1:20" hidden="1" x14ac:dyDescent="0.25">
      <c r="A217" t="s">
        <v>419</v>
      </c>
      <c r="B217" t="s">
        <v>95</v>
      </c>
      <c r="C217" t="s">
        <v>128</v>
      </c>
      <c r="D217" t="s">
        <v>31</v>
      </c>
      <c r="E217" s="1">
        <v>45203</v>
      </c>
      <c r="F217" s="1" t="str">
        <f>TEXT(shipments9[[#This Row],[Shipdate]],"ddd")</f>
        <v>Wed</v>
      </c>
      <c r="G217" s="1" t="str">
        <f>IF(OR(shipments9[[#This Row],[Day Name]]="Sat",shipments9[[#This Row],[Day Name]]="Sun"),"Weekend","Weekday")</f>
        <v>Weekday</v>
      </c>
      <c r="H217">
        <v>182.25</v>
      </c>
      <c r="I217">
        <v>37</v>
      </c>
      <c r="J217" t="s">
        <v>172</v>
      </c>
      <c r="K217" t="s">
        <v>8151</v>
      </c>
      <c r="L217" t="s">
        <v>8152</v>
      </c>
      <c r="M217">
        <v>10</v>
      </c>
      <c r="N217" t="s">
        <v>8153</v>
      </c>
      <c r="O217" s="4">
        <f>INDEX(products[Cost_per_box], MATCH(shipments9[[#This Row],[PID]], products[PID], 0))</f>
        <v>3.85</v>
      </c>
      <c r="P217" s="4">
        <f>shipments9[[#This Row],[Boxes]]*shipments9[[#This Row],[Cost Per Box]]</f>
        <v>142.45000000000002</v>
      </c>
      <c r="Q217" s="4">
        <f>shipments9[[#This Row],[Amount]] -shipments9[[#This Row],[total cost]]</f>
        <v>39.799999999999983</v>
      </c>
      <c r="R217" s="4" t="str">
        <f>IF(shipments9[[#This Row],[Gross Profit]]&lt;0,"Loss","Profit")</f>
        <v>Profit</v>
      </c>
      <c r="S217" s="9">
        <f>shipments9[[#This Row],[Gross Profit]]/shipments9[[#This Row],[Amount]]</f>
        <v>0.21838134430727013</v>
      </c>
      <c r="T217" s="11">
        <f>shipments9[[#This Row],[Amount]]/shipments9[[#This Row],[Boxes]]</f>
        <v>4.9256756756756754</v>
      </c>
    </row>
    <row r="218" spans="1:20" hidden="1" x14ac:dyDescent="0.25">
      <c r="A218" t="s">
        <v>420</v>
      </c>
      <c r="B218" t="s">
        <v>95</v>
      </c>
      <c r="C218" t="s">
        <v>128</v>
      </c>
      <c r="D218" t="s">
        <v>31</v>
      </c>
      <c r="E218" s="1">
        <v>45047</v>
      </c>
      <c r="F218" s="1" t="str">
        <f>TEXT(shipments9[[#This Row],[Shipdate]],"ddd")</f>
        <v>Mon</v>
      </c>
      <c r="G218" s="1" t="str">
        <f>IF(OR(shipments9[[#This Row],[Day Name]]="Sat",shipments9[[#This Row],[Day Name]]="Sun"),"Weekend","Weekday")</f>
        <v>Weekday</v>
      </c>
      <c r="H218">
        <v>6576.75</v>
      </c>
      <c r="I218">
        <v>731</v>
      </c>
      <c r="J218" t="s">
        <v>172</v>
      </c>
      <c r="K218" t="s">
        <v>8151</v>
      </c>
      <c r="L218" t="s">
        <v>8154</v>
      </c>
      <c r="M218">
        <v>5</v>
      </c>
      <c r="N218" t="s">
        <v>201</v>
      </c>
      <c r="O218" s="4">
        <f>INDEX(products[Cost_per_box], MATCH(shipments9[[#This Row],[PID]], products[PID], 0))</f>
        <v>3.85</v>
      </c>
      <c r="P218" s="4">
        <f>shipments9[[#This Row],[Boxes]]*shipments9[[#This Row],[Cost Per Box]]</f>
        <v>2814.35</v>
      </c>
      <c r="Q218" s="4">
        <f>shipments9[[#This Row],[Amount]] -shipments9[[#This Row],[total cost]]</f>
        <v>3762.4</v>
      </c>
      <c r="R218" s="4" t="str">
        <f>IF(shipments9[[#This Row],[Gross Profit]]&lt;0,"Loss","Profit")</f>
        <v>Profit</v>
      </c>
      <c r="S218" s="9">
        <f>shipments9[[#This Row],[Gross Profit]]/shipments9[[#This Row],[Amount]]</f>
        <v>0.57207587334169618</v>
      </c>
      <c r="T218" s="11">
        <f>shipments9[[#This Row],[Amount]]/shipments9[[#This Row],[Boxes]]</f>
        <v>8.9969220246238031</v>
      </c>
    </row>
    <row r="219" spans="1:20" hidden="1" x14ac:dyDescent="0.25">
      <c r="A219" t="s">
        <v>421</v>
      </c>
      <c r="B219" t="s">
        <v>95</v>
      </c>
      <c r="C219" t="s">
        <v>128</v>
      </c>
      <c r="D219" t="s">
        <v>31</v>
      </c>
      <c r="E219" s="1">
        <v>45147</v>
      </c>
      <c r="F219" s="1" t="str">
        <f>TEXT(shipments9[[#This Row],[Shipdate]],"ddd")</f>
        <v>Wed</v>
      </c>
      <c r="G219" s="1" t="str">
        <f>IF(OR(shipments9[[#This Row],[Day Name]]="Sat",shipments9[[#This Row],[Day Name]]="Sun"),"Weekend","Weekday")</f>
        <v>Weekday</v>
      </c>
      <c r="H219">
        <v>1226.25</v>
      </c>
      <c r="I219">
        <v>176</v>
      </c>
      <c r="J219" t="s">
        <v>172</v>
      </c>
      <c r="K219" t="s">
        <v>8151</v>
      </c>
      <c r="L219" t="s">
        <v>8160</v>
      </c>
      <c r="M219">
        <v>8</v>
      </c>
      <c r="N219" t="s">
        <v>8162</v>
      </c>
      <c r="O219" s="4">
        <f>INDEX(products[Cost_per_box], MATCH(shipments9[[#This Row],[PID]], products[PID], 0))</f>
        <v>3.85</v>
      </c>
      <c r="P219" s="4">
        <f>shipments9[[#This Row],[Boxes]]*shipments9[[#This Row],[Cost Per Box]]</f>
        <v>677.6</v>
      </c>
      <c r="Q219" s="4">
        <f>shipments9[[#This Row],[Amount]] -shipments9[[#This Row],[total cost]]</f>
        <v>548.65</v>
      </c>
      <c r="R219" s="4" t="str">
        <f>IF(shipments9[[#This Row],[Gross Profit]]&lt;0,"Loss","Profit")</f>
        <v>Profit</v>
      </c>
      <c r="S219" s="9">
        <f>shipments9[[#This Row],[Gross Profit]]/shipments9[[#This Row],[Amount]]</f>
        <v>0.44742099898063198</v>
      </c>
      <c r="T219" s="11">
        <f>shipments9[[#This Row],[Amount]]/shipments9[[#This Row],[Boxes]]</f>
        <v>6.9673295454545459</v>
      </c>
    </row>
    <row r="220" spans="1:20" hidden="1" x14ac:dyDescent="0.25">
      <c r="A220" t="s">
        <v>422</v>
      </c>
      <c r="B220" t="s">
        <v>95</v>
      </c>
      <c r="C220" t="s">
        <v>128</v>
      </c>
      <c r="D220" t="s">
        <v>31</v>
      </c>
      <c r="E220" s="1">
        <v>45420</v>
      </c>
      <c r="F220" s="1" t="str">
        <f>TEXT(shipments9[[#This Row],[Shipdate]],"ddd")</f>
        <v>Wed</v>
      </c>
      <c r="G220" s="1" t="str">
        <f>IF(OR(shipments9[[#This Row],[Day Name]]="Sat",shipments9[[#This Row],[Day Name]]="Sun"),"Weekend","Weekday")</f>
        <v>Weekday</v>
      </c>
      <c r="H220">
        <v>4475.25</v>
      </c>
      <c r="I220">
        <v>498</v>
      </c>
      <c r="J220" t="s">
        <v>172</v>
      </c>
      <c r="K220" t="s">
        <v>8155</v>
      </c>
      <c r="L220" t="s">
        <v>8154</v>
      </c>
      <c r="M220">
        <v>5</v>
      </c>
      <c r="N220" t="s">
        <v>201</v>
      </c>
      <c r="O220" s="4">
        <f>INDEX(products[Cost_per_box], MATCH(shipments9[[#This Row],[PID]], products[PID], 0))</f>
        <v>3.85</v>
      </c>
      <c r="P220" s="4">
        <f>shipments9[[#This Row],[Boxes]]*shipments9[[#This Row],[Cost Per Box]]</f>
        <v>1917.3</v>
      </c>
      <c r="Q220" s="4">
        <f>shipments9[[#This Row],[Amount]] -shipments9[[#This Row],[total cost]]</f>
        <v>2557.9499999999998</v>
      </c>
      <c r="R220" s="4" t="str">
        <f>IF(shipments9[[#This Row],[Gross Profit]]&lt;0,"Loss","Profit")</f>
        <v>Profit</v>
      </c>
      <c r="S220" s="9">
        <f>shipments9[[#This Row],[Gross Profit]]/shipments9[[#This Row],[Amount]]</f>
        <v>0.57157700687112445</v>
      </c>
      <c r="T220" s="11">
        <f>shipments9[[#This Row],[Amount]]/shipments9[[#This Row],[Boxes]]</f>
        <v>8.9864457831325293</v>
      </c>
    </row>
    <row r="221" spans="1:20" hidden="1" x14ac:dyDescent="0.25">
      <c r="A221" t="s">
        <v>423</v>
      </c>
      <c r="B221" t="s">
        <v>95</v>
      </c>
      <c r="C221" t="s">
        <v>128</v>
      </c>
      <c r="D221" t="s">
        <v>31</v>
      </c>
      <c r="E221" s="1">
        <v>45258</v>
      </c>
      <c r="F221" s="1" t="str">
        <f>TEXT(shipments9[[#This Row],[Shipdate]],"ddd")</f>
        <v>Tue</v>
      </c>
      <c r="G221" s="1" t="str">
        <f>IF(OR(shipments9[[#This Row],[Day Name]]="Sat",shipments9[[#This Row],[Day Name]]="Sun"),"Weekend","Weekday")</f>
        <v>Weekday</v>
      </c>
      <c r="H221">
        <v>7128</v>
      </c>
      <c r="I221">
        <v>1019</v>
      </c>
      <c r="J221" t="s">
        <v>172</v>
      </c>
      <c r="K221" t="s">
        <v>8151</v>
      </c>
      <c r="L221" t="s">
        <v>8152</v>
      </c>
      <c r="M221">
        <v>11</v>
      </c>
      <c r="N221" t="s">
        <v>8165</v>
      </c>
      <c r="O221" s="4">
        <f>INDEX(products[Cost_per_box], MATCH(shipments9[[#This Row],[PID]], products[PID], 0))</f>
        <v>3.85</v>
      </c>
      <c r="P221" s="4">
        <f>shipments9[[#This Row],[Boxes]]*shipments9[[#This Row],[Cost Per Box]]</f>
        <v>3923.15</v>
      </c>
      <c r="Q221" s="4">
        <f>shipments9[[#This Row],[Amount]] -shipments9[[#This Row],[total cost]]</f>
        <v>3204.85</v>
      </c>
      <c r="R221" s="4" t="str">
        <f>IF(shipments9[[#This Row],[Gross Profit]]&lt;0,"Loss","Profit")</f>
        <v>Profit</v>
      </c>
      <c r="S221" s="9">
        <f>shipments9[[#This Row],[Gross Profit]]/shipments9[[#This Row],[Amount]]</f>
        <v>0.44961419753086418</v>
      </c>
      <c r="T221" s="11">
        <f>shipments9[[#This Row],[Amount]]/shipments9[[#This Row],[Boxes]]</f>
        <v>6.9950932286555449</v>
      </c>
    </row>
    <row r="222" spans="1:20" hidden="1" x14ac:dyDescent="0.25">
      <c r="A222" t="s">
        <v>424</v>
      </c>
      <c r="B222" t="s">
        <v>98</v>
      </c>
      <c r="C222" t="s">
        <v>128</v>
      </c>
      <c r="D222" t="s">
        <v>31</v>
      </c>
      <c r="E222" s="1">
        <v>45189</v>
      </c>
      <c r="F222" s="1" t="str">
        <f>TEXT(shipments9[[#This Row],[Shipdate]],"ddd")</f>
        <v>Wed</v>
      </c>
      <c r="G222" s="1" t="str">
        <f>IF(OR(shipments9[[#This Row],[Day Name]]="Sat",shipments9[[#This Row],[Day Name]]="Sun"),"Weekend","Weekday")</f>
        <v>Weekday</v>
      </c>
      <c r="H222">
        <v>312.75</v>
      </c>
      <c r="I222">
        <v>35</v>
      </c>
      <c r="J222" t="s">
        <v>172</v>
      </c>
      <c r="K222" t="s">
        <v>8151</v>
      </c>
      <c r="L222" t="s">
        <v>8160</v>
      </c>
      <c r="M222">
        <v>9</v>
      </c>
      <c r="N222" t="s">
        <v>8167</v>
      </c>
      <c r="O222" s="4">
        <f>INDEX(products[Cost_per_box], MATCH(shipments9[[#This Row],[PID]], products[PID], 0))</f>
        <v>3.85</v>
      </c>
      <c r="P222" s="4">
        <f>shipments9[[#This Row],[Boxes]]*shipments9[[#This Row],[Cost Per Box]]</f>
        <v>134.75</v>
      </c>
      <c r="Q222" s="4">
        <f>shipments9[[#This Row],[Amount]] -shipments9[[#This Row],[total cost]]</f>
        <v>178</v>
      </c>
      <c r="R222" s="4" t="str">
        <f>IF(shipments9[[#This Row],[Gross Profit]]&lt;0,"Loss","Profit")</f>
        <v>Profit</v>
      </c>
      <c r="S222" s="9">
        <f>shipments9[[#This Row],[Gross Profit]]/shipments9[[#This Row],[Amount]]</f>
        <v>0.5691446842525979</v>
      </c>
      <c r="T222" s="11">
        <f>shipments9[[#This Row],[Amount]]/shipments9[[#This Row],[Boxes]]</f>
        <v>8.9357142857142851</v>
      </c>
    </row>
    <row r="223" spans="1:20" hidden="1" x14ac:dyDescent="0.25">
      <c r="A223" t="s">
        <v>425</v>
      </c>
      <c r="B223" t="s">
        <v>98</v>
      </c>
      <c r="C223" t="s">
        <v>128</v>
      </c>
      <c r="D223" t="s">
        <v>31</v>
      </c>
      <c r="E223" s="1">
        <v>44936</v>
      </c>
      <c r="F223" s="1" t="str">
        <f>TEXT(shipments9[[#This Row],[Shipdate]],"ddd")</f>
        <v>Tue</v>
      </c>
      <c r="G223" s="1" t="str">
        <f>IF(OR(shipments9[[#This Row],[Day Name]]="Sat",shipments9[[#This Row],[Day Name]]="Sun"),"Weekend","Weekday")</f>
        <v>Weekday</v>
      </c>
      <c r="H223">
        <v>4392</v>
      </c>
      <c r="I223">
        <v>549</v>
      </c>
      <c r="J223" t="s">
        <v>172</v>
      </c>
      <c r="K223" t="s">
        <v>8151</v>
      </c>
      <c r="L223" t="s">
        <v>8156</v>
      </c>
      <c r="M223">
        <v>1</v>
      </c>
      <c r="N223" t="s">
        <v>8163</v>
      </c>
      <c r="O223" s="4">
        <f>INDEX(products[Cost_per_box], MATCH(shipments9[[#This Row],[PID]], products[PID], 0))</f>
        <v>3.85</v>
      </c>
      <c r="P223" s="4">
        <f>shipments9[[#This Row],[Boxes]]*shipments9[[#This Row],[Cost Per Box]]</f>
        <v>2113.65</v>
      </c>
      <c r="Q223" s="4">
        <f>shipments9[[#This Row],[Amount]] -shipments9[[#This Row],[total cost]]</f>
        <v>2278.35</v>
      </c>
      <c r="R223" s="4" t="str">
        <f>IF(shipments9[[#This Row],[Gross Profit]]&lt;0,"Loss","Profit")</f>
        <v>Profit</v>
      </c>
      <c r="S223" s="9">
        <f>shipments9[[#This Row],[Gross Profit]]/shipments9[[#This Row],[Amount]]</f>
        <v>0.51874999999999993</v>
      </c>
      <c r="T223" s="11">
        <f>shipments9[[#This Row],[Amount]]/shipments9[[#This Row],[Boxes]]</f>
        <v>8</v>
      </c>
    </row>
    <row r="224" spans="1:20" hidden="1" x14ac:dyDescent="0.25">
      <c r="A224" t="s">
        <v>426</v>
      </c>
      <c r="B224" t="s">
        <v>65</v>
      </c>
      <c r="C224" t="s">
        <v>128</v>
      </c>
      <c r="D224" t="s">
        <v>31</v>
      </c>
      <c r="E224" s="1">
        <v>45167</v>
      </c>
      <c r="F224" s="1" t="str">
        <f>TEXT(shipments9[[#This Row],[Shipdate]],"ddd")</f>
        <v>Tue</v>
      </c>
      <c r="G224" s="1" t="str">
        <f>IF(OR(shipments9[[#This Row],[Day Name]]="Sat",shipments9[[#This Row],[Day Name]]="Sun"),"Weekend","Weekday")</f>
        <v>Weekday</v>
      </c>
      <c r="H224">
        <v>3343.5</v>
      </c>
      <c r="I224">
        <v>372</v>
      </c>
      <c r="J224" t="s">
        <v>172</v>
      </c>
      <c r="K224" t="s">
        <v>8151</v>
      </c>
      <c r="L224" t="s">
        <v>8160</v>
      </c>
      <c r="M224">
        <v>8</v>
      </c>
      <c r="N224" t="s">
        <v>8162</v>
      </c>
      <c r="O224" s="4">
        <f>INDEX(products[Cost_per_box], MATCH(shipments9[[#This Row],[PID]], products[PID], 0))</f>
        <v>3.85</v>
      </c>
      <c r="P224" s="4">
        <f>shipments9[[#This Row],[Boxes]]*shipments9[[#This Row],[Cost Per Box]]</f>
        <v>1432.2</v>
      </c>
      <c r="Q224" s="4">
        <f>shipments9[[#This Row],[Amount]] -shipments9[[#This Row],[total cost]]</f>
        <v>1911.3</v>
      </c>
      <c r="R224" s="4" t="str">
        <f>IF(shipments9[[#This Row],[Gross Profit]]&lt;0,"Loss","Profit")</f>
        <v>Profit</v>
      </c>
      <c r="S224" s="9">
        <f>shipments9[[#This Row],[Gross Profit]]/shipments9[[#This Row],[Amount]]</f>
        <v>0.57164647824136383</v>
      </c>
      <c r="T224" s="11">
        <f>shipments9[[#This Row],[Amount]]/shipments9[[#This Row],[Boxes]]</f>
        <v>8.987903225806452</v>
      </c>
    </row>
    <row r="225" spans="1:20" hidden="1" x14ac:dyDescent="0.25">
      <c r="A225" t="s">
        <v>427</v>
      </c>
      <c r="B225" t="s">
        <v>65</v>
      </c>
      <c r="C225" t="s">
        <v>128</v>
      </c>
      <c r="D225" t="s">
        <v>31</v>
      </c>
      <c r="E225" s="1">
        <v>45323</v>
      </c>
      <c r="F225" s="1" t="str">
        <f>TEXT(shipments9[[#This Row],[Shipdate]],"ddd")</f>
        <v>Thu</v>
      </c>
      <c r="G225" s="1" t="str">
        <f>IF(OR(shipments9[[#This Row],[Day Name]]="Sat",shipments9[[#This Row],[Day Name]]="Sun"),"Weekend","Weekday")</f>
        <v>Weekday</v>
      </c>
      <c r="H225">
        <v>2900.25</v>
      </c>
      <c r="I225">
        <v>581</v>
      </c>
      <c r="J225" t="s">
        <v>172</v>
      </c>
      <c r="K225" t="s">
        <v>8155</v>
      </c>
      <c r="L225" t="s">
        <v>8156</v>
      </c>
      <c r="M225">
        <v>2</v>
      </c>
      <c r="N225" t="s">
        <v>8157</v>
      </c>
      <c r="O225" s="4">
        <f>INDEX(products[Cost_per_box], MATCH(shipments9[[#This Row],[PID]], products[PID], 0))</f>
        <v>3.85</v>
      </c>
      <c r="P225" s="4">
        <f>shipments9[[#This Row],[Boxes]]*shipments9[[#This Row],[Cost Per Box]]</f>
        <v>2236.85</v>
      </c>
      <c r="Q225" s="4">
        <f>shipments9[[#This Row],[Amount]] -shipments9[[#This Row],[total cost]]</f>
        <v>663.40000000000009</v>
      </c>
      <c r="R225" s="4" t="str">
        <f>IF(shipments9[[#This Row],[Gross Profit]]&lt;0,"Loss","Profit")</f>
        <v>Profit</v>
      </c>
      <c r="S225" s="9">
        <f>shipments9[[#This Row],[Gross Profit]]/shipments9[[#This Row],[Amount]]</f>
        <v>0.22873890181880877</v>
      </c>
      <c r="T225" s="11">
        <f>shipments9[[#This Row],[Amount]]/shipments9[[#This Row],[Boxes]]</f>
        <v>4.9918244406196211</v>
      </c>
    </row>
    <row r="226" spans="1:20" hidden="1" x14ac:dyDescent="0.25">
      <c r="A226" t="s">
        <v>428</v>
      </c>
      <c r="B226" t="s">
        <v>65</v>
      </c>
      <c r="C226" t="s">
        <v>128</v>
      </c>
      <c r="D226" t="s">
        <v>31</v>
      </c>
      <c r="E226" s="1">
        <v>45331</v>
      </c>
      <c r="F226" s="1" t="str">
        <f>TEXT(shipments9[[#This Row],[Shipdate]],"ddd")</f>
        <v>Fri</v>
      </c>
      <c r="G226" s="1" t="str">
        <f>IF(OR(shipments9[[#This Row],[Day Name]]="Sat",shipments9[[#This Row],[Day Name]]="Sun"),"Weekend","Weekday")</f>
        <v>Weekday</v>
      </c>
      <c r="H226">
        <v>11902.5</v>
      </c>
      <c r="I226">
        <v>1701</v>
      </c>
      <c r="J226" t="s">
        <v>172</v>
      </c>
      <c r="K226" t="s">
        <v>8155</v>
      </c>
      <c r="L226" t="s">
        <v>8156</v>
      </c>
      <c r="M226">
        <v>2</v>
      </c>
      <c r="N226" t="s">
        <v>8157</v>
      </c>
      <c r="O226" s="4">
        <f>INDEX(products[Cost_per_box], MATCH(shipments9[[#This Row],[PID]], products[PID], 0))</f>
        <v>3.85</v>
      </c>
      <c r="P226" s="4">
        <f>shipments9[[#This Row],[Boxes]]*shipments9[[#This Row],[Cost Per Box]]</f>
        <v>6548.85</v>
      </c>
      <c r="Q226" s="4">
        <f>shipments9[[#This Row],[Amount]] -shipments9[[#This Row],[total cost]]</f>
        <v>5353.65</v>
      </c>
      <c r="R226" s="4" t="str">
        <f>IF(shipments9[[#This Row],[Gross Profit]]&lt;0,"Loss","Profit")</f>
        <v>Profit</v>
      </c>
      <c r="S226" s="9">
        <f>shipments9[[#This Row],[Gross Profit]]/shipments9[[#This Row],[Amount]]</f>
        <v>0.44979206049149334</v>
      </c>
      <c r="T226" s="11">
        <f>shipments9[[#This Row],[Amount]]/shipments9[[#This Row],[Boxes]]</f>
        <v>6.9973544973544977</v>
      </c>
    </row>
    <row r="227" spans="1:20" hidden="1" x14ac:dyDescent="0.25">
      <c r="A227" t="s">
        <v>429</v>
      </c>
      <c r="B227" t="s">
        <v>65</v>
      </c>
      <c r="C227" t="s">
        <v>128</v>
      </c>
      <c r="D227" t="s">
        <v>31</v>
      </c>
      <c r="E227" s="1">
        <v>45460</v>
      </c>
      <c r="F227" s="1" t="str">
        <f>TEXT(shipments9[[#This Row],[Shipdate]],"ddd")</f>
        <v>Mon</v>
      </c>
      <c r="G227" s="1" t="str">
        <f>IF(OR(shipments9[[#This Row],[Day Name]]="Sat",shipments9[[#This Row],[Day Name]]="Sun"),"Weekend","Weekday")</f>
        <v>Weekday</v>
      </c>
      <c r="H227">
        <v>5692.5</v>
      </c>
      <c r="I227">
        <v>712</v>
      </c>
      <c r="J227" t="s">
        <v>172</v>
      </c>
      <c r="K227" t="s">
        <v>8155</v>
      </c>
      <c r="L227" t="s">
        <v>8154</v>
      </c>
      <c r="M227">
        <v>6</v>
      </c>
      <c r="N227" t="s">
        <v>8159</v>
      </c>
      <c r="O227" s="4">
        <f>INDEX(products[Cost_per_box], MATCH(shipments9[[#This Row],[PID]], products[PID], 0))</f>
        <v>3.85</v>
      </c>
      <c r="P227" s="4">
        <f>shipments9[[#This Row],[Boxes]]*shipments9[[#This Row],[Cost Per Box]]</f>
        <v>2741.2000000000003</v>
      </c>
      <c r="Q227" s="4">
        <f>shipments9[[#This Row],[Amount]] -shipments9[[#This Row],[total cost]]</f>
        <v>2951.2999999999997</v>
      </c>
      <c r="R227" s="4" t="str">
        <f>IF(shipments9[[#This Row],[Gross Profit]]&lt;0,"Loss","Profit")</f>
        <v>Profit</v>
      </c>
      <c r="S227" s="9">
        <f>shipments9[[#This Row],[Gross Profit]]/shipments9[[#This Row],[Amount]]</f>
        <v>0.51845410628019317</v>
      </c>
      <c r="T227" s="11">
        <f>shipments9[[#This Row],[Amount]]/shipments9[[#This Row],[Boxes]]</f>
        <v>7.9950842696629216</v>
      </c>
    </row>
    <row r="228" spans="1:20" hidden="1" x14ac:dyDescent="0.25">
      <c r="A228" t="s">
        <v>430</v>
      </c>
      <c r="B228" t="s">
        <v>65</v>
      </c>
      <c r="C228" t="s">
        <v>128</v>
      </c>
      <c r="D228" t="s">
        <v>31</v>
      </c>
      <c r="E228" s="1">
        <v>45132</v>
      </c>
      <c r="F228" s="1" t="str">
        <f>TEXT(shipments9[[#This Row],[Shipdate]],"ddd")</f>
        <v>Tue</v>
      </c>
      <c r="G228" s="1" t="str">
        <f>IF(OR(shipments9[[#This Row],[Day Name]]="Sat",shipments9[[#This Row],[Day Name]]="Sun"),"Weekend","Weekday")</f>
        <v>Weekday</v>
      </c>
      <c r="H228">
        <v>6975</v>
      </c>
      <c r="I228">
        <v>775</v>
      </c>
      <c r="J228" t="s">
        <v>172</v>
      </c>
      <c r="K228" t="s">
        <v>8151</v>
      </c>
      <c r="L228" t="s">
        <v>8160</v>
      </c>
      <c r="M228">
        <v>7</v>
      </c>
      <c r="N228" t="s">
        <v>8161</v>
      </c>
      <c r="O228" s="4">
        <f>INDEX(products[Cost_per_box], MATCH(shipments9[[#This Row],[PID]], products[PID], 0))</f>
        <v>3.85</v>
      </c>
      <c r="P228" s="4">
        <f>shipments9[[#This Row],[Boxes]]*shipments9[[#This Row],[Cost Per Box]]</f>
        <v>2983.75</v>
      </c>
      <c r="Q228" s="4">
        <f>shipments9[[#This Row],[Amount]] -shipments9[[#This Row],[total cost]]</f>
        <v>3991.25</v>
      </c>
      <c r="R228" s="4" t="str">
        <f>IF(shipments9[[#This Row],[Gross Profit]]&lt;0,"Loss","Profit")</f>
        <v>Profit</v>
      </c>
      <c r="S228" s="9">
        <f>shipments9[[#This Row],[Gross Profit]]/shipments9[[#This Row],[Amount]]</f>
        <v>0.57222222222222219</v>
      </c>
      <c r="T228" s="11">
        <f>shipments9[[#This Row],[Amount]]/shipments9[[#This Row],[Boxes]]</f>
        <v>9</v>
      </c>
    </row>
    <row r="229" spans="1:20" hidden="1" x14ac:dyDescent="0.25">
      <c r="A229" t="s">
        <v>431</v>
      </c>
      <c r="B229" t="s">
        <v>65</v>
      </c>
      <c r="C229" t="s">
        <v>128</v>
      </c>
      <c r="D229" t="s">
        <v>31</v>
      </c>
      <c r="E229" s="1">
        <v>45293</v>
      </c>
      <c r="F229" s="1" t="str">
        <f>TEXT(shipments9[[#This Row],[Shipdate]],"ddd")</f>
        <v>Tue</v>
      </c>
      <c r="G229" s="1" t="str">
        <f>IF(OR(shipments9[[#This Row],[Day Name]]="Sat",shipments9[[#This Row],[Day Name]]="Sun"),"Weekend","Weekday")</f>
        <v>Weekday</v>
      </c>
      <c r="H229">
        <v>8379</v>
      </c>
      <c r="I229">
        <v>1397</v>
      </c>
      <c r="J229" t="s">
        <v>172</v>
      </c>
      <c r="K229" t="s">
        <v>8155</v>
      </c>
      <c r="L229" t="s">
        <v>8156</v>
      </c>
      <c r="M229">
        <v>1</v>
      </c>
      <c r="N229" t="s">
        <v>8163</v>
      </c>
      <c r="O229" s="4">
        <f>INDEX(products[Cost_per_box], MATCH(shipments9[[#This Row],[PID]], products[PID], 0))</f>
        <v>3.85</v>
      </c>
      <c r="P229" s="4">
        <f>shipments9[[#This Row],[Boxes]]*shipments9[[#This Row],[Cost Per Box]]</f>
        <v>5378.45</v>
      </c>
      <c r="Q229" s="4">
        <f>shipments9[[#This Row],[Amount]] -shipments9[[#This Row],[total cost]]</f>
        <v>3000.55</v>
      </c>
      <c r="R229" s="4" t="str">
        <f>IF(shipments9[[#This Row],[Gross Profit]]&lt;0,"Loss","Profit")</f>
        <v>Profit</v>
      </c>
      <c r="S229" s="9">
        <f>shipments9[[#This Row],[Gross Profit]]/shipments9[[#This Row],[Amount]]</f>
        <v>0.35810359231411865</v>
      </c>
      <c r="T229" s="11">
        <f>shipments9[[#This Row],[Amount]]/shipments9[[#This Row],[Boxes]]</f>
        <v>5.9978525411596282</v>
      </c>
    </row>
    <row r="230" spans="1:20" hidden="1" x14ac:dyDescent="0.25">
      <c r="A230" t="s">
        <v>432</v>
      </c>
      <c r="B230" t="s">
        <v>65</v>
      </c>
      <c r="C230" t="s">
        <v>128</v>
      </c>
      <c r="D230" t="s">
        <v>31</v>
      </c>
      <c r="E230" s="1">
        <v>44966</v>
      </c>
      <c r="F230" s="1" t="str">
        <f>TEXT(shipments9[[#This Row],[Shipdate]],"ddd")</f>
        <v>Thu</v>
      </c>
      <c r="G230" s="1" t="str">
        <f>IF(OR(shipments9[[#This Row],[Day Name]]="Sat",shipments9[[#This Row],[Day Name]]="Sun"),"Weekend","Weekday")</f>
        <v>Weekday</v>
      </c>
      <c r="H230">
        <v>2783.25</v>
      </c>
      <c r="I230">
        <v>310</v>
      </c>
      <c r="J230" t="s">
        <v>172</v>
      </c>
      <c r="K230" t="s">
        <v>8151</v>
      </c>
      <c r="L230" t="s">
        <v>8156</v>
      </c>
      <c r="M230">
        <v>2</v>
      </c>
      <c r="N230" t="s">
        <v>8157</v>
      </c>
      <c r="O230" s="4">
        <f>INDEX(products[Cost_per_box], MATCH(shipments9[[#This Row],[PID]], products[PID], 0))</f>
        <v>3.85</v>
      </c>
      <c r="P230" s="4">
        <f>shipments9[[#This Row],[Boxes]]*shipments9[[#This Row],[Cost Per Box]]</f>
        <v>1193.5</v>
      </c>
      <c r="Q230" s="4">
        <f>shipments9[[#This Row],[Amount]] -shipments9[[#This Row],[total cost]]</f>
        <v>1589.75</v>
      </c>
      <c r="R230" s="4" t="str">
        <f>IF(shipments9[[#This Row],[Gross Profit]]&lt;0,"Loss","Profit")</f>
        <v>Profit</v>
      </c>
      <c r="S230" s="9">
        <f>shipments9[[#This Row],[Gross Profit]]/shipments9[[#This Row],[Amount]]</f>
        <v>0.57118476601095847</v>
      </c>
      <c r="T230" s="11">
        <f>shipments9[[#This Row],[Amount]]/shipments9[[#This Row],[Boxes]]</f>
        <v>8.9782258064516132</v>
      </c>
    </row>
    <row r="231" spans="1:20" hidden="1" x14ac:dyDescent="0.25">
      <c r="A231" t="s">
        <v>433</v>
      </c>
      <c r="B231" t="s">
        <v>68</v>
      </c>
      <c r="C231" t="s">
        <v>128</v>
      </c>
      <c r="D231" t="s">
        <v>31</v>
      </c>
      <c r="E231" s="1">
        <v>44943</v>
      </c>
      <c r="F231" s="1" t="str">
        <f>TEXT(shipments9[[#This Row],[Shipdate]],"ddd")</f>
        <v>Tue</v>
      </c>
      <c r="G231" s="1" t="str">
        <f>IF(OR(shipments9[[#This Row],[Day Name]]="Sat",shipments9[[#This Row],[Day Name]]="Sun"),"Weekend","Weekday")</f>
        <v>Weekday</v>
      </c>
      <c r="H231">
        <v>3386.25</v>
      </c>
      <c r="I231">
        <v>484</v>
      </c>
      <c r="J231" t="s">
        <v>172</v>
      </c>
      <c r="K231" t="s">
        <v>8151</v>
      </c>
      <c r="L231" t="s">
        <v>8156</v>
      </c>
      <c r="M231">
        <v>1</v>
      </c>
      <c r="N231" t="s">
        <v>8163</v>
      </c>
      <c r="O231" s="4">
        <f>INDEX(products[Cost_per_box], MATCH(shipments9[[#This Row],[PID]], products[PID], 0))</f>
        <v>3.85</v>
      </c>
      <c r="P231" s="4">
        <f>shipments9[[#This Row],[Boxes]]*shipments9[[#This Row],[Cost Per Box]]</f>
        <v>1863.4</v>
      </c>
      <c r="Q231" s="4">
        <f>shipments9[[#This Row],[Amount]] -shipments9[[#This Row],[total cost]]</f>
        <v>1522.85</v>
      </c>
      <c r="R231" s="4" t="str">
        <f>IF(shipments9[[#This Row],[Gross Profit]]&lt;0,"Loss","Profit")</f>
        <v>Profit</v>
      </c>
      <c r="S231" s="9">
        <f>shipments9[[#This Row],[Gross Profit]]/shipments9[[#This Row],[Amount]]</f>
        <v>0.44971576227390181</v>
      </c>
      <c r="T231" s="11">
        <f>shipments9[[#This Row],[Amount]]/shipments9[[#This Row],[Boxes]]</f>
        <v>6.9963842975206614</v>
      </c>
    </row>
    <row r="232" spans="1:20" hidden="1" x14ac:dyDescent="0.25">
      <c r="A232" t="s">
        <v>434</v>
      </c>
      <c r="B232" t="s">
        <v>68</v>
      </c>
      <c r="C232" t="s">
        <v>128</v>
      </c>
      <c r="D232" t="s">
        <v>31</v>
      </c>
      <c r="E232" s="1">
        <v>45194</v>
      </c>
      <c r="F232" s="1" t="str">
        <f>TEXT(shipments9[[#This Row],[Shipdate]],"ddd")</f>
        <v>Mon</v>
      </c>
      <c r="G232" s="1" t="str">
        <f>IF(OR(shipments9[[#This Row],[Day Name]]="Sat",shipments9[[#This Row],[Day Name]]="Sun"),"Weekend","Weekday")</f>
        <v>Weekday</v>
      </c>
      <c r="H232">
        <v>3978</v>
      </c>
      <c r="I232">
        <v>442</v>
      </c>
      <c r="J232" t="s">
        <v>172</v>
      </c>
      <c r="K232" t="s">
        <v>8151</v>
      </c>
      <c r="L232" t="s">
        <v>8160</v>
      </c>
      <c r="M232">
        <v>9</v>
      </c>
      <c r="N232" t="s">
        <v>8167</v>
      </c>
      <c r="O232" s="4">
        <f>INDEX(products[Cost_per_box], MATCH(shipments9[[#This Row],[PID]], products[PID], 0))</f>
        <v>3.85</v>
      </c>
      <c r="P232" s="4">
        <f>shipments9[[#This Row],[Boxes]]*shipments9[[#This Row],[Cost Per Box]]</f>
        <v>1701.7</v>
      </c>
      <c r="Q232" s="4">
        <f>shipments9[[#This Row],[Amount]] -shipments9[[#This Row],[total cost]]</f>
        <v>2276.3000000000002</v>
      </c>
      <c r="R232" s="4" t="str">
        <f>IF(shipments9[[#This Row],[Gross Profit]]&lt;0,"Loss","Profit")</f>
        <v>Profit</v>
      </c>
      <c r="S232" s="9">
        <f>shipments9[[#This Row],[Gross Profit]]/shipments9[[#This Row],[Amount]]</f>
        <v>0.5722222222222223</v>
      </c>
      <c r="T232" s="11">
        <f>shipments9[[#This Row],[Amount]]/shipments9[[#This Row],[Boxes]]</f>
        <v>9</v>
      </c>
    </row>
    <row r="233" spans="1:20" hidden="1" x14ac:dyDescent="0.25">
      <c r="A233" t="s">
        <v>435</v>
      </c>
      <c r="B233" t="s">
        <v>68</v>
      </c>
      <c r="C233" t="s">
        <v>128</v>
      </c>
      <c r="D233" t="s">
        <v>31</v>
      </c>
      <c r="E233" s="1">
        <v>45183</v>
      </c>
      <c r="F233" s="1" t="str">
        <f>TEXT(shipments9[[#This Row],[Shipdate]],"ddd")</f>
        <v>Thu</v>
      </c>
      <c r="G233" s="1" t="str">
        <f>IF(OR(shipments9[[#This Row],[Day Name]]="Sat",shipments9[[#This Row],[Day Name]]="Sun"),"Weekend","Weekday")</f>
        <v>Weekday</v>
      </c>
      <c r="H233">
        <v>6948</v>
      </c>
      <c r="I233">
        <v>1158</v>
      </c>
      <c r="J233" t="s">
        <v>172</v>
      </c>
      <c r="K233" t="s">
        <v>8151</v>
      </c>
      <c r="L233" t="s">
        <v>8160</v>
      </c>
      <c r="M233">
        <v>9</v>
      </c>
      <c r="N233" t="s">
        <v>8167</v>
      </c>
      <c r="O233" s="4">
        <f>INDEX(products[Cost_per_box], MATCH(shipments9[[#This Row],[PID]], products[PID], 0))</f>
        <v>3.85</v>
      </c>
      <c r="P233" s="4">
        <f>shipments9[[#This Row],[Boxes]]*shipments9[[#This Row],[Cost Per Box]]</f>
        <v>4458.3</v>
      </c>
      <c r="Q233" s="4">
        <f>shipments9[[#This Row],[Amount]] -shipments9[[#This Row],[total cost]]</f>
        <v>2489.6999999999998</v>
      </c>
      <c r="R233" s="4" t="str">
        <f>IF(shipments9[[#This Row],[Gross Profit]]&lt;0,"Loss","Profit")</f>
        <v>Profit</v>
      </c>
      <c r="S233" s="9">
        <f>shipments9[[#This Row],[Gross Profit]]/shipments9[[#This Row],[Amount]]</f>
        <v>0.35833333333333328</v>
      </c>
      <c r="T233" s="11">
        <f>shipments9[[#This Row],[Amount]]/shipments9[[#This Row],[Boxes]]</f>
        <v>6</v>
      </c>
    </row>
    <row r="234" spans="1:20" hidden="1" x14ac:dyDescent="0.25">
      <c r="A234" t="s">
        <v>436</v>
      </c>
      <c r="B234" t="s">
        <v>68</v>
      </c>
      <c r="C234" t="s">
        <v>128</v>
      </c>
      <c r="D234" t="s">
        <v>31</v>
      </c>
      <c r="E234" s="1">
        <v>45296</v>
      </c>
      <c r="F234" s="1" t="str">
        <f>TEXT(shipments9[[#This Row],[Shipdate]],"ddd")</f>
        <v>Fri</v>
      </c>
      <c r="G234" s="1" t="str">
        <f>IF(OR(shipments9[[#This Row],[Day Name]]="Sat",shipments9[[#This Row],[Day Name]]="Sun"),"Weekend","Weekday")</f>
        <v>Weekday</v>
      </c>
      <c r="H234">
        <v>5915.25</v>
      </c>
      <c r="I234">
        <v>986</v>
      </c>
      <c r="J234" t="s">
        <v>172</v>
      </c>
      <c r="K234" t="s">
        <v>8155</v>
      </c>
      <c r="L234" t="s">
        <v>8156</v>
      </c>
      <c r="M234">
        <v>1</v>
      </c>
      <c r="N234" t="s">
        <v>8163</v>
      </c>
      <c r="O234" s="4">
        <f>INDEX(products[Cost_per_box], MATCH(shipments9[[#This Row],[PID]], products[PID], 0))</f>
        <v>3.85</v>
      </c>
      <c r="P234" s="4">
        <f>shipments9[[#This Row],[Boxes]]*shipments9[[#This Row],[Cost Per Box]]</f>
        <v>3796.1</v>
      </c>
      <c r="Q234" s="4">
        <f>shipments9[[#This Row],[Amount]] -shipments9[[#This Row],[total cost]]</f>
        <v>2119.15</v>
      </c>
      <c r="R234" s="4" t="str">
        <f>IF(shipments9[[#This Row],[Gross Profit]]&lt;0,"Loss","Profit")</f>
        <v>Profit</v>
      </c>
      <c r="S234" s="9">
        <f>shipments9[[#This Row],[Gross Profit]]/shipments9[[#This Row],[Amount]]</f>
        <v>0.35825197582519758</v>
      </c>
      <c r="T234" s="11">
        <f>shipments9[[#This Row],[Amount]]/shipments9[[#This Row],[Boxes]]</f>
        <v>5.999239350912779</v>
      </c>
    </row>
    <row r="235" spans="1:20" hidden="1" x14ac:dyDescent="0.25">
      <c r="A235" t="s">
        <v>437</v>
      </c>
      <c r="B235" t="s">
        <v>68</v>
      </c>
      <c r="C235" t="s">
        <v>128</v>
      </c>
      <c r="D235" t="s">
        <v>31</v>
      </c>
      <c r="E235" s="1">
        <v>45030</v>
      </c>
      <c r="F235" s="1" t="str">
        <f>TEXT(shipments9[[#This Row],[Shipdate]],"ddd")</f>
        <v>Fri</v>
      </c>
      <c r="G235" s="1" t="str">
        <f>IF(OR(shipments9[[#This Row],[Day Name]]="Sat",shipments9[[#This Row],[Day Name]]="Sun"),"Weekend","Weekday")</f>
        <v>Weekday</v>
      </c>
      <c r="H235">
        <v>11720.25</v>
      </c>
      <c r="I235">
        <v>1466</v>
      </c>
      <c r="J235" t="s">
        <v>172</v>
      </c>
      <c r="K235" t="s">
        <v>8151</v>
      </c>
      <c r="L235" t="s">
        <v>8154</v>
      </c>
      <c r="M235">
        <v>4</v>
      </c>
      <c r="N235" t="s">
        <v>8158</v>
      </c>
      <c r="O235" s="4">
        <f>INDEX(products[Cost_per_box], MATCH(shipments9[[#This Row],[PID]], products[PID], 0))</f>
        <v>3.85</v>
      </c>
      <c r="P235" s="4">
        <f>shipments9[[#This Row],[Boxes]]*shipments9[[#This Row],[Cost Per Box]]</f>
        <v>5644.1</v>
      </c>
      <c r="Q235" s="4">
        <f>shipments9[[#This Row],[Amount]] -shipments9[[#This Row],[total cost]]</f>
        <v>6076.15</v>
      </c>
      <c r="R235" s="4" t="str">
        <f>IF(shipments9[[#This Row],[Gross Profit]]&lt;0,"Loss","Profit")</f>
        <v>Profit</v>
      </c>
      <c r="S235" s="9">
        <f>shipments9[[#This Row],[Gross Profit]]/shipments9[[#This Row],[Amount]]</f>
        <v>0.51843177406625285</v>
      </c>
      <c r="T235" s="11">
        <f>shipments9[[#This Row],[Amount]]/shipments9[[#This Row],[Boxes]]</f>
        <v>7.9947135061391545</v>
      </c>
    </row>
    <row r="236" spans="1:20" hidden="1" x14ac:dyDescent="0.25">
      <c r="A236" t="s">
        <v>438</v>
      </c>
      <c r="B236" t="s">
        <v>68</v>
      </c>
      <c r="C236" t="s">
        <v>128</v>
      </c>
      <c r="D236" t="s">
        <v>31</v>
      </c>
      <c r="E236" s="1">
        <v>44999</v>
      </c>
      <c r="F236" s="1" t="str">
        <f>TEXT(shipments9[[#This Row],[Shipdate]],"ddd")</f>
        <v>Tue</v>
      </c>
      <c r="G236" s="1" t="str">
        <f>IF(OR(shipments9[[#This Row],[Day Name]]="Sat",shipments9[[#This Row],[Day Name]]="Sun"),"Weekend","Weekday")</f>
        <v>Weekday</v>
      </c>
      <c r="H236">
        <v>1955.25</v>
      </c>
      <c r="I236">
        <v>218</v>
      </c>
      <c r="J236" t="s">
        <v>172</v>
      </c>
      <c r="K236" t="s">
        <v>8151</v>
      </c>
      <c r="L236" t="s">
        <v>8156</v>
      </c>
      <c r="M236">
        <v>3</v>
      </c>
      <c r="N236" t="s">
        <v>8164</v>
      </c>
      <c r="O236" s="4">
        <f>INDEX(products[Cost_per_box], MATCH(shipments9[[#This Row],[PID]], products[PID], 0))</f>
        <v>3.85</v>
      </c>
      <c r="P236" s="4">
        <f>shipments9[[#This Row],[Boxes]]*shipments9[[#This Row],[Cost Per Box]]</f>
        <v>839.30000000000007</v>
      </c>
      <c r="Q236" s="4">
        <f>shipments9[[#This Row],[Amount]] -shipments9[[#This Row],[total cost]]</f>
        <v>1115.9499999999998</v>
      </c>
      <c r="R236" s="4" t="str">
        <f>IF(shipments9[[#This Row],[Gross Profit]]&lt;0,"Loss","Profit")</f>
        <v>Profit</v>
      </c>
      <c r="S236" s="9">
        <f>shipments9[[#This Row],[Gross Profit]]/shipments9[[#This Row],[Amount]]</f>
        <v>0.57074542897327696</v>
      </c>
      <c r="T236" s="11">
        <f>shipments9[[#This Row],[Amount]]/shipments9[[#This Row],[Boxes]]</f>
        <v>8.9690366972477058</v>
      </c>
    </row>
    <row r="237" spans="1:20" hidden="1" x14ac:dyDescent="0.25">
      <c r="A237" t="s">
        <v>439</v>
      </c>
      <c r="B237" t="s">
        <v>68</v>
      </c>
      <c r="C237" t="s">
        <v>128</v>
      </c>
      <c r="D237" t="s">
        <v>31</v>
      </c>
      <c r="E237" s="1">
        <v>45456</v>
      </c>
      <c r="F237" s="1" t="str">
        <f>TEXT(shipments9[[#This Row],[Shipdate]],"ddd")</f>
        <v>Thu</v>
      </c>
      <c r="G237" s="1" t="str">
        <f>IF(OR(shipments9[[#This Row],[Day Name]]="Sat",shipments9[[#This Row],[Day Name]]="Sun"),"Weekend","Weekday")</f>
        <v>Weekday</v>
      </c>
      <c r="H237">
        <v>8991</v>
      </c>
      <c r="I237">
        <v>999</v>
      </c>
      <c r="J237" t="s">
        <v>172</v>
      </c>
      <c r="K237" t="s">
        <v>8155</v>
      </c>
      <c r="L237" t="s">
        <v>8154</v>
      </c>
      <c r="M237">
        <v>6</v>
      </c>
      <c r="N237" t="s">
        <v>8159</v>
      </c>
      <c r="O237" s="4">
        <f>INDEX(products[Cost_per_box], MATCH(shipments9[[#This Row],[PID]], products[PID], 0))</f>
        <v>3.85</v>
      </c>
      <c r="P237" s="4">
        <f>shipments9[[#This Row],[Boxes]]*shipments9[[#This Row],[Cost Per Box]]</f>
        <v>3846.15</v>
      </c>
      <c r="Q237" s="4">
        <f>shipments9[[#This Row],[Amount]] -shipments9[[#This Row],[total cost]]</f>
        <v>5144.8500000000004</v>
      </c>
      <c r="R237" s="4" t="str">
        <f>IF(shipments9[[#This Row],[Gross Profit]]&lt;0,"Loss","Profit")</f>
        <v>Profit</v>
      </c>
      <c r="S237" s="9">
        <f>shipments9[[#This Row],[Gross Profit]]/shipments9[[#This Row],[Amount]]</f>
        <v>0.5722222222222223</v>
      </c>
      <c r="T237" s="11">
        <f>shipments9[[#This Row],[Amount]]/shipments9[[#This Row],[Boxes]]</f>
        <v>9</v>
      </c>
    </row>
    <row r="238" spans="1:20" hidden="1" x14ac:dyDescent="0.25">
      <c r="A238" t="s">
        <v>440</v>
      </c>
      <c r="B238" t="s">
        <v>108</v>
      </c>
      <c r="C238" t="s">
        <v>128</v>
      </c>
      <c r="D238" t="s">
        <v>31</v>
      </c>
      <c r="E238" s="1">
        <v>44958</v>
      </c>
      <c r="F238" s="1" t="str">
        <f>TEXT(shipments9[[#This Row],[Shipdate]],"ddd")</f>
        <v>Wed</v>
      </c>
      <c r="G238" s="1" t="str">
        <f>IF(OR(shipments9[[#This Row],[Day Name]]="Sat",shipments9[[#This Row],[Day Name]]="Sun"),"Weekend","Weekday")</f>
        <v>Weekday</v>
      </c>
      <c r="H238">
        <v>2229.75</v>
      </c>
      <c r="I238">
        <v>279</v>
      </c>
      <c r="J238" t="s">
        <v>172</v>
      </c>
      <c r="K238" t="s">
        <v>8151</v>
      </c>
      <c r="L238" t="s">
        <v>8156</v>
      </c>
      <c r="M238">
        <v>2</v>
      </c>
      <c r="N238" t="s">
        <v>8157</v>
      </c>
      <c r="O238" s="4">
        <f>INDEX(products[Cost_per_box], MATCH(shipments9[[#This Row],[PID]], products[PID], 0))</f>
        <v>3.85</v>
      </c>
      <c r="P238" s="4">
        <f>shipments9[[#This Row],[Boxes]]*shipments9[[#This Row],[Cost Per Box]]</f>
        <v>1074.1500000000001</v>
      </c>
      <c r="Q238" s="4">
        <f>shipments9[[#This Row],[Amount]] -shipments9[[#This Row],[total cost]]</f>
        <v>1155.5999999999999</v>
      </c>
      <c r="R238" s="4" t="str">
        <f>IF(shipments9[[#This Row],[Gross Profit]]&lt;0,"Loss","Profit")</f>
        <v>Profit</v>
      </c>
      <c r="S238" s="9">
        <f>shipments9[[#This Row],[Gross Profit]]/shipments9[[#This Row],[Amount]]</f>
        <v>0.51826437941473258</v>
      </c>
      <c r="T238" s="11">
        <f>shipments9[[#This Row],[Amount]]/shipments9[[#This Row],[Boxes]]</f>
        <v>7.991935483870968</v>
      </c>
    </row>
    <row r="239" spans="1:20" hidden="1" x14ac:dyDescent="0.25">
      <c r="A239" t="s">
        <v>441</v>
      </c>
      <c r="B239" t="s">
        <v>108</v>
      </c>
      <c r="C239" t="s">
        <v>128</v>
      </c>
      <c r="D239" t="s">
        <v>31</v>
      </c>
      <c r="E239" s="1">
        <v>45449</v>
      </c>
      <c r="F239" s="1" t="str">
        <f>TEXT(shipments9[[#This Row],[Shipdate]],"ddd")</f>
        <v>Thu</v>
      </c>
      <c r="G239" s="1" t="str">
        <f>IF(OR(shipments9[[#This Row],[Day Name]]="Sat",shipments9[[#This Row],[Day Name]]="Sun"),"Weekend","Weekday")</f>
        <v>Weekday</v>
      </c>
      <c r="H239">
        <v>2335.5</v>
      </c>
      <c r="I239">
        <v>390</v>
      </c>
      <c r="J239" t="s">
        <v>172</v>
      </c>
      <c r="K239" t="s">
        <v>8155</v>
      </c>
      <c r="L239" t="s">
        <v>8154</v>
      </c>
      <c r="M239">
        <v>6</v>
      </c>
      <c r="N239" t="s">
        <v>8159</v>
      </c>
      <c r="O239" s="4">
        <f>INDEX(products[Cost_per_box], MATCH(shipments9[[#This Row],[PID]], products[PID], 0))</f>
        <v>3.85</v>
      </c>
      <c r="P239" s="4">
        <f>shipments9[[#This Row],[Boxes]]*shipments9[[#This Row],[Cost Per Box]]</f>
        <v>1501.5</v>
      </c>
      <c r="Q239" s="4">
        <f>shipments9[[#This Row],[Amount]] -shipments9[[#This Row],[total cost]]</f>
        <v>834</v>
      </c>
      <c r="R239" s="4" t="str">
        <f>IF(shipments9[[#This Row],[Gross Profit]]&lt;0,"Loss","Profit")</f>
        <v>Profit</v>
      </c>
      <c r="S239" s="9">
        <f>shipments9[[#This Row],[Gross Profit]]/shipments9[[#This Row],[Amount]]</f>
        <v>0.35709698137443802</v>
      </c>
      <c r="T239" s="11">
        <f>shipments9[[#This Row],[Amount]]/shipments9[[#This Row],[Boxes]]</f>
        <v>5.9884615384615385</v>
      </c>
    </row>
    <row r="240" spans="1:20" hidden="1" x14ac:dyDescent="0.25">
      <c r="A240" t="s">
        <v>442</v>
      </c>
      <c r="B240" t="s">
        <v>105</v>
      </c>
      <c r="C240" t="s">
        <v>128</v>
      </c>
      <c r="D240" t="s">
        <v>31</v>
      </c>
      <c r="E240" s="1">
        <v>45285</v>
      </c>
      <c r="F240" s="1" t="str">
        <f>TEXT(shipments9[[#This Row],[Shipdate]],"ddd")</f>
        <v>Mon</v>
      </c>
      <c r="G240" s="1" t="str">
        <f>IF(OR(shipments9[[#This Row],[Day Name]]="Sat",shipments9[[#This Row],[Day Name]]="Sun"),"Weekend","Weekday")</f>
        <v>Weekday</v>
      </c>
      <c r="H240">
        <v>2920.5</v>
      </c>
      <c r="I240">
        <v>366</v>
      </c>
      <c r="J240" t="s">
        <v>172</v>
      </c>
      <c r="K240" t="s">
        <v>8151</v>
      </c>
      <c r="L240" t="s">
        <v>8152</v>
      </c>
      <c r="M240">
        <v>12</v>
      </c>
      <c r="N240" t="s">
        <v>8166</v>
      </c>
      <c r="O240" s="4">
        <f>INDEX(products[Cost_per_box], MATCH(shipments9[[#This Row],[PID]], products[PID], 0))</f>
        <v>3.85</v>
      </c>
      <c r="P240" s="4">
        <f>shipments9[[#This Row],[Boxes]]*shipments9[[#This Row],[Cost Per Box]]</f>
        <v>1409.1000000000001</v>
      </c>
      <c r="Q240" s="4">
        <f>shipments9[[#This Row],[Amount]] -shipments9[[#This Row],[total cost]]</f>
        <v>1511.3999999999999</v>
      </c>
      <c r="R240" s="4" t="str">
        <f>IF(shipments9[[#This Row],[Gross Profit]]&lt;0,"Loss","Profit")</f>
        <v>Profit</v>
      </c>
      <c r="S240" s="9">
        <f>shipments9[[#This Row],[Gross Profit]]/shipments9[[#This Row],[Amount]]</f>
        <v>0.51751412429378529</v>
      </c>
      <c r="T240" s="11">
        <f>shipments9[[#This Row],[Amount]]/shipments9[[#This Row],[Boxes]]</f>
        <v>7.9795081967213113</v>
      </c>
    </row>
    <row r="241" spans="1:20" hidden="1" x14ac:dyDescent="0.25">
      <c r="A241" t="s">
        <v>443</v>
      </c>
      <c r="B241" t="s">
        <v>105</v>
      </c>
      <c r="C241" t="s">
        <v>128</v>
      </c>
      <c r="D241" t="s">
        <v>31</v>
      </c>
      <c r="E241" s="1">
        <v>45111</v>
      </c>
      <c r="F241" s="1" t="str">
        <f>TEXT(shipments9[[#This Row],[Shipdate]],"ddd")</f>
        <v>Tue</v>
      </c>
      <c r="G241" s="1" t="str">
        <f>IF(OR(shipments9[[#This Row],[Day Name]]="Sat",shipments9[[#This Row],[Day Name]]="Sun"),"Weekend","Weekday")</f>
        <v>Weekday</v>
      </c>
      <c r="H241">
        <v>8646.75</v>
      </c>
      <c r="I241">
        <v>1442</v>
      </c>
      <c r="J241" t="s">
        <v>172</v>
      </c>
      <c r="K241" t="s">
        <v>8151</v>
      </c>
      <c r="L241" t="s">
        <v>8160</v>
      </c>
      <c r="M241">
        <v>7</v>
      </c>
      <c r="N241" t="s">
        <v>8161</v>
      </c>
      <c r="O241" s="4">
        <f>INDEX(products[Cost_per_box], MATCH(shipments9[[#This Row],[PID]], products[PID], 0))</f>
        <v>3.85</v>
      </c>
      <c r="P241" s="4">
        <f>shipments9[[#This Row],[Boxes]]*shipments9[[#This Row],[Cost Per Box]]</f>
        <v>5551.7</v>
      </c>
      <c r="Q241" s="4">
        <f>shipments9[[#This Row],[Amount]] -shipments9[[#This Row],[total cost]]</f>
        <v>3095.05</v>
      </c>
      <c r="R241" s="4" t="str">
        <f>IF(shipments9[[#This Row],[Gross Profit]]&lt;0,"Loss","Profit")</f>
        <v>Profit</v>
      </c>
      <c r="S241" s="9">
        <f>shipments9[[#This Row],[Gross Profit]]/shipments9[[#This Row],[Amount]]</f>
        <v>0.35794373608581259</v>
      </c>
      <c r="T241" s="11">
        <f>shipments9[[#This Row],[Amount]]/shipments9[[#This Row],[Boxes]]</f>
        <v>5.9963592233009706</v>
      </c>
    </row>
    <row r="242" spans="1:20" hidden="1" x14ac:dyDescent="0.25">
      <c r="A242" t="s">
        <v>444</v>
      </c>
      <c r="B242" t="s">
        <v>105</v>
      </c>
      <c r="C242" t="s">
        <v>128</v>
      </c>
      <c r="D242" t="s">
        <v>31</v>
      </c>
      <c r="E242" s="1">
        <v>45205</v>
      </c>
      <c r="F242" s="1" t="str">
        <f>TEXT(shipments9[[#This Row],[Shipdate]],"ddd")</f>
        <v>Fri</v>
      </c>
      <c r="G242" s="1" t="str">
        <f>IF(OR(shipments9[[#This Row],[Day Name]]="Sat",shipments9[[#This Row],[Day Name]]="Sun"),"Weekend","Weekday")</f>
        <v>Weekday</v>
      </c>
      <c r="H242">
        <v>1089</v>
      </c>
      <c r="I242">
        <v>182</v>
      </c>
      <c r="J242" t="s">
        <v>172</v>
      </c>
      <c r="K242" t="s">
        <v>8151</v>
      </c>
      <c r="L242" t="s">
        <v>8152</v>
      </c>
      <c r="M242">
        <v>10</v>
      </c>
      <c r="N242" t="s">
        <v>8153</v>
      </c>
      <c r="O242" s="4">
        <f>INDEX(products[Cost_per_box], MATCH(shipments9[[#This Row],[PID]], products[PID], 0))</f>
        <v>3.85</v>
      </c>
      <c r="P242" s="4">
        <f>shipments9[[#This Row],[Boxes]]*shipments9[[#This Row],[Cost Per Box]]</f>
        <v>700.7</v>
      </c>
      <c r="Q242" s="4">
        <f>shipments9[[#This Row],[Amount]] -shipments9[[#This Row],[total cost]]</f>
        <v>388.29999999999995</v>
      </c>
      <c r="R242" s="4" t="str">
        <f>IF(shipments9[[#This Row],[Gross Profit]]&lt;0,"Loss","Profit")</f>
        <v>Profit</v>
      </c>
      <c r="S242" s="9">
        <f>shipments9[[#This Row],[Gross Profit]]/shipments9[[#This Row],[Amount]]</f>
        <v>0.35656565656565653</v>
      </c>
      <c r="T242" s="11">
        <f>shipments9[[#This Row],[Amount]]/shipments9[[#This Row],[Boxes]]</f>
        <v>5.9835164835164836</v>
      </c>
    </row>
    <row r="243" spans="1:20" hidden="1" x14ac:dyDescent="0.25">
      <c r="A243" t="s">
        <v>445</v>
      </c>
      <c r="B243" t="s">
        <v>105</v>
      </c>
      <c r="C243" t="s">
        <v>128</v>
      </c>
      <c r="D243" t="s">
        <v>31</v>
      </c>
      <c r="E243" s="1">
        <v>45208</v>
      </c>
      <c r="F243" s="1" t="str">
        <f>TEXT(shipments9[[#This Row],[Shipdate]],"ddd")</f>
        <v>Mon</v>
      </c>
      <c r="G243" s="1" t="str">
        <f>IF(OR(shipments9[[#This Row],[Day Name]]="Sat",shipments9[[#This Row],[Day Name]]="Sun"),"Weekend","Weekday")</f>
        <v>Weekday</v>
      </c>
      <c r="H243">
        <v>3865.5</v>
      </c>
      <c r="I243">
        <v>553</v>
      </c>
      <c r="J243" t="s">
        <v>172</v>
      </c>
      <c r="K243" t="s">
        <v>8151</v>
      </c>
      <c r="L243" t="s">
        <v>8152</v>
      </c>
      <c r="M243">
        <v>10</v>
      </c>
      <c r="N243" t="s">
        <v>8153</v>
      </c>
      <c r="O243" s="4">
        <f>INDEX(products[Cost_per_box], MATCH(shipments9[[#This Row],[PID]], products[PID], 0))</f>
        <v>3.85</v>
      </c>
      <c r="P243" s="4">
        <f>shipments9[[#This Row],[Boxes]]*shipments9[[#This Row],[Cost Per Box]]</f>
        <v>2129.0500000000002</v>
      </c>
      <c r="Q243" s="4">
        <f>shipments9[[#This Row],[Amount]] -shipments9[[#This Row],[total cost]]</f>
        <v>1736.4499999999998</v>
      </c>
      <c r="R243" s="4" t="str">
        <f>IF(shipments9[[#This Row],[Gross Profit]]&lt;0,"Loss","Profit")</f>
        <v>Profit</v>
      </c>
      <c r="S243" s="9">
        <f>shipments9[[#This Row],[Gross Profit]]/shipments9[[#This Row],[Amount]]</f>
        <v>0.44921743629543393</v>
      </c>
      <c r="T243" s="11">
        <f>shipments9[[#This Row],[Amount]]/shipments9[[#This Row],[Boxes]]</f>
        <v>6.9900542495479208</v>
      </c>
    </row>
    <row r="244" spans="1:20" hidden="1" x14ac:dyDescent="0.25">
      <c r="A244" t="s">
        <v>446</v>
      </c>
      <c r="B244" t="s">
        <v>111</v>
      </c>
      <c r="C244" t="s">
        <v>128</v>
      </c>
      <c r="D244" t="s">
        <v>31</v>
      </c>
      <c r="E244" s="1">
        <v>45247</v>
      </c>
      <c r="F244" s="1" t="str">
        <f>TEXT(shipments9[[#This Row],[Shipdate]],"ddd")</f>
        <v>Fri</v>
      </c>
      <c r="G244" s="1" t="str">
        <f>IF(OR(shipments9[[#This Row],[Day Name]]="Sat",shipments9[[#This Row],[Day Name]]="Sun"),"Weekend","Weekday")</f>
        <v>Weekday</v>
      </c>
      <c r="H244">
        <v>8379</v>
      </c>
      <c r="I244">
        <v>1676</v>
      </c>
      <c r="J244" t="s">
        <v>172</v>
      </c>
      <c r="K244" t="s">
        <v>8151</v>
      </c>
      <c r="L244" t="s">
        <v>8152</v>
      </c>
      <c r="M244">
        <v>11</v>
      </c>
      <c r="N244" t="s">
        <v>8165</v>
      </c>
      <c r="O244" s="4">
        <f>INDEX(products[Cost_per_box], MATCH(shipments9[[#This Row],[PID]], products[PID], 0))</f>
        <v>3.85</v>
      </c>
      <c r="P244" s="4">
        <f>shipments9[[#This Row],[Boxes]]*shipments9[[#This Row],[Cost Per Box]]</f>
        <v>6452.6</v>
      </c>
      <c r="Q244" s="4">
        <f>shipments9[[#This Row],[Amount]] -shipments9[[#This Row],[total cost]]</f>
        <v>1926.3999999999996</v>
      </c>
      <c r="R244" s="4" t="str">
        <f>IF(shipments9[[#This Row],[Gross Profit]]&lt;0,"Loss","Profit")</f>
        <v>Profit</v>
      </c>
      <c r="S244" s="9">
        <f>shipments9[[#This Row],[Gross Profit]]/shipments9[[#This Row],[Amount]]</f>
        <v>0.22990810359231406</v>
      </c>
      <c r="T244" s="11">
        <f>shipments9[[#This Row],[Amount]]/shipments9[[#This Row],[Boxes]]</f>
        <v>4.9994033412887831</v>
      </c>
    </row>
    <row r="245" spans="1:20" hidden="1" x14ac:dyDescent="0.25">
      <c r="A245" t="s">
        <v>447</v>
      </c>
      <c r="B245" t="s">
        <v>111</v>
      </c>
      <c r="C245" t="s">
        <v>128</v>
      </c>
      <c r="D245" t="s">
        <v>31</v>
      </c>
      <c r="E245" s="1">
        <v>45432</v>
      </c>
      <c r="F245" s="1" t="str">
        <f>TEXT(shipments9[[#This Row],[Shipdate]],"ddd")</f>
        <v>Mon</v>
      </c>
      <c r="G245" s="1" t="str">
        <f>IF(OR(shipments9[[#This Row],[Day Name]]="Sat",shipments9[[#This Row],[Day Name]]="Sun"),"Weekend","Weekday")</f>
        <v>Weekday</v>
      </c>
      <c r="H245">
        <v>3181.5</v>
      </c>
      <c r="I245">
        <v>354</v>
      </c>
      <c r="J245" t="s">
        <v>172</v>
      </c>
      <c r="K245" t="s">
        <v>8155</v>
      </c>
      <c r="L245" t="s">
        <v>8154</v>
      </c>
      <c r="M245">
        <v>5</v>
      </c>
      <c r="N245" t="s">
        <v>201</v>
      </c>
      <c r="O245" s="4">
        <f>INDEX(products[Cost_per_box], MATCH(shipments9[[#This Row],[PID]], products[PID], 0))</f>
        <v>3.85</v>
      </c>
      <c r="P245" s="4">
        <f>shipments9[[#This Row],[Boxes]]*shipments9[[#This Row],[Cost Per Box]]</f>
        <v>1362.9</v>
      </c>
      <c r="Q245" s="4">
        <f>shipments9[[#This Row],[Amount]] -shipments9[[#This Row],[total cost]]</f>
        <v>1818.6</v>
      </c>
      <c r="R245" s="4" t="str">
        <f>IF(shipments9[[#This Row],[Gross Profit]]&lt;0,"Loss","Profit")</f>
        <v>Profit</v>
      </c>
      <c r="S245" s="9">
        <f>shipments9[[#This Row],[Gross Profit]]/shipments9[[#This Row],[Amount]]</f>
        <v>0.57161716171617161</v>
      </c>
      <c r="T245" s="11">
        <f>shipments9[[#This Row],[Amount]]/shipments9[[#This Row],[Boxes]]</f>
        <v>8.9872881355932197</v>
      </c>
    </row>
    <row r="246" spans="1:20" hidden="1" x14ac:dyDescent="0.25">
      <c r="A246" t="s">
        <v>448</v>
      </c>
      <c r="B246" t="s">
        <v>111</v>
      </c>
      <c r="C246" t="s">
        <v>128</v>
      </c>
      <c r="D246" t="s">
        <v>31</v>
      </c>
      <c r="E246" s="1">
        <v>45127</v>
      </c>
      <c r="F246" s="1" t="str">
        <f>TEXT(shipments9[[#This Row],[Shipdate]],"ddd")</f>
        <v>Thu</v>
      </c>
      <c r="G246" s="1" t="str">
        <f>IF(OR(shipments9[[#This Row],[Day Name]]="Sat",shipments9[[#This Row],[Day Name]]="Sun"),"Weekend","Weekday")</f>
        <v>Weekday</v>
      </c>
      <c r="H246">
        <v>6718.5</v>
      </c>
      <c r="I246">
        <v>1120</v>
      </c>
      <c r="J246" t="s">
        <v>172</v>
      </c>
      <c r="K246" t="s">
        <v>8151</v>
      </c>
      <c r="L246" t="s">
        <v>8160</v>
      </c>
      <c r="M246">
        <v>7</v>
      </c>
      <c r="N246" t="s">
        <v>8161</v>
      </c>
      <c r="O246" s="4">
        <f>INDEX(products[Cost_per_box], MATCH(shipments9[[#This Row],[PID]], products[PID], 0))</f>
        <v>3.85</v>
      </c>
      <c r="P246" s="4">
        <f>shipments9[[#This Row],[Boxes]]*shipments9[[#This Row],[Cost Per Box]]</f>
        <v>4312</v>
      </c>
      <c r="Q246" s="4">
        <f>shipments9[[#This Row],[Amount]] -shipments9[[#This Row],[total cost]]</f>
        <v>2406.5</v>
      </c>
      <c r="R246" s="4" t="str">
        <f>IF(shipments9[[#This Row],[Gross Profit]]&lt;0,"Loss","Profit")</f>
        <v>Profit</v>
      </c>
      <c r="S246" s="9">
        <f>shipments9[[#This Row],[Gross Profit]]/shipments9[[#This Row],[Amount]]</f>
        <v>0.35819007218873261</v>
      </c>
      <c r="T246" s="11">
        <f>shipments9[[#This Row],[Amount]]/shipments9[[#This Row],[Boxes]]</f>
        <v>5.9986607142857142</v>
      </c>
    </row>
    <row r="247" spans="1:20" hidden="1" x14ac:dyDescent="0.25">
      <c r="A247" t="s">
        <v>449</v>
      </c>
      <c r="B247" t="s">
        <v>114</v>
      </c>
      <c r="C247" t="s">
        <v>128</v>
      </c>
      <c r="D247" t="s">
        <v>31</v>
      </c>
      <c r="E247" s="1">
        <v>45350</v>
      </c>
      <c r="F247" s="1" t="str">
        <f>TEXT(shipments9[[#This Row],[Shipdate]],"ddd")</f>
        <v>Wed</v>
      </c>
      <c r="G247" s="1" t="str">
        <f>IF(OR(shipments9[[#This Row],[Day Name]]="Sat",shipments9[[#This Row],[Day Name]]="Sun"),"Weekend","Weekday")</f>
        <v>Weekday</v>
      </c>
      <c r="H247">
        <v>3042</v>
      </c>
      <c r="I247">
        <v>507</v>
      </c>
      <c r="J247" t="s">
        <v>172</v>
      </c>
      <c r="K247" t="s">
        <v>8155</v>
      </c>
      <c r="L247" t="s">
        <v>8156</v>
      </c>
      <c r="M247">
        <v>2</v>
      </c>
      <c r="N247" t="s">
        <v>8157</v>
      </c>
      <c r="O247" s="4">
        <f>INDEX(products[Cost_per_box], MATCH(shipments9[[#This Row],[PID]], products[PID], 0))</f>
        <v>3.85</v>
      </c>
      <c r="P247" s="4">
        <f>shipments9[[#This Row],[Boxes]]*shipments9[[#This Row],[Cost Per Box]]</f>
        <v>1951.95</v>
      </c>
      <c r="Q247" s="4">
        <f>shipments9[[#This Row],[Amount]] -shipments9[[#This Row],[total cost]]</f>
        <v>1090.05</v>
      </c>
      <c r="R247" s="4" t="str">
        <f>IF(shipments9[[#This Row],[Gross Profit]]&lt;0,"Loss","Profit")</f>
        <v>Profit</v>
      </c>
      <c r="S247" s="9">
        <f>shipments9[[#This Row],[Gross Profit]]/shipments9[[#This Row],[Amount]]</f>
        <v>0.35833333333333334</v>
      </c>
      <c r="T247" s="11">
        <f>shipments9[[#This Row],[Amount]]/shipments9[[#This Row],[Boxes]]</f>
        <v>6</v>
      </c>
    </row>
    <row r="248" spans="1:20" hidden="1" x14ac:dyDescent="0.25">
      <c r="A248" t="s">
        <v>450</v>
      </c>
      <c r="B248" t="s">
        <v>114</v>
      </c>
      <c r="C248" t="s">
        <v>128</v>
      </c>
      <c r="D248" t="s">
        <v>31</v>
      </c>
      <c r="E248" s="1">
        <v>45336</v>
      </c>
      <c r="F248" s="1" t="str">
        <f>TEXT(shipments9[[#This Row],[Shipdate]],"ddd")</f>
        <v>Wed</v>
      </c>
      <c r="G248" s="1" t="str">
        <f>IF(OR(shipments9[[#This Row],[Day Name]]="Sat",shipments9[[#This Row],[Day Name]]="Sun"),"Weekend","Weekday")</f>
        <v>Weekday</v>
      </c>
      <c r="H248">
        <v>3809.25</v>
      </c>
      <c r="I248">
        <v>635</v>
      </c>
      <c r="J248" t="s">
        <v>172</v>
      </c>
      <c r="K248" t="s">
        <v>8155</v>
      </c>
      <c r="L248" t="s">
        <v>8156</v>
      </c>
      <c r="M248">
        <v>2</v>
      </c>
      <c r="N248" t="s">
        <v>8157</v>
      </c>
      <c r="O248" s="4">
        <f>INDEX(products[Cost_per_box], MATCH(shipments9[[#This Row],[PID]], products[PID], 0))</f>
        <v>3.85</v>
      </c>
      <c r="P248" s="4">
        <f>shipments9[[#This Row],[Boxes]]*shipments9[[#This Row],[Cost Per Box]]</f>
        <v>2444.75</v>
      </c>
      <c r="Q248" s="4">
        <f>shipments9[[#This Row],[Amount]] -shipments9[[#This Row],[total cost]]</f>
        <v>1364.5</v>
      </c>
      <c r="R248" s="4" t="str">
        <f>IF(shipments9[[#This Row],[Gross Profit]]&lt;0,"Loss","Profit")</f>
        <v>Profit</v>
      </c>
      <c r="S248" s="9">
        <f>shipments9[[#This Row],[Gross Profit]]/shipments9[[#This Row],[Amount]]</f>
        <v>0.35820699612784668</v>
      </c>
      <c r="T248" s="11">
        <f>shipments9[[#This Row],[Amount]]/shipments9[[#This Row],[Boxes]]</f>
        <v>5.9988188976377952</v>
      </c>
    </row>
    <row r="249" spans="1:20" hidden="1" x14ac:dyDescent="0.25">
      <c r="A249" t="s">
        <v>451</v>
      </c>
      <c r="B249" t="s">
        <v>102</v>
      </c>
      <c r="C249" t="s">
        <v>128</v>
      </c>
      <c r="D249" t="s">
        <v>31</v>
      </c>
      <c r="E249" s="1">
        <v>45138</v>
      </c>
      <c r="F249" s="1" t="str">
        <f>TEXT(shipments9[[#This Row],[Shipdate]],"ddd")</f>
        <v>Mon</v>
      </c>
      <c r="G249" s="1" t="str">
        <f>IF(OR(shipments9[[#This Row],[Day Name]]="Sat",shipments9[[#This Row],[Day Name]]="Sun"),"Weekend","Weekday")</f>
        <v>Weekday</v>
      </c>
      <c r="H249">
        <v>173.25</v>
      </c>
      <c r="I249">
        <v>20</v>
      </c>
      <c r="J249" t="s">
        <v>172</v>
      </c>
      <c r="K249" t="s">
        <v>8151</v>
      </c>
      <c r="L249" t="s">
        <v>8160</v>
      </c>
      <c r="M249">
        <v>7</v>
      </c>
      <c r="N249" t="s">
        <v>8161</v>
      </c>
      <c r="O249" s="4">
        <f>INDEX(products[Cost_per_box], MATCH(shipments9[[#This Row],[PID]], products[PID], 0))</f>
        <v>3.85</v>
      </c>
      <c r="P249" s="4">
        <f>shipments9[[#This Row],[Boxes]]*shipments9[[#This Row],[Cost Per Box]]</f>
        <v>77</v>
      </c>
      <c r="Q249" s="4">
        <f>shipments9[[#This Row],[Amount]] -shipments9[[#This Row],[total cost]]</f>
        <v>96.25</v>
      </c>
      <c r="R249" s="4" t="str">
        <f>IF(shipments9[[#This Row],[Gross Profit]]&lt;0,"Loss","Profit")</f>
        <v>Profit</v>
      </c>
      <c r="S249" s="9">
        <f>shipments9[[#This Row],[Gross Profit]]/shipments9[[#This Row],[Amount]]</f>
        <v>0.55555555555555558</v>
      </c>
      <c r="T249" s="11">
        <f>shipments9[[#This Row],[Amount]]/shipments9[[#This Row],[Boxes]]</f>
        <v>8.6624999999999996</v>
      </c>
    </row>
    <row r="250" spans="1:20" hidden="1" x14ac:dyDescent="0.25">
      <c r="A250" t="s">
        <v>452</v>
      </c>
      <c r="B250" t="s">
        <v>102</v>
      </c>
      <c r="C250" t="s">
        <v>128</v>
      </c>
      <c r="D250" t="s">
        <v>31</v>
      </c>
      <c r="E250" s="1">
        <v>45252</v>
      </c>
      <c r="F250" s="1" t="str">
        <f>TEXT(shipments9[[#This Row],[Shipdate]],"ddd")</f>
        <v>Wed</v>
      </c>
      <c r="G250" s="1" t="str">
        <f>IF(OR(shipments9[[#This Row],[Day Name]]="Sat",shipments9[[#This Row],[Day Name]]="Sun"),"Weekend","Weekday")</f>
        <v>Weekday</v>
      </c>
      <c r="H250">
        <v>643.5</v>
      </c>
      <c r="I250">
        <v>81</v>
      </c>
      <c r="J250" t="s">
        <v>172</v>
      </c>
      <c r="K250" t="s">
        <v>8151</v>
      </c>
      <c r="L250" t="s">
        <v>8152</v>
      </c>
      <c r="M250">
        <v>11</v>
      </c>
      <c r="N250" t="s">
        <v>8165</v>
      </c>
      <c r="O250" s="4">
        <f>INDEX(products[Cost_per_box], MATCH(shipments9[[#This Row],[PID]], products[PID], 0))</f>
        <v>3.85</v>
      </c>
      <c r="P250" s="4">
        <f>shipments9[[#This Row],[Boxes]]*shipments9[[#This Row],[Cost Per Box]]</f>
        <v>311.85000000000002</v>
      </c>
      <c r="Q250" s="4">
        <f>shipments9[[#This Row],[Amount]] -shipments9[[#This Row],[total cost]]</f>
        <v>331.65</v>
      </c>
      <c r="R250" s="4" t="str">
        <f>IF(shipments9[[#This Row],[Gross Profit]]&lt;0,"Loss","Profit")</f>
        <v>Profit</v>
      </c>
      <c r="S250" s="9">
        <f>shipments9[[#This Row],[Gross Profit]]/shipments9[[#This Row],[Amount]]</f>
        <v>0.51538461538461533</v>
      </c>
      <c r="T250" s="11">
        <f>shipments9[[#This Row],[Amount]]/shipments9[[#This Row],[Boxes]]</f>
        <v>7.9444444444444446</v>
      </c>
    </row>
    <row r="251" spans="1:20" hidden="1" x14ac:dyDescent="0.25">
      <c r="A251" t="s">
        <v>453</v>
      </c>
      <c r="B251" t="s">
        <v>102</v>
      </c>
      <c r="C251" t="s">
        <v>128</v>
      </c>
      <c r="D251" t="s">
        <v>31</v>
      </c>
      <c r="E251" s="1">
        <v>45212</v>
      </c>
      <c r="F251" s="1" t="str">
        <f>TEXT(shipments9[[#This Row],[Shipdate]],"ddd")</f>
        <v>Fri</v>
      </c>
      <c r="G251" s="1" t="str">
        <f>IF(OR(shipments9[[#This Row],[Day Name]]="Sat",shipments9[[#This Row],[Day Name]]="Sun"),"Weekend","Weekday")</f>
        <v>Weekday</v>
      </c>
      <c r="H251">
        <v>803.25</v>
      </c>
      <c r="I251">
        <v>161</v>
      </c>
      <c r="J251" t="s">
        <v>172</v>
      </c>
      <c r="K251" t="s">
        <v>8151</v>
      </c>
      <c r="L251" t="s">
        <v>8152</v>
      </c>
      <c r="M251">
        <v>10</v>
      </c>
      <c r="N251" t="s">
        <v>8153</v>
      </c>
      <c r="O251" s="4">
        <f>INDEX(products[Cost_per_box], MATCH(shipments9[[#This Row],[PID]], products[PID], 0))</f>
        <v>3.85</v>
      </c>
      <c r="P251" s="4">
        <f>shipments9[[#This Row],[Boxes]]*shipments9[[#This Row],[Cost Per Box]]</f>
        <v>619.85</v>
      </c>
      <c r="Q251" s="4">
        <f>shipments9[[#This Row],[Amount]] -shipments9[[#This Row],[total cost]]</f>
        <v>183.39999999999998</v>
      </c>
      <c r="R251" s="4" t="str">
        <f>IF(shipments9[[#This Row],[Gross Profit]]&lt;0,"Loss","Profit")</f>
        <v>Profit</v>
      </c>
      <c r="S251" s="9">
        <f>shipments9[[#This Row],[Gross Profit]]/shipments9[[#This Row],[Amount]]</f>
        <v>0.22832244008714594</v>
      </c>
      <c r="T251" s="11">
        <f>shipments9[[#This Row],[Amount]]/shipments9[[#This Row],[Boxes]]</f>
        <v>4.9891304347826084</v>
      </c>
    </row>
    <row r="252" spans="1:20" hidden="1" x14ac:dyDescent="0.25">
      <c r="A252" t="s">
        <v>454</v>
      </c>
      <c r="B252" t="s">
        <v>102</v>
      </c>
      <c r="C252" t="s">
        <v>128</v>
      </c>
      <c r="D252" t="s">
        <v>31</v>
      </c>
      <c r="E252" s="1">
        <v>45355</v>
      </c>
      <c r="F252" s="1" t="str">
        <f>TEXT(shipments9[[#This Row],[Shipdate]],"ddd")</f>
        <v>Mon</v>
      </c>
      <c r="G252" s="1" t="str">
        <f>IF(OR(shipments9[[#This Row],[Day Name]]="Sat",shipments9[[#This Row],[Day Name]]="Sun"),"Weekend","Weekday")</f>
        <v>Weekday</v>
      </c>
      <c r="H252">
        <v>6259.5</v>
      </c>
      <c r="I252">
        <v>696</v>
      </c>
      <c r="J252" t="s">
        <v>172</v>
      </c>
      <c r="K252" t="s">
        <v>8155</v>
      </c>
      <c r="L252" t="s">
        <v>8156</v>
      </c>
      <c r="M252">
        <v>3</v>
      </c>
      <c r="N252" t="s">
        <v>8164</v>
      </c>
      <c r="O252" s="4">
        <f>INDEX(products[Cost_per_box], MATCH(shipments9[[#This Row],[PID]], products[PID], 0))</f>
        <v>3.85</v>
      </c>
      <c r="P252" s="4">
        <f>shipments9[[#This Row],[Boxes]]*shipments9[[#This Row],[Cost Per Box]]</f>
        <v>2679.6</v>
      </c>
      <c r="Q252" s="4">
        <f>shipments9[[#This Row],[Amount]] -shipments9[[#This Row],[total cost]]</f>
        <v>3579.9</v>
      </c>
      <c r="R252" s="4" t="str">
        <f>IF(shipments9[[#This Row],[Gross Profit]]&lt;0,"Loss","Profit")</f>
        <v>Profit</v>
      </c>
      <c r="S252" s="9">
        <f>shipments9[[#This Row],[Gross Profit]]/shipments9[[#This Row],[Amount]]</f>
        <v>0.57191468967169901</v>
      </c>
      <c r="T252" s="11">
        <f>shipments9[[#This Row],[Amount]]/shipments9[[#This Row],[Boxes]]</f>
        <v>8.993534482758621</v>
      </c>
    </row>
    <row r="253" spans="1:20" hidden="1" x14ac:dyDescent="0.25">
      <c r="A253" t="s">
        <v>455</v>
      </c>
      <c r="B253" t="s">
        <v>102</v>
      </c>
      <c r="C253" t="s">
        <v>128</v>
      </c>
      <c r="D253" t="s">
        <v>31</v>
      </c>
      <c r="E253" s="1">
        <v>45348</v>
      </c>
      <c r="F253" s="1" t="str">
        <f>TEXT(shipments9[[#This Row],[Shipdate]],"ddd")</f>
        <v>Mon</v>
      </c>
      <c r="G253" s="1" t="str">
        <f>IF(OR(shipments9[[#This Row],[Day Name]]="Sat",shipments9[[#This Row],[Day Name]]="Sun"),"Weekend","Weekday")</f>
        <v>Weekday</v>
      </c>
      <c r="H253">
        <v>18051.75</v>
      </c>
      <c r="I253">
        <v>2257</v>
      </c>
      <c r="J253" t="s">
        <v>172</v>
      </c>
      <c r="K253" t="s">
        <v>8155</v>
      </c>
      <c r="L253" t="s">
        <v>8156</v>
      </c>
      <c r="M253">
        <v>2</v>
      </c>
      <c r="N253" t="s">
        <v>8157</v>
      </c>
      <c r="O253" s="4">
        <f>INDEX(products[Cost_per_box], MATCH(shipments9[[#This Row],[PID]], products[PID], 0))</f>
        <v>3.85</v>
      </c>
      <c r="P253" s="4">
        <f>shipments9[[#This Row],[Boxes]]*shipments9[[#This Row],[Cost Per Box]]</f>
        <v>8689.4500000000007</v>
      </c>
      <c r="Q253" s="4">
        <f>shipments9[[#This Row],[Amount]] -shipments9[[#This Row],[total cost]]</f>
        <v>9362.2999999999993</v>
      </c>
      <c r="R253" s="4" t="str">
        <f>IF(shipments9[[#This Row],[Gross Profit]]&lt;0,"Loss","Profit")</f>
        <v>Profit</v>
      </c>
      <c r="S253" s="9">
        <f>shipments9[[#This Row],[Gross Profit]]/shipments9[[#This Row],[Amount]]</f>
        <v>0.51863669727311756</v>
      </c>
      <c r="T253" s="11">
        <f>shipments9[[#This Row],[Amount]]/shipments9[[#This Row],[Boxes]]</f>
        <v>7.9981169694284446</v>
      </c>
    </row>
    <row r="254" spans="1:20" hidden="1" x14ac:dyDescent="0.25">
      <c r="A254" t="s">
        <v>456</v>
      </c>
      <c r="B254" t="s">
        <v>102</v>
      </c>
      <c r="C254" t="s">
        <v>128</v>
      </c>
      <c r="D254" t="s">
        <v>31</v>
      </c>
      <c r="E254" s="1">
        <v>45433</v>
      </c>
      <c r="F254" s="1" t="str">
        <f>TEXT(shipments9[[#This Row],[Shipdate]],"ddd")</f>
        <v>Tue</v>
      </c>
      <c r="G254" s="1" t="str">
        <f>IF(OR(shipments9[[#This Row],[Day Name]]="Sat",shipments9[[#This Row],[Day Name]]="Sun"),"Weekend","Weekday")</f>
        <v>Weekday</v>
      </c>
      <c r="H254">
        <v>580.5</v>
      </c>
      <c r="I254">
        <v>117</v>
      </c>
      <c r="J254" t="s">
        <v>172</v>
      </c>
      <c r="K254" t="s">
        <v>8155</v>
      </c>
      <c r="L254" t="s">
        <v>8154</v>
      </c>
      <c r="M254">
        <v>5</v>
      </c>
      <c r="N254" t="s">
        <v>201</v>
      </c>
      <c r="O254" s="4">
        <f>INDEX(products[Cost_per_box], MATCH(shipments9[[#This Row],[PID]], products[PID], 0))</f>
        <v>3.85</v>
      </c>
      <c r="P254" s="4">
        <f>shipments9[[#This Row],[Boxes]]*shipments9[[#This Row],[Cost Per Box]]</f>
        <v>450.45</v>
      </c>
      <c r="Q254" s="4">
        <f>shipments9[[#This Row],[Amount]] -shipments9[[#This Row],[total cost]]</f>
        <v>130.05000000000001</v>
      </c>
      <c r="R254" s="4" t="str">
        <f>IF(shipments9[[#This Row],[Gross Profit]]&lt;0,"Loss","Profit")</f>
        <v>Profit</v>
      </c>
      <c r="S254" s="9">
        <f>shipments9[[#This Row],[Gross Profit]]/shipments9[[#This Row],[Amount]]</f>
        <v>0.22403100775193802</v>
      </c>
      <c r="T254" s="11">
        <f>shipments9[[#This Row],[Amount]]/shipments9[[#This Row],[Boxes]]</f>
        <v>4.9615384615384617</v>
      </c>
    </row>
    <row r="255" spans="1:20" hidden="1" x14ac:dyDescent="0.25">
      <c r="A255" t="s">
        <v>457</v>
      </c>
      <c r="B255" t="s">
        <v>102</v>
      </c>
      <c r="C255" t="s">
        <v>128</v>
      </c>
      <c r="D255" t="s">
        <v>31</v>
      </c>
      <c r="E255" s="1">
        <v>44974</v>
      </c>
      <c r="F255" s="1" t="str">
        <f>TEXT(shipments9[[#This Row],[Shipdate]],"ddd")</f>
        <v>Fri</v>
      </c>
      <c r="G255" s="1" t="str">
        <f>IF(OR(shipments9[[#This Row],[Day Name]]="Sat",shipments9[[#This Row],[Day Name]]="Sun"),"Weekend","Weekday")</f>
        <v>Weekday</v>
      </c>
      <c r="H255">
        <v>2241</v>
      </c>
      <c r="I255">
        <v>249</v>
      </c>
      <c r="J255" t="s">
        <v>172</v>
      </c>
      <c r="K255" t="s">
        <v>8151</v>
      </c>
      <c r="L255" t="s">
        <v>8156</v>
      </c>
      <c r="M255">
        <v>2</v>
      </c>
      <c r="N255" t="s">
        <v>8157</v>
      </c>
      <c r="O255" s="4">
        <f>INDEX(products[Cost_per_box], MATCH(shipments9[[#This Row],[PID]], products[PID], 0))</f>
        <v>3.85</v>
      </c>
      <c r="P255" s="4">
        <f>shipments9[[#This Row],[Boxes]]*shipments9[[#This Row],[Cost Per Box]]</f>
        <v>958.65</v>
      </c>
      <c r="Q255" s="4">
        <f>shipments9[[#This Row],[Amount]] -shipments9[[#This Row],[total cost]]</f>
        <v>1282.3499999999999</v>
      </c>
      <c r="R255" s="4" t="str">
        <f>IF(shipments9[[#This Row],[Gross Profit]]&lt;0,"Loss","Profit")</f>
        <v>Profit</v>
      </c>
      <c r="S255" s="9">
        <f>shipments9[[#This Row],[Gross Profit]]/shipments9[[#This Row],[Amount]]</f>
        <v>0.57222222222222219</v>
      </c>
      <c r="T255" s="11">
        <f>shipments9[[#This Row],[Amount]]/shipments9[[#This Row],[Boxes]]</f>
        <v>9</v>
      </c>
    </row>
    <row r="256" spans="1:20" x14ac:dyDescent="0.25">
      <c r="A256" t="s">
        <v>458</v>
      </c>
      <c r="B256" t="s">
        <v>39</v>
      </c>
      <c r="C256" t="s">
        <v>147</v>
      </c>
      <c r="D256" t="s">
        <v>31</v>
      </c>
      <c r="E256" s="1">
        <v>45253</v>
      </c>
      <c r="F256" s="1" t="str">
        <f>TEXT(shipments9[[#This Row],[Shipdate]],"ddd")</f>
        <v>Thu</v>
      </c>
      <c r="G256" s="1" t="str">
        <f>IF(OR(shipments9[[#This Row],[Day Name]]="Sat",shipments9[[#This Row],[Day Name]]="Sun"),"Weekend","Weekday")</f>
        <v>Weekday</v>
      </c>
      <c r="H256">
        <v>1653.75</v>
      </c>
      <c r="I256">
        <v>184</v>
      </c>
      <c r="J256" t="s">
        <v>172</v>
      </c>
      <c r="K256" t="s">
        <v>8151</v>
      </c>
      <c r="L256" t="s">
        <v>8152</v>
      </c>
      <c r="M256">
        <v>11</v>
      </c>
      <c r="N256" t="s">
        <v>8165</v>
      </c>
      <c r="O256" s="4">
        <f>INDEX(products[Cost_per_box], MATCH(shipments9[[#This Row],[PID]], products[PID], 0))</f>
        <v>10.51</v>
      </c>
      <c r="P256" s="4">
        <f>shipments9[[#This Row],[Boxes]]*shipments9[[#This Row],[Cost Per Box]]</f>
        <v>1933.84</v>
      </c>
      <c r="Q256" s="4">
        <f>shipments9[[#This Row],[Amount]] -shipments9[[#This Row],[total cost]]</f>
        <v>-280.08999999999992</v>
      </c>
      <c r="R256" s="4" t="str">
        <f>IF(shipments9[[#This Row],[Gross Profit]]&lt;0,"Loss","Profit")</f>
        <v>Loss</v>
      </c>
      <c r="S256" s="9">
        <f>shipments9[[#This Row],[Gross Profit]]/shipments9[[#This Row],[Amount]]</f>
        <v>-0.16936659108087673</v>
      </c>
      <c r="T256" s="11">
        <f>shipments9[[#This Row],[Amount]]/shipments9[[#This Row],[Boxes]]</f>
        <v>8.9877717391304355</v>
      </c>
    </row>
    <row r="257" spans="1:20" x14ac:dyDescent="0.25">
      <c r="A257" t="s">
        <v>459</v>
      </c>
      <c r="B257" t="s">
        <v>39</v>
      </c>
      <c r="C257" t="s">
        <v>147</v>
      </c>
      <c r="D257" t="s">
        <v>31</v>
      </c>
      <c r="E257" s="1">
        <v>45196</v>
      </c>
      <c r="F257" s="1" t="str">
        <f>TEXT(shipments9[[#This Row],[Shipdate]],"ddd")</f>
        <v>Wed</v>
      </c>
      <c r="G257" s="1" t="str">
        <f>IF(OR(shipments9[[#This Row],[Day Name]]="Sat",shipments9[[#This Row],[Day Name]]="Sun"),"Weekend","Weekday")</f>
        <v>Weekday</v>
      </c>
      <c r="H257">
        <v>328.5</v>
      </c>
      <c r="I257">
        <v>55</v>
      </c>
      <c r="J257" t="s">
        <v>172</v>
      </c>
      <c r="K257" t="s">
        <v>8151</v>
      </c>
      <c r="L257" t="s">
        <v>8160</v>
      </c>
      <c r="M257">
        <v>9</v>
      </c>
      <c r="N257" t="s">
        <v>8167</v>
      </c>
      <c r="O257" s="4">
        <f>INDEX(products[Cost_per_box], MATCH(shipments9[[#This Row],[PID]], products[PID], 0))</f>
        <v>10.51</v>
      </c>
      <c r="P257" s="4">
        <f>shipments9[[#This Row],[Boxes]]*shipments9[[#This Row],[Cost Per Box]]</f>
        <v>578.04999999999995</v>
      </c>
      <c r="Q257" s="4">
        <f>shipments9[[#This Row],[Amount]] -shipments9[[#This Row],[total cost]]</f>
        <v>-249.54999999999995</v>
      </c>
      <c r="R257" s="4" t="str">
        <f>IF(shipments9[[#This Row],[Gross Profit]]&lt;0,"Loss","Profit")</f>
        <v>Loss</v>
      </c>
      <c r="S257" s="9">
        <f>shipments9[[#This Row],[Gross Profit]]/shipments9[[#This Row],[Amount]]</f>
        <v>-0.75966514459665135</v>
      </c>
      <c r="T257" s="11">
        <f>shipments9[[#This Row],[Amount]]/shipments9[[#This Row],[Boxes]]</f>
        <v>5.9727272727272727</v>
      </c>
    </row>
    <row r="258" spans="1:20" x14ac:dyDescent="0.25">
      <c r="A258" t="s">
        <v>460</v>
      </c>
      <c r="B258" t="s">
        <v>39</v>
      </c>
      <c r="C258" t="s">
        <v>147</v>
      </c>
      <c r="D258" t="s">
        <v>31</v>
      </c>
      <c r="E258" s="1">
        <v>45149</v>
      </c>
      <c r="F258" s="1" t="str">
        <f>TEXT(shipments9[[#This Row],[Shipdate]],"ddd")</f>
        <v>Fri</v>
      </c>
      <c r="G258" s="1" t="str">
        <f>IF(OR(shipments9[[#This Row],[Day Name]]="Sat",shipments9[[#This Row],[Day Name]]="Sun"),"Weekend","Weekday")</f>
        <v>Weekday</v>
      </c>
      <c r="H258">
        <v>7517.25</v>
      </c>
      <c r="I258">
        <v>1074</v>
      </c>
      <c r="J258" t="s">
        <v>172</v>
      </c>
      <c r="K258" t="s">
        <v>8151</v>
      </c>
      <c r="L258" t="s">
        <v>8160</v>
      </c>
      <c r="M258">
        <v>8</v>
      </c>
      <c r="N258" t="s">
        <v>8162</v>
      </c>
      <c r="O258" s="4">
        <f>INDEX(products[Cost_per_box], MATCH(shipments9[[#This Row],[PID]], products[PID], 0))</f>
        <v>10.51</v>
      </c>
      <c r="P258" s="4">
        <f>shipments9[[#This Row],[Boxes]]*shipments9[[#This Row],[Cost Per Box]]</f>
        <v>11287.74</v>
      </c>
      <c r="Q258" s="4">
        <f>shipments9[[#This Row],[Amount]] -shipments9[[#This Row],[total cost]]</f>
        <v>-3770.49</v>
      </c>
      <c r="R258" s="4" t="str">
        <f>IF(shipments9[[#This Row],[Gross Profit]]&lt;0,"Loss","Profit")</f>
        <v>Loss</v>
      </c>
      <c r="S258" s="9">
        <f>shipments9[[#This Row],[Gross Profit]]/shipments9[[#This Row],[Amount]]</f>
        <v>-0.50157836974957593</v>
      </c>
      <c r="T258" s="11">
        <f>shipments9[[#This Row],[Amount]]/shipments9[[#This Row],[Boxes]]</f>
        <v>6.9993016759776534</v>
      </c>
    </row>
    <row r="259" spans="1:20" x14ac:dyDescent="0.25">
      <c r="A259" t="s">
        <v>461</v>
      </c>
      <c r="B259" t="s">
        <v>39</v>
      </c>
      <c r="C259" t="s">
        <v>147</v>
      </c>
      <c r="D259" t="s">
        <v>31</v>
      </c>
      <c r="E259" s="1">
        <v>44945</v>
      </c>
      <c r="F259" s="1" t="str">
        <f>TEXT(shipments9[[#This Row],[Shipdate]],"ddd")</f>
        <v>Thu</v>
      </c>
      <c r="G259" s="1" t="str">
        <f>IF(OR(shipments9[[#This Row],[Day Name]]="Sat",shipments9[[#This Row],[Day Name]]="Sun"),"Weekend","Weekday")</f>
        <v>Weekday</v>
      </c>
      <c r="H259">
        <v>6284.25</v>
      </c>
      <c r="I259">
        <v>1048</v>
      </c>
      <c r="J259" t="s">
        <v>172</v>
      </c>
      <c r="K259" t="s">
        <v>8151</v>
      </c>
      <c r="L259" t="s">
        <v>8156</v>
      </c>
      <c r="M259">
        <v>1</v>
      </c>
      <c r="N259" t="s">
        <v>8163</v>
      </c>
      <c r="O259" s="4">
        <f>INDEX(products[Cost_per_box], MATCH(shipments9[[#This Row],[PID]], products[PID], 0))</f>
        <v>10.51</v>
      </c>
      <c r="P259" s="4">
        <f>shipments9[[#This Row],[Boxes]]*shipments9[[#This Row],[Cost Per Box]]</f>
        <v>11014.48</v>
      </c>
      <c r="Q259" s="4">
        <f>shipments9[[#This Row],[Amount]] -shipments9[[#This Row],[total cost]]</f>
        <v>-4730.2299999999996</v>
      </c>
      <c r="R259" s="4" t="str">
        <f>IF(shipments9[[#This Row],[Gross Profit]]&lt;0,"Loss","Profit")</f>
        <v>Loss</v>
      </c>
      <c r="S259" s="9">
        <f>shipments9[[#This Row],[Gross Profit]]/shipments9[[#This Row],[Amount]]</f>
        <v>-0.75271193857660013</v>
      </c>
      <c r="T259" s="11">
        <f>shipments9[[#This Row],[Amount]]/shipments9[[#This Row],[Boxes]]</f>
        <v>5.9964217557251906</v>
      </c>
    </row>
    <row r="260" spans="1:20" x14ac:dyDescent="0.25">
      <c r="A260" t="s">
        <v>462</v>
      </c>
      <c r="B260" t="s">
        <v>39</v>
      </c>
      <c r="C260" t="s">
        <v>147</v>
      </c>
      <c r="D260" t="s">
        <v>31</v>
      </c>
      <c r="E260" s="1">
        <v>45334</v>
      </c>
      <c r="F260" s="1" t="str">
        <f>TEXT(shipments9[[#This Row],[Shipdate]],"ddd")</f>
        <v>Mon</v>
      </c>
      <c r="G260" s="1" t="str">
        <f>IF(OR(shipments9[[#This Row],[Day Name]]="Sat",shipments9[[#This Row],[Day Name]]="Sun"),"Weekend","Weekday")</f>
        <v>Weekday</v>
      </c>
      <c r="H260">
        <v>2229.75</v>
      </c>
      <c r="I260">
        <v>372</v>
      </c>
      <c r="J260" t="s">
        <v>172</v>
      </c>
      <c r="K260" t="s">
        <v>8155</v>
      </c>
      <c r="L260" t="s">
        <v>8156</v>
      </c>
      <c r="M260">
        <v>2</v>
      </c>
      <c r="N260" t="s">
        <v>8157</v>
      </c>
      <c r="O260" s="4">
        <f>INDEX(products[Cost_per_box], MATCH(shipments9[[#This Row],[PID]], products[PID], 0))</f>
        <v>10.51</v>
      </c>
      <c r="P260" s="4">
        <f>shipments9[[#This Row],[Boxes]]*shipments9[[#This Row],[Cost Per Box]]</f>
        <v>3909.72</v>
      </c>
      <c r="Q260" s="4">
        <f>shipments9[[#This Row],[Amount]] -shipments9[[#This Row],[total cost]]</f>
        <v>-1679.9699999999998</v>
      </c>
      <c r="R260" s="4" t="str">
        <f>IF(shipments9[[#This Row],[Gross Profit]]&lt;0,"Loss","Profit")</f>
        <v>Loss</v>
      </c>
      <c r="S260" s="9">
        <f>shipments9[[#This Row],[Gross Profit]]/shipments9[[#This Row],[Amount]]</f>
        <v>-0.75343424150689531</v>
      </c>
      <c r="T260" s="11">
        <f>shipments9[[#This Row],[Amount]]/shipments9[[#This Row],[Boxes]]</f>
        <v>5.993951612903226</v>
      </c>
    </row>
    <row r="261" spans="1:20" x14ac:dyDescent="0.25">
      <c r="A261" t="s">
        <v>463</v>
      </c>
      <c r="B261" t="s">
        <v>39</v>
      </c>
      <c r="C261" t="s">
        <v>147</v>
      </c>
      <c r="D261" t="s">
        <v>31</v>
      </c>
      <c r="E261" s="1">
        <v>45267</v>
      </c>
      <c r="F261" s="1" t="str">
        <f>TEXT(shipments9[[#This Row],[Shipdate]],"ddd")</f>
        <v>Thu</v>
      </c>
      <c r="G261" s="1" t="str">
        <f>IF(OR(shipments9[[#This Row],[Day Name]]="Sat",shipments9[[#This Row],[Day Name]]="Sun"),"Weekend","Weekday")</f>
        <v>Weekday</v>
      </c>
      <c r="H261">
        <v>549</v>
      </c>
      <c r="I261">
        <v>55</v>
      </c>
      <c r="J261" t="s">
        <v>172</v>
      </c>
      <c r="K261" t="s">
        <v>8151</v>
      </c>
      <c r="L261" t="s">
        <v>8152</v>
      </c>
      <c r="M261">
        <v>12</v>
      </c>
      <c r="N261" t="s">
        <v>8166</v>
      </c>
      <c r="O261" s="4">
        <f>INDEX(products[Cost_per_box], MATCH(shipments9[[#This Row],[PID]], products[PID], 0))</f>
        <v>10.51</v>
      </c>
      <c r="P261" s="4">
        <f>shipments9[[#This Row],[Boxes]]*shipments9[[#This Row],[Cost Per Box]]</f>
        <v>578.04999999999995</v>
      </c>
      <c r="Q261" s="4">
        <f>shipments9[[#This Row],[Amount]] -shipments9[[#This Row],[total cost]]</f>
        <v>-29.049999999999955</v>
      </c>
      <c r="R261" s="4" t="str">
        <f>IF(shipments9[[#This Row],[Gross Profit]]&lt;0,"Loss","Profit")</f>
        <v>Loss</v>
      </c>
      <c r="S261" s="9">
        <f>shipments9[[#This Row],[Gross Profit]]/shipments9[[#This Row],[Amount]]</f>
        <v>-5.2914389799635621E-2</v>
      </c>
      <c r="T261" s="11">
        <f>shipments9[[#This Row],[Amount]]/shipments9[[#This Row],[Boxes]]</f>
        <v>9.9818181818181824</v>
      </c>
    </row>
    <row r="262" spans="1:20" x14ac:dyDescent="0.25">
      <c r="A262" t="s">
        <v>464</v>
      </c>
      <c r="B262" t="s">
        <v>39</v>
      </c>
      <c r="C262" t="s">
        <v>147</v>
      </c>
      <c r="D262" t="s">
        <v>31</v>
      </c>
      <c r="E262" s="1">
        <v>45427</v>
      </c>
      <c r="F262" s="1" t="str">
        <f>TEXT(shipments9[[#This Row],[Shipdate]],"ddd")</f>
        <v>Wed</v>
      </c>
      <c r="G262" s="1" t="str">
        <f>IF(OR(shipments9[[#This Row],[Day Name]]="Sat",shipments9[[#This Row],[Day Name]]="Sun"),"Weekend","Weekday")</f>
        <v>Weekday</v>
      </c>
      <c r="H262">
        <v>7472.25</v>
      </c>
      <c r="I262">
        <v>748</v>
      </c>
      <c r="J262" t="s">
        <v>172</v>
      </c>
      <c r="K262" t="s">
        <v>8155</v>
      </c>
      <c r="L262" t="s">
        <v>8154</v>
      </c>
      <c r="M262">
        <v>5</v>
      </c>
      <c r="N262" t="s">
        <v>201</v>
      </c>
      <c r="O262" s="4">
        <f>INDEX(products[Cost_per_box], MATCH(shipments9[[#This Row],[PID]], products[PID], 0))</f>
        <v>10.51</v>
      </c>
      <c r="P262" s="4">
        <f>shipments9[[#This Row],[Boxes]]*shipments9[[#This Row],[Cost Per Box]]</f>
        <v>7861.48</v>
      </c>
      <c r="Q262" s="4">
        <f>shipments9[[#This Row],[Amount]] -shipments9[[#This Row],[total cost]]</f>
        <v>-389.22999999999956</v>
      </c>
      <c r="R262" s="4" t="str">
        <f>IF(shipments9[[#This Row],[Gross Profit]]&lt;0,"Loss","Profit")</f>
        <v>Loss</v>
      </c>
      <c r="S262" s="9">
        <f>shipments9[[#This Row],[Gross Profit]]/shipments9[[#This Row],[Amount]]</f>
        <v>-5.2090066579678081E-2</v>
      </c>
      <c r="T262" s="11">
        <f>shipments9[[#This Row],[Amount]]/shipments9[[#This Row],[Boxes]]</f>
        <v>9.9896390374331556</v>
      </c>
    </row>
    <row r="263" spans="1:20" x14ac:dyDescent="0.25">
      <c r="A263" t="s">
        <v>465</v>
      </c>
      <c r="B263" t="s">
        <v>39</v>
      </c>
      <c r="C263" t="s">
        <v>147</v>
      </c>
      <c r="D263" t="s">
        <v>31</v>
      </c>
      <c r="E263" s="1">
        <v>45082</v>
      </c>
      <c r="F263" s="1" t="str">
        <f>TEXT(shipments9[[#This Row],[Shipdate]],"ddd")</f>
        <v>Mon</v>
      </c>
      <c r="G263" s="1" t="str">
        <f>IF(OR(shipments9[[#This Row],[Day Name]]="Sat",shipments9[[#This Row],[Day Name]]="Sun"),"Weekend","Weekday")</f>
        <v>Weekday</v>
      </c>
      <c r="H263">
        <v>7965</v>
      </c>
      <c r="I263">
        <v>797</v>
      </c>
      <c r="J263" t="s">
        <v>172</v>
      </c>
      <c r="K263" t="s">
        <v>8151</v>
      </c>
      <c r="L263" t="s">
        <v>8154</v>
      </c>
      <c r="M263">
        <v>6</v>
      </c>
      <c r="N263" t="s">
        <v>8159</v>
      </c>
      <c r="O263" s="4">
        <f>INDEX(products[Cost_per_box], MATCH(shipments9[[#This Row],[PID]], products[PID], 0))</f>
        <v>10.51</v>
      </c>
      <c r="P263" s="4">
        <f>shipments9[[#This Row],[Boxes]]*shipments9[[#This Row],[Cost Per Box]]</f>
        <v>8376.4699999999993</v>
      </c>
      <c r="Q263" s="4">
        <f>shipments9[[#This Row],[Amount]] -shipments9[[#This Row],[total cost]]</f>
        <v>-411.46999999999935</v>
      </c>
      <c r="R263" s="4" t="str">
        <f>IF(shipments9[[#This Row],[Gross Profit]]&lt;0,"Loss","Profit")</f>
        <v>Loss</v>
      </c>
      <c r="S263" s="9">
        <f>shipments9[[#This Row],[Gross Profit]]/shipments9[[#This Row],[Amount]]</f>
        <v>-5.1659761456371543E-2</v>
      </c>
      <c r="T263" s="11">
        <f>shipments9[[#This Row],[Amount]]/shipments9[[#This Row],[Boxes]]</f>
        <v>9.9937264742785441</v>
      </c>
    </row>
    <row r="264" spans="1:20" x14ac:dyDescent="0.25">
      <c r="A264" t="s">
        <v>466</v>
      </c>
      <c r="B264" t="s">
        <v>39</v>
      </c>
      <c r="C264" t="s">
        <v>147</v>
      </c>
      <c r="D264" t="s">
        <v>31</v>
      </c>
      <c r="E264" s="1">
        <v>45083</v>
      </c>
      <c r="F264" s="1" t="str">
        <f>TEXT(shipments9[[#This Row],[Shipdate]],"ddd")</f>
        <v>Tue</v>
      </c>
      <c r="G264" s="1" t="str">
        <f>IF(OR(shipments9[[#This Row],[Day Name]]="Sat",shipments9[[#This Row],[Day Name]]="Sun"),"Weekend","Weekday")</f>
        <v>Weekday</v>
      </c>
      <c r="H264">
        <v>2592</v>
      </c>
      <c r="I264">
        <v>324</v>
      </c>
      <c r="J264" t="s">
        <v>172</v>
      </c>
      <c r="K264" t="s">
        <v>8151</v>
      </c>
      <c r="L264" t="s">
        <v>8154</v>
      </c>
      <c r="M264">
        <v>6</v>
      </c>
      <c r="N264" t="s">
        <v>8159</v>
      </c>
      <c r="O264" s="4">
        <f>INDEX(products[Cost_per_box], MATCH(shipments9[[#This Row],[PID]], products[PID], 0))</f>
        <v>10.51</v>
      </c>
      <c r="P264" s="4">
        <f>shipments9[[#This Row],[Boxes]]*shipments9[[#This Row],[Cost Per Box]]</f>
        <v>3405.24</v>
      </c>
      <c r="Q264" s="4">
        <f>shipments9[[#This Row],[Amount]] -shipments9[[#This Row],[total cost]]</f>
        <v>-813.23999999999978</v>
      </c>
      <c r="R264" s="4" t="str">
        <f>IF(shipments9[[#This Row],[Gross Profit]]&lt;0,"Loss","Profit")</f>
        <v>Loss</v>
      </c>
      <c r="S264" s="9">
        <f>shipments9[[#This Row],[Gross Profit]]/shipments9[[#This Row],[Amount]]</f>
        <v>-0.31374999999999992</v>
      </c>
      <c r="T264" s="11">
        <f>shipments9[[#This Row],[Amount]]/shipments9[[#This Row],[Boxes]]</f>
        <v>8</v>
      </c>
    </row>
    <row r="265" spans="1:20" x14ac:dyDescent="0.25">
      <c r="A265" t="s">
        <v>467</v>
      </c>
      <c r="B265" t="s">
        <v>39</v>
      </c>
      <c r="C265" t="s">
        <v>147</v>
      </c>
      <c r="D265" t="s">
        <v>31</v>
      </c>
      <c r="E265" s="1">
        <v>45132</v>
      </c>
      <c r="F265" s="1" t="str">
        <f>TEXT(shipments9[[#This Row],[Shipdate]],"ddd")</f>
        <v>Tue</v>
      </c>
      <c r="G265" s="1" t="str">
        <f>IF(OR(shipments9[[#This Row],[Day Name]]="Sat",shipments9[[#This Row],[Day Name]]="Sun"),"Weekend","Weekday")</f>
        <v>Weekday</v>
      </c>
      <c r="H265">
        <v>2508.75</v>
      </c>
      <c r="I265">
        <v>359</v>
      </c>
      <c r="J265" t="s">
        <v>172</v>
      </c>
      <c r="K265" t="s">
        <v>8151</v>
      </c>
      <c r="L265" t="s">
        <v>8160</v>
      </c>
      <c r="M265">
        <v>7</v>
      </c>
      <c r="N265" t="s">
        <v>8161</v>
      </c>
      <c r="O265" s="4">
        <f>INDEX(products[Cost_per_box], MATCH(shipments9[[#This Row],[PID]], products[PID], 0))</f>
        <v>10.51</v>
      </c>
      <c r="P265" s="4">
        <f>shipments9[[#This Row],[Boxes]]*shipments9[[#This Row],[Cost Per Box]]</f>
        <v>3773.09</v>
      </c>
      <c r="Q265" s="4">
        <f>shipments9[[#This Row],[Amount]] -shipments9[[#This Row],[total cost]]</f>
        <v>-1264.3400000000001</v>
      </c>
      <c r="R265" s="4" t="str">
        <f>IF(shipments9[[#This Row],[Gross Profit]]&lt;0,"Loss","Profit")</f>
        <v>Loss</v>
      </c>
      <c r="S265" s="9">
        <f>shipments9[[#This Row],[Gross Profit]]/shipments9[[#This Row],[Amount]]</f>
        <v>-0.50397209765819639</v>
      </c>
      <c r="T265" s="11">
        <f>shipments9[[#This Row],[Amount]]/shipments9[[#This Row],[Boxes]]</f>
        <v>6.9881615598885798</v>
      </c>
    </row>
    <row r="266" spans="1:20" x14ac:dyDescent="0.25">
      <c r="A266" t="s">
        <v>468</v>
      </c>
      <c r="B266" t="s">
        <v>39</v>
      </c>
      <c r="C266" t="s">
        <v>147</v>
      </c>
      <c r="D266" t="s">
        <v>31</v>
      </c>
      <c r="E266" s="1">
        <v>45315</v>
      </c>
      <c r="F266" s="1" t="str">
        <f>TEXT(shipments9[[#This Row],[Shipdate]],"ddd")</f>
        <v>Wed</v>
      </c>
      <c r="G266" s="1" t="str">
        <f>IF(OR(shipments9[[#This Row],[Day Name]]="Sat",shipments9[[#This Row],[Day Name]]="Sun"),"Weekend","Weekday")</f>
        <v>Weekday</v>
      </c>
      <c r="H266">
        <v>9168.75</v>
      </c>
      <c r="I266">
        <v>1310</v>
      </c>
      <c r="J266" t="s">
        <v>172</v>
      </c>
      <c r="K266" t="s">
        <v>8155</v>
      </c>
      <c r="L266" t="s">
        <v>8156</v>
      </c>
      <c r="M266">
        <v>1</v>
      </c>
      <c r="N266" t="s">
        <v>8163</v>
      </c>
      <c r="O266" s="4">
        <f>INDEX(products[Cost_per_box], MATCH(shipments9[[#This Row],[PID]], products[PID], 0))</f>
        <v>10.51</v>
      </c>
      <c r="P266" s="4">
        <f>shipments9[[#This Row],[Boxes]]*shipments9[[#This Row],[Cost Per Box]]</f>
        <v>13768.1</v>
      </c>
      <c r="Q266" s="4">
        <f>shipments9[[#This Row],[Amount]] -shipments9[[#This Row],[total cost]]</f>
        <v>-4599.3500000000004</v>
      </c>
      <c r="R266" s="4" t="str">
        <f>IF(shipments9[[#This Row],[Gross Profit]]&lt;0,"Loss","Profit")</f>
        <v>Loss</v>
      </c>
      <c r="S266" s="9">
        <f>shipments9[[#This Row],[Gross Profit]]/shipments9[[#This Row],[Amount]]</f>
        <v>-0.50163326516700757</v>
      </c>
      <c r="T266" s="11">
        <f>shipments9[[#This Row],[Amount]]/shipments9[[#This Row],[Boxes]]</f>
        <v>6.9990458015267176</v>
      </c>
    </row>
    <row r="267" spans="1:20" x14ac:dyDescent="0.25">
      <c r="A267" t="s">
        <v>469</v>
      </c>
      <c r="B267" t="s">
        <v>39</v>
      </c>
      <c r="C267" t="s">
        <v>147</v>
      </c>
      <c r="D267" t="s">
        <v>31</v>
      </c>
      <c r="E267" s="1">
        <v>45170</v>
      </c>
      <c r="F267" s="1" t="str">
        <f>TEXT(shipments9[[#This Row],[Shipdate]],"ddd")</f>
        <v>Fri</v>
      </c>
      <c r="G267" s="1" t="str">
        <f>IF(OR(shipments9[[#This Row],[Day Name]]="Sat",shipments9[[#This Row],[Day Name]]="Sun"),"Weekend","Weekday")</f>
        <v>Weekday</v>
      </c>
      <c r="H267">
        <v>7458.75</v>
      </c>
      <c r="I267">
        <v>1066</v>
      </c>
      <c r="J267" t="s">
        <v>172</v>
      </c>
      <c r="K267" t="s">
        <v>8151</v>
      </c>
      <c r="L267" t="s">
        <v>8160</v>
      </c>
      <c r="M267">
        <v>9</v>
      </c>
      <c r="N267" t="s">
        <v>8167</v>
      </c>
      <c r="O267" s="4">
        <f>INDEX(products[Cost_per_box], MATCH(shipments9[[#This Row],[PID]], products[PID], 0))</f>
        <v>10.51</v>
      </c>
      <c r="P267" s="4">
        <f>shipments9[[#This Row],[Boxes]]*shipments9[[#This Row],[Cost Per Box]]</f>
        <v>11203.66</v>
      </c>
      <c r="Q267" s="4">
        <f>shipments9[[#This Row],[Amount]] -shipments9[[#This Row],[total cost]]</f>
        <v>-3744.91</v>
      </c>
      <c r="R267" s="4" t="str">
        <f>IF(shipments9[[#This Row],[Gross Profit]]&lt;0,"Loss","Profit")</f>
        <v>Loss</v>
      </c>
      <c r="S267" s="9">
        <f>shipments9[[#This Row],[Gross Profit]]/shipments9[[#This Row],[Amount]]</f>
        <v>-0.50208278867102396</v>
      </c>
      <c r="T267" s="11">
        <f>shipments9[[#This Row],[Amount]]/shipments9[[#This Row],[Boxes]]</f>
        <v>6.9969512195121952</v>
      </c>
    </row>
    <row r="268" spans="1:20" x14ac:dyDescent="0.25">
      <c r="A268" t="s">
        <v>470</v>
      </c>
      <c r="B268" t="s">
        <v>42</v>
      </c>
      <c r="C268" t="s">
        <v>147</v>
      </c>
      <c r="D268" t="s">
        <v>31</v>
      </c>
      <c r="E268" s="1">
        <v>45280</v>
      </c>
      <c r="F268" s="1" t="str">
        <f>TEXT(shipments9[[#This Row],[Shipdate]],"ddd")</f>
        <v>Wed</v>
      </c>
      <c r="G268" s="1" t="str">
        <f>IF(OR(shipments9[[#This Row],[Day Name]]="Sat",shipments9[[#This Row],[Day Name]]="Sun"),"Weekend","Weekday")</f>
        <v>Weekday</v>
      </c>
      <c r="H268">
        <v>4963.5</v>
      </c>
      <c r="I268">
        <v>710</v>
      </c>
      <c r="J268" t="s">
        <v>172</v>
      </c>
      <c r="K268" t="s">
        <v>8151</v>
      </c>
      <c r="L268" t="s">
        <v>8152</v>
      </c>
      <c r="M268">
        <v>12</v>
      </c>
      <c r="N268" t="s">
        <v>8166</v>
      </c>
      <c r="O268" s="4">
        <f>INDEX(products[Cost_per_box], MATCH(shipments9[[#This Row],[PID]], products[PID], 0))</f>
        <v>10.51</v>
      </c>
      <c r="P268" s="4">
        <f>shipments9[[#This Row],[Boxes]]*shipments9[[#This Row],[Cost Per Box]]</f>
        <v>7462.0999999999995</v>
      </c>
      <c r="Q268" s="4">
        <f>shipments9[[#This Row],[Amount]] -shipments9[[#This Row],[total cost]]</f>
        <v>-2498.5999999999995</v>
      </c>
      <c r="R268" s="4" t="str">
        <f>IF(shipments9[[#This Row],[Gross Profit]]&lt;0,"Loss","Profit")</f>
        <v>Loss</v>
      </c>
      <c r="S268" s="9">
        <f>shipments9[[#This Row],[Gross Profit]]/shipments9[[#This Row],[Amount]]</f>
        <v>-0.50339478190792775</v>
      </c>
      <c r="T268" s="11">
        <f>shipments9[[#This Row],[Amount]]/shipments9[[#This Row],[Boxes]]</f>
        <v>6.9908450704225356</v>
      </c>
    </row>
    <row r="269" spans="1:20" x14ac:dyDescent="0.25">
      <c r="A269" t="s">
        <v>471</v>
      </c>
      <c r="B269" t="s">
        <v>42</v>
      </c>
      <c r="C269" t="s">
        <v>147</v>
      </c>
      <c r="D269" t="s">
        <v>31</v>
      </c>
      <c r="E269" s="1">
        <v>45443</v>
      </c>
      <c r="F269" s="1" t="str">
        <f>TEXT(shipments9[[#This Row],[Shipdate]],"ddd")</f>
        <v>Fri</v>
      </c>
      <c r="G269" s="1" t="str">
        <f>IF(OR(shipments9[[#This Row],[Day Name]]="Sat",shipments9[[#This Row],[Day Name]]="Sun"),"Weekend","Weekday")</f>
        <v>Weekday</v>
      </c>
      <c r="H269">
        <v>4965.75</v>
      </c>
      <c r="I269">
        <v>710</v>
      </c>
      <c r="J269" t="s">
        <v>172</v>
      </c>
      <c r="K269" t="s">
        <v>8155</v>
      </c>
      <c r="L269" t="s">
        <v>8154</v>
      </c>
      <c r="M269">
        <v>5</v>
      </c>
      <c r="N269" t="s">
        <v>201</v>
      </c>
      <c r="O269" s="4">
        <f>INDEX(products[Cost_per_box], MATCH(shipments9[[#This Row],[PID]], products[PID], 0))</f>
        <v>10.51</v>
      </c>
      <c r="P269" s="4">
        <f>shipments9[[#This Row],[Boxes]]*shipments9[[#This Row],[Cost Per Box]]</f>
        <v>7462.0999999999995</v>
      </c>
      <c r="Q269" s="4">
        <f>shipments9[[#This Row],[Amount]] -shipments9[[#This Row],[total cost]]</f>
        <v>-2496.3499999999995</v>
      </c>
      <c r="R269" s="4" t="str">
        <f>IF(shipments9[[#This Row],[Gross Profit]]&lt;0,"Loss","Profit")</f>
        <v>Loss</v>
      </c>
      <c r="S269" s="9">
        <f>shipments9[[#This Row],[Gross Profit]]/shipments9[[#This Row],[Amount]]</f>
        <v>-0.50271358807833655</v>
      </c>
      <c r="T269" s="11">
        <f>shipments9[[#This Row],[Amount]]/shipments9[[#This Row],[Boxes]]</f>
        <v>6.9940140845070422</v>
      </c>
    </row>
    <row r="270" spans="1:20" x14ac:dyDescent="0.25">
      <c r="A270" t="s">
        <v>472</v>
      </c>
      <c r="B270" t="s">
        <v>42</v>
      </c>
      <c r="C270" t="s">
        <v>147</v>
      </c>
      <c r="D270" t="s">
        <v>31</v>
      </c>
      <c r="E270" s="1">
        <v>44957</v>
      </c>
      <c r="F270" s="1" t="str">
        <f>TEXT(shipments9[[#This Row],[Shipdate]],"ddd")</f>
        <v>Tue</v>
      </c>
      <c r="G270" s="1" t="str">
        <f>IF(OR(shipments9[[#This Row],[Day Name]]="Sat",shipments9[[#This Row],[Day Name]]="Sun"),"Weekend","Weekday")</f>
        <v>Weekday</v>
      </c>
      <c r="H270">
        <v>6527.25</v>
      </c>
      <c r="I270">
        <v>933</v>
      </c>
      <c r="J270" t="s">
        <v>172</v>
      </c>
      <c r="K270" t="s">
        <v>8151</v>
      </c>
      <c r="L270" t="s">
        <v>8156</v>
      </c>
      <c r="M270">
        <v>1</v>
      </c>
      <c r="N270" t="s">
        <v>8163</v>
      </c>
      <c r="O270" s="4">
        <f>INDEX(products[Cost_per_box], MATCH(shipments9[[#This Row],[PID]], products[PID], 0))</f>
        <v>10.51</v>
      </c>
      <c r="P270" s="4">
        <f>shipments9[[#This Row],[Boxes]]*shipments9[[#This Row],[Cost Per Box]]</f>
        <v>9805.83</v>
      </c>
      <c r="Q270" s="4">
        <f>shipments9[[#This Row],[Amount]] -shipments9[[#This Row],[total cost]]</f>
        <v>-3278.58</v>
      </c>
      <c r="R270" s="4" t="str">
        <f>IF(shipments9[[#This Row],[Gross Profit]]&lt;0,"Loss","Profit")</f>
        <v>Loss</v>
      </c>
      <c r="S270" s="9">
        <f>shipments9[[#This Row],[Gross Profit]]/shipments9[[#This Row],[Amount]]</f>
        <v>-0.50229116396644835</v>
      </c>
      <c r="T270" s="11">
        <f>shipments9[[#This Row],[Amount]]/shipments9[[#This Row],[Boxes]]</f>
        <v>6.995980707395498</v>
      </c>
    </row>
    <row r="271" spans="1:20" x14ac:dyDescent="0.25">
      <c r="A271" t="s">
        <v>473</v>
      </c>
      <c r="B271" t="s">
        <v>45</v>
      </c>
      <c r="C271" t="s">
        <v>147</v>
      </c>
      <c r="D271" t="s">
        <v>31</v>
      </c>
      <c r="E271" s="1">
        <v>45454</v>
      </c>
      <c r="F271" s="1" t="str">
        <f>TEXT(shipments9[[#This Row],[Shipdate]],"ddd")</f>
        <v>Tue</v>
      </c>
      <c r="G271" s="1" t="str">
        <f>IF(OR(shipments9[[#This Row],[Day Name]]="Sat",shipments9[[#This Row],[Day Name]]="Sun"),"Weekend","Weekday")</f>
        <v>Weekday</v>
      </c>
      <c r="H271">
        <v>4077</v>
      </c>
      <c r="I271">
        <v>510</v>
      </c>
      <c r="J271" t="s">
        <v>172</v>
      </c>
      <c r="K271" t="s">
        <v>8155</v>
      </c>
      <c r="L271" t="s">
        <v>8154</v>
      </c>
      <c r="M271">
        <v>6</v>
      </c>
      <c r="N271" t="s">
        <v>8159</v>
      </c>
      <c r="O271" s="4">
        <f>INDEX(products[Cost_per_box], MATCH(shipments9[[#This Row],[PID]], products[PID], 0))</f>
        <v>10.51</v>
      </c>
      <c r="P271" s="4">
        <f>shipments9[[#This Row],[Boxes]]*shipments9[[#This Row],[Cost Per Box]]</f>
        <v>5360.0999999999995</v>
      </c>
      <c r="Q271" s="4">
        <f>shipments9[[#This Row],[Amount]] -shipments9[[#This Row],[total cost]]</f>
        <v>-1283.0999999999995</v>
      </c>
      <c r="R271" s="4" t="str">
        <f>IF(shipments9[[#This Row],[Gross Profit]]&lt;0,"Loss","Profit")</f>
        <v>Loss</v>
      </c>
      <c r="S271" s="9">
        <f>shipments9[[#This Row],[Gross Profit]]/shipments9[[#This Row],[Amount]]</f>
        <v>-0.31471670345842517</v>
      </c>
      <c r="T271" s="11">
        <f>shipments9[[#This Row],[Amount]]/shipments9[[#This Row],[Boxes]]</f>
        <v>7.9941176470588236</v>
      </c>
    </row>
    <row r="272" spans="1:20" x14ac:dyDescent="0.25">
      <c r="A272" t="s">
        <v>474</v>
      </c>
      <c r="B272" t="s">
        <v>45</v>
      </c>
      <c r="C272" t="s">
        <v>147</v>
      </c>
      <c r="D272" t="s">
        <v>31</v>
      </c>
      <c r="E272" s="1">
        <v>45286</v>
      </c>
      <c r="F272" s="1" t="str">
        <f>TEXT(shipments9[[#This Row],[Shipdate]],"ddd")</f>
        <v>Tue</v>
      </c>
      <c r="G272" s="1" t="str">
        <f>IF(OR(shipments9[[#This Row],[Day Name]]="Sat",shipments9[[#This Row],[Day Name]]="Sun"),"Weekend","Weekday")</f>
        <v>Weekday</v>
      </c>
      <c r="H272">
        <v>2736</v>
      </c>
      <c r="I272">
        <v>304</v>
      </c>
      <c r="J272" t="s">
        <v>172</v>
      </c>
      <c r="K272" t="s">
        <v>8151</v>
      </c>
      <c r="L272" t="s">
        <v>8152</v>
      </c>
      <c r="M272">
        <v>12</v>
      </c>
      <c r="N272" t="s">
        <v>8166</v>
      </c>
      <c r="O272" s="4">
        <f>INDEX(products[Cost_per_box], MATCH(shipments9[[#This Row],[PID]], products[PID], 0))</f>
        <v>10.51</v>
      </c>
      <c r="P272" s="4">
        <f>shipments9[[#This Row],[Boxes]]*shipments9[[#This Row],[Cost Per Box]]</f>
        <v>3195.04</v>
      </c>
      <c r="Q272" s="4">
        <f>shipments9[[#This Row],[Amount]] -shipments9[[#This Row],[total cost]]</f>
        <v>-459.03999999999996</v>
      </c>
      <c r="R272" s="4" t="str">
        <f>IF(shipments9[[#This Row],[Gross Profit]]&lt;0,"Loss","Profit")</f>
        <v>Loss</v>
      </c>
      <c r="S272" s="9">
        <f>shipments9[[#This Row],[Gross Profit]]/shipments9[[#This Row],[Amount]]</f>
        <v>-0.16777777777777778</v>
      </c>
      <c r="T272" s="11">
        <f>shipments9[[#This Row],[Amount]]/shipments9[[#This Row],[Boxes]]</f>
        <v>9</v>
      </c>
    </row>
    <row r="273" spans="1:20" x14ac:dyDescent="0.25">
      <c r="A273" t="s">
        <v>475</v>
      </c>
      <c r="B273" t="s">
        <v>45</v>
      </c>
      <c r="C273" t="s">
        <v>147</v>
      </c>
      <c r="D273" t="s">
        <v>31</v>
      </c>
      <c r="E273" s="1">
        <v>44958</v>
      </c>
      <c r="F273" s="1" t="str">
        <f>TEXT(shipments9[[#This Row],[Shipdate]],"ddd")</f>
        <v>Wed</v>
      </c>
      <c r="G273" s="1" t="str">
        <f>IF(OR(shipments9[[#This Row],[Day Name]]="Sat",shipments9[[#This Row],[Day Name]]="Sun"),"Weekend","Weekday")</f>
        <v>Weekday</v>
      </c>
      <c r="H273">
        <v>3390.75</v>
      </c>
      <c r="I273">
        <v>485</v>
      </c>
      <c r="J273" t="s">
        <v>172</v>
      </c>
      <c r="K273" t="s">
        <v>8151</v>
      </c>
      <c r="L273" t="s">
        <v>8156</v>
      </c>
      <c r="M273">
        <v>2</v>
      </c>
      <c r="N273" t="s">
        <v>8157</v>
      </c>
      <c r="O273" s="4">
        <f>INDEX(products[Cost_per_box], MATCH(shipments9[[#This Row],[PID]], products[PID], 0))</f>
        <v>10.51</v>
      </c>
      <c r="P273" s="4">
        <f>shipments9[[#This Row],[Boxes]]*shipments9[[#This Row],[Cost Per Box]]</f>
        <v>5097.3499999999995</v>
      </c>
      <c r="Q273" s="4">
        <f>shipments9[[#This Row],[Amount]] -shipments9[[#This Row],[total cost]]</f>
        <v>-1706.5999999999995</v>
      </c>
      <c r="R273" s="4" t="str">
        <f>IF(shipments9[[#This Row],[Gross Profit]]&lt;0,"Loss","Profit")</f>
        <v>Loss</v>
      </c>
      <c r="S273" s="9">
        <f>shipments9[[#This Row],[Gross Profit]]/shipments9[[#This Row],[Amount]]</f>
        <v>-0.50331047703310461</v>
      </c>
      <c r="T273" s="11">
        <f>shipments9[[#This Row],[Amount]]/shipments9[[#This Row],[Boxes]]</f>
        <v>6.9912371134020619</v>
      </c>
    </row>
    <row r="274" spans="1:20" x14ac:dyDescent="0.25">
      <c r="A274" t="s">
        <v>476</v>
      </c>
      <c r="B274" t="s">
        <v>45</v>
      </c>
      <c r="C274" t="s">
        <v>147</v>
      </c>
      <c r="D274" t="s">
        <v>31</v>
      </c>
      <c r="E274" s="1">
        <v>45232</v>
      </c>
      <c r="F274" s="1" t="str">
        <f>TEXT(shipments9[[#This Row],[Shipdate]],"ddd")</f>
        <v>Thu</v>
      </c>
      <c r="G274" s="1" t="str">
        <f>IF(OR(shipments9[[#This Row],[Day Name]]="Sat",shipments9[[#This Row],[Day Name]]="Sun"),"Weekend","Weekday")</f>
        <v>Weekday</v>
      </c>
      <c r="H274">
        <v>3858.75</v>
      </c>
      <c r="I274">
        <v>483</v>
      </c>
      <c r="J274" t="s">
        <v>172</v>
      </c>
      <c r="K274" t="s">
        <v>8151</v>
      </c>
      <c r="L274" t="s">
        <v>8152</v>
      </c>
      <c r="M274">
        <v>11</v>
      </c>
      <c r="N274" t="s">
        <v>8165</v>
      </c>
      <c r="O274" s="4">
        <f>INDEX(products[Cost_per_box], MATCH(shipments9[[#This Row],[PID]], products[PID], 0))</f>
        <v>10.51</v>
      </c>
      <c r="P274" s="4">
        <f>shipments9[[#This Row],[Boxes]]*shipments9[[#This Row],[Cost Per Box]]</f>
        <v>5076.33</v>
      </c>
      <c r="Q274" s="4">
        <f>shipments9[[#This Row],[Amount]] -shipments9[[#This Row],[total cost]]</f>
        <v>-1217.58</v>
      </c>
      <c r="R274" s="4" t="str">
        <f>IF(shipments9[[#This Row],[Gross Profit]]&lt;0,"Loss","Profit")</f>
        <v>Loss</v>
      </c>
      <c r="S274" s="9">
        <f>shipments9[[#This Row],[Gross Profit]]/shipments9[[#This Row],[Amount]]</f>
        <v>-0.31553741496598636</v>
      </c>
      <c r="T274" s="11">
        <f>shipments9[[#This Row],[Amount]]/shipments9[[#This Row],[Boxes]]</f>
        <v>7.9891304347826084</v>
      </c>
    </row>
    <row r="275" spans="1:20" x14ac:dyDescent="0.25">
      <c r="A275" t="s">
        <v>477</v>
      </c>
      <c r="B275" t="s">
        <v>45</v>
      </c>
      <c r="C275" t="s">
        <v>147</v>
      </c>
      <c r="D275" t="s">
        <v>31</v>
      </c>
      <c r="E275" s="1">
        <v>45334</v>
      </c>
      <c r="F275" s="1" t="str">
        <f>TEXT(shipments9[[#This Row],[Shipdate]],"ddd")</f>
        <v>Mon</v>
      </c>
      <c r="G275" s="1" t="str">
        <f>IF(OR(shipments9[[#This Row],[Day Name]]="Sat",shipments9[[#This Row],[Day Name]]="Sun"),"Weekend","Weekday")</f>
        <v>Weekday</v>
      </c>
      <c r="H275">
        <v>1926</v>
      </c>
      <c r="I275">
        <v>193</v>
      </c>
      <c r="J275" t="s">
        <v>172</v>
      </c>
      <c r="K275" t="s">
        <v>8155</v>
      </c>
      <c r="L275" t="s">
        <v>8156</v>
      </c>
      <c r="M275">
        <v>2</v>
      </c>
      <c r="N275" t="s">
        <v>8157</v>
      </c>
      <c r="O275" s="4">
        <f>INDEX(products[Cost_per_box], MATCH(shipments9[[#This Row],[PID]], products[PID], 0))</f>
        <v>10.51</v>
      </c>
      <c r="P275" s="4">
        <f>shipments9[[#This Row],[Boxes]]*shipments9[[#This Row],[Cost Per Box]]</f>
        <v>2028.43</v>
      </c>
      <c r="Q275" s="4">
        <f>shipments9[[#This Row],[Amount]] -shipments9[[#This Row],[total cost]]</f>
        <v>-102.43000000000006</v>
      </c>
      <c r="R275" s="4" t="str">
        <f>IF(shipments9[[#This Row],[Gross Profit]]&lt;0,"Loss","Profit")</f>
        <v>Loss</v>
      </c>
      <c r="S275" s="9">
        <f>shipments9[[#This Row],[Gross Profit]]/shipments9[[#This Row],[Amount]]</f>
        <v>-5.318276220145382E-2</v>
      </c>
      <c r="T275" s="11">
        <f>shipments9[[#This Row],[Amount]]/shipments9[[#This Row],[Boxes]]</f>
        <v>9.9792746113989637</v>
      </c>
    </row>
    <row r="276" spans="1:20" x14ac:dyDescent="0.25">
      <c r="A276" t="s">
        <v>478</v>
      </c>
      <c r="B276" t="s">
        <v>45</v>
      </c>
      <c r="C276" t="s">
        <v>147</v>
      </c>
      <c r="D276" t="s">
        <v>31</v>
      </c>
      <c r="E276" s="1">
        <v>45007</v>
      </c>
      <c r="F276" s="1" t="str">
        <f>TEXT(shipments9[[#This Row],[Shipdate]],"ddd")</f>
        <v>Wed</v>
      </c>
      <c r="G276" s="1" t="str">
        <f>IF(OR(shipments9[[#This Row],[Day Name]]="Sat",shipments9[[#This Row],[Day Name]]="Sun"),"Weekend","Weekday")</f>
        <v>Weekday</v>
      </c>
      <c r="H276">
        <v>5926.5</v>
      </c>
      <c r="I276">
        <v>988</v>
      </c>
      <c r="J276" t="s">
        <v>172</v>
      </c>
      <c r="K276" t="s">
        <v>8151</v>
      </c>
      <c r="L276" t="s">
        <v>8156</v>
      </c>
      <c r="M276">
        <v>3</v>
      </c>
      <c r="N276" t="s">
        <v>8164</v>
      </c>
      <c r="O276" s="4">
        <f>INDEX(products[Cost_per_box], MATCH(shipments9[[#This Row],[PID]], products[PID], 0))</f>
        <v>10.51</v>
      </c>
      <c r="P276" s="4">
        <f>shipments9[[#This Row],[Boxes]]*shipments9[[#This Row],[Cost Per Box]]</f>
        <v>10383.879999999999</v>
      </c>
      <c r="Q276" s="4">
        <f>shipments9[[#This Row],[Amount]] -shipments9[[#This Row],[total cost]]</f>
        <v>-4457.3799999999992</v>
      </c>
      <c r="R276" s="4" t="str">
        <f>IF(shipments9[[#This Row],[Gross Profit]]&lt;0,"Loss","Profit")</f>
        <v>Loss</v>
      </c>
      <c r="S276" s="9">
        <f>shipments9[[#This Row],[Gross Profit]]/shipments9[[#This Row],[Amount]]</f>
        <v>-0.75211001434236047</v>
      </c>
      <c r="T276" s="11">
        <f>shipments9[[#This Row],[Amount]]/shipments9[[#This Row],[Boxes]]</f>
        <v>5.9984817813765181</v>
      </c>
    </row>
    <row r="277" spans="1:20" x14ac:dyDescent="0.25">
      <c r="A277" t="s">
        <v>479</v>
      </c>
      <c r="B277" t="s">
        <v>45</v>
      </c>
      <c r="C277" t="s">
        <v>147</v>
      </c>
      <c r="D277" t="s">
        <v>31</v>
      </c>
      <c r="E277" s="1">
        <v>45196</v>
      </c>
      <c r="F277" s="1" t="str">
        <f>TEXT(shipments9[[#This Row],[Shipdate]],"ddd")</f>
        <v>Wed</v>
      </c>
      <c r="G277" s="1" t="str">
        <f>IF(OR(shipments9[[#This Row],[Day Name]]="Sat",shipments9[[#This Row],[Day Name]]="Sun"),"Weekend","Weekday")</f>
        <v>Weekday</v>
      </c>
      <c r="H277">
        <v>6320.25</v>
      </c>
      <c r="I277">
        <v>903</v>
      </c>
      <c r="J277" t="s">
        <v>172</v>
      </c>
      <c r="K277" t="s">
        <v>8151</v>
      </c>
      <c r="L277" t="s">
        <v>8160</v>
      </c>
      <c r="M277">
        <v>9</v>
      </c>
      <c r="N277" t="s">
        <v>8167</v>
      </c>
      <c r="O277" s="4">
        <f>INDEX(products[Cost_per_box], MATCH(shipments9[[#This Row],[PID]], products[PID], 0))</f>
        <v>10.51</v>
      </c>
      <c r="P277" s="4">
        <f>shipments9[[#This Row],[Boxes]]*shipments9[[#This Row],[Cost Per Box]]</f>
        <v>9490.5300000000007</v>
      </c>
      <c r="Q277" s="4">
        <f>shipments9[[#This Row],[Amount]] -shipments9[[#This Row],[total cost]]</f>
        <v>-3170.2800000000007</v>
      </c>
      <c r="R277" s="4" t="str">
        <f>IF(shipments9[[#This Row],[Gross Profit]]&lt;0,"Loss","Profit")</f>
        <v>Loss</v>
      </c>
      <c r="S277" s="9">
        <f>shipments9[[#This Row],[Gross Profit]]/shipments9[[#This Row],[Amount]]</f>
        <v>-0.50160674023970586</v>
      </c>
      <c r="T277" s="11">
        <f>shipments9[[#This Row],[Amount]]/shipments9[[#This Row],[Boxes]]</f>
        <v>6.999169435215947</v>
      </c>
    </row>
    <row r="278" spans="1:20" x14ac:dyDescent="0.25">
      <c r="A278" t="s">
        <v>480</v>
      </c>
      <c r="B278" t="s">
        <v>71</v>
      </c>
      <c r="C278" t="s">
        <v>147</v>
      </c>
      <c r="D278" t="s">
        <v>31</v>
      </c>
      <c r="E278" s="1">
        <v>45447</v>
      </c>
      <c r="F278" s="1" t="str">
        <f>TEXT(shipments9[[#This Row],[Shipdate]],"ddd")</f>
        <v>Tue</v>
      </c>
      <c r="G278" s="1" t="str">
        <f>IF(OR(shipments9[[#This Row],[Day Name]]="Sat",shipments9[[#This Row],[Day Name]]="Sun"),"Weekend","Weekday")</f>
        <v>Weekday</v>
      </c>
      <c r="H278">
        <v>1908</v>
      </c>
      <c r="I278">
        <v>191</v>
      </c>
      <c r="J278" t="s">
        <v>172</v>
      </c>
      <c r="K278" t="s">
        <v>8155</v>
      </c>
      <c r="L278" t="s">
        <v>8154</v>
      </c>
      <c r="M278">
        <v>6</v>
      </c>
      <c r="N278" t="s">
        <v>8159</v>
      </c>
      <c r="O278" s="4">
        <f>INDEX(products[Cost_per_box], MATCH(shipments9[[#This Row],[PID]], products[PID], 0))</f>
        <v>10.51</v>
      </c>
      <c r="P278" s="4">
        <f>shipments9[[#This Row],[Boxes]]*shipments9[[#This Row],[Cost Per Box]]</f>
        <v>2007.4099999999999</v>
      </c>
      <c r="Q278" s="4">
        <f>shipments9[[#This Row],[Amount]] -shipments9[[#This Row],[total cost]]</f>
        <v>-99.409999999999854</v>
      </c>
      <c r="R278" s="4" t="str">
        <f>IF(shipments9[[#This Row],[Gross Profit]]&lt;0,"Loss","Profit")</f>
        <v>Loss</v>
      </c>
      <c r="S278" s="9">
        <f>shipments9[[#This Row],[Gross Profit]]/shipments9[[#This Row],[Amount]]</f>
        <v>-5.2101677148846885E-2</v>
      </c>
      <c r="T278" s="11">
        <f>shipments9[[#This Row],[Amount]]/shipments9[[#This Row],[Boxes]]</f>
        <v>9.989528795811518</v>
      </c>
    </row>
    <row r="279" spans="1:20" x14ac:dyDescent="0.25">
      <c r="A279" t="s">
        <v>481</v>
      </c>
      <c r="B279" t="s">
        <v>71</v>
      </c>
      <c r="C279" t="s">
        <v>147</v>
      </c>
      <c r="D279" t="s">
        <v>31</v>
      </c>
      <c r="E279" s="1">
        <v>45306</v>
      </c>
      <c r="F279" s="1" t="str">
        <f>TEXT(shipments9[[#This Row],[Shipdate]],"ddd")</f>
        <v>Mon</v>
      </c>
      <c r="G279" s="1" t="str">
        <f>IF(OR(shipments9[[#This Row],[Day Name]]="Sat",shipments9[[#This Row],[Day Name]]="Sun"),"Weekend","Weekday")</f>
        <v>Weekday</v>
      </c>
      <c r="H279">
        <v>4090.5</v>
      </c>
      <c r="I279">
        <v>455</v>
      </c>
      <c r="J279" t="s">
        <v>172</v>
      </c>
      <c r="K279" t="s">
        <v>8155</v>
      </c>
      <c r="L279" t="s">
        <v>8156</v>
      </c>
      <c r="M279">
        <v>1</v>
      </c>
      <c r="N279" t="s">
        <v>8163</v>
      </c>
      <c r="O279" s="4">
        <f>INDEX(products[Cost_per_box], MATCH(shipments9[[#This Row],[PID]], products[PID], 0))</f>
        <v>10.51</v>
      </c>
      <c r="P279" s="4">
        <f>shipments9[[#This Row],[Boxes]]*shipments9[[#This Row],[Cost Per Box]]</f>
        <v>4782.05</v>
      </c>
      <c r="Q279" s="4">
        <f>shipments9[[#This Row],[Amount]] -shipments9[[#This Row],[total cost]]</f>
        <v>-691.55000000000018</v>
      </c>
      <c r="R279" s="4" t="str">
        <f>IF(shipments9[[#This Row],[Gross Profit]]&lt;0,"Loss","Profit")</f>
        <v>Loss</v>
      </c>
      <c r="S279" s="9">
        <f>shipments9[[#This Row],[Gross Profit]]/shipments9[[#This Row],[Amount]]</f>
        <v>-0.16906246180173579</v>
      </c>
      <c r="T279" s="11">
        <f>shipments9[[#This Row],[Amount]]/shipments9[[#This Row],[Boxes]]</f>
        <v>8.9901098901098901</v>
      </c>
    </row>
    <row r="280" spans="1:20" x14ac:dyDescent="0.25">
      <c r="A280" t="s">
        <v>482</v>
      </c>
      <c r="B280" t="s">
        <v>71</v>
      </c>
      <c r="C280" t="s">
        <v>147</v>
      </c>
      <c r="D280" t="s">
        <v>31</v>
      </c>
      <c r="E280" s="1">
        <v>45309</v>
      </c>
      <c r="F280" s="1" t="str">
        <f>TEXT(shipments9[[#This Row],[Shipdate]],"ddd")</f>
        <v>Thu</v>
      </c>
      <c r="G280" s="1" t="str">
        <f>IF(OR(shipments9[[#This Row],[Day Name]]="Sat",shipments9[[#This Row],[Day Name]]="Sun"),"Weekend","Weekday")</f>
        <v>Weekday</v>
      </c>
      <c r="H280">
        <v>3442.5</v>
      </c>
      <c r="I280">
        <v>492</v>
      </c>
      <c r="J280" t="s">
        <v>172</v>
      </c>
      <c r="K280" t="s">
        <v>8155</v>
      </c>
      <c r="L280" t="s">
        <v>8156</v>
      </c>
      <c r="M280">
        <v>1</v>
      </c>
      <c r="N280" t="s">
        <v>8163</v>
      </c>
      <c r="O280" s="4">
        <f>INDEX(products[Cost_per_box], MATCH(shipments9[[#This Row],[PID]], products[PID], 0))</f>
        <v>10.51</v>
      </c>
      <c r="P280" s="4">
        <f>shipments9[[#This Row],[Boxes]]*shipments9[[#This Row],[Cost Per Box]]</f>
        <v>5170.92</v>
      </c>
      <c r="Q280" s="4">
        <f>shipments9[[#This Row],[Amount]] -shipments9[[#This Row],[total cost]]</f>
        <v>-1728.42</v>
      </c>
      <c r="R280" s="4" t="str">
        <f>IF(shipments9[[#This Row],[Gross Profit]]&lt;0,"Loss","Profit")</f>
        <v>Loss</v>
      </c>
      <c r="S280" s="9">
        <f>shipments9[[#This Row],[Gross Profit]]/shipments9[[#This Row],[Amount]]</f>
        <v>-0.50208278867102396</v>
      </c>
      <c r="T280" s="11">
        <f>shipments9[[#This Row],[Amount]]/shipments9[[#This Row],[Boxes]]</f>
        <v>6.9969512195121952</v>
      </c>
    </row>
    <row r="281" spans="1:20" x14ac:dyDescent="0.25">
      <c r="A281" t="s">
        <v>483</v>
      </c>
      <c r="B281" t="s">
        <v>74</v>
      </c>
      <c r="C281" t="s">
        <v>147</v>
      </c>
      <c r="D281" t="s">
        <v>31</v>
      </c>
      <c r="E281" s="1">
        <v>44958</v>
      </c>
      <c r="F281" s="1" t="str">
        <f>TEXT(shipments9[[#This Row],[Shipdate]],"ddd")</f>
        <v>Wed</v>
      </c>
      <c r="G281" s="1" t="str">
        <f>IF(OR(shipments9[[#This Row],[Day Name]]="Sat",shipments9[[#This Row],[Day Name]]="Sun"),"Weekend","Weekday")</f>
        <v>Weekday</v>
      </c>
      <c r="H281">
        <v>4140</v>
      </c>
      <c r="I281">
        <v>414</v>
      </c>
      <c r="J281" t="s">
        <v>172</v>
      </c>
      <c r="K281" t="s">
        <v>8151</v>
      </c>
      <c r="L281" t="s">
        <v>8156</v>
      </c>
      <c r="M281">
        <v>2</v>
      </c>
      <c r="N281" t="s">
        <v>8157</v>
      </c>
      <c r="O281" s="4">
        <f>INDEX(products[Cost_per_box], MATCH(shipments9[[#This Row],[PID]], products[PID], 0))</f>
        <v>10.51</v>
      </c>
      <c r="P281" s="4">
        <f>shipments9[[#This Row],[Boxes]]*shipments9[[#This Row],[Cost Per Box]]</f>
        <v>4351.1400000000003</v>
      </c>
      <c r="Q281" s="4">
        <f>shipments9[[#This Row],[Amount]] -shipments9[[#This Row],[total cost]]</f>
        <v>-211.14000000000033</v>
      </c>
      <c r="R281" s="4" t="str">
        <f>IF(shipments9[[#This Row],[Gross Profit]]&lt;0,"Loss","Profit")</f>
        <v>Loss</v>
      </c>
      <c r="S281" s="9">
        <f>shipments9[[#This Row],[Gross Profit]]/shipments9[[#This Row],[Amount]]</f>
        <v>-5.100000000000008E-2</v>
      </c>
      <c r="T281" s="11">
        <f>shipments9[[#This Row],[Amount]]/shipments9[[#This Row],[Boxes]]</f>
        <v>10</v>
      </c>
    </row>
    <row r="282" spans="1:20" x14ac:dyDescent="0.25">
      <c r="A282" t="s">
        <v>484</v>
      </c>
      <c r="B282" t="s">
        <v>49</v>
      </c>
      <c r="C282" t="s">
        <v>147</v>
      </c>
      <c r="D282" t="s">
        <v>31</v>
      </c>
      <c r="E282" s="1">
        <v>45365</v>
      </c>
      <c r="F282" s="1" t="str">
        <f>TEXT(shipments9[[#This Row],[Shipdate]],"ddd")</f>
        <v>Thu</v>
      </c>
      <c r="G282" s="1" t="str">
        <f>IF(OR(shipments9[[#This Row],[Day Name]]="Sat",shipments9[[#This Row],[Day Name]]="Sun"),"Weekend","Weekday")</f>
        <v>Weekday</v>
      </c>
      <c r="H282">
        <v>992.25</v>
      </c>
      <c r="I282">
        <v>125</v>
      </c>
      <c r="J282" t="s">
        <v>172</v>
      </c>
      <c r="K282" t="s">
        <v>8155</v>
      </c>
      <c r="L282" t="s">
        <v>8156</v>
      </c>
      <c r="M282">
        <v>3</v>
      </c>
      <c r="N282" t="s">
        <v>8164</v>
      </c>
      <c r="O282" s="4">
        <f>INDEX(products[Cost_per_box], MATCH(shipments9[[#This Row],[PID]], products[PID], 0))</f>
        <v>10.51</v>
      </c>
      <c r="P282" s="4">
        <f>shipments9[[#This Row],[Boxes]]*shipments9[[#This Row],[Cost Per Box]]</f>
        <v>1313.75</v>
      </c>
      <c r="Q282" s="4">
        <f>shipments9[[#This Row],[Amount]] -shipments9[[#This Row],[total cost]]</f>
        <v>-321.5</v>
      </c>
      <c r="R282" s="4" t="str">
        <f>IF(shipments9[[#This Row],[Gross Profit]]&lt;0,"Loss","Profit")</f>
        <v>Loss</v>
      </c>
      <c r="S282" s="9">
        <f>shipments9[[#This Row],[Gross Profit]]/shipments9[[#This Row],[Amount]]</f>
        <v>-0.32401108591584782</v>
      </c>
      <c r="T282" s="11">
        <f>shipments9[[#This Row],[Amount]]/shipments9[[#This Row],[Boxes]]</f>
        <v>7.9379999999999997</v>
      </c>
    </row>
    <row r="283" spans="1:20" x14ac:dyDescent="0.25">
      <c r="A283" t="s">
        <v>485</v>
      </c>
      <c r="B283" t="s">
        <v>49</v>
      </c>
      <c r="C283" t="s">
        <v>147</v>
      </c>
      <c r="D283" t="s">
        <v>31</v>
      </c>
      <c r="E283" s="1">
        <v>45068</v>
      </c>
      <c r="F283" s="1" t="str">
        <f>TEXT(shipments9[[#This Row],[Shipdate]],"ddd")</f>
        <v>Mon</v>
      </c>
      <c r="G283" s="1" t="str">
        <f>IF(OR(shipments9[[#This Row],[Day Name]]="Sat",shipments9[[#This Row],[Day Name]]="Sun"),"Weekend","Weekday")</f>
        <v>Weekday</v>
      </c>
      <c r="H283">
        <v>8514</v>
      </c>
      <c r="I283">
        <v>946</v>
      </c>
      <c r="J283" t="s">
        <v>172</v>
      </c>
      <c r="K283" t="s">
        <v>8151</v>
      </c>
      <c r="L283" t="s">
        <v>8154</v>
      </c>
      <c r="M283">
        <v>5</v>
      </c>
      <c r="N283" t="s">
        <v>201</v>
      </c>
      <c r="O283" s="4">
        <f>INDEX(products[Cost_per_box], MATCH(shipments9[[#This Row],[PID]], products[PID], 0))</f>
        <v>10.51</v>
      </c>
      <c r="P283" s="4">
        <f>shipments9[[#This Row],[Boxes]]*shipments9[[#This Row],[Cost Per Box]]</f>
        <v>9942.4599999999991</v>
      </c>
      <c r="Q283" s="4">
        <f>shipments9[[#This Row],[Amount]] -shipments9[[#This Row],[total cost]]</f>
        <v>-1428.4599999999991</v>
      </c>
      <c r="R283" s="4" t="str">
        <f>IF(shipments9[[#This Row],[Gross Profit]]&lt;0,"Loss","Profit")</f>
        <v>Loss</v>
      </c>
      <c r="S283" s="9">
        <f>shipments9[[#This Row],[Gross Profit]]/shipments9[[#This Row],[Amount]]</f>
        <v>-0.16777777777777766</v>
      </c>
      <c r="T283" s="11">
        <f>shipments9[[#This Row],[Amount]]/shipments9[[#This Row],[Boxes]]</f>
        <v>9</v>
      </c>
    </row>
    <row r="284" spans="1:20" x14ac:dyDescent="0.25">
      <c r="A284" t="s">
        <v>486</v>
      </c>
      <c r="B284" t="s">
        <v>49</v>
      </c>
      <c r="C284" t="s">
        <v>147</v>
      </c>
      <c r="D284" t="s">
        <v>31</v>
      </c>
      <c r="E284" s="1">
        <v>45118</v>
      </c>
      <c r="F284" s="1" t="str">
        <f>TEXT(shipments9[[#This Row],[Shipdate]],"ddd")</f>
        <v>Tue</v>
      </c>
      <c r="G284" s="1" t="str">
        <f>IF(OR(shipments9[[#This Row],[Day Name]]="Sat",shipments9[[#This Row],[Day Name]]="Sun"),"Weekend","Weekday")</f>
        <v>Weekday</v>
      </c>
      <c r="H284">
        <v>2418.75</v>
      </c>
      <c r="I284">
        <v>242</v>
      </c>
      <c r="J284" t="s">
        <v>172</v>
      </c>
      <c r="K284" t="s">
        <v>8151</v>
      </c>
      <c r="L284" t="s">
        <v>8160</v>
      </c>
      <c r="M284">
        <v>7</v>
      </c>
      <c r="N284" t="s">
        <v>8161</v>
      </c>
      <c r="O284" s="4">
        <f>INDEX(products[Cost_per_box], MATCH(shipments9[[#This Row],[PID]], products[PID], 0))</f>
        <v>10.51</v>
      </c>
      <c r="P284" s="4">
        <f>shipments9[[#This Row],[Boxes]]*shipments9[[#This Row],[Cost Per Box]]</f>
        <v>2543.42</v>
      </c>
      <c r="Q284" s="4">
        <f>shipments9[[#This Row],[Amount]] -shipments9[[#This Row],[total cost]]</f>
        <v>-124.67000000000007</v>
      </c>
      <c r="R284" s="4" t="str">
        <f>IF(shipments9[[#This Row],[Gross Profit]]&lt;0,"Loss","Profit")</f>
        <v>Loss</v>
      </c>
      <c r="S284" s="9">
        <f>shipments9[[#This Row],[Gross Profit]]/shipments9[[#This Row],[Amount]]</f>
        <v>-5.1543152454780389E-2</v>
      </c>
      <c r="T284" s="11">
        <f>shipments9[[#This Row],[Amount]]/shipments9[[#This Row],[Boxes]]</f>
        <v>9.9948347107438025</v>
      </c>
    </row>
    <row r="285" spans="1:20" x14ac:dyDescent="0.25">
      <c r="A285" t="s">
        <v>487</v>
      </c>
      <c r="B285" t="s">
        <v>49</v>
      </c>
      <c r="C285" t="s">
        <v>147</v>
      </c>
      <c r="D285" t="s">
        <v>31</v>
      </c>
      <c r="E285" s="1">
        <v>45020</v>
      </c>
      <c r="F285" s="1" t="str">
        <f>TEXT(shipments9[[#This Row],[Shipdate]],"ddd")</f>
        <v>Tue</v>
      </c>
      <c r="G285" s="1" t="str">
        <f>IF(OR(shipments9[[#This Row],[Day Name]]="Sat",shipments9[[#This Row],[Day Name]]="Sun"),"Weekend","Weekday")</f>
        <v>Weekday</v>
      </c>
      <c r="H285">
        <v>3294</v>
      </c>
      <c r="I285">
        <v>366</v>
      </c>
      <c r="J285" t="s">
        <v>172</v>
      </c>
      <c r="K285" t="s">
        <v>8151</v>
      </c>
      <c r="L285" t="s">
        <v>8154</v>
      </c>
      <c r="M285">
        <v>4</v>
      </c>
      <c r="N285" t="s">
        <v>8158</v>
      </c>
      <c r="O285" s="4">
        <f>INDEX(products[Cost_per_box], MATCH(shipments9[[#This Row],[PID]], products[PID], 0))</f>
        <v>10.51</v>
      </c>
      <c r="P285" s="4">
        <f>shipments9[[#This Row],[Boxes]]*shipments9[[#This Row],[Cost Per Box]]</f>
        <v>3846.66</v>
      </c>
      <c r="Q285" s="4">
        <f>shipments9[[#This Row],[Amount]] -shipments9[[#This Row],[total cost]]</f>
        <v>-552.65999999999985</v>
      </c>
      <c r="R285" s="4" t="str">
        <f>IF(shipments9[[#This Row],[Gross Profit]]&lt;0,"Loss","Profit")</f>
        <v>Loss</v>
      </c>
      <c r="S285" s="9">
        <f>shipments9[[#This Row],[Gross Profit]]/shipments9[[#This Row],[Amount]]</f>
        <v>-0.16777777777777772</v>
      </c>
      <c r="T285" s="11">
        <f>shipments9[[#This Row],[Amount]]/shipments9[[#This Row],[Boxes]]</f>
        <v>9</v>
      </c>
    </row>
    <row r="286" spans="1:20" x14ac:dyDescent="0.25">
      <c r="A286" t="s">
        <v>488</v>
      </c>
      <c r="B286" t="s">
        <v>49</v>
      </c>
      <c r="C286" t="s">
        <v>147</v>
      </c>
      <c r="D286" t="s">
        <v>31</v>
      </c>
      <c r="E286" s="1">
        <v>45089</v>
      </c>
      <c r="F286" s="1" t="str">
        <f>TEXT(shipments9[[#This Row],[Shipdate]],"ddd")</f>
        <v>Mon</v>
      </c>
      <c r="G286" s="1" t="str">
        <f>IF(OR(shipments9[[#This Row],[Day Name]]="Sat",shipments9[[#This Row],[Day Name]]="Sun"),"Weekend","Weekday")</f>
        <v>Weekday</v>
      </c>
      <c r="H286">
        <v>5458.5</v>
      </c>
      <c r="I286">
        <v>546</v>
      </c>
      <c r="J286" t="s">
        <v>172</v>
      </c>
      <c r="K286" t="s">
        <v>8151</v>
      </c>
      <c r="L286" t="s">
        <v>8154</v>
      </c>
      <c r="M286">
        <v>6</v>
      </c>
      <c r="N286" t="s">
        <v>8159</v>
      </c>
      <c r="O286" s="4">
        <f>INDEX(products[Cost_per_box], MATCH(shipments9[[#This Row],[PID]], products[PID], 0))</f>
        <v>10.51</v>
      </c>
      <c r="P286" s="4">
        <f>shipments9[[#This Row],[Boxes]]*shipments9[[#This Row],[Cost Per Box]]</f>
        <v>5738.46</v>
      </c>
      <c r="Q286" s="4">
        <f>shipments9[[#This Row],[Amount]] -shipments9[[#This Row],[total cost]]</f>
        <v>-279.96000000000004</v>
      </c>
      <c r="R286" s="4" t="str">
        <f>IF(shipments9[[#This Row],[Gross Profit]]&lt;0,"Loss","Profit")</f>
        <v>Loss</v>
      </c>
      <c r="S286" s="9">
        <f>shipments9[[#This Row],[Gross Profit]]/shipments9[[#This Row],[Amount]]</f>
        <v>-5.1288815608683709E-2</v>
      </c>
      <c r="T286" s="11">
        <f>shipments9[[#This Row],[Amount]]/shipments9[[#This Row],[Boxes]]</f>
        <v>9.9972527472527464</v>
      </c>
    </row>
    <row r="287" spans="1:20" x14ac:dyDescent="0.25">
      <c r="A287" t="s">
        <v>489</v>
      </c>
      <c r="B287" t="s">
        <v>52</v>
      </c>
      <c r="C287" t="s">
        <v>147</v>
      </c>
      <c r="D287" t="s">
        <v>31</v>
      </c>
      <c r="E287" s="1">
        <v>44972</v>
      </c>
      <c r="F287" s="1" t="str">
        <f>TEXT(shipments9[[#This Row],[Shipdate]],"ddd")</f>
        <v>Wed</v>
      </c>
      <c r="G287" s="1" t="str">
        <f>IF(OR(shipments9[[#This Row],[Day Name]]="Sat",shipments9[[#This Row],[Day Name]]="Sun"),"Weekend","Weekday")</f>
        <v>Weekday</v>
      </c>
      <c r="H287">
        <v>13047.75</v>
      </c>
      <c r="I287">
        <v>1305</v>
      </c>
      <c r="J287" t="s">
        <v>172</v>
      </c>
      <c r="K287" t="s">
        <v>8151</v>
      </c>
      <c r="L287" t="s">
        <v>8156</v>
      </c>
      <c r="M287">
        <v>2</v>
      </c>
      <c r="N287" t="s">
        <v>8157</v>
      </c>
      <c r="O287" s="4">
        <f>INDEX(products[Cost_per_box], MATCH(shipments9[[#This Row],[PID]], products[PID], 0))</f>
        <v>10.51</v>
      </c>
      <c r="P287" s="4">
        <f>shipments9[[#This Row],[Boxes]]*shipments9[[#This Row],[Cost Per Box]]</f>
        <v>13715.55</v>
      </c>
      <c r="Q287" s="4">
        <f>shipments9[[#This Row],[Amount]] -shipments9[[#This Row],[total cost]]</f>
        <v>-667.79999999999927</v>
      </c>
      <c r="R287" s="4" t="str">
        <f>IF(shipments9[[#This Row],[Gross Profit]]&lt;0,"Loss","Profit")</f>
        <v>Loss</v>
      </c>
      <c r="S287" s="9">
        <f>shipments9[[#This Row],[Gross Profit]]/shipments9[[#This Row],[Amount]]</f>
        <v>-5.1181238144507618E-2</v>
      </c>
      <c r="T287" s="11">
        <f>shipments9[[#This Row],[Amount]]/shipments9[[#This Row],[Boxes]]</f>
        <v>9.9982758620689651</v>
      </c>
    </row>
    <row r="288" spans="1:20" x14ac:dyDescent="0.25">
      <c r="A288" t="s">
        <v>490</v>
      </c>
      <c r="B288" t="s">
        <v>52</v>
      </c>
      <c r="C288" t="s">
        <v>147</v>
      </c>
      <c r="D288" t="s">
        <v>31</v>
      </c>
      <c r="E288" s="1">
        <v>45278</v>
      </c>
      <c r="F288" s="1" t="str">
        <f>TEXT(shipments9[[#This Row],[Shipdate]],"ddd")</f>
        <v>Mon</v>
      </c>
      <c r="G288" s="1" t="str">
        <f>IF(OR(shipments9[[#This Row],[Day Name]]="Sat",shipments9[[#This Row],[Day Name]]="Sun"),"Weekend","Weekday")</f>
        <v>Weekday</v>
      </c>
      <c r="H288">
        <v>6176.25</v>
      </c>
      <c r="I288">
        <v>618</v>
      </c>
      <c r="J288" t="s">
        <v>172</v>
      </c>
      <c r="K288" t="s">
        <v>8151</v>
      </c>
      <c r="L288" t="s">
        <v>8152</v>
      </c>
      <c r="M288">
        <v>12</v>
      </c>
      <c r="N288" t="s">
        <v>8166</v>
      </c>
      <c r="O288" s="4">
        <f>INDEX(products[Cost_per_box], MATCH(shipments9[[#This Row],[PID]], products[PID], 0))</f>
        <v>10.51</v>
      </c>
      <c r="P288" s="4">
        <f>shipments9[[#This Row],[Boxes]]*shipments9[[#This Row],[Cost Per Box]]</f>
        <v>6495.18</v>
      </c>
      <c r="Q288" s="4">
        <f>shipments9[[#This Row],[Amount]] -shipments9[[#This Row],[total cost]]</f>
        <v>-318.93000000000029</v>
      </c>
      <c r="R288" s="4" t="str">
        <f>IF(shipments9[[#This Row],[Gross Profit]]&lt;0,"Loss","Profit")</f>
        <v>Loss</v>
      </c>
      <c r="S288" s="9">
        <f>shipments9[[#This Row],[Gross Profit]]/shipments9[[#This Row],[Amount]]</f>
        <v>-5.163812993321195E-2</v>
      </c>
      <c r="T288" s="11">
        <f>shipments9[[#This Row],[Amount]]/shipments9[[#This Row],[Boxes]]</f>
        <v>9.9939320388349522</v>
      </c>
    </row>
    <row r="289" spans="1:20" x14ac:dyDescent="0.25">
      <c r="A289" t="s">
        <v>491</v>
      </c>
      <c r="B289" t="s">
        <v>55</v>
      </c>
      <c r="C289" t="s">
        <v>147</v>
      </c>
      <c r="D289" t="s">
        <v>31</v>
      </c>
      <c r="E289" s="1">
        <v>45062</v>
      </c>
      <c r="F289" s="1" t="str">
        <f>TEXT(shipments9[[#This Row],[Shipdate]],"ddd")</f>
        <v>Tue</v>
      </c>
      <c r="G289" s="1" t="str">
        <f>IF(OR(shipments9[[#This Row],[Day Name]]="Sat",shipments9[[#This Row],[Day Name]]="Sun"),"Weekend","Weekday")</f>
        <v>Weekday</v>
      </c>
      <c r="H289">
        <v>670.5</v>
      </c>
      <c r="I289">
        <v>84</v>
      </c>
      <c r="J289" t="s">
        <v>172</v>
      </c>
      <c r="K289" t="s">
        <v>8151</v>
      </c>
      <c r="L289" t="s">
        <v>8154</v>
      </c>
      <c r="M289">
        <v>5</v>
      </c>
      <c r="N289" t="s">
        <v>201</v>
      </c>
      <c r="O289" s="4">
        <f>INDEX(products[Cost_per_box], MATCH(shipments9[[#This Row],[PID]], products[PID], 0))</f>
        <v>10.51</v>
      </c>
      <c r="P289" s="4">
        <f>shipments9[[#This Row],[Boxes]]*shipments9[[#This Row],[Cost Per Box]]</f>
        <v>882.84</v>
      </c>
      <c r="Q289" s="4">
        <f>shipments9[[#This Row],[Amount]] -shipments9[[#This Row],[total cost]]</f>
        <v>-212.34000000000003</v>
      </c>
      <c r="R289" s="4" t="str">
        <f>IF(shipments9[[#This Row],[Gross Profit]]&lt;0,"Loss","Profit")</f>
        <v>Loss</v>
      </c>
      <c r="S289" s="9">
        <f>shipments9[[#This Row],[Gross Profit]]/shipments9[[#This Row],[Amount]]</f>
        <v>-0.31668903803131998</v>
      </c>
      <c r="T289" s="11">
        <f>shipments9[[#This Row],[Amount]]/shipments9[[#This Row],[Boxes]]</f>
        <v>7.9821428571428568</v>
      </c>
    </row>
    <row r="290" spans="1:20" x14ac:dyDescent="0.25">
      <c r="A290" t="s">
        <v>492</v>
      </c>
      <c r="B290" t="s">
        <v>55</v>
      </c>
      <c r="C290" t="s">
        <v>147</v>
      </c>
      <c r="D290" t="s">
        <v>31</v>
      </c>
      <c r="E290" s="1">
        <v>45288</v>
      </c>
      <c r="F290" s="1" t="str">
        <f>TEXT(shipments9[[#This Row],[Shipdate]],"ddd")</f>
        <v>Thu</v>
      </c>
      <c r="G290" s="1" t="str">
        <f>IF(OR(shipments9[[#This Row],[Day Name]]="Sat",shipments9[[#This Row],[Day Name]]="Sun"),"Weekend","Weekday")</f>
        <v>Weekday</v>
      </c>
      <c r="H290">
        <v>12107.25</v>
      </c>
      <c r="I290">
        <v>1730</v>
      </c>
      <c r="J290" t="s">
        <v>172</v>
      </c>
      <c r="K290" t="s">
        <v>8151</v>
      </c>
      <c r="L290" t="s">
        <v>8152</v>
      </c>
      <c r="M290">
        <v>12</v>
      </c>
      <c r="N290" t="s">
        <v>8166</v>
      </c>
      <c r="O290" s="4">
        <f>INDEX(products[Cost_per_box], MATCH(shipments9[[#This Row],[PID]], products[PID], 0))</f>
        <v>10.51</v>
      </c>
      <c r="P290" s="4">
        <f>shipments9[[#This Row],[Boxes]]*shipments9[[#This Row],[Cost Per Box]]</f>
        <v>18182.3</v>
      </c>
      <c r="Q290" s="4">
        <f>shipments9[[#This Row],[Amount]] -shipments9[[#This Row],[total cost]]</f>
        <v>-6075.0499999999993</v>
      </c>
      <c r="R290" s="4" t="str">
        <f>IF(shipments9[[#This Row],[Gross Profit]]&lt;0,"Loss","Profit")</f>
        <v>Loss</v>
      </c>
      <c r="S290" s="9">
        <f>shipments9[[#This Row],[Gross Profit]]/shipments9[[#This Row],[Amount]]</f>
        <v>-0.50176960085898936</v>
      </c>
      <c r="T290" s="11">
        <f>shipments9[[#This Row],[Amount]]/shipments9[[#This Row],[Boxes]]</f>
        <v>6.9984104046242779</v>
      </c>
    </row>
    <row r="291" spans="1:20" x14ac:dyDescent="0.25">
      <c r="A291" t="s">
        <v>493</v>
      </c>
      <c r="B291" t="s">
        <v>77</v>
      </c>
      <c r="C291" t="s">
        <v>147</v>
      </c>
      <c r="D291" t="s">
        <v>31</v>
      </c>
      <c r="E291" s="1">
        <v>45386</v>
      </c>
      <c r="F291" s="1" t="str">
        <f>TEXT(shipments9[[#This Row],[Shipdate]],"ddd")</f>
        <v>Thu</v>
      </c>
      <c r="G291" s="1" t="str">
        <f>IF(OR(shipments9[[#This Row],[Day Name]]="Sat",shipments9[[#This Row],[Day Name]]="Sun"),"Weekend","Weekday")</f>
        <v>Weekday</v>
      </c>
      <c r="H291">
        <v>5262.75</v>
      </c>
      <c r="I291">
        <v>658</v>
      </c>
      <c r="J291" t="s">
        <v>172</v>
      </c>
      <c r="K291" t="s">
        <v>8155</v>
      </c>
      <c r="L291" t="s">
        <v>8154</v>
      </c>
      <c r="M291">
        <v>4</v>
      </c>
      <c r="N291" t="s">
        <v>8158</v>
      </c>
      <c r="O291" s="4">
        <f>INDEX(products[Cost_per_box], MATCH(shipments9[[#This Row],[PID]], products[PID], 0))</f>
        <v>10.51</v>
      </c>
      <c r="P291" s="4">
        <f>shipments9[[#This Row],[Boxes]]*shipments9[[#This Row],[Cost Per Box]]</f>
        <v>6915.58</v>
      </c>
      <c r="Q291" s="4">
        <f>shipments9[[#This Row],[Amount]] -shipments9[[#This Row],[total cost]]</f>
        <v>-1652.83</v>
      </c>
      <c r="R291" s="4" t="str">
        <f>IF(shipments9[[#This Row],[Gross Profit]]&lt;0,"Loss","Profit")</f>
        <v>Loss</v>
      </c>
      <c r="S291" s="9">
        <f>shipments9[[#This Row],[Gross Profit]]/shipments9[[#This Row],[Amount]]</f>
        <v>-0.31406203980808511</v>
      </c>
      <c r="T291" s="11">
        <f>shipments9[[#This Row],[Amount]]/shipments9[[#This Row],[Boxes]]</f>
        <v>7.9981003039513681</v>
      </c>
    </row>
    <row r="292" spans="1:20" x14ac:dyDescent="0.25">
      <c r="A292" t="s">
        <v>494</v>
      </c>
      <c r="B292" t="s">
        <v>77</v>
      </c>
      <c r="C292" t="s">
        <v>147</v>
      </c>
      <c r="D292" t="s">
        <v>31</v>
      </c>
      <c r="E292" s="1">
        <v>45054</v>
      </c>
      <c r="F292" s="1" t="str">
        <f>TEXT(shipments9[[#This Row],[Shipdate]],"ddd")</f>
        <v>Mon</v>
      </c>
      <c r="G292" s="1" t="str">
        <f>IF(OR(shipments9[[#This Row],[Day Name]]="Sat",shipments9[[#This Row],[Day Name]]="Sun"),"Weekend","Weekday")</f>
        <v>Weekday</v>
      </c>
      <c r="H292">
        <v>7638.75</v>
      </c>
      <c r="I292">
        <v>1274</v>
      </c>
      <c r="J292" t="s">
        <v>172</v>
      </c>
      <c r="K292" t="s">
        <v>8151</v>
      </c>
      <c r="L292" t="s">
        <v>8154</v>
      </c>
      <c r="M292">
        <v>5</v>
      </c>
      <c r="N292" t="s">
        <v>201</v>
      </c>
      <c r="O292" s="4">
        <f>INDEX(products[Cost_per_box], MATCH(shipments9[[#This Row],[PID]], products[PID], 0))</f>
        <v>10.51</v>
      </c>
      <c r="P292" s="4">
        <f>shipments9[[#This Row],[Boxes]]*shipments9[[#This Row],[Cost Per Box]]</f>
        <v>13389.74</v>
      </c>
      <c r="Q292" s="4">
        <f>shipments9[[#This Row],[Amount]] -shipments9[[#This Row],[total cost]]</f>
        <v>-5750.99</v>
      </c>
      <c r="R292" s="4" t="str">
        <f>IF(shipments9[[#This Row],[Gross Profit]]&lt;0,"Loss","Profit")</f>
        <v>Loss</v>
      </c>
      <c r="S292" s="9">
        <f>shipments9[[#This Row],[Gross Profit]]/shipments9[[#This Row],[Amount]]</f>
        <v>-0.75287056128293239</v>
      </c>
      <c r="T292" s="11">
        <f>shipments9[[#This Row],[Amount]]/shipments9[[#This Row],[Boxes]]</f>
        <v>5.9958791208791204</v>
      </c>
    </row>
    <row r="293" spans="1:20" x14ac:dyDescent="0.25">
      <c r="A293" t="s">
        <v>495</v>
      </c>
      <c r="B293" t="s">
        <v>58</v>
      </c>
      <c r="C293" t="s">
        <v>147</v>
      </c>
      <c r="D293" t="s">
        <v>31</v>
      </c>
      <c r="E293" s="1">
        <v>45125</v>
      </c>
      <c r="F293" s="1" t="str">
        <f>TEXT(shipments9[[#This Row],[Shipdate]],"ddd")</f>
        <v>Tue</v>
      </c>
      <c r="G293" s="1" t="str">
        <f>IF(OR(shipments9[[#This Row],[Day Name]]="Sat",shipments9[[#This Row],[Day Name]]="Sun"),"Weekend","Weekday")</f>
        <v>Weekday</v>
      </c>
      <c r="H293">
        <v>432</v>
      </c>
      <c r="I293">
        <v>72</v>
      </c>
      <c r="J293" t="s">
        <v>172</v>
      </c>
      <c r="K293" t="s">
        <v>8151</v>
      </c>
      <c r="L293" t="s">
        <v>8160</v>
      </c>
      <c r="M293">
        <v>7</v>
      </c>
      <c r="N293" t="s">
        <v>8161</v>
      </c>
      <c r="O293" s="4">
        <f>INDEX(products[Cost_per_box], MATCH(shipments9[[#This Row],[PID]], products[PID], 0))</f>
        <v>10.51</v>
      </c>
      <c r="P293" s="4">
        <f>shipments9[[#This Row],[Boxes]]*shipments9[[#This Row],[Cost Per Box]]</f>
        <v>756.72</v>
      </c>
      <c r="Q293" s="4">
        <f>shipments9[[#This Row],[Amount]] -shipments9[[#This Row],[total cost]]</f>
        <v>-324.72000000000003</v>
      </c>
      <c r="R293" s="4" t="str">
        <f>IF(shipments9[[#This Row],[Gross Profit]]&lt;0,"Loss","Profit")</f>
        <v>Loss</v>
      </c>
      <c r="S293" s="9">
        <f>shipments9[[#This Row],[Gross Profit]]/shipments9[[#This Row],[Amount]]</f>
        <v>-0.75166666666666671</v>
      </c>
      <c r="T293" s="11">
        <f>shipments9[[#This Row],[Amount]]/shipments9[[#This Row],[Boxes]]</f>
        <v>6</v>
      </c>
    </row>
    <row r="294" spans="1:20" x14ac:dyDescent="0.25">
      <c r="A294" t="s">
        <v>496</v>
      </c>
      <c r="B294" t="s">
        <v>58</v>
      </c>
      <c r="C294" t="s">
        <v>147</v>
      </c>
      <c r="D294" t="s">
        <v>31</v>
      </c>
      <c r="E294" s="1">
        <v>45107</v>
      </c>
      <c r="F294" s="1" t="str">
        <f>TEXT(shipments9[[#This Row],[Shipdate]],"ddd")</f>
        <v>Fri</v>
      </c>
      <c r="G294" s="1" t="str">
        <f>IF(OR(shipments9[[#This Row],[Day Name]]="Sat",shipments9[[#This Row],[Day Name]]="Sun"),"Weekend","Weekday")</f>
        <v>Weekday</v>
      </c>
      <c r="H294">
        <v>6414.75</v>
      </c>
      <c r="I294">
        <v>642</v>
      </c>
      <c r="J294" t="s">
        <v>172</v>
      </c>
      <c r="K294" t="s">
        <v>8151</v>
      </c>
      <c r="L294" t="s">
        <v>8154</v>
      </c>
      <c r="M294">
        <v>6</v>
      </c>
      <c r="N294" t="s">
        <v>8159</v>
      </c>
      <c r="O294" s="4">
        <f>INDEX(products[Cost_per_box], MATCH(shipments9[[#This Row],[PID]], products[PID], 0))</f>
        <v>10.51</v>
      </c>
      <c r="P294" s="4">
        <f>shipments9[[#This Row],[Boxes]]*shipments9[[#This Row],[Cost Per Box]]</f>
        <v>6747.42</v>
      </c>
      <c r="Q294" s="4">
        <f>shipments9[[#This Row],[Amount]] -shipments9[[#This Row],[total cost]]</f>
        <v>-332.67000000000007</v>
      </c>
      <c r="R294" s="4" t="str">
        <f>IF(shipments9[[#This Row],[Gross Profit]]&lt;0,"Loss","Profit")</f>
        <v>Loss</v>
      </c>
      <c r="S294" s="9">
        <f>shipments9[[#This Row],[Gross Profit]]/shipments9[[#This Row],[Amount]]</f>
        <v>-5.1860166023617454E-2</v>
      </c>
      <c r="T294" s="11">
        <f>shipments9[[#This Row],[Amount]]/shipments9[[#This Row],[Boxes]]</f>
        <v>9.9918224299065415</v>
      </c>
    </row>
    <row r="295" spans="1:20" x14ac:dyDescent="0.25">
      <c r="A295" t="s">
        <v>497</v>
      </c>
      <c r="B295" t="s">
        <v>58</v>
      </c>
      <c r="C295" t="s">
        <v>147</v>
      </c>
      <c r="D295" t="s">
        <v>31</v>
      </c>
      <c r="E295" s="1">
        <v>45084</v>
      </c>
      <c r="F295" s="1" t="str">
        <f>TEXT(shipments9[[#This Row],[Shipdate]],"ddd")</f>
        <v>Wed</v>
      </c>
      <c r="G295" s="1" t="str">
        <f>IF(OR(shipments9[[#This Row],[Day Name]]="Sat",shipments9[[#This Row],[Day Name]]="Sun"),"Weekend","Weekday")</f>
        <v>Weekday</v>
      </c>
      <c r="H295">
        <v>8442</v>
      </c>
      <c r="I295">
        <v>1407</v>
      </c>
      <c r="J295" t="s">
        <v>172</v>
      </c>
      <c r="K295" t="s">
        <v>8151</v>
      </c>
      <c r="L295" t="s">
        <v>8154</v>
      </c>
      <c r="M295">
        <v>6</v>
      </c>
      <c r="N295" t="s">
        <v>8159</v>
      </c>
      <c r="O295" s="4">
        <f>INDEX(products[Cost_per_box], MATCH(shipments9[[#This Row],[PID]], products[PID], 0))</f>
        <v>10.51</v>
      </c>
      <c r="P295" s="4">
        <f>shipments9[[#This Row],[Boxes]]*shipments9[[#This Row],[Cost Per Box]]</f>
        <v>14787.57</v>
      </c>
      <c r="Q295" s="4">
        <f>shipments9[[#This Row],[Amount]] -shipments9[[#This Row],[total cost]]</f>
        <v>-6345.57</v>
      </c>
      <c r="R295" s="4" t="str">
        <f>IF(shipments9[[#This Row],[Gross Profit]]&lt;0,"Loss","Profit")</f>
        <v>Loss</v>
      </c>
      <c r="S295" s="9">
        <f>shipments9[[#This Row],[Gross Profit]]/shipments9[[#This Row],[Amount]]</f>
        <v>-0.75166666666666659</v>
      </c>
      <c r="T295" s="11">
        <f>shipments9[[#This Row],[Amount]]/shipments9[[#This Row],[Boxes]]</f>
        <v>6</v>
      </c>
    </row>
    <row r="296" spans="1:20" x14ac:dyDescent="0.25">
      <c r="A296" t="s">
        <v>498</v>
      </c>
      <c r="B296" t="s">
        <v>58</v>
      </c>
      <c r="C296" t="s">
        <v>147</v>
      </c>
      <c r="D296" t="s">
        <v>31</v>
      </c>
      <c r="E296" s="1">
        <v>45369</v>
      </c>
      <c r="F296" s="1" t="str">
        <f>TEXT(shipments9[[#This Row],[Shipdate]],"ddd")</f>
        <v>Mon</v>
      </c>
      <c r="G296" s="1" t="str">
        <f>IF(OR(shipments9[[#This Row],[Day Name]]="Sat",shipments9[[#This Row],[Day Name]]="Sun"),"Weekend","Weekday")</f>
        <v>Weekday</v>
      </c>
      <c r="H296">
        <v>324</v>
      </c>
      <c r="I296">
        <v>54</v>
      </c>
      <c r="J296" t="s">
        <v>172</v>
      </c>
      <c r="K296" t="s">
        <v>8155</v>
      </c>
      <c r="L296" t="s">
        <v>8156</v>
      </c>
      <c r="M296">
        <v>3</v>
      </c>
      <c r="N296" t="s">
        <v>8164</v>
      </c>
      <c r="O296" s="4">
        <f>INDEX(products[Cost_per_box], MATCH(shipments9[[#This Row],[PID]], products[PID], 0))</f>
        <v>10.51</v>
      </c>
      <c r="P296" s="4">
        <f>shipments9[[#This Row],[Boxes]]*shipments9[[#This Row],[Cost Per Box]]</f>
        <v>567.54</v>
      </c>
      <c r="Q296" s="4">
        <f>shipments9[[#This Row],[Amount]] -shipments9[[#This Row],[total cost]]</f>
        <v>-243.53999999999996</v>
      </c>
      <c r="R296" s="4" t="str">
        <f>IF(shipments9[[#This Row],[Gross Profit]]&lt;0,"Loss","Profit")</f>
        <v>Loss</v>
      </c>
      <c r="S296" s="9">
        <f>shipments9[[#This Row],[Gross Profit]]/shipments9[[#This Row],[Amount]]</f>
        <v>-0.75166666666666659</v>
      </c>
      <c r="T296" s="11">
        <f>shipments9[[#This Row],[Amount]]/shipments9[[#This Row],[Boxes]]</f>
        <v>6</v>
      </c>
    </row>
    <row r="297" spans="1:20" x14ac:dyDescent="0.25">
      <c r="A297" t="s">
        <v>499</v>
      </c>
      <c r="B297" t="s">
        <v>61</v>
      </c>
      <c r="C297" t="s">
        <v>147</v>
      </c>
      <c r="D297" t="s">
        <v>31</v>
      </c>
      <c r="E297" s="1">
        <v>45209</v>
      </c>
      <c r="F297" s="1" t="str">
        <f>TEXT(shipments9[[#This Row],[Shipdate]],"ddd")</f>
        <v>Tue</v>
      </c>
      <c r="G297" s="1" t="str">
        <f>IF(OR(shipments9[[#This Row],[Day Name]]="Sat",shipments9[[#This Row],[Day Name]]="Sun"),"Weekend","Weekday")</f>
        <v>Weekday</v>
      </c>
      <c r="H297">
        <v>5832</v>
      </c>
      <c r="I297">
        <v>972</v>
      </c>
      <c r="J297" t="s">
        <v>172</v>
      </c>
      <c r="K297" t="s">
        <v>8151</v>
      </c>
      <c r="L297" t="s">
        <v>8152</v>
      </c>
      <c r="M297">
        <v>10</v>
      </c>
      <c r="N297" t="s">
        <v>8153</v>
      </c>
      <c r="O297" s="4">
        <f>INDEX(products[Cost_per_box], MATCH(shipments9[[#This Row],[PID]], products[PID], 0))</f>
        <v>10.51</v>
      </c>
      <c r="P297" s="4">
        <f>shipments9[[#This Row],[Boxes]]*shipments9[[#This Row],[Cost Per Box]]</f>
        <v>10215.719999999999</v>
      </c>
      <c r="Q297" s="4">
        <f>shipments9[[#This Row],[Amount]] -shipments9[[#This Row],[total cost]]</f>
        <v>-4383.7199999999993</v>
      </c>
      <c r="R297" s="4" t="str">
        <f>IF(shipments9[[#This Row],[Gross Profit]]&lt;0,"Loss","Profit")</f>
        <v>Loss</v>
      </c>
      <c r="S297" s="9">
        <f>shipments9[[#This Row],[Gross Profit]]/shipments9[[#This Row],[Amount]]</f>
        <v>-0.75166666666666659</v>
      </c>
      <c r="T297" s="11">
        <f>shipments9[[#This Row],[Amount]]/shipments9[[#This Row],[Boxes]]</f>
        <v>6</v>
      </c>
    </row>
    <row r="298" spans="1:20" x14ac:dyDescent="0.25">
      <c r="A298" t="s">
        <v>500</v>
      </c>
      <c r="B298" t="s">
        <v>61</v>
      </c>
      <c r="C298" t="s">
        <v>147</v>
      </c>
      <c r="D298" t="s">
        <v>31</v>
      </c>
      <c r="E298" s="1">
        <v>44978</v>
      </c>
      <c r="F298" s="1" t="str">
        <f>TEXT(shipments9[[#This Row],[Shipdate]],"ddd")</f>
        <v>Tue</v>
      </c>
      <c r="G298" s="1" t="str">
        <f>IF(OR(shipments9[[#This Row],[Day Name]]="Sat",shipments9[[#This Row],[Day Name]]="Sun"),"Weekend","Weekday")</f>
        <v>Weekday</v>
      </c>
      <c r="H298">
        <v>749.25</v>
      </c>
      <c r="I298">
        <v>84</v>
      </c>
      <c r="J298" t="s">
        <v>172</v>
      </c>
      <c r="K298" t="s">
        <v>8151</v>
      </c>
      <c r="L298" t="s">
        <v>8156</v>
      </c>
      <c r="M298">
        <v>2</v>
      </c>
      <c r="N298" t="s">
        <v>8157</v>
      </c>
      <c r="O298" s="4">
        <f>INDEX(products[Cost_per_box], MATCH(shipments9[[#This Row],[PID]], products[PID], 0))</f>
        <v>10.51</v>
      </c>
      <c r="P298" s="4">
        <f>shipments9[[#This Row],[Boxes]]*shipments9[[#This Row],[Cost Per Box]]</f>
        <v>882.84</v>
      </c>
      <c r="Q298" s="4">
        <f>shipments9[[#This Row],[Amount]] -shipments9[[#This Row],[total cost]]</f>
        <v>-133.59000000000003</v>
      </c>
      <c r="R298" s="4" t="str">
        <f>IF(shipments9[[#This Row],[Gross Profit]]&lt;0,"Loss","Profit")</f>
        <v>Loss</v>
      </c>
      <c r="S298" s="9">
        <f>shipments9[[#This Row],[Gross Profit]]/shipments9[[#This Row],[Amount]]</f>
        <v>-0.17829829829829835</v>
      </c>
      <c r="T298" s="11">
        <f>shipments9[[#This Row],[Amount]]/shipments9[[#This Row],[Boxes]]</f>
        <v>8.9196428571428577</v>
      </c>
    </row>
    <row r="299" spans="1:20" x14ac:dyDescent="0.25">
      <c r="A299" t="s">
        <v>501</v>
      </c>
      <c r="B299" t="s">
        <v>61</v>
      </c>
      <c r="C299" t="s">
        <v>147</v>
      </c>
      <c r="D299" t="s">
        <v>31</v>
      </c>
      <c r="E299" s="1">
        <v>45257</v>
      </c>
      <c r="F299" s="1" t="str">
        <f>TEXT(shipments9[[#This Row],[Shipdate]],"ddd")</f>
        <v>Mon</v>
      </c>
      <c r="G299" s="1" t="str">
        <f>IF(OR(shipments9[[#This Row],[Day Name]]="Sat",shipments9[[#This Row],[Day Name]]="Sun"),"Weekend","Weekday")</f>
        <v>Weekday</v>
      </c>
      <c r="H299">
        <v>3381.75</v>
      </c>
      <c r="I299">
        <v>376</v>
      </c>
      <c r="J299" t="s">
        <v>172</v>
      </c>
      <c r="K299" t="s">
        <v>8151</v>
      </c>
      <c r="L299" t="s">
        <v>8152</v>
      </c>
      <c r="M299">
        <v>11</v>
      </c>
      <c r="N299" t="s">
        <v>8165</v>
      </c>
      <c r="O299" s="4">
        <f>INDEX(products[Cost_per_box], MATCH(shipments9[[#This Row],[PID]], products[PID], 0))</f>
        <v>10.51</v>
      </c>
      <c r="P299" s="4">
        <f>shipments9[[#This Row],[Boxes]]*shipments9[[#This Row],[Cost Per Box]]</f>
        <v>3951.7599999999998</v>
      </c>
      <c r="Q299" s="4">
        <f>shipments9[[#This Row],[Amount]] -shipments9[[#This Row],[total cost]]</f>
        <v>-570.00999999999976</v>
      </c>
      <c r="R299" s="4" t="str">
        <f>IF(shipments9[[#This Row],[Gross Profit]]&lt;0,"Loss","Profit")</f>
        <v>Loss</v>
      </c>
      <c r="S299" s="9">
        <f>shipments9[[#This Row],[Gross Profit]]/shipments9[[#This Row],[Amount]]</f>
        <v>-0.16855474236711754</v>
      </c>
      <c r="T299" s="11">
        <f>shipments9[[#This Row],[Amount]]/shipments9[[#This Row],[Boxes]]</f>
        <v>8.994015957446809</v>
      </c>
    </row>
    <row r="300" spans="1:20" x14ac:dyDescent="0.25">
      <c r="A300" t="s">
        <v>502</v>
      </c>
      <c r="B300" t="s">
        <v>61</v>
      </c>
      <c r="C300" t="s">
        <v>147</v>
      </c>
      <c r="D300" t="s">
        <v>31</v>
      </c>
      <c r="E300" s="1">
        <v>45363</v>
      </c>
      <c r="F300" s="1" t="str">
        <f>TEXT(shipments9[[#This Row],[Shipdate]],"ddd")</f>
        <v>Tue</v>
      </c>
      <c r="G300" s="1" t="str">
        <f>IF(OR(shipments9[[#This Row],[Day Name]]="Sat",shipments9[[#This Row],[Day Name]]="Sun"),"Weekend","Weekday")</f>
        <v>Weekday</v>
      </c>
      <c r="H300">
        <v>249.75</v>
      </c>
      <c r="I300">
        <v>42</v>
      </c>
      <c r="J300" t="s">
        <v>172</v>
      </c>
      <c r="K300" t="s">
        <v>8155</v>
      </c>
      <c r="L300" t="s">
        <v>8156</v>
      </c>
      <c r="M300">
        <v>3</v>
      </c>
      <c r="N300" t="s">
        <v>8164</v>
      </c>
      <c r="O300" s="4">
        <f>INDEX(products[Cost_per_box], MATCH(shipments9[[#This Row],[PID]], products[PID], 0))</f>
        <v>10.51</v>
      </c>
      <c r="P300" s="4">
        <f>shipments9[[#This Row],[Boxes]]*shipments9[[#This Row],[Cost Per Box]]</f>
        <v>441.42</v>
      </c>
      <c r="Q300" s="4">
        <f>shipments9[[#This Row],[Amount]] -shipments9[[#This Row],[total cost]]</f>
        <v>-191.67000000000002</v>
      </c>
      <c r="R300" s="4" t="str">
        <f>IF(shipments9[[#This Row],[Gross Profit]]&lt;0,"Loss","Profit")</f>
        <v>Loss</v>
      </c>
      <c r="S300" s="9">
        <f>shipments9[[#This Row],[Gross Profit]]/shipments9[[#This Row],[Amount]]</f>
        <v>-0.76744744744744753</v>
      </c>
      <c r="T300" s="11">
        <f>shipments9[[#This Row],[Amount]]/shipments9[[#This Row],[Boxes]]</f>
        <v>5.9464285714285712</v>
      </c>
    </row>
    <row r="301" spans="1:20" x14ac:dyDescent="0.25">
      <c r="A301" t="s">
        <v>503</v>
      </c>
      <c r="B301" t="s">
        <v>61</v>
      </c>
      <c r="C301" t="s">
        <v>147</v>
      </c>
      <c r="D301" t="s">
        <v>31</v>
      </c>
      <c r="E301" s="1">
        <v>45184</v>
      </c>
      <c r="F301" s="1" t="str">
        <f>TEXT(shipments9[[#This Row],[Shipdate]],"ddd")</f>
        <v>Fri</v>
      </c>
      <c r="G301" s="1" t="str">
        <f>IF(OR(shipments9[[#This Row],[Day Name]]="Sat",shipments9[[#This Row],[Day Name]]="Sun"),"Weekend","Weekday")</f>
        <v>Weekday</v>
      </c>
      <c r="H301">
        <v>2918.25</v>
      </c>
      <c r="I301">
        <v>417</v>
      </c>
      <c r="J301" t="s">
        <v>172</v>
      </c>
      <c r="K301" t="s">
        <v>8151</v>
      </c>
      <c r="L301" t="s">
        <v>8160</v>
      </c>
      <c r="M301">
        <v>9</v>
      </c>
      <c r="N301" t="s">
        <v>8167</v>
      </c>
      <c r="O301" s="4">
        <f>INDEX(products[Cost_per_box], MATCH(shipments9[[#This Row],[PID]], products[PID], 0))</f>
        <v>10.51</v>
      </c>
      <c r="P301" s="4">
        <f>shipments9[[#This Row],[Boxes]]*shipments9[[#This Row],[Cost Per Box]]</f>
        <v>4382.67</v>
      </c>
      <c r="Q301" s="4">
        <f>shipments9[[#This Row],[Amount]] -shipments9[[#This Row],[total cost]]</f>
        <v>-1464.42</v>
      </c>
      <c r="R301" s="4" t="str">
        <f>IF(shipments9[[#This Row],[Gross Profit]]&lt;0,"Loss","Profit")</f>
        <v>Loss</v>
      </c>
      <c r="S301" s="9">
        <f>shipments9[[#This Row],[Gross Profit]]/shipments9[[#This Row],[Amount]]</f>
        <v>-0.50181444358776661</v>
      </c>
      <c r="T301" s="11">
        <f>shipments9[[#This Row],[Amount]]/shipments9[[#This Row],[Boxes]]</f>
        <v>6.9982014388489207</v>
      </c>
    </row>
    <row r="302" spans="1:20" x14ac:dyDescent="0.25">
      <c r="A302" t="s">
        <v>504</v>
      </c>
      <c r="B302" t="s">
        <v>61</v>
      </c>
      <c r="C302" t="s">
        <v>147</v>
      </c>
      <c r="D302" t="s">
        <v>31</v>
      </c>
      <c r="E302" s="1">
        <v>44971</v>
      </c>
      <c r="F302" s="1" t="str">
        <f>TEXT(shipments9[[#This Row],[Shipdate]],"ddd")</f>
        <v>Tue</v>
      </c>
      <c r="G302" s="1" t="str">
        <f>IF(OR(shipments9[[#This Row],[Day Name]]="Sat",shipments9[[#This Row],[Day Name]]="Sun"),"Weekend","Weekday")</f>
        <v>Weekday</v>
      </c>
      <c r="H302">
        <v>11261.25</v>
      </c>
      <c r="I302">
        <v>1609</v>
      </c>
      <c r="J302" t="s">
        <v>172</v>
      </c>
      <c r="K302" t="s">
        <v>8151</v>
      </c>
      <c r="L302" t="s">
        <v>8156</v>
      </c>
      <c r="M302">
        <v>2</v>
      </c>
      <c r="N302" t="s">
        <v>8157</v>
      </c>
      <c r="O302" s="4">
        <f>INDEX(products[Cost_per_box], MATCH(shipments9[[#This Row],[PID]], products[PID], 0))</f>
        <v>10.51</v>
      </c>
      <c r="P302" s="4">
        <f>shipments9[[#This Row],[Boxes]]*shipments9[[#This Row],[Cost Per Box]]</f>
        <v>16910.59</v>
      </c>
      <c r="Q302" s="4">
        <f>shipments9[[#This Row],[Amount]] -shipments9[[#This Row],[total cost]]</f>
        <v>-5649.34</v>
      </c>
      <c r="R302" s="4" t="str">
        <f>IF(shipments9[[#This Row],[Gross Profit]]&lt;0,"Loss","Profit")</f>
        <v>Loss</v>
      </c>
      <c r="S302" s="9">
        <f>shipments9[[#This Row],[Gross Profit]]/shipments9[[#This Row],[Amount]]</f>
        <v>-0.50166189366189362</v>
      </c>
      <c r="T302" s="11">
        <f>shipments9[[#This Row],[Amount]]/shipments9[[#This Row],[Boxes]]</f>
        <v>6.9989123679303917</v>
      </c>
    </row>
    <row r="303" spans="1:20" x14ac:dyDescent="0.25">
      <c r="A303" t="s">
        <v>505</v>
      </c>
      <c r="B303" t="s">
        <v>61</v>
      </c>
      <c r="C303" t="s">
        <v>147</v>
      </c>
      <c r="D303" t="s">
        <v>31</v>
      </c>
      <c r="E303" s="1">
        <v>45132</v>
      </c>
      <c r="F303" s="1" t="str">
        <f>TEXT(shipments9[[#This Row],[Shipdate]],"ddd")</f>
        <v>Tue</v>
      </c>
      <c r="G303" s="1" t="str">
        <f>IF(OR(shipments9[[#This Row],[Day Name]]="Sat",shipments9[[#This Row],[Day Name]]="Sun"),"Weekend","Weekday")</f>
        <v>Weekday</v>
      </c>
      <c r="H303">
        <v>8113.5</v>
      </c>
      <c r="I303">
        <v>1015</v>
      </c>
      <c r="J303" t="s">
        <v>172</v>
      </c>
      <c r="K303" t="s">
        <v>8151</v>
      </c>
      <c r="L303" t="s">
        <v>8160</v>
      </c>
      <c r="M303">
        <v>7</v>
      </c>
      <c r="N303" t="s">
        <v>8161</v>
      </c>
      <c r="O303" s="4">
        <f>INDEX(products[Cost_per_box], MATCH(shipments9[[#This Row],[PID]], products[PID], 0))</f>
        <v>10.51</v>
      </c>
      <c r="P303" s="4">
        <f>shipments9[[#This Row],[Boxes]]*shipments9[[#This Row],[Cost Per Box]]</f>
        <v>10667.65</v>
      </c>
      <c r="Q303" s="4">
        <f>shipments9[[#This Row],[Amount]] -shipments9[[#This Row],[total cost]]</f>
        <v>-2554.1499999999996</v>
      </c>
      <c r="R303" s="4" t="str">
        <f>IF(shipments9[[#This Row],[Gross Profit]]&lt;0,"Loss","Profit")</f>
        <v>Loss</v>
      </c>
      <c r="S303" s="9">
        <f>shipments9[[#This Row],[Gross Profit]]/shipments9[[#This Row],[Amount]]</f>
        <v>-0.31480248967769764</v>
      </c>
      <c r="T303" s="11">
        <f>shipments9[[#This Row],[Amount]]/shipments9[[#This Row],[Boxes]]</f>
        <v>7.9935960591133002</v>
      </c>
    </row>
    <row r="304" spans="1:20" x14ac:dyDescent="0.25">
      <c r="A304" t="s">
        <v>506</v>
      </c>
      <c r="B304" t="s">
        <v>61</v>
      </c>
      <c r="C304" t="s">
        <v>147</v>
      </c>
      <c r="D304" t="s">
        <v>31</v>
      </c>
      <c r="E304" s="1">
        <v>45293</v>
      </c>
      <c r="F304" s="1" t="str">
        <f>TEXT(shipments9[[#This Row],[Shipdate]],"ddd")</f>
        <v>Tue</v>
      </c>
      <c r="G304" s="1" t="str">
        <f>IF(OR(shipments9[[#This Row],[Day Name]]="Sat",shipments9[[#This Row],[Day Name]]="Sun"),"Weekend","Weekday")</f>
        <v>Weekday</v>
      </c>
      <c r="H304">
        <v>2855.25</v>
      </c>
      <c r="I304">
        <v>318</v>
      </c>
      <c r="J304" t="s">
        <v>172</v>
      </c>
      <c r="K304" t="s">
        <v>8155</v>
      </c>
      <c r="L304" t="s">
        <v>8156</v>
      </c>
      <c r="M304">
        <v>1</v>
      </c>
      <c r="N304" t="s">
        <v>8163</v>
      </c>
      <c r="O304" s="4">
        <f>INDEX(products[Cost_per_box], MATCH(shipments9[[#This Row],[PID]], products[PID], 0))</f>
        <v>10.51</v>
      </c>
      <c r="P304" s="4">
        <f>shipments9[[#This Row],[Boxes]]*shipments9[[#This Row],[Cost Per Box]]</f>
        <v>3342.18</v>
      </c>
      <c r="Q304" s="4">
        <f>shipments9[[#This Row],[Amount]] -shipments9[[#This Row],[total cost]]</f>
        <v>-486.92999999999984</v>
      </c>
      <c r="R304" s="4" t="str">
        <f>IF(shipments9[[#This Row],[Gross Profit]]&lt;0,"Loss","Profit")</f>
        <v>Loss</v>
      </c>
      <c r="S304" s="9">
        <f>shipments9[[#This Row],[Gross Profit]]/shipments9[[#This Row],[Amount]]</f>
        <v>-0.17053848174415545</v>
      </c>
      <c r="T304" s="11">
        <f>shipments9[[#This Row],[Amount]]/shipments9[[#This Row],[Boxes]]</f>
        <v>8.9787735849056602</v>
      </c>
    </row>
    <row r="305" spans="1:20" x14ac:dyDescent="0.25">
      <c r="A305" t="s">
        <v>507</v>
      </c>
      <c r="B305" t="s">
        <v>83</v>
      </c>
      <c r="C305" t="s">
        <v>147</v>
      </c>
      <c r="D305" t="s">
        <v>31</v>
      </c>
      <c r="E305" s="1">
        <v>45117</v>
      </c>
      <c r="F305" s="1" t="str">
        <f>TEXT(shipments9[[#This Row],[Shipdate]],"ddd")</f>
        <v>Mon</v>
      </c>
      <c r="G305" s="1" t="str">
        <f>IF(OR(shipments9[[#This Row],[Day Name]]="Sat",shipments9[[#This Row],[Day Name]]="Sun"),"Weekend","Weekday")</f>
        <v>Weekday</v>
      </c>
      <c r="H305">
        <v>2598.75</v>
      </c>
      <c r="I305">
        <v>372</v>
      </c>
      <c r="J305" t="s">
        <v>172</v>
      </c>
      <c r="K305" t="s">
        <v>8151</v>
      </c>
      <c r="L305" t="s">
        <v>8160</v>
      </c>
      <c r="M305">
        <v>7</v>
      </c>
      <c r="N305" t="s">
        <v>8161</v>
      </c>
      <c r="O305" s="4">
        <f>INDEX(products[Cost_per_box], MATCH(shipments9[[#This Row],[PID]], products[PID], 0))</f>
        <v>10.51</v>
      </c>
      <c r="P305" s="4">
        <f>shipments9[[#This Row],[Boxes]]*shipments9[[#This Row],[Cost Per Box]]</f>
        <v>3909.72</v>
      </c>
      <c r="Q305" s="4">
        <f>shipments9[[#This Row],[Amount]] -shipments9[[#This Row],[total cost]]</f>
        <v>-1310.9699999999998</v>
      </c>
      <c r="R305" s="4" t="str">
        <f>IF(shipments9[[#This Row],[Gross Profit]]&lt;0,"Loss","Profit")</f>
        <v>Loss</v>
      </c>
      <c r="S305" s="9">
        <f>shipments9[[#This Row],[Gross Profit]]/shipments9[[#This Row],[Amount]]</f>
        <v>-0.50446176046176039</v>
      </c>
      <c r="T305" s="11">
        <f>shipments9[[#This Row],[Amount]]/shipments9[[#This Row],[Boxes]]</f>
        <v>6.9858870967741939</v>
      </c>
    </row>
    <row r="306" spans="1:20" x14ac:dyDescent="0.25">
      <c r="A306" t="s">
        <v>508</v>
      </c>
      <c r="B306" t="s">
        <v>83</v>
      </c>
      <c r="C306" t="s">
        <v>147</v>
      </c>
      <c r="D306" t="s">
        <v>31</v>
      </c>
      <c r="E306" s="1">
        <v>44932</v>
      </c>
      <c r="F306" s="1" t="str">
        <f>TEXT(shipments9[[#This Row],[Shipdate]],"ddd")</f>
        <v>Fri</v>
      </c>
      <c r="G306" s="1" t="str">
        <f>IF(OR(shipments9[[#This Row],[Day Name]]="Sat",shipments9[[#This Row],[Day Name]]="Sun"),"Weekend","Weekday")</f>
        <v>Weekday</v>
      </c>
      <c r="H306">
        <v>9362.25</v>
      </c>
      <c r="I306">
        <v>1561</v>
      </c>
      <c r="J306" t="s">
        <v>172</v>
      </c>
      <c r="K306" t="s">
        <v>8151</v>
      </c>
      <c r="L306" t="s">
        <v>8156</v>
      </c>
      <c r="M306">
        <v>1</v>
      </c>
      <c r="N306" t="s">
        <v>8163</v>
      </c>
      <c r="O306" s="4">
        <f>INDEX(products[Cost_per_box], MATCH(shipments9[[#This Row],[PID]], products[PID], 0))</f>
        <v>10.51</v>
      </c>
      <c r="P306" s="4">
        <f>shipments9[[#This Row],[Boxes]]*shipments9[[#This Row],[Cost Per Box]]</f>
        <v>16406.11</v>
      </c>
      <c r="Q306" s="4">
        <f>shipments9[[#This Row],[Amount]] -shipments9[[#This Row],[total cost]]</f>
        <v>-7043.8600000000006</v>
      </c>
      <c r="R306" s="4" t="str">
        <f>IF(shipments9[[#This Row],[Gross Profit]]&lt;0,"Loss","Profit")</f>
        <v>Loss</v>
      </c>
      <c r="S306" s="9">
        <f>shipments9[[#This Row],[Gross Profit]]/shipments9[[#This Row],[Amount]]</f>
        <v>-0.75236828753771801</v>
      </c>
      <c r="T306" s="11">
        <f>shipments9[[#This Row],[Amount]]/shipments9[[#This Row],[Boxes]]</f>
        <v>5.9975976937860347</v>
      </c>
    </row>
    <row r="307" spans="1:20" x14ac:dyDescent="0.25">
      <c r="A307" t="s">
        <v>509</v>
      </c>
      <c r="B307" t="s">
        <v>83</v>
      </c>
      <c r="C307" t="s">
        <v>147</v>
      </c>
      <c r="D307" t="s">
        <v>31</v>
      </c>
      <c r="E307" s="1">
        <v>45203</v>
      </c>
      <c r="F307" s="1" t="str">
        <f>TEXT(shipments9[[#This Row],[Shipdate]],"ddd")</f>
        <v>Wed</v>
      </c>
      <c r="G307" s="1" t="str">
        <f>IF(OR(shipments9[[#This Row],[Day Name]]="Sat",shipments9[[#This Row],[Day Name]]="Sun"),"Weekend","Weekday")</f>
        <v>Weekday</v>
      </c>
      <c r="H307">
        <v>2718</v>
      </c>
      <c r="I307">
        <v>340</v>
      </c>
      <c r="J307" t="s">
        <v>172</v>
      </c>
      <c r="K307" t="s">
        <v>8151</v>
      </c>
      <c r="L307" t="s">
        <v>8152</v>
      </c>
      <c r="M307">
        <v>10</v>
      </c>
      <c r="N307" t="s">
        <v>8153</v>
      </c>
      <c r="O307" s="4">
        <f>INDEX(products[Cost_per_box], MATCH(shipments9[[#This Row],[PID]], products[PID], 0))</f>
        <v>10.51</v>
      </c>
      <c r="P307" s="4">
        <f>shipments9[[#This Row],[Boxes]]*shipments9[[#This Row],[Cost Per Box]]</f>
        <v>3573.4</v>
      </c>
      <c r="Q307" s="4">
        <f>shipments9[[#This Row],[Amount]] -shipments9[[#This Row],[total cost]]</f>
        <v>-855.40000000000009</v>
      </c>
      <c r="R307" s="4" t="str">
        <f>IF(shipments9[[#This Row],[Gross Profit]]&lt;0,"Loss","Profit")</f>
        <v>Loss</v>
      </c>
      <c r="S307" s="9">
        <f>shipments9[[#This Row],[Gross Profit]]/shipments9[[#This Row],[Amount]]</f>
        <v>-0.31471670345842534</v>
      </c>
      <c r="T307" s="11">
        <f>shipments9[[#This Row],[Amount]]/shipments9[[#This Row],[Boxes]]</f>
        <v>7.9941176470588236</v>
      </c>
    </row>
    <row r="308" spans="1:20" x14ac:dyDescent="0.25">
      <c r="A308" t="s">
        <v>510</v>
      </c>
      <c r="B308" t="s">
        <v>86</v>
      </c>
      <c r="C308" t="s">
        <v>147</v>
      </c>
      <c r="D308" t="s">
        <v>31</v>
      </c>
      <c r="E308" s="1">
        <v>45083</v>
      </c>
      <c r="F308" s="1" t="str">
        <f>TEXT(shipments9[[#This Row],[Shipdate]],"ddd")</f>
        <v>Tue</v>
      </c>
      <c r="G308" s="1" t="str">
        <f>IF(OR(shipments9[[#This Row],[Day Name]]="Sat",shipments9[[#This Row],[Day Name]]="Sun"),"Weekend","Weekday")</f>
        <v>Weekday</v>
      </c>
      <c r="H308">
        <v>2144.25</v>
      </c>
      <c r="I308">
        <v>307</v>
      </c>
      <c r="J308" t="s">
        <v>172</v>
      </c>
      <c r="K308" t="s">
        <v>8151</v>
      </c>
      <c r="L308" t="s">
        <v>8154</v>
      </c>
      <c r="M308">
        <v>6</v>
      </c>
      <c r="N308" t="s">
        <v>8159</v>
      </c>
      <c r="O308" s="4">
        <f>INDEX(products[Cost_per_box], MATCH(shipments9[[#This Row],[PID]], products[PID], 0))</f>
        <v>10.51</v>
      </c>
      <c r="P308" s="4">
        <f>shipments9[[#This Row],[Boxes]]*shipments9[[#This Row],[Cost Per Box]]</f>
        <v>3226.5699999999997</v>
      </c>
      <c r="Q308" s="4">
        <f>shipments9[[#This Row],[Amount]] -shipments9[[#This Row],[total cost]]</f>
        <v>-1082.3199999999997</v>
      </c>
      <c r="R308" s="4" t="str">
        <f>IF(shipments9[[#This Row],[Gross Profit]]&lt;0,"Loss","Profit")</f>
        <v>Loss</v>
      </c>
      <c r="S308" s="9">
        <f>shipments9[[#This Row],[Gross Profit]]/shipments9[[#This Row],[Amount]]</f>
        <v>-0.50475457619214159</v>
      </c>
      <c r="T308" s="11">
        <f>shipments9[[#This Row],[Amount]]/shipments9[[#This Row],[Boxes]]</f>
        <v>6.984527687296417</v>
      </c>
    </row>
    <row r="309" spans="1:20" x14ac:dyDescent="0.25">
      <c r="A309" t="s">
        <v>511</v>
      </c>
      <c r="B309" t="s">
        <v>86</v>
      </c>
      <c r="C309" t="s">
        <v>147</v>
      </c>
      <c r="D309" t="s">
        <v>31</v>
      </c>
      <c r="E309" s="1">
        <v>45222</v>
      </c>
      <c r="F309" s="1" t="str">
        <f>TEXT(shipments9[[#This Row],[Shipdate]],"ddd")</f>
        <v>Mon</v>
      </c>
      <c r="G309" s="1" t="str">
        <f>IF(OR(shipments9[[#This Row],[Day Name]]="Sat",shipments9[[#This Row],[Day Name]]="Sun"),"Weekend","Weekday")</f>
        <v>Weekday</v>
      </c>
      <c r="H309">
        <v>10498.5</v>
      </c>
      <c r="I309">
        <v>1750</v>
      </c>
      <c r="J309" t="s">
        <v>172</v>
      </c>
      <c r="K309" t="s">
        <v>8151</v>
      </c>
      <c r="L309" t="s">
        <v>8152</v>
      </c>
      <c r="M309">
        <v>10</v>
      </c>
      <c r="N309" t="s">
        <v>8153</v>
      </c>
      <c r="O309" s="4">
        <f>INDEX(products[Cost_per_box], MATCH(shipments9[[#This Row],[PID]], products[PID], 0))</f>
        <v>10.51</v>
      </c>
      <c r="P309" s="4">
        <f>shipments9[[#This Row],[Boxes]]*shipments9[[#This Row],[Cost Per Box]]</f>
        <v>18392.5</v>
      </c>
      <c r="Q309" s="4">
        <f>shipments9[[#This Row],[Amount]] -shipments9[[#This Row],[total cost]]</f>
        <v>-7894</v>
      </c>
      <c r="R309" s="4" t="str">
        <f>IF(shipments9[[#This Row],[Gross Profit]]&lt;0,"Loss","Profit")</f>
        <v>Loss</v>
      </c>
      <c r="S309" s="9">
        <f>shipments9[[#This Row],[Gross Profit]]/shipments9[[#This Row],[Amount]]</f>
        <v>-0.75191694051531166</v>
      </c>
      <c r="T309" s="11">
        <f>shipments9[[#This Row],[Amount]]/shipments9[[#This Row],[Boxes]]</f>
        <v>5.9991428571428571</v>
      </c>
    </row>
    <row r="310" spans="1:20" x14ac:dyDescent="0.25">
      <c r="A310" t="s">
        <v>512</v>
      </c>
      <c r="B310" t="s">
        <v>86</v>
      </c>
      <c r="C310" t="s">
        <v>147</v>
      </c>
      <c r="D310" t="s">
        <v>31</v>
      </c>
      <c r="E310" s="1">
        <v>44994</v>
      </c>
      <c r="F310" s="1" t="str">
        <f>TEXT(shipments9[[#This Row],[Shipdate]],"ddd")</f>
        <v>Thu</v>
      </c>
      <c r="G310" s="1" t="str">
        <f>IF(OR(shipments9[[#This Row],[Day Name]]="Sat",shipments9[[#This Row],[Day Name]]="Sun"),"Weekend","Weekday")</f>
        <v>Weekday</v>
      </c>
      <c r="H310">
        <v>8336.25</v>
      </c>
      <c r="I310">
        <v>1043</v>
      </c>
      <c r="J310" t="s">
        <v>172</v>
      </c>
      <c r="K310" t="s">
        <v>8151</v>
      </c>
      <c r="L310" t="s">
        <v>8156</v>
      </c>
      <c r="M310">
        <v>3</v>
      </c>
      <c r="N310" t="s">
        <v>8164</v>
      </c>
      <c r="O310" s="4">
        <f>INDEX(products[Cost_per_box], MATCH(shipments9[[#This Row],[PID]], products[PID], 0))</f>
        <v>10.51</v>
      </c>
      <c r="P310" s="4">
        <f>shipments9[[#This Row],[Boxes]]*shipments9[[#This Row],[Cost Per Box]]</f>
        <v>10961.93</v>
      </c>
      <c r="Q310" s="4">
        <f>shipments9[[#This Row],[Amount]] -shipments9[[#This Row],[total cost]]</f>
        <v>-2625.6800000000003</v>
      </c>
      <c r="R310" s="4" t="str">
        <f>IF(shipments9[[#This Row],[Gross Profit]]&lt;0,"Loss","Profit")</f>
        <v>Loss</v>
      </c>
      <c r="S310" s="9">
        <f>shipments9[[#This Row],[Gross Profit]]/shipments9[[#This Row],[Amount]]</f>
        <v>-0.31497136002399162</v>
      </c>
      <c r="T310" s="11">
        <f>shipments9[[#This Row],[Amount]]/shipments9[[#This Row],[Boxes]]</f>
        <v>7.992569511025887</v>
      </c>
    </row>
    <row r="311" spans="1:20" x14ac:dyDescent="0.25">
      <c r="A311" t="s">
        <v>513</v>
      </c>
      <c r="B311" t="s">
        <v>89</v>
      </c>
      <c r="C311" t="s">
        <v>147</v>
      </c>
      <c r="D311" t="s">
        <v>31</v>
      </c>
      <c r="E311" s="1">
        <v>45407</v>
      </c>
      <c r="F311" s="1" t="str">
        <f>TEXT(shipments9[[#This Row],[Shipdate]],"ddd")</f>
        <v>Thu</v>
      </c>
      <c r="G311" s="1" t="str">
        <f>IF(OR(shipments9[[#This Row],[Day Name]]="Sat",shipments9[[#This Row],[Day Name]]="Sun"),"Weekend","Weekday")</f>
        <v>Weekday</v>
      </c>
      <c r="H311">
        <v>9078.75</v>
      </c>
      <c r="I311">
        <v>908</v>
      </c>
      <c r="J311" t="s">
        <v>172</v>
      </c>
      <c r="K311" t="s">
        <v>8155</v>
      </c>
      <c r="L311" t="s">
        <v>8154</v>
      </c>
      <c r="M311">
        <v>4</v>
      </c>
      <c r="N311" t="s">
        <v>8158</v>
      </c>
      <c r="O311" s="4">
        <f>INDEX(products[Cost_per_box], MATCH(shipments9[[#This Row],[PID]], products[PID], 0))</f>
        <v>10.51</v>
      </c>
      <c r="P311" s="4">
        <f>shipments9[[#This Row],[Boxes]]*shipments9[[#This Row],[Cost Per Box]]</f>
        <v>9543.08</v>
      </c>
      <c r="Q311" s="4">
        <f>shipments9[[#This Row],[Amount]] -shipments9[[#This Row],[total cost]]</f>
        <v>-464.32999999999993</v>
      </c>
      <c r="R311" s="4" t="str">
        <f>IF(shipments9[[#This Row],[Gross Profit]]&lt;0,"Loss","Profit")</f>
        <v>Loss</v>
      </c>
      <c r="S311" s="9">
        <f>shipments9[[#This Row],[Gross Profit]]/shipments9[[#This Row],[Amount]]</f>
        <v>-5.1144706044334291E-2</v>
      </c>
      <c r="T311" s="11">
        <f>shipments9[[#This Row],[Amount]]/shipments9[[#This Row],[Boxes]]</f>
        <v>9.9986233480176203</v>
      </c>
    </row>
    <row r="312" spans="1:20" x14ac:dyDescent="0.25">
      <c r="A312" t="s">
        <v>514</v>
      </c>
      <c r="B312" t="s">
        <v>89</v>
      </c>
      <c r="C312" t="s">
        <v>147</v>
      </c>
      <c r="D312" t="s">
        <v>31</v>
      </c>
      <c r="E312" s="1">
        <v>45279</v>
      </c>
      <c r="F312" s="1" t="str">
        <f>TEXT(shipments9[[#This Row],[Shipdate]],"ddd")</f>
        <v>Tue</v>
      </c>
      <c r="G312" s="1" t="str">
        <f>IF(OR(shipments9[[#This Row],[Day Name]]="Sat",shipments9[[#This Row],[Day Name]]="Sun"),"Weekend","Weekday")</f>
        <v>Weekday</v>
      </c>
      <c r="H312">
        <v>4770</v>
      </c>
      <c r="I312">
        <v>530</v>
      </c>
      <c r="J312" t="s">
        <v>172</v>
      </c>
      <c r="K312" t="s">
        <v>8151</v>
      </c>
      <c r="L312" t="s">
        <v>8152</v>
      </c>
      <c r="M312">
        <v>12</v>
      </c>
      <c r="N312" t="s">
        <v>8166</v>
      </c>
      <c r="O312" s="4">
        <f>INDEX(products[Cost_per_box], MATCH(shipments9[[#This Row],[PID]], products[PID], 0))</f>
        <v>10.51</v>
      </c>
      <c r="P312" s="4">
        <f>shipments9[[#This Row],[Boxes]]*shipments9[[#This Row],[Cost Per Box]]</f>
        <v>5570.3</v>
      </c>
      <c r="Q312" s="4">
        <f>shipments9[[#This Row],[Amount]] -shipments9[[#This Row],[total cost]]</f>
        <v>-800.30000000000018</v>
      </c>
      <c r="R312" s="4" t="str">
        <f>IF(shipments9[[#This Row],[Gross Profit]]&lt;0,"Loss","Profit")</f>
        <v>Loss</v>
      </c>
      <c r="S312" s="9">
        <f>shipments9[[#This Row],[Gross Profit]]/shipments9[[#This Row],[Amount]]</f>
        <v>-0.1677777777777778</v>
      </c>
      <c r="T312" s="11">
        <f>shipments9[[#This Row],[Amount]]/shipments9[[#This Row],[Boxes]]</f>
        <v>9</v>
      </c>
    </row>
    <row r="313" spans="1:20" x14ac:dyDescent="0.25">
      <c r="A313" t="s">
        <v>515</v>
      </c>
      <c r="B313" t="s">
        <v>89</v>
      </c>
      <c r="C313" t="s">
        <v>147</v>
      </c>
      <c r="D313" t="s">
        <v>31</v>
      </c>
      <c r="E313" s="1">
        <v>45460</v>
      </c>
      <c r="F313" s="1" t="str">
        <f>TEXT(shipments9[[#This Row],[Shipdate]],"ddd")</f>
        <v>Mon</v>
      </c>
      <c r="G313" s="1" t="str">
        <f>IF(OR(shipments9[[#This Row],[Day Name]]="Sat",shipments9[[#This Row],[Day Name]]="Sun"),"Weekend","Weekday")</f>
        <v>Weekday</v>
      </c>
      <c r="H313">
        <v>1098</v>
      </c>
      <c r="I313">
        <v>183</v>
      </c>
      <c r="J313" t="s">
        <v>172</v>
      </c>
      <c r="K313" t="s">
        <v>8155</v>
      </c>
      <c r="L313" t="s">
        <v>8154</v>
      </c>
      <c r="M313">
        <v>6</v>
      </c>
      <c r="N313" t="s">
        <v>8159</v>
      </c>
      <c r="O313" s="4">
        <f>INDEX(products[Cost_per_box], MATCH(shipments9[[#This Row],[PID]], products[PID], 0))</f>
        <v>10.51</v>
      </c>
      <c r="P313" s="4">
        <f>shipments9[[#This Row],[Boxes]]*shipments9[[#This Row],[Cost Per Box]]</f>
        <v>1923.33</v>
      </c>
      <c r="Q313" s="4">
        <f>shipments9[[#This Row],[Amount]] -shipments9[[#This Row],[total cost]]</f>
        <v>-825.32999999999993</v>
      </c>
      <c r="R313" s="4" t="str">
        <f>IF(shipments9[[#This Row],[Gross Profit]]&lt;0,"Loss","Profit")</f>
        <v>Loss</v>
      </c>
      <c r="S313" s="9">
        <f>shipments9[[#This Row],[Gross Profit]]/shipments9[[#This Row],[Amount]]</f>
        <v>-0.75166666666666659</v>
      </c>
      <c r="T313" s="11">
        <f>shipments9[[#This Row],[Amount]]/shipments9[[#This Row],[Boxes]]</f>
        <v>6</v>
      </c>
    </row>
    <row r="314" spans="1:20" x14ac:dyDescent="0.25">
      <c r="A314" t="s">
        <v>516</v>
      </c>
      <c r="B314" t="s">
        <v>89</v>
      </c>
      <c r="C314" t="s">
        <v>147</v>
      </c>
      <c r="D314" t="s">
        <v>31</v>
      </c>
      <c r="E314" s="1">
        <v>45232</v>
      </c>
      <c r="F314" s="1" t="str">
        <f>TEXT(shipments9[[#This Row],[Shipdate]],"ddd")</f>
        <v>Thu</v>
      </c>
      <c r="G314" s="1" t="str">
        <f>IF(OR(shipments9[[#This Row],[Day Name]]="Sat",shipments9[[#This Row],[Day Name]]="Sun"),"Weekend","Weekday")</f>
        <v>Weekday</v>
      </c>
      <c r="H314">
        <v>4630.5</v>
      </c>
      <c r="I314">
        <v>515</v>
      </c>
      <c r="J314" t="s">
        <v>172</v>
      </c>
      <c r="K314" t="s">
        <v>8151</v>
      </c>
      <c r="L314" t="s">
        <v>8152</v>
      </c>
      <c r="M314">
        <v>11</v>
      </c>
      <c r="N314" t="s">
        <v>8165</v>
      </c>
      <c r="O314" s="4">
        <f>INDEX(products[Cost_per_box], MATCH(shipments9[[#This Row],[PID]], products[PID], 0))</f>
        <v>10.51</v>
      </c>
      <c r="P314" s="4">
        <f>shipments9[[#This Row],[Boxes]]*shipments9[[#This Row],[Cost Per Box]]</f>
        <v>5412.65</v>
      </c>
      <c r="Q314" s="4">
        <f>shipments9[[#This Row],[Amount]] -shipments9[[#This Row],[total cost]]</f>
        <v>-782.14999999999964</v>
      </c>
      <c r="R314" s="4" t="str">
        <f>IF(shipments9[[#This Row],[Gross Profit]]&lt;0,"Loss","Profit")</f>
        <v>Loss</v>
      </c>
      <c r="S314" s="9">
        <f>shipments9[[#This Row],[Gross Profit]]/shipments9[[#This Row],[Amount]]</f>
        <v>-0.16891264442284842</v>
      </c>
      <c r="T314" s="11">
        <f>shipments9[[#This Row],[Amount]]/shipments9[[#This Row],[Boxes]]</f>
        <v>8.9912621359223301</v>
      </c>
    </row>
    <row r="315" spans="1:20" x14ac:dyDescent="0.25">
      <c r="A315" t="s">
        <v>517</v>
      </c>
      <c r="B315" t="s">
        <v>89</v>
      </c>
      <c r="C315" t="s">
        <v>147</v>
      </c>
      <c r="D315" t="s">
        <v>31</v>
      </c>
      <c r="E315" s="1">
        <v>45252</v>
      </c>
      <c r="F315" s="1" t="str">
        <f>TEXT(shipments9[[#This Row],[Shipdate]],"ddd")</f>
        <v>Wed</v>
      </c>
      <c r="G315" s="1" t="str">
        <f>IF(OR(shipments9[[#This Row],[Day Name]]="Sat",shipments9[[#This Row],[Day Name]]="Sun"),"Weekend","Weekday")</f>
        <v>Weekday</v>
      </c>
      <c r="H315">
        <v>11983.5</v>
      </c>
      <c r="I315">
        <v>1712</v>
      </c>
      <c r="J315" t="s">
        <v>172</v>
      </c>
      <c r="K315" t="s">
        <v>8151</v>
      </c>
      <c r="L315" t="s">
        <v>8152</v>
      </c>
      <c r="M315">
        <v>11</v>
      </c>
      <c r="N315" t="s">
        <v>8165</v>
      </c>
      <c r="O315" s="4">
        <f>INDEX(products[Cost_per_box], MATCH(shipments9[[#This Row],[PID]], products[PID], 0))</f>
        <v>10.51</v>
      </c>
      <c r="P315" s="4">
        <f>shipments9[[#This Row],[Boxes]]*shipments9[[#This Row],[Cost Per Box]]</f>
        <v>17993.12</v>
      </c>
      <c r="Q315" s="4">
        <f>shipments9[[#This Row],[Amount]] -shipments9[[#This Row],[total cost]]</f>
        <v>-6009.619999999999</v>
      </c>
      <c r="R315" s="4" t="str">
        <f>IF(shipments9[[#This Row],[Gross Profit]]&lt;0,"Loss","Profit")</f>
        <v>Loss</v>
      </c>
      <c r="S315" s="9">
        <f>shipments9[[#This Row],[Gross Profit]]/shipments9[[#This Row],[Amount]]</f>
        <v>-0.50149121709016553</v>
      </c>
      <c r="T315" s="11">
        <f>shipments9[[#This Row],[Amount]]/shipments9[[#This Row],[Boxes]]</f>
        <v>6.9997079439252339</v>
      </c>
    </row>
    <row r="316" spans="1:20" x14ac:dyDescent="0.25">
      <c r="A316" t="s">
        <v>518</v>
      </c>
      <c r="B316" t="s">
        <v>89</v>
      </c>
      <c r="C316" t="s">
        <v>147</v>
      </c>
      <c r="D316" t="s">
        <v>31</v>
      </c>
      <c r="E316" s="1">
        <v>44974</v>
      </c>
      <c r="F316" s="1" t="str">
        <f>TEXT(shipments9[[#This Row],[Shipdate]],"ddd")</f>
        <v>Fri</v>
      </c>
      <c r="G316" s="1" t="str">
        <f>IF(OR(shipments9[[#This Row],[Day Name]]="Sat",shipments9[[#This Row],[Day Name]]="Sun"),"Weekend","Weekday")</f>
        <v>Weekday</v>
      </c>
      <c r="H316">
        <v>1559.25</v>
      </c>
      <c r="I316">
        <v>223</v>
      </c>
      <c r="J316" t="s">
        <v>172</v>
      </c>
      <c r="K316" t="s">
        <v>8151</v>
      </c>
      <c r="L316" t="s">
        <v>8156</v>
      </c>
      <c r="M316">
        <v>2</v>
      </c>
      <c r="N316" t="s">
        <v>8157</v>
      </c>
      <c r="O316" s="4">
        <f>INDEX(products[Cost_per_box], MATCH(shipments9[[#This Row],[PID]], products[PID], 0))</f>
        <v>10.51</v>
      </c>
      <c r="P316" s="4">
        <f>shipments9[[#This Row],[Boxes]]*shipments9[[#This Row],[Cost Per Box]]</f>
        <v>2343.73</v>
      </c>
      <c r="Q316" s="4">
        <f>shipments9[[#This Row],[Amount]] -shipments9[[#This Row],[total cost]]</f>
        <v>-784.48</v>
      </c>
      <c r="R316" s="4" t="str">
        <f>IF(shipments9[[#This Row],[Gross Profit]]&lt;0,"Loss","Profit")</f>
        <v>Loss</v>
      </c>
      <c r="S316" s="9">
        <f>shipments9[[#This Row],[Gross Profit]]/shipments9[[#This Row],[Amount]]</f>
        <v>-0.50311367644700977</v>
      </c>
      <c r="T316" s="11">
        <f>shipments9[[#This Row],[Amount]]/shipments9[[#This Row],[Boxes]]</f>
        <v>6.9921524663677133</v>
      </c>
    </row>
    <row r="317" spans="1:20" x14ac:dyDescent="0.25">
      <c r="A317" t="s">
        <v>519</v>
      </c>
      <c r="B317" t="s">
        <v>89</v>
      </c>
      <c r="C317" t="s">
        <v>147</v>
      </c>
      <c r="D317" t="s">
        <v>31</v>
      </c>
      <c r="E317" s="1">
        <v>45436</v>
      </c>
      <c r="F317" s="1" t="str">
        <f>TEXT(shipments9[[#This Row],[Shipdate]],"ddd")</f>
        <v>Fri</v>
      </c>
      <c r="G317" s="1" t="str">
        <f>IF(OR(shipments9[[#This Row],[Day Name]]="Sat",shipments9[[#This Row],[Day Name]]="Sun"),"Weekend","Weekday")</f>
        <v>Weekday</v>
      </c>
      <c r="H317">
        <v>2756.25</v>
      </c>
      <c r="I317">
        <v>307</v>
      </c>
      <c r="J317" t="s">
        <v>172</v>
      </c>
      <c r="K317" t="s">
        <v>8155</v>
      </c>
      <c r="L317" t="s">
        <v>8154</v>
      </c>
      <c r="M317">
        <v>5</v>
      </c>
      <c r="N317" t="s">
        <v>201</v>
      </c>
      <c r="O317" s="4">
        <f>INDEX(products[Cost_per_box], MATCH(shipments9[[#This Row],[PID]], products[PID], 0))</f>
        <v>10.51</v>
      </c>
      <c r="P317" s="4">
        <f>shipments9[[#This Row],[Boxes]]*shipments9[[#This Row],[Cost Per Box]]</f>
        <v>3226.5699999999997</v>
      </c>
      <c r="Q317" s="4">
        <f>shipments9[[#This Row],[Amount]] -shipments9[[#This Row],[total cost]]</f>
        <v>-470.31999999999971</v>
      </c>
      <c r="R317" s="4" t="str">
        <f>IF(shipments9[[#This Row],[Gross Profit]]&lt;0,"Loss","Profit")</f>
        <v>Loss</v>
      </c>
      <c r="S317" s="9">
        <f>shipments9[[#This Row],[Gross Profit]]/shipments9[[#This Row],[Amount]]</f>
        <v>-0.17063764172335591</v>
      </c>
      <c r="T317" s="11">
        <f>shipments9[[#This Row],[Amount]]/shipments9[[#This Row],[Boxes]]</f>
        <v>8.9780130293159601</v>
      </c>
    </row>
    <row r="318" spans="1:20" x14ac:dyDescent="0.25">
      <c r="A318" t="s">
        <v>520</v>
      </c>
      <c r="B318" t="s">
        <v>92</v>
      </c>
      <c r="C318" t="s">
        <v>147</v>
      </c>
      <c r="D318" t="s">
        <v>31</v>
      </c>
      <c r="E318" s="1">
        <v>45324</v>
      </c>
      <c r="F318" s="1" t="str">
        <f>TEXT(shipments9[[#This Row],[Shipdate]],"ddd")</f>
        <v>Fri</v>
      </c>
      <c r="G318" s="1" t="str">
        <f>IF(OR(shipments9[[#This Row],[Day Name]]="Sat",shipments9[[#This Row],[Day Name]]="Sun"),"Weekend","Weekday")</f>
        <v>Weekday</v>
      </c>
      <c r="H318">
        <v>3696.75</v>
      </c>
      <c r="I318">
        <v>463</v>
      </c>
      <c r="J318" t="s">
        <v>172</v>
      </c>
      <c r="K318" t="s">
        <v>8155</v>
      </c>
      <c r="L318" t="s">
        <v>8156</v>
      </c>
      <c r="M318">
        <v>2</v>
      </c>
      <c r="N318" t="s">
        <v>8157</v>
      </c>
      <c r="O318" s="4">
        <f>INDEX(products[Cost_per_box], MATCH(shipments9[[#This Row],[PID]], products[PID], 0))</f>
        <v>10.51</v>
      </c>
      <c r="P318" s="4">
        <f>shipments9[[#This Row],[Boxes]]*shipments9[[#This Row],[Cost Per Box]]</f>
        <v>4866.13</v>
      </c>
      <c r="Q318" s="4">
        <f>shipments9[[#This Row],[Amount]] -shipments9[[#This Row],[total cost]]</f>
        <v>-1169.3800000000001</v>
      </c>
      <c r="R318" s="4" t="str">
        <f>IF(shipments9[[#This Row],[Gross Profit]]&lt;0,"Loss","Profit")</f>
        <v>Loss</v>
      </c>
      <c r="S318" s="9">
        <f>shipments9[[#This Row],[Gross Profit]]/shipments9[[#This Row],[Amount]]</f>
        <v>-0.31632650300940018</v>
      </c>
      <c r="T318" s="11">
        <f>shipments9[[#This Row],[Amount]]/shipments9[[#This Row],[Boxes]]</f>
        <v>7.9843412526997843</v>
      </c>
    </row>
    <row r="319" spans="1:20" x14ac:dyDescent="0.25">
      <c r="A319" t="s">
        <v>521</v>
      </c>
      <c r="B319" t="s">
        <v>92</v>
      </c>
      <c r="C319" t="s">
        <v>147</v>
      </c>
      <c r="D319" t="s">
        <v>31</v>
      </c>
      <c r="E319" s="1">
        <v>45302</v>
      </c>
      <c r="F319" s="1" t="str">
        <f>TEXT(shipments9[[#This Row],[Shipdate]],"ddd")</f>
        <v>Thu</v>
      </c>
      <c r="G319" s="1" t="str">
        <f>IF(OR(shipments9[[#This Row],[Day Name]]="Sat",shipments9[[#This Row],[Day Name]]="Sun"),"Weekend","Weekday")</f>
        <v>Weekday</v>
      </c>
      <c r="H319">
        <v>8469</v>
      </c>
      <c r="I319">
        <v>941</v>
      </c>
      <c r="J319" t="s">
        <v>172</v>
      </c>
      <c r="K319" t="s">
        <v>8155</v>
      </c>
      <c r="L319" t="s">
        <v>8156</v>
      </c>
      <c r="M319">
        <v>1</v>
      </c>
      <c r="N319" t="s">
        <v>8163</v>
      </c>
      <c r="O319" s="4">
        <f>INDEX(products[Cost_per_box], MATCH(shipments9[[#This Row],[PID]], products[PID], 0))</f>
        <v>10.51</v>
      </c>
      <c r="P319" s="4">
        <f>shipments9[[#This Row],[Boxes]]*shipments9[[#This Row],[Cost Per Box]]</f>
        <v>9889.91</v>
      </c>
      <c r="Q319" s="4">
        <f>shipments9[[#This Row],[Amount]] -shipments9[[#This Row],[total cost]]</f>
        <v>-1420.9099999999999</v>
      </c>
      <c r="R319" s="4" t="str">
        <f>IF(shipments9[[#This Row],[Gross Profit]]&lt;0,"Loss","Profit")</f>
        <v>Loss</v>
      </c>
      <c r="S319" s="9">
        <f>shipments9[[#This Row],[Gross Profit]]/shipments9[[#This Row],[Amount]]</f>
        <v>-0.16777777777777775</v>
      </c>
      <c r="T319" s="11">
        <f>shipments9[[#This Row],[Amount]]/shipments9[[#This Row],[Boxes]]</f>
        <v>9</v>
      </c>
    </row>
    <row r="320" spans="1:20" x14ac:dyDescent="0.25">
      <c r="A320" t="s">
        <v>522</v>
      </c>
      <c r="B320" t="s">
        <v>92</v>
      </c>
      <c r="C320" t="s">
        <v>147</v>
      </c>
      <c r="D320" t="s">
        <v>31</v>
      </c>
      <c r="E320" s="1">
        <v>45062</v>
      </c>
      <c r="F320" s="1" t="str">
        <f>TEXT(shipments9[[#This Row],[Shipdate]],"ddd")</f>
        <v>Tue</v>
      </c>
      <c r="G320" s="1" t="str">
        <f>IF(OR(shipments9[[#This Row],[Day Name]]="Sat",shipments9[[#This Row],[Day Name]]="Sun"),"Weekend","Weekday")</f>
        <v>Weekday</v>
      </c>
      <c r="H320">
        <v>263.25</v>
      </c>
      <c r="I320">
        <v>44</v>
      </c>
      <c r="J320" t="s">
        <v>172</v>
      </c>
      <c r="K320" t="s">
        <v>8151</v>
      </c>
      <c r="L320" t="s">
        <v>8154</v>
      </c>
      <c r="M320">
        <v>5</v>
      </c>
      <c r="N320" t="s">
        <v>201</v>
      </c>
      <c r="O320" s="4">
        <f>INDEX(products[Cost_per_box], MATCH(shipments9[[#This Row],[PID]], products[PID], 0))</f>
        <v>10.51</v>
      </c>
      <c r="P320" s="4">
        <f>shipments9[[#This Row],[Boxes]]*shipments9[[#This Row],[Cost Per Box]]</f>
        <v>462.44</v>
      </c>
      <c r="Q320" s="4">
        <f>shipments9[[#This Row],[Amount]] -shipments9[[#This Row],[total cost]]</f>
        <v>-199.19</v>
      </c>
      <c r="R320" s="4" t="str">
        <f>IF(shipments9[[#This Row],[Gross Profit]]&lt;0,"Loss","Profit")</f>
        <v>Loss</v>
      </c>
      <c r="S320" s="9">
        <f>shipments9[[#This Row],[Gross Profit]]/shipments9[[#This Row],[Amount]]</f>
        <v>-0.75665716999050336</v>
      </c>
      <c r="T320" s="11">
        <f>shipments9[[#This Row],[Amount]]/shipments9[[#This Row],[Boxes]]</f>
        <v>5.9829545454545459</v>
      </c>
    </row>
    <row r="321" spans="1:20" x14ac:dyDescent="0.25">
      <c r="A321" t="s">
        <v>523</v>
      </c>
      <c r="B321" t="s">
        <v>92</v>
      </c>
      <c r="C321" t="s">
        <v>147</v>
      </c>
      <c r="D321" t="s">
        <v>31</v>
      </c>
      <c r="E321" s="1">
        <v>45313</v>
      </c>
      <c r="F321" s="1" t="str">
        <f>TEXT(shipments9[[#This Row],[Shipdate]],"ddd")</f>
        <v>Mon</v>
      </c>
      <c r="G321" s="1" t="str">
        <f>IF(OR(shipments9[[#This Row],[Day Name]]="Sat",shipments9[[#This Row],[Day Name]]="Sun"),"Weekend","Weekday")</f>
        <v>Weekday</v>
      </c>
      <c r="H321">
        <v>2207.25</v>
      </c>
      <c r="I321">
        <v>276</v>
      </c>
      <c r="J321" t="s">
        <v>172</v>
      </c>
      <c r="K321" t="s">
        <v>8155</v>
      </c>
      <c r="L321" t="s">
        <v>8156</v>
      </c>
      <c r="M321">
        <v>1</v>
      </c>
      <c r="N321" t="s">
        <v>8163</v>
      </c>
      <c r="O321" s="4">
        <f>INDEX(products[Cost_per_box], MATCH(shipments9[[#This Row],[PID]], products[PID], 0))</f>
        <v>10.51</v>
      </c>
      <c r="P321" s="4">
        <f>shipments9[[#This Row],[Boxes]]*shipments9[[#This Row],[Cost Per Box]]</f>
        <v>2900.7599999999998</v>
      </c>
      <c r="Q321" s="4">
        <f>shipments9[[#This Row],[Amount]] -shipments9[[#This Row],[total cost]]</f>
        <v>-693.50999999999976</v>
      </c>
      <c r="R321" s="4" t="str">
        <f>IF(shipments9[[#This Row],[Gross Profit]]&lt;0,"Loss","Profit")</f>
        <v>Loss</v>
      </c>
      <c r="S321" s="9">
        <f>shipments9[[#This Row],[Gross Profit]]/shipments9[[#This Row],[Amount]]</f>
        <v>-0.31419639823309536</v>
      </c>
      <c r="T321" s="11">
        <f>shipments9[[#This Row],[Amount]]/shipments9[[#This Row],[Boxes]]</f>
        <v>7.9972826086956523</v>
      </c>
    </row>
    <row r="322" spans="1:20" x14ac:dyDescent="0.25">
      <c r="A322" t="s">
        <v>524</v>
      </c>
      <c r="B322" t="s">
        <v>92</v>
      </c>
      <c r="C322" t="s">
        <v>147</v>
      </c>
      <c r="D322" t="s">
        <v>31</v>
      </c>
      <c r="E322" s="1">
        <v>45281</v>
      </c>
      <c r="F322" s="1" t="str">
        <f>TEXT(shipments9[[#This Row],[Shipdate]],"ddd")</f>
        <v>Thu</v>
      </c>
      <c r="G322" s="1" t="str">
        <f>IF(OR(shipments9[[#This Row],[Day Name]]="Sat",shipments9[[#This Row],[Day Name]]="Sun"),"Weekend","Weekday")</f>
        <v>Weekday</v>
      </c>
      <c r="H322">
        <v>164.25</v>
      </c>
      <c r="I322">
        <v>17</v>
      </c>
      <c r="J322" t="s">
        <v>172</v>
      </c>
      <c r="K322" t="s">
        <v>8151</v>
      </c>
      <c r="L322" t="s">
        <v>8152</v>
      </c>
      <c r="M322">
        <v>12</v>
      </c>
      <c r="N322" t="s">
        <v>8166</v>
      </c>
      <c r="O322" s="4">
        <f>INDEX(products[Cost_per_box], MATCH(shipments9[[#This Row],[PID]], products[PID], 0))</f>
        <v>10.51</v>
      </c>
      <c r="P322" s="4">
        <f>shipments9[[#This Row],[Boxes]]*shipments9[[#This Row],[Cost Per Box]]</f>
        <v>178.67</v>
      </c>
      <c r="Q322" s="4">
        <f>shipments9[[#This Row],[Amount]] -shipments9[[#This Row],[total cost]]</f>
        <v>-14.419999999999987</v>
      </c>
      <c r="R322" s="4" t="str">
        <f>IF(shipments9[[#This Row],[Gross Profit]]&lt;0,"Loss","Profit")</f>
        <v>Loss</v>
      </c>
      <c r="S322" s="9">
        <f>shipments9[[#This Row],[Gross Profit]]/shipments9[[#This Row],[Amount]]</f>
        <v>-8.7792998477929915E-2</v>
      </c>
      <c r="T322" s="11">
        <f>shipments9[[#This Row],[Amount]]/shipments9[[#This Row],[Boxes]]</f>
        <v>9.6617647058823533</v>
      </c>
    </row>
    <row r="323" spans="1:20" x14ac:dyDescent="0.25">
      <c r="A323" t="s">
        <v>525</v>
      </c>
      <c r="B323" t="s">
        <v>92</v>
      </c>
      <c r="C323" t="s">
        <v>147</v>
      </c>
      <c r="D323" t="s">
        <v>31</v>
      </c>
      <c r="E323" s="1">
        <v>45015</v>
      </c>
      <c r="F323" s="1" t="str">
        <f>TEXT(shipments9[[#This Row],[Shipdate]],"ddd")</f>
        <v>Thu</v>
      </c>
      <c r="G323" s="1" t="str">
        <f>IF(OR(shipments9[[#This Row],[Day Name]]="Sat",shipments9[[#This Row],[Day Name]]="Sun"),"Weekend","Weekday")</f>
        <v>Weekday</v>
      </c>
      <c r="H323">
        <v>10388.25</v>
      </c>
      <c r="I323">
        <v>1155</v>
      </c>
      <c r="J323" t="s">
        <v>172</v>
      </c>
      <c r="K323" t="s">
        <v>8151</v>
      </c>
      <c r="L323" t="s">
        <v>8156</v>
      </c>
      <c r="M323">
        <v>3</v>
      </c>
      <c r="N323" t="s">
        <v>8164</v>
      </c>
      <c r="O323" s="4">
        <f>INDEX(products[Cost_per_box], MATCH(shipments9[[#This Row],[PID]], products[PID], 0))</f>
        <v>10.51</v>
      </c>
      <c r="P323" s="4">
        <f>shipments9[[#This Row],[Boxes]]*shipments9[[#This Row],[Cost Per Box]]</f>
        <v>12139.05</v>
      </c>
      <c r="Q323" s="4">
        <f>shipments9[[#This Row],[Amount]] -shipments9[[#This Row],[total cost]]</f>
        <v>-1750.7999999999993</v>
      </c>
      <c r="R323" s="4" t="str">
        <f>IF(shipments9[[#This Row],[Gross Profit]]&lt;0,"Loss","Profit")</f>
        <v>Loss</v>
      </c>
      <c r="S323" s="9">
        <f>shipments9[[#This Row],[Gross Profit]]/shipments9[[#This Row],[Amount]]</f>
        <v>-0.16853656775684059</v>
      </c>
      <c r="T323" s="11">
        <f>shipments9[[#This Row],[Amount]]/shipments9[[#This Row],[Boxes]]</f>
        <v>8.9941558441558449</v>
      </c>
    </row>
    <row r="324" spans="1:20" x14ac:dyDescent="0.25">
      <c r="A324" t="s">
        <v>526</v>
      </c>
      <c r="B324" t="s">
        <v>92</v>
      </c>
      <c r="C324" t="s">
        <v>147</v>
      </c>
      <c r="D324" t="s">
        <v>31</v>
      </c>
      <c r="E324" s="1">
        <v>45216</v>
      </c>
      <c r="F324" s="1" t="str">
        <f>TEXT(shipments9[[#This Row],[Shipdate]],"ddd")</f>
        <v>Tue</v>
      </c>
      <c r="G324" s="1" t="str">
        <f>IF(OR(shipments9[[#This Row],[Day Name]]="Sat",shipments9[[#This Row],[Day Name]]="Sun"),"Weekend","Weekday")</f>
        <v>Weekday</v>
      </c>
      <c r="H324">
        <v>1998</v>
      </c>
      <c r="I324">
        <v>200</v>
      </c>
      <c r="J324" t="s">
        <v>172</v>
      </c>
      <c r="K324" t="s">
        <v>8151</v>
      </c>
      <c r="L324" t="s">
        <v>8152</v>
      </c>
      <c r="M324">
        <v>10</v>
      </c>
      <c r="N324" t="s">
        <v>8153</v>
      </c>
      <c r="O324" s="4">
        <f>INDEX(products[Cost_per_box], MATCH(shipments9[[#This Row],[PID]], products[PID], 0))</f>
        <v>10.51</v>
      </c>
      <c r="P324" s="4">
        <f>shipments9[[#This Row],[Boxes]]*shipments9[[#This Row],[Cost Per Box]]</f>
        <v>2102</v>
      </c>
      <c r="Q324" s="4">
        <f>shipments9[[#This Row],[Amount]] -shipments9[[#This Row],[total cost]]</f>
        <v>-104</v>
      </c>
      <c r="R324" s="4" t="str">
        <f>IF(shipments9[[#This Row],[Gross Profit]]&lt;0,"Loss","Profit")</f>
        <v>Loss</v>
      </c>
      <c r="S324" s="9">
        <f>shipments9[[#This Row],[Gross Profit]]/shipments9[[#This Row],[Amount]]</f>
        <v>-5.2052052052052052E-2</v>
      </c>
      <c r="T324" s="11">
        <f>shipments9[[#This Row],[Amount]]/shipments9[[#This Row],[Boxes]]</f>
        <v>9.99</v>
      </c>
    </row>
    <row r="325" spans="1:20" x14ac:dyDescent="0.25">
      <c r="A325" t="s">
        <v>527</v>
      </c>
      <c r="B325" t="s">
        <v>92</v>
      </c>
      <c r="C325" t="s">
        <v>147</v>
      </c>
      <c r="D325" t="s">
        <v>31</v>
      </c>
      <c r="E325" s="1">
        <v>45286</v>
      </c>
      <c r="F325" s="1" t="str">
        <f>TEXT(shipments9[[#This Row],[Shipdate]],"ddd")</f>
        <v>Tue</v>
      </c>
      <c r="G325" s="1" t="str">
        <f>IF(OR(shipments9[[#This Row],[Day Name]]="Sat",shipments9[[#This Row],[Day Name]]="Sun"),"Weekend","Weekday")</f>
        <v>Weekday</v>
      </c>
      <c r="H325">
        <v>9679.5</v>
      </c>
      <c r="I325">
        <v>968</v>
      </c>
      <c r="J325" t="s">
        <v>172</v>
      </c>
      <c r="K325" t="s">
        <v>8151</v>
      </c>
      <c r="L325" t="s">
        <v>8152</v>
      </c>
      <c r="M325">
        <v>12</v>
      </c>
      <c r="N325" t="s">
        <v>8166</v>
      </c>
      <c r="O325" s="4">
        <f>INDEX(products[Cost_per_box], MATCH(shipments9[[#This Row],[PID]], products[PID], 0))</f>
        <v>10.51</v>
      </c>
      <c r="P325" s="4">
        <f>shipments9[[#This Row],[Boxes]]*shipments9[[#This Row],[Cost Per Box]]</f>
        <v>10173.68</v>
      </c>
      <c r="Q325" s="4">
        <f>shipments9[[#This Row],[Amount]] -shipments9[[#This Row],[total cost]]</f>
        <v>-494.18000000000029</v>
      </c>
      <c r="R325" s="4" t="str">
        <f>IF(shipments9[[#This Row],[Gross Profit]]&lt;0,"Loss","Profit")</f>
        <v>Loss</v>
      </c>
      <c r="S325" s="9">
        <f>shipments9[[#This Row],[Gross Profit]]/shipments9[[#This Row],[Amount]]</f>
        <v>-5.1054289994317915E-2</v>
      </c>
      <c r="T325" s="11">
        <f>shipments9[[#This Row],[Amount]]/shipments9[[#This Row],[Boxes]]</f>
        <v>9.999483471074381</v>
      </c>
    </row>
    <row r="326" spans="1:20" x14ac:dyDescent="0.25">
      <c r="A326" t="s">
        <v>528</v>
      </c>
      <c r="B326" t="s">
        <v>95</v>
      </c>
      <c r="C326" t="s">
        <v>147</v>
      </c>
      <c r="D326" t="s">
        <v>31</v>
      </c>
      <c r="E326" s="1">
        <v>45173</v>
      </c>
      <c r="F326" s="1" t="str">
        <f>TEXT(shipments9[[#This Row],[Shipdate]],"ddd")</f>
        <v>Mon</v>
      </c>
      <c r="G326" s="1" t="str">
        <f>IF(OR(shipments9[[#This Row],[Day Name]]="Sat",shipments9[[#This Row],[Day Name]]="Sun"),"Weekend","Weekday")</f>
        <v>Weekday</v>
      </c>
      <c r="H326">
        <v>8698.5</v>
      </c>
      <c r="I326">
        <v>1450</v>
      </c>
      <c r="J326" t="s">
        <v>172</v>
      </c>
      <c r="K326" t="s">
        <v>8151</v>
      </c>
      <c r="L326" t="s">
        <v>8160</v>
      </c>
      <c r="M326">
        <v>9</v>
      </c>
      <c r="N326" t="s">
        <v>8167</v>
      </c>
      <c r="O326" s="4">
        <f>INDEX(products[Cost_per_box], MATCH(shipments9[[#This Row],[PID]], products[PID], 0))</f>
        <v>10.51</v>
      </c>
      <c r="P326" s="4">
        <f>shipments9[[#This Row],[Boxes]]*shipments9[[#This Row],[Cost Per Box]]</f>
        <v>15239.5</v>
      </c>
      <c r="Q326" s="4">
        <f>shipments9[[#This Row],[Amount]] -shipments9[[#This Row],[total cost]]</f>
        <v>-6541</v>
      </c>
      <c r="R326" s="4" t="str">
        <f>IF(shipments9[[#This Row],[Gross Profit]]&lt;0,"Loss","Profit")</f>
        <v>Loss</v>
      </c>
      <c r="S326" s="9">
        <f>shipments9[[#This Row],[Gross Profit]]/shipments9[[#This Row],[Amount]]</f>
        <v>-0.75196873024084609</v>
      </c>
      <c r="T326" s="11">
        <f>shipments9[[#This Row],[Amount]]/shipments9[[#This Row],[Boxes]]</f>
        <v>5.9989655172413796</v>
      </c>
    </row>
    <row r="327" spans="1:20" x14ac:dyDescent="0.25">
      <c r="A327" t="s">
        <v>529</v>
      </c>
      <c r="B327" t="s">
        <v>95</v>
      </c>
      <c r="C327" t="s">
        <v>147</v>
      </c>
      <c r="D327" t="s">
        <v>31</v>
      </c>
      <c r="E327" s="1">
        <v>45239</v>
      </c>
      <c r="F327" s="1" t="str">
        <f>TEXT(shipments9[[#This Row],[Shipdate]],"ddd")</f>
        <v>Thu</v>
      </c>
      <c r="G327" s="1" t="str">
        <f>IF(OR(shipments9[[#This Row],[Day Name]]="Sat",shipments9[[#This Row],[Day Name]]="Sun"),"Weekend","Weekday")</f>
        <v>Weekday</v>
      </c>
      <c r="H327">
        <v>1903.5</v>
      </c>
      <c r="I327">
        <v>238</v>
      </c>
      <c r="J327" t="s">
        <v>172</v>
      </c>
      <c r="K327" t="s">
        <v>8151</v>
      </c>
      <c r="L327" t="s">
        <v>8152</v>
      </c>
      <c r="M327">
        <v>11</v>
      </c>
      <c r="N327" t="s">
        <v>8165</v>
      </c>
      <c r="O327" s="4">
        <f>INDEX(products[Cost_per_box], MATCH(shipments9[[#This Row],[PID]], products[PID], 0))</f>
        <v>10.51</v>
      </c>
      <c r="P327" s="4">
        <f>shipments9[[#This Row],[Boxes]]*shipments9[[#This Row],[Cost Per Box]]</f>
        <v>2501.38</v>
      </c>
      <c r="Q327" s="4">
        <f>shipments9[[#This Row],[Amount]] -shipments9[[#This Row],[total cost]]</f>
        <v>-597.88000000000011</v>
      </c>
      <c r="R327" s="4" t="str">
        <f>IF(shipments9[[#This Row],[Gross Profit]]&lt;0,"Loss","Profit")</f>
        <v>Loss</v>
      </c>
      <c r="S327" s="9">
        <f>shipments9[[#This Row],[Gross Profit]]/shipments9[[#This Row],[Amount]]</f>
        <v>-0.31409508799579727</v>
      </c>
      <c r="T327" s="11">
        <f>shipments9[[#This Row],[Amount]]/shipments9[[#This Row],[Boxes]]</f>
        <v>7.9978991596638656</v>
      </c>
    </row>
    <row r="328" spans="1:20" x14ac:dyDescent="0.25">
      <c r="A328" t="s">
        <v>530</v>
      </c>
      <c r="B328" t="s">
        <v>95</v>
      </c>
      <c r="C328" t="s">
        <v>147</v>
      </c>
      <c r="D328" t="s">
        <v>31</v>
      </c>
      <c r="E328" s="1">
        <v>45239</v>
      </c>
      <c r="F328" s="1" t="str">
        <f>TEXT(shipments9[[#This Row],[Shipdate]],"ddd")</f>
        <v>Thu</v>
      </c>
      <c r="G328" s="1" t="str">
        <f>IF(OR(shipments9[[#This Row],[Day Name]]="Sat",shipments9[[#This Row],[Day Name]]="Sun"),"Weekend","Weekday")</f>
        <v>Weekday</v>
      </c>
      <c r="H328">
        <v>3186</v>
      </c>
      <c r="I328">
        <v>531</v>
      </c>
      <c r="J328" t="s">
        <v>172</v>
      </c>
      <c r="K328" t="s">
        <v>8151</v>
      </c>
      <c r="L328" t="s">
        <v>8152</v>
      </c>
      <c r="M328">
        <v>11</v>
      </c>
      <c r="N328" t="s">
        <v>8165</v>
      </c>
      <c r="O328" s="4">
        <f>INDEX(products[Cost_per_box], MATCH(shipments9[[#This Row],[PID]], products[PID], 0))</f>
        <v>10.51</v>
      </c>
      <c r="P328" s="4">
        <f>shipments9[[#This Row],[Boxes]]*shipments9[[#This Row],[Cost Per Box]]</f>
        <v>5580.8099999999995</v>
      </c>
      <c r="Q328" s="4">
        <f>shipments9[[#This Row],[Amount]] -shipments9[[#This Row],[total cost]]</f>
        <v>-2394.8099999999995</v>
      </c>
      <c r="R328" s="4" t="str">
        <f>IF(shipments9[[#This Row],[Gross Profit]]&lt;0,"Loss","Profit")</f>
        <v>Loss</v>
      </c>
      <c r="S328" s="9">
        <f>shipments9[[#This Row],[Gross Profit]]/shipments9[[#This Row],[Amount]]</f>
        <v>-0.75166666666666648</v>
      </c>
      <c r="T328" s="11">
        <f>shipments9[[#This Row],[Amount]]/shipments9[[#This Row],[Boxes]]</f>
        <v>6</v>
      </c>
    </row>
    <row r="329" spans="1:20" x14ac:dyDescent="0.25">
      <c r="A329" t="s">
        <v>531</v>
      </c>
      <c r="B329" t="s">
        <v>95</v>
      </c>
      <c r="C329" t="s">
        <v>147</v>
      </c>
      <c r="D329" t="s">
        <v>31</v>
      </c>
      <c r="E329" s="1">
        <v>45306</v>
      </c>
      <c r="F329" s="1" t="str">
        <f>TEXT(shipments9[[#This Row],[Shipdate]],"ddd")</f>
        <v>Mon</v>
      </c>
      <c r="G329" s="1" t="str">
        <f>IF(OR(shipments9[[#This Row],[Day Name]]="Sat",shipments9[[#This Row],[Day Name]]="Sun"),"Weekend","Weekday")</f>
        <v>Weekday</v>
      </c>
      <c r="H329">
        <v>7258.5</v>
      </c>
      <c r="I329">
        <v>1210</v>
      </c>
      <c r="J329" t="s">
        <v>172</v>
      </c>
      <c r="K329" t="s">
        <v>8155</v>
      </c>
      <c r="L329" t="s">
        <v>8156</v>
      </c>
      <c r="M329">
        <v>1</v>
      </c>
      <c r="N329" t="s">
        <v>8163</v>
      </c>
      <c r="O329" s="4">
        <f>INDEX(products[Cost_per_box], MATCH(shipments9[[#This Row],[PID]], products[PID], 0))</f>
        <v>10.51</v>
      </c>
      <c r="P329" s="4">
        <f>shipments9[[#This Row],[Boxes]]*shipments9[[#This Row],[Cost Per Box]]</f>
        <v>12717.1</v>
      </c>
      <c r="Q329" s="4">
        <f>shipments9[[#This Row],[Amount]] -shipments9[[#This Row],[total cost]]</f>
        <v>-5458.6</v>
      </c>
      <c r="R329" s="4" t="str">
        <f>IF(shipments9[[#This Row],[Gross Profit]]&lt;0,"Loss","Profit")</f>
        <v>Loss</v>
      </c>
      <c r="S329" s="9">
        <f>shipments9[[#This Row],[Gross Profit]]/shipments9[[#This Row],[Amount]]</f>
        <v>-0.75202865605841429</v>
      </c>
      <c r="T329" s="11">
        <f>shipments9[[#This Row],[Amount]]/shipments9[[#This Row],[Boxes]]</f>
        <v>5.998760330578512</v>
      </c>
    </row>
    <row r="330" spans="1:20" x14ac:dyDescent="0.25">
      <c r="A330" t="s">
        <v>532</v>
      </c>
      <c r="B330" t="s">
        <v>95</v>
      </c>
      <c r="C330" t="s">
        <v>147</v>
      </c>
      <c r="D330" t="s">
        <v>31</v>
      </c>
      <c r="E330" s="1">
        <v>45236</v>
      </c>
      <c r="F330" s="1" t="str">
        <f>TEXT(shipments9[[#This Row],[Shipdate]],"ddd")</f>
        <v>Mon</v>
      </c>
      <c r="G330" s="1" t="str">
        <f>IF(OR(shipments9[[#This Row],[Day Name]]="Sat",shipments9[[#This Row],[Day Name]]="Sun"),"Weekend","Weekday")</f>
        <v>Weekday</v>
      </c>
      <c r="H330">
        <v>760.5</v>
      </c>
      <c r="I330">
        <v>77</v>
      </c>
      <c r="J330" t="s">
        <v>172</v>
      </c>
      <c r="K330" t="s">
        <v>8151</v>
      </c>
      <c r="L330" t="s">
        <v>8152</v>
      </c>
      <c r="M330">
        <v>11</v>
      </c>
      <c r="N330" t="s">
        <v>8165</v>
      </c>
      <c r="O330" s="4">
        <f>INDEX(products[Cost_per_box], MATCH(shipments9[[#This Row],[PID]], products[PID], 0))</f>
        <v>10.51</v>
      </c>
      <c r="P330" s="4">
        <f>shipments9[[#This Row],[Boxes]]*shipments9[[#This Row],[Cost Per Box]]</f>
        <v>809.27</v>
      </c>
      <c r="Q330" s="4">
        <f>shipments9[[#This Row],[Amount]] -shipments9[[#This Row],[total cost]]</f>
        <v>-48.769999999999982</v>
      </c>
      <c r="R330" s="4" t="str">
        <f>IF(shipments9[[#This Row],[Gross Profit]]&lt;0,"Loss","Profit")</f>
        <v>Loss</v>
      </c>
      <c r="S330" s="9">
        <f>shipments9[[#This Row],[Gross Profit]]/shipments9[[#This Row],[Amount]]</f>
        <v>-6.4128862590401028E-2</v>
      </c>
      <c r="T330" s="11">
        <f>shipments9[[#This Row],[Amount]]/shipments9[[#This Row],[Boxes]]</f>
        <v>9.8766233766233764</v>
      </c>
    </row>
    <row r="331" spans="1:20" x14ac:dyDescent="0.25">
      <c r="A331" t="s">
        <v>533</v>
      </c>
      <c r="B331" t="s">
        <v>95</v>
      </c>
      <c r="C331" t="s">
        <v>147</v>
      </c>
      <c r="D331" t="s">
        <v>31</v>
      </c>
      <c r="E331" s="1">
        <v>44999</v>
      </c>
      <c r="F331" s="1" t="str">
        <f>TEXT(shipments9[[#This Row],[Shipdate]],"ddd")</f>
        <v>Tue</v>
      </c>
      <c r="G331" s="1" t="str">
        <f>IF(OR(shipments9[[#This Row],[Day Name]]="Sat",shipments9[[#This Row],[Day Name]]="Sun"),"Weekend","Weekday")</f>
        <v>Weekday</v>
      </c>
      <c r="H331">
        <v>6849</v>
      </c>
      <c r="I331">
        <v>857</v>
      </c>
      <c r="J331" t="s">
        <v>172</v>
      </c>
      <c r="K331" t="s">
        <v>8151</v>
      </c>
      <c r="L331" t="s">
        <v>8156</v>
      </c>
      <c r="M331">
        <v>3</v>
      </c>
      <c r="N331" t="s">
        <v>8164</v>
      </c>
      <c r="O331" s="4">
        <f>INDEX(products[Cost_per_box], MATCH(shipments9[[#This Row],[PID]], products[PID], 0))</f>
        <v>10.51</v>
      </c>
      <c r="P331" s="4">
        <f>shipments9[[#This Row],[Boxes]]*shipments9[[#This Row],[Cost Per Box]]</f>
        <v>9007.07</v>
      </c>
      <c r="Q331" s="4">
        <f>shipments9[[#This Row],[Amount]] -shipments9[[#This Row],[total cost]]</f>
        <v>-2158.0699999999997</v>
      </c>
      <c r="R331" s="4" t="str">
        <f>IF(shipments9[[#This Row],[Gross Profit]]&lt;0,"Loss","Profit")</f>
        <v>Loss</v>
      </c>
      <c r="S331" s="9">
        <f>shipments9[[#This Row],[Gross Profit]]/shipments9[[#This Row],[Amount]]</f>
        <v>-0.31509271426485613</v>
      </c>
      <c r="T331" s="11">
        <f>shipments9[[#This Row],[Amount]]/shipments9[[#This Row],[Boxes]]</f>
        <v>7.9918319719953326</v>
      </c>
    </row>
    <row r="332" spans="1:20" x14ac:dyDescent="0.25">
      <c r="A332" t="s">
        <v>534</v>
      </c>
      <c r="B332" t="s">
        <v>98</v>
      </c>
      <c r="C332" t="s">
        <v>147</v>
      </c>
      <c r="D332" t="s">
        <v>31</v>
      </c>
      <c r="E332" s="1">
        <v>45125</v>
      </c>
      <c r="F332" s="1" t="str">
        <f>TEXT(shipments9[[#This Row],[Shipdate]],"ddd")</f>
        <v>Tue</v>
      </c>
      <c r="G332" s="1" t="str">
        <f>IF(OR(shipments9[[#This Row],[Day Name]]="Sat",shipments9[[#This Row],[Day Name]]="Sun"),"Weekend","Weekday")</f>
        <v>Weekday</v>
      </c>
      <c r="H332">
        <v>398.25</v>
      </c>
      <c r="I332">
        <v>40</v>
      </c>
      <c r="J332" t="s">
        <v>172</v>
      </c>
      <c r="K332" t="s">
        <v>8151</v>
      </c>
      <c r="L332" t="s">
        <v>8160</v>
      </c>
      <c r="M332">
        <v>7</v>
      </c>
      <c r="N332" t="s">
        <v>8161</v>
      </c>
      <c r="O332" s="4">
        <f>INDEX(products[Cost_per_box], MATCH(shipments9[[#This Row],[PID]], products[PID], 0))</f>
        <v>10.51</v>
      </c>
      <c r="P332" s="4">
        <f>shipments9[[#This Row],[Boxes]]*shipments9[[#This Row],[Cost Per Box]]</f>
        <v>420.4</v>
      </c>
      <c r="Q332" s="4">
        <f>shipments9[[#This Row],[Amount]] -shipments9[[#This Row],[total cost]]</f>
        <v>-22.149999999999977</v>
      </c>
      <c r="R332" s="4" t="str">
        <f>IF(shipments9[[#This Row],[Gross Profit]]&lt;0,"Loss","Profit")</f>
        <v>Loss</v>
      </c>
      <c r="S332" s="9">
        <f>shipments9[[#This Row],[Gross Profit]]/shipments9[[#This Row],[Amount]]</f>
        <v>-5.5618330194601322E-2</v>
      </c>
      <c r="T332" s="11">
        <f>shipments9[[#This Row],[Amount]]/shipments9[[#This Row],[Boxes]]</f>
        <v>9.9562500000000007</v>
      </c>
    </row>
    <row r="333" spans="1:20" x14ac:dyDescent="0.25">
      <c r="A333" t="s">
        <v>535</v>
      </c>
      <c r="B333" t="s">
        <v>98</v>
      </c>
      <c r="C333" t="s">
        <v>147</v>
      </c>
      <c r="D333" t="s">
        <v>31</v>
      </c>
      <c r="E333" s="1">
        <v>45062</v>
      </c>
      <c r="F333" s="1" t="str">
        <f>TEXT(shipments9[[#This Row],[Shipdate]],"ddd")</f>
        <v>Tue</v>
      </c>
      <c r="G333" s="1" t="str">
        <f>IF(OR(shipments9[[#This Row],[Day Name]]="Sat",shipments9[[#This Row],[Day Name]]="Sun"),"Weekend","Weekday")</f>
        <v>Weekday</v>
      </c>
      <c r="H333">
        <v>17406</v>
      </c>
      <c r="I333">
        <v>1934</v>
      </c>
      <c r="J333" t="s">
        <v>172</v>
      </c>
      <c r="K333" t="s">
        <v>8151</v>
      </c>
      <c r="L333" t="s">
        <v>8154</v>
      </c>
      <c r="M333">
        <v>5</v>
      </c>
      <c r="N333" t="s">
        <v>201</v>
      </c>
      <c r="O333" s="4">
        <f>INDEX(products[Cost_per_box], MATCH(shipments9[[#This Row],[PID]], products[PID], 0))</f>
        <v>10.51</v>
      </c>
      <c r="P333" s="4">
        <f>shipments9[[#This Row],[Boxes]]*shipments9[[#This Row],[Cost Per Box]]</f>
        <v>20326.34</v>
      </c>
      <c r="Q333" s="4">
        <f>shipments9[[#This Row],[Amount]] -shipments9[[#This Row],[total cost]]</f>
        <v>-2920.34</v>
      </c>
      <c r="R333" s="4" t="str">
        <f>IF(shipments9[[#This Row],[Gross Profit]]&lt;0,"Loss","Profit")</f>
        <v>Loss</v>
      </c>
      <c r="S333" s="9">
        <f>shipments9[[#This Row],[Gross Profit]]/shipments9[[#This Row],[Amount]]</f>
        <v>-0.16777777777777778</v>
      </c>
      <c r="T333" s="11">
        <f>shipments9[[#This Row],[Amount]]/shipments9[[#This Row],[Boxes]]</f>
        <v>9</v>
      </c>
    </row>
    <row r="334" spans="1:20" x14ac:dyDescent="0.25">
      <c r="A334" t="s">
        <v>536</v>
      </c>
      <c r="B334" t="s">
        <v>65</v>
      </c>
      <c r="C334" t="s">
        <v>147</v>
      </c>
      <c r="D334" t="s">
        <v>31</v>
      </c>
      <c r="E334" s="1">
        <v>44994</v>
      </c>
      <c r="F334" s="1" t="str">
        <f>TEXT(shipments9[[#This Row],[Shipdate]],"ddd")</f>
        <v>Thu</v>
      </c>
      <c r="G334" s="1" t="str">
        <f>IF(OR(shipments9[[#This Row],[Day Name]]="Sat",shipments9[[#This Row],[Day Name]]="Sun"),"Weekend","Weekday")</f>
        <v>Weekday</v>
      </c>
      <c r="H334">
        <v>3712.5</v>
      </c>
      <c r="I334">
        <v>465</v>
      </c>
      <c r="J334" t="s">
        <v>172</v>
      </c>
      <c r="K334" t="s">
        <v>8151</v>
      </c>
      <c r="L334" t="s">
        <v>8156</v>
      </c>
      <c r="M334">
        <v>3</v>
      </c>
      <c r="N334" t="s">
        <v>8164</v>
      </c>
      <c r="O334" s="4">
        <f>INDEX(products[Cost_per_box], MATCH(shipments9[[#This Row],[PID]], products[PID], 0))</f>
        <v>10.51</v>
      </c>
      <c r="P334" s="4">
        <f>shipments9[[#This Row],[Boxes]]*shipments9[[#This Row],[Cost Per Box]]</f>
        <v>4887.1499999999996</v>
      </c>
      <c r="Q334" s="4">
        <f>shipments9[[#This Row],[Amount]] -shipments9[[#This Row],[total cost]]</f>
        <v>-1174.6499999999996</v>
      </c>
      <c r="R334" s="4" t="str">
        <f>IF(shipments9[[#This Row],[Gross Profit]]&lt;0,"Loss","Profit")</f>
        <v>Loss</v>
      </c>
      <c r="S334" s="9">
        <f>shipments9[[#This Row],[Gross Profit]]/shipments9[[#This Row],[Amount]]</f>
        <v>-0.3164040404040403</v>
      </c>
      <c r="T334" s="11">
        <f>shipments9[[#This Row],[Amount]]/shipments9[[#This Row],[Boxes]]</f>
        <v>7.9838709677419351</v>
      </c>
    </row>
    <row r="335" spans="1:20" x14ac:dyDescent="0.25">
      <c r="A335" t="s">
        <v>537</v>
      </c>
      <c r="B335" t="s">
        <v>65</v>
      </c>
      <c r="C335" t="s">
        <v>147</v>
      </c>
      <c r="D335" t="s">
        <v>31</v>
      </c>
      <c r="E335" s="1">
        <v>45398</v>
      </c>
      <c r="F335" s="1" t="str">
        <f>TEXT(shipments9[[#This Row],[Shipdate]],"ddd")</f>
        <v>Tue</v>
      </c>
      <c r="G335" s="1" t="str">
        <f>IF(OR(shipments9[[#This Row],[Day Name]]="Sat",shipments9[[#This Row],[Day Name]]="Sun"),"Weekend","Weekday")</f>
        <v>Weekday</v>
      </c>
      <c r="H335">
        <v>4376.25</v>
      </c>
      <c r="I335">
        <v>438</v>
      </c>
      <c r="J335" t="s">
        <v>172</v>
      </c>
      <c r="K335" t="s">
        <v>8155</v>
      </c>
      <c r="L335" t="s">
        <v>8154</v>
      </c>
      <c r="M335">
        <v>4</v>
      </c>
      <c r="N335" t="s">
        <v>8158</v>
      </c>
      <c r="O335" s="4">
        <f>INDEX(products[Cost_per_box], MATCH(shipments9[[#This Row],[PID]], products[PID], 0))</f>
        <v>10.51</v>
      </c>
      <c r="P335" s="4">
        <f>shipments9[[#This Row],[Boxes]]*shipments9[[#This Row],[Cost Per Box]]</f>
        <v>4603.38</v>
      </c>
      <c r="Q335" s="4">
        <f>shipments9[[#This Row],[Amount]] -shipments9[[#This Row],[total cost]]</f>
        <v>-227.13000000000011</v>
      </c>
      <c r="R335" s="4" t="str">
        <f>IF(shipments9[[#This Row],[Gross Profit]]&lt;0,"Loss","Profit")</f>
        <v>Loss</v>
      </c>
      <c r="S335" s="9">
        <f>shipments9[[#This Row],[Gross Profit]]/shipments9[[#This Row],[Amount]]</f>
        <v>-5.1900599828620421E-2</v>
      </c>
      <c r="T335" s="11">
        <f>shipments9[[#This Row],[Amount]]/shipments9[[#This Row],[Boxes]]</f>
        <v>9.9914383561643838</v>
      </c>
    </row>
    <row r="336" spans="1:20" x14ac:dyDescent="0.25">
      <c r="A336" t="s">
        <v>538</v>
      </c>
      <c r="B336" t="s">
        <v>65</v>
      </c>
      <c r="C336" t="s">
        <v>147</v>
      </c>
      <c r="D336" t="s">
        <v>31</v>
      </c>
      <c r="E336" s="1">
        <v>45279</v>
      </c>
      <c r="F336" s="1" t="str">
        <f>TEXT(shipments9[[#This Row],[Shipdate]],"ddd")</f>
        <v>Tue</v>
      </c>
      <c r="G336" s="1" t="str">
        <f>IF(OR(shipments9[[#This Row],[Day Name]]="Sat",shipments9[[#This Row],[Day Name]]="Sun"),"Weekend","Weekday")</f>
        <v>Weekday</v>
      </c>
      <c r="H336">
        <v>7337.25</v>
      </c>
      <c r="I336">
        <v>1049</v>
      </c>
      <c r="J336" t="s">
        <v>172</v>
      </c>
      <c r="K336" t="s">
        <v>8151</v>
      </c>
      <c r="L336" t="s">
        <v>8152</v>
      </c>
      <c r="M336">
        <v>12</v>
      </c>
      <c r="N336" t="s">
        <v>8166</v>
      </c>
      <c r="O336" s="4">
        <f>INDEX(products[Cost_per_box], MATCH(shipments9[[#This Row],[PID]], products[PID], 0))</f>
        <v>10.51</v>
      </c>
      <c r="P336" s="4">
        <f>shipments9[[#This Row],[Boxes]]*shipments9[[#This Row],[Cost Per Box]]</f>
        <v>11024.99</v>
      </c>
      <c r="Q336" s="4">
        <f>shipments9[[#This Row],[Amount]] -shipments9[[#This Row],[total cost]]</f>
        <v>-3687.74</v>
      </c>
      <c r="R336" s="4" t="str">
        <f>IF(shipments9[[#This Row],[Gross Profit]]&lt;0,"Loss","Profit")</f>
        <v>Loss</v>
      </c>
      <c r="S336" s="9">
        <f>shipments9[[#This Row],[Gross Profit]]/shipments9[[#This Row],[Amount]]</f>
        <v>-0.5026051994957238</v>
      </c>
      <c r="T336" s="11">
        <f>shipments9[[#This Row],[Amount]]/shipments9[[#This Row],[Boxes]]</f>
        <v>6.9945185891325075</v>
      </c>
    </row>
    <row r="337" spans="1:20" x14ac:dyDescent="0.25">
      <c r="A337" t="s">
        <v>539</v>
      </c>
      <c r="B337" t="s">
        <v>65</v>
      </c>
      <c r="C337" t="s">
        <v>147</v>
      </c>
      <c r="D337" t="s">
        <v>31</v>
      </c>
      <c r="E337" s="1">
        <v>45016</v>
      </c>
      <c r="F337" s="1" t="str">
        <f>TEXT(shipments9[[#This Row],[Shipdate]],"ddd")</f>
        <v>Fri</v>
      </c>
      <c r="G337" s="1" t="str">
        <f>IF(OR(shipments9[[#This Row],[Day Name]]="Sat",shipments9[[#This Row],[Day Name]]="Sun"),"Weekend","Weekday")</f>
        <v>Weekday</v>
      </c>
      <c r="H337">
        <v>5647.5</v>
      </c>
      <c r="I337">
        <v>706</v>
      </c>
      <c r="J337" t="s">
        <v>172</v>
      </c>
      <c r="K337" t="s">
        <v>8151</v>
      </c>
      <c r="L337" t="s">
        <v>8156</v>
      </c>
      <c r="M337">
        <v>3</v>
      </c>
      <c r="N337" t="s">
        <v>8164</v>
      </c>
      <c r="O337" s="4">
        <f>INDEX(products[Cost_per_box], MATCH(shipments9[[#This Row],[PID]], products[PID], 0))</f>
        <v>10.51</v>
      </c>
      <c r="P337" s="4">
        <f>shipments9[[#This Row],[Boxes]]*shipments9[[#This Row],[Cost Per Box]]</f>
        <v>7420.0599999999995</v>
      </c>
      <c r="Q337" s="4">
        <f>shipments9[[#This Row],[Amount]] -shipments9[[#This Row],[total cost]]</f>
        <v>-1772.5599999999995</v>
      </c>
      <c r="R337" s="4" t="str">
        <f>IF(shipments9[[#This Row],[Gross Profit]]&lt;0,"Loss","Profit")</f>
        <v>Loss</v>
      </c>
      <c r="S337" s="9">
        <f>shipments9[[#This Row],[Gross Profit]]/shipments9[[#This Row],[Amount]]</f>
        <v>-0.313866312527667</v>
      </c>
      <c r="T337" s="11">
        <f>shipments9[[#This Row],[Amount]]/shipments9[[#This Row],[Boxes]]</f>
        <v>7.9992917847025495</v>
      </c>
    </row>
    <row r="338" spans="1:20" x14ac:dyDescent="0.25">
      <c r="A338" t="s">
        <v>540</v>
      </c>
      <c r="B338" t="s">
        <v>65</v>
      </c>
      <c r="C338" t="s">
        <v>147</v>
      </c>
      <c r="D338" t="s">
        <v>31</v>
      </c>
      <c r="E338" s="1">
        <v>45224</v>
      </c>
      <c r="F338" s="1" t="str">
        <f>TEXT(shipments9[[#This Row],[Shipdate]],"ddd")</f>
        <v>Wed</v>
      </c>
      <c r="G338" s="1" t="str">
        <f>IF(OR(shipments9[[#This Row],[Day Name]]="Sat",shipments9[[#This Row],[Day Name]]="Sun"),"Weekend","Weekday")</f>
        <v>Weekday</v>
      </c>
      <c r="H338">
        <v>544.5</v>
      </c>
      <c r="I338">
        <v>61</v>
      </c>
      <c r="J338" t="s">
        <v>172</v>
      </c>
      <c r="K338" t="s">
        <v>8151</v>
      </c>
      <c r="L338" t="s">
        <v>8152</v>
      </c>
      <c r="M338">
        <v>10</v>
      </c>
      <c r="N338" t="s">
        <v>8153</v>
      </c>
      <c r="O338" s="4">
        <f>INDEX(products[Cost_per_box], MATCH(shipments9[[#This Row],[PID]], products[PID], 0))</f>
        <v>10.51</v>
      </c>
      <c r="P338" s="4">
        <f>shipments9[[#This Row],[Boxes]]*shipments9[[#This Row],[Cost Per Box]]</f>
        <v>641.11</v>
      </c>
      <c r="Q338" s="4">
        <f>shipments9[[#This Row],[Amount]] -shipments9[[#This Row],[total cost]]</f>
        <v>-96.610000000000014</v>
      </c>
      <c r="R338" s="4" t="str">
        <f>IF(shipments9[[#This Row],[Gross Profit]]&lt;0,"Loss","Profit")</f>
        <v>Loss</v>
      </c>
      <c r="S338" s="9">
        <f>shipments9[[#This Row],[Gross Profit]]/shipments9[[#This Row],[Amount]]</f>
        <v>-0.17742883379247018</v>
      </c>
      <c r="T338" s="11">
        <f>shipments9[[#This Row],[Amount]]/shipments9[[#This Row],[Boxes]]</f>
        <v>8.9262295081967213</v>
      </c>
    </row>
    <row r="339" spans="1:20" x14ac:dyDescent="0.25">
      <c r="A339" t="s">
        <v>541</v>
      </c>
      <c r="B339" t="s">
        <v>65</v>
      </c>
      <c r="C339" t="s">
        <v>147</v>
      </c>
      <c r="D339" t="s">
        <v>31</v>
      </c>
      <c r="E339" s="1">
        <v>45350</v>
      </c>
      <c r="F339" s="1" t="str">
        <f>TEXT(shipments9[[#This Row],[Shipdate]],"ddd")</f>
        <v>Wed</v>
      </c>
      <c r="G339" s="1" t="str">
        <f>IF(OR(shipments9[[#This Row],[Day Name]]="Sat",shipments9[[#This Row],[Day Name]]="Sun"),"Weekend","Weekday")</f>
        <v>Weekday</v>
      </c>
      <c r="H339">
        <v>3541.5</v>
      </c>
      <c r="I339">
        <v>591</v>
      </c>
      <c r="J339" t="s">
        <v>172</v>
      </c>
      <c r="K339" t="s">
        <v>8155</v>
      </c>
      <c r="L339" t="s">
        <v>8156</v>
      </c>
      <c r="M339">
        <v>2</v>
      </c>
      <c r="N339" t="s">
        <v>8157</v>
      </c>
      <c r="O339" s="4">
        <f>INDEX(products[Cost_per_box], MATCH(shipments9[[#This Row],[PID]], products[PID], 0))</f>
        <v>10.51</v>
      </c>
      <c r="P339" s="4">
        <f>shipments9[[#This Row],[Boxes]]*shipments9[[#This Row],[Cost Per Box]]</f>
        <v>6211.41</v>
      </c>
      <c r="Q339" s="4">
        <f>shipments9[[#This Row],[Amount]] -shipments9[[#This Row],[total cost]]</f>
        <v>-2669.91</v>
      </c>
      <c r="R339" s="4" t="str">
        <f>IF(shipments9[[#This Row],[Gross Profit]]&lt;0,"Loss","Profit")</f>
        <v>Loss</v>
      </c>
      <c r="S339" s="9">
        <f>shipments9[[#This Row],[Gross Profit]]/shipments9[[#This Row],[Amount]]</f>
        <v>-0.75389241846675137</v>
      </c>
      <c r="T339" s="11">
        <f>shipments9[[#This Row],[Amount]]/shipments9[[#This Row],[Boxes]]</f>
        <v>5.9923857868020303</v>
      </c>
    </row>
    <row r="340" spans="1:20" x14ac:dyDescent="0.25">
      <c r="A340" t="s">
        <v>542</v>
      </c>
      <c r="B340" t="s">
        <v>68</v>
      </c>
      <c r="C340" t="s">
        <v>147</v>
      </c>
      <c r="D340" t="s">
        <v>31</v>
      </c>
      <c r="E340" s="1">
        <v>45131</v>
      </c>
      <c r="F340" s="1" t="str">
        <f>TEXT(shipments9[[#This Row],[Shipdate]],"ddd")</f>
        <v>Mon</v>
      </c>
      <c r="G340" s="1" t="str">
        <f>IF(OR(shipments9[[#This Row],[Day Name]]="Sat",shipments9[[#This Row],[Day Name]]="Sun"),"Weekend","Weekday")</f>
        <v>Weekday</v>
      </c>
      <c r="H340">
        <v>148.5</v>
      </c>
      <c r="I340">
        <v>17</v>
      </c>
      <c r="J340" t="s">
        <v>172</v>
      </c>
      <c r="K340" t="s">
        <v>8151</v>
      </c>
      <c r="L340" t="s">
        <v>8160</v>
      </c>
      <c r="M340">
        <v>7</v>
      </c>
      <c r="N340" t="s">
        <v>8161</v>
      </c>
      <c r="O340" s="4">
        <f>INDEX(products[Cost_per_box], MATCH(shipments9[[#This Row],[PID]], products[PID], 0))</f>
        <v>10.51</v>
      </c>
      <c r="P340" s="4">
        <f>shipments9[[#This Row],[Boxes]]*shipments9[[#This Row],[Cost Per Box]]</f>
        <v>178.67</v>
      </c>
      <c r="Q340" s="4">
        <f>shipments9[[#This Row],[Amount]] -shipments9[[#This Row],[total cost]]</f>
        <v>-30.169999999999987</v>
      </c>
      <c r="R340" s="4" t="str">
        <f>IF(shipments9[[#This Row],[Gross Profit]]&lt;0,"Loss","Profit")</f>
        <v>Loss</v>
      </c>
      <c r="S340" s="9">
        <f>shipments9[[#This Row],[Gross Profit]]/shipments9[[#This Row],[Amount]]</f>
        <v>-0.20316498316498308</v>
      </c>
      <c r="T340" s="11">
        <f>shipments9[[#This Row],[Amount]]/shipments9[[#This Row],[Boxes]]</f>
        <v>8.735294117647058</v>
      </c>
    </row>
    <row r="341" spans="1:20" x14ac:dyDescent="0.25">
      <c r="A341" t="s">
        <v>543</v>
      </c>
      <c r="B341" t="s">
        <v>68</v>
      </c>
      <c r="C341" t="s">
        <v>147</v>
      </c>
      <c r="D341" t="s">
        <v>31</v>
      </c>
      <c r="E341" s="1">
        <v>45169</v>
      </c>
      <c r="F341" s="1" t="str">
        <f>TEXT(shipments9[[#This Row],[Shipdate]],"ddd")</f>
        <v>Thu</v>
      </c>
      <c r="G341" s="1" t="str">
        <f>IF(OR(shipments9[[#This Row],[Day Name]]="Sat",shipments9[[#This Row],[Day Name]]="Sun"),"Weekend","Weekday")</f>
        <v>Weekday</v>
      </c>
      <c r="H341">
        <v>301.5</v>
      </c>
      <c r="I341">
        <v>51</v>
      </c>
      <c r="J341" t="s">
        <v>172</v>
      </c>
      <c r="K341" t="s">
        <v>8151</v>
      </c>
      <c r="L341" t="s">
        <v>8160</v>
      </c>
      <c r="M341">
        <v>8</v>
      </c>
      <c r="N341" t="s">
        <v>8162</v>
      </c>
      <c r="O341" s="4">
        <f>INDEX(products[Cost_per_box], MATCH(shipments9[[#This Row],[PID]], products[PID], 0))</f>
        <v>10.51</v>
      </c>
      <c r="P341" s="4">
        <f>shipments9[[#This Row],[Boxes]]*shipments9[[#This Row],[Cost Per Box]]</f>
        <v>536.01</v>
      </c>
      <c r="Q341" s="4">
        <f>shipments9[[#This Row],[Amount]] -shipments9[[#This Row],[total cost]]</f>
        <v>-234.51</v>
      </c>
      <c r="R341" s="4" t="str">
        <f>IF(shipments9[[#This Row],[Gross Profit]]&lt;0,"Loss","Profit")</f>
        <v>Loss</v>
      </c>
      <c r="S341" s="9">
        <f>shipments9[[#This Row],[Gross Profit]]/shipments9[[#This Row],[Amount]]</f>
        <v>-0.77781094527363182</v>
      </c>
      <c r="T341" s="11">
        <f>shipments9[[#This Row],[Amount]]/shipments9[[#This Row],[Boxes]]</f>
        <v>5.9117647058823533</v>
      </c>
    </row>
    <row r="342" spans="1:20" x14ac:dyDescent="0.25">
      <c r="A342" t="s">
        <v>544</v>
      </c>
      <c r="B342" t="s">
        <v>68</v>
      </c>
      <c r="C342" t="s">
        <v>147</v>
      </c>
      <c r="D342" t="s">
        <v>31</v>
      </c>
      <c r="E342" s="1">
        <v>45056</v>
      </c>
      <c r="F342" s="1" t="str">
        <f>TEXT(shipments9[[#This Row],[Shipdate]],"ddd")</f>
        <v>Wed</v>
      </c>
      <c r="G342" s="1" t="str">
        <f>IF(OR(shipments9[[#This Row],[Day Name]]="Sat",shipments9[[#This Row],[Day Name]]="Sun"),"Weekend","Weekday")</f>
        <v>Weekday</v>
      </c>
      <c r="H342">
        <v>2315.25</v>
      </c>
      <c r="I342">
        <v>386</v>
      </c>
      <c r="J342" t="s">
        <v>172</v>
      </c>
      <c r="K342" t="s">
        <v>8151</v>
      </c>
      <c r="L342" t="s">
        <v>8154</v>
      </c>
      <c r="M342">
        <v>5</v>
      </c>
      <c r="N342" t="s">
        <v>201</v>
      </c>
      <c r="O342" s="4">
        <f>INDEX(products[Cost_per_box], MATCH(shipments9[[#This Row],[PID]], products[PID], 0))</f>
        <v>10.51</v>
      </c>
      <c r="P342" s="4">
        <f>shipments9[[#This Row],[Boxes]]*shipments9[[#This Row],[Cost Per Box]]</f>
        <v>4056.86</v>
      </c>
      <c r="Q342" s="4">
        <f>shipments9[[#This Row],[Amount]] -shipments9[[#This Row],[total cost]]</f>
        <v>-1741.6100000000001</v>
      </c>
      <c r="R342" s="4" t="str">
        <f>IF(shipments9[[#This Row],[Gross Profit]]&lt;0,"Loss","Profit")</f>
        <v>Loss</v>
      </c>
      <c r="S342" s="9">
        <f>shipments9[[#This Row],[Gross Profit]]/shipments9[[#This Row],[Amount]]</f>
        <v>-0.7522340999892021</v>
      </c>
      <c r="T342" s="11">
        <f>shipments9[[#This Row],[Amount]]/shipments9[[#This Row],[Boxes]]</f>
        <v>5.9980569948186533</v>
      </c>
    </row>
    <row r="343" spans="1:20" x14ac:dyDescent="0.25">
      <c r="A343" t="s">
        <v>545</v>
      </c>
      <c r="B343" t="s">
        <v>68</v>
      </c>
      <c r="C343" t="s">
        <v>147</v>
      </c>
      <c r="D343" t="s">
        <v>31</v>
      </c>
      <c r="E343" s="1">
        <v>45302</v>
      </c>
      <c r="F343" s="1" t="str">
        <f>TEXT(shipments9[[#This Row],[Shipdate]],"ddd")</f>
        <v>Thu</v>
      </c>
      <c r="G343" s="1" t="str">
        <f>IF(OR(shipments9[[#This Row],[Day Name]]="Sat",shipments9[[#This Row],[Day Name]]="Sun"),"Weekend","Weekday")</f>
        <v>Weekday</v>
      </c>
      <c r="H343">
        <v>1689.75</v>
      </c>
      <c r="I343">
        <v>188</v>
      </c>
      <c r="J343" t="s">
        <v>172</v>
      </c>
      <c r="K343" t="s">
        <v>8155</v>
      </c>
      <c r="L343" t="s">
        <v>8156</v>
      </c>
      <c r="M343">
        <v>1</v>
      </c>
      <c r="N343" t="s">
        <v>8163</v>
      </c>
      <c r="O343" s="4">
        <f>INDEX(products[Cost_per_box], MATCH(shipments9[[#This Row],[PID]], products[PID], 0))</f>
        <v>10.51</v>
      </c>
      <c r="P343" s="4">
        <f>shipments9[[#This Row],[Boxes]]*shipments9[[#This Row],[Cost Per Box]]</f>
        <v>1975.8799999999999</v>
      </c>
      <c r="Q343" s="4">
        <f>shipments9[[#This Row],[Amount]] -shipments9[[#This Row],[total cost]]</f>
        <v>-286.12999999999988</v>
      </c>
      <c r="R343" s="4" t="str">
        <f>IF(shipments9[[#This Row],[Gross Profit]]&lt;0,"Loss","Profit")</f>
        <v>Loss</v>
      </c>
      <c r="S343" s="9">
        <f>shipments9[[#This Row],[Gross Profit]]/shipments9[[#This Row],[Amount]]</f>
        <v>-0.16933274152981204</v>
      </c>
      <c r="T343" s="11">
        <f>shipments9[[#This Row],[Amount]]/shipments9[[#This Row],[Boxes]]</f>
        <v>8.9880319148936163</v>
      </c>
    </row>
    <row r="344" spans="1:20" x14ac:dyDescent="0.25">
      <c r="A344" t="s">
        <v>546</v>
      </c>
      <c r="B344" t="s">
        <v>68</v>
      </c>
      <c r="C344" t="s">
        <v>147</v>
      </c>
      <c r="D344" t="s">
        <v>31</v>
      </c>
      <c r="E344" s="1">
        <v>45092</v>
      </c>
      <c r="F344" s="1" t="str">
        <f>TEXT(shipments9[[#This Row],[Shipdate]],"ddd")</f>
        <v>Thu</v>
      </c>
      <c r="G344" s="1" t="str">
        <f>IF(OR(shipments9[[#This Row],[Day Name]]="Sat",shipments9[[#This Row],[Day Name]]="Sun"),"Weekend","Weekday")</f>
        <v>Weekday</v>
      </c>
      <c r="H344">
        <v>4556.25</v>
      </c>
      <c r="I344">
        <v>507</v>
      </c>
      <c r="J344" t="s">
        <v>172</v>
      </c>
      <c r="K344" t="s">
        <v>8151</v>
      </c>
      <c r="L344" t="s">
        <v>8154</v>
      </c>
      <c r="M344">
        <v>6</v>
      </c>
      <c r="N344" t="s">
        <v>8159</v>
      </c>
      <c r="O344" s="4">
        <f>INDEX(products[Cost_per_box], MATCH(shipments9[[#This Row],[PID]], products[PID], 0))</f>
        <v>10.51</v>
      </c>
      <c r="P344" s="4">
        <f>shipments9[[#This Row],[Boxes]]*shipments9[[#This Row],[Cost Per Box]]</f>
        <v>5328.57</v>
      </c>
      <c r="Q344" s="4">
        <f>shipments9[[#This Row],[Amount]] -shipments9[[#This Row],[total cost]]</f>
        <v>-772.31999999999971</v>
      </c>
      <c r="R344" s="4" t="str">
        <f>IF(shipments9[[#This Row],[Gross Profit]]&lt;0,"Loss","Profit")</f>
        <v>Loss</v>
      </c>
      <c r="S344" s="9">
        <f>shipments9[[#This Row],[Gross Profit]]/shipments9[[#This Row],[Amount]]</f>
        <v>-0.16950781893004108</v>
      </c>
      <c r="T344" s="11">
        <f>shipments9[[#This Row],[Amount]]/shipments9[[#This Row],[Boxes]]</f>
        <v>8.9866863905325438</v>
      </c>
    </row>
    <row r="345" spans="1:20" x14ac:dyDescent="0.25">
      <c r="A345" t="s">
        <v>547</v>
      </c>
      <c r="B345" t="s">
        <v>68</v>
      </c>
      <c r="C345" t="s">
        <v>147</v>
      </c>
      <c r="D345" t="s">
        <v>31</v>
      </c>
      <c r="E345" s="1">
        <v>45030</v>
      </c>
      <c r="F345" s="1" t="str">
        <f>TEXT(shipments9[[#This Row],[Shipdate]],"ddd")</f>
        <v>Fri</v>
      </c>
      <c r="G345" s="1" t="str">
        <f>IF(OR(shipments9[[#This Row],[Day Name]]="Sat",shipments9[[#This Row],[Day Name]]="Sun"),"Weekend","Weekday")</f>
        <v>Weekday</v>
      </c>
      <c r="H345">
        <v>373.5</v>
      </c>
      <c r="I345">
        <v>42</v>
      </c>
      <c r="J345" t="s">
        <v>172</v>
      </c>
      <c r="K345" t="s">
        <v>8151</v>
      </c>
      <c r="L345" t="s">
        <v>8154</v>
      </c>
      <c r="M345">
        <v>4</v>
      </c>
      <c r="N345" t="s">
        <v>8158</v>
      </c>
      <c r="O345" s="4">
        <f>INDEX(products[Cost_per_box], MATCH(shipments9[[#This Row],[PID]], products[PID], 0))</f>
        <v>10.51</v>
      </c>
      <c r="P345" s="4">
        <f>shipments9[[#This Row],[Boxes]]*shipments9[[#This Row],[Cost Per Box]]</f>
        <v>441.42</v>
      </c>
      <c r="Q345" s="4">
        <f>shipments9[[#This Row],[Amount]] -shipments9[[#This Row],[total cost]]</f>
        <v>-67.920000000000016</v>
      </c>
      <c r="R345" s="4" t="str">
        <f>IF(shipments9[[#This Row],[Gross Profit]]&lt;0,"Loss","Profit")</f>
        <v>Loss</v>
      </c>
      <c r="S345" s="9">
        <f>shipments9[[#This Row],[Gross Profit]]/shipments9[[#This Row],[Amount]]</f>
        <v>-0.18184738955823299</v>
      </c>
      <c r="T345" s="11">
        <f>shipments9[[#This Row],[Amount]]/shipments9[[#This Row],[Boxes]]</f>
        <v>8.8928571428571423</v>
      </c>
    </row>
    <row r="346" spans="1:20" x14ac:dyDescent="0.25">
      <c r="A346" t="s">
        <v>548</v>
      </c>
      <c r="B346" t="s">
        <v>108</v>
      </c>
      <c r="C346" t="s">
        <v>147</v>
      </c>
      <c r="D346" t="s">
        <v>31</v>
      </c>
      <c r="E346" s="1">
        <v>45148</v>
      </c>
      <c r="F346" s="1" t="str">
        <f>TEXT(shipments9[[#This Row],[Shipdate]],"ddd")</f>
        <v>Thu</v>
      </c>
      <c r="G346" s="1" t="str">
        <f>IF(OR(shipments9[[#This Row],[Day Name]]="Sat",shipments9[[#This Row],[Day Name]]="Sun"),"Weekend","Weekday")</f>
        <v>Weekday</v>
      </c>
      <c r="H346">
        <v>4162.5</v>
      </c>
      <c r="I346">
        <v>463</v>
      </c>
      <c r="J346" t="s">
        <v>172</v>
      </c>
      <c r="K346" t="s">
        <v>8151</v>
      </c>
      <c r="L346" t="s">
        <v>8160</v>
      </c>
      <c r="M346">
        <v>8</v>
      </c>
      <c r="N346" t="s">
        <v>8162</v>
      </c>
      <c r="O346" s="4">
        <f>INDEX(products[Cost_per_box], MATCH(shipments9[[#This Row],[PID]], products[PID], 0))</f>
        <v>10.51</v>
      </c>
      <c r="P346" s="4">
        <f>shipments9[[#This Row],[Boxes]]*shipments9[[#This Row],[Cost Per Box]]</f>
        <v>4866.13</v>
      </c>
      <c r="Q346" s="4">
        <f>shipments9[[#This Row],[Amount]] -shipments9[[#This Row],[total cost]]</f>
        <v>-703.63000000000011</v>
      </c>
      <c r="R346" s="4" t="str">
        <f>IF(shipments9[[#This Row],[Gross Profit]]&lt;0,"Loss","Profit")</f>
        <v>Loss</v>
      </c>
      <c r="S346" s="9">
        <f>shipments9[[#This Row],[Gross Profit]]/shipments9[[#This Row],[Amount]]</f>
        <v>-0.16904024024024025</v>
      </c>
      <c r="T346" s="11">
        <f>shipments9[[#This Row],[Amount]]/shipments9[[#This Row],[Boxes]]</f>
        <v>8.9902807775377962</v>
      </c>
    </row>
    <row r="347" spans="1:20" x14ac:dyDescent="0.25">
      <c r="A347" t="s">
        <v>549</v>
      </c>
      <c r="B347" t="s">
        <v>108</v>
      </c>
      <c r="C347" t="s">
        <v>147</v>
      </c>
      <c r="D347" t="s">
        <v>31</v>
      </c>
      <c r="E347" s="1">
        <v>45020</v>
      </c>
      <c r="F347" s="1" t="str">
        <f>TEXT(shipments9[[#This Row],[Shipdate]],"ddd")</f>
        <v>Tue</v>
      </c>
      <c r="G347" s="1" t="str">
        <f>IF(OR(shipments9[[#This Row],[Day Name]]="Sat",shipments9[[#This Row],[Day Name]]="Sun"),"Weekend","Weekday")</f>
        <v>Weekday</v>
      </c>
      <c r="H347">
        <v>5530.5</v>
      </c>
      <c r="I347">
        <v>791</v>
      </c>
      <c r="J347" t="s">
        <v>172</v>
      </c>
      <c r="K347" t="s">
        <v>8151</v>
      </c>
      <c r="L347" t="s">
        <v>8154</v>
      </c>
      <c r="M347">
        <v>4</v>
      </c>
      <c r="N347" t="s">
        <v>8158</v>
      </c>
      <c r="O347" s="4">
        <f>INDEX(products[Cost_per_box], MATCH(shipments9[[#This Row],[PID]], products[PID], 0))</f>
        <v>10.51</v>
      </c>
      <c r="P347" s="4">
        <f>shipments9[[#This Row],[Boxes]]*shipments9[[#This Row],[Cost Per Box]]</f>
        <v>8313.41</v>
      </c>
      <c r="Q347" s="4">
        <f>shipments9[[#This Row],[Amount]] -shipments9[[#This Row],[total cost]]</f>
        <v>-2782.91</v>
      </c>
      <c r="R347" s="4" t="str">
        <f>IF(shipments9[[#This Row],[Gross Profit]]&lt;0,"Loss","Profit")</f>
        <v>Loss</v>
      </c>
      <c r="S347" s="9">
        <f>shipments9[[#This Row],[Gross Profit]]/shipments9[[#This Row],[Amount]]</f>
        <v>-0.50319320133803447</v>
      </c>
      <c r="T347" s="11">
        <f>shipments9[[#This Row],[Amount]]/shipments9[[#This Row],[Boxes]]</f>
        <v>6.9917825537294567</v>
      </c>
    </row>
    <row r="348" spans="1:20" x14ac:dyDescent="0.25">
      <c r="A348" t="s">
        <v>550</v>
      </c>
      <c r="B348" t="s">
        <v>108</v>
      </c>
      <c r="C348" t="s">
        <v>147</v>
      </c>
      <c r="D348" t="s">
        <v>31</v>
      </c>
      <c r="E348" s="1">
        <v>45126</v>
      </c>
      <c r="F348" s="1" t="str">
        <f>TEXT(shipments9[[#This Row],[Shipdate]],"ddd")</f>
        <v>Wed</v>
      </c>
      <c r="G348" s="1" t="str">
        <f>IF(OR(shipments9[[#This Row],[Day Name]]="Sat",shipments9[[#This Row],[Day Name]]="Sun"),"Weekend","Weekday")</f>
        <v>Weekday</v>
      </c>
      <c r="H348">
        <v>5249.25</v>
      </c>
      <c r="I348">
        <v>875</v>
      </c>
      <c r="J348" t="s">
        <v>172</v>
      </c>
      <c r="K348" t="s">
        <v>8151</v>
      </c>
      <c r="L348" t="s">
        <v>8160</v>
      </c>
      <c r="M348">
        <v>7</v>
      </c>
      <c r="N348" t="s">
        <v>8161</v>
      </c>
      <c r="O348" s="4">
        <f>INDEX(products[Cost_per_box], MATCH(shipments9[[#This Row],[PID]], products[PID], 0))</f>
        <v>10.51</v>
      </c>
      <c r="P348" s="4">
        <f>shipments9[[#This Row],[Boxes]]*shipments9[[#This Row],[Cost Per Box]]</f>
        <v>9196.25</v>
      </c>
      <c r="Q348" s="4">
        <f>shipments9[[#This Row],[Amount]] -shipments9[[#This Row],[total cost]]</f>
        <v>-3947</v>
      </c>
      <c r="R348" s="4" t="str">
        <f>IF(shipments9[[#This Row],[Gross Profit]]&lt;0,"Loss","Profit")</f>
        <v>Loss</v>
      </c>
      <c r="S348" s="9">
        <f>shipments9[[#This Row],[Gross Profit]]/shipments9[[#This Row],[Amount]]</f>
        <v>-0.75191694051531166</v>
      </c>
      <c r="T348" s="11">
        <f>shipments9[[#This Row],[Amount]]/shipments9[[#This Row],[Boxes]]</f>
        <v>5.9991428571428571</v>
      </c>
    </row>
    <row r="349" spans="1:20" x14ac:dyDescent="0.25">
      <c r="A349" t="s">
        <v>551</v>
      </c>
      <c r="B349" t="s">
        <v>108</v>
      </c>
      <c r="C349" t="s">
        <v>147</v>
      </c>
      <c r="D349" t="s">
        <v>31</v>
      </c>
      <c r="E349" s="1">
        <v>45343</v>
      </c>
      <c r="F349" s="1" t="str">
        <f>TEXT(shipments9[[#This Row],[Shipdate]],"ddd")</f>
        <v>Wed</v>
      </c>
      <c r="G349" s="1" t="str">
        <f>IF(OR(shipments9[[#This Row],[Day Name]]="Sat",shipments9[[#This Row],[Day Name]]="Sun"),"Weekend","Weekday")</f>
        <v>Weekday</v>
      </c>
      <c r="H349">
        <v>5530.5</v>
      </c>
      <c r="I349">
        <v>922</v>
      </c>
      <c r="J349" t="s">
        <v>172</v>
      </c>
      <c r="K349" t="s">
        <v>8155</v>
      </c>
      <c r="L349" t="s">
        <v>8156</v>
      </c>
      <c r="M349">
        <v>2</v>
      </c>
      <c r="N349" t="s">
        <v>8157</v>
      </c>
      <c r="O349" s="4">
        <f>INDEX(products[Cost_per_box], MATCH(shipments9[[#This Row],[PID]], products[PID], 0))</f>
        <v>10.51</v>
      </c>
      <c r="P349" s="4">
        <f>shipments9[[#This Row],[Boxes]]*shipments9[[#This Row],[Cost Per Box]]</f>
        <v>9690.2199999999993</v>
      </c>
      <c r="Q349" s="4">
        <f>shipments9[[#This Row],[Amount]] -shipments9[[#This Row],[total cost]]</f>
        <v>-4159.7199999999993</v>
      </c>
      <c r="R349" s="4" t="str">
        <f>IF(shipments9[[#This Row],[Gross Profit]]&lt;0,"Loss","Profit")</f>
        <v>Loss</v>
      </c>
      <c r="S349" s="9">
        <f>shipments9[[#This Row],[Gross Profit]]/shipments9[[#This Row],[Amount]]</f>
        <v>-0.75214175933459892</v>
      </c>
      <c r="T349" s="11">
        <f>shipments9[[#This Row],[Amount]]/shipments9[[#This Row],[Boxes]]</f>
        <v>5.9983731019522777</v>
      </c>
    </row>
    <row r="350" spans="1:20" x14ac:dyDescent="0.25">
      <c r="A350" t="s">
        <v>552</v>
      </c>
      <c r="B350" t="s">
        <v>108</v>
      </c>
      <c r="C350" t="s">
        <v>147</v>
      </c>
      <c r="D350" t="s">
        <v>31</v>
      </c>
      <c r="E350" s="1">
        <v>45106</v>
      </c>
      <c r="F350" s="1" t="str">
        <f>TEXT(shipments9[[#This Row],[Shipdate]],"ddd")</f>
        <v>Thu</v>
      </c>
      <c r="G350" s="1" t="str">
        <f>IF(OR(shipments9[[#This Row],[Day Name]]="Sat",shipments9[[#This Row],[Day Name]]="Sun"),"Weekend","Weekday")</f>
        <v>Weekday</v>
      </c>
      <c r="H350">
        <v>2209.5</v>
      </c>
      <c r="I350">
        <v>246</v>
      </c>
      <c r="J350" t="s">
        <v>172</v>
      </c>
      <c r="K350" t="s">
        <v>8151</v>
      </c>
      <c r="L350" t="s">
        <v>8154</v>
      </c>
      <c r="M350">
        <v>6</v>
      </c>
      <c r="N350" t="s">
        <v>8159</v>
      </c>
      <c r="O350" s="4">
        <f>INDEX(products[Cost_per_box], MATCH(shipments9[[#This Row],[PID]], products[PID], 0))</f>
        <v>10.51</v>
      </c>
      <c r="P350" s="4">
        <f>shipments9[[#This Row],[Boxes]]*shipments9[[#This Row],[Cost Per Box]]</f>
        <v>2585.46</v>
      </c>
      <c r="Q350" s="4">
        <f>shipments9[[#This Row],[Amount]] -shipments9[[#This Row],[total cost]]</f>
        <v>-375.96000000000004</v>
      </c>
      <c r="R350" s="4" t="str">
        <f>IF(shipments9[[#This Row],[Gross Profit]]&lt;0,"Loss","Profit")</f>
        <v>Loss</v>
      </c>
      <c r="S350" s="9">
        <f>shipments9[[#This Row],[Gross Profit]]/shipments9[[#This Row],[Amount]]</f>
        <v>-0.17015614392396472</v>
      </c>
      <c r="T350" s="11">
        <f>shipments9[[#This Row],[Amount]]/shipments9[[#This Row],[Boxes]]</f>
        <v>8.9817073170731714</v>
      </c>
    </row>
    <row r="351" spans="1:20" x14ac:dyDescent="0.25">
      <c r="A351" t="s">
        <v>553</v>
      </c>
      <c r="B351" t="s">
        <v>108</v>
      </c>
      <c r="C351" t="s">
        <v>147</v>
      </c>
      <c r="D351" t="s">
        <v>31</v>
      </c>
      <c r="E351" s="1">
        <v>45212</v>
      </c>
      <c r="F351" s="1" t="str">
        <f>TEXT(shipments9[[#This Row],[Shipdate]],"ddd")</f>
        <v>Fri</v>
      </c>
      <c r="G351" s="1" t="str">
        <f>IF(OR(shipments9[[#This Row],[Day Name]]="Sat",shipments9[[#This Row],[Day Name]]="Sun"),"Weekend","Weekday")</f>
        <v>Weekday</v>
      </c>
      <c r="H351">
        <v>5055.75</v>
      </c>
      <c r="I351">
        <v>632</v>
      </c>
      <c r="J351" t="s">
        <v>172</v>
      </c>
      <c r="K351" t="s">
        <v>8151</v>
      </c>
      <c r="L351" t="s">
        <v>8152</v>
      </c>
      <c r="M351">
        <v>10</v>
      </c>
      <c r="N351" t="s">
        <v>8153</v>
      </c>
      <c r="O351" s="4">
        <f>INDEX(products[Cost_per_box], MATCH(shipments9[[#This Row],[PID]], products[PID], 0))</f>
        <v>10.51</v>
      </c>
      <c r="P351" s="4">
        <f>shipments9[[#This Row],[Boxes]]*shipments9[[#This Row],[Cost Per Box]]</f>
        <v>6642.32</v>
      </c>
      <c r="Q351" s="4">
        <f>shipments9[[#This Row],[Amount]] -shipments9[[#This Row],[total cost]]</f>
        <v>-1586.5699999999997</v>
      </c>
      <c r="R351" s="4" t="str">
        <f>IF(shipments9[[#This Row],[Gross Profit]]&lt;0,"Loss","Profit")</f>
        <v>Loss</v>
      </c>
      <c r="S351" s="9">
        <f>shipments9[[#This Row],[Gross Profit]]/shipments9[[#This Row],[Amount]]</f>
        <v>-0.31381496316075752</v>
      </c>
      <c r="T351" s="11">
        <f>shipments9[[#This Row],[Amount]]/shipments9[[#This Row],[Boxes]]</f>
        <v>7.9996044303797467</v>
      </c>
    </row>
    <row r="352" spans="1:20" x14ac:dyDescent="0.25">
      <c r="A352" t="s">
        <v>554</v>
      </c>
      <c r="B352" t="s">
        <v>108</v>
      </c>
      <c r="C352" t="s">
        <v>147</v>
      </c>
      <c r="D352" t="s">
        <v>31</v>
      </c>
      <c r="E352" s="1">
        <v>45141</v>
      </c>
      <c r="F352" s="1" t="str">
        <f>TEXT(shipments9[[#This Row],[Shipdate]],"ddd")</f>
        <v>Thu</v>
      </c>
      <c r="G352" s="1" t="str">
        <f>IF(OR(shipments9[[#This Row],[Day Name]]="Sat",shipments9[[#This Row],[Day Name]]="Sun"),"Weekend","Weekday")</f>
        <v>Weekday</v>
      </c>
      <c r="H352">
        <v>3564</v>
      </c>
      <c r="I352">
        <v>357</v>
      </c>
      <c r="J352" t="s">
        <v>172</v>
      </c>
      <c r="K352" t="s">
        <v>8151</v>
      </c>
      <c r="L352" t="s">
        <v>8160</v>
      </c>
      <c r="M352">
        <v>8</v>
      </c>
      <c r="N352" t="s">
        <v>8162</v>
      </c>
      <c r="O352" s="4">
        <f>INDEX(products[Cost_per_box], MATCH(shipments9[[#This Row],[PID]], products[PID], 0))</f>
        <v>10.51</v>
      </c>
      <c r="P352" s="4">
        <f>shipments9[[#This Row],[Boxes]]*shipments9[[#This Row],[Cost Per Box]]</f>
        <v>3752.0699999999997</v>
      </c>
      <c r="Q352" s="4">
        <f>shipments9[[#This Row],[Amount]] -shipments9[[#This Row],[total cost]]</f>
        <v>-188.06999999999971</v>
      </c>
      <c r="R352" s="4" t="str">
        <f>IF(shipments9[[#This Row],[Gross Profit]]&lt;0,"Loss","Profit")</f>
        <v>Loss</v>
      </c>
      <c r="S352" s="9">
        <f>shipments9[[#This Row],[Gross Profit]]/shipments9[[#This Row],[Amount]]</f>
        <v>-5.2769360269360188E-2</v>
      </c>
      <c r="T352" s="11">
        <f>shipments9[[#This Row],[Amount]]/shipments9[[#This Row],[Boxes]]</f>
        <v>9.9831932773109244</v>
      </c>
    </row>
    <row r="353" spans="1:20" x14ac:dyDescent="0.25">
      <c r="A353" t="s">
        <v>555</v>
      </c>
      <c r="B353" t="s">
        <v>108</v>
      </c>
      <c r="C353" t="s">
        <v>147</v>
      </c>
      <c r="D353" t="s">
        <v>31</v>
      </c>
      <c r="E353" s="1">
        <v>45306</v>
      </c>
      <c r="F353" s="1" t="str">
        <f>TEXT(shipments9[[#This Row],[Shipdate]],"ddd")</f>
        <v>Mon</v>
      </c>
      <c r="G353" s="1" t="str">
        <f>IF(OR(shipments9[[#This Row],[Day Name]]="Sat",shipments9[[#This Row],[Day Name]]="Sun"),"Weekend","Weekday")</f>
        <v>Weekday</v>
      </c>
      <c r="H353">
        <v>9069.75</v>
      </c>
      <c r="I353">
        <v>1512</v>
      </c>
      <c r="J353" t="s">
        <v>172</v>
      </c>
      <c r="K353" t="s">
        <v>8155</v>
      </c>
      <c r="L353" t="s">
        <v>8156</v>
      </c>
      <c r="M353">
        <v>1</v>
      </c>
      <c r="N353" t="s">
        <v>8163</v>
      </c>
      <c r="O353" s="4">
        <f>INDEX(products[Cost_per_box], MATCH(shipments9[[#This Row],[PID]], products[PID], 0))</f>
        <v>10.51</v>
      </c>
      <c r="P353" s="4">
        <f>shipments9[[#This Row],[Boxes]]*shipments9[[#This Row],[Cost Per Box]]</f>
        <v>15891.119999999999</v>
      </c>
      <c r="Q353" s="4">
        <f>shipments9[[#This Row],[Amount]] -shipments9[[#This Row],[total cost]]</f>
        <v>-6821.369999999999</v>
      </c>
      <c r="R353" s="4" t="str">
        <f>IF(shipments9[[#This Row],[Gross Profit]]&lt;0,"Loss","Profit")</f>
        <v>Loss</v>
      </c>
      <c r="S353" s="9">
        <f>shipments9[[#This Row],[Gross Profit]]/shipments9[[#This Row],[Amount]]</f>
        <v>-0.75210121557926057</v>
      </c>
      <c r="T353" s="11">
        <f>shipments9[[#This Row],[Amount]]/shipments9[[#This Row],[Boxes]]</f>
        <v>5.9985119047619051</v>
      </c>
    </row>
    <row r="354" spans="1:20" x14ac:dyDescent="0.25">
      <c r="A354" t="s">
        <v>556</v>
      </c>
      <c r="B354" t="s">
        <v>108</v>
      </c>
      <c r="C354" t="s">
        <v>147</v>
      </c>
      <c r="D354" t="s">
        <v>31</v>
      </c>
      <c r="E354" s="1">
        <v>44972</v>
      </c>
      <c r="F354" s="1" t="str">
        <f>TEXT(shipments9[[#This Row],[Shipdate]],"ddd")</f>
        <v>Wed</v>
      </c>
      <c r="G354" s="1" t="str">
        <f>IF(OR(shipments9[[#This Row],[Day Name]]="Sat",shipments9[[#This Row],[Day Name]]="Sun"),"Weekend","Weekday")</f>
        <v>Weekday</v>
      </c>
      <c r="H354">
        <v>3282.75</v>
      </c>
      <c r="I354">
        <v>548</v>
      </c>
      <c r="J354" t="s">
        <v>172</v>
      </c>
      <c r="K354" t="s">
        <v>8151</v>
      </c>
      <c r="L354" t="s">
        <v>8156</v>
      </c>
      <c r="M354">
        <v>2</v>
      </c>
      <c r="N354" t="s">
        <v>8157</v>
      </c>
      <c r="O354" s="4">
        <f>INDEX(products[Cost_per_box], MATCH(shipments9[[#This Row],[PID]], products[PID], 0))</f>
        <v>10.51</v>
      </c>
      <c r="P354" s="4">
        <f>shipments9[[#This Row],[Boxes]]*shipments9[[#This Row],[Cost Per Box]]</f>
        <v>5759.48</v>
      </c>
      <c r="Q354" s="4">
        <f>shipments9[[#This Row],[Amount]] -shipments9[[#This Row],[total cost]]</f>
        <v>-2476.7299999999996</v>
      </c>
      <c r="R354" s="4" t="str">
        <f>IF(shipments9[[#This Row],[Gross Profit]]&lt;0,"Loss","Profit")</f>
        <v>Loss</v>
      </c>
      <c r="S354" s="9">
        <f>shipments9[[#This Row],[Gross Profit]]/shipments9[[#This Row],[Amount]]</f>
        <v>-0.75446805269971806</v>
      </c>
      <c r="T354" s="11">
        <f>shipments9[[#This Row],[Amount]]/shipments9[[#This Row],[Boxes]]</f>
        <v>5.9904197080291972</v>
      </c>
    </row>
    <row r="355" spans="1:20" x14ac:dyDescent="0.25">
      <c r="A355" t="s">
        <v>557</v>
      </c>
      <c r="B355" t="s">
        <v>108</v>
      </c>
      <c r="C355" t="s">
        <v>147</v>
      </c>
      <c r="D355" t="s">
        <v>31</v>
      </c>
      <c r="E355" s="1">
        <v>45120</v>
      </c>
      <c r="F355" s="1" t="str">
        <f>TEXT(shipments9[[#This Row],[Shipdate]],"ddd")</f>
        <v>Thu</v>
      </c>
      <c r="G355" s="1" t="str">
        <f>IF(OR(shipments9[[#This Row],[Day Name]]="Sat",shipments9[[#This Row],[Day Name]]="Sun"),"Weekend","Weekday")</f>
        <v>Weekday</v>
      </c>
      <c r="H355">
        <v>8592.75</v>
      </c>
      <c r="I355">
        <v>860</v>
      </c>
      <c r="J355" t="s">
        <v>172</v>
      </c>
      <c r="K355" t="s">
        <v>8151</v>
      </c>
      <c r="L355" t="s">
        <v>8160</v>
      </c>
      <c r="M355">
        <v>7</v>
      </c>
      <c r="N355" t="s">
        <v>8161</v>
      </c>
      <c r="O355" s="4">
        <f>INDEX(products[Cost_per_box], MATCH(shipments9[[#This Row],[PID]], products[PID], 0))</f>
        <v>10.51</v>
      </c>
      <c r="P355" s="4">
        <f>shipments9[[#This Row],[Boxes]]*shipments9[[#This Row],[Cost Per Box]]</f>
        <v>9038.6</v>
      </c>
      <c r="Q355" s="4">
        <f>shipments9[[#This Row],[Amount]] -shipments9[[#This Row],[total cost]]</f>
        <v>-445.85000000000036</v>
      </c>
      <c r="R355" s="4" t="str">
        <f>IF(shipments9[[#This Row],[Gross Profit]]&lt;0,"Loss","Profit")</f>
        <v>Loss</v>
      </c>
      <c r="S355" s="9">
        <f>shipments9[[#This Row],[Gross Profit]]/shipments9[[#This Row],[Amount]]</f>
        <v>-5.1886765005382487E-2</v>
      </c>
      <c r="T355" s="11">
        <f>shipments9[[#This Row],[Amount]]/shipments9[[#This Row],[Boxes]]</f>
        <v>9.9915697674418613</v>
      </c>
    </row>
    <row r="356" spans="1:20" x14ac:dyDescent="0.25">
      <c r="A356" t="s">
        <v>558</v>
      </c>
      <c r="B356" t="s">
        <v>108</v>
      </c>
      <c r="C356" t="s">
        <v>147</v>
      </c>
      <c r="D356" t="s">
        <v>31</v>
      </c>
      <c r="E356" s="1">
        <v>45118</v>
      </c>
      <c r="F356" s="1" t="str">
        <f>TEXT(shipments9[[#This Row],[Shipdate]],"ddd")</f>
        <v>Tue</v>
      </c>
      <c r="G356" s="1" t="str">
        <f>IF(OR(shipments9[[#This Row],[Day Name]]="Sat",shipments9[[#This Row],[Day Name]]="Sun"),"Weekend","Weekday")</f>
        <v>Weekday</v>
      </c>
      <c r="H356">
        <v>2425.5</v>
      </c>
      <c r="I356">
        <v>304</v>
      </c>
      <c r="J356" t="s">
        <v>172</v>
      </c>
      <c r="K356" t="s">
        <v>8151</v>
      </c>
      <c r="L356" t="s">
        <v>8160</v>
      </c>
      <c r="M356">
        <v>7</v>
      </c>
      <c r="N356" t="s">
        <v>8161</v>
      </c>
      <c r="O356" s="4">
        <f>INDEX(products[Cost_per_box], MATCH(shipments9[[#This Row],[PID]], products[PID], 0))</f>
        <v>10.51</v>
      </c>
      <c r="P356" s="4">
        <f>shipments9[[#This Row],[Boxes]]*shipments9[[#This Row],[Cost Per Box]]</f>
        <v>3195.04</v>
      </c>
      <c r="Q356" s="4">
        <f>shipments9[[#This Row],[Amount]] -shipments9[[#This Row],[total cost]]</f>
        <v>-769.54</v>
      </c>
      <c r="R356" s="4" t="str">
        <f>IF(shipments9[[#This Row],[Gross Profit]]&lt;0,"Loss","Profit")</f>
        <v>Loss</v>
      </c>
      <c r="S356" s="9">
        <f>shipments9[[#This Row],[Gross Profit]]/shipments9[[#This Row],[Amount]]</f>
        <v>-0.3172706658420944</v>
      </c>
      <c r="T356" s="11">
        <f>shipments9[[#This Row],[Amount]]/shipments9[[#This Row],[Boxes]]</f>
        <v>7.9786184210526319</v>
      </c>
    </row>
    <row r="357" spans="1:20" x14ac:dyDescent="0.25">
      <c r="A357" t="s">
        <v>559</v>
      </c>
      <c r="B357" t="s">
        <v>105</v>
      </c>
      <c r="C357" t="s">
        <v>147</v>
      </c>
      <c r="D357" t="s">
        <v>31</v>
      </c>
      <c r="E357" s="1">
        <v>45342</v>
      </c>
      <c r="F357" s="1" t="str">
        <f>TEXT(shipments9[[#This Row],[Shipdate]],"ddd")</f>
        <v>Tue</v>
      </c>
      <c r="G357" s="1" t="str">
        <f>IF(OR(shipments9[[#This Row],[Day Name]]="Sat",shipments9[[#This Row],[Day Name]]="Sun"),"Weekend","Weekday")</f>
        <v>Weekday</v>
      </c>
      <c r="H357">
        <v>254.25</v>
      </c>
      <c r="I357">
        <v>43</v>
      </c>
      <c r="J357" t="s">
        <v>172</v>
      </c>
      <c r="K357" t="s">
        <v>8155</v>
      </c>
      <c r="L357" t="s">
        <v>8156</v>
      </c>
      <c r="M357">
        <v>2</v>
      </c>
      <c r="N357" t="s">
        <v>8157</v>
      </c>
      <c r="O357" s="4">
        <f>INDEX(products[Cost_per_box], MATCH(shipments9[[#This Row],[PID]], products[PID], 0))</f>
        <v>10.51</v>
      </c>
      <c r="P357" s="4">
        <f>shipments9[[#This Row],[Boxes]]*shipments9[[#This Row],[Cost Per Box]]</f>
        <v>451.93</v>
      </c>
      <c r="Q357" s="4">
        <f>shipments9[[#This Row],[Amount]] -shipments9[[#This Row],[total cost]]</f>
        <v>-197.68</v>
      </c>
      <c r="R357" s="4" t="str">
        <f>IF(shipments9[[#This Row],[Gross Profit]]&lt;0,"Loss","Profit")</f>
        <v>Loss</v>
      </c>
      <c r="S357" s="9">
        <f>shipments9[[#This Row],[Gross Profit]]/shipments9[[#This Row],[Amount]]</f>
        <v>-0.77750245821042285</v>
      </c>
      <c r="T357" s="11">
        <f>shipments9[[#This Row],[Amount]]/shipments9[[#This Row],[Boxes]]</f>
        <v>5.9127906976744189</v>
      </c>
    </row>
    <row r="358" spans="1:20" x14ac:dyDescent="0.25">
      <c r="A358" t="s">
        <v>560</v>
      </c>
      <c r="B358" t="s">
        <v>105</v>
      </c>
      <c r="C358" t="s">
        <v>147</v>
      </c>
      <c r="D358" t="s">
        <v>31</v>
      </c>
      <c r="E358" s="1">
        <v>45173</v>
      </c>
      <c r="F358" s="1" t="str">
        <f>TEXT(shipments9[[#This Row],[Shipdate]],"ddd")</f>
        <v>Mon</v>
      </c>
      <c r="G358" s="1" t="str">
        <f>IF(OR(shipments9[[#This Row],[Day Name]]="Sat",shipments9[[#This Row],[Day Name]]="Sun"),"Weekend","Weekday")</f>
        <v>Weekday</v>
      </c>
      <c r="H358">
        <v>7386.75</v>
      </c>
      <c r="I358">
        <v>924</v>
      </c>
      <c r="J358" t="s">
        <v>172</v>
      </c>
      <c r="K358" t="s">
        <v>8151</v>
      </c>
      <c r="L358" t="s">
        <v>8160</v>
      </c>
      <c r="M358">
        <v>9</v>
      </c>
      <c r="N358" t="s">
        <v>8167</v>
      </c>
      <c r="O358" s="4">
        <f>INDEX(products[Cost_per_box], MATCH(shipments9[[#This Row],[PID]], products[PID], 0))</f>
        <v>10.51</v>
      </c>
      <c r="P358" s="4">
        <f>shipments9[[#This Row],[Boxes]]*shipments9[[#This Row],[Cost Per Box]]</f>
        <v>9711.24</v>
      </c>
      <c r="Q358" s="4">
        <f>shipments9[[#This Row],[Amount]] -shipments9[[#This Row],[total cost]]</f>
        <v>-2324.4899999999998</v>
      </c>
      <c r="R358" s="4" t="str">
        <f>IF(shipments9[[#This Row],[Gross Profit]]&lt;0,"Loss","Profit")</f>
        <v>Loss</v>
      </c>
      <c r="S358" s="9">
        <f>shipments9[[#This Row],[Gross Profit]]/shipments9[[#This Row],[Amount]]</f>
        <v>-0.31468372423596302</v>
      </c>
      <c r="T358" s="11">
        <f>shipments9[[#This Row],[Amount]]/shipments9[[#This Row],[Boxes]]</f>
        <v>7.9943181818181817</v>
      </c>
    </row>
    <row r="359" spans="1:20" x14ac:dyDescent="0.25">
      <c r="A359" t="s">
        <v>561</v>
      </c>
      <c r="B359" t="s">
        <v>105</v>
      </c>
      <c r="C359" t="s">
        <v>147</v>
      </c>
      <c r="D359" t="s">
        <v>31</v>
      </c>
      <c r="E359" s="1">
        <v>45390</v>
      </c>
      <c r="F359" s="1" t="str">
        <f>TEXT(shipments9[[#This Row],[Shipdate]],"ddd")</f>
        <v>Mon</v>
      </c>
      <c r="G359" s="1" t="str">
        <f>IF(OR(shipments9[[#This Row],[Day Name]]="Sat",shipments9[[#This Row],[Day Name]]="Sun"),"Weekend","Weekday")</f>
        <v>Weekday</v>
      </c>
      <c r="H359">
        <v>236.25</v>
      </c>
      <c r="I359">
        <v>24</v>
      </c>
      <c r="J359" t="s">
        <v>172</v>
      </c>
      <c r="K359" t="s">
        <v>8155</v>
      </c>
      <c r="L359" t="s">
        <v>8154</v>
      </c>
      <c r="M359">
        <v>4</v>
      </c>
      <c r="N359" t="s">
        <v>8158</v>
      </c>
      <c r="O359" s="4">
        <f>INDEX(products[Cost_per_box], MATCH(shipments9[[#This Row],[PID]], products[PID], 0))</f>
        <v>10.51</v>
      </c>
      <c r="P359" s="4">
        <f>shipments9[[#This Row],[Boxes]]*shipments9[[#This Row],[Cost Per Box]]</f>
        <v>252.24</v>
      </c>
      <c r="Q359" s="4">
        <f>shipments9[[#This Row],[Amount]] -shipments9[[#This Row],[total cost]]</f>
        <v>-15.990000000000009</v>
      </c>
      <c r="R359" s="4" t="str">
        <f>IF(shipments9[[#This Row],[Gross Profit]]&lt;0,"Loss","Profit")</f>
        <v>Loss</v>
      </c>
      <c r="S359" s="9">
        <f>shipments9[[#This Row],[Gross Profit]]/shipments9[[#This Row],[Amount]]</f>
        <v>-6.7682539682539719E-2</v>
      </c>
      <c r="T359" s="11">
        <f>shipments9[[#This Row],[Amount]]/shipments9[[#This Row],[Boxes]]</f>
        <v>9.84375</v>
      </c>
    </row>
    <row r="360" spans="1:20" x14ac:dyDescent="0.25">
      <c r="A360" t="s">
        <v>562</v>
      </c>
      <c r="B360" t="s">
        <v>105</v>
      </c>
      <c r="C360" t="s">
        <v>147</v>
      </c>
      <c r="D360" t="s">
        <v>31</v>
      </c>
      <c r="E360" s="1">
        <v>45211</v>
      </c>
      <c r="F360" s="1" t="str">
        <f>TEXT(shipments9[[#This Row],[Shipdate]],"ddd")</f>
        <v>Thu</v>
      </c>
      <c r="G360" s="1" t="str">
        <f>IF(OR(shipments9[[#This Row],[Day Name]]="Sat",shipments9[[#This Row],[Day Name]]="Sun"),"Weekend","Weekday")</f>
        <v>Weekday</v>
      </c>
      <c r="H360">
        <v>2022.75</v>
      </c>
      <c r="I360">
        <v>338</v>
      </c>
      <c r="J360" t="s">
        <v>172</v>
      </c>
      <c r="K360" t="s">
        <v>8151</v>
      </c>
      <c r="L360" t="s">
        <v>8152</v>
      </c>
      <c r="M360">
        <v>10</v>
      </c>
      <c r="N360" t="s">
        <v>8153</v>
      </c>
      <c r="O360" s="4">
        <f>INDEX(products[Cost_per_box], MATCH(shipments9[[#This Row],[PID]], products[PID], 0))</f>
        <v>10.51</v>
      </c>
      <c r="P360" s="4">
        <f>shipments9[[#This Row],[Boxes]]*shipments9[[#This Row],[Cost Per Box]]</f>
        <v>3552.38</v>
      </c>
      <c r="Q360" s="4">
        <f>shipments9[[#This Row],[Amount]] -shipments9[[#This Row],[total cost]]</f>
        <v>-1529.63</v>
      </c>
      <c r="R360" s="4" t="str">
        <f>IF(shipments9[[#This Row],[Gross Profit]]&lt;0,"Loss","Profit")</f>
        <v>Loss</v>
      </c>
      <c r="S360" s="9">
        <f>shipments9[[#This Row],[Gross Profit]]/shipments9[[#This Row],[Amount]]</f>
        <v>-0.75621307625757017</v>
      </c>
      <c r="T360" s="11">
        <f>shipments9[[#This Row],[Amount]]/shipments9[[#This Row],[Boxes]]</f>
        <v>5.984467455621302</v>
      </c>
    </row>
    <row r="361" spans="1:20" x14ac:dyDescent="0.25">
      <c r="A361" t="s">
        <v>563</v>
      </c>
      <c r="B361" t="s">
        <v>105</v>
      </c>
      <c r="C361" t="s">
        <v>147</v>
      </c>
      <c r="D361" t="s">
        <v>31</v>
      </c>
      <c r="E361" s="1">
        <v>45275</v>
      </c>
      <c r="F361" s="1" t="str">
        <f>TEXT(shipments9[[#This Row],[Shipdate]],"ddd")</f>
        <v>Fri</v>
      </c>
      <c r="G361" s="1" t="str">
        <f>IF(OR(shipments9[[#This Row],[Day Name]]="Sat",shipments9[[#This Row],[Day Name]]="Sun"),"Weekend","Weekday")</f>
        <v>Weekday</v>
      </c>
      <c r="H361">
        <v>9047.25</v>
      </c>
      <c r="I361">
        <v>1508</v>
      </c>
      <c r="J361" t="s">
        <v>172</v>
      </c>
      <c r="K361" t="s">
        <v>8151</v>
      </c>
      <c r="L361" t="s">
        <v>8152</v>
      </c>
      <c r="M361">
        <v>12</v>
      </c>
      <c r="N361" t="s">
        <v>8166</v>
      </c>
      <c r="O361" s="4">
        <f>INDEX(products[Cost_per_box], MATCH(shipments9[[#This Row],[PID]], products[PID], 0))</f>
        <v>10.51</v>
      </c>
      <c r="P361" s="4">
        <f>shipments9[[#This Row],[Boxes]]*shipments9[[#This Row],[Cost Per Box]]</f>
        <v>15849.08</v>
      </c>
      <c r="Q361" s="4">
        <f>shipments9[[#This Row],[Amount]] -shipments9[[#This Row],[total cost]]</f>
        <v>-6801.83</v>
      </c>
      <c r="R361" s="4" t="str">
        <f>IF(shipments9[[#This Row],[Gross Profit]]&lt;0,"Loss","Profit")</f>
        <v>Loss</v>
      </c>
      <c r="S361" s="9">
        <f>shipments9[[#This Row],[Gross Profit]]/shipments9[[#This Row],[Amount]]</f>
        <v>-0.75181187653706927</v>
      </c>
      <c r="T361" s="11">
        <f>shipments9[[#This Row],[Amount]]/shipments9[[#This Row],[Boxes]]</f>
        <v>5.9995026525198938</v>
      </c>
    </row>
    <row r="362" spans="1:20" x14ac:dyDescent="0.25">
      <c r="A362" t="s">
        <v>564</v>
      </c>
      <c r="B362" t="s">
        <v>105</v>
      </c>
      <c r="C362" t="s">
        <v>147</v>
      </c>
      <c r="D362" t="s">
        <v>31</v>
      </c>
      <c r="E362" s="1">
        <v>45432</v>
      </c>
      <c r="F362" s="1" t="str">
        <f>TEXT(shipments9[[#This Row],[Shipdate]],"ddd")</f>
        <v>Mon</v>
      </c>
      <c r="G362" s="1" t="str">
        <f>IF(OR(shipments9[[#This Row],[Day Name]]="Sat",shipments9[[#This Row],[Day Name]]="Sun"),"Weekend","Weekday")</f>
        <v>Weekday</v>
      </c>
      <c r="H362">
        <v>9742.5</v>
      </c>
      <c r="I362">
        <v>1624</v>
      </c>
      <c r="J362" t="s">
        <v>172</v>
      </c>
      <c r="K362" t="s">
        <v>8155</v>
      </c>
      <c r="L362" t="s">
        <v>8154</v>
      </c>
      <c r="M362">
        <v>5</v>
      </c>
      <c r="N362" t="s">
        <v>201</v>
      </c>
      <c r="O362" s="4">
        <f>INDEX(products[Cost_per_box], MATCH(shipments9[[#This Row],[PID]], products[PID], 0))</f>
        <v>10.51</v>
      </c>
      <c r="P362" s="4">
        <f>shipments9[[#This Row],[Boxes]]*shipments9[[#This Row],[Cost Per Box]]</f>
        <v>17068.239999999998</v>
      </c>
      <c r="Q362" s="4">
        <f>shipments9[[#This Row],[Amount]] -shipments9[[#This Row],[total cost]]</f>
        <v>-7325.739999999998</v>
      </c>
      <c r="R362" s="4" t="str">
        <f>IF(shipments9[[#This Row],[Gross Profit]]&lt;0,"Loss","Profit")</f>
        <v>Loss</v>
      </c>
      <c r="S362" s="9">
        <f>shipments9[[#This Row],[Gross Profit]]/shipments9[[#This Row],[Amount]]</f>
        <v>-0.75193636130356667</v>
      </c>
      <c r="T362" s="11">
        <f>shipments9[[#This Row],[Amount]]/shipments9[[#This Row],[Boxes]]</f>
        <v>5.9990763546798034</v>
      </c>
    </row>
    <row r="363" spans="1:20" x14ac:dyDescent="0.25">
      <c r="A363" t="s">
        <v>565</v>
      </c>
      <c r="B363" t="s">
        <v>105</v>
      </c>
      <c r="C363" t="s">
        <v>147</v>
      </c>
      <c r="D363" t="s">
        <v>31</v>
      </c>
      <c r="E363" s="1">
        <v>45292</v>
      </c>
      <c r="F363" s="1" t="str">
        <f>TEXT(shipments9[[#This Row],[Shipdate]],"ddd")</f>
        <v>Mon</v>
      </c>
      <c r="G363" s="1" t="str">
        <f>IF(OR(shipments9[[#This Row],[Day Name]]="Sat",shipments9[[#This Row],[Day Name]]="Sun"),"Weekend","Weekday")</f>
        <v>Weekday</v>
      </c>
      <c r="H363">
        <v>1962</v>
      </c>
      <c r="I363">
        <v>197</v>
      </c>
      <c r="J363" t="s">
        <v>172</v>
      </c>
      <c r="K363" t="s">
        <v>8155</v>
      </c>
      <c r="L363" t="s">
        <v>8156</v>
      </c>
      <c r="M363">
        <v>1</v>
      </c>
      <c r="N363" t="s">
        <v>8163</v>
      </c>
      <c r="O363" s="4">
        <f>INDEX(products[Cost_per_box], MATCH(shipments9[[#This Row],[PID]], products[PID], 0))</f>
        <v>10.51</v>
      </c>
      <c r="P363" s="4">
        <f>shipments9[[#This Row],[Boxes]]*shipments9[[#This Row],[Cost Per Box]]</f>
        <v>2070.4699999999998</v>
      </c>
      <c r="Q363" s="4">
        <f>shipments9[[#This Row],[Amount]] -shipments9[[#This Row],[total cost]]</f>
        <v>-108.4699999999998</v>
      </c>
      <c r="R363" s="4" t="str">
        <f>IF(shipments9[[#This Row],[Gross Profit]]&lt;0,"Loss","Profit")</f>
        <v>Loss</v>
      </c>
      <c r="S363" s="9">
        <f>shipments9[[#This Row],[Gross Profit]]/shipments9[[#This Row],[Amount]]</f>
        <v>-5.5285423037716511E-2</v>
      </c>
      <c r="T363" s="11">
        <f>shipments9[[#This Row],[Amount]]/shipments9[[#This Row],[Boxes]]</f>
        <v>9.9593908629441632</v>
      </c>
    </row>
    <row r="364" spans="1:20" x14ac:dyDescent="0.25">
      <c r="A364" t="s">
        <v>566</v>
      </c>
      <c r="B364" t="s">
        <v>105</v>
      </c>
      <c r="C364" t="s">
        <v>147</v>
      </c>
      <c r="D364" t="s">
        <v>31</v>
      </c>
      <c r="E364" s="1">
        <v>45287</v>
      </c>
      <c r="F364" s="1" t="str">
        <f>TEXT(shipments9[[#This Row],[Shipdate]],"ddd")</f>
        <v>Wed</v>
      </c>
      <c r="G364" s="1" t="str">
        <f>IF(OR(shipments9[[#This Row],[Day Name]]="Sat",shipments9[[#This Row],[Day Name]]="Sun"),"Weekend","Weekday")</f>
        <v>Weekday</v>
      </c>
      <c r="H364">
        <v>11488.5</v>
      </c>
      <c r="I364">
        <v>1277</v>
      </c>
      <c r="J364" t="s">
        <v>172</v>
      </c>
      <c r="K364" t="s">
        <v>8151</v>
      </c>
      <c r="L364" t="s">
        <v>8152</v>
      </c>
      <c r="M364">
        <v>12</v>
      </c>
      <c r="N364" t="s">
        <v>8166</v>
      </c>
      <c r="O364" s="4">
        <f>INDEX(products[Cost_per_box], MATCH(shipments9[[#This Row],[PID]], products[PID], 0))</f>
        <v>10.51</v>
      </c>
      <c r="P364" s="4">
        <f>shipments9[[#This Row],[Boxes]]*shipments9[[#This Row],[Cost Per Box]]</f>
        <v>13421.27</v>
      </c>
      <c r="Q364" s="4">
        <f>shipments9[[#This Row],[Amount]] -shipments9[[#This Row],[total cost]]</f>
        <v>-1932.7700000000004</v>
      </c>
      <c r="R364" s="4" t="str">
        <f>IF(shipments9[[#This Row],[Gross Profit]]&lt;0,"Loss","Profit")</f>
        <v>Loss</v>
      </c>
      <c r="S364" s="9">
        <f>shipments9[[#This Row],[Gross Profit]]/shipments9[[#This Row],[Amount]]</f>
        <v>-0.16823519171345261</v>
      </c>
      <c r="T364" s="11">
        <f>shipments9[[#This Row],[Amount]]/shipments9[[#This Row],[Boxes]]</f>
        <v>8.9964761158966322</v>
      </c>
    </row>
    <row r="365" spans="1:20" x14ac:dyDescent="0.25">
      <c r="A365" t="s">
        <v>567</v>
      </c>
      <c r="B365" t="s">
        <v>111</v>
      </c>
      <c r="C365" t="s">
        <v>147</v>
      </c>
      <c r="D365" t="s">
        <v>31</v>
      </c>
      <c r="E365" s="1">
        <v>45404</v>
      </c>
      <c r="F365" s="1" t="str">
        <f>TEXT(shipments9[[#This Row],[Shipdate]],"ddd")</f>
        <v>Mon</v>
      </c>
      <c r="G365" s="1" t="str">
        <f>IF(OR(shipments9[[#This Row],[Day Name]]="Sat",shipments9[[#This Row],[Day Name]]="Sun"),"Weekend","Weekday")</f>
        <v>Weekday</v>
      </c>
      <c r="H365">
        <v>4097.25</v>
      </c>
      <c r="I365">
        <v>456</v>
      </c>
      <c r="J365" t="s">
        <v>172</v>
      </c>
      <c r="K365" t="s">
        <v>8155</v>
      </c>
      <c r="L365" t="s">
        <v>8154</v>
      </c>
      <c r="M365">
        <v>4</v>
      </c>
      <c r="N365" t="s">
        <v>8158</v>
      </c>
      <c r="O365" s="4">
        <f>INDEX(products[Cost_per_box], MATCH(shipments9[[#This Row],[PID]], products[PID], 0))</f>
        <v>10.51</v>
      </c>
      <c r="P365" s="4">
        <f>shipments9[[#This Row],[Boxes]]*shipments9[[#This Row],[Cost Per Box]]</f>
        <v>4792.5599999999995</v>
      </c>
      <c r="Q365" s="4">
        <f>shipments9[[#This Row],[Amount]] -shipments9[[#This Row],[total cost]]</f>
        <v>-695.30999999999949</v>
      </c>
      <c r="R365" s="4" t="str">
        <f>IF(shipments9[[#This Row],[Gross Profit]]&lt;0,"Loss","Profit")</f>
        <v>Loss</v>
      </c>
      <c r="S365" s="9">
        <f>shipments9[[#This Row],[Gross Profit]]/shipments9[[#This Row],[Amount]]</f>
        <v>-0.16970162914149722</v>
      </c>
      <c r="T365" s="11">
        <f>shipments9[[#This Row],[Amount]]/shipments9[[#This Row],[Boxes]]</f>
        <v>8.9851973684210531</v>
      </c>
    </row>
    <row r="366" spans="1:20" x14ac:dyDescent="0.25">
      <c r="A366" t="s">
        <v>568</v>
      </c>
      <c r="B366" t="s">
        <v>114</v>
      </c>
      <c r="C366" t="s">
        <v>147</v>
      </c>
      <c r="D366" t="s">
        <v>31</v>
      </c>
      <c r="E366" s="1">
        <v>45229</v>
      </c>
      <c r="F366" s="1" t="str">
        <f>TEXT(shipments9[[#This Row],[Shipdate]],"ddd")</f>
        <v>Mon</v>
      </c>
      <c r="G366" s="1" t="str">
        <f>IF(OR(shipments9[[#This Row],[Day Name]]="Sat",shipments9[[#This Row],[Day Name]]="Sun"),"Weekend","Weekday")</f>
        <v>Weekday</v>
      </c>
      <c r="H366">
        <v>7240.5</v>
      </c>
      <c r="I366">
        <v>1207</v>
      </c>
      <c r="J366" t="s">
        <v>172</v>
      </c>
      <c r="K366" t="s">
        <v>8151</v>
      </c>
      <c r="L366" t="s">
        <v>8152</v>
      </c>
      <c r="M366">
        <v>10</v>
      </c>
      <c r="N366" t="s">
        <v>8153</v>
      </c>
      <c r="O366" s="4">
        <f>INDEX(products[Cost_per_box], MATCH(shipments9[[#This Row],[PID]], products[PID], 0))</f>
        <v>10.51</v>
      </c>
      <c r="P366" s="4">
        <f>shipments9[[#This Row],[Boxes]]*shipments9[[#This Row],[Cost Per Box]]</f>
        <v>12685.57</v>
      </c>
      <c r="Q366" s="4">
        <f>shipments9[[#This Row],[Amount]] -shipments9[[#This Row],[total cost]]</f>
        <v>-5445.07</v>
      </c>
      <c r="R366" s="4" t="str">
        <f>IF(shipments9[[#This Row],[Gross Profit]]&lt;0,"Loss","Profit")</f>
        <v>Loss</v>
      </c>
      <c r="S366" s="9">
        <f>shipments9[[#This Row],[Gross Profit]]/shipments9[[#This Row],[Amount]]</f>
        <v>-0.75202955596989152</v>
      </c>
      <c r="T366" s="11">
        <f>shipments9[[#This Row],[Amount]]/shipments9[[#This Row],[Boxes]]</f>
        <v>5.9987572493786248</v>
      </c>
    </row>
    <row r="367" spans="1:20" x14ac:dyDescent="0.25">
      <c r="A367" t="s">
        <v>569</v>
      </c>
      <c r="B367" t="s">
        <v>114</v>
      </c>
      <c r="C367" t="s">
        <v>147</v>
      </c>
      <c r="D367" t="s">
        <v>31</v>
      </c>
      <c r="E367" s="1">
        <v>45330</v>
      </c>
      <c r="F367" s="1" t="str">
        <f>TEXT(shipments9[[#This Row],[Shipdate]],"ddd")</f>
        <v>Thu</v>
      </c>
      <c r="G367" s="1" t="str">
        <f>IF(OR(shipments9[[#This Row],[Day Name]]="Sat",shipments9[[#This Row],[Day Name]]="Sun"),"Weekend","Weekday")</f>
        <v>Weekday</v>
      </c>
      <c r="H367">
        <v>5832</v>
      </c>
      <c r="I367">
        <v>729</v>
      </c>
      <c r="J367" t="s">
        <v>172</v>
      </c>
      <c r="K367" t="s">
        <v>8155</v>
      </c>
      <c r="L367" t="s">
        <v>8156</v>
      </c>
      <c r="M367">
        <v>2</v>
      </c>
      <c r="N367" t="s">
        <v>8157</v>
      </c>
      <c r="O367" s="4">
        <f>INDEX(products[Cost_per_box], MATCH(shipments9[[#This Row],[PID]], products[PID], 0))</f>
        <v>10.51</v>
      </c>
      <c r="P367" s="4">
        <f>shipments9[[#This Row],[Boxes]]*shipments9[[#This Row],[Cost Per Box]]</f>
        <v>7661.79</v>
      </c>
      <c r="Q367" s="4">
        <f>shipments9[[#This Row],[Amount]] -shipments9[[#This Row],[total cost]]</f>
        <v>-1829.79</v>
      </c>
      <c r="R367" s="4" t="str">
        <f>IF(shipments9[[#This Row],[Gross Profit]]&lt;0,"Loss","Profit")</f>
        <v>Loss</v>
      </c>
      <c r="S367" s="9">
        <f>shipments9[[#This Row],[Gross Profit]]/shipments9[[#This Row],[Amount]]</f>
        <v>-0.31374999999999997</v>
      </c>
      <c r="T367" s="11">
        <f>shipments9[[#This Row],[Amount]]/shipments9[[#This Row],[Boxes]]</f>
        <v>8</v>
      </c>
    </row>
    <row r="368" spans="1:20" x14ac:dyDescent="0.25">
      <c r="A368" t="s">
        <v>570</v>
      </c>
      <c r="B368" t="s">
        <v>102</v>
      </c>
      <c r="C368" t="s">
        <v>147</v>
      </c>
      <c r="D368" t="s">
        <v>31</v>
      </c>
      <c r="E368" s="1">
        <v>45469</v>
      </c>
      <c r="F368" s="1" t="str">
        <f>TEXT(shipments9[[#This Row],[Shipdate]],"ddd")</f>
        <v>Wed</v>
      </c>
      <c r="G368" s="1" t="str">
        <f>IF(OR(shipments9[[#This Row],[Day Name]]="Sat",shipments9[[#This Row],[Day Name]]="Sun"),"Weekend","Weekday")</f>
        <v>Weekday</v>
      </c>
      <c r="H368">
        <v>8340.75</v>
      </c>
      <c r="I368">
        <v>1043</v>
      </c>
      <c r="J368" t="s">
        <v>172</v>
      </c>
      <c r="K368" t="s">
        <v>8155</v>
      </c>
      <c r="L368" t="s">
        <v>8154</v>
      </c>
      <c r="M368">
        <v>6</v>
      </c>
      <c r="N368" t="s">
        <v>8159</v>
      </c>
      <c r="O368" s="4">
        <f>INDEX(products[Cost_per_box], MATCH(shipments9[[#This Row],[PID]], products[PID], 0))</f>
        <v>10.51</v>
      </c>
      <c r="P368" s="4">
        <f>shipments9[[#This Row],[Boxes]]*shipments9[[#This Row],[Cost Per Box]]</f>
        <v>10961.93</v>
      </c>
      <c r="Q368" s="4">
        <f>shipments9[[#This Row],[Amount]] -shipments9[[#This Row],[total cost]]</f>
        <v>-2621.1800000000003</v>
      </c>
      <c r="R368" s="4" t="str">
        <f>IF(shipments9[[#This Row],[Gross Profit]]&lt;0,"Loss","Profit")</f>
        <v>Loss</v>
      </c>
      <c r="S368" s="9">
        <f>shipments9[[#This Row],[Gross Profit]]/shipments9[[#This Row],[Amount]]</f>
        <v>-0.31426190690285649</v>
      </c>
      <c r="T368" s="11">
        <f>shipments9[[#This Row],[Amount]]/shipments9[[#This Row],[Boxes]]</f>
        <v>7.9968839884947265</v>
      </c>
    </row>
    <row r="369" spans="1:20" x14ac:dyDescent="0.25">
      <c r="A369" t="s">
        <v>571</v>
      </c>
      <c r="B369" t="s">
        <v>102</v>
      </c>
      <c r="C369" t="s">
        <v>147</v>
      </c>
      <c r="D369" t="s">
        <v>31</v>
      </c>
      <c r="E369" s="1">
        <v>44971</v>
      </c>
      <c r="F369" s="1" t="str">
        <f>TEXT(shipments9[[#This Row],[Shipdate]],"ddd")</f>
        <v>Tue</v>
      </c>
      <c r="G369" s="1" t="str">
        <f>IF(OR(shipments9[[#This Row],[Day Name]]="Sat",shipments9[[#This Row],[Day Name]]="Sun"),"Weekend","Weekday")</f>
        <v>Weekday</v>
      </c>
      <c r="H369">
        <v>3955.5</v>
      </c>
      <c r="I369">
        <v>440</v>
      </c>
      <c r="J369" t="s">
        <v>172</v>
      </c>
      <c r="K369" t="s">
        <v>8151</v>
      </c>
      <c r="L369" t="s">
        <v>8156</v>
      </c>
      <c r="M369">
        <v>2</v>
      </c>
      <c r="N369" t="s">
        <v>8157</v>
      </c>
      <c r="O369" s="4">
        <f>INDEX(products[Cost_per_box], MATCH(shipments9[[#This Row],[PID]], products[PID], 0))</f>
        <v>10.51</v>
      </c>
      <c r="P369" s="4">
        <f>shipments9[[#This Row],[Boxes]]*shipments9[[#This Row],[Cost Per Box]]</f>
        <v>4624.3999999999996</v>
      </c>
      <c r="Q369" s="4">
        <f>shipments9[[#This Row],[Amount]] -shipments9[[#This Row],[total cost]]</f>
        <v>-668.89999999999964</v>
      </c>
      <c r="R369" s="4" t="str">
        <f>IF(shipments9[[#This Row],[Gross Profit]]&lt;0,"Loss","Profit")</f>
        <v>Loss</v>
      </c>
      <c r="S369" s="9">
        <f>shipments9[[#This Row],[Gross Profit]]/shipments9[[#This Row],[Amount]]</f>
        <v>-0.16910630767286047</v>
      </c>
      <c r="T369" s="11">
        <f>shipments9[[#This Row],[Amount]]/shipments9[[#This Row],[Boxes]]</f>
        <v>8.9897727272727277</v>
      </c>
    </row>
    <row r="370" spans="1:20" x14ac:dyDescent="0.25">
      <c r="A370" t="s">
        <v>572</v>
      </c>
      <c r="B370" t="s">
        <v>102</v>
      </c>
      <c r="C370" t="s">
        <v>147</v>
      </c>
      <c r="D370" t="s">
        <v>31</v>
      </c>
      <c r="E370" s="1">
        <v>45034</v>
      </c>
      <c r="F370" s="1" t="str">
        <f>TEXT(shipments9[[#This Row],[Shipdate]],"ddd")</f>
        <v>Tue</v>
      </c>
      <c r="G370" s="1" t="str">
        <f>IF(OR(shipments9[[#This Row],[Day Name]]="Sat",shipments9[[#This Row],[Day Name]]="Sun"),"Weekend","Weekday")</f>
        <v>Weekday</v>
      </c>
      <c r="H370">
        <v>11049.75</v>
      </c>
      <c r="I370">
        <v>1842</v>
      </c>
      <c r="J370" t="s">
        <v>172</v>
      </c>
      <c r="K370" t="s">
        <v>8151</v>
      </c>
      <c r="L370" t="s">
        <v>8154</v>
      </c>
      <c r="M370">
        <v>4</v>
      </c>
      <c r="N370" t="s">
        <v>8158</v>
      </c>
      <c r="O370" s="4">
        <f>INDEX(products[Cost_per_box], MATCH(shipments9[[#This Row],[PID]], products[PID], 0))</f>
        <v>10.51</v>
      </c>
      <c r="P370" s="4">
        <f>shipments9[[#This Row],[Boxes]]*shipments9[[#This Row],[Cost Per Box]]</f>
        <v>19359.419999999998</v>
      </c>
      <c r="Q370" s="4">
        <f>shipments9[[#This Row],[Amount]] -shipments9[[#This Row],[total cost]]</f>
        <v>-8309.6699999999983</v>
      </c>
      <c r="R370" s="4" t="str">
        <f>IF(shipments9[[#This Row],[Gross Profit]]&lt;0,"Loss","Profit")</f>
        <v>Loss</v>
      </c>
      <c r="S370" s="9">
        <f>shipments9[[#This Row],[Gross Profit]]/shipments9[[#This Row],[Amount]]</f>
        <v>-0.75202334894454614</v>
      </c>
      <c r="T370" s="11">
        <f>shipments9[[#This Row],[Amount]]/shipments9[[#This Row],[Boxes]]</f>
        <v>5.9987785016286646</v>
      </c>
    </row>
    <row r="371" spans="1:20" x14ac:dyDescent="0.25">
      <c r="A371" t="s">
        <v>573</v>
      </c>
      <c r="B371" t="s">
        <v>102</v>
      </c>
      <c r="C371" t="s">
        <v>147</v>
      </c>
      <c r="D371" t="s">
        <v>31</v>
      </c>
      <c r="E371" s="1">
        <v>45288</v>
      </c>
      <c r="F371" s="1" t="str">
        <f>TEXT(shipments9[[#This Row],[Shipdate]],"ddd")</f>
        <v>Thu</v>
      </c>
      <c r="G371" s="1" t="str">
        <f>IF(OR(shipments9[[#This Row],[Day Name]]="Sat",shipments9[[#This Row],[Day Name]]="Sun"),"Weekend","Weekday")</f>
        <v>Weekday</v>
      </c>
      <c r="H371">
        <v>1525.5</v>
      </c>
      <c r="I371">
        <v>191</v>
      </c>
      <c r="J371" t="s">
        <v>172</v>
      </c>
      <c r="K371" t="s">
        <v>8151</v>
      </c>
      <c r="L371" t="s">
        <v>8152</v>
      </c>
      <c r="M371">
        <v>12</v>
      </c>
      <c r="N371" t="s">
        <v>8166</v>
      </c>
      <c r="O371" s="4">
        <f>INDEX(products[Cost_per_box], MATCH(shipments9[[#This Row],[PID]], products[PID], 0))</f>
        <v>10.51</v>
      </c>
      <c r="P371" s="4">
        <f>shipments9[[#This Row],[Boxes]]*shipments9[[#This Row],[Cost Per Box]]</f>
        <v>2007.4099999999999</v>
      </c>
      <c r="Q371" s="4">
        <f>shipments9[[#This Row],[Amount]] -shipments9[[#This Row],[total cost]]</f>
        <v>-481.90999999999985</v>
      </c>
      <c r="R371" s="4" t="str">
        <f>IF(shipments9[[#This Row],[Gross Profit]]&lt;0,"Loss","Profit")</f>
        <v>Loss</v>
      </c>
      <c r="S371" s="9">
        <f>shipments9[[#This Row],[Gross Profit]]/shipments9[[#This Row],[Amount]]</f>
        <v>-0.31590298262864625</v>
      </c>
      <c r="T371" s="11">
        <f>shipments9[[#This Row],[Amount]]/shipments9[[#This Row],[Boxes]]</f>
        <v>7.9869109947643979</v>
      </c>
    </row>
    <row r="372" spans="1:20" hidden="1" x14ac:dyDescent="0.25">
      <c r="A372" t="s">
        <v>574</v>
      </c>
      <c r="B372" t="s">
        <v>39</v>
      </c>
      <c r="C372" t="s">
        <v>130</v>
      </c>
      <c r="D372" t="s">
        <v>31</v>
      </c>
      <c r="E372" s="1">
        <v>45230</v>
      </c>
      <c r="F372" s="1" t="str">
        <f>TEXT(shipments9[[#This Row],[Shipdate]],"ddd")</f>
        <v>Tue</v>
      </c>
      <c r="G372" s="1" t="str">
        <f>IF(OR(shipments9[[#This Row],[Day Name]]="Sat",shipments9[[#This Row],[Day Name]]="Sun"),"Weekend","Weekday")</f>
        <v>Weekday</v>
      </c>
      <c r="H372">
        <v>1642.5</v>
      </c>
      <c r="I372">
        <v>183</v>
      </c>
      <c r="J372" t="s">
        <v>172</v>
      </c>
      <c r="K372" t="s">
        <v>8151</v>
      </c>
      <c r="L372" t="s">
        <v>8152</v>
      </c>
      <c r="M372">
        <v>10</v>
      </c>
      <c r="N372" t="s">
        <v>8153</v>
      </c>
      <c r="O372" s="4">
        <f>INDEX(products[Cost_per_box], MATCH(shipments9[[#This Row],[PID]], products[PID], 0))</f>
        <v>5.72</v>
      </c>
      <c r="P372" s="4">
        <f>shipments9[[#This Row],[Boxes]]*shipments9[[#This Row],[Cost Per Box]]</f>
        <v>1046.76</v>
      </c>
      <c r="Q372" s="4">
        <f>shipments9[[#This Row],[Amount]] -shipments9[[#This Row],[total cost]]</f>
        <v>595.74</v>
      </c>
      <c r="R372" s="4" t="str">
        <f>IF(shipments9[[#This Row],[Gross Profit]]&lt;0,"Loss","Profit")</f>
        <v>Profit</v>
      </c>
      <c r="S372" s="9">
        <f>shipments9[[#This Row],[Gross Profit]]/shipments9[[#This Row],[Amount]]</f>
        <v>0.36270319634703196</v>
      </c>
      <c r="T372" s="11">
        <f>shipments9[[#This Row],[Amount]]/shipments9[[#This Row],[Boxes]]</f>
        <v>8.9754098360655732</v>
      </c>
    </row>
    <row r="373" spans="1:20" hidden="1" x14ac:dyDescent="0.25">
      <c r="A373" t="s">
        <v>575</v>
      </c>
      <c r="B373" t="s">
        <v>39</v>
      </c>
      <c r="C373" t="s">
        <v>130</v>
      </c>
      <c r="D373" t="s">
        <v>31</v>
      </c>
      <c r="E373" s="1">
        <v>45320</v>
      </c>
      <c r="F373" s="1" t="str">
        <f>TEXT(shipments9[[#This Row],[Shipdate]],"ddd")</f>
        <v>Mon</v>
      </c>
      <c r="G373" s="1" t="str">
        <f>IF(OR(shipments9[[#This Row],[Day Name]]="Sat",shipments9[[#This Row],[Day Name]]="Sun"),"Weekend","Weekday")</f>
        <v>Weekday</v>
      </c>
      <c r="H373">
        <v>6432.75</v>
      </c>
      <c r="I373">
        <v>1073</v>
      </c>
      <c r="J373" t="s">
        <v>172</v>
      </c>
      <c r="K373" t="s">
        <v>8155</v>
      </c>
      <c r="L373" t="s">
        <v>8156</v>
      </c>
      <c r="M373">
        <v>1</v>
      </c>
      <c r="N373" t="s">
        <v>8163</v>
      </c>
      <c r="O373" s="4">
        <f>INDEX(products[Cost_per_box], MATCH(shipments9[[#This Row],[PID]], products[PID], 0))</f>
        <v>5.72</v>
      </c>
      <c r="P373" s="4">
        <f>shipments9[[#This Row],[Boxes]]*shipments9[[#This Row],[Cost Per Box]]</f>
        <v>6137.5599999999995</v>
      </c>
      <c r="Q373" s="4">
        <f>shipments9[[#This Row],[Amount]] -shipments9[[#This Row],[total cost]]</f>
        <v>295.19000000000051</v>
      </c>
      <c r="R373" s="4" t="str">
        <f>IF(shipments9[[#This Row],[Gross Profit]]&lt;0,"Loss","Profit")</f>
        <v>Profit</v>
      </c>
      <c r="S373" s="9">
        <f>shipments9[[#This Row],[Gross Profit]]/shipments9[[#This Row],[Amount]]</f>
        <v>4.5888616843496252E-2</v>
      </c>
      <c r="T373" s="11">
        <f>shipments9[[#This Row],[Amount]]/shipments9[[#This Row],[Boxes]]</f>
        <v>5.9951071761416586</v>
      </c>
    </row>
    <row r="374" spans="1:20" hidden="1" x14ac:dyDescent="0.25">
      <c r="A374" t="s">
        <v>576</v>
      </c>
      <c r="B374" t="s">
        <v>39</v>
      </c>
      <c r="C374" t="s">
        <v>130</v>
      </c>
      <c r="D374" t="s">
        <v>31</v>
      </c>
      <c r="E374" s="1">
        <v>45274</v>
      </c>
      <c r="F374" s="1" t="str">
        <f>TEXT(shipments9[[#This Row],[Shipdate]],"ddd")</f>
        <v>Thu</v>
      </c>
      <c r="G374" s="1" t="str">
        <f>IF(OR(shipments9[[#This Row],[Day Name]]="Sat",shipments9[[#This Row],[Day Name]]="Sun"),"Weekend","Weekday")</f>
        <v>Weekday</v>
      </c>
      <c r="H374">
        <v>3458.25</v>
      </c>
      <c r="I374">
        <v>433</v>
      </c>
      <c r="J374" t="s">
        <v>172</v>
      </c>
      <c r="K374" t="s">
        <v>8151</v>
      </c>
      <c r="L374" t="s">
        <v>8152</v>
      </c>
      <c r="M374">
        <v>12</v>
      </c>
      <c r="N374" t="s">
        <v>8166</v>
      </c>
      <c r="O374" s="4">
        <f>INDEX(products[Cost_per_box], MATCH(shipments9[[#This Row],[PID]], products[PID], 0))</f>
        <v>5.72</v>
      </c>
      <c r="P374" s="4">
        <f>shipments9[[#This Row],[Boxes]]*shipments9[[#This Row],[Cost Per Box]]</f>
        <v>2476.7599999999998</v>
      </c>
      <c r="Q374" s="4">
        <f>shipments9[[#This Row],[Amount]] -shipments9[[#This Row],[total cost]]</f>
        <v>981.49000000000024</v>
      </c>
      <c r="R374" s="4" t="str">
        <f>IF(shipments9[[#This Row],[Gross Profit]]&lt;0,"Loss","Profit")</f>
        <v>Profit</v>
      </c>
      <c r="S374" s="9">
        <f>shipments9[[#This Row],[Gross Profit]]/shipments9[[#This Row],[Amount]]</f>
        <v>0.2838111761729199</v>
      </c>
      <c r="T374" s="11">
        <f>shipments9[[#This Row],[Amount]]/shipments9[[#This Row],[Boxes]]</f>
        <v>7.9867205542725177</v>
      </c>
    </row>
    <row r="375" spans="1:20" hidden="1" x14ac:dyDescent="0.25">
      <c r="A375" t="s">
        <v>577</v>
      </c>
      <c r="B375" t="s">
        <v>39</v>
      </c>
      <c r="C375" t="s">
        <v>130</v>
      </c>
      <c r="D375" t="s">
        <v>31</v>
      </c>
      <c r="E375" s="1">
        <v>45190</v>
      </c>
      <c r="F375" s="1" t="str">
        <f>TEXT(shipments9[[#This Row],[Shipdate]],"ddd")</f>
        <v>Thu</v>
      </c>
      <c r="G375" s="1" t="str">
        <f>IF(OR(shipments9[[#This Row],[Day Name]]="Sat",shipments9[[#This Row],[Day Name]]="Sun"),"Weekend","Weekday")</f>
        <v>Weekday</v>
      </c>
      <c r="H375">
        <v>3951</v>
      </c>
      <c r="I375">
        <v>494</v>
      </c>
      <c r="J375" t="s">
        <v>172</v>
      </c>
      <c r="K375" t="s">
        <v>8151</v>
      </c>
      <c r="L375" t="s">
        <v>8160</v>
      </c>
      <c r="M375">
        <v>9</v>
      </c>
      <c r="N375" t="s">
        <v>8167</v>
      </c>
      <c r="O375" s="4">
        <f>INDEX(products[Cost_per_box], MATCH(shipments9[[#This Row],[PID]], products[PID], 0))</f>
        <v>5.72</v>
      </c>
      <c r="P375" s="4">
        <f>shipments9[[#This Row],[Boxes]]*shipments9[[#This Row],[Cost Per Box]]</f>
        <v>2825.68</v>
      </c>
      <c r="Q375" s="4">
        <f>shipments9[[#This Row],[Amount]] -shipments9[[#This Row],[total cost]]</f>
        <v>1125.3200000000002</v>
      </c>
      <c r="R375" s="4" t="str">
        <f>IF(shipments9[[#This Row],[Gross Profit]]&lt;0,"Loss","Profit")</f>
        <v>Profit</v>
      </c>
      <c r="S375" s="9">
        <f>shipments9[[#This Row],[Gross Profit]]/shipments9[[#This Row],[Amount]]</f>
        <v>0.28481903315616303</v>
      </c>
      <c r="T375" s="11">
        <f>shipments9[[#This Row],[Amount]]/shipments9[[#This Row],[Boxes]]</f>
        <v>7.9979757085020244</v>
      </c>
    </row>
    <row r="376" spans="1:20" hidden="1" x14ac:dyDescent="0.25">
      <c r="A376" t="s">
        <v>578</v>
      </c>
      <c r="B376" t="s">
        <v>39</v>
      </c>
      <c r="C376" t="s">
        <v>130</v>
      </c>
      <c r="D376" t="s">
        <v>31</v>
      </c>
      <c r="E376" s="1">
        <v>45029</v>
      </c>
      <c r="F376" s="1" t="str">
        <f>TEXT(shipments9[[#This Row],[Shipdate]],"ddd")</f>
        <v>Thu</v>
      </c>
      <c r="G376" s="1" t="str">
        <f>IF(OR(shipments9[[#This Row],[Day Name]]="Sat",shipments9[[#This Row],[Day Name]]="Sun"),"Weekend","Weekday")</f>
        <v>Weekday</v>
      </c>
      <c r="H376">
        <v>11542.5</v>
      </c>
      <c r="I376">
        <v>1649</v>
      </c>
      <c r="J376" t="s">
        <v>172</v>
      </c>
      <c r="K376" t="s">
        <v>8151</v>
      </c>
      <c r="L376" t="s">
        <v>8154</v>
      </c>
      <c r="M376">
        <v>4</v>
      </c>
      <c r="N376" t="s">
        <v>8158</v>
      </c>
      <c r="O376" s="4">
        <f>INDEX(products[Cost_per_box], MATCH(shipments9[[#This Row],[PID]], products[PID], 0))</f>
        <v>5.72</v>
      </c>
      <c r="P376" s="4">
        <f>shipments9[[#This Row],[Boxes]]*shipments9[[#This Row],[Cost Per Box]]</f>
        <v>9432.2799999999988</v>
      </c>
      <c r="Q376" s="4">
        <f>shipments9[[#This Row],[Amount]] -shipments9[[#This Row],[total cost]]</f>
        <v>2110.2200000000012</v>
      </c>
      <c r="R376" s="4" t="str">
        <f>IF(shipments9[[#This Row],[Gross Profit]]&lt;0,"Loss","Profit")</f>
        <v>Profit</v>
      </c>
      <c r="S376" s="9">
        <f>shipments9[[#This Row],[Gross Profit]]/shipments9[[#This Row],[Amount]]</f>
        <v>0.18282174572233062</v>
      </c>
      <c r="T376" s="11">
        <f>shipments9[[#This Row],[Amount]]/shipments9[[#This Row],[Boxes]]</f>
        <v>6.9996967859308672</v>
      </c>
    </row>
    <row r="377" spans="1:20" x14ac:dyDescent="0.25">
      <c r="A377" t="s">
        <v>579</v>
      </c>
      <c r="B377" t="s">
        <v>39</v>
      </c>
      <c r="C377" t="s">
        <v>130</v>
      </c>
      <c r="D377" t="s">
        <v>31</v>
      </c>
      <c r="E377" s="1">
        <v>45331</v>
      </c>
      <c r="F377" s="1" t="str">
        <f>TEXT(shipments9[[#This Row],[Shipdate]],"ddd")</f>
        <v>Fri</v>
      </c>
      <c r="G377" s="1" t="str">
        <f>IF(OR(shipments9[[#This Row],[Day Name]]="Sat",shipments9[[#This Row],[Day Name]]="Sun"),"Weekend","Weekday")</f>
        <v>Weekday</v>
      </c>
      <c r="H377">
        <v>2871</v>
      </c>
      <c r="I377">
        <v>575</v>
      </c>
      <c r="J377" t="s">
        <v>172</v>
      </c>
      <c r="K377" t="s">
        <v>8155</v>
      </c>
      <c r="L377" t="s">
        <v>8156</v>
      </c>
      <c r="M377">
        <v>2</v>
      </c>
      <c r="N377" t="s">
        <v>8157</v>
      </c>
      <c r="O377" s="4">
        <f>INDEX(products[Cost_per_box], MATCH(shipments9[[#This Row],[PID]], products[PID], 0))</f>
        <v>5.72</v>
      </c>
      <c r="P377" s="4">
        <f>shipments9[[#This Row],[Boxes]]*shipments9[[#This Row],[Cost Per Box]]</f>
        <v>3289</v>
      </c>
      <c r="Q377" s="4">
        <f>shipments9[[#This Row],[Amount]] -shipments9[[#This Row],[total cost]]</f>
        <v>-418</v>
      </c>
      <c r="R377" s="4" t="str">
        <f>IF(shipments9[[#This Row],[Gross Profit]]&lt;0,"Loss","Profit")</f>
        <v>Loss</v>
      </c>
      <c r="S377" s="9">
        <f>shipments9[[#This Row],[Gross Profit]]/shipments9[[#This Row],[Amount]]</f>
        <v>-0.14559386973180077</v>
      </c>
      <c r="T377" s="11">
        <f>shipments9[[#This Row],[Amount]]/shipments9[[#This Row],[Boxes]]</f>
        <v>4.9930434782608693</v>
      </c>
    </row>
    <row r="378" spans="1:20" x14ac:dyDescent="0.25">
      <c r="A378" t="s">
        <v>580</v>
      </c>
      <c r="B378" t="s">
        <v>39</v>
      </c>
      <c r="C378" t="s">
        <v>130</v>
      </c>
      <c r="D378" t="s">
        <v>31</v>
      </c>
      <c r="E378" s="1">
        <v>44964</v>
      </c>
      <c r="F378" s="1" t="str">
        <f>TEXT(shipments9[[#This Row],[Shipdate]],"ddd")</f>
        <v>Tue</v>
      </c>
      <c r="G378" s="1" t="str">
        <f>IF(OR(shipments9[[#This Row],[Day Name]]="Sat",shipments9[[#This Row],[Day Name]]="Sun"),"Weekend","Weekday")</f>
        <v>Weekday</v>
      </c>
      <c r="H378">
        <v>4515.75</v>
      </c>
      <c r="I378">
        <v>904</v>
      </c>
      <c r="J378" t="s">
        <v>172</v>
      </c>
      <c r="K378" t="s">
        <v>8151</v>
      </c>
      <c r="L378" t="s">
        <v>8156</v>
      </c>
      <c r="M378">
        <v>2</v>
      </c>
      <c r="N378" t="s">
        <v>8157</v>
      </c>
      <c r="O378" s="4">
        <f>INDEX(products[Cost_per_box], MATCH(shipments9[[#This Row],[PID]], products[PID], 0))</f>
        <v>5.72</v>
      </c>
      <c r="P378" s="4">
        <f>shipments9[[#This Row],[Boxes]]*shipments9[[#This Row],[Cost Per Box]]</f>
        <v>5170.88</v>
      </c>
      <c r="Q378" s="4">
        <f>shipments9[[#This Row],[Amount]] -shipments9[[#This Row],[total cost]]</f>
        <v>-655.13000000000011</v>
      </c>
      <c r="R378" s="4" t="str">
        <f>IF(shipments9[[#This Row],[Gross Profit]]&lt;0,"Loss","Profit")</f>
        <v>Loss</v>
      </c>
      <c r="S378" s="9">
        <f>shipments9[[#This Row],[Gross Profit]]/shipments9[[#This Row],[Amount]]</f>
        <v>-0.14507667607817087</v>
      </c>
      <c r="T378" s="11">
        <f>shipments9[[#This Row],[Amount]]/shipments9[[#This Row],[Boxes]]</f>
        <v>4.9952986725663715</v>
      </c>
    </row>
    <row r="379" spans="1:20" hidden="1" x14ac:dyDescent="0.25">
      <c r="A379" t="s">
        <v>581</v>
      </c>
      <c r="B379" t="s">
        <v>39</v>
      </c>
      <c r="C379" t="s">
        <v>130</v>
      </c>
      <c r="D379" t="s">
        <v>31</v>
      </c>
      <c r="E379" s="1">
        <v>45413</v>
      </c>
      <c r="F379" s="1" t="str">
        <f>TEXT(shipments9[[#This Row],[Shipdate]],"ddd")</f>
        <v>Wed</v>
      </c>
      <c r="G379" s="1" t="str">
        <f>IF(OR(shipments9[[#This Row],[Day Name]]="Sat",shipments9[[#This Row],[Day Name]]="Sun"),"Weekend","Weekday")</f>
        <v>Weekday</v>
      </c>
      <c r="H379">
        <v>4963.5</v>
      </c>
      <c r="I379">
        <v>710</v>
      </c>
      <c r="J379" t="s">
        <v>172</v>
      </c>
      <c r="K379" t="s">
        <v>8155</v>
      </c>
      <c r="L379" t="s">
        <v>8154</v>
      </c>
      <c r="M379">
        <v>5</v>
      </c>
      <c r="N379" t="s">
        <v>201</v>
      </c>
      <c r="O379" s="4">
        <f>INDEX(products[Cost_per_box], MATCH(shipments9[[#This Row],[PID]], products[PID], 0))</f>
        <v>5.72</v>
      </c>
      <c r="P379" s="4">
        <f>shipments9[[#This Row],[Boxes]]*shipments9[[#This Row],[Cost Per Box]]</f>
        <v>4061.2</v>
      </c>
      <c r="Q379" s="4">
        <f>shipments9[[#This Row],[Amount]] -shipments9[[#This Row],[total cost]]</f>
        <v>902.30000000000018</v>
      </c>
      <c r="R379" s="4" t="str">
        <f>IF(shipments9[[#This Row],[Gross Profit]]&lt;0,"Loss","Profit")</f>
        <v>Profit</v>
      </c>
      <c r="S379" s="9">
        <f>shipments9[[#This Row],[Gross Profit]]/shipments9[[#This Row],[Amount]]</f>
        <v>0.18178704543165108</v>
      </c>
      <c r="T379" s="11">
        <f>shipments9[[#This Row],[Amount]]/shipments9[[#This Row],[Boxes]]</f>
        <v>6.9908450704225356</v>
      </c>
    </row>
    <row r="380" spans="1:20" hidden="1" x14ac:dyDescent="0.25">
      <c r="A380" t="s">
        <v>582</v>
      </c>
      <c r="B380" t="s">
        <v>39</v>
      </c>
      <c r="C380" t="s">
        <v>130</v>
      </c>
      <c r="D380" t="s">
        <v>31</v>
      </c>
      <c r="E380" s="1">
        <v>45392</v>
      </c>
      <c r="F380" s="1" t="str">
        <f>TEXT(shipments9[[#This Row],[Shipdate]],"ddd")</f>
        <v>Wed</v>
      </c>
      <c r="G380" s="1" t="str">
        <f>IF(OR(shipments9[[#This Row],[Day Name]]="Sat",shipments9[[#This Row],[Day Name]]="Sun"),"Weekend","Weekday")</f>
        <v>Weekday</v>
      </c>
      <c r="H380">
        <v>9195.75</v>
      </c>
      <c r="I380">
        <v>1150</v>
      </c>
      <c r="J380" t="s">
        <v>172</v>
      </c>
      <c r="K380" t="s">
        <v>8155</v>
      </c>
      <c r="L380" t="s">
        <v>8154</v>
      </c>
      <c r="M380">
        <v>4</v>
      </c>
      <c r="N380" t="s">
        <v>8158</v>
      </c>
      <c r="O380" s="4">
        <f>INDEX(products[Cost_per_box], MATCH(shipments9[[#This Row],[PID]], products[PID], 0))</f>
        <v>5.72</v>
      </c>
      <c r="P380" s="4">
        <f>shipments9[[#This Row],[Boxes]]*shipments9[[#This Row],[Cost Per Box]]</f>
        <v>6578</v>
      </c>
      <c r="Q380" s="4">
        <f>shipments9[[#This Row],[Amount]] -shipments9[[#This Row],[total cost]]</f>
        <v>2617.75</v>
      </c>
      <c r="R380" s="4" t="str">
        <f>IF(shipments9[[#This Row],[Gross Profit]]&lt;0,"Loss","Profit")</f>
        <v>Profit</v>
      </c>
      <c r="S380" s="9">
        <f>shipments9[[#This Row],[Gross Profit]]/shipments9[[#This Row],[Amount]]</f>
        <v>0.28466954843269987</v>
      </c>
      <c r="T380" s="11">
        <f>shipments9[[#This Row],[Amount]]/shipments9[[#This Row],[Boxes]]</f>
        <v>7.9963043478260873</v>
      </c>
    </row>
    <row r="381" spans="1:20" x14ac:dyDescent="0.25">
      <c r="A381" t="s">
        <v>583</v>
      </c>
      <c r="B381" t="s">
        <v>39</v>
      </c>
      <c r="C381" t="s">
        <v>130</v>
      </c>
      <c r="D381" t="s">
        <v>31</v>
      </c>
      <c r="E381" s="1">
        <v>45316</v>
      </c>
      <c r="F381" s="1" t="str">
        <f>TEXT(shipments9[[#This Row],[Shipdate]],"ddd")</f>
        <v>Thu</v>
      </c>
      <c r="G381" s="1" t="str">
        <f>IF(OR(shipments9[[#This Row],[Day Name]]="Sat",shipments9[[#This Row],[Day Name]]="Sun"),"Weekend","Weekday")</f>
        <v>Weekday</v>
      </c>
      <c r="H381">
        <v>1419.75</v>
      </c>
      <c r="I381">
        <v>284</v>
      </c>
      <c r="J381" t="s">
        <v>172</v>
      </c>
      <c r="K381" t="s">
        <v>8155</v>
      </c>
      <c r="L381" t="s">
        <v>8156</v>
      </c>
      <c r="M381">
        <v>1</v>
      </c>
      <c r="N381" t="s">
        <v>8163</v>
      </c>
      <c r="O381" s="4">
        <f>INDEX(products[Cost_per_box], MATCH(shipments9[[#This Row],[PID]], products[PID], 0))</f>
        <v>5.72</v>
      </c>
      <c r="P381" s="4">
        <f>shipments9[[#This Row],[Boxes]]*shipments9[[#This Row],[Cost Per Box]]</f>
        <v>1624.48</v>
      </c>
      <c r="Q381" s="4">
        <f>shipments9[[#This Row],[Amount]] -shipments9[[#This Row],[total cost]]</f>
        <v>-204.73000000000002</v>
      </c>
      <c r="R381" s="4" t="str">
        <f>IF(shipments9[[#This Row],[Gross Profit]]&lt;0,"Loss","Profit")</f>
        <v>Loss</v>
      </c>
      <c r="S381" s="9">
        <f>shipments9[[#This Row],[Gross Profit]]/shipments9[[#This Row],[Amount]]</f>
        <v>-0.14420144391618245</v>
      </c>
      <c r="T381" s="11">
        <f>shipments9[[#This Row],[Amount]]/shipments9[[#This Row],[Boxes]]</f>
        <v>4.999119718309859</v>
      </c>
    </row>
    <row r="382" spans="1:20" hidden="1" x14ac:dyDescent="0.25">
      <c r="A382" t="s">
        <v>584</v>
      </c>
      <c r="B382" t="s">
        <v>39</v>
      </c>
      <c r="C382" t="s">
        <v>130</v>
      </c>
      <c r="D382" t="s">
        <v>31</v>
      </c>
      <c r="E382" s="1">
        <v>44942</v>
      </c>
      <c r="F382" s="1" t="str">
        <f>TEXT(shipments9[[#This Row],[Shipdate]],"ddd")</f>
        <v>Mon</v>
      </c>
      <c r="G382" s="1" t="str">
        <f>IF(OR(shipments9[[#This Row],[Day Name]]="Sat",shipments9[[#This Row],[Day Name]]="Sun"),"Weekend","Weekday")</f>
        <v>Weekday</v>
      </c>
      <c r="H382">
        <v>8705.25</v>
      </c>
      <c r="I382">
        <v>1451</v>
      </c>
      <c r="J382" t="s">
        <v>172</v>
      </c>
      <c r="K382" t="s">
        <v>8151</v>
      </c>
      <c r="L382" t="s">
        <v>8156</v>
      </c>
      <c r="M382">
        <v>1</v>
      </c>
      <c r="N382" t="s">
        <v>8163</v>
      </c>
      <c r="O382" s="4">
        <f>INDEX(products[Cost_per_box], MATCH(shipments9[[#This Row],[PID]], products[PID], 0))</f>
        <v>5.72</v>
      </c>
      <c r="P382" s="4">
        <f>shipments9[[#This Row],[Boxes]]*shipments9[[#This Row],[Cost Per Box]]</f>
        <v>8299.7199999999993</v>
      </c>
      <c r="Q382" s="4">
        <f>shipments9[[#This Row],[Amount]] -shipments9[[#This Row],[total cost]]</f>
        <v>405.53000000000065</v>
      </c>
      <c r="R382" s="4" t="str">
        <f>IF(shipments9[[#This Row],[Gross Profit]]&lt;0,"Loss","Profit")</f>
        <v>Profit</v>
      </c>
      <c r="S382" s="9">
        <f>shipments9[[#This Row],[Gross Profit]]/shipments9[[#This Row],[Amount]]</f>
        <v>4.6584532322449169E-2</v>
      </c>
      <c r="T382" s="11">
        <f>shipments9[[#This Row],[Amount]]/shipments9[[#This Row],[Boxes]]</f>
        <v>5.9994831150930397</v>
      </c>
    </row>
    <row r="383" spans="1:20" hidden="1" x14ac:dyDescent="0.25">
      <c r="A383" t="s">
        <v>585</v>
      </c>
      <c r="B383" t="s">
        <v>39</v>
      </c>
      <c r="C383" t="s">
        <v>130</v>
      </c>
      <c r="D383" t="s">
        <v>31</v>
      </c>
      <c r="E383" s="1">
        <v>45177</v>
      </c>
      <c r="F383" s="1" t="str">
        <f>TEXT(shipments9[[#This Row],[Shipdate]],"ddd")</f>
        <v>Fri</v>
      </c>
      <c r="G383" s="1" t="str">
        <f>IF(OR(shipments9[[#This Row],[Day Name]]="Sat",shipments9[[#This Row],[Day Name]]="Sun"),"Weekend","Weekday")</f>
        <v>Weekday</v>
      </c>
      <c r="H383">
        <v>1770.75</v>
      </c>
      <c r="I383">
        <v>253</v>
      </c>
      <c r="J383" t="s">
        <v>172</v>
      </c>
      <c r="K383" t="s">
        <v>8151</v>
      </c>
      <c r="L383" t="s">
        <v>8160</v>
      </c>
      <c r="M383">
        <v>9</v>
      </c>
      <c r="N383" t="s">
        <v>8167</v>
      </c>
      <c r="O383" s="4">
        <f>INDEX(products[Cost_per_box], MATCH(shipments9[[#This Row],[PID]], products[PID], 0))</f>
        <v>5.72</v>
      </c>
      <c r="P383" s="4">
        <f>shipments9[[#This Row],[Boxes]]*shipments9[[#This Row],[Cost Per Box]]</f>
        <v>1447.1599999999999</v>
      </c>
      <c r="Q383" s="4">
        <f>shipments9[[#This Row],[Amount]] -shipments9[[#This Row],[total cost]]</f>
        <v>323.59000000000015</v>
      </c>
      <c r="R383" s="4" t="str">
        <f>IF(shipments9[[#This Row],[Gross Profit]]&lt;0,"Loss","Profit")</f>
        <v>Profit</v>
      </c>
      <c r="S383" s="9">
        <f>shipments9[[#This Row],[Gross Profit]]/shipments9[[#This Row],[Amount]]</f>
        <v>0.1827417760835805</v>
      </c>
      <c r="T383" s="11">
        <f>shipments9[[#This Row],[Amount]]/shipments9[[#This Row],[Boxes]]</f>
        <v>6.9990118577075098</v>
      </c>
    </row>
    <row r="384" spans="1:20" x14ac:dyDescent="0.25">
      <c r="A384" t="s">
        <v>586</v>
      </c>
      <c r="B384" t="s">
        <v>42</v>
      </c>
      <c r="C384" t="s">
        <v>130</v>
      </c>
      <c r="D384" t="s">
        <v>31</v>
      </c>
      <c r="E384" s="1">
        <v>45250</v>
      </c>
      <c r="F384" s="1" t="str">
        <f>TEXT(shipments9[[#This Row],[Shipdate]],"ddd")</f>
        <v>Mon</v>
      </c>
      <c r="G384" s="1" t="str">
        <f>IF(OR(shipments9[[#This Row],[Day Name]]="Sat",shipments9[[#This Row],[Day Name]]="Sun"),"Weekend","Weekday")</f>
        <v>Weekday</v>
      </c>
      <c r="H384">
        <v>1012.5</v>
      </c>
      <c r="I384">
        <v>203</v>
      </c>
      <c r="J384" t="s">
        <v>172</v>
      </c>
      <c r="K384" t="s">
        <v>8151</v>
      </c>
      <c r="L384" t="s">
        <v>8152</v>
      </c>
      <c r="M384">
        <v>11</v>
      </c>
      <c r="N384" t="s">
        <v>8165</v>
      </c>
      <c r="O384" s="4">
        <f>INDEX(products[Cost_per_box], MATCH(shipments9[[#This Row],[PID]], products[PID], 0))</f>
        <v>5.72</v>
      </c>
      <c r="P384" s="4">
        <f>shipments9[[#This Row],[Boxes]]*shipments9[[#This Row],[Cost Per Box]]</f>
        <v>1161.1599999999999</v>
      </c>
      <c r="Q384" s="4">
        <f>shipments9[[#This Row],[Amount]] -shipments9[[#This Row],[total cost]]</f>
        <v>-148.65999999999985</v>
      </c>
      <c r="R384" s="4" t="str">
        <f>IF(shipments9[[#This Row],[Gross Profit]]&lt;0,"Loss","Profit")</f>
        <v>Loss</v>
      </c>
      <c r="S384" s="9">
        <f>shipments9[[#This Row],[Gross Profit]]/shipments9[[#This Row],[Amount]]</f>
        <v>-0.14682469135802453</v>
      </c>
      <c r="T384" s="11">
        <f>shipments9[[#This Row],[Amount]]/shipments9[[#This Row],[Boxes]]</f>
        <v>4.9876847290640391</v>
      </c>
    </row>
    <row r="385" spans="1:20" hidden="1" x14ac:dyDescent="0.25">
      <c r="A385" t="s">
        <v>587</v>
      </c>
      <c r="B385" t="s">
        <v>42</v>
      </c>
      <c r="C385" t="s">
        <v>130</v>
      </c>
      <c r="D385" t="s">
        <v>31</v>
      </c>
      <c r="E385" s="1">
        <v>45148</v>
      </c>
      <c r="F385" s="1" t="str">
        <f>TEXT(shipments9[[#This Row],[Shipdate]],"ddd")</f>
        <v>Thu</v>
      </c>
      <c r="G385" s="1" t="str">
        <f>IF(OR(shipments9[[#This Row],[Day Name]]="Sat",shipments9[[#This Row],[Day Name]]="Sun"),"Weekend","Weekday")</f>
        <v>Weekday</v>
      </c>
      <c r="H385">
        <v>261</v>
      </c>
      <c r="I385">
        <v>33</v>
      </c>
      <c r="J385" t="s">
        <v>172</v>
      </c>
      <c r="K385" t="s">
        <v>8151</v>
      </c>
      <c r="L385" t="s">
        <v>8160</v>
      </c>
      <c r="M385">
        <v>8</v>
      </c>
      <c r="N385" t="s">
        <v>8162</v>
      </c>
      <c r="O385" s="4">
        <f>INDEX(products[Cost_per_box], MATCH(shipments9[[#This Row],[PID]], products[PID], 0))</f>
        <v>5.72</v>
      </c>
      <c r="P385" s="4">
        <f>shipments9[[#This Row],[Boxes]]*shipments9[[#This Row],[Cost Per Box]]</f>
        <v>188.76</v>
      </c>
      <c r="Q385" s="4">
        <f>shipments9[[#This Row],[Amount]] -shipments9[[#This Row],[total cost]]</f>
        <v>72.240000000000009</v>
      </c>
      <c r="R385" s="4" t="str">
        <f>IF(shipments9[[#This Row],[Gross Profit]]&lt;0,"Loss","Profit")</f>
        <v>Profit</v>
      </c>
      <c r="S385" s="9">
        <f>shipments9[[#This Row],[Gross Profit]]/shipments9[[#This Row],[Amount]]</f>
        <v>0.27678160919540234</v>
      </c>
      <c r="T385" s="11">
        <f>shipments9[[#This Row],[Amount]]/shipments9[[#This Row],[Boxes]]</f>
        <v>7.9090909090909092</v>
      </c>
    </row>
    <row r="386" spans="1:20" x14ac:dyDescent="0.25">
      <c r="A386" t="s">
        <v>588</v>
      </c>
      <c r="B386" t="s">
        <v>42</v>
      </c>
      <c r="C386" t="s">
        <v>130</v>
      </c>
      <c r="D386" t="s">
        <v>31</v>
      </c>
      <c r="E386" s="1">
        <v>44995</v>
      </c>
      <c r="F386" s="1" t="str">
        <f>TEXT(shipments9[[#This Row],[Shipdate]],"ddd")</f>
        <v>Fri</v>
      </c>
      <c r="G386" s="1" t="str">
        <f>IF(OR(shipments9[[#This Row],[Day Name]]="Sat",shipments9[[#This Row],[Day Name]]="Sun"),"Weekend","Weekday")</f>
        <v>Weekday</v>
      </c>
      <c r="H386">
        <v>1503</v>
      </c>
      <c r="I386">
        <v>301</v>
      </c>
      <c r="J386" t="s">
        <v>172</v>
      </c>
      <c r="K386" t="s">
        <v>8151</v>
      </c>
      <c r="L386" t="s">
        <v>8156</v>
      </c>
      <c r="M386">
        <v>3</v>
      </c>
      <c r="N386" t="s">
        <v>8164</v>
      </c>
      <c r="O386" s="4">
        <f>INDEX(products[Cost_per_box], MATCH(shipments9[[#This Row],[PID]], products[PID], 0))</f>
        <v>5.72</v>
      </c>
      <c r="P386" s="4">
        <f>shipments9[[#This Row],[Boxes]]*shipments9[[#This Row],[Cost Per Box]]</f>
        <v>1721.72</v>
      </c>
      <c r="Q386" s="4">
        <f>shipments9[[#This Row],[Amount]] -shipments9[[#This Row],[total cost]]</f>
        <v>-218.72000000000003</v>
      </c>
      <c r="R386" s="4" t="str">
        <f>IF(shipments9[[#This Row],[Gross Profit]]&lt;0,"Loss","Profit")</f>
        <v>Loss</v>
      </c>
      <c r="S386" s="9">
        <f>shipments9[[#This Row],[Gross Profit]]/shipments9[[#This Row],[Amount]]</f>
        <v>-0.14552228875582171</v>
      </c>
      <c r="T386" s="11">
        <f>shipments9[[#This Row],[Amount]]/shipments9[[#This Row],[Boxes]]</f>
        <v>4.9933554817275745</v>
      </c>
    </row>
    <row r="387" spans="1:20" x14ac:dyDescent="0.25">
      <c r="A387" t="s">
        <v>589</v>
      </c>
      <c r="B387" t="s">
        <v>42</v>
      </c>
      <c r="C387" t="s">
        <v>130</v>
      </c>
      <c r="D387" t="s">
        <v>31</v>
      </c>
      <c r="E387" s="1">
        <v>45279</v>
      </c>
      <c r="F387" s="1" t="str">
        <f>TEXT(shipments9[[#This Row],[Shipdate]],"ddd")</f>
        <v>Tue</v>
      </c>
      <c r="G387" s="1" t="str">
        <f>IF(OR(shipments9[[#This Row],[Day Name]]="Sat",shipments9[[#This Row],[Day Name]]="Sun"),"Weekend","Weekday")</f>
        <v>Weekday</v>
      </c>
      <c r="H387">
        <v>4362.75</v>
      </c>
      <c r="I387">
        <v>873</v>
      </c>
      <c r="J387" t="s">
        <v>172</v>
      </c>
      <c r="K387" t="s">
        <v>8151</v>
      </c>
      <c r="L387" t="s">
        <v>8152</v>
      </c>
      <c r="M387">
        <v>12</v>
      </c>
      <c r="N387" t="s">
        <v>8166</v>
      </c>
      <c r="O387" s="4">
        <f>INDEX(products[Cost_per_box], MATCH(shipments9[[#This Row],[PID]], products[PID], 0))</f>
        <v>5.72</v>
      </c>
      <c r="P387" s="4">
        <f>shipments9[[#This Row],[Boxes]]*shipments9[[#This Row],[Cost Per Box]]</f>
        <v>4993.5599999999995</v>
      </c>
      <c r="Q387" s="4">
        <f>shipments9[[#This Row],[Amount]] -shipments9[[#This Row],[total cost]]</f>
        <v>-630.80999999999949</v>
      </c>
      <c r="R387" s="4" t="str">
        <f>IF(shipments9[[#This Row],[Gross Profit]]&lt;0,"Loss","Profit")</f>
        <v>Loss</v>
      </c>
      <c r="S387" s="9">
        <f>shipments9[[#This Row],[Gross Profit]]/shipments9[[#This Row],[Amount]]</f>
        <v>-0.1445899948427023</v>
      </c>
      <c r="T387" s="11">
        <f>shipments9[[#This Row],[Amount]]/shipments9[[#This Row],[Boxes]]</f>
        <v>4.9974226804123711</v>
      </c>
    </row>
    <row r="388" spans="1:20" hidden="1" x14ac:dyDescent="0.25">
      <c r="A388" t="s">
        <v>590</v>
      </c>
      <c r="B388" t="s">
        <v>42</v>
      </c>
      <c r="C388" t="s">
        <v>130</v>
      </c>
      <c r="D388" t="s">
        <v>31</v>
      </c>
      <c r="E388" s="1">
        <v>45271</v>
      </c>
      <c r="F388" s="1" t="str">
        <f>TEXT(shipments9[[#This Row],[Shipdate]],"ddd")</f>
        <v>Mon</v>
      </c>
      <c r="G388" s="1" t="str">
        <f>IF(OR(shipments9[[#This Row],[Day Name]]="Sat",shipments9[[#This Row],[Day Name]]="Sun"),"Weekend","Weekday")</f>
        <v>Weekday</v>
      </c>
      <c r="H388">
        <v>3649.5</v>
      </c>
      <c r="I388">
        <v>609</v>
      </c>
      <c r="J388" t="s">
        <v>172</v>
      </c>
      <c r="K388" t="s">
        <v>8151</v>
      </c>
      <c r="L388" t="s">
        <v>8152</v>
      </c>
      <c r="M388">
        <v>12</v>
      </c>
      <c r="N388" t="s">
        <v>8166</v>
      </c>
      <c r="O388" s="4">
        <f>INDEX(products[Cost_per_box], MATCH(shipments9[[#This Row],[PID]], products[PID], 0))</f>
        <v>5.72</v>
      </c>
      <c r="P388" s="4">
        <f>shipments9[[#This Row],[Boxes]]*shipments9[[#This Row],[Cost Per Box]]</f>
        <v>3483.48</v>
      </c>
      <c r="Q388" s="4">
        <f>shipments9[[#This Row],[Amount]] -shipments9[[#This Row],[total cost]]</f>
        <v>166.01999999999998</v>
      </c>
      <c r="R388" s="4" t="str">
        <f>IF(shipments9[[#This Row],[Gross Profit]]&lt;0,"Loss","Profit")</f>
        <v>Profit</v>
      </c>
      <c r="S388" s="9">
        <f>shipments9[[#This Row],[Gross Profit]]/shipments9[[#This Row],[Amount]]</f>
        <v>4.5491163173037398E-2</v>
      </c>
      <c r="T388" s="11">
        <f>shipments9[[#This Row],[Amount]]/shipments9[[#This Row],[Boxes]]</f>
        <v>5.9926108374384235</v>
      </c>
    </row>
    <row r="389" spans="1:20" x14ac:dyDescent="0.25">
      <c r="A389" t="s">
        <v>591</v>
      </c>
      <c r="B389" t="s">
        <v>45</v>
      </c>
      <c r="C389" t="s">
        <v>130</v>
      </c>
      <c r="D389" t="s">
        <v>31</v>
      </c>
      <c r="E389" s="1">
        <v>45196</v>
      </c>
      <c r="F389" s="1" t="str">
        <f>TEXT(shipments9[[#This Row],[Shipdate]],"ddd")</f>
        <v>Wed</v>
      </c>
      <c r="G389" s="1" t="str">
        <f>IF(OR(shipments9[[#This Row],[Day Name]]="Sat",shipments9[[#This Row],[Day Name]]="Sun"),"Weekend","Weekday")</f>
        <v>Weekday</v>
      </c>
      <c r="H389">
        <v>10521</v>
      </c>
      <c r="I389">
        <v>2105</v>
      </c>
      <c r="J389" t="s">
        <v>172</v>
      </c>
      <c r="K389" t="s">
        <v>8151</v>
      </c>
      <c r="L389" t="s">
        <v>8160</v>
      </c>
      <c r="M389">
        <v>9</v>
      </c>
      <c r="N389" t="s">
        <v>8167</v>
      </c>
      <c r="O389" s="4">
        <f>INDEX(products[Cost_per_box], MATCH(shipments9[[#This Row],[PID]], products[PID], 0))</f>
        <v>5.72</v>
      </c>
      <c r="P389" s="4">
        <f>shipments9[[#This Row],[Boxes]]*shipments9[[#This Row],[Cost Per Box]]</f>
        <v>12040.6</v>
      </c>
      <c r="Q389" s="4">
        <f>shipments9[[#This Row],[Amount]] -shipments9[[#This Row],[total cost]]</f>
        <v>-1519.6000000000004</v>
      </c>
      <c r="R389" s="4" t="str">
        <f>IF(shipments9[[#This Row],[Gross Profit]]&lt;0,"Loss","Profit")</f>
        <v>Loss</v>
      </c>
      <c r="S389" s="9">
        <f>shipments9[[#This Row],[Gross Profit]]/shipments9[[#This Row],[Amount]]</f>
        <v>-0.1444349396445205</v>
      </c>
      <c r="T389" s="11">
        <f>shipments9[[#This Row],[Amount]]/shipments9[[#This Row],[Boxes]]</f>
        <v>4.998099762470309</v>
      </c>
    </row>
    <row r="390" spans="1:20" x14ac:dyDescent="0.25">
      <c r="A390" t="s">
        <v>592</v>
      </c>
      <c r="B390" t="s">
        <v>45</v>
      </c>
      <c r="C390" t="s">
        <v>130</v>
      </c>
      <c r="D390" t="s">
        <v>31</v>
      </c>
      <c r="E390" s="1">
        <v>45310</v>
      </c>
      <c r="F390" s="1" t="str">
        <f>TEXT(shipments9[[#This Row],[Shipdate]],"ddd")</f>
        <v>Fri</v>
      </c>
      <c r="G390" s="1" t="str">
        <f>IF(OR(shipments9[[#This Row],[Day Name]]="Sat",shipments9[[#This Row],[Day Name]]="Sun"),"Weekend","Weekday")</f>
        <v>Weekday</v>
      </c>
      <c r="H390">
        <v>438.75</v>
      </c>
      <c r="I390">
        <v>88</v>
      </c>
      <c r="J390" t="s">
        <v>172</v>
      </c>
      <c r="K390" t="s">
        <v>8155</v>
      </c>
      <c r="L390" t="s">
        <v>8156</v>
      </c>
      <c r="M390">
        <v>1</v>
      </c>
      <c r="N390" t="s">
        <v>8163</v>
      </c>
      <c r="O390" s="4">
        <f>INDEX(products[Cost_per_box], MATCH(shipments9[[#This Row],[PID]], products[PID], 0))</f>
        <v>5.72</v>
      </c>
      <c r="P390" s="4">
        <f>shipments9[[#This Row],[Boxes]]*shipments9[[#This Row],[Cost Per Box]]</f>
        <v>503.35999999999996</v>
      </c>
      <c r="Q390" s="4">
        <f>shipments9[[#This Row],[Amount]] -shipments9[[#This Row],[total cost]]</f>
        <v>-64.609999999999957</v>
      </c>
      <c r="R390" s="4" t="str">
        <f>IF(shipments9[[#This Row],[Gross Profit]]&lt;0,"Loss","Profit")</f>
        <v>Loss</v>
      </c>
      <c r="S390" s="9">
        <f>shipments9[[#This Row],[Gross Profit]]/shipments9[[#This Row],[Amount]]</f>
        <v>-0.14725925925925917</v>
      </c>
      <c r="T390" s="11">
        <f>shipments9[[#This Row],[Amount]]/shipments9[[#This Row],[Boxes]]</f>
        <v>4.9857954545454541</v>
      </c>
    </row>
    <row r="391" spans="1:20" hidden="1" x14ac:dyDescent="0.25">
      <c r="A391" t="s">
        <v>593</v>
      </c>
      <c r="B391" t="s">
        <v>45</v>
      </c>
      <c r="C391" t="s">
        <v>130</v>
      </c>
      <c r="D391" t="s">
        <v>31</v>
      </c>
      <c r="E391" s="1">
        <v>45051</v>
      </c>
      <c r="F391" s="1" t="str">
        <f>TEXT(shipments9[[#This Row],[Shipdate]],"ddd")</f>
        <v>Fri</v>
      </c>
      <c r="G391" s="1" t="str">
        <f>IF(OR(shipments9[[#This Row],[Day Name]]="Sat",shipments9[[#This Row],[Day Name]]="Sun"),"Weekend","Weekday")</f>
        <v>Weekday</v>
      </c>
      <c r="H391">
        <v>2679.75</v>
      </c>
      <c r="I391">
        <v>383</v>
      </c>
      <c r="J391" t="s">
        <v>172</v>
      </c>
      <c r="K391" t="s">
        <v>8151</v>
      </c>
      <c r="L391" t="s">
        <v>8154</v>
      </c>
      <c r="M391">
        <v>5</v>
      </c>
      <c r="N391" t="s">
        <v>201</v>
      </c>
      <c r="O391" s="4">
        <f>INDEX(products[Cost_per_box], MATCH(shipments9[[#This Row],[PID]], products[PID], 0))</f>
        <v>5.72</v>
      </c>
      <c r="P391" s="4">
        <f>shipments9[[#This Row],[Boxes]]*shipments9[[#This Row],[Cost Per Box]]</f>
        <v>2190.7599999999998</v>
      </c>
      <c r="Q391" s="4">
        <f>shipments9[[#This Row],[Amount]] -shipments9[[#This Row],[total cost]]</f>
        <v>488.99000000000024</v>
      </c>
      <c r="R391" s="4" t="str">
        <f>IF(shipments9[[#This Row],[Gross Profit]]&lt;0,"Loss","Profit")</f>
        <v>Profit</v>
      </c>
      <c r="S391" s="9">
        <f>shipments9[[#This Row],[Gross Profit]]/shipments9[[#This Row],[Amount]]</f>
        <v>0.1824759772366826</v>
      </c>
      <c r="T391" s="11">
        <f>shipments9[[#This Row],[Amount]]/shipments9[[#This Row],[Boxes]]</f>
        <v>6.9967362924281984</v>
      </c>
    </row>
    <row r="392" spans="1:20" x14ac:dyDescent="0.25">
      <c r="A392" t="s">
        <v>594</v>
      </c>
      <c r="B392" t="s">
        <v>45</v>
      </c>
      <c r="C392" t="s">
        <v>130</v>
      </c>
      <c r="D392" t="s">
        <v>31</v>
      </c>
      <c r="E392" s="1">
        <v>45194</v>
      </c>
      <c r="F392" s="1" t="str">
        <f>TEXT(shipments9[[#This Row],[Shipdate]],"ddd")</f>
        <v>Mon</v>
      </c>
      <c r="G392" s="1" t="str">
        <f>IF(OR(shipments9[[#This Row],[Day Name]]="Sat",shipments9[[#This Row],[Day Name]]="Sun"),"Weekend","Weekday")</f>
        <v>Weekday</v>
      </c>
      <c r="H392">
        <v>2274.75</v>
      </c>
      <c r="I392">
        <v>455</v>
      </c>
      <c r="J392" t="s">
        <v>172</v>
      </c>
      <c r="K392" t="s">
        <v>8151</v>
      </c>
      <c r="L392" t="s">
        <v>8160</v>
      </c>
      <c r="M392">
        <v>9</v>
      </c>
      <c r="N392" t="s">
        <v>8167</v>
      </c>
      <c r="O392" s="4">
        <f>INDEX(products[Cost_per_box], MATCH(shipments9[[#This Row],[PID]], products[PID], 0))</f>
        <v>5.72</v>
      </c>
      <c r="P392" s="4">
        <f>shipments9[[#This Row],[Boxes]]*shipments9[[#This Row],[Cost Per Box]]</f>
        <v>2602.6</v>
      </c>
      <c r="Q392" s="4">
        <f>shipments9[[#This Row],[Amount]] -shipments9[[#This Row],[total cost]]</f>
        <v>-327.84999999999991</v>
      </c>
      <c r="R392" s="4" t="str">
        <f>IF(shipments9[[#This Row],[Gross Profit]]&lt;0,"Loss","Profit")</f>
        <v>Loss</v>
      </c>
      <c r="S392" s="9">
        <f>shipments9[[#This Row],[Gross Profit]]/shipments9[[#This Row],[Amount]]</f>
        <v>-0.1441257281019892</v>
      </c>
      <c r="T392" s="11">
        <f>shipments9[[#This Row],[Amount]]/shipments9[[#This Row],[Boxes]]</f>
        <v>4.9994505494505495</v>
      </c>
    </row>
    <row r="393" spans="1:20" hidden="1" x14ac:dyDescent="0.25">
      <c r="A393" t="s">
        <v>595</v>
      </c>
      <c r="B393" t="s">
        <v>45</v>
      </c>
      <c r="C393" t="s">
        <v>130</v>
      </c>
      <c r="D393" t="s">
        <v>31</v>
      </c>
      <c r="E393" s="1">
        <v>44950</v>
      </c>
      <c r="F393" s="1" t="str">
        <f>TEXT(shipments9[[#This Row],[Shipdate]],"ddd")</f>
        <v>Tue</v>
      </c>
      <c r="G393" s="1" t="str">
        <f>IF(OR(shipments9[[#This Row],[Day Name]]="Sat",shipments9[[#This Row],[Day Name]]="Sun"),"Weekend","Weekday")</f>
        <v>Weekday</v>
      </c>
      <c r="H393">
        <v>3048.75</v>
      </c>
      <c r="I393">
        <v>509</v>
      </c>
      <c r="J393" t="s">
        <v>172</v>
      </c>
      <c r="K393" t="s">
        <v>8151</v>
      </c>
      <c r="L393" t="s">
        <v>8156</v>
      </c>
      <c r="M393">
        <v>1</v>
      </c>
      <c r="N393" t="s">
        <v>8163</v>
      </c>
      <c r="O393" s="4">
        <f>INDEX(products[Cost_per_box], MATCH(shipments9[[#This Row],[PID]], products[PID], 0))</f>
        <v>5.72</v>
      </c>
      <c r="P393" s="4">
        <f>shipments9[[#This Row],[Boxes]]*shipments9[[#This Row],[Cost Per Box]]</f>
        <v>2911.48</v>
      </c>
      <c r="Q393" s="4">
        <f>shipments9[[#This Row],[Amount]] -shipments9[[#This Row],[total cost]]</f>
        <v>137.26999999999998</v>
      </c>
      <c r="R393" s="4" t="str">
        <f>IF(shipments9[[#This Row],[Gross Profit]]&lt;0,"Loss","Profit")</f>
        <v>Profit</v>
      </c>
      <c r="S393" s="9">
        <f>shipments9[[#This Row],[Gross Profit]]/shipments9[[#This Row],[Amount]]</f>
        <v>4.5025010250102498E-2</v>
      </c>
      <c r="T393" s="11">
        <f>shipments9[[#This Row],[Amount]]/shipments9[[#This Row],[Boxes]]</f>
        <v>5.9896856581532418</v>
      </c>
    </row>
    <row r="394" spans="1:20" hidden="1" x14ac:dyDescent="0.25">
      <c r="A394" t="s">
        <v>596</v>
      </c>
      <c r="B394" t="s">
        <v>71</v>
      </c>
      <c r="C394" t="s">
        <v>130</v>
      </c>
      <c r="D394" t="s">
        <v>31</v>
      </c>
      <c r="E394" s="1">
        <v>45461</v>
      </c>
      <c r="F394" s="1" t="str">
        <f>TEXT(shipments9[[#This Row],[Shipdate]],"ddd")</f>
        <v>Tue</v>
      </c>
      <c r="G394" s="1" t="str">
        <f>IF(OR(shipments9[[#This Row],[Day Name]]="Sat",shipments9[[#This Row],[Day Name]]="Sun"),"Weekend","Weekday")</f>
        <v>Weekday</v>
      </c>
      <c r="H394">
        <v>2801.25</v>
      </c>
      <c r="I394">
        <v>351</v>
      </c>
      <c r="J394" t="s">
        <v>172</v>
      </c>
      <c r="K394" t="s">
        <v>8155</v>
      </c>
      <c r="L394" t="s">
        <v>8154</v>
      </c>
      <c r="M394">
        <v>6</v>
      </c>
      <c r="N394" t="s">
        <v>8159</v>
      </c>
      <c r="O394" s="4">
        <f>INDEX(products[Cost_per_box], MATCH(shipments9[[#This Row],[PID]], products[PID], 0))</f>
        <v>5.72</v>
      </c>
      <c r="P394" s="4">
        <f>shipments9[[#This Row],[Boxes]]*shipments9[[#This Row],[Cost Per Box]]</f>
        <v>2007.7199999999998</v>
      </c>
      <c r="Q394" s="4">
        <f>shipments9[[#This Row],[Amount]] -shipments9[[#This Row],[total cost]]</f>
        <v>793.5300000000002</v>
      </c>
      <c r="R394" s="4" t="str">
        <f>IF(shipments9[[#This Row],[Gross Profit]]&lt;0,"Loss","Profit")</f>
        <v>Profit</v>
      </c>
      <c r="S394" s="9">
        <f>shipments9[[#This Row],[Gross Profit]]/shipments9[[#This Row],[Amount]]</f>
        <v>0.28327710843373499</v>
      </c>
      <c r="T394" s="11">
        <f>shipments9[[#This Row],[Amount]]/shipments9[[#This Row],[Boxes]]</f>
        <v>7.9807692307692308</v>
      </c>
    </row>
    <row r="395" spans="1:20" hidden="1" x14ac:dyDescent="0.25">
      <c r="A395" t="s">
        <v>597</v>
      </c>
      <c r="B395" t="s">
        <v>71</v>
      </c>
      <c r="C395" t="s">
        <v>130</v>
      </c>
      <c r="D395" t="s">
        <v>31</v>
      </c>
      <c r="E395" s="1">
        <v>45328</v>
      </c>
      <c r="F395" s="1" t="str">
        <f>TEXT(shipments9[[#This Row],[Shipdate]],"ddd")</f>
        <v>Tue</v>
      </c>
      <c r="G395" s="1" t="str">
        <f>IF(OR(shipments9[[#This Row],[Day Name]]="Sat",shipments9[[#This Row],[Day Name]]="Sun"),"Weekend","Weekday")</f>
        <v>Weekday</v>
      </c>
      <c r="H395">
        <v>4691.25</v>
      </c>
      <c r="I395">
        <v>671</v>
      </c>
      <c r="J395" t="s">
        <v>172</v>
      </c>
      <c r="K395" t="s">
        <v>8155</v>
      </c>
      <c r="L395" t="s">
        <v>8156</v>
      </c>
      <c r="M395">
        <v>2</v>
      </c>
      <c r="N395" t="s">
        <v>8157</v>
      </c>
      <c r="O395" s="4">
        <f>INDEX(products[Cost_per_box], MATCH(shipments9[[#This Row],[PID]], products[PID], 0))</f>
        <v>5.72</v>
      </c>
      <c r="P395" s="4">
        <f>shipments9[[#This Row],[Boxes]]*shipments9[[#This Row],[Cost Per Box]]</f>
        <v>3838.12</v>
      </c>
      <c r="Q395" s="4">
        <f>shipments9[[#This Row],[Amount]] -shipments9[[#This Row],[total cost]]</f>
        <v>853.13000000000011</v>
      </c>
      <c r="R395" s="4" t="str">
        <f>IF(shipments9[[#This Row],[Gross Profit]]&lt;0,"Loss","Profit")</f>
        <v>Profit</v>
      </c>
      <c r="S395" s="9">
        <f>shipments9[[#This Row],[Gross Profit]]/shipments9[[#This Row],[Amount]]</f>
        <v>0.18185558220090597</v>
      </c>
      <c r="T395" s="11">
        <f>shipments9[[#This Row],[Amount]]/shipments9[[#This Row],[Boxes]]</f>
        <v>6.9914307004470935</v>
      </c>
    </row>
    <row r="396" spans="1:20" hidden="1" x14ac:dyDescent="0.25">
      <c r="A396" t="s">
        <v>598</v>
      </c>
      <c r="B396" t="s">
        <v>71</v>
      </c>
      <c r="C396" t="s">
        <v>130</v>
      </c>
      <c r="D396" t="s">
        <v>31</v>
      </c>
      <c r="E396" s="1">
        <v>44966</v>
      </c>
      <c r="F396" s="1" t="str">
        <f>TEXT(shipments9[[#This Row],[Shipdate]],"ddd")</f>
        <v>Thu</v>
      </c>
      <c r="G396" s="1" t="str">
        <f>IF(OR(shipments9[[#This Row],[Day Name]]="Sat",shipments9[[#This Row],[Day Name]]="Sun"),"Weekend","Weekday")</f>
        <v>Weekday</v>
      </c>
      <c r="H396">
        <v>184.5</v>
      </c>
      <c r="I396">
        <v>27</v>
      </c>
      <c r="J396" t="s">
        <v>172</v>
      </c>
      <c r="K396" t="s">
        <v>8151</v>
      </c>
      <c r="L396" t="s">
        <v>8156</v>
      </c>
      <c r="M396">
        <v>2</v>
      </c>
      <c r="N396" t="s">
        <v>8157</v>
      </c>
      <c r="O396" s="4">
        <f>INDEX(products[Cost_per_box], MATCH(shipments9[[#This Row],[PID]], products[PID], 0))</f>
        <v>5.72</v>
      </c>
      <c r="P396" s="4">
        <f>shipments9[[#This Row],[Boxes]]*shipments9[[#This Row],[Cost Per Box]]</f>
        <v>154.44</v>
      </c>
      <c r="Q396" s="4">
        <f>shipments9[[#This Row],[Amount]] -shipments9[[#This Row],[total cost]]</f>
        <v>30.060000000000002</v>
      </c>
      <c r="R396" s="4" t="str">
        <f>IF(shipments9[[#This Row],[Gross Profit]]&lt;0,"Loss","Profit")</f>
        <v>Profit</v>
      </c>
      <c r="S396" s="9">
        <f>shipments9[[#This Row],[Gross Profit]]/shipments9[[#This Row],[Amount]]</f>
        <v>0.16292682926829269</v>
      </c>
      <c r="T396" s="11">
        <f>shipments9[[#This Row],[Amount]]/shipments9[[#This Row],[Boxes]]</f>
        <v>6.833333333333333</v>
      </c>
    </row>
    <row r="397" spans="1:20" hidden="1" x14ac:dyDescent="0.25">
      <c r="A397" t="s">
        <v>599</v>
      </c>
      <c r="B397" t="s">
        <v>49</v>
      </c>
      <c r="C397" t="s">
        <v>130</v>
      </c>
      <c r="D397" t="s">
        <v>31</v>
      </c>
      <c r="E397" s="1">
        <v>45413</v>
      </c>
      <c r="F397" s="1" t="str">
        <f>TEXT(shipments9[[#This Row],[Shipdate]],"ddd")</f>
        <v>Wed</v>
      </c>
      <c r="G397" s="1" t="str">
        <f>IF(OR(shipments9[[#This Row],[Day Name]]="Sat",shipments9[[#This Row],[Day Name]]="Sun"),"Weekend","Weekday")</f>
        <v>Weekday</v>
      </c>
      <c r="H397">
        <v>819</v>
      </c>
      <c r="I397">
        <v>91</v>
      </c>
      <c r="J397" t="s">
        <v>172</v>
      </c>
      <c r="K397" t="s">
        <v>8155</v>
      </c>
      <c r="L397" t="s">
        <v>8154</v>
      </c>
      <c r="M397">
        <v>5</v>
      </c>
      <c r="N397" t="s">
        <v>201</v>
      </c>
      <c r="O397" s="4">
        <f>INDEX(products[Cost_per_box], MATCH(shipments9[[#This Row],[PID]], products[PID], 0))</f>
        <v>5.72</v>
      </c>
      <c r="P397" s="4">
        <f>shipments9[[#This Row],[Boxes]]*shipments9[[#This Row],[Cost Per Box]]</f>
        <v>520.52</v>
      </c>
      <c r="Q397" s="4">
        <f>shipments9[[#This Row],[Amount]] -shipments9[[#This Row],[total cost]]</f>
        <v>298.48</v>
      </c>
      <c r="R397" s="4" t="str">
        <f>IF(shipments9[[#This Row],[Gross Profit]]&lt;0,"Loss","Profit")</f>
        <v>Profit</v>
      </c>
      <c r="S397" s="9">
        <f>shipments9[[#This Row],[Gross Profit]]/shipments9[[#This Row],[Amount]]</f>
        <v>0.36444444444444446</v>
      </c>
      <c r="T397" s="11">
        <f>shipments9[[#This Row],[Amount]]/shipments9[[#This Row],[Boxes]]</f>
        <v>9</v>
      </c>
    </row>
    <row r="398" spans="1:20" hidden="1" x14ac:dyDescent="0.25">
      <c r="A398" t="s">
        <v>600</v>
      </c>
      <c r="B398" t="s">
        <v>49</v>
      </c>
      <c r="C398" t="s">
        <v>130</v>
      </c>
      <c r="D398" t="s">
        <v>31</v>
      </c>
      <c r="E398" s="1">
        <v>45093</v>
      </c>
      <c r="F398" s="1" t="str">
        <f>TEXT(shipments9[[#This Row],[Shipdate]],"ddd")</f>
        <v>Fri</v>
      </c>
      <c r="G398" s="1" t="str">
        <f>IF(OR(shipments9[[#This Row],[Day Name]]="Sat",shipments9[[#This Row],[Day Name]]="Sun"),"Weekend","Weekday")</f>
        <v>Weekday</v>
      </c>
      <c r="H398">
        <v>4320</v>
      </c>
      <c r="I398">
        <v>720</v>
      </c>
      <c r="J398" t="s">
        <v>172</v>
      </c>
      <c r="K398" t="s">
        <v>8151</v>
      </c>
      <c r="L398" t="s">
        <v>8154</v>
      </c>
      <c r="M398">
        <v>6</v>
      </c>
      <c r="N398" t="s">
        <v>8159</v>
      </c>
      <c r="O398" s="4">
        <f>INDEX(products[Cost_per_box], MATCH(shipments9[[#This Row],[PID]], products[PID], 0))</f>
        <v>5.72</v>
      </c>
      <c r="P398" s="4">
        <f>shipments9[[#This Row],[Boxes]]*shipments9[[#This Row],[Cost Per Box]]</f>
        <v>4118.3999999999996</v>
      </c>
      <c r="Q398" s="4">
        <f>shipments9[[#This Row],[Amount]] -shipments9[[#This Row],[total cost]]</f>
        <v>201.60000000000036</v>
      </c>
      <c r="R398" s="4" t="str">
        <f>IF(shipments9[[#This Row],[Gross Profit]]&lt;0,"Loss","Profit")</f>
        <v>Profit</v>
      </c>
      <c r="S398" s="9">
        <f>shipments9[[#This Row],[Gross Profit]]/shipments9[[#This Row],[Amount]]</f>
        <v>4.6666666666666752E-2</v>
      </c>
      <c r="T398" s="11">
        <f>shipments9[[#This Row],[Amount]]/shipments9[[#This Row],[Boxes]]</f>
        <v>6</v>
      </c>
    </row>
    <row r="399" spans="1:20" hidden="1" x14ac:dyDescent="0.25">
      <c r="A399" t="s">
        <v>601</v>
      </c>
      <c r="B399" t="s">
        <v>49</v>
      </c>
      <c r="C399" t="s">
        <v>130</v>
      </c>
      <c r="D399" t="s">
        <v>31</v>
      </c>
      <c r="E399" s="1">
        <v>45209</v>
      </c>
      <c r="F399" s="1" t="str">
        <f>TEXT(shipments9[[#This Row],[Shipdate]],"ddd")</f>
        <v>Tue</v>
      </c>
      <c r="G399" s="1" t="str">
        <f>IF(OR(shipments9[[#This Row],[Day Name]]="Sat",shipments9[[#This Row],[Day Name]]="Sun"),"Weekend","Weekday")</f>
        <v>Weekday</v>
      </c>
      <c r="H399">
        <v>472.5</v>
      </c>
      <c r="I399">
        <v>79</v>
      </c>
      <c r="J399" t="s">
        <v>172</v>
      </c>
      <c r="K399" t="s">
        <v>8151</v>
      </c>
      <c r="L399" t="s">
        <v>8152</v>
      </c>
      <c r="M399">
        <v>10</v>
      </c>
      <c r="N399" t="s">
        <v>8153</v>
      </c>
      <c r="O399" s="4">
        <f>INDEX(products[Cost_per_box], MATCH(shipments9[[#This Row],[PID]], products[PID], 0))</f>
        <v>5.72</v>
      </c>
      <c r="P399" s="4">
        <f>shipments9[[#This Row],[Boxes]]*shipments9[[#This Row],[Cost Per Box]]</f>
        <v>451.88</v>
      </c>
      <c r="Q399" s="4">
        <f>shipments9[[#This Row],[Amount]] -shipments9[[#This Row],[total cost]]</f>
        <v>20.620000000000005</v>
      </c>
      <c r="R399" s="4" t="str">
        <f>IF(shipments9[[#This Row],[Gross Profit]]&lt;0,"Loss","Profit")</f>
        <v>Profit</v>
      </c>
      <c r="S399" s="9">
        <f>shipments9[[#This Row],[Gross Profit]]/shipments9[[#This Row],[Amount]]</f>
        <v>4.3640211640211653E-2</v>
      </c>
      <c r="T399" s="11">
        <f>shipments9[[#This Row],[Amount]]/shipments9[[#This Row],[Boxes]]</f>
        <v>5.981012658227848</v>
      </c>
    </row>
    <row r="400" spans="1:20" hidden="1" x14ac:dyDescent="0.25">
      <c r="A400" t="s">
        <v>602</v>
      </c>
      <c r="B400" t="s">
        <v>49</v>
      </c>
      <c r="C400" t="s">
        <v>130</v>
      </c>
      <c r="D400" t="s">
        <v>31</v>
      </c>
      <c r="E400" s="1">
        <v>45121</v>
      </c>
      <c r="F400" s="1" t="str">
        <f>TEXT(shipments9[[#This Row],[Shipdate]],"ddd")</f>
        <v>Fri</v>
      </c>
      <c r="G400" s="1" t="str">
        <f>IF(OR(shipments9[[#This Row],[Day Name]]="Sat",shipments9[[#This Row],[Day Name]]="Sun"),"Weekend","Weekday")</f>
        <v>Weekday</v>
      </c>
      <c r="H400">
        <v>1804.5</v>
      </c>
      <c r="I400">
        <v>226</v>
      </c>
      <c r="J400" t="s">
        <v>172</v>
      </c>
      <c r="K400" t="s">
        <v>8151</v>
      </c>
      <c r="L400" t="s">
        <v>8160</v>
      </c>
      <c r="M400">
        <v>7</v>
      </c>
      <c r="N400" t="s">
        <v>8161</v>
      </c>
      <c r="O400" s="4">
        <f>INDEX(products[Cost_per_box], MATCH(shipments9[[#This Row],[PID]], products[PID], 0))</f>
        <v>5.72</v>
      </c>
      <c r="P400" s="4">
        <f>shipments9[[#This Row],[Boxes]]*shipments9[[#This Row],[Cost Per Box]]</f>
        <v>1292.72</v>
      </c>
      <c r="Q400" s="4">
        <f>shipments9[[#This Row],[Amount]] -shipments9[[#This Row],[total cost]]</f>
        <v>511.78</v>
      </c>
      <c r="R400" s="4" t="str">
        <f>IF(shipments9[[#This Row],[Gross Profit]]&lt;0,"Loss","Profit")</f>
        <v>Profit</v>
      </c>
      <c r="S400" s="9">
        <f>shipments9[[#This Row],[Gross Profit]]/shipments9[[#This Row],[Amount]]</f>
        <v>0.28361318924909945</v>
      </c>
      <c r="T400" s="11">
        <f>shipments9[[#This Row],[Amount]]/shipments9[[#This Row],[Boxes]]</f>
        <v>7.9845132743362832</v>
      </c>
    </row>
    <row r="401" spans="1:20" hidden="1" x14ac:dyDescent="0.25">
      <c r="A401" t="s">
        <v>603</v>
      </c>
      <c r="B401" t="s">
        <v>49</v>
      </c>
      <c r="C401" t="s">
        <v>130</v>
      </c>
      <c r="D401" t="s">
        <v>31</v>
      </c>
      <c r="E401" s="1">
        <v>45180</v>
      </c>
      <c r="F401" s="1" t="str">
        <f>TEXT(shipments9[[#This Row],[Shipdate]],"ddd")</f>
        <v>Mon</v>
      </c>
      <c r="G401" s="1" t="str">
        <f>IF(OR(shipments9[[#This Row],[Day Name]]="Sat",shipments9[[#This Row],[Day Name]]="Sun"),"Weekend","Weekday")</f>
        <v>Weekday</v>
      </c>
      <c r="H401">
        <v>4027.5</v>
      </c>
      <c r="I401">
        <v>448</v>
      </c>
      <c r="J401" t="s">
        <v>172</v>
      </c>
      <c r="K401" t="s">
        <v>8151</v>
      </c>
      <c r="L401" t="s">
        <v>8160</v>
      </c>
      <c r="M401">
        <v>9</v>
      </c>
      <c r="N401" t="s">
        <v>8167</v>
      </c>
      <c r="O401" s="4">
        <f>INDEX(products[Cost_per_box], MATCH(shipments9[[#This Row],[PID]], products[PID], 0))</f>
        <v>5.72</v>
      </c>
      <c r="P401" s="4">
        <f>shipments9[[#This Row],[Boxes]]*shipments9[[#This Row],[Cost Per Box]]</f>
        <v>2562.56</v>
      </c>
      <c r="Q401" s="4">
        <f>shipments9[[#This Row],[Amount]] -shipments9[[#This Row],[total cost]]</f>
        <v>1464.94</v>
      </c>
      <c r="R401" s="4" t="str">
        <f>IF(shipments9[[#This Row],[Gross Profit]]&lt;0,"Loss","Profit")</f>
        <v>Profit</v>
      </c>
      <c r="S401" s="9">
        <f>shipments9[[#This Row],[Gross Profit]]/shipments9[[#This Row],[Amount]]</f>
        <v>0.36373432650527626</v>
      </c>
      <c r="T401" s="11">
        <f>shipments9[[#This Row],[Amount]]/shipments9[[#This Row],[Boxes]]</f>
        <v>8.9899553571428577</v>
      </c>
    </row>
    <row r="402" spans="1:20" hidden="1" x14ac:dyDescent="0.25">
      <c r="A402" t="s">
        <v>604</v>
      </c>
      <c r="B402" t="s">
        <v>49</v>
      </c>
      <c r="C402" t="s">
        <v>130</v>
      </c>
      <c r="D402" t="s">
        <v>31</v>
      </c>
      <c r="E402" s="1">
        <v>45427</v>
      </c>
      <c r="F402" s="1" t="str">
        <f>TEXT(shipments9[[#This Row],[Shipdate]],"ddd")</f>
        <v>Wed</v>
      </c>
      <c r="G402" s="1" t="str">
        <f>IF(OR(shipments9[[#This Row],[Day Name]]="Sat",shipments9[[#This Row],[Day Name]]="Sun"),"Weekend","Weekday")</f>
        <v>Weekday</v>
      </c>
      <c r="H402">
        <v>3737.25</v>
      </c>
      <c r="I402">
        <v>534</v>
      </c>
      <c r="J402" t="s">
        <v>172</v>
      </c>
      <c r="K402" t="s">
        <v>8155</v>
      </c>
      <c r="L402" t="s">
        <v>8154</v>
      </c>
      <c r="M402">
        <v>5</v>
      </c>
      <c r="N402" t="s">
        <v>201</v>
      </c>
      <c r="O402" s="4">
        <f>INDEX(products[Cost_per_box], MATCH(shipments9[[#This Row],[PID]], products[PID], 0))</f>
        <v>5.72</v>
      </c>
      <c r="P402" s="4">
        <f>shipments9[[#This Row],[Boxes]]*shipments9[[#This Row],[Cost Per Box]]</f>
        <v>3054.48</v>
      </c>
      <c r="Q402" s="4">
        <f>shipments9[[#This Row],[Amount]] -shipments9[[#This Row],[total cost]]</f>
        <v>682.77</v>
      </c>
      <c r="R402" s="4" t="str">
        <f>IF(shipments9[[#This Row],[Gross Profit]]&lt;0,"Loss","Profit")</f>
        <v>Profit</v>
      </c>
      <c r="S402" s="9">
        <f>shipments9[[#This Row],[Gross Profit]]/shipments9[[#This Row],[Amount]]</f>
        <v>0.18269315673289183</v>
      </c>
      <c r="T402" s="11">
        <f>shipments9[[#This Row],[Amount]]/shipments9[[#This Row],[Boxes]]</f>
        <v>6.9985955056179776</v>
      </c>
    </row>
    <row r="403" spans="1:20" hidden="1" x14ac:dyDescent="0.25">
      <c r="A403" t="s">
        <v>605</v>
      </c>
      <c r="B403" t="s">
        <v>52</v>
      </c>
      <c r="C403" t="s">
        <v>130</v>
      </c>
      <c r="D403" t="s">
        <v>31</v>
      </c>
      <c r="E403" s="1">
        <v>45321</v>
      </c>
      <c r="F403" s="1" t="str">
        <f>TEXT(shipments9[[#This Row],[Shipdate]],"ddd")</f>
        <v>Tue</v>
      </c>
      <c r="G403" s="1" t="str">
        <f>IF(OR(shipments9[[#This Row],[Day Name]]="Sat",shipments9[[#This Row],[Day Name]]="Sun"),"Weekend","Weekday")</f>
        <v>Weekday</v>
      </c>
      <c r="H403">
        <v>6664.5</v>
      </c>
      <c r="I403">
        <v>1111</v>
      </c>
      <c r="J403" t="s">
        <v>172</v>
      </c>
      <c r="K403" t="s">
        <v>8155</v>
      </c>
      <c r="L403" t="s">
        <v>8156</v>
      </c>
      <c r="M403">
        <v>1</v>
      </c>
      <c r="N403" t="s">
        <v>8163</v>
      </c>
      <c r="O403" s="4">
        <f>INDEX(products[Cost_per_box], MATCH(shipments9[[#This Row],[PID]], products[PID], 0))</f>
        <v>5.72</v>
      </c>
      <c r="P403" s="4">
        <f>shipments9[[#This Row],[Boxes]]*shipments9[[#This Row],[Cost Per Box]]</f>
        <v>6354.92</v>
      </c>
      <c r="Q403" s="4">
        <f>shipments9[[#This Row],[Amount]] -shipments9[[#This Row],[total cost]]</f>
        <v>309.57999999999993</v>
      </c>
      <c r="R403" s="4" t="str">
        <f>IF(shipments9[[#This Row],[Gross Profit]]&lt;0,"Loss","Profit")</f>
        <v>Profit</v>
      </c>
      <c r="S403" s="9">
        <f>shipments9[[#This Row],[Gross Profit]]/shipments9[[#This Row],[Amount]]</f>
        <v>4.6452096931502727E-2</v>
      </c>
      <c r="T403" s="11">
        <f>shipments9[[#This Row],[Amount]]/shipments9[[#This Row],[Boxes]]</f>
        <v>5.9986498649864988</v>
      </c>
    </row>
    <row r="404" spans="1:20" x14ac:dyDescent="0.25">
      <c r="A404" t="s">
        <v>606</v>
      </c>
      <c r="B404" t="s">
        <v>52</v>
      </c>
      <c r="C404" t="s">
        <v>130</v>
      </c>
      <c r="D404" t="s">
        <v>31</v>
      </c>
      <c r="E404" s="1">
        <v>44951</v>
      </c>
      <c r="F404" s="1" t="str">
        <f>TEXT(shipments9[[#This Row],[Shipdate]],"ddd")</f>
        <v>Wed</v>
      </c>
      <c r="G404" s="1" t="str">
        <f>IF(OR(shipments9[[#This Row],[Day Name]]="Sat",shipments9[[#This Row],[Day Name]]="Sun"),"Weekend","Weekday")</f>
        <v>Weekday</v>
      </c>
      <c r="H404">
        <v>13866.75</v>
      </c>
      <c r="I404">
        <v>2774</v>
      </c>
      <c r="J404" t="s">
        <v>172</v>
      </c>
      <c r="K404" t="s">
        <v>8151</v>
      </c>
      <c r="L404" t="s">
        <v>8156</v>
      </c>
      <c r="M404">
        <v>1</v>
      </c>
      <c r="N404" t="s">
        <v>8163</v>
      </c>
      <c r="O404" s="4">
        <f>INDEX(products[Cost_per_box], MATCH(shipments9[[#This Row],[PID]], products[PID], 0))</f>
        <v>5.72</v>
      </c>
      <c r="P404" s="4">
        <f>shipments9[[#This Row],[Boxes]]*shipments9[[#This Row],[Cost Per Box]]</f>
        <v>15867.279999999999</v>
      </c>
      <c r="Q404" s="4">
        <f>shipments9[[#This Row],[Amount]] -shipments9[[#This Row],[total cost]]</f>
        <v>-2000.5299999999988</v>
      </c>
      <c r="R404" s="4" t="str">
        <f>IF(shipments9[[#This Row],[Gross Profit]]&lt;0,"Loss","Profit")</f>
        <v>Loss</v>
      </c>
      <c r="S404" s="9">
        <f>shipments9[[#This Row],[Gross Profit]]/shipments9[[#This Row],[Amount]]</f>
        <v>-0.14426812338868147</v>
      </c>
      <c r="T404" s="11">
        <f>shipments9[[#This Row],[Amount]]/shipments9[[#This Row],[Boxes]]</f>
        <v>4.9988284066330211</v>
      </c>
    </row>
    <row r="405" spans="1:20" hidden="1" x14ac:dyDescent="0.25">
      <c r="A405" t="s">
        <v>607</v>
      </c>
      <c r="B405" t="s">
        <v>55</v>
      </c>
      <c r="C405" t="s">
        <v>130</v>
      </c>
      <c r="D405" t="s">
        <v>31</v>
      </c>
      <c r="E405" s="1">
        <v>45323</v>
      </c>
      <c r="F405" s="1" t="str">
        <f>TEXT(shipments9[[#This Row],[Shipdate]],"ddd")</f>
        <v>Thu</v>
      </c>
      <c r="G405" s="1" t="str">
        <f>IF(OR(shipments9[[#This Row],[Day Name]]="Sat",shipments9[[#This Row],[Day Name]]="Sun"),"Weekend","Weekday")</f>
        <v>Weekday</v>
      </c>
      <c r="H405">
        <v>1163.25</v>
      </c>
      <c r="I405">
        <v>146</v>
      </c>
      <c r="J405" t="s">
        <v>172</v>
      </c>
      <c r="K405" t="s">
        <v>8155</v>
      </c>
      <c r="L405" t="s">
        <v>8156</v>
      </c>
      <c r="M405">
        <v>2</v>
      </c>
      <c r="N405" t="s">
        <v>8157</v>
      </c>
      <c r="O405" s="4">
        <f>INDEX(products[Cost_per_box], MATCH(shipments9[[#This Row],[PID]], products[PID], 0))</f>
        <v>5.72</v>
      </c>
      <c r="P405" s="4">
        <f>shipments9[[#This Row],[Boxes]]*shipments9[[#This Row],[Cost Per Box]]</f>
        <v>835.12</v>
      </c>
      <c r="Q405" s="4">
        <f>shipments9[[#This Row],[Amount]] -shipments9[[#This Row],[total cost]]</f>
        <v>328.13</v>
      </c>
      <c r="R405" s="4" t="str">
        <f>IF(shipments9[[#This Row],[Gross Profit]]&lt;0,"Loss","Profit")</f>
        <v>Profit</v>
      </c>
      <c r="S405" s="9">
        <f>shipments9[[#This Row],[Gross Profit]]/shipments9[[#This Row],[Amount]]</f>
        <v>0.28208037825059101</v>
      </c>
      <c r="T405" s="11">
        <f>shipments9[[#This Row],[Amount]]/shipments9[[#This Row],[Boxes]]</f>
        <v>7.9674657534246576</v>
      </c>
    </row>
    <row r="406" spans="1:20" hidden="1" x14ac:dyDescent="0.25">
      <c r="A406" t="s">
        <v>608</v>
      </c>
      <c r="B406" t="s">
        <v>55</v>
      </c>
      <c r="C406" t="s">
        <v>130</v>
      </c>
      <c r="D406" t="s">
        <v>31</v>
      </c>
      <c r="E406" s="1">
        <v>45308</v>
      </c>
      <c r="F406" s="1" t="str">
        <f>TEXT(shipments9[[#This Row],[Shipdate]],"ddd")</f>
        <v>Wed</v>
      </c>
      <c r="G406" s="1" t="str">
        <f>IF(OR(shipments9[[#This Row],[Day Name]]="Sat",shipments9[[#This Row],[Day Name]]="Sun"),"Weekend","Weekday")</f>
        <v>Weekday</v>
      </c>
      <c r="H406">
        <v>3669.75</v>
      </c>
      <c r="I406">
        <v>612</v>
      </c>
      <c r="J406" t="s">
        <v>172</v>
      </c>
      <c r="K406" t="s">
        <v>8155</v>
      </c>
      <c r="L406" t="s">
        <v>8156</v>
      </c>
      <c r="M406">
        <v>1</v>
      </c>
      <c r="N406" t="s">
        <v>8163</v>
      </c>
      <c r="O406" s="4">
        <f>INDEX(products[Cost_per_box], MATCH(shipments9[[#This Row],[PID]], products[PID], 0))</f>
        <v>5.72</v>
      </c>
      <c r="P406" s="4">
        <f>shipments9[[#This Row],[Boxes]]*shipments9[[#This Row],[Cost Per Box]]</f>
        <v>3500.64</v>
      </c>
      <c r="Q406" s="4">
        <f>shipments9[[#This Row],[Amount]] -shipments9[[#This Row],[total cost]]</f>
        <v>169.11000000000013</v>
      </c>
      <c r="R406" s="4" t="str">
        <f>IF(shipments9[[#This Row],[Gross Profit]]&lt;0,"Loss","Profit")</f>
        <v>Profit</v>
      </c>
      <c r="S406" s="9">
        <f>shipments9[[#This Row],[Gross Profit]]/shipments9[[#This Row],[Amount]]</f>
        <v>4.6082158185162508E-2</v>
      </c>
      <c r="T406" s="11">
        <f>shipments9[[#This Row],[Amount]]/shipments9[[#This Row],[Boxes]]</f>
        <v>5.9963235294117645</v>
      </c>
    </row>
    <row r="407" spans="1:20" hidden="1" x14ac:dyDescent="0.25">
      <c r="A407" t="s">
        <v>609</v>
      </c>
      <c r="B407" t="s">
        <v>55</v>
      </c>
      <c r="C407" t="s">
        <v>130</v>
      </c>
      <c r="D407" t="s">
        <v>31</v>
      </c>
      <c r="E407" s="1">
        <v>45376</v>
      </c>
      <c r="F407" s="1" t="str">
        <f>TEXT(shipments9[[#This Row],[Shipdate]],"ddd")</f>
        <v>Mon</v>
      </c>
      <c r="G407" s="1" t="str">
        <f>IF(OR(shipments9[[#This Row],[Day Name]]="Sat",shipments9[[#This Row],[Day Name]]="Sun"),"Weekend","Weekday")</f>
        <v>Weekday</v>
      </c>
      <c r="H407">
        <v>524.25</v>
      </c>
      <c r="I407">
        <v>59</v>
      </c>
      <c r="J407" t="s">
        <v>172</v>
      </c>
      <c r="K407" t="s">
        <v>8155</v>
      </c>
      <c r="L407" t="s">
        <v>8156</v>
      </c>
      <c r="M407">
        <v>3</v>
      </c>
      <c r="N407" t="s">
        <v>8164</v>
      </c>
      <c r="O407" s="4">
        <f>INDEX(products[Cost_per_box], MATCH(shipments9[[#This Row],[PID]], products[PID], 0))</f>
        <v>5.72</v>
      </c>
      <c r="P407" s="4">
        <f>shipments9[[#This Row],[Boxes]]*shipments9[[#This Row],[Cost Per Box]]</f>
        <v>337.47999999999996</v>
      </c>
      <c r="Q407" s="4">
        <f>shipments9[[#This Row],[Amount]] -shipments9[[#This Row],[total cost]]</f>
        <v>186.77000000000004</v>
      </c>
      <c r="R407" s="4" t="str">
        <f>IF(shipments9[[#This Row],[Gross Profit]]&lt;0,"Loss","Profit")</f>
        <v>Profit</v>
      </c>
      <c r="S407" s="9">
        <f>shipments9[[#This Row],[Gross Profit]]/shipments9[[#This Row],[Amount]]</f>
        <v>0.35626132570338587</v>
      </c>
      <c r="T407" s="11">
        <f>shipments9[[#This Row],[Amount]]/shipments9[[#This Row],[Boxes]]</f>
        <v>8.8855932203389827</v>
      </c>
    </row>
    <row r="408" spans="1:20" hidden="1" x14ac:dyDescent="0.25">
      <c r="A408" t="s">
        <v>610</v>
      </c>
      <c r="B408" t="s">
        <v>55</v>
      </c>
      <c r="C408" t="s">
        <v>130</v>
      </c>
      <c r="D408" t="s">
        <v>31</v>
      </c>
      <c r="E408" s="1">
        <v>45118</v>
      </c>
      <c r="F408" s="1" t="str">
        <f>TEXT(shipments9[[#This Row],[Shipdate]],"ddd")</f>
        <v>Tue</v>
      </c>
      <c r="G408" s="1" t="str">
        <f>IF(OR(shipments9[[#This Row],[Day Name]]="Sat",shipments9[[#This Row],[Day Name]]="Sun"),"Weekend","Weekday")</f>
        <v>Weekday</v>
      </c>
      <c r="H408">
        <v>3798</v>
      </c>
      <c r="I408">
        <v>422</v>
      </c>
      <c r="J408" t="s">
        <v>172</v>
      </c>
      <c r="K408" t="s">
        <v>8151</v>
      </c>
      <c r="L408" t="s">
        <v>8160</v>
      </c>
      <c r="M408">
        <v>7</v>
      </c>
      <c r="N408" t="s">
        <v>8161</v>
      </c>
      <c r="O408" s="4">
        <f>INDEX(products[Cost_per_box], MATCH(shipments9[[#This Row],[PID]], products[PID], 0))</f>
        <v>5.72</v>
      </c>
      <c r="P408" s="4">
        <f>shipments9[[#This Row],[Boxes]]*shipments9[[#This Row],[Cost Per Box]]</f>
        <v>2413.8399999999997</v>
      </c>
      <c r="Q408" s="4">
        <f>shipments9[[#This Row],[Amount]] -shipments9[[#This Row],[total cost]]</f>
        <v>1384.1600000000003</v>
      </c>
      <c r="R408" s="4" t="str">
        <f>IF(shipments9[[#This Row],[Gross Profit]]&lt;0,"Loss","Profit")</f>
        <v>Profit</v>
      </c>
      <c r="S408" s="9">
        <f>shipments9[[#This Row],[Gross Profit]]/shipments9[[#This Row],[Amount]]</f>
        <v>0.36444444444444452</v>
      </c>
      <c r="T408" s="11">
        <f>shipments9[[#This Row],[Amount]]/shipments9[[#This Row],[Boxes]]</f>
        <v>9</v>
      </c>
    </row>
    <row r="409" spans="1:20" hidden="1" x14ac:dyDescent="0.25">
      <c r="A409" t="s">
        <v>611</v>
      </c>
      <c r="B409" t="s">
        <v>55</v>
      </c>
      <c r="C409" t="s">
        <v>130</v>
      </c>
      <c r="D409" t="s">
        <v>31</v>
      </c>
      <c r="E409" s="1">
        <v>45272</v>
      </c>
      <c r="F409" s="1" t="str">
        <f>TEXT(shipments9[[#This Row],[Shipdate]],"ddd")</f>
        <v>Tue</v>
      </c>
      <c r="G409" s="1" t="str">
        <f>IF(OR(shipments9[[#This Row],[Day Name]]="Sat",shipments9[[#This Row],[Day Name]]="Sun"),"Weekend","Weekday")</f>
        <v>Weekday</v>
      </c>
      <c r="H409">
        <v>6511.5</v>
      </c>
      <c r="I409">
        <v>931</v>
      </c>
      <c r="J409" t="s">
        <v>172</v>
      </c>
      <c r="K409" t="s">
        <v>8151</v>
      </c>
      <c r="L409" t="s">
        <v>8152</v>
      </c>
      <c r="M409">
        <v>12</v>
      </c>
      <c r="N409" t="s">
        <v>8166</v>
      </c>
      <c r="O409" s="4">
        <f>INDEX(products[Cost_per_box], MATCH(shipments9[[#This Row],[PID]], products[PID], 0))</f>
        <v>5.72</v>
      </c>
      <c r="P409" s="4">
        <f>shipments9[[#This Row],[Boxes]]*shipments9[[#This Row],[Cost Per Box]]</f>
        <v>5325.32</v>
      </c>
      <c r="Q409" s="4">
        <f>shipments9[[#This Row],[Amount]] -shipments9[[#This Row],[total cost]]</f>
        <v>1186.1800000000003</v>
      </c>
      <c r="R409" s="4" t="str">
        <f>IF(shipments9[[#This Row],[Gross Profit]]&lt;0,"Loss","Profit")</f>
        <v>Profit</v>
      </c>
      <c r="S409" s="9">
        <f>shipments9[[#This Row],[Gross Profit]]/shipments9[[#This Row],[Amount]]</f>
        <v>0.18216693542194584</v>
      </c>
      <c r="T409" s="11">
        <f>shipments9[[#This Row],[Amount]]/shipments9[[#This Row],[Boxes]]</f>
        <v>6.9940923737916219</v>
      </c>
    </row>
    <row r="410" spans="1:20" hidden="1" x14ac:dyDescent="0.25">
      <c r="A410" t="s">
        <v>612</v>
      </c>
      <c r="B410" t="s">
        <v>77</v>
      </c>
      <c r="C410" t="s">
        <v>130</v>
      </c>
      <c r="D410" t="s">
        <v>31</v>
      </c>
      <c r="E410" s="1">
        <v>45450</v>
      </c>
      <c r="F410" s="1" t="str">
        <f>TEXT(shipments9[[#This Row],[Shipdate]],"ddd")</f>
        <v>Fri</v>
      </c>
      <c r="G410" s="1" t="str">
        <f>IF(OR(shipments9[[#This Row],[Day Name]]="Sat",shipments9[[#This Row],[Day Name]]="Sun"),"Weekend","Weekday")</f>
        <v>Weekday</v>
      </c>
      <c r="H410">
        <v>4369.5</v>
      </c>
      <c r="I410">
        <v>486</v>
      </c>
      <c r="J410" t="s">
        <v>172</v>
      </c>
      <c r="K410" t="s">
        <v>8155</v>
      </c>
      <c r="L410" t="s">
        <v>8154</v>
      </c>
      <c r="M410">
        <v>6</v>
      </c>
      <c r="N410" t="s">
        <v>8159</v>
      </c>
      <c r="O410" s="4">
        <f>INDEX(products[Cost_per_box], MATCH(shipments9[[#This Row],[PID]], products[PID], 0))</f>
        <v>5.72</v>
      </c>
      <c r="P410" s="4">
        <f>shipments9[[#This Row],[Boxes]]*shipments9[[#This Row],[Cost Per Box]]</f>
        <v>2779.92</v>
      </c>
      <c r="Q410" s="4">
        <f>shipments9[[#This Row],[Amount]] -shipments9[[#This Row],[total cost]]</f>
        <v>1589.58</v>
      </c>
      <c r="R410" s="4" t="str">
        <f>IF(shipments9[[#This Row],[Gross Profit]]&lt;0,"Loss","Profit")</f>
        <v>Profit</v>
      </c>
      <c r="S410" s="9">
        <f>shipments9[[#This Row],[Gross Profit]]/shipments9[[#This Row],[Amount]]</f>
        <v>0.36378990731204941</v>
      </c>
      <c r="T410" s="11">
        <f>shipments9[[#This Row],[Amount]]/shipments9[[#This Row],[Boxes]]</f>
        <v>8.9907407407407405</v>
      </c>
    </row>
    <row r="411" spans="1:20" hidden="1" x14ac:dyDescent="0.25">
      <c r="A411" t="s">
        <v>613</v>
      </c>
      <c r="B411" t="s">
        <v>77</v>
      </c>
      <c r="C411" t="s">
        <v>130</v>
      </c>
      <c r="D411" t="s">
        <v>31</v>
      </c>
      <c r="E411" s="1">
        <v>45085</v>
      </c>
      <c r="F411" s="1" t="str">
        <f>TEXT(shipments9[[#This Row],[Shipdate]],"ddd")</f>
        <v>Thu</v>
      </c>
      <c r="G411" s="1" t="str">
        <f>IF(OR(shipments9[[#This Row],[Day Name]]="Sat",shipments9[[#This Row],[Day Name]]="Sun"),"Weekend","Weekday")</f>
        <v>Weekday</v>
      </c>
      <c r="H411">
        <v>2486.25</v>
      </c>
      <c r="I411">
        <v>415</v>
      </c>
      <c r="J411" t="s">
        <v>172</v>
      </c>
      <c r="K411" t="s">
        <v>8151</v>
      </c>
      <c r="L411" t="s">
        <v>8154</v>
      </c>
      <c r="M411">
        <v>6</v>
      </c>
      <c r="N411" t="s">
        <v>8159</v>
      </c>
      <c r="O411" s="4">
        <f>INDEX(products[Cost_per_box], MATCH(shipments9[[#This Row],[PID]], products[PID], 0))</f>
        <v>5.72</v>
      </c>
      <c r="P411" s="4">
        <f>shipments9[[#This Row],[Boxes]]*shipments9[[#This Row],[Cost Per Box]]</f>
        <v>2373.7999999999997</v>
      </c>
      <c r="Q411" s="4">
        <f>shipments9[[#This Row],[Amount]] -shipments9[[#This Row],[total cost]]</f>
        <v>112.45000000000027</v>
      </c>
      <c r="R411" s="4" t="str">
        <f>IF(shipments9[[#This Row],[Gross Profit]]&lt;0,"Loss","Profit")</f>
        <v>Profit</v>
      </c>
      <c r="S411" s="9">
        <f>shipments9[[#This Row],[Gross Profit]]/shipments9[[#This Row],[Amount]]</f>
        <v>4.5228758169934748E-2</v>
      </c>
      <c r="T411" s="11">
        <f>shipments9[[#This Row],[Amount]]/shipments9[[#This Row],[Boxes]]</f>
        <v>5.9909638554216871</v>
      </c>
    </row>
    <row r="412" spans="1:20" hidden="1" x14ac:dyDescent="0.25">
      <c r="A412" t="s">
        <v>614</v>
      </c>
      <c r="B412" t="s">
        <v>77</v>
      </c>
      <c r="C412" t="s">
        <v>130</v>
      </c>
      <c r="D412" t="s">
        <v>31</v>
      </c>
      <c r="E412" s="1">
        <v>45281</v>
      </c>
      <c r="F412" s="1" t="str">
        <f>TEXT(shipments9[[#This Row],[Shipdate]],"ddd")</f>
        <v>Thu</v>
      </c>
      <c r="G412" s="1" t="str">
        <f>IF(OR(shipments9[[#This Row],[Day Name]]="Sat",shipments9[[#This Row],[Day Name]]="Sun"),"Weekend","Weekday")</f>
        <v>Weekday</v>
      </c>
      <c r="H412">
        <v>3620.25</v>
      </c>
      <c r="I412">
        <v>403</v>
      </c>
      <c r="J412" t="s">
        <v>172</v>
      </c>
      <c r="K412" t="s">
        <v>8151</v>
      </c>
      <c r="L412" t="s">
        <v>8152</v>
      </c>
      <c r="M412">
        <v>12</v>
      </c>
      <c r="N412" t="s">
        <v>8166</v>
      </c>
      <c r="O412" s="4">
        <f>INDEX(products[Cost_per_box], MATCH(shipments9[[#This Row],[PID]], products[PID], 0))</f>
        <v>5.72</v>
      </c>
      <c r="P412" s="4">
        <f>shipments9[[#This Row],[Boxes]]*shipments9[[#This Row],[Cost Per Box]]</f>
        <v>2305.16</v>
      </c>
      <c r="Q412" s="4">
        <f>shipments9[[#This Row],[Amount]] -shipments9[[#This Row],[total cost]]</f>
        <v>1315.0900000000001</v>
      </c>
      <c r="R412" s="4" t="str">
        <f>IF(shipments9[[#This Row],[Gross Profit]]&lt;0,"Loss","Profit")</f>
        <v>Profit</v>
      </c>
      <c r="S412" s="9">
        <f>shipments9[[#This Row],[Gross Profit]]/shipments9[[#This Row],[Amount]]</f>
        <v>0.36325944340860444</v>
      </c>
      <c r="T412" s="11">
        <f>shipments9[[#This Row],[Amount]]/shipments9[[#This Row],[Boxes]]</f>
        <v>8.9832506203473947</v>
      </c>
    </row>
    <row r="413" spans="1:20" hidden="1" x14ac:dyDescent="0.25">
      <c r="A413" t="s">
        <v>615</v>
      </c>
      <c r="B413" t="s">
        <v>77</v>
      </c>
      <c r="C413" t="s">
        <v>130</v>
      </c>
      <c r="D413" t="s">
        <v>31</v>
      </c>
      <c r="E413" s="1">
        <v>44957</v>
      </c>
      <c r="F413" s="1" t="str">
        <f>TEXT(shipments9[[#This Row],[Shipdate]],"ddd")</f>
        <v>Tue</v>
      </c>
      <c r="G413" s="1" t="str">
        <f>IF(OR(shipments9[[#This Row],[Day Name]]="Sat",shipments9[[#This Row],[Day Name]]="Sun"),"Weekend","Weekday")</f>
        <v>Weekday</v>
      </c>
      <c r="H413">
        <v>2972.25</v>
      </c>
      <c r="I413">
        <v>425</v>
      </c>
      <c r="J413" t="s">
        <v>172</v>
      </c>
      <c r="K413" t="s">
        <v>8151</v>
      </c>
      <c r="L413" t="s">
        <v>8156</v>
      </c>
      <c r="M413">
        <v>1</v>
      </c>
      <c r="N413" t="s">
        <v>8163</v>
      </c>
      <c r="O413" s="4">
        <f>INDEX(products[Cost_per_box], MATCH(shipments9[[#This Row],[PID]], products[PID], 0))</f>
        <v>5.72</v>
      </c>
      <c r="P413" s="4">
        <f>shipments9[[#This Row],[Boxes]]*shipments9[[#This Row],[Cost Per Box]]</f>
        <v>2431</v>
      </c>
      <c r="Q413" s="4">
        <f>shipments9[[#This Row],[Amount]] -shipments9[[#This Row],[total cost]]</f>
        <v>541.25</v>
      </c>
      <c r="R413" s="4" t="str">
        <f>IF(shipments9[[#This Row],[Gross Profit]]&lt;0,"Loss","Profit")</f>
        <v>Profit</v>
      </c>
      <c r="S413" s="9">
        <f>shipments9[[#This Row],[Gross Profit]]/shipments9[[#This Row],[Amount]]</f>
        <v>0.18210110185886114</v>
      </c>
      <c r="T413" s="11">
        <f>shipments9[[#This Row],[Amount]]/shipments9[[#This Row],[Boxes]]</f>
        <v>6.9935294117647056</v>
      </c>
    </row>
    <row r="414" spans="1:20" hidden="1" x14ac:dyDescent="0.25">
      <c r="A414" t="s">
        <v>616</v>
      </c>
      <c r="B414" t="s">
        <v>58</v>
      </c>
      <c r="C414" t="s">
        <v>130</v>
      </c>
      <c r="D414" t="s">
        <v>31</v>
      </c>
      <c r="E414" s="1">
        <v>45418</v>
      </c>
      <c r="F414" s="1" t="str">
        <f>TEXT(shipments9[[#This Row],[Shipdate]],"ddd")</f>
        <v>Mon</v>
      </c>
      <c r="G414" s="1" t="str">
        <f>IF(OR(shipments9[[#This Row],[Day Name]]="Sat",shipments9[[#This Row],[Day Name]]="Sun"),"Weekend","Weekday")</f>
        <v>Weekday</v>
      </c>
      <c r="H414">
        <v>103.5</v>
      </c>
      <c r="I414">
        <v>18</v>
      </c>
      <c r="J414" t="s">
        <v>172</v>
      </c>
      <c r="K414" t="s">
        <v>8155</v>
      </c>
      <c r="L414" t="s">
        <v>8154</v>
      </c>
      <c r="M414">
        <v>5</v>
      </c>
      <c r="N414" t="s">
        <v>201</v>
      </c>
      <c r="O414" s="4">
        <f>INDEX(products[Cost_per_box], MATCH(shipments9[[#This Row],[PID]], products[PID], 0))</f>
        <v>5.72</v>
      </c>
      <c r="P414" s="4">
        <f>shipments9[[#This Row],[Boxes]]*shipments9[[#This Row],[Cost Per Box]]</f>
        <v>102.96</v>
      </c>
      <c r="Q414" s="4">
        <f>shipments9[[#This Row],[Amount]] -shipments9[[#This Row],[total cost]]</f>
        <v>0.54000000000000625</v>
      </c>
      <c r="R414" s="4" t="str">
        <f>IF(shipments9[[#This Row],[Gross Profit]]&lt;0,"Loss","Profit")</f>
        <v>Profit</v>
      </c>
      <c r="S414" s="9">
        <f>shipments9[[#This Row],[Gross Profit]]/shipments9[[#This Row],[Amount]]</f>
        <v>5.2173913043478863E-3</v>
      </c>
      <c r="T414" s="11">
        <f>shipments9[[#This Row],[Amount]]/shipments9[[#This Row],[Boxes]]</f>
        <v>5.75</v>
      </c>
    </row>
    <row r="415" spans="1:20" hidden="1" x14ac:dyDescent="0.25">
      <c r="A415" t="s">
        <v>617</v>
      </c>
      <c r="B415" t="s">
        <v>58</v>
      </c>
      <c r="C415" t="s">
        <v>130</v>
      </c>
      <c r="D415" t="s">
        <v>31</v>
      </c>
      <c r="E415" s="1">
        <v>45467</v>
      </c>
      <c r="F415" s="1" t="str">
        <f>TEXT(shipments9[[#This Row],[Shipdate]],"ddd")</f>
        <v>Mon</v>
      </c>
      <c r="G415" s="1" t="str">
        <f>IF(OR(shipments9[[#This Row],[Day Name]]="Sat",shipments9[[#This Row],[Day Name]]="Sun"),"Weekend","Weekday")</f>
        <v>Weekday</v>
      </c>
      <c r="H415">
        <v>1374.75</v>
      </c>
      <c r="I415">
        <v>197</v>
      </c>
      <c r="J415" t="s">
        <v>172</v>
      </c>
      <c r="K415" t="s">
        <v>8155</v>
      </c>
      <c r="L415" t="s">
        <v>8154</v>
      </c>
      <c r="M415">
        <v>6</v>
      </c>
      <c r="N415" t="s">
        <v>8159</v>
      </c>
      <c r="O415" s="4">
        <f>INDEX(products[Cost_per_box], MATCH(shipments9[[#This Row],[PID]], products[PID], 0))</f>
        <v>5.72</v>
      </c>
      <c r="P415" s="4">
        <f>shipments9[[#This Row],[Boxes]]*shipments9[[#This Row],[Cost Per Box]]</f>
        <v>1126.8399999999999</v>
      </c>
      <c r="Q415" s="4">
        <f>shipments9[[#This Row],[Amount]] -shipments9[[#This Row],[total cost]]</f>
        <v>247.91000000000008</v>
      </c>
      <c r="R415" s="4" t="str">
        <f>IF(shipments9[[#This Row],[Gross Profit]]&lt;0,"Loss","Profit")</f>
        <v>Profit</v>
      </c>
      <c r="S415" s="9">
        <f>shipments9[[#This Row],[Gross Profit]]/shipments9[[#This Row],[Amount]]</f>
        <v>0.18033096926713954</v>
      </c>
      <c r="T415" s="11">
        <f>shipments9[[#This Row],[Amount]]/shipments9[[#This Row],[Boxes]]</f>
        <v>6.9784263959390866</v>
      </c>
    </row>
    <row r="416" spans="1:20" hidden="1" x14ac:dyDescent="0.25">
      <c r="A416" t="s">
        <v>618</v>
      </c>
      <c r="B416" t="s">
        <v>58</v>
      </c>
      <c r="C416" t="s">
        <v>130</v>
      </c>
      <c r="D416" t="s">
        <v>31</v>
      </c>
      <c r="E416" s="1">
        <v>44985</v>
      </c>
      <c r="F416" s="1" t="str">
        <f>TEXT(shipments9[[#This Row],[Shipdate]],"ddd")</f>
        <v>Tue</v>
      </c>
      <c r="G416" s="1" t="str">
        <f>IF(OR(shipments9[[#This Row],[Day Name]]="Sat",shipments9[[#This Row],[Day Name]]="Sun"),"Weekend","Weekday")</f>
        <v>Weekday</v>
      </c>
      <c r="H416">
        <v>1080</v>
      </c>
      <c r="I416">
        <v>180</v>
      </c>
      <c r="J416" t="s">
        <v>172</v>
      </c>
      <c r="K416" t="s">
        <v>8151</v>
      </c>
      <c r="L416" t="s">
        <v>8156</v>
      </c>
      <c r="M416">
        <v>2</v>
      </c>
      <c r="N416" t="s">
        <v>8157</v>
      </c>
      <c r="O416" s="4">
        <f>INDEX(products[Cost_per_box], MATCH(shipments9[[#This Row],[PID]], products[PID], 0))</f>
        <v>5.72</v>
      </c>
      <c r="P416" s="4">
        <f>shipments9[[#This Row],[Boxes]]*shipments9[[#This Row],[Cost Per Box]]</f>
        <v>1029.5999999999999</v>
      </c>
      <c r="Q416" s="4">
        <f>shipments9[[#This Row],[Amount]] -shipments9[[#This Row],[total cost]]</f>
        <v>50.400000000000091</v>
      </c>
      <c r="R416" s="4" t="str">
        <f>IF(shipments9[[#This Row],[Gross Profit]]&lt;0,"Loss","Profit")</f>
        <v>Profit</v>
      </c>
      <c r="S416" s="9">
        <f>shipments9[[#This Row],[Gross Profit]]/shipments9[[#This Row],[Amount]]</f>
        <v>4.6666666666666752E-2</v>
      </c>
      <c r="T416" s="11">
        <f>shipments9[[#This Row],[Amount]]/shipments9[[#This Row],[Boxes]]</f>
        <v>6</v>
      </c>
    </row>
    <row r="417" spans="1:20" hidden="1" x14ac:dyDescent="0.25">
      <c r="A417" t="s">
        <v>619</v>
      </c>
      <c r="B417" t="s">
        <v>58</v>
      </c>
      <c r="C417" t="s">
        <v>130</v>
      </c>
      <c r="D417" t="s">
        <v>31</v>
      </c>
      <c r="E417" s="1">
        <v>45205</v>
      </c>
      <c r="F417" s="1" t="str">
        <f>TEXT(shipments9[[#This Row],[Shipdate]],"ddd")</f>
        <v>Fri</v>
      </c>
      <c r="G417" s="1" t="str">
        <f>IF(OR(shipments9[[#This Row],[Day Name]]="Sat",shipments9[[#This Row],[Day Name]]="Sun"),"Weekend","Weekday")</f>
        <v>Weekday</v>
      </c>
      <c r="H417">
        <v>4430.25</v>
      </c>
      <c r="I417">
        <v>493</v>
      </c>
      <c r="J417" t="s">
        <v>172</v>
      </c>
      <c r="K417" t="s">
        <v>8151</v>
      </c>
      <c r="L417" t="s">
        <v>8152</v>
      </c>
      <c r="M417">
        <v>10</v>
      </c>
      <c r="N417" t="s">
        <v>8153</v>
      </c>
      <c r="O417" s="4">
        <f>INDEX(products[Cost_per_box], MATCH(shipments9[[#This Row],[PID]], products[PID], 0))</f>
        <v>5.72</v>
      </c>
      <c r="P417" s="4">
        <f>shipments9[[#This Row],[Boxes]]*shipments9[[#This Row],[Cost Per Box]]</f>
        <v>2819.96</v>
      </c>
      <c r="Q417" s="4">
        <f>shipments9[[#This Row],[Amount]] -shipments9[[#This Row],[total cost]]</f>
        <v>1610.29</v>
      </c>
      <c r="R417" s="4" t="str">
        <f>IF(shipments9[[#This Row],[Gross Profit]]&lt;0,"Loss","Profit")</f>
        <v>Profit</v>
      </c>
      <c r="S417" s="9">
        <f>shipments9[[#This Row],[Gross Profit]]/shipments9[[#This Row],[Amount]]</f>
        <v>0.36347610180012413</v>
      </c>
      <c r="T417" s="11">
        <f>shipments9[[#This Row],[Amount]]/shipments9[[#This Row],[Boxes]]</f>
        <v>8.986308316430021</v>
      </c>
    </row>
    <row r="418" spans="1:20" x14ac:dyDescent="0.25">
      <c r="A418" t="s">
        <v>620</v>
      </c>
      <c r="B418" t="s">
        <v>58</v>
      </c>
      <c r="C418" t="s">
        <v>130</v>
      </c>
      <c r="D418" t="s">
        <v>31</v>
      </c>
      <c r="E418" s="1">
        <v>45166</v>
      </c>
      <c r="F418" s="1" t="str">
        <f>TEXT(shipments9[[#This Row],[Shipdate]],"ddd")</f>
        <v>Mon</v>
      </c>
      <c r="G418" s="1" t="str">
        <f>IF(OR(shipments9[[#This Row],[Day Name]]="Sat",shipments9[[#This Row],[Day Name]]="Sun"),"Weekend","Weekday")</f>
        <v>Weekday</v>
      </c>
      <c r="H418">
        <v>571.5</v>
      </c>
      <c r="I418">
        <v>115</v>
      </c>
      <c r="J418" t="s">
        <v>172</v>
      </c>
      <c r="K418" t="s">
        <v>8151</v>
      </c>
      <c r="L418" t="s">
        <v>8160</v>
      </c>
      <c r="M418">
        <v>8</v>
      </c>
      <c r="N418" t="s">
        <v>8162</v>
      </c>
      <c r="O418" s="4">
        <f>INDEX(products[Cost_per_box], MATCH(shipments9[[#This Row],[PID]], products[PID], 0))</f>
        <v>5.72</v>
      </c>
      <c r="P418" s="4">
        <f>shipments9[[#This Row],[Boxes]]*shipments9[[#This Row],[Cost Per Box]]</f>
        <v>657.8</v>
      </c>
      <c r="Q418" s="4">
        <f>shipments9[[#This Row],[Amount]] -shipments9[[#This Row],[total cost]]</f>
        <v>-86.299999999999955</v>
      </c>
      <c r="R418" s="4" t="str">
        <f>IF(shipments9[[#This Row],[Gross Profit]]&lt;0,"Loss","Profit")</f>
        <v>Loss</v>
      </c>
      <c r="S418" s="9">
        <f>shipments9[[#This Row],[Gross Profit]]/shipments9[[#This Row],[Amount]]</f>
        <v>-0.1510061242344706</v>
      </c>
      <c r="T418" s="11">
        <f>shipments9[[#This Row],[Amount]]/shipments9[[#This Row],[Boxes]]</f>
        <v>4.9695652173913043</v>
      </c>
    </row>
    <row r="419" spans="1:20" hidden="1" x14ac:dyDescent="0.25">
      <c r="A419" t="s">
        <v>621</v>
      </c>
      <c r="B419" t="s">
        <v>58</v>
      </c>
      <c r="C419" t="s">
        <v>130</v>
      </c>
      <c r="D419" t="s">
        <v>31</v>
      </c>
      <c r="E419" s="1">
        <v>45454</v>
      </c>
      <c r="F419" s="1" t="str">
        <f>TEXT(shipments9[[#This Row],[Shipdate]],"ddd")</f>
        <v>Tue</v>
      </c>
      <c r="G419" s="1" t="str">
        <f>IF(OR(shipments9[[#This Row],[Day Name]]="Sat",shipments9[[#This Row],[Day Name]]="Sun"),"Weekend","Weekday")</f>
        <v>Weekday</v>
      </c>
      <c r="H419">
        <v>10620</v>
      </c>
      <c r="I419">
        <v>1770</v>
      </c>
      <c r="J419" t="s">
        <v>172</v>
      </c>
      <c r="K419" t="s">
        <v>8155</v>
      </c>
      <c r="L419" t="s">
        <v>8154</v>
      </c>
      <c r="M419">
        <v>6</v>
      </c>
      <c r="N419" t="s">
        <v>8159</v>
      </c>
      <c r="O419" s="4">
        <f>INDEX(products[Cost_per_box], MATCH(shipments9[[#This Row],[PID]], products[PID], 0))</f>
        <v>5.72</v>
      </c>
      <c r="P419" s="4">
        <f>shipments9[[#This Row],[Boxes]]*shipments9[[#This Row],[Cost Per Box]]</f>
        <v>10124.4</v>
      </c>
      <c r="Q419" s="4">
        <f>shipments9[[#This Row],[Amount]] -shipments9[[#This Row],[total cost]]</f>
        <v>495.60000000000036</v>
      </c>
      <c r="R419" s="4" t="str">
        <f>IF(shipments9[[#This Row],[Gross Profit]]&lt;0,"Loss","Profit")</f>
        <v>Profit</v>
      </c>
      <c r="S419" s="9">
        <f>shipments9[[#This Row],[Gross Profit]]/shipments9[[#This Row],[Amount]]</f>
        <v>4.6666666666666703E-2</v>
      </c>
      <c r="T419" s="11">
        <f>shipments9[[#This Row],[Amount]]/shipments9[[#This Row],[Boxes]]</f>
        <v>6</v>
      </c>
    </row>
    <row r="420" spans="1:20" x14ac:dyDescent="0.25">
      <c r="A420" t="s">
        <v>622</v>
      </c>
      <c r="B420" t="s">
        <v>58</v>
      </c>
      <c r="C420" t="s">
        <v>130</v>
      </c>
      <c r="D420" t="s">
        <v>31</v>
      </c>
      <c r="E420" s="1">
        <v>45141</v>
      </c>
      <c r="F420" s="1" t="str">
        <f>TEXT(shipments9[[#This Row],[Shipdate]],"ddd")</f>
        <v>Thu</v>
      </c>
      <c r="G420" s="1" t="str">
        <f>IF(OR(shipments9[[#This Row],[Day Name]]="Sat",shipments9[[#This Row],[Day Name]]="Sun"),"Weekend","Weekday")</f>
        <v>Weekday</v>
      </c>
      <c r="H420">
        <v>7726.5</v>
      </c>
      <c r="I420">
        <v>1546</v>
      </c>
      <c r="J420" t="s">
        <v>172</v>
      </c>
      <c r="K420" t="s">
        <v>8151</v>
      </c>
      <c r="L420" t="s">
        <v>8160</v>
      </c>
      <c r="M420">
        <v>8</v>
      </c>
      <c r="N420" t="s">
        <v>8162</v>
      </c>
      <c r="O420" s="4">
        <f>INDEX(products[Cost_per_box], MATCH(shipments9[[#This Row],[PID]], products[PID], 0))</f>
        <v>5.72</v>
      </c>
      <c r="P420" s="4">
        <f>shipments9[[#This Row],[Boxes]]*shipments9[[#This Row],[Cost Per Box]]</f>
        <v>8843.119999999999</v>
      </c>
      <c r="Q420" s="4">
        <f>shipments9[[#This Row],[Amount]] -shipments9[[#This Row],[total cost]]</f>
        <v>-1116.619999999999</v>
      </c>
      <c r="R420" s="4" t="str">
        <f>IF(shipments9[[#This Row],[Gross Profit]]&lt;0,"Loss","Profit")</f>
        <v>Loss</v>
      </c>
      <c r="S420" s="9">
        <f>shipments9[[#This Row],[Gross Profit]]/shipments9[[#This Row],[Amount]]</f>
        <v>-0.14451821652753497</v>
      </c>
      <c r="T420" s="11">
        <f>shipments9[[#This Row],[Amount]]/shipments9[[#This Row],[Boxes]]</f>
        <v>4.9977360931435966</v>
      </c>
    </row>
    <row r="421" spans="1:20" hidden="1" x14ac:dyDescent="0.25">
      <c r="A421" t="s">
        <v>623</v>
      </c>
      <c r="B421" t="s">
        <v>58</v>
      </c>
      <c r="C421" t="s">
        <v>130</v>
      </c>
      <c r="D421" t="s">
        <v>31</v>
      </c>
      <c r="E421" s="1">
        <v>45121</v>
      </c>
      <c r="F421" s="1" t="str">
        <f>TEXT(shipments9[[#This Row],[Shipdate]],"ddd")</f>
        <v>Fri</v>
      </c>
      <c r="G421" s="1" t="str">
        <f>IF(OR(shipments9[[#This Row],[Day Name]]="Sat",shipments9[[#This Row],[Day Name]]="Sun"),"Weekend","Weekday")</f>
        <v>Weekday</v>
      </c>
      <c r="H421">
        <v>10062</v>
      </c>
      <c r="I421">
        <v>1258</v>
      </c>
      <c r="J421" t="s">
        <v>172</v>
      </c>
      <c r="K421" t="s">
        <v>8151</v>
      </c>
      <c r="L421" t="s">
        <v>8160</v>
      </c>
      <c r="M421">
        <v>7</v>
      </c>
      <c r="N421" t="s">
        <v>8161</v>
      </c>
      <c r="O421" s="4">
        <f>INDEX(products[Cost_per_box], MATCH(shipments9[[#This Row],[PID]], products[PID], 0))</f>
        <v>5.72</v>
      </c>
      <c r="P421" s="4">
        <f>shipments9[[#This Row],[Boxes]]*shipments9[[#This Row],[Cost Per Box]]</f>
        <v>7195.7599999999993</v>
      </c>
      <c r="Q421" s="4">
        <f>shipments9[[#This Row],[Amount]] -shipments9[[#This Row],[total cost]]</f>
        <v>2866.2400000000007</v>
      </c>
      <c r="R421" s="4" t="str">
        <f>IF(shipments9[[#This Row],[Gross Profit]]&lt;0,"Loss","Profit")</f>
        <v>Profit</v>
      </c>
      <c r="S421" s="9">
        <f>shipments9[[#This Row],[Gross Profit]]/shipments9[[#This Row],[Amount]]</f>
        <v>0.28485788113695099</v>
      </c>
      <c r="T421" s="11">
        <f>shipments9[[#This Row],[Amount]]/shipments9[[#This Row],[Boxes]]</f>
        <v>7.998410174880763</v>
      </c>
    </row>
    <row r="422" spans="1:20" hidden="1" x14ac:dyDescent="0.25">
      <c r="A422" t="s">
        <v>624</v>
      </c>
      <c r="B422" t="s">
        <v>58</v>
      </c>
      <c r="C422" t="s">
        <v>130</v>
      </c>
      <c r="D422" t="s">
        <v>31</v>
      </c>
      <c r="E422" s="1">
        <v>45407</v>
      </c>
      <c r="F422" s="1" t="str">
        <f>TEXT(shipments9[[#This Row],[Shipdate]],"ddd")</f>
        <v>Thu</v>
      </c>
      <c r="G422" s="1" t="str">
        <f>IF(OR(shipments9[[#This Row],[Day Name]]="Sat",shipments9[[#This Row],[Day Name]]="Sun"),"Weekend","Weekday")</f>
        <v>Weekday</v>
      </c>
      <c r="H422">
        <v>1296</v>
      </c>
      <c r="I422">
        <v>162</v>
      </c>
      <c r="J422" t="s">
        <v>172</v>
      </c>
      <c r="K422" t="s">
        <v>8155</v>
      </c>
      <c r="L422" t="s">
        <v>8154</v>
      </c>
      <c r="M422">
        <v>4</v>
      </c>
      <c r="N422" t="s">
        <v>8158</v>
      </c>
      <c r="O422" s="4">
        <f>INDEX(products[Cost_per_box], MATCH(shipments9[[#This Row],[PID]], products[PID], 0))</f>
        <v>5.72</v>
      </c>
      <c r="P422" s="4">
        <f>shipments9[[#This Row],[Boxes]]*shipments9[[#This Row],[Cost Per Box]]</f>
        <v>926.64</v>
      </c>
      <c r="Q422" s="4">
        <f>shipments9[[#This Row],[Amount]] -shipments9[[#This Row],[total cost]]</f>
        <v>369.36</v>
      </c>
      <c r="R422" s="4" t="str">
        <f>IF(shipments9[[#This Row],[Gross Profit]]&lt;0,"Loss","Profit")</f>
        <v>Profit</v>
      </c>
      <c r="S422" s="9">
        <f>shipments9[[#This Row],[Gross Profit]]/shipments9[[#This Row],[Amount]]</f>
        <v>0.28500000000000003</v>
      </c>
      <c r="T422" s="11">
        <f>shipments9[[#This Row],[Amount]]/shipments9[[#This Row],[Boxes]]</f>
        <v>8</v>
      </c>
    </row>
    <row r="423" spans="1:20" hidden="1" x14ac:dyDescent="0.25">
      <c r="A423" t="s">
        <v>625</v>
      </c>
      <c r="B423" t="s">
        <v>58</v>
      </c>
      <c r="C423" t="s">
        <v>130</v>
      </c>
      <c r="D423" t="s">
        <v>31</v>
      </c>
      <c r="E423" s="1">
        <v>45243</v>
      </c>
      <c r="F423" s="1" t="str">
        <f>TEXT(shipments9[[#This Row],[Shipdate]],"ddd")</f>
        <v>Mon</v>
      </c>
      <c r="G423" s="1" t="str">
        <f>IF(OR(shipments9[[#This Row],[Day Name]]="Sat",shipments9[[#This Row],[Day Name]]="Sun"),"Weekend","Weekday")</f>
        <v>Weekday</v>
      </c>
      <c r="H423">
        <v>2252.25</v>
      </c>
      <c r="I423">
        <v>322</v>
      </c>
      <c r="J423" t="s">
        <v>172</v>
      </c>
      <c r="K423" t="s">
        <v>8151</v>
      </c>
      <c r="L423" t="s">
        <v>8152</v>
      </c>
      <c r="M423">
        <v>11</v>
      </c>
      <c r="N423" t="s">
        <v>8165</v>
      </c>
      <c r="O423" s="4">
        <f>INDEX(products[Cost_per_box], MATCH(shipments9[[#This Row],[PID]], products[PID], 0))</f>
        <v>5.72</v>
      </c>
      <c r="P423" s="4">
        <f>shipments9[[#This Row],[Boxes]]*shipments9[[#This Row],[Cost Per Box]]</f>
        <v>1841.84</v>
      </c>
      <c r="Q423" s="4">
        <f>shipments9[[#This Row],[Amount]] -shipments9[[#This Row],[total cost]]</f>
        <v>410.41000000000008</v>
      </c>
      <c r="R423" s="4" t="str">
        <f>IF(shipments9[[#This Row],[Gross Profit]]&lt;0,"Loss","Profit")</f>
        <v>Profit</v>
      </c>
      <c r="S423" s="9">
        <f>shipments9[[#This Row],[Gross Profit]]/shipments9[[#This Row],[Amount]]</f>
        <v>0.18222222222222226</v>
      </c>
      <c r="T423" s="11">
        <f>shipments9[[#This Row],[Amount]]/shipments9[[#This Row],[Boxes]]</f>
        <v>6.9945652173913047</v>
      </c>
    </row>
    <row r="424" spans="1:20" hidden="1" x14ac:dyDescent="0.25">
      <c r="A424" t="s">
        <v>626</v>
      </c>
      <c r="B424" t="s">
        <v>61</v>
      </c>
      <c r="C424" t="s">
        <v>130</v>
      </c>
      <c r="D424" t="s">
        <v>31</v>
      </c>
      <c r="E424" s="1">
        <v>45273</v>
      </c>
      <c r="F424" s="1" t="str">
        <f>TEXT(shipments9[[#This Row],[Shipdate]],"ddd")</f>
        <v>Wed</v>
      </c>
      <c r="G424" s="1" t="str">
        <f>IF(OR(shipments9[[#This Row],[Day Name]]="Sat",shipments9[[#This Row],[Day Name]]="Sun"),"Weekend","Weekday")</f>
        <v>Weekday</v>
      </c>
      <c r="H424">
        <v>564.75</v>
      </c>
      <c r="I424">
        <v>81</v>
      </c>
      <c r="J424" t="s">
        <v>172</v>
      </c>
      <c r="K424" t="s">
        <v>8151</v>
      </c>
      <c r="L424" t="s">
        <v>8152</v>
      </c>
      <c r="M424">
        <v>12</v>
      </c>
      <c r="N424" t="s">
        <v>8166</v>
      </c>
      <c r="O424" s="4">
        <f>INDEX(products[Cost_per_box], MATCH(shipments9[[#This Row],[PID]], products[PID], 0))</f>
        <v>5.72</v>
      </c>
      <c r="P424" s="4">
        <f>shipments9[[#This Row],[Boxes]]*shipments9[[#This Row],[Cost Per Box]]</f>
        <v>463.32</v>
      </c>
      <c r="Q424" s="4">
        <f>shipments9[[#This Row],[Amount]] -shipments9[[#This Row],[total cost]]</f>
        <v>101.43</v>
      </c>
      <c r="R424" s="4" t="str">
        <f>IF(shipments9[[#This Row],[Gross Profit]]&lt;0,"Loss","Profit")</f>
        <v>Profit</v>
      </c>
      <c r="S424" s="9">
        <f>shipments9[[#This Row],[Gross Profit]]/shipments9[[#This Row],[Amount]]</f>
        <v>0.17960159362549802</v>
      </c>
      <c r="T424" s="11">
        <f>shipments9[[#This Row],[Amount]]/shipments9[[#This Row],[Boxes]]</f>
        <v>6.9722222222222223</v>
      </c>
    </row>
    <row r="425" spans="1:20" hidden="1" x14ac:dyDescent="0.25">
      <c r="A425" t="s">
        <v>627</v>
      </c>
      <c r="B425" t="s">
        <v>61</v>
      </c>
      <c r="C425" t="s">
        <v>130</v>
      </c>
      <c r="D425" t="s">
        <v>31</v>
      </c>
      <c r="E425" s="1">
        <v>45449</v>
      </c>
      <c r="F425" s="1" t="str">
        <f>TEXT(shipments9[[#This Row],[Shipdate]],"ddd")</f>
        <v>Thu</v>
      </c>
      <c r="G425" s="1" t="str">
        <f>IF(OR(shipments9[[#This Row],[Day Name]]="Sat",shipments9[[#This Row],[Day Name]]="Sun"),"Weekend","Weekday")</f>
        <v>Weekday</v>
      </c>
      <c r="H425">
        <v>7137</v>
      </c>
      <c r="I425">
        <v>793</v>
      </c>
      <c r="J425" t="s">
        <v>172</v>
      </c>
      <c r="K425" t="s">
        <v>8155</v>
      </c>
      <c r="L425" t="s">
        <v>8154</v>
      </c>
      <c r="M425">
        <v>6</v>
      </c>
      <c r="N425" t="s">
        <v>8159</v>
      </c>
      <c r="O425" s="4">
        <f>INDEX(products[Cost_per_box], MATCH(shipments9[[#This Row],[PID]], products[PID], 0))</f>
        <v>5.72</v>
      </c>
      <c r="P425" s="4">
        <f>shipments9[[#This Row],[Boxes]]*shipments9[[#This Row],[Cost Per Box]]</f>
        <v>4535.96</v>
      </c>
      <c r="Q425" s="4">
        <f>shipments9[[#This Row],[Amount]] -shipments9[[#This Row],[total cost]]</f>
        <v>2601.04</v>
      </c>
      <c r="R425" s="4" t="str">
        <f>IF(shipments9[[#This Row],[Gross Profit]]&lt;0,"Loss","Profit")</f>
        <v>Profit</v>
      </c>
      <c r="S425" s="9">
        <f>shipments9[[#This Row],[Gross Profit]]/shipments9[[#This Row],[Amount]]</f>
        <v>0.36444444444444446</v>
      </c>
      <c r="T425" s="11">
        <f>shipments9[[#This Row],[Amount]]/shipments9[[#This Row],[Boxes]]</f>
        <v>9</v>
      </c>
    </row>
    <row r="426" spans="1:20" hidden="1" x14ac:dyDescent="0.25">
      <c r="A426" t="s">
        <v>628</v>
      </c>
      <c r="B426" t="s">
        <v>61</v>
      </c>
      <c r="C426" t="s">
        <v>130</v>
      </c>
      <c r="D426" t="s">
        <v>31</v>
      </c>
      <c r="E426" s="1">
        <v>45457</v>
      </c>
      <c r="F426" s="1" t="str">
        <f>TEXT(shipments9[[#This Row],[Shipdate]],"ddd")</f>
        <v>Fri</v>
      </c>
      <c r="G426" s="1" t="str">
        <f>IF(OR(shipments9[[#This Row],[Day Name]]="Sat",shipments9[[#This Row],[Day Name]]="Sun"),"Weekend","Weekday")</f>
        <v>Weekday</v>
      </c>
      <c r="H426">
        <v>1545.75</v>
      </c>
      <c r="I426">
        <v>258</v>
      </c>
      <c r="J426" t="s">
        <v>172</v>
      </c>
      <c r="K426" t="s">
        <v>8155</v>
      </c>
      <c r="L426" t="s">
        <v>8154</v>
      </c>
      <c r="M426">
        <v>6</v>
      </c>
      <c r="N426" t="s">
        <v>8159</v>
      </c>
      <c r="O426" s="4">
        <f>INDEX(products[Cost_per_box], MATCH(shipments9[[#This Row],[PID]], products[PID], 0))</f>
        <v>5.72</v>
      </c>
      <c r="P426" s="4">
        <f>shipments9[[#This Row],[Boxes]]*shipments9[[#This Row],[Cost Per Box]]</f>
        <v>1475.76</v>
      </c>
      <c r="Q426" s="4">
        <f>shipments9[[#This Row],[Amount]] -shipments9[[#This Row],[total cost]]</f>
        <v>69.990000000000009</v>
      </c>
      <c r="R426" s="4" t="str">
        <f>IF(shipments9[[#This Row],[Gross Profit]]&lt;0,"Loss","Profit")</f>
        <v>Profit</v>
      </c>
      <c r="S426" s="9">
        <f>shipments9[[#This Row],[Gross Profit]]/shipments9[[#This Row],[Amount]]</f>
        <v>4.5278990781174193E-2</v>
      </c>
      <c r="T426" s="11">
        <f>shipments9[[#This Row],[Amount]]/shipments9[[#This Row],[Boxes]]</f>
        <v>5.9912790697674421</v>
      </c>
    </row>
    <row r="427" spans="1:20" hidden="1" x14ac:dyDescent="0.25">
      <c r="A427" t="s">
        <v>629</v>
      </c>
      <c r="B427" t="s">
        <v>80</v>
      </c>
      <c r="C427" t="s">
        <v>130</v>
      </c>
      <c r="D427" t="s">
        <v>31</v>
      </c>
      <c r="E427" s="1">
        <v>45313</v>
      </c>
      <c r="F427" s="1" t="str">
        <f>TEXT(shipments9[[#This Row],[Shipdate]],"ddd")</f>
        <v>Mon</v>
      </c>
      <c r="G427" s="1" t="str">
        <f>IF(OR(shipments9[[#This Row],[Day Name]]="Sat",shipments9[[#This Row],[Day Name]]="Sun"),"Weekend","Weekday")</f>
        <v>Weekday</v>
      </c>
      <c r="H427">
        <v>11992.5</v>
      </c>
      <c r="I427">
        <v>1500</v>
      </c>
      <c r="J427" t="s">
        <v>172</v>
      </c>
      <c r="K427" t="s">
        <v>8155</v>
      </c>
      <c r="L427" t="s">
        <v>8156</v>
      </c>
      <c r="M427">
        <v>1</v>
      </c>
      <c r="N427" t="s">
        <v>8163</v>
      </c>
      <c r="O427" s="4">
        <f>INDEX(products[Cost_per_box], MATCH(shipments9[[#This Row],[PID]], products[PID], 0))</f>
        <v>5.72</v>
      </c>
      <c r="P427" s="4">
        <f>shipments9[[#This Row],[Boxes]]*shipments9[[#This Row],[Cost Per Box]]</f>
        <v>8580</v>
      </c>
      <c r="Q427" s="4">
        <f>shipments9[[#This Row],[Amount]] -shipments9[[#This Row],[total cost]]</f>
        <v>3412.5</v>
      </c>
      <c r="R427" s="4" t="str">
        <f>IF(shipments9[[#This Row],[Gross Profit]]&lt;0,"Loss","Profit")</f>
        <v>Profit</v>
      </c>
      <c r="S427" s="9">
        <f>shipments9[[#This Row],[Gross Profit]]/shipments9[[#This Row],[Amount]]</f>
        <v>0.28455284552845528</v>
      </c>
      <c r="T427" s="11">
        <f>shipments9[[#This Row],[Amount]]/shipments9[[#This Row],[Boxes]]</f>
        <v>7.9950000000000001</v>
      </c>
    </row>
    <row r="428" spans="1:20" hidden="1" x14ac:dyDescent="0.25">
      <c r="A428" t="s">
        <v>630</v>
      </c>
      <c r="B428" t="s">
        <v>83</v>
      </c>
      <c r="C428" t="s">
        <v>130</v>
      </c>
      <c r="D428" t="s">
        <v>31</v>
      </c>
      <c r="E428" s="1">
        <v>44977</v>
      </c>
      <c r="F428" s="1" t="str">
        <f>TEXT(shipments9[[#This Row],[Shipdate]],"ddd")</f>
        <v>Mon</v>
      </c>
      <c r="G428" s="1" t="str">
        <f>IF(OR(shipments9[[#This Row],[Day Name]]="Sat",shipments9[[#This Row],[Day Name]]="Sun"),"Weekend","Weekday")</f>
        <v>Weekday</v>
      </c>
      <c r="H428">
        <v>1523.25</v>
      </c>
      <c r="I428">
        <v>170</v>
      </c>
      <c r="J428" t="s">
        <v>172</v>
      </c>
      <c r="K428" t="s">
        <v>8151</v>
      </c>
      <c r="L428" t="s">
        <v>8156</v>
      </c>
      <c r="M428">
        <v>2</v>
      </c>
      <c r="N428" t="s">
        <v>8157</v>
      </c>
      <c r="O428" s="4">
        <f>INDEX(products[Cost_per_box], MATCH(shipments9[[#This Row],[PID]], products[PID], 0))</f>
        <v>5.72</v>
      </c>
      <c r="P428" s="4">
        <f>shipments9[[#This Row],[Boxes]]*shipments9[[#This Row],[Cost Per Box]]</f>
        <v>972.4</v>
      </c>
      <c r="Q428" s="4">
        <f>shipments9[[#This Row],[Amount]] -shipments9[[#This Row],[total cost]]</f>
        <v>550.85</v>
      </c>
      <c r="R428" s="4" t="str">
        <f>IF(shipments9[[#This Row],[Gross Profit]]&lt;0,"Loss","Profit")</f>
        <v>Profit</v>
      </c>
      <c r="S428" s="9">
        <f>shipments9[[#This Row],[Gross Profit]]/shipments9[[#This Row],[Amount]]</f>
        <v>0.36162809781716726</v>
      </c>
      <c r="T428" s="11">
        <f>shipments9[[#This Row],[Amount]]/shipments9[[#This Row],[Boxes]]</f>
        <v>8.9602941176470594</v>
      </c>
    </row>
    <row r="429" spans="1:20" hidden="1" x14ac:dyDescent="0.25">
      <c r="A429" t="s">
        <v>631</v>
      </c>
      <c r="B429" t="s">
        <v>83</v>
      </c>
      <c r="C429" t="s">
        <v>130</v>
      </c>
      <c r="D429" t="s">
        <v>31</v>
      </c>
      <c r="E429" s="1">
        <v>44964</v>
      </c>
      <c r="F429" s="1" t="str">
        <f>TEXT(shipments9[[#This Row],[Shipdate]],"ddd")</f>
        <v>Tue</v>
      </c>
      <c r="G429" s="1" t="str">
        <f>IF(OR(shipments9[[#This Row],[Day Name]]="Sat",shipments9[[#This Row],[Day Name]]="Sun"),"Weekend","Weekday")</f>
        <v>Weekday</v>
      </c>
      <c r="H429">
        <v>1732.5</v>
      </c>
      <c r="I429">
        <v>217</v>
      </c>
      <c r="J429" t="s">
        <v>172</v>
      </c>
      <c r="K429" t="s">
        <v>8151</v>
      </c>
      <c r="L429" t="s">
        <v>8156</v>
      </c>
      <c r="M429">
        <v>2</v>
      </c>
      <c r="N429" t="s">
        <v>8157</v>
      </c>
      <c r="O429" s="4">
        <f>INDEX(products[Cost_per_box], MATCH(shipments9[[#This Row],[PID]], products[PID], 0))</f>
        <v>5.72</v>
      </c>
      <c r="P429" s="4">
        <f>shipments9[[#This Row],[Boxes]]*shipments9[[#This Row],[Cost Per Box]]</f>
        <v>1241.24</v>
      </c>
      <c r="Q429" s="4">
        <f>shipments9[[#This Row],[Amount]] -shipments9[[#This Row],[total cost]]</f>
        <v>491.26</v>
      </c>
      <c r="R429" s="4" t="str">
        <f>IF(shipments9[[#This Row],[Gross Profit]]&lt;0,"Loss","Profit")</f>
        <v>Profit</v>
      </c>
      <c r="S429" s="9">
        <f>shipments9[[#This Row],[Gross Profit]]/shipments9[[#This Row],[Amount]]</f>
        <v>0.28355555555555556</v>
      </c>
      <c r="T429" s="11">
        <f>shipments9[[#This Row],[Amount]]/shipments9[[#This Row],[Boxes]]</f>
        <v>7.9838709677419351</v>
      </c>
    </row>
    <row r="430" spans="1:20" hidden="1" x14ac:dyDescent="0.25">
      <c r="A430" t="s">
        <v>632</v>
      </c>
      <c r="B430" t="s">
        <v>86</v>
      </c>
      <c r="C430" t="s">
        <v>130</v>
      </c>
      <c r="D430" t="s">
        <v>31</v>
      </c>
      <c r="E430" s="1">
        <v>45463</v>
      </c>
      <c r="F430" s="1" t="str">
        <f>TEXT(shipments9[[#This Row],[Shipdate]],"ddd")</f>
        <v>Thu</v>
      </c>
      <c r="G430" s="1" t="str">
        <f>IF(OR(shipments9[[#This Row],[Day Name]]="Sat",shipments9[[#This Row],[Day Name]]="Sun"),"Weekend","Weekday")</f>
        <v>Weekday</v>
      </c>
      <c r="H430">
        <v>191.25</v>
      </c>
      <c r="I430">
        <v>24</v>
      </c>
      <c r="J430" t="s">
        <v>172</v>
      </c>
      <c r="K430" t="s">
        <v>8155</v>
      </c>
      <c r="L430" t="s">
        <v>8154</v>
      </c>
      <c r="M430">
        <v>6</v>
      </c>
      <c r="N430" t="s">
        <v>8159</v>
      </c>
      <c r="O430" s="4">
        <f>INDEX(products[Cost_per_box], MATCH(shipments9[[#This Row],[PID]], products[PID], 0))</f>
        <v>5.72</v>
      </c>
      <c r="P430" s="4">
        <f>shipments9[[#This Row],[Boxes]]*shipments9[[#This Row],[Cost Per Box]]</f>
        <v>137.28</v>
      </c>
      <c r="Q430" s="4">
        <f>shipments9[[#This Row],[Amount]] -shipments9[[#This Row],[total cost]]</f>
        <v>53.97</v>
      </c>
      <c r="R430" s="4" t="str">
        <f>IF(shipments9[[#This Row],[Gross Profit]]&lt;0,"Loss","Profit")</f>
        <v>Profit</v>
      </c>
      <c r="S430" s="9">
        <f>shipments9[[#This Row],[Gross Profit]]/shipments9[[#This Row],[Amount]]</f>
        <v>0.28219607843137257</v>
      </c>
      <c r="T430" s="11">
        <f>shipments9[[#This Row],[Amount]]/shipments9[[#This Row],[Boxes]]</f>
        <v>7.96875</v>
      </c>
    </row>
    <row r="431" spans="1:20" hidden="1" x14ac:dyDescent="0.25">
      <c r="A431" t="s">
        <v>633</v>
      </c>
      <c r="B431" t="s">
        <v>86</v>
      </c>
      <c r="C431" t="s">
        <v>130</v>
      </c>
      <c r="D431" t="s">
        <v>31</v>
      </c>
      <c r="E431" s="1">
        <v>45307</v>
      </c>
      <c r="F431" s="1" t="str">
        <f>TEXT(shipments9[[#This Row],[Shipdate]],"ddd")</f>
        <v>Tue</v>
      </c>
      <c r="G431" s="1" t="str">
        <f>IF(OR(shipments9[[#This Row],[Day Name]]="Sat",shipments9[[#This Row],[Day Name]]="Sun"),"Weekend","Weekday")</f>
        <v>Weekday</v>
      </c>
      <c r="H431">
        <v>7285.5</v>
      </c>
      <c r="I431">
        <v>1215</v>
      </c>
      <c r="J431" t="s">
        <v>172</v>
      </c>
      <c r="K431" t="s">
        <v>8155</v>
      </c>
      <c r="L431" t="s">
        <v>8156</v>
      </c>
      <c r="M431">
        <v>1</v>
      </c>
      <c r="N431" t="s">
        <v>8163</v>
      </c>
      <c r="O431" s="4">
        <f>INDEX(products[Cost_per_box], MATCH(shipments9[[#This Row],[PID]], products[PID], 0))</f>
        <v>5.72</v>
      </c>
      <c r="P431" s="4">
        <f>shipments9[[#This Row],[Boxes]]*shipments9[[#This Row],[Cost Per Box]]</f>
        <v>6949.7999999999993</v>
      </c>
      <c r="Q431" s="4">
        <f>shipments9[[#This Row],[Amount]] -shipments9[[#This Row],[total cost]]</f>
        <v>335.70000000000073</v>
      </c>
      <c r="R431" s="4" t="str">
        <f>IF(shipments9[[#This Row],[Gross Profit]]&lt;0,"Loss","Profit")</f>
        <v>Profit</v>
      </c>
      <c r="S431" s="9">
        <f>shipments9[[#This Row],[Gross Profit]]/shipments9[[#This Row],[Amount]]</f>
        <v>4.6077825818406526E-2</v>
      </c>
      <c r="T431" s="11">
        <f>shipments9[[#This Row],[Amount]]/shipments9[[#This Row],[Boxes]]</f>
        <v>5.996296296296296</v>
      </c>
    </row>
    <row r="432" spans="1:20" x14ac:dyDescent="0.25">
      <c r="A432" t="s">
        <v>634</v>
      </c>
      <c r="B432" t="s">
        <v>86</v>
      </c>
      <c r="C432" t="s">
        <v>130</v>
      </c>
      <c r="D432" t="s">
        <v>31</v>
      </c>
      <c r="E432" s="1">
        <v>45412</v>
      </c>
      <c r="F432" s="1" t="str">
        <f>TEXT(shipments9[[#This Row],[Shipdate]],"ddd")</f>
        <v>Tue</v>
      </c>
      <c r="G432" s="1" t="str">
        <f>IF(OR(shipments9[[#This Row],[Day Name]]="Sat",shipments9[[#This Row],[Day Name]]="Sun"),"Weekend","Weekday")</f>
        <v>Weekday</v>
      </c>
      <c r="H432">
        <v>801</v>
      </c>
      <c r="I432">
        <v>161</v>
      </c>
      <c r="J432" t="s">
        <v>172</v>
      </c>
      <c r="K432" t="s">
        <v>8155</v>
      </c>
      <c r="L432" t="s">
        <v>8154</v>
      </c>
      <c r="M432">
        <v>4</v>
      </c>
      <c r="N432" t="s">
        <v>8158</v>
      </c>
      <c r="O432" s="4">
        <f>INDEX(products[Cost_per_box], MATCH(shipments9[[#This Row],[PID]], products[PID], 0))</f>
        <v>5.72</v>
      </c>
      <c r="P432" s="4">
        <f>shipments9[[#This Row],[Boxes]]*shipments9[[#This Row],[Cost Per Box]]</f>
        <v>920.92</v>
      </c>
      <c r="Q432" s="4">
        <f>shipments9[[#This Row],[Amount]] -shipments9[[#This Row],[total cost]]</f>
        <v>-119.91999999999996</v>
      </c>
      <c r="R432" s="4" t="str">
        <f>IF(shipments9[[#This Row],[Gross Profit]]&lt;0,"Loss","Profit")</f>
        <v>Loss</v>
      </c>
      <c r="S432" s="9">
        <f>shipments9[[#This Row],[Gross Profit]]/shipments9[[#This Row],[Amount]]</f>
        <v>-0.14971285892634204</v>
      </c>
      <c r="T432" s="11">
        <f>shipments9[[#This Row],[Amount]]/shipments9[[#This Row],[Boxes]]</f>
        <v>4.975155279503106</v>
      </c>
    </row>
    <row r="433" spans="1:20" hidden="1" x14ac:dyDescent="0.25">
      <c r="A433" t="s">
        <v>635</v>
      </c>
      <c r="B433" t="s">
        <v>89</v>
      </c>
      <c r="C433" t="s">
        <v>130</v>
      </c>
      <c r="D433" t="s">
        <v>31</v>
      </c>
      <c r="E433" s="1">
        <v>45285</v>
      </c>
      <c r="F433" s="1" t="str">
        <f>TEXT(shipments9[[#This Row],[Shipdate]],"ddd")</f>
        <v>Mon</v>
      </c>
      <c r="G433" s="1" t="str">
        <f>IF(OR(shipments9[[#This Row],[Day Name]]="Sat",shipments9[[#This Row],[Day Name]]="Sun"),"Weekend","Weekday")</f>
        <v>Weekday</v>
      </c>
      <c r="H433">
        <v>9711</v>
      </c>
      <c r="I433">
        <v>1619</v>
      </c>
      <c r="J433" t="s">
        <v>172</v>
      </c>
      <c r="K433" t="s">
        <v>8151</v>
      </c>
      <c r="L433" t="s">
        <v>8152</v>
      </c>
      <c r="M433">
        <v>12</v>
      </c>
      <c r="N433" t="s">
        <v>8166</v>
      </c>
      <c r="O433" s="4">
        <f>INDEX(products[Cost_per_box], MATCH(shipments9[[#This Row],[PID]], products[PID], 0))</f>
        <v>5.72</v>
      </c>
      <c r="P433" s="4">
        <f>shipments9[[#This Row],[Boxes]]*shipments9[[#This Row],[Cost Per Box]]</f>
        <v>9260.68</v>
      </c>
      <c r="Q433" s="4">
        <f>shipments9[[#This Row],[Amount]] -shipments9[[#This Row],[total cost]]</f>
        <v>450.31999999999971</v>
      </c>
      <c r="R433" s="4" t="str">
        <f>IF(shipments9[[#This Row],[Gross Profit]]&lt;0,"Loss","Profit")</f>
        <v>Profit</v>
      </c>
      <c r="S433" s="9">
        <f>shipments9[[#This Row],[Gross Profit]]/shipments9[[#This Row],[Amount]]</f>
        <v>4.6372155287817907E-2</v>
      </c>
      <c r="T433" s="11">
        <f>shipments9[[#This Row],[Amount]]/shipments9[[#This Row],[Boxes]]</f>
        <v>5.9981470043236564</v>
      </c>
    </row>
    <row r="434" spans="1:20" hidden="1" x14ac:dyDescent="0.25">
      <c r="A434" t="s">
        <v>636</v>
      </c>
      <c r="B434" t="s">
        <v>89</v>
      </c>
      <c r="C434" t="s">
        <v>130</v>
      </c>
      <c r="D434" t="s">
        <v>31</v>
      </c>
      <c r="E434" s="1">
        <v>45278</v>
      </c>
      <c r="F434" s="1" t="str">
        <f>TEXT(shipments9[[#This Row],[Shipdate]],"ddd")</f>
        <v>Mon</v>
      </c>
      <c r="G434" s="1" t="str">
        <f>IF(OR(shipments9[[#This Row],[Day Name]]="Sat",shipments9[[#This Row],[Day Name]]="Sun"),"Weekend","Weekday")</f>
        <v>Weekday</v>
      </c>
      <c r="H434">
        <v>7137</v>
      </c>
      <c r="I434">
        <v>793</v>
      </c>
      <c r="J434" t="s">
        <v>172</v>
      </c>
      <c r="K434" t="s">
        <v>8151</v>
      </c>
      <c r="L434" t="s">
        <v>8152</v>
      </c>
      <c r="M434">
        <v>12</v>
      </c>
      <c r="N434" t="s">
        <v>8166</v>
      </c>
      <c r="O434" s="4">
        <f>INDEX(products[Cost_per_box], MATCH(shipments9[[#This Row],[PID]], products[PID], 0))</f>
        <v>5.72</v>
      </c>
      <c r="P434" s="4">
        <f>shipments9[[#This Row],[Boxes]]*shipments9[[#This Row],[Cost Per Box]]</f>
        <v>4535.96</v>
      </c>
      <c r="Q434" s="4">
        <f>shipments9[[#This Row],[Amount]] -shipments9[[#This Row],[total cost]]</f>
        <v>2601.04</v>
      </c>
      <c r="R434" s="4" t="str">
        <f>IF(shipments9[[#This Row],[Gross Profit]]&lt;0,"Loss","Profit")</f>
        <v>Profit</v>
      </c>
      <c r="S434" s="9">
        <f>shipments9[[#This Row],[Gross Profit]]/shipments9[[#This Row],[Amount]]</f>
        <v>0.36444444444444446</v>
      </c>
      <c r="T434" s="11">
        <f>shipments9[[#This Row],[Amount]]/shipments9[[#This Row],[Boxes]]</f>
        <v>9</v>
      </c>
    </row>
    <row r="435" spans="1:20" x14ac:dyDescent="0.25">
      <c r="A435" t="s">
        <v>637</v>
      </c>
      <c r="B435" t="s">
        <v>92</v>
      </c>
      <c r="C435" t="s">
        <v>130</v>
      </c>
      <c r="D435" t="s">
        <v>31</v>
      </c>
      <c r="E435" s="1">
        <v>45084</v>
      </c>
      <c r="F435" s="1" t="str">
        <f>TEXT(shipments9[[#This Row],[Shipdate]],"ddd")</f>
        <v>Wed</v>
      </c>
      <c r="G435" s="1" t="str">
        <f>IF(OR(shipments9[[#This Row],[Day Name]]="Sat",shipments9[[#This Row],[Day Name]]="Sun"),"Weekend","Weekday")</f>
        <v>Weekday</v>
      </c>
      <c r="H435">
        <v>3066.75</v>
      </c>
      <c r="I435">
        <v>614</v>
      </c>
      <c r="J435" t="s">
        <v>172</v>
      </c>
      <c r="K435" t="s">
        <v>8151</v>
      </c>
      <c r="L435" t="s">
        <v>8154</v>
      </c>
      <c r="M435">
        <v>6</v>
      </c>
      <c r="N435" t="s">
        <v>8159</v>
      </c>
      <c r="O435" s="4">
        <f>INDEX(products[Cost_per_box], MATCH(shipments9[[#This Row],[PID]], products[PID], 0))</f>
        <v>5.72</v>
      </c>
      <c r="P435" s="4">
        <f>shipments9[[#This Row],[Boxes]]*shipments9[[#This Row],[Cost Per Box]]</f>
        <v>3512.08</v>
      </c>
      <c r="Q435" s="4">
        <f>shipments9[[#This Row],[Amount]] -shipments9[[#This Row],[total cost]]</f>
        <v>-445.32999999999993</v>
      </c>
      <c r="R435" s="4" t="str">
        <f>IF(shipments9[[#This Row],[Gross Profit]]&lt;0,"Loss","Profit")</f>
        <v>Loss</v>
      </c>
      <c r="S435" s="9">
        <f>shipments9[[#This Row],[Gross Profit]]/shipments9[[#This Row],[Amount]]</f>
        <v>-0.14521235835982715</v>
      </c>
      <c r="T435" s="11">
        <f>shipments9[[#This Row],[Amount]]/shipments9[[#This Row],[Boxes]]</f>
        <v>4.9947068403908794</v>
      </c>
    </row>
    <row r="436" spans="1:20" hidden="1" x14ac:dyDescent="0.25">
      <c r="A436" t="s">
        <v>638</v>
      </c>
      <c r="B436" t="s">
        <v>92</v>
      </c>
      <c r="C436" t="s">
        <v>130</v>
      </c>
      <c r="D436" t="s">
        <v>31</v>
      </c>
      <c r="E436" s="1">
        <v>45296</v>
      </c>
      <c r="F436" s="1" t="str">
        <f>TEXT(shipments9[[#This Row],[Shipdate]],"ddd")</f>
        <v>Fri</v>
      </c>
      <c r="G436" s="1" t="str">
        <f>IF(OR(shipments9[[#This Row],[Day Name]]="Sat",shipments9[[#This Row],[Day Name]]="Sun"),"Weekend","Weekday")</f>
        <v>Weekday</v>
      </c>
      <c r="H436">
        <v>4425.75</v>
      </c>
      <c r="I436">
        <v>633</v>
      </c>
      <c r="J436" t="s">
        <v>172</v>
      </c>
      <c r="K436" t="s">
        <v>8155</v>
      </c>
      <c r="L436" t="s">
        <v>8156</v>
      </c>
      <c r="M436">
        <v>1</v>
      </c>
      <c r="N436" t="s">
        <v>8163</v>
      </c>
      <c r="O436" s="4">
        <f>INDEX(products[Cost_per_box], MATCH(shipments9[[#This Row],[PID]], products[PID], 0))</f>
        <v>5.72</v>
      </c>
      <c r="P436" s="4">
        <f>shipments9[[#This Row],[Boxes]]*shipments9[[#This Row],[Cost Per Box]]</f>
        <v>3620.7599999999998</v>
      </c>
      <c r="Q436" s="4">
        <f>shipments9[[#This Row],[Amount]] -shipments9[[#This Row],[total cost]]</f>
        <v>804.99000000000024</v>
      </c>
      <c r="R436" s="4" t="str">
        <f>IF(shipments9[[#This Row],[Gross Profit]]&lt;0,"Loss","Profit")</f>
        <v>Profit</v>
      </c>
      <c r="S436" s="9">
        <f>shipments9[[#This Row],[Gross Profit]]/shipments9[[#This Row],[Amount]]</f>
        <v>0.18188781562447048</v>
      </c>
      <c r="T436" s="11">
        <f>shipments9[[#This Row],[Amount]]/shipments9[[#This Row],[Boxes]]</f>
        <v>6.9917061611374409</v>
      </c>
    </row>
    <row r="437" spans="1:20" x14ac:dyDescent="0.25">
      <c r="A437" t="s">
        <v>639</v>
      </c>
      <c r="B437" t="s">
        <v>92</v>
      </c>
      <c r="C437" t="s">
        <v>130</v>
      </c>
      <c r="D437" t="s">
        <v>31</v>
      </c>
      <c r="E437" s="1">
        <v>45138</v>
      </c>
      <c r="F437" s="1" t="str">
        <f>TEXT(shipments9[[#This Row],[Shipdate]],"ddd")</f>
        <v>Mon</v>
      </c>
      <c r="G437" s="1" t="str">
        <f>IF(OR(shipments9[[#This Row],[Day Name]]="Sat",shipments9[[#This Row],[Day Name]]="Sun"),"Weekend","Weekday")</f>
        <v>Weekday</v>
      </c>
      <c r="H437">
        <v>6471</v>
      </c>
      <c r="I437">
        <v>1295</v>
      </c>
      <c r="J437" t="s">
        <v>172</v>
      </c>
      <c r="K437" t="s">
        <v>8151</v>
      </c>
      <c r="L437" t="s">
        <v>8160</v>
      </c>
      <c r="M437">
        <v>7</v>
      </c>
      <c r="N437" t="s">
        <v>8161</v>
      </c>
      <c r="O437" s="4">
        <f>INDEX(products[Cost_per_box], MATCH(shipments9[[#This Row],[PID]], products[PID], 0))</f>
        <v>5.72</v>
      </c>
      <c r="P437" s="4">
        <f>shipments9[[#This Row],[Boxes]]*shipments9[[#This Row],[Cost Per Box]]</f>
        <v>7407.4</v>
      </c>
      <c r="Q437" s="4">
        <f>shipments9[[#This Row],[Amount]] -shipments9[[#This Row],[total cost]]</f>
        <v>-936.39999999999964</v>
      </c>
      <c r="R437" s="4" t="str">
        <f>IF(shipments9[[#This Row],[Gross Profit]]&lt;0,"Loss","Profit")</f>
        <v>Loss</v>
      </c>
      <c r="S437" s="9">
        <f>shipments9[[#This Row],[Gross Profit]]/shipments9[[#This Row],[Amount]]</f>
        <v>-0.14470715499922726</v>
      </c>
      <c r="T437" s="11">
        <f>shipments9[[#This Row],[Amount]]/shipments9[[#This Row],[Boxes]]</f>
        <v>4.9969111969111966</v>
      </c>
    </row>
    <row r="438" spans="1:20" x14ac:dyDescent="0.25">
      <c r="A438" t="s">
        <v>640</v>
      </c>
      <c r="B438" t="s">
        <v>95</v>
      </c>
      <c r="C438" t="s">
        <v>130</v>
      </c>
      <c r="D438" t="s">
        <v>31</v>
      </c>
      <c r="E438" s="1">
        <v>45009</v>
      </c>
      <c r="F438" s="1" t="str">
        <f>TEXT(shipments9[[#This Row],[Shipdate]],"ddd")</f>
        <v>Fri</v>
      </c>
      <c r="G438" s="1" t="str">
        <f>IF(OR(shipments9[[#This Row],[Day Name]]="Sat",shipments9[[#This Row],[Day Name]]="Sun"),"Weekend","Weekday")</f>
        <v>Weekday</v>
      </c>
      <c r="H438">
        <v>2481.75</v>
      </c>
      <c r="I438">
        <v>497</v>
      </c>
      <c r="J438" t="s">
        <v>172</v>
      </c>
      <c r="K438" t="s">
        <v>8151</v>
      </c>
      <c r="L438" t="s">
        <v>8156</v>
      </c>
      <c r="M438">
        <v>3</v>
      </c>
      <c r="N438" t="s">
        <v>8164</v>
      </c>
      <c r="O438" s="4">
        <f>INDEX(products[Cost_per_box], MATCH(shipments9[[#This Row],[PID]], products[PID], 0))</f>
        <v>5.72</v>
      </c>
      <c r="P438" s="4">
        <f>shipments9[[#This Row],[Boxes]]*shipments9[[#This Row],[Cost Per Box]]</f>
        <v>2842.8399999999997</v>
      </c>
      <c r="Q438" s="4">
        <f>shipments9[[#This Row],[Amount]] -shipments9[[#This Row],[total cost]]</f>
        <v>-361.08999999999969</v>
      </c>
      <c r="R438" s="4" t="str">
        <f>IF(shipments9[[#This Row],[Gross Profit]]&lt;0,"Loss","Profit")</f>
        <v>Loss</v>
      </c>
      <c r="S438" s="9">
        <f>shipments9[[#This Row],[Gross Profit]]/shipments9[[#This Row],[Amount]]</f>
        <v>-0.1454981363956884</v>
      </c>
      <c r="T438" s="11">
        <f>shipments9[[#This Row],[Amount]]/shipments9[[#This Row],[Boxes]]</f>
        <v>4.9934607645875255</v>
      </c>
    </row>
    <row r="439" spans="1:20" hidden="1" x14ac:dyDescent="0.25">
      <c r="A439" t="s">
        <v>641</v>
      </c>
      <c r="B439" t="s">
        <v>95</v>
      </c>
      <c r="C439" t="s">
        <v>130</v>
      </c>
      <c r="D439" t="s">
        <v>31</v>
      </c>
      <c r="E439" s="1">
        <v>45083</v>
      </c>
      <c r="F439" s="1" t="str">
        <f>TEXT(shipments9[[#This Row],[Shipdate]],"ddd")</f>
        <v>Tue</v>
      </c>
      <c r="G439" s="1" t="str">
        <f>IF(OR(shipments9[[#This Row],[Day Name]]="Sat",shipments9[[#This Row],[Day Name]]="Sun"),"Weekend","Weekday")</f>
        <v>Weekday</v>
      </c>
      <c r="H439">
        <v>463.5</v>
      </c>
      <c r="I439">
        <v>52</v>
      </c>
      <c r="J439" t="s">
        <v>172</v>
      </c>
      <c r="K439" t="s">
        <v>8151</v>
      </c>
      <c r="L439" t="s">
        <v>8154</v>
      </c>
      <c r="M439">
        <v>6</v>
      </c>
      <c r="N439" t="s">
        <v>8159</v>
      </c>
      <c r="O439" s="4">
        <f>INDEX(products[Cost_per_box], MATCH(shipments9[[#This Row],[PID]], products[PID], 0))</f>
        <v>5.72</v>
      </c>
      <c r="P439" s="4">
        <f>shipments9[[#This Row],[Boxes]]*shipments9[[#This Row],[Cost Per Box]]</f>
        <v>297.44</v>
      </c>
      <c r="Q439" s="4">
        <f>shipments9[[#This Row],[Amount]] -shipments9[[#This Row],[total cost]]</f>
        <v>166.06</v>
      </c>
      <c r="R439" s="4" t="str">
        <f>IF(shipments9[[#This Row],[Gross Profit]]&lt;0,"Loss","Profit")</f>
        <v>Profit</v>
      </c>
      <c r="S439" s="9">
        <f>shipments9[[#This Row],[Gross Profit]]/shipments9[[#This Row],[Amount]]</f>
        <v>0.35827400215749733</v>
      </c>
      <c r="T439" s="11">
        <f>shipments9[[#This Row],[Amount]]/shipments9[[#This Row],[Boxes]]</f>
        <v>8.9134615384615383</v>
      </c>
    </row>
    <row r="440" spans="1:20" hidden="1" x14ac:dyDescent="0.25">
      <c r="A440" t="s">
        <v>642</v>
      </c>
      <c r="B440" t="s">
        <v>95</v>
      </c>
      <c r="C440" t="s">
        <v>130</v>
      </c>
      <c r="D440" t="s">
        <v>31</v>
      </c>
      <c r="E440" s="1">
        <v>45378</v>
      </c>
      <c r="F440" s="1" t="str">
        <f>TEXT(shipments9[[#This Row],[Shipdate]],"ddd")</f>
        <v>Wed</v>
      </c>
      <c r="G440" s="1" t="str">
        <f>IF(OR(shipments9[[#This Row],[Day Name]]="Sat",shipments9[[#This Row],[Day Name]]="Sun"),"Weekend","Weekday")</f>
        <v>Weekday</v>
      </c>
      <c r="H440">
        <v>4833</v>
      </c>
      <c r="I440">
        <v>605</v>
      </c>
      <c r="J440" t="s">
        <v>172</v>
      </c>
      <c r="K440" t="s">
        <v>8155</v>
      </c>
      <c r="L440" t="s">
        <v>8156</v>
      </c>
      <c r="M440">
        <v>3</v>
      </c>
      <c r="N440" t="s">
        <v>8164</v>
      </c>
      <c r="O440" s="4">
        <f>INDEX(products[Cost_per_box], MATCH(shipments9[[#This Row],[PID]], products[PID], 0))</f>
        <v>5.72</v>
      </c>
      <c r="P440" s="4">
        <f>shipments9[[#This Row],[Boxes]]*shipments9[[#This Row],[Cost Per Box]]</f>
        <v>3460.6</v>
      </c>
      <c r="Q440" s="4">
        <f>shipments9[[#This Row],[Amount]] -shipments9[[#This Row],[total cost]]</f>
        <v>1372.4</v>
      </c>
      <c r="R440" s="4" t="str">
        <f>IF(shipments9[[#This Row],[Gross Profit]]&lt;0,"Loss","Profit")</f>
        <v>Profit</v>
      </c>
      <c r="S440" s="9">
        <f>shipments9[[#This Row],[Gross Profit]]/shipments9[[#This Row],[Amount]]</f>
        <v>0.28396441133871303</v>
      </c>
      <c r="T440" s="11">
        <f>shipments9[[#This Row],[Amount]]/shipments9[[#This Row],[Boxes]]</f>
        <v>7.9884297520661161</v>
      </c>
    </row>
    <row r="441" spans="1:20" hidden="1" x14ac:dyDescent="0.25">
      <c r="A441" t="s">
        <v>643</v>
      </c>
      <c r="B441" t="s">
        <v>95</v>
      </c>
      <c r="C441" t="s">
        <v>130</v>
      </c>
      <c r="D441" t="s">
        <v>31</v>
      </c>
      <c r="E441" s="1">
        <v>45126</v>
      </c>
      <c r="F441" s="1" t="str">
        <f>TEXT(shipments9[[#This Row],[Shipdate]],"ddd")</f>
        <v>Wed</v>
      </c>
      <c r="G441" s="1" t="str">
        <f>IF(OR(shipments9[[#This Row],[Day Name]]="Sat",shipments9[[#This Row],[Day Name]]="Sun"),"Weekend","Weekday")</f>
        <v>Weekday</v>
      </c>
      <c r="H441">
        <v>2792.25</v>
      </c>
      <c r="I441">
        <v>466</v>
      </c>
      <c r="J441" t="s">
        <v>172</v>
      </c>
      <c r="K441" t="s">
        <v>8151</v>
      </c>
      <c r="L441" t="s">
        <v>8160</v>
      </c>
      <c r="M441">
        <v>7</v>
      </c>
      <c r="N441" t="s">
        <v>8161</v>
      </c>
      <c r="O441" s="4">
        <f>INDEX(products[Cost_per_box], MATCH(shipments9[[#This Row],[PID]], products[PID], 0))</f>
        <v>5.72</v>
      </c>
      <c r="P441" s="4">
        <f>shipments9[[#This Row],[Boxes]]*shipments9[[#This Row],[Cost Per Box]]</f>
        <v>2665.52</v>
      </c>
      <c r="Q441" s="4">
        <f>shipments9[[#This Row],[Amount]] -shipments9[[#This Row],[total cost]]</f>
        <v>126.73000000000002</v>
      </c>
      <c r="R441" s="4" t="str">
        <f>IF(shipments9[[#This Row],[Gross Profit]]&lt;0,"Loss","Profit")</f>
        <v>Profit</v>
      </c>
      <c r="S441" s="9">
        <f>shipments9[[#This Row],[Gross Profit]]/shipments9[[#This Row],[Amount]]</f>
        <v>4.5386337183275144E-2</v>
      </c>
      <c r="T441" s="11">
        <f>shipments9[[#This Row],[Amount]]/shipments9[[#This Row],[Boxes]]</f>
        <v>5.991952789699571</v>
      </c>
    </row>
    <row r="442" spans="1:20" hidden="1" x14ac:dyDescent="0.25">
      <c r="A442" t="s">
        <v>644</v>
      </c>
      <c r="B442" t="s">
        <v>98</v>
      </c>
      <c r="C442" t="s">
        <v>130</v>
      </c>
      <c r="D442" t="s">
        <v>31</v>
      </c>
      <c r="E442" s="1">
        <v>45202</v>
      </c>
      <c r="F442" s="1" t="str">
        <f>TEXT(shipments9[[#This Row],[Shipdate]],"ddd")</f>
        <v>Tue</v>
      </c>
      <c r="G442" s="1" t="str">
        <f>IF(OR(shipments9[[#This Row],[Day Name]]="Sat",shipments9[[#This Row],[Day Name]]="Sun"),"Weekend","Weekday")</f>
        <v>Weekday</v>
      </c>
      <c r="H442">
        <v>6806.25</v>
      </c>
      <c r="I442">
        <v>973</v>
      </c>
      <c r="J442" t="s">
        <v>172</v>
      </c>
      <c r="K442" t="s">
        <v>8151</v>
      </c>
      <c r="L442" t="s">
        <v>8152</v>
      </c>
      <c r="M442">
        <v>10</v>
      </c>
      <c r="N442" t="s">
        <v>8153</v>
      </c>
      <c r="O442" s="4">
        <f>INDEX(products[Cost_per_box], MATCH(shipments9[[#This Row],[PID]], products[PID], 0))</f>
        <v>5.72</v>
      </c>
      <c r="P442" s="4">
        <f>shipments9[[#This Row],[Boxes]]*shipments9[[#This Row],[Cost Per Box]]</f>
        <v>5565.5599999999995</v>
      </c>
      <c r="Q442" s="4">
        <f>shipments9[[#This Row],[Amount]] -shipments9[[#This Row],[total cost]]</f>
        <v>1240.6900000000005</v>
      </c>
      <c r="R442" s="4" t="str">
        <f>IF(shipments9[[#This Row],[Gross Profit]]&lt;0,"Loss","Profit")</f>
        <v>Profit</v>
      </c>
      <c r="S442" s="9">
        <f>shipments9[[#This Row],[Gross Profit]]/shipments9[[#This Row],[Amount]]</f>
        <v>0.18228686868686877</v>
      </c>
      <c r="T442" s="11">
        <f>shipments9[[#This Row],[Amount]]/shipments9[[#This Row],[Boxes]]</f>
        <v>6.9951181911613567</v>
      </c>
    </row>
    <row r="443" spans="1:20" hidden="1" x14ac:dyDescent="0.25">
      <c r="A443" t="s">
        <v>645</v>
      </c>
      <c r="B443" t="s">
        <v>65</v>
      </c>
      <c r="C443" t="s">
        <v>130</v>
      </c>
      <c r="D443" t="s">
        <v>31</v>
      </c>
      <c r="E443" s="1">
        <v>45244</v>
      </c>
      <c r="F443" s="1" t="str">
        <f>TEXT(shipments9[[#This Row],[Shipdate]],"ddd")</f>
        <v>Tue</v>
      </c>
      <c r="G443" s="1" t="str">
        <f>IF(OR(shipments9[[#This Row],[Day Name]]="Sat",shipments9[[#This Row],[Day Name]]="Sun"),"Weekend","Weekday")</f>
        <v>Weekday</v>
      </c>
      <c r="H443">
        <v>7578</v>
      </c>
      <c r="I443">
        <v>948</v>
      </c>
      <c r="J443" t="s">
        <v>172</v>
      </c>
      <c r="K443" t="s">
        <v>8151</v>
      </c>
      <c r="L443" t="s">
        <v>8152</v>
      </c>
      <c r="M443">
        <v>11</v>
      </c>
      <c r="N443" t="s">
        <v>8165</v>
      </c>
      <c r="O443" s="4">
        <f>INDEX(products[Cost_per_box], MATCH(shipments9[[#This Row],[PID]], products[PID], 0))</f>
        <v>5.72</v>
      </c>
      <c r="P443" s="4">
        <f>shipments9[[#This Row],[Boxes]]*shipments9[[#This Row],[Cost Per Box]]</f>
        <v>5422.5599999999995</v>
      </c>
      <c r="Q443" s="4">
        <f>shipments9[[#This Row],[Amount]] -shipments9[[#This Row],[total cost]]</f>
        <v>2155.4400000000005</v>
      </c>
      <c r="R443" s="4" t="str">
        <f>IF(shipments9[[#This Row],[Gross Profit]]&lt;0,"Loss","Profit")</f>
        <v>Profit</v>
      </c>
      <c r="S443" s="9">
        <f>shipments9[[#This Row],[Gross Profit]]/shipments9[[#This Row],[Amount]]</f>
        <v>0.28443388756927956</v>
      </c>
      <c r="T443" s="11">
        <f>shipments9[[#This Row],[Amount]]/shipments9[[#This Row],[Boxes]]</f>
        <v>7.9936708860759493</v>
      </c>
    </row>
    <row r="444" spans="1:20" hidden="1" x14ac:dyDescent="0.25">
      <c r="A444" t="s">
        <v>646</v>
      </c>
      <c r="B444" t="s">
        <v>65</v>
      </c>
      <c r="C444" t="s">
        <v>130</v>
      </c>
      <c r="D444" t="s">
        <v>31</v>
      </c>
      <c r="E444" s="1">
        <v>45433</v>
      </c>
      <c r="F444" s="1" t="str">
        <f>TEXT(shipments9[[#This Row],[Shipdate]],"ddd")</f>
        <v>Tue</v>
      </c>
      <c r="G444" s="1" t="str">
        <f>IF(OR(shipments9[[#This Row],[Day Name]]="Sat",shipments9[[#This Row],[Day Name]]="Sun"),"Weekend","Weekday")</f>
        <v>Weekday</v>
      </c>
      <c r="H444">
        <v>5368.5</v>
      </c>
      <c r="I444">
        <v>767</v>
      </c>
      <c r="J444" t="s">
        <v>172</v>
      </c>
      <c r="K444" t="s">
        <v>8155</v>
      </c>
      <c r="L444" t="s">
        <v>8154</v>
      </c>
      <c r="M444">
        <v>5</v>
      </c>
      <c r="N444" t="s">
        <v>201</v>
      </c>
      <c r="O444" s="4">
        <f>INDEX(products[Cost_per_box], MATCH(shipments9[[#This Row],[PID]], products[PID], 0))</f>
        <v>5.72</v>
      </c>
      <c r="P444" s="4">
        <f>shipments9[[#This Row],[Boxes]]*shipments9[[#This Row],[Cost Per Box]]</f>
        <v>4387.24</v>
      </c>
      <c r="Q444" s="4">
        <f>shipments9[[#This Row],[Amount]] -shipments9[[#This Row],[total cost]]</f>
        <v>981.26000000000022</v>
      </c>
      <c r="R444" s="4" t="str">
        <f>IF(shipments9[[#This Row],[Gross Profit]]&lt;0,"Loss","Profit")</f>
        <v>Profit</v>
      </c>
      <c r="S444" s="9">
        <f>shipments9[[#This Row],[Gross Profit]]/shipments9[[#This Row],[Amount]]</f>
        <v>0.18278103753376179</v>
      </c>
      <c r="T444" s="11">
        <f>shipments9[[#This Row],[Amount]]/shipments9[[#This Row],[Boxes]]</f>
        <v>6.9993481095176007</v>
      </c>
    </row>
    <row r="445" spans="1:20" hidden="1" x14ac:dyDescent="0.25">
      <c r="A445" t="s">
        <v>647</v>
      </c>
      <c r="B445" t="s">
        <v>65</v>
      </c>
      <c r="C445" t="s">
        <v>130</v>
      </c>
      <c r="D445" t="s">
        <v>31</v>
      </c>
      <c r="E445" s="1">
        <v>45323</v>
      </c>
      <c r="F445" s="1" t="str">
        <f>TEXT(shipments9[[#This Row],[Shipdate]],"ddd")</f>
        <v>Thu</v>
      </c>
      <c r="G445" s="1" t="str">
        <f>IF(OR(shipments9[[#This Row],[Day Name]]="Sat",shipments9[[#This Row],[Day Name]]="Sun"),"Weekend","Weekday")</f>
        <v>Weekday</v>
      </c>
      <c r="H445">
        <v>553.5</v>
      </c>
      <c r="I445">
        <v>93</v>
      </c>
      <c r="J445" t="s">
        <v>172</v>
      </c>
      <c r="K445" t="s">
        <v>8155</v>
      </c>
      <c r="L445" t="s">
        <v>8156</v>
      </c>
      <c r="M445">
        <v>2</v>
      </c>
      <c r="N445" t="s">
        <v>8157</v>
      </c>
      <c r="O445" s="4">
        <f>INDEX(products[Cost_per_box], MATCH(shipments9[[#This Row],[PID]], products[PID], 0))</f>
        <v>5.72</v>
      </c>
      <c r="P445" s="4">
        <f>shipments9[[#This Row],[Boxes]]*shipments9[[#This Row],[Cost Per Box]]</f>
        <v>531.95999999999992</v>
      </c>
      <c r="Q445" s="4">
        <f>shipments9[[#This Row],[Amount]] -shipments9[[#This Row],[total cost]]</f>
        <v>21.540000000000077</v>
      </c>
      <c r="R445" s="4" t="str">
        <f>IF(shipments9[[#This Row],[Gross Profit]]&lt;0,"Loss","Profit")</f>
        <v>Profit</v>
      </c>
      <c r="S445" s="9">
        <f>shipments9[[#This Row],[Gross Profit]]/shipments9[[#This Row],[Amount]]</f>
        <v>3.8915989159891737E-2</v>
      </c>
      <c r="T445" s="11">
        <f>shipments9[[#This Row],[Amount]]/shipments9[[#This Row],[Boxes]]</f>
        <v>5.9516129032258061</v>
      </c>
    </row>
    <row r="446" spans="1:20" hidden="1" x14ac:dyDescent="0.25">
      <c r="A446" t="s">
        <v>648</v>
      </c>
      <c r="B446" t="s">
        <v>65</v>
      </c>
      <c r="C446" t="s">
        <v>130</v>
      </c>
      <c r="D446" t="s">
        <v>31</v>
      </c>
      <c r="E446" s="1">
        <v>45323</v>
      </c>
      <c r="F446" s="1" t="str">
        <f>TEXT(shipments9[[#This Row],[Shipdate]],"ddd")</f>
        <v>Thu</v>
      </c>
      <c r="G446" s="1" t="str">
        <f>IF(OR(shipments9[[#This Row],[Day Name]]="Sat",shipments9[[#This Row],[Day Name]]="Sun"),"Weekend","Weekday")</f>
        <v>Weekday</v>
      </c>
      <c r="H446">
        <v>2436.75</v>
      </c>
      <c r="I446">
        <v>305</v>
      </c>
      <c r="J446" t="s">
        <v>172</v>
      </c>
      <c r="K446" t="s">
        <v>8155</v>
      </c>
      <c r="L446" t="s">
        <v>8156</v>
      </c>
      <c r="M446">
        <v>2</v>
      </c>
      <c r="N446" t="s">
        <v>8157</v>
      </c>
      <c r="O446" s="4">
        <f>INDEX(products[Cost_per_box], MATCH(shipments9[[#This Row],[PID]], products[PID], 0))</f>
        <v>5.72</v>
      </c>
      <c r="P446" s="4">
        <f>shipments9[[#This Row],[Boxes]]*shipments9[[#This Row],[Cost Per Box]]</f>
        <v>1744.6</v>
      </c>
      <c r="Q446" s="4">
        <f>shipments9[[#This Row],[Amount]] -shipments9[[#This Row],[total cost]]</f>
        <v>692.15000000000009</v>
      </c>
      <c r="R446" s="4" t="str">
        <f>IF(shipments9[[#This Row],[Gross Profit]]&lt;0,"Loss","Profit")</f>
        <v>Profit</v>
      </c>
      <c r="S446" s="9">
        <f>shipments9[[#This Row],[Gross Profit]]/shipments9[[#This Row],[Amount]]</f>
        <v>0.28404637324304916</v>
      </c>
      <c r="T446" s="11">
        <f>shipments9[[#This Row],[Amount]]/shipments9[[#This Row],[Boxes]]</f>
        <v>7.9893442622950817</v>
      </c>
    </row>
    <row r="447" spans="1:20" x14ac:dyDescent="0.25">
      <c r="A447" t="s">
        <v>649</v>
      </c>
      <c r="B447" t="s">
        <v>65</v>
      </c>
      <c r="C447" t="s">
        <v>130</v>
      </c>
      <c r="D447" t="s">
        <v>31</v>
      </c>
      <c r="E447" s="1">
        <v>45231</v>
      </c>
      <c r="F447" s="1" t="str">
        <f>TEXT(shipments9[[#This Row],[Shipdate]],"ddd")</f>
        <v>Wed</v>
      </c>
      <c r="G447" s="1" t="str">
        <f>IF(OR(shipments9[[#This Row],[Day Name]]="Sat",shipments9[[#This Row],[Day Name]]="Sun"),"Weekend","Weekday")</f>
        <v>Weekday</v>
      </c>
      <c r="H447">
        <v>6707.25</v>
      </c>
      <c r="I447">
        <v>1342</v>
      </c>
      <c r="J447" t="s">
        <v>172</v>
      </c>
      <c r="K447" t="s">
        <v>8151</v>
      </c>
      <c r="L447" t="s">
        <v>8152</v>
      </c>
      <c r="M447">
        <v>11</v>
      </c>
      <c r="N447" t="s">
        <v>8165</v>
      </c>
      <c r="O447" s="4">
        <f>INDEX(products[Cost_per_box], MATCH(shipments9[[#This Row],[PID]], products[PID], 0))</f>
        <v>5.72</v>
      </c>
      <c r="P447" s="4">
        <f>shipments9[[#This Row],[Boxes]]*shipments9[[#This Row],[Cost Per Box]]</f>
        <v>7676.24</v>
      </c>
      <c r="Q447" s="4">
        <f>shipments9[[#This Row],[Amount]] -shipments9[[#This Row],[total cost]]</f>
        <v>-968.98999999999978</v>
      </c>
      <c r="R447" s="4" t="str">
        <f>IF(shipments9[[#This Row],[Gross Profit]]&lt;0,"Loss","Profit")</f>
        <v>Loss</v>
      </c>
      <c r="S447" s="9">
        <f>shipments9[[#This Row],[Gross Profit]]/shipments9[[#This Row],[Amount]]</f>
        <v>-0.14446904469044689</v>
      </c>
      <c r="T447" s="11">
        <f>shipments9[[#This Row],[Amount]]/shipments9[[#This Row],[Boxes]]</f>
        <v>4.9979508196721314</v>
      </c>
    </row>
    <row r="448" spans="1:20" hidden="1" x14ac:dyDescent="0.25">
      <c r="A448" t="s">
        <v>650</v>
      </c>
      <c r="B448" t="s">
        <v>65</v>
      </c>
      <c r="C448" t="s">
        <v>130</v>
      </c>
      <c r="D448" t="s">
        <v>31</v>
      </c>
      <c r="E448" s="1">
        <v>45320</v>
      </c>
      <c r="F448" s="1" t="str">
        <f>TEXT(shipments9[[#This Row],[Shipdate]],"ddd")</f>
        <v>Mon</v>
      </c>
      <c r="G448" s="1" t="str">
        <f>IF(OR(shipments9[[#This Row],[Day Name]]="Sat",shipments9[[#This Row],[Day Name]]="Sun"),"Weekend","Weekday")</f>
        <v>Weekday</v>
      </c>
      <c r="H448">
        <v>1363.5</v>
      </c>
      <c r="I448">
        <v>228</v>
      </c>
      <c r="J448" t="s">
        <v>172</v>
      </c>
      <c r="K448" t="s">
        <v>8155</v>
      </c>
      <c r="L448" t="s">
        <v>8156</v>
      </c>
      <c r="M448">
        <v>1</v>
      </c>
      <c r="N448" t="s">
        <v>8163</v>
      </c>
      <c r="O448" s="4">
        <f>INDEX(products[Cost_per_box], MATCH(shipments9[[#This Row],[PID]], products[PID], 0))</f>
        <v>5.72</v>
      </c>
      <c r="P448" s="4">
        <f>shipments9[[#This Row],[Boxes]]*shipments9[[#This Row],[Cost Per Box]]</f>
        <v>1304.1599999999999</v>
      </c>
      <c r="Q448" s="4">
        <f>shipments9[[#This Row],[Amount]] -shipments9[[#This Row],[total cost]]</f>
        <v>59.340000000000146</v>
      </c>
      <c r="R448" s="4" t="str">
        <f>IF(shipments9[[#This Row],[Gross Profit]]&lt;0,"Loss","Profit")</f>
        <v>Profit</v>
      </c>
      <c r="S448" s="9">
        <f>shipments9[[#This Row],[Gross Profit]]/shipments9[[#This Row],[Amount]]</f>
        <v>4.352035203520363E-2</v>
      </c>
      <c r="T448" s="11">
        <f>shipments9[[#This Row],[Amount]]/shipments9[[#This Row],[Boxes]]</f>
        <v>5.9802631578947372</v>
      </c>
    </row>
    <row r="449" spans="1:20" hidden="1" x14ac:dyDescent="0.25">
      <c r="A449" t="s">
        <v>651</v>
      </c>
      <c r="B449" t="s">
        <v>65</v>
      </c>
      <c r="C449" t="s">
        <v>130</v>
      </c>
      <c r="D449" t="s">
        <v>31</v>
      </c>
      <c r="E449" s="1">
        <v>45296</v>
      </c>
      <c r="F449" s="1" t="str">
        <f>TEXT(shipments9[[#This Row],[Shipdate]],"ddd")</f>
        <v>Fri</v>
      </c>
      <c r="G449" s="1" t="str">
        <f>IF(OR(shipments9[[#This Row],[Day Name]]="Sat",shipments9[[#This Row],[Day Name]]="Sun"),"Weekend","Weekday")</f>
        <v>Weekday</v>
      </c>
      <c r="H449">
        <v>1998</v>
      </c>
      <c r="I449">
        <v>333</v>
      </c>
      <c r="J449" t="s">
        <v>172</v>
      </c>
      <c r="K449" t="s">
        <v>8155</v>
      </c>
      <c r="L449" t="s">
        <v>8156</v>
      </c>
      <c r="M449">
        <v>1</v>
      </c>
      <c r="N449" t="s">
        <v>8163</v>
      </c>
      <c r="O449" s="4">
        <f>INDEX(products[Cost_per_box], MATCH(shipments9[[#This Row],[PID]], products[PID], 0))</f>
        <v>5.72</v>
      </c>
      <c r="P449" s="4">
        <f>shipments9[[#This Row],[Boxes]]*shipments9[[#This Row],[Cost Per Box]]</f>
        <v>1904.76</v>
      </c>
      <c r="Q449" s="4">
        <f>shipments9[[#This Row],[Amount]] -shipments9[[#This Row],[total cost]]</f>
        <v>93.240000000000009</v>
      </c>
      <c r="R449" s="4" t="str">
        <f>IF(shipments9[[#This Row],[Gross Profit]]&lt;0,"Loss","Profit")</f>
        <v>Profit</v>
      </c>
      <c r="S449" s="9">
        <f>shipments9[[#This Row],[Gross Profit]]/shipments9[[#This Row],[Amount]]</f>
        <v>4.6666666666666669E-2</v>
      </c>
      <c r="T449" s="11">
        <f>shipments9[[#This Row],[Amount]]/shipments9[[#This Row],[Boxes]]</f>
        <v>6</v>
      </c>
    </row>
    <row r="450" spans="1:20" hidden="1" x14ac:dyDescent="0.25">
      <c r="A450" t="s">
        <v>652</v>
      </c>
      <c r="B450" t="s">
        <v>68</v>
      </c>
      <c r="C450" t="s">
        <v>130</v>
      </c>
      <c r="D450" t="s">
        <v>31</v>
      </c>
      <c r="E450" s="1">
        <v>45147</v>
      </c>
      <c r="F450" s="1" t="str">
        <f>TEXT(shipments9[[#This Row],[Shipdate]],"ddd")</f>
        <v>Wed</v>
      </c>
      <c r="G450" s="1" t="str">
        <f>IF(OR(shipments9[[#This Row],[Day Name]]="Sat",shipments9[[#This Row],[Day Name]]="Sun"),"Weekend","Weekday")</f>
        <v>Weekday</v>
      </c>
      <c r="H450">
        <v>3642.75</v>
      </c>
      <c r="I450">
        <v>521</v>
      </c>
      <c r="J450" t="s">
        <v>172</v>
      </c>
      <c r="K450" t="s">
        <v>8151</v>
      </c>
      <c r="L450" t="s">
        <v>8160</v>
      </c>
      <c r="M450">
        <v>8</v>
      </c>
      <c r="N450" t="s">
        <v>8162</v>
      </c>
      <c r="O450" s="4">
        <f>INDEX(products[Cost_per_box], MATCH(shipments9[[#This Row],[PID]], products[PID], 0))</f>
        <v>5.72</v>
      </c>
      <c r="P450" s="4">
        <f>shipments9[[#This Row],[Boxes]]*shipments9[[#This Row],[Cost Per Box]]</f>
        <v>2980.12</v>
      </c>
      <c r="Q450" s="4">
        <f>shipments9[[#This Row],[Amount]] -shipments9[[#This Row],[total cost]]</f>
        <v>662.63000000000011</v>
      </c>
      <c r="R450" s="4" t="str">
        <f>IF(shipments9[[#This Row],[Gross Profit]]&lt;0,"Loss","Profit")</f>
        <v>Profit</v>
      </c>
      <c r="S450" s="9">
        <f>shipments9[[#This Row],[Gross Profit]]/shipments9[[#This Row],[Amount]]</f>
        <v>0.18190378148376915</v>
      </c>
      <c r="T450" s="11">
        <f>shipments9[[#This Row],[Amount]]/shipments9[[#This Row],[Boxes]]</f>
        <v>6.9918426103646834</v>
      </c>
    </row>
    <row r="451" spans="1:20" hidden="1" x14ac:dyDescent="0.25">
      <c r="A451" t="s">
        <v>653</v>
      </c>
      <c r="B451" t="s">
        <v>68</v>
      </c>
      <c r="C451" t="s">
        <v>130</v>
      </c>
      <c r="D451" t="s">
        <v>31</v>
      </c>
      <c r="E451" s="1">
        <v>45230</v>
      </c>
      <c r="F451" s="1" t="str">
        <f>TEXT(shipments9[[#This Row],[Shipdate]],"ddd")</f>
        <v>Tue</v>
      </c>
      <c r="G451" s="1" t="str">
        <f>IF(OR(shipments9[[#This Row],[Day Name]]="Sat",shipments9[[#This Row],[Day Name]]="Sun"),"Weekend","Weekday")</f>
        <v>Weekday</v>
      </c>
      <c r="H451">
        <v>321.75</v>
      </c>
      <c r="I451">
        <v>54</v>
      </c>
      <c r="J451" t="s">
        <v>172</v>
      </c>
      <c r="K451" t="s">
        <v>8151</v>
      </c>
      <c r="L451" t="s">
        <v>8152</v>
      </c>
      <c r="M451">
        <v>10</v>
      </c>
      <c r="N451" t="s">
        <v>8153</v>
      </c>
      <c r="O451" s="4">
        <f>INDEX(products[Cost_per_box], MATCH(shipments9[[#This Row],[PID]], products[PID], 0))</f>
        <v>5.72</v>
      </c>
      <c r="P451" s="4">
        <f>shipments9[[#This Row],[Boxes]]*shipments9[[#This Row],[Cost Per Box]]</f>
        <v>308.88</v>
      </c>
      <c r="Q451" s="4">
        <f>shipments9[[#This Row],[Amount]] -shipments9[[#This Row],[total cost]]</f>
        <v>12.870000000000005</v>
      </c>
      <c r="R451" s="4" t="str">
        <f>IF(shipments9[[#This Row],[Gross Profit]]&lt;0,"Loss","Profit")</f>
        <v>Profit</v>
      </c>
      <c r="S451" s="9">
        <f>shipments9[[#This Row],[Gross Profit]]/shipments9[[#This Row],[Amount]]</f>
        <v>4.0000000000000015E-2</v>
      </c>
      <c r="T451" s="11">
        <f>shipments9[[#This Row],[Amount]]/shipments9[[#This Row],[Boxes]]</f>
        <v>5.958333333333333</v>
      </c>
    </row>
    <row r="452" spans="1:20" hidden="1" x14ac:dyDescent="0.25">
      <c r="A452" t="s">
        <v>654</v>
      </c>
      <c r="B452" t="s">
        <v>68</v>
      </c>
      <c r="C452" t="s">
        <v>130</v>
      </c>
      <c r="D452" t="s">
        <v>31</v>
      </c>
      <c r="E452" s="1">
        <v>45225</v>
      </c>
      <c r="F452" s="1" t="str">
        <f>TEXT(shipments9[[#This Row],[Shipdate]],"ddd")</f>
        <v>Thu</v>
      </c>
      <c r="G452" s="1" t="str">
        <f>IF(OR(shipments9[[#This Row],[Day Name]]="Sat",shipments9[[#This Row],[Day Name]]="Sun"),"Weekend","Weekday")</f>
        <v>Weekday</v>
      </c>
      <c r="H452">
        <v>1109.25</v>
      </c>
      <c r="I452">
        <v>185</v>
      </c>
      <c r="J452" t="s">
        <v>172</v>
      </c>
      <c r="K452" t="s">
        <v>8151</v>
      </c>
      <c r="L452" t="s">
        <v>8152</v>
      </c>
      <c r="M452">
        <v>10</v>
      </c>
      <c r="N452" t="s">
        <v>8153</v>
      </c>
      <c r="O452" s="4">
        <f>INDEX(products[Cost_per_box], MATCH(shipments9[[#This Row],[PID]], products[PID], 0))</f>
        <v>5.72</v>
      </c>
      <c r="P452" s="4">
        <f>shipments9[[#This Row],[Boxes]]*shipments9[[#This Row],[Cost Per Box]]</f>
        <v>1058.2</v>
      </c>
      <c r="Q452" s="4">
        <f>shipments9[[#This Row],[Amount]] -shipments9[[#This Row],[total cost]]</f>
        <v>51.049999999999955</v>
      </c>
      <c r="R452" s="4" t="str">
        <f>IF(shipments9[[#This Row],[Gross Profit]]&lt;0,"Loss","Profit")</f>
        <v>Profit</v>
      </c>
      <c r="S452" s="9">
        <f>shipments9[[#This Row],[Gross Profit]]/shipments9[[#This Row],[Amount]]</f>
        <v>4.602208699571779E-2</v>
      </c>
      <c r="T452" s="11">
        <f>shipments9[[#This Row],[Amount]]/shipments9[[#This Row],[Boxes]]</f>
        <v>5.9959459459459463</v>
      </c>
    </row>
    <row r="453" spans="1:20" x14ac:dyDescent="0.25">
      <c r="A453" t="s">
        <v>655</v>
      </c>
      <c r="B453" t="s">
        <v>108</v>
      </c>
      <c r="C453" t="s">
        <v>130</v>
      </c>
      <c r="D453" t="s">
        <v>31</v>
      </c>
      <c r="E453" s="1">
        <v>45330</v>
      </c>
      <c r="F453" s="1" t="str">
        <f>TEXT(shipments9[[#This Row],[Shipdate]],"ddd")</f>
        <v>Thu</v>
      </c>
      <c r="G453" s="1" t="str">
        <f>IF(OR(shipments9[[#This Row],[Day Name]]="Sat",shipments9[[#This Row],[Day Name]]="Sun"),"Weekend","Weekday")</f>
        <v>Weekday</v>
      </c>
      <c r="H453">
        <v>4194</v>
      </c>
      <c r="I453">
        <v>839</v>
      </c>
      <c r="J453" t="s">
        <v>172</v>
      </c>
      <c r="K453" t="s">
        <v>8155</v>
      </c>
      <c r="L453" t="s">
        <v>8156</v>
      </c>
      <c r="M453">
        <v>2</v>
      </c>
      <c r="N453" t="s">
        <v>8157</v>
      </c>
      <c r="O453" s="4">
        <f>INDEX(products[Cost_per_box], MATCH(shipments9[[#This Row],[PID]], products[PID], 0))</f>
        <v>5.72</v>
      </c>
      <c r="P453" s="4">
        <f>shipments9[[#This Row],[Boxes]]*shipments9[[#This Row],[Cost Per Box]]</f>
        <v>4799.08</v>
      </c>
      <c r="Q453" s="4">
        <f>shipments9[[#This Row],[Amount]] -shipments9[[#This Row],[total cost]]</f>
        <v>-605.07999999999993</v>
      </c>
      <c r="R453" s="4" t="str">
        <f>IF(shipments9[[#This Row],[Gross Profit]]&lt;0,"Loss","Profit")</f>
        <v>Loss</v>
      </c>
      <c r="S453" s="9">
        <f>shipments9[[#This Row],[Gross Profit]]/shipments9[[#This Row],[Amount]]</f>
        <v>-0.14427277062470195</v>
      </c>
      <c r="T453" s="11">
        <f>shipments9[[#This Row],[Amount]]/shipments9[[#This Row],[Boxes]]</f>
        <v>4.9988081048867699</v>
      </c>
    </row>
    <row r="454" spans="1:20" hidden="1" x14ac:dyDescent="0.25">
      <c r="A454" t="s">
        <v>656</v>
      </c>
      <c r="B454" t="s">
        <v>108</v>
      </c>
      <c r="C454" t="s">
        <v>130</v>
      </c>
      <c r="D454" t="s">
        <v>31</v>
      </c>
      <c r="E454" s="1">
        <v>45350</v>
      </c>
      <c r="F454" s="1" t="str">
        <f>TEXT(shipments9[[#This Row],[Shipdate]],"ddd")</f>
        <v>Wed</v>
      </c>
      <c r="G454" s="1" t="str">
        <f>IF(OR(shipments9[[#This Row],[Day Name]]="Sat",shipments9[[#This Row],[Day Name]]="Sun"),"Weekend","Weekday")</f>
        <v>Weekday</v>
      </c>
      <c r="H454">
        <v>5436</v>
      </c>
      <c r="I454">
        <v>777</v>
      </c>
      <c r="J454" t="s">
        <v>172</v>
      </c>
      <c r="K454" t="s">
        <v>8155</v>
      </c>
      <c r="L454" t="s">
        <v>8156</v>
      </c>
      <c r="M454">
        <v>2</v>
      </c>
      <c r="N454" t="s">
        <v>8157</v>
      </c>
      <c r="O454" s="4">
        <f>INDEX(products[Cost_per_box], MATCH(shipments9[[#This Row],[PID]], products[PID], 0))</f>
        <v>5.72</v>
      </c>
      <c r="P454" s="4">
        <f>shipments9[[#This Row],[Boxes]]*shipments9[[#This Row],[Cost Per Box]]</f>
        <v>4444.4399999999996</v>
      </c>
      <c r="Q454" s="4">
        <f>shipments9[[#This Row],[Amount]] -shipments9[[#This Row],[total cost]]</f>
        <v>991.5600000000004</v>
      </c>
      <c r="R454" s="4" t="str">
        <f>IF(shipments9[[#This Row],[Gross Profit]]&lt;0,"Loss","Profit")</f>
        <v>Profit</v>
      </c>
      <c r="S454" s="9">
        <f>shipments9[[#This Row],[Gross Profit]]/shipments9[[#This Row],[Amount]]</f>
        <v>0.18240618101545261</v>
      </c>
      <c r="T454" s="11">
        <f>shipments9[[#This Row],[Amount]]/shipments9[[#This Row],[Boxes]]</f>
        <v>6.9961389961389964</v>
      </c>
    </row>
    <row r="455" spans="1:20" hidden="1" x14ac:dyDescent="0.25">
      <c r="A455" t="s">
        <v>657</v>
      </c>
      <c r="B455" t="s">
        <v>108</v>
      </c>
      <c r="C455" t="s">
        <v>130</v>
      </c>
      <c r="D455" t="s">
        <v>31</v>
      </c>
      <c r="E455" s="1">
        <v>45330</v>
      </c>
      <c r="F455" s="1" t="str">
        <f>TEXT(shipments9[[#This Row],[Shipdate]],"ddd")</f>
        <v>Thu</v>
      </c>
      <c r="G455" s="1" t="str">
        <f>IF(OR(shipments9[[#This Row],[Day Name]]="Sat",shipments9[[#This Row],[Day Name]]="Sun"),"Weekend","Weekday")</f>
        <v>Weekday</v>
      </c>
      <c r="H455">
        <v>1478.25</v>
      </c>
      <c r="I455">
        <v>247</v>
      </c>
      <c r="J455" t="s">
        <v>172</v>
      </c>
      <c r="K455" t="s">
        <v>8155</v>
      </c>
      <c r="L455" t="s">
        <v>8156</v>
      </c>
      <c r="M455">
        <v>2</v>
      </c>
      <c r="N455" t="s">
        <v>8157</v>
      </c>
      <c r="O455" s="4">
        <f>INDEX(products[Cost_per_box], MATCH(shipments9[[#This Row],[PID]], products[PID], 0))</f>
        <v>5.72</v>
      </c>
      <c r="P455" s="4">
        <f>shipments9[[#This Row],[Boxes]]*shipments9[[#This Row],[Cost Per Box]]</f>
        <v>1412.84</v>
      </c>
      <c r="Q455" s="4">
        <f>shipments9[[#This Row],[Amount]] -shipments9[[#This Row],[total cost]]</f>
        <v>65.410000000000082</v>
      </c>
      <c r="R455" s="4" t="str">
        <f>IF(shipments9[[#This Row],[Gross Profit]]&lt;0,"Loss","Profit")</f>
        <v>Profit</v>
      </c>
      <c r="S455" s="9">
        <f>shipments9[[#This Row],[Gross Profit]]/shipments9[[#This Row],[Amount]]</f>
        <v>4.4248266531371608E-2</v>
      </c>
      <c r="T455" s="11">
        <f>shipments9[[#This Row],[Amount]]/shipments9[[#This Row],[Boxes]]</f>
        <v>5.984817813765182</v>
      </c>
    </row>
    <row r="456" spans="1:20" hidden="1" x14ac:dyDescent="0.25">
      <c r="A456" t="s">
        <v>658</v>
      </c>
      <c r="B456" t="s">
        <v>108</v>
      </c>
      <c r="C456" t="s">
        <v>130</v>
      </c>
      <c r="D456" t="s">
        <v>31</v>
      </c>
      <c r="E456" s="1">
        <v>44987</v>
      </c>
      <c r="F456" s="1" t="str">
        <f>TEXT(shipments9[[#This Row],[Shipdate]],"ddd")</f>
        <v>Thu</v>
      </c>
      <c r="G456" s="1" t="str">
        <f>IF(OR(shipments9[[#This Row],[Day Name]]="Sat",shipments9[[#This Row],[Day Name]]="Sun"),"Weekend","Weekday")</f>
        <v>Weekday</v>
      </c>
      <c r="H456">
        <v>1764</v>
      </c>
      <c r="I456">
        <v>252</v>
      </c>
      <c r="J456" t="s">
        <v>172</v>
      </c>
      <c r="K456" t="s">
        <v>8151</v>
      </c>
      <c r="L456" t="s">
        <v>8156</v>
      </c>
      <c r="M456">
        <v>3</v>
      </c>
      <c r="N456" t="s">
        <v>8164</v>
      </c>
      <c r="O456" s="4">
        <f>INDEX(products[Cost_per_box], MATCH(shipments9[[#This Row],[PID]], products[PID], 0))</f>
        <v>5.72</v>
      </c>
      <c r="P456" s="4">
        <f>shipments9[[#This Row],[Boxes]]*shipments9[[#This Row],[Cost Per Box]]</f>
        <v>1441.4399999999998</v>
      </c>
      <c r="Q456" s="4">
        <f>shipments9[[#This Row],[Amount]] -shipments9[[#This Row],[total cost]]</f>
        <v>322.56000000000017</v>
      </c>
      <c r="R456" s="4" t="str">
        <f>IF(shipments9[[#This Row],[Gross Profit]]&lt;0,"Loss","Profit")</f>
        <v>Profit</v>
      </c>
      <c r="S456" s="9">
        <f>shipments9[[#This Row],[Gross Profit]]/shipments9[[#This Row],[Amount]]</f>
        <v>0.18285714285714297</v>
      </c>
      <c r="T456" s="11">
        <f>shipments9[[#This Row],[Amount]]/shipments9[[#This Row],[Boxes]]</f>
        <v>7</v>
      </c>
    </row>
    <row r="457" spans="1:20" hidden="1" x14ac:dyDescent="0.25">
      <c r="A457" t="s">
        <v>659</v>
      </c>
      <c r="B457" t="s">
        <v>108</v>
      </c>
      <c r="C457" t="s">
        <v>130</v>
      </c>
      <c r="D457" t="s">
        <v>31</v>
      </c>
      <c r="E457" s="1">
        <v>45029</v>
      </c>
      <c r="F457" s="1" t="str">
        <f>TEXT(shipments9[[#This Row],[Shipdate]],"ddd")</f>
        <v>Thu</v>
      </c>
      <c r="G457" s="1" t="str">
        <f>IF(OR(shipments9[[#This Row],[Day Name]]="Sat",shipments9[[#This Row],[Day Name]]="Sun"),"Weekend","Weekday")</f>
        <v>Weekday</v>
      </c>
      <c r="H457">
        <v>8014.5</v>
      </c>
      <c r="I457">
        <v>891</v>
      </c>
      <c r="J457" t="s">
        <v>172</v>
      </c>
      <c r="K457" t="s">
        <v>8151</v>
      </c>
      <c r="L457" t="s">
        <v>8154</v>
      </c>
      <c r="M457">
        <v>4</v>
      </c>
      <c r="N457" t="s">
        <v>8158</v>
      </c>
      <c r="O457" s="4">
        <f>INDEX(products[Cost_per_box], MATCH(shipments9[[#This Row],[PID]], products[PID], 0))</f>
        <v>5.72</v>
      </c>
      <c r="P457" s="4">
        <f>shipments9[[#This Row],[Boxes]]*shipments9[[#This Row],[Cost Per Box]]</f>
        <v>5096.5199999999995</v>
      </c>
      <c r="Q457" s="4">
        <f>shipments9[[#This Row],[Amount]] -shipments9[[#This Row],[total cost]]</f>
        <v>2917.9800000000005</v>
      </c>
      <c r="R457" s="4" t="str">
        <f>IF(shipments9[[#This Row],[Gross Profit]]&lt;0,"Loss","Profit")</f>
        <v>Profit</v>
      </c>
      <c r="S457" s="9">
        <f>shipments9[[#This Row],[Gross Profit]]/shipments9[[#This Row],[Amount]]</f>
        <v>0.36408759124087597</v>
      </c>
      <c r="T457" s="11">
        <f>shipments9[[#This Row],[Amount]]/shipments9[[#This Row],[Boxes]]</f>
        <v>8.9949494949494948</v>
      </c>
    </row>
    <row r="458" spans="1:20" hidden="1" x14ac:dyDescent="0.25">
      <c r="A458" t="s">
        <v>660</v>
      </c>
      <c r="B458" t="s">
        <v>105</v>
      </c>
      <c r="C458" t="s">
        <v>130</v>
      </c>
      <c r="D458" t="s">
        <v>31</v>
      </c>
      <c r="E458" s="1">
        <v>45299</v>
      </c>
      <c r="F458" s="1" t="str">
        <f>TEXT(shipments9[[#This Row],[Shipdate]],"ddd")</f>
        <v>Mon</v>
      </c>
      <c r="G458" s="1" t="str">
        <f>IF(OR(shipments9[[#This Row],[Day Name]]="Sat",shipments9[[#This Row],[Day Name]]="Sun"),"Weekend","Weekday")</f>
        <v>Weekday</v>
      </c>
      <c r="H458">
        <v>7272</v>
      </c>
      <c r="I458">
        <v>1212</v>
      </c>
      <c r="J458" t="s">
        <v>172</v>
      </c>
      <c r="K458" t="s">
        <v>8155</v>
      </c>
      <c r="L458" t="s">
        <v>8156</v>
      </c>
      <c r="M458">
        <v>1</v>
      </c>
      <c r="N458" t="s">
        <v>8163</v>
      </c>
      <c r="O458" s="4">
        <f>INDEX(products[Cost_per_box], MATCH(shipments9[[#This Row],[PID]], products[PID], 0))</f>
        <v>5.72</v>
      </c>
      <c r="P458" s="4">
        <f>shipments9[[#This Row],[Boxes]]*shipments9[[#This Row],[Cost Per Box]]</f>
        <v>6932.6399999999994</v>
      </c>
      <c r="Q458" s="4">
        <f>shipments9[[#This Row],[Amount]] -shipments9[[#This Row],[total cost]]</f>
        <v>339.36000000000058</v>
      </c>
      <c r="R458" s="4" t="str">
        <f>IF(shipments9[[#This Row],[Gross Profit]]&lt;0,"Loss","Profit")</f>
        <v>Profit</v>
      </c>
      <c r="S458" s="9">
        <f>shipments9[[#This Row],[Gross Profit]]/shipments9[[#This Row],[Amount]]</f>
        <v>4.6666666666666745E-2</v>
      </c>
      <c r="T458" s="11">
        <f>shipments9[[#This Row],[Amount]]/shipments9[[#This Row],[Boxes]]</f>
        <v>6</v>
      </c>
    </row>
    <row r="459" spans="1:20" hidden="1" x14ac:dyDescent="0.25">
      <c r="A459" t="s">
        <v>661</v>
      </c>
      <c r="B459" t="s">
        <v>105</v>
      </c>
      <c r="C459" t="s">
        <v>130</v>
      </c>
      <c r="D459" t="s">
        <v>31</v>
      </c>
      <c r="E459" s="1">
        <v>45288</v>
      </c>
      <c r="F459" s="1" t="str">
        <f>TEXT(shipments9[[#This Row],[Shipdate]],"ddd")</f>
        <v>Thu</v>
      </c>
      <c r="G459" s="1" t="str">
        <f>IF(OR(shipments9[[#This Row],[Day Name]]="Sat",shipments9[[#This Row],[Day Name]]="Sun"),"Weekend","Weekday")</f>
        <v>Weekday</v>
      </c>
      <c r="H459">
        <v>5316.75</v>
      </c>
      <c r="I459">
        <v>760</v>
      </c>
      <c r="J459" t="s">
        <v>172</v>
      </c>
      <c r="K459" t="s">
        <v>8151</v>
      </c>
      <c r="L459" t="s">
        <v>8152</v>
      </c>
      <c r="M459">
        <v>12</v>
      </c>
      <c r="N459" t="s">
        <v>8166</v>
      </c>
      <c r="O459" s="4">
        <f>INDEX(products[Cost_per_box], MATCH(shipments9[[#This Row],[PID]], products[PID], 0))</f>
        <v>5.72</v>
      </c>
      <c r="P459" s="4">
        <f>shipments9[[#This Row],[Boxes]]*shipments9[[#This Row],[Cost Per Box]]</f>
        <v>4347.2</v>
      </c>
      <c r="Q459" s="4">
        <f>shipments9[[#This Row],[Amount]] -shipments9[[#This Row],[total cost]]</f>
        <v>969.55000000000018</v>
      </c>
      <c r="R459" s="4" t="str">
        <f>IF(shipments9[[#This Row],[Gross Profit]]&lt;0,"Loss","Profit")</f>
        <v>Profit</v>
      </c>
      <c r="S459" s="9">
        <f>shipments9[[#This Row],[Gross Profit]]/shipments9[[#This Row],[Amount]]</f>
        <v>0.18235764329712703</v>
      </c>
      <c r="T459" s="11">
        <f>shipments9[[#This Row],[Amount]]/shipments9[[#This Row],[Boxes]]</f>
        <v>6.9957236842105264</v>
      </c>
    </row>
    <row r="460" spans="1:20" hidden="1" x14ac:dyDescent="0.25">
      <c r="A460" t="s">
        <v>662</v>
      </c>
      <c r="B460" t="s">
        <v>105</v>
      </c>
      <c r="C460" t="s">
        <v>130</v>
      </c>
      <c r="D460" t="s">
        <v>31</v>
      </c>
      <c r="E460" s="1">
        <v>45002</v>
      </c>
      <c r="F460" s="1" t="str">
        <f>TEXT(shipments9[[#This Row],[Shipdate]],"ddd")</f>
        <v>Fri</v>
      </c>
      <c r="G460" s="1" t="str">
        <f>IF(OR(shipments9[[#This Row],[Day Name]]="Sat",shipments9[[#This Row],[Day Name]]="Sun"),"Weekend","Weekday")</f>
        <v>Weekday</v>
      </c>
      <c r="H460">
        <v>1068.75</v>
      </c>
      <c r="I460">
        <v>153</v>
      </c>
      <c r="J460" t="s">
        <v>172</v>
      </c>
      <c r="K460" t="s">
        <v>8151</v>
      </c>
      <c r="L460" t="s">
        <v>8156</v>
      </c>
      <c r="M460">
        <v>3</v>
      </c>
      <c r="N460" t="s">
        <v>8164</v>
      </c>
      <c r="O460" s="4">
        <f>INDEX(products[Cost_per_box], MATCH(shipments9[[#This Row],[PID]], products[PID], 0))</f>
        <v>5.72</v>
      </c>
      <c r="P460" s="4">
        <f>shipments9[[#This Row],[Boxes]]*shipments9[[#This Row],[Cost Per Box]]</f>
        <v>875.16</v>
      </c>
      <c r="Q460" s="4">
        <f>shipments9[[#This Row],[Amount]] -shipments9[[#This Row],[total cost]]</f>
        <v>193.59000000000003</v>
      </c>
      <c r="R460" s="4" t="str">
        <f>IF(shipments9[[#This Row],[Gross Profit]]&lt;0,"Loss","Profit")</f>
        <v>Profit</v>
      </c>
      <c r="S460" s="9">
        <f>shipments9[[#This Row],[Gross Profit]]/shipments9[[#This Row],[Amount]]</f>
        <v>0.18113684210526318</v>
      </c>
      <c r="T460" s="11">
        <f>shipments9[[#This Row],[Amount]]/shipments9[[#This Row],[Boxes]]</f>
        <v>6.9852941176470589</v>
      </c>
    </row>
    <row r="461" spans="1:20" hidden="1" x14ac:dyDescent="0.25">
      <c r="A461" t="s">
        <v>663</v>
      </c>
      <c r="B461" t="s">
        <v>105</v>
      </c>
      <c r="C461" t="s">
        <v>130</v>
      </c>
      <c r="D461" t="s">
        <v>31</v>
      </c>
      <c r="E461" s="1">
        <v>45050</v>
      </c>
      <c r="F461" s="1" t="str">
        <f>TEXT(shipments9[[#This Row],[Shipdate]],"ddd")</f>
        <v>Thu</v>
      </c>
      <c r="G461" s="1" t="str">
        <f>IF(OR(shipments9[[#This Row],[Day Name]]="Sat",shipments9[[#This Row],[Day Name]]="Sun"),"Weekend","Weekday")</f>
        <v>Weekday</v>
      </c>
      <c r="H461">
        <v>4882.5</v>
      </c>
      <c r="I461">
        <v>814</v>
      </c>
      <c r="J461" t="s">
        <v>172</v>
      </c>
      <c r="K461" t="s">
        <v>8151</v>
      </c>
      <c r="L461" t="s">
        <v>8154</v>
      </c>
      <c r="M461">
        <v>5</v>
      </c>
      <c r="N461" t="s">
        <v>201</v>
      </c>
      <c r="O461" s="4">
        <f>INDEX(products[Cost_per_box], MATCH(shipments9[[#This Row],[PID]], products[PID], 0))</f>
        <v>5.72</v>
      </c>
      <c r="P461" s="4">
        <f>shipments9[[#This Row],[Boxes]]*shipments9[[#This Row],[Cost Per Box]]</f>
        <v>4656.08</v>
      </c>
      <c r="Q461" s="4">
        <f>shipments9[[#This Row],[Amount]] -shipments9[[#This Row],[total cost]]</f>
        <v>226.42000000000007</v>
      </c>
      <c r="R461" s="4" t="str">
        <f>IF(shipments9[[#This Row],[Gross Profit]]&lt;0,"Loss","Profit")</f>
        <v>Profit</v>
      </c>
      <c r="S461" s="9">
        <f>shipments9[[#This Row],[Gross Profit]]/shipments9[[#This Row],[Amount]]</f>
        <v>4.6373783922171036E-2</v>
      </c>
      <c r="T461" s="11">
        <f>shipments9[[#This Row],[Amount]]/shipments9[[#This Row],[Boxes]]</f>
        <v>5.9981572481572485</v>
      </c>
    </row>
    <row r="462" spans="1:20" x14ac:dyDescent="0.25">
      <c r="A462" t="s">
        <v>664</v>
      </c>
      <c r="B462" t="s">
        <v>105</v>
      </c>
      <c r="C462" t="s">
        <v>130</v>
      </c>
      <c r="D462" t="s">
        <v>31</v>
      </c>
      <c r="E462" s="1">
        <v>44965</v>
      </c>
      <c r="F462" s="1" t="str">
        <f>TEXT(shipments9[[#This Row],[Shipdate]],"ddd")</f>
        <v>Wed</v>
      </c>
      <c r="G462" s="1" t="str">
        <f>IF(OR(shipments9[[#This Row],[Day Name]]="Sat",shipments9[[#This Row],[Day Name]]="Sun"),"Weekend","Weekday")</f>
        <v>Weekday</v>
      </c>
      <c r="H462">
        <v>9029.25</v>
      </c>
      <c r="I462">
        <v>1806</v>
      </c>
      <c r="J462" t="s">
        <v>172</v>
      </c>
      <c r="K462" t="s">
        <v>8151</v>
      </c>
      <c r="L462" t="s">
        <v>8156</v>
      </c>
      <c r="M462">
        <v>2</v>
      </c>
      <c r="N462" t="s">
        <v>8157</v>
      </c>
      <c r="O462" s="4">
        <f>INDEX(products[Cost_per_box], MATCH(shipments9[[#This Row],[PID]], products[PID], 0))</f>
        <v>5.72</v>
      </c>
      <c r="P462" s="4">
        <f>shipments9[[#This Row],[Boxes]]*shipments9[[#This Row],[Cost Per Box]]</f>
        <v>10330.32</v>
      </c>
      <c r="Q462" s="4">
        <f>shipments9[[#This Row],[Amount]] -shipments9[[#This Row],[total cost]]</f>
        <v>-1301.0699999999997</v>
      </c>
      <c r="R462" s="4" t="str">
        <f>IF(shipments9[[#This Row],[Gross Profit]]&lt;0,"Loss","Profit")</f>
        <v>Loss</v>
      </c>
      <c r="S462" s="9">
        <f>shipments9[[#This Row],[Gross Profit]]/shipments9[[#This Row],[Amount]]</f>
        <v>-0.1440950245036963</v>
      </c>
      <c r="T462" s="11">
        <f>shipments9[[#This Row],[Amount]]/shipments9[[#This Row],[Boxes]]</f>
        <v>4.9995847176079735</v>
      </c>
    </row>
    <row r="463" spans="1:20" hidden="1" x14ac:dyDescent="0.25">
      <c r="A463" t="s">
        <v>665</v>
      </c>
      <c r="B463" t="s">
        <v>105</v>
      </c>
      <c r="C463" t="s">
        <v>130</v>
      </c>
      <c r="D463" t="s">
        <v>31</v>
      </c>
      <c r="E463" s="1">
        <v>45313</v>
      </c>
      <c r="F463" s="1" t="str">
        <f>TEXT(shipments9[[#This Row],[Shipdate]],"ddd")</f>
        <v>Mon</v>
      </c>
      <c r="G463" s="1" t="str">
        <f>IF(OR(shipments9[[#This Row],[Day Name]]="Sat",shipments9[[#This Row],[Day Name]]="Sun"),"Weekend","Weekday")</f>
        <v>Weekday</v>
      </c>
      <c r="H463">
        <v>6745.5</v>
      </c>
      <c r="I463">
        <v>844</v>
      </c>
      <c r="J463" t="s">
        <v>172</v>
      </c>
      <c r="K463" t="s">
        <v>8155</v>
      </c>
      <c r="L463" t="s">
        <v>8156</v>
      </c>
      <c r="M463">
        <v>1</v>
      </c>
      <c r="N463" t="s">
        <v>8163</v>
      </c>
      <c r="O463" s="4">
        <f>INDEX(products[Cost_per_box], MATCH(shipments9[[#This Row],[PID]], products[PID], 0))</f>
        <v>5.72</v>
      </c>
      <c r="P463" s="4">
        <f>shipments9[[#This Row],[Boxes]]*shipments9[[#This Row],[Cost Per Box]]</f>
        <v>4827.6799999999994</v>
      </c>
      <c r="Q463" s="4">
        <f>shipments9[[#This Row],[Amount]] -shipments9[[#This Row],[total cost]]</f>
        <v>1917.8200000000006</v>
      </c>
      <c r="R463" s="4" t="str">
        <f>IF(shipments9[[#This Row],[Gross Profit]]&lt;0,"Loss","Profit")</f>
        <v>Profit</v>
      </c>
      <c r="S463" s="9">
        <f>shipments9[[#This Row],[Gross Profit]]/shipments9[[#This Row],[Amount]]</f>
        <v>0.28431102216292353</v>
      </c>
      <c r="T463" s="11">
        <f>shipments9[[#This Row],[Amount]]/shipments9[[#This Row],[Boxes]]</f>
        <v>7.9922985781990521</v>
      </c>
    </row>
    <row r="464" spans="1:20" hidden="1" x14ac:dyDescent="0.25">
      <c r="A464" t="s">
        <v>666</v>
      </c>
      <c r="B464" t="s">
        <v>105</v>
      </c>
      <c r="C464" t="s">
        <v>130</v>
      </c>
      <c r="D464" t="s">
        <v>31</v>
      </c>
      <c r="E464" s="1">
        <v>44930</v>
      </c>
      <c r="F464" s="1" t="str">
        <f>TEXT(shipments9[[#This Row],[Shipdate]],"ddd")</f>
        <v>Wed</v>
      </c>
      <c r="G464" s="1" t="str">
        <f>IF(OR(shipments9[[#This Row],[Day Name]]="Sat",shipments9[[#This Row],[Day Name]]="Sun"),"Weekend","Weekday")</f>
        <v>Weekday</v>
      </c>
      <c r="H464">
        <v>405</v>
      </c>
      <c r="I464">
        <v>51</v>
      </c>
      <c r="J464" t="s">
        <v>172</v>
      </c>
      <c r="K464" t="s">
        <v>8151</v>
      </c>
      <c r="L464" t="s">
        <v>8156</v>
      </c>
      <c r="M464">
        <v>1</v>
      </c>
      <c r="N464" t="s">
        <v>8163</v>
      </c>
      <c r="O464" s="4">
        <f>INDEX(products[Cost_per_box], MATCH(shipments9[[#This Row],[PID]], products[PID], 0))</f>
        <v>5.72</v>
      </c>
      <c r="P464" s="4">
        <f>shipments9[[#This Row],[Boxes]]*shipments9[[#This Row],[Cost Per Box]]</f>
        <v>291.71999999999997</v>
      </c>
      <c r="Q464" s="4">
        <f>shipments9[[#This Row],[Amount]] -shipments9[[#This Row],[total cost]]</f>
        <v>113.28000000000003</v>
      </c>
      <c r="R464" s="4" t="str">
        <f>IF(shipments9[[#This Row],[Gross Profit]]&lt;0,"Loss","Profit")</f>
        <v>Profit</v>
      </c>
      <c r="S464" s="9">
        <f>shipments9[[#This Row],[Gross Profit]]/shipments9[[#This Row],[Amount]]</f>
        <v>0.27970370370370379</v>
      </c>
      <c r="T464" s="11">
        <f>shipments9[[#This Row],[Amount]]/shipments9[[#This Row],[Boxes]]</f>
        <v>7.9411764705882355</v>
      </c>
    </row>
    <row r="465" spans="1:20" hidden="1" x14ac:dyDescent="0.25">
      <c r="A465" t="s">
        <v>667</v>
      </c>
      <c r="B465" t="s">
        <v>111</v>
      </c>
      <c r="C465" t="s">
        <v>130</v>
      </c>
      <c r="D465" t="s">
        <v>31</v>
      </c>
      <c r="E465" s="1">
        <v>45054</v>
      </c>
      <c r="F465" s="1" t="str">
        <f>TEXT(shipments9[[#This Row],[Shipdate]],"ddd")</f>
        <v>Mon</v>
      </c>
      <c r="G465" s="1" t="str">
        <f>IF(OR(shipments9[[#This Row],[Day Name]]="Sat",shipments9[[#This Row],[Day Name]]="Sun"),"Weekend","Weekday")</f>
        <v>Weekday</v>
      </c>
      <c r="H465">
        <v>7629.75</v>
      </c>
      <c r="I465">
        <v>954</v>
      </c>
      <c r="J465" t="s">
        <v>172</v>
      </c>
      <c r="K465" t="s">
        <v>8151</v>
      </c>
      <c r="L465" t="s">
        <v>8154</v>
      </c>
      <c r="M465">
        <v>5</v>
      </c>
      <c r="N465" t="s">
        <v>201</v>
      </c>
      <c r="O465" s="4">
        <f>INDEX(products[Cost_per_box], MATCH(shipments9[[#This Row],[PID]], products[PID], 0))</f>
        <v>5.72</v>
      </c>
      <c r="P465" s="4">
        <f>shipments9[[#This Row],[Boxes]]*shipments9[[#This Row],[Cost Per Box]]</f>
        <v>5456.88</v>
      </c>
      <c r="Q465" s="4">
        <f>shipments9[[#This Row],[Amount]] -shipments9[[#This Row],[total cost]]</f>
        <v>2172.87</v>
      </c>
      <c r="R465" s="4" t="str">
        <f>IF(shipments9[[#This Row],[Gross Profit]]&lt;0,"Loss","Profit")</f>
        <v>Profit</v>
      </c>
      <c r="S465" s="9">
        <f>shipments9[[#This Row],[Gross Profit]]/shipments9[[#This Row],[Amount]]</f>
        <v>0.2847891477440283</v>
      </c>
      <c r="T465" s="11">
        <f>shipments9[[#This Row],[Amount]]/shipments9[[#This Row],[Boxes]]</f>
        <v>7.9976415094339623</v>
      </c>
    </row>
    <row r="466" spans="1:20" hidden="1" x14ac:dyDescent="0.25">
      <c r="A466" t="s">
        <v>668</v>
      </c>
      <c r="B466" t="s">
        <v>114</v>
      </c>
      <c r="C466" t="s">
        <v>130</v>
      </c>
      <c r="D466" t="s">
        <v>31</v>
      </c>
      <c r="E466" s="1">
        <v>44967</v>
      </c>
      <c r="F466" s="1" t="str">
        <f>TEXT(shipments9[[#This Row],[Shipdate]],"ddd")</f>
        <v>Fri</v>
      </c>
      <c r="G466" s="1" t="str">
        <f>IF(OR(shipments9[[#This Row],[Day Name]]="Sat",shipments9[[#This Row],[Day Name]]="Sun"),"Weekend","Weekday")</f>
        <v>Weekday</v>
      </c>
      <c r="H466">
        <v>11459.25</v>
      </c>
      <c r="I466">
        <v>1910</v>
      </c>
      <c r="J466" t="s">
        <v>172</v>
      </c>
      <c r="K466" t="s">
        <v>8151</v>
      </c>
      <c r="L466" t="s">
        <v>8156</v>
      </c>
      <c r="M466">
        <v>2</v>
      </c>
      <c r="N466" t="s">
        <v>8157</v>
      </c>
      <c r="O466" s="4">
        <f>INDEX(products[Cost_per_box], MATCH(shipments9[[#This Row],[PID]], products[PID], 0))</f>
        <v>5.72</v>
      </c>
      <c r="P466" s="4">
        <f>shipments9[[#This Row],[Boxes]]*shipments9[[#This Row],[Cost Per Box]]</f>
        <v>10925.199999999999</v>
      </c>
      <c r="Q466" s="4">
        <f>shipments9[[#This Row],[Amount]] -shipments9[[#This Row],[total cost]]</f>
        <v>534.05000000000109</v>
      </c>
      <c r="R466" s="4" t="str">
        <f>IF(shipments9[[#This Row],[Gross Profit]]&lt;0,"Loss","Profit")</f>
        <v>Profit</v>
      </c>
      <c r="S466" s="9">
        <f>shipments9[[#This Row],[Gross Profit]]/shipments9[[#This Row],[Amount]]</f>
        <v>4.6604271658267436E-2</v>
      </c>
      <c r="T466" s="11">
        <f>shipments9[[#This Row],[Amount]]/shipments9[[#This Row],[Boxes]]</f>
        <v>5.9996073298429318</v>
      </c>
    </row>
    <row r="467" spans="1:20" hidden="1" x14ac:dyDescent="0.25">
      <c r="A467" t="s">
        <v>669</v>
      </c>
      <c r="B467" t="s">
        <v>114</v>
      </c>
      <c r="C467" t="s">
        <v>130</v>
      </c>
      <c r="D467" t="s">
        <v>31</v>
      </c>
      <c r="E467" s="1">
        <v>45261</v>
      </c>
      <c r="F467" s="1" t="str">
        <f>TEXT(shipments9[[#This Row],[Shipdate]],"ddd")</f>
        <v>Fri</v>
      </c>
      <c r="G467" s="1" t="str">
        <f>IF(OR(shipments9[[#This Row],[Day Name]]="Sat",shipments9[[#This Row],[Day Name]]="Sun"),"Weekend","Weekday")</f>
        <v>Weekday</v>
      </c>
      <c r="H467">
        <v>2007</v>
      </c>
      <c r="I467">
        <v>335</v>
      </c>
      <c r="J467" t="s">
        <v>172</v>
      </c>
      <c r="K467" t="s">
        <v>8151</v>
      </c>
      <c r="L467" t="s">
        <v>8152</v>
      </c>
      <c r="M467">
        <v>12</v>
      </c>
      <c r="N467" t="s">
        <v>8166</v>
      </c>
      <c r="O467" s="4">
        <f>INDEX(products[Cost_per_box], MATCH(shipments9[[#This Row],[PID]], products[PID], 0))</f>
        <v>5.72</v>
      </c>
      <c r="P467" s="4">
        <f>shipments9[[#This Row],[Boxes]]*shipments9[[#This Row],[Cost Per Box]]</f>
        <v>1916.1999999999998</v>
      </c>
      <c r="Q467" s="4">
        <f>shipments9[[#This Row],[Amount]] -shipments9[[#This Row],[total cost]]</f>
        <v>90.800000000000182</v>
      </c>
      <c r="R467" s="4" t="str">
        <f>IF(shipments9[[#This Row],[Gross Profit]]&lt;0,"Loss","Profit")</f>
        <v>Profit</v>
      </c>
      <c r="S467" s="9">
        <f>shipments9[[#This Row],[Gross Profit]]/shipments9[[#This Row],[Amount]]</f>
        <v>4.5241654210264166E-2</v>
      </c>
      <c r="T467" s="11">
        <f>shipments9[[#This Row],[Amount]]/shipments9[[#This Row],[Boxes]]</f>
        <v>5.991044776119403</v>
      </c>
    </row>
    <row r="468" spans="1:20" hidden="1" x14ac:dyDescent="0.25">
      <c r="A468" t="s">
        <v>670</v>
      </c>
      <c r="B468" t="s">
        <v>102</v>
      </c>
      <c r="C468" t="s">
        <v>130</v>
      </c>
      <c r="D468" t="s">
        <v>31</v>
      </c>
      <c r="E468" s="1">
        <v>45337</v>
      </c>
      <c r="F468" s="1" t="str">
        <f>TEXT(shipments9[[#This Row],[Shipdate]],"ddd")</f>
        <v>Thu</v>
      </c>
      <c r="G468" s="1" t="str">
        <f>IF(OR(shipments9[[#This Row],[Day Name]]="Sat",shipments9[[#This Row],[Day Name]]="Sun"),"Weekend","Weekday")</f>
        <v>Weekday</v>
      </c>
      <c r="H468">
        <v>4941</v>
      </c>
      <c r="I468">
        <v>824</v>
      </c>
      <c r="J468" t="s">
        <v>172</v>
      </c>
      <c r="K468" t="s">
        <v>8155</v>
      </c>
      <c r="L468" t="s">
        <v>8156</v>
      </c>
      <c r="M468">
        <v>2</v>
      </c>
      <c r="N468" t="s">
        <v>8157</v>
      </c>
      <c r="O468" s="4">
        <f>INDEX(products[Cost_per_box], MATCH(shipments9[[#This Row],[PID]], products[PID], 0))</f>
        <v>5.72</v>
      </c>
      <c r="P468" s="4">
        <f>shipments9[[#This Row],[Boxes]]*shipments9[[#This Row],[Cost Per Box]]</f>
        <v>4713.28</v>
      </c>
      <c r="Q468" s="4">
        <f>shipments9[[#This Row],[Amount]] -shipments9[[#This Row],[total cost]]</f>
        <v>227.72000000000025</v>
      </c>
      <c r="R468" s="4" t="str">
        <f>IF(shipments9[[#This Row],[Gross Profit]]&lt;0,"Loss","Profit")</f>
        <v>Profit</v>
      </c>
      <c r="S468" s="9">
        <f>shipments9[[#This Row],[Gross Profit]]/shipments9[[#This Row],[Amount]]</f>
        <v>4.6087836470350182E-2</v>
      </c>
      <c r="T468" s="11">
        <f>shipments9[[#This Row],[Amount]]/shipments9[[#This Row],[Boxes]]</f>
        <v>5.9963592233009706</v>
      </c>
    </row>
    <row r="469" spans="1:20" hidden="1" x14ac:dyDescent="0.25">
      <c r="A469" t="s">
        <v>671</v>
      </c>
      <c r="B469" t="s">
        <v>102</v>
      </c>
      <c r="C469" t="s">
        <v>130</v>
      </c>
      <c r="D469" t="s">
        <v>31</v>
      </c>
      <c r="E469" s="1">
        <v>45344</v>
      </c>
      <c r="F469" s="1" t="str">
        <f>TEXT(shipments9[[#This Row],[Shipdate]],"ddd")</f>
        <v>Thu</v>
      </c>
      <c r="G469" s="1" t="str">
        <f>IF(OR(shipments9[[#This Row],[Day Name]]="Sat",shipments9[[#This Row],[Day Name]]="Sun"),"Weekend","Weekday")</f>
        <v>Weekday</v>
      </c>
      <c r="H469">
        <v>1271.25</v>
      </c>
      <c r="I469">
        <v>182</v>
      </c>
      <c r="J469" t="s">
        <v>172</v>
      </c>
      <c r="K469" t="s">
        <v>8155</v>
      </c>
      <c r="L469" t="s">
        <v>8156</v>
      </c>
      <c r="M469">
        <v>2</v>
      </c>
      <c r="N469" t="s">
        <v>8157</v>
      </c>
      <c r="O469" s="4">
        <f>INDEX(products[Cost_per_box], MATCH(shipments9[[#This Row],[PID]], products[PID], 0))</f>
        <v>5.72</v>
      </c>
      <c r="P469" s="4">
        <f>shipments9[[#This Row],[Boxes]]*shipments9[[#This Row],[Cost Per Box]]</f>
        <v>1041.04</v>
      </c>
      <c r="Q469" s="4">
        <f>shipments9[[#This Row],[Amount]] -shipments9[[#This Row],[total cost]]</f>
        <v>230.21000000000004</v>
      </c>
      <c r="R469" s="4" t="str">
        <f>IF(shipments9[[#This Row],[Gross Profit]]&lt;0,"Loss","Profit")</f>
        <v>Profit</v>
      </c>
      <c r="S469" s="9">
        <f>shipments9[[#This Row],[Gross Profit]]/shipments9[[#This Row],[Amount]]</f>
        <v>0.18108947885939039</v>
      </c>
      <c r="T469" s="11">
        <f>shipments9[[#This Row],[Amount]]/shipments9[[#This Row],[Boxes]]</f>
        <v>6.9848901098901095</v>
      </c>
    </row>
    <row r="470" spans="1:20" hidden="1" x14ac:dyDescent="0.25">
      <c r="A470" t="s">
        <v>672</v>
      </c>
      <c r="B470" t="s">
        <v>102</v>
      </c>
      <c r="C470" t="s">
        <v>130</v>
      </c>
      <c r="D470" t="s">
        <v>31</v>
      </c>
      <c r="E470" s="1">
        <v>45097</v>
      </c>
      <c r="F470" s="1" t="str">
        <f>TEXT(shipments9[[#This Row],[Shipdate]],"ddd")</f>
        <v>Tue</v>
      </c>
      <c r="G470" s="1" t="str">
        <f>IF(OR(shipments9[[#This Row],[Day Name]]="Sat",shipments9[[#This Row],[Day Name]]="Sun"),"Weekend","Weekday")</f>
        <v>Weekday</v>
      </c>
      <c r="H470">
        <v>4646.25</v>
      </c>
      <c r="I470">
        <v>775</v>
      </c>
      <c r="J470" t="s">
        <v>172</v>
      </c>
      <c r="K470" t="s">
        <v>8151</v>
      </c>
      <c r="L470" t="s">
        <v>8154</v>
      </c>
      <c r="M470">
        <v>6</v>
      </c>
      <c r="N470" t="s">
        <v>8159</v>
      </c>
      <c r="O470" s="4">
        <f>INDEX(products[Cost_per_box], MATCH(shipments9[[#This Row],[PID]], products[PID], 0))</f>
        <v>5.72</v>
      </c>
      <c r="P470" s="4">
        <f>shipments9[[#This Row],[Boxes]]*shipments9[[#This Row],[Cost Per Box]]</f>
        <v>4433</v>
      </c>
      <c r="Q470" s="4">
        <f>shipments9[[#This Row],[Amount]] -shipments9[[#This Row],[total cost]]</f>
        <v>213.25</v>
      </c>
      <c r="R470" s="4" t="str">
        <f>IF(shipments9[[#This Row],[Gross Profit]]&lt;0,"Loss","Profit")</f>
        <v>Profit</v>
      </c>
      <c r="S470" s="9">
        <f>shipments9[[#This Row],[Gross Profit]]/shipments9[[#This Row],[Amount]]</f>
        <v>4.5897228948076407E-2</v>
      </c>
      <c r="T470" s="11">
        <f>shipments9[[#This Row],[Amount]]/shipments9[[#This Row],[Boxes]]</f>
        <v>5.9951612903225806</v>
      </c>
    </row>
    <row r="471" spans="1:20" hidden="1" x14ac:dyDescent="0.25">
      <c r="A471" t="s">
        <v>673</v>
      </c>
      <c r="B471" t="s">
        <v>102</v>
      </c>
      <c r="C471" t="s">
        <v>130</v>
      </c>
      <c r="D471" t="s">
        <v>31</v>
      </c>
      <c r="E471" s="1">
        <v>45107</v>
      </c>
      <c r="F471" s="1" t="str">
        <f>TEXT(shipments9[[#This Row],[Shipdate]],"ddd")</f>
        <v>Fri</v>
      </c>
      <c r="G471" s="1" t="str">
        <f>IF(OR(shipments9[[#This Row],[Day Name]]="Sat",shipments9[[#This Row],[Day Name]]="Sun"),"Weekend","Weekday")</f>
        <v>Weekday</v>
      </c>
      <c r="H471">
        <v>6012</v>
      </c>
      <c r="I471">
        <v>668</v>
      </c>
      <c r="J471" t="s">
        <v>172</v>
      </c>
      <c r="K471" t="s">
        <v>8151</v>
      </c>
      <c r="L471" t="s">
        <v>8154</v>
      </c>
      <c r="M471">
        <v>6</v>
      </c>
      <c r="N471" t="s">
        <v>8159</v>
      </c>
      <c r="O471" s="4">
        <f>INDEX(products[Cost_per_box], MATCH(shipments9[[#This Row],[PID]], products[PID], 0))</f>
        <v>5.72</v>
      </c>
      <c r="P471" s="4">
        <f>shipments9[[#This Row],[Boxes]]*shipments9[[#This Row],[Cost Per Box]]</f>
        <v>3820.96</v>
      </c>
      <c r="Q471" s="4">
        <f>shipments9[[#This Row],[Amount]] -shipments9[[#This Row],[total cost]]</f>
        <v>2191.04</v>
      </c>
      <c r="R471" s="4" t="str">
        <f>IF(shipments9[[#This Row],[Gross Profit]]&lt;0,"Loss","Profit")</f>
        <v>Profit</v>
      </c>
      <c r="S471" s="9">
        <f>shipments9[[#This Row],[Gross Profit]]/shipments9[[#This Row],[Amount]]</f>
        <v>0.36444444444444446</v>
      </c>
      <c r="T471" s="11">
        <f>shipments9[[#This Row],[Amount]]/shipments9[[#This Row],[Boxes]]</f>
        <v>9</v>
      </c>
    </row>
    <row r="472" spans="1:20" x14ac:dyDescent="0.25">
      <c r="A472" t="s">
        <v>674</v>
      </c>
      <c r="B472" t="s">
        <v>102</v>
      </c>
      <c r="C472" t="s">
        <v>130</v>
      </c>
      <c r="D472" t="s">
        <v>31</v>
      </c>
      <c r="E472" s="1">
        <v>45170</v>
      </c>
      <c r="F472" s="1" t="str">
        <f>TEXT(shipments9[[#This Row],[Shipdate]],"ddd")</f>
        <v>Fri</v>
      </c>
      <c r="G472" s="1" t="str">
        <f>IF(OR(shipments9[[#This Row],[Day Name]]="Sat",shipments9[[#This Row],[Day Name]]="Sun"),"Weekend","Weekday")</f>
        <v>Weekday</v>
      </c>
      <c r="H472">
        <v>816.75</v>
      </c>
      <c r="I472">
        <v>164</v>
      </c>
      <c r="J472" t="s">
        <v>172</v>
      </c>
      <c r="K472" t="s">
        <v>8151</v>
      </c>
      <c r="L472" t="s">
        <v>8160</v>
      </c>
      <c r="M472">
        <v>9</v>
      </c>
      <c r="N472" t="s">
        <v>8167</v>
      </c>
      <c r="O472" s="4">
        <f>INDEX(products[Cost_per_box], MATCH(shipments9[[#This Row],[PID]], products[PID], 0))</f>
        <v>5.72</v>
      </c>
      <c r="P472" s="4">
        <f>shipments9[[#This Row],[Boxes]]*shipments9[[#This Row],[Cost Per Box]]</f>
        <v>938.07999999999993</v>
      </c>
      <c r="Q472" s="4">
        <f>shipments9[[#This Row],[Amount]] -shipments9[[#This Row],[total cost]]</f>
        <v>-121.32999999999993</v>
      </c>
      <c r="R472" s="4" t="str">
        <f>IF(shipments9[[#This Row],[Gross Profit]]&lt;0,"Loss","Profit")</f>
        <v>Loss</v>
      </c>
      <c r="S472" s="9">
        <f>shipments9[[#This Row],[Gross Profit]]/shipments9[[#This Row],[Amount]]</f>
        <v>-0.14855218855218846</v>
      </c>
      <c r="T472" s="11">
        <f>shipments9[[#This Row],[Amount]]/shipments9[[#This Row],[Boxes]]</f>
        <v>4.9801829268292686</v>
      </c>
    </row>
    <row r="473" spans="1:20" hidden="1" x14ac:dyDescent="0.25">
      <c r="A473" t="s">
        <v>675</v>
      </c>
      <c r="B473" t="s">
        <v>102</v>
      </c>
      <c r="C473" t="s">
        <v>130</v>
      </c>
      <c r="D473" t="s">
        <v>31</v>
      </c>
      <c r="E473" s="1">
        <v>45287</v>
      </c>
      <c r="F473" s="1" t="str">
        <f>TEXT(shipments9[[#This Row],[Shipdate]],"ddd")</f>
        <v>Wed</v>
      </c>
      <c r="G473" s="1" t="str">
        <f>IF(OR(shipments9[[#This Row],[Day Name]]="Sat",shipments9[[#This Row],[Day Name]]="Sun"),"Weekend","Weekday")</f>
        <v>Weekday</v>
      </c>
      <c r="H473">
        <v>3037.5</v>
      </c>
      <c r="I473">
        <v>338</v>
      </c>
      <c r="J473" t="s">
        <v>172</v>
      </c>
      <c r="K473" t="s">
        <v>8151</v>
      </c>
      <c r="L473" t="s">
        <v>8152</v>
      </c>
      <c r="M473">
        <v>12</v>
      </c>
      <c r="N473" t="s">
        <v>8166</v>
      </c>
      <c r="O473" s="4">
        <f>INDEX(products[Cost_per_box], MATCH(shipments9[[#This Row],[PID]], products[PID], 0))</f>
        <v>5.72</v>
      </c>
      <c r="P473" s="4">
        <f>shipments9[[#This Row],[Boxes]]*shipments9[[#This Row],[Cost Per Box]]</f>
        <v>1933.36</v>
      </c>
      <c r="Q473" s="4">
        <f>shipments9[[#This Row],[Amount]] -shipments9[[#This Row],[total cost]]</f>
        <v>1104.1400000000001</v>
      </c>
      <c r="R473" s="4" t="str">
        <f>IF(shipments9[[#This Row],[Gross Profit]]&lt;0,"Loss","Profit")</f>
        <v>Profit</v>
      </c>
      <c r="S473" s="9">
        <f>shipments9[[#This Row],[Gross Profit]]/shipments9[[#This Row],[Amount]]</f>
        <v>0.36350288065843622</v>
      </c>
      <c r="T473" s="11">
        <f>shipments9[[#This Row],[Amount]]/shipments9[[#This Row],[Boxes]]</f>
        <v>8.9866863905325438</v>
      </c>
    </row>
    <row r="474" spans="1:20" hidden="1" x14ac:dyDescent="0.25">
      <c r="A474" t="s">
        <v>676</v>
      </c>
      <c r="B474" t="s">
        <v>39</v>
      </c>
      <c r="C474" t="s">
        <v>165</v>
      </c>
      <c r="D474" t="s">
        <v>31</v>
      </c>
      <c r="E474" s="1">
        <v>45391</v>
      </c>
      <c r="F474" s="1" t="str">
        <f>TEXT(shipments9[[#This Row],[Shipdate]],"ddd")</f>
        <v>Tue</v>
      </c>
      <c r="G474" s="1" t="str">
        <f>IF(OR(shipments9[[#This Row],[Day Name]]="Sat",shipments9[[#This Row],[Day Name]]="Sun"),"Weekend","Weekday")</f>
        <v>Weekday</v>
      </c>
      <c r="H474">
        <v>7539.75</v>
      </c>
      <c r="I474">
        <v>343</v>
      </c>
      <c r="J474" t="s">
        <v>172</v>
      </c>
      <c r="K474" t="s">
        <v>8155</v>
      </c>
      <c r="L474" t="s">
        <v>8154</v>
      </c>
      <c r="M474">
        <v>4</v>
      </c>
      <c r="N474" t="s">
        <v>8158</v>
      </c>
      <c r="O474" s="4">
        <f>INDEX(products[Cost_per_box], MATCH(shipments9[[#This Row],[PID]], products[PID], 0))</f>
        <v>2.65</v>
      </c>
      <c r="P474" s="4">
        <f>shipments9[[#This Row],[Boxes]]*shipments9[[#This Row],[Cost Per Box]]</f>
        <v>908.94999999999993</v>
      </c>
      <c r="Q474" s="4">
        <f>shipments9[[#This Row],[Amount]] -shipments9[[#This Row],[total cost]]</f>
        <v>6630.8</v>
      </c>
      <c r="R474" s="4" t="str">
        <f>IF(shipments9[[#This Row],[Gross Profit]]&lt;0,"Loss","Profit")</f>
        <v>Profit</v>
      </c>
      <c r="S474" s="9">
        <f>shipments9[[#This Row],[Gross Profit]]/shipments9[[#This Row],[Amount]]</f>
        <v>0.87944560496037671</v>
      </c>
      <c r="T474" s="11">
        <f>shipments9[[#This Row],[Amount]]/shipments9[[#This Row],[Boxes]]</f>
        <v>21.981778425655978</v>
      </c>
    </row>
    <row r="475" spans="1:20" hidden="1" x14ac:dyDescent="0.25">
      <c r="A475" t="s">
        <v>677</v>
      </c>
      <c r="B475" t="s">
        <v>39</v>
      </c>
      <c r="C475" t="s">
        <v>165</v>
      </c>
      <c r="D475" t="s">
        <v>31</v>
      </c>
      <c r="E475" s="1">
        <v>44943</v>
      </c>
      <c r="F475" s="1" t="str">
        <f>TEXT(shipments9[[#This Row],[Shipdate]],"ddd")</f>
        <v>Tue</v>
      </c>
      <c r="G475" s="1" t="str">
        <f>IF(OR(shipments9[[#This Row],[Day Name]]="Sat",shipments9[[#This Row],[Day Name]]="Sun"),"Weekend","Weekday")</f>
        <v>Weekday</v>
      </c>
      <c r="H475">
        <v>11234.25</v>
      </c>
      <c r="I475">
        <v>535</v>
      </c>
      <c r="J475" t="s">
        <v>172</v>
      </c>
      <c r="K475" t="s">
        <v>8151</v>
      </c>
      <c r="L475" t="s">
        <v>8156</v>
      </c>
      <c r="M475">
        <v>1</v>
      </c>
      <c r="N475" t="s">
        <v>8163</v>
      </c>
      <c r="O475" s="4">
        <f>INDEX(products[Cost_per_box], MATCH(shipments9[[#This Row],[PID]], products[PID], 0))</f>
        <v>2.65</v>
      </c>
      <c r="P475" s="4">
        <f>shipments9[[#This Row],[Boxes]]*shipments9[[#This Row],[Cost Per Box]]</f>
        <v>1417.75</v>
      </c>
      <c r="Q475" s="4">
        <f>shipments9[[#This Row],[Amount]] -shipments9[[#This Row],[total cost]]</f>
        <v>9816.5</v>
      </c>
      <c r="R475" s="4" t="str">
        <f>IF(shipments9[[#This Row],[Gross Profit]]&lt;0,"Loss","Profit")</f>
        <v>Profit</v>
      </c>
      <c r="S475" s="9">
        <f>shipments9[[#This Row],[Gross Profit]]/shipments9[[#This Row],[Amount]]</f>
        <v>0.87380109931682137</v>
      </c>
      <c r="T475" s="11">
        <f>shipments9[[#This Row],[Amount]]/shipments9[[#This Row],[Boxes]]</f>
        <v>20.99859813084112</v>
      </c>
    </row>
    <row r="476" spans="1:20" hidden="1" x14ac:dyDescent="0.25">
      <c r="A476" t="s">
        <v>678</v>
      </c>
      <c r="B476" t="s">
        <v>39</v>
      </c>
      <c r="C476" t="s">
        <v>165</v>
      </c>
      <c r="D476" t="s">
        <v>31</v>
      </c>
      <c r="E476" s="1">
        <v>45259</v>
      </c>
      <c r="F476" s="1" t="str">
        <f>TEXT(shipments9[[#This Row],[Shipdate]],"ddd")</f>
        <v>Wed</v>
      </c>
      <c r="G476" s="1" t="str">
        <f>IF(OR(shipments9[[#This Row],[Day Name]]="Sat",shipments9[[#This Row],[Day Name]]="Sun"),"Weekend","Weekday")</f>
        <v>Weekday</v>
      </c>
      <c r="H476">
        <v>8471.25</v>
      </c>
      <c r="I476">
        <v>386</v>
      </c>
      <c r="J476" t="s">
        <v>172</v>
      </c>
      <c r="K476" t="s">
        <v>8151</v>
      </c>
      <c r="L476" t="s">
        <v>8152</v>
      </c>
      <c r="M476">
        <v>11</v>
      </c>
      <c r="N476" t="s">
        <v>8165</v>
      </c>
      <c r="O476" s="4">
        <f>INDEX(products[Cost_per_box], MATCH(shipments9[[#This Row],[PID]], products[PID], 0))</f>
        <v>2.65</v>
      </c>
      <c r="P476" s="4">
        <f>shipments9[[#This Row],[Boxes]]*shipments9[[#This Row],[Cost Per Box]]</f>
        <v>1022.9</v>
      </c>
      <c r="Q476" s="4">
        <f>shipments9[[#This Row],[Amount]] -shipments9[[#This Row],[total cost]]</f>
        <v>7448.35</v>
      </c>
      <c r="R476" s="4" t="str">
        <f>IF(shipments9[[#This Row],[Gross Profit]]&lt;0,"Loss","Profit")</f>
        <v>Profit</v>
      </c>
      <c r="S476" s="9">
        <f>shipments9[[#This Row],[Gross Profit]]/shipments9[[#This Row],[Amount]]</f>
        <v>0.87925040578427038</v>
      </c>
      <c r="T476" s="11">
        <f>shipments9[[#This Row],[Amount]]/shipments9[[#This Row],[Boxes]]</f>
        <v>21.946243523316063</v>
      </c>
    </row>
    <row r="477" spans="1:20" hidden="1" x14ac:dyDescent="0.25">
      <c r="A477" t="s">
        <v>679</v>
      </c>
      <c r="B477" t="s">
        <v>39</v>
      </c>
      <c r="C477" t="s">
        <v>165</v>
      </c>
      <c r="D477" t="s">
        <v>31</v>
      </c>
      <c r="E477" s="1">
        <v>45169</v>
      </c>
      <c r="F477" s="1" t="str">
        <f>TEXT(shipments9[[#This Row],[Shipdate]],"ddd")</f>
        <v>Thu</v>
      </c>
      <c r="G477" s="1" t="str">
        <f>IF(OR(shipments9[[#This Row],[Day Name]]="Sat",shipments9[[#This Row],[Day Name]]="Sun"),"Weekend","Weekday")</f>
        <v>Weekday</v>
      </c>
      <c r="H477">
        <v>10570.5</v>
      </c>
      <c r="I477">
        <v>529</v>
      </c>
      <c r="J477" t="s">
        <v>172</v>
      </c>
      <c r="K477" t="s">
        <v>8151</v>
      </c>
      <c r="L477" t="s">
        <v>8160</v>
      </c>
      <c r="M477">
        <v>8</v>
      </c>
      <c r="N477" t="s">
        <v>8162</v>
      </c>
      <c r="O477" s="4">
        <f>INDEX(products[Cost_per_box], MATCH(shipments9[[#This Row],[PID]], products[PID], 0))</f>
        <v>2.65</v>
      </c>
      <c r="P477" s="4">
        <f>shipments9[[#This Row],[Boxes]]*shipments9[[#This Row],[Cost Per Box]]</f>
        <v>1401.85</v>
      </c>
      <c r="Q477" s="4">
        <f>shipments9[[#This Row],[Amount]] -shipments9[[#This Row],[total cost]]</f>
        <v>9168.65</v>
      </c>
      <c r="R477" s="4" t="str">
        <f>IF(shipments9[[#This Row],[Gross Profit]]&lt;0,"Loss","Profit")</f>
        <v>Profit</v>
      </c>
      <c r="S477" s="9">
        <f>shipments9[[#This Row],[Gross Profit]]/shipments9[[#This Row],[Amount]]</f>
        <v>0.86738091859420086</v>
      </c>
      <c r="T477" s="11">
        <f>shipments9[[#This Row],[Amount]]/shipments9[[#This Row],[Boxes]]</f>
        <v>19.982041587901701</v>
      </c>
    </row>
    <row r="478" spans="1:20" hidden="1" x14ac:dyDescent="0.25">
      <c r="A478" t="s">
        <v>680</v>
      </c>
      <c r="B478" t="s">
        <v>39</v>
      </c>
      <c r="C478" t="s">
        <v>165</v>
      </c>
      <c r="D478" t="s">
        <v>31</v>
      </c>
      <c r="E478" s="1">
        <v>44978</v>
      </c>
      <c r="F478" s="1" t="str">
        <f>TEXT(shipments9[[#This Row],[Shipdate]],"ddd")</f>
        <v>Tue</v>
      </c>
      <c r="G478" s="1" t="str">
        <f>IF(OR(shipments9[[#This Row],[Day Name]]="Sat",shipments9[[#This Row],[Day Name]]="Sun"),"Weekend","Weekday")</f>
        <v>Weekday</v>
      </c>
      <c r="H478">
        <v>1964.25</v>
      </c>
      <c r="I478">
        <v>104</v>
      </c>
      <c r="J478" t="s">
        <v>172</v>
      </c>
      <c r="K478" t="s">
        <v>8151</v>
      </c>
      <c r="L478" t="s">
        <v>8156</v>
      </c>
      <c r="M478">
        <v>2</v>
      </c>
      <c r="N478" t="s">
        <v>8157</v>
      </c>
      <c r="O478" s="4">
        <f>INDEX(products[Cost_per_box], MATCH(shipments9[[#This Row],[PID]], products[PID], 0))</f>
        <v>2.65</v>
      </c>
      <c r="P478" s="4">
        <f>shipments9[[#This Row],[Boxes]]*shipments9[[#This Row],[Cost Per Box]]</f>
        <v>275.59999999999997</v>
      </c>
      <c r="Q478" s="4">
        <f>shipments9[[#This Row],[Amount]] -shipments9[[#This Row],[total cost]]</f>
        <v>1688.65</v>
      </c>
      <c r="R478" s="4" t="str">
        <f>IF(shipments9[[#This Row],[Gross Profit]]&lt;0,"Loss","Profit")</f>
        <v>Profit</v>
      </c>
      <c r="S478" s="9">
        <f>shipments9[[#This Row],[Gross Profit]]/shipments9[[#This Row],[Amount]]</f>
        <v>0.85969199439989819</v>
      </c>
      <c r="T478" s="11">
        <f>shipments9[[#This Row],[Amount]]/shipments9[[#This Row],[Boxes]]</f>
        <v>18.88701923076923</v>
      </c>
    </row>
    <row r="479" spans="1:20" hidden="1" x14ac:dyDescent="0.25">
      <c r="A479" t="s">
        <v>681</v>
      </c>
      <c r="B479" t="s">
        <v>42</v>
      </c>
      <c r="C479" t="s">
        <v>165</v>
      </c>
      <c r="D479" t="s">
        <v>31</v>
      </c>
      <c r="E479" s="1">
        <v>45092</v>
      </c>
      <c r="F479" s="1" t="str">
        <f>TEXT(shipments9[[#This Row],[Shipdate]],"ddd")</f>
        <v>Thu</v>
      </c>
      <c r="G479" s="1" t="str">
        <f>IF(OR(shipments9[[#This Row],[Day Name]]="Sat",shipments9[[#This Row],[Day Name]]="Sun"),"Weekend","Weekday")</f>
        <v>Weekday</v>
      </c>
      <c r="H479">
        <v>3717</v>
      </c>
      <c r="I479">
        <v>169</v>
      </c>
      <c r="J479" t="s">
        <v>172</v>
      </c>
      <c r="K479" t="s">
        <v>8151</v>
      </c>
      <c r="L479" t="s">
        <v>8154</v>
      </c>
      <c r="M479">
        <v>6</v>
      </c>
      <c r="N479" t="s">
        <v>8159</v>
      </c>
      <c r="O479" s="4">
        <f>INDEX(products[Cost_per_box], MATCH(shipments9[[#This Row],[PID]], products[PID], 0))</f>
        <v>2.65</v>
      </c>
      <c r="P479" s="4">
        <f>shipments9[[#This Row],[Boxes]]*shipments9[[#This Row],[Cost Per Box]]</f>
        <v>447.84999999999997</v>
      </c>
      <c r="Q479" s="4">
        <f>shipments9[[#This Row],[Amount]] -shipments9[[#This Row],[total cost]]</f>
        <v>3269.15</v>
      </c>
      <c r="R479" s="4" t="str">
        <f>IF(shipments9[[#This Row],[Gross Profit]]&lt;0,"Loss","Profit")</f>
        <v>Profit</v>
      </c>
      <c r="S479" s="9">
        <f>shipments9[[#This Row],[Gross Profit]]/shipments9[[#This Row],[Amount]]</f>
        <v>0.87951304815711595</v>
      </c>
      <c r="T479" s="11">
        <f>shipments9[[#This Row],[Amount]]/shipments9[[#This Row],[Boxes]]</f>
        <v>21.994082840236686</v>
      </c>
    </row>
    <row r="480" spans="1:20" hidden="1" x14ac:dyDescent="0.25">
      <c r="A480" t="s">
        <v>682</v>
      </c>
      <c r="B480" t="s">
        <v>42</v>
      </c>
      <c r="C480" t="s">
        <v>165</v>
      </c>
      <c r="D480" t="s">
        <v>31</v>
      </c>
      <c r="E480" s="1">
        <v>45301</v>
      </c>
      <c r="F480" s="1" t="str">
        <f>TEXT(shipments9[[#This Row],[Shipdate]],"ddd")</f>
        <v>Wed</v>
      </c>
      <c r="G480" s="1" t="str">
        <f>IF(OR(shipments9[[#This Row],[Day Name]]="Sat",shipments9[[#This Row],[Day Name]]="Sun"),"Weekend","Weekday")</f>
        <v>Weekday</v>
      </c>
      <c r="H480">
        <v>3620.25</v>
      </c>
      <c r="I480">
        <v>182</v>
      </c>
      <c r="J480" t="s">
        <v>172</v>
      </c>
      <c r="K480" t="s">
        <v>8155</v>
      </c>
      <c r="L480" t="s">
        <v>8156</v>
      </c>
      <c r="M480">
        <v>1</v>
      </c>
      <c r="N480" t="s">
        <v>8163</v>
      </c>
      <c r="O480" s="4">
        <f>INDEX(products[Cost_per_box], MATCH(shipments9[[#This Row],[PID]], products[PID], 0))</f>
        <v>2.65</v>
      </c>
      <c r="P480" s="4">
        <f>shipments9[[#This Row],[Boxes]]*shipments9[[#This Row],[Cost Per Box]]</f>
        <v>482.3</v>
      </c>
      <c r="Q480" s="4">
        <f>shipments9[[#This Row],[Amount]] -shipments9[[#This Row],[total cost]]</f>
        <v>3137.95</v>
      </c>
      <c r="R480" s="4" t="str">
        <f>IF(shipments9[[#This Row],[Gross Profit]]&lt;0,"Loss","Profit")</f>
        <v>Profit</v>
      </c>
      <c r="S480" s="9">
        <f>shipments9[[#This Row],[Gross Profit]]/shipments9[[#This Row],[Amount]]</f>
        <v>0.86677715627373797</v>
      </c>
      <c r="T480" s="11">
        <f>shipments9[[#This Row],[Amount]]/shipments9[[#This Row],[Boxes]]</f>
        <v>19.891483516483518</v>
      </c>
    </row>
    <row r="481" spans="1:20" hidden="1" x14ac:dyDescent="0.25">
      <c r="A481" t="s">
        <v>683</v>
      </c>
      <c r="B481" t="s">
        <v>42</v>
      </c>
      <c r="C481" t="s">
        <v>165</v>
      </c>
      <c r="D481" t="s">
        <v>31</v>
      </c>
      <c r="E481" s="1">
        <v>45412</v>
      </c>
      <c r="F481" s="1" t="str">
        <f>TEXT(shipments9[[#This Row],[Shipdate]],"ddd")</f>
        <v>Tue</v>
      </c>
      <c r="G481" s="1" t="str">
        <f>IF(OR(shipments9[[#This Row],[Day Name]]="Sat",shipments9[[#This Row],[Day Name]]="Sun"),"Weekend","Weekday")</f>
        <v>Weekday</v>
      </c>
      <c r="H481">
        <v>9418.5</v>
      </c>
      <c r="I481">
        <v>449</v>
      </c>
      <c r="J481" t="s">
        <v>172</v>
      </c>
      <c r="K481" t="s">
        <v>8155</v>
      </c>
      <c r="L481" t="s">
        <v>8154</v>
      </c>
      <c r="M481">
        <v>4</v>
      </c>
      <c r="N481" t="s">
        <v>8158</v>
      </c>
      <c r="O481" s="4">
        <f>INDEX(products[Cost_per_box], MATCH(shipments9[[#This Row],[PID]], products[PID], 0))</f>
        <v>2.65</v>
      </c>
      <c r="P481" s="4">
        <f>shipments9[[#This Row],[Boxes]]*shipments9[[#This Row],[Cost Per Box]]</f>
        <v>1189.8499999999999</v>
      </c>
      <c r="Q481" s="4">
        <f>shipments9[[#This Row],[Amount]] -shipments9[[#This Row],[total cost]]</f>
        <v>8228.65</v>
      </c>
      <c r="R481" s="4" t="str">
        <f>IF(shipments9[[#This Row],[Gross Profit]]&lt;0,"Loss","Profit")</f>
        <v>Profit</v>
      </c>
      <c r="S481" s="9">
        <f>shipments9[[#This Row],[Gross Profit]]/shipments9[[#This Row],[Amount]]</f>
        <v>0.87366884323406058</v>
      </c>
      <c r="T481" s="11">
        <f>shipments9[[#This Row],[Amount]]/shipments9[[#This Row],[Boxes]]</f>
        <v>20.976614699331847</v>
      </c>
    </row>
    <row r="482" spans="1:20" hidden="1" x14ac:dyDescent="0.25">
      <c r="A482" t="s">
        <v>684</v>
      </c>
      <c r="B482" t="s">
        <v>42</v>
      </c>
      <c r="C482" t="s">
        <v>165</v>
      </c>
      <c r="D482" t="s">
        <v>31</v>
      </c>
      <c r="E482" s="1">
        <v>45292</v>
      </c>
      <c r="F482" s="1" t="str">
        <f>TEXT(shipments9[[#This Row],[Shipdate]],"ddd")</f>
        <v>Mon</v>
      </c>
      <c r="G482" s="1" t="str">
        <f>IF(OR(shipments9[[#This Row],[Day Name]]="Sat",shipments9[[#This Row],[Day Name]]="Sun"),"Weekend","Weekday")</f>
        <v>Weekday</v>
      </c>
      <c r="H482">
        <v>8106.75</v>
      </c>
      <c r="I482">
        <v>451</v>
      </c>
      <c r="J482" t="s">
        <v>172</v>
      </c>
      <c r="K482" t="s">
        <v>8155</v>
      </c>
      <c r="L482" t="s">
        <v>8156</v>
      </c>
      <c r="M482">
        <v>1</v>
      </c>
      <c r="N482" t="s">
        <v>8163</v>
      </c>
      <c r="O482" s="4">
        <f>INDEX(products[Cost_per_box], MATCH(shipments9[[#This Row],[PID]], products[PID], 0))</f>
        <v>2.65</v>
      </c>
      <c r="P482" s="4">
        <f>shipments9[[#This Row],[Boxes]]*shipments9[[#This Row],[Cost Per Box]]</f>
        <v>1195.1499999999999</v>
      </c>
      <c r="Q482" s="4">
        <f>shipments9[[#This Row],[Amount]] -shipments9[[#This Row],[total cost]]</f>
        <v>6911.6</v>
      </c>
      <c r="R482" s="4" t="str">
        <f>IF(shipments9[[#This Row],[Gross Profit]]&lt;0,"Loss","Profit")</f>
        <v>Profit</v>
      </c>
      <c r="S482" s="9">
        <f>shipments9[[#This Row],[Gross Profit]]/shipments9[[#This Row],[Amount]]</f>
        <v>0.85257347272334782</v>
      </c>
      <c r="T482" s="11">
        <f>shipments9[[#This Row],[Amount]]/shipments9[[#This Row],[Boxes]]</f>
        <v>17.975055432372507</v>
      </c>
    </row>
    <row r="483" spans="1:20" hidden="1" x14ac:dyDescent="0.25">
      <c r="A483" t="s">
        <v>685</v>
      </c>
      <c r="B483" t="s">
        <v>42</v>
      </c>
      <c r="C483" t="s">
        <v>165</v>
      </c>
      <c r="D483" t="s">
        <v>31</v>
      </c>
      <c r="E483" s="1">
        <v>44977</v>
      </c>
      <c r="F483" s="1" t="str">
        <f>TEXT(shipments9[[#This Row],[Shipdate]],"ddd")</f>
        <v>Mon</v>
      </c>
      <c r="G483" s="1" t="str">
        <f>IF(OR(shipments9[[#This Row],[Day Name]]="Sat",shipments9[[#This Row],[Day Name]]="Sun"),"Weekend","Weekday")</f>
        <v>Weekday</v>
      </c>
      <c r="H483">
        <v>14827.5</v>
      </c>
      <c r="I483">
        <v>742</v>
      </c>
      <c r="J483" t="s">
        <v>172</v>
      </c>
      <c r="K483" t="s">
        <v>8151</v>
      </c>
      <c r="L483" t="s">
        <v>8156</v>
      </c>
      <c r="M483">
        <v>2</v>
      </c>
      <c r="N483" t="s">
        <v>8157</v>
      </c>
      <c r="O483" s="4">
        <f>INDEX(products[Cost_per_box], MATCH(shipments9[[#This Row],[PID]], products[PID], 0))</f>
        <v>2.65</v>
      </c>
      <c r="P483" s="4">
        <f>shipments9[[#This Row],[Boxes]]*shipments9[[#This Row],[Cost Per Box]]</f>
        <v>1966.3</v>
      </c>
      <c r="Q483" s="4">
        <f>shipments9[[#This Row],[Amount]] -shipments9[[#This Row],[total cost]]</f>
        <v>12861.2</v>
      </c>
      <c r="R483" s="4" t="str">
        <f>IF(shipments9[[#This Row],[Gross Profit]]&lt;0,"Loss","Profit")</f>
        <v>Profit</v>
      </c>
      <c r="S483" s="9">
        <f>shipments9[[#This Row],[Gross Profit]]/shipments9[[#This Row],[Amount]]</f>
        <v>0.86738829876917889</v>
      </c>
      <c r="T483" s="11">
        <f>shipments9[[#This Row],[Amount]]/shipments9[[#This Row],[Boxes]]</f>
        <v>19.983153638814017</v>
      </c>
    </row>
    <row r="484" spans="1:20" hidden="1" x14ac:dyDescent="0.25">
      <c r="A484" t="s">
        <v>686</v>
      </c>
      <c r="B484" t="s">
        <v>45</v>
      </c>
      <c r="C484" t="s">
        <v>165</v>
      </c>
      <c r="D484" t="s">
        <v>31</v>
      </c>
      <c r="E484" s="1">
        <v>44943</v>
      </c>
      <c r="F484" s="1" t="str">
        <f>TEXT(shipments9[[#This Row],[Shipdate]],"ddd")</f>
        <v>Tue</v>
      </c>
      <c r="G484" s="1" t="str">
        <f>IF(OR(shipments9[[#This Row],[Day Name]]="Sat",shipments9[[#This Row],[Day Name]]="Sun"),"Weekend","Weekday")</f>
        <v>Weekday</v>
      </c>
      <c r="H484">
        <v>3512.25</v>
      </c>
      <c r="I484">
        <v>160</v>
      </c>
      <c r="J484" t="s">
        <v>172</v>
      </c>
      <c r="K484" t="s">
        <v>8151</v>
      </c>
      <c r="L484" t="s">
        <v>8156</v>
      </c>
      <c r="M484">
        <v>1</v>
      </c>
      <c r="N484" t="s">
        <v>8163</v>
      </c>
      <c r="O484" s="4">
        <f>INDEX(products[Cost_per_box], MATCH(shipments9[[#This Row],[PID]], products[PID], 0))</f>
        <v>2.65</v>
      </c>
      <c r="P484" s="4">
        <f>shipments9[[#This Row],[Boxes]]*shipments9[[#This Row],[Cost Per Box]]</f>
        <v>424</v>
      </c>
      <c r="Q484" s="4">
        <f>shipments9[[#This Row],[Amount]] -shipments9[[#This Row],[total cost]]</f>
        <v>3088.25</v>
      </c>
      <c r="R484" s="4" t="str">
        <f>IF(shipments9[[#This Row],[Gross Profit]]&lt;0,"Loss","Profit")</f>
        <v>Profit</v>
      </c>
      <c r="S484" s="9">
        <f>shipments9[[#This Row],[Gross Profit]]/shipments9[[#This Row],[Amount]]</f>
        <v>0.87927966403302726</v>
      </c>
      <c r="T484" s="11">
        <f>shipments9[[#This Row],[Amount]]/shipments9[[#This Row],[Boxes]]</f>
        <v>21.951562500000001</v>
      </c>
    </row>
    <row r="485" spans="1:20" hidden="1" x14ac:dyDescent="0.25">
      <c r="A485" t="s">
        <v>687</v>
      </c>
      <c r="B485" t="s">
        <v>45</v>
      </c>
      <c r="C485" t="s">
        <v>165</v>
      </c>
      <c r="D485" t="s">
        <v>31</v>
      </c>
      <c r="E485" s="1">
        <v>45156</v>
      </c>
      <c r="F485" s="1" t="str">
        <f>TEXT(shipments9[[#This Row],[Shipdate]],"ddd")</f>
        <v>Fri</v>
      </c>
      <c r="G485" s="1" t="str">
        <f>IF(OR(shipments9[[#This Row],[Day Name]]="Sat",shipments9[[#This Row],[Day Name]]="Sun"),"Weekend","Weekday")</f>
        <v>Weekday</v>
      </c>
      <c r="H485">
        <v>10534.5</v>
      </c>
      <c r="I485">
        <v>479</v>
      </c>
      <c r="J485" t="s">
        <v>172</v>
      </c>
      <c r="K485" t="s">
        <v>8151</v>
      </c>
      <c r="L485" t="s">
        <v>8160</v>
      </c>
      <c r="M485">
        <v>8</v>
      </c>
      <c r="N485" t="s">
        <v>8162</v>
      </c>
      <c r="O485" s="4">
        <f>INDEX(products[Cost_per_box], MATCH(shipments9[[#This Row],[PID]], products[PID], 0))</f>
        <v>2.65</v>
      </c>
      <c r="P485" s="4">
        <f>shipments9[[#This Row],[Boxes]]*shipments9[[#This Row],[Cost Per Box]]</f>
        <v>1269.3499999999999</v>
      </c>
      <c r="Q485" s="4">
        <f>shipments9[[#This Row],[Amount]] -shipments9[[#This Row],[total cost]]</f>
        <v>9265.15</v>
      </c>
      <c r="R485" s="4" t="str">
        <f>IF(shipments9[[#This Row],[Gross Profit]]&lt;0,"Loss","Profit")</f>
        <v>Profit</v>
      </c>
      <c r="S485" s="9">
        <f>shipments9[[#This Row],[Gross Profit]]/shipments9[[#This Row],[Amount]]</f>
        <v>0.87950543452465701</v>
      </c>
      <c r="T485" s="11">
        <f>shipments9[[#This Row],[Amount]]/shipments9[[#This Row],[Boxes]]</f>
        <v>21.992693110647181</v>
      </c>
    </row>
    <row r="486" spans="1:20" hidden="1" x14ac:dyDescent="0.25">
      <c r="A486" t="s">
        <v>688</v>
      </c>
      <c r="B486" t="s">
        <v>45</v>
      </c>
      <c r="C486" t="s">
        <v>165</v>
      </c>
      <c r="D486" t="s">
        <v>31</v>
      </c>
      <c r="E486" s="1">
        <v>45260</v>
      </c>
      <c r="F486" s="1" t="str">
        <f>TEXT(shipments9[[#This Row],[Shipdate]],"ddd")</f>
        <v>Thu</v>
      </c>
      <c r="G486" s="1" t="str">
        <f>IF(OR(shipments9[[#This Row],[Day Name]]="Sat",shipments9[[#This Row],[Day Name]]="Sun"),"Weekend","Weekday")</f>
        <v>Weekday</v>
      </c>
      <c r="H486">
        <v>2882.25</v>
      </c>
      <c r="I486">
        <v>132</v>
      </c>
      <c r="J486" t="s">
        <v>172</v>
      </c>
      <c r="K486" t="s">
        <v>8151</v>
      </c>
      <c r="L486" t="s">
        <v>8152</v>
      </c>
      <c r="M486">
        <v>11</v>
      </c>
      <c r="N486" t="s">
        <v>8165</v>
      </c>
      <c r="O486" s="4">
        <f>INDEX(products[Cost_per_box], MATCH(shipments9[[#This Row],[PID]], products[PID], 0))</f>
        <v>2.65</v>
      </c>
      <c r="P486" s="4">
        <f>shipments9[[#This Row],[Boxes]]*shipments9[[#This Row],[Cost Per Box]]</f>
        <v>349.8</v>
      </c>
      <c r="Q486" s="4">
        <f>shipments9[[#This Row],[Amount]] -shipments9[[#This Row],[total cost]]</f>
        <v>2532.4499999999998</v>
      </c>
      <c r="R486" s="4" t="str">
        <f>IF(shipments9[[#This Row],[Gross Profit]]&lt;0,"Loss","Profit")</f>
        <v>Profit</v>
      </c>
      <c r="S486" s="9">
        <f>shipments9[[#This Row],[Gross Profit]]/shipments9[[#This Row],[Amount]]</f>
        <v>0.87863648191517041</v>
      </c>
      <c r="T486" s="11">
        <f>shipments9[[#This Row],[Amount]]/shipments9[[#This Row],[Boxes]]</f>
        <v>21.835227272727273</v>
      </c>
    </row>
    <row r="487" spans="1:20" hidden="1" x14ac:dyDescent="0.25">
      <c r="A487" t="s">
        <v>689</v>
      </c>
      <c r="B487" t="s">
        <v>71</v>
      </c>
      <c r="C487" t="s">
        <v>165</v>
      </c>
      <c r="D487" t="s">
        <v>31</v>
      </c>
      <c r="E487" s="1">
        <v>45418</v>
      </c>
      <c r="F487" s="1" t="str">
        <f>TEXT(shipments9[[#This Row],[Shipdate]],"ddd")</f>
        <v>Mon</v>
      </c>
      <c r="G487" s="1" t="str">
        <f>IF(OR(shipments9[[#This Row],[Day Name]]="Sat",shipments9[[#This Row],[Day Name]]="Sun"),"Weekend","Weekday")</f>
        <v>Weekday</v>
      </c>
      <c r="H487">
        <v>2540.25</v>
      </c>
      <c r="I487">
        <v>134</v>
      </c>
      <c r="J487" t="s">
        <v>172</v>
      </c>
      <c r="K487" t="s">
        <v>8155</v>
      </c>
      <c r="L487" t="s">
        <v>8154</v>
      </c>
      <c r="M487">
        <v>5</v>
      </c>
      <c r="N487" t="s">
        <v>201</v>
      </c>
      <c r="O487" s="4">
        <f>INDEX(products[Cost_per_box], MATCH(shipments9[[#This Row],[PID]], products[PID], 0))</f>
        <v>2.65</v>
      </c>
      <c r="P487" s="4">
        <f>shipments9[[#This Row],[Boxes]]*shipments9[[#This Row],[Cost Per Box]]</f>
        <v>355.09999999999997</v>
      </c>
      <c r="Q487" s="4">
        <f>shipments9[[#This Row],[Amount]] -shipments9[[#This Row],[total cost]]</f>
        <v>2185.15</v>
      </c>
      <c r="R487" s="4" t="str">
        <f>IF(shipments9[[#This Row],[Gross Profit]]&lt;0,"Loss","Profit")</f>
        <v>Profit</v>
      </c>
      <c r="S487" s="9">
        <f>shipments9[[#This Row],[Gross Profit]]/shipments9[[#This Row],[Amount]]</f>
        <v>0.86021060919200865</v>
      </c>
      <c r="T487" s="11">
        <f>shipments9[[#This Row],[Amount]]/shipments9[[#This Row],[Boxes]]</f>
        <v>18.957089552238806</v>
      </c>
    </row>
    <row r="488" spans="1:20" hidden="1" x14ac:dyDescent="0.25">
      <c r="A488" t="s">
        <v>690</v>
      </c>
      <c r="B488" t="s">
        <v>71</v>
      </c>
      <c r="C488" t="s">
        <v>165</v>
      </c>
      <c r="D488" t="s">
        <v>31</v>
      </c>
      <c r="E488" s="1">
        <v>45211</v>
      </c>
      <c r="F488" s="1" t="str">
        <f>TEXT(shipments9[[#This Row],[Shipdate]],"ddd")</f>
        <v>Thu</v>
      </c>
      <c r="G488" s="1" t="str">
        <f>IF(OR(shipments9[[#This Row],[Day Name]]="Sat",shipments9[[#This Row],[Day Name]]="Sun"),"Weekend","Weekday")</f>
        <v>Weekday</v>
      </c>
      <c r="H488">
        <v>10341</v>
      </c>
      <c r="I488">
        <v>545</v>
      </c>
      <c r="J488" t="s">
        <v>172</v>
      </c>
      <c r="K488" t="s">
        <v>8151</v>
      </c>
      <c r="L488" t="s">
        <v>8152</v>
      </c>
      <c r="M488">
        <v>10</v>
      </c>
      <c r="N488" t="s">
        <v>8153</v>
      </c>
      <c r="O488" s="4">
        <f>INDEX(products[Cost_per_box], MATCH(shipments9[[#This Row],[PID]], products[PID], 0))</f>
        <v>2.65</v>
      </c>
      <c r="P488" s="4">
        <f>shipments9[[#This Row],[Boxes]]*shipments9[[#This Row],[Cost Per Box]]</f>
        <v>1444.25</v>
      </c>
      <c r="Q488" s="4">
        <f>shipments9[[#This Row],[Amount]] -shipments9[[#This Row],[total cost]]</f>
        <v>8896.75</v>
      </c>
      <c r="R488" s="4" t="str">
        <f>IF(shipments9[[#This Row],[Gross Profit]]&lt;0,"Loss","Profit")</f>
        <v>Profit</v>
      </c>
      <c r="S488" s="9">
        <f>shipments9[[#This Row],[Gross Profit]]/shipments9[[#This Row],[Amount]]</f>
        <v>0.86033749153853589</v>
      </c>
      <c r="T488" s="11">
        <f>shipments9[[#This Row],[Amount]]/shipments9[[#This Row],[Boxes]]</f>
        <v>18.974311926605505</v>
      </c>
    </row>
    <row r="489" spans="1:20" hidden="1" x14ac:dyDescent="0.25">
      <c r="A489" t="s">
        <v>691</v>
      </c>
      <c r="B489" t="s">
        <v>71</v>
      </c>
      <c r="C489" t="s">
        <v>165</v>
      </c>
      <c r="D489" t="s">
        <v>31</v>
      </c>
      <c r="E489" s="1">
        <v>45275</v>
      </c>
      <c r="F489" s="1" t="str">
        <f>TEXT(shipments9[[#This Row],[Shipdate]],"ddd")</f>
        <v>Fri</v>
      </c>
      <c r="G489" s="1" t="str">
        <f>IF(OR(shipments9[[#This Row],[Day Name]]="Sat",shipments9[[#This Row],[Day Name]]="Sun"),"Weekend","Weekday")</f>
        <v>Weekday</v>
      </c>
      <c r="H489">
        <v>8892</v>
      </c>
      <c r="I489">
        <v>445</v>
      </c>
      <c r="J489" t="s">
        <v>172</v>
      </c>
      <c r="K489" t="s">
        <v>8151</v>
      </c>
      <c r="L489" t="s">
        <v>8152</v>
      </c>
      <c r="M489">
        <v>12</v>
      </c>
      <c r="N489" t="s">
        <v>8166</v>
      </c>
      <c r="O489" s="4">
        <f>INDEX(products[Cost_per_box], MATCH(shipments9[[#This Row],[PID]], products[PID], 0))</f>
        <v>2.65</v>
      </c>
      <c r="P489" s="4">
        <f>shipments9[[#This Row],[Boxes]]*shipments9[[#This Row],[Cost Per Box]]</f>
        <v>1179.25</v>
      </c>
      <c r="Q489" s="4">
        <f>shipments9[[#This Row],[Amount]] -shipments9[[#This Row],[total cost]]</f>
        <v>7712.75</v>
      </c>
      <c r="R489" s="4" t="str">
        <f>IF(shipments9[[#This Row],[Gross Profit]]&lt;0,"Loss","Profit")</f>
        <v>Profit</v>
      </c>
      <c r="S489" s="9">
        <f>shipments9[[#This Row],[Gross Profit]]/shipments9[[#This Row],[Amount]]</f>
        <v>0.86738079172289695</v>
      </c>
      <c r="T489" s="11">
        <f>shipments9[[#This Row],[Amount]]/shipments9[[#This Row],[Boxes]]</f>
        <v>19.982022471910113</v>
      </c>
    </row>
    <row r="490" spans="1:20" hidden="1" x14ac:dyDescent="0.25">
      <c r="A490" t="s">
        <v>692</v>
      </c>
      <c r="B490" t="s">
        <v>74</v>
      </c>
      <c r="C490" t="s">
        <v>165</v>
      </c>
      <c r="D490" t="s">
        <v>31</v>
      </c>
      <c r="E490" s="1">
        <v>45107</v>
      </c>
      <c r="F490" s="1" t="str">
        <f>TEXT(shipments9[[#This Row],[Shipdate]],"ddd")</f>
        <v>Fri</v>
      </c>
      <c r="G490" s="1" t="str">
        <f>IF(OR(shipments9[[#This Row],[Day Name]]="Sat",shipments9[[#This Row],[Day Name]]="Sun"),"Weekend","Weekday")</f>
        <v>Weekday</v>
      </c>
      <c r="H490">
        <v>12510</v>
      </c>
      <c r="I490">
        <v>626</v>
      </c>
      <c r="J490" t="s">
        <v>172</v>
      </c>
      <c r="K490" t="s">
        <v>8151</v>
      </c>
      <c r="L490" t="s">
        <v>8154</v>
      </c>
      <c r="M490">
        <v>6</v>
      </c>
      <c r="N490" t="s">
        <v>8159</v>
      </c>
      <c r="O490" s="4">
        <f>INDEX(products[Cost_per_box], MATCH(shipments9[[#This Row],[PID]], products[PID], 0))</f>
        <v>2.65</v>
      </c>
      <c r="P490" s="4">
        <f>shipments9[[#This Row],[Boxes]]*shipments9[[#This Row],[Cost Per Box]]</f>
        <v>1658.8999999999999</v>
      </c>
      <c r="Q490" s="4">
        <f>shipments9[[#This Row],[Amount]] -shipments9[[#This Row],[total cost]]</f>
        <v>10851.1</v>
      </c>
      <c r="R490" s="4" t="str">
        <f>IF(shipments9[[#This Row],[Gross Profit]]&lt;0,"Loss","Profit")</f>
        <v>Profit</v>
      </c>
      <c r="S490" s="9">
        <f>shipments9[[#This Row],[Gross Profit]]/shipments9[[#This Row],[Amount]]</f>
        <v>0.86739408473221424</v>
      </c>
      <c r="T490" s="11">
        <f>shipments9[[#This Row],[Amount]]/shipments9[[#This Row],[Boxes]]</f>
        <v>19.984025559105433</v>
      </c>
    </row>
    <row r="491" spans="1:20" hidden="1" x14ac:dyDescent="0.25">
      <c r="A491" t="s">
        <v>693</v>
      </c>
      <c r="B491" t="s">
        <v>74</v>
      </c>
      <c r="C491" t="s">
        <v>165</v>
      </c>
      <c r="D491" t="s">
        <v>31</v>
      </c>
      <c r="E491" s="1">
        <v>45225</v>
      </c>
      <c r="F491" s="1" t="str">
        <f>TEXT(shipments9[[#This Row],[Shipdate]],"ddd")</f>
        <v>Thu</v>
      </c>
      <c r="G491" s="1" t="str">
        <f>IF(OR(shipments9[[#This Row],[Day Name]]="Sat",shipments9[[#This Row],[Day Name]]="Sun"),"Weekend","Weekday")</f>
        <v>Weekday</v>
      </c>
      <c r="H491">
        <v>11110.5</v>
      </c>
      <c r="I491">
        <v>556</v>
      </c>
      <c r="J491" t="s">
        <v>172</v>
      </c>
      <c r="K491" t="s">
        <v>8151</v>
      </c>
      <c r="L491" t="s">
        <v>8152</v>
      </c>
      <c r="M491">
        <v>10</v>
      </c>
      <c r="N491" t="s">
        <v>8153</v>
      </c>
      <c r="O491" s="4">
        <f>INDEX(products[Cost_per_box], MATCH(shipments9[[#This Row],[PID]], products[PID], 0))</f>
        <v>2.65</v>
      </c>
      <c r="P491" s="4">
        <f>shipments9[[#This Row],[Boxes]]*shipments9[[#This Row],[Cost Per Box]]</f>
        <v>1473.3999999999999</v>
      </c>
      <c r="Q491" s="4">
        <f>shipments9[[#This Row],[Amount]] -shipments9[[#This Row],[total cost]]</f>
        <v>9637.1</v>
      </c>
      <c r="R491" s="4" t="str">
        <f>IF(shipments9[[#This Row],[Gross Profit]]&lt;0,"Loss","Profit")</f>
        <v>Profit</v>
      </c>
      <c r="S491" s="9">
        <f>shipments9[[#This Row],[Gross Profit]]/shipments9[[#This Row],[Amount]]</f>
        <v>0.86738670626884484</v>
      </c>
      <c r="T491" s="11">
        <f>shipments9[[#This Row],[Amount]]/shipments9[[#This Row],[Boxes]]</f>
        <v>19.982913669064747</v>
      </c>
    </row>
    <row r="492" spans="1:20" hidden="1" x14ac:dyDescent="0.25">
      <c r="A492" t="s">
        <v>694</v>
      </c>
      <c r="B492" t="s">
        <v>49</v>
      </c>
      <c r="C492" t="s">
        <v>165</v>
      </c>
      <c r="D492" t="s">
        <v>31</v>
      </c>
      <c r="E492" s="1">
        <v>45092</v>
      </c>
      <c r="F492" s="1" t="str">
        <f>TEXT(shipments9[[#This Row],[Shipdate]],"ddd")</f>
        <v>Thu</v>
      </c>
      <c r="G492" s="1" t="str">
        <f>IF(OR(shipments9[[#This Row],[Day Name]]="Sat",shipments9[[#This Row],[Day Name]]="Sun"),"Weekend","Weekday")</f>
        <v>Weekday</v>
      </c>
      <c r="H492">
        <v>10410.75</v>
      </c>
      <c r="I492">
        <v>521</v>
      </c>
      <c r="J492" t="s">
        <v>172</v>
      </c>
      <c r="K492" t="s">
        <v>8151</v>
      </c>
      <c r="L492" t="s">
        <v>8154</v>
      </c>
      <c r="M492">
        <v>6</v>
      </c>
      <c r="N492" t="s">
        <v>8159</v>
      </c>
      <c r="O492" s="4">
        <f>INDEX(products[Cost_per_box], MATCH(shipments9[[#This Row],[PID]], products[PID], 0))</f>
        <v>2.65</v>
      </c>
      <c r="P492" s="4">
        <f>shipments9[[#This Row],[Boxes]]*shipments9[[#This Row],[Cost Per Box]]</f>
        <v>1380.6499999999999</v>
      </c>
      <c r="Q492" s="4">
        <f>shipments9[[#This Row],[Amount]] -shipments9[[#This Row],[total cost]]</f>
        <v>9030.1</v>
      </c>
      <c r="R492" s="4" t="str">
        <f>IF(shipments9[[#This Row],[Gross Profit]]&lt;0,"Loss","Profit")</f>
        <v>Profit</v>
      </c>
      <c r="S492" s="9">
        <f>shipments9[[#This Row],[Gross Profit]]/shipments9[[#This Row],[Amount]]</f>
        <v>0.86738227313113847</v>
      </c>
      <c r="T492" s="11">
        <f>shipments9[[#This Row],[Amount]]/shipments9[[#This Row],[Boxes]]</f>
        <v>19.982245681381958</v>
      </c>
    </row>
    <row r="493" spans="1:20" hidden="1" x14ac:dyDescent="0.25">
      <c r="A493" t="s">
        <v>695</v>
      </c>
      <c r="B493" t="s">
        <v>49</v>
      </c>
      <c r="C493" t="s">
        <v>165</v>
      </c>
      <c r="D493" t="s">
        <v>31</v>
      </c>
      <c r="E493" s="1">
        <v>45350</v>
      </c>
      <c r="F493" s="1" t="str">
        <f>TEXT(shipments9[[#This Row],[Shipdate]],"ddd")</f>
        <v>Wed</v>
      </c>
      <c r="G493" s="1" t="str">
        <f>IF(OR(shipments9[[#This Row],[Day Name]]="Sat",shipments9[[#This Row],[Day Name]]="Sun"),"Weekend","Weekday")</f>
        <v>Weekday</v>
      </c>
      <c r="H493">
        <v>5339.25</v>
      </c>
      <c r="I493">
        <v>267</v>
      </c>
      <c r="J493" t="s">
        <v>172</v>
      </c>
      <c r="K493" t="s">
        <v>8155</v>
      </c>
      <c r="L493" t="s">
        <v>8156</v>
      </c>
      <c r="M493">
        <v>2</v>
      </c>
      <c r="N493" t="s">
        <v>8157</v>
      </c>
      <c r="O493" s="4">
        <f>INDEX(products[Cost_per_box], MATCH(shipments9[[#This Row],[PID]], products[PID], 0))</f>
        <v>2.65</v>
      </c>
      <c r="P493" s="4">
        <f>shipments9[[#This Row],[Boxes]]*shipments9[[#This Row],[Cost Per Box]]</f>
        <v>707.55</v>
      </c>
      <c r="Q493" s="4">
        <f>shipments9[[#This Row],[Amount]] -shipments9[[#This Row],[total cost]]</f>
        <v>4631.7</v>
      </c>
      <c r="R493" s="4" t="str">
        <f>IF(shipments9[[#This Row],[Gross Profit]]&lt;0,"Loss","Profit")</f>
        <v>Profit</v>
      </c>
      <c r="S493" s="9">
        <f>shipments9[[#This Row],[Gross Profit]]/shipments9[[#This Row],[Amount]]</f>
        <v>0.8674813878353701</v>
      </c>
      <c r="T493" s="11">
        <f>shipments9[[#This Row],[Amount]]/shipments9[[#This Row],[Boxes]]</f>
        <v>19.997191011235955</v>
      </c>
    </row>
    <row r="494" spans="1:20" hidden="1" x14ac:dyDescent="0.25">
      <c r="A494" t="s">
        <v>696</v>
      </c>
      <c r="B494" t="s">
        <v>52</v>
      </c>
      <c r="C494" t="s">
        <v>165</v>
      </c>
      <c r="D494" t="s">
        <v>31</v>
      </c>
      <c r="E494" s="1">
        <v>45273</v>
      </c>
      <c r="F494" s="1" t="str">
        <f>TEXT(shipments9[[#This Row],[Shipdate]],"ddd")</f>
        <v>Wed</v>
      </c>
      <c r="G494" s="1" t="str">
        <f>IF(OR(shipments9[[#This Row],[Day Name]]="Sat",shipments9[[#This Row],[Day Name]]="Sun"),"Weekend","Weekday")</f>
        <v>Weekday</v>
      </c>
      <c r="H494">
        <v>6666.75</v>
      </c>
      <c r="I494">
        <v>371</v>
      </c>
      <c r="J494" t="s">
        <v>172</v>
      </c>
      <c r="K494" t="s">
        <v>8151</v>
      </c>
      <c r="L494" t="s">
        <v>8152</v>
      </c>
      <c r="M494">
        <v>12</v>
      </c>
      <c r="N494" t="s">
        <v>8166</v>
      </c>
      <c r="O494" s="4">
        <f>INDEX(products[Cost_per_box], MATCH(shipments9[[#This Row],[PID]], products[PID], 0))</f>
        <v>2.65</v>
      </c>
      <c r="P494" s="4">
        <f>shipments9[[#This Row],[Boxes]]*shipments9[[#This Row],[Cost Per Box]]</f>
        <v>983.15</v>
      </c>
      <c r="Q494" s="4">
        <f>shipments9[[#This Row],[Amount]] -shipments9[[#This Row],[total cost]]</f>
        <v>5683.6</v>
      </c>
      <c r="R494" s="4" t="str">
        <f>IF(shipments9[[#This Row],[Gross Profit]]&lt;0,"Loss","Profit")</f>
        <v>Profit</v>
      </c>
      <c r="S494" s="9">
        <f>shipments9[[#This Row],[Gross Profit]]/shipments9[[#This Row],[Amount]]</f>
        <v>0.85252934338320774</v>
      </c>
      <c r="T494" s="11">
        <f>shipments9[[#This Row],[Amount]]/shipments9[[#This Row],[Boxes]]</f>
        <v>17.96967654986523</v>
      </c>
    </row>
    <row r="495" spans="1:20" hidden="1" x14ac:dyDescent="0.25">
      <c r="A495" t="s">
        <v>697</v>
      </c>
      <c r="B495" t="s">
        <v>52</v>
      </c>
      <c r="C495" t="s">
        <v>165</v>
      </c>
      <c r="D495" t="s">
        <v>31</v>
      </c>
      <c r="E495" s="1">
        <v>45233</v>
      </c>
      <c r="F495" s="1" t="str">
        <f>TEXT(shipments9[[#This Row],[Shipdate]],"ddd")</f>
        <v>Fri</v>
      </c>
      <c r="G495" s="1" t="str">
        <f>IF(OR(shipments9[[#This Row],[Day Name]]="Sat",shipments9[[#This Row],[Day Name]]="Sun"),"Weekend","Weekday")</f>
        <v>Weekday</v>
      </c>
      <c r="H495">
        <v>7647.75</v>
      </c>
      <c r="I495">
        <v>383</v>
      </c>
      <c r="J495" t="s">
        <v>172</v>
      </c>
      <c r="K495" t="s">
        <v>8151</v>
      </c>
      <c r="L495" t="s">
        <v>8152</v>
      </c>
      <c r="M495">
        <v>11</v>
      </c>
      <c r="N495" t="s">
        <v>8165</v>
      </c>
      <c r="O495" s="4">
        <f>INDEX(products[Cost_per_box], MATCH(shipments9[[#This Row],[PID]], products[PID], 0))</f>
        <v>2.65</v>
      </c>
      <c r="P495" s="4">
        <f>shipments9[[#This Row],[Boxes]]*shipments9[[#This Row],[Cost Per Box]]</f>
        <v>1014.9499999999999</v>
      </c>
      <c r="Q495" s="4">
        <f>shipments9[[#This Row],[Amount]] -shipments9[[#This Row],[total cost]]</f>
        <v>6632.8</v>
      </c>
      <c r="R495" s="4" t="str">
        <f>IF(shipments9[[#This Row],[Gross Profit]]&lt;0,"Loss","Profit")</f>
        <v>Profit</v>
      </c>
      <c r="S495" s="9">
        <f>shipments9[[#This Row],[Gross Profit]]/shipments9[[#This Row],[Amount]]</f>
        <v>0.86728776437514299</v>
      </c>
      <c r="T495" s="11">
        <f>shipments9[[#This Row],[Amount]]/shipments9[[#This Row],[Boxes]]</f>
        <v>19.968015665796344</v>
      </c>
    </row>
    <row r="496" spans="1:20" hidden="1" x14ac:dyDescent="0.25">
      <c r="A496" t="s">
        <v>698</v>
      </c>
      <c r="B496" t="s">
        <v>52</v>
      </c>
      <c r="C496" t="s">
        <v>165</v>
      </c>
      <c r="D496" t="s">
        <v>31</v>
      </c>
      <c r="E496" s="1">
        <v>44949</v>
      </c>
      <c r="F496" s="1" t="str">
        <f>TEXT(shipments9[[#This Row],[Shipdate]],"ddd")</f>
        <v>Mon</v>
      </c>
      <c r="G496" s="1" t="str">
        <f>IF(OR(shipments9[[#This Row],[Day Name]]="Sat",shipments9[[#This Row],[Day Name]]="Sun"),"Weekend","Weekday")</f>
        <v>Weekday</v>
      </c>
      <c r="H496">
        <v>3555</v>
      </c>
      <c r="I496">
        <v>178</v>
      </c>
      <c r="J496" t="s">
        <v>172</v>
      </c>
      <c r="K496" t="s">
        <v>8151</v>
      </c>
      <c r="L496" t="s">
        <v>8156</v>
      </c>
      <c r="M496">
        <v>1</v>
      </c>
      <c r="N496" t="s">
        <v>8163</v>
      </c>
      <c r="O496" s="4">
        <f>INDEX(products[Cost_per_box], MATCH(shipments9[[#This Row],[PID]], products[PID], 0))</f>
        <v>2.65</v>
      </c>
      <c r="P496" s="4">
        <f>shipments9[[#This Row],[Boxes]]*shipments9[[#This Row],[Cost Per Box]]</f>
        <v>471.7</v>
      </c>
      <c r="Q496" s="4">
        <f>shipments9[[#This Row],[Amount]] -shipments9[[#This Row],[total cost]]</f>
        <v>3083.3</v>
      </c>
      <c r="R496" s="4" t="str">
        <f>IF(shipments9[[#This Row],[Gross Profit]]&lt;0,"Loss","Profit")</f>
        <v>Profit</v>
      </c>
      <c r="S496" s="9">
        <f>shipments9[[#This Row],[Gross Profit]]/shipments9[[#This Row],[Amount]]</f>
        <v>0.86731364275668077</v>
      </c>
      <c r="T496" s="11">
        <f>shipments9[[#This Row],[Amount]]/shipments9[[#This Row],[Boxes]]</f>
        <v>19.971910112359552</v>
      </c>
    </row>
    <row r="497" spans="1:20" hidden="1" x14ac:dyDescent="0.25">
      <c r="A497" t="s">
        <v>699</v>
      </c>
      <c r="B497" t="s">
        <v>52</v>
      </c>
      <c r="C497" t="s">
        <v>165</v>
      </c>
      <c r="D497" t="s">
        <v>31</v>
      </c>
      <c r="E497" s="1">
        <v>45261</v>
      </c>
      <c r="F497" s="1" t="str">
        <f>TEXT(shipments9[[#This Row],[Shipdate]],"ddd")</f>
        <v>Fri</v>
      </c>
      <c r="G497" s="1" t="str">
        <f>IF(OR(shipments9[[#This Row],[Day Name]]="Sat",shipments9[[#This Row],[Day Name]]="Sun"),"Weekend","Weekday")</f>
        <v>Weekday</v>
      </c>
      <c r="H497">
        <v>1410.75</v>
      </c>
      <c r="I497">
        <v>65</v>
      </c>
      <c r="J497" t="s">
        <v>172</v>
      </c>
      <c r="K497" t="s">
        <v>8151</v>
      </c>
      <c r="L497" t="s">
        <v>8152</v>
      </c>
      <c r="M497">
        <v>12</v>
      </c>
      <c r="N497" t="s">
        <v>8166</v>
      </c>
      <c r="O497" s="4">
        <f>INDEX(products[Cost_per_box], MATCH(shipments9[[#This Row],[PID]], products[PID], 0))</f>
        <v>2.65</v>
      </c>
      <c r="P497" s="4">
        <f>shipments9[[#This Row],[Boxes]]*shipments9[[#This Row],[Cost Per Box]]</f>
        <v>172.25</v>
      </c>
      <c r="Q497" s="4">
        <f>shipments9[[#This Row],[Amount]] -shipments9[[#This Row],[total cost]]</f>
        <v>1238.5</v>
      </c>
      <c r="R497" s="4" t="str">
        <f>IF(shipments9[[#This Row],[Gross Profit]]&lt;0,"Loss","Profit")</f>
        <v>Profit</v>
      </c>
      <c r="S497" s="9">
        <f>shipments9[[#This Row],[Gross Profit]]/shipments9[[#This Row],[Amount]]</f>
        <v>0.87790182527024629</v>
      </c>
      <c r="T497" s="11">
        <f>shipments9[[#This Row],[Amount]]/shipments9[[#This Row],[Boxes]]</f>
        <v>21.703846153846154</v>
      </c>
    </row>
    <row r="498" spans="1:20" hidden="1" x14ac:dyDescent="0.25">
      <c r="A498" t="s">
        <v>700</v>
      </c>
      <c r="B498" t="s">
        <v>55</v>
      </c>
      <c r="C498" t="s">
        <v>165</v>
      </c>
      <c r="D498" t="s">
        <v>31</v>
      </c>
      <c r="E498" s="1">
        <v>44972</v>
      </c>
      <c r="F498" s="1" t="str">
        <f>TEXT(shipments9[[#This Row],[Shipdate]],"ddd")</f>
        <v>Wed</v>
      </c>
      <c r="G498" s="1" t="str">
        <f>IF(OR(shipments9[[#This Row],[Day Name]]="Sat",shipments9[[#This Row],[Day Name]]="Sun"),"Weekend","Weekday")</f>
        <v>Weekday</v>
      </c>
      <c r="H498">
        <v>4133.25</v>
      </c>
      <c r="I498">
        <v>197</v>
      </c>
      <c r="J498" t="s">
        <v>172</v>
      </c>
      <c r="K498" t="s">
        <v>8151</v>
      </c>
      <c r="L498" t="s">
        <v>8156</v>
      </c>
      <c r="M498">
        <v>2</v>
      </c>
      <c r="N498" t="s">
        <v>8157</v>
      </c>
      <c r="O498" s="4">
        <f>INDEX(products[Cost_per_box], MATCH(shipments9[[#This Row],[PID]], products[PID], 0))</f>
        <v>2.65</v>
      </c>
      <c r="P498" s="4">
        <f>shipments9[[#This Row],[Boxes]]*shipments9[[#This Row],[Cost Per Box]]</f>
        <v>522.04999999999995</v>
      </c>
      <c r="Q498" s="4">
        <f>shipments9[[#This Row],[Amount]] -shipments9[[#This Row],[total cost]]</f>
        <v>3611.2</v>
      </c>
      <c r="R498" s="4" t="str">
        <f>IF(shipments9[[#This Row],[Gross Profit]]&lt;0,"Loss","Profit")</f>
        <v>Profit</v>
      </c>
      <c r="S498" s="9">
        <f>shipments9[[#This Row],[Gross Profit]]/shipments9[[#This Row],[Amount]]</f>
        <v>0.87369503417407601</v>
      </c>
      <c r="T498" s="11">
        <f>shipments9[[#This Row],[Amount]]/shipments9[[#This Row],[Boxes]]</f>
        <v>20.980964467005077</v>
      </c>
    </row>
    <row r="499" spans="1:20" hidden="1" x14ac:dyDescent="0.25">
      <c r="A499" t="s">
        <v>701</v>
      </c>
      <c r="B499" t="s">
        <v>55</v>
      </c>
      <c r="C499" t="s">
        <v>165</v>
      </c>
      <c r="D499" t="s">
        <v>31</v>
      </c>
      <c r="E499" s="1">
        <v>45440</v>
      </c>
      <c r="F499" s="1" t="str">
        <f>TEXT(shipments9[[#This Row],[Shipdate]],"ddd")</f>
        <v>Tue</v>
      </c>
      <c r="G499" s="1" t="str">
        <f>IF(OR(shipments9[[#This Row],[Day Name]]="Sat",shipments9[[#This Row],[Day Name]]="Sun"),"Weekend","Weekday")</f>
        <v>Weekday</v>
      </c>
      <c r="H499">
        <v>3935.25</v>
      </c>
      <c r="I499">
        <v>208</v>
      </c>
      <c r="J499" t="s">
        <v>172</v>
      </c>
      <c r="K499" t="s">
        <v>8155</v>
      </c>
      <c r="L499" t="s">
        <v>8154</v>
      </c>
      <c r="M499">
        <v>5</v>
      </c>
      <c r="N499" t="s">
        <v>201</v>
      </c>
      <c r="O499" s="4">
        <f>INDEX(products[Cost_per_box], MATCH(shipments9[[#This Row],[PID]], products[PID], 0))</f>
        <v>2.65</v>
      </c>
      <c r="P499" s="4">
        <f>shipments9[[#This Row],[Boxes]]*shipments9[[#This Row],[Cost Per Box]]</f>
        <v>551.19999999999993</v>
      </c>
      <c r="Q499" s="4">
        <f>shipments9[[#This Row],[Amount]] -shipments9[[#This Row],[total cost]]</f>
        <v>3384.05</v>
      </c>
      <c r="R499" s="4" t="str">
        <f>IF(shipments9[[#This Row],[Gross Profit]]&lt;0,"Loss","Profit")</f>
        <v>Profit</v>
      </c>
      <c r="S499" s="9">
        <f>shipments9[[#This Row],[Gross Profit]]/shipments9[[#This Row],[Amount]]</f>
        <v>0.85993265993265999</v>
      </c>
      <c r="T499" s="11">
        <f>shipments9[[#This Row],[Amount]]/shipments9[[#This Row],[Boxes]]</f>
        <v>18.919471153846153</v>
      </c>
    </row>
    <row r="500" spans="1:20" hidden="1" x14ac:dyDescent="0.25">
      <c r="A500" t="s">
        <v>702</v>
      </c>
      <c r="B500" t="s">
        <v>77</v>
      </c>
      <c r="C500" t="s">
        <v>165</v>
      </c>
      <c r="D500" t="s">
        <v>31</v>
      </c>
      <c r="E500" s="1">
        <v>44967</v>
      </c>
      <c r="F500" s="1" t="str">
        <f>TEXT(shipments9[[#This Row],[Shipdate]],"ddd")</f>
        <v>Fri</v>
      </c>
      <c r="G500" s="1" t="str">
        <f>IF(OR(shipments9[[#This Row],[Day Name]]="Sat",shipments9[[#This Row],[Day Name]]="Sun"),"Weekend","Weekday")</f>
        <v>Weekday</v>
      </c>
      <c r="H500">
        <v>11142</v>
      </c>
      <c r="I500">
        <v>558</v>
      </c>
      <c r="J500" t="s">
        <v>172</v>
      </c>
      <c r="K500" t="s">
        <v>8151</v>
      </c>
      <c r="L500" t="s">
        <v>8156</v>
      </c>
      <c r="M500">
        <v>2</v>
      </c>
      <c r="N500" t="s">
        <v>8157</v>
      </c>
      <c r="O500" s="4">
        <f>INDEX(products[Cost_per_box], MATCH(shipments9[[#This Row],[PID]], products[PID], 0))</f>
        <v>2.65</v>
      </c>
      <c r="P500" s="4">
        <f>shipments9[[#This Row],[Boxes]]*shipments9[[#This Row],[Cost Per Box]]</f>
        <v>1478.7</v>
      </c>
      <c r="Q500" s="4">
        <f>shipments9[[#This Row],[Amount]] -shipments9[[#This Row],[total cost]]</f>
        <v>9663.2999999999993</v>
      </c>
      <c r="R500" s="4" t="str">
        <f>IF(shipments9[[#This Row],[Gross Profit]]&lt;0,"Loss","Profit")</f>
        <v>Profit</v>
      </c>
      <c r="S500" s="9">
        <f>shipments9[[#This Row],[Gross Profit]]/shipments9[[#This Row],[Amount]]</f>
        <v>0.86728594507269785</v>
      </c>
      <c r="T500" s="11">
        <f>shipments9[[#This Row],[Amount]]/shipments9[[#This Row],[Boxes]]</f>
        <v>19.967741935483872</v>
      </c>
    </row>
    <row r="501" spans="1:20" hidden="1" x14ac:dyDescent="0.25">
      <c r="A501" t="s">
        <v>703</v>
      </c>
      <c r="B501" t="s">
        <v>77</v>
      </c>
      <c r="C501" t="s">
        <v>165</v>
      </c>
      <c r="D501" t="s">
        <v>31</v>
      </c>
      <c r="E501" s="1">
        <v>45057</v>
      </c>
      <c r="F501" s="1" t="str">
        <f>TEXT(shipments9[[#This Row],[Shipdate]],"ddd")</f>
        <v>Thu</v>
      </c>
      <c r="G501" s="1" t="str">
        <f>IF(OR(shipments9[[#This Row],[Day Name]]="Sat",shipments9[[#This Row],[Day Name]]="Sun"),"Weekend","Weekday")</f>
        <v>Weekday</v>
      </c>
      <c r="H501">
        <v>10280.25</v>
      </c>
      <c r="I501">
        <v>468</v>
      </c>
      <c r="J501" t="s">
        <v>172</v>
      </c>
      <c r="K501" t="s">
        <v>8151</v>
      </c>
      <c r="L501" t="s">
        <v>8154</v>
      </c>
      <c r="M501">
        <v>5</v>
      </c>
      <c r="N501" t="s">
        <v>201</v>
      </c>
      <c r="O501" s="4">
        <f>INDEX(products[Cost_per_box], MATCH(shipments9[[#This Row],[PID]], products[PID], 0))</f>
        <v>2.65</v>
      </c>
      <c r="P501" s="4">
        <f>shipments9[[#This Row],[Boxes]]*shipments9[[#This Row],[Cost Per Box]]</f>
        <v>1240.2</v>
      </c>
      <c r="Q501" s="4">
        <f>shipments9[[#This Row],[Amount]] -shipments9[[#This Row],[total cost]]</f>
        <v>9040.0499999999993</v>
      </c>
      <c r="R501" s="4" t="str">
        <f>IF(shipments9[[#This Row],[Gross Profit]]&lt;0,"Loss","Profit")</f>
        <v>Profit</v>
      </c>
      <c r="S501" s="9">
        <f>shipments9[[#This Row],[Gross Profit]]/shipments9[[#This Row],[Amount]]</f>
        <v>0.87936091048369436</v>
      </c>
      <c r="T501" s="11">
        <f>shipments9[[#This Row],[Amount]]/shipments9[[#This Row],[Boxes]]</f>
        <v>21.966346153846153</v>
      </c>
    </row>
    <row r="502" spans="1:20" hidden="1" x14ac:dyDescent="0.25">
      <c r="A502" t="s">
        <v>704</v>
      </c>
      <c r="B502" t="s">
        <v>77</v>
      </c>
      <c r="C502" t="s">
        <v>165</v>
      </c>
      <c r="D502" t="s">
        <v>31</v>
      </c>
      <c r="E502" s="1">
        <v>45085</v>
      </c>
      <c r="F502" s="1" t="str">
        <f>TEXT(shipments9[[#This Row],[Shipdate]],"ddd")</f>
        <v>Thu</v>
      </c>
      <c r="G502" s="1" t="str">
        <f>IF(OR(shipments9[[#This Row],[Day Name]]="Sat",shipments9[[#This Row],[Day Name]]="Sun"),"Weekend","Weekday")</f>
        <v>Weekday</v>
      </c>
      <c r="H502">
        <v>6489</v>
      </c>
      <c r="I502">
        <v>325</v>
      </c>
      <c r="J502" t="s">
        <v>172</v>
      </c>
      <c r="K502" t="s">
        <v>8151</v>
      </c>
      <c r="L502" t="s">
        <v>8154</v>
      </c>
      <c r="M502">
        <v>6</v>
      </c>
      <c r="N502" t="s">
        <v>8159</v>
      </c>
      <c r="O502" s="4">
        <f>INDEX(products[Cost_per_box], MATCH(shipments9[[#This Row],[PID]], products[PID], 0))</f>
        <v>2.65</v>
      </c>
      <c r="P502" s="4">
        <f>shipments9[[#This Row],[Boxes]]*shipments9[[#This Row],[Cost Per Box]]</f>
        <v>861.25</v>
      </c>
      <c r="Q502" s="4">
        <f>shipments9[[#This Row],[Amount]] -shipments9[[#This Row],[total cost]]</f>
        <v>5627.75</v>
      </c>
      <c r="R502" s="4" t="str">
        <f>IF(shipments9[[#This Row],[Gross Profit]]&lt;0,"Loss","Profit")</f>
        <v>Profit</v>
      </c>
      <c r="S502" s="9">
        <f>shipments9[[#This Row],[Gross Profit]]/shipments9[[#This Row],[Amount]]</f>
        <v>0.86727538912004931</v>
      </c>
      <c r="T502" s="11">
        <f>shipments9[[#This Row],[Amount]]/shipments9[[#This Row],[Boxes]]</f>
        <v>19.966153846153848</v>
      </c>
    </row>
    <row r="503" spans="1:20" hidden="1" x14ac:dyDescent="0.25">
      <c r="A503" t="s">
        <v>705</v>
      </c>
      <c r="B503" t="s">
        <v>77</v>
      </c>
      <c r="C503" t="s">
        <v>165</v>
      </c>
      <c r="D503" t="s">
        <v>31</v>
      </c>
      <c r="E503" s="1">
        <v>45016</v>
      </c>
      <c r="F503" s="1" t="str">
        <f>TEXT(shipments9[[#This Row],[Shipdate]],"ddd")</f>
        <v>Fri</v>
      </c>
      <c r="G503" s="1" t="str">
        <f>IF(OR(shipments9[[#This Row],[Day Name]]="Sat",shipments9[[#This Row],[Day Name]]="Sun"),"Weekend","Weekday")</f>
        <v>Weekday</v>
      </c>
      <c r="H503">
        <v>2688.75</v>
      </c>
      <c r="I503">
        <v>142</v>
      </c>
      <c r="J503" t="s">
        <v>172</v>
      </c>
      <c r="K503" t="s">
        <v>8151</v>
      </c>
      <c r="L503" t="s">
        <v>8156</v>
      </c>
      <c r="M503">
        <v>3</v>
      </c>
      <c r="N503" t="s">
        <v>8164</v>
      </c>
      <c r="O503" s="4">
        <f>INDEX(products[Cost_per_box], MATCH(shipments9[[#This Row],[PID]], products[PID], 0))</f>
        <v>2.65</v>
      </c>
      <c r="P503" s="4">
        <f>shipments9[[#This Row],[Boxes]]*shipments9[[#This Row],[Cost Per Box]]</f>
        <v>376.3</v>
      </c>
      <c r="Q503" s="4">
        <f>shipments9[[#This Row],[Amount]] -shipments9[[#This Row],[total cost]]</f>
        <v>2312.4499999999998</v>
      </c>
      <c r="R503" s="4" t="str">
        <f>IF(shipments9[[#This Row],[Gross Profit]]&lt;0,"Loss","Profit")</f>
        <v>Profit</v>
      </c>
      <c r="S503" s="9">
        <f>shipments9[[#This Row],[Gross Profit]]/shipments9[[#This Row],[Amount]]</f>
        <v>0.86004649000464894</v>
      </c>
      <c r="T503" s="11">
        <f>shipments9[[#This Row],[Amount]]/shipments9[[#This Row],[Boxes]]</f>
        <v>18.934859154929576</v>
      </c>
    </row>
    <row r="504" spans="1:20" hidden="1" x14ac:dyDescent="0.25">
      <c r="A504" t="s">
        <v>706</v>
      </c>
      <c r="B504" t="s">
        <v>77</v>
      </c>
      <c r="C504" t="s">
        <v>165</v>
      </c>
      <c r="D504" t="s">
        <v>31</v>
      </c>
      <c r="E504" s="1">
        <v>45357</v>
      </c>
      <c r="F504" s="1" t="str">
        <f>TEXT(shipments9[[#This Row],[Shipdate]],"ddd")</f>
        <v>Wed</v>
      </c>
      <c r="G504" s="1" t="str">
        <f>IF(OR(shipments9[[#This Row],[Day Name]]="Sat",shipments9[[#This Row],[Day Name]]="Sun"),"Weekend","Weekday")</f>
        <v>Weekday</v>
      </c>
      <c r="H504">
        <v>5598</v>
      </c>
      <c r="I504">
        <v>255</v>
      </c>
      <c r="J504" t="s">
        <v>172</v>
      </c>
      <c r="K504" t="s">
        <v>8155</v>
      </c>
      <c r="L504" t="s">
        <v>8156</v>
      </c>
      <c r="M504">
        <v>3</v>
      </c>
      <c r="N504" t="s">
        <v>8164</v>
      </c>
      <c r="O504" s="4">
        <f>INDEX(products[Cost_per_box], MATCH(shipments9[[#This Row],[PID]], products[PID], 0))</f>
        <v>2.65</v>
      </c>
      <c r="P504" s="4">
        <f>shipments9[[#This Row],[Boxes]]*shipments9[[#This Row],[Cost Per Box]]</f>
        <v>675.75</v>
      </c>
      <c r="Q504" s="4">
        <f>shipments9[[#This Row],[Amount]] -shipments9[[#This Row],[total cost]]</f>
        <v>4922.25</v>
      </c>
      <c r="R504" s="4" t="str">
        <f>IF(shipments9[[#This Row],[Gross Profit]]&lt;0,"Loss","Profit")</f>
        <v>Profit</v>
      </c>
      <c r="S504" s="9">
        <f>shipments9[[#This Row],[Gross Profit]]/shipments9[[#This Row],[Amount]]</f>
        <v>0.87928724544480175</v>
      </c>
      <c r="T504" s="11">
        <f>shipments9[[#This Row],[Amount]]/shipments9[[#This Row],[Boxes]]</f>
        <v>21.952941176470588</v>
      </c>
    </row>
    <row r="505" spans="1:20" hidden="1" x14ac:dyDescent="0.25">
      <c r="A505" t="s">
        <v>707</v>
      </c>
      <c r="B505" t="s">
        <v>58</v>
      </c>
      <c r="C505" t="s">
        <v>165</v>
      </c>
      <c r="D505" t="s">
        <v>31</v>
      </c>
      <c r="E505" s="1">
        <v>45450</v>
      </c>
      <c r="F505" s="1" t="str">
        <f>TEXT(shipments9[[#This Row],[Shipdate]],"ddd")</f>
        <v>Fri</v>
      </c>
      <c r="G505" s="1" t="str">
        <f>IF(OR(shipments9[[#This Row],[Day Name]]="Sat",shipments9[[#This Row],[Day Name]]="Sun"),"Weekend","Weekday")</f>
        <v>Weekday</v>
      </c>
      <c r="H505">
        <v>3579.75</v>
      </c>
      <c r="I505">
        <v>171</v>
      </c>
      <c r="J505" t="s">
        <v>172</v>
      </c>
      <c r="K505" t="s">
        <v>8155</v>
      </c>
      <c r="L505" t="s">
        <v>8154</v>
      </c>
      <c r="M505">
        <v>6</v>
      </c>
      <c r="N505" t="s">
        <v>8159</v>
      </c>
      <c r="O505" s="4">
        <f>INDEX(products[Cost_per_box], MATCH(shipments9[[#This Row],[PID]], products[PID], 0))</f>
        <v>2.65</v>
      </c>
      <c r="P505" s="4">
        <f>shipments9[[#This Row],[Boxes]]*shipments9[[#This Row],[Cost Per Box]]</f>
        <v>453.15</v>
      </c>
      <c r="Q505" s="4">
        <f>shipments9[[#This Row],[Amount]] -shipments9[[#This Row],[total cost]]</f>
        <v>3126.6</v>
      </c>
      <c r="R505" s="4" t="str">
        <f>IF(shipments9[[#This Row],[Gross Profit]]&lt;0,"Loss","Profit")</f>
        <v>Profit</v>
      </c>
      <c r="S505" s="9">
        <f>shipments9[[#This Row],[Gross Profit]]/shipments9[[#This Row],[Amount]]</f>
        <v>0.87341294783155243</v>
      </c>
      <c r="T505" s="11">
        <f>shipments9[[#This Row],[Amount]]/shipments9[[#This Row],[Boxes]]</f>
        <v>20.934210526315791</v>
      </c>
    </row>
    <row r="506" spans="1:20" hidden="1" x14ac:dyDescent="0.25">
      <c r="A506" t="s">
        <v>708</v>
      </c>
      <c r="B506" t="s">
        <v>58</v>
      </c>
      <c r="C506" t="s">
        <v>165</v>
      </c>
      <c r="D506" t="s">
        <v>31</v>
      </c>
      <c r="E506" s="1">
        <v>45173</v>
      </c>
      <c r="F506" s="1" t="str">
        <f>TEXT(shipments9[[#This Row],[Shipdate]],"ddd")</f>
        <v>Mon</v>
      </c>
      <c r="G506" s="1" t="str">
        <f>IF(OR(shipments9[[#This Row],[Day Name]]="Sat",shipments9[[#This Row],[Day Name]]="Sun"),"Weekend","Weekday")</f>
        <v>Weekday</v>
      </c>
      <c r="H506">
        <v>7663.5</v>
      </c>
      <c r="I506">
        <v>426</v>
      </c>
      <c r="J506" t="s">
        <v>172</v>
      </c>
      <c r="K506" t="s">
        <v>8151</v>
      </c>
      <c r="L506" t="s">
        <v>8160</v>
      </c>
      <c r="M506">
        <v>9</v>
      </c>
      <c r="N506" t="s">
        <v>8167</v>
      </c>
      <c r="O506" s="4">
        <f>INDEX(products[Cost_per_box], MATCH(shipments9[[#This Row],[PID]], products[PID], 0))</f>
        <v>2.65</v>
      </c>
      <c r="P506" s="4">
        <f>shipments9[[#This Row],[Boxes]]*shipments9[[#This Row],[Cost Per Box]]</f>
        <v>1128.8999999999999</v>
      </c>
      <c r="Q506" s="4">
        <f>shipments9[[#This Row],[Amount]] -shipments9[[#This Row],[total cost]]</f>
        <v>6534.6</v>
      </c>
      <c r="R506" s="4" t="str">
        <f>IF(shipments9[[#This Row],[Gross Profit]]&lt;0,"Loss","Profit")</f>
        <v>Profit</v>
      </c>
      <c r="S506" s="9">
        <f>shipments9[[#This Row],[Gross Profit]]/shipments9[[#This Row],[Amount]]</f>
        <v>0.8526913290272069</v>
      </c>
      <c r="T506" s="11">
        <f>shipments9[[#This Row],[Amount]]/shipments9[[#This Row],[Boxes]]</f>
        <v>17.989436619718308</v>
      </c>
    </row>
    <row r="507" spans="1:20" hidden="1" x14ac:dyDescent="0.25">
      <c r="A507" t="s">
        <v>709</v>
      </c>
      <c r="B507" t="s">
        <v>58</v>
      </c>
      <c r="C507" t="s">
        <v>165</v>
      </c>
      <c r="D507" t="s">
        <v>31</v>
      </c>
      <c r="E507" s="1">
        <v>45219</v>
      </c>
      <c r="F507" s="1" t="str">
        <f>TEXT(shipments9[[#This Row],[Shipdate]],"ddd")</f>
        <v>Fri</v>
      </c>
      <c r="G507" s="1" t="str">
        <f>IF(OR(shipments9[[#This Row],[Day Name]]="Sat",shipments9[[#This Row],[Day Name]]="Sun"),"Weekend","Weekday")</f>
        <v>Weekday</v>
      </c>
      <c r="H507">
        <v>3624.75</v>
      </c>
      <c r="I507">
        <v>202</v>
      </c>
      <c r="J507" t="s">
        <v>172</v>
      </c>
      <c r="K507" t="s">
        <v>8151</v>
      </c>
      <c r="L507" t="s">
        <v>8152</v>
      </c>
      <c r="M507">
        <v>10</v>
      </c>
      <c r="N507" t="s">
        <v>8153</v>
      </c>
      <c r="O507" s="4">
        <f>INDEX(products[Cost_per_box], MATCH(shipments9[[#This Row],[PID]], products[PID], 0))</f>
        <v>2.65</v>
      </c>
      <c r="P507" s="4">
        <f>shipments9[[#This Row],[Boxes]]*shipments9[[#This Row],[Cost Per Box]]</f>
        <v>535.29999999999995</v>
      </c>
      <c r="Q507" s="4">
        <f>shipments9[[#This Row],[Amount]] -shipments9[[#This Row],[total cost]]</f>
        <v>3089.45</v>
      </c>
      <c r="R507" s="4" t="str">
        <f>IF(shipments9[[#This Row],[Gross Profit]]&lt;0,"Loss","Profit")</f>
        <v>Profit</v>
      </c>
      <c r="S507" s="9">
        <f>shipments9[[#This Row],[Gross Profit]]/shipments9[[#This Row],[Amount]]</f>
        <v>0.85232084971377331</v>
      </c>
      <c r="T507" s="11">
        <f>shipments9[[#This Row],[Amount]]/shipments9[[#This Row],[Boxes]]</f>
        <v>17.94430693069307</v>
      </c>
    </row>
    <row r="508" spans="1:20" hidden="1" x14ac:dyDescent="0.25">
      <c r="A508" t="s">
        <v>710</v>
      </c>
      <c r="B508" t="s">
        <v>58</v>
      </c>
      <c r="C508" t="s">
        <v>165</v>
      </c>
      <c r="D508" t="s">
        <v>31</v>
      </c>
      <c r="E508" s="1">
        <v>44937</v>
      </c>
      <c r="F508" s="1" t="str">
        <f>TEXT(shipments9[[#This Row],[Shipdate]],"ddd")</f>
        <v>Wed</v>
      </c>
      <c r="G508" s="1" t="str">
        <f>IF(OR(shipments9[[#This Row],[Day Name]]="Sat",shipments9[[#This Row],[Day Name]]="Sun"),"Weekend","Weekday")</f>
        <v>Weekday</v>
      </c>
      <c r="H508">
        <v>7877.25</v>
      </c>
      <c r="I508">
        <v>415</v>
      </c>
      <c r="J508" t="s">
        <v>172</v>
      </c>
      <c r="K508" t="s">
        <v>8151</v>
      </c>
      <c r="L508" t="s">
        <v>8156</v>
      </c>
      <c r="M508">
        <v>1</v>
      </c>
      <c r="N508" t="s">
        <v>8163</v>
      </c>
      <c r="O508" s="4">
        <f>INDEX(products[Cost_per_box], MATCH(shipments9[[#This Row],[PID]], products[PID], 0))</f>
        <v>2.65</v>
      </c>
      <c r="P508" s="4">
        <f>shipments9[[#This Row],[Boxes]]*shipments9[[#This Row],[Cost Per Box]]</f>
        <v>1099.75</v>
      </c>
      <c r="Q508" s="4">
        <f>shipments9[[#This Row],[Amount]] -shipments9[[#This Row],[total cost]]</f>
        <v>6777.5</v>
      </c>
      <c r="R508" s="4" t="str">
        <f>IF(shipments9[[#This Row],[Gross Profit]]&lt;0,"Loss","Profit")</f>
        <v>Profit</v>
      </c>
      <c r="S508" s="9">
        <f>shipments9[[#This Row],[Gross Profit]]/shipments9[[#This Row],[Amount]]</f>
        <v>0.86038909517915518</v>
      </c>
      <c r="T508" s="11">
        <f>shipments9[[#This Row],[Amount]]/shipments9[[#This Row],[Boxes]]</f>
        <v>18.981325301204819</v>
      </c>
    </row>
    <row r="509" spans="1:20" hidden="1" x14ac:dyDescent="0.25">
      <c r="A509" t="s">
        <v>711</v>
      </c>
      <c r="B509" t="s">
        <v>58</v>
      </c>
      <c r="C509" t="s">
        <v>165</v>
      </c>
      <c r="D509" t="s">
        <v>31</v>
      </c>
      <c r="E509" s="1">
        <v>44980</v>
      </c>
      <c r="F509" s="1" t="str">
        <f>TEXT(shipments9[[#This Row],[Shipdate]],"ddd")</f>
        <v>Thu</v>
      </c>
      <c r="G509" s="1" t="str">
        <f>IF(OR(shipments9[[#This Row],[Day Name]]="Sat",shipments9[[#This Row],[Day Name]]="Sun"),"Weekend","Weekday")</f>
        <v>Weekday</v>
      </c>
      <c r="H509">
        <v>4223.25</v>
      </c>
      <c r="I509">
        <v>223</v>
      </c>
      <c r="J509" t="s">
        <v>172</v>
      </c>
      <c r="K509" t="s">
        <v>8151</v>
      </c>
      <c r="L509" t="s">
        <v>8156</v>
      </c>
      <c r="M509">
        <v>2</v>
      </c>
      <c r="N509" t="s">
        <v>8157</v>
      </c>
      <c r="O509" s="4">
        <f>INDEX(products[Cost_per_box], MATCH(shipments9[[#This Row],[PID]], products[PID], 0))</f>
        <v>2.65</v>
      </c>
      <c r="P509" s="4">
        <f>shipments9[[#This Row],[Boxes]]*shipments9[[#This Row],[Cost Per Box]]</f>
        <v>590.94999999999993</v>
      </c>
      <c r="Q509" s="4">
        <f>shipments9[[#This Row],[Amount]] -shipments9[[#This Row],[total cost]]</f>
        <v>3632.3</v>
      </c>
      <c r="R509" s="4" t="str">
        <f>IF(shipments9[[#This Row],[Gross Profit]]&lt;0,"Loss","Profit")</f>
        <v>Profit</v>
      </c>
      <c r="S509" s="9">
        <f>shipments9[[#This Row],[Gross Profit]]/shipments9[[#This Row],[Amount]]</f>
        <v>0.86007221926241639</v>
      </c>
      <c r="T509" s="11">
        <f>shipments9[[#This Row],[Amount]]/shipments9[[#This Row],[Boxes]]</f>
        <v>18.938340807174889</v>
      </c>
    </row>
    <row r="510" spans="1:20" hidden="1" x14ac:dyDescent="0.25">
      <c r="A510" t="s">
        <v>712</v>
      </c>
      <c r="B510" t="s">
        <v>58</v>
      </c>
      <c r="C510" t="s">
        <v>165</v>
      </c>
      <c r="D510" t="s">
        <v>31</v>
      </c>
      <c r="E510" s="1">
        <v>45175</v>
      </c>
      <c r="F510" s="1" t="str">
        <f>TEXT(shipments9[[#This Row],[Shipdate]],"ddd")</f>
        <v>Wed</v>
      </c>
      <c r="G510" s="1" t="str">
        <f>IF(OR(shipments9[[#This Row],[Day Name]]="Sat",shipments9[[#This Row],[Day Name]]="Sun"),"Weekend","Weekday")</f>
        <v>Weekday</v>
      </c>
      <c r="H510">
        <v>5710.5</v>
      </c>
      <c r="I510">
        <v>318</v>
      </c>
      <c r="J510" t="s">
        <v>172</v>
      </c>
      <c r="K510" t="s">
        <v>8151</v>
      </c>
      <c r="L510" t="s">
        <v>8160</v>
      </c>
      <c r="M510">
        <v>9</v>
      </c>
      <c r="N510" t="s">
        <v>8167</v>
      </c>
      <c r="O510" s="4">
        <f>INDEX(products[Cost_per_box], MATCH(shipments9[[#This Row],[PID]], products[PID], 0))</f>
        <v>2.65</v>
      </c>
      <c r="P510" s="4">
        <f>shipments9[[#This Row],[Boxes]]*shipments9[[#This Row],[Cost Per Box]]</f>
        <v>842.69999999999993</v>
      </c>
      <c r="Q510" s="4">
        <f>shipments9[[#This Row],[Amount]] -shipments9[[#This Row],[total cost]]</f>
        <v>4867.8</v>
      </c>
      <c r="R510" s="4" t="str">
        <f>IF(shipments9[[#This Row],[Gross Profit]]&lt;0,"Loss","Profit")</f>
        <v>Profit</v>
      </c>
      <c r="S510" s="9">
        <f>shipments9[[#This Row],[Gross Profit]]/shipments9[[#This Row],[Amount]]</f>
        <v>0.85242973469923833</v>
      </c>
      <c r="T510" s="11">
        <f>shipments9[[#This Row],[Amount]]/shipments9[[#This Row],[Boxes]]</f>
        <v>17.95754716981132</v>
      </c>
    </row>
    <row r="511" spans="1:20" hidden="1" x14ac:dyDescent="0.25">
      <c r="A511" t="s">
        <v>713</v>
      </c>
      <c r="B511" t="s">
        <v>58</v>
      </c>
      <c r="C511" t="s">
        <v>165</v>
      </c>
      <c r="D511" t="s">
        <v>31</v>
      </c>
      <c r="E511" s="1">
        <v>45119</v>
      </c>
      <c r="F511" s="1" t="str">
        <f>TEXT(shipments9[[#This Row],[Shipdate]],"ddd")</f>
        <v>Wed</v>
      </c>
      <c r="G511" s="1" t="str">
        <f>IF(OR(shipments9[[#This Row],[Day Name]]="Sat",shipments9[[#This Row],[Day Name]]="Sun"),"Weekend","Weekday")</f>
        <v>Weekday</v>
      </c>
      <c r="H511">
        <v>3024</v>
      </c>
      <c r="I511">
        <v>168</v>
      </c>
      <c r="J511" t="s">
        <v>172</v>
      </c>
      <c r="K511" t="s">
        <v>8151</v>
      </c>
      <c r="L511" t="s">
        <v>8160</v>
      </c>
      <c r="M511">
        <v>7</v>
      </c>
      <c r="N511" t="s">
        <v>8161</v>
      </c>
      <c r="O511" s="4">
        <f>INDEX(products[Cost_per_box], MATCH(shipments9[[#This Row],[PID]], products[PID], 0))</f>
        <v>2.65</v>
      </c>
      <c r="P511" s="4">
        <f>shipments9[[#This Row],[Boxes]]*shipments9[[#This Row],[Cost Per Box]]</f>
        <v>445.2</v>
      </c>
      <c r="Q511" s="4">
        <f>shipments9[[#This Row],[Amount]] -shipments9[[#This Row],[total cost]]</f>
        <v>2578.8000000000002</v>
      </c>
      <c r="R511" s="4" t="str">
        <f>IF(shipments9[[#This Row],[Gross Profit]]&lt;0,"Loss","Profit")</f>
        <v>Profit</v>
      </c>
      <c r="S511" s="9">
        <f>shipments9[[#This Row],[Gross Profit]]/shipments9[[#This Row],[Amount]]</f>
        <v>0.85277777777777786</v>
      </c>
      <c r="T511" s="11">
        <f>shipments9[[#This Row],[Amount]]/shipments9[[#This Row],[Boxes]]</f>
        <v>18</v>
      </c>
    </row>
    <row r="512" spans="1:20" hidden="1" x14ac:dyDescent="0.25">
      <c r="A512" t="s">
        <v>714</v>
      </c>
      <c r="B512" t="s">
        <v>61</v>
      </c>
      <c r="C512" t="s">
        <v>165</v>
      </c>
      <c r="D512" t="s">
        <v>31</v>
      </c>
      <c r="E512" s="1">
        <v>45391</v>
      </c>
      <c r="F512" s="1" t="str">
        <f>TEXT(shipments9[[#This Row],[Shipdate]],"ddd")</f>
        <v>Tue</v>
      </c>
      <c r="G512" s="1" t="str">
        <f>IF(OR(shipments9[[#This Row],[Day Name]]="Sat",shipments9[[#This Row],[Day Name]]="Sun"),"Weekend","Weekday")</f>
        <v>Weekday</v>
      </c>
      <c r="H512">
        <v>8676</v>
      </c>
      <c r="I512">
        <v>395</v>
      </c>
      <c r="J512" t="s">
        <v>172</v>
      </c>
      <c r="K512" t="s">
        <v>8155</v>
      </c>
      <c r="L512" t="s">
        <v>8154</v>
      </c>
      <c r="M512">
        <v>4</v>
      </c>
      <c r="N512" t="s">
        <v>8158</v>
      </c>
      <c r="O512" s="4">
        <f>INDEX(products[Cost_per_box], MATCH(shipments9[[#This Row],[PID]], products[PID], 0))</f>
        <v>2.65</v>
      </c>
      <c r="P512" s="4">
        <f>shipments9[[#This Row],[Boxes]]*shipments9[[#This Row],[Cost Per Box]]</f>
        <v>1046.75</v>
      </c>
      <c r="Q512" s="4">
        <f>shipments9[[#This Row],[Amount]] -shipments9[[#This Row],[total cost]]</f>
        <v>7629.25</v>
      </c>
      <c r="R512" s="4" t="str">
        <f>IF(shipments9[[#This Row],[Gross Profit]]&lt;0,"Loss","Profit")</f>
        <v>Profit</v>
      </c>
      <c r="S512" s="9">
        <f>shipments9[[#This Row],[Gross Profit]]/shipments9[[#This Row],[Amount]]</f>
        <v>0.87935108344859381</v>
      </c>
      <c r="T512" s="11">
        <f>shipments9[[#This Row],[Amount]]/shipments9[[#This Row],[Boxes]]</f>
        <v>21.964556962025316</v>
      </c>
    </row>
    <row r="513" spans="1:20" hidden="1" x14ac:dyDescent="0.25">
      <c r="A513" t="s">
        <v>715</v>
      </c>
      <c r="B513" t="s">
        <v>61</v>
      </c>
      <c r="C513" t="s">
        <v>165</v>
      </c>
      <c r="D513" t="s">
        <v>31</v>
      </c>
      <c r="E513" s="1">
        <v>45468</v>
      </c>
      <c r="F513" s="1" t="str">
        <f>TEXT(shipments9[[#This Row],[Shipdate]],"ddd")</f>
        <v>Tue</v>
      </c>
      <c r="G513" s="1" t="str">
        <f>IF(OR(shipments9[[#This Row],[Day Name]]="Sat",shipments9[[#This Row],[Day Name]]="Sun"),"Weekend","Weekday")</f>
        <v>Weekday</v>
      </c>
      <c r="H513">
        <v>7384.5</v>
      </c>
      <c r="I513">
        <v>389</v>
      </c>
      <c r="J513" t="s">
        <v>172</v>
      </c>
      <c r="K513" t="s">
        <v>8155</v>
      </c>
      <c r="L513" t="s">
        <v>8154</v>
      </c>
      <c r="M513">
        <v>6</v>
      </c>
      <c r="N513" t="s">
        <v>8159</v>
      </c>
      <c r="O513" s="4">
        <f>INDEX(products[Cost_per_box], MATCH(shipments9[[#This Row],[PID]], products[PID], 0))</f>
        <v>2.65</v>
      </c>
      <c r="P513" s="4">
        <f>shipments9[[#This Row],[Boxes]]*shipments9[[#This Row],[Cost Per Box]]</f>
        <v>1030.8499999999999</v>
      </c>
      <c r="Q513" s="4">
        <f>shipments9[[#This Row],[Amount]] -shipments9[[#This Row],[total cost]]</f>
        <v>6353.65</v>
      </c>
      <c r="R513" s="4" t="str">
        <f>IF(shipments9[[#This Row],[Gross Profit]]&lt;0,"Loss","Profit")</f>
        <v>Profit</v>
      </c>
      <c r="S513" s="9">
        <f>shipments9[[#This Row],[Gross Profit]]/shipments9[[#This Row],[Amount]]</f>
        <v>0.86040354797210372</v>
      </c>
      <c r="T513" s="11">
        <f>shipments9[[#This Row],[Amount]]/shipments9[[#This Row],[Boxes]]</f>
        <v>18.983290488431876</v>
      </c>
    </row>
    <row r="514" spans="1:20" hidden="1" x14ac:dyDescent="0.25">
      <c r="A514" t="s">
        <v>716</v>
      </c>
      <c r="B514" t="s">
        <v>61</v>
      </c>
      <c r="C514" t="s">
        <v>165</v>
      </c>
      <c r="D514" t="s">
        <v>31</v>
      </c>
      <c r="E514" s="1">
        <v>45016</v>
      </c>
      <c r="F514" s="1" t="str">
        <f>TEXT(shipments9[[#This Row],[Shipdate]],"ddd")</f>
        <v>Fri</v>
      </c>
      <c r="G514" s="1" t="str">
        <f>IF(OR(shipments9[[#This Row],[Day Name]]="Sat",shipments9[[#This Row],[Day Name]]="Sun"),"Weekend","Weekday")</f>
        <v>Weekday</v>
      </c>
      <c r="H514">
        <v>7816.5</v>
      </c>
      <c r="I514">
        <v>412</v>
      </c>
      <c r="J514" t="s">
        <v>172</v>
      </c>
      <c r="K514" t="s">
        <v>8151</v>
      </c>
      <c r="L514" t="s">
        <v>8156</v>
      </c>
      <c r="M514">
        <v>3</v>
      </c>
      <c r="N514" t="s">
        <v>8164</v>
      </c>
      <c r="O514" s="4">
        <f>INDEX(products[Cost_per_box], MATCH(shipments9[[#This Row],[PID]], products[PID], 0))</f>
        <v>2.65</v>
      </c>
      <c r="P514" s="4">
        <f>shipments9[[#This Row],[Boxes]]*shipments9[[#This Row],[Cost Per Box]]</f>
        <v>1091.8</v>
      </c>
      <c r="Q514" s="4">
        <f>shipments9[[#This Row],[Amount]] -shipments9[[#This Row],[total cost]]</f>
        <v>6724.7</v>
      </c>
      <c r="R514" s="4" t="str">
        <f>IF(shipments9[[#This Row],[Gross Profit]]&lt;0,"Loss","Profit")</f>
        <v>Profit</v>
      </c>
      <c r="S514" s="9">
        <f>shipments9[[#This Row],[Gross Profit]]/shipments9[[#This Row],[Amount]]</f>
        <v>0.86032111558881852</v>
      </c>
      <c r="T514" s="11">
        <f>shipments9[[#This Row],[Amount]]/shipments9[[#This Row],[Boxes]]</f>
        <v>18.972087378640776</v>
      </c>
    </row>
    <row r="515" spans="1:20" hidden="1" x14ac:dyDescent="0.25">
      <c r="A515" t="s">
        <v>717</v>
      </c>
      <c r="B515" t="s">
        <v>61</v>
      </c>
      <c r="C515" t="s">
        <v>165</v>
      </c>
      <c r="D515" t="s">
        <v>31</v>
      </c>
      <c r="E515" s="1">
        <v>45306</v>
      </c>
      <c r="F515" s="1" t="str">
        <f>TEXT(shipments9[[#This Row],[Shipdate]],"ddd")</f>
        <v>Mon</v>
      </c>
      <c r="G515" s="1" t="str">
        <f>IF(OR(shipments9[[#This Row],[Day Name]]="Sat",shipments9[[#This Row],[Day Name]]="Sun"),"Weekend","Weekday")</f>
        <v>Weekday</v>
      </c>
      <c r="H515">
        <v>3033</v>
      </c>
      <c r="I515">
        <v>145</v>
      </c>
      <c r="J515" t="s">
        <v>172</v>
      </c>
      <c r="K515" t="s">
        <v>8155</v>
      </c>
      <c r="L515" t="s">
        <v>8156</v>
      </c>
      <c r="M515">
        <v>1</v>
      </c>
      <c r="N515" t="s">
        <v>8163</v>
      </c>
      <c r="O515" s="4">
        <f>INDEX(products[Cost_per_box], MATCH(shipments9[[#This Row],[PID]], products[PID], 0))</f>
        <v>2.65</v>
      </c>
      <c r="P515" s="4">
        <f>shipments9[[#This Row],[Boxes]]*shipments9[[#This Row],[Cost Per Box]]</f>
        <v>384.25</v>
      </c>
      <c r="Q515" s="4">
        <f>shipments9[[#This Row],[Amount]] -shipments9[[#This Row],[total cost]]</f>
        <v>2648.75</v>
      </c>
      <c r="R515" s="4" t="str">
        <f>IF(shipments9[[#This Row],[Gross Profit]]&lt;0,"Loss","Profit")</f>
        <v>Profit</v>
      </c>
      <c r="S515" s="9">
        <f>shipments9[[#This Row],[Gross Profit]]/shipments9[[#This Row],[Amount]]</f>
        <v>0.87331025387405214</v>
      </c>
      <c r="T515" s="11">
        <f>shipments9[[#This Row],[Amount]]/shipments9[[#This Row],[Boxes]]</f>
        <v>20.917241379310344</v>
      </c>
    </row>
    <row r="516" spans="1:20" hidden="1" x14ac:dyDescent="0.25">
      <c r="A516" t="s">
        <v>718</v>
      </c>
      <c r="B516" t="s">
        <v>61</v>
      </c>
      <c r="C516" t="s">
        <v>165</v>
      </c>
      <c r="D516" t="s">
        <v>31</v>
      </c>
      <c r="E516" s="1">
        <v>45005</v>
      </c>
      <c r="F516" s="1" t="str">
        <f>TEXT(shipments9[[#This Row],[Shipdate]],"ddd")</f>
        <v>Mon</v>
      </c>
      <c r="G516" s="1" t="str">
        <f>IF(OR(shipments9[[#This Row],[Day Name]]="Sat",shipments9[[#This Row],[Day Name]]="Sun"),"Weekend","Weekday")</f>
        <v>Weekday</v>
      </c>
      <c r="H516">
        <v>5233.5</v>
      </c>
      <c r="I516">
        <v>276</v>
      </c>
      <c r="J516" t="s">
        <v>172</v>
      </c>
      <c r="K516" t="s">
        <v>8151</v>
      </c>
      <c r="L516" t="s">
        <v>8156</v>
      </c>
      <c r="M516">
        <v>3</v>
      </c>
      <c r="N516" t="s">
        <v>8164</v>
      </c>
      <c r="O516" s="4">
        <f>INDEX(products[Cost_per_box], MATCH(shipments9[[#This Row],[PID]], products[PID], 0))</f>
        <v>2.65</v>
      </c>
      <c r="P516" s="4">
        <f>shipments9[[#This Row],[Boxes]]*shipments9[[#This Row],[Cost Per Box]]</f>
        <v>731.4</v>
      </c>
      <c r="Q516" s="4">
        <f>shipments9[[#This Row],[Amount]] -shipments9[[#This Row],[total cost]]</f>
        <v>4502.1000000000004</v>
      </c>
      <c r="R516" s="4" t="str">
        <f>IF(shipments9[[#This Row],[Gross Profit]]&lt;0,"Loss","Profit")</f>
        <v>Profit</v>
      </c>
      <c r="S516" s="9">
        <f>shipments9[[#This Row],[Gross Profit]]/shipments9[[#This Row],[Amount]]</f>
        <v>0.86024648896531963</v>
      </c>
      <c r="T516" s="11">
        <f>shipments9[[#This Row],[Amount]]/shipments9[[#This Row],[Boxes]]</f>
        <v>18.961956521739129</v>
      </c>
    </row>
    <row r="517" spans="1:20" hidden="1" x14ac:dyDescent="0.25">
      <c r="A517" t="s">
        <v>719</v>
      </c>
      <c r="B517" t="s">
        <v>80</v>
      </c>
      <c r="C517" t="s">
        <v>165</v>
      </c>
      <c r="D517" t="s">
        <v>31</v>
      </c>
      <c r="E517" s="1">
        <v>45286</v>
      </c>
      <c r="F517" s="1" t="str">
        <f>TEXT(shipments9[[#This Row],[Shipdate]],"ddd")</f>
        <v>Tue</v>
      </c>
      <c r="G517" s="1" t="str">
        <f>IF(OR(shipments9[[#This Row],[Day Name]]="Sat",shipments9[[#This Row],[Day Name]]="Sun"),"Weekend","Weekday")</f>
        <v>Weekday</v>
      </c>
      <c r="H517">
        <v>5703.75</v>
      </c>
      <c r="I517">
        <v>272</v>
      </c>
      <c r="J517" t="s">
        <v>172</v>
      </c>
      <c r="K517" t="s">
        <v>8151</v>
      </c>
      <c r="L517" t="s">
        <v>8152</v>
      </c>
      <c r="M517">
        <v>12</v>
      </c>
      <c r="N517" t="s">
        <v>8166</v>
      </c>
      <c r="O517" s="4">
        <f>INDEX(products[Cost_per_box], MATCH(shipments9[[#This Row],[PID]], products[PID], 0))</f>
        <v>2.65</v>
      </c>
      <c r="P517" s="4">
        <f>shipments9[[#This Row],[Boxes]]*shipments9[[#This Row],[Cost Per Box]]</f>
        <v>720.8</v>
      </c>
      <c r="Q517" s="4">
        <f>shipments9[[#This Row],[Amount]] -shipments9[[#This Row],[total cost]]</f>
        <v>4982.95</v>
      </c>
      <c r="R517" s="4" t="str">
        <f>IF(shipments9[[#This Row],[Gross Profit]]&lt;0,"Loss","Profit")</f>
        <v>Profit</v>
      </c>
      <c r="S517" s="9">
        <f>shipments9[[#This Row],[Gross Profit]]/shipments9[[#This Row],[Amount]]</f>
        <v>0.8736269997808459</v>
      </c>
      <c r="T517" s="11">
        <f>shipments9[[#This Row],[Amount]]/shipments9[[#This Row],[Boxes]]</f>
        <v>20.969669117647058</v>
      </c>
    </row>
    <row r="518" spans="1:20" hidden="1" x14ac:dyDescent="0.25">
      <c r="A518" t="s">
        <v>720</v>
      </c>
      <c r="B518" t="s">
        <v>83</v>
      </c>
      <c r="C518" t="s">
        <v>165</v>
      </c>
      <c r="D518" t="s">
        <v>31</v>
      </c>
      <c r="E518" s="1">
        <v>45226</v>
      </c>
      <c r="F518" s="1" t="str">
        <f>TEXT(shipments9[[#This Row],[Shipdate]],"ddd")</f>
        <v>Fri</v>
      </c>
      <c r="G518" s="1" t="str">
        <f>IF(OR(shipments9[[#This Row],[Day Name]]="Sat",shipments9[[#This Row],[Day Name]]="Sun"),"Weekend","Weekday")</f>
        <v>Weekday</v>
      </c>
      <c r="H518">
        <v>12033</v>
      </c>
      <c r="I518">
        <v>634</v>
      </c>
      <c r="J518" t="s">
        <v>172</v>
      </c>
      <c r="K518" t="s">
        <v>8151</v>
      </c>
      <c r="L518" t="s">
        <v>8152</v>
      </c>
      <c r="M518">
        <v>10</v>
      </c>
      <c r="N518" t="s">
        <v>8153</v>
      </c>
      <c r="O518" s="4">
        <f>INDEX(products[Cost_per_box], MATCH(shipments9[[#This Row],[PID]], products[PID], 0))</f>
        <v>2.65</v>
      </c>
      <c r="P518" s="4">
        <f>shipments9[[#This Row],[Boxes]]*shipments9[[#This Row],[Cost Per Box]]</f>
        <v>1680.1</v>
      </c>
      <c r="Q518" s="4">
        <f>shipments9[[#This Row],[Amount]] -shipments9[[#This Row],[total cost]]</f>
        <v>10352.9</v>
      </c>
      <c r="R518" s="4" t="str">
        <f>IF(shipments9[[#This Row],[Gross Profit]]&lt;0,"Loss","Profit")</f>
        <v>Profit</v>
      </c>
      <c r="S518" s="9">
        <f>shipments9[[#This Row],[Gross Profit]]/shipments9[[#This Row],[Amount]]</f>
        <v>0.860375633674063</v>
      </c>
      <c r="T518" s="11">
        <f>shipments9[[#This Row],[Amount]]/shipments9[[#This Row],[Boxes]]</f>
        <v>18.979495268138802</v>
      </c>
    </row>
    <row r="519" spans="1:20" hidden="1" x14ac:dyDescent="0.25">
      <c r="A519" t="s">
        <v>721</v>
      </c>
      <c r="B519" t="s">
        <v>83</v>
      </c>
      <c r="C519" t="s">
        <v>165</v>
      </c>
      <c r="D519" t="s">
        <v>31</v>
      </c>
      <c r="E519" s="1">
        <v>45098</v>
      </c>
      <c r="F519" s="1" t="str">
        <f>TEXT(shipments9[[#This Row],[Shipdate]],"ddd")</f>
        <v>Wed</v>
      </c>
      <c r="G519" s="1" t="str">
        <f>IF(OR(shipments9[[#This Row],[Day Name]]="Sat",shipments9[[#This Row],[Day Name]]="Sun"),"Weekend","Weekday")</f>
        <v>Weekday</v>
      </c>
      <c r="H519">
        <v>7715.25</v>
      </c>
      <c r="I519">
        <v>368</v>
      </c>
      <c r="J519" t="s">
        <v>172</v>
      </c>
      <c r="K519" t="s">
        <v>8151</v>
      </c>
      <c r="L519" t="s">
        <v>8154</v>
      </c>
      <c r="M519">
        <v>6</v>
      </c>
      <c r="N519" t="s">
        <v>8159</v>
      </c>
      <c r="O519" s="4">
        <f>INDEX(products[Cost_per_box], MATCH(shipments9[[#This Row],[PID]], products[PID], 0))</f>
        <v>2.65</v>
      </c>
      <c r="P519" s="4">
        <f>shipments9[[#This Row],[Boxes]]*shipments9[[#This Row],[Cost Per Box]]</f>
        <v>975.19999999999993</v>
      </c>
      <c r="Q519" s="4">
        <f>shipments9[[#This Row],[Amount]] -shipments9[[#This Row],[total cost]]</f>
        <v>6740.05</v>
      </c>
      <c r="R519" s="4" t="str">
        <f>IF(shipments9[[#This Row],[Gross Profit]]&lt;0,"Loss","Profit")</f>
        <v>Profit</v>
      </c>
      <c r="S519" s="9">
        <f>shipments9[[#This Row],[Gross Profit]]/shipments9[[#This Row],[Amount]]</f>
        <v>0.87360098506205242</v>
      </c>
      <c r="T519" s="11">
        <f>shipments9[[#This Row],[Amount]]/shipments9[[#This Row],[Boxes]]</f>
        <v>20.965353260869566</v>
      </c>
    </row>
    <row r="520" spans="1:20" hidden="1" x14ac:dyDescent="0.25">
      <c r="A520" t="s">
        <v>722</v>
      </c>
      <c r="B520" t="s">
        <v>83</v>
      </c>
      <c r="C520" t="s">
        <v>165</v>
      </c>
      <c r="D520" t="s">
        <v>31</v>
      </c>
      <c r="E520" s="1">
        <v>45271</v>
      </c>
      <c r="F520" s="1" t="str">
        <f>TEXT(shipments9[[#This Row],[Shipdate]],"ddd")</f>
        <v>Mon</v>
      </c>
      <c r="G520" s="1" t="str">
        <f>IF(OR(shipments9[[#This Row],[Day Name]]="Sat",shipments9[[#This Row],[Day Name]]="Sun"),"Weekend","Weekday")</f>
        <v>Weekday</v>
      </c>
      <c r="H520">
        <v>10228.5</v>
      </c>
      <c r="I520">
        <v>488</v>
      </c>
      <c r="J520" t="s">
        <v>172</v>
      </c>
      <c r="K520" t="s">
        <v>8151</v>
      </c>
      <c r="L520" t="s">
        <v>8152</v>
      </c>
      <c r="M520">
        <v>12</v>
      </c>
      <c r="N520" t="s">
        <v>8166</v>
      </c>
      <c r="O520" s="4">
        <f>INDEX(products[Cost_per_box], MATCH(shipments9[[#This Row],[PID]], products[PID], 0))</f>
        <v>2.65</v>
      </c>
      <c r="P520" s="4">
        <f>shipments9[[#This Row],[Boxes]]*shipments9[[#This Row],[Cost Per Box]]</f>
        <v>1293.2</v>
      </c>
      <c r="Q520" s="4">
        <f>shipments9[[#This Row],[Amount]] -shipments9[[#This Row],[total cost]]</f>
        <v>8935.2999999999993</v>
      </c>
      <c r="R520" s="4" t="str">
        <f>IF(shipments9[[#This Row],[Gross Profit]]&lt;0,"Loss","Profit")</f>
        <v>Profit</v>
      </c>
      <c r="S520" s="9">
        <f>shipments9[[#This Row],[Gross Profit]]/shipments9[[#This Row],[Amount]]</f>
        <v>0.87356894950383723</v>
      </c>
      <c r="T520" s="11">
        <f>shipments9[[#This Row],[Amount]]/shipments9[[#This Row],[Boxes]]</f>
        <v>20.960040983606557</v>
      </c>
    </row>
    <row r="521" spans="1:20" hidden="1" x14ac:dyDescent="0.25">
      <c r="A521" t="s">
        <v>723</v>
      </c>
      <c r="B521" t="s">
        <v>86</v>
      </c>
      <c r="C521" t="s">
        <v>165</v>
      </c>
      <c r="D521" t="s">
        <v>31</v>
      </c>
      <c r="E521" s="1">
        <v>44958</v>
      </c>
      <c r="F521" s="1" t="str">
        <f>TEXT(shipments9[[#This Row],[Shipdate]],"ddd")</f>
        <v>Wed</v>
      </c>
      <c r="G521" s="1" t="str">
        <f>IF(OR(shipments9[[#This Row],[Day Name]]="Sat",shipments9[[#This Row],[Day Name]]="Sun"),"Weekend","Weekday")</f>
        <v>Weekday</v>
      </c>
      <c r="H521">
        <v>1872</v>
      </c>
      <c r="I521">
        <v>86</v>
      </c>
      <c r="J521" t="s">
        <v>172</v>
      </c>
      <c r="K521" t="s">
        <v>8151</v>
      </c>
      <c r="L521" t="s">
        <v>8156</v>
      </c>
      <c r="M521">
        <v>2</v>
      </c>
      <c r="N521" t="s">
        <v>8157</v>
      </c>
      <c r="O521" s="4">
        <f>INDEX(products[Cost_per_box], MATCH(shipments9[[#This Row],[PID]], products[PID], 0))</f>
        <v>2.65</v>
      </c>
      <c r="P521" s="4">
        <f>shipments9[[#This Row],[Boxes]]*shipments9[[#This Row],[Cost Per Box]]</f>
        <v>227.9</v>
      </c>
      <c r="Q521" s="4">
        <f>shipments9[[#This Row],[Amount]] -shipments9[[#This Row],[total cost]]</f>
        <v>1644.1</v>
      </c>
      <c r="R521" s="4" t="str">
        <f>IF(shipments9[[#This Row],[Gross Profit]]&lt;0,"Loss","Profit")</f>
        <v>Profit</v>
      </c>
      <c r="S521" s="9">
        <f>shipments9[[#This Row],[Gross Profit]]/shipments9[[#This Row],[Amount]]</f>
        <v>0.878258547008547</v>
      </c>
      <c r="T521" s="11">
        <f>shipments9[[#This Row],[Amount]]/shipments9[[#This Row],[Boxes]]</f>
        <v>21.767441860465116</v>
      </c>
    </row>
    <row r="522" spans="1:20" hidden="1" x14ac:dyDescent="0.25">
      <c r="A522" t="s">
        <v>724</v>
      </c>
      <c r="B522" t="s">
        <v>86</v>
      </c>
      <c r="C522" t="s">
        <v>165</v>
      </c>
      <c r="D522" t="s">
        <v>31</v>
      </c>
      <c r="E522" s="1">
        <v>44932</v>
      </c>
      <c r="F522" s="1" t="str">
        <f>TEXT(shipments9[[#This Row],[Shipdate]],"ddd")</f>
        <v>Fri</v>
      </c>
      <c r="G522" s="1" t="str">
        <f>IF(OR(shipments9[[#This Row],[Day Name]]="Sat",shipments9[[#This Row],[Day Name]]="Sun"),"Weekend","Weekday")</f>
        <v>Weekday</v>
      </c>
      <c r="H522">
        <v>12532.5</v>
      </c>
      <c r="I522">
        <v>660</v>
      </c>
      <c r="J522" t="s">
        <v>172</v>
      </c>
      <c r="K522" t="s">
        <v>8151</v>
      </c>
      <c r="L522" t="s">
        <v>8156</v>
      </c>
      <c r="M522">
        <v>1</v>
      </c>
      <c r="N522" t="s">
        <v>8163</v>
      </c>
      <c r="O522" s="4">
        <f>INDEX(products[Cost_per_box], MATCH(shipments9[[#This Row],[PID]], products[PID], 0))</f>
        <v>2.65</v>
      </c>
      <c r="P522" s="4">
        <f>shipments9[[#This Row],[Boxes]]*shipments9[[#This Row],[Cost Per Box]]</f>
        <v>1749</v>
      </c>
      <c r="Q522" s="4">
        <f>shipments9[[#This Row],[Amount]] -shipments9[[#This Row],[total cost]]</f>
        <v>10783.5</v>
      </c>
      <c r="R522" s="4" t="str">
        <f>IF(shipments9[[#This Row],[Gross Profit]]&lt;0,"Loss","Profit")</f>
        <v>Profit</v>
      </c>
      <c r="S522" s="9">
        <f>shipments9[[#This Row],[Gross Profit]]/shipments9[[#This Row],[Amount]]</f>
        <v>0.8604428485936565</v>
      </c>
      <c r="T522" s="11">
        <f>shipments9[[#This Row],[Amount]]/shipments9[[#This Row],[Boxes]]</f>
        <v>18.988636363636363</v>
      </c>
    </row>
    <row r="523" spans="1:20" hidden="1" x14ac:dyDescent="0.25">
      <c r="A523" t="s">
        <v>725</v>
      </c>
      <c r="B523" t="s">
        <v>86</v>
      </c>
      <c r="C523" t="s">
        <v>165</v>
      </c>
      <c r="D523" t="s">
        <v>31</v>
      </c>
      <c r="E523" s="1">
        <v>45135</v>
      </c>
      <c r="F523" s="1" t="str">
        <f>TEXT(shipments9[[#This Row],[Shipdate]],"ddd")</f>
        <v>Fri</v>
      </c>
      <c r="G523" s="1" t="str">
        <f>IF(OR(shipments9[[#This Row],[Day Name]]="Sat",shipments9[[#This Row],[Day Name]]="Sun"),"Weekend","Weekday")</f>
        <v>Weekday</v>
      </c>
      <c r="H523">
        <v>5996.25</v>
      </c>
      <c r="I523">
        <v>300</v>
      </c>
      <c r="J523" t="s">
        <v>172</v>
      </c>
      <c r="K523" t="s">
        <v>8151</v>
      </c>
      <c r="L523" t="s">
        <v>8160</v>
      </c>
      <c r="M523">
        <v>7</v>
      </c>
      <c r="N523" t="s">
        <v>8161</v>
      </c>
      <c r="O523" s="4">
        <f>INDEX(products[Cost_per_box], MATCH(shipments9[[#This Row],[PID]], products[PID], 0))</f>
        <v>2.65</v>
      </c>
      <c r="P523" s="4">
        <f>shipments9[[#This Row],[Boxes]]*shipments9[[#This Row],[Cost Per Box]]</f>
        <v>795</v>
      </c>
      <c r="Q523" s="4">
        <f>shipments9[[#This Row],[Amount]] -shipments9[[#This Row],[total cost]]</f>
        <v>5201.25</v>
      </c>
      <c r="R523" s="4" t="str">
        <f>IF(shipments9[[#This Row],[Gross Profit]]&lt;0,"Loss","Profit")</f>
        <v>Profit</v>
      </c>
      <c r="S523" s="9">
        <f>shipments9[[#This Row],[Gross Profit]]/shipments9[[#This Row],[Amount]]</f>
        <v>0.8674171357098186</v>
      </c>
      <c r="T523" s="11">
        <f>shipments9[[#This Row],[Amount]]/shipments9[[#This Row],[Boxes]]</f>
        <v>19.987500000000001</v>
      </c>
    </row>
    <row r="524" spans="1:20" hidden="1" x14ac:dyDescent="0.25">
      <c r="A524" t="s">
        <v>726</v>
      </c>
      <c r="B524" t="s">
        <v>86</v>
      </c>
      <c r="C524" t="s">
        <v>165</v>
      </c>
      <c r="D524" t="s">
        <v>31</v>
      </c>
      <c r="E524" s="1">
        <v>45090</v>
      </c>
      <c r="F524" s="1" t="str">
        <f>TEXT(shipments9[[#This Row],[Shipdate]],"ddd")</f>
        <v>Tue</v>
      </c>
      <c r="G524" s="1" t="str">
        <f>IF(OR(shipments9[[#This Row],[Day Name]]="Sat",shipments9[[#This Row],[Day Name]]="Sun"),"Weekend","Weekday")</f>
        <v>Weekday</v>
      </c>
      <c r="H524">
        <v>10332</v>
      </c>
      <c r="I524">
        <v>470</v>
      </c>
      <c r="J524" t="s">
        <v>172</v>
      </c>
      <c r="K524" t="s">
        <v>8151</v>
      </c>
      <c r="L524" t="s">
        <v>8154</v>
      </c>
      <c r="M524">
        <v>6</v>
      </c>
      <c r="N524" t="s">
        <v>8159</v>
      </c>
      <c r="O524" s="4">
        <f>INDEX(products[Cost_per_box], MATCH(shipments9[[#This Row],[PID]], products[PID], 0))</f>
        <v>2.65</v>
      </c>
      <c r="P524" s="4">
        <f>shipments9[[#This Row],[Boxes]]*shipments9[[#This Row],[Cost Per Box]]</f>
        <v>1245.5</v>
      </c>
      <c r="Q524" s="4">
        <f>shipments9[[#This Row],[Amount]] -shipments9[[#This Row],[total cost]]</f>
        <v>9086.5</v>
      </c>
      <c r="R524" s="4" t="str">
        <f>IF(shipments9[[#This Row],[Gross Profit]]&lt;0,"Loss","Profit")</f>
        <v>Profit</v>
      </c>
      <c r="S524" s="9">
        <f>shipments9[[#This Row],[Gross Profit]]/shipments9[[#This Row],[Amount]]</f>
        <v>0.87945218737901665</v>
      </c>
      <c r="T524" s="11">
        <f>shipments9[[#This Row],[Amount]]/shipments9[[#This Row],[Boxes]]</f>
        <v>21.982978723404255</v>
      </c>
    </row>
    <row r="525" spans="1:20" hidden="1" x14ac:dyDescent="0.25">
      <c r="A525" t="s">
        <v>727</v>
      </c>
      <c r="B525" t="s">
        <v>86</v>
      </c>
      <c r="C525" t="s">
        <v>165</v>
      </c>
      <c r="D525" t="s">
        <v>31</v>
      </c>
      <c r="E525" s="1">
        <v>45418</v>
      </c>
      <c r="F525" s="1" t="str">
        <f>TEXT(shipments9[[#This Row],[Shipdate]],"ddd")</f>
        <v>Mon</v>
      </c>
      <c r="G525" s="1" t="str">
        <f>IF(OR(shipments9[[#This Row],[Day Name]]="Sat",shipments9[[#This Row],[Day Name]]="Sun"),"Weekend","Weekday")</f>
        <v>Weekday</v>
      </c>
      <c r="H525">
        <v>6003</v>
      </c>
      <c r="I525">
        <v>334</v>
      </c>
      <c r="J525" t="s">
        <v>172</v>
      </c>
      <c r="K525" t="s">
        <v>8155</v>
      </c>
      <c r="L525" t="s">
        <v>8154</v>
      </c>
      <c r="M525">
        <v>5</v>
      </c>
      <c r="N525" t="s">
        <v>201</v>
      </c>
      <c r="O525" s="4">
        <f>INDEX(products[Cost_per_box], MATCH(shipments9[[#This Row],[PID]], products[PID], 0))</f>
        <v>2.65</v>
      </c>
      <c r="P525" s="4">
        <f>shipments9[[#This Row],[Boxes]]*shipments9[[#This Row],[Cost Per Box]]</f>
        <v>885.1</v>
      </c>
      <c r="Q525" s="4">
        <f>shipments9[[#This Row],[Amount]] -shipments9[[#This Row],[total cost]]</f>
        <v>5117.8999999999996</v>
      </c>
      <c r="R525" s="4" t="str">
        <f>IF(shipments9[[#This Row],[Gross Profit]]&lt;0,"Loss","Profit")</f>
        <v>Profit</v>
      </c>
      <c r="S525" s="9">
        <f>shipments9[[#This Row],[Gross Profit]]/shipments9[[#This Row],[Amount]]</f>
        <v>0.85255705480593036</v>
      </c>
      <c r="T525" s="11">
        <f>shipments9[[#This Row],[Amount]]/shipments9[[#This Row],[Boxes]]</f>
        <v>17.973053892215567</v>
      </c>
    </row>
    <row r="526" spans="1:20" hidden="1" x14ac:dyDescent="0.25">
      <c r="A526" t="s">
        <v>728</v>
      </c>
      <c r="B526" t="s">
        <v>89</v>
      </c>
      <c r="C526" t="s">
        <v>165</v>
      </c>
      <c r="D526" t="s">
        <v>31</v>
      </c>
      <c r="E526" s="1">
        <v>45349</v>
      </c>
      <c r="F526" s="1" t="str">
        <f>TEXT(shipments9[[#This Row],[Shipdate]],"ddd")</f>
        <v>Tue</v>
      </c>
      <c r="G526" s="1" t="str">
        <f>IF(OR(shipments9[[#This Row],[Day Name]]="Sat",shipments9[[#This Row],[Day Name]]="Sun"),"Weekend","Weekday")</f>
        <v>Weekday</v>
      </c>
      <c r="H526">
        <v>420.75</v>
      </c>
      <c r="I526">
        <v>22</v>
      </c>
      <c r="J526" t="s">
        <v>172</v>
      </c>
      <c r="K526" t="s">
        <v>8155</v>
      </c>
      <c r="L526" t="s">
        <v>8156</v>
      </c>
      <c r="M526">
        <v>2</v>
      </c>
      <c r="N526" t="s">
        <v>8157</v>
      </c>
      <c r="O526" s="4">
        <f>INDEX(products[Cost_per_box], MATCH(shipments9[[#This Row],[PID]], products[PID], 0))</f>
        <v>2.65</v>
      </c>
      <c r="P526" s="4">
        <f>shipments9[[#This Row],[Boxes]]*shipments9[[#This Row],[Cost Per Box]]</f>
        <v>58.3</v>
      </c>
      <c r="Q526" s="4">
        <f>shipments9[[#This Row],[Amount]] -shipments9[[#This Row],[total cost]]</f>
        <v>362.45</v>
      </c>
      <c r="R526" s="4" t="str">
        <f>IF(shipments9[[#This Row],[Gross Profit]]&lt;0,"Loss","Profit")</f>
        <v>Profit</v>
      </c>
      <c r="S526" s="9">
        <f>shipments9[[#This Row],[Gross Profit]]/shipments9[[#This Row],[Amount]]</f>
        <v>0.86143790849673196</v>
      </c>
      <c r="T526" s="11">
        <f>shipments9[[#This Row],[Amount]]/shipments9[[#This Row],[Boxes]]</f>
        <v>19.125</v>
      </c>
    </row>
    <row r="527" spans="1:20" hidden="1" x14ac:dyDescent="0.25">
      <c r="A527" t="s">
        <v>729</v>
      </c>
      <c r="B527" t="s">
        <v>89</v>
      </c>
      <c r="C527" t="s">
        <v>165</v>
      </c>
      <c r="D527" t="s">
        <v>31</v>
      </c>
      <c r="E527" s="1">
        <v>45142</v>
      </c>
      <c r="F527" s="1" t="str">
        <f>TEXT(shipments9[[#This Row],[Shipdate]],"ddd")</f>
        <v>Fri</v>
      </c>
      <c r="G527" s="1" t="str">
        <f>IF(OR(shipments9[[#This Row],[Day Name]]="Sat",shipments9[[#This Row],[Day Name]]="Sun"),"Weekend","Weekday")</f>
        <v>Weekday</v>
      </c>
      <c r="H527">
        <v>9672.75</v>
      </c>
      <c r="I527">
        <v>440</v>
      </c>
      <c r="J527" t="s">
        <v>172</v>
      </c>
      <c r="K527" t="s">
        <v>8151</v>
      </c>
      <c r="L527" t="s">
        <v>8160</v>
      </c>
      <c r="M527">
        <v>8</v>
      </c>
      <c r="N527" t="s">
        <v>8162</v>
      </c>
      <c r="O527" s="4">
        <f>INDEX(products[Cost_per_box], MATCH(shipments9[[#This Row],[PID]], products[PID], 0))</f>
        <v>2.65</v>
      </c>
      <c r="P527" s="4">
        <f>shipments9[[#This Row],[Boxes]]*shipments9[[#This Row],[Cost Per Box]]</f>
        <v>1166</v>
      </c>
      <c r="Q527" s="4">
        <f>shipments9[[#This Row],[Amount]] -shipments9[[#This Row],[total cost]]</f>
        <v>8506.75</v>
      </c>
      <c r="R527" s="4" t="str">
        <f>IF(shipments9[[#This Row],[Gross Profit]]&lt;0,"Loss","Profit")</f>
        <v>Profit</v>
      </c>
      <c r="S527" s="9">
        <f>shipments9[[#This Row],[Gross Profit]]/shipments9[[#This Row],[Amount]]</f>
        <v>0.87945517045307697</v>
      </c>
      <c r="T527" s="11">
        <f>shipments9[[#This Row],[Amount]]/shipments9[[#This Row],[Boxes]]</f>
        <v>21.983522727272728</v>
      </c>
    </row>
    <row r="528" spans="1:20" hidden="1" x14ac:dyDescent="0.25">
      <c r="A528" t="s">
        <v>730</v>
      </c>
      <c r="B528" t="s">
        <v>89</v>
      </c>
      <c r="C528" t="s">
        <v>165</v>
      </c>
      <c r="D528" t="s">
        <v>31</v>
      </c>
      <c r="E528" s="1">
        <v>45132</v>
      </c>
      <c r="F528" s="1" t="str">
        <f>TEXT(shipments9[[#This Row],[Shipdate]],"ddd")</f>
        <v>Tue</v>
      </c>
      <c r="G528" s="1" t="str">
        <f>IF(OR(shipments9[[#This Row],[Day Name]]="Sat",shipments9[[#This Row],[Day Name]]="Sun"),"Weekend","Weekday")</f>
        <v>Weekday</v>
      </c>
      <c r="H528">
        <v>5440.5</v>
      </c>
      <c r="I528">
        <v>248</v>
      </c>
      <c r="J528" t="s">
        <v>172</v>
      </c>
      <c r="K528" t="s">
        <v>8151</v>
      </c>
      <c r="L528" t="s">
        <v>8160</v>
      </c>
      <c r="M528">
        <v>7</v>
      </c>
      <c r="N528" t="s">
        <v>8161</v>
      </c>
      <c r="O528" s="4">
        <f>INDEX(products[Cost_per_box], MATCH(shipments9[[#This Row],[PID]], products[PID], 0))</f>
        <v>2.65</v>
      </c>
      <c r="P528" s="4">
        <f>shipments9[[#This Row],[Boxes]]*shipments9[[#This Row],[Cost Per Box]]</f>
        <v>657.19999999999993</v>
      </c>
      <c r="Q528" s="4">
        <f>shipments9[[#This Row],[Amount]] -shipments9[[#This Row],[total cost]]</f>
        <v>4783.3</v>
      </c>
      <c r="R528" s="4" t="str">
        <f>IF(shipments9[[#This Row],[Gross Profit]]&lt;0,"Loss","Profit")</f>
        <v>Profit</v>
      </c>
      <c r="S528" s="9">
        <f>shipments9[[#This Row],[Gross Profit]]/shipments9[[#This Row],[Amount]]</f>
        <v>0.87920227920227922</v>
      </c>
      <c r="T528" s="11">
        <f>shipments9[[#This Row],[Amount]]/shipments9[[#This Row],[Boxes]]</f>
        <v>21.9375</v>
      </c>
    </row>
    <row r="529" spans="1:20" hidden="1" x14ac:dyDescent="0.25">
      <c r="A529" t="s">
        <v>731</v>
      </c>
      <c r="B529" t="s">
        <v>89</v>
      </c>
      <c r="C529" t="s">
        <v>165</v>
      </c>
      <c r="D529" t="s">
        <v>31</v>
      </c>
      <c r="E529" s="1">
        <v>45278</v>
      </c>
      <c r="F529" s="1" t="str">
        <f>TEXT(shipments9[[#This Row],[Shipdate]],"ddd")</f>
        <v>Mon</v>
      </c>
      <c r="G529" s="1" t="str">
        <f>IF(OR(shipments9[[#This Row],[Day Name]]="Sat",shipments9[[#This Row],[Day Name]]="Sun"),"Weekend","Weekday")</f>
        <v>Weekday</v>
      </c>
      <c r="H529">
        <v>5067</v>
      </c>
      <c r="I529">
        <v>254</v>
      </c>
      <c r="J529" t="s">
        <v>172</v>
      </c>
      <c r="K529" t="s">
        <v>8151</v>
      </c>
      <c r="L529" t="s">
        <v>8152</v>
      </c>
      <c r="M529">
        <v>12</v>
      </c>
      <c r="N529" t="s">
        <v>8166</v>
      </c>
      <c r="O529" s="4">
        <f>INDEX(products[Cost_per_box], MATCH(shipments9[[#This Row],[PID]], products[PID], 0))</f>
        <v>2.65</v>
      </c>
      <c r="P529" s="4">
        <f>shipments9[[#This Row],[Boxes]]*shipments9[[#This Row],[Cost Per Box]]</f>
        <v>673.1</v>
      </c>
      <c r="Q529" s="4">
        <f>shipments9[[#This Row],[Amount]] -shipments9[[#This Row],[total cost]]</f>
        <v>4393.8999999999996</v>
      </c>
      <c r="R529" s="4" t="str">
        <f>IF(shipments9[[#This Row],[Gross Profit]]&lt;0,"Loss","Profit")</f>
        <v>Profit</v>
      </c>
      <c r="S529" s="9">
        <f>shipments9[[#This Row],[Gross Profit]]/shipments9[[#This Row],[Amount]]</f>
        <v>0.86716005525952233</v>
      </c>
      <c r="T529" s="11">
        <f>shipments9[[#This Row],[Amount]]/shipments9[[#This Row],[Boxes]]</f>
        <v>19.948818897637796</v>
      </c>
    </row>
    <row r="530" spans="1:20" hidden="1" x14ac:dyDescent="0.25">
      <c r="A530" t="s">
        <v>732</v>
      </c>
      <c r="B530" t="s">
        <v>89</v>
      </c>
      <c r="C530" t="s">
        <v>165</v>
      </c>
      <c r="D530" t="s">
        <v>31</v>
      </c>
      <c r="E530" s="1">
        <v>45083</v>
      </c>
      <c r="F530" s="1" t="str">
        <f>TEXT(shipments9[[#This Row],[Shipdate]],"ddd")</f>
        <v>Tue</v>
      </c>
      <c r="G530" s="1" t="str">
        <f>IF(OR(shipments9[[#This Row],[Day Name]]="Sat",shipments9[[#This Row],[Day Name]]="Sun"),"Weekend","Weekday")</f>
        <v>Weekday</v>
      </c>
      <c r="H530">
        <v>1631.25</v>
      </c>
      <c r="I530">
        <v>78</v>
      </c>
      <c r="J530" t="s">
        <v>172</v>
      </c>
      <c r="K530" t="s">
        <v>8151</v>
      </c>
      <c r="L530" t="s">
        <v>8154</v>
      </c>
      <c r="M530">
        <v>6</v>
      </c>
      <c r="N530" t="s">
        <v>8159</v>
      </c>
      <c r="O530" s="4">
        <f>INDEX(products[Cost_per_box], MATCH(shipments9[[#This Row],[PID]], products[PID], 0))</f>
        <v>2.65</v>
      </c>
      <c r="P530" s="4">
        <f>shipments9[[#This Row],[Boxes]]*shipments9[[#This Row],[Cost Per Box]]</f>
        <v>206.7</v>
      </c>
      <c r="Q530" s="4">
        <f>shipments9[[#This Row],[Amount]] -shipments9[[#This Row],[total cost]]</f>
        <v>1424.55</v>
      </c>
      <c r="R530" s="4" t="str">
        <f>IF(shipments9[[#This Row],[Gross Profit]]&lt;0,"Loss","Profit")</f>
        <v>Profit</v>
      </c>
      <c r="S530" s="9">
        <f>shipments9[[#This Row],[Gross Profit]]/shipments9[[#This Row],[Amount]]</f>
        <v>0.87328735632183907</v>
      </c>
      <c r="T530" s="11">
        <f>shipments9[[#This Row],[Amount]]/shipments9[[#This Row],[Boxes]]</f>
        <v>20.91346153846154</v>
      </c>
    </row>
    <row r="531" spans="1:20" hidden="1" x14ac:dyDescent="0.25">
      <c r="A531" t="s">
        <v>733</v>
      </c>
      <c r="B531" t="s">
        <v>92</v>
      </c>
      <c r="C531" t="s">
        <v>165</v>
      </c>
      <c r="D531" t="s">
        <v>31</v>
      </c>
      <c r="E531" s="1">
        <v>45244</v>
      </c>
      <c r="F531" s="1" t="str">
        <f>TEXT(shipments9[[#This Row],[Shipdate]],"ddd")</f>
        <v>Tue</v>
      </c>
      <c r="G531" s="1" t="str">
        <f>IF(OR(shipments9[[#This Row],[Day Name]]="Sat",shipments9[[#This Row],[Day Name]]="Sun"),"Weekend","Weekday")</f>
        <v>Weekday</v>
      </c>
      <c r="H531">
        <v>650.25</v>
      </c>
      <c r="I531">
        <v>31</v>
      </c>
      <c r="J531" t="s">
        <v>172</v>
      </c>
      <c r="K531" t="s">
        <v>8151</v>
      </c>
      <c r="L531" t="s">
        <v>8152</v>
      </c>
      <c r="M531">
        <v>11</v>
      </c>
      <c r="N531" t="s">
        <v>8165</v>
      </c>
      <c r="O531" s="4">
        <f>INDEX(products[Cost_per_box], MATCH(shipments9[[#This Row],[PID]], products[PID], 0))</f>
        <v>2.65</v>
      </c>
      <c r="P531" s="4">
        <f>shipments9[[#This Row],[Boxes]]*shipments9[[#This Row],[Cost Per Box]]</f>
        <v>82.149999999999991</v>
      </c>
      <c r="Q531" s="4">
        <f>shipments9[[#This Row],[Amount]] -shipments9[[#This Row],[total cost]]</f>
        <v>568.1</v>
      </c>
      <c r="R531" s="4" t="str">
        <f>IF(shipments9[[#This Row],[Gross Profit]]&lt;0,"Loss","Profit")</f>
        <v>Profit</v>
      </c>
      <c r="S531" s="9">
        <f>shipments9[[#This Row],[Gross Profit]]/shipments9[[#This Row],[Amount]]</f>
        <v>0.87366397539407925</v>
      </c>
      <c r="T531" s="11">
        <f>shipments9[[#This Row],[Amount]]/shipments9[[#This Row],[Boxes]]</f>
        <v>20.975806451612904</v>
      </c>
    </row>
    <row r="532" spans="1:20" hidden="1" x14ac:dyDescent="0.25">
      <c r="A532" t="s">
        <v>734</v>
      </c>
      <c r="B532" t="s">
        <v>92</v>
      </c>
      <c r="C532" t="s">
        <v>165</v>
      </c>
      <c r="D532" t="s">
        <v>31</v>
      </c>
      <c r="E532" s="1">
        <v>45084</v>
      </c>
      <c r="F532" s="1" t="str">
        <f>TEXT(shipments9[[#This Row],[Shipdate]],"ddd")</f>
        <v>Wed</v>
      </c>
      <c r="G532" s="1" t="str">
        <f>IF(OR(shipments9[[#This Row],[Day Name]]="Sat",shipments9[[#This Row],[Day Name]]="Sun"),"Weekend","Weekday")</f>
        <v>Weekday</v>
      </c>
      <c r="H532">
        <v>9879.75</v>
      </c>
      <c r="I532">
        <v>494</v>
      </c>
      <c r="J532" t="s">
        <v>172</v>
      </c>
      <c r="K532" t="s">
        <v>8151</v>
      </c>
      <c r="L532" t="s">
        <v>8154</v>
      </c>
      <c r="M532">
        <v>6</v>
      </c>
      <c r="N532" t="s">
        <v>8159</v>
      </c>
      <c r="O532" s="4">
        <f>INDEX(products[Cost_per_box], MATCH(shipments9[[#This Row],[PID]], products[PID], 0))</f>
        <v>2.65</v>
      </c>
      <c r="P532" s="4">
        <f>shipments9[[#This Row],[Boxes]]*shipments9[[#This Row],[Cost Per Box]]</f>
        <v>1309.0999999999999</v>
      </c>
      <c r="Q532" s="4">
        <f>shipments9[[#This Row],[Amount]] -shipments9[[#This Row],[total cost]]</f>
        <v>8570.65</v>
      </c>
      <c r="R532" s="4" t="str">
        <f>IF(shipments9[[#This Row],[Gross Profit]]&lt;0,"Loss","Profit")</f>
        <v>Profit</v>
      </c>
      <c r="S532" s="9">
        <f>shipments9[[#This Row],[Gross Profit]]/shipments9[[#This Row],[Amount]]</f>
        <v>0.86749664718236796</v>
      </c>
      <c r="T532" s="11">
        <f>shipments9[[#This Row],[Amount]]/shipments9[[#This Row],[Boxes]]</f>
        <v>19.999493927125506</v>
      </c>
    </row>
    <row r="533" spans="1:20" hidden="1" x14ac:dyDescent="0.25">
      <c r="A533" t="s">
        <v>735</v>
      </c>
      <c r="B533" t="s">
        <v>92</v>
      </c>
      <c r="C533" t="s">
        <v>165</v>
      </c>
      <c r="D533" t="s">
        <v>31</v>
      </c>
      <c r="E533" s="1">
        <v>45342</v>
      </c>
      <c r="F533" s="1" t="str">
        <f>TEXT(shipments9[[#This Row],[Shipdate]],"ddd")</f>
        <v>Tue</v>
      </c>
      <c r="G533" s="1" t="str">
        <f>IF(OR(shipments9[[#This Row],[Day Name]]="Sat",shipments9[[#This Row],[Day Name]]="Sun"),"Weekend","Weekday")</f>
        <v>Weekday</v>
      </c>
      <c r="H533">
        <v>8280</v>
      </c>
      <c r="I533">
        <v>460</v>
      </c>
      <c r="J533" t="s">
        <v>172</v>
      </c>
      <c r="K533" t="s">
        <v>8155</v>
      </c>
      <c r="L533" t="s">
        <v>8156</v>
      </c>
      <c r="M533">
        <v>2</v>
      </c>
      <c r="N533" t="s">
        <v>8157</v>
      </c>
      <c r="O533" s="4">
        <f>INDEX(products[Cost_per_box], MATCH(shipments9[[#This Row],[PID]], products[PID], 0))</f>
        <v>2.65</v>
      </c>
      <c r="P533" s="4">
        <f>shipments9[[#This Row],[Boxes]]*shipments9[[#This Row],[Cost Per Box]]</f>
        <v>1219</v>
      </c>
      <c r="Q533" s="4">
        <f>shipments9[[#This Row],[Amount]] -shipments9[[#This Row],[total cost]]</f>
        <v>7061</v>
      </c>
      <c r="R533" s="4" t="str">
        <f>IF(shipments9[[#This Row],[Gross Profit]]&lt;0,"Loss","Profit")</f>
        <v>Profit</v>
      </c>
      <c r="S533" s="9">
        <f>shipments9[[#This Row],[Gross Profit]]/shipments9[[#This Row],[Amount]]</f>
        <v>0.85277777777777775</v>
      </c>
      <c r="T533" s="11">
        <f>shipments9[[#This Row],[Amount]]/shipments9[[#This Row],[Boxes]]</f>
        <v>18</v>
      </c>
    </row>
    <row r="534" spans="1:20" hidden="1" x14ac:dyDescent="0.25">
      <c r="A534" t="s">
        <v>736</v>
      </c>
      <c r="B534" t="s">
        <v>92</v>
      </c>
      <c r="C534" t="s">
        <v>165</v>
      </c>
      <c r="D534" t="s">
        <v>31</v>
      </c>
      <c r="E534" s="1">
        <v>44936</v>
      </c>
      <c r="F534" s="1" t="str">
        <f>TEXT(shipments9[[#This Row],[Shipdate]],"ddd")</f>
        <v>Tue</v>
      </c>
      <c r="G534" s="1" t="str">
        <f>IF(OR(shipments9[[#This Row],[Day Name]]="Sat",shipments9[[#This Row],[Day Name]]="Sun"),"Weekend","Weekday")</f>
        <v>Weekday</v>
      </c>
      <c r="H534">
        <v>11380.5</v>
      </c>
      <c r="I534">
        <v>599</v>
      </c>
      <c r="J534" t="s">
        <v>172</v>
      </c>
      <c r="K534" t="s">
        <v>8151</v>
      </c>
      <c r="L534" t="s">
        <v>8156</v>
      </c>
      <c r="M534">
        <v>1</v>
      </c>
      <c r="N534" t="s">
        <v>8163</v>
      </c>
      <c r="O534" s="4">
        <f>INDEX(products[Cost_per_box], MATCH(shipments9[[#This Row],[PID]], products[PID], 0))</f>
        <v>2.65</v>
      </c>
      <c r="P534" s="4">
        <f>shipments9[[#This Row],[Boxes]]*shipments9[[#This Row],[Cost Per Box]]</f>
        <v>1587.35</v>
      </c>
      <c r="Q534" s="4">
        <f>shipments9[[#This Row],[Amount]] -shipments9[[#This Row],[total cost]]</f>
        <v>9793.15</v>
      </c>
      <c r="R534" s="4" t="str">
        <f>IF(shipments9[[#This Row],[Gross Profit]]&lt;0,"Loss","Profit")</f>
        <v>Profit</v>
      </c>
      <c r="S534" s="9">
        <f>shipments9[[#This Row],[Gross Profit]]/shipments9[[#This Row],[Amount]]</f>
        <v>0.86052018804094721</v>
      </c>
      <c r="T534" s="11">
        <f>shipments9[[#This Row],[Amount]]/shipments9[[#This Row],[Boxes]]</f>
        <v>18.999165275459099</v>
      </c>
    </row>
    <row r="535" spans="1:20" hidden="1" x14ac:dyDescent="0.25">
      <c r="A535" t="s">
        <v>737</v>
      </c>
      <c r="B535" t="s">
        <v>95</v>
      </c>
      <c r="C535" t="s">
        <v>165</v>
      </c>
      <c r="D535" t="s">
        <v>31</v>
      </c>
      <c r="E535" s="1">
        <v>44949</v>
      </c>
      <c r="F535" s="1" t="str">
        <f>TEXT(shipments9[[#This Row],[Shipdate]],"ddd")</f>
        <v>Mon</v>
      </c>
      <c r="G535" s="1" t="str">
        <f>IF(OR(shipments9[[#This Row],[Day Name]]="Sat",shipments9[[#This Row],[Day Name]]="Sun"),"Weekend","Weekday")</f>
        <v>Weekday</v>
      </c>
      <c r="H535">
        <v>3402</v>
      </c>
      <c r="I535">
        <v>189</v>
      </c>
      <c r="J535" t="s">
        <v>172</v>
      </c>
      <c r="K535" t="s">
        <v>8151</v>
      </c>
      <c r="L535" t="s">
        <v>8156</v>
      </c>
      <c r="M535">
        <v>1</v>
      </c>
      <c r="N535" t="s">
        <v>8163</v>
      </c>
      <c r="O535" s="4">
        <f>INDEX(products[Cost_per_box], MATCH(shipments9[[#This Row],[PID]], products[PID], 0))</f>
        <v>2.65</v>
      </c>
      <c r="P535" s="4">
        <f>shipments9[[#This Row],[Boxes]]*shipments9[[#This Row],[Cost Per Box]]</f>
        <v>500.84999999999997</v>
      </c>
      <c r="Q535" s="4">
        <f>shipments9[[#This Row],[Amount]] -shipments9[[#This Row],[total cost]]</f>
        <v>2901.15</v>
      </c>
      <c r="R535" s="4" t="str">
        <f>IF(shipments9[[#This Row],[Gross Profit]]&lt;0,"Loss","Profit")</f>
        <v>Profit</v>
      </c>
      <c r="S535" s="9">
        <f>shipments9[[#This Row],[Gross Profit]]/shipments9[[#This Row],[Amount]]</f>
        <v>0.85277777777777786</v>
      </c>
      <c r="T535" s="11">
        <f>shipments9[[#This Row],[Amount]]/shipments9[[#This Row],[Boxes]]</f>
        <v>18</v>
      </c>
    </row>
    <row r="536" spans="1:20" hidden="1" x14ac:dyDescent="0.25">
      <c r="A536" t="s">
        <v>738</v>
      </c>
      <c r="B536" t="s">
        <v>95</v>
      </c>
      <c r="C536" t="s">
        <v>165</v>
      </c>
      <c r="D536" t="s">
        <v>31</v>
      </c>
      <c r="E536" s="1">
        <v>45022</v>
      </c>
      <c r="F536" s="1" t="str">
        <f>TEXT(shipments9[[#This Row],[Shipdate]],"ddd")</f>
        <v>Thu</v>
      </c>
      <c r="G536" s="1" t="str">
        <f>IF(OR(shipments9[[#This Row],[Day Name]]="Sat",shipments9[[#This Row],[Day Name]]="Sun"),"Weekend","Weekday")</f>
        <v>Weekday</v>
      </c>
      <c r="H536">
        <v>1536.75</v>
      </c>
      <c r="I536">
        <v>86</v>
      </c>
      <c r="J536" t="s">
        <v>172</v>
      </c>
      <c r="K536" t="s">
        <v>8151</v>
      </c>
      <c r="L536" t="s">
        <v>8154</v>
      </c>
      <c r="M536">
        <v>4</v>
      </c>
      <c r="N536" t="s">
        <v>8158</v>
      </c>
      <c r="O536" s="4">
        <f>INDEX(products[Cost_per_box], MATCH(shipments9[[#This Row],[PID]], products[PID], 0))</f>
        <v>2.65</v>
      </c>
      <c r="P536" s="4">
        <f>shipments9[[#This Row],[Boxes]]*shipments9[[#This Row],[Cost Per Box]]</f>
        <v>227.9</v>
      </c>
      <c r="Q536" s="4">
        <f>shipments9[[#This Row],[Amount]] -shipments9[[#This Row],[total cost]]</f>
        <v>1308.8499999999999</v>
      </c>
      <c r="R536" s="4" t="str">
        <f>IF(shipments9[[#This Row],[Gross Profit]]&lt;0,"Loss","Profit")</f>
        <v>Profit</v>
      </c>
      <c r="S536" s="9">
        <f>shipments9[[#This Row],[Gross Profit]]/shipments9[[#This Row],[Amount]]</f>
        <v>0.85170001626809821</v>
      </c>
      <c r="T536" s="11">
        <f>shipments9[[#This Row],[Amount]]/shipments9[[#This Row],[Boxes]]</f>
        <v>17.869186046511629</v>
      </c>
    </row>
    <row r="537" spans="1:20" hidden="1" x14ac:dyDescent="0.25">
      <c r="A537" t="s">
        <v>739</v>
      </c>
      <c r="B537" t="s">
        <v>98</v>
      </c>
      <c r="C537" t="s">
        <v>165</v>
      </c>
      <c r="D537" t="s">
        <v>31</v>
      </c>
      <c r="E537" s="1">
        <v>45020</v>
      </c>
      <c r="F537" s="1" t="str">
        <f>TEXT(shipments9[[#This Row],[Shipdate]],"ddd")</f>
        <v>Tue</v>
      </c>
      <c r="G537" s="1" t="str">
        <f>IF(OR(shipments9[[#This Row],[Day Name]]="Sat",shipments9[[#This Row],[Day Name]]="Sun"),"Weekend","Weekday")</f>
        <v>Weekday</v>
      </c>
      <c r="H537">
        <v>3492</v>
      </c>
      <c r="I537">
        <v>194</v>
      </c>
      <c r="J537" t="s">
        <v>172</v>
      </c>
      <c r="K537" t="s">
        <v>8151</v>
      </c>
      <c r="L537" t="s">
        <v>8154</v>
      </c>
      <c r="M537">
        <v>4</v>
      </c>
      <c r="N537" t="s">
        <v>8158</v>
      </c>
      <c r="O537" s="4">
        <f>INDEX(products[Cost_per_box], MATCH(shipments9[[#This Row],[PID]], products[PID], 0))</f>
        <v>2.65</v>
      </c>
      <c r="P537" s="4">
        <f>shipments9[[#This Row],[Boxes]]*shipments9[[#This Row],[Cost Per Box]]</f>
        <v>514.1</v>
      </c>
      <c r="Q537" s="4">
        <f>shipments9[[#This Row],[Amount]] -shipments9[[#This Row],[total cost]]</f>
        <v>2977.9</v>
      </c>
      <c r="R537" s="4" t="str">
        <f>IF(shipments9[[#This Row],[Gross Profit]]&lt;0,"Loss","Profit")</f>
        <v>Profit</v>
      </c>
      <c r="S537" s="9">
        <f>shipments9[[#This Row],[Gross Profit]]/shipments9[[#This Row],[Amount]]</f>
        <v>0.85277777777777786</v>
      </c>
      <c r="T537" s="11">
        <f>shipments9[[#This Row],[Amount]]/shipments9[[#This Row],[Boxes]]</f>
        <v>18</v>
      </c>
    </row>
    <row r="538" spans="1:20" hidden="1" x14ac:dyDescent="0.25">
      <c r="A538" t="s">
        <v>740</v>
      </c>
      <c r="B538" t="s">
        <v>98</v>
      </c>
      <c r="C538" t="s">
        <v>165</v>
      </c>
      <c r="D538" t="s">
        <v>31</v>
      </c>
      <c r="E538" s="1">
        <v>45250</v>
      </c>
      <c r="F538" s="1" t="str">
        <f>TEXT(shipments9[[#This Row],[Shipdate]],"ddd")</f>
        <v>Mon</v>
      </c>
      <c r="G538" s="1" t="str">
        <f>IF(OR(shipments9[[#This Row],[Day Name]]="Sat",shipments9[[#This Row],[Day Name]]="Sun"),"Weekend","Weekday")</f>
        <v>Weekday</v>
      </c>
      <c r="H538">
        <v>7182</v>
      </c>
      <c r="I538">
        <v>399</v>
      </c>
      <c r="J538" t="s">
        <v>172</v>
      </c>
      <c r="K538" t="s">
        <v>8151</v>
      </c>
      <c r="L538" t="s">
        <v>8152</v>
      </c>
      <c r="M538">
        <v>11</v>
      </c>
      <c r="N538" t="s">
        <v>8165</v>
      </c>
      <c r="O538" s="4">
        <f>INDEX(products[Cost_per_box], MATCH(shipments9[[#This Row],[PID]], products[PID], 0))</f>
        <v>2.65</v>
      </c>
      <c r="P538" s="4">
        <f>shipments9[[#This Row],[Boxes]]*shipments9[[#This Row],[Cost Per Box]]</f>
        <v>1057.3499999999999</v>
      </c>
      <c r="Q538" s="4">
        <f>shipments9[[#This Row],[Amount]] -shipments9[[#This Row],[total cost]]</f>
        <v>6124.65</v>
      </c>
      <c r="R538" s="4" t="str">
        <f>IF(shipments9[[#This Row],[Gross Profit]]&lt;0,"Loss","Profit")</f>
        <v>Profit</v>
      </c>
      <c r="S538" s="9">
        <f>shipments9[[#This Row],[Gross Profit]]/shipments9[[#This Row],[Amount]]</f>
        <v>0.85277777777777775</v>
      </c>
      <c r="T538" s="11">
        <f>shipments9[[#This Row],[Amount]]/shipments9[[#This Row],[Boxes]]</f>
        <v>18</v>
      </c>
    </row>
    <row r="539" spans="1:20" hidden="1" x14ac:dyDescent="0.25">
      <c r="A539" t="s">
        <v>741</v>
      </c>
      <c r="B539" t="s">
        <v>98</v>
      </c>
      <c r="C539" t="s">
        <v>165</v>
      </c>
      <c r="D539" t="s">
        <v>31</v>
      </c>
      <c r="E539" s="1">
        <v>45124</v>
      </c>
      <c r="F539" s="1" t="str">
        <f>TEXT(shipments9[[#This Row],[Shipdate]],"ddd")</f>
        <v>Mon</v>
      </c>
      <c r="G539" s="1" t="str">
        <f>IF(OR(shipments9[[#This Row],[Day Name]]="Sat",shipments9[[#This Row],[Day Name]]="Sun"),"Weekend","Weekday")</f>
        <v>Weekday</v>
      </c>
      <c r="H539">
        <v>13245.75</v>
      </c>
      <c r="I539">
        <v>603</v>
      </c>
      <c r="J539" t="s">
        <v>172</v>
      </c>
      <c r="K539" t="s">
        <v>8151</v>
      </c>
      <c r="L539" t="s">
        <v>8160</v>
      </c>
      <c r="M539">
        <v>7</v>
      </c>
      <c r="N539" t="s">
        <v>8161</v>
      </c>
      <c r="O539" s="4">
        <f>INDEX(products[Cost_per_box], MATCH(shipments9[[#This Row],[PID]], products[PID], 0))</f>
        <v>2.65</v>
      </c>
      <c r="P539" s="4">
        <f>shipments9[[#This Row],[Boxes]]*shipments9[[#This Row],[Cost Per Box]]</f>
        <v>1597.95</v>
      </c>
      <c r="Q539" s="4">
        <f>shipments9[[#This Row],[Amount]] -shipments9[[#This Row],[total cost]]</f>
        <v>11647.8</v>
      </c>
      <c r="R539" s="4" t="str">
        <f>IF(shipments9[[#This Row],[Gross Profit]]&lt;0,"Loss","Profit")</f>
        <v>Profit</v>
      </c>
      <c r="S539" s="9">
        <f>shipments9[[#This Row],[Gross Profit]]/shipments9[[#This Row],[Amount]]</f>
        <v>0.8793613045693901</v>
      </c>
      <c r="T539" s="11">
        <f>shipments9[[#This Row],[Amount]]/shipments9[[#This Row],[Boxes]]</f>
        <v>21.96641791044776</v>
      </c>
    </row>
    <row r="540" spans="1:20" hidden="1" x14ac:dyDescent="0.25">
      <c r="A540" t="s">
        <v>742</v>
      </c>
      <c r="B540" t="s">
        <v>98</v>
      </c>
      <c r="C540" t="s">
        <v>165</v>
      </c>
      <c r="D540" t="s">
        <v>31</v>
      </c>
      <c r="E540" s="1">
        <v>45097</v>
      </c>
      <c r="F540" s="1" t="str">
        <f>TEXT(shipments9[[#This Row],[Shipdate]],"ddd")</f>
        <v>Tue</v>
      </c>
      <c r="G540" s="1" t="str">
        <f>IF(OR(shipments9[[#This Row],[Day Name]]="Sat",shipments9[[#This Row],[Day Name]]="Sun"),"Weekend","Weekday")</f>
        <v>Weekday</v>
      </c>
      <c r="H540">
        <v>11736</v>
      </c>
      <c r="I540">
        <v>587</v>
      </c>
      <c r="J540" t="s">
        <v>172</v>
      </c>
      <c r="K540" t="s">
        <v>8151</v>
      </c>
      <c r="L540" t="s">
        <v>8154</v>
      </c>
      <c r="M540">
        <v>6</v>
      </c>
      <c r="N540" t="s">
        <v>8159</v>
      </c>
      <c r="O540" s="4">
        <f>INDEX(products[Cost_per_box], MATCH(shipments9[[#This Row],[PID]], products[PID], 0))</f>
        <v>2.65</v>
      </c>
      <c r="P540" s="4">
        <f>shipments9[[#This Row],[Boxes]]*shipments9[[#This Row],[Cost Per Box]]</f>
        <v>1555.55</v>
      </c>
      <c r="Q540" s="4">
        <f>shipments9[[#This Row],[Amount]] -shipments9[[#This Row],[total cost]]</f>
        <v>10180.450000000001</v>
      </c>
      <c r="R540" s="4" t="str">
        <f>IF(shipments9[[#This Row],[Gross Profit]]&lt;0,"Loss","Profit")</f>
        <v>Profit</v>
      </c>
      <c r="S540" s="9">
        <f>shipments9[[#This Row],[Gross Profit]]/shipments9[[#This Row],[Amount]]</f>
        <v>0.8674548398091344</v>
      </c>
      <c r="T540" s="11">
        <f>shipments9[[#This Row],[Amount]]/shipments9[[#This Row],[Boxes]]</f>
        <v>19.993185689948891</v>
      </c>
    </row>
    <row r="541" spans="1:20" hidden="1" x14ac:dyDescent="0.25">
      <c r="A541" t="s">
        <v>743</v>
      </c>
      <c r="B541" t="s">
        <v>65</v>
      </c>
      <c r="C541" t="s">
        <v>165</v>
      </c>
      <c r="D541" t="s">
        <v>31</v>
      </c>
      <c r="E541" s="1">
        <v>45334</v>
      </c>
      <c r="F541" s="1" t="str">
        <f>TEXT(shipments9[[#This Row],[Shipdate]],"ddd")</f>
        <v>Mon</v>
      </c>
      <c r="G541" s="1" t="str">
        <f>IF(OR(shipments9[[#This Row],[Day Name]]="Sat",shipments9[[#This Row],[Day Name]]="Sun"),"Weekend","Weekday")</f>
        <v>Weekday</v>
      </c>
      <c r="H541">
        <v>1696.5</v>
      </c>
      <c r="I541">
        <v>85</v>
      </c>
      <c r="J541" t="s">
        <v>172</v>
      </c>
      <c r="K541" t="s">
        <v>8155</v>
      </c>
      <c r="L541" t="s">
        <v>8156</v>
      </c>
      <c r="M541">
        <v>2</v>
      </c>
      <c r="N541" t="s">
        <v>8157</v>
      </c>
      <c r="O541" s="4">
        <f>INDEX(products[Cost_per_box], MATCH(shipments9[[#This Row],[PID]], products[PID], 0))</f>
        <v>2.65</v>
      </c>
      <c r="P541" s="4">
        <f>shipments9[[#This Row],[Boxes]]*shipments9[[#This Row],[Cost Per Box]]</f>
        <v>225.25</v>
      </c>
      <c r="Q541" s="4">
        <f>shipments9[[#This Row],[Amount]] -shipments9[[#This Row],[total cost]]</f>
        <v>1471.25</v>
      </c>
      <c r="R541" s="4" t="str">
        <f>IF(shipments9[[#This Row],[Gross Profit]]&lt;0,"Loss","Profit")</f>
        <v>Profit</v>
      </c>
      <c r="S541" s="9">
        <f>shipments9[[#This Row],[Gross Profit]]/shipments9[[#This Row],[Amount]]</f>
        <v>0.867226643088712</v>
      </c>
      <c r="T541" s="11">
        <f>shipments9[[#This Row],[Amount]]/shipments9[[#This Row],[Boxes]]</f>
        <v>19.958823529411763</v>
      </c>
    </row>
    <row r="542" spans="1:20" hidden="1" x14ac:dyDescent="0.25">
      <c r="A542" t="s">
        <v>744</v>
      </c>
      <c r="B542" t="s">
        <v>65</v>
      </c>
      <c r="C542" t="s">
        <v>165</v>
      </c>
      <c r="D542" t="s">
        <v>31</v>
      </c>
      <c r="E542" s="1">
        <v>44953</v>
      </c>
      <c r="F542" s="1" t="str">
        <f>TEXT(shipments9[[#This Row],[Shipdate]],"ddd")</f>
        <v>Fri</v>
      </c>
      <c r="G542" s="1" t="str">
        <f>IF(OR(shipments9[[#This Row],[Day Name]]="Sat",shipments9[[#This Row],[Day Name]]="Sun"),"Weekend","Weekday")</f>
        <v>Weekday</v>
      </c>
      <c r="H542">
        <v>10552.5</v>
      </c>
      <c r="I542">
        <v>528</v>
      </c>
      <c r="J542" t="s">
        <v>172</v>
      </c>
      <c r="K542" t="s">
        <v>8151</v>
      </c>
      <c r="L542" t="s">
        <v>8156</v>
      </c>
      <c r="M542">
        <v>1</v>
      </c>
      <c r="N542" t="s">
        <v>8163</v>
      </c>
      <c r="O542" s="4">
        <f>INDEX(products[Cost_per_box], MATCH(shipments9[[#This Row],[PID]], products[PID], 0))</f>
        <v>2.65</v>
      </c>
      <c r="P542" s="4">
        <f>shipments9[[#This Row],[Boxes]]*shipments9[[#This Row],[Cost Per Box]]</f>
        <v>1399.2</v>
      </c>
      <c r="Q542" s="4">
        <f>shipments9[[#This Row],[Amount]] -shipments9[[#This Row],[total cost]]</f>
        <v>9153.2999999999993</v>
      </c>
      <c r="R542" s="4" t="str">
        <f>IF(shipments9[[#This Row],[Gross Profit]]&lt;0,"Loss","Profit")</f>
        <v>Profit</v>
      </c>
      <c r="S542" s="9">
        <f>shipments9[[#This Row],[Gross Profit]]/shipments9[[#This Row],[Amount]]</f>
        <v>0.86740582800284283</v>
      </c>
      <c r="T542" s="11">
        <f>shipments9[[#This Row],[Amount]]/shipments9[[#This Row],[Boxes]]</f>
        <v>19.985795454545453</v>
      </c>
    </row>
    <row r="543" spans="1:20" hidden="1" x14ac:dyDescent="0.25">
      <c r="A543" t="s">
        <v>745</v>
      </c>
      <c r="B543" t="s">
        <v>65</v>
      </c>
      <c r="C543" t="s">
        <v>165</v>
      </c>
      <c r="D543" t="s">
        <v>31</v>
      </c>
      <c r="E543" s="1">
        <v>45355</v>
      </c>
      <c r="F543" s="1" t="str">
        <f>TEXT(shipments9[[#This Row],[Shipdate]],"ddd")</f>
        <v>Mon</v>
      </c>
      <c r="G543" s="1" t="str">
        <f>IF(OR(shipments9[[#This Row],[Day Name]]="Sat",shipments9[[#This Row],[Day Name]]="Sun"),"Weekend","Weekday")</f>
        <v>Weekday</v>
      </c>
      <c r="H543">
        <v>6932.25</v>
      </c>
      <c r="I543">
        <v>365</v>
      </c>
      <c r="J543" t="s">
        <v>172</v>
      </c>
      <c r="K543" t="s">
        <v>8155</v>
      </c>
      <c r="L543" t="s">
        <v>8156</v>
      </c>
      <c r="M543">
        <v>3</v>
      </c>
      <c r="N543" t="s">
        <v>8164</v>
      </c>
      <c r="O543" s="4">
        <f>INDEX(products[Cost_per_box], MATCH(shipments9[[#This Row],[PID]], products[PID], 0))</f>
        <v>2.65</v>
      </c>
      <c r="P543" s="4">
        <f>shipments9[[#This Row],[Boxes]]*shipments9[[#This Row],[Cost Per Box]]</f>
        <v>967.25</v>
      </c>
      <c r="Q543" s="4">
        <f>shipments9[[#This Row],[Amount]] -shipments9[[#This Row],[total cost]]</f>
        <v>5965</v>
      </c>
      <c r="R543" s="4" t="str">
        <f>IF(shipments9[[#This Row],[Gross Profit]]&lt;0,"Loss","Profit")</f>
        <v>Profit</v>
      </c>
      <c r="S543" s="9">
        <f>shipments9[[#This Row],[Gross Profit]]/shipments9[[#This Row],[Amount]]</f>
        <v>0.86047098705326552</v>
      </c>
      <c r="T543" s="11">
        <f>shipments9[[#This Row],[Amount]]/shipments9[[#This Row],[Boxes]]</f>
        <v>18.992465753424657</v>
      </c>
    </row>
    <row r="544" spans="1:20" hidden="1" x14ac:dyDescent="0.25">
      <c r="A544" t="s">
        <v>746</v>
      </c>
      <c r="B544" t="s">
        <v>68</v>
      </c>
      <c r="C544" t="s">
        <v>165</v>
      </c>
      <c r="D544" t="s">
        <v>31</v>
      </c>
      <c r="E544" s="1">
        <v>45092</v>
      </c>
      <c r="F544" s="1" t="str">
        <f>TEXT(shipments9[[#This Row],[Shipdate]],"ddd")</f>
        <v>Thu</v>
      </c>
      <c r="G544" s="1" t="str">
        <f>IF(OR(shipments9[[#This Row],[Day Name]]="Sat",shipments9[[#This Row],[Day Name]]="Sun"),"Weekend","Weekday")</f>
        <v>Weekday</v>
      </c>
      <c r="H544">
        <v>8795.25</v>
      </c>
      <c r="I544">
        <v>440</v>
      </c>
      <c r="J544" t="s">
        <v>172</v>
      </c>
      <c r="K544" t="s">
        <v>8151</v>
      </c>
      <c r="L544" t="s">
        <v>8154</v>
      </c>
      <c r="M544">
        <v>6</v>
      </c>
      <c r="N544" t="s">
        <v>8159</v>
      </c>
      <c r="O544" s="4">
        <f>INDEX(products[Cost_per_box], MATCH(shipments9[[#This Row],[PID]], products[PID], 0))</f>
        <v>2.65</v>
      </c>
      <c r="P544" s="4">
        <f>shipments9[[#This Row],[Boxes]]*shipments9[[#This Row],[Cost Per Box]]</f>
        <v>1166</v>
      </c>
      <c r="Q544" s="4">
        <f>shipments9[[#This Row],[Amount]] -shipments9[[#This Row],[total cost]]</f>
        <v>7629.25</v>
      </c>
      <c r="R544" s="4" t="str">
        <f>IF(shipments9[[#This Row],[Gross Profit]]&lt;0,"Loss","Profit")</f>
        <v>Profit</v>
      </c>
      <c r="S544" s="9">
        <f>shipments9[[#This Row],[Gross Profit]]/shipments9[[#This Row],[Amount]]</f>
        <v>0.86742844148830334</v>
      </c>
      <c r="T544" s="11">
        <f>shipments9[[#This Row],[Amount]]/shipments9[[#This Row],[Boxes]]</f>
        <v>19.989204545454545</v>
      </c>
    </row>
    <row r="545" spans="1:20" hidden="1" x14ac:dyDescent="0.25">
      <c r="A545" t="s">
        <v>747</v>
      </c>
      <c r="B545" t="s">
        <v>68</v>
      </c>
      <c r="C545" t="s">
        <v>165</v>
      </c>
      <c r="D545" t="s">
        <v>31</v>
      </c>
      <c r="E545" s="1">
        <v>45436</v>
      </c>
      <c r="F545" s="1" t="str">
        <f>TEXT(shipments9[[#This Row],[Shipdate]],"ddd")</f>
        <v>Fri</v>
      </c>
      <c r="G545" s="1" t="str">
        <f>IF(OR(shipments9[[#This Row],[Day Name]]="Sat",shipments9[[#This Row],[Day Name]]="Sun"),"Weekend","Weekday")</f>
        <v>Weekday</v>
      </c>
      <c r="H545">
        <v>10107</v>
      </c>
      <c r="I545">
        <v>460</v>
      </c>
      <c r="J545" t="s">
        <v>172</v>
      </c>
      <c r="K545" t="s">
        <v>8155</v>
      </c>
      <c r="L545" t="s">
        <v>8154</v>
      </c>
      <c r="M545">
        <v>5</v>
      </c>
      <c r="N545" t="s">
        <v>201</v>
      </c>
      <c r="O545" s="4">
        <f>INDEX(products[Cost_per_box], MATCH(shipments9[[#This Row],[PID]], products[PID], 0))</f>
        <v>2.65</v>
      </c>
      <c r="P545" s="4">
        <f>shipments9[[#This Row],[Boxes]]*shipments9[[#This Row],[Cost Per Box]]</f>
        <v>1219</v>
      </c>
      <c r="Q545" s="4">
        <f>shipments9[[#This Row],[Amount]] -shipments9[[#This Row],[total cost]]</f>
        <v>8888</v>
      </c>
      <c r="R545" s="4" t="str">
        <f>IF(shipments9[[#This Row],[Gross Profit]]&lt;0,"Loss","Profit")</f>
        <v>Profit</v>
      </c>
      <c r="S545" s="9">
        <f>shipments9[[#This Row],[Gross Profit]]/shipments9[[#This Row],[Amount]]</f>
        <v>0.87939052142079743</v>
      </c>
      <c r="T545" s="11">
        <f>shipments9[[#This Row],[Amount]]/shipments9[[#This Row],[Boxes]]</f>
        <v>21.971739130434784</v>
      </c>
    </row>
    <row r="546" spans="1:20" hidden="1" x14ac:dyDescent="0.25">
      <c r="A546" t="s">
        <v>748</v>
      </c>
      <c r="B546" t="s">
        <v>68</v>
      </c>
      <c r="C546" t="s">
        <v>165</v>
      </c>
      <c r="D546" t="s">
        <v>31</v>
      </c>
      <c r="E546" s="1">
        <v>45043</v>
      </c>
      <c r="F546" s="1" t="str">
        <f>TEXT(shipments9[[#This Row],[Shipdate]],"ddd")</f>
        <v>Thu</v>
      </c>
      <c r="G546" s="1" t="str">
        <f>IF(OR(shipments9[[#This Row],[Day Name]]="Sat",shipments9[[#This Row],[Day Name]]="Sun"),"Weekend","Weekday")</f>
        <v>Weekday</v>
      </c>
      <c r="H546">
        <v>6912</v>
      </c>
      <c r="I546">
        <v>346</v>
      </c>
      <c r="J546" t="s">
        <v>172</v>
      </c>
      <c r="K546" t="s">
        <v>8151</v>
      </c>
      <c r="L546" t="s">
        <v>8154</v>
      </c>
      <c r="M546">
        <v>4</v>
      </c>
      <c r="N546" t="s">
        <v>8158</v>
      </c>
      <c r="O546" s="4">
        <f>INDEX(products[Cost_per_box], MATCH(shipments9[[#This Row],[PID]], products[PID], 0))</f>
        <v>2.65</v>
      </c>
      <c r="P546" s="4">
        <f>shipments9[[#This Row],[Boxes]]*shipments9[[#This Row],[Cost Per Box]]</f>
        <v>916.9</v>
      </c>
      <c r="Q546" s="4">
        <f>shipments9[[#This Row],[Amount]] -shipments9[[#This Row],[total cost]]</f>
        <v>5995.1</v>
      </c>
      <c r="R546" s="4" t="str">
        <f>IF(shipments9[[#This Row],[Gross Profit]]&lt;0,"Loss","Profit")</f>
        <v>Profit</v>
      </c>
      <c r="S546" s="9">
        <f>shipments9[[#This Row],[Gross Profit]]/shipments9[[#This Row],[Amount]]</f>
        <v>0.86734664351851853</v>
      </c>
      <c r="T546" s="11">
        <f>shipments9[[#This Row],[Amount]]/shipments9[[#This Row],[Boxes]]</f>
        <v>19.976878612716764</v>
      </c>
    </row>
    <row r="547" spans="1:20" hidden="1" x14ac:dyDescent="0.25">
      <c r="A547" t="s">
        <v>749</v>
      </c>
      <c r="B547" t="s">
        <v>68</v>
      </c>
      <c r="C547" t="s">
        <v>165</v>
      </c>
      <c r="D547" t="s">
        <v>31</v>
      </c>
      <c r="E547" s="1">
        <v>44958</v>
      </c>
      <c r="F547" s="1" t="str">
        <f>TEXT(shipments9[[#This Row],[Shipdate]],"ddd")</f>
        <v>Wed</v>
      </c>
      <c r="G547" s="1" t="str">
        <f>IF(OR(shipments9[[#This Row],[Day Name]]="Sat",shipments9[[#This Row],[Day Name]]="Sun"),"Weekend","Weekday")</f>
        <v>Weekday</v>
      </c>
      <c r="H547">
        <v>5031</v>
      </c>
      <c r="I547">
        <v>240</v>
      </c>
      <c r="J547" t="s">
        <v>172</v>
      </c>
      <c r="K547" t="s">
        <v>8151</v>
      </c>
      <c r="L547" t="s">
        <v>8156</v>
      </c>
      <c r="M547">
        <v>2</v>
      </c>
      <c r="N547" t="s">
        <v>8157</v>
      </c>
      <c r="O547" s="4">
        <f>INDEX(products[Cost_per_box], MATCH(shipments9[[#This Row],[PID]], products[PID], 0))</f>
        <v>2.65</v>
      </c>
      <c r="P547" s="4">
        <f>shipments9[[#This Row],[Boxes]]*shipments9[[#This Row],[Cost Per Box]]</f>
        <v>636</v>
      </c>
      <c r="Q547" s="4">
        <f>shipments9[[#This Row],[Amount]] -shipments9[[#This Row],[total cost]]</f>
        <v>4395</v>
      </c>
      <c r="R547" s="4" t="str">
        <f>IF(shipments9[[#This Row],[Gross Profit]]&lt;0,"Loss","Profit")</f>
        <v>Profit</v>
      </c>
      <c r="S547" s="9">
        <f>shipments9[[#This Row],[Gross Profit]]/shipments9[[#This Row],[Amount]]</f>
        <v>0.87358378056052477</v>
      </c>
      <c r="T547" s="11">
        <f>shipments9[[#This Row],[Amount]]/shipments9[[#This Row],[Boxes]]</f>
        <v>20.962499999999999</v>
      </c>
    </row>
    <row r="548" spans="1:20" hidden="1" x14ac:dyDescent="0.25">
      <c r="A548" t="s">
        <v>750</v>
      </c>
      <c r="B548" t="s">
        <v>108</v>
      </c>
      <c r="C548" t="s">
        <v>165</v>
      </c>
      <c r="D548" t="s">
        <v>31</v>
      </c>
      <c r="E548" s="1">
        <v>45104</v>
      </c>
      <c r="F548" s="1" t="str">
        <f>TEXT(shipments9[[#This Row],[Shipdate]],"ddd")</f>
        <v>Tue</v>
      </c>
      <c r="G548" s="1" t="str">
        <f>IF(OR(shipments9[[#This Row],[Day Name]]="Sat",shipments9[[#This Row],[Day Name]]="Sun"),"Weekend","Weekday")</f>
        <v>Weekday</v>
      </c>
      <c r="H548">
        <v>11803.5</v>
      </c>
      <c r="I548">
        <v>656</v>
      </c>
      <c r="J548" t="s">
        <v>172</v>
      </c>
      <c r="K548" t="s">
        <v>8151</v>
      </c>
      <c r="L548" t="s">
        <v>8154</v>
      </c>
      <c r="M548">
        <v>6</v>
      </c>
      <c r="N548" t="s">
        <v>8159</v>
      </c>
      <c r="O548" s="4">
        <f>INDEX(products[Cost_per_box], MATCH(shipments9[[#This Row],[PID]], products[PID], 0))</f>
        <v>2.65</v>
      </c>
      <c r="P548" s="4">
        <f>shipments9[[#This Row],[Boxes]]*shipments9[[#This Row],[Cost Per Box]]</f>
        <v>1738.3999999999999</v>
      </c>
      <c r="Q548" s="4">
        <f>shipments9[[#This Row],[Amount]] -shipments9[[#This Row],[total cost]]</f>
        <v>10065.1</v>
      </c>
      <c r="R548" s="4" t="str">
        <f>IF(shipments9[[#This Row],[Gross Profit]]&lt;0,"Loss","Profit")</f>
        <v>Profit</v>
      </c>
      <c r="S548" s="9">
        <f>shipments9[[#This Row],[Gross Profit]]/shipments9[[#This Row],[Amount]]</f>
        <v>0.85272165035794467</v>
      </c>
      <c r="T548" s="11">
        <f>shipments9[[#This Row],[Amount]]/shipments9[[#This Row],[Boxes]]</f>
        <v>17.993140243902438</v>
      </c>
    </row>
    <row r="549" spans="1:20" hidden="1" x14ac:dyDescent="0.25">
      <c r="A549" t="s">
        <v>751</v>
      </c>
      <c r="B549" t="s">
        <v>105</v>
      </c>
      <c r="C549" t="s">
        <v>165</v>
      </c>
      <c r="D549" t="s">
        <v>31</v>
      </c>
      <c r="E549" s="1">
        <v>44950</v>
      </c>
      <c r="F549" s="1" t="str">
        <f>TEXT(shipments9[[#This Row],[Shipdate]],"ddd")</f>
        <v>Tue</v>
      </c>
      <c r="G549" s="1" t="str">
        <f>IF(OR(shipments9[[#This Row],[Day Name]]="Sat",shipments9[[#This Row],[Day Name]]="Sun"),"Weekend","Weekday")</f>
        <v>Weekday</v>
      </c>
      <c r="H549">
        <v>5406.75</v>
      </c>
      <c r="I549">
        <v>258</v>
      </c>
      <c r="J549" t="s">
        <v>172</v>
      </c>
      <c r="K549" t="s">
        <v>8151</v>
      </c>
      <c r="L549" t="s">
        <v>8156</v>
      </c>
      <c r="M549">
        <v>1</v>
      </c>
      <c r="N549" t="s">
        <v>8163</v>
      </c>
      <c r="O549" s="4">
        <f>INDEX(products[Cost_per_box], MATCH(shipments9[[#This Row],[PID]], products[PID], 0))</f>
        <v>2.65</v>
      </c>
      <c r="P549" s="4">
        <f>shipments9[[#This Row],[Boxes]]*shipments9[[#This Row],[Cost Per Box]]</f>
        <v>683.69999999999993</v>
      </c>
      <c r="Q549" s="4">
        <f>shipments9[[#This Row],[Amount]] -shipments9[[#This Row],[total cost]]</f>
        <v>4723.05</v>
      </c>
      <c r="R549" s="4" t="str">
        <f>IF(shipments9[[#This Row],[Gross Profit]]&lt;0,"Loss","Profit")</f>
        <v>Profit</v>
      </c>
      <c r="S549" s="9">
        <f>shipments9[[#This Row],[Gross Profit]]/shipments9[[#This Row],[Amount]]</f>
        <v>0.87354695519489534</v>
      </c>
      <c r="T549" s="11">
        <f>shipments9[[#This Row],[Amount]]/shipments9[[#This Row],[Boxes]]</f>
        <v>20.956395348837209</v>
      </c>
    </row>
    <row r="550" spans="1:20" hidden="1" x14ac:dyDescent="0.25">
      <c r="A550" t="s">
        <v>752</v>
      </c>
      <c r="B550" t="s">
        <v>105</v>
      </c>
      <c r="C550" t="s">
        <v>165</v>
      </c>
      <c r="D550" t="s">
        <v>31</v>
      </c>
      <c r="E550" s="1">
        <v>45246</v>
      </c>
      <c r="F550" s="1" t="str">
        <f>TEXT(shipments9[[#This Row],[Shipdate]],"ddd")</f>
        <v>Thu</v>
      </c>
      <c r="G550" s="1" t="str">
        <f>IF(OR(shipments9[[#This Row],[Day Name]]="Sat",shipments9[[#This Row],[Day Name]]="Sun"),"Weekend","Weekday")</f>
        <v>Weekday</v>
      </c>
      <c r="H550">
        <v>3435.75</v>
      </c>
      <c r="I550">
        <v>181</v>
      </c>
      <c r="J550" t="s">
        <v>172</v>
      </c>
      <c r="K550" t="s">
        <v>8151</v>
      </c>
      <c r="L550" t="s">
        <v>8152</v>
      </c>
      <c r="M550">
        <v>11</v>
      </c>
      <c r="N550" t="s">
        <v>8165</v>
      </c>
      <c r="O550" s="4">
        <f>INDEX(products[Cost_per_box], MATCH(shipments9[[#This Row],[PID]], products[PID], 0))</f>
        <v>2.65</v>
      </c>
      <c r="P550" s="4">
        <f>shipments9[[#This Row],[Boxes]]*shipments9[[#This Row],[Cost Per Box]]</f>
        <v>479.65</v>
      </c>
      <c r="Q550" s="4">
        <f>shipments9[[#This Row],[Amount]] -shipments9[[#This Row],[total cost]]</f>
        <v>2956.1</v>
      </c>
      <c r="R550" s="4" t="str">
        <f>IF(shipments9[[#This Row],[Gross Profit]]&lt;0,"Loss","Profit")</f>
        <v>Profit</v>
      </c>
      <c r="S550" s="9">
        <f>shipments9[[#This Row],[Gross Profit]]/shipments9[[#This Row],[Amount]]</f>
        <v>0.86039438259477552</v>
      </c>
      <c r="T550" s="11">
        <f>shipments9[[#This Row],[Amount]]/shipments9[[#This Row],[Boxes]]</f>
        <v>18.982044198895029</v>
      </c>
    </row>
    <row r="551" spans="1:20" hidden="1" x14ac:dyDescent="0.25">
      <c r="A551" t="s">
        <v>753</v>
      </c>
      <c r="B551" t="s">
        <v>105</v>
      </c>
      <c r="C551" t="s">
        <v>165</v>
      </c>
      <c r="D551" t="s">
        <v>31</v>
      </c>
      <c r="E551" s="1">
        <v>44959</v>
      </c>
      <c r="F551" s="1" t="str">
        <f>TEXT(shipments9[[#This Row],[Shipdate]],"ddd")</f>
        <v>Thu</v>
      </c>
      <c r="G551" s="1" t="str">
        <f>IF(OR(shipments9[[#This Row],[Day Name]]="Sat",shipments9[[#This Row],[Day Name]]="Sun"),"Weekend","Weekday")</f>
        <v>Weekday</v>
      </c>
      <c r="H551">
        <v>10649.25</v>
      </c>
      <c r="I551">
        <v>592</v>
      </c>
      <c r="J551" t="s">
        <v>172</v>
      </c>
      <c r="K551" t="s">
        <v>8151</v>
      </c>
      <c r="L551" t="s">
        <v>8156</v>
      </c>
      <c r="M551">
        <v>2</v>
      </c>
      <c r="N551" t="s">
        <v>8157</v>
      </c>
      <c r="O551" s="4">
        <f>INDEX(products[Cost_per_box], MATCH(shipments9[[#This Row],[PID]], products[PID], 0))</f>
        <v>2.65</v>
      </c>
      <c r="P551" s="4">
        <f>shipments9[[#This Row],[Boxes]]*shipments9[[#This Row],[Cost Per Box]]</f>
        <v>1568.8</v>
      </c>
      <c r="Q551" s="4">
        <f>shipments9[[#This Row],[Amount]] -shipments9[[#This Row],[total cost]]</f>
        <v>9080.4500000000007</v>
      </c>
      <c r="R551" s="4" t="str">
        <f>IF(shipments9[[#This Row],[Gross Profit]]&lt;0,"Loss","Profit")</f>
        <v>Profit</v>
      </c>
      <c r="S551" s="9">
        <f>shipments9[[#This Row],[Gross Profit]]/shipments9[[#This Row],[Amount]]</f>
        <v>0.85268446134704323</v>
      </c>
      <c r="T551" s="11">
        <f>shipments9[[#This Row],[Amount]]/shipments9[[#This Row],[Boxes]]</f>
        <v>17.988597972972972</v>
      </c>
    </row>
    <row r="552" spans="1:20" hidden="1" x14ac:dyDescent="0.25">
      <c r="A552" t="s">
        <v>754</v>
      </c>
      <c r="B552" t="s">
        <v>105</v>
      </c>
      <c r="C552" t="s">
        <v>165</v>
      </c>
      <c r="D552" t="s">
        <v>31</v>
      </c>
      <c r="E552" s="1">
        <v>45357</v>
      </c>
      <c r="F552" s="1" t="str">
        <f>TEXT(shipments9[[#This Row],[Shipdate]],"ddd")</f>
        <v>Wed</v>
      </c>
      <c r="G552" s="1" t="str">
        <f>IF(OR(shipments9[[#This Row],[Day Name]]="Sat",shipments9[[#This Row],[Day Name]]="Sun"),"Weekend","Weekday")</f>
        <v>Weekday</v>
      </c>
      <c r="H552">
        <v>969.75</v>
      </c>
      <c r="I552">
        <v>47</v>
      </c>
      <c r="J552" t="s">
        <v>172</v>
      </c>
      <c r="K552" t="s">
        <v>8155</v>
      </c>
      <c r="L552" t="s">
        <v>8156</v>
      </c>
      <c r="M552">
        <v>3</v>
      </c>
      <c r="N552" t="s">
        <v>8164</v>
      </c>
      <c r="O552" s="4">
        <f>INDEX(products[Cost_per_box], MATCH(shipments9[[#This Row],[PID]], products[PID], 0))</f>
        <v>2.65</v>
      </c>
      <c r="P552" s="4">
        <f>shipments9[[#This Row],[Boxes]]*shipments9[[#This Row],[Cost Per Box]]</f>
        <v>124.55</v>
      </c>
      <c r="Q552" s="4">
        <f>shipments9[[#This Row],[Amount]] -shipments9[[#This Row],[total cost]]</f>
        <v>845.2</v>
      </c>
      <c r="R552" s="4" t="str">
        <f>IF(shipments9[[#This Row],[Gross Profit]]&lt;0,"Loss","Profit")</f>
        <v>Profit</v>
      </c>
      <c r="S552" s="9">
        <f>shipments9[[#This Row],[Gross Profit]]/shipments9[[#This Row],[Amount]]</f>
        <v>0.87156483629801496</v>
      </c>
      <c r="T552" s="11">
        <f>shipments9[[#This Row],[Amount]]/shipments9[[#This Row],[Boxes]]</f>
        <v>20.632978723404257</v>
      </c>
    </row>
    <row r="553" spans="1:20" hidden="1" x14ac:dyDescent="0.25">
      <c r="A553" t="s">
        <v>755</v>
      </c>
      <c r="B553" t="s">
        <v>105</v>
      </c>
      <c r="C553" t="s">
        <v>165</v>
      </c>
      <c r="D553" t="s">
        <v>31</v>
      </c>
      <c r="E553" s="1">
        <v>45254</v>
      </c>
      <c r="F553" s="1" t="str">
        <f>TEXT(shipments9[[#This Row],[Shipdate]],"ddd")</f>
        <v>Fri</v>
      </c>
      <c r="G553" s="1" t="str">
        <f>IF(OR(shipments9[[#This Row],[Day Name]]="Sat",shipments9[[#This Row],[Day Name]]="Sun"),"Weekend","Weekday")</f>
        <v>Weekday</v>
      </c>
      <c r="H553">
        <v>13477.5</v>
      </c>
      <c r="I553">
        <v>642</v>
      </c>
      <c r="J553" t="s">
        <v>172</v>
      </c>
      <c r="K553" t="s">
        <v>8151</v>
      </c>
      <c r="L553" t="s">
        <v>8152</v>
      </c>
      <c r="M553">
        <v>11</v>
      </c>
      <c r="N553" t="s">
        <v>8165</v>
      </c>
      <c r="O553" s="4">
        <f>INDEX(products[Cost_per_box], MATCH(shipments9[[#This Row],[PID]], products[PID], 0))</f>
        <v>2.65</v>
      </c>
      <c r="P553" s="4">
        <f>shipments9[[#This Row],[Boxes]]*shipments9[[#This Row],[Cost Per Box]]</f>
        <v>1701.3</v>
      </c>
      <c r="Q553" s="4">
        <f>shipments9[[#This Row],[Amount]] -shipments9[[#This Row],[total cost]]</f>
        <v>11776.2</v>
      </c>
      <c r="R553" s="4" t="str">
        <f>IF(shipments9[[#This Row],[Gross Profit]]&lt;0,"Loss","Profit")</f>
        <v>Profit</v>
      </c>
      <c r="S553" s="9">
        <f>shipments9[[#This Row],[Gross Profit]]/shipments9[[#This Row],[Amount]]</f>
        <v>0.87376739009460214</v>
      </c>
      <c r="T553" s="11">
        <f>shipments9[[#This Row],[Amount]]/shipments9[[#This Row],[Boxes]]</f>
        <v>20.992990654205606</v>
      </c>
    </row>
    <row r="554" spans="1:20" hidden="1" x14ac:dyDescent="0.25">
      <c r="A554" t="s">
        <v>756</v>
      </c>
      <c r="B554" t="s">
        <v>105</v>
      </c>
      <c r="C554" t="s">
        <v>165</v>
      </c>
      <c r="D554" t="s">
        <v>31</v>
      </c>
      <c r="E554" s="1">
        <v>45083</v>
      </c>
      <c r="F554" s="1" t="str">
        <f>TEXT(shipments9[[#This Row],[Shipdate]],"ddd")</f>
        <v>Tue</v>
      </c>
      <c r="G554" s="1" t="str">
        <f>IF(OR(shipments9[[#This Row],[Day Name]]="Sat",shipments9[[#This Row],[Day Name]]="Sun"),"Weekend","Weekday")</f>
        <v>Weekday</v>
      </c>
      <c r="H554">
        <v>14179.5</v>
      </c>
      <c r="I554">
        <v>747</v>
      </c>
      <c r="J554" t="s">
        <v>172</v>
      </c>
      <c r="K554" t="s">
        <v>8151</v>
      </c>
      <c r="L554" t="s">
        <v>8154</v>
      </c>
      <c r="M554">
        <v>6</v>
      </c>
      <c r="N554" t="s">
        <v>8159</v>
      </c>
      <c r="O554" s="4">
        <f>INDEX(products[Cost_per_box], MATCH(shipments9[[#This Row],[PID]], products[PID], 0))</f>
        <v>2.65</v>
      </c>
      <c r="P554" s="4">
        <f>shipments9[[#This Row],[Boxes]]*shipments9[[#This Row],[Cost Per Box]]</f>
        <v>1979.55</v>
      </c>
      <c r="Q554" s="4">
        <f>shipments9[[#This Row],[Amount]] -shipments9[[#This Row],[total cost]]</f>
        <v>12199.95</v>
      </c>
      <c r="R554" s="4" t="str">
        <f>IF(shipments9[[#This Row],[Gross Profit]]&lt;0,"Loss","Profit")</f>
        <v>Profit</v>
      </c>
      <c r="S554" s="9">
        <f>shipments9[[#This Row],[Gross Profit]]/shipments9[[#This Row],[Amount]]</f>
        <v>0.86039352586480489</v>
      </c>
      <c r="T554" s="11">
        <f>shipments9[[#This Row],[Amount]]/shipments9[[#This Row],[Boxes]]</f>
        <v>18.981927710843372</v>
      </c>
    </row>
    <row r="555" spans="1:20" hidden="1" x14ac:dyDescent="0.25">
      <c r="A555" t="s">
        <v>757</v>
      </c>
      <c r="B555" t="s">
        <v>111</v>
      </c>
      <c r="C555" t="s">
        <v>165</v>
      </c>
      <c r="D555" t="s">
        <v>31</v>
      </c>
      <c r="E555" s="1">
        <v>45076</v>
      </c>
      <c r="F555" s="1" t="str">
        <f>TEXT(shipments9[[#This Row],[Shipdate]],"ddd")</f>
        <v>Tue</v>
      </c>
      <c r="G555" s="1" t="str">
        <f>IF(OR(shipments9[[#This Row],[Day Name]]="Sat",shipments9[[#This Row],[Day Name]]="Sun"),"Weekend","Weekday")</f>
        <v>Weekday</v>
      </c>
      <c r="H555">
        <v>11180.25</v>
      </c>
      <c r="I555">
        <v>622</v>
      </c>
      <c r="J555" t="s">
        <v>172</v>
      </c>
      <c r="K555" t="s">
        <v>8151</v>
      </c>
      <c r="L555" t="s">
        <v>8154</v>
      </c>
      <c r="M555">
        <v>5</v>
      </c>
      <c r="N555" t="s">
        <v>201</v>
      </c>
      <c r="O555" s="4">
        <f>INDEX(products[Cost_per_box], MATCH(shipments9[[#This Row],[PID]], products[PID], 0))</f>
        <v>2.65</v>
      </c>
      <c r="P555" s="4">
        <f>shipments9[[#This Row],[Boxes]]*shipments9[[#This Row],[Cost Per Box]]</f>
        <v>1648.3</v>
      </c>
      <c r="Q555" s="4">
        <f>shipments9[[#This Row],[Amount]] -shipments9[[#This Row],[total cost]]</f>
        <v>9531.9500000000007</v>
      </c>
      <c r="R555" s="4" t="str">
        <f>IF(shipments9[[#This Row],[Gross Profit]]&lt;0,"Loss","Profit")</f>
        <v>Profit</v>
      </c>
      <c r="S555" s="9">
        <f>shipments9[[#This Row],[Gross Profit]]/shipments9[[#This Row],[Amount]]</f>
        <v>0.85257038080543823</v>
      </c>
      <c r="T555" s="11">
        <f>shipments9[[#This Row],[Amount]]/shipments9[[#This Row],[Boxes]]</f>
        <v>17.97467845659164</v>
      </c>
    </row>
    <row r="556" spans="1:20" hidden="1" x14ac:dyDescent="0.25">
      <c r="A556" t="s">
        <v>758</v>
      </c>
      <c r="B556" t="s">
        <v>111</v>
      </c>
      <c r="C556" t="s">
        <v>165</v>
      </c>
      <c r="D556" t="s">
        <v>31</v>
      </c>
      <c r="E556" s="1">
        <v>45163</v>
      </c>
      <c r="F556" s="1" t="str">
        <f>TEXT(shipments9[[#This Row],[Shipdate]],"ddd")</f>
        <v>Fri</v>
      </c>
      <c r="G556" s="1" t="str">
        <f>IF(OR(shipments9[[#This Row],[Day Name]]="Sat",shipments9[[#This Row],[Day Name]]="Sun"),"Weekend","Weekday")</f>
        <v>Weekday</v>
      </c>
      <c r="H556">
        <v>8347.5</v>
      </c>
      <c r="I556">
        <v>440</v>
      </c>
      <c r="J556" t="s">
        <v>172</v>
      </c>
      <c r="K556" t="s">
        <v>8151</v>
      </c>
      <c r="L556" t="s">
        <v>8160</v>
      </c>
      <c r="M556">
        <v>8</v>
      </c>
      <c r="N556" t="s">
        <v>8162</v>
      </c>
      <c r="O556" s="4">
        <f>INDEX(products[Cost_per_box], MATCH(shipments9[[#This Row],[PID]], products[PID], 0))</f>
        <v>2.65</v>
      </c>
      <c r="P556" s="4">
        <f>shipments9[[#This Row],[Boxes]]*shipments9[[#This Row],[Cost Per Box]]</f>
        <v>1166</v>
      </c>
      <c r="Q556" s="4">
        <f>shipments9[[#This Row],[Amount]] -shipments9[[#This Row],[total cost]]</f>
        <v>7181.5</v>
      </c>
      <c r="R556" s="4" t="str">
        <f>IF(shipments9[[#This Row],[Gross Profit]]&lt;0,"Loss","Profit")</f>
        <v>Profit</v>
      </c>
      <c r="S556" s="9">
        <f>shipments9[[#This Row],[Gross Profit]]/shipments9[[#This Row],[Amount]]</f>
        <v>0.86031746031746037</v>
      </c>
      <c r="T556" s="11">
        <f>shipments9[[#This Row],[Amount]]/shipments9[[#This Row],[Boxes]]</f>
        <v>18.97159090909091</v>
      </c>
    </row>
    <row r="557" spans="1:20" hidden="1" x14ac:dyDescent="0.25">
      <c r="A557" t="s">
        <v>759</v>
      </c>
      <c r="B557" t="s">
        <v>102</v>
      </c>
      <c r="C557" t="s">
        <v>165</v>
      </c>
      <c r="D557" t="s">
        <v>31</v>
      </c>
      <c r="E557" s="1">
        <v>45439</v>
      </c>
      <c r="F557" s="1" t="str">
        <f>TEXT(shipments9[[#This Row],[Shipdate]],"ddd")</f>
        <v>Mon</v>
      </c>
      <c r="G557" s="1" t="str">
        <f>IF(OR(shipments9[[#This Row],[Day Name]]="Sat",shipments9[[#This Row],[Day Name]]="Sun"),"Weekend","Weekday")</f>
        <v>Weekday</v>
      </c>
      <c r="H557">
        <v>7159.5</v>
      </c>
      <c r="I557">
        <v>398</v>
      </c>
      <c r="J557" t="s">
        <v>172</v>
      </c>
      <c r="K557" t="s">
        <v>8155</v>
      </c>
      <c r="L557" t="s">
        <v>8154</v>
      </c>
      <c r="M557">
        <v>5</v>
      </c>
      <c r="N557" t="s">
        <v>201</v>
      </c>
      <c r="O557" s="4">
        <f>INDEX(products[Cost_per_box], MATCH(shipments9[[#This Row],[PID]], products[PID], 0))</f>
        <v>2.65</v>
      </c>
      <c r="P557" s="4">
        <f>shipments9[[#This Row],[Boxes]]*shipments9[[#This Row],[Cost Per Box]]</f>
        <v>1054.7</v>
      </c>
      <c r="Q557" s="4">
        <f>shipments9[[#This Row],[Amount]] -shipments9[[#This Row],[total cost]]</f>
        <v>6104.8</v>
      </c>
      <c r="R557" s="4" t="str">
        <f>IF(shipments9[[#This Row],[Gross Profit]]&lt;0,"Loss","Profit")</f>
        <v>Profit</v>
      </c>
      <c r="S557" s="9">
        <f>shipments9[[#This Row],[Gross Profit]]/shipments9[[#This Row],[Amount]]</f>
        <v>0.85268524338291785</v>
      </c>
      <c r="T557" s="11">
        <f>shipments9[[#This Row],[Amount]]/shipments9[[#This Row],[Boxes]]</f>
        <v>17.988693467336685</v>
      </c>
    </row>
    <row r="558" spans="1:20" hidden="1" x14ac:dyDescent="0.25">
      <c r="A558" t="s">
        <v>760</v>
      </c>
      <c r="B558" t="s">
        <v>102</v>
      </c>
      <c r="C558" t="s">
        <v>165</v>
      </c>
      <c r="D558" t="s">
        <v>31</v>
      </c>
      <c r="E558" s="1">
        <v>45239</v>
      </c>
      <c r="F558" s="1" t="str">
        <f>TEXT(shipments9[[#This Row],[Shipdate]],"ddd")</f>
        <v>Thu</v>
      </c>
      <c r="G558" s="1" t="str">
        <f>IF(OR(shipments9[[#This Row],[Day Name]]="Sat",shipments9[[#This Row],[Day Name]]="Sun"),"Weekend","Weekday")</f>
        <v>Weekday</v>
      </c>
      <c r="H558">
        <v>4648.5</v>
      </c>
      <c r="I558">
        <v>222</v>
      </c>
      <c r="J558" t="s">
        <v>172</v>
      </c>
      <c r="K558" t="s">
        <v>8151</v>
      </c>
      <c r="L558" t="s">
        <v>8152</v>
      </c>
      <c r="M558">
        <v>11</v>
      </c>
      <c r="N558" t="s">
        <v>8165</v>
      </c>
      <c r="O558" s="4">
        <f>INDEX(products[Cost_per_box], MATCH(shipments9[[#This Row],[PID]], products[PID], 0))</f>
        <v>2.65</v>
      </c>
      <c r="P558" s="4">
        <f>shipments9[[#This Row],[Boxes]]*shipments9[[#This Row],[Cost Per Box]]</f>
        <v>588.29999999999995</v>
      </c>
      <c r="Q558" s="4">
        <f>shipments9[[#This Row],[Amount]] -shipments9[[#This Row],[total cost]]</f>
        <v>4060.2</v>
      </c>
      <c r="R558" s="4" t="str">
        <f>IF(shipments9[[#This Row],[Gross Profit]]&lt;0,"Loss","Profit")</f>
        <v>Profit</v>
      </c>
      <c r="S558" s="9">
        <f>shipments9[[#This Row],[Gross Profit]]/shipments9[[#This Row],[Amount]]</f>
        <v>0.87344304614391732</v>
      </c>
      <c r="T558" s="11">
        <f>shipments9[[#This Row],[Amount]]/shipments9[[#This Row],[Boxes]]</f>
        <v>20.939189189189189</v>
      </c>
    </row>
    <row r="559" spans="1:20" hidden="1" x14ac:dyDescent="0.25">
      <c r="A559" t="s">
        <v>761</v>
      </c>
      <c r="B559" t="s">
        <v>102</v>
      </c>
      <c r="C559" t="s">
        <v>165</v>
      </c>
      <c r="D559" t="s">
        <v>31</v>
      </c>
      <c r="E559" s="1">
        <v>45449</v>
      </c>
      <c r="F559" s="1" t="str">
        <f>TEXT(shipments9[[#This Row],[Shipdate]],"ddd")</f>
        <v>Thu</v>
      </c>
      <c r="G559" s="1" t="str">
        <f>IF(OR(shipments9[[#This Row],[Day Name]]="Sat",shipments9[[#This Row],[Day Name]]="Sun"),"Weekend","Weekday")</f>
        <v>Weekday</v>
      </c>
      <c r="H559">
        <v>2985.75</v>
      </c>
      <c r="I559">
        <v>158</v>
      </c>
      <c r="J559" t="s">
        <v>172</v>
      </c>
      <c r="K559" t="s">
        <v>8155</v>
      </c>
      <c r="L559" t="s">
        <v>8154</v>
      </c>
      <c r="M559">
        <v>6</v>
      </c>
      <c r="N559" t="s">
        <v>8159</v>
      </c>
      <c r="O559" s="4">
        <f>INDEX(products[Cost_per_box], MATCH(shipments9[[#This Row],[PID]], products[PID], 0))</f>
        <v>2.65</v>
      </c>
      <c r="P559" s="4">
        <f>shipments9[[#This Row],[Boxes]]*shipments9[[#This Row],[Cost Per Box]]</f>
        <v>418.7</v>
      </c>
      <c r="Q559" s="4">
        <f>shipments9[[#This Row],[Amount]] -shipments9[[#This Row],[total cost]]</f>
        <v>2567.0500000000002</v>
      </c>
      <c r="R559" s="4" t="str">
        <f>IF(shipments9[[#This Row],[Gross Profit]]&lt;0,"Loss","Profit")</f>
        <v>Profit</v>
      </c>
      <c r="S559" s="9">
        <f>shipments9[[#This Row],[Gross Profit]]/shipments9[[#This Row],[Amount]]</f>
        <v>0.8597672276647409</v>
      </c>
      <c r="T559" s="11">
        <f>shipments9[[#This Row],[Amount]]/shipments9[[#This Row],[Boxes]]</f>
        <v>18.897151898734176</v>
      </c>
    </row>
    <row r="560" spans="1:20" hidden="1" x14ac:dyDescent="0.25">
      <c r="A560" t="s">
        <v>762</v>
      </c>
      <c r="B560" t="s">
        <v>102</v>
      </c>
      <c r="C560" t="s">
        <v>165</v>
      </c>
      <c r="D560" t="s">
        <v>31</v>
      </c>
      <c r="E560" s="1">
        <v>45063</v>
      </c>
      <c r="F560" s="1" t="str">
        <f>TEXT(shipments9[[#This Row],[Shipdate]],"ddd")</f>
        <v>Wed</v>
      </c>
      <c r="G560" s="1" t="str">
        <f>IF(OR(shipments9[[#This Row],[Day Name]]="Sat",shipments9[[#This Row],[Day Name]]="Sun"),"Weekend","Weekday")</f>
        <v>Weekday</v>
      </c>
      <c r="H560">
        <v>14085</v>
      </c>
      <c r="I560">
        <v>705</v>
      </c>
      <c r="J560" t="s">
        <v>172</v>
      </c>
      <c r="K560" t="s">
        <v>8151</v>
      </c>
      <c r="L560" t="s">
        <v>8154</v>
      </c>
      <c r="M560">
        <v>5</v>
      </c>
      <c r="N560" t="s">
        <v>201</v>
      </c>
      <c r="O560" s="4">
        <f>INDEX(products[Cost_per_box], MATCH(shipments9[[#This Row],[PID]], products[PID], 0))</f>
        <v>2.65</v>
      </c>
      <c r="P560" s="4">
        <f>shipments9[[#This Row],[Boxes]]*shipments9[[#This Row],[Cost Per Box]]</f>
        <v>1868.25</v>
      </c>
      <c r="Q560" s="4">
        <f>shipments9[[#This Row],[Amount]] -shipments9[[#This Row],[total cost]]</f>
        <v>12216.75</v>
      </c>
      <c r="R560" s="4" t="str">
        <f>IF(shipments9[[#This Row],[Gross Profit]]&lt;0,"Loss","Profit")</f>
        <v>Profit</v>
      </c>
      <c r="S560" s="9">
        <f>shipments9[[#This Row],[Gross Profit]]/shipments9[[#This Row],[Amount]]</f>
        <v>0.86735889243876463</v>
      </c>
      <c r="T560" s="11">
        <f>shipments9[[#This Row],[Amount]]/shipments9[[#This Row],[Boxes]]</f>
        <v>19.978723404255319</v>
      </c>
    </row>
    <row r="561" spans="1:20" hidden="1" x14ac:dyDescent="0.25">
      <c r="A561" t="s">
        <v>763</v>
      </c>
      <c r="B561" t="s">
        <v>102</v>
      </c>
      <c r="C561" t="s">
        <v>165</v>
      </c>
      <c r="D561" t="s">
        <v>31</v>
      </c>
      <c r="E561" s="1">
        <v>45210</v>
      </c>
      <c r="F561" s="1" t="str">
        <f>TEXT(shipments9[[#This Row],[Shipdate]],"ddd")</f>
        <v>Wed</v>
      </c>
      <c r="G561" s="1" t="str">
        <f>IF(OR(shipments9[[#This Row],[Day Name]]="Sat",shipments9[[#This Row],[Day Name]]="Sun"),"Weekend","Weekday")</f>
        <v>Weekday</v>
      </c>
      <c r="H561">
        <v>7269.75</v>
      </c>
      <c r="I561">
        <v>331</v>
      </c>
      <c r="J561" t="s">
        <v>172</v>
      </c>
      <c r="K561" t="s">
        <v>8151</v>
      </c>
      <c r="L561" t="s">
        <v>8152</v>
      </c>
      <c r="M561">
        <v>10</v>
      </c>
      <c r="N561" t="s">
        <v>8153</v>
      </c>
      <c r="O561" s="4">
        <f>INDEX(products[Cost_per_box], MATCH(shipments9[[#This Row],[PID]], products[PID], 0))</f>
        <v>2.65</v>
      </c>
      <c r="P561" s="4">
        <f>shipments9[[#This Row],[Boxes]]*shipments9[[#This Row],[Cost Per Box]]</f>
        <v>877.15</v>
      </c>
      <c r="Q561" s="4">
        <f>shipments9[[#This Row],[Amount]] -shipments9[[#This Row],[total cost]]</f>
        <v>6392.6</v>
      </c>
      <c r="R561" s="4" t="str">
        <f>IF(shipments9[[#This Row],[Gross Profit]]&lt;0,"Loss","Profit")</f>
        <v>Profit</v>
      </c>
      <c r="S561" s="9">
        <f>shipments9[[#This Row],[Gross Profit]]/shipments9[[#This Row],[Amount]]</f>
        <v>0.87934248082808908</v>
      </c>
      <c r="T561" s="11">
        <f>shipments9[[#This Row],[Amount]]/shipments9[[#This Row],[Boxes]]</f>
        <v>21.96299093655589</v>
      </c>
    </row>
    <row r="562" spans="1:20" hidden="1" x14ac:dyDescent="0.25">
      <c r="A562" t="s">
        <v>764</v>
      </c>
      <c r="B562" t="s">
        <v>102</v>
      </c>
      <c r="C562" t="s">
        <v>165</v>
      </c>
      <c r="D562" t="s">
        <v>31</v>
      </c>
      <c r="E562" s="1">
        <v>45334</v>
      </c>
      <c r="F562" s="1" t="str">
        <f>TEXT(shipments9[[#This Row],[Shipdate]],"ddd")</f>
        <v>Mon</v>
      </c>
      <c r="G562" s="1" t="str">
        <f>IF(OR(shipments9[[#This Row],[Day Name]]="Sat",shipments9[[#This Row],[Day Name]]="Sun"),"Weekend","Weekday")</f>
        <v>Weekday</v>
      </c>
      <c r="H562">
        <v>8588.25</v>
      </c>
      <c r="I562">
        <v>391</v>
      </c>
      <c r="J562" t="s">
        <v>172</v>
      </c>
      <c r="K562" t="s">
        <v>8155</v>
      </c>
      <c r="L562" t="s">
        <v>8156</v>
      </c>
      <c r="M562">
        <v>2</v>
      </c>
      <c r="N562" t="s">
        <v>8157</v>
      </c>
      <c r="O562" s="4">
        <f>INDEX(products[Cost_per_box], MATCH(shipments9[[#This Row],[PID]], products[PID], 0))</f>
        <v>2.65</v>
      </c>
      <c r="P562" s="4">
        <f>shipments9[[#This Row],[Boxes]]*shipments9[[#This Row],[Cost Per Box]]</f>
        <v>1036.1499999999999</v>
      </c>
      <c r="Q562" s="4">
        <f>shipments9[[#This Row],[Amount]] -shipments9[[#This Row],[total cost]]</f>
        <v>7552.1</v>
      </c>
      <c r="R562" s="4" t="str">
        <f>IF(shipments9[[#This Row],[Gross Profit]]&lt;0,"Loss","Profit")</f>
        <v>Profit</v>
      </c>
      <c r="S562" s="9">
        <f>shipments9[[#This Row],[Gross Profit]]/shipments9[[#This Row],[Amount]]</f>
        <v>0.87935260384828118</v>
      </c>
      <c r="T562" s="11">
        <f>shipments9[[#This Row],[Amount]]/shipments9[[#This Row],[Boxes]]</f>
        <v>21.964833759590793</v>
      </c>
    </row>
    <row r="563" spans="1:20" hidden="1" x14ac:dyDescent="0.25">
      <c r="A563" t="s">
        <v>765</v>
      </c>
      <c r="B563" t="s">
        <v>102</v>
      </c>
      <c r="C563" t="s">
        <v>165</v>
      </c>
      <c r="D563" t="s">
        <v>31</v>
      </c>
      <c r="E563" s="1">
        <v>45292</v>
      </c>
      <c r="F563" s="1" t="str">
        <f>TEXT(shipments9[[#This Row],[Shipdate]],"ddd")</f>
        <v>Mon</v>
      </c>
      <c r="G563" s="1" t="str">
        <f>IF(OR(shipments9[[#This Row],[Day Name]]="Sat",shipments9[[#This Row],[Day Name]]="Sun"),"Weekend","Weekday")</f>
        <v>Weekday</v>
      </c>
      <c r="H563">
        <v>6367.5</v>
      </c>
      <c r="I563">
        <v>319</v>
      </c>
      <c r="J563" t="s">
        <v>172</v>
      </c>
      <c r="K563" t="s">
        <v>8155</v>
      </c>
      <c r="L563" t="s">
        <v>8156</v>
      </c>
      <c r="M563">
        <v>1</v>
      </c>
      <c r="N563" t="s">
        <v>8163</v>
      </c>
      <c r="O563" s="4">
        <f>INDEX(products[Cost_per_box], MATCH(shipments9[[#This Row],[PID]], products[PID], 0))</f>
        <v>2.65</v>
      </c>
      <c r="P563" s="4">
        <f>shipments9[[#This Row],[Boxes]]*shipments9[[#This Row],[Cost Per Box]]</f>
        <v>845.35</v>
      </c>
      <c r="Q563" s="4">
        <f>shipments9[[#This Row],[Amount]] -shipments9[[#This Row],[total cost]]</f>
        <v>5522.15</v>
      </c>
      <c r="R563" s="4" t="str">
        <f>IF(shipments9[[#This Row],[Gross Profit]]&lt;0,"Loss","Profit")</f>
        <v>Profit</v>
      </c>
      <c r="S563" s="9">
        <f>shipments9[[#This Row],[Gross Profit]]/shipments9[[#This Row],[Amount]]</f>
        <v>0.86723989006674518</v>
      </c>
      <c r="T563" s="11">
        <f>shipments9[[#This Row],[Amount]]/shipments9[[#This Row],[Boxes]]</f>
        <v>19.960815047021942</v>
      </c>
    </row>
    <row r="564" spans="1:20" hidden="1" x14ac:dyDescent="0.25">
      <c r="A564" t="s">
        <v>766</v>
      </c>
      <c r="B564" t="s">
        <v>102</v>
      </c>
      <c r="C564" t="s">
        <v>165</v>
      </c>
      <c r="D564" t="s">
        <v>31</v>
      </c>
      <c r="E564" s="1">
        <v>45302</v>
      </c>
      <c r="F564" s="1" t="str">
        <f>TEXT(shipments9[[#This Row],[Shipdate]],"ddd")</f>
        <v>Thu</v>
      </c>
      <c r="G564" s="1" t="str">
        <f>IF(OR(shipments9[[#This Row],[Day Name]]="Sat",shipments9[[#This Row],[Day Name]]="Sun"),"Weekend","Weekday")</f>
        <v>Weekday</v>
      </c>
      <c r="H564">
        <v>10431</v>
      </c>
      <c r="I564">
        <v>549</v>
      </c>
      <c r="J564" t="s">
        <v>172</v>
      </c>
      <c r="K564" t="s">
        <v>8155</v>
      </c>
      <c r="L564" t="s">
        <v>8156</v>
      </c>
      <c r="M564">
        <v>1</v>
      </c>
      <c r="N564" t="s">
        <v>8163</v>
      </c>
      <c r="O564" s="4">
        <f>INDEX(products[Cost_per_box], MATCH(shipments9[[#This Row],[PID]], products[PID], 0))</f>
        <v>2.65</v>
      </c>
      <c r="P564" s="4">
        <f>shipments9[[#This Row],[Boxes]]*shipments9[[#This Row],[Cost Per Box]]</f>
        <v>1454.85</v>
      </c>
      <c r="Q564" s="4">
        <f>shipments9[[#This Row],[Amount]] -shipments9[[#This Row],[total cost]]</f>
        <v>8976.15</v>
      </c>
      <c r="R564" s="4" t="str">
        <f>IF(shipments9[[#This Row],[Gross Profit]]&lt;0,"Loss","Profit")</f>
        <v>Profit</v>
      </c>
      <c r="S564" s="9">
        <f>shipments9[[#This Row],[Gross Profit]]/shipments9[[#This Row],[Amount]]</f>
        <v>0.86052631578947369</v>
      </c>
      <c r="T564" s="11">
        <f>shipments9[[#This Row],[Amount]]/shipments9[[#This Row],[Boxes]]</f>
        <v>19</v>
      </c>
    </row>
    <row r="565" spans="1:20" hidden="1" x14ac:dyDescent="0.25">
      <c r="A565" t="s">
        <v>767</v>
      </c>
      <c r="B565" t="s">
        <v>102</v>
      </c>
      <c r="C565" t="s">
        <v>165</v>
      </c>
      <c r="D565" t="s">
        <v>31</v>
      </c>
      <c r="E565" s="1">
        <v>44958</v>
      </c>
      <c r="F565" s="1" t="str">
        <f>TEXT(shipments9[[#This Row],[Shipdate]],"ddd")</f>
        <v>Wed</v>
      </c>
      <c r="G565" s="1" t="str">
        <f>IF(OR(shipments9[[#This Row],[Day Name]]="Sat",shipments9[[#This Row],[Day Name]]="Sun"),"Weekend","Weekday")</f>
        <v>Weekday</v>
      </c>
      <c r="H565">
        <v>11569.5</v>
      </c>
      <c r="I565">
        <v>579</v>
      </c>
      <c r="J565" t="s">
        <v>172</v>
      </c>
      <c r="K565" t="s">
        <v>8151</v>
      </c>
      <c r="L565" t="s">
        <v>8156</v>
      </c>
      <c r="M565">
        <v>2</v>
      </c>
      <c r="N565" t="s">
        <v>8157</v>
      </c>
      <c r="O565" s="4">
        <f>INDEX(products[Cost_per_box], MATCH(shipments9[[#This Row],[PID]], products[PID], 0))</f>
        <v>2.65</v>
      </c>
      <c r="P565" s="4">
        <f>shipments9[[#This Row],[Boxes]]*shipments9[[#This Row],[Cost Per Box]]</f>
        <v>1534.35</v>
      </c>
      <c r="Q565" s="4">
        <f>shipments9[[#This Row],[Amount]] -shipments9[[#This Row],[total cost]]</f>
        <v>10035.15</v>
      </c>
      <c r="R565" s="4" t="str">
        <f>IF(shipments9[[#This Row],[Gross Profit]]&lt;0,"Loss","Profit")</f>
        <v>Profit</v>
      </c>
      <c r="S565" s="9">
        <f>shipments9[[#This Row],[Gross Profit]]/shipments9[[#This Row],[Amount]]</f>
        <v>0.86737974847659793</v>
      </c>
      <c r="T565" s="11">
        <f>shipments9[[#This Row],[Amount]]/shipments9[[#This Row],[Boxes]]</f>
        <v>19.981865284974095</v>
      </c>
    </row>
    <row r="566" spans="1:20" hidden="1" x14ac:dyDescent="0.25">
      <c r="A566" t="s">
        <v>768</v>
      </c>
      <c r="B566" t="s">
        <v>102</v>
      </c>
      <c r="C566" t="s">
        <v>165</v>
      </c>
      <c r="D566" t="s">
        <v>31</v>
      </c>
      <c r="E566" s="1">
        <v>45460</v>
      </c>
      <c r="F566" s="1" t="str">
        <f>TEXT(shipments9[[#This Row],[Shipdate]],"ddd")</f>
        <v>Mon</v>
      </c>
      <c r="G566" s="1" t="str">
        <f>IF(OR(shipments9[[#This Row],[Day Name]]="Sat",shipments9[[#This Row],[Day Name]]="Sun"),"Weekend","Weekday")</f>
        <v>Weekday</v>
      </c>
      <c r="H566">
        <v>6014.25</v>
      </c>
      <c r="I566">
        <v>335</v>
      </c>
      <c r="J566" t="s">
        <v>172</v>
      </c>
      <c r="K566" t="s">
        <v>8155</v>
      </c>
      <c r="L566" t="s">
        <v>8154</v>
      </c>
      <c r="M566">
        <v>6</v>
      </c>
      <c r="N566" t="s">
        <v>8159</v>
      </c>
      <c r="O566" s="4">
        <f>INDEX(products[Cost_per_box], MATCH(shipments9[[#This Row],[PID]], products[PID], 0))</f>
        <v>2.65</v>
      </c>
      <c r="P566" s="4">
        <f>shipments9[[#This Row],[Boxes]]*shipments9[[#This Row],[Cost Per Box]]</f>
        <v>887.75</v>
      </c>
      <c r="Q566" s="4">
        <f>shipments9[[#This Row],[Amount]] -shipments9[[#This Row],[total cost]]</f>
        <v>5126.5</v>
      </c>
      <c r="R566" s="4" t="str">
        <f>IF(shipments9[[#This Row],[Gross Profit]]&lt;0,"Loss","Profit")</f>
        <v>Profit</v>
      </c>
      <c r="S566" s="9">
        <f>shipments9[[#This Row],[Gross Profit]]/shipments9[[#This Row],[Amount]]</f>
        <v>0.85239223510828455</v>
      </c>
      <c r="T566" s="11">
        <f>shipments9[[#This Row],[Amount]]/shipments9[[#This Row],[Boxes]]</f>
        <v>17.952985074626866</v>
      </c>
    </row>
    <row r="567" spans="1:20" hidden="1" x14ac:dyDescent="0.25">
      <c r="A567" t="s">
        <v>769</v>
      </c>
      <c r="B567" t="s">
        <v>102</v>
      </c>
      <c r="C567" t="s">
        <v>165</v>
      </c>
      <c r="D567" t="s">
        <v>31</v>
      </c>
      <c r="E567" s="1">
        <v>45091</v>
      </c>
      <c r="F567" s="1" t="str">
        <f>TEXT(shipments9[[#This Row],[Shipdate]],"ddd")</f>
        <v>Wed</v>
      </c>
      <c r="G567" s="1" t="str">
        <f>IF(OR(shipments9[[#This Row],[Day Name]]="Sat",shipments9[[#This Row],[Day Name]]="Sun"),"Weekend","Weekday")</f>
        <v>Weekday</v>
      </c>
      <c r="H567">
        <v>8696.25</v>
      </c>
      <c r="I567">
        <v>484</v>
      </c>
      <c r="J567" t="s">
        <v>172</v>
      </c>
      <c r="K567" t="s">
        <v>8151</v>
      </c>
      <c r="L567" t="s">
        <v>8154</v>
      </c>
      <c r="M567">
        <v>6</v>
      </c>
      <c r="N567" t="s">
        <v>8159</v>
      </c>
      <c r="O567" s="4">
        <f>INDEX(products[Cost_per_box], MATCH(shipments9[[#This Row],[PID]], products[PID], 0))</f>
        <v>2.65</v>
      </c>
      <c r="P567" s="4">
        <f>shipments9[[#This Row],[Boxes]]*shipments9[[#This Row],[Cost Per Box]]</f>
        <v>1282.5999999999999</v>
      </c>
      <c r="Q567" s="4">
        <f>shipments9[[#This Row],[Amount]] -shipments9[[#This Row],[total cost]]</f>
        <v>7413.65</v>
      </c>
      <c r="R567" s="4" t="str">
        <f>IF(shipments9[[#This Row],[Gross Profit]]&lt;0,"Loss","Profit")</f>
        <v>Profit</v>
      </c>
      <c r="S567" s="9">
        <f>shipments9[[#This Row],[Gross Profit]]/shipments9[[#This Row],[Amount]]</f>
        <v>0.85251113985913463</v>
      </c>
      <c r="T567" s="11">
        <f>shipments9[[#This Row],[Amount]]/shipments9[[#This Row],[Boxes]]</f>
        <v>17.967458677685951</v>
      </c>
    </row>
    <row r="568" spans="1:20" hidden="1" x14ac:dyDescent="0.25">
      <c r="A568" t="s">
        <v>770</v>
      </c>
      <c r="B568" t="s">
        <v>39</v>
      </c>
      <c r="C568" t="s">
        <v>163</v>
      </c>
      <c r="D568" t="s">
        <v>31</v>
      </c>
      <c r="E568" s="1">
        <v>45203</v>
      </c>
      <c r="F568" s="1" t="str">
        <f>TEXT(shipments9[[#This Row],[Shipdate]],"ddd")</f>
        <v>Wed</v>
      </c>
      <c r="G568" s="1" t="str">
        <f>IF(OR(shipments9[[#This Row],[Day Name]]="Sat",shipments9[[#This Row],[Day Name]]="Sun"),"Weekend","Weekday")</f>
        <v>Weekday</v>
      </c>
      <c r="H568">
        <v>1435.5</v>
      </c>
      <c r="I568">
        <v>206</v>
      </c>
      <c r="J568" t="s">
        <v>172</v>
      </c>
      <c r="K568" t="s">
        <v>8151</v>
      </c>
      <c r="L568" t="s">
        <v>8152</v>
      </c>
      <c r="M568">
        <v>10</v>
      </c>
      <c r="N568" t="s">
        <v>8153</v>
      </c>
      <c r="O568" s="4">
        <f>INDEX(products[Cost_per_box], MATCH(shipments9[[#This Row],[PID]], products[PID], 0))</f>
        <v>3.32</v>
      </c>
      <c r="P568" s="4">
        <f>shipments9[[#This Row],[Boxes]]*shipments9[[#This Row],[Cost Per Box]]</f>
        <v>683.92</v>
      </c>
      <c r="Q568" s="4">
        <f>shipments9[[#This Row],[Amount]] -shipments9[[#This Row],[total cost]]</f>
        <v>751.58</v>
      </c>
      <c r="R568" s="4" t="str">
        <f>IF(shipments9[[#This Row],[Gross Profit]]&lt;0,"Loss","Profit")</f>
        <v>Profit</v>
      </c>
      <c r="S568" s="9">
        <f>shipments9[[#This Row],[Gross Profit]]/shipments9[[#This Row],[Amount]]</f>
        <v>0.52356670149773599</v>
      </c>
      <c r="T568" s="11">
        <f>shipments9[[#This Row],[Amount]]/shipments9[[#This Row],[Boxes]]</f>
        <v>6.9684466019417473</v>
      </c>
    </row>
    <row r="569" spans="1:20" hidden="1" x14ac:dyDescent="0.25">
      <c r="A569" t="s">
        <v>771</v>
      </c>
      <c r="B569" t="s">
        <v>39</v>
      </c>
      <c r="C569" t="s">
        <v>163</v>
      </c>
      <c r="D569" t="s">
        <v>31</v>
      </c>
      <c r="E569" s="1">
        <v>45189</v>
      </c>
      <c r="F569" s="1" t="str">
        <f>TEXT(shipments9[[#This Row],[Shipdate]],"ddd")</f>
        <v>Wed</v>
      </c>
      <c r="G569" s="1" t="str">
        <f>IF(OR(shipments9[[#This Row],[Day Name]]="Sat",shipments9[[#This Row],[Day Name]]="Sun"),"Weekend","Weekday")</f>
        <v>Weekday</v>
      </c>
      <c r="H569">
        <v>7746.75</v>
      </c>
      <c r="I569">
        <v>705</v>
      </c>
      <c r="J569" t="s">
        <v>172</v>
      </c>
      <c r="K569" t="s">
        <v>8151</v>
      </c>
      <c r="L569" t="s">
        <v>8160</v>
      </c>
      <c r="M569">
        <v>9</v>
      </c>
      <c r="N569" t="s">
        <v>8167</v>
      </c>
      <c r="O569" s="4">
        <f>INDEX(products[Cost_per_box], MATCH(shipments9[[#This Row],[PID]], products[PID], 0))</f>
        <v>3.32</v>
      </c>
      <c r="P569" s="4">
        <f>shipments9[[#This Row],[Boxes]]*shipments9[[#This Row],[Cost Per Box]]</f>
        <v>2340.6</v>
      </c>
      <c r="Q569" s="4">
        <f>shipments9[[#This Row],[Amount]] -shipments9[[#This Row],[total cost]]</f>
        <v>5406.15</v>
      </c>
      <c r="R569" s="4" t="str">
        <f>IF(shipments9[[#This Row],[Gross Profit]]&lt;0,"Loss","Profit")</f>
        <v>Profit</v>
      </c>
      <c r="S569" s="9">
        <f>shipments9[[#This Row],[Gross Profit]]/shipments9[[#This Row],[Amount]]</f>
        <v>0.6978603930680608</v>
      </c>
      <c r="T569" s="11">
        <f>shipments9[[#This Row],[Amount]]/shipments9[[#This Row],[Boxes]]</f>
        <v>10.988297872340425</v>
      </c>
    </row>
    <row r="570" spans="1:20" hidden="1" x14ac:dyDescent="0.25">
      <c r="A570" t="s">
        <v>772</v>
      </c>
      <c r="B570" t="s">
        <v>39</v>
      </c>
      <c r="C570" t="s">
        <v>163</v>
      </c>
      <c r="D570" t="s">
        <v>31</v>
      </c>
      <c r="E570" s="1">
        <v>45393</v>
      </c>
      <c r="F570" s="1" t="str">
        <f>TEXT(shipments9[[#This Row],[Shipdate]],"ddd")</f>
        <v>Thu</v>
      </c>
      <c r="G570" s="1" t="str">
        <f>IF(OR(shipments9[[#This Row],[Day Name]]="Sat",shipments9[[#This Row],[Day Name]]="Sun"),"Weekend","Weekday")</f>
        <v>Weekday</v>
      </c>
      <c r="H570">
        <v>6846.75</v>
      </c>
      <c r="I570">
        <v>685</v>
      </c>
      <c r="J570" t="s">
        <v>172</v>
      </c>
      <c r="K570" t="s">
        <v>8155</v>
      </c>
      <c r="L570" t="s">
        <v>8154</v>
      </c>
      <c r="M570">
        <v>4</v>
      </c>
      <c r="N570" t="s">
        <v>8158</v>
      </c>
      <c r="O570" s="4">
        <f>INDEX(products[Cost_per_box], MATCH(shipments9[[#This Row],[PID]], products[PID], 0))</f>
        <v>3.32</v>
      </c>
      <c r="P570" s="4">
        <f>shipments9[[#This Row],[Boxes]]*shipments9[[#This Row],[Cost Per Box]]</f>
        <v>2274.1999999999998</v>
      </c>
      <c r="Q570" s="4">
        <f>shipments9[[#This Row],[Amount]] -shipments9[[#This Row],[total cost]]</f>
        <v>4572.55</v>
      </c>
      <c r="R570" s="4" t="str">
        <f>IF(shipments9[[#This Row],[Gross Profit]]&lt;0,"Loss","Profit")</f>
        <v>Profit</v>
      </c>
      <c r="S570" s="9">
        <f>shipments9[[#This Row],[Gross Profit]]/shipments9[[#This Row],[Amount]]</f>
        <v>0.66784240698141462</v>
      </c>
      <c r="T570" s="11">
        <f>shipments9[[#This Row],[Amount]]/shipments9[[#This Row],[Boxes]]</f>
        <v>9.9952554744525539</v>
      </c>
    </row>
    <row r="571" spans="1:20" hidden="1" x14ac:dyDescent="0.25">
      <c r="A571" t="s">
        <v>773</v>
      </c>
      <c r="B571" t="s">
        <v>39</v>
      </c>
      <c r="C571" t="s">
        <v>163</v>
      </c>
      <c r="D571" t="s">
        <v>31</v>
      </c>
      <c r="E571" s="1">
        <v>45336</v>
      </c>
      <c r="F571" s="1" t="str">
        <f>TEXT(shipments9[[#This Row],[Shipdate]],"ddd")</f>
        <v>Wed</v>
      </c>
      <c r="G571" s="1" t="str">
        <f>IF(OR(shipments9[[#This Row],[Day Name]]="Sat",shipments9[[#This Row],[Day Name]]="Sun"),"Weekend","Weekday")</f>
        <v>Weekday</v>
      </c>
      <c r="H571">
        <v>2409.75</v>
      </c>
      <c r="I571">
        <v>302</v>
      </c>
      <c r="J571" t="s">
        <v>172</v>
      </c>
      <c r="K571" t="s">
        <v>8155</v>
      </c>
      <c r="L571" t="s">
        <v>8156</v>
      </c>
      <c r="M571">
        <v>2</v>
      </c>
      <c r="N571" t="s">
        <v>8157</v>
      </c>
      <c r="O571" s="4">
        <f>INDEX(products[Cost_per_box], MATCH(shipments9[[#This Row],[PID]], products[PID], 0))</f>
        <v>3.32</v>
      </c>
      <c r="P571" s="4">
        <f>shipments9[[#This Row],[Boxes]]*shipments9[[#This Row],[Cost Per Box]]</f>
        <v>1002.64</v>
      </c>
      <c r="Q571" s="4">
        <f>shipments9[[#This Row],[Amount]] -shipments9[[#This Row],[total cost]]</f>
        <v>1407.1100000000001</v>
      </c>
      <c r="R571" s="4" t="str">
        <f>IF(shipments9[[#This Row],[Gross Profit]]&lt;0,"Loss","Profit")</f>
        <v>Profit</v>
      </c>
      <c r="S571" s="9">
        <f>shipments9[[#This Row],[Gross Profit]]/shipments9[[#This Row],[Amount]]</f>
        <v>0.58392364353148674</v>
      </c>
      <c r="T571" s="11">
        <f>shipments9[[#This Row],[Amount]]/shipments9[[#This Row],[Boxes]]</f>
        <v>7.9793046357615891</v>
      </c>
    </row>
    <row r="572" spans="1:20" hidden="1" x14ac:dyDescent="0.25">
      <c r="A572" t="s">
        <v>774</v>
      </c>
      <c r="B572" t="s">
        <v>39</v>
      </c>
      <c r="C572" t="s">
        <v>163</v>
      </c>
      <c r="D572" t="s">
        <v>31</v>
      </c>
      <c r="E572" s="1">
        <v>45043</v>
      </c>
      <c r="F572" s="1" t="str">
        <f>TEXT(shipments9[[#This Row],[Shipdate]],"ddd")</f>
        <v>Thu</v>
      </c>
      <c r="G572" s="1" t="str">
        <f>IF(OR(shipments9[[#This Row],[Day Name]]="Sat",shipments9[[#This Row],[Day Name]]="Sun"),"Weekend","Weekday")</f>
        <v>Weekday</v>
      </c>
      <c r="H572">
        <v>7555.5</v>
      </c>
      <c r="I572">
        <v>945</v>
      </c>
      <c r="J572" t="s">
        <v>172</v>
      </c>
      <c r="K572" t="s">
        <v>8151</v>
      </c>
      <c r="L572" t="s">
        <v>8154</v>
      </c>
      <c r="M572">
        <v>4</v>
      </c>
      <c r="N572" t="s">
        <v>8158</v>
      </c>
      <c r="O572" s="4">
        <f>INDEX(products[Cost_per_box], MATCH(shipments9[[#This Row],[PID]], products[PID], 0))</f>
        <v>3.32</v>
      </c>
      <c r="P572" s="4">
        <f>shipments9[[#This Row],[Boxes]]*shipments9[[#This Row],[Cost Per Box]]</f>
        <v>3137.3999999999996</v>
      </c>
      <c r="Q572" s="4">
        <f>shipments9[[#This Row],[Amount]] -shipments9[[#This Row],[total cost]]</f>
        <v>4418.1000000000004</v>
      </c>
      <c r="R572" s="4" t="str">
        <f>IF(shipments9[[#This Row],[Gross Profit]]&lt;0,"Loss","Profit")</f>
        <v>Profit</v>
      </c>
      <c r="S572" s="9">
        <f>shipments9[[#This Row],[Gross Profit]]/shipments9[[#This Row],[Amount]]</f>
        <v>0.58475282906491965</v>
      </c>
      <c r="T572" s="11">
        <f>shipments9[[#This Row],[Amount]]/shipments9[[#This Row],[Boxes]]</f>
        <v>7.9952380952380953</v>
      </c>
    </row>
    <row r="573" spans="1:20" hidden="1" x14ac:dyDescent="0.25">
      <c r="A573" t="s">
        <v>775</v>
      </c>
      <c r="B573" t="s">
        <v>39</v>
      </c>
      <c r="C573" t="s">
        <v>163</v>
      </c>
      <c r="D573" t="s">
        <v>31</v>
      </c>
      <c r="E573" s="1">
        <v>45261</v>
      </c>
      <c r="F573" s="1" t="str">
        <f>TEXT(shipments9[[#This Row],[Shipdate]],"ddd")</f>
        <v>Fri</v>
      </c>
      <c r="G573" s="1" t="str">
        <f>IF(OR(shipments9[[#This Row],[Day Name]]="Sat",shipments9[[#This Row],[Day Name]]="Sun"),"Weekend","Weekday")</f>
        <v>Weekday</v>
      </c>
      <c r="H573">
        <v>830.25</v>
      </c>
      <c r="I573">
        <v>104</v>
      </c>
      <c r="J573" t="s">
        <v>172</v>
      </c>
      <c r="K573" t="s">
        <v>8151</v>
      </c>
      <c r="L573" t="s">
        <v>8152</v>
      </c>
      <c r="M573">
        <v>12</v>
      </c>
      <c r="N573" t="s">
        <v>8166</v>
      </c>
      <c r="O573" s="4">
        <f>INDEX(products[Cost_per_box], MATCH(shipments9[[#This Row],[PID]], products[PID], 0))</f>
        <v>3.32</v>
      </c>
      <c r="P573" s="4">
        <f>shipments9[[#This Row],[Boxes]]*shipments9[[#This Row],[Cost Per Box]]</f>
        <v>345.28</v>
      </c>
      <c r="Q573" s="4">
        <f>shipments9[[#This Row],[Amount]] -shipments9[[#This Row],[total cost]]</f>
        <v>484.97</v>
      </c>
      <c r="R573" s="4" t="str">
        <f>IF(shipments9[[#This Row],[Gross Profit]]&lt;0,"Loss","Profit")</f>
        <v>Profit</v>
      </c>
      <c r="S573" s="9">
        <f>shipments9[[#This Row],[Gross Profit]]/shipments9[[#This Row],[Amount]]</f>
        <v>0.58412526347485705</v>
      </c>
      <c r="T573" s="11">
        <f>shipments9[[#This Row],[Amount]]/shipments9[[#This Row],[Boxes]]</f>
        <v>7.9831730769230766</v>
      </c>
    </row>
    <row r="574" spans="1:20" hidden="1" x14ac:dyDescent="0.25">
      <c r="A574" t="s">
        <v>776</v>
      </c>
      <c r="B574" t="s">
        <v>39</v>
      </c>
      <c r="C574" t="s">
        <v>163</v>
      </c>
      <c r="D574" t="s">
        <v>31</v>
      </c>
      <c r="E574" s="1">
        <v>45299</v>
      </c>
      <c r="F574" s="1" t="str">
        <f>TEXT(shipments9[[#This Row],[Shipdate]],"ddd")</f>
        <v>Mon</v>
      </c>
      <c r="G574" s="1" t="str">
        <f>IF(OR(shipments9[[#This Row],[Day Name]]="Sat",shipments9[[#This Row],[Day Name]]="Sun"),"Weekend","Weekday")</f>
        <v>Weekday</v>
      </c>
      <c r="H574">
        <v>4873.5</v>
      </c>
      <c r="I574">
        <v>542</v>
      </c>
      <c r="J574" t="s">
        <v>172</v>
      </c>
      <c r="K574" t="s">
        <v>8155</v>
      </c>
      <c r="L574" t="s">
        <v>8156</v>
      </c>
      <c r="M574">
        <v>1</v>
      </c>
      <c r="N574" t="s">
        <v>8163</v>
      </c>
      <c r="O574" s="4">
        <f>INDEX(products[Cost_per_box], MATCH(shipments9[[#This Row],[PID]], products[PID], 0))</f>
        <v>3.32</v>
      </c>
      <c r="P574" s="4">
        <f>shipments9[[#This Row],[Boxes]]*shipments9[[#This Row],[Cost Per Box]]</f>
        <v>1799.4399999999998</v>
      </c>
      <c r="Q574" s="4">
        <f>shipments9[[#This Row],[Amount]] -shipments9[[#This Row],[total cost]]</f>
        <v>3074.0600000000004</v>
      </c>
      <c r="R574" s="4" t="str">
        <f>IF(shipments9[[#This Row],[Gross Profit]]&lt;0,"Loss","Profit")</f>
        <v>Profit</v>
      </c>
      <c r="S574" s="9">
        <f>shipments9[[#This Row],[Gross Profit]]/shipments9[[#This Row],[Amount]]</f>
        <v>0.630770493485175</v>
      </c>
      <c r="T574" s="11">
        <f>shipments9[[#This Row],[Amount]]/shipments9[[#This Row],[Boxes]]</f>
        <v>8.9916974169741692</v>
      </c>
    </row>
    <row r="575" spans="1:20" hidden="1" x14ac:dyDescent="0.25">
      <c r="A575" t="s">
        <v>777</v>
      </c>
      <c r="B575" t="s">
        <v>39</v>
      </c>
      <c r="C575" t="s">
        <v>163</v>
      </c>
      <c r="D575" t="s">
        <v>31</v>
      </c>
      <c r="E575" s="1">
        <v>44949</v>
      </c>
      <c r="F575" s="1" t="str">
        <f>TEXT(shipments9[[#This Row],[Shipdate]],"ddd")</f>
        <v>Mon</v>
      </c>
      <c r="G575" s="1" t="str">
        <f>IF(OR(shipments9[[#This Row],[Day Name]]="Sat",shipments9[[#This Row],[Day Name]]="Sun"),"Weekend","Weekday")</f>
        <v>Weekday</v>
      </c>
      <c r="H575">
        <v>6862.5</v>
      </c>
      <c r="I575">
        <v>624</v>
      </c>
      <c r="J575" t="s">
        <v>172</v>
      </c>
      <c r="K575" t="s">
        <v>8151</v>
      </c>
      <c r="L575" t="s">
        <v>8156</v>
      </c>
      <c r="M575">
        <v>1</v>
      </c>
      <c r="N575" t="s">
        <v>8163</v>
      </c>
      <c r="O575" s="4">
        <f>INDEX(products[Cost_per_box], MATCH(shipments9[[#This Row],[PID]], products[PID], 0))</f>
        <v>3.32</v>
      </c>
      <c r="P575" s="4">
        <f>shipments9[[#This Row],[Boxes]]*shipments9[[#This Row],[Cost Per Box]]</f>
        <v>2071.6799999999998</v>
      </c>
      <c r="Q575" s="4">
        <f>shipments9[[#This Row],[Amount]] -shipments9[[#This Row],[total cost]]</f>
        <v>4790.82</v>
      </c>
      <c r="R575" s="4" t="str">
        <f>IF(shipments9[[#This Row],[Gross Profit]]&lt;0,"Loss","Profit")</f>
        <v>Profit</v>
      </c>
      <c r="S575" s="9">
        <f>shipments9[[#This Row],[Gross Profit]]/shipments9[[#This Row],[Amount]]</f>
        <v>0.69811584699453544</v>
      </c>
      <c r="T575" s="11">
        <f>shipments9[[#This Row],[Amount]]/shipments9[[#This Row],[Boxes]]</f>
        <v>10.997596153846153</v>
      </c>
    </row>
    <row r="576" spans="1:20" hidden="1" x14ac:dyDescent="0.25">
      <c r="A576" t="s">
        <v>778</v>
      </c>
      <c r="B576" t="s">
        <v>39</v>
      </c>
      <c r="C576" t="s">
        <v>163</v>
      </c>
      <c r="D576" t="s">
        <v>31</v>
      </c>
      <c r="E576" s="1">
        <v>45377</v>
      </c>
      <c r="F576" s="1" t="str">
        <f>TEXT(shipments9[[#This Row],[Shipdate]],"ddd")</f>
        <v>Tue</v>
      </c>
      <c r="G576" s="1" t="str">
        <f>IF(OR(shipments9[[#This Row],[Day Name]]="Sat",shipments9[[#This Row],[Day Name]]="Sun"),"Weekend","Weekday")</f>
        <v>Weekday</v>
      </c>
      <c r="H576">
        <v>4545</v>
      </c>
      <c r="I576">
        <v>650</v>
      </c>
      <c r="J576" t="s">
        <v>172</v>
      </c>
      <c r="K576" t="s">
        <v>8155</v>
      </c>
      <c r="L576" t="s">
        <v>8156</v>
      </c>
      <c r="M576">
        <v>3</v>
      </c>
      <c r="N576" t="s">
        <v>8164</v>
      </c>
      <c r="O576" s="4">
        <f>INDEX(products[Cost_per_box], MATCH(shipments9[[#This Row],[PID]], products[PID], 0))</f>
        <v>3.32</v>
      </c>
      <c r="P576" s="4">
        <f>shipments9[[#This Row],[Boxes]]*shipments9[[#This Row],[Cost Per Box]]</f>
        <v>2158</v>
      </c>
      <c r="Q576" s="4">
        <f>shipments9[[#This Row],[Amount]] -shipments9[[#This Row],[total cost]]</f>
        <v>2387</v>
      </c>
      <c r="R576" s="4" t="str">
        <f>IF(shipments9[[#This Row],[Gross Profit]]&lt;0,"Loss","Profit")</f>
        <v>Profit</v>
      </c>
      <c r="S576" s="9">
        <f>shipments9[[#This Row],[Gross Profit]]/shipments9[[#This Row],[Amount]]</f>
        <v>0.52519251925192523</v>
      </c>
      <c r="T576" s="11">
        <f>shipments9[[#This Row],[Amount]]/shipments9[[#This Row],[Boxes]]</f>
        <v>6.9923076923076923</v>
      </c>
    </row>
    <row r="577" spans="1:20" hidden="1" x14ac:dyDescent="0.25">
      <c r="A577" t="s">
        <v>779</v>
      </c>
      <c r="B577" t="s">
        <v>39</v>
      </c>
      <c r="C577" t="s">
        <v>163</v>
      </c>
      <c r="D577" t="s">
        <v>31</v>
      </c>
      <c r="E577" s="1">
        <v>45350</v>
      </c>
      <c r="F577" s="1" t="str">
        <f>TEXT(shipments9[[#This Row],[Shipdate]],"ddd")</f>
        <v>Wed</v>
      </c>
      <c r="G577" s="1" t="str">
        <f>IF(OR(shipments9[[#This Row],[Day Name]]="Sat",shipments9[[#This Row],[Day Name]]="Sun"),"Weekend","Weekday")</f>
        <v>Weekday</v>
      </c>
      <c r="H577">
        <v>3757.5</v>
      </c>
      <c r="I577">
        <v>537</v>
      </c>
      <c r="J577" t="s">
        <v>172</v>
      </c>
      <c r="K577" t="s">
        <v>8155</v>
      </c>
      <c r="L577" t="s">
        <v>8156</v>
      </c>
      <c r="M577">
        <v>2</v>
      </c>
      <c r="N577" t="s">
        <v>8157</v>
      </c>
      <c r="O577" s="4">
        <f>INDEX(products[Cost_per_box], MATCH(shipments9[[#This Row],[PID]], products[PID], 0))</f>
        <v>3.32</v>
      </c>
      <c r="P577" s="4">
        <f>shipments9[[#This Row],[Boxes]]*shipments9[[#This Row],[Cost Per Box]]</f>
        <v>1782.84</v>
      </c>
      <c r="Q577" s="4">
        <f>shipments9[[#This Row],[Amount]] -shipments9[[#This Row],[total cost]]</f>
        <v>1974.66</v>
      </c>
      <c r="R577" s="4" t="str">
        <f>IF(shipments9[[#This Row],[Gross Profit]]&lt;0,"Loss","Profit")</f>
        <v>Profit</v>
      </c>
      <c r="S577" s="9">
        <f>shipments9[[#This Row],[Gross Profit]]/shipments9[[#This Row],[Amount]]</f>
        <v>0.52552495009980038</v>
      </c>
      <c r="T577" s="11">
        <f>shipments9[[#This Row],[Amount]]/shipments9[[#This Row],[Boxes]]</f>
        <v>6.9972067039106145</v>
      </c>
    </row>
    <row r="578" spans="1:20" hidden="1" x14ac:dyDescent="0.25">
      <c r="A578" t="s">
        <v>780</v>
      </c>
      <c r="B578" t="s">
        <v>42</v>
      </c>
      <c r="C578" t="s">
        <v>163</v>
      </c>
      <c r="D578" t="s">
        <v>31</v>
      </c>
      <c r="E578" s="1">
        <v>45329</v>
      </c>
      <c r="F578" s="1" t="str">
        <f>TEXT(shipments9[[#This Row],[Shipdate]],"ddd")</f>
        <v>Wed</v>
      </c>
      <c r="G578" s="1" t="str">
        <f>IF(OR(shipments9[[#This Row],[Day Name]]="Sat",shipments9[[#This Row],[Day Name]]="Sun"),"Weekend","Weekday")</f>
        <v>Weekday</v>
      </c>
      <c r="H578">
        <v>8203.5</v>
      </c>
      <c r="I578">
        <v>746</v>
      </c>
      <c r="J578" t="s">
        <v>172</v>
      </c>
      <c r="K578" t="s">
        <v>8155</v>
      </c>
      <c r="L578" t="s">
        <v>8156</v>
      </c>
      <c r="M578">
        <v>2</v>
      </c>
      <c r="N578" t="s">
        <v>8157</v>
      </c>
      <c r="O578" s="4">
        <f>INDEX(products[Cost_per_box], MATCH(shipments9[[#This Row],[PID]], products[PID], 0))</f>
        <v>3.32</v>
      </c>
      <c r="P578" s="4">
        <f>shipments9[[#This Row],[Boxes]]*shipments9[[#This Row],[Cost Per Box]]</f>
        <v>2476.7199999999998</v>
      </c>
      <c r="Q578" s="4">
        <f>shipments9[[#This Row],[Amount]] -shipments9[[#This Row],[total cost]]</f>
        <v>5726.7800000000007</v>
      </c>
      <c r="R578" s="4" t="str">
        <f>IF(shipments9[[#This Row],[Gross Profit]]&lt;0,"Loss","Profit")</f>
        <v>Profit</v>
      </c>
      <c r="S578" s="9">
        <f>shipments9[[#This Row],[Gross Profit]]/shipments9[[#This Row],[Amount]]</f>
        <v>0.69808983970256611</v>
      </c>
      <c r="T578" s="11">
        <f>shipments9[[#This Row],[Amount]]/shipments9[[#This Row],[Boxes]]</f>
        <v>10.996648793565683</v>
      </c>
    </row>
    <row r="579" spans="1:20" hidden="1" x14ac:dyDescent="0.25">
      <c r="A579" t="s">
        <v>781</v>
      </c>
      <c r="B579" t="s">
        <v>42</v>
      </c>
      <c r="C579" t="s">
        <v>163</v>
      </c>
      <c r="D579" t="s">
        <v>31</v>
      </c>
      <c r="E579" s="1">
        <v>45471</v>
      </c>
      <c r="F579" s="1" t="str">
        <f>TEXT(shipments9[[#This Row],[Shipdate]],"ddd")</f>
        <v>Fri</v>
      </c>
      <c r="G579" s="1" t="str">
        <f>IF(OR(shipments9[[#This Row],[Day Name]]="Sat",shipments9[[#This Row],[Day Name]]="Sun"),"Weekend","Weekday")</f>
        <v>Weekday</v>
      </c>
      <c r="H579">
        <v>2832.75</v>
      </c>
      <c r="I579">
        <v>258</v>
      </c>
      <c r="J579" t="s">
        <v>172</v>
      </c>
      <c r="K579" t="s">
        <v>8155</v>
      </c>
      <c r="L579" t="s">
        <v>8154</v>
      </c>
      <c r="M579">
        <v>6</v>
      </c>
      <c r="N579" t="s">
        <v>8159</v>
      </c>
      <c r="O579" s="4">
        <f>INDEX(products[Cost_per_box], MATCH(shipments9[[#This Row],[PID]], products[PID], 0))</f>
        <v>3.32</v>
      </c>
      <c r="P579" s="4">
        <f>shipments9[[#This Row],[Boxes]]*shipments9[[#This Row],[Cost Per Box]]</f>
        <v>856.56</v>
      </c>
      <c r="Q579" s="4">
        <f>shipments9[[#This Row],[Amount]] -shipments9[[#This Row],[total cost]]</f>
        <v>1976.19</v>
      </c>
      <c r="R579" s="4" t="str">
        <f>IF(shipments9[[#This Row],[Gross Profit]]&lt;0,"Loss","Profit")</f>
        <v>Profit</v>
      </c>
      <c r="S579" s="9">
        <f>shipments9[[#This Row],[Gross Profit]]/shipments9[[#This Row],[Amount]]</f>
        <v>0.69762245168122849</v>
      </c>
      <c r="T579" s="11">
        <f>shipments9[[#This Row],[Amount]]/shipments9[[#This Row],[Boxes]]</f>
        <v>10.979651162790697</v>
      </c>
    </row>
    <row r="580" spans="1:20" hidden="1" x14ac:dyDescent="0.25">
      <c r="A580" t="s">
        <v>782</v>
      </c>
      <c r="B580" t="s">
        <v>42</v>
      </c>
      <c r="C580" t="s">
        <v>163</v>
      </c>
      <c r="D580" t="s">
        <v>31</v>
      </c>
      <c r="E580" s="1">
        <v>45321</v>
      </c>
      <c r="F580" s="1" t="str">
        <f>TEXT(shipments9[[#This Row],[Shipdate]],"ddd")</f>
        <v>Tue</v>
      </c>
      <c r="G580" s="1" t="str">
        <f>IF(OR(shipments9[[#This Row],[Day Name]]="Sat",shipments9[[#This Row],[Day Name]]="Sun"),"Weekend","Weekday")</f>
        <v>Weekday</v>
      </c>
      <c r="H580">
        <v>1885.5</v>
      </c>
      <c r="I580">
        <v>172</v>
      </c>
      <c r="J580" t="s">
        <v>172</v>
      </c>
      <c r="K580" t="s">
        <v>8155</v>
      </c>
      <c r="L580" t="s">
        <v>8156</v>
      </c>
      <c r="M580">
        <v>1</v>
      </c>
      <c r="N580" t="s">
        <v>8163</v>
      </c>
      <c r="O580" s="4">
        <f>INDEX(products[Cost_per_box], MATCH(shipments9[[#This Row],[PID]], products[PID], 0))</f>
        <v>3.32</v>
      </c>
      <c r="P580" s="4">
        <f>shipments9[[#This Row],[Boxes]]*shipments9[[#This Row],[Cost Per Box]]</f>
        <v>571.04</v>
      </c>
      <c r="Q580" s="4">
        <f>shipments9[[#This Row],[Amount]] -shipments9[[#This Row],[total cost]]</f>
        <v>1314.46</v>
      </c>
      <c r="R580" s="4" t="str">
        <f>IF(shipments9[[#This Row],[Gross Profit]]&lt;0,"Loss","Profit")</f>
        <v>Profit</v>
      </c>
      <c r="S580" s="9">
        <f>shipments9[[#This Row],[Gross Profit]]/shipments9[[#This Row],[Amount]]</f>
        <v>0.69714134181914611</v>
      </c>
      <c r="T580" s="11">
        <f>shipments9[[#This Row],[Amount]]/shipments9[[#This Row],[Boxes]]</f>
        <v>10.962209302325581</v>
      </c>
    </row>
    <row r="581" spans="1:20" hidden="1" x14ac:dyDescent="0.25">
      <c r="A581" t="s">
        <v>783</v>
      </c>
      <c r="B581" t="s">
        <v>42</v>
      </c>
      <c r="C581" t="s">
        <v>163</v>
      </c>
      <c r="D581" t="s">
        <v>31</v>
      </c>
      <c r="E581" s="1">
        <v>45082</v>
      </c>
      <c r="F581" s="1" t="str">
        <f>TEXT(shipments9[[#This Row],[Shipdate]],"ddd")</f>
        <v>Mon</v>
      </c>
      <c r="G581" s="1" t="str">
        <f>IF(OR(shipments9[[#This Row],[Day Name]]="Sat",shipments9[[#This Row],[Day Name]]="Sun"),"Weekend","Weekday")</f>
        <v>Weekday</v>
      </c>
      <c r="H581">
        <v>5046.75</v>
      </c>
      <c r="I581">
        <v>561</v>
      </c>
      <c r="J581" t="s">
        <v>172</v>
      </c>
      <c r="K581" t="s">
        <v>8151</v>
      </c>
      <c r="L581" t="s">
        <v>8154</v>
      </c>
      <c r="M581">
        <v>6</v>
      </c>
      <c r="N581" t="s">
        <v>8159</v>
      </c>
      <c r="O581" s="4">
        <f>INDEX(products[Cost_per_box], MATCH(shipments9[[#This Row],[PID]], products[PID], 0))</f>
        <v>3.32</v>
      </c>
      <c r="P581" s="4">
        <f>shipments9[[#This Row],[Boxes]]*shipments9[[#This Row],[Cost Per Box]]</f>
        <v>1862.52</v>
      </c>
      <c r="Q581" s="4">
        <f>shipments9[[#This Row],[Amount]] -shipments9[[#This Row],[total cost]]</f>
        <v>3184.23</v>
      </c>
      <c r="R581" s="4" t="str">
        <f>IF(shipments9[[#This Row],[Gross Profit]]&lt;0,"Loss","Profit")</f>
        <v>Profit</v>
      </c>
      <c r="S581" s="9">
        <f>shipments9[[#This Row],[Gross Profit]]/shipments9[[#This Row],[Amount]]</f>
        <v>0.63094664883340768</v>
      </c>
      <c r="T581" s="11">
        <f>shipments9[[#This Row],[Amount]]/shipments9[[#This Row],[Boxes]]</f>
        <v>8.9959893048128343</v>
      </c>
    </row>
    <row r="582" spans="1:20" hidden="1" x14ac:dyDescent="0.25">
      <c r="A582" t="s">
        <v>784</v>
      </c>
      <c r="B582" t="s">
        <v>42</v>
      </c>
      <c r="C582" t="s">
        <v>163</v>
      </c>
      <c r="D582" t="s">
        <v>31</v>
      </c>
      <c r="E582" s="1">
        <v>45050</v>
      </c>
      <c r="F582" s="1" t="str">
        <f>TEXT(shipments9[[#This Row],[Shipdate]],"ddd")</f>
        <v>Thu</v>
      </c>
      <c r="G582" s="1" t="str">
        <f>IF(OR(shipments9[[#This Row],[Day Name]]="Sat",shipments9[[#This Row],[Day Name]]="Sun"),"Weekend","Weekday")</f>
        <v>Weekday</v>
      </c>
      <c r="H582">
        <v>4963.5</v>
      </c>
      <c r="I582">
        <v>497</v>
      </c>
      <c r="J582" t="s">
        <v>172</v>
      </c>
      <c r="K582" t="s">
        <v>8151</v>
      </c>
      <c r="L582" t="s">
        <v>8154</v>
      </c>
      <c r="M582">
        <v>5</v>
      </c>
      <c r="N582" t="s">
        <v>201</v>
      </c>
      <c r="O582" s="4">
        <f>INDEX(products[Cost_per_box], MATCH(shipments9[[#This Row],[PID]], products[PID], 0))</f>
        <v>3.32</v>
      </c>
      <c r="P582" s="4">
        <f>shipments9[[#This Row],[Boxes]]*shipments9[[#This Row],[Cost Per Box]]</f>
        <v>1650.04</v>
      </c>
      <c r="Q582" s="4">
        <f>shipments9[[#This Row],[Amount]] -shipments9[[#This Row],[total cost]]</f>
        <v>3313.46</v>
      </c>
      <c r="R582" s="4" t="str">
        <f>IF(shipments9[[#This Row],[Gross Profit]]&lt;0,"Loss","Profit")</f>
        <v>Profit</v>
      </c>
      <c r="S582" s="9">
        <f>shipments9[[#This Row],[Gross Profit]]/shipments9[[#This Row],[Amount]]</f>
        <v>0.66756522615090164</v>
      </c>
      <c r="T582" s="11">
        <f>shipments9[[#This Row],[Amount]]/shipments9[[#This Row],[Boxes]]</f>
        <v>9.986921529175051</v>
      </c>
    </row>
    <row r="583" spans="1:20" hidden="1" x14ac:dyDescent="0.25">
      <c r="A583" t="s">
        <v>785</v>
      </c>
      <c r="B583" t="s">
        <v>45</v>
      </c>
      <c r="C583" t="s">
        <v>163</v>
      </c>
      <c r="D583" t="s">
        <v>31</v>
      </c>
      <c r="E583" s="1">
        <v>45229</v>
      </c>
      <c r="F583" s="1" t="str">
        <f>TEXT(shipments9[[#This Row],[Shipdate]],"ddd")</f>
        <v>Mon</v>
      </c>
      <c r="G583" s="1" t="str">
        <f>IF(OR(shipments9[[#This Row],[Day Name]]="Sat",shipments9[[#This Row],[Day Name]]="Sun"),"Weekend","Weekday")</f>
        <v>Weekday</v>
      </c>
      <c r="H583">
        <v>3413.25</v>
      </c>
      <c r="I583">
        <v>380</v>
      </c>
      <c r="J583" t="s">
        <v>172</v>
      </c>
      <c r="K583" t="s">
        <v>8151</v>
      </c>
      <c r="L583" t="s">
        <v>8152</v>
      </c>
      <c r="M583">
        <v>10</v>
      </c>
      <c r="N583" t="s">
        <v>8153</v>
      </c>
      <c r="O583" s="4">
        <f>INDEX(products[Cost_per_box], MATCH(shipments9[[#This Row],[PID]], products[PID], 0))</f>
        <v>3.32</v>
      </c>
      <c r="P583" s="4">
        <f>shipments9[[#This Row],[Boxes]]*shipments9[[#This Row],[Cost Per Box]]</f>
        <v>1261.5999999999999</v>
      </c>
      <c r="Q583" s="4">
        <f>shipments9[[#This Row],[Amount]] -shipments9[[#This Row],[total cost]]</f>
        <v>2151.65</v>
      </c>
      <c r="R583" s="4" t="str">
        <f>IF(shipments9[[#This Row],[Gross Profit]]&lt;0,"Loss","Profit")</f>
        <v>Profit</v>
      </c>
      <c r="S583" s="9">
        <f>shipments9[[#This Row],[Gross Profit]]/shipments9[[#This Row],[Amount]]</f>
        <v>0.63038160111330843</v>
      </c>
      <c r="T583" s="11">
        <f>shipments9[[#This Row],[Amount]]/shipments9[[#This Row],[Boxes]]</f>
        <v>8.9822368421052623</v>
      </c>
    </row>
    <row r="584" spans="1:20" hidden="1" x14ac:dyDescent="0.25">
      <c r="A584" t="s">
        <v>786</v>
      </c>
      <c r="B584" t="s">
        <v>45</v>
      </c>
      <c r="C584" t="s">
        <v>163</v>
      </c>
      <c r="D584" t="s">
        <v>31</v>
      </c>
      <c r="E584" s="1">
        <v>45329</v>
      </c>
      <c r="F584" s="1" t="str">
        <f>TEXT(shipments9[[#This Row],[Shipdate]],"ddd")</f>
        <v>Wed</v>
      </c>
      <c r="G584" s="1" t="str">
        <f>IF(OR(shipments9[[#This Row],[Day Name]]="Sat",shipments9[[#This Row],[Day Name]]="Sun"),"Weekend","Weekday")</f>
        <v>Weekday</v>
      </c>
      <c r="H584">
        <v>1579.5</v>
      </c>
      <c r="I584">
        <v>198</v>
      </c>
      <c r="J584" t="s">
        <v>172</v>
      </c>
      <c r="K584" t="s">
        <v>8155</v>
      </c>
      <c r="L584" t="s">
        <v>8156</v>
      </c>
      <c r="M584">
        <v>2</v>
      </c>
      <c r="N584" t="s">
        <v>8157</v>
      </c>
      <c r="O584" s="4">
        <f>INDEX(products[Cost_per_box], MATCH(shipments9[[#This Row],[PID]], products[PID], 0))</f>
        <v>3.32</v>
      </c>
      <c r="P584" s="4">
        <f>shipments9[[#This Row],[Boxes]]*shipments9[[#This Row],[Cost Per Box]]</f>
        <v>657.36</v>
      </c>
      <c r="Q584" s="4">
        <f>shipments9[[#This Row],[Amount]] -shipments9[[#This Row],[total cost]]</f>
        <v>922.14</v>
      </c>
      <c r="R584" s="4" t="str">
        <f>IF(shipments9[[#This Row],[Gross Profit]]&lt;0,"Loss","Profit")</f>
        <v>Profit</v>
      </c>
      <c r="S584" s="9">
        <f>shipments9[[#This Row],[Gross Profit]]/shipments9[[#This Row],[Amount]]</f>
        <v>0.58381766381766376</v>
      </c>
      <c r="T584" s="11">
        <f>shipments9[[#This Row],[Amount]]/shipments9[[#This Row],[Boxes]]</f>
        <v>7.9772727272727275</v>
      </c>
    </row>
    <row r="585" spans="1:20" hidden="1" x14ac:dyDescent="0.25">
      <c r="A585" t="s">
        <v>787</v>
      </c>
      <c r="B585" t="s">
        <v>45</v>
      </c>
      <c r="C585" t="s">
        <v>163</v>
      </c>
      <c r="D585" t="s">
        <v>31</v>
      </c>
      <c r="E585" s="1">
        <v>45051</v>
      </c>
      <c r="F585" s="1" t="str">
        <f>TEXT(shipments9[[#This Row],[Shipdate]],"ddd")</f>
        <v>Fri</v>
      </c>
      <c r="G585" s="1" t="str">
        <f>IF(OR(shipments9[[#This Row],[Day Name]]="Sat",shipments9[[#This Row],[Day Name]]="Sun"),"Weekend","Weekday")</f>
        <v>Weekday</v>
      </c>
      <c r="H585">
        <v>1869.75</v>
      </c>
      <c r="I585">
        <v>187</v>
      </c>
      <c r="J585" t="s">
        <v>172</v>
      </c>
      <c r="K585" t="s">
        <v>8151</v>
      </c>
      <c r="L585" t="s">
        <v>8154</v>
      </c>
      <c r="M585">
        <v>5</v>
      </c>
      <c r="N585" t="s">
        <v>201</v>
      </c>
      <c r="O585" s="4">
        <f>INDEX(products[Cost_per_box], MATCH(shipments9[[#This Row],[PID]], products[PID], 0))</f>
        <v>3.32</v>
      </c>
      <c r="P585" s="4">
        <f>shipments9[[#This Row],[Boxes]]*shipments9[[#This Row],[Cost Per Box]]</f>
        <v>620.83999999999992</v>
      </c>
      <c r="Q585" s="4">
        <f>shipments9[[#This Row],[Amount]] -shipments9[[#This Row],[total cost]]</f>
        <v>1248.9100000000001</v>
      </c>
      <c r="R585" s="4" t="str">
        <f>IF(shipments9[[#This Row],[Gross Profit]]&lt;0,"Loss","Profit")</f>
        <v>Profit</v>
      </c>
      <c r="S585" s="9">
        <f>shipments9[[#This Row],[Gross Profit]]/shipments9[[#This Row],[Amount]]</f>
        <v>0.6679556090386416</v>
      </c>
      <c r="T585" s="11">
        <f>shipments9[[#This Row],[Amount]]/shipments9[[#This Row],[Boxes]]</f>
        <v>9.9986631016042775</v>
      </c>
    </row>
    <row r="586" spans="1:20" hidden="1" x14ac:dyDescent="0.25">
      <c r="A586" t="s">
        <v>788</v>
      </c>
      <c r="B586" t="s">
        <v>45</v>
      </c>
      <c r="C586" t="s">
        <v>163</v>
      </c>
      <c r="D586" t="s">
        <v>31</v>
      </c>
      <c r="E586" s="1">
        <v>45379</v>
      </c>
      <c r="F586" s="1" t="str">
        <f>TEXT(shipments9[[#This Row],[Shipdate]],"ddd")</f>
        <v>Thu</v>
      </c>
      <c r="G586" s="1" t="str">
        <f>IF(OR(shipments9[[#This Row],[Day Name]]="Sat",shipments9[[#This Row],[Day Name]]="Sun"),"Weekend","Weekday")</f>
        <v>Weekday</v>
      </c>
      <c r="H586">
        <v>339.75</v>
      </c>
      <c r="I586">
        <v>49</v>
      </c>
      <c r="J586" t="s">
        <v>172</v>
      </c>
      <c r="K586" t="s">
        <v>8155</v>
      </c>
      <c r="L586" t="s">
        <v>8156</v>
      </c>
      <c r="M586">
        <v>3</v>
      </c>
      <c r="N586" t="s">
        <v>8164</v>
      </c>
      <c r="O586" s="4">
        <f>INDEX(products[Cost_per_box], MATCH(shipments9[[#This Row],[PID]], products[PID], 0))</f>
        <v>3.32</v>
      </c>
      <c r="P586" s="4">
        <f>shipments9[[#This Row],[Boxes]]*shipments9[[#This Row],[Cost Per Box]]</f>
        <v>162.67999999999998</v>
      </c>
      <c r="Q586" s="4">
        <f>shipments9[[#This Row],[Amount]] -shipments9[[#This Row],[total cost]]</f>
        <v>177.07000000000002</v>
      </c>
      <c r="R586" s="4" t="str">
        <f>IF(shipments9[[#This Row],[Gross Profit]]&lt;0,"Loss","Profit")</f>
        <v>Profit</v>
      </c>
      <c r="S586" s="9">
        <f>shipments9[[#This Row],[Gross Profit]]/shipments9[[#This Row],[Amount]]</f>
        <v>0.52117733627667406</v>
      </c>
      <c r="T586" s="11">
        <f>shipments9[[#This Row],[Amount]]/shipments9[[#This Row],[Boxes]]</f>
        <v>6.9336734693877551</v>
      </c>
    </row>
    <row r="587" spans="1:20" hidden="1" x14ac:dyDescent="0.25">
      <c r="A587" t="s">
        <v>789</v>
      </c>
      <c r="B587" t="s">
        <v>45</v>
      </c>
      <c r="C587" t="s">
        <v>163</v>
      </c>
      <c r="D587" t="s">
        <v>31</v>
      </c>
      <c r="E587" s="1">
        <v>45173</v>
      </c>
      <c r="F587" s="1" t="str">
        <f>TEXT(shipments9[[#This Row],[Shipdate]],"ddd")</f>
        <v>Mon</v>
      </c>
      <c r="G587" s="1" t="str">
        <f>IF(OR(shipments9[[#This Row],[Day Name]]="Sat",shipments9[[#This Row],[Day Name]]="Sun"),"Weekend","Weekday")</f>
        <v>Weekday</v>
      </c>
      <c r="H587">
        <v>2502</v>
      </c>
      <c r="I587">
        <v>278</v>
      </c>
      <c r="J587" t="s">
        <v>172</v>
      </c>
      <c r="K587" t="s">
        <v>8151</v>
      </c>
      <c r="L587" t="s">
        <v>8160</v>
      </c>
      <c r="M587">
        <v>9</v>
      </c>
      <c r="N587" t="s">
        <v>8167</v>
      </c>
      <c r="O587" s="4">
        <f>INDEX(products[Cost_per_box], MATCH(shipments9[[#This Row],[PID]], products[PID], 0))</f>
        <v>3.32</v>
      </c>
      <c r="P587" s="4">
        <f>shipments9[[#This Row],[Boxes]]*shipments9[[#This Row],[Cost Per Box]]</f>
        <v>922.95999999999992</v>
      </c>
      <c r="Q587" s="4">
        <f>shipments9[[#This Row],[Amount]] -shipments9[[#This Row],[total cost]]</f>
        <v>1579.04</v>
      </c>
      <c r="R587" s="4" t="str">
        <f>IF(shipments9[[#This Row],[Gross Profit]]&lt;0,"Loss","Profit")</f>
        <v>Profit</v>
      </c>
      <c r="S587" s="9">
        <f>shipments9[[#This Row],[Gross Profit]]/shipments9[[#This Row],[Amount]]</f>
        <v>0.63111111111111107</v>
      </c>
      <c r="T587" s="11">
        <f>shipments9[[#This Row],[Amount]]/shipments9[[#This Row],[Boxes]]</f>
        <v>9</v>
      </c>
    </row>
    <row r="588" spans="1:20" hidden="1" x14ac:dyDescent="0.25">
      <c r="A588" t="s">
        <v>790</v>
      </c>
      <c r="B588" t="s">
        <v>45</v>
      </c>
      <c r="C588" t="s">
        <v>163</v>
      </c>
      <c r="D588" t="s">
        <v>31</v>
      </c>
      <c r="E588" s="1">
        <v>45390</v>
      </c>
      <c r="F588" s="1" t="str">
        <f>TEXT(shipments9[[#This Row],[Shipdate]],"ddd")</f>
        <v>Mon</v>
      </c>
      <c r="G588" s="1" t="str">
        <f>IF(OR(shipments9[[#This Row],[Day Name]]="Sat",shipments9[[#This Row],[Day Name]]="Sun"),"Weekend","Weekday")</f>
        <v>Weekday</v>
      </c>
      <c r="H588">
        <v>2238.75</v>
      </c>
      <c r="I588">
        <v>320</v>
      </c>
      <c r="J588" t="s">
        <v>172</v>
      </c>
      <c r="K588" t="s">
        <v>8155</v>
      </c>
      <c r="L588" t="s">
        <v>8154</v>
      </c>
      <c r="M588">
        <v>4</v>
      </c>
      <c r="N588" t="s">
        <v>8158</v>
      </c>
      <c r="O588" s="4">
        <f>INDEX(products[Cost_per_box], MATCH(shipments9[[#This Row],[PID]], products[PID], 0))</f>
        <v>3.32</v>
      </c>
      <c r="P588" s="4">
        <f>shipments9[[#This Row],[Boxes]]*shipments9[[#This Row],[Cost Per Box]]</f>
        <v>1062.3999999999999</v>
      </c>
      <c r="Q588" s="4">
        <f>shipments9[[#This Row],[Amount]] -shipments9[[#This Row],[total cost]]</f>
        <v>1176.3500000000001</v>
      </c>
      <c r="R588" s="4" t="str">
        <f>IF(shipments9[[#This Row],[Gross Profit]]&lt;0,"Loss","Profit")</f>
        <v>Profit</v>
      </c>
      <c r="S588" s="9">
        <f>shipments9[[#This Row],[Gross Profit]]/shipments9[[#This Row],[Amount]]</f>
        <v>0.52544946957007266</v>
      </c>
      <c r="T588" s="11">
        <f>shipments9[[#This Row],[Amount]]/shipments9[[#This Row],[Boxes]]</f>
        <v>6.99609375</v>
      </c>
    </row>
    <row r="589" spans="1:20" hidden="1" x14ac:dyDescent="0.25">
      <c r="A589" t="s">
        <v>791</v>
      </c>
      <c r="B589" t="s">
        <v>45</v>
      </c>
      <c r="C589" t="s">
        <v>163</v>
      </c>
      <c r="D589" t="s">
        <v>31</v>
      </c>
      <c r="E589" s="1">
        <v>45189</v>
      </c>
      <c r="F589" s="1" t="str">
        <f>TEXT(shipments9[[#This Row],[Shipdate]],"ddd")</f>
        <v>Wed</v>
      </c>
      <c r="G589" s="1" t="str">
        <f>IF(OR(shipments9[[#This Row],[Day Name]]="Sat",shipments9[[#This Row],[Day Name]]="Sun"),"Weekend","Weekday")</f>
        <v>Weekday</v>
      </c>
      <c r="H589">
        <v>9240.75</v>
      </c>
      <c r="I589">
        <v>1156</v>
      </c>
      <c r="J589" t="s">
        <v>172</v>
      </c>
      <c r="K589" t="s">
        <v>8151</v>
      </c>
      <c r="L589" t="s">
        <v>8160</v>
      </c>
      <c r="M589">
        <v>9</v>
      </c>
      <c r="N589" t="s">
        <v>8167</v>
      </c>
      <c r="O589" s="4">
        <f>INDEX(products[Cost_per_box], MATCH(shipments9[[#This Row],[PID]], products[PID], 0))</f>
        <v>3.32</v>
      </c>
      <c r="P589" s="4">
        <f>shipments9[[#This Row],[Boxes]]*shipments9[[#This Row],[Cost Per Box]]</f>
        <v>3837.9199999999996</v>
      </c>
      <c r="Q589" s="4">
        <f>shipments9[[#This Row],[Amount]] -shipments9[[#This Row],[total cost]]</f>
        <v>5402.83</v>
      </c>
      <c r="R589" s="4" t="str">
        <f>IF(shipments9[[#This Row],[Gross Profit]]&lt;0,"Loss","Profit")</f>
        <v>Profit</v>
      </c>
      <c r="S589" s="9">
        <f>shipments9[[#This Row],[Gross Profit]]/shipments9[[#This Row],[Amount]]</f>
        <v>0.58467440413386362</v>
      </c>
      <c r="T589" s="11">
        <f>shipments9[[#This Row],[Amount]]/shipments9[[#This Row],[Boxes]]</f>
        <v>7.9937283737024218</v>
      </c>
    </row>
    <row r="590" spans="1:20" hidden="1" x14ac:dyDescent="0.25">
      <c r="A590" t="s">
        <v>792</v>
      </c>
      <c r="B590" t="s">
        <v>71</v>
      </c>
      <c r="C590" t="s">
        <v>163</v>
      </c>
      <c r="D590" t="s">
        <v>31</v>
      </c>
      <c r="E590" s="1">
        <v>45086</v>
      </c>
      <c r="F590" s="1" t="str">
        <f>TEXT(shipments9[[#This Row],[Shipdate]],"ddd")</f>
        <v>Fri</v>
      </c>
      <c r="G590" s="1" t="str">
        <f>IF(OR(shipments9[[#This Row],[Day Name]]="Sat",shipments9[[#This Row],[Day Name]]="Sun"),"Weekend","Weekday")</f>
        <v>Weekday</v>
      </c>
      <c r="H590">
        <v>3960</v>
      </c>
      <c r="I590">
        <v>396</v>
      </c>
      <c r="J590" t="s">
        <v>172</v>
      </c>
      <c r="K590" t="s">
        <v>8151</v>
      </c>
      <c r="L590" t="s">
        <v>8154</v>
      </c>
      <c r="M590">
        <v>6</v>
      </c>
      <c r="N590" t="s">
        <v>8159</v>
      </c>
      <c r="O590" s="4">
        <f>INDEX(products[Cost_per_box], MATCH(shipments9[[#This Row],[PID]], products[PID], 0))</f>
        <v>3.32</v>
      </c>
      <c r="P590" s="4">
        <f>shipments9[[#This Row],[Boxes]]*shipments9[[#This Row],[Cost Per Box]]</f>
        <v>1314.72</v>
      </c>
      <c r="Q590" s="4">
        <f>shipments9[[#This Row],[Amount]] -shipments9[[#This Row],[total cost]]</f>
        <v>2645.2799999999997</v>
      </c>
      <c r="R590" s="4" t="str">
        <f>IF(shipments9[[#This Row],[Gross Profit]]&lt;0,"Loss","Profit")</f>
        <v>Profit</v>
      </c>
      <c r="S590" s="9">
        <f>shipments9[[#This Row],[Gross Profit]]/shipments9[[#This Row],[Amount]]</f>
        <v>0.66799999999999993</v>
      </c>
      <c r="T590" s="11">
        <f>shipments9[[#This Row],[Amount]]/shipments9[[#This Row],[Boxes]]</f>
        <v>10</v>
      </c>
    </row>
    <row r="591" spans="1:20" hidden="1" x14ac:dyDescent="0.25">
      <c r="A591" t="s">
        <v>793</v>
      </c>
      <c r="B591" t="s">
        <v>71</v>
      </c>
      <c r="C591" t="s">
        <v>163</v>
      </c>
      <c r="D591" t="s">
        <v>31</v>
      </c>
      <c r="E591" s="1">
        <v>45288</v>
      </c>
      <c r="F591" s="1" t="str">
        <f>TEXT(shipments9[[#This Row],[Shipdate]],"ddd")</f>
        <v>Thu</v>
      </c>
      <c r="G591" s="1" t="str">
        <f>IF(OR(shipments9[[#This Row],[Day Name]]="Sat",shipments9[[#This Row],[Day Name]]="Sun"),"Weekend","Weekday")</f>
        <v>Weekday</v>
      </c>
      <c r="H591">
        <v>715.5</v>
      </c>
      <c r="I591">
        <v>103</v>
      </c>
      <c r="J591" t="s">
        <v>172</v>
      </c>
      <c r="K591" t="s">
        <v>8151</v>
      </c>
      <c r="L591" t="s">
        <v>8152</v>
      </c>
      <c r="M591">
        <v>12</v>
      </c>
      <c r="N591" t="s">
        <v>8166</v>
      </c>
      <c r="O591" s="4">
        <f>INDEX(products[Cost_per_box], MATCH(shipments9[[#This Row],[PID]], products[PID], 0))</f>
        <v>3.32</v>
      </c>
      <c r="P591" s="4">
        <f>shipments9[[#This Row],[Boxes]]*shipments9[[#This Row],[Cost Per Box]]</f>
        <v>341.96</v>
      </c>
      <c r="Q591" s="4">
        <f>shipments9[[#This Row],[Amount]] -shipments9[[#This Row],[total cost]]</f>
        <v>373.54</v>
      </c>
      <c r="R591" s="4" t="str">
        <f>IF(shipments9[[#This Row],[Gross Profit]]&lt;0,"Loss","Profit")</f>
        <v>Profit</v>
      </c>
      <c r="S591" s="9">
        <f>shipments9[[#This Row],[Gross Profit]]/shipments9[[#This Row],[Amount]]</f>
        <v>0.52206848357791757</v>
      </c>
      <c r="T591" s="11">
        <f>shipments9[[#This Row],[Amount]]/shipments9[[#This Row],[Boxes]]</f>
        <v>6.9466019417475726</v>
      </c>
    </row>
    <row r="592" spans="1:20" hidden="1" x14ac:dyDescent="0.25">
      <c r="A592" t="s">
        <v>794</v>
      </c>
      <c r="B592" t="s">
        <v>71</v>
      </c>
      <c r="C592" t="s">
        <v>163</v>
      </c>
      <c r="D592" t="s">
        <v>31</v>
      </c>
      <c r="E592" s="1">
        <v>45324</v>
      </c>
      <c r="F592" s="1" t="str">
        <f>TEXT(shipments9[[#This Row],[Shipdate]],"ddd")</f>
        <v>Fri</v>
      </c>
      <c r="G592" s="1" t="str">
        <f>IF(OR(shipments9[[#This Row],[Day Name]]="Sat",shipments9[[#This Row],[Day Name]]="Sun"),"Weekend","Weekday")</f>
        <v>Weekday</v>
      </c>
      <c r="H592">
        <v>13329</v>
      </c>
      <c r="I592">
        <v>1905</v>
      </c>
      <c r="J592" t="s">
        <v>172</v>
      </c>
      <c r="K592" t="s">
        <v>8155</v>
      </c>
      <c r="L592" t="s">
        <v>8156</v>
      </c>
      <c r="M592">
        <v>2</v>
      </c>
      <c r="N592" t="s">
        <v>8157</v>
      </c>
      <c r="O592" s="4">
        <f>INDEX(products[Cost_per_box], MATCH(shipments9[[#This Row],[PID]], products[PID], 0))</f>
        <v>3.32</v>
      </c>
      <c r="P592" s="4">
        <f>shipments9[[#This Row],[Boxes]]*shipments9[[#This Row],[Cost Per Box]]</f>
        <v>6324.5999999999995</v>
      </c>
      <c r="Q592" s="4">
        <f>shipments9[[#This Row],[Amount]] -shipments9[[#This Row],[total cost]]</f>
        <v>7004.4000000000005</v>
      </c>
      <c r="R592" s="4" t="str">
        <f>IF(shipments9[[#This Row],[Gross Profit]]&lt;0,"Loss","Profit")</f>
        <v>Profit</v>
      </c>
      <c r="S592" s="9">
        <f>shipments9[[#This Row],[Gross Profit]]/shipments9[[#This Row],[Amount]]</f>
        <v>0.52550078775602072</v>
      </c>
      <c r="T592" s="11">
        <f>shipments9[[#This Row],[Amount]]/shipments9[[#This Row],[Boxes]]</f>
        <v>6.9968503937007878</v>
      </c>
    </row>
    <row r="593" spans="1:20" hidden="1" x14ac:dyDescent="0.25">
      <c r="A593" t="s">
        <v>795</v>
      </c>
      <c r="B593" t="s">
        <v>74</v>
      </c>
      <c r="C593" t="s">
        <v>163</v>
      </c>
      <c r="D593" t="s">
        <v>31</v>
      </c>
      <c r="E593" s="1">
        <v>45155</v>
      </c>
      <c r="F593" s="1" t="str">
        <f>TEXT(shipments9[[#This Row],[Shipdate]],"ddd")</f>
        <v>Thu</v>
      </c>
      <c r="G593" s="1" t="str">
        <f>IF(OR(shipments9[[#This Row],[Day Name]]="Sat",shipments9[[#This Row],[Day Name]]="Sun"),"Weekend","Weekday")</f>
        <v>Weekday</v>
      </c>
      <c r="H593">
        <v>2776.5</v>
      </c>
      <c r="I593">
        <v>278</v>
      </c>
      <c r="J593" t="s">
        <v>172</v>
      </c>
      <c r="K593" t="s">
        <v>8151</v>
      </c>
      <c r="L593" t="s">
        <v>8160</v>
      </c>
      <c r="M593">
        <v>8</v>
      </c>
      <c r="N593" t="s">
        <v>8162</v>
      </c>
      <c r="O593" s="4">
        <f>INDEX(products[Cost_per_box], MATCH(shipments9[[#This Row],[PID]], products[PID], 0))</f>
        <v>3.32</v>
      </c>
      <c r="P593" s="4">
        <f>shipments9[[#This Row],[Boxes]]*shipments9[[#This Row],[Cost Per Box]]</f>
        <v>922.95999999999992</v>
      </c>
      <c r="Q593" s="4">
        <f>shipments9[[#This Row],[Amount]] -shipments9[[#This Row],[total cost]]</f>
        <v>1853.54</v>
      </c>
      <c r="R593" s="4" t="str">
        <f>IF(shipments9[[#This Row],[Gross Profit]]&lt;0,"Loss","Profit")</f>
        <v>Profit</v>
      </c>
      <c r="S593" s="9">
        <f>shipments9[[#This Row],[Gross Profit]]/shipments9[[#This Row],[Amount]]</f>
        <v>0.66758148748424273</v>
      </c>
      <c r="T593" s="11">
        <f>shipments9[[#This Row],[Amount]]/shipments9[[#This Row],[Boxes]]</f>
        <v>9.9874100719424455</v>
      </c>
    </row>
    <row r="594" spans="1:20" hidden="1" x14ac:dyDescent="0.25">
      <c r="A594" t="s">
        <v>796</v>
      </c>
      <c r="B594" t="s">
        <v>52</v>
      </c>
      <c r="C594" t="s">
        <v>163</v>
      </c>
      <c r="D594" t="s">
        <v>31</v>
      </c>
      <c r="E594" s="1">
        <v>45391</v>
      </c>
      <c r="F594" s="1" t="str">
        <f>TEXT(shipments9[[#This Row],[Shipdate]],"ddd")</f>
        <v>Tue</v>
      </c>
      <c r="G594" s="1" t="str">
        <f>IF(OR(shipments9[[#This Row],[Day Name]]="Sat",shipments9[[#This Row],[Day Name]]="Sun"),"Weekend","Weekday")</f>
        <v>Weekday</v>
      </c>
      <c r="H594">
        <v>83.25</v>
      </c>
      <c r="I594">
        <v>8</v>
      </c>
      <c r="J594" t="s">
        <v>172</v>
      </c>
      <c r="K594" t="s">
        <v>8155</v>
      </c>
      <c r="L594" t="s">
        <v>8154</v>
      </c>
      <c r="M594">
        <v>4</v>
      </c>
      <c r="N594" t="s">
        <v>8158</v>
      </c>
      <c r="O594" s="4">
        <f>INDEX(products[Cost_per_box], MATCH(shipments9[[#This Row],[PID]], products[PID], 0))</f>
        <v>3.32</v>
      </c>
      <c r="P594" s="4">
        <f>shipments9[[#This Row],[Boxes]]*shipments9[[#This Row],[Cost Per Box]]</f>
        <v>26.56</v>
      </c>
      <c r="Q594" s="4">
        <f>shipments9[[#This Row],[Amount]] -shipments9[[#This Row],[total cost]]</f>
        <v>56.69</v>
      </c>
      <c r="R594" s="4" t="str">
        <f>IF(shipments9[[#This Row],[Gross Profit]]&lt;0,"Loss","Profit")</f>
        <v>Profit</v>
      </c>
      <c r="S594" s="9">
        <f>shipments9[[#This Row],[Gross Profit]]/shipments9[[#This Row],[Amount]]</f>
        <v>0.68096096096096093</v>
      </c>
      <c r="T594" s="11">
        <f>shipments9[[#This Row],[Amount]]/shipments9[[#This Row],[Boxes]]</f>
        <v>10.40625</v>
      </c>
    </row>
    <row r="595" spans="1:20" hidden="1" x14ac:dyDescent="0.25">
      <c r="A595" t="s">
        <v>797</v>
      </c>
      <c r="B595" t="s">
        <v>52</v>
      </c>
      <c r="C595" t="s">
        <v>163</v>
      </c>
      <c r="D595" t="s">
        <v>31</v>
      </c>
      <c r="E595" s="1">
        <v>44943</v>
      </c>
      <c r="F595" s="1" t="str">
        <f>TEXT(shipments9[[#This Row],[Shipdate]],"ddd")</f>
        <v>Tue</v>
      </c>
      <c r="G595" s="1" t="str">
        <f>IF(OR(shipments9[[#This Row],[Day Name]]="Sat",shipments9[[#This Row],[Day Name]]="Sun"),"Weekend","Weekday")</f>
        <v>Weekday</v>
      </c>
      <c r="H595">
        <v>1962</v>
      </c>
      <c r="I595">
        <v>218</v>
      </c>
      <c r="J595" t="s">
        <v>172</v>
      </c>
      <c r="K595" t="s">
        <v>8151</v>
      </c>
      <c r="L595" t="s">
        <v>8156</v>
      </c>
      <c r="M595">
        <v>1</v>
      </c>
      <c r="N595" t="s">
        <v>8163</v>
      </c>
      <c r="O595" s="4">
        <f>INDEX(products[Cost_per_box], MATCH(shipments9[[#This Row],[PID]], products[PID], 0))</f>
        <v>3.32</v>
      </c>
      <c r="P595" s="4">
        <f>shipments9[[#This Row],[Boxes]]*shipments9[[#This Row],[Cost Per Box]]</f>
        <v>723.76</v>
      </c>
      <c r="Q595" s="4">
        <f>shipments9[[#This Row],[Amount]] -shipments9[[#This Row],[total cost]]</f>
        <v>1238.24</v>
      </c>
      <c r="R595" s="4" t="str">
        <f>IF(shipments9[[#This Row],[Gross Profit]]&lt;0,"Loss","Profit")</f>
        <v>Profit</v>
      </c>
      <c r="S595" s="9">
        <f>shipments9[[#This Row],[Gross Profit]]/shipments9[[#This Row],[Amount]]</f>
        <v>0.63111111111111107</v>
      </c>
      <c r="T595" s="11">
        <f>shipments9[[#This Row],[Amount]]/shipments9[[#This Row],[Boxes]]</f>
        <v>9</v>
      </c>
    </row>
    <row r="596" spans="1:20" hidden="1" x14ac:dyDescent="0.25">
      <c r="A596" t="s">
        <v>798</v>
      </c>
      <c r="B596" t="s">
        <v>52</v>
      </c>
      <c r="C596" t="s">
        <v>163</v>
      </c>
      <c r="D596" t="s">
        <v>31</v>
      </c>
      <c r="E596" s="1">
        <v>44956</v>
      </c>
      <c r="F596" s="1" t="str">
        <f>TEXT(shipments9[[#This Row],[Shipdate]],"ddd")</f>
        <v>Mon</v>
      </c>
      <c r="G596" s="1" t="str">
        <f>IF(OR(shipments9[[#This Row],[Day Name]]="Sat",shipments9[[#This Row],[Day Name]]="Sun"),"Weekend","Weekday")</f>
        <v>Weekday</v>
      </c>
      <c r="H596">
        <v>6113.25</v>
      </c>
      <c r="I596">
        <v>612</v>
      </c>
      <c r="J596" t="s">
        <v>172</v>
      </c>
      <c r="K596" t="s">
        <v>8151</v>
      </c>
      <c r="L596" t="s">
        <v>8156</v>
      </c>
      <c r="M596">
        <v>1</v>
      </c>
      <c r="N596" t="s">
        <v>8163</v>
      </c>
      <c r="O596" s="4">
        <f>INDEX(products[Cost_per_box], MATCH(shipments9[[#This Row],[PID]], products[PID], 0))</f>
        <v>3.32</v>
      </c>
      <c r="P596" s="4">
        <f>shipments9[[#This Row],[Boxes]]*shipments9[[#This Row],[Cost Per Box]]</f>
        <v>2031.84</v>
      </c>
      <c r="Q596" s="4">
        <f>shipments9[[#This Row],[Amount]] -shipments9[[#This Row],[total cost]]</f>
        <v>4081.41</v>
      </c>
      <c r="R596" s="4" t="str">
        <f>IF(shipments9[[#This Row],[Gross Profit]]&lt;0,"Loss","Profit")</f>
        <v>Profit</v>
      </c>
      <c r="S596" s="9">
        <f>shipments9[[#This Row],[Gross Profit]]/shipments9[[#This Row],[Amount]]</f>
        <v>0.66763341921236652</v>
      </c>
      <c r="T596" s="11">
        <f>shipments9[[#This Row],[Amount]]/shipments9[[#This Row],[Boxes]]</f>
        <v>9.9889705882352935</v>
      </c>
    </row>
    <row r="597" spans="1:20" hidden="1" x14ac:dyDescent="0.25">
      <c r="A597" t="s">
        <v>799</v>
      </c>
      <c r="B597" t="s">
        <v>52</v>
      </c>
      <c r="C597" t="s">
        <v>163</v>
      </c>
      <c r="D597" t="s">
        <v>31</v>
      </c>
      <c r="E597" s="1">
        <v>45272</v>
      </c>
      <c r="F597" s="1" t="str">
        <f>TEXT(shipments9[[#This Row],[Shipdate]],"ddd")</f>
        <v>Tue</v>
      </c>
      <c r="G597" s="1" t="str">
        <f>IF(OR(shipments9[[#This Row],[Day Name]]="Sat",shipments9[[#This Row],[Day Name]]="Sun"),"Weekend","Weekday")</f>
        <v>Weekday</v>
      </c>
      <c r="H597">
        <v>7476.75</v>
      </c>
      <c r="I597">
        <v>831</v>
      </c>
      <c r="J597" t="s">
        <v>172</v>
      </c>
      <c r="K597" t="s">
        <v>8151</v>
      </c>
      <c r="L597" t="s">
        <v>8152</v>
      </c>
      <c r="M597">
        <v>12</v>
      </c>
      <c r="N597" t="s">
        <v>8166</v>
      </c>
      <c r="O597" s="4">
        <f>INDEX(products[Cost_per_box], MATCH(shipments9[[#This Row],[PID]], products[PID], 0))</f>
        <v>3.32</v>
      </c>
      <c r="P597" s="4">
        <f>shipments9[[#This Row],[Boxes]]*shipments9[[#This Row],[Cost Per Box]]</f>
        <v>2758.92</v>
      </c>
      <c r="Q597" s="4">
        <f>shipments9[[#This Row],[Amount]] -shipments9[[#This Row],[total cost]]</f>
        <v>4717.83</v>
      </c>
      <c r="R597" s="4" t="str">
        <f>IF(shipments9[[#This Row],[Gross Profit]]&lt;0,"Loss","Profit")</f>
        <v>Profit</v>
      </c>
      <c r="S597" s="9">
        <f>shipments9[[#This Row],[Gross Profit]]/shipments9[[#This Row],[Amount]]</f>
        <v>0.63100010031096398</v>
      </c>
      <c r="T597" s="11">
        <f>shipments9[[#This Row],[Amount]]/shipments9[[#This Row],[Boxes]]</f>
        <v>8.9972924187725631</v>
      </c>
    </row>
    <row r="598" spans="1:20" hidden="1" x14ac:dyDescent="0.25">
      <c r="A598" t="s">
        <v>800</v>
      </c>
      <c r="B598" t="s">
        <v>55</v>
      </c>
      <c r="C598" t="s">
        <v>163</v>
      </c>
      <c r="D598" t="s">
        <v>31</v>
      </c>
      <c r="E598" s="1">
        <v>44929</v>
      </c>
      <c r="F598" s="1" t="str">
        <f>TEXT(shipments9[[#This Row],[Shipdate]],"ddd")</f>
        <v>Tue</v>
      </c>
      <c r="G598" s="1" t="str">
        <f>IF(OR(shipments9[[#This Row],[Day Name]]="Sat",shipments9[[#This Row],[Day Name]]="Sun"),"Weekend","Weekday")</f>
        <v>Weekday</v>
      </c>
      <c r="H598">
        <v>3935.25</v>
      </c>
      <c r="I598">
        <v>438</v>
      </c>
      <c r="J598" t="s">
        <v>172</v>
      </c>
      <c r="K598" t="s">
        <v>8151</v>
      </c>
      <c r="L598" t="s">
        <v>8156</v>
      </c>
      <c r="M598">
        <v>1</v>
      </c>
      <c r="N598" t="s">
        <v>8163</v>
      </c>
      <c r="O598" s="4">
        <f>INDEX(products[Cost_per_box], MATCH(shipments9[[#This Row],[PID]], products[PID], 0))</f>
        <v>3.32</v>
      </c>
      <c r="P598" s="4">
        <f>shipments9[[#This Row],[Boxes]]*shipments9[[#This Row],[Cost Per Box]]</f>
        <v>1454.1599999999999</v>
      </c>
      <c r="Q598" s="4">
        <f>shipments9[[#This Row],[Amount]] -shipments9[[#This Row],[total cost]]</f>
        <v>2481.09</v>
      </c>
      <c r="R598" s="4" t="str">
        <f>IF(shipments9[[#This Row],[Gross Profit]]&lt;0,"Loss","Profit")</f>
        <v>Profit</v>
      </c>
      <c r="S598" s="9">
        <f>shipments9[[#This Row],[Gross Profit]]/shipments9[[#This Row],[Amount]]</f>
        <v>0.63047836859157613</v>
      </c>
      <c r="T598" s="11">
        <f>shipments9[[#This Row],[Amount]]/shipments9[[#This Row],[Boxes]]</f>
        <v>8.9845890410958908</v>
      </c>
    </row>
    <row r="599" spans="1:20" hidden="1" x14ac:dyDescent="0.25">
      <c r="A599" t="s">
        <v>801</v>
      </c>
      <c r="B599" t="s">
        <v>55</v>
      </c>
      <c r="C599" t="s">
        <v>163</v>
      </c>
      <c r="D599" t="s">
        <v>31</v>
      </c>
      <c r="E599" s="1">
        <v>45355</v>
      </c>
      <c r="F599" s="1" t="str">
        <f>TEXT(shipments9[[#This Row],[Shipdate]],"ddd")</f>
        <v>Mon</v>
      </c>
      <c r="G599" s="1" t="str">
        <f>IF(OR(shipments9[[#This Row],[Day Name]]="Sat",shipments9[[#This Row],[Day Name]]="Sun"),"Weekend","Weekday")</f>
        <v>Weekday</v>
      </c>
      <c r="H599">
        <v>4965.75</v>
      </c>
      <c r="I599">
        <v>710</v>
      </c>
      <c r="J599" t="s">
        <v>172</v>
      </c>
      <c r="K599" t="s">
        <v>8155</v>
      </c>
      <c r="L599" t="s">
        <v>8156</v>
      </c>
      <c r="M599">
        <v>3</v>
      </c>
      <c r="N599" t="s">
        <v>8164</v>
      </c>
      <c r="O599" s="4">
        <f>INDEX(products[Cost_per_box], MATCH(shipments9[[#This Row],[PID]], products[PID], 0))</f>
        <v>3.32</v>
      </c>
      <c r="P599" s="4">
        <f>shipments9[[#This Row],[Boxes]]*shipments9[[#This Row],[Cost Per Box]]</f>
        <v>2357.1999999999998</v>
      </c>
      <c r="Q599" s="4">
        <f>shipments9[[#This Row],[Amount]] -shipments9[[#This Row],[total cost]]</f>
        <v>2608.5500000000002</v>
      </c>
      <c r="R599" s="4" t="str">
        <f>IF(shipments9[[#This Row],[Gross Profit]]&lt;0,"Loss","Profit")</f>
        <v>Profit</v>
      </c>
      <c r="S599" s="9">
        <f>shipments9[[#This Row],[Gross Profit]]/shipments9[[#This Row],[Amount]]</f>
        <v>0.52530836228162925</v>
      </c>
      <c r="T599" s="11">
        <f>shipments9[[#This Row],[Amount]]/shipments9[[#This Row],[Boxes]]</f>
        <v>6.9940140845070422</v>
      </c>
    </row>
    <row r="600" spans="1:20" hidden="1" x14ac:dyDescent="0.25">
      <c r="A600" t="s">
        <v>802</v>
      </c>
      <c r="B600" t="s">
        <v>55</v>
      </c>
      <c r="C600" t="s">
        <v>163</v>
      </c>
      <c r="D600" t="s">
        <v>31</v>
      </c>
      <c r="E600" s="1">
        <v>44958</v>
      </c>
      <c r="F600" s="1" t="str">
        <f>TEXT(shipments9[[#This Row],[Shipdate]],"ddd")</f>
        <v>Wed</v>
      </c>
      <c r="G600" s="1" t="str">
        <f>IF(OR(shipments9[[#This Row],[Day Name]]="Sat",shipments9[[#This Row],[Day Name]]="Sun"),"Weekend","Weekday")</f>
        <v>Weekday</v>
      </c>
      <c r="H600">
        <v>679.5</v>
      </c>
      <c r="I600">
        <v>85</v>
      </c>
      <c r="J600" t="s">
        <v>172</v>
      </c>
      <c r="K600" t="s">
        <v>8151</v>
      </c>
      <c r="L600" t="s">
        <v>8156</v>
      </c>
      <c r="M600">
        <v>2</v>
      </c>
      <c r="N600" t="s">
        <v>8157</v>
      </c>
      <c r="O600" s="4">
        <f>INDEX(products[Cost_per_box], MATCH(shipments9[[#This Row],[PID]], products[PID], 0))</f>
        <v>3.32</v>
      </c>
      <c r="P600" s="4">
        <f>shipments9[[#This Row],[Boxes]]*shipments9[[#This Row],[Cost Per Box]]</f>
        <v>282.2</v>
      </c>
      <c r="Q600" s="4">
        <f>shipments9[[#This Row],[Amount]] -shipments9[[#This Row],[total cost]]</f>
        <v>397.3</v>
      </c>
      <c r="R600" s="4" t="str">
        <f>IF(shipments9[[#This Row],[Gross Profit]]&lt;0,"Loss","Profit")</f>
        <v>Profit</v>
      </c>
      <c r="S600" s="9">
        <f>shipments9[[#This Row],[Gross Profit]]/shipments9[[#This Row],[Amount]]</f>
        <v>0.58469462840323772</v>
      </c>
      <c r="T600" s="11">
        <f>shipments9[[#This Row],[Amount]]/shipments9[[#This Row],[Boxes]]</f>
        <v>7.9941176470588236</v>
      </c>
    </row>
    <row r="601" spans="1:20" hidden="1" x14ac:dyDescent="0.25">
      <c r="A601" t="s">
        <v>803</v>
      </c>
      <c r="B601" t="s">
        <v>55</v>
      </c>
      <c r="C601" t="s">
        <v>163</v>
      </c>
      <c r="D601" t="s">
        <v>31</v>
      </c>
      <c r="E601" s="1">
        <v>45471</v>
      </c>
      <c r="F601" s="1" t="str">
        <f>TEXT(shipments9[[#This Row],[Shipdate]],"ddd")</f>
        <v>Fri</v>
      </c>
      <c r="G601" s="1" t="str">
        <f>IF(OR(shipments9[[#This Row],[Day Name]]="Sat",shipments9[[#This Row],[Day Name]]="Sun"),"Weekend","Weekday")</f>
        <v>Weekday</v>
      </c>
      <c r="H601">
        <v>1100.25</v>
      </c>
      <c r="I601">
        <v>111</v>
      </c>
      <c r="J601" t="s">
        <v>172</v>
      </c>
      <c r="K601" t="s">
        <v>8155</v>
      </c>
      <c r="L601" t="s">
        <v>8154</v>
      </c>
      <c r="M601">
        <v>6</v>
      </c>
      <c r="N601" t="s">
        <v>8159</v>
      </c>
      <c r="O601" s="4">
        <f>INDEX(products[Cost_per_box], MATCH(shipments9[[#This Row],[PID]], products[PID], 0))</f>
        <v>3.32</v>
      </c>
      <c r="P601" s="4">
        <f>shipments9[[#This Row],[Boxes]]*shipments9[[#This Row],[Cost Per Box]]</f>
        <v>368.52</v>
      </c>
      <c r="Q601" s="4">
        <f>shipments9[[#This Row],[Amount]] -shipments9[[#This Row],[total cost]]</f>
        <v>731.73</v>
      </c>
      <c r="R601" s="4" t="str">
        <f>IF(shipments9[[#This Row],[Gross Profit]]&lt;0,"Loss","Profit")</f>
        <v>Profit</v>
      </c>
      <c r="S601" s="9">
        <f>shipments9[[#This Row],[Gross Profit]]/shipments9[[#This Row],[Amount]]</f>
        <v>0.66505794137695984</v>
      </c>
      <c r="T601" s="11">
        <f>shipments9[[#This Row],[Amount]]/shipments9[[#This Row],[Boxes]]</f>
        <v>9.9121621621621614</v>
      </c>
    </row>
    <row r="602" spans="1:20" hidden="1" x14ac:dyDescent="0.25">
      <c r="A602" t="s">
        <v>804</v>
      </c>
      <c r="B602" t="s">
        <v>55</v>
      </c>
      <c r="C602" t="s">
        <v>163</v>
      </c>
      <c r="D602" t="s">
        <v>31</v>
      </c>
      <c r="E602" s="1">
        <v>44973</v>
      </c>
      <c r="F602" s="1" t="str">
        <f>TEXT(shipments9[[#This Row],[Shipdate]],"ddd")</f>
        <v>Thu</v>
      </c>
      <c r="G602" s="1" t="str">
        <f>IF(OR(shipments9[[#This Row],[Day Name]]="Sat",shipments9[[#This Row],[Day Name]]="Sun"),"Weekend","Weekday")</f>
        <v>Weekday</v>
      </c>
      <c r="H602">
        <v>7002</v>
      </c>
      <c r="I602">
        <v>637</v>
      </c>
      <c r="J602" t="s">
        <v>172</v>
      </c>
      <c r="K602" t="s">
        <v>8151</v>
      </c>
      <c r="L602" t="s">
        <v>8156</v>
      </c>
      <c r="M602">
        <v>2</v>
      </c>
      <c r="N602" t="s">
        <v>8157</v>
      </c>
      <c r="O602" s="4">
        <f>INDEX(products[Cost_per_box], MATCH(shipments9[[#This Row],[PID]], products[PID], 0))</f>
        <v>3.32</v>
      </c>
      <c r="P602" s="4">
        <f>shipments9[[#This Row],[Boxes]]*shipments9[[#This Row],[Cost Per Box]]</f>
        <v>2114.8399999999997</v>
      </c>
      <c r="Q602" s="4">
        <f>shipments9[[#This Row],[Amount]] -shipments9[[#This Row],[total cost]]</f>
        <v>4887.16</v>
      </c>
      <c r="R602" s="4" t="str">
        <f>IF(shipments9[[#This Row],[Gross Profit]]&lt;0,"Loss","Profit")</f>
        <v>Profit</v>
      </c>
      <c r="S602" s="9">
        <f>shipments9[[#This Row],[Gross Profit]]/shipments9[[#This Row],[Amount]]</f>
        <v>0.6979662953441873</v>
      </c>
      <c r="T602" s="11">
        <f>shipments9[[#This Row],[Amount]]/shipments9[[#This Row],[Boxes]]</f>
        <v>10.992150706436421</v>
      </c>
    </row>
    <row r="603" spans="1:20" hidden="1" x14ac:dyDescent="0.25">
      <c r="A603" t="s">
        <v>805</v>
      </c>
      <c r="B603" t="s">
        <v>55</v>
      </c>
      <c r="C603" t="s">
        <v>163</v>
      </c>
      <c r="D603" t="s">
        <v>31</v>
      </c>
      <c r="E603" s="1">
        <v>45436</v>
      </c>
      <c r="F603" s="1" t="str">
        <f>TEXT(shipments9[[#This Row],[Shipdate]],"ddd")</f>
        <v>Fri</v>
      </c>
      <c r="G603" s="1" t="str">
        <f>IF(OR(shipments9[[#This Row],[Day Name]]="Sat",shipments9[[#This Row],[Day Name]]="Sun"),"Weekend","Weekday")</f>
        <v>Weekday</v>
      </c>
      <c r="H603">
        <v>607.5</v>
      </c>
      <c r="I603">
        <v>68</v>
      </c>
      <c r="J603" t="s">
        <v>172</v>
      </c>
      <c r="K603" t="s">
        <v>8155</v>
      </c>
      <c r="L603" t="s">
        <v>8154</v>
      </c>
      <c r="M603">
        <v>5</v>
      </c>
      <c r="N603" t="s">
        <v>201</v>
      </c>
      <c r="O603" s="4">
        <f>INDEX(products[Cost_per_box], MATCH(shipments9[[#This Row],[PID]], products[PID], 0))</f>
        <v>3.32</v>
      </c>
      <c r="P603" s="4">
        <f>shipments9[[#This Row],[Boxes]]*shipments9[[#This Row],[Cost Per Box]]</f>
        <v>225.76</v>
      </c>
      <c r="Q603" s="4">
        <f>shipments9[[#This Row],[Amount]] -shipments9[[#This Row],[total cost]]</f>
        <v>381.74</v>
      </c>
      <c r="R603" s="4" t="str">
        <f>IF(shipments9[[#This Row],[Gross Profit]]&lt;0,"Loss","Profit")</f>
        <v>Profit</v>
      </c>
      <c r="S603" s="9">
        <f>shipments9[[#This Row],[Gross Profit]]/shipments9[[#This Row],[Amount]]</f>
        <v>0.62837860082304531</v>
      </c>
      <c r="T603" s="11">
        <f>shipments9[[#This Row],[Amount]]/shipments9[[#This Row],[Boxes]]</f>
        <v>8.9338235294117645</v>
      </c>
    </row>
    <row r="604" spans="1:20" hidden="1" x14ac:dyDescent="0.25">
      <c r="A604" t="s">
        <v>806</v>
      </c>
      <c r="B604" t="s">
        <v>55</v>
      </c>
      <c r="C604" t="s">
        <v>163</v>
      </c>
      <c r="D604" t="s">
        <v>31</v>
      </c>
      <c r="E604" s="1">
        <v>45460</v>
      </c>
      <c r="F604" s="1" t="str">
        <f>TEXT(shipments9[[#This Row],[Shipdate]],"ddd")</f>
        <v>Mon</v>
      </c>
      <c r="G604" s="1" t="str">
        <f>IF(OR(shipments9[[#This Row],[Day Name]]="Sat",shipments9[[#This Row],[Day Name]]="Sun"),"Weekend","Weekday")</f>
        <v>Weekday</v>
      </c>
      <c r="H604">
        <v>1104.75</v>
      </c>
      <c r="I604">
        <v>101</v>
      </c>
      <c r="J604" t="s">
        <v>172</v>
      </c>
      <c r="K604" t="s">
        <v>8155</v>
      </c>
      <c r="L604" t="s">
        <v>8154</v>
      </c>
      <c r="M604">
        <v>6</v>
      </c>
      <c r="N604" t="s">
        <v>8159</v>
      </c>
      <c r="O604" s="4">
        <f>INDEX(products[Cost_per_box], MATCH(shipments9[[#This Row],[PID]], products[PID], 0))</f>
        <v>3.32</v>
      </c>
      <c r="P604" s="4">
        <f>shipments9[[#This Row],[Boxes]]*shipments9[[#This Row],[Cost Per Box]]</f>
        <v>335.32</v>
      </c>
      <c r="Q604" s="4">
        <f>shipments9[[#This Row],[Amount]] -shipments9[[#This Row],[total cost]]</f>
        <v>769.43000000000006</v>
      </c>
      <c r="R604" s="4" t="str">
        <f>IF(shipments9[[#This Row],[Gross Profit]]&lt;0,"Loss","Profit")</f>
        <v>Profit</v>
      </c>
      <c r="S604" s="9">
        <f>shipments9[[#This Row],[Gross Profit]]/shipments9[[#This Row],[Amount]]</f>
        <v>0.69647431545598559</v>
      </c>
      <c r="T604" s="11">
        <f>shipments9[[#This Row],[Amount]]/shipments9[[#This Row],[Boxes]]</f>
        <v>10.938118811881187</v>
      </c>
    </row>
    <row r="605" spans="1:20" hidden="1" x14ac:dyDescent="0.25">
      <c r="A605" t="s">
        <v>807</v>
      </c>
      <c r="B605" t="s">
        <v>77</v>
      </c>
      <c r="C605" t="s">
        <v>163</v>
      </c>
      <c r="D605" t="s">
        <v>31</v>
      </c>
      <c r="E605" s="1">
        <v>45287</v>
      </c>
      <c r="F605" s="1" t="str">
        <f>TEXT(shipments9[[#This Row],[Shipdate]],"ddd")</f>
        <v>Wed</v>
      </c>
      <c r="G605" s="1" t="str">
        <f>IF(OR(shipments9[[#This Row],[Day Name]]="Sat",shipments9[[#This Row],[Day Name]]="Sun"),"Weekend","Weekday")</f>
        <v>Weekday</v>
      </c>
      <c r="H605">
        <v>8165.25</v>
      </c>
      <c r="I605">
        <v>743</v>
      </c>
      <c r="J605" t="s">
        <v>172</v>
      </c>
      <c r="K605" t="s">
        <v>8151</v>
      </c>
      <c r="L605" t="s">
        <v>8152</v>
      </c>
      <c r="M605">
        <v>12</v>
      </c>
      <c r="N605" t="s">
        <v>8166</v>
      </c>
      <c r="O605" s="4">
        <f>INDEX(products[Cost_per_box], MATCH(shipments9[[#This Row],[PID]], products[PID], 0))</f>
        <v>3.32</v>
      </c>
      <c r="P605" s="4">
        <f>shipments9[[#This Row],[Boxes]]*shipments9[[#This Row],[Cost Per Box]]</f>
        <v>2466.7599999999998</v>
      </c>
      <c r="Q605" s="4">
        <f>shipments9[[#This Row],[Amount]] -shipments9[[#This Row],[total cost]]</f>
        <v>5698.49</v>
      </c>
      <c r="R605" s="4" t="str">
        <f>IF(shipments9[[#This Row],[Gross Profit]]&lt;0,"Loss","Profit")</f>
        <v>Profit</v>
      </c>
      <c r="S605" s="9">
        <f>shipments9[[#This Row],[Gross Profit]]/shipments9[[#This Row],[Amount]]</f>
        <v>0.69789534919322738</v>
      </c>
      <c r="T605" s="11">
        <f>shipments9[[#This Row],[Amount]]/shipments9[[#This Row],[Boxes]]</f>
        <v>10.98956931359354</v>
      </c>
    </row>
    <row r="606" spans="1:20" hidden="1" x14ac:dyDescent="0.25">
      <c r="A606" t="s">
        <v>808</v>
      </c>
      <c r="B606" t="s">
        <v>77</v>
      </c>
      <c r="C606" t="s">
        <v>163</v>
      </c>
      <c r="D606" t="s">
        <v>31</v>
      </c>
      <c r="E606" s="1">
        <v>45313</v>
      </c>
      <c r="F606" s="1" t="str">
        <f>TEXT(shipments9[[#This Row],[Shipdate]],"ddd")</f>
        <v>Mon</v>
      </c>
      <c r="G606" s="1" t="str">
        <f>IF(OR(shipments9[[#This Row],[Day Name]]="Sat",shipments9[[#This Row],[Day Name]]="Sun"),"Weekend","Weekday")</f>
        <v>Weekday</v>
      </c>
      <c r="H606">
        <v>4358.25</v>
      </c>
      <c r="I606">
        <v>545</v>
      </c>
      <c r="J606" t="s">
        <v>172</v>
      </c>
      <c r="K606" t="s">
        <v>8155</v>
      </c>
      <c r="L606" t="s">
        <v>8156</v>
      </c>
      <c r="M606">
        <v>1</v>
      </c>
      <c r="N606" t="s">
        <v>8163</v>
      </c>
      <c r="O606" s="4">
        <f>INDEX(products[Cost_per_box], MATCH(shipments9[[#This Row],[PID]], products[PID], 0))</f>
        <v>3.32</v>
      </c>
      <c r="P606" s="4">
        <f>shipments9[[#This Row],[Boxes]]*shipments9[[#This Row],[Cost Per Box]]</f>
        <v>1809.3999999999999</v>
      </c>
      <c r="Q606" s="4">
        <f>shipments9[[#This Row],[Amount]] -shipments9[[#This Row],[total cost]]</f>
        <v>2548.8500000000004</v>
      </c>
      <c r="R606" s="4" t="str">
        <f>IF(shipments9[[#This Row],[Gross Profit]]&lt;0,"Loss","Profit")</f>
        <v>Profit</v>
      </c>
      <c r="S606" s="9">
        <f>shipments9[[#This Row],[Gross Profit]]/shipments9[[#This Row],[Amount]]</f>
        <v>0.58483336201457015</v>
      </c>
      <c r="T606" s="11">
        <f>shipments9[[#This Row],[Amount]]/shipments9[[#This Row],[Boxes]]</f>
        <v>7.9967889908256877</v>
      </c>
    </row>
    <row r="607" spans="1:20" hidden="1" x14ac:dyDescent="0.25">
      <c r="A607" t="s">
        <v>809</v>
      </c>
      <c r="B607" t="s">
        <v>77</v>
      </c>
      <c r="C607" t="s">
        <v>163</v>
      </c>
      <c r="D607" t="s">
        <v>31</v>
      </c>
      <c r="E607" s="1">
        <v>45286</v>
      </c>
      <c r="F607" s="1" t="str">
        <f>TEXT(shipments9[[#This Row],[Shipdate]],"ddd")</f>
        <v>Tue</v>
      </c>
      <c r="G607" s="1" t="str">
        <f>IF(OR(shipments9[[#This Row],[Day Name]]="Sat",shipments9[[#This Row],[Day Name]]="Sun"),"Weekend","Weekday")</f>
        <v>Weekday</v>
      </c>
      <c r="H607">
        <v>69.75</v>
      </c>
      <c r="I607">
        <v>7</v>
      </c>
      <c r="J607" t="s">
        <v>172</v>
      </c>
      <c r="K607" t="s">
        <v>8151</v>
      </c>
      <c r="L607" t="s">
        <v>8152</v>
      </c>
      <c r="M607">
        <v>12</v>
      </c>
      <c r="N607" t="s">
        <v>8166</v>
      </c>
      <c r="O607" s="4">
        <f>INDEX(products[Cost_per_box], MATCH(shipments9[[#This Row],[PID]], products[PID], 0))</f>
        <v>3.32</v>
      </c>
      <c r="P607" s="4">
        <f>shipments9[[#This Row],[Boxes]]*shipments9[[#This Row],[Cost Per Box]]</f>
        <v>23.24</v>
      </c>
      <c r="Q607" s="4">
        <f>shipments9[[#This Row],[Amount]] -shipments9[[#This Row],[total cost]]</f>
        <v>46.510000000000005</v>
      </c>
      <c r="R607" s="4" t="str">
        <f>IF(shipments9[[#This Row],[Gross Profit]]&lt;0,"Loss","Profit")</f>
        <v>Profit</v>
      </c>
      <c r="S607" s="9">
        <f>shipments9[[#This Row],[Gross Profit]]/shipments9[[#This Row],[Amount]]</f>
        <v>0.66681003584229404</v>
      </c>
      <c r="T607" s="11">
        <f>shipments9[[#This Row],[Amount]]/shipments9[[#This Row],[Boxes]]</f>
        <v>9.9642857142857135</v>
      </c>
    </row>
    <row r="608" spans="1:20" hidden="1" x14ac:dyDescent="0.25">
      <c r="A608" t="s">
        <v>810</v>
      </c>
      <c r="B608" t="s">
        <v>77</v>
      </c>
      <c r="C608" t="s">
        <v>163</v>
      </c>
      <c r="D608" t="s">
        <v>31</v>
      </c>
      <c r="E608" s="1">
        <v>45328</v>
      </c>
      <c r="F608" s="1" t="str">
        <f>TEXT(shipments9[[#This Row],[Shipdate]],"ddd")</f>
        <v>Tue</v>
      </c>
      <c r="G608" s="1" t="str">
        <f>IF(OR(shipments9[[#This Row],[Day Name]]="Sat",shipments9[[#This Row],[Day Name]]="Sun"),"Weekend","Weekday")</f>
        <v>Weekday</v>
      </c>
      <c r="H608">
        <v>1422</v>
      </c>
      <c r="I608">
        <v>204</v>
      </c>
      <c r="J608" t="s">
        <v>172</v>
      </c>
      <c r="K608" t="s">
        <v>8155</v>
      </c>
      <c r="L608" t="s">
        <v>8156</v>
      </c>
      <c r="M608">
        <v>2</v>
      </c>
      <c r="N608" t="s">
        <v>8157</v>
      </c>
      <c r="O608" s="4">
        <f>INDEX(products[Cost_per_box], MATCH(shipments9[[#This Row],[PID]], products[PID], 0))</f>
        <v>3.32</v>
      </c>
      <c r="P608" s="4">
        <f>shipments9[[#This Row],[Boxes]]*shipments9[[#This Row],[Cost Per Box]]</f>
        <v>677.28</v>
      </c>
      <c r="Q608" s="4">
        <f>shipments9[[#This Row],[Amount]] -shipments9[[#This Row],[total cost]]</f>
        <v>744.72</v>
      </c>
      <c r="R608" s="4" t="str">
        <f>IF(shipments9[[#This Row],[Gross Profit]]&lt;0,"Loss","Profit")</f>
        <v>Profit</v>
      </c>
      <c r="S608" s="9">
        <f>shipments9[[#This Row],[Gross Profit]]/shipments9[[#This Row],[Amount]]</f>
        <v>0.52371308016877638</v>
      </c>
      <c r="T608" s="11">
        <f>shipments9[[#This Row],[Amount]]/shipments9[[#This Row],[Boxes]]</f>
        <v>6.9705882352941178</v>
      </c>
    </row>
    <row r="609" spans="1:20" hidden="1" x14ac:dyDescent="0.25">
      <c r="A609" t="s">
        <v>811</v>
      </c>
      <c r="B609" t="s">
        <v>77</v>
      </c>
      <c r="C609" t="s">
        <v>163</v>
      </c>
      <c r="D609" t="s">
        <v>31</v>
      </c>
      <c r="E609" s="1">
        <v>45117</v>
      </c>
      <c r="F609" s="1" t="str">
        <f>TEXT(shipments9[[#This Row],[Shipdate]],"ddd")</f>
        <v>Mon</v>
      </c>
      <c r="G609" s="1" t="str">
        <f>IF(OR(shipments9[[#This Row],[Day Name]]="Sat",shipments9[[#This Row],[Day Name]]="Sun"),"Weekend","Weekday")</f>
        <v>Weekday</v>
      </c>
      <c r="H609">
        <v>8025.75</v>
      </c>
      <c r="I609">
        <v>803</v>
      </c>
      <c r="J609" t="s">
        <v>172</v>
      </c>
      <c r="K609" t="s">
        <v>8151</v>
      </c>
      <c r="L609" t="s">
        <v>8160</v>
      </c>
      <c r="M609">
        <v>7</v>
      </c>
      <c r="N609" t="s">
        <v>8161</v>
      </c>
      <c r="O609" s="4">
        <f>INDEX(products[Cost_per_box], MATCH(shipments9[[#This Row],[PID]], products[PID], 0))</f>
        <v>3.32</v>
      </c>
      <c r="P609" s="4">
        <f>shipments9[[#This Row],[Boxes]]*shipments9[[#This Row],[Cost Per Box]]</f>
        <v>2665.96</v>
      </c>
      <c r="Q609" s="4">
        <f>shipments9[[#This Row],[Amount]] -shipments9[[#This Row],[total cost]]</f>
        <v>5359.79</v>
      </c>
      <c r="R609" s="4" t="str">
        <f>IF(shipments9[[#This Row],[Gross Profit]]&lt;0,"Loss","Profit")</f>
        <v>Profit</v>
      </c>
      <c r="S609" s="9">
        <f>shipments9[[#This Row],[Gross Profit]]/shipments9[[#This Row],[Amount]]</f>
        <v>0.66782419088558698</v>
      </c>
      <c r="T609" s="11">
        <f>shipments9[[#This Row],[Amount]]/shipments9[[#This Row],[Boxes]]</f>
        <v>9.9947073474470738</v>
      </c>
    </row>
    <row r="610" spans="1:20" hidden="1" x14ac:dyDescent="0.25">
      <c r="A610" t="s">
        <v>812</v>
      </c>
      <c r="B610" t="s">
        <v>77</v>
      </c>
      <c r="C610" t="s">
        <v>163</v>
      </c>
      <c r="D610" t="s">
        <v>31</v>
      </c>
      <c r="E610" s="1">
        <v>44981</v>
      </c>
      <c r="F610" s="1" t="str">
        <f>TEXT(shipments9[[#This Row],[Shipdate]],"ddd")</f>
        <v>Fri</v>
      </c>
      <c r="G610" s="1" t="str">
        <f>IF(OR(shipments9[[#This Row],[Day Name]]="Sat",shipments9[[#This Row],[Day Name]]="Sun"),"Weekend","Weekday")</f>
        <v>Weekday</v>
      </c>
      <c r="H610">
        <v>1417.5</v>
      </c>
      <c r="I610">
        <v>178</v>
      </c>
      <c r="J610" t="s">
        <v>172</v>
      </c>
      <c r="K610" t="s">
        <v>8151</v>
      </c>
      <c r="L610" t="s">
        <v>8156</v>
      </c>
      <c r="M610">
        <v>2</v>
      </c>
      <c r="N610" t="s">
        <v>8157</v>
      </c>
      <c r="O610" s="4">
        <f>INDEX(products[Cost_per_box], MATCH(shipments9[[#This Row],[PID]], products[PID], 0))</f>
        <v>3.32</v>
      </c>
      <c r="P610" s="4">
        <f>shipments9[[#This Row],[Boxes]]*shipments9[[#This Row],[Cost Per Box]]</f>
        <v>590.95999999999992</v>
      </c>
      <c r="Q610" s="4">
        <f>shipments9[[#This Row],[Amount]] -shipments9[[#This Row],[total cost]]</f>
        <v>826.54000000000008</v>
      </c>
      <c r="R610" s="4" t="str">
        <f>IF(shipments9[[#This Row],[Gross Profit]]&lt;0,"Loss","Profit")</f>
        <v>Profit</v>
      </c>
      <c r="S610" s="9">
        <f>shipments9[[#This Row],[Gross Profit]]/shipments9[[#This Row],[Amount]]</f>
        <v>0.58309700176366852</v>
      </c>
      <c r="T610" s="11">
        <f>shipments9[[#This Row],[Amount]]/shipments9[[#This Row],[Boxes]]</f>
        <v>7.963483146067416</v>
      </c>
    </row>
    <row r="611" spans="1:20" hidden="1" x14ac:dyDescent="0.25">
      <c r="A611" t="s">
        <v>813</v>
      </c>
      <c r="B611" t="s">
        <v>58</v>
      </c>
      <c r="C611" t="s">
        <v>163</v>
      </c>
      <c r="D611" t="s">
        <v>31</v>
      </c>
      <c r="E611" s="1">
        <v>45293</v>
      </c>
      <c r="F611" s="1" t="str">
        <f>TEXT(shipments9[[#This Row],[Shipdate]],"ddd")</f>
        <v>Tue</v>
      </c>
      <c r="G611" s="1" t="str">
        <f>IF(OR(shipments9[[#This Row],[Day Name]]="Sat",shipments9[[#This Row],[Day Name]]="Sun"),"Weekend","Weekday")</f>
        <v>Weekday</v>
      </c>
      <c r="H611">
        <v>290.25</v>
      </c>
      <c r="I611">
        <v>42</v>
      </c>
      <c r="J611" t="s">
        <v>172</v>
      </c>
      <c r="K611" t="s">
        <v>8155</v>
      </c>
      <c r="L611" t="s">
        <v>8156</v>
      </c>
      <c r="M611">
        <v>1</v>
      </c>
      <c r="N611" t="s">
        <v>8163</v>
      </c>
      <c r="O611" s="4">
        <f>INDEX(products[Cost_per_box], MATCH(shipments9[[#This Row],[PID]], products[PID], 0))</f>
        <v>3.32</v>
      </c>
      <c r="P611" s="4">
        <f>shipments9[[#This Row],[Boxes]]*shipments9[[#This Row],[Cost Per Box]]</f>
        <v>139.44</v>
      </c>
      <c r="Q611" s="4">
        <f>shipments9[[#This Row],[Amount]] -shipments9[[#This Row],[total cost]]</f>
        <v>150.81</v>
      </c>
      <c r="R611" s="4" t="str">
        <f>IF(shipments9[[#This Row],[Gross Profit]]&lt;0,"Loss","Profit")</f>
        <v>Profit</v>
      </c>
      <c r="S611" s="9">
        <f>shipments9[[#This Row],[Gross Profit]]/shipments9[[#This Row],[Amount]]</f>
        <v>0.51958656330749353</v>
      </c>
      <c r="T611" s="11">
        <f>shipments9[[#This Row],[Amount]]/shipments9[[#This Row],[Boxes]]</f>
        <v>6.9107142857142856</v>
      </c>
    </row>
    <row r="612" spans="1:20" hidden="1" x14ac:dyDescent="0.25">
      <c r="A612" t="s">
        <v>814</v>
      </c>
      <c r="B612" t="s">
        <v>58</v>
      </c>
      <c r="C612" t="s">
        <v>163</v>
      </c>
      <c r="D612" t="s">
        <v>31</v>
      </c>
      <c r="E612" s="1">
        <v>45204</v>
      </c>
      <c r="F612" s="1" t="str">
        <f>TEXT(shipments9[[#This Row],[Shipdate]],"ddd")</f>
        <v>Thu</v>
      </c>
      <c r="G612" s="1" t="str">
        <f>IF(OR(shipments9[[#This Row],[Day Name]]="Sat",shipments9[[#This Row],[Day Name]]="Sun"),"Weekend","Weekday")</f>
        <v>Weekday</v>
      </c>
      <c r="H612">
        <v>4585.5</v>
      </c>
      <c r="I612">
        <v>417</v>
      </c>
      <c r="J612" t="s">
        <v>172</v>
      </c>
      <c r="K612" t="s">
        <v>8151</v>
      </c>
      <c r="L612" t="s">
        <v>8152</v>
      </c>
      <c r="M612">
        <v>10</v>
      </c>
      <c r="N612" t="s">
        <v>8153</v>
      </c>
      <c r="O612" s="4">
        <f>INDEX(products[Cost_per_box], MATCH(shipments9[[#This Row],[PID]], products[PID], 0))</f>
        <v>3.32</v>
      </c>
      <c r="P612" s="4">
        <f>shipments9[[#This Row],[Boxes]]*shipments9[[#This Row],[Cost Per Box]]</f>
        <v>1384.4399999999998</v>
      </c>
      <c r="Q612" s="4">
        <f>shipments9[[#This Row],[Amount]] -shipments9[[#This Row],[total cost]]</f>
        <v>3201.0600000000004</v>
      </c>
      <c r="R612" s="4" t="str">
        <f>IF(shipments9[[#This Row],[Gross Profit]]&lt;0,"Loss","Profit")</f>
        <v>Profit</v>
      </c>
      <c r="S612" s="9">
        <f>shipments9[[#This Row],[Gross Profit]]/shipments9[[#This Row],[Amount]]</f>
        <v>0.69808308799476615</v>
      </c>
      <c r="T612" s="11">
        <f>shipments9[[#This Row],[Amount]]/shipments9[[#This Row],[Boxes]]</f>
        <v>10.996402877697841</v>
      </c>
    </row>
    <row r="613" spans="1:20" hidden="1" x14ac:dyDescent="0.25">
      <c r="A613" t="s">
        <v>815</v>
      </c>
      <c r="B613" t="s">
        <v>58</v>
      </c>
      <c r="C613" t="s">
        <v>163</v>
      </c>
      <c r="D613" t="s">
        <v>31</v>
      </c>
      <c r="E613" s="1">
        <v>45337</v>
      </c>
      <c r="F613" s="1" t="str">
        <f>TEXT(shipments9[[#This Row],[Shipdate]],"ddd")</f>
        <v>Thu</v>
      </c>
      <c r="G613" s="1" t="str">
        <f>IF(OR(shipments9[[#This Row],[Day Name]]="Sat",shipments9[[#This Row],[Day Name]]="Sun"),"Weekend","Weekday")</f>
        <v>Weekday</v>
      </c>
      <c r="H613">
        <v>3343.5</v>
      </c>
      <c r="I613">
        <v>304</v>
      </c>
      <c r="J613" t="s">
        <v>172</v>
      </c>
      <c r="K613" t="s">
        <v>8155</v>
      </c>
      <c r="L613" t="s">
        <v>8156</v>
      </c>
      <c r="M613">
        <v>2</v>
      </c>
      <c r="N613" t="s">
        <v>8157</v>
      </c>
      <c r="O613" s="4">
        <f>INDEX(products[Cost_per_box], MATCH(shipments9[[#This Row],[PID]], products[PID], 0))</f>
        <v>3.32</v>
      </c>
      <c r="P613" s="4">
        <f>shipments9[[#This Row],[Boxes]]*shipments9[[#This Row],[Cost Per Box]]</f>
        <v>1009.28</v>
      </c>
      <c r="Q613" s="4">
        <f>shipments9[[#This Row],[Amount]] -shipments9[[#This Row],[total cost]]</f>
        <v>2334.2200000000003</v>
      </c>
      <c r="R613" s="4" t="str">
        <f>IF(shipments9[[#This Row],[Gross Profit]]&lt;0,"Loss","Profit")</f>
        <v>Profit</v>
      </c>
      <c r="S613" s="9">
        <f>shipments9[[#This Row],[Gross Profit]]/shipments9[[#This Row],[Amount]]</f>
        <v>0.69813668311649479</v>
      </c>
      <c r="T613" s="11">
        <f>shipments9[[#This Row],[Amount]]/shipments9[[#This Row],[Boxes]]</f>
        <v>10.998355263157896</v>
      </c>
    </row>
    <row r="614" spans="1:20" hidden="1" x14ac:dyDescent="0.25">
      <c r="A614" t="s">
        <v>816</v>
      </c>
      <c r="B614" t="s">
        <v>58</v>
      </c>
      <c r="C614" t="s">
        <v>163</v>
      </c>
      <c r="D614" t="s">
        <v>31</v>
      </c>
      <c r="E614" s="1">
        <v>45446</v>
      </c>
      <c r="F614" s="1" t="str">
        <f>TEXT(shipments9[[#This Row],[Shipdate]],"ddd")</f>
        <v>Mon</v>
      </c>
      <c r="G614" s="1" t="str">
        <f>IF(OR(shipments9[[#This Row],[Day Name]]="Sat",shipments9[[#This Row],[Day Name]]="Sun"),"Weekend","Weekday")</f>
        <v>Weekday</v>
      </c>
      <c r="H614">
        <v>4248</v>
      </c>
      <c r="I614">
        <v>472</v>
      </c>
      <c r="J614" t="s">
        <v>172</v>
      </c>
      <c r="K614" t="s">
        <v>8155</v>
      </c>
      <c r="L614" t="s">
        <v>8154</v>
      </c>
      <c r="M614">
        <v>6</v>
      </c>
      <c r="N614" t="s">
        <v>8159</v>
      </c>
      <c r="O614" s="4">
        <f>INDEX(products[Cost_per_box], MATCH(shipments9[[#This Row],[PID]], products[PID], 0))</f>
        <v>3.32</v>
      </c>
      <c r="P614" s="4">
        <f>shipments9[[#This Row],[Boxes]]*shipments9[[#This Row],[Cost Per Box]]</f>
        <v>1567.04</v>
      </c>
      <c r="Q614" s="4">
        <f>shipments9[[#This Row],[Amount]] -shipments9[[#This Row],[total cost]]</f>
        <v>2680.96</v>
      </c>
      <c r="R614" s="4" t="str">
        <f>IF(shipments9[[#This Row],[Gross Profit]]&lt;0,"Loss","Profit")</f>
        <v>Profit</v>
      </c>
      <c r="S614" s="9">
        <f>shipments9[[#This Row],[Gross Profit]]/shipments9[[#This Row],[Amount]]</f>
        <v>0.63111111111111107</v>
      </c>
      <c r="T614" s="11">
        <f>shipments9[[#This Row],[Amount]]/shipments9[[#This Row],[Boxes]]</f>
        <v>9</v>
      </c>
    </row>
    <row r="615" spans="1:20" hidden="1" x14ac:dyDescent="0.25">
      <c r="A615" t="s">
        <v>817</v>
      </c>
      <c r="B615" t="s">
        <v>58</v>
      </c>
      <c r="C615" t="s">
        <v>163</v>
      </c>
      <c r="D615" t="s">
        <v>31</v>
      </c>
      <c r="E615" s="1">
        <v>45042</v>
      </c>
      <c r="F615" s="1" t="str">
        <f>TEXT(shipments9[[#This Row],[Shipdate]],"ddd")</f>
        <v>Wed</v>
      </c>
      <c r="G615" s="1" t="str">
        <f>IF(OR(shipments9[[#This Row],[Day Name]]="Sat",shipments9[[#This Row],[Day Name]]="Sun"),"Weekend","Weekday")</f>
        <v>Weekday</v>
      </c>
      <c r="H615">
        <v>3226.5</v>
      </c>
      <c r="I615">
        <v>294</v>
      </c>
      <c r="J615" t="s">
        <v>172</v>
      </c>
      <c r="K615" t="s">
        <v>8151</v>
      </c>
      <c r="L615" t="s">
        <v>8154</v>
      </c>
      <c r="M615">
        <v>4</v>
      </c>
      <c r="N615" t="s">
        <v>8158</v>
      </c>
      <c r="O615" s="4">
        <f>INDEX(products[Cost_per_box], MATCH(shipments9[[#This Row],[PID]], products[PID], 0))</f>
        <v>3.32</v>
      </c>
      <c r="P615" s="4">
        <f>shipments9[[#This Row],[Boxes]]*shipments9[[#This Row],[Cost Per Box]]</f>
        <v>976.07999999999993</v>
      </c>
      <c r="Q615" s="4">
        <f>shipments9[[#This Row],[Amount]] -shipments9[[#This Row],[total cost]]</f>
        <v>2250.42</v>
      </c>
      <c r="R615" s="4" t="str">
        <f>IF(shipments9[[#This Row],[Gross Profit]]&lt;0,"Loss","Profit")</f>
        <v>Profit</v>
      </c>
      <c r="S615" s="9">
        <f>shipments9[[#This Row],[Gross Profit]]/shipments9[[#This Row],[Amount]]</f>
        <v>0.69748024174802414</v>
      </c>
      <c r="T615" s="11">
        <f>shipments9[[#This Row],[Amount]]/shipments9[[#This Row],[Boxes]]</f>
        <v>10.974489795918368</v>
      </c>
    </row>
    <row r="616" spans="1:20" hidden="1" x14ac:dyDescent="0.25">
      <c r="A616" t="s">
        <v>818</v>
      </c>
      <c r="B616" t="s">
        <v>58</v>
      </c>
      <c r="C616" t="s">
        <v>163</v>
      </c>
      <c r="D616" t="s">
        <v>31</v>
      </c>
      <c r="E616" s="1">
        <v>45377</v>
      </c>
      <c r="F616" s="1" t="str">
        <f>TEXT(shipments9[[#This Row],[Shipdate]],"ddd")</f>
        <v>Tue</v>
      </c>
      <c r="G616" s="1" t="str">
        <f>IF(OR(shipments9[[#This Row],[Day Name]]="Sat",shipments9[[#This Row],[Day Name]]="Sun"),"Weekend","Weekday")</f>
        <v>Weekday</v>
      </c>
      <c r="H616">
        <v>4236.75</v>
      </c>
      <c r="I616">
        <v>424</v>
      </c>
      <c r="J616" t="s">
        <v>172</v>
      </c>
      <c r="K616" t="s">
        <v>8155</v>
      </c>
      <c r="L616" t="s">
        <v>8156</v>
      </c>
      <c r="M616">
        <v>3</v>
      </c>
      <c r="N616" t="s">
        <v>8164</v>
      </c>
      <c r="O616" s="4">
        <f>INDEX(products[Cost_per_box], MATCH(shipments9[[#This Row],[PID]], products[PID], 0))</f>
        <v>3.32</v>
      </c>
      <c r="P616" s="4">
        <f>shipments9[[#This Row],[Boxes]]*shipments9[[#This Row],[Cost Per Box]]</f>
        <v>1407.6799999999998</v>
      </c>
      <c r="Q616" s="4">
        <f>shipments9[[#This Row],[Amount]] -shipments9[[#This Row],[total cost]]</f>
        <v>2829.07</v>
      </c>
      <c r="R616" s="4" t="str">
        <f>IF(shipments9[[#This Row],[Gross Profit]]&lt;0,"Loss","Profit")</f>
        <v>Profit</v>
      </c>
      <c r="S616" s="9">
        <f>shipments9[[#This Row],[Gross Profit]]/shipments9[[#This Row],[Amount]]</f>
        <v>0.66774532365610439</v>
      </c>
      <c r="T616" s="11">
        <f>shipments9[[#This Row],[Amount]]/shipments9[[#This Row],[Boxes]]</f>
        <v>9.9923349056603765</v>
      </c>
    </row>
    <row r="617" spans="1:20" hidden="1" x14ac:dyDescent="0.25">
      <c r="A617" t="s">
        <v>819</v>
      </c>
      <c r="B617" t="s">
        <v>58</v>
      </c>
      <c r="C617" t="s">
        <v>163</v>
      </c>
      <c r="D617" t="s">
        <v>31</v>
      </c>
      <c r="E617" s="1">
        <v>45449</v>
      </c>
      <c r="F617" s="1" t="str">
        <f>TEXT(shipments9[[#This Row],[Shipdate]],"ddd")</f>
        <v>Thu</v>
      </c>
      <c r="G617" s="1" t="str">
        <f>IF(OR(shipments9[[#This Row],[Day Name]]="Sat",shipments9[[#This Row],[Day Name]]="Sun"),"Weekend","Weekday")</f>
        <v>Weekday</v>
      </c>
      <c r="H617">
        <v>1435.5</v>
      </c>
      <c r="I617">
        <v>144</v>
      </c>
      <c r="J617" t="s">
        <v>172</v>
      </c>
      <c r="K617" t="s">
        <v>8155</v>
      </c>
      <c r="L617" t="s">
        <v>8154</v>
      </c>
      <c r="M617">
        <v>6</v>
      </c>
      <c r="N617" t="s">
        <v>8159</v>
      </c>
      <c r="O617" s="4">
        <f>INDEX(products[Cost_per_box], MATCH(shipments9[[#This Row],[PID]], products[PID], 0))</f>
        <v>3.32</v>
      </c>
      <c r="P617" s="4">
        <f>shipments9[[#This Row],[Boxes]]*shipments9[[#This Row],[Cost Per Box]]</f>
        <v>478.08</v>
      </c>
      <c r="Q617" s="4">
        <f>shipments9[[#This Row],[Amount]] -shipments9[[#This Row],[total cost]]</f>
        <v>957.42000000000007</v>
      </c>
      <c r="R617" s="4" t="str">
        <f>IF(shipments9[[#This Row],[Gross Profit]]&lt;0,"Loss","Profit")</f>
        <v>Profit</v>
      </c>
      <c r="S617" s="9">
        <f>shipments9[[#This Row],[Gross Profit]]/shipments9[[#This Row],[Amount]]</f>
        <v>0.66695924764890291</v>
      </c>
      <c r="T617" s="11">
        <f>shipments9[[#This Row],[Amount]]/shipments9[[#This Row],[Boxes]]</f>
        <v>9.96875</v>
      </c>
    </row>
    <row r="618" spans="1:20" hidden="1" x14ac:dyDescent="0.25">
      <c r="A618" t="s">
        <v>820</v>
      </c>
      <c r="B618" t="s">
        <v>58</v>
      </c>
      <c r="C618" t="s">
        <v>163</v>
      </c>
      <c r="D618" t="s">
        <v>31</v>
      </c>
      <c r="E618" s="1">
        <v>45091</v>
      </c>
      <c r="F618" s="1" t="str">
        <f>TEXT(shipments9[[#This Row],[Shipdate]],"ddd")</f>
        <v>Wed</v>
      </c>
      <c r="G618" s="1" t="str">
        <f>IF(OR(shipments9[[#This Row],[Day Name]]="Sat",shipments9[[#This Row],[Day Name]]="Sun"),"Weekend","Weekday")</f>
        <v>Weekday</v>
      </c>
      <c r="H618">
        <v>4164.75</v>
      </c>
      <c r="I618">
        <v>379</v>
      </c>
      <c r="J618" t="s">
        <v>172</v>
      </c>
      <c r="K618" t="s">
        <v>8151</v>
      </c>
      <c r="L618" t="s">
        <v>8154</v>
      </c>
      <c r="M618">
        <v>6</v>
      </c>
      <c r="N618" t="s">
        <v>8159</v>
      </c>
      <c r="O618" s="4">
        <f>INDEX(products[Cost_per_box], MATCH(shipments9[[#This Row],[PID]], products[PID], 0))</f>
        <v>3.32</v>
      </c>
      <c r="P618" s="4">
        <f>shipments9[[#This Row],[Boxes]]*shipments9[[#This Row],[Cost Per Box]]</f>
        <v>1258.28</v>
      </c>
      <c r="Q618" s="4">
        <f>shipments9[[#This Row],[Amount]] -shipments9[[#This Row],[total cost]]</f>
        <v>2906.4700000000003</v>
      </c>
      <c r="R618" s="4" t="str">
        <f>IF(shipments9[[#This Row],[Gross Profit]]&lt;0,"Loss","Profit")</f>
        <v>Profit</v>
      </c>
      <c r="S618" s="9">
        <f>shipments9[[#This Row],[Gross Profit]]/shipments9[[#This Row],[Amount]]</f>
        <v>0.69787382195810077</v>
      </c>
      <c r="T618" s="11">
        <f>shipments9[[#This Row],[Amount]]/shipments9[[#This Row],[Boxes]]</f>
        <v>10.988786279683378</v>
      </c>
    </row>
    <row r="619" spans="1:20" hidden="1" x14ac:dyDescent="0.25">
      <c r="A619" t="s">
        <v>821</v>
      </c>
      <c r="B619" t="s">
        <v>58</v>
      </c>
      <c r="C619" t="s">
        <v>163</v>
      </c>
      <c r="D619" t="s">
        <v>31</v>
      </c>
      <c r="E619" s="1">
        <v>45259</v>
      </c>
      <c r="F619" s="1" t="str">
        <f>TEXT(shipments9[[#This Row],[Shipdate]],"ddd")</f>
        <v>Wed</v>
      </c>
      <c r="G619" s="1" t="str">
        <f>IF(OR(shipments9[[#This Row],[Day Name]]="Sat",shipments9[[#This Row],[Day Name]]="Sun"),"Weekend","Weekday")</f>
        <v>Weekday</v>
      </c>
      <c r="H619">
        <v>7137</v>
      </c>
      <c r="I619">
        <v>649</v>
      </c>
      <c r="J619" t="s">
        <v>172</v>
      </c>
      <c r="K619" t="s">
        <v>8151</v>
      </c>
      <c r="L619" t="s">
        <v>8152</v>
      </c>
      <c r="M619">
        <v>11</v>
      </c>
      <c r="N619" t="s">
        <v>8165</v>
      </c>
      <c r="O619" s="4">
        <f>INDEX(products[Cost_per_box], MATCH(shipments9[[#This Row],[PID]], products[PID], 0))</f>
        <v>3.32</v>
      </c>
      <c r="P619" s="4">
        <f>shipments9[[#This Row],[Boxes]]*shipments9[[#This Row],[Cost Per Box]]</f>
        <v>2154.6799999999998</v>
      </c>
      <c r="Q619" s="4">
        <f>shipments9[[#This Row],[Amount]] -shipments9[[#This Row],[total cost]]</f>
        <v>4982.32</v>
      </c>
      <c r="R619" s="4" t="str">
        <f>IF(shipments9[[#This Row],[Gross Profit]]&lt;0,"Loss","Profit")</f>
        <v>Profit</v>
      </c>
      <c r="S619" s="9">
        <f>shipments9[[#This Row],[Gross Profit]]/shipments9[[#This Row],[Amount]]</f>
        <v>0.698097239736584</v>
      </c>
      <c r="T619" s="11">
        <f>shipments9[[#This Row],[Amount]]/shipments9[[#This Row],[Boxes]]</f>
        <v>10.996918335901388</v>
      </c>
    </row>
    <row r="620" spans="1:20" hidden="1" x14ac:dyDescent="0.25">
      <c r="A620" t="s">
        <v>822</v>
      </c>
      <c r="B620" t="s">
        <v>83</v>
      </c>
      <c r="C620" t="s">
        <v>163</v>
      </c>
      <c r="D620" t="s">
        <v>31</v>
      </c>
      <c r="E620" s="1">
        <v>45054</v>
      </c>
      <c r="F620" s="1" t="str">
        <f>TEXT(shipments9[[#This Row],[Shipdate]],"ddd")</f>
        <v>Mon</v>
      </c>
      <c r="G620" s="1" t="str">
        <f>IF(OR(shipments9[[#This Row],[Day Name]]="Sat",shipments9[[#This Row],[Day Name]]="Sun"),"Weekend","Weekday")</f>
        <v>Weekday</v>
      </c>
      <c r="H620">
        <v>310.5</v>
      </c>
      <c r="I620">
        <v>32</v>
      </c>
      <c r="J620" t="s">
        <v>172</v>
      </c>
      <c r="K620" t="s">
        <v>8151</v>
      </c>
      <c r="L620" t="s">
        <v>8154</v>
      </c>
      <c r="M620">
        <v>5</v>
      </c>
      <c r="N620" t="s">
        <v>201</v>
      </c>
      <c r="O620" s="4">
        <f>INDEX(products[Cost_per_box], MATCH(shipments9[[#This Row],[PID]], products[PID], 0))</f>
        <v>3.32</v>
      </c>
      <c r="P620" s="4">
        <f>shipments9[[#This Row],[Boxes]]*shipments9[[#This Row],[Cost Per Box]]</f>
        <v>106.24</v>
      </c>
      <c r="Q620" s="4">
        <f>shipments9[[#This Row],[Amount]] -shipments9[[#This Row],[total cost]]</f>
        <v>204.26</v>
      </c>
      <c r="R620" s="4" t="str">
        <f>IF(shipments9[[#This Row],[Gross Profit]]&lt;0,"Loss","Profit")</f>
        <v>Profit</v>
      </c>
      <c r="S620" s="9">
        <f>shipments9[[#This Row],[Gross Profit]]/shipments9[[#This Row],[Amount]]</f>
        <v>0.657842190016103</v>
      </c>
      <c r="T620" s="11">
        <f>shipments9[[#This Row],[Amount]]/shipments9[[#This Row],[Boxes]]</f>
        <v>9.703125</v>
      </c>
    </row>
    <row r="621" spans="1:20" hidden="1" x14ac:dyDescent="0.25">
      <c r="A621" t="s">
        <v>823</v>
      </c>
      <c r="B621" t="s">
        <v>83</v>
      </c>
      <c r="C621" t="s">
        <v>163</v>
      </c>
      <c r="D621" t="s">
        <v>31</v>
      </c>
      <c r="E621" s="1">
        <v>45243</v>
      </c>
      <c r="F621" s="1" t="str">
        <f>TEXT(shipments9[[#This Row],[Shipdate]],"ddd")</f>
        <v>Mon</v>
      </c>
      <c r="G621" s="1" t="str">
        <f>IF(OR(shipments9[[#This Row],[Day Name]]="Sat",shipments9[[#This Row],[Day Name]]="Sun"),"Weekend","Weekday")</f>
        <v>Weekday</v>
      </c>
      <c r="H621">
        <v>5940</v>
      </c>
      <c r="I621">
        <v>743</v>
      </c>
      <c r="J621" t="s">
        <v>172</v>
      </c>
      <c r="K621" t="s">
        <v>8151</v>
      </c>
      <c r="L621" t="s">
        <v>8152</v>
      </c>
      <c r="M621">
        <v>11</v>
      </c>
      <c r="N621" t="s">
        <v>8165</v>
      </c>
      <c r="O621" s="4">
        <f>INDEX(products[Cost_per_box], MATCH(shipments9[[#This Row],[PID]], products[PID], 0))</f>
        <v>3.32</v>
      </c>
      <c r="P621" s="4">
        <f>shipments9[[#This Row],[Boxes]]*shipments9[[#This Row],[Cost Per Box]]</f>
        <v>2466.7599999999998</v>
      </c>
      <c r="Q621" s="4">
        <f>shipments9[[#This Row],[Amount]] -shipments9[[#This Row],[total cost]]</f>
        <v>3473.2400000000002</v>
      </c>
      <c r="R621" s="4" t="str">
        <f>IF(shipments9[[#This Row],[Gross Profit]]&lt;0,"Loss","Profit")</f>
        <v>Profit</v>
      </c>
      <c r="S621" s="9">
        <f>shipments9[[#This Row],[Gross Profit]]/shipments9[[#This Row],[Amount]]</f>
        <v>0.58472053872053875</v>
      </c>
      <c r="T621" s="11">
        <f>shipments9[[#This Row],[Amount]]/shipments9[[#This Row],[Boxes]]</f>
        <v>7.9946164199192467</v>
      </c>
    </row>
    <row r="622" spans="1:20" hidden="1" x14ac:dyDescent="0.25">
      <c r="A622" t="s">
        <v>824</v>
      </c>
      <c r="B622" t="s">
        <v>83</v>
      </c>
      <c r="C622" t="s">
        <v>163</v>
      </c>
      <c r="D622" t="s">
        <v>31</v>
      </c>
      <c r="E622" s="1">
        <v>45295</v>
      </c>
      <c r="F622" s="1" t="str">
        <f>TEXT(shipments9[[#This Row],[Shipdate]],"ddd")</f>
        <v>Thu</v>
      </c>
      <c r="G622" s="1" t="str">
        <f>IF(OR(shipments9[[#This Row],[Day Name]]="Sat",shipments9[[#This Row],[Day Name]]="Sun"),"Weekend","Weekday")</f>
        <v>Weekday</v>
      </c>
      <c r="H622">
        <v>319.5</v>
      </c>
      <c r="I622">
        <v>30</v>
      </c>
      <c r="J622" t="s">
        <v>172</v>
      </c>
      <c r="K622" t="s">
        <v>8155</v>
      </c>
      <c r="L622" t="s">
        <v>8156</v>
      </c>
      <c r="M622">
        <v>1</v>
      </c>
      <c r="N622" t="s">
        <v>8163</v>
      </c>
      <c r="O622" s="4">
        <f>INDEX(products[Cost_per_box], MATCH(shipments9[[#This Row],[PID]], products[PID], 0))</f>
        <v>3.32</v>
      </c>
      <c r="P622" s="4">
        <f>shipments9[[#This Row],[Boxes]]*shipments9[[#This Row],[Cost Per Box]]</f>
        <v>99.6</v>
      </c>
      <c r="Q622" s="4">
        <f>shipments9[[#This Row],[Amount]] -shipments9[[#This Row],[total cost]]</f>
        <v>219.9</v>
      </c>
      <c r="R622" s="4" t="str">
        <f>IF(shipments9[[#This Row],[Gross Profit]]&lt;0,"Loss","Profit")</f>
        <v>Profit</v>
      </c>
      <c r="S622" s="9">
        <f>shipments9[[#This Row],[Gross Profit]]/shipments9[[#This Row],[Amount]]</f>
        <v>0.68826291079812207</v>
      </c>
      <c r="T622" s="11">
        <f>shipments9[[#This Row],[Amount]]/shipments9[[#This Row],[Boxes]]</f>
        <v>10.65</v>
      </c>
    </row>
    <row r="623" spans="1:20" hidden="1" x14ac:dyDescent="0.25">
      <c r="A623" t="s">
        <v>825</v>
      </c>
      <c r="B623" t="s">
        <v>86</v>
      </c>
      <c r="C623" t="s">
        <v>163</v>
      </c>
      <c r="D623" t="s">
        <v>31</v>
      </c>
      <c r="E623" s="1">
        <v>45268</v>
      </c>
      <c r="F623" s="1" t="str">
        <f>TEXT(shipments9[[#This Row],[Shipdate]],"ddd")</f>
        <v>Fri</v>
      </c>
      <c r="G623" s="1" t="str">
        <f>IF(OR(shipments9[[#This Row],[Day Name]]="Sat",shipments9[[#This Row],[Day Name]]="Sun"),"Weekend","Weekday")</f>
        <v>Weekday</v>
      </c>
      <c r="H623">
        <v>10437.75</v>
      </c>
      <c r="I623">
        <v>949</v>
      </c>
      <c r="J623" t="s">
        <v>172</v>
      </c>
      <c r="K623" t="s">
        <v>8151</v>
      </c>
      <c r="L623" t="s">
        <v>8152</v>
      </c>
      <c r="M623">
        <v>12</v>
      </c>
      <c r="N623" t="s">
        <v>8166</v>
      </c>
      <c r="O623" s="4">
        <f>INDEX(products[Cost_per_box], MATCH(shipments9[[#This Row],[PID]], products[PID], 0))</f>
        <v>3.32</v>
      </c>
      <c r="P623" s="4">
        <f>shipments9[[#This Row],[Boxes]]*shipments9[[#This Row],[Cost Per Box]]</f>
        <v>3150.68</v>
      </c>
      <c r="Q623" s="4">
        <f>shipments9[[#This Row],[Amount]] -shipments9[[#This Row],[total cost]]</f>
        <v>7287.07</v>
      </c>
      <c r="R623" s="4" t="str">
        <f>IF(shipments9[[#This Row],[Gross Profit]]&lt;0,"Loss","Profit")</f>
        <v>Profit</v>
      </c>
      <c r="S623" s="9">
        <f>shipments9[[#This Row],[Gross Profit]]/shipments9[[#This Row],[Amount]]</f>
        <v>0.69814567315752918</v>
      </c>
      <c r="T623" s="11">
        <f>shipments9[[#This Row],[Amount]]/shipments9[[#This Row],[Boxes]]</f>
        <v>10.998682824025289</v>
      </c>
    </row>
    <row r="624" spans="1:20" hidden="1" x14ac:dyDescent="0.25">
      <c r="A624" t="s">
        <v>826</v>
      </c>
      <c r="B624" t="s">
        <v>86</v>
      </c>
      <c r="C624" t="s">
        <v>163</v>
      </c>
      <c r="D624" t="s">
        <v>31</v>
      </c>
      <c r="E624" s="1">
        <v>45215</v>
      </c>
      <c r="F624" s="1" t="str">
        <f>TEXT(shipments9[[#This Row],[Shipdate]],"ddd")</f>
        <v>Mon</v>
      </c>
      <c r="G624" s="1" t="str">
        <f>IF(OR(shipments9[[#This Row],[Day Name]]="Sat",shipments9[[#This Row],[Day Name]]="Sun"),"Weekend","Weekday")</f>
        <v>Weekday</v>
      </c>
      <c r="H624">
        <v>3372.75</v>
      </c>
      <c r="I624">
        <v>307</v>
      </c>
      <c r="J624" t="s">
        <v>172</v>
      </c>
      <c r="K624" t="s">
        <v>8151</v>
      </c>
      <c r="L624" t="s">
        <v>8152</v>
      </c>
      <c r="M624">
        <v>10</v>
      </c>
      <c r="N624" t="s">
        <v>8153</v>
      </c>
      <c r="O624" s="4">
        <f>INDEX(products[Cost_per_box], MATCH(shipments9[[#This Row],[PID]], products[PID], 0))</f>
        <v>3.32</v>
      </c>
      <c r="P624" s="4">
        <f>shipments9[[#This Row],[Boxes]]*shipments9[[#This Row],[Cost Per Box]]</f>
        <v>1019.2399999999999</v>
      </c>
      <c r="Q624" s="4">
        <f>shipments9[[#This Row],[Amount]] -shipments9[[#This Row],[total cost]]</f>
        <v>2353.5100000000002</v>
      </c>
      <c r="R624" s="4" t="str">
        <f>IF(shipments9[[#This Row],[Gross Profit]]&lt;0,"Loss","Profit")</f>
        <v>Profit</v>
      </c>
      <c r="S624" s="9">
        <f>shipments9[[#This Row],[Gross Profit]]/shipments9[[#This Row],[Amount]]</f>
        <v>0.6978014972944927</v>
      </c>
      <c r="T624" s="11">
        <f>shipments9[[#This Row],[Amount]]/shipments9[[#This Row],[Boxes]]</f>
        <v>10.98615635179153</v>
      </c>
    </row>
    <row r="625" spans="1:20" hidden="1" x14ac:dyDescent="0.25">
      <c r="A625" t="s">
        <v>827</v>
      </c>
      <c r="B625" t="s">
        <v>86</v>
      </c>
      <c r="C625" t="s">
        <v>163</v>
      </c>
      <c r="D625" t="s">
        <v>31</v>
      </c>
      <c r="E625" s="1">
        <v>44943</v>
      </c>
      <c r="F625" s="1" t="str">
        <f>TEXT(shipments9[[#This Row],[Shipdate]],"ddd")</f>
        <v>Tue</v>
      </c>
      <c r="G625" s="1" t="str">
        <f>IF(OR(shipments9[[#This Row],[Day Name]]="Sat",shipments9[[#This Row],[Day Name]]="Sun"),"Weekend","Weekday")</f>
        <v>Weekday</v>
      </c>
      <c r="H625">
        <v>4765.5</v>
      </c>
      <c r="I625">
        <v>434</v>
      </c>
      <c r="J625" t="s">
        <v>172</v>
      </c>
      <c r="K625" t="s">
        <v>8151</v>
      </c>
      <c r="L625" t="s">
        <v>8156</v>
      </c>
      <c r="M625">
        <v>1</v>
      </c>
      <c r="N625" t="s">
        <v>8163</v>
      </c>
      <c r="O625" s="4">
        <f>INDEX(products[Cost_per_box], MATCH(shipments9[[#This Row],[PID]], products[PID], 0))</f>
        <v>3.32</v>
      </c>
      <c r="P625" s="4">
        <f>shipments9[[#This Row],[Boxes]]*shipments9[[#This Row],[Cost Per Box]]</f>
        <v>1440.8799999999999</v>
      </c>
      <c r="Q625" s="4">
        <f>shipments9[[#This Row],[Amount]] -shipments9[[#This Row],[total cost]]</f>
        <v>3324.62</v>
      </c>
      <c r="R625" s="4" t="str">
        <f>IF(shipments9[[#This Row],[Gross Profit]]&lt;0,"Loss","Profit")</f>
        <v>Profit</v>
      </c>
      <c r="S625" s="9">
        <f>shipments9[[#This Row],[Gross Profit]]/shipments9[[#This Row],[Amount]]</f>
        <v>0.69764347917322422</v>
      </c>
      <c r="T625" s="11">
        <f>shipments9[[#This Row],[Amount]]/shipments9[[#This Row],[Boxes]]</f>
        <v>10.980414746543779</v>
      </c>
    </row>
    <row r="626" spans="1:20" hidden="1" x14ac:dyDescent="0.25">
      <c r="A626" t="s">
        <v>828</v>
      </c>
      <c r="B626" t="s">
        <v>86</v>
      </c>
      <c r="C626" t="s">
        <v>163</v>
      </c>
      <c r="D626" t="s">
        <v>31</v>
      </c>
      <c r="E626" s="1">
        <v>44998</v>
      </c>
      <c r="F626" s="1" t="str">
        <f>TEXT(shipments9[[#This Row],[Shipdate]],"ddd")</f>
        <v>Mon</v>
      </c>
      <c r="G626" s="1" t="str">
        <f>IF(OR(shipments9[[#This Row],[Day Name]]="Sat",shipments9[[#This Row],[Day Name]]="Sun"),"Weekend","Weekday")</f>
        <v>Weekday</v>
      </c>
      <c r="H626">
        <v>17232.75</v>
      </c>
      <c r="I626">
        <v>2155</v>
      </c>
      <c r="J626" t="s">
        <v>172</v>
      </c>
      <c r="K626" t="s">
        <v>8151</v>
      </c>
      <c r="L626" t="s">
        <v>8156</v>
      </c>
      <c r="M626">
        <v>3</v>
      </c>
      <c r="N626" t="s">
        <v>8164</v>
      </c>
      <c r="O626" s="4">
        <f>INDEX(products[Cost_per_box], MATCH(shipments9[[#This Row],[PID]], products[PID], 0))</f>
        <v>3.32</v>
      </c>
      <c r="P626" s="4">
        <f>shipments9[[#This Row],[Boxes]]*shipments9[[#This Row],[Cost Per Box]]</f>
        <v>7154.5999999999995</v>
      </c>
      <c r="Q626" s="4">
        <f>shipments9[[#This Row],[Amount]] -shipments9[[#This Row],[total cost]]</f>
        <v>10078.150000000001</v>
      </c>
      <c r="R626" s="4" t="str">
        <f>IF(shipments9[[#This Row],[Gross Profit]]&lt;0,"Loss","Profit")</f>
        <v>Profit</v>
      </c>
      <c r="S626" s="9">
        <f>shipments9[[#This Row],[Gross Profit]]/shipments9[[#This Row],[Amount]]</f>
        <v>0.58482540511526027</v>
      </c>
      <c r="T626" s="11">
        <f>shipments9[[#This Row],[Amount]]/shipments9[[#This Row],[Boxes]]</f>
        <v>7.9966357308584683</v>
      </c>
    </row>
    <row r="627" spans="1:20" hidden="1" x14ac:dyDescent="0.25">
      <c r="A627" t="s">
        <v>829</v>
      </c>
      <c r="B627" t="s">
        <v>86</v>
      </c>
      <c r="C627" t="s">
        <v>163</v>
      </c>
      <c r="D627" t="s">
        <v>31</v>
      </c>
      <c r="E627" s="1">
        <v>45253</v>
      </c>
      <c r="F627" s="1" t="str">
        <f>TEXT(shipments9[[#This Row],[Shipdate]],"ddd")</f>
        <v>Thu</v>
      </c>
      <c r="G627" s="1" t="str">
        <f>IF(OR(shipments9[[#This Row],[Day Name]]="Sat",shipments9[[#This Row],[Day Name]]="Sun"),"Weekend","Weekday")</f>
        <v>Weekday</v>
      </c>
      <c r="H627">
        <v>4509</v>
      </c>
      <c r="I627">
        <v>564</v>
      </c>
      <c r="J627" t="s">
        <v>172</v>
      </c>
      <c r="K627" t="s">
        <v>8151</v>
      </c>
      <c r="L627" t="s">
        <v>8152</v>
      </c>
      <c r="M627">
        <v>11</v>
      </c>
      <c r="N627" t="s">
        <v>8165</v>
      </c>
      <c r="O627" s="4">
        <f>INDEX(products[Cost_per_box], MATCH(shipments9[[#This Row],[PID]], products[PID], 0))</f>
        <v>3.32</v>
      </c>
      <c r="P627" s="4">
        <f>shipments9[[#This Row],[Boxes]]*shipments9[[#This Row],[Cost Per Box]]</f>
        <v>1872.48</v>
      </c>
      <c r="Q627" s="4">
        <f>shipments9[[#This Row],[Amount]] -shipments9[[#This Row],[total cost]]</f>
        <v>2636.52</v>
      </c>
      <c r="R627" s="4" t="str">
        <f>IF(shipments9[[#This Row],[Gross Profit]]&lt;0,"Loss","Profit")</f>
        <v>Profit</v>
      </c>
      <c r="S627" s="9">
        <f>shipments9[[#This Row],[Gross Profit]]/shipments9[[#This Row],[Amount]]</f>
        <v>0.58472388556220889</v>
      </c>
      <c r="T627" s="11">
        <f>shipments9[[#This Row],[Amount]]/shipments9[[#This Row],[Boxes]]</f>
        <v>7.9946808510638299</v>
      </c>
    </row>
    <row r="628" spans="1:20" hidden="1" x14ac:dyDescent="0.25">
      <c r="A628" t="s">
        <v>830</v>
      </c>
      <c r="B628" t="s">
        <v>86</v>
      </c>
      <c r="C628" t="s">
        <v>163</v>
      </c>
      <c r="D628" t="s">
        <v>31</v>
      </c>
      <c r="E628" s="1">
        <v>45331</v>
      </c>
      <c r="F628" s="1" t="str">
        <f>TEXT(shipments9[[#This Row],[Shipdate]],"ddd")</f>
        <v>Fri</v>
      </c>
      <c r="G628" s="1" t="str">
        <f>IF(OR(shipments9[[#This Row],[Day Name]]="Sat",shipments9[[#This Row],[Day Name]]="Sun"),"Weekend","Weekday")</f>
        <v>Weekday</v>
      </c>
      <c r="H628">
        <v>6327</v>
      </c>
      <c r="I628">
        <v>703</v>
      </c>
      <c r="J628" t="s">
        <v>172</v>
      </c>
      <c r="K628" t="s">
        <v>8155</v>
      </c>
      <c r="L628" t="s">
        <v>8156</v>
      </c>
      <c r="M628">
        <v>2</v>
      </c>
      <c r="N628" t="s">
        <v>8157</v>
      </c>
      <c r="O628" s="4">
        <f>INDEX(products[Cost_per_box], MATCH(shipments9[[#This Row],[PID]], products[PID], 0))</f>
        <v>3.32</v>
      </c>
      <c r="P628" s="4">
        <f>shipments9[[#This Row],[Boxes]]*shipments9[[#This Row],[Cost Per Box]]</f>
        <v>2333.96</v>
      </c>
      <c r="Q628" s="4">
        <f>shipments9[[#This Row],[Amount]] -shipments9[[#This Row],[total cost]]</f>
        <v>3993.04</v>
      </c>
      <c r="R628" s="4" t="str">
        <f>IF(shipments9[[#This Row],[Gross Profit]]&lt;0,"Loss","Profit")</f>
        <v>Profit</v>
      </c>
      <c r="S628" s="9">
        <f>shipments9[[#This Row],[Gross Profit]]/shipments9[[#This Row],[Amount]]</f>
        <v>0.63111111111111107</v>
      </c>
      <c r="T628" s="11">
        <f>shipments9[[#This Row],[Amount]]/shipments9[[#This Row],[Boxes]]</f>
        <v>9</v>
      </c>
    </row>
    <row r="629" spans="1:20" hidden="1" x14ac:dyDescent="0.25">
      <c r="A629" t="s">
        <v>831</v>
      </c>
      <c r="B629" t="s">
        <v>89</v>
      </c>
      <c r="C629" t="s">
        <v>163</v>
      </c>
      <c r="D629" t="s">
        <v>31</v>
      </c>
      <c r="E629" s="1">
        <v>45384</v>
      </c>
      <c r="F629" s="1" t="str">
        <f>TEXT(shipments9[[#This Row],[Shipdate]],"ddd")</f>
        <v>Tue</v>
      </c>
      <c r="G629" s="1" t="str">
        <f>IF(OR(shipments9[[#This Row],[Day Name]]="Sat",shipments9[[#This Row],[Day Name]]="Sun"),"Weekend","Weekday")</f>
        <v>Weekday</v>
      </c>
      <c r="H629">
        <v>5172.75</v>
      </c>
      <c r="I629">
        <v>518</v>
      </c>
      <c r="J629" t="s">
        <v>172</v>
      </c>
      <c r="K629" t="s">
        <v>8155</v>
      </c>
      <c r="L629" t="s">
        <v>8154</v>
      </c>
      <c r="M629">
        <v>4</v>
      </c>
      <c r="N629" t="s">
        <v>8158</v>
      </c>
      <c r="O629" s="4">
        <f>INDEX(products[Cost_per_box], MATCH(shipments9[[#This Row],[PID]], products[PID], 0))</f>
        <v>3.32</v>
      </c>
      <c r="P629" s="4">
        <f>shipments9[[#This Row],[Boxes]]*shipments9[[#This Row],[Cost Per Box]]</f>
        <v>1719.76</v>
      </c>
      <c r="Q629" s="4">
        <f>shipments9[[#This Row],[Amount]] -shipments9[[#This Row],[total cost]]</f>
        <v>3452.99</v>
      </c>
      <c r="R629" s="4" t="str">
        <f>IF(shipments9[[#This Row],[Gross Profit]]&lt;0,"Loss","Profit")</f>
        <v>Profit</v>
      </c>
      <c r="S629" s="9">
        <f>shipments9[[#This Row],[Gross Profit]]/shipments9[[#This Row],[Amount]]</f>
        <v>0.66753467691266732</v>
      </c>
      <c r="T629" s="11">
        <f>shipments9[[#This Row],[Amount]]/shipments9[[#This Row],[Boxes]]</f>
        <v>9.9860038610038604</v>
      </c>
    </row>
    <row r="630" spans="1:20" hidden="1" x14ac:dyDescent="0.25">
      <c r="A630" t="s">
        <v>832</v>
      </c>
      <c r="B630" t="s">
        <v>89</v>
      </c>
      <c r="C630" t="s">
        <v>163</v>
      </c>
      <c r="D630" t="s">
        <v>31</v>
      </c>
      <c r="E630" s="1">
        <v>45433</v>
      </c>
      <c r="F630" s="1" t="str">
        <f>TEXT(shipments9[[#This Row],[Shipdate]],"ddd")</f>
        <v>Tue</v>
      </c>
      <c r="G630" s="1" t="str">
        <f>IF(OR(shipments9[[#This Row],[Day Name]]="Sat",shipments9[[#This Row],[Day Name]]="Sun"),"Weekend","Weekday")</f>
        <v>Weekday</v>
      </c>
      <c r="H630">
        <v>4974.75</v>
      </c>
      <c r="I630">
        <v>553</v>
      </c>
      <c r="J630" t="s">
        <v>172</v>
      </c>
      <c r="K630" t="s">
        <v>8155</v>
      </c>
      <c r="L630" t="s">
        <v>8154</v>
      </c>
      <c r="M630">
        <v>5</v>
      </c>
      <c r="N630" t="s">
        <v>201</v>
      </c>
      <c r="O630" s="4">
        <f>INDEX(products[Cost_per_box], MATCH(shipments9[[#This Row],[PID]], products[PID], 0))</f>
        <v>3.32</v>
      </c>
      <c r="P630" s="4">
        <f>shipments9[[#This Row],[Boxes]]*shipments9[[#This Row],[Cost Per Box]]</f>
        <v>1835.9599999999998</v>
      </c>
      <c r="Q630" s="4">
        <f>shipments9[[#This Row],[Amount]] -shipments9[[#This Row],[total cost]]</f>
        <v>3138.79</v>
      </c>
      <c r="R630" s="4" t="str">
        <f>IF(shipments9[[#This Row],[Gross Profit]]&lt;0,"Loss","Profit")</f>
        <v>Profit</v>
      </c>
      <c r="S630" s="9">
        <f>shipments9[[#This Row],[Gross Profit]]/shipments9[[#This Row],[Amount]]</f>
        <v>0.63094426855620889</v>
      </c>
      <c r="T630" s="11">
        <f>shipments9[[#This Row],[Amount]]/shipments9[[#This Row],[Boxes]]</f>
        <v>8.9959312839059677</v>
      </c>
    </row>
    <row r="631" spans="1:20" hidden="1" x14ac:dyDescent="0.25">
      <c r="A631" t="s">
        <v>833</v>
      </c>
      <c r="B631" t="s">
        <v>89</v>
      </c>
      <c r="C631" t="s">
        <v>163</v>
      </c>
      <c r="D631" t="s">
        <v>31</v>
      </c>
      <c r="E631" s="1">
        <v>45300</v>
      </c>
      <c r="F631" s="1" t="str">
        <f>TEXT(shipments9[[#This Row],[Shipdate]],"ddd")</f>
        <v>Tue</v>
      </c>
      <c r="G631" s="1" t="str">
        <f>IF(OR(shipments9[[#This Row],[Day Name]]="Sat",shipments9[[#This Row],[Day Name]]="Sun"),"Weekend","Weekday")</f>
        <v>Weekday</v>
      </c>
      <c r="H631">
        <v>425.25</v>
      </c>
      <c r="I631">
        <v>48</v>
      </c>
      <c r="J631" t="s">
        <v>172</v>
      </c>
      <c r="K631" t="s">
        <v>8155</v>
      </c>
      <c r="L631" t="s">
        <v>8156</v>
      </c>
      <c r="M631">
        <v>1</v>
      </c>
      <c r="N631" t="s">
        <v>8163</v>
      </c>
      <c r="O631" s="4">
        <f>INDEX(products[Cost_per_box], MATCH(shipments9[[#This Row],[PID]], products[PID], 0))</f>
        <v>3.32</v>
      </c>
      <c r="P631" s="4">
        <f>shipments9[[#This Row],[Boxes]]*shipments9[[#This Row],[Cost Per Box]]</f>
        <v>159.35999999999999</v>
      </c>
      <c r="Q631" s="4">
        <f>shipments9[[#This Row],[Amount]] -shipments9[[#This Row],[total cost]]</f>
        <v>265.89</v>
      </c>
      <c r="R631" s="4" t="str">
        <f>IF(shipments9[[#This Row],[Gross Profit]]&lt;0,"Loss","Profit")</f>
        <v>Profit</v>
      </c>
      <c r="S631" s="9">
        <f>shipments9[[#This Row],[Gross Profit]]/shipments9[[#This Row],[Amount]]</f>
        <v>0.62525573192239858</v>
      </c>
      <c r="T631" s="11">
        <f>shipments9[[#This Row],[Amount]]/shipments9[[#This Row],[Boxes]]</f>
        <v>8.859375</v>
      </c>
    </row>
    <row r="632" spans="1:20" hidden="1" x14ac:dyDescent="0.25">
      <c r="A632" t="s">
        <v>834</v>
      </c>
      <c r="B632" t="s">
        <v>89</v>
      </c>
      <c r="C632" t="s">
        <v>163</v>
      </c>
      <c r="D632" t="s">
        <v>31</v>
      </c>
      <c r="E632" s="1">
        <v>45281</v>
      </c>
      <c r="F632" s="1" t="str">
        <f>TEXT(shipments9[[#This Row],[Shipdate]],"ddd")</f>
        <v>Thu</v>
      </c>
      <c r="G632" s="1" t="str">
        <f>IF(OR(shipments9[[#This Row],[Day Name]]="Sat",shipments9[[#This Row],[Day Name]]="Sun"),"Weekend","Weekday")</f>
        <v>Weekday</v>
      </c>
      <c r="H632">
        <v>8417.25</v>
      </c>
      <c r="I632">
        <v>1203</v>
      </c>
      <c r="J632" t="s">
        <v>172</v>
      </c>
      <c r="K632" t="s">
        <v>8151</v>
      </c>
      <c r="L632" t="s">
        <v>8152</v>
      </c>
      <c r="M632">
        <v>12</v>
      </c>
      <c r="N632" t="s">
        <v>8166</v>
      </c>
      <c r="O632" s="4">
        <f>INDEX(products[Cost_per_box], MATCH(shipments9[[#This Row],[PID]], products[PID], 0))</f>
        <v>3.32</v>
      </c>
      <c r="P632" s="4">
        <f>shipments9[[#This Row],[Boxes]]*shipments9[[#This Row],[Cost Per Box]]</f>
        <v>3993.9599999999996</v>
      </c>
      <c r="Q632" s="4">
        <f>shipments9[[#This Row],[Amount]] -shipments9[[#This Row],[total cost]]</f>
        <v>4423.2900000000009</v>
      </c>
      <c r="R632" s="4" t="str">
        <f>IF(shipments9[[#This Row],[Gross Profit]]&lt;0,"Loss","Profit")</f>
        <v>Profit</v>
      </c>
      <c r="S632" s="9">
        <f>shipments9[[#This Row],[Gross Profit]]/shipments9[[#This Row],[Amount]]</f>
        <v>0.52550298494163783</v>
      </c>
      <c r="T632" s="11">
        <f>shipments9[[#This Row],[Amount]]/shipments9[[#This Row],[Boxes]]</f>
        <v>6.9968827930174564</v>
      </c>
    </row>
    <row r="633" spans="1:20" hidden="1" x14ac:dyDescent="0.25">
      <c r="A633" t="s">
        <v>835</v>
      </c>
      <c r="B633" t="s">
        <v>89</v>
      </c>
      <c r="C633" t="s">
        <v>163</v>
      </c>
      <c r="D633" t="s">
        <v>31</v>
      </c>
      <c r="E633" s="1">
        <v>45203</v>
      </c>
      <c r="F633" s="1" t="str">
        <f>TEXT(shipments9[[#This Row],[Shipdate]],"ddd")</f>
        <v>Wed</v>
      </c>
      <c r="G633" s="1" t="str">
        <f>IF(OR(shipments9[[#This Row],[Day Name]]="Sat",shipments9[[#This Row],[Day Name]]="Sun"),"Weekend","Weekday")</f>
        <v>Weekday</v>
      </c>
      <c r="H633">
        <v>920.25</v>
      </c>
      <c r="I633">
        <v>93</v>
      </c>
      <c r="J633" t="s">
        <v>172</v>
      </c>
      <c r="K633" t="s">
        <v>8151</v>
      </c>
      <c r="L633" t="s">
        <v>8152</v>
      </c>
      <c r="M633">
        <v>10</v>
      </c>
      <c r="N633" t="s">
        <v>8153</v>
      </c>
      <c r="O633" s="4">
        <f>INDEX(products[Cost_per_box], MATCH(shipments9[[#This Row],[PID]], products[PID], 0))</f>
        <v>3.32</v>
      </c>
      <c r="P633" s="4">
        <f>shipments9[[#This Row],[Boxes]]*shipments9[[#This Row],[Cost Per Box]]</f>
        <v>308.76</v>
      </c>
      <c r="Q633" s="4">
        <f>shipments9[[#This Row],[Amount]] -shipments9[[#This Row],[total cost]]</f>
        <v>611.49</v>
      </c>
      <c r="R633" s="4" t="str">
        <f>IF(shipments9[[#This Row],[Gross Profit]]&lt;0,"Loss","Profit")</f>
        <v>Profit</v>
      </c>
      <c r="S633" s="9">
        <f>shipments9[[#This Row],[Gross Profit]]/shipments9[[#This Row],[Amount]]</f>
        <v>0.66448247758761203</v>
      </c>
      <c r="T633" s="11">
        <f>shipments9[[#This Row],[Amount]]/shipments9[[#This Row],[Boxes]]</f>
        <v>9.8951612903225801</v>
      </c>
    </row>
    <row r="634" spans="1:20" hidden="1" x14ac:dyDescent="0.25">
      <c r="A634" t="s">
        <v>836</v>
      </c>
      <c r="B634" t="s">
        <v>92</v>
      </c>
      <c r="C634" t="s">
        <v>163</v>
      </c>
      <c r="D634" t="s">
        <v>31</v>
      </c>
      <c r="E634" s="1">
        <v>45300</v>
      </c>
      <c r="F634" s="1" t="str">
        <f>TEXT(shipments9[[#This Row],[Shipdate]],"ddd")</f>
        <v>Tue</v>
      </c>
      <c r="G634" s="1" t="str">
        <f>IF(OR(shipments9[[#This Row],[Day Name]]="Sat",shipments9[[#This Row],[Day Name]]="Sun"),"Weekend","Weekday")</f>
        <v>Weekday</v>
      </c>
      <c r="H634">
        <v>5042.25</v>
      </c>
      <c r="I634">
        <v>561</v>
      </c>
      <c r="J634" t="s">
        <v>172</v>
      </c>
      <c r="K634" t="s">
        <v>8155</v>
      </c>
      <c r="L634" t="s">
        <v>8156</v>
      </c>
      <c r="M634">
        <v>1</v>
      </c>
      <c r="N634" t="s">
        <v>8163</v>
      </c>
      <c r="O634" s="4">
        <f>INDEX(products[Cost_per_box], MATCH(shipments9[[#This Row],[PID]], products[PID], 0))</f>
        <v>3.32</v>
      </c>
      <c r="P634" s="4">
        <f>shipments9[[#This Row],[Boxes]]*shipments9[[#This Row],[Cost Per Box]]</f>
        <v>1862.52</v>
      </c>
      <c r="Q634" s="4">
        <f>shipments9[[#This Row],[Amount]] -shipments9[[#This Row],[total cost]]</f>
        <v>3179.73</v>
      </c>
      <c r="R634" s="4" t="str">
        <f>IF(shipments9[[#This Row],[Gross Profit]]&lt;0,"Loss","Profit")</f>
        <v>Profit</v>
      </c>
      <c r="S634" s="9">
        <f>shipments9[[#This Row],[Gross Profit]]/shipments9[[#This Row],[Amount]]</f>
        <v>0.63061728395061734</v>
      </c>
      <c r="T634" s="11">
        <f>shipments9[[#This Row],[Amount]]/shipments9[[#This Row],[Boxes]]</f>
        <v>8.987967914438503</v>
      </c>
    </row>
    <row r="635" spans="1:20" hidden="1" x14ac:dyDescent="0.25">
      <c r="A635" t="s">
        <v>837</v>
      </c>
      <c r="B635" t="s">
        <v>92</v>
      </c>
      <c r="C635" t="s">
        <v>163</v>
      </c>
      <c r="D635" t="s">
        <v>31</v>
      </c>
      <c r="E635" s="1">
        <v>45147</v>
      </c>
      <c r="F635" s="1" t="str">
        <f>TEXT(shipments9[[#This Row],[Shipdate]],"ddd")</f>
        <v>Wed</v>
      </c>
      <c r="G635" s="1" t="str">
        <f>IF(OR(shipments9[[#This Row],[Day Name]]="Sat",shipments9[[#This Row],[Day Name]]="Sun"),"Weekend","Weekday")</f>
        <v>Weekday</v>
      </c>
      <c r="H635">
        <v>3777.75</v>
      </c>
      <c r="I635">
        <v>420</v>
      </c>
      <c r="J635" t="s">
        <v>172</v>
      </c>
      <c r="K635" t="s">
        <v>8151</v>
      </c>
      <c r="L635" t="s">
        <v>8160</v>
      </c>
      <c r="M635">
        <v>8</v>
      </c>
      <c r="N635" t="s">
        <v>8162</v>
      </c>
      <c r="O635" s="4">
        <f>INDEX(products[Cost_per_box], MATCH(shipments9[[#This Row],[PID]], products[PID], 0))</f>
        <v>3.32</v>
      </c>
      <c r="P635" s="4">
        <f>shipments9[[#This Row],[Boxes]]*shipments9[[#This Row],[Cost Per Box]]</f>
        <v>1394.3999999999999</v>
      </c>
      <c r="Q635" s="4">
        <f>shipments9[[#This Row],[Amount]] -shipments9[[#This Row],[total cost]]</f>
        <v>2383.3500000000004</v>
      </c>
      <c r="R635" s="4" t="str">
        <f>IF(shipments9[[#This Row],[Gross Profit]]&lt;0,"Loss","Profit")</f>
        <v>Profit</v>
      </c>
      <c r="S635" s="9">
        <f>shipments9[[#This Row],[Gross Profit]]/shipments9[[#This Row],[Amount]]</f>
        <v>0.63089140361326201</v>
      </c>
      <c r="T635" s="11">
        <f>shipments9[[#This Row],[Amount]]/shipments9[[#This Row],[Boxes]]</f>
        <v>8.9946428571428569</v>
      </c>
    </row>
    <row r="636" spans="1:20" hidden="1" x14ac:dyDescent="0.25">
      <c r="A636" t="s">
        <v>838</v>
      </c>
      <c r="B636" t="s">
        <v>92</v>
      </c>
      <c r="C636" t="s">
        <v>163</v>
      </c>
      <c r="D636" t="s">
        <v>31</v>
      </c>
      <c r="E636" s="1">
        <v>45433</v>
      </c>
      <c r="F636" s="1" t="str">
        <f>TEXT(shipments9[[#This Row],[Shipdate]],"ddd")</f>
        <v>Tue</v>
      </c>
      <c r="G636" s="1" t="str">
        <f>IF(OR(shipments9[[#This Row],[Day Name]]="Sat",shipments9[[#This Row],[Day Name]]="Sun"),"Weekend","Weekday")</f>
        <v>Weekday</v>
      </c>
      <c r="H636">
        <v>12287.25</v>
      </c>
      <c r="I636">
        <v>1366</v>
      </c>
      <c r="J636" t="s">
        <v>172</v>
      </c>
      <c r="K636" t="s">
        <v>8155</v>
      </c>
      <c r="L636" t="s">
        <v>8154</v>
      </c>
      <c r="M636">
        <v>5</v>
      </c>
      <c r="N636" t="s">
        <v>201</v>
      </c>
      <c r="O636" s="4">
        <f>INDEX(products[Cost_per_box], MATCH(shipments9[[#This Row],[PID]], products[PID], 0))</f>
        <v>3.32</v>
      </c>
      <c r="P636" s="4">
        <f>shipments9[[#This Row],[Boxes]]*shipments9[[#This Row],[Cost Per Box]]</f>
        <v>4535.12</v>
      </c>
      <c r="Q636" s="4">
        <f>shipments9[[#This Row],[Amount]] -shipments9[[#This Row],[total cost]]</f>
        <v>7752.13</v>
      </c>
      <c r="R636" s="4" t="str">
        <f>IF(shipments9[[#This Row],[Gross Profit]]&lt;0,"Loss","Profit")</f>
        <v>Profit</v>
      </c>
      <c r="S636" s="9">
        <f>shipments9[[#This Row],[Gross Profit]]/shipments9[[#This Row],[Amount]]</f>
        <v>0.63090846202364237</v>
      </c>
      <c r="T636" s="11">
        <f>shipments9[[#This Row],[Amount]]/shipments9[[#This Row],[Boxes]]</f>
        <v>8.9950585651537338</v>
      </c>
    </row>
    <row r="637" spans="1:20" hidden="1" x14ac:dyDescent="0.25">
      <c r="A637" t="s">
        <v>839</v>
      </c>
      <c r="B637" t="s">
        <v>95</v>
      </c>
      <c r="C637" t="s">
        <v>163</v>
      </c>
      <c r="D637" t="s">
        <v>31</v>
      </c>
      <c r="E637" s="1">
        <v>45133</v>
      </c>
      <c r="F637" s="1" t="str">
        <f>TEXT(shipments9[[#This Row],[Shipdate]],"ddd")</f>
        <v>Wed</v>
      </c>
      <c r="G637" s="1" t="str">
        <f>IF(OR(shipments9[[#This Row],[Day Name]]="Sat",shipments9[[#This Row],[Day Name]]="Sun"),"Weekend","Weekday")</f>
        <v>Weekday</v>
      </c>
      <c r="H637">
        <v>4767.75</v>
      </c>
      <c r="I637">
        <v>596</v>
      </c>
      <c r="J637" t="s">
        <v>172</v>
      </c>
      <c r="K637" t="s">
        <v>8151</v>
      </c>
      <c r="L637" t="s">
        <v>8160</v>
      </c>
      <c r="M637">
        <v>7</v>
      </c>
      <c r="N637" t="s">
        <v>8161</v>
      </c>
      <c r="O637" s="4">
        <f>INDEX(products[Cost_per_box], MATCH(shipments9[[#This Row],[PID]], products[PID], 0))</f>
        <v>3.32</v>
      </c>
      <c r="P637" s="4">
        <f>shipments9[[#This Row],[Boxes]]*shipments9[[#This Row],[Cost Per Box]]</f>
        <v>1978.7199999999998</v>
      </c>
      <c r="Q637" s="4">
        <f>shipments9[[#This Row],[Amount]] -shipments9[[#This Row],[total cost]]</f>
        <v>2789.03</v>
      </c>
      <c r="R637" s="4" t="str">
        <f>IF(shipments9[[#This Row],[Gross Profit]]&lt;0,"Loss","Profit")</f>
        <v>Profit</v>
      </c>
      <c r="S637" s="9">
        <f>shipments9[[#This Row],[Gross Profit]]/shipments9[[#This Row],[Amount]]</f>
        <v>0.58497823921136805</v>
      </c>
      <c r="T637" s="11">
        <f>shipments9[[#This Row],[Amount]]/shipments9[[#This Row],[Boxes]]</f>
        <v>7.9995805369127515</v>
      </c>
    </row>
    <row r="638" spans="1:20" hidden="1" x14ac:dyDescent="0.25">
      <c r="A638" t="s">
        <v>840</v>
      </c>
      <c r="B638" t="s">
        <v>95</v>
      </c>
      <c r="C638" t="s">
        <v>163</v>
      </c>
      <c r="D638" t="s">
        <v>31</v>
      </c>
      <c r="E638" s="1">
        <v>45175</v>
      </c>
      <c r="F638" s="1" t="str">
        <f>TEXT(shipments9[[#This Row],[Shipdate]],"ddd")</f>
        <v>Wed</v>
      </c>
      <c r="G638" s="1" t="str">
        <f>IF(OR(shipments9[[#This Row],[Day Name]]="Sat",shipments9[[#This Row],[Day Name]]="Sun"),"Weekend","Weekday")</f>
        <v>Weekday</v>
      </c>
      <c r="H638">
        <v>9636.75</v>
      </c>
      <c r="I638">
        <v>964</v>
      </c>
      <c r="J638" t="s">
        <v>172</v>
      </c>
      <c r="K638" t="s">
        <v>8151</v>
      </c>
      <c r="L638" t="s">
        <v>8160</v>
      </c>
      <c r="M638">
        <v>9</v>
      </c>
      <c r="N638" t="s">
        <v>8167</v>
      </c>
      <c r="O638" s="4">
        <f>INDEX(products[Cost_per_box], MATCH(shipments9[[#This Row],[PID]], products[PID], 0))</f>
        <v>3.32</v>
      </c>
      <c r="P638" s="4">
        <f>shipments9[[#This Row],[Boxes]]*shipments9[[#This Row],[Cost Per Box]]</f>
        <v>3200.48</v>
      </c>
      <c r="Q638" s="4">
        <f>shipments9[[#This Row],[Amount]] -shipments9[[#This Row],[total cost]]</f>
        <v>6436.27</v>
      </c>
      <c r="R638" s="4" t="str">
        <f>IF(shipments9[[#This Row],[Gross Profit]]&lt;0,"Loss","Profit")</f>
        <v>Profit</v>
      </c>
      <c r="S638" s="9">
        <f>shipments9[[#This Row],[Gross Profit]]/shipments9[[#This Row],[Amount]]</f>
        <v>0.66788803279113818</v>
      </c>
      <c r="T638" s="11">
        <f>shipments9[[#This Row],[Amount]]/shipments9[[#This Row],[Boxes]]</f>
        <v>9.9966286307053949</v>
      </c>
    </row>
    <row r="639" spans="1:20" hidden="1" x14ac:dyDescent="0.25">
      <c r="A639" t="s">
        <v>841</v>
      </c>
      <c r="B639" t="s">
        <v>95</v>
      </c>
      <c r="C639" t="s">
        <v>163</v>
      </c>
      <c r="D639" t="s">
        <v>31</v>
      </c>
      <c r="E639" s="1">
        <v>45252</v>
      </c>
      <c r="F639" s="1" t="str">
        <f>TEXT(shipments9[[#This Row],[Shipdate]],"ddd")</f>
        <v>Wed</v>
      </c>
      <c r="G639" s="1" t="str">
        <f>IF(OR(shipments9[[#This Row],[Day Name]]="Sat",shipments9[[#This Row],[Day Name]]="Sun"),"Weekend","Weekday")</f>
        <v>Weekday</v>
      </c>
      <c r="H639">
        <v>7692.75</v>
      </c>
      <c r="I639">
        <v>962</v>
      </c>
      <c r="J639" t="s">
        <v>172</v>
      </c>
      <c r="K639" t="s">
        <v>8151</v>
      </c>
      <c r="L639" t="s">
        <v>8152</v>
      </c>
      <c r="M639">
        <v>11</v>
      </c>
      <c r="N639" t="s">
        <v>8165</v>
      </c>
      <c r="O639" s="4">
        <f>INDEX(products[Cost_per_box], MATCH(shipments9[[#This Row],[PID]], products[PID], 0))</f>
        <v>3.32</v>
      </c>
      <c r="P639" s="4">
        <f>shipments9[[#This Row],[Boxes]]*shipments9[[#This Row],[Cost Per Box]]</f>
        <v>3193.8399999999997</v>
      </c>
      <c r="Q639" s="4">
        <f>shipments9[[#This Row],[Amount]] -shipments9[[#This Row],[total cost]]</f>
        <v>4498.91</v>
      </c>
      <c r="R639" s="4" t="str">
        <f>IF(shipments9[[#This Row],[Gross Profit]]&lt;0,"Loss","Profit")</f>
        <v>Profit</v>
      </c>
      <c r="S639" s="9">
        <f>shipments9[[#This Row],[Gross Profit]]/shipments9[[#This Row],[Amount]]</f>
        <v>0.58482467258132653</v>
      </c>
      <c r="T639" s="11">
        <f>shipments9[[#This Row],[Amount]]/shipments9[[#This Row],[Boxes]]</f>
        <v>7.9966216216216219</v>
      </c>
    </row>
    <row r="640" spans="1:20" hidden="1" x14ac:dyDescent="0.25">
      <c r="A640" t="s">
        <v>842</v>
      </c>
      <c r="B640" t="s">
        <v>95</v>
      </c>
      <c r="C640" t="s">
        <v>163</v>
      </c>
      <c r="D640" t="s">
        <v>31</v>
      </c>
      <c r="E640" s="1">
        <v>45464</v>
      </c>
      <c r="F640" s="1" t="str">
        <f>TEXT(shipments9[[#This Row],[Shipdate]],"ddd")</f>
        <v>Fri</v>
      </c>
      <c r="G640" s="1" t="str">
        <f>IF(OR(shipments9[[#This Row],[Day Name]]="Sat",shipments9[[#This Row],[Day Name]]="Sun"),"Weekend","Weekday")</f>
        <v>Weekday</v>
      </c>
      <c r="H640">
        <v>11830.5</v>
      </c>
      <c r="I640">
        <v>1479</v>
      </c>
      <c r="J640" t="s">
        <v>172</v>
      </c>
      <c r="K640" t="s">
        <v>8155</v>
      </c>
      <c r="L640" t="s">
        <v>8154</v>
      </c>
      <c r="M640">
        <v>6</v>
      </c>
      <c r="N640" t="s">
        <v>8159</v>
      </c>
      <c r="O640" s="4">
        <f>INDEX(products[Cost_per_box], MATCH(shipments9[[#This Row],[PID]], products[PID], 0))</f>
        <v>3.32</v>
      </c>
      <c r="P640" s="4">
        <f>shipments9[[#This Row],[Boxes]]*shipments9[[#This Row],[Cost Per Box]]</f>
        <v>4910.28</v>
      </c>
      <c r="Q640" s="4">
        <f>shipments9[[#This Row],[Amount]] -shipments9[[#This Row],[total cost]]</f>
        <v>6920.22</v>
      </c>
      <c r="R640" s="4" t="str">
        <f>IF(shipments9[[#This Row],[Gross Profit]]&lt;0,"Loss","Profit")</f>
        <v>Profit</v>
      </c>
      <c r="S640" s="9">
        <f>shipments9[[#This Row],[Gross Profit]]/shipments9[[#This Row],[Amount]]</f>
        <v>0.58494738176746552</v>
      </c>
      <c r="T640" s="11">
        <f>shipments9[[#This Row],[Amount]]/shipments9[[#This Row],[Boxes]]</f>
        <v>7.9989858012170387</v>
      </c>
    </row>
    <row r="641" spans="1:20" hidden="1" x14ac:dyDescent="0.25">
      <c r="A641" t="s">
        <v>843</v>
      </c>
      <c r="B641" t="s">
        <v>98</v>
      </c>
      <c r="C641" t="s">
        <v>163</v>
      </c>
      <c r="D641" t="s">
        <v>31</v>
      </c>
      <c r="E641" s="1">
        <v>45043</v>
      </c>
      <c r="F641" s="1" t="str">
        <f>TEXT(shipments9[[#This Row],[Shipdate]],"ddd")</f>
        <v>Thu</v>
      </c>
      <c r="G641" s="1" t="str">
        <f>IF(OR(shipments9[[#This Row],[Day Name]]="Sat",shipments9[[#This Row],[Day Name]]="Sun"),"Weekend","Weekday")</f>
        <v>Weekday</v>
      </c>
      <c r="H641">
        <v>4230</v>
      </c>
      <c r="I641">
        <v>470</v>
      </c>
      <c r="J641" t="s">
        <v>172</v>
      </c>
      <c r="K641" t="s">
        <v>8151</v>
      </c>
      <c r="L641" t="s">
        <v>8154</v>
      </c>
      <c r="M641">
        <v>4</v>
      </c>
      <c r="N641" t="s">
        <v>8158</v>
      </c>
      <c r="O641" s="4">
        <f>INDEX(products[Cost_per_box], MATCH(shipments9[[#This Row],[PID]], products[PID], 0))</f>
        <v>3.32</v>
      </c>
      <c r="P641" s="4">
        <f>shipments9[[#This Row],[Boxes]]*shipments9[[#This Row],[Cost Per Box]]</f>
        <v>1560.3999999999999</v>
      </c>
      <c r="Q641" s="4">
        <f>shipments9[[#This Row],[Amount]] -shipments9[[#This Row],[total cost]]</f>
        <v>2669.6000000000004</v>
      </c>
      <c r="R641" s="4" t="str">
        <f>IF(shipments9[[#This Row],[Gross Profit]]&lt;0,"Loss","Profit")</f>
        <v>Profit</v>
      </c>
      <c r="S641" s="9">
        <f>shipments9[[#This Row],[Gross Profit]]/shipments9[[#This Row],[Amount]]</f>
        <v>0.63111111111111118</v>
      </c>
      <c r="T641" s="11">
        <f>shipments9[[#This Row],[Amount]]/shipments9[[#This Row],[Boxes]]</f>
        <v>9</v>
      </c>
    </row>
    <row r="642" spans="1:20" hidden="1" x14ac:dyDescent="0.25">
      <c r="A642" t="s">
        <v>844</v>
      </c>
      <c r="B642" t="s">
        <v>98</v>
      </c>
      <c r="C642" t="s">
        <v>163</v>
      </c>
      <c r="D642" t="s">
        <v>31</v>
      </c>
      <c r="E642" s="1">
        <v>45261</v>
      </c>
      <c r="F642" s="1" t="str">
        <f>TEXT(shipments9[[#This Row],[Shipdate]],"ddd")</f>
        <v>Fri</v>
      </c>
      <c r="G642" s="1" t="str">
        <f>IF(OR(shipments9[[#This Row],[Day Name]]="Sat",shipments9[[#This Row],[Day Name]]="Sun"),"Weekend","Weekday")</f>
        <v>Weekday</v>
      </c>
      <c r="H642">
        <v>40.5</v>
      </c>
      <c r="I642">
        <v>6</v>
      </c>
      <c r="J642" t="s">
        <v>172</v>
      </c>
      <c r="K642" t="s">
        <v>8151</v>
      </c>
      <c r="L642" t="s">
        <v>8152</v>
      </c>
      <c r="M642">
        <v>12</v>
      </c>
      <c r="N642" t="s">
        <v>8166</v>
      </c>
      <c r="O642" s="4">
        <f>INDEX(products[Cost_per_box], MATCH(shipments9[[#This Row],[PID]], products[PID], 0))</f>
        <v>3.32</v>
      </c>
      <c r="P642" s="4">
        <f>shipments9[[#This Row],[Boxes]]*shipments9[[#This Row],[Cost Per Box]]</f>
        <v>19.919999999999998</v>
      </c>
      <c r="Q642" s="4">
        <f>shipments9[[#This Row],[Amount]] -shipments9[[#This Row],[total cost]]</f>
        <v>20.580000000000002</v>
      </c>
      <c r="R642" s="4" t="str">
        <f>IF(shipments9[[#This Row],[Gross Profit]]&lt;0,"Loss","Profit")</f>
        <v>Profit</v>
      </c>
      <c r="S642" s="9">
        <f>shipments9[[#This Row],[Gross Profit]]/shipments9[[#This Row],[Amount]]</f>
        <v>0.50814814814814824</v>
      </c>
      <c r="T642" s="11">
        <f>shipments9[[#This Row],[Amount]]/shipments9[[#This Row],[Boxes]]</f>
        <v>6.75</v>
      </c>
    </row>
    <row r="643" spans="1:20" hidden="1" x14ac:dyDescent="0.25">
      <c r="A643" t="s">
        <v>845</v>
      </c>
      <c r="B643" t="s">
        <v>98</v>
      </c>
      <c r="C643" t="s">
        <v>163</v>
      </c>
      <c r="D643" t="s">
        <v>31</v>
      </c>
      <c r="E643" s="1">
        <v>45349</v>
      </c>
      <c r="F643" s="1" t="str">
        <f>TEXT(shipments9[[#This Row],[Shipdate]],"ddd")</f>
        <v>Tue</v>
      </c>
      <c r="G643" s="1" t="str">
        <f>IF(OR(shipments9[[#This Row],[Day Name]]="Sat",shipments9[[#This Row],[Day Name]]="Sun"),"Weekend","Weekday")</f>
        <v>Weekday</v>
      </c>
      <c r="H643">
        <v>1930.5</v>
      </c>
      <c r="I643">
        <v>194</v>
      </c>
      <c r="J643" t="s">
        <v>172</v>
      </c>
      <c r="K643" t="s">
        <v>8155</v>
      </c>
      <c r="L643" t="s">
        <v>8156</v>
      </c>
      <c r="M643">
        <v>2</v>
      </c>
      <c r="N643" t="s">
        <v>8157</v>
      </c>
      <c r="O643" s="4">
        <f>INDEX(products[Cost_per_box], MATCH(shipments9[[#This Row],[PID]], products[PID], 0))</f>
        <v>3.32</v>
      </c>
      <c r="P643" s="4">
        <f>shipments9[[#This Row],[Boxes]]*shipments9[[#This Row],[Cost Per Box]]</f>
        <v>644.07999999999993</v>
      </c>
      <c r="Q643" s="4">
        <f>shipments9[[#This Row],[Amount]] -shipments9[[#This Row],[total cost]]</f>
        <v>1286.42</v>
      </c>
      <c r="R643" s="4" t="str">
        <f>IF(shipments9[[#This Row],[Gross Profit]]&lt;0,"Loss","Profit")</f>
        <v>Profit</v>
      </c>
      <c r="S643" s="9">
        <f>shipments9[[#This Row],[Gross Profit]]/shipments9[[#This Row],[Amount]]</f>
        <v>0.66636622636622644</v>
      </c>
      <c r="T643" s="11">
        <f>shipments9[[#This Row],[Amount]]/shipments9[[#This Row],[Boxes]]</f>
        <v>9.9510309278350508</v>
      </c>
    </row>
    <row r="644" spans="1:20" hidden="1" x14ac:dyDescent="0.25">
      <c r="A644" t="s">
        <v>846</v>
      </c>
      <c r="B644" t="s">
        <v>98</v>
      </c>
      <c r="C644" t="s">
        <v>163</v>
      </c>
      <c r="D644" t="s">
        <v>31</v>
      </c>
      <c r="E644" s="1">
        <v>45273</v>
      </c>
      <c r="F644" s="1" t="str">
        <f>TEXT(shipments9[[#This Row],[Shipdate]],"ddd")</f>
        <v>Wed</v>
      </c>
      <c r="G644" s="1" t="str">
        <f>IF(OR(shipments9[[#This Row],[Day Name]]="Sat",shipments9[[#This Row],[Day Name]]="Sun"),"Weekend","Weekday")</f>
        <v>Weekday</v>
      </c>
      <c r="H644">
        <v>5872.5</v>
      </c>
      <c r="I644">
        <v>534</v>
      </c>
      <c r="J644" t="s">
        <v>172</v>
      </c>
      <c r="K644" t="s">
        <v>8151</v>
      </c>
      <c r="L644" t="s">
        <v>8152</v>
      </c>
      <c r="M644">
        <v>12</v>
      </c>
      <c r="N644" t="s">
        <v>8166</v>
      </c>
      <c r="O644" s="4">
        <f>INDEX(products[Cost_per_box], MATCH(shipments9[[#This Row],[PID]], products[PID], 0))</f>
        <v>3.32</v>
      </c>
      <c r="P644" s="4">
        <f>shipments9[[#This Row],[Boxes]]*shipments9[[#This Row],[Cost Per Box]]</f>
        <v>1772.8799999999999</v>
      </c>
      <c r="Q644" s="4">
        <f>shipments9[[#This Row],[Amount]] -shipments9[[#This Row],[total cost]]</f>
        <v>4099.62</v>
      </c>
      <c r="R644" s="4" t="str">
        <f>IF(shipments9[[#This Row],[Gross Profit]]&lt;0,"Loss","Profit")</f>
        <v>Profit</v>
      </c>
      <c r="S644" s="9">
        <f>shipments9[[#This Row],[Gross Profit]]/shipments9[[#This Row],[Amount]]</f>
        <v>0.69810472541507018</v>
      </c>
      <c r="T644" s="11">
        <f>shipments9[[#This Row],[Amount]]/shipments9[[#This Row],[Boxes]]</f>
        <v>10.997191011235955</v>
      </c>
    </row>
    <row r="645" spans="1:20" hidden="1" x14ac:dyDescent="0.25">
      <c r="A645" t="s">
        <v>847</v>
      </c>
      <c r="B645" t="s">
        <v>65</v>
      </c>
      <c r="C645" t="s">
        <v>163</v>
      </c>
      <c r="D645" t="s">
        <v>31</v>
      </c>
      <c r="E645" s="1">
        <v>45413</v>
      </c>
      <c r="F645" s="1" t="str">
        <f>TEXT(shipments9[[#This Row],[Shipdate]],"ddd")</f>
        <v>Wed</v>
      </c>
      <c r="G645" s="1" t="str">
        <f>IF(OR(shipments9[[#This Row],[Day Name]]="Sat",shipments9[[#This Row],[Day Name]]="Sun"),"Weekend","Weekday")</f>
        <v>Weekday</v>
      </c>
      <c r="H645">
        <v>13801.5</v>
      </c>
      <c r="I645">
        <v>1726</v>
      </c>
      <c r="J645" t="s">
        <v>172</v>
      </c>
      <c r="K645" t="s">
        <v>8155</v>
      </c>
      <c r="L645" t="s">
        <v>8154</v>
      </c>
      <c r="M645">
        <v>5</v>
      </c>
      <c r="N645" t="s">
        <v>201</v>
      </c>
      <c r="O645" s="4">
        <f>INDEX(products[Cost_per_box], MATCH(shipments9[[#This Row],[PID]], products[PID], 0))</f>
        <v>3.32</v>
      </c>
      <c r="P645" s="4">
        <f>shipments9[[#This Row],[Boxes]]*shipments9[[#This Row],[Cost Per Box]]</f>
        <v>5730.32</v>
      </c>
      <c r="Q645" s="4">
        <f>shipments9[[#This Row],[Amount]] -shipments9[[#This Row],[total cost]]</f>
        <v>8071.18</v>
      </c>
      <c r="R645" s="4" t="str">
        <f>IF(shipments9[[#This Row],[Gross Profit]]&lt;0,"Loss","Profit")</f>
        <v>Profit</v>
      </c>
      <c r="S645" s="9">
        <f>shipments9[[#This Row],[Gross Profit]]/shipments9[[#This Row],[Amount]]</f>
        <v>0.58480455023004752</v>
      </c>
      <c r="T645" s="11">
        <f>shipments9[[#This Row],[Amount]]/shipments9[[#This Row],[Boxes]]</f>
        <v>7.9962340672074159</v>
      </c>
    </row>
    <row r="646" spans="1:20" hidden="1" x14ac:dyDescent="0.25">
      <c r="A646" t="s">
        <v>848</v>
      </c>
      <c r="B646" t="s">
        <v>65</v>
      </c>
      <c r="C646" t="s">
        <v>163</v>
      </c>
      <c r="D646" t="s">
        <v>31</v>
      </c>
      <c r="E646" s="1">
        <v>45240</v>
      </c>
      <c r="F646" s="1" t="str">
        <f>TEXT(shipments9[[#This Row],[Shipdate]],"ddd")</f>
        <v>Fri</v>
      </c>
      <c r="G646" s="1" t="str">
        <f>IF(OR(shipments9[[#This Row],[Day Name]]="Sat",shipments9[[#This Row],[Day Name]]="Sun"),"Weekend","Weekday")</f>
        <v>Weekday</v>
      </c>
      <c r="H646">
        <v>6482.25</v>
      </c>
      <c r="I646">
        <v>927</v>
      </c>
      <c r="J646" t="s">
        <v>172</v>
      </c>
      <c r="K646" t="s">
        <v>8151</v>
      </c>
      <c r="L646" t="s">
        <v>8152</v>
      </c>
      <c r="M646">
        <v>11</v>
      </c>
      <c r="N646" t="s">
        <v>8165</v>
      </c>
      <c r="O646" s="4">
        <f>INDEX(products[Cost_per_box], MATCH(shipments9[[#This Row],[PID]], products[PID], 0))</f>
        <v>3.32</v>
      </c>
      <c r="P646" s="4">
        <f>shipments9[[#This Row],[Boxes]]*shipments9[[#This Row],[Cost Per Box]]</f>
        <v>3077.64</v>
      </c>
      <c r="Q646" s="4">
        <f>shipments9[[#This Row],[Amount]] -shipments9[[#This Row],[total cost]]</f>
        <v>3404.61</v>
      </c>
      <c r="R646" s="4" t="str">
        <f>IF(shipments9[[#This Row],[Gross Profit]]&lt;0,"Loss","Profit")</f>
        <v>Profit</v>
      </c>
      <c r="S646" s="9">
        <f>shipments9[[#This Row],[Gross Profit]]/shipments9[[#This Row],[Amount]]</f>
        <v>0.52522040958000693</v>
      </c>
      <c r="T646" s="11">
        <f>shipments9[[#This Row],[Amount]]/shipments9[[#This Row],[Boxes]]</f>
        <v>6.9927184466019421</v>
      </c>
    </row>
    <row r="647" spans="1:20" hidden="1" x14ac:dyDescent="0.25">
      <c r="A647" t="s">
        <v>849</v>
      </c>
      <c r="B647" t="s">
        <v>65</v>
      </c>
      <c r="C647" t="s">
        <v>163</v>
      </c>
      <c r="D647" t="s">
        <v>31</v>
      </c>
      <c r="E647" s="1">
        <v>45117</v>
      </c>
      <c r="F647" s="1" t="str">
        <f>TEXT(shipments9[[#This Row],[Shipdate]],"ddd")</f>
        <v>Mon</v>
      </c>
      <c r="G647" s="1" t="str">
        <f>IF(OR(shipments9[[#This Row],[Day Name]]="Sat",shipments9[[#This Row],[Day Name]]="Sun"),"Weekend","Weekday")</f>
        <v>Weekday</v>
      </c>
      <c r="H647">
        <v>1377</v>
      </c>
      <c r="I647">
        <v>197</v>
      </c>
      <c r="J647" t="s">
        <v>172</v>
      </c>
      <c r="K647" t="s">
        <v>8151</v>
      </c>
      <c r="L647" t="s">
        <v>8160</v>
      </c>
      <c r="M647">
        <v>7</v>
      </c>
      <c r="N647" t="s">
        <v>8161</v>
      </c>
      <c r="O647" s="4">
        <f>INDEX(products[Cost_per_box], MATCH(shipments9[[#This Row],[PID]], products[PID], 0))</f>
        <v>3.32</v>
      </c>
      <c r="P647" s="4">
        <f>shipments9[[#This Row],[Boxes]]*shipments9[[#This Row],[Cost Per Box]]</f>
        <v>654.04</v>
      </c>
      <c r="Q647" s="4">
        <f>shipments9[[#This Row],[Amount]] -shipments9[[#This Row],[total cost]]</f>
        <v>722.96</v>
      </c>
      <c r="R647" s="4" t="str">
        <f>IF(shipments9[[#This Row],[Gross Profit]]&lt;0,"Loss","Profit")</f>
        <v>Profit</v>
      </c>
      <c r="S647" s="9">
        <f>shipments9[[#This Row],[Gross Profit]]/shipments9[[#This Row],[Amount]]</f>
        <v>0.52502541757443721</v>
      </c>
      <c r="T647" s="11">
        <f>shipments9[[#This Row],[Amount]]/shipments9[[#This Row],[Boxes]]</f>
        <v>6.9898477157360404</v>
      </c>
    </row>
    <row r="648" spans="1:20" hidden="1" x14ac:dyDescent="0.25">
      <c r="A648" t="s">
        <v>850</v>
      </c>
      <c r="B648" t="s">
        <v>68</v>
      </c>
      <c r="C648" t="s">
        <v>163</v>
      </c>
      <c r="D648" t="s">
        <v>31</v>
      </c>
      <c r="E648" s="1">
        <v>44963</v>
      </c>
      <c r="F648" s="1" t="str">
        <f>TEXT(shipments9[[#This Row],[Shipdate]],"ddd")</f>
        <v>Mon</v>
      </c>
      <c r="G648" s="1" t="str">
        <f>IF(OR(shipments9[[#This Row],[Day Name]]="Sat",shipments9[[#This Row],[Day Name]]="Sun"),"Weekend","Weekday")</f>
        <v>Weekday</v>
      </c>
      <c r="H648">
        <v>1851.75</v>
      </c>
      <c r="I648">
        <v>232</v>
      </c>
      <c r="J648" t="s">
        <v>172</v>
      </c>
      <c r="K648" t="s">
        <v>8151</v>
      </c>
      <c r="L648" t="s">
        <v>8156</v>
      </c>
      <c r="M648">
        <v>2</v>
      </c>
      <c r="N648" t="s">
        <v>8157</v>
      </c>
      <c r="O648" s="4">
        <f>INDEX(products[Cost_per_box], MATCH(shipments9[[#This Row],[PID]], products[PID], 0))</f>
        <v>3.32</v>
      </c>
      <c r="P648" s="4">
        <f>shipments9[[#This Row],[Boxes]]*shipments9[[#This Row],[Cost Per Box]]</f>
        <v>770.24</v>
      </c>
      <c r="Q648" s="4">
        <f>shipments9[[#This Row],[Amount]] -shipments9[[#This Row],[total cost]]</f>
        <v>1081.51</v>
      </c>
      <c r="R648" s="4" t="str">
        <f>IF(shipments9[[#This Row],[Gross Profit]]&lt;0,"Loss","Profit")</f>
        <v>Profit</v>
      </c>
      <c r="S648" s="9">
        <f>shipments9[[#This Row],[Gross Profit]]/shipments9[[#This Row],[Amount]]</f>
        <v>0.58404752261374371</v>
      </c>
      <c r="T648" s="11">
        <f>shipments9[[#This Row],[Amount]]/shipments9[[#This Row],[Boxes]]</f>
        <v>7.9816810344827589</v>
      </c>
    </row>
    <row r="649" spans="1:20" hidden="1" x14ac:dyDescent="0.25">
      <c r="A649" t="s">
        <v>851</v>
      </c>
      <c r="B649" t="s">
        <v>68</v>
      </c>
      <c r="C649" t="s">
        <v>163</v>
      </c>
      <c r="D649" t="s">
        <v>31</v>
      </c>
      <c r="E649" s="1">
        <v>45418</v>
      </c>
      <c r="F649" s="1" t="str">
        <f>TEXT(shipments9[[#This Row],[Shipdate]],"ddd")</f>
        <v>Mon</v>
      </c>
      <c r="G649" s="1" t="str">
        <f>IF(OR(shipments9[[#This Row],[Day Name]]="Sat",shipments9[[#This Row],[Day Name]]="Sun"),"Weekend","Weekday")</f>
        <v>Weekday</v>
      </c>
      <c r="H649">
        <v>13137.75</v>
      </c>
      <c r="I649">
        <v>1314</v>
      </c>
      <c r="J649" t="s">
        <v>172</v>
      </c>
      <c r="K649" t="s">
        <v>8155</v>
      </c>
      <c r="L649" t="s">
        <v>8154</v>
      </c>
      <c r="M649">
        <v>5</v>
      </c>
      <c r="N649" t="s">
        <v>201</v>
      </c>
      <c r="O649" s="4">
        <f>INDEX(products[Cost_per_box], MATCH(shipments9[[#This Row],[PID]], products[PID], 0))</f>
        <v>3.32</v>
      </c>
      <c r="P649" s="4">
        <f>shipments9[[#This Row],[Boxes]]*shipments9[[#This Row],[Cost Per Box]]</f>
        <v>4362.4799999999996</v>
      </c>
      <c r="Q649" s="4">
        <f>shipments9[[#This Row],[Amount]] -shipments9[[#This Row],[total cost]]</f>
        <v>8775.27</v>
      </c>
      <c r="R649" s="4" t="str">
        <f>IF(shipments9[[#This Row],[Gross Profit]]&lt;0,"Loss","Profit")</f>
        <v>Profit</v>
      </c>
      <c r="S649" s="9">
        <f>shipments9[[#This Row],[Gross Profit]]/shipments9[[#This Row],[Amount]]</f>
        <v>0.66794314094879259</v>
      </c>
      <c r="T649" s="11">
        <f>shipments9[[#This Row],[Amount]]/shipments9[[#This Row],[Boxes]]</f>
        <v>9.9982876712328768</v>
      </c>
    </row>
    <row r="650" spans="1:20" hidden="1" x14ac:dyDescent="0.25">
      <c r="A650" t="s">
        <v>852</v>
      </c>
      <c r="B650" t="s">
        <v>68</v>
      </c>
      <c r="C650" t="s">
        <v>163</v>
      </c>
      <c r="D650" t="s">
        <v>31</v>
      </c>
      <c r="E650" s="1">
        <v>45330</v>
      </c>
      <c r="F650" s="1" t="str">
        <f>TEXT(shipments9[[#This Row],[Shipdate]],"ddd")</f>
        <v>Thu</v>
      </c>
      <c r="G650" s="1" t="str">
        <f>IF(OR(shipments9[[#This Row],[Day Name]]="Sat",shipments9[[#This Row],[Day Name]]="Sun"),"Weekend","Weekday")</f>
        <v>Weekday</v>
      </c>
      <c r="H650">
        <v>10741.5</v>
      </c>
      <c r="I650">
        <v>1343</v>
      </c>
      <c r="J650" t="s">
        <v>172</v>
      </c>
      <c r="K650" t="s">
        <v>8155</v>
      </c>
      <c r="L650" t="s">
        <v>8156</v>
      </c>
      <c r="M650">
        <v>2</v>
      </c>
      <c r="N650" t="s">
        <v>8157</v>
      </c>
      <c r="O650" s="4">
        <f>INDEX(products[Cost_per_box], MATCH(shipments9[[#This Row],[PID]], products[PID], 0))</f>
        <v>3.32</v>
      </c>
      <c r="P650" s="4">
        <f>shipments9[[#This Row],[Boxes]]*shipments9[[#This Row],[Cost Per Box]]</f>
        <v>4458.76</v>
      </c>
      <c r="Q650" s="4">
        <f>shipments9[[#This Row],[Amount]] -shipments9[[#This Row],[total cost]]</f>
        <v>6282.74</v>
      </c>
      <c r="R650" s="4" t="str">
        <f>IF(shipments9[[#This Row],[Gross Profit]]&lt;0,"Loss","Profit")</f>
        <v>Profit</v>
      </c>
      <c r="S650" s="9">
        <f>shipments9[[#This Row],[Gross Profit]]/shipments9[[#This Row],[Amount]]</f>
        <v>0.58490341200018614</v>
      </c>
      <c r="T650" s="11">
        <f>shipments9[[#This Row],[Amount]]/shipments9[[#This Row],[Boxes]]</f>
        <v>7.9981384959046906</v>
      </c>
    </row>
    <row r="651" spans="1:20" hidden="1" x14ac:dyDescent="0.25">
      <c r="A651" t="s">
        <v>853</v>
      </c>
      <c r="B651" t="s">
        <v>68</v>
      </c>
      <c r="C651" t="s">
        <v>163</v>
      </c>
      <c r="D651" t="s">
        <v>31</v>
      </c>
      <c r="E651" s="1">
        <v>45278</v>
      </c>
      <c r="F651" s="1" t="str">
        <f>TEXT(shipments9[[#This Row],[Shipdate]],"ddd")</f>
        <v>Mon</v>
      </c>
      <c r="G651" s="1" t="str">
        <f>IF(OR(shipments9[[#This Row],[Day Name]]="Sat",shipments9[[#This Row],[Day Name]]="Sun"),"Weekend","Weekday")</f>
        <v>Weekday</v>
      </c>
      <c r="H651">
        <v>3789</v>
      </c>
      <c r="I651">
        <v>474</v>
      </c>
      <c r="J651" t="s">
        <v>172</v>
      </c>
      <c r="K651" t="s">
        <v>8151</v>
      </c>
      <c r="L651" t="s">
        <v>8152</v>
      </c>
      <c r="M651">
        <v>12</v>
      </c>
      <c r="N651" t="s">
        <v>8166</v>
      </c>
      <c r="O651" s="4">
        <f>INDEX(products[Cost_per_box], MATCH(shipments9[[#This Row],[PID]], products[PID], 0))</f>
        <v>3.32</v>
      </c>
      <c r="P651" s="4">
        <f>shipments9[[#This Row],[Boxes]]*shipments9[[#This Row],[Cost Per Box]]</f>
        <v>1573.6799999999998</v>
      </c>
      <c r="Q651" s="4">
        <f>shipments9[[#This Row],[Amount]] -shipments9[[#This Row],[total cost]]</f>
        <v>2215.3200000000002</v>
      </c>
      <c r="R651" s="4" t="str">
        <f>IF(shipments9[[#This Row],[Gross Profit]]&lt;0,"Loss","Profit")</f>
        <v>Profit</v>
      </c>
      <c r="S651" s="9">
        <f>shipments9[[#This Row],[Gross Profit]]/shipments9[[#This Row],[Amount]]</f>
        <v>0.58467141726049099</v>
      </c>
      <c r="T651" s="11">
        <f>shipments9[[#This Row],[Amount]]/shipments9[[#This Row],[Boxes]]</f>
        <v>7.9936708860759493</v>
      </c>
    </row>
    <row r="652" spans="1:20" hidden="1" x14ac:dyDescent="0.25">
      <c r="A652" t="s">
        <v>854</v>
      </c>
      <c r="B652" t="s">
        <v>108</v>
      </c>
      <c r="C652" t="s">
        <v>163</v>
      </c>
      <c r="D652" t="s">
        <v>31</v>
      </c>
      <c r="E652" s="1">
        <v>45013</v>
      </c>
      <c r="F652" s="1" t="str">
        <f>TEXT(shipments9[[#This Row],[Shipdate]],"ddd")</f>
        <v>Tue</v>
      </c>
      <c r="G652" s="1" t="str">
        <f>IF(OR(shipments9[[#This Row],[Day Name]]="Sat",shipments9[[#This Row],[Day Name]]="Sun"),"Weekend","Weekday")</f>
        <v>Weekday</v>
      </c>
      <c r="H652">
        <v>1145.25</v>
      </c>
      <c r="I652">
        <v>105</v>
      </c>
      <c r="J652" t="s">
        <v>172</v>
      </c>
      <c r="K652" t="s">
        <v>8151</v>
      </c>
      <c r="L652" t="s">
        <v>8156</v>
      </c>
      <c r="M652">
        <v>3</v>
      </c>
      <c r="N652" t="s">
        <v>8164</v>
      </c>
      <c r="O652" s="4">
        <f>INDEX(products[Cost_per_box], MATCH(shipments9[[#This Row],[PID]], products[PID], 0))</f>
        <v>3.32</v>
      </c>
      <c r="P652" s="4">
        <f>shipments9[[#This Row],[Boxes]]*shipments9[[#This Row],[Cost Per Box]]</f>
        <v>348.59999999999997</v>
      </c>
      <c r="Q652" s="4">
        <f>shipments9[[#This Row],[Amount]] -shipments9[[#This Row],[total cost]]</f>
        <v>796.65000000000009</v>
      </c>
      <c r="R652" s="4" t="str">
        <f>IF(shipments9[[#This Row],[Gross Profit]]&lt;0,"Loss","Profit")</f>
        <v>Profit</v>
      </c>
      <c r="S652" s="9">
        <f>shipments9[[#This Row],[Gross Profit]]/shipments9[[#This Row],[Amount]]</f>
        <v>0.6956123117223314</v>
      </c>
      <c r="T652" s="11">
        <f>shipments9[[#This Row],[Amount]]/shipments9[[#This Row],[Boxes]]</f>
        <v>10.907142857142857</v>
      </c>
    </row>
    <row r="653" spans="1:20" hidden="1" x14ac:dyDescent="0.25">
      <c r="A653" t="s">
        <v>855</v>
      </c>
      <c r="B653" t="s">
        <v>108</v>
      </c>
      <c r="C653" t="s">
        <v>163</v>
      </c>
      <c r="D653" t="s">
        <v>31</v>
      </c>
      <c r="E653" s="1">
        <v>45141</v>
      </c>
      <c r="F653" s="1" t="str">
        <f>TEXT(shipments9[[#This Row],[Shipdate]],"ddd")</f>
        <v>Thu</v>
      </c>
      <c r="G653" s="1" t="str">
        <f>IF(OR(shipments9[[#This Row],[Day Name]]="Sat",shipments9[[#This Row],[Day Name]]="Sun"),"Weekend","Weekday")</f>
        <v>Weekday</v>
      </c>
      <c r="H653">
        <v>5890.5</v>
      </c>
      <c r="I653">
        <v>655</v>
      </c>
      <c r="J653" t="s">
        <v>172</v>
      </c>
      <c r="K653" t="s">
        <v>8151</v>
      </c>
      <c r="L653" t="s">
        <v>8160</v>
      </c>
      <c r="M653">
        <v>8</v>
      </c>
      <c r="N653" t="s">
        <v>8162</v>
      </c>
      <c r="O653" s="4">
        <f>INDEX(products[Cost_per_box], MATCH(shipments9[[#This Row],[PID]], products[PID], 0))</f>
        <v>3.32</v>
      </c>
      <c r="P653" s="4">
        <f>shipments9[[#This Row],[Boxes]]*shipments9[[#This Row],[Cost Per Box]]</f>
        <v>2174.6</v>
      </c>
      <c r="Q653" s="4">
        <f>shipments9[[#This Row],[Amount]] -shipments9[[#This Row],[total cost]]</f>
        <v>3715.9</v>
      </c>
      <c r="R653" s="4" t="str">
        <f>IF(shipments9[[#This Row],[Gross Profit]]&lt;0,"Loss","Profit")</f>
        <v>Profit</v>
      </c>
      <c r="S653" s="9">
        <f>shipments9[[#This Row],[Gross Profit]]/shipments9[[#This Row],[Amount]]</f>
        <v>0.63082930141753668</v>
      </c>
      <c r="T653" s="11">
        <f>shipments9[[#This Row],[Amount]]/shipments9[[#This Row],[Boxes]]</f>
        <v>8.9931297709923665</v>
      </c>
    </row>
    <row r="654" spans="1:20" hidden="1" x14ac:dyDescent="0.25">
      <c r="A654" t="s">
        <v>856</v>
      </c>
      <c r="B654" t="s">
        <v>108</v>
      </c>
      <c r="C654" t="s">
        <v>163</v>
      </c>
      <c r="D654" t="s">
        <v>31</v>
      </c>
      <c r="E654" s="1">
        <v>45051</v>
      </c>
      <c r="F654" s="1" t="str">
        <f>TEXT(shipments9[[#This Row],[Shipdate]],"ddd")</f>
        <v>Fri</v>
      </c>
      <c r="G654" s="1" t="str">
        <f>IF(OR(shipments9[[#This Row],[Day Name]]="Sat",shipments9[[#This Row],[Day Name]]="Sun"),"Weekend","Weekday")</f>
        <v>Weekday</v>
      </c>
      <c r="H654">
        <v>4212</v>
      </c>
      <c r="I654">
        <v>422</v>
      </c>
      <c r="J654" t="s">
        <v>172</v>
      </c>
      <c r="K654" t="s">
        <v>8151</v>
      </c>
      <c r="L654" t="s">
        <v>8154</v>
      </c>
      <c r="M654">
        <v>5</v>
      </c>
      <c r="N654" t="s">
        <v>201</v>
      </c>
      <c r="O654" s="4">
        <f>INDEX(products[Cost_per_box], MATCH(shipments9[[#This Row],[PID]], products[PID], 0))</f>
        <v>3.32</v>
      </c>
      <c r="P654" s="4">
        <f>shipments9[[#This Row],[Boxes]]*shipments9[[#This Row],[Cost Per Box]]</f>
        <v>1401.04</v>
      </c>
      <c r="Q654" s="4">
        <f>shipments9[[#This Row],[Amount]] -shipments9[[#This Row],[total cost]]</f>
        <v>2810.96</v>
      </c>
      <c r="R654" s="4" t="str">
        <f>IF(shipments9[[#This Row],[Gross Profit]]&lt;0,"Loss","Profit")</f>
        <v>Profit</v>
      </c>
      <c r="S654" s="9">
        <f>shipments9[[#This Row],[Gross Profit]]/shipments9[[#This Row],[Amount]]</f>
        <v>0.66736942070275407</v>
      </c>
      <c r="T654" s="11">
        <f>shipments9[[#This Row],[Amount]]/shipments9[[#This Row],[Boxes]]</f>
        <v>9.9810426540284354</v>
      </c>
    </row>
    <row r="655" spans="1:20" hidden="1" x14ac:dyDescent="0.25">
      <c r="A655" t="s">
        <v>857</v>
      </c>
      <c r="B655" t="s">
        <v>105</v>
      </c>
      <c r="C655" t="s">
        <v>163</v>
      </c>
      <c r="D655" t="s">
        <v>31</v>
      </c>
      <c r="E655" s="1">
        <v>44960</v>
      </c>
      <c r="F655" s="1" t="str">
        <f>TEXT(shipments9[[#This Row],[Shipdate]],"ddd")</f>
        <v>Fri</v>
      </c>
      <c r="G655" s="1" t="str">
        <f>IF(OR(shipments9[[#This Row],[Day Name]]="Sat",shipments9[[#This Row],[Day Name]]="Sun"),"Weekend","Weekday")</f>
        <v>Weekday</v>
      </c>
      <c r="H655">
        <v>1966.5</v>
      </c>
      <c r="I655">
        <v>219</v>
      </c>
      <c r="J655" t="s">
        <v>172</v>
      </c>
      <c r="K655" t="s">
        <v>8151</v>
      </c>
      <c r="L655" t="s">
        <v>8156</v>
      </c>
      <c r="M655">
        <v>2</v>
      </c>
      <c r="N655" t="s">
        <v>8157</v>
      </c>
      <c r="O655" s="4">
        <f>INDEX(products[Cost_per_box], MATCH(shipments9[[#This Row],[PID]], products[PID], 0))</f>
        <v>3.32</v>
      </c>
      <c r="P655" s="4">
        <f>shipments9[[#This Row],[Boxes]]*shipments9[[#This Row],[Cost Per Box]]</f>
        <v>727.07999999999993</v>
      </c>
      <c r="Q655" s="4">
        <f>shipments9[[#This Row],[Amount]] -shipments9[[#This Row],[total cost]]</f>
        <v>1239.42</v>
      </c>
      <c r="R655" s="4" t="str">
        <f>IF(shipments9[[#This Row],[Gross Profit]]&lt;0,"Loss","Profit")</f>
        <v>Profit</v>
      </c>
      <c r="S655" s="9">
        <f>shipments9[[#This Row],[Gross Profit]]/shipments9[[#This Row],[Amount]]</f>
        <v>0.63026697177726931</v>
      </c>
      <c r="T655" s="11">
        <f>shipments9[[#This Row],[Amount]]/shipments9[[#This Row],[Boxes]]</f>
        <v>8.9794520547945211</v>
      </c>
    </row>
    <row r="656" spans="1:20" hidden="1" x14ac:dyDescent="0.25">
      <c r="A656" t="s">
        <v>858</v>
      </c>
      <c r="B656" t="s">
        <v>111</v>
      </c>
      <c r="C656" t="s">
        <v>163</v>
      </c>
      <c r="D656" t="s">
        <v>31</v>
      </c>
      <c r="E656" s="1">
        <v>45110</v>
      </c>
      <c r="F656" s="1" t="str">
        <f>TEXT(shipments9[[#This Row],[Shipdate]],"ddd")</f>
        <v>Mon</v>
      </c>
      <c r="G656" s="1" t="str">
        <f>IF(OR(shipments9[[#This Row],[Day Name]]="Sat",shipments9[[#This Row],[Day Name]]="Sun"),"Weekend","Weekday")</f>
        <v>Weekday</v>
      </c>
      <c r="H656">
        <v>2331</v>
      </c>
      <c r="I656">
        <v>234</v>
      </c>
      <c r="J656" t="s">
        <v>172</v>
      </c>
      <c r="K656" t="s">
        <v>8151</v>
      </c>
      <c r="L656" t="s">
        <v>8160</v>
      </c>
      <c r="M656">
        <v>7</v>
      </c>
      <c r="N656" t="s">
        <v>8161</v>
      </c>
      <c r="O656" s="4">
        <f>INDEX(products[Cost_per_box], MATCH(shipments9[[#This Row],[PID]], products[PID], 0))</f>
        <v>3.32</v>
      </c>
      <c r="P656" s="4">
        <f>shipments9[[#This Row],[Boxes]]*shipments9[[#This Row],[Cost Per Box]]</f>
        <v>776.88</v>
      </c>
      <c r="Q656" s="4">
        <f>shipments9[[#This Row],[Amount]] -shipments9[[#This Row],[total cost]]</f>
        <v>1554.12</v>
      </c>
      <c r="R656" s="4" t="str">
        <f>IF(shipments9[[#This Row],[Gross Profit]]&lt;0,"Loss","Profit")</f>
        <v>Profit</v>
      </c>
      <c r="S656" s="9">
        <f>shipments9[[#This Row],[Gross Profit]]/shipments9[[#This Row],[Amount]]</f>
        <v>0.66671814671814666</v>
      </c>
      <c r="T656" s="11">
        <f>shipments9[[#This Row],[Amount]]/shipments9[[#This Row],[Boxes]]</f>
        <v>9.9615384615384617</v>
      </c>
    </row>
    <row r="657" spans="1:20" hidden="1" x14ac:dyDescent="0.25">
      <c r="A657" t="s">
        <v>859</v>
      </c>
      <c r="B657" t="s">
        <v>114</v>
      </c>
      <c r="C657" t="s">
        <v>163</v>
      </c>
      <c r="D657" t="s">
        <v>31</v>
      </c>
      <c r="E657" s="1">
        <v>45127</v>
      </c>
      <c r="F657" s="1" t="str">
        <f>TEXT(shipments9[[#This Row],[Shipdate]],"ddd")</f>
        <v>Thu</v>
      </c>
      <c r="G657" s="1" t="str">
        <f>IF(OR(shipments9[[#This Row],[Day Name]]="Sat",shipments9[[#This Row],[Day Name]]="Sun"),"Weekend","Weekday")</f>
        <v>Weekday</v>
      </c>
      <c r="H657">
        <v>9884.25</v>
      </c>
      <c r="I657">
        <v>1099</v>
      </c>
      <c r="J657" t="s">
        <v>172</v>
      </c>
      <c r="K657" t="s">
        <v>8151</v>
      </c>
      <c r="L657" t="s">
        <v>8160</v>
      </c>
      <c r="M657">
        <v>7</v>
      </c>
      <c r="N657" t="s">
        <v>8161</v>
      </c>
      <c r="O657" s="4">
        <f>INDEX(products[Cost_per_box], MATCH(shipments9[[#This Row],[PID]], products[PID], 0))</f>
        <v>3.32</v>
      </c>
      <c r="P657" s="4">
        <f>shipments9[[#This Row],[Boxes]]*shipments9[[#This Row],[Cost Per Box]]</f>
        <v>3648.68</v>
      </c>
      <c r="Q657" s="4">
        <f>shipments9[[#This Row],[Amount]] -shipments9[[#This Row],[total cost]]</f>
        <v>6235.57</v>
      </c>
      <c r="R657" s="4" t="str">
        <f>IF(shipments9[[#This Row],[Gross Profit]]&lt;0,"Loss","Profit")</f>
        <v>Profit</v>
      </c>
      <c r="S657" s="9">
        <f>shipments9[[#This Row],[Gross Profit]]/shipments9[[#This Row],[Amount]]</f>
        <v>0.6308591951842577</v>
      </c>
      <c r="T657" s="11">
        <f>shipments9[[#This Row],[Amount]]/shipments9[[#This Row],[Boxes]]</f>
        <v>8.9938580527752503</v>
      </c>
    </row>
    <row r="658" spans="1:20" hidden="1" x14ac:dyDescent="0.25">
      <c r="A658" t="s">
        <v>860</v>
      </c>
      <c r="B658" t="s">
        <v>114</v>
      </c>
      <c r="C658" t="s">
        <v>163</v>
      </c>
      <c r="D658" t="s">
        <v>31</v>
      </c>
      <c r="E658" s="1">
        <v>45209</v>
      </c>
      <c r="F658" s="1" t="str">
        <f>TEXT(shipments9[[#This Row],[Shipdate]],"ddd")</f>
        <v>Tue</v>
      </c>
      <c r="G658" s="1" t="str">
        <f>IF(OR(shipments9[[#This Row],[Day Name]]="Sat",shipments9[[#This Row],[Day Name]]="Sun"),"Weekend","Weekday")</f>
        <v>Weekday</v>
      </c>
      <c r="H658">
        <v>3575.25</v>
      </c>
      <c r="I658">
        <v>398</v>
      </c>
      <c r="J658" t="s">
        <v>172</v>
      </c>
      <c r="K658" t="s">
        <v>8151</v>
      </c>
      <c r="L658" t="s">
        <v>8152</v>
      </c>
      <c r="M658">
        <v>10</v>
      </c>
      <c r="N658" t="s">
        <v>8153</v>
      </c>
      <c r="O658" s="4">
        <f>INDEX(products[Cost_per_box], MATCH(shipments9[[#This Row],[PID]], products[PID], 0))</f>
        <v>3.32</v>
      </c>
      <c r="P658" s="4">
        <f>shipments9[[#This Row],[Boxes]]*shipments9[[#This Row],[Cost Per Box]]</f>
        <v>1321.36</v>
      </c>
      <c r="Q658" s="4">
        <f>shipments9[[#This Row],[Amount]] -shipments9[[#This Row],[total cost]]</f>
        <v>2253.8900000000003</v>
      </c>
      <c r="R658" s="4" t="str">
        <f>IF(shipments9[[#This Row],[Gross Profit]]&lt;0,"Loss","Profit")</f>
        <v>Profit</v>
      </c>
      <c r="S658" s="9">
        <f>shipments9[[#This Row],[Gross Profit]]/shipments9[[#This Row],[Amount]]</f>
        <v>0.63041465631774007</v>
      </c>
      <c r="T658" s="11">
        <f>shipments9[[#This Row],[Amount]]/shipments9[[#This Row],[Boxes]]</f>
        <v>8.983040201005025</v>
      </c>
    </row>
    <row r="659" spans="1:20" hidden="1" x14ac:dyDescent="0.25">
      <c r="A659" t="s">
        <v>861</v>
      </c>
      <c r="B659" t="s">
        <v>102</v>
      </c>
      <c r="C659" t="s">
        <v>163</v>
      </c>
      <c r="D659" t="s">
        <v>31</v>
      </c>
      <c r="E659" s="1">
        <v>45288</v>
      </c>
      <c r="F659" s="1" t="str">
        <f>TEXT(shipments9[[#This Row],[Shipdate]],"ddd")</f>
        <v>Thu</v>
      </c>
      <c r="G659" s="1" t="str">
        <f>IF(OR(shipments9[[#This Row],[Day Name]]="Sat",shipments9[[#This Row],[Day Name]]="Sun"),"Weekend","Weekday")</f>
        <v>Weekday</v>
      </c>
      <c r="H659">
        <v>1631.25</v>
      </c>
      <c r="I659">
        <v>234</v>
      </c>
      <c r="J659" t="s">
        <v>172</v>
      </c>
      <c r="K659" t="s">
        <v>8151</v>
      </c>
      <c r="L659" t="s">
        <v>8152</v>
      </c>
      <c r="M659">
        <v>12</v>
      </c>
      <c r="N659" t="s">
        <v>8166</v>
      </c>
      <c r="O659" s="4">
        <f>INDEX(products[Cost_per_box], MATCH(shipments9[[#This Row],[PID]], products[PID], 0))</f>
        <v>3.32</v>
      </c>
      <c r="P659" s="4">
        <f>shipments9[[#This Row],[Boxes]]*shipments9[[#This Row],[Cost Per Box]]</f>
        <v>776.88</v>
      </c>
      <c r="Q659" s="4">
        <f>shipments9[[#This Row],[Amount]] -shipments9[[#This Row],[total cost]]</f>
        <v>854.37</v>
      </c>
      <c r="R659" s="4" t="str">
        <f>IF(shipments9[[#This Row],[Gross Profit]]&lt;0,"Loss","Profit")</f>
        <v>Profit</v>
      </c>
      <c r="S659" s="9">
        <f>shipments9[[#This Row],[Gross Profit]]/shipments9[[#This Row],[Amount]]</f>
        <v>0.52375172413793103</v>
      </c>
      <c r="T659" s="11">
        <f>shipments9[[#This Row],[Amount]]/shipments9[[#This Row],[Boxes]]</f>
        <v>6.9711538461538458</v>
      </c>
    </row>
    <row r="660" spans="1:20" hidden="1" x14ac:dyDescent="0.25">
      <c r="A660" t="s">
        <v>862</v>
      </c>
      <c r="B660" t="s">
        <v>39</v>
      </c>
      <c r="C660" t="s">
        <v>157</v>
      </c>
      <c r="D660" t="s">
        <v>31</v>
      </c>
      <c r="E660" s="1">
        <v>45104</v>
      </c>
      <c r="F660" s="1" t="str">
        <f>TEXT(shipments9[[#This Row],[Shipdate]],"ddd")</f>
        <v>Tue</v>
      </c>
      <c r="G660" s="1" t="str">
        <f>IF(OR(shipments9[[#This Row],[Day Name]]="Sat",shipments9[[#This Row],[Day Name]]="Sun"),"Weekend","Weekday")</f>
        <v>Weekday</v>
      </c>
      <c r="H660">
        <v>2299.5</v>
      </c>
      <c r="I660">
        <v>288</v>
      </c>
      <c r="J660" t="s">
        <v>172</v>
      </c>
      <c r="K660" t="s">
        <v>8151</v>
      </c>
      <c r="L660" t="s">
        <v>8154</v>
      </c>
      <c r="M660">
        <v>6</v>
      </c>
      <c r="N660" t="s">
        <v>8159</v>
      </c>
      <c r="O660" s="4">
        <f>INDEX(products[Cost_per_box], MATCH(shipments9[[#This Row],[PID]], products[PID], 0))</f>
        <v>6.8</v>
      </c>
      <c r="P660" s="4">
        <f>shipments9[[#This Row],[Boxes]]*shipments9[[#This Row],[Cost Per Box]]</f>
        <v>1958.3999999999999</v>
      </c>
      <c r="Q660" s="4">
        <f>shipments9[[#This Row],[Amount]] -shipments9[[#This Row],[total cost]]</f>
        <v>341.10000000000014</v>
      </c>
      <c r="R660" s="4" t="str">
        <f>IF(shipments9[[#This Row],[Gross Profit]]&lt;0,"Loss","Profit")</f>
        <v>Profit</v>
      </c>
      <c r="S660" s="9">
        <f>shipments9[[#This Row],[Gross Profit]]/shipments9[[#This Row],[Amount]]</f>
        <v>0.14833659491193743</v>
      </c>
      <c r="T660" s="11">
        <f>shipments9[[#This Row],[Amount]]/shipments9[[#This Row],[Boxes]]</f>
        <v>7.984375</v>
      </c>
    </row>
    <row r="661" spans="1:20" hidden="1" x14ac:dyDescent="0.25">
      <c r="A661" t="s">
        <v>863</v>
      </c>
      <c r="B661" t="s">
        <v>39</v>
      </c>
      <c r="C661" t="s">
        <v>157</v>
      </c>
      <c r="D661" t="s">
        <v>31</v>
      </c>
      <c r="E661" s="1">
        <v>45377</v>
      </c>
      <c r="F661" s="1" t="str">
        <f>TEXT(shipments9[[#This Row],[Shipdate]],"ddd")</f>
        <v>Tue</v>
      </c>
      <c r="G661" s="1" t="str">
        <f>IF(OR(shipments9[[#This Row],[Day Name]]="Sat",shipments9[[#This Row],[Day Name]]="Sun"),"Weekend","Weekday")</f>
        <v>Weekday</v>
      </c>
      <c r="H661">
        <v>16805.25</v>
      </c>
      <c r="I661">
        <v>1528</v>
      </c>
      <c r="J661" t="s">
        <v>172</v>
      </c>
      <c r="K661" t="s">
        <v>8155</v>
      </c>
      <c r="L661" t="s">
        <v>8156</v>
      </c>
      <c r="M661">
        <v>3</v>
      </c>
      <c r="N661" t="s">
        <v>8164</v>
      </c>
      <c r="O661" s="4">
        <f>INDEX(products[Cost_per_box], MATCH(shipments9[[#This Row],[PID]], products[PID], 0))</f>
        <v>6.8</v>
      </c>
      <c r="P661" s="4">
        <f>shipments9[[#This Row],[Boxes]]*shipments9[[#This Row],[Cost Per Box]]</f>
        <v>10390.4</v>
      </c>
      <c r="Q661" s="4">
        <f>shipments9[[#This Row],[Amount]] -shipments9[[#This Row],[total cost]]</f>
        <v>6414.85</v>
      </c>
      <c r="R661" s="4" t="str">
        <f>IF(shipments9[[#This Row],[Gross Profit]]&lt;0,"Loss","Profit")</f>
        <v>Profit</v>
      </c>
      <c r="S661" s="9">
        <f>shipments9[[#This Row],[Gross Profit]]/shipments9[[#This Row],[Amount]]</f>
        <v>0.3817170229541364</v>
      </c>
      <c r="T661" s="11">
        <f>shipments9[[#This Row],[Amount]]/shipments9[[#This Row],[Boxes]]</f>
        <v>10.998200261780104</v>
      </c>
    </row>
    <row r="662" spans="1:20" hidden="1" x14ac:dyDescent="0.25">
      <c r="A662" t="s">
        <v>864</v>
      </c>
      <c r="B662" t="s">
        <v>39</v>
      </c>
      <c r="C662" t="s">
        <v>157</v>
      </c>
      <c r="D662" t="s">
        <v>31</v>
      </c>
      <c r="E662" s="1">
        <v>45288</v>
      </c>
      <c r="F662" s="1" t="str">
        <f>TEXT(shipments9[[#This Row],[Shipdate]],"ddd")</f>
        <v>Thu</v>
      </c>
      <c r="G662" s="1" t="str">
        <f>IF(OR(shipments9[[#This Row],[Day Name]]="Sat",shipments9[[#This Row],[Day Name]]="Sun"),"Weekend","Weekday")</f>
        <v>Weekday</v>
      </c>
      <c r="H662">
        <v>850.5</v>
      </c>
      <c r="I662">
        <v>86</v>
      </c>
      <c r="J662" t="s">
        <v>172</v>
      </c>
      <c r="K662" t="s">
        <v>8151</v>
      </c>
      <c r="L662" t="s">
        <v>8152</v>
      </c>
      <c r="M662">
        <v>12</v>
      </c>
      <c r="N662" t="s">
        <v>8166</v>
      </c>
      <c r="O662" s="4">
        <f>INDEX(products[Cost_per_box], MATCH(shipments9[[#This Row],[PID]], products[PID], 0))</f>
        <v>6.8</v>
      </c>
      <c r="P662" s="4">
        <f>shipments9[[#This Row],[Boxes]]*shipments9[[#This Row],[Cost Per Box]]</f>
        <v>584.79999999999995</v>
      </c>
      <c r="Q662" s="4">
        <f>shipments9[[#This Row],[Amount]] -shipments9[[#This Row],[total cost]]</f>
        <v>265.70000000000005</v>
      </c>
      <c r="R662" s="4" t="str">
        <f>IF(shipments9[[#This Row],[Gross Profit]]&lt;0,"Loss","Profit")</f>
        <v>Profit</v>
      </c>
      <c r="S662" s="9">
        <f>shipments9[[#This Row],[Gross Profit]]/shipments9[[#This Row],[Amount]]</f>
        <v>0.31240446796002358</v>
      </c>
      <c r="T662" s="11">
        <f>shipments9[[#This Row],[Amount]]/shipments9[[#This Row],[Boxes]]</f>
        <v>9.8895348837209305</v>
      </c>
    </row>
    <row r="663" spans="1:20" hidden="1" x14ac:dyDescent="0.25">
      <c r="A663" t="s">
        <v>865</v>
      </c>
      <c r="B663" t="s">
        <v>39</v>
      </c>
      <c r="C663" t="s">
        <v>157</v>
      </c>
      <c r="D663" t="s">
        <v>31</v>
      </c>
      <c r="E663" s="1">
        <v>44972</v>
      </c>
      <c r="F663" s="1" t="str">
        <f>TEXT(shipments9[[#This Row],[Shipdate]],"ddd")</f>
        <v>Wed</v>
      </c>
      <c r="G663" s="1" t="str">
        <f>IF(OR(shipments9[[#This Row],[Day Name]]="Sat",shipments9[[#This Row],[Day Name]]="Sun"),"Weekend","Weekday")</f>
        <v>Weekday</v>
      </c>
      <c r="H663">
        <v>2124</v>
      </c>
      <c r="I663">
        <v>266</v>
      </c>
      <c r="J663" t="s">
        <v>172</v>
      </c>
      <c r="K663" t="s">
        <v>8151</v>
      </c>
      <c r="L663" t="s">
        <v>8156</v>
      </c>
      <c r="M663">
        <v>2</v>
      </c>
      <c r="N663" t="s">
        <v>8157</v>
      </c>
      <c r="O663" s="4">
        <f>INDEX(products[Cost_per_box], MATCH(shipments9[[#This Row],[PID]], products[PID], 0))</f>
        <v>6.8</v>
      </c>
      <c r="P663" s="4">
        <f>shipments9[[#This Row],[Boxes]]*shipments9[[#This Row],[Cost Per Box]]</f>
        <v>1808.8</v>
      </c>
      <c r="Q663" s="4">
        <f>shipments9[[#This Row],[Amount]] -shipments9[[#This Row],[total cost]]</f>
        <v>315.20000000000005</v>
      </c>
      <c r="R663" s="4" t="str">
        <f>IF(shipments9[[#This Row],[Gross Profit]]&lt;0,"Loss","Profit")</f>
        <v>Profit</v>
      </c>
      <c r="S663" s="9">
        <f>shipments9[[#This Row],[Gross Profit]]/shipments9[[#This Row],[Amount]]</f>
        <v>0.14839924670433147</v>
      </c>
      <c r="T663" s="11">
        <f>shipments9[[#This Row],[Amount]]/shipments9[[#This Row],[Boxes]]</f>
        <v>7.9849624060150379</v>
      </c>
    </row>
    <row r="664" spans="1:20" hidden="1" x14ac:dyDescent="0.25">
      <c r="A664" t="s">
        <v>866</v>
      </c>
      <c r="B664" t="s">
        <v>39</v>
      </c>
      <c r="C664" t="s">
        <v>157</v>
      </c>
      <c r="D664" t="s">
        <v>31</v>
      </c>
      <c r="E664" s="1">
        <v>45188</v>
      </c>
      <c r="F664" s="1" t="str">
        <f>TEXT(shipments9[[#This Row],[Shipdate]],"ddd")</f>
        <v>Tue</v>
      </c>
      <c r="G664" s="1" t="str">
        <f>IF(OR(shipments9[[#This Row],[Day Name]]="Sat",shipments9[[#This Row],[Day Name]]="Sun"),"Weekend","Weekday")</f>
        <v>Weekday</v>
      </c>
      <c r="H664">
        <v>5568.75</v>
      </c>
      <c r="I664">
        <v>796</v>
      </c>
      <c r="J664" t="s">
        <v>172</v>
      </c>
      <c r="K664" t="s">
        <v>8151</v>
      </c>
      <c r="L664" t="s">
        <v>8160</v>
      </c>
      <c r="M664">
        <v>9</v>
      </c>
      <c r="N664" t="s">
        <v>8167</v>
      </c>
      <c r="O664" s="4">
        <f>INDEX(products[Cost_per_box], MATCH(shipments9[[#This Row],[PID]], products[PID], 0))</f>
        <v>6.8</v>
      </c>
      <c r="P664" s="4">
        <f>shipments9[[#This Row],[Boxes]]*shipments9[[#This Row],[Cost Per Box]]</f>
        <v>5412.8</v>
      </c>
      <c r="Q664" s="4">
        <f>shipments9[[#This Row],[Amount]] -shipments9[[#This Row],[total cost]]</f>
        <v>155.94999999999982</v>
      </c>
      <c r="R664" s="4" t="str">
        <f>IF(shipments9[[#This Row],[Gross Profit]]&lt;0,"Loss","Profit")</f>
        <v>Profit</v>
      </c>
      <c r="S664" s="9">
        <f>shipments9[[#This Row],[Gross Profit]]/shipments9[[#This Row],[Amount]]</f>
        <v>2.8004489337822638E-2</v>
      </c>
      <c r="T664" s="11">
        <f>shipments9[[#This Row],[Amount]]/shipments9[[#This Row],[Boxes]]</f>
        <v>6.995917085427136</v>
      </c>
    </row>
    <row r="665" spans="1:20" hidden="1" x14ac:dyDescent="0.25">
      <c r="A665" t="s">
        <v>867</v>
      </c>
      <c r="B665" t="s">
        <v>42</v>
      </c>
      <c r="C665" t="s">
        <v>157</v>
      </c>
      <c r="D665" t="s">
        <v>31</v>
      </c>
      <c r="E665" s="1">
        <v>44958</v>
      </c>
      <c r="F665" s="1" t="str">
        <f>TEXT(shipments9[[#This Row],[Shipdate]],"ddd")</f>
        <v>Wed</v>
      </c>
      <c r="G665" s="1" t="str">
        <f>IF(OR(shipments9[[#This Row],[Day Name]]="Sat",shipments9[[#This Row],[Day Name]]="Sun"),"Weekend","Weekday")</f>
        <v>Weekday</v>
      </c>
      <c r="H665">
        <v>12260.25</v>
      </c>
      <c r="I665">
        <v>1752</v>
      </c>
      <c r="J665" t="s">
        <v>172</v>
      </c>
      <c r="K665" t="s">
        <v>8151</v>
      </c>
      <c r="L665" t="s">
        <v>8156</v>
      </c>
      <c r="M665">
        <v>2</v>
      </c>
      <c r="N665" t="s">
        <v>8157</v>
      </c>
      <c r="O665" s="4">
        <f>INDEX(products[Cost_per_box], MATCH(shipments9[[#This Row],[PID]], products[PID], 0))</f>
        <v>6.8</v>
      </c>
      <c r="P665" s="4">
        <f>shipments9[[#This Row],[Boxes]]*shipments9[[#This Row],[Cost Per Box]]</f>
        <v>11913.6</v>
      </c>
      <c r="Q665" s="4">
        <f>shipments9[[#This Row],[Amount]] -shipments9[[#This Row],[total cost]]</f>
        <v>346.64999999999964</v>
      </c>
      <c r="R665" s="4" t="str">
        <f>IF(shipments9[[#This Row],[Gross Profit]]&lt;0,"Loss","Profit")</f>
        <v>Profit</v>
      </c>
      <c r="S665" s="9">
        <f>shipments9[[#This Row],[Gross Profit]]/shipments9[[#This Row],[Amount]]</f>
        <v>2.8274301095002112E-2</v>
      </c>
      <c r="T665" s="11">
        <f>shipments9[[#This Row],[Amount]]/shipments9[[#This Row],[Boxes]]</f>
        <v>6.997859589041096</v>
      </c>
    </row>
    <row r="666" spans="1:20" hidden="1" x14ac:dyDescent="0.25">
      <c r="A666" t="s">
        <v>868</v>
      </c>
      <c r="B666" t="s">
        <v>42</v>
      </c>
      <c r="C666" t="s">
        <v>157</v>
      </c>
      <c r="D666" t="s">
        <v>31</v>
      </c>
      <c r="E666" s="1">
        <v>45106</v>
      </c>
      <c r="F666" s="1" t="str">
        <f>TEXT(shipments9[[#This Row],[Shipdate]],"ddd")</f>
        <v>Thu</v>
      </c>
      <c r="G666" s="1" t="str">
        <f>IF(OR(shipments9[[#This Row],[Day Name]]="Sat",shipments9[[#This Row],[Day Name]]="Sun"),"Weekend","Weekday")</f>
        <v>Weekday</v>
      </c>
      <c r="H666">
        <v>18639</v>
      </c>
      <c r="I666">
        <v>1864</v>
      </c>
      <c r="J666" t="s">
        <v>172</v>
      </c>
      <c r="K666" t="s">
        <v>8151</v>
      </c>
      <c r="L666" t="s">
        <v>8154</v>
      </c>
      <c r="M666">
        <v>6</v>
      </c>
      <c r="N666" t="s">
        <v>8159</v>
      </c>
      <c r="O666" s="4">
        <f>INDEX(products[Cost_per_box], MATCH(shipments9[[#This Row],[PID]], products[PID], 0))</f>
        <v>6.8</v>
      </c>
      <c r="P666" s="4">
        <f>shipments9[[#This Row],[Boxes]]*shipments9[[#This Row],[Cost Per Box]]</f>
        <v>12675.199999999999</v>
      </c>
      <c r="Q666" s="4">
        <f>shipments9[[#This Row],[Amount]] -shipments9[[#This Row],[total cost]]</f>
        <v>5963.8000000000011</v>
      </c>
      <c r="R666" s="4" t="str">
        <f>IF(shipments9[[#This Row],[Gross Profit]]&lt;0,"Loss","Profit")</f>
        <v>Profit</v>
      </c>
      <c r="S666" s="9">
        <f>shipments9[[#This Row],[Gross Profit]]/shipments9[[#This Row],[Amount]]</f>
        <v>0.31996351735608142</v>
      </c>
      <c r="T666" s="11">
        <f>shipments9[[#This Row],[Amount]]/shipments9[[#This Row],[Boxes]]</f>
        <v>9.9994635193133039</v>
      </c>
    </row>
    <row r="667" spans="1:20" hidden="1" x14ac:dyDescent="0.25">
      <c r="A667" t="s">
        <v>869</v>
      </c>
      <c r="B667" t="s">
        <v>42</v>
      </c>
      <c r="C667" t="s">
        <v>157</v>
      </c>
      <c r="D667" t="s">
        <v>31</v>
      </c>
      <c r="E667" s="1">
        <v>45425</v>
      </c>
      <c r="F667" s="1" t="str">
        <f>TEXT(shipments9[[#This Row],[Shipdate]],"ddd")</f>
        <v>Mon</v>
      </c>
      <c r="G667" s="1" t="str">
        <f>IF(OR(shipments9[[#This Row],[Day Name]]="Sat",shipments9[[#This Row],[Day Name]]="Sun"),"Weekend","Weekday")</f>
        <v>Weekday</v>
      </c>
      <c r="H667">
        <v>9047.25</v>
      </c>
      <c r="I667">
        <v>1006</v>
      </c>
      <c r="J667" t="s">
        <v>172</v>
      </c>
      <c r="K667" t="s">
        <v>8155</v>
      </c>
      <c r="L667" t="s">
        <v>8154</v>
      </c>
      <c r="M667">
        <v>5</v>
      </c>
      <c r="N667" t="s">
        <v>201</v>
      </c>
      <c r="O667" s="4">
        <f>INDEX(products[Cost_per_box], MATCH(shipments9[[#This Row],[PID]], products[PID], 0))</f>
        <v>6.8</v>
      </c>
      <c r="P667" s="4">
        <f>shipments9[[#This Row],[Boxes]]*shipments9[[#This Row],[Cost Per Box]]</f>
        <v>6840.8</v>
      </c>
      <c r="Q667" s="4">
        <f>shipments9[[#This Row],[Amount]] -shipments9[[#This Row],[total cost]]</f>
        <v>2206.4499999999998</v>
      </c>
      <c r="R667" s="4" t="str">
        <f>IF(shipments9[[#This Row],[Gross Profit]]&lt;0,"Loss","Profit")</f>
        <v>Profit</v>
      </c>
      <c r="S667" s="9">
        <f>shipments9[[#This Row],[Gross Profit]]/shipments9[[#This Row],[Amount]]</f>
        <v>0.24388073724059794</v>
      </c>
      <c r="T667" s="11">
        <f>shipments9[[#This Row],[Amount]]/shipments9[[#This Row],[Boxes]]</f>
        <v>8.9932902584493046</v>
      </c>
    </row>
    <row r="668" spans="1:20" hidden="1" x14ac:dyDescent="0.25">
      <c r="A668" t="s">
        <v>870</v>
      </c>
      <c r="B668" t="s">
        <v>42</v>
      </c>
      <c r="C668" t="s">
        <v>157</v>
      </c>
      <c r="D668" t="s">
        <v>31</v>
      </c>
      <c r="E668" s="1">
        <v>45082</v>
      </c>
      <c r="F668" s="1" t="str">
        <f>TEXT(shipments9[[#This Row],[Shipdate]],"ddd")</f>
        <v>Mon</v>
      </c>
      <c r="G668" s="1" t="str">
        <f>IF(OR(shipments9[[#This Row],[Day Name]]="Sat",shipments9[[#This Row],[Day Name]]="Sun"),"Weekend","Weekday")</f>
        <v>Weekday</v>
      </c>
      <c r="H668">
        <v>3395.25</v>
      </c>
      <c r="I668">
        <v>486</v>
      </c>
      <c r="J668" t="s">
        <v>172</v>
      </c>
      <c r="K668" t="s">
        <v>8151</v>
      </c>
      <c r="L668" t="s">
        <v>8154</v>
      </c>
      <c r="M668">
        <v>6</v>
      </c>
      <c r="N668" t="s">
        <v>8159</v>
      </c>
      <c r="O668" s="4">
        <f>INDEX(products[Cost_per_box], MATCH(shipments9[[#This Row],[PID]], products[PID], 0))</f>
        <v>6.8</v>
      </c>
      <c r="P668" s="4">
        <f>shipments9[[#This Row],[Boxes]]*shipments9[[#This Row],[Cost Per Box]]</f>
        <v>3304.7999999999997</v>
      </c>
      <c r="Q668" s="4">
        <f>shipments9[[#This Row],[Amount]] -shipments9[[#This Row],[total cost]]</f>
        <v>90.450000000000273</v>
      </c>
      <c r="R668" s="4" t="str">
        <f>IF(shipments9[[#This Row],[Gross Profit]]&lt;0,"Loss","Profit")</f>
        <v>Profit</v>
      </c>
      <c r="S668" s="9">
        <f>shipments9[[#This Row],[Gross Profit]]/shipments9[[#This Row],[Amount]]</f>
        <v>2.6640159045725725E-2</v>
      </c>
      <c r="T668" s="11">
        <f>shipments9[[#This Row],[Amount]]/shipments9[[#This Row],[Boxes]]</f>
        <v>6.9861111111111107</v>
      </c>
    </row>
    <row r="669" spans="1:20" hidden="1" x14ac:dyDescent="0.25">
      <c r="A669" t="s">
        <v>871</v>
      </c>
      <c r="B669" t="s">
        <v>42</v>
      </c>
      <c r="C669" t="s">
        <v>157</v>
      </c>
      <c r="D669" t="s">
        <v>31</v>
      </c>
      <c r="E669" s="1">
        <v>45303</v>
      </c>
      <c r="F669" s="1" t="str">
        <f>TEXT(shipments9[[#This Row],[Shipdate]],"ddd")</f>
        <v>Fri</v>
      </c>
      <c r="G669" s="1" t="str">
        <f>IF(OR(shipments9[[#This Row],[Day Name]]="Sat",shipments9[[#This Row],[Day Name]]="Sun"),"Weekend","Weekday")</f>
        <v>Weekday</v>
      </c>
      <c r="H669">
        <v>639</v>
      </c>
      <c r="I669">
        <v>92</v>
      </c>
      <c r="J669" t="s">
        <v>172</v>
      </c>
      <c r="K669" t="s">
        <v>8155</v>
      </c>
      <c r="L669" t="s">
        <v>8156</v>
      </c>
      <c r="M669">
        <v>1</v>
      </c>
      <c r="N669" t="s">
        <v>8163</v>
      </c>
      <c r="O669" s="4">
        <f>INDEX(products[Cost_per_box], MATCH(shipments9[[#This Row],[PID]], products[PID], 0))</f>
        <v>6.8</v>
      </c>
      <c r="P669" s="4">
        <f>shipments9[[#This Row],[Boxes]]*shipments9[[#This Row],[Cost Per Box]]</f>
        <v>625.6</v>
      </c>
      <c r="Q669" s="4">
        <f>shipments9[[#This Row],[Amount]] -shipments9[[#This Row],[total cost]]</f>
        <v>13.399999999999977</v>
      </c>
      <c r="R669" s="4" t="str">
        <f>IF(shipments9[[#This Row],[Gross Profit]]&lt;0,"Loss","Profit")</f>
        <v>Profit</v>
      </c>
      <c r="S669" s="9">
        <f>shipments9[[#This Row],[Gross Profit]]/shipments9[[#This Row],[Amount]]</f>
        <v>2.0970266040688541E-2</v>
      </c>
      <c r="T669" s="11">
        <f>shipments9[[#This Row],[Amount]]/shipments9[[#This Row],[Boxes]]</f>
        <v>6.9456521739130439</v>
      </c>
    </row>
    <row r="670" spans="1:20" hidden="1" x14ac:dyDescent="0.25">
      <c r="A670" t="s">
        <v>872</v>
      </c>
      <c r="B670" t="s">
        <v>45</v>
      </c>
      <c r="C670" t="s">
        <v>157</v>
      </c>
      <c r="D670" t="s">
        <v>31</v>
      </c>
      <c r="E670" s="1">
        <v>45309</v>
      </c>
      <c r="F670" s="1" t="str">
        <f>TEXT(shipments9[[#This Row],[Shipdate]],"ddd")</f>
        <v>Thu</v>
      </c>
      <c r="G670" s="1" t="str">
        <f>IF(OR(shipments9[[#This Row],[Day Name]]="Sat",shipments9[[#This Row],[Day Name]]="Sun"),"Weekend","Weekday")</f>
        <v>Weekday</v>
      </c>
      <c r="H670">
        <v>12390.75</v>
      </c>
      <c r="I670">
        <v>1240</v>
      </c>
      <c r="J670" t="s">
        <v>172</v>
      </c>
      <c r="K670" t="s">
        <v>8155</v>
      </c>
      <c r="L670" t="s">
        <v>8156</v>
      </c>
      <c r="M670">
        <v>1</v>
      </c>
      <c r="N670" t="s">
        <v>8163</v>
      </c>
      <c r="O670" s="4">
        <f>INDEX(products[Cost_per_box], MATCH(shipments9[[#This Row],[PID]], products[PID], 0))</f>
        <v>6.8</v>
      </c>
      <c r="P670" s="4">
        <f>shipments9[[#This Row],[Boxes]]*shipments9[[#This Row],[Cost Per Box]]</f>
        <v>8432</v>
      </c>
      <c r="Q670" s="4">
        <f>shipments9[[#This Row],[Amount]] -shipments9[[#This Row],[total cost]]</f>
        <v>3958.75</v>
      </c>
      <c r="R670" s="4" t="str">
        <f>IF(shipments9[[#This Row],[Gross Profit]]&lt;0,"Loss","Profit")</f>
        <v>Profit</v>
      </c>
      <c r="S670" s="9">
        <f>shipments9[[#This Row],[Gross Profit]]/shipments9[[#This Row],[Amount]]</f>
        <v>0.31949236325484737</v>
      </c>
      <c r="T670" s="11">
        <f>shipments9[[#This Row],[Amount]]/shipments9[[#This Row],[Boxes]]</f>
        <v>9.9925403225806448</v>
      </c>
    </row>
    <row r="671" spans="1:20" hidden="1" x14ac:dyDescent="0.25">
      <c r="A671" t="s">
        <v>873</v>
      </c>
      <c r="B671" t="s">
        <v>45</v>
      </c>
      <c r="C671" t="s">
        <v>157</v>
      </c>
      <c r="D671" t="s">
        <v>31</v>
      </c>
      <c r="E671" s="1">
        <v>45244</v>
      </c>
      <c r="F671" s="1" t="str">
        <f>TEXT(shipments9[[#This Row],[Shipdate]],"ddd")</f>
        <v>Tue</v>
      </c>
      <c r="G671" s="1" t="str">
        <f>IF(OR(shipments9[[#This Row],[Day Name]]="Sat",shipments9[[#This Row],[Day Name]]="Sun"),"Weekend","Weekday")</f>
        <v>Weekday</v>
      </c>
      <c r="H671">
        <v>22439.25</v>
      </c>
      <c r="I671">
        <v>2244</v>
      </c>
      <c r="J671" t="s">
        <v>172</v>
      </c>
      <c r="K671" t="s">
        <v>8151</v>
      </c>
      <c r="L671" t="s">
        <v>8152</v>
      </c>
      <c r="M671">
        <v>11</v>
      </c>
      <c r="N671" t="s">
        <v>8165</v>
      </c>
      <c r="O671" s="4">
        <f>INDEX(products[Cost_per_box], MATCH(shipments9[[#This Row],[PID]], products[PID], 0))</f>
        <v>6.8</v>
      </c>
      <c r="P671" s="4">
        <f>shipments9[[#This Row],[Boxes]]*shipments9[[#This Row],[Cost Per Box]]</f>
        <v>15259.199999999999</v>
      </c>
      <c r="Q671" s="4">
        <f>shipments9[[#This Row],[Amount]] -shipments9[[#This Row],[total cost]]</f>
        <v>7180.0500000000011</v>
      </c>
      <c r="R671" s="4" t="str">
        <f>IF(shipments9[[#This Row],[Gross Profit]]&lt;0,"Loss","Profit")</f>
        <v>Profit</v>
      </c>
      <c r="S671" s="9">
        <f>shipments9[[#This Row],[Gross Profit]]/shipments9[[#This Row],[Amount]]</f>
        <v>0.31997727196764603</v>
      </c>
      <c r="T671" s="11">
        <f>shipments9[[#This Row],[Amount]]/shipments9[[#This Row],[Boxes]]</f>
        <v>9.9996657754010698</v>
      </c>
    </row>
    <row r="672" spans="1:20" hidden="1" x14ac:dyDescent="0.25">
      <c r="A672" t="s">
        <v>874</v>
      </c>
      <c r="B672" t="s">
        <v>45</v>
      </c>
      <c r="C672" t="s">
        <v>157</v>
      </c>
      <c r="D672" t="s">
        <v>31</v>
      </c>
      <c r="E672" s="1">
        <v>45391</v>
      </c>
      <c r="F672" s="1" t="str">
        <f>TEXT(shipments9[[#This Row],[Shipdate]],"ddd")</f>
        <v>Tue</v>
      </c>
      <c r="G672" s="1" t="str">
        <f>IF(OR(shipments9[[#This Row],[Day Name]]="Sat",shipments9[[#This Row],[Day Name]]="Sun"),"Weekend","Weekday")</f>
        <v>Weekday</v>
      </c>
      <c r="H672">
        <v>3206.25</v>
      </c>
      <c r="I672">
        <v>357</v>
      </c>
      <c r="J672" t="s">
        <v>172</v>
      </c>
      <c r="K672" t="s">
        <v>8155</v>
      </c>
      <c r="L672" t="s">
        <v>8154</v>
      </c>
      <c r="M672">
        <v>4</v>
      </c>
      <c r="N672" t="s">
        <v>8158</v>
      </c>
      <c r="O672" s="4">
        <f>INDEX(products[Cost_per_box], MATCH(shipments9[[#This Row],[PID]], products[PID], 0))</f>
        <v>6.8</v>
      </c>
      <c r="P672" s="4">
        <f>shipments9[[#This Row],[Boxes]]*shipments9[[#This Row],[Cost Per Box]]</f>
        <v>2427.6</v>
      </c>
      <c r="Q672" s="4">
        <f>shipments9[[#This Row],[Amount]] -shipments9[[#This Row],[total cost]]</f>
        <v>778.65000000000009</v>
      </c>
      <c r="R672" s="4" t="str">
        <f>IF(shipments9[[#This Row],[Gross Profit]]&lt;0,"Loss","Profit")</f>
        <v>Profit</v>
      </c>
      <c r="S672" s="9">
        <f>shipments9[[#This Row],[Gross Profit]]/shipments9[[#This Row],[Amount]]</f>
        <v>0.24285380116959068</v>
      </c>
      <c r="T672" s="11">
        <f>shipments9[[#This Row],[Amount]]/shipments9[[#This Row],[Boxes]]</f>
        <v>8.9810924369747891</v>
      </c>
    </row>
    <row r="673" spans="1:20" hidden="1" x14ac:dyDescent="0.25">
      <c r="A673" t="s">
        <v>875</v>
      </c>
      <c r="B673" t="s">
        <v>45</v>
      </c>
      <c r="C673" t="s">
        <v>157</v>
      </c>
      <c r="D673" t="s">
        <v>31</v>
      </c>
      <c r="E673" s="1">
        <v>45307</v>
      </c>
      <c r="F673" s="1" t="str">
        <f>TEXT(shipments9[[#This Row],[Shipdate]],"ddd")</f>
        <v>Tue</v>
      </c>
      <c r="G673" s="1" t="str">
        <f>IF(OR(shipments9[[#This Row],[Day Name]]="Sat",shipments9[[#This Row],[Day Name]]="Sun"),"Weekend","Weekday")</f>
        <v>Weekday</v>
      </c>
      <c r="H673">
        <v>4619.25</v>
      </c>
      <c r="I673">
        <v>578</v>
      </c>
      <c r="J673" t="s">
        <v>172</v>
      </c>
      <c r="K673" t="s">
        <v>8155</v>
      </c>
      <c r="L673" t="s">
        <v>8156</v>
      </c>
      <c r="M673">
        <v>1</v>
      </c>
      <c r="N673" t="s">
        <v>8163</v>
      </c>
      <c r="O673" s="4">
        <f>INDEX(products[Cost_per_box], MATCH(shipments9[[#This Row],[PID]], products[PID], 0))</f>
        <v>6.8</v>
      </c>
      <c r="P673" s="4">
        <f>shipments9[[#This Row],[Boxes]]*shipments9[[#This Row],[Cost Per Box]]</f>
        <v>3930.4</v>
      </c>
      <c r="Q673" s="4">
        <f>shipments9[[#This Row],[Amount]] -shipments9[[#This Row],[total cost]]</f>
        <v>688.84999999999991</v>
      </c>
      <c r="R673" s="4" t="str">
        <f>IF(shipments9[[#This Row],[Gross Profit]]&lt;0,"Loss","Profit")</f>
        <v>Profit</v>
      </c>
      <c r="S673" s="9">
        <f>shipments9[[#This Row],[Gross Profit]]/shipments9[[#This Row],[Amount]]</f>
        <v>0.14912594035828325</v>
      </c>
      <c r="T673" s="11">
        <f>shipments9[[#This Row],[Amount]]/shipments9[[#This Row],[Boxes]]</f>
        <v>7.9917820069204151</v>
      </c>
    </row>
    <row r="674" spans="1:20" hidden="1" x14ac:dyDescent="0.25">
      <c r="A674" t="s">
        <v>876</v>
      </c>
      <c r="B674" t="s">
        <v>45</v>
      </c>
      <c r="C674" t="s">
        <v>157</v>
      </c>
      <c r="D674" t="s">
        <v>31</v>
      </c>
      <c r="E674" s="1">
        <v>45204</v>
      </c>
      <c r="F674" s="1" t="str">
        <f>TEXT(shipments9[[#This Row],[Shipdate]],"ddd")</f>
        <v>Thu</v>
      </c>
      <c r="G674" s="1" t="str">
        <f>IF(OR(shipments9[[#This Row],[Day Name]]="Sat",shipments9[[#This Row],[Day Name]]="Sun"),"Weekend","Weekday")</f>
        <v>Weekday</v>
      </c>
      <c r="H674">
        <v>9096.75</v>
      </c>
      <c r="I674">
        <v>827</v>
      </c>
      <c r="J674" t="s">
        <v>172</v>
      </c>
      <c r="K674" t="s">
        <v>8151</v>
      </c>
      <c r="L674" t="s">
        <v>8152</v>
      </c>
      <c r="M674">
        <v>10</v>
      </c>
      <c r="N674" t="s">
        <v>8153</v>
      </c>
      <c r="O674" s="4">
        <f>INDEX(products[Cost_per_box], MATCH(shipments9[[#This Row],[PID]], products[PID], 0))</f>
        <v>6.8</v>
      </c>
      <c r="P674" s="4">
        <f>shipments9[[#This Row],[Boxes]]*shipments9[[#This Row],[Cost Per Box]]</f>
        <v>5623.5999999999995</v>
      </c>
      <c r="Q674" s="4">
        <f>shipments9[[#This Row],[Amount]] -shipments9[[#This Row],[total cost]]</f>
        <v>3473.1500000000005</v>
      </c>
      <c r="R674" s="4" t="str">
        <f>IF(shipments9[[#This Row],[Gross Profit]]&lt;0,"Loss","Profit")</f>
        <v>Profit</v>
      </c>
      <c r="S674" s="9">
        <f>shipments9[[#This Row],[Gross Profit]]/shipments9[[#This Row],[Amount]]</f>
        <v>0.38180119273366869</v>
      </c>
      <c r="T674" s="11">
        <f>shipments9[[#This Row],[Amount]]/shipments9[[#This Row],[Boxes]]</f>
        <v>10.999697702539299</v>
      </c>
    </row>
    <row r="675" spans="1:20" hidden="1" x14ac:dyDescent="0.25">
      <c r="A675" t="s">
        <v>877</v>
      </c>
      <c r="B675" t="s">
        <v>45</v>
      </c>
      <c r="C675" t="s">
        <v>157</v>
      </c>
      <c r="D675" t="s">
        <v>31</v>
      </c>
      <c r="E675" s="1">
        <v>45366</v>
      </c>
      <c r="F675" s="1" t="str">
        <f>TEXT(shipments9[[#This Row],[Shipdate]],"ddd")</f>
        <v>Fri</v>
      </c>
      <c r="G675" s="1" t="str">
        <f>IF(OR(shipments9[[#This Row],[Day Name]]="Sat",shipments9[[#This Row],[Day Name]]="Sun"),"Weekend","Weekday")</f>
        <v>Weekday</v>
      </c>
      <c r="H675">
        <v>2589.75</v>
      </c>
      <c r="I675">
        <v>370</v>
      </c>
      <c r="J675" t="s">
        <v>172</v>
      </c>
      <c r="K675" t="s">
        <v>8155</v>
      </c>
      <c r="L675" t="s">
        <v>8156</v>
      </c>
      <c r="M675">
        <v>3</v>
      </c>
      <c r="N675" t="s">
        <v>8164</v>
      </c>
      <c r="O675" s="4">
        <f>INDEX(products[Cost_per_box], MATCH(shipments9[[#This Row],[PID]], products[PID], 0))</f>
        <v>6.8</v>
      </c>
      <c r="P675" s="4">
        <f>shipments9[[#This Row],[Boxes]]*shipments9[[#This Row],[Cost Per Box]]</f>
        <v>2516</v>
      </c>
      <c r="Q675" s="4">
        <f>shipments9[[#This Row],[Amount]] -shipments9[[#This Row],[total cost]]</f>
        <v>73.75</v>
      </c>
      <c r="R675" s="4" t="str">
        <f>IF(shipments9[[#This Row],[Gross Profit]]&lt;0,"Loss","Profit")</f>
        <v>Profit</v>
      </c>
      <c r="S675" s="9">
        <f>shipments9[[#This Row],[Gross Profit]]/shipments9[[#This Row],[Amount]]</f>
        <v>2.8477652283038904E-2</v>
      </c>
      <c r="T675" s="11">
        <f>shipments9[[#This Row],[Amount]]/shipments9[[#This Row],[Boxes]]</f>
        <v>6.9993243243243244</v>
      </c>
    </row>
    <row r="676" spans="1:20" hidden="1" x14ac:dyDescent="0.25">
      <c r="A676" t="s">
        <v>878</v>
      </c>
      <c r="B676" t="s">
        <v>71</v>
      </c>
      <c r="C676" t="s">
        <v>157</v>
      </c>
      <c r="D676" t="s">
        <v>31</v>
      </c>
      <c r="E676" s="1">
        <v>45310</v>
      </c>
      <c r="F676" s="1" t="str">
        <f>TEXT(shipments9[[#This Row],[Shipdate]],"ddd")</f>
        <v>Fri</v>
      </c>
      <c r="G676" s="1" t="str">
        <f>IF(OR(shipments9[[#This Row],[Day Name]]="Sat",shipments9[[#This Row],[Day Name]]="Sun"),"Weekend","Weekday")</f>
        <v>Weekday</v>
      </c>
      <c r="H676">
        <v>5100.75</v>
      </c>
      <c r="I676">
        <v>567</v>
      </c>
      <c r="J676" t="s">
        <v>172</v>
      </c>
      <c r="K676" t="s">
        <v>8155</v>
      </c>
      <c r="L676" t="s">
        <v>8156</v>
      </c>
      <c r="M676">
        <v>1</v>
      </c>
      <c r="N676" t="s">
        <v>8163</v>
      </c>
      <c r="O676" s="4">
        <f>INDEX(products[Cost_per_box], MATCH(shipments9[[#This Row],[PID]], products[PID], 0))</f>
        <v>6.8</v>
      </c>
      <c r="P676" s="4">
        <f>shipments9[[#This Row],[Boxes]]*shipments9[[#This Row],[Cost Per Box]]</f>
        <v>3855.6</v>
      </c>
      <c r="Q676" s="4">
        <f>shipments9[[#This Row],[Amount]] -shipments9[[#This Row],[total cost]]</f>
        <v>1245.1500000000001</v>
      </c>
      <c r="R676" s="4" t="str">
        <f>IF(shipments9[[#This Row],[Gross Profit]]&lt;0,"Loss","Profit")</f>
        <v>Profit</v>
      </c>
      <c r="S676" s="9">
        <f>shipments9[[#This Row],[Gross Profit]]/shipments9[[#This Row],[Amount]]</f>
        <v>0.24411116012351128</v>
      </c>
      <c r="T676" s="11">
        <f>shipments9[[#This Row],[Amount]]/shipments9[[#This Row],[Boxes]]</f>
        <v>8.9960317460317452</v>
      </c>
    </row>
    <row r="677" spans="1:20" hidden="1" x14ac:dyDescent="0.25">
      <c r="A677" t="s">
        <v>879</v>
      </c>
      <c r="B677" t="s">
        <v>71</v>
      </c>
      <c r="C677" t="s">
        <v>157</v>
      </c>
      <c r="D677" t="s">
        <v>31</v>
      </c>
      <c r="E677" s="1">
        <v>45128</v>
      </c>
      <c r="F677" s="1" t="str">
        <f>TEXT(shipments9[[#This Row],[Shipdate]],"ddd")</f>
        <v>Fri</v>
      </c>
      <c r="G677" s="1" t="str">
        <f>IF(OR(shipments9[[#This Row],[Day Name]]="Sat",shipments9[[#This Row],[Day Name]]="Sun"),"Weekend","Weekday")</f>
        <v>Weekday</v>
      </c>
      <c r="H677">
        <v>1797.75</v>
      </c>
      <c r="I677">
        <v>164</v>
      </c>
      <c r="J677" t="s">
        <v>172</v>
      </c>
      <c r="K677" t="s">
        <v>8151</v>
      </c>
      <c r="L677" t="s">
        <v>8160</v>
      </c>
      <c r="M677">
        <v>7</v>
      </c>
      <c r="N677" t="s">
        <v>8161</v>
      </c>
      <c r="O677" s="4">
        <f>INDEX(products[Cost_per_box], MATCH(shipments9[[#This Row],[PID]], products[PID], 0))</f>
        <v>6.8</v>
      </c>
      <c r="P677" s="4">
        <f>shipments9[[#This Row],[Boxes]]*shipments9[[#This Row],[Cost Per Box]]</f>
        <v>1115.2</v>
      </c>
      <c r="Q677" s="4">
        <f>shipments9[[#This Row],[Amount]] -shipments9[[#This Row],[total cost]]</f>
        <v>682.55</v>
      </c>
      <c r="R677" s="4" t="str">
        <f>IF(shipments9[[#This Row],[Gross Profit]]&lt;0,"Loss","Profit")</f>
        <v>Profit</v>
      </c>
      <c r="S677" s="9">
        <f>shipments9[[#This Row],[Gross Profit]]/shipments9[[#This Row],[Amount]]</f>
        <v>0.37966903073286051</v>
      </c>
      <c r="T677" s="11">
        <f>shipments9[[#This Row],[Amount]]/shipments9[[#This Row],[Boxes]]</f>
        <v>10.961890243902438</v>
      </c>
    </row>
    <row r="678" spans="1:20" hidden="1" x14ac:dyDescent="0.25">
      <c r="A678" t="s">
        <v>880</v>
      </c>
      <c r="B678" t="s">
        <v>71</v>
      </c>
      <c r="C678" t="s">
        <v>157</v>
      </c>
      <c r="D678" t="s">
        <v>31</v>
      </c>
      <c r="E678" s="1">
        <v>45316</v>
      </c>
      <c r="F678" s="1" t="str">
        <f>TEXT(shipments9[[#This Row],[Shipdate]],"ddd")</f>
        <v>Thu</v>
      </c>
      <c r="G678" s="1" t="str">
        <f>IF(OR(shipments9[[#This Row],[Day Name]]="Sat",shipments9[[#This Row],[Day Name]]="Sun"),"Weekend","Weekday")</f>
        <v>Weekday</v>
      </c>
      <c r="H678">
        <v>7339.5</v>
      </c>
      <c r="I678">
        <v>1049</v>
      </c>
      <c r="J678" t="s">
        <v>172</v>
      </c>
      <c r="K678" t="s">
        <v>8155</v>
      </c>
      <c r="L678" t="s">
        <v>8156</v>
      </c>
      <c r="M678">
        <v>1</v>
      </c>
      <c r="N678" t="s">
        <v>8163</v>
      </c>
      <c r="O678" s="4">
        <f>INDEX(products[Cost_per_box], MATCH(shipments9[[#This Row],[PID]], products[PID], 0))</f>
        <v>6.8</v>
      </c>
      <c r="P678" s="4">
        <f>shipments9[[#This Row],[Boxes]]*shipments9[[#This Row],[Cost Per Box]]</f>
        <v>7133.2</v>
      </c>
      <c r="Q678" s="4">
        <f>shipments9[[#This Row],[Amount]] -shipments9[[#This Row],[total cost]]</f>
        <v>206.30000000000018</v>
      </c>
      <c r="R678" s="4" t="str">
        <f>IF(shipments9[[#This Row],[Gross Profit]]&lt;0,"Loss","Profit")</f>
        <v>Profit</v>
      </c>
      <c r="S678" s="9">
        <f>shipments9[[#This Row],[Gross Profit]]/shipments9[[#This Row],[Amount]]</f>
        <v>2.8108181756250451E-2</v>
      </c>
      <c r="T678" s="11">
        <f>shipments9[[#This Row],[Amount]]/shipments9[[#This Row],[Boxes]]</f>
        <v>6.9966634890371786</v>
      </c>
    </row>
    <row r="679" spans="1:20" hidden="1" x14ac:dyDescent="0.25">
      <c r="A679" t="s">
        <v>881</v>
      </c>
      <c r="B679" t="s">
        <v>71</v>
      </c>
      <c r="C679" t="s">
        <v>157</v>
      </c>
      <c r="D679" t="s">
        <v>31</v>
      </c>
      <c r="E679" s="1">
        <v>45295</v>
      </c>
      <c r="F679" s="1" t="str">
        <f>TEXT(shipments9[[#This Row],[Shipdate]],"ddd")</f>
        <v>Thu</v>
      </c>
      <c r="G679" s="1" t="str">
        <f>IF(OR(shipments9[[#This Row],[Day Name]]="Sat",shipments9[[#This Row],[Day Name]]="Sun"),"Weekend","Weekday")</f>
        <v>Weekday</v>
      </c>
      <c r="H679">
        <v>7672.5</v>
      </c>
      <c r="I679">
        <v>1097</v>
      </c>
      <c r="J679" t="s">
        <v>172</v>
      </c>
      <c r="K679" t="s">
        <v>8155</v>
      </c>
      <c r="L679" t="s">
        <v>8156</v>
      </c>
      <c r="M679">
        <v>1</v>
      </c>
      <c r="N679" t="s">
        <v>8163</v>
      </c>
      <c r="O679" s="4">
        <f>INDEX(products[Cost_per_box], MATCH(shipments9[[#This Row],[PID]], products[PID], 0))</f>
        <v>6.8</v>
      </c>
      <c r="P679" s="4">
        <f>shipments9[[#This Row],[Boxes]]*shipments9[[#This Row],[Cost Per Box]]</f>
        <v>7459.5999999999995</v>
      </c>
      <c r="Q679" s="4">
        <f>shipments9[[#This Row],[Amount]] -shipments9[[#This Row],[total cost]]</f>
        <v>212.90000000000055</v>
      </c>
      <c r="R679" s="4" t="str">
        <f>IF(shipments9[[#This Row],[Gross Profit]]&lt;0,"Loss","Profit")</f>
        <v>Profit</v>
      </c>
      <c r="S679" s="9">
        <f>shipments9[[#This Row],[Gross Profit]]/shipments9[[#This Row],[Amount]]</f>
        <v>2.7748452264581367E-2</v>
      </c>
      <c r="T679" s="11">
        <f>shipments9[[#This Row],[Amount]]/shipments9[[#This Row],[Boxes]]</f>
        <v>6.9940747493163169</v>
      </c>
    </row>
    <row r="680" spans="1:20" hidden="1" x14ac:dyDescent="0.25">
      <c r="A680" t="s">
        <v>882</v>
      </c>
      <c r="B680" t="s">
        <v>71</v>
      </c>
      <c r="C680" t="s">
        <v>157</v>
      </c>
      <c r="D680" t="s">
        <v>31</v>
      </c>
      <c r="E680" s="1">
        <v>45296</v>
      </c>
      <c r="F680" s="1" t="str">
        <f>TEXT(shipments9[[#This Row],[Shipdate]],"ddd")</f>
        <v>Fri</v>
      </c>
      <c r="G680" s="1" t="str">
        <f>IF(OR(shipments9[[#This Row],[Day Name]]="Sat",shipments9[[#This Row],[Day Name]]="Sun"),"Weekend","Weekday")</f>
        <v>Weekday</v>
      </c>
      <c r="H680">
        <v>1370.25</v>
      </c>
      <c r="I680">
        <v>125</v>
      </c>
      <c r="J680" t="s">
        <v>172</v>
      </c>
      <c r="K680" t="s">
        <v>8155</v>
      </c>
      <c r="L680" t="s">
        <v>8156</v>
      </c>
      <c r="M680">
        <v>1</v>
      </c>
      <c r="N680" t="s">
        <v>8163</v>
      </c>
      <c r="O680" s="4">
        <f>INDEX(products[Cost_per_box], MATCH(shipments9[[#This Row],[PID]], products[PID], 0))</f>
        <v>6.8</v>
      </c>
      <c r="P680" s="4">
        <f>shipments9[[#This Row],[Boxes]]*shipments9[[#This Row],[Cost Per Box]]</f>
        <v>850</v>
      </c>
      <c r="Q680" s="4">
        <f>shipments9[[#This Row],[Amount]] -shipments9[[#This Row],[total cost]]</f>
        <v>520.25</v>
      </c>
      <c r="R680" s="4" t="str">
        <f>IF(shipments9[[#This Row],[Gross Profit]]&lt;0,"Loss","Profit")</f>
        <v>Profit</v>
      </c>
      <c r="S680" s="9">
        <f>shipments9[[#This Row],[Gross Profit]]/shipments9[[#This Row],[Amount]]</f>
        <v>0.37967524174420725</v>
      </c>
      <c r="T680" s="11">
        <f>shipments9[[#This Row],[Amount]]/shipments9[[#This Row],[Boxes]]</f>
        <v>10.962</v>
      </c>
    </row>
    <row r="681" spans="1:20" hidden="1" x14ac:dyDescent="0.25">
      <c r="A681" t="s">
        <v>883</v>
      </c>
      <c r="B681" t="s">
        <v>71</v>
      </c>
      <c r="C681" t="s">
        <v>157</v>
      </c>
      <c r="D681" t="s">
        <v>31</v>
      </c>
      <c r="E681" s="1">
        <v>45386</v>
      </c>
      <c r="F681" s="1" t="str">
        <f>TEXT(shipments9[[#This Row],[Shipdate]],"ddd")</f>
        <v>Thu</v>
      </c>
      <c r="G681" s="1" t="str">
        <f>IF(OR(shipments9[[#This Row],[Day Name]]="Sat",shipments9[[#This Row],[Day Name]]="Sun"),"Weekend","Weekday")</f>
        <v>Weekday</v>
      </c>
      <c r="H681">
        <v>19512</v>
      </c>
      <c r="I681">
        <v>1952</v>
      </c>
      <c r="J681" t="s">
        <v>172</v>
      </c>
      <c r="K681" t="s">
        <v>8155</v>
      </c>
      <c r="L681" t="s">
        <v>8154</v>
      </c>
      <c r="M681">
        <v>4</v>
      </c>
      <c r="N681" t="s">
        <v>8158</v>
      </c>
      <c r="O681" s="4">
        <f>INDEX(products[Cost_per_box], MATCH(shipments9[[#This Row],[PID]], products[PID], 0))</f>
        <v>6.8</v>
      </c>
      <c r="P681" s="4">
        <f>shipments9[[#This Row],[Boxes]]*shipments9[[#This Row],[Cost Per Box]]</f>
        <v>13273.6</v>
      </c>
      <c r="Q681" s="4">
        <f>shipments9[[#This Row],[Amount]] -shipments9[[#This Row],[total cost]]</f>
        <v>6238.4</v>
      </c>
      <c r="R681" s="4" t="str">
        <f>IF(shipments9[[#This Row],[Gross Profit]]&lt;0,"Loss","Profit")</f>
        <v>Profit</v>
      </c>
      <c r="S681" s="9">
        <f>shipments9[[#This Row],[Gross Profit]]/shipments9[[#This Row],[Amount]]</f>
        <v>0.31972119721197212</v>
      </c>
      <c r="T681" s="11">
        <f>shipments9[[#This Row],[Amount]]/shipments9[[#This Row],[Boxes]]</f>
        <v>9.9959016393442628</v>
      </c>
    </row>
    <row r="682" spans="1:20" hidden="1" x14ac:dyDescent="0.25">
      <c r="A682" t="s">
        <v>884</v>
      </c>
      <c r="B682" t="s">
        <v>71</v>
      </c>
      <c r="C682" t="s">
        <v>157</v>
      </c>
      <c r="D682" t="s">
        <v>31</v>
      </c>
      <c r="E682" s="1">
        <v>45210</v>
      </c>
      <c r="F682" s="1" t="str">
        <f>TEXT(shipments9[[#This Row],[Shipdate]],"ddd")</f>
        <v>Wed</v>
      </c>
      <c r="G682" s="1" t="str">
        <f>IF(OR(shipments9[[#This Row],[Day Name]]="Sat",shipments9[[#This Row],[Day Name]]="Sun"),"Weekend","Weekday")</f>
        <v>Weekday</v>
      </c>
      <c r="H682">
        <v>4612.5</v>
      </c>
      <c r="I682">
        <v>462</v>
      </c>
      <c r="J682" t="s">
        <v>172</v>
      </c>
      <c r="K682" t="s">
        <v>8151</v>
      </c>
      <c r="L682" t="s">
        <v>8152</v>
      </c>
      <c r="M682">
        <v>10</v>
      </c>
      <c r="N682" t="s">
        <v>8153</v>
      </c>
      <c r="O682" s="4">
        <f>INDEX(products[Cost_per_box], MATCH(shipments9[[#This Row],[PID]], products[PID], 0))</f>
        <v>6.8</v>
      </c>
      <c r="P682" s="4">
        <f>shipments9[[#This Row],[Boxes]]*shipments9[[#This Row],[Cost Per Box]]</f>
        <v>3141.6</v>
      </c>
      <c r="Q682" s="4">
        <f>shipments9[[#This Row],[Amount]] -shipments9[[#This Row],[total cost]]</f>
        <v>1470.9</v>
      </c>
      <c r="R682" s="4" t="str">
        <f>IF(shipments9[[#This Row],[Gross Profit]]&lt;0,"Loss","Profit")</f>
        <v>Profit</v>
      </c>
      <c r="S682" s="9">
        <f>shipments9[[#This Row],[Gross Profit]]/shipments9[[#This Row],[Amount]]</f>
        <v>0.31889430894308946</v>
      </c>
      <c r="T682" s="11">
        <f>shipments9[[#This Row],[Amount]]/shipments9[[#This Row],[Boxes]]</f>
        <v>9.9837662337662341</v>
      </c>
    </row>
    <row r="683" spans="1:20" hidden="1" x14ac:dyDescent="0.25">
      <c r="A683" t="s">
        <v>885</v>
      </c>
      <c r="B683" t="s">
        <v>74</v>
      </c>
      <c r="C683" t="s">
        <v>157</v>
      </c>
      <c r="D683" t="s">
        <v>31</v>
      </c>
      <c r="E683" s="1">
        <v>45328</v>
      </c>
      <c r="F683" s="1" t="str">
        <f>TEXT(shipments9[[#This Row],[Shipdate]],"ddd")</f>
        <v>Tue</v>
      </c>
      <c r="G683" s="1" t="str">
        <f>IF(OR(shipments9[[#This Row],[Day Name]]="Sat",shipments9[[#This Row],[Day Name]]="Sun"),"Weekend","Weekday")</f>
        <v>Weekday</v>
      </c>
      <c r="H683">
        <v>8658</v>
      </c>
      <c r="I683">
        <v>788</v>
      </c>
      <c r="J683" t="s">
        <v>172</v>
      </c>
      <c r="K683" t="s">
        <v>8155</v>
      </c>
      <c r="L683" t="s">
        <v>8156</v>
      </c>
      <c r="M683">
        <v>2</v>
      </c>
      <c r="N683" t="s">
        <v>8157</v>
      </c>
      <c r="O683" s="4">
        <f>INDEX(products[Cost_per_box], MATCH(shipments9[[#This Row],[PID]], products[PID], 0))</f>
        <v>6.8</v>
      </c>
      <c r="P683" s="4">
        <f>shipments9[[#This Row],[Boxes]]*shipments9[[#This Row],[Cost Per Box]]</f>
        <v>5358.4</v>
      </c>
      <c r="Q683" s="4">
        <f>shipments9[[#This Row],[Amount]] -shipments9[[#This Row],[total cost]]</f>
        <v>3299.6000000000004</v>
      </c>
      <c r="R683" s="4" t="str">
        <f>IF(shipments9[[#This Row],[Gross Profit]]&lt;0,"Loss","Profit")</f>
        <v>Profit</v>
      </c>
      <c r="S683" s="9">
        <f>shipments9[[#This Row],[Gross Profit]]/shipments9[[#This Row],[Amount]]</f>
        <v>0.38110418110418115</v>
      </c>
      <c r="T683" s="11">
        <f>shipments9[[#This Row],[Amount]]/shipments9[[#This Row],[Boxes]]</f>
        <v>10.98730964467005</v>
      </c>
    </row>
    <row r="684" spans="1:20" hidden="1" x14ac:dyDescent="0.25">
      <c r="A684" t="s">
        <v>886</v>
      </c>
      <c r="B684" t="s">
        <v>74</v>
      </c>
      <c r="C684" t="s">
        <v>157</v>
      </c>
      <c r="D684" t="s">
        <v>31</v>
      </c>
      <c r="E684" s="1">
        <v>45209</v>
      </c>
      <c r="F684" s="1" t="str">
        <f>TEXT(shipments9[[#This Row],[Shipdate]],"ddd")</f>
        <v>Tue</v>
      </c>
      <c r="G684" s="1" t="str">
        <f>IF(OR(shipments9[[#This Row],[Day Name]]="Sat",shipments9[[#This Row],[Day Name]]="Sun"),"Weekend","Weekday")</f>
        <v>Weekday</v>
      </c>
      <c r="H684">
        <v>10062</v>
      </c>
      <c r="I684">
        <v>1007</v>
      </c>
      <c r="J684" t="s">
        <v>172</v>
      </c>
      <c r="K684" t="s">
        <v>8151</v>
      </c>
      <c r="L684" t="s">
        <v>8152</v>
      </c>
      <c r="M684">
        <v>10</v>
      </c>
      <c r="N684" t="s">
        <v>8153</v>
      </c>
      <c r="O684" s="4">
        <f>INDEX(products[Cost_per_box], MATCH(shipments9[[#This Row],[PID]], products[PID], 0))</f>
        <v>6.8</v>
      </c>
      <c r="P684" s="4">
        <f>shipments9[[#This Row],[Boxes]]*shipments9[[#This Row],[Cost Per Box]]</f>
        <v>6847.5999999999995</v>
      </c>
      <c r="Q684" s="4">
        <f>shipments9[[#This Row],[Amount]] -shipments9[[#This Row],[total cost]]</f>
        <v>3214.4000000000005</v>
      </c>
      <c r="R684" s="4" t="str">
        <f>IF(shipments9[[#This Row],[Gross Profit]]&lt;0,"Loss","Profit")</f>
        <v>Profit</v>
      </c>
      <c r="S684" s="9">
        <f>shipments9[[#This Row],[Gross Profit]]/shipments9[[#This Row],[Amount]]</f>
        <v>0.31945935201749159</v>
      </c>
      <c r="T684" s="11">
        <f>shipments9[[#This Row],[Amount]]/shipments9[[#This Row],[Boxes]]</f>
        <v>9.9920556107249254</v>
      </c>
    </row>
    <row r="685" spans="1:20" hidden="1" x14ac:dyDescent="0.25">
      <c r="A685" t="s">
        <v>887</v>
      </c>
      <c r="B685" t="s">
        <v>49</v>
      </c>
      <c r="C685" t="s">
        <v>157</v>
      </c>
      <c r="D685" t="s">
        <v>31</v>
      </c>
      <c r="E685" s="1">
        <v>45448</v>
      </c>
      <c r="F685" s="1" t="str">
        <f>TEXT(shipments9[[#This Row],[Shipdate]],"ddd")</f>
        <v>Wed</v>
      </c>
      <c r="G685" s="1" t="str">
        <f>IF(OR(shipments9[[#This Row],[Day Name]]="Sat",shipments9[[#This Row],[Day Name]]="Sun"),"Weekend","Weekday")</f>
        <v>Weekday</v>
      </c>
      <c r="H685">
        <v>5933.25</v>
      </c>
      <c r="I685">
        <v>660</v>
      </c>
      <c r="J685" t="s">
        <v>172</v>
      </c>
      <c r="K685" t="s">
        <v>8155</v>
      </c>
      <c r="L685" t="s">
        <v>8154</v>
      </c>
      <c r="M685">
        <v>6</v>
      </c>
      <c r="N685" t="s">
        <v>8159</v>
      </c>
      <c r="O685" s="4">
        <f>INDEX(products[Cost_per_box], MATCH(shipments9[[#This Row],[PID]], products[PID], 0))</f>
        <v>6.8</v>
      </c>
      <c r="P685" s="4">
        <f>shipments9[[#This Row],[Boxes]]*shipments9[[#This Row],[Cost Per Box]]</f>
        <v>4488</v>
      </c>
      <c r="Q685" s="4">
        <f>shipments9[[#This Row],[Amount]] -shipments9[[#This Row],[total cost]]</f>
        <v>1445.25</v>
      </c>
      <c r="R685" s="4" t="str">
        <f>IF(shipments9[[#This Row],[Gross Profit]]&lt;0,"Loss","Profit")</f>
        <v>Profit</v>
      </c>
      <c r="S685" s="9">
        <f>shipments9[[#This Row],[Gross Profit]]/shipments9[[#This Row],[Amount]]</f>
        <v>0.24358488181013779</v>
      </c>
      <c r="T685" s="11">
        <f>shipments9[[#This Row],[Amount]]/shipments9[[#This Row],[Boxes]]</f>
        <v>8.9897727272727277</v>
      </c>
    </row>
    <row r="686" spans="1:20" hidden="1" x14ac:dyDescent="0.25">
      <c r="A686" t="s">
        <v>888</v>
      </c>
      <c r="B686" t="s">
        <v>49</v>
      </c>
      <c r="C686" t="s">
        <v>157</v>
      </c>
      <c r="D686" t="s">
        <v>31</v>
      </c>
      <c r="E686" s="1">
        <v>44946</v>
      </c>
      <c r="F686" s="1" t="str">
        <f>TEXT(shipments9[[#This Row],[Shipdate]],"ddd")</f>
        <v>Fri</v>
      </c>
      <c r="G686" s="1" t="str">
        <f>IF(OR(shipments9[[#This Row],[Day Name]]="Sat",shipments9[[#This Row],[Day Name]]="Sun"),"Weekend","Weekday")</f>
        <v>Weekday</v>
      </c>
      <c r="H686">
        <v>7535.25</v>
      </c>
      <c r="I686">
        <v>754</v>
      </c>
      <c r="J686" t="s">
        <v>172</v>
      </c>
      <c r="K686" t="s">
        <v>8151</v>
      </c>
      <c r="L686" t="s">
        <v>8156</v>
      </c>
      <c r="M686">
        <v>1</v>
      </c>
      <c r="N686" t="s">
        <v>8163</v>
      </c>
      <c r="O686" s="4">
        <f>INDEX(products[Cost_per_box], MATCH(shipments9[[#This Row],[PID]], products[PID], 0))</f>
        <v>6.8</v>
      </c>
      <c r="P686" s="4">
        <f>shipments9[[#This Row],[Boxes]]*shipments9[[#This Row],[Cost Per Box]]</f>
        <v>5127.2</v>
      </c>
      <c r="Q686" s="4">
        <f>shipments9[[#This Row],[Amount]] -shipments9[[#This Row],[total cost]]</f>
        <v>2408.0500000000002</v>
      </c>
      <c r="R686" s="4" t="str">
        <f>IF(shipments9[[#This Row],[Gross Profit]]&lt;0,"Loss","Profit")</f>
        <v>Profit</v>
      </c>
      <c r="S686" s="9">
        <f>shipments9[[#This Row],[Gross Profit]]/shipments9[[#This Row],[Amount]]</f>
        <v>0.31957134799774395</v>
      </c>
      <c r="T686" s="11">
        <f>shipments9[[#This Row],[Amount]]/shipments9[[#This Row],[Boxes]]</f>
        <v>9.9937002652519897</v>
      </c>
    </row>
    <row r="687" spans="1:20" hidden="1" x14ac:dyDescent="0.25">
      <c r="A687" t="s">
        <v>889</v>
      </c>
      <c r="B687" t="s">
        <v>49</v>
      </c>
      <c r="C687" t="s">
        <v>157</v>
      </c>
      <c r="D687" t="s">
        <v>31</v>
      </c>
      <c r="E687" s="1">
        <v>45225</v>
      </c>
      <c r="F687" s="1" t="str">
        <f>TEXT(shipments9[[#This Row],[Shipdate]],"ddd")</f>
        <v>Thu</v>
      </c>
      <c r="G687" s="1" t="str">
        <f>IF(OR(shipments9[[#This Row],[Day Name]]="Sat",shipments9[[#This Row],[Day Name]]="Sun"),"Weekend","Weekday")</f>
        <v>Weekday</v>
      </c>
      <c r="H687">
        <v>7098.75</v>
      </c>
      <c r="I687">
        <v>888</v>
      </c>
      <c r="J687" t="s">
        <v>172</v>
      </c>
      <c r="K687" t="s">
        <v>8151</v>
      </c>
      <c r="L687" t="s">
        <v>8152</v>
      </c>
      <c r="M687">
        <v>10</v>
      </c>
      <c r="N687" t="s">
        <v>8153</v>
      </c>
      <c r="O687" s="4">
        <f>INDEX(products[Cost_per_box], MATCH(shipments9[[#This Row],[PID]], products[PID], 0))</f>
        <v>6.8</v>
      </c>
      <c r="P687" s="4">
        <f>shipments9[[#This Row],[Boxes]]*shipments9[[#This Row],[Cost Per Box]]</f>
        <v>6038.4</v>
      </c>
      <c r="Q687" s="4">
        <f>shipments9[[#This Row],[Amount]] -shipments9[[#This Row],[total cost]]</f>
        <v>1060.3500000000004</v>
      </c>
      <c r="R687" s="4" t="str">
        <f>IF(shipments9[[#This Row],[Gross Profit]]&lt;0,"Loss","Profit")</f>
        <v>Profit</v>
      </c>
      <c r="S687" s="9">
        <f>shipments9[[#This Row],[Gross Profit]]/shipments9[[#This Row],[Amount]]</f>
        <v>0.14937136819862656</v>
      </c>
      <c r="T687" s="11">
        <f>shipments9[[#This Row],[Amount]]/shipments9[[#This Row],[Boxes]]</f>
        <v>7.9940878378378377</v>
      </c>
    </row>
    <row r="688" spans="1:20" hidden="1" x14ac:dyDescent="0.25">
      <c r="A688" t="s">
        <v>890</v>
      </c>
      <c r="B688" t="s">
        <v>52</v>
      </c>
      <c r="C688" t="s">
        <v>157</v>
      </c>
      <c r="D688" t="s">
        <v>31</v>
      </c>
      <c r="E688" s="1">
        <v>45226</v>
      </c>
      <c r="F688" s="1" t="str">
        <f>TEXT(shipments9[[#This Row],[Shipdate]],"ddd")</f>
        <v>Fri</v>
      </c>
      <c r="G688" s="1" t="str">
        <f>IF(OR(shipments9[[#This Row],[Day Name]]="Sat",shipments9[[#This Row],[Day Name]]="Sun"),"Weekend","Weekday")</f>
        <v>Weekday</v>
      </c>
      <c r="H688">
        <v>3246.75</v>
      </c>
      <c r="I688">
        <v>296</v>
      </c>
      <c r="J688" t="s">
        <v>172</v>
      </c>
      <c r="K688" t="s">
        <v>8151</v>
      </c>
      <c r="L688" t="s">
        <v>8152</v>
      </c>
      <c r="M688">
        <v>10</v>
      </c>
      <c r="N688" t="s">
        <v>8153</v>
      </c>
      <c r="O688" s="4">
        <f>INDEX(products[Cost_per_box], MATCH(shipments9[[#This Row],[PID]], products[PID], 0))</f>
        <v>6.8</v>
      </c>
      <c r="P688" s="4">
        <f>shipments9[[#This Row],[Boxes]]*shipments9[[#This Row],[Cost Per Box]]</f>
        <v>2012.8</v>
      </c>
      <c r="Q688" s="4">
        <f>shipments9[[#This Row],[Amount]] -shipments9[[#This Row],[total cost]]</f>
        <v>1233.95</v>
      </c>
      <c r="R688" s="4" t="str">
        <f>IF(shipments9[[#This Row],[Gross Profit]]&lt;0,"Loss","Profit")</f>
        <v>Profit</v>
      </c>
      <c r="S688" s="9">
        <f>shipments9[[#This Row],[Gross Profit]]/shipments9[[#This Row],[Amount]]</f>
        <v>0.38005698005698008</v>
      </c>
      <c r="T688" s="11">
        <f>shipments9[[#This Row],[Amount]]/shipments9[[#This Row],[Boxes]]</f>
        <v>10.96875</v>
      </c>
    </row>
    <row r="689" spans="1:20" hidden="1" x14ac:dyDescent="0.25">
      <c r="A689" t="s">
        <v>891</v>
      </c>
      <c r="B689" t="s">
        <v>55</v>
      </c>
      <c r="C689" t="s">
        <v>157</v>
      </c>
      <c r="D689" t="s">
        <v>31</v>
      </c>
      <c r="E689" s="1">
        <v>45295</v>
      </c>
      <c r="F689" s="1" t="str">
        <f>TEXT(shipments9[[#This Row],[Shipdate]],"ddd")</f>
        <v>Thu</v>
      </c>
      <c r="G689" s="1" t="str">
        <f>IF(OR(shipments9[[#This Row],[Day Name]]="Sat",shipments9[[#This Row],[Day Name]]="Sun"),"Weekend","Weekday")</f>
        <v>Weekday</v>
      </c>
      <c r="H689">
        <v>1359</v>
      </c>
      <c r="I689">
        <v>195</v>
      </c>
      <c r="J689" t="s">
        <v>172</v>
      </c>
      <c r="K689" t="s">
        <v>8155</v>
      </c>
      <c r="L689" t="s">
        <v>8156</v>
      </c>
      <c r="M689">
        <v>1</v>
      </c>
      <c r="N689" t="s">
        <v>8163</v>
      </c>
      <c r="O689" s="4">
        <f>INDEX(products[Cost_per_box], MATCH(shipments9[[#This Row],[PID]], products[PID], 0))</f>
        <v>6.8</v>
      </c>
      <c r="P689" s="4">
        <f>shipments9[[#This Row],[Boxes]]*shipments9[[#This Row],[Cost Per Box]]</f>
        <v>1326</v>
      </c>
      <c r="Q689" s="4">
        <f>shipments9[[#This Row],[Amount]] -shipments9[[#This Row],[total cost]]</f>
        <v>33</v>
      </c>
      <c r="R689" s="4" t="str">
        <f>IF(shipments9[[#This Row],[Gross Profit]]&lt;0,"Loss","Profit")</f>
        <v>Profit</v>
      </c>
      <c r="S689" s="9">
        <f>shipments9[[#This Row],[Gross Profit]]/shipments9[[#This Row],[Amount]]</f>
        <v>2.4282560706401765E-2</v>
      </c>
      <c r="T689" s="11">
        <f>shipments9[[#This Row],[Amount]]/shipments9[[#This Row],[Boxes]]</f>
        <v>6.9692307692307693</v>
      </c>
    </row>
    <row r="690" spans="1:20" hidden="1" x14ac:dyDescent="0.25">
      <c r="A690" t="s">
        <v>892</v>
      </c>
      <c r="B690" t="s">
        <v>55</v>
      </c>
      <c r="C690" t="s">
        <v>157</v>
      </c>
      <c r="D690" t="s">
        <v>31</v>
      </c>
      <c r="E690" s="1">
        <v>45034</v>
      </c>
      <c r="F690" s="1" t="str">
        <f>TEXT(shipments9[[#This Row],[Shipdate]],"ddd")</f>
        <v>Tue</v>
      </c>
      <c r="G690" s="1" t="str">
        <f>IF(OR(shipments9[[#This Row],[Day Name]]="Sat",shipments9[[#This Row],[Day Name]]="Sun"),"Weekend","Weekday")</f>
        <v>Weekday</v>
      </c>
      <c r="H690">
        <v>12611.25</v>
      </c>
      <c r="I690">
        <v>1802</v>
      </c>
      <c r="J690" t="s">
        <v>172</v>
      </c>
      <c r="K690" t="s">
        <v>8151</v>
      </c>
      <c r="L690" t="s">
        <v>8154</v>
      </c>
      <c r="M690">
        <v>4</v>
      </c>
      <c r="N690" t="s">
        <v>8158</v>
      </c>
      <c r="O690" s="4">
        <f>INDEX(products[Cost_per_box], MATCH(shipments9[[#This Row],[PID]], products[PID], 0))</f>
        <v>6.8</v>
      </c>
      <c r="P690" s="4">
        <f>shipments9[[#This Row],[Boxes]]*shipments9[[#This Row],[Cost Per Box]]</f>
        <v>12253.6</v>
      </c>
      <c r="Q690" s="4">
        <f>shipments9[[#This Row],[Amount]] -shipments9[[#This Row],[total cost]]</f>
        <v>357.64999999999964</v>
      </c>
      <c r="R690" s="4" t="str">
        <f>IF(shipments9[[#This Row],[Gross Profit]]&lt;0,"Loss","Profit")</f>
        <v>Profit</v>
      </c>
      <c r="S690" s="9">
        <f>shipments9[[#This Row],[Gross Profit]]/shipments9[[#This Row],[Amount]]</f>
        <v>2.8359599563881427E-2</v>
      </c>
      <c r="T690" s="11">
        <f>shipments9[[#This Row],[Amount]]/shipments9[[#This Row],[Boxes]]</f>
        <v>6.9984739178690347</v>
      </c>
    </row>
    <row r="691" spans="1:20" hidden="1" x14ac:dyDescent="0.25">
      <c r="A691" t="s">
        <v>893</v>
      </c>
      <c r="B691" t="s">
        <v>55</v>
      </c>
      <c r="C691" t="s">
        <v>157</v>
      </c>
      <c r="D691" t="s">
        <v>31</v>
      </c>
      <c r="E691" s="1">
        <v>45012</v>
      </c>
      <c r="F691" s="1" t="str">
        <f>TEXT(shipments9[[#This Row],[Shipdate]],"ddd")</f>
        <v>Mon</v>
      </c>
      <c r="G691" s="1" t="str">
        <f>IF(OR(shipments9[[#This Row],[Day Name]]="Sat",shipments9[[#This Row],[Day Name]]="Sun"),"Weekend","Weekday")</f>
        <v>Weekday</v>
      </c>
      <c r="H691">
        <v>9812.25</v>
      </c>
      <c r="I691">
        <v>1227</v>
      </c>
      <c r="J691" t="s">
        <v>172</v>
      </c>
      <c r="K691" t="s">
        <v>8151</v>
      </c>
      <c r="L691" t="s">
        <v>8156</v>
      </c>
      <c r="M691">
        <v>3</v>
      </c>
      <c r="N691" t="s">
        <v>8164</v>
      </c>
      <c r="O691" s="4">
        <f>INDEX(products[Cost_per_box], MATCH(shipments9[[#This Row],[PID]], products[PID], 0))</f>
        <v>6.8</v>
      </c>
      <c r="P691" s="4">
        <f>shipments9[[#This Row],[Boxes]]*shipments9[[#This Row],[Cost Per Box]]</f>
        <v>8343.6</v>
      </c>
      <c r="Q691" s="4">
        <f>shipments9[[#This Row],[Amount]] -shipments9[[#This Row],[total cost]]</f>
        <v>1468.6499999999996</v>
      </c>
      <c r="R691" s="4" t="str">
        <f>IF(shipments9[[#This Row],[Gross Profit]]&lt;0,"Loss","Profit")</f>
        <v>Profit</v>
      </c>
      <c r="S691" s="9">
        <f>shipments9[[#This Row],[Gross Profit]]/shipments9[[#This Row],[Amount]]</f>
        <v>0.14967515095926007</v>
      </c>
      <c r="T691" s="11">
        <f>shipments9[[#This Row],[Amount]]/shipments9[[#This Row],[Boxes]]</f>
        <v>7.9969437652811735</v>
      </c>
    </row>
    <row r="692" spans="1:20" hidden="1" x14ac:dyDescent="0.25">
      <c r="A692" t="s">
        <v>894</v>
      </c>
      <c r="B692" t="s">
        <v>55</v>
      </c>
      <c r="C692" t="s">
        <v>157</v>
      </c>
      <c r="D692" t="s">
        <v>31</v>
      </c>
      <c r="E692" s="1">
        <v>45134</v>
      </c>
      <c r="F692" s="1" t="str">
        <f>TEXT(shipments9[[#This Row],[Shipdate]],"ddd")</f>
        <v>Thu</v>
      </c>
      <c r="G692" s="1" t="str">
        <f>IF(OR(shipments9[[#This Row],[Day Name]]="Sat",shipments9[[#This Row],[Day Name]]="Sun"),"Weekend","Weekday")</f>
        <v>Weekday</v>
      </c>
      <c r="H692">
        <v>650.25</v>
      </c>
      <c r="I692">
        <v>93</v>
      </c>
      <c r="J692" t="s">
        <v>172</v>
      </c>
      <c r="K692" t="s">
        <v>8151</v>
      </c>
      <c r="L692" t="s">
        <v>8160</v>
      </c>
      <c r="M692">
        <v>7</v>
      </c>
      <c r="N692" t="s">
        <v>8161</v>
      </c>
      <c r="O692" s="4">
        <f>INDEX(products[Cost_per_box], MATCH(shipments9[[#This Row],[PID]], products[PID], 0))</f>
        <v>6.8</v>
      </c>
      <c r="P692" s="4">
        <f>shipments9[[#This Row],[Boxes]]*shipments9[[#This Row],[Cost Per Box]]</f>
        <v>632.4</v>
      </c>
      <c r="Q692" s="4">
        <f>shipments9[[#This Row],[Amount]] -shipments9[[#This Row],[total cost]]</f>
        <v>17.850000000000023</v>
      </c>
      <c r="R692" s="4" t="str">
        <f>IF(shipments9[[#This Row],[Gross Profit]]&lt;0,"Loss","Profit")</f>
        <v>Profit</v>
      </c>
      <c r="S692" s="9">
        <f>shipments9[[#This Row],[Gross Profit]]/shipments9[[#This Row],[Amount]]</f>
        <v>2.7450980392156897E-2</v>
      </c>
      <c r="T692" s="11">
        <f>shipments9[[#This Row],[Amount]]/shipments9[[#This Row],[Boxes]]</f>
        <v>6.991935483870968</v>
      </c>
    </row>
    <row r="693" spans="1:20" hidden="1" x14ac:dyDescent="0.25">
      <c r="A693" t="s">
        <v>895</v>
      </c>
      <c r="B693" t="s">
        <v>55</v>
      </c>
      <c r="C693" t="s">
        <v>157</v>
      </c>
      <c r="D693" t="s">
        <v>31</v>
      </c>
      <c r="E693" s="1">
        <v>45289</v>
      </c>
      <c r="F693" s="1" t="str">
        <f>TEXT(shipments9[[#This Row],[Shipdate]],"ddd")</f>
        <v>Fri</v>
      </c>
      <c r="G693" s="1" t="str">
        <f>IF(OR(shipments9[[#This Row],[Day Name]]="Sat",shipments9[[#This Row],[Day Name]]="Sun"),"Weekend","Weekday")</f>
        <v>Weekday</v>
      </c>
      <c r="H693">
        <v>8894.25</v>
      </c>
      <c r="I693">
        <v>890</v>
      </c>
      <c r="J693" t="s">
        <v>172</v>
      </c>
      <c r="K693" t="s">
        <v>8151</v>
      </c>
      <c r="L693" t="s">
        <v>8152</v>
      </c>
      <c r="M693">
        <v>12</v>
      </c>
      <c r="N693" t="s">
        <v>8166</v>
      </c>
      <c r="O693" s="4">
        <f>INDEX(products[Cost_per_box], MATCH(shipments9[[#This Row],[PID]], products[PID], 0))</f>
        <v>6.8</v>
      </c>
      <c r="P693" s="4">
        <f>shipments9[[#This Row],[Boxes]]*shipments9[[#This Row],[Cost Per Box]]</f>
        <v>6052</v>
      </c>
      <c r="Q693" s="4">
        <f>shipments9[[#This Row],[Amount]] -shipments9[[#This Row],[total cost]]</f>
        <v>2842.25</v>
      </c>
      <c r="R693" s="4" t="str">
        <f>IF(shipments9[[#This Row],[Gross Profit]]&lt;0,"Loss","Profit")</f>
        <v>Profit</v>
      </c>
      <c r="S693" s="9">
        <f>shipments9[[#This Row],[Gross Profit]]/shipments9[[#This Row],[Amount]]</f>
        <v>0.319560390139697</v>
      </c>
      <c r="T693" s="11">
        <f>shipments9[[#This Row],[Amount]]/shipments9[[#This Row],[Boxes]]</f>
        <v>9.993539325842697</v>
      </c>
    </row>
    <row r="694" spans="1:20" hidden="1" x14ac:dyDescent="0.25">
      <c r="A694" t="s">
        <v>896</v>
      </c>
      <c r="B694" t="s">
        <v>77</v>
      </c>
      <c r="C694" t="s">
        <v>157</v>
      </c>
      <c r="D694" t="s">
        <v>31</v>
      </c>
      <c r="E694" s="1">
        <v>45328</v>
      </c>
      <c r="F694" s="1" t="str">
        <f>TEXT(shipments9[[#This Row],[Shipdate]],"ddd")</f>
        <v>Tue</v>
      </c>
      <c r="G694" s="1" t="str">
        <f>IF(OR(shipments9[[#This Row],[Day Name]]="Sat",shipments9[[#This Row],[Day Name]]="Sun"),"Weekend","Weekday")</f>
        <v>Weekday</v>
      </c>
      <c r="H694">
        <v>1836</v>
      </c>
      <c r="I694">
        <v>230</v>
      </c>
      <c r="J694" t="s">
        <v>172</v>
      </c>
      <c r="K694" t="s">
        <v>8155</v>
      </c>
      <c r="L694" t="s">
        <v>8156</v>
      </c>
      <c r="M694">
        <v>2</v>
      </c>
      <c r="N694" t="s">
        <v>8157</v>
      </c>
      <c r="O694" s="4">
        <f>INDEX(products[Cost_per_box], MATCH(shipments9[[#This Row],[PID]], products[PID], 0))</f>
        <v>6.8</v>
      </c>
      <c r="P694" s="4">
        <f>shipments9[[#This Row],[Boxes]]*shipments9[[#This Row],[Cost Per Box]]</f>
        <v>1564</v>
      </c>
      <c r="Q694" s="4">
        <f>shipments9[[#This Row],[Amount]] -shipments9[[#This Row],[total cost]]</f>
        <v>272</v>
      </c>
      <c r="R694" s="4" t="str">
        <f>IF(shipments9[[#This Row],[Gross Profit]]&lt;0,"Loss","Profit")</f>
        <v>Profit</v>
      </c>
      <c r="S694" s="9">
        <f>shipments9[[#This Row],[Gross Profit]]/shipments9[[#This Row],[Amount]]</f>
        <v>0.14814814814814814</v>
      </c>
      <c r="T694" s="11">
        <f>shipments9[[#This Row],[Amount]]/shipments9[[#This Row],[Boxes]]</f>
        <v>7.982608695652174</v>
      </c>
    </row>
    <row r="695" spans="1:20" hidden="1" x14ac:dyDescent="0.25">
      <c r="A695" t="s">
        <v>897</v>
      </c>
      <c r="B695" t="s">
        <v>77</v>
      </c>
      <c r="C695" t="s">
        <v>157</v>
      </c>
      <c r="D695" t="s">
        <v>31</v>
      </c>
      <c r="E695" s="1">
        <v>45250</v>
      </c>
      <c r="F695" s="1" t="str">
        <f>TEXT(shipments9[[#This Row],[Shipdate]],"ddd")</f>
        <v>Mon</v>
      </c>
      <c r="G695" s="1" t="str">
        <f>IF(OR(shipments9[[#This Row],[Day Name]]="Sat",shipments9[[#This Row],[Day Name]]="Sun"),"Weekend","Weekday")</f>
        <v>Weekday</v>
      </c>
      <c r="H695">
        <v>2666.25</v>
      </c>
      <c r="I695">
        <v>381</v>
      </c>
      <c r="J695" t="s">
        <v>172</v>
      </c>
      <c r="K695" t="s">
        <v>8151</v>
      </c>
      <c r="L695" t="s">
        <v>8152</v>
      </c>
      <c r="M695">
        <v>11</v>
      </c>
      <c r="N695" t="s">
        <v>8165</v>
      </c>
      <c r="O695" s="4">
        <f>INDEX(products[Cost_per_box], MATCH(shipments9[[#This Row],[PID]], products[PID], 0))</f>
        <v>6.8</v>
      </c>
      <c r="P695" s="4">
        <f>shipments9[[#This Row],[Boxes]]*shipments9[[#This Row],[Cost Per Box]]</f>
        <v>2590.7999999999997</v>
      </c>
      <c r="Q695" s="4">
        <f>shipments9[[#This Row],[Amount]] -shipments9[[#This Row],[total cost]]</f>
        <v>75.450000000000273</v>
      </c>
      <c r="R695" s="4" t="str">
        <f>IF(shipments9[[#This Row],[Gross Profit]]&lt;0,"Loss","Profit")</f>
        <v>Profit</v>
      </c>
      <c r="S695" s="9">
        <f>shipments9[[#This Row],[Gross Profit]]/shipments9[[#This Row],[Amount]]</f>
        <v>2.8298171589310934E-2</v>
      </c>
      <c r="T695" s="11">
        <f>shipments9[[#This Row],[Amount]]/shipments9[[#This Row],[Boxes]]</f>
        <v>6.9980314960629917</v>
      </c>
    </row>
    <row r="696" spans="1:20" hidden="1" x14ac:dyDescent="0.25">
      <c r="A696" t="s">
        <v>898</v>
      </c>
      <c r="B696" t="s">
        <v>77</v>
      </c>
      <c r="C696" t="s">
        <v>157</v>
      </c>
      <c r="D696" t="s">
        <v>31</v>
      </c>
      <c r="E696" s="1">
        <v>45169</v>
      </c>
      <c r="F696" s="1" t="str">
        <f>TEXT(shipments9[[#This Row],[Shipdate]],"ddd")</f>
        <v>Thu</v>
      </c>
      <c r="G696" s="1" t="str">
        <f>IF(OR(shipments9[[#This Row],[Day Name]]="Sat",shipments9[[#This Row],[Day Name]]="Sun"),"Weekend","Weekday")</f>
        <v>Weekday</v>
      </c>
      <c r="H696">
        <v>6815.25</v>
      </c>
      <c r="I696">
        <v>758</v>
      </c>
      <c r="J696" t="s">
        <v>172</v>
      </c>
      <c r="K696" t="s">
        <v>8151</v>
      </c>
      <c r="L696" t="s">
        <v>8160</v>
      </c>
      <c r="M696">
        <v>8</v>
      </c>
      <c r="N696" t="s">
        <v>8162</v>
      </c>
      <c r="O696" s="4">
        <f>INDEX(products[Cost_per_box], MATCH(shipments9[[#This Row],[PID]], products[PID], 0))</f>
        <v>6.8</v>
      </c>
      <c r="P696" s="4">
        <f>shipments9[[#This Row],[Boxes]]*shipments9[[#This Row],[Cost Per Box]]</f>
        <v>5154.3999999999996</v>
      </c>
      <c r="Q696" s="4">
        <f>shipments9[[#This Row],[Amount]] -shipments9[[#This Row],[total cost]]</f>
        <v>1660.8500000000004</v>
      </c>
      <c r="R696" s="4" t="str">
        <f>IF(shipments9[[#This Row],[Gross Profit]]&lt;0,"Loss","Profit")</f>
        <v>Profit</v>
      </c>
      <c r="S696" s="9">
        <f>shipments9[[#This Row],[Gross Profit]]/shipments9[[#This Row],[Amount]]</f>
        <v>0.24369612266607979</v>
      </c>
      <c r="T696" s="11">
        <f>shipments9[[#This Row],[Amount]]/shipments9[[#This Row],[Boxes]]</f>
        <v>8.9910949868073882</v>
      </c>
    </row>
    <row r="697" spans="1:20" hidden="1" x14ac:dyDescent="0.25">
      <c r="A697" t="s">
        <v>899</v>
      </c>
      <c r="B697" t="s">
        <v>58</v>
      </c>
      <c r="C697" t="s">
        <v>157</v>
      </c>
      <c r="D697" t="s">
        <v>31</v>
      </c>
      <c r="E697" s="1">
        <v>45180</v>
      </c>
      <c r="F697" s="1" t="str">
        <f>TEXT(shipments9[[#This Row],[Shipdate]],"ddd")</f>
        <v>Mon</v>
      </c>
      <c r="G697" s="1" t="str">
        <f>IF(OR(shipments9[[#This Row],[Day Name]]="Sat",shipments9[[#This Row],[Day Name]]="Sun"),"Weekend","Weekday")</f>
        <v>Weekday</v>
      </c>
      <c r="H697">
        <v>10091.25</v>
      </c>
      <c r="I697">
        <v>1262</v>
      </c>
      <c r="J697" t="s">
        <v>172</v>
      </c>
      <c r="K697" t="s">
        <v>8151</v>
      </c>
      <c r="L697" t="s">
        <v>8160</v>
      </c>
      <c r="M697">
        <v>9</v>
      </c>
      <c r="N697" t="s">
        <v>8167</v>
      </c>
      <c r="O697" s="4">
        <f>INDEX(products[Cost_per_box], MATCH(shipments9[[#This Row],[PID]], products[PID], 0))</f>
        <v>6.8</v>
      </c>
      <c r="P697" s="4">
        <f>shipments9[[#This Row],[Boxes]]*shipments9[[#This Row],[Cost Per Box]]</f>
        <v>8581.6</v>
      </c>
      <c r="Q697" s="4">
        <f>shipments9[[#This Row],[Amount]] -shipments9[[#This Row],[total cost]]</f>
        <v>1509.6499999999996</v>
      </c>
      <c r="R697" s="4" t="str">
        <f>IF(shipments9[[#This Row],[Gross Profit]]&lt;0,"Loss","Profit")</f>
        <v>Profit</v>
      </c>
      <c r="S697" s="9">
        <f>shipments9[[#This Row],[Gross Profit]]/shipments9[[#This Row],[Amount]]</f>
        <v>0.14959990090424868</v>
      </c>
      <c r="T697" s="11">
        <f>shipments9[[#This Row],[Amount]]/shipments9[[#This Row],[Boxes]]</f>
        <v>7.9962361331220286</v>
      </c>
    </row>
    <row r="698" spans="1:20" hidden="1" x14ac:dyDescent="0.25">
      <c r="A698" t="s">
        <v>900</v>
      </c>
      <c r="B698" t="s">
        <v>58</v>
      </c>
      <c r="C698" t="s">
        <v>157</v>
      </c>
      <c r="D698" t="s">
        <v>31</v>
      </c>
      <c r="E698" s="1">
        <v>45331</v>
      </c>
      <c r="F698" s="1" t="str">
        <f>TEXT(shipments9[[#This Row],[Shipdate]],"ddd")</f>
        <v>Fri</v>
      </c>
      <c r="G698" s="1" t="str">
        <f>IF(OR(shipments9[[#This Row],[Day Name]]="Sat",shipments9[[#This Row],[Day Name]]="Sun"),"Weekend","Weekday")</f>
        <v>Weekday</v>
      </c>
      <c r="H698">
        <v>2520</v>
      </c>
      <c r="I698">
        <v>280</v>
      </c>
      <c r="J698" t="s">
        <v>172</v>
      </c>
      <c r="K698" t="s">
        <v>8155</v>
      </c>
      <c r="L698" t="s">
        <v>8156</v>
      </c>
      <c r="M698">
        <v>2</v>
      </c>
      <c r="N698" t="s">
        <v>8157</v>
      </c>
      <c r="O698" s="4">
        <f>INDEX(products[Cost_per_box], MATCH(shipments9[[#This Row],[PID]], products[PID], 0))</f>
        <v>6.8</v>
      </c>
      <c r="P698" s="4">
        <f>shipments9[[#This Row],[Boxes]]*shipments9[[#This Row],[Cost Per Box]]</f>
        <v>1904</v>
      </c>
      <c r="Q698" s="4">
        <f>shipments9[[#This Row],[Amount]] -shipments9[[#This Row],[total cost]]</f>
        <v>616</v>
      </c>
      <c r="R698" s="4" t="str">
        <f>IF(shipments9[[#This Row],[Gross Profit]]&lt;0,"Loss","Profit")</f>
        <v>Profit</v>
      </c>
      <c r="S698" s="9">
        <f>shipments9[[#This Row],[Gross Profit]]/shipments9[[#This Row],[Amount]]</f>
        <v>0.24444444444444444</v>
      </c>
      <c r="T698" s="11">
        <f>shipments9[[#This Row],[Amount]]/shipments9[[#This Row],[Boxes]]</f>
        <v>9</v>
      </c>
    </row>
    <row r="699" spans="1:20" hidden="1" x14ac:dyDescent="0.25">
      <c r="A699" t="s">
        <v>901</v>
      </c>
      <c r="B699" t="s">
        <v>58</v>
      </c>
      <c r="C699" t="s">
        <v>157</v>
      </c>
      <c r="D699" t="s">
        <v>31</v>
      </c>
      <c r="E699" s="1">
        <v>44992</v>
      </c>
      <c r="F699" s="1" t="str">
        <f>TEXT(shipments9[[#This Row],[Shipdate]],"ddd")</f>
        <v>Tue</v>
      </c>
      <c r="G699" s="1" t="str">
        <f>IF(OR(shipments9[[#This Row],[Day Name]]="Sat",shipments9[[#This Row],[Day Name]]="Sun"),"Weekend","Weekday")</f>
        <v>Weekday</v>
      </c>
      <c r="H699">
        <v>14892.75</v>
      </c>
      <c r="I699">
        <v>1655</v>
      </c>
      <c r="J699" t="s">
        <v>172</v>
      </c>
      <c r="K699" t="s">
        <v>8151</v>
      </c>
      <c r="L699" t="s">
        <v>8156</v>
      </c>
      <c r="M699">
        <v>3</v>
      </c>
      <c r="N699" t="s">
        <v>8164</v>
      </c>
      <c r="O699" s="4">
        <f>INDEX(products[Cost_per_box], MATCH(shipments9[[#This Row],[PID]], products[PID], 0))</f>
        <v>6.8</v>
      </c>
      <c r="P699" s="4">
        <f>shipments9[[#This Row],[Boxes]]*shipments9[[#This Row],[Cost Per Box]]</f>
        <v>11254</v>
      </c>
      <c r="Q699" s="4">
        <f>shipments9[[#This Row],[Amount]] -shipments9[[#This Row],[total cost]]</f>
        <v>3638.75</v>
      </c>
      <c r="R699" s="4" t="str">
        <f>IF(shipments9[[#This Row],[Gross Profit]]&lt;0,"Loss","Profit")</f>
        <v>Profit</v>
      </c>
      <c r="S699" s="9">
        <f>shipments9[[#This Row],[Gross Profit]]/shipments9[[#This Row],[Amount]]</f>
        <v>0.24433029494216985</v>
      </c>
      <c r="T699" s="11">
        <f>shipments9[[#This Row],[Amount]]/shipments9[[#This Row],[Boxes]]</f>
        <v>8.9986404833836851</v>
      </c>
    </row>
    <row r="700" spans="1:20" hidden="1" x14ac:dyDescent="0.25">
      <c r="A700" t="s">
        <v>902</v>
      </c>
      <c r="B700" t="s">
        <v>58</v>
      </c>
      <c r="C700" t="s">
        <v>157</v>
      </c>
      <c r="D700" t="s">
        <v>31</v>
      </c>
      <c r="E700" s="1">
        <v>45288</v>
      </c>
      <c r="F700" s="1" t="str">
        <f>TEXT(shipments9[[#This Row],[Shipdate]],"ddd")</f>
        <v>Thu</v>
      </c>
      <c r="G700" s="1" t="str">
        <f>IF(OR(shipments9[[#This Row],[Day Name]]="Sat",shipments9[[#This Row],[Day Name]]="Sun"),"Weekend","Weekday")</f>
        <v>Weekday</v>
      </c>
      <c r="H700">
        <v>9756</v>
      </c>
      <c r="I700">
        <v>976</v>
      </c>
      <c r="J700" t="s">
        <v>172</v>
      </c>
      <c r="K700" t="s">
        <v>8151</v>
      </c>
      <c r="L700" t="s">
        <v>8152</v>
      </c>
      <c r="M700">
        <v>12</v>
      </c>
      <c r="N700" t="s">
        <v>8166</v>
      </c>
      <c r="O700" s="4">
        <f>INDEX(products[Cost_per_box], MATCH(shipments9[[#This Row],[PID]], products[PID], 0))</f>
        <v>6.8</v>
      </c>
      <c r="P700" s="4">
        <f>shipments9[[#This Row],[Boxes]]*shipments9[[#This Row],[Cost Per Box]]</f>
        <v>6636.8</v>
      </c>
      <c r="Q700" s="4">
        <f>shipments9[[#This Row],[Amount]] -shipments9[[#This Row],[total cost]]</f>
        <v>3119.2</v>
      </c>
      <c r="R700" s="4" t="str">
        <f>IF(shipments9[[#This Row],[Gross Profit]]&lt;0,"Loss","Profit")</f>
        <v>Profit</v>
      </c>
      <c r="S700" s="9">
        <f>shipments9[[#This Row],[Gross Profit]]/shipments9[[#This Row],[Amount]]</f>
        <v>0.31972119721197212</v>
      </c>
      <c r="T700" s="11">
        <f>shipments9[[#This Row],[Amount]]/shipments9[[#This Row],[Boxes]]</f>
        <v>9.9959016393442628</v>
      </c>
    </row>
    <row r="701" spans="1:20" hidden="1" x14ac:dyDescent="0.25">
      <c r="A701" t="s">
        <v>903</v>
      </c>
      <c r="B701" t="s">
        <v>58</v>
      </c>
      <c r="C701" t="s">
        <v>157</v>
      </c>
      <c r="D701" t="s">
        <v>31</v>
      </c>
      <c r="E701" s="1">
        <v>45287</v>
      </c>
      <c r="F701" s="1" t="str">
        <f>TEXT(shipments9[[#This Row],[Shipdate]],"ddd")</f>
        <v>Wed</v>
      </c>
      <c r="G701" s="1" t="str">
        <f>IF(OR(shipments9[[#This Row],[Day Name]]="Sat",shipments9[[#This Row],[Day Name]]="Sun"),"Weekend","Weekday")</f>
        <v>Weekday</v>
      </c>
      <c r="H701">
        <v>4981.5</v>
      </c>
      <c r="I701">
        <v>499</v>
      </c>
      <c r="J701" t="s">
        <v>172</v>
      </c>
      <c r="K701" t="s">
        <v>8151</v>
      </c>
      <c r="L701" t="s">
        <v>8152</v>
      </c>
      <c r="M701">
        <v>12</v>
      </c>
      <c r="N701" t="s">
        <v>8166</v>
      </c>
      <c r="O701" s="4">
        <f>INDEX(products[Cost_per_box], MATCH(shipments9[[#This Row],[PID]], products[PID], 0))</f>
        <v>6.8</v>
      </c>
      <c r="P701" s="4">
        <f>shipments9[[#This Row],[Boxes]]*shipments9[[#This Row],[Cost Per Box]]</f>
        <v>3393.2</v>
      </c>
      <c r="Q701" s="4">
        <f>shipments9[[#This Row],[Amount]] -shipments9[[#This Row],[total cost]]</f>
        <v>1588.3000000000002</v>
      </c>
      <c r="R701" s="4" t="str">
        <f>IF(shipments9[[#This Row],[Gross Profit]]&lt;0,"Loss","Profit")</f>
        <v>Profit</v>
      </c>
      <c r="S701" s="9">
        <f>shipments9[[#This Row],[Gross Profit]]/shipments9[[#This Row],[Amount]]</f>
        <v>0.31883970691558772</v>
      </c>
      <c r="T701" s="11">
        <f>shipments9[[#This Row],[Amount]]/shipments9[[#This Row],[Boxes]]</f>
        <v>9.9829659318637276</v>
      </c>
    </row>
    <row r="702" spans="1:20" hidden="1" x14ac:dyDescent="0.25">
      <c r="A702" t="s">
        <v>904</v>
      </c>
      <c r="B702" t="s">
        <v>61</v>
      </c>
      <c r="C702" t="s">
        <v>157</v>
      </c>
      <c r="D702" t="s">
        <v>31</v>
      </c>
      <c r="E702" s="1">
        <v>45225</v>
      </c>
      <c r="F702" s="1" t="str">
        <f>TEXT(shipments9[[#This Row],[Shipdate]],"ddd")</f>
        <v>Thu</v>
      </c>
      <c r="G702" s="1" t="str">
        <f>IF(OR(shipments9[[#This Row],[Day Name]]="Sat",shipments9[[#This Row],[Day Name]]="Sun"),"Weekend","Weekday")</f>
        <v>Weekday</v>
      </c>
      <c r="H702">
        <v>6743.25</v>
      </c>
      <c r="I702">
        <v>750</v>
      </c>
      <c r="J702" t="s">
        <v>172</v>
      </c>
      <c r="K702" t="s">
        <v>8151</v>
      </c>
      <c r="L702" t="s">
        <v>8152</v>
      </c>
      <c r="M702">
        <v>10</v>
      </c>
      <c r="N702" t="s">
        <v>8153</v>
      </c>
      <c r="O702" s="4">
        <f>INDEX(products[Cost_per_box], MATCH(shipments9[[#This Row],[PID]], products[PID], 0))</f>
        <v>6.8</v>
      </c>
      <c r="P702" s="4">
        <f>shipments9[[#This Row],[Boxes]]*shipments9[[#This Row],[Cost Per Box]]</f>
        <v>5100</v>
      </c>
      <c r="Q702" s="4">
        <f>shipments9[[#This Row],[Amount]] -shipments9[[#This Row],[total cost]]</f>
        <v>1643.25</v>
      </c>
      <c r="R702" s="4" t="str">
        <f>IF(shipments9[[#This Row],[Gross Profit]]&lt;0,"Loss","Profit")</f>
        <v>Profit</v>
      </c>
      <c r="S702" s="9">
        <f>shipments9[[#This Row],[Gross Profit]]/shipments9[[#This Row],[Amount]]</f>
        <v>0.24368813257702146</v>
      </c>
      <c r="T702" s="11">
        <f>shipments9[[#This Row],[Amount]]/shipments9[[#This Row],[Boxes]]</f>
        <v>8.9909999999999997</v>
      </c>
    </row>
    <row r="703" spans="1:20" hidden="1" x14ac:dyDescent="0.25">
      <c r="A703" t="s">
        <v>905</v>
      </c>
      <c r="B703" t="s">
        <v>61</v>
      </c>
      <c r="C703" t="s">
        <v>157</v>
      </c>
      <c r="D703" t="s">
        <v>31</v>
      </c>
      <c r="E703" s="1">
        <v>45176</v>
      </c>
      <c r="F703" s="1" t="str">
        <f>TEXT(shipments9[[#This Row],[Shipdate]],"ddd")</f>
        <v>Thu</v>
      </c>
      <c r="G703" s="1" t="str">
        <f>IF(OR(shipments9[[#This Row],[Day Name]]="Sat",shipments9[[#This Row],[Day Name]]="Sun"),"Weekend","Weekday")</f>
        <v>Weekday</v>
      </c>
      <c r="H703">
        <v>16672.5</v>
      </c>
      <c r="I703">
        <v>1853</v>
      </c>
      <c r="J703" t="s">
        <v>172</v>
      </c>
      <c r="K703" t="s">
        <v>8151</v>
      </c>
      <c r="L703" t="s">
        <v>8160</v>
      </c>
      <c r="M703">
        <v>9</v>
      </c>
      <c r="N703" t="s">
        <v>8167</v>
      </c>
      <c r="O703" s="4">
        <f>INDEX(products[Cost_per_box], MATCH(shipments9[[#This Row],[PID]], products[PID], 0))</f>
        <v>6.8</v>
      </c>
      <c r="P703" s="4">
        <f>shipments9[[#This Row],[Boxes]]*shipments9[[#This Row],[Cost Per Box]]</f>
        <v>12600.4</v>
      </c>
      <c r="Q703" s="4">
        <f>shipments9[[#This Row],[Amount]] -shipments9[[#This Row],[total cost]]</f>
        <v>4072.1000000000004</v>
      </c>
      <c r="R703" s="4" t="str">
        <f>IF(shipments9[[#This Row],[Gross Profit]]&lt;0,"Loss","Profit")</f>
        <v>Profit</v>
      </c>
      <c r="S703" s="9">
        <f>shipments9[[#This Row],[Gross Profit]]/shipments9[[#This Row],[Amount]]</f>
        <v>0.24424051581946321</v>
      </c>
      <c r="T703" s="11">
        <f>shipments9[[#This Row],[Amount]]/shipments9[[#This Row],[Boxes]]</f>
        <v>8.9975715056664871</v>
      </c>
    </row>
    <row r="704" spans="1:20" hidden="1" x14ac:dyDescent="0.25">
      <c r="A704" t="s">
        <v>906</v>
      </c>
      <c r="B704" t="s">
        <v>61</v>
      </c>
      <c r="C704" t="s">
        <v>157</v>
      </c>
      <c r="D704" t="s">
        <v>31</v>
      </c>
      <c r="E704" s="1">
        <v>45119</v>
      </c>
      <c r="F704" s="1" t="str">
        <f>TEXT(shipments9[[#This Row],[Shipdate]],"ddd")</f>
        <v>Wed</v>
      </c>
      <c r="G704" s="1" t="str">
        <f>IF(OR(shipments9[[#This Row],[Day Name]]="Sat",shipments9[[#This Row],[Day Name]]="Sun"),"Weekend","Weekday")</f>
        <v>Weekday</v>
      </c>
      <c r="H704">
        <v>3195</v>
      </c>
      <c r="I704">
        <v>400</v>
      </c>
      <c r="J704" t="s">
        <v>172</v>
      </c>
      <c r="K704" t="s">
        <v>8151</v>
      </c>
      <c r="L704" t="s">
        <v>8160</v>
      </c>
      <c r="M704">
        <v>7</v>
      </c>
      <c r="N704" t="s">
        <v>8161</v>
      </c>
      <c r="O704" s="4">
        <f>INDEX(products[Cost_per_box], MATCH(shipments9[[#This Row],[PID]], products[PID], 0))</f>
        <v>6.8</v>
      </c>
      <c r="P704" s="4">
        <f>shipments9[[#This Row],[Boxes]]*shipments9[[#This Row],[Cost Per Box]]</f>
        <v>2720</v>
      </c>
      <c r="Q704" s="4">
        <f>shipments9[[#This Row],[Amount]] -shipments9[[#This Row],[total cost]]</f>
        <v>475</v>
      </c>
      <c r="R704" s="4" t="str">
        <f>IF(shipments9[[#This Row],[Gross Profit]]&lt;0,"Loss","Profit")</f>
        <v>Profit</v>
      </c>
      <c r="S704" s="9">
        <f>shipments9[[#This Row],[Gross Profit]]/shipments9[[#This Row],[Amount]]</f>
        <v>0.14866979655712051</v>
      </c>
      <c r="T704" s="11">
        <f>shipments9[[#This Row],[Amount]]/shipments9[[#This Row],[Boxes]]</f>
        <v>7.9874999999999998</v>
      </c>
    </row>
    <row r="705" spans="1:20" hidden="1" x14ac:dyDescent="0.25">
      <c r="A705" t="s">
        <v>907</v>
      </c>
      <c r="B705" t="s">
        <v>61</v>
      </c>
      <c r="C705" t="s">
        <v>157</v>
      </c>
      <c r="D705" t="s">
        <v>31</v>
      </c>
      <c r="E705" s="1">
        <v>45107</v>
      </c>
      <c r="F705" s="1" t="str">
        <f>TEXT(shipments9[[#This Row],[Shipdate]],"ddd")</f>
        <v>Fri</v>
      </c>
      <c r="G705" s="1" t="str">
        <f>IF(OR(shipments9[[#This Row],[Day Name]]="Sat",shipments9[[#This Row],[Day Name]]="Sun"),"Weekend","Weekday")</f>
        <v>Weekday</v>
      </c>
      <c r="H705">
        <v>3449.25</v>
      </c>
      <c r="I705">
        <v>314</v>
      </c>
      <c r="J705" t="s">
        <v>172</v>
      </c>
      <c r="K705" t="s">
        <v>8151</v>
      </c>
      <c r="L705" t="s">
        <v>8154</v>
      </c>
      <c r="M705">
        <v>6</v>
      </c>
      <c r="N705" t="s">
        <v>8159</v>
      </c>
      <c r="O705" s="4">
        <f>INDEX(products[Cost_per_box], MATCH(shipments9[[#This Row],[PID]], products[PID], 0))</f>
        <v>6.8</v>
      </c>
      <c r="P705" s="4">
        <f>shipments9[[#This Row],[Boxes]]*shipments9[[#This Row],[Cost Per Box]]</f>
        <v>2135.1999999999998</v>
      </c>
      <c r="Q705" s="4">
        <f>shipments9[[#This Row],[Amount]] -shipments9[[#This Row],[total cost]]</f>
        <v>1314.0500000000002</v>
      </c>
      <c r="R705" s="4" t="str">
        <f>IF(shipments9[[#This Row],[Gross Profit]]&lt;0,"Loss","Profit")</f>
        <v>Profit</v>
      </c>
      <c r="S705" s="9">
        <f>shipments9[[#This Row],[Gross Profit]]/shipments9[[#This Row],[Amount]]</f>
        <v>0.38096687685728786</v>
      </c>
      <c r="T705" s="11">
        <f>shipments9[[#This Row],[Amount]]/shipments9[[#This Row],[Boxes]]</f>
        <v>10.984872611464969</v>
      </c>
    </row>
    <row r="706" spans="1:20" hidden="1" x14ac:dyDescent="0.25">
      <c r="A706" t="s">
        <v>908</v>
      </c>
      <c r="B706" t="s">
        <v>61</v>
      </c>
      <c r="C706" t="s">
        <v>157</v>
      </c>
      <c r="D706" t="s">
        <v>31</v>
      </c>
      <c r="E706" s="1">
        <v>44967</v>
      </c>
      <c r="F706" s="1" t="str">
        <f>TEXT(shipments9[[#This Row],[Shipdate]],"ddd")</f>
        <v>Fri</v>
      </c>
      <c r="G706" s="1" t="str">
        <f>IF(OR(shipments9[[#This Row],[Day Name]]="Sat",shipments9[[#This Row],[Day Name]]="Sun"),"Weekend","Weekday")</f>
        <v>Weekday</v>
      </c>
      <c r="H706">
        <v>8734.5</v>
      </c>
      <c r="I706">
        <v>874</v>
      </c>
      <c r="J706" t="s">
        <v>172</v>
      </c>
      <c r="K706" t="s">
        <v>8151</v>
      </c>
      <c r="L706" t="s">
        <v>8156</v>
      </c>
      <c r="M706">
        <v>2</v>
      </c>
      <c r="N706" t="s">
        <v>8157</v>
      </c>
      <c r="O706" s="4">
        <f>INDEX(products[Cost_per_box], MATCH(shipments9[[#This Row],[PID]], products[PID], 0))</f>
        <v>6.8</v>
      </c>
      <c r="P706" s="4">
        <f>shipments9[[#This Row],[Boxes]]*shipments9[[#This Row],[Cost Per Box]]</f>
        <v>5943.2</v>
      </c>
      <c r="Q706" s="4">
        <f>shipments9[[#This Row],[Amount]] -shipments9[[#This Row],[total cost]]</f>
        <v>2791.3</v>
      </c>
      <c r="R706" s="4" t="str">
        <f>IF(shipments9[[#This Row],[Gross Profit]]&lt;0,"Loss","Profit")</f>
        <v>Profit</v>
      </c>
      <c r="S706" s="9">
        <f>shipments9[[#This Row],[Gross Profit]]/shipments9[[#This Row],[Amount]]</f>
        <v>0.31957181292575421</v>
      </c>
      <c r="T706" s="11">
        <f>shipments9[[#This Row],[Amount]]/shipments9[[#This Row],[Boxes]]</f>
        <v>9.9937070938215111</v>
      </c>
    </row>
    <row r="707" spans="1:20" hidden="1" x14ac:dyDescent="0.25">
      <c r="A707" t="s">
        <v>909</v>
      </c>
      <c r="B707" t="s">
        <v>61</v>
      </c>
      <c r="C707" t="s">
        <v>157</v>
      </c>
      <c r="D707" t="s">
        <v>31</v>
      </c>
      <c r="E707" s="1">
        <v>45082</v>
      </c>
      <c r="F707" s="1" t="str">
        <f>TEXT(shipments9[[#This Row],[Shipdate]],"ddd")</f>
        <v>Mon</v>
      </c>
      <c r="G707" s="1" t="str">
        <f>IF(OR(shipments9[[#This Row],[Day Name]]="Sat",shipments9[[#This Row],[Day Name]]="Sun"),"Weekend","Weekday")</f>
        <v>Weekday</v>
      </c>
      <c r="H707">
        <v>7184.25</v>
      </c>
      <c r="I707">
        <v>654</v>
      </c>
      <c r="J707" t="s">
        <v>172</v>
      </c>
      <c r="K707" t="s">
        <v>8151</v>
      </c>
      <c r="L707" t="s">
        <v>8154</v>
      </c>
      <c r="M707">
        <v>6</v>
      </c>
      <c r="N707" t="s">
        <v>8159</v>
      </c>
      <c r="O707" s="4">
        <f>INDEX(products[Cost_per_box], MATCH(shipments9[[#This Row],[PID]], products[PID], 0))</f>
        <v>6.8</v>
      </c>
      <c r="P707" s="4">
        <f>shipments9[[#This Row],[Boxes]]*shipments9[[#This Row],[Cost Per Box]]</f>
        <v>4447.2</v>
      </c>
      <c r="Q707" s="4">
        <f>shipments9[[#This Row],[Amount]] -shipments9[[#This Row],[total cost]]</f>
        <v>2737.05</v>
      </c>
      <c r="R707" s="4" t="str">
        <f>IF(shipments9[[#This Row],[Gross Profit]]&lt;0,"Loss","Profit")</f>
        <v>Profit</v>
      </c>
      <c r="S707" s="9">
        <f>shipments9[[#This Row],[Gross Profit]]/shipments9[[#This Row],[Amount]]</f>
        <v>0.38097922538887152</v>
      </c>
      <c r="T707" s="11">
        <f>shipments9[[#This Row],[Amount]]/shipments9[[#This Row],[Boxes]]</f>
        <v>10.985091743119266</v>
      </c>
    </row>
    <row r="708" spans="1:20" hidden="1" x14ac:dyDescent="0.25">
      <c r="A708" t="s">
        <v>910</v>
      </c>
      <c r="B708" t="s">
        <v>61</v>
      </c>
      <c r="C708" t="s">
        <v>157</v>
      </c>
      <c r="D708" t="s">
        <v>31</v>
      </c>
      <c r="E708" s="1">
        <v>45125</v>
      </c>
      <c r="F708" s="1" t="str">
        <f>TEXT(shipments9[[#This Row],[Shipdate]],"ddd")</f>
        <v>Tue</v>
      </c>
      <c r="G708" s="1" t="str">
        <f>IF(OR(shipments9[[#This Row],[Day Name]]="Sat",shipments9[[#This Row],[Day Name]]="Sun"),"Weekend","Weekday")</f>
        <v>Weekday</v>
      </c>
      <c r="H708">
        <v>2508.75</v>
      </c>
      <c r="I708">
        <v>314</v>
      </c>
      <c r="J708" t="s">
        <v>172</v>
      </c>
      <c r="K708" t="s">
        <v>8151</v>
      </c>
      <c r="L708" t="s">
        <v>8160</v>
      </c>
      <c r="M708">
        <v>7</v>
      </c>
      <c r="N708" t="s">
        <v>8161</v>
      </c>
      <c r="O708" s="4">
        <f>INDEX(products[Cost_per_box], MATCH(shipments9[[#This Row],[PID]], products[PID], 0))</f>
        <v>6.8</v>
      </c>
      <c r="P708" s="4">
        <f>shipments9[[#This Row],[Boxes]]*shipments9[[#This Row],[Cost Per Box]]</f>
        <v>2135.1999999999998</v>
      </c>
      <c r="Q708" s="4">
        <f>shipments9[[#This Row],[Amount]] -shipments9[[#This Row],[total cost]]</f>
        <v>373.55000000000018</v>
      </c>
      <c r="R708" s="4" t="str">
        <f>IF(shipments9[[#This Row],[Gross Profit]]&lt;0,"Loss","Profit")</f>
        <v>Profit</v>
      </c>
      <c r="S708" s="9">
        <f>shipments9[[#This Row],[Gross Profit]]/shipments9[[#This Row],[Amount]]</f>
        <v>0.1488988540109617</v>
      </c>
      <c r="T708" s="11">
        <f>shipments9[[#This Row],[Amount]]/shipments9[[#This Row],[Boxes]]</f>
        <v>7.9896496815286628</v>
      </c>
    </row>
    <row r="709" spans="1:20" hidden="1" x14ac:dyDescent="0.25">
      <c r="A709" t="s">
        <v>911</v>
      </c>
      <c r="B709" t="s">
        <v>80</v>
      </c>
      <c r="C709" t="s">
        <v>157</v>
      </c>
      <c r="D709" t="s">
        <v>31</v>
      </c>
      <c r="E709" s="1">
        <v>45428</v>
      </c>
      <c r="F709" s="1" t="str">
        <f>TEXT(shipments9[[#This Row],[Shipdate]],"ddd")</f>
        <v>Thu</v>
      </c>
      <c r="G709" s="1" t="str">
        <f>IF(OR(shipments9[[#This Row],[Day Name]]="Sat",shipments9[[#This Row],[Day Name]]="Sun"),"Weekend","Weekday")</f>
        <v>Weekday</v>
      </c>
      <c r="H709">
        <v>5208.75</v>
      </c>
      <c r="I709">
        <v>745</v>
      </c>
      <c r="J709" t="s">
        <v>172</v>
      </c>
      <c r="K709" t="s">
        <v>8155</v>
      </c>
      <c r="L709" t="s">
        <v>8154</v>
      </c>
      <c r="M709">
        <v>5</v>
      </c>
      <c r="N709" t="s">
        <v>201</v>
      </c>
      <c r="O709" s="4">
        <f>INDEX(products[Cost_per_box], MATCH(shipments9[[#This Row],[PID]], products[PID], 0))</f>
        <v>6.8</v>
      </c>
      <c r="P709" s="4">
        <f>shipments9[[#This Row],[Boxes]]*shipments9[[#This Row],[Cost Per Box]]</f>
        <v>5066</v>
      </c>
      <c r="Q709" s="4">
        <f>shipments9[[#This Row],[Amount]] -shipments9[[#This Row],[total cost]]</f>
        <v>142.75</v>
      </c>
      <c r="R709" s="4" t="str">
        <f>IF(shipments9[[#This Row],[Gross Profit]]&lt;0,"Loss","Profit")</f>
        <v>Profit</v>
      </c>
      <c r="S709" s="9">
        <f>shipments9[[#This Row],[Gross Profit]]/shipments9[[#This Row],[Amount]]</f>
        <v>2.7405807535397168E-2</v>
      </c>
      <c r="T709" s="11">
        <f>shipments9[[#This Row],[Amount]]/shipments9[[#This Row],[Boxes]]</f>
        <v>6.9916107382550337</v>
      </c>
    </row>
    <row r="710" spans="1:20" hidden="1" x14ac:dyDescent="0.25">
      <c r="A710" t="s">
        <v>912</v>
      </c>
      <c r="B710" t="s">
        <v>80</v>
      </c>
      <c r="C710" t="s">
        <v>157</v>
      </c>
      <c r="D710" t="s">
        <v>31</v>
      </c>
      <c r="E710" s="1">
        <v>45125</v>
      </c>
      <c r="F710" s="1" t="str">
        <f>TEXT(shipments9[[#This Row],[Shipdate]],"ddd")</f>
        <v>Tue</v>
      </c>
      <c r="G710" s="1" t="str">
        <f>IF(OR(shipments9[[#This Row],[Day Name]]="Sat",shipments9[[#This Row],[Day Name]]="Sun"),"Weekend","Weekday")</f>
        <v>Weekday</v>
      </c>
      <c r="H710">
        <v>11389.5</v>
      </c>
      <c r="I710">
        <v>1424</v>
      </c>
      <c r="J710" t="s">
        <v>172</v>
      </c>
      <c r="K710" t="s">
        <v>8151</v>
      </c>
      <c r="L710" t="s">
        <v>8160</v>
      </c>
      <c r="M710">
        <v>7</v>
      </c>
      <c r="N710" t="s">
        <v>8161</v>
      </c>
      <c r="O710" s="4">
        <f>INDEX(products[Cost_per_box], MATCH(shipments9[[#This Row],[PID]], products[PID], 0))</f>
        <v>6.8</v>
      </c>
      <c r="P710" s="4">
        <f>shipments9[[#This Row],[Boxes]]*shipments9[[#This Row],[Cost Per Box]]</f>
        <v>9683.1999999999989</v>
      </c>
      <c r="Q710" s="4">
        <f>shipments9[[#This Row],[Amount]] -shipments9[[#This Row],[total cost]]</f>
        <v>1706.3000000000011</v>
      </c>
      <c r="R710" s="4" t="str">
        <f>IF(shipments9[[#This Row],[Gross Profit]]&lt;0,"Loss","Profit")</f>
        <v>Profit</v>
      </c>
      <c r="S710" s="9">
        <f>shipments9[[#This Row],[Gross Profit]]/shipments9[[#This Row],[Amount]]</f>
        <v>0.14981342464550693</v>
      </c>
      <c r="T710" s="11">
        <f>shipments9[[#This Row],[Amount]]/shipments9[[#This Row],[Boxes]]</f>
        <v>7.998244382022472</v>
      </c>
    </row>
    <row r="711" spans="1:20" hidden="1" x14ac:dyDescent="0.25">
      <c r="A711" t="s">
        <v>913</v>
      </c>
      <c r="B711" t="s">
        <v>80</v>
      </c>
      <c r="C711" t="s">
        <v>157</v>
      </c>
      <c r="D711" t="s">
        <v>31</v>
      </c>
      <c r="E711" s="1">
        <v>45096</v>
      </c>
      <c r="F711" s="1" t="str">
        <f>TEXT(shipments9[[#This Row],[Shipdate]],"ddd")</f>
        <v>Mon</v>
      </c>
      <c r="G711" s="1" t="str">
        <f>IF(OR(shipments9[[#This Row],[Day Name]]="Sat",shipments9[[#This Row],[Day Name]]="Sun"),"Weekend","Weekday")</f>
        <v>Weekday</v>
      </c>
      <c r="H711">
        <v>4329</v>
      </c>
      <c r="I711">
        <v>394</v>
      </c>
      <c r="J711" t="s">
        <v>172</v>
      </c>
      <c r="K711" t="s">
        <v>8151</v>
      </c>
      <c r="L711" t="s">
        <v>8154</v>
      </c>
      <c r="M711">
        <v>6</v>
      </c>
      <c r="N711" t="s">
        <v>8159</v>
      </c>
      <c r="O711" s="4">
        <f>INDEX(products[Cost_per_box], MATCH(shipments9[[#This Row],[PID]], products[PID], 0))</f>
        <v>6.8</v>
      </c>
      <c r="P711" s="4">
        <f>shipments9[[#This Row],[Boxes]]*shipments9[[#This Row],[Cost Per Box]]</f>
        <v>2679.2</v>
      </c>
      <c r="Q711" s="4">
        <f>shipments9[[#This Row],[Amount]] -shipments9[[#This Row],[total cost]]</f>
        <v>1649.8000000000002</v>
      </c>
      <c r="R711" s="4" t="str">
        <f>IF(shipments9[[#This Row],[Gross Profit]]&lt;0,"Loss","Profit")</f>
        <v>Profit</v>
      </c>
      <c r="S711" s="9">
        <f>shipments9[[#This Row],[Gross Profit]]/shipments9[[#This Row],[Amount]]</f>
        <v>0.38110418110418115</v>
      </c>
      <c r="T711" s="11">
        <f>shipments9[[#This Row],[Amount]]/shipments9[[#This Row],[Boxes]]</f>
        <v>10.98730964467005</v>
      </c>
    </row>
    <row r="712" spans="1:20" hidden="1" x14ac:dyDescent="0.25">
      <c r="A712" t="s">
        <v>914</v>
      </c>
      <c r="B712" t="s">
        <v>83</v>
      </c>
      <c r="C712" t="s">
        <v>157</v>
      </c>
      <c r="D712" t="s">
        <v>31</v>
      </c>
      <c r="E712" s="1">
        <v>45250</v>
      </c>
      <c r="F712" s="1" t="str">
        <f>TEXT(shipments9[[#This Row],[Shipdate]],"ddd")</f>
        <v>Mon</v>
      </c>
      <c r="G712" s="1" t="str">
        <f>IF(OR(shipments9[[#This Row],[Day Name]]="Sat",shipments9[[#This Row],[Day Name]]="Sun"),"Weekend","Weekday")</f>
        <v>Weekday</v>
      </c>
      <c r="H712">
        <v>8059.5</v>
      </c>
      <c r="I712">
        <v>1008</v>
      </c>
      <c r="J712" t="s">
        <v>172</v>
      </c>
      <c r="K712" t="s">
        <v>8151</v>
      </c>
      <c r="L712" t="s">
        <v>8152</v>
      </c>
      <c r="M712">
        <v>11</v>
      </c>
      <c r="N712" t="s">
        <v>8165</v>
      </c>
      <c r="O712" s="4">
        <f>INDEX(products[Cost_per_box], MATCH(shipments9[[#This Row],[PID]], products[PID], 0))</f>
        <v>6.8</v>
      </c>
      <c r="P712" s="4">
        <f>shipments9[[#This Row],[Boxes]]*shipments9[[#This Row],[Cost Per Box]]</f>
        <v>6854.4</v>
      </c>
      <c r="Q712" s="4">
        <f>shipments9[[#This Row],[Amount]] -shipments9[[#This Row],[total cost]]</f>
        <v>1205.1000000000004</v>
      </c>
      <c r="R712" s="4" t="str">
        <f>IF(shipments9[[#This Row],[Gross Profit]]&lt;0,"Loss","Profit")</f>
        <v>Profit</v>
      </c>
      <c r="S712" s="9">
        <f>shipments9[[#This Row],[Gross Profit]]/shipments9[[#This Row],[Amount]]</f>
        <v>0.14952540480178675</v>
      </c>
      <c r="T712" s="11">
        <f>shipments9[[#This Row],[Amount]]/shipments9[[#This Row],[Boxes]]</f>
        <v>7.9955357142857144</v>
      </c>
    </row>
    <row r="713" spans="1:20" hidden="1" x14ac:dyDescent="0.25">
      <c r="A713" t="s">
        <v>915</v>
      </c>
      <c r="B713" t="s">
        <v>83</v>
      </c>
      <c r="C713" t="s">
        <v>157</v>
      </c>
      <c r="D713" t="s">
        <v>31</v>
      </c>
      <c r="E713" s="1">
        <v>45461</v>
      </c>
      <c r="F713" s="1" t="str">
        <f>TEXT(shipments9[[#This Row],[Shipdate]],"ddd")</f>
        <v>Tue</v>
      </c>
      <c r="G713" s="1" t="str">
        <f>IF(OR(shipments9[[#This Row],[Day Name]]="Sat",shipments9[[#This Row],[Day Name]]="Sun"),"Weekend","Weekday")</f>
        <v>Weekday</v>
      </c>
      <c r="H713">
        <v>13477.5</v>
      </c>
      <c r="I713">
        <v>1498</v>
      </c>
      <c r="J713" t="s">
        <v>172</v>
      </c>
      <c r="K713" t="s">
        <v>8155</v>
      </c>
      <c r="L713" t="s">
        <v>8154</v>
      </c>
      <c r="M713">
        <v>6</v>
      </c>
      <c r="N713" t="s">
        <v>8159</v>
      </c>
      <c r="O713" s="4">
        <f>INDEX(products[Cost_per_box], MATCH(shipments9[[#This Row],[PID]], products[PID], 0))</f>
        <v>6.8</v>
      </c>
      <c r="P713" s="4">
        <f>shipments9[[#This Row],[Boxes]]*shipments9[[#This Row],[Cost Per Box]]</f>
        <v>10186.4</v>
      </c>
      <c r="Q713" s="4">
        <f>shipments9[[#This Row],[Amount]] -shipments9[[#This Row],[total cost]]</f>
        <v>3291.1000000000004</v>
      </c>
      <c r="R713" s="4" t="str">
        <f>IF(shipments9[[#This Row],[Gross Profit]]&lt;0,"Loss","Profit")</f>
        <v>Profit</v>
      </c>
      <c r="S713" s="9">
        <f>shipments9[[#This Row],[Gross Profit]]/shipments9[[#This Row],[Amount]]</f>
        <v>0.2441921721387498</v>
      </c>
      <c r="T713" s="11">
        <f>shipments9[[#This Row],[Amount]]/shipments9[[#This Row],[Boxes]]</f>
        <v>8.9969959946595459</v>
      </c>
    </row>
    <row r="714" spans="1:20" hidden="1" x14ac:dyDescent="0.25">
      <c r="A714" t="s">
        <v>916</v>
      </c>
      <c r="B714" t="s">
        <v>83</v>
      </c>
      <c r="C714" t="s">
        <v>157</v>
      </c>
      <c r="D714" t="s">
        <v>31</v>
      </c>
      <c r="E714" s="1">
        <v>45047</v>
      </c>
      <c r="F714" s="1" t="str">
        <f>TEXT(shipments9[[#This Row],[Shipdate]],"ddd")</f>
        <v>Mon</v>
      </c>
      <c r="G714" s="1" t="str">
        <f>IF(OR(shipments9[[#This Row],[Day Name]]="Sat",shipments9[[#This Row],[Day Name]]="Sun"),"Weekend","Weekday")</f>
        <v>Weekday</v>
      </c>
      <c r="H714">
        <v>5215.5</v>
      </c>
      <c r="I714">
        <v>522</v>
      </c>
      <c r="J714" t="s">
        <v>172</v>
      </c>
      <c r="K714" t="s">
        <v>8151</v>
      </c>
      <c r="L714" t="s">
        <v>8154</v>
      </c>
      <c r="M714">
        <v>5</v>
      </c>
      <c r="N714" t="s">
        <v>201</v>
      </c>
      <c r="O714" s="4">
        <f>INDEX(products[Cost_per_box], MATCH(shipments9[[#This Row],[PID]], products[PID], 0))</f>
        <v>6.8</v>
      </c>
      <c r="P714" s="4">
        <f>shipments9[[#This Row],[Boxes]]*shipments9[[#This Row],[Cost Per Box]]</f>
        <v>3549.6</v>
      </c>
      <c r="Q714" s="4">
        <f>shipments9[[#This Row],[Amount]] -shipments9[[#This Row],[total cost]]</f>
        <v>1665.9</v>
      </c>
      <c r="R714" s="4" t="str">
        <f>IF(shipments9[[#This Row],[Gross Profit]]&lt;0,"Loss","Profit")</f>
        <v>Profit</v>
      </c>
      <c r="S714" s="9">
        <f>shipments9[[#This Row],[Gross Profit]]/shipments9[[#This Row],[Amount]]</f>
        <v>0.31941328731665231</v>
      </c>
      <c r="T714" s="11">
        <f>shipments9[[#This Row],[Amount]]/shipments9[[#This Row],[Boxes]]</f>
        <v>9.9913793103448274</v>
      </c>
    </row>
    <row r="715" spans="1:20" hidden="1" x14ac:dyDescent="0.25">
      <c r="A715" t="s">
        <v>917</v>
      </c>
      <c r="B715" t="s">
        <v>86</v>
      </c>
      <c r="C715" t="s">
        <v>157</v>
      </c>
      <c r="D715" t="s">
        <v>31</v>
      </c>
      <c r="E715" s="1">
        <v>45019</v>
      </c>
      <c r="F715" s="1" t="str">
        <f>TEXT(shipments9[[#This Row],[Shipdate]],"ddd")</f>
        <v>Mon</v>
      </c>
      <c r="G715" s="1" t="str">
        <f>IF(OR(shipments9[[#This Row],[Day Name]]="Sat",shipments9[[#This Row],[Day Name]]="Sun"),"Weekend","Weekday")</f>
        <v>Weekday</v>
      </c>
      <c r="H715">
        <v>1066.5</v>
      </c>
      <c r="I715">
        <v>119</v>
      </c>
      <c r="J715" t="s">
        <v>172</v>
      </c>
      <c r="K715" t="s">
        <v>8151</v>
      </c>
      <c r="L715" t="s">
        <v>8154</v>
      </c>
      <c r="M715">
        <v>4</v>
      </c>
      <c r="N715" t="s">
        <v>8158</v>
      </c>
      <c r="O715" s="4">
        <f>INDEX(products[Cost_per_box], MATCH(shipments9[[#This Row],[PID]], products[PID], 0))</f>
        <v>6.8</v>
      </c>
      <c r="P715" s="4">
        <f>shipments9[[#This Row],[Boxes]]*shipments9[[#This Row],[Cost Per Box]]</f>
        <v>809.19999999999993</v>
      </c>
      <c r="Q715" s="4">
        <f>shipments9[[#This Row],[Amount]] -shipments9[[#This Row],[total cost]]</f>
        <v>257.30000000000007</v>
      </c>
      <c r="R715" s="4" t="str">
        <f>IF(shipments9[[#This Row],[Gross Profit]]&lt;0,"Loss","Profit")</f>
        <v>Profit</v>
      </c>
      <c r="S715" s="9">
        <f>shipments9[[#This Row],[Gross Profit]]/shipments9[[#This Row],[Amount]]</f>
        <v>0.24125644631973753</v>
      </c>
      <c r="T715" s="11">
        <f>shipments9[[#This Row],[Amount]]/shipments9[[#This Row],[Boxes]]</f>
        <v>8.96218487394958</v>
      </c>
    </row>
    <row r="716" spans="1:20" hidden="1" x14ac:dyDescent="0.25">
      <c r="A716" t="s">
        <v>918</v>
      </c>
      <c r="B716" t="s">
        <v>86</v>
      </c>
      <c r="C716" t="s">
        <v>157</v>
      </c>
      <c r="D716" t="s">
        <v>31</v>
      </c>
      <c r="E716" s="1">
        <v>45021</v>
      </c>
      <c r="F716" s="1" t="str">
        <f>TEXT(shipments9[[#This Row],[Shipdate]],"ddd")</f>
        <v>Wed</v>
      </c>
      <c r="G716" s="1" t="str">
        <f>IF(OR(shipments9[[#This Row],[Day Name]]="Sat",shipments9[[#This Row],[Day Name]]="Sun"),"Weekend","Weekday")</f>
        <v>Weekday</v>
      </c>
      <c r="H716">
        <v>11794.5</v>
      </c>
      <c r="I716">
        <v>1475</v>
      </c>
      <c r="J716" t="s">
        <v>172</v>
      </c>
      <c r="K716" t="s">
        <v>8151</v>
      </c>
      <c r="L716" t="s">
        <v>8154</v>
      </c>
      <c r="M716">
        <v>4</v>
      </c>
      <c r="N716" t="s">
        <v>8158</v>
      </c>
      <c r="O716" s="4">
        <f>INDEX(products[Cost_per_box], MATCH(shipments9[[#This Row],[PID]], products[PID], 0))</f>
        <v>6.8</v>
      </c>
      <c r="P716" s="4">
        <f>shipments9[[#This Row],[Boxes]]*shipments9[[#This Row],[Cost Per Box]]</f>
        <v>10030</v>
      </c>
      <c r="Q716" s="4">
        <f>shipments9[[#This Row],[Amount]] -shipments9[[#This Row],[total cost]]</f>
        <v>1764.5</v>
      </c>
      <c r="R716" s="4" t="str">
        <f>IF(shipments9[[#This Row],[Gross Profit]]&lt;0,"Loss","Profit")</f>
        <v>Profit</v>
      </c>
      <c r="S716" s="9">
        <f>shipments9[[#This Row],[Gross Profit]]/shipments9[[#This Row],[Amount]]</f>
        <v>0.14960362881003858</v>
      </c>
      <c r="T716" s="11">
        <f>shipments9[[#This Row],[Amount]]/shipments9[[#This Row],[Boxes]]</f>
        <v>7.9962711864406781</v>
      </c>
    </row>
    <row r="717" spans="1:20" hidden="1" x14ac:dyDescent="0.25">
      <c r="A717" t="s">
        <v>919</v>
      </c>
      <c r="B717" t="s">
        <v>86</v>
      </c>
      <c r="C717" t="s">
        <v>157</v>
      </c>
      <c r="D717" t="s">
        <v>31</v>
      </c>
      <c r="E717" s="1">
        <v>45104</v>
      </c>
      <c r="F717" s="1" t="str">
        <f>TEXT(shipments9[[#This Row],[Shipdate]],"ddd")</f>
        <v>Tue</v>
      </c>
      <c r="G717" s="1" t="str">
        <f>IF(OR(shipments9[[#This Row],[Day Name]]="Sat",shipments9[[#This Row],[Day Name]]="Sun"),"Weekend","Weekday")</f>
        <v>Weekday</v>
      </c>
      <c r="H717">
        <v>8714.25</v>
      </c>
      <c r="I717">
        <v>793</v>
      </c>
      <c r="J717" t="s">
        <v>172</v>
      </c>
      <c r="K717" t="s">
        <v>8151</v>
      </c>
      <c r="L717" t="s">
        <v>8154</v>
      </c>
      <c r="M717">
        <v>6</v>
      </c>
      <c r="N717" t="s">
        <v>8159</v>
      </c>
      <c r="O717" s="4">
        <f>INDEX(products[Cost_per_box], MATCH(shipments9[[#This Row],[PID]], products[PID], 0))</f>
        <v>6.8</v>
      </c>
      <c r="P717" s="4">
        <f>shipments9[[#This Row],[Boxes]]*shipments9[[#This Row],[Cost Per Box]]</f>
        <v>5392.4</v>
      </c>
      <c r="Q717" s="4">
        <f>shipments9[[#This Row],[Amount]] -shipments9[[#This Row],[total cost]]</f>
        <v>3321.8500000000004</v>
      </c>
      <c r="R717" s="4" t="str">
        <f>IF(shipments9[[#This Row],[Gross Profit]]&lt;0,"Loss","Profit")</f>
        <v>Profit</v>
      </c>
      <c r="S717" s="9">
        <f>shipments9[[#This Row],[Gross Profit]]/shipments9[[#This Row],[Amount]]</f>
        <v>0.38119746392403253</v>
      </c>
      <c r="T717" s="11">
        <f>shipments9[[#This Row],[Amount]]/shipments9[[#This Row],[Boxes]]</f>
        <v>10.988965952080706</v>
      </c>
    </row>
    <row r="718" spans="1:20" hidden="1" x14ac:dyDescent="0.25">
      <c r="A718" t="s">
        <v>920</v>
      </c>
      <c r="B718" t="s">
        <v>86</v>
      </c>
      <c r="C718" t="s">
        <v>157</v>
      </c>
      <c r="D718" t="s">
        <v>31</v>
      </c>
      <c r="E718" s="1">
        <v>45243</v>
      </c>
      <c r="F718" s="1" t="str">
        <f>TEXT(shipments9[[#This Row],[Shipdate]],"ddd")</f>
        <v>Mon</v>
      </c>
      <c r="G718" s="1" t="str">
        <f>IF(OR(shipments9[[#This Row],[Day Name]]="Sat",shipments9[[#This Row],[Day Name]]="Sun"),"Weekend","Weekday")</f>
        <v>Weekday</v>
      </c>
      <c r="H718">
        <v>2675.25</v>
      </c>
      <c r="I718">
        <v>268</v>
      </c>
      <c r="J718" t="s">
        <v>172</v>
      </c>
      <c r="K718" t="s">
        <v>8151</v>
      </c>
      <c r="L718" t="s">
        <v>8152</v>
      </c>
      <c r="M718">
        <v>11</v>
      </c>
      <c r="N718" t="s">
        <v>8165</v>
      </c>
      <c r="O718" s="4">
        <f>INDEX(products[Cost_per_box], MATCH(shipments9[[#This Row],[PID]], products[PID], 0))</f>
        <v>6.8</v>
      </c>
      <c r="P718" s="4">
        <f>shipments9[[#This Row],[Boxes]]*shipments9[[#This Row],[Cost Per Box]]</f>
        <v>1822.3999999999999</v>
      </c>
      <c r="Q718" s="4">
        <f>shipments9[[#This Row],[Amount]] -shipments9[[#This Row],[total cost]]</f>
        <v>852.85000000000014</v>
      </c>
      <c r="R718" s="4" t="str">
        <f>IF(shipments9[[#This Row],[Gross Profit]]&lt;0,"Loss","Profit")</f>
        <v>Profit</v>
      </c>
      <c r="S718" s="9">
        <f>shipments9[[#This Row],[Gross Profit]]/shipments9[[#This Row],[Amount]]</f>
        <v>0.31879263620222414</v>
      </c>
      <c r="T718" s="11">
        <f>shipments9[[#This Row],[Amount]]/shipments9[[#This Row],[Boxes]]</f>
        <v>9.9822761194029859</v>
      </c>
    </row>
    <row r="719" spans="1:20" hidden="1" x14ac:dyDescent="0.25">
      <c r="A719" t="s">
        <v>921</v>
      </c>
      <c r="B719" t="s">
        <v>89</v>
      </c>
      <c r="C719" t="s">
        <v>157</v>
      </c>
      <c r="D719" t="s">
        <v>31</v>
      </c>
      <c r="E719" s="1">
        <v>45433</v>
      </c>
      <c r="F719" s="1" t="str">
        <f>TEXT(shipments9[[#This Row],[Shipdate]],"ddd")</f>
        <v>Tue</v>
      </c>
      <c r="G719" s="1" t="str">
        <f>IF(OR(shipments9[[#This Row],[Day Name]]="Sat",shipments9[[#This Row],[Day Name]]="Sun"),"Weekend","Weekday")</f>
        <v>Weekday</v>
      </c>
      <c r="H719">
        <v>9405</v>
      </c>
      <c r="I719">
        <v>941</v>
      </c>
      <c r="J719" t="s">
        <v>172</v>
      </c>
      <c r="K719" t="s">
        <v>8155</v>
      </c>
      <c r="L719" t="s">
        <v>8154</v>
      </c>
      <c r="M719">
        <v>5</v>
      </c>
      <c r="N719" t="s">
        <v>201</v>
      </c>
      <c r="O719" s="4">
        <f>INDEX(products[Cost_per_box], MATCH(shipments9[[#This Row],[PID]], products[PID], 0))</f>
        <v>6.8</v>
      </c>
      <c r="P719" s="4">
        <f>shipments9[[#This Row],[Boxes]]*shipments9[[#This Row],[Cost Per Box]]</f>
        <v>6398.8</v>
      </c>
      <c r="Q719" s="4">
        <f>shipments9[[#This Row],[Amount]] -shipments9[[#This Row],[total cost]]</f>
        <v>3006.2</v>
      </c>
      <c r="R719" s="4" t="str">
        <f>IF(shipments9[[#This Row],[Gross Profit]]&lt;0,"Loss","Profit")</f>
        <v>Profit</v>
      </c>
      <c r="S719" s="9">
        <f>shipments9[[#This Row],[Gross Profit]]/shipments9[[#This Row],[Amount]]</f>
        <v>0.31963849016480594</v>
      </c>
      <c r="T719" s="11">
        <f>shipments9[[#This Row],[Amount]]/shipments9[[#This Row],[Boxes]]</f>
        <v>9.9946865037194481</v>
      </c>
    </row>
    <row r="720" spans="1:20" hidden="1" x14ac:dyDescent="0.25">
      <c r="A720" t="s">
        <v>922</v>
      </c>
      <c r="B720" t="s">
        <v>89</v>
      </c>
      <c r="C720" t="s">
        <v>157</v>
      </c>
      <c r="D720" t="s">
        <v>31</v>
      </c>
      <c r="E720" s="1">
        <v>45448</v>
      </c>
      <c r="F720" s="1" t="str">
        <f>TEXT(shipments9[[#This Row],[Shipdate]],"ddd")</f>
        <v>Wed</v>
      </c>
      <c r="G720" s="1" t="str">
        <f>IF(OR(shipments9[[#This Row],[Day Name]]="Sat",shipments9[[#This Row],[Day Name]]="Sun"),"Weekend","Weekday")</f>
        <v>Weekday</v>
      </c>
      <c r="H720">
        <v>281.25</v>
      </c>
      <c r="I720">
        <v>36</v>
      </c>
      <c r="J720" t="s">
        <v>172</v>
      </c>
      <c r="K720" t="s">
        <v>8155</v>
      </c>
      <c r="L720" t="s">
        <v>8154</v>
      </c>
      <c r="M720">
        <v>6</v>
      </c>
      <c r="N720" t="s">
        <v>8159</v>
      </c>
      <c r="O720" s="4">
        <f>INDEX(products[Cost_per_box], MATCH(shipments9[[#This Row],[PID]], products[PID], 0))</f>
        <v>6.8</v>
      </c>
      <c r="P720" s="4">
        <f>shipments9[[#This Row],[Boxes]]*shipments9[[#This Row],[Cost Per Box]]</f>
        <v>244.79999999999998</v>
      </c>
      <c r="Q720" s="4">
        <f>shipments9[[#This Row],[Amount]] -shipments9[[#This Row],[total cost]]</f>
        <v>36.450000000000017</v>
      </c>
      <c r="R720" s="4" t="str">
        <f>IF(shipments9[[#This Row],[Gross Profit]]&lt;0,"Loss","Profit")</f>
        <v>Profit</v>
      </c>
      <c r="S720" s="9">
        <f>shipments9[[#This Row],[Gross Profit]]/shipments9[[#This Row],[Amount]]</f>
        <v>0.12960000000000005</v>
      </c>
      <c r="T720" s="11">
        <f>shipments9[[#This Row],[Amount]]/shipments9[[#This Row],[Boxes]]</f>
        <v>7.8125</v>
      </c>
    </row>
    <row r="721" spans="1:20" hidden="1" x14ac:dyDescent="0.25">
      <c r="A721" t="s">
        <v>923</v>
      </c>
      <c r="B721" t="s">
        <v>89</v>
      </c>
      <c r="C721" t="s">
        <v>157</v>
      </c>
      <c r="D721" t="s">
        <v>31</v>
      </c>
      <c r="E721" s="1">
        <v>45407</v>
      </c>
      <c r="F721" s="1" t="str">
        <f>TEXT(shipments9[[#This Row],[Shipdate]],"ddd")</f>
        <v>Thu</v>
      </c>
      <c r="G721" s="1" t="str">
        <f>IF(OR(shipments9[[#This Row],[Day Name]]="Sat",shipments9[[#This Row],[Day Name]]="Sun"),"Weekend","Weekday")</f>
        <v>Weekday</v>
      </c>
      <c r="H721">
        <v>4443.75</v>
      </c>
      <c r="I721">
        <v>494</v>
      </c>
      <c r="J721" t="s">
        <v>172</v>
      </c>
      <c r="K721" t="s">
        <v>8155</v>
      </c>
      <c r="L721" t="s">
        <v>8154</v>
      </c>
      <c r="M721">
        <v>4</v>
      </c>
      <c r="N721" t="s">
        <v>8158</v>
      </c>
      <c r="O721" s="4">
        <f>INDEX(products[Cost_per_box], MATCH(shipments9[[#This Row],[PID]], products[PID], 0))</f>
        <v>6.8</v>
      </c>
      <c r="P721" s="4">
        <f>shipments9[[#This Row],[Boxes]]*shipments9[[#This Row],[Cost Per Box]]</f>
        <v>3359.2</v>
      </c>
      <c r="Q721" s="4">
        <f>shipments9[[#This Row],[Amount]] -shipments9[[#This Row],[total cost]]</f>
        <v>1084.5500000000002</v>
      </c>
      <c r="R721" s="4" t="str">
        <f>IF(shipments9[[#This Row],[Gross Profit]]&lt;0,"Loss","Profit")</f>
        <v>Profit</v>
      </c>
      <c r="S721" s="9">
        <f>shipments9[[#This Row],[Gross Profit]]/shipments9[[#This Row],[Amount]]</f>
        <v>0.24406188466947965</v>
      </c>
      <c r="T721" s="11">
        <f>shipments9[[#This Row],[Amount]]/shipments9[[#This Row],[Boxes]]</f>
        <v>8.9954453441295552</v>
      </c>
    </row>
    <row r="722" spans="1:20" hidden="1" x14ac:dyDescent="0.25">
      <c r="A722" t="s">
        <v>924</v>
      </c>
      <c r="B722" t="s">
        <v>89</v>
      </c>
      <c r="C722" t="s">
        <v>157</v>
      </c>
      <c r="D722" t="s">
        <v>31</v>
      </c>
      <c r="E722" s="1">
        <v>45097</v>
      </c>
      <c r="F722" s="1" t="str">
        <f>TEXT(shipments9[[#This Row],[Shipdate]],"ddd")</f>
        <v>Tue</v>
      </c>
      <c r="G722" s="1" t="str">
        <f>IF(OR(shipments9[[#This Row],[Day Name]]="Sat",shipments9[[#This Row],[Day Name]]="Sun"),"Weekend","Weekday")</f>
        <v>Weekday</v>
      </c>
      <c r="H722">
        <v>6968.25</v>
      </c>
      <c r="I722">
        <v>697</v>
      </c>
      <c r="J722" t="s">
        <v>172</v>
      </c>
      <c r="K722" t="s">
        <v>8151</v>
      </c>
      <c r="L722" t="s">
        <v>8154</v>
      </c>
      <c r="M722">
        <v>6</v>
      </c>
      <c r="N722" t="s">
        <v>8159</v>
      </c>
      <c r="O722" s="4">
        <f>INDEX(products[Cost_per_box], MATCH(shipments9[[#This Row],[PID]], products[PID], 0))</f>
        <v>6.8</v>
      </c>
      <c r="P722" s="4">
        <f>shipments9[[#This Row],[Boxes]]*shipments9[[#This Row],[Cost Per Box]]</f>
        <v>4739.5999999999995</v>
      </c>
      <c r="Q722" s="4">
        <f>shipments9[[#This Row],[Amount]] -shipments9[[#This Row],[total cost]]</f>
        <v>2228.6500000000005</v>
      </c>
      <c r="R722" s="4" t="str">
        <f>IF(shipments9[[#This Row],[Gross Profit]]&lt;0,"Loss","Profit")</f>
        <v>Profit</v>
      </c>
      <c r="S722" s="9">
        <f>shipments9[[#This Row],[Gross Profit]]/shipments9[[#This Row],[Amount]]</f>
        <v>0.31982922541527653</v>
      </c>
      <c r="T722" s="11">
        <f>shipments9[[#This Row],[Amount]]/shipments9[[#This Row],[Boxes]]</f>
        <v>9.9974892395982788</v>
      </c>
    </row>
    <row r="723" spans="1:20" hidden="1" x14ac:dyDescent="0.25">
      <c r="A723" t="s">
        <v>925</v>
      </c>
      <c r="B723" t="s">
        <v>92</v>
      </c>
      <c r="C723" t="s">
        <v>157</v>
      </c>
      <c r="D723" t="s">
        <v>31</v>
      </c>
      <c r="E723" s="1">
        <v>45455</v>
      </c>
      <c r="F723" s="1" t="str">
        <f>TEXT(shipments9[[#This Row],[Shipdate]],"ddd")</f>
        <v>Wed</v>
      </c>
      <c r="G723" s="1" t="str">
        <f>IF(OR(shipments9[[#This Row],[Day Name]]="Sat",shipments9[[#This Row],[Day Name]]="Sun"),"Weekend","Weekday")</f>
        <v>Weekday</v>
      </c>
      <c r="H723">
        <v>2493</v>
      </c>
      <c r="I723">
        <v>277</v>
      </c>
      <c r="J723" t="s">
        <v>172</v>
      </c>
      <c r="K723" t="s">
        <v>8155</v>
      </c>
      <c r="L723" t="s">
        <v>8154</v>
      </c>
      <c r="M723">
        <v>6</v>
      </c>
      <c r="N723" t="s">
        <v>8159</v>
      </c>
      <c r="O723" s="4">
        <f>INDEX(products[Cost_per_box], MATCH(shipments9[[#This Row],[PID]], products[PID], 0))</f>
        <v>6.8</v>
      </c>
      <c r="P723" s="4">
        <f>shipments9[[#This Row],[Boxes]]*shipments9[[#This Row],[Cost Per Box]]</f>
        <v>1883.6</v>
      </c>
      <c r="Q723" s="4">
        <f>shipments9[[#This Row],[Amount]] -shipments9[[#This Row],[total cost]]</f>
        <v>609.40000000000009</v>
      </c>
      <c r="R723" s="4" t="str">
        <f>IF(shipments9[[#This Row],[Gross Profit]]&lt;0,"Loss","Profit")</f>
        <v>Profit</v>
      </c>
      <c r="S723" s="9">
        <f>shipments9[[#This Row],[Gross Profit]]/shipments9[[#This Row],[Amount]]</f>
        <v>0.24444444444444449</v>
      </c>
      <c r="T723" s="11">
        <f>shipments9[[#This Row],[Amount]]/shipments9[[#This Row],[Boxes]]</f>
        <v>9</v>
      </c>
    </row>
    <row r="724" spans="1:20" hidden="1" x14ac:dyDescent="0.25">
      <c r="A724" t="s">
        <v>926</v>
      </c>
      <c r="B724" t="s">
        <v>92</v>
      </c>
      <c r="C724" t="s">
        <v>157</v>
      </c>
      <c r="D724" t="s">
        <v>31</v>
      </c>
      <c r="E724" s="1">
        <v>45411</v>
      </c>
      <c r="F724" s="1" t="str">
        <f>TEXT(shipments9[[#This Row],[Shipdate]],"ddd")</f>
        <v>Mon</v>
      </c>
      <c r="G724" s="1" t="str">
        <f>IF(OR(shipments9[[#This Row],[Day Name]]="Sat",shipments9[[#This Row],[Day Name]]="Sun"),"Weekend","Weekday")</f>
        <v>Weekday</v>
      </c>
      <c r="H724">
        <v>13529.25</v>
      </c>
      <c r="I724">
        <v>1504</v>
      </c>
      <c r="J724" t="s">
        <v>172</v>
      </c>
      <c r="K724" t="s">
        <v>8155</v>
      </c>
      <c r="L724" t="s">
        <v>8154</v>
      </c>
      <c r="M724">
        <v>4</v>
      </c>
      <c r="N724" t="s">
        <v>8158</v>
      </c>
      <c r="O724" s="4">
        <f>INDEX(products[Cost_per_box], MATCH(shipments9[[#This Row],[PID]], products[PID], 0))</f>
        <v>6.8</v>
      </c>
      <c r="P724" s="4">
        <f>shipments9[[#This Row],[Boxes]]*shipments9[[#This Row],[Cost Per Box]]</f>
        <v>10227.199999999999</v>
      </c>
      <c r="Q724" s="4">
        <f>shipments9[[#This Row],[Amount]] -shipments9[[#This Row],[total cost]]</f>
        <v>3302.0500000000011</v>
      </c>
      <c r="R724" s="4" t="str">
        <f>IF(shipments9[[#This Row],[Gross Profit]]&lt;0,"Loss","Profit")</f>
        <v>Profit</v>
      </c>
      <c r="S724" s="9">
        <f>shipments9[[#This Row],[Gross Profit]]/shipments9[[#This Row],[Amount]]</f>
        <v>0.24406748341556267</v>
      </c>
      <c r="T724" s="11">
        <f>shipments9[[#This Row],[Amount]]/shipments9[[#This Row],[Boxes]]</f>
        <v>8.9955119680851059</v>
      </c>
    </row>
    <row r="725" spans="1:20" hidden="1" x14ac:dyDescent="0.25">
      <c r="A725" t="s">
        <v>927</v>
      </c>
      <c r="B725" t="s">
        <v>92</v>
      </c>
      <c r="C725" t="s">
        <v>157</v>
      </c>
      <c r="D725" t="s">
        <v>31</v>
      </c>
      <c r="E725" s="1">
        <v>45329</v>
      </c>
      <c r="F725" s="1" t="str">
        <f>TEXT(shipments9[[#This Row],[Shipdate]],"ddd")</f>
        <v>Wed</v>
      </c>
      <c r="G725" s="1" t="str">
        <f>IF(OR(shipments9[[#This Row],[Day Name]]="Sat",shipments9[[#This Row],[Day Name]]="Sun"),"Weekend","Weekday")</f>
        <v>Weekday</v>
      </c>
      <c r="H725">
        <v>6648.75</v>
      </c>
      <c r="I725">
        <v>739</v>
      </c>
      <c r="J725" t="s">
        <v>172</v>
      </c>
      <c r="K725" t="s">
        <v>8155</v>
      </c>
      <c r="L725" t="s">
        <v>8156</v>
      </c>
      <c r="M725">
        <v>2</v>
      </c>
      <c r="N725" t="s">
        <v>8157</v>
      </c>
      <c r="O725" s="4">
        <f>INDEX(products[Cost_per_box], MATCH(shipments9[[#This Row],[PID]], products[PID], 0))</f>
        <v>6.8</v>
      </c>
      <c r="P725" s="4">
        <f>shipments9[[#This Row],[Boxes]]*shipments9[[#This Row],[Cost Per Box]]</f>
        <v>5025.2</v>
      </c>
      <c r="Q725" s="4">
        <f>shipments9[[#This Row],[Amount]] -shipments9[[#This Row],[total cost]]</f>
        <v>1623.5500000000002</v>
      </c>
      <c r="R725" s="4" t="str">
        <f>IF(shipments9[[#This Row],[Gross Profit]]&lt;0,"Loss","Profit")</f>
        <v>Profit</v>
      </c>
      <c r="S725" s="9">
        <f>shipments9[[#This Row],[Gross Profit]]/shipments9[[#This Row],[Amount]]</f>
        <v>0.24418875728520401</v>
      </c>
      <c r="T725" s="11">
        <f>shipments9[[#This Row],[Amount]]/shipments9[[#This Row],[Boxes]]</f>
        <v>8.9969553450608934</v>
      </c>
    </row>
    <row r="726" spans="1:20" hidden="1" x14ac:dyDescent="0.25">
      <c r="A726" t="s">
        <v>928</v>
      </c>
      <c r="B726" t="s">
        <v>92</v>
      </c>
      <c r="C726" t="s">
        <v>157</v>
      </c>
      <c r="D726" t="s">
        <v>31</v>
      </c>
      <c r="E726" s="1">
        <v>45030</v>
      </c>
      <c r="F726" s="1" t="str">
        <f>TEXT(shipments9[[#This Row],[Shipdate]],"ddd")</f>
        <v>Fri</v>
      </c>
      <c r="G726" s="1" t="str">
        <f>IF(OR(shipments9[[#This Row],[Day Name]]="Sat",shipments9[[#This Row],[Day Name]]="Sun"),"Weekend","Weekday")</f>
        <v>Weekday</v>
      </c>
      <c r="H726">
        <v>4821.75</v>
      </c>
      <c r="I726">
        <v>536</v>
      </c>
      <c r="J726" t="s">
        <v>172</v>
      </c>
      <c r="K726" t="s">
        <v>8151</v>
      </c>
      <c r="L726" t="s">
        <v>8154</v>
      </c>
      <c r="M726">
        <v>4</v>
      </c>
      <c r="N726" t="s">
        <v>8158</v>
      </c>
      <c r="O726" s="4">
        <f>INDEX(products[Cost_per_box], MATCH(shipments9[[#This Row],[PID]], products[PID], 0))</f>
        <v>6.8</v>
      </c>
      <c r="P726" s="4">
        <f>shipments9[[#This Row],[Boxes]]*shipments9[[#This Row],[Cost Per Box]]</f>
        <v>3644.7999999999997</v>
      </c>
      <c r="Q726" s="4">
        <f>shipments9[[#This Row],[Amount]] -shipments9[[#This Row],[total cost]]</f>
        <v>1176.9500000000003</v>
      </c>
      <c r="R726" s="4" t="str">
        <f>IF(shipments9[[#This Row],[Gross Profit]]&lt;0,"Loss","Profit")</f>
        <v>Profit</v>
      </c>
      <c r="S726" s="9">
        <f>shipments9[[#This Row],[Gross Profit]]/shipments9[[#This Row],[Amount]]</f>
        <v>0.24409187535645777</v>
      </c>
      <c r="T726" s="11">
        <f>shipments9[[#This Row],[Amount]]/shipments9[[#This Row],[Boxes]]</f>
        <v>8.99580223880597</v>
      </c>
    </row>
    <row r="727" spans="1:20" hidden="1" x14ac:dyDescent="0.25">
      <c r="A727" t="s">
        <v>929</v>
      </c>
      <c r="B727" t="s">
        <v>92</v>
      </c>
      <c r="C727" t="s">
        <v>157</v>
      </c>
      <c r="D727" t="s">
        <v>31</v>
      </c>
      <c r="E727" s="1">
        <v>45238</v>
      </c>
      <c r="F727" s="1" t="str">
        <f>TEXT(shipments9[[#This Row],[Shipdate]],"ddd")</f>
        <v>Wed</v>
      </c>
      <c r="G727" s="1" t="str">
        <f>IF(OR(shipments9[[#This Row],[Day Name]]="Sat",shipments9[[#This Row],[Day Name]]="Sun"),"Weekend","Weekday")</f>
        <v>Weekday</v>
      </c>
      <c r="H727">
        <v>3703.5</v>
      </c>
      <c r="I727">
        <v>371</v>
      </c>
      <c r="J727" t="s">
        <v>172</v>
      </c>
      <c r="K727" t="s">
        <v>8151</v>
      </c>
      <c r="L727" t="s">
        <v>8152</v>
      </c>
      <c r="M727">
        <v>11</v>
      </c>
      <c r="N727" t="s">
        <v>8165</v>
      </c>
      <c r="O727" s="4">
        <f>INDEX(products[Cost_per_box], MATCH(shipments9[[#This Row],[PID]], products[PID], 0))</f>
        <v>6.8</v>
      </c>
      <c r="P727" s="4">
        <f>shipments9[[#This Row],[Boxes]]*shipments9[[#This Row],[Cost Per Box]]</f>
        <v>2522.7999999999997</v>
      </c>
      <c r="Q727" s="4">
        <f>shipments9[[#This Row],[Amount]] -shipments9[[#This Row],[total cost]]</f>
        <v>1180.7000000000003</v>
      </c>
      <c r="R727" s="4" t="str">
        <f>IF(shipments9[[#This Row],[Gross Profit]]&lt;0,"Loss","Profit")</f>
        <v>Profit</v>
      </c>
      <c r="S727" s="9">
        <f>shipments9[[#This Row],[Gross Profit]]/shipments9[[#This Row],[Amount]]</f>
        <v>0.31880653435938983</v>
      </c>
      <c r="T727" s="11">
        <f>shipments9[[#This Row],[Amount]]/shipments9[[#This Row],[Boxes]]</f>
        <v>9.9824797843665767</v>
      </c>
    </row>
    <row r="728" spans="1:20" hidden="1" x14ac:dyDescent="0.25">
      <c r="A728" t="s">
        <v>930</v>
      </c>
      <c r="B728" t="s">
        <v>95</v>
      </c>
      <c r="C728" t="s">
        <v>157</v>
      </c>
      <c r="D728" t="s">
        <v>31</v>
      </c>
      <c r="E728" s="1">
        <v>45264</v>
      </c>
      <c r="F728" s="1" t="str">
        <f>TEXT(shipments9[[#This Row],[Shipdate]],"ddd")</f>
        <v>Mon</v>
      </c>
      <c r="G728" s="1" t="str">
        <f>IF(OR(shipments9[[#This Row],[Day Name]]="Sat",shipments9[[#This Row],[Day Name]]="Sun"),"Weekend","Weekday")</f>
        <v>Weekday</v>
      </c>
      <c r="H728">
        <v>434.25</v>
      </c>
      <c r="I728">
        <v>63</v>
      </c>
      <c r="J728" t="s">
        <v>172</v>
      </c>
      <c r="K728" t="s">
        <v>8151</v>
      </c>
      <c r="L728" t="s">
        <v>8152</v>
      </c>
      <c r="M728">
        <v>12</v>
      </c>
      <c r="N728" t="s">
        <v>8166</v>
      </c>
      <c r="O728" s="4">
        <f>INDEX(products[Cost_per_box], MATCH(shipments9[[#This Row],[PID]], products[PID], 0))</f>
        <v>6.8</v>
      </c>
      <c r="P728" s="4">
        <f>shipments9[[#This Row],[Boxes]]*shipments9[[#This Row],[Cost Per Box]]</f>
        <v>428.4</v>
      </c>
      <c r="Q728" s="4">
        <f>shipments9[[#This Row],[Amount]] -shipments9[[#This Row],[total cost]]</f>
        <v>5.8500000000000227</v>
      </c>
      <c r="R728" s="4" t="str">
        <f>IF(shipments9[[#This Row],[Gross Profit]]&lt;0,"Loss","Profit")</f>
        <v>Profit</v>
      </c>
      <c r="S728" s="9">
        <f>shipments9[[#This Row],[Gross Profit]]/shipments9[[#This Row],[Amount]]</f>
        <v>1.3471502590673628E-2</v>
      </c>
      <c r="T728" s="11">
        <f>shipments9[[#This Row],[Amount]]/shipments9[[#This Row],[Boxes]]</f>
        <v>6.8928571428571432</v>
      </c>
    </row>
    <row r="729" spans="1:20" hidden="1" x14ac:dyDescent="0.25">
      <c r="A729" t="s">
        <v>931</v>
      </c>
      <c r="B729" t="s">
        <v>98</v>
      </c>
      <c r="C729" t="s">
        <v>157</v>
      </c>
      <c r="D729" t="s">
        <v>31</v>
      </c>
      <c r="E729" s="1">
        <v>45096</v>
      </c>
      <c r="F729" s="1" t="str">
        <f>TEXT(shipments9[[#This Row],[Shipdate]],"ddd")</f>
        <v>Mon</v>
      </c>
      <c r="G729" s="1" t="str">
        <f>IF(OR(shipments9[[#This Row],[Day Name]]="Sat",shipments9[[#This Row],[Day Name]]="Sun"),"Weekend","Weekday")</f>
        <v>Weekday</v>
      </c>
      <c r="H729">
        <v>10647</v>
      </c>
      <c r="I729">
        <v>1521</v>
      </c>
      <c r="J729" t="s">
        <v>172</v>
      </c>
      <c r="K729" t="s">
        <v>8151</v>
      </c>
      <c r="L729" t="s">
        <v>8154</v>
      </c>
      <c r="M729">
        <v>6</v>
      </c>
      <c r="N729" t="s">
        <v>8159</v>
      </c>
      <c r="O729" s="4">
        <f>INDEX(products[Cost_per_box], MATCH(shipments9[[#This Row],[PID]], products[PID], 0))</f>
        <v>6.8</v>
      </c>
      <c r="P729" s="4">
        <f>shipments9[[#This Row],[Boxes]]*shipments9[[#This Row],[Cost Per Box]]</f>
        <v>10342.799999999999</v>
      </c>
      <c r="Q729" s="4">
        <f>shipments9[[#This Row],[Amount]] -shipments9[[#This Row],[total cost]]</f>
        <v>304.20000000000073</v>
      </c>
      <c r="R729" s="4" t="str">
        <f>IF(shipments9[[#This Row],[Gross Profit]]&lt;0,"Loss","Profit")</f>
        <v>Profit</v>
      </c>
      <c r="S729" s="9">
        <f>shipments9[[#This Row],[Gross Profit]]/shipments9[[#This Row],[Amount]]</f>
        <v>2.857142857142864E-2</v>
      </c>
      <c r="T729" s="11">
        <f>shipments9[[#This Row],[Amount]]/shipments9[[#This Row],[Boxes]]</f>
        <v>7</v>
      </c>
    </row>
    <row r="730" spans="1:20" hidden="1" x14ac:dyDescent="0.25">
      <c r="A730" t="s">
        <v>932</v>
      </c>
      <c r="B730" t="s">
        <v>65</v>
      </c>
      <c r="C730" t="s">
        <v>157</v>
      </c>
      <c r="D730" t="s">
        <v>31</v>
      </c>
      <c r="E730" s="1">
        <v>45264</v>
      </c>
      <c r="F730" s="1" t="str">
        <f>TEXT(shipments9[[#This Row],[Shipdate]],"ddd")</f>
        <v>Mon</v>
      </c>
      <c r="G730" s="1" t="str">
        <f>IF(OR(shipments9[[#This Row],[Day Name]]="Sat",shipments9[[#This Row],[Day Name]]="Sun"),"Weekend","Weekday")</f>
        <v>Weekday</v>
      </c>
      <c r="H730">
        <v>7877.25</v>
      </c>
      <c r="I730">
        <v>985</v>
      </c>
      <c r="J730" t="s">
        <v>172</v>
      </c>
      <c r="K730" t="s">
        <v>8151</v>
      </c>
      <c r="L730" t="s">
        <v>8152</v>
      </c>
      <c r="M730">
        <v>12</v>
      </c>
      <c r="N730" t="s">
        <v>8166</v>
      </c>
      <c r="O730" s="4">
        <f>INDEX(products[Cost_per_box], MATCH(shipments9[[#This Row],[PID]], products[PID], 0))</f>
        <v>6.8</v>
      </c>
      <c r="P730" s="4">
        <f>shipments9[[#This Row],[Boxes]]*shipments9[[#This Row],[Cost Per Box]]</f>
        <v>6698</v>
      </c>
      <c r="Q730" s="4">
        <f>shipments9[[#This Row],[Amount]] -shipments9[[#This Row],[total cost]]</f>
        <v>1179.25</v>
      </c>
      <c r="R730" s="4" t="str">
        <f>IF(shipments9[[#This Row],[Gross Profit]]&lt;0,"Loss","Profit")</f>
        <v>Profit</v>
      </c>
      <c r="S730" s="9">
        <f>shipments9[[#This Row],[Gross Profit]]/shipments9[[#This Row],[Amount]]</f>
        <v>0.14970325938620713</v>
      </c>
      <c r="T730" s="11">
        <f>shipments9[[#This Row],[Amount]]/shipments9[[#This Row],[Boxes]]</f>
        <v>7.9972081218274109</v>
      </c>
    </row>
    <row r="731" spans="1:20" hidden="1" x14ac:dyDescent="0.25">
      <c r="A731" t="s">
        <v>933</v>
      </c>
      <c r="B731" t="s">
        <v>68</v>
      </c>
      <c r="C731" t="s">
        <v>157</v>
      </c>
      <c r="D731" t="s">
        <v>31</v>
      </c>
      <c r="E731" s="1">
        <v>45197</v>
      </c>
      <c r="F731" s="1" t="str">
        <f>TEXT(shipments9[[#This Row],[Shipdate]],"ddd")</f>
        <v>Thu</v>
      </c>
      <c r="G731" s="1" t="str">
        <f>IF(OR(shipments9[[#This Row],[Day Name]]="Sat",shipments9[[#This Row],[Day Name]]="Sun"),"Weekend","Weekday")</f>
        <v>Weekday</v>
      </c>
      <c r="H731">
        <v>6684.75</v>
      </c>
      <c r="I731">
        <v>955</v>
      </c>
      <c r="J731" t="s">
        <v>172</v>
      </c>
      <c r="K731" t="s">
        <v>8151</v>
      </c>
      <c r="L731" t="s">
        <v>8160</v>
      </c>
      <c r="M731">
        <v>9</v>
      </c>
      <c r="N731" t="s">
        <v>8167</v>
      </c>
      <c r="O731" s="4">
        <f>INDEX(products[Cost_per_box], MATCH(shipments9[[#This Row],[PID]], products[PID], 0))</f>
        <v>6.8</v>
      </c>
      <c r="P731" s="4">
        <f>shipments9[[#This Row],[Boxes]]*shipments9[[#This Row],[Cost Per Box]]</f>
        <v>6494</v>
      </c>
      <c r="Q731" s="4">
        <f>shipments9[[#This Row],[Amount]] -shipments9[[#This Row],[total cost]]</f>
        <v>190.75</v>
      </c>
      <c r="R731" s="4" t="str">
        <f>IF(shipments9[[#This Row],[Gross Profit]]&lt;0,"Loss","Profit")</f>
        <v>Profit</v>
      </c>
      <c r="S731" s="9">
        <f>shipments9[[#This Row],[Gross Profit]]/shipments9[[#This Row],[Amount]]</f>
        <v>2.8535098545196154E-2</v>
      </c>
      <c r="T731" s="11">
        <f>shipments9[[#This Row],[Amount]]/shipments9[[#This Row],[Boxes]]</f>
        <v>6.9997382198952875</v>
      </c>
    </row>
    <row r="732" spans="1:20" hidden="1" x14ac:dyDescent="0.25">
      <c r="A732" t="s">
        <v>934</v>
      </c>
      <c r="B732" t="s">
        <v>68</v>
      </c>
      <c r="C732" t="s">
        <v>157</v>
      </c>
      <c r="D732" t="s">
        <v>31</v>
      </c>
      <c r="E732" s="1">
        <v>44974</v>
      </c>
      <c r="F732" s="1" t="str">
        <f>TEXT(shipments9[[#This Row],[Shipdate]],"ddd")</f>
        <v>Fri</v>
      </c>
      <c r="G732" s="1" t="str">
        <f>IF(OR(shipments9[[#This Row],[Day Name]]="Sat",shipments9[[#This Row],[Day Name]]="Sun"),"Weekend","Weekday")</f>
        <v>Weekday</v>
      </c>
      <c r="H732">
        <v>5778</v>
      </c>
      <c r="I732">
        <v>723</v>
      </c>
      <c r="J732" t="s">
        <v>172</v>
      </c>
      <c r="K732" t="s">
        <v>8151</v>
      </c>
      <c r="L732" t="s">
        <v>8156</v>
      </c>
      <c r="M732">
        <v>2</v>
      </c>
      <c r="N732" t="s">
        <v>8157</v>
      </c>
      <c r="O732" s="4">
        <f>INDEX(products[Cost_per_box], MATCH(shipments9[[#This Row],[PID]], products[PID], 0))</f>
        <v>6.8</v>
      </c>
      <c r="P732" s="4">
        <f>shipments9[[#This Row],[Boxes]]*shipments9[[#This Row],[Cost Per Box]]</f>
        <v>4916.3999999999996</v>
      </c>
      <c r="Q732" s="4">
        <f>shipments9[[#This Row],[Amount]] -shipments9[[#This Row],[total cost]]</f>
        <v>861.60000000000036</v>
      </c>
      <c r="R732" s="4" t="str">
        <f>IF(shipments9[[#This Row],[Gross Profit]]&lt;0,"Loss","Profit")</f>
        <v>Profit</v>
      </c>
      <c r="S732" s="9">
        <f>shipments9[[#This Row],[Gross Profit]]/shipments9[[#This Row],[Amount]]</f>
        <v>0.1491173416407062</v>
      </c>
      <c r="T732" s="11">
        <f>shipments9[[#This Row],[Amount]]/shipments9[[#This Row],[Boxes]]</f>
        <v>7.991701244813278</v>
      </c>
    </row>
    <row r="733" spans="1:20" hidden="1" x14ac:dyDescent="0.25">
      <c r="A733" t="s">
        <v>935</v>
      </c>
      <c r="B733" t="s">
        <v>68</v>
      </c>
      <c r="C733" t="s">
        <v>157</v>
      </c>
      <c r="D733" t="s">
        <v>31</v>
      </c>
      <c r="E733" s="1">
        <v>44964</v>
      </c>
      <c r="F733" s="1" t="str">
        <f>TEXT(shipments9[[#This Row],[Shipdate]],"ddd")</f>
        <v>Tue</v>
      </c>
      <c r="G733" s="1" t="str">
        <f>IF(OR(shipments9[[#This Row],[Day Name]]="Sat",shipments9[[#This Row],[Day Name]]="Sun"),"Weekend","Weekday")</f>
        <v>Weekday</v>
      </c>
      <c r="H733">
        <v>965.25</v>
      </c>
      <c r="I733">
        <v>138</v>
      </c>
      <c r="J733" t="s">
        <v>172</v>
      </c>
      <c r="K733" t="s">
        <v>8151</v>
      </c>
      <c r="L733" t="s">
        <v>8156</v>
      </c>
      <c r="M733">
        <v>2</v>
      </c>
      <c r="N733" t="s">
        <v>8157</v>
      </c>
      <c r="O733" s="4">
        <f>INDEX(products[Cost_per_box], MATCH(shipments9[[#This Row],[PID]], products[PID], 0))</f>
        <v>6.8</v>
      </c>
      <c r="P733" s="4">
        <f>shipments9[[#This Row],[Boxes]]*shipments9[[#This Row],[Cost Per Box]]</f>
        <v>938.4</v>
      </c>
      <c r="Q733" s="4">
        <f>shipments9[[#This Row],[Amount]] -shipments9[[#This Row],[total cost]]</f>
        <v>26.850000000000023</v>
      </c>
      <c r="R733" s="4" t="str">
        <f>IF(shipments9[[#This Row],[Gross Profit]]&lt;0,"Loss","Profit")</f>
        <v>Profit</v>
      </c>
      <c r="S733" s="9">
        <f>shipments9[[#This Row],[Gross Profit]]/shipments9[[#This Row],[Amount]]</f>
        <v>2.7816627816627842E-2</v>
      </c>
      <c r="T733" s="11">
        <f>shipments9[[#This Row],[Amount]]/shipments9[[#This Row],[Boxes]]</f>
        <v>6.9945652173913047</v>
      </c>
    </row>
    <row r="734" spans="1:20" hidden="1" x14ac:dyDescent="0.25">
      <c r="A734" t="s">
        <v>936</v>
      </c>
      <c r="B734" t="s">
        <v>68</v>
      </c>
      <c r="C734" t="s">
        <v>157</v>
      </c>
      <c r="D734" t="s">
        <v>31</v>
      </c>
      <c r="E734" s="1">
        <v>45419</v>
      </c>
      <c r="F734" s="1" t="str">
        <f>TEXT(shipments9[[#This Row],[Shipdate]],"ddd")</f>
        <v>Tue</v>
      </c>
      <c r="G734" s="1" t="str">
        <f>IF(OR(shipments9[[#This Row],[Day Name]]="Sat",shipments9[[#This Row],[Day Name]]="Sun"),"Weekend","Weekday")</f>
        <v>Weekday</v>
      </c>
      <c r="H734">
        <v>3339</v>
      </c>
      <c r="I734">
        <v>304</v>
      </c>
      <c r="J734" t="s">
        <v>172</v>
      </c>
      <c r="K734" t="s">
        <v>8155</v>
      </c>
      <c r="L734" t="s">
        <v>8154</v>
      </c>
      <c r="M734">
        <v>5</v>
      </c>
      <c r="N734" t="s">
        <v>201</v>
      </c>
      <c r="O734" s="4">
        <f>INDEX(products[Cost_per_box], MATCH(shipments9[[#This Row],[PID]], products[PID], 0))</f>
        <v>6.8</v>
      </c>
      <c r="P734" s="4">
        <f>shipments9[[#This Row],[Boxes]]*shipments9[[#This Row],[Cost Per Box]]</f>
        <v>2067.1999999999998</v>
      </c>
      <c r="Q734" s="4">
        <f>shipments9[[#This Row],[Amount]] -shipments9[[#This Row],[total cost]]</f>
        <v>1271.8000000000002</v>
      </c>
      <c r="R734" s="4" t="str">
        <f>IF(shipments9[[#This Row],[Gross Profit]]&lt;0,"Loss","Profit")</f>
        <v>Profit</v>
      </c>
      <c r="S734" s="9">
        <f>shipments9[[#This Row],[Gross Profit]]/shipments9[[#This Row],[Amount]]</f>
        <v>0.38089248277927529</v>
      </c>
      <c r="T734" s="11">
        <f>shipments9[[#This Row],[Amount]]/shipments9[[#This Row],[Boxes]]</f>
        <v>10.983552631578947</v>
      </c>
    </row>
    <row r="735" spans="1:20" hidden="1" x14ac:dyDescent="0.25">
      <c r="A735" t="s">
        <v>937</v>
      </c>
      <c r="B735" t="s">
        <v>108</v>
      </c>
      <c r="C735" t="s">
        <v>157</v>
      </c>
      <c r="D735" t="s">
        <v>31</v>
      </c>
      <c r="E735" s="1">
        <v>45355</v>
      </c>
      <c r="F735" s="1" t="str">
        <f>TEXT(shipments9[[#This Row],[Shipdate]],"ddd")</f>
        <v>Mon</v>
      </c>
      <c r="G735" s="1" t="str">
        <f>IF(OR(shipments9[[#This Row],[Day Name]]="Sat",shipments9[[#This Row],[Day Name]]="Sun"),"Weekend","Weekday")</f>
        <v>Weekday</v>
      </c>
      <c r="H735">
        <v>3251.25</v>
      </c>
      <c r="I735">
        <v>296</v>
      </c>
      <c r="J735" t="s">
        <v>172</v>
      </c>
      <c r="K735" t="s">
        <v>8155</v>
      </c>
      <c r="L735" t="s">
        <v>8156</v>
      </c>
      <c r="M735">
        <v>3</v>
      </c>
      <c r="N735" t="s">
        <v>8164</v>
      </c>
      <c r="O735" s="4">
        <f>INDEX(products[Cost_per_box], MATCH(shipments9[[#This Row],[PID]], products[PID], 0))</f>
        <v>6.8</v>
      </c>
      <c r="P735" s="4">
        <f>shipments9[[#This Row],[Boxes]]*shipments9[[#This Row],[Cost Per Box]]</f>
        <v>2012.8</v>
      </c>
      <c r="Q735" s="4">
        <f>shipments9[[#This Row],[Amount]] -shipments9[[#This Row],[total cost]]</f>
        <v>1238.45</v>
      </c>
      <c r="R735" s="4" t="str">
        <f>IF(shipments9[[#This Row],[Gross Profit]]&lt;0,"Loss","Profit")</f>
        <v>Profit</v>
      </c>
      <c r="S735" s="9">
        <f>shipments9[[#This Row],[Gross Profit]]/shipments9[[#This Row],[Amount]]</f>
        <v>0.38091503267973859</v>
      </c>
      <c r="T735" s="11">
        <f>shipments9[[#This Row],[Amount]]/shipments9[[#This Row],[Boxes]]</f>
        <v>10.983952702702704</v>
      </c>
    </row>
    <row r="736" spans="1:20" hidden="1" x14ac:dyDescent="0.25">
      <c r="A736" t="s">
        <v>938</v>
      </c>
      <c r="B736" t="s">
        <v>108</v>
      </c>
      <c r="C736" t="s">
        <v>157</v>
      </c>
      <c r="D736" t="s">
        <v>31</v>
      </c>
      <c r="E736" s="1">
        <v>45120</v>
      </c>
      <c r="F736" s="1" t="str">
        <f>TEXT(shipments9[[#This Row],[Shipdate]],"ddd")</f>
        <v>Thu</v>
      </c>
      <c r="G736" s="1" t="str">
        <f>IF(OR(shipments9[[#This Row],[Day Name]]="Sat",shipments9[[#This Row],[Day Name]]="Sun"),"Weekend","Weekday")</f>
        <v>Weekday</v>
      </c>
      <c r="H736">
        <v>1005.75</v>
      </c>
      <c r="I736">
        <v>101</v>
      </c>
      <c r="J736" t="s">
        <v>172</v>
      </c>
      <c r="K736" t="s">
        <v>8151</v>
      </c>
      <c r="L736" t="s">
        <v>8160</v>
      </c>
      <c r="M736">
        <v>7</v>
      </c>
      <c r="N736" t="s">
        <v>8161</v>
      </c>
      <c r="O736" s="4">
        <f>INDEX(products[Cost_per_box], MATCH(shipments9[[#This Row],[PID]], products[PID], 0))</f>
        <v>6.8</v>
      </c>
      <c r="P736" s="4">
        <f>shipments9[[#This Row],[Boxes]]*shipments9[[#This Row],[Cost Per Box]]</f>
        <v>686.8</v>
      </c>
      <c r="Q736" s="4">
        <f>shipments9[[#This Row],[Amount]] -shipments9[[#This Row],[total cost]]</f>
        <v>318.95000000000005</v>
      </c>
      <c r="R736" s="4" t="str">
        <f>IF(shipments9[[#This Row],[Gross Profit]]&lt;0,"Loss","Profit")</f>
        <v>Profit</v>
      </c>
      <c r="S736" s="9">
        <f>shipments9[[#This Row],[Gross Profit]]/shipments9[[#This Row],[Amount]]</f>
        <v>0.31712652249565004</v>
      </c>
      <c r="T736" s="11">
        <f>shipments9[[#This Row],[Amount]]/shipments9[[#This Row],[Boxes]]</f>
        <v>9.9579207920792072</v>
      </c>
    </row>
    <row r="737" spans="1:20" hidden="1" x14ac:dyDescent="0.25">
      <c r="A737" t="s">
        <v>939</v>
      </c>
      <c r="B737" t="s">
        <v>108</v>
      </c>
      <c r="C737" t="s">
        <v>157</v>
      </c>
      <c r="D737" t="s">
        <v>31</v>
      </c>
      <c r="E737" s="1">
        <v>45217</v>
      </c>
      <c r="F737" s="1" t="str">
        <f>TEXT(shipments9[[#This Row],[Shipdate]],"ddd")</f>
        <v>Wed</v>
      </c>
      <c r="G737" s="1" t="str">
        <f>IF(OR(shipments9[[#This Row],[Day Name]]="Sat",shipments9[[#This Row],[Day Name]]="Sun"),"Weekend","Weekday")</f>
        <v>Weekday</v>
      </c>
      <c r="H737">
        <v>15167.25</v>
      </c>
      <c r="I737">
        <v>1517</v>
      </c>
      <c r="J737" t="s">
        <v>172</v>
      </c>
      <c r="K737" t="s">
        <v>8151</v>
      </c>
      <c r="L737" t="s">
        <v>8152</v>
      </c>
      <c r="M737">
        <v>10</v>
      </c>
      <c r="N737" t="s">
        <v>8153</v>
      </c>
      <c r="O737" s="4">
        <f>INDEX(products[Cost_per_box], MATCH(shipments9[[#This Row],[PID]], products[PID], 0))</f>
        <v>6.8</v>
      </c>
      <c r="P737" s="4">
        <f>shipments9[[#This Row],[Boxes]]*shipments9[[#This Row],[Cost Per Box]]</f>
        <v>10315.6</v>
      </c>
      <c r="Q737" s="4">
        <f>shipments9[[#This Row],[Amount]] -shipments9[[#This Row],[total cost]]</f>
        <v>4851.6499999999996</v>
      </c>
      <c r="R737" s="4" t="str">
        <f>IF(shipments9[[#This Row],[Gross Profit]]&lt;0,"Loss","Profit")</f>
        <v>Profit</v>
      </c>
      <c r="S737" s="9">
        <f>shipments9[[#This Row],[Gross Profit]]/shipments9[[#This Row],[Amount]]</f>
        <v>0.31987670803870177</v>
      </c>
      <c r="T737" s="11">
        <f>shipments9[[#This Row],[Amount]]/shipments9[[#This Row],[Boxes]]</f>
        <v>9.9981872116018451</v>
      </c>
    </row>
    <row r="738" spans="1:20" hidden="1" x14ac:dyDescent="0.25">
      <c r="A738" t="s">
        <v>940</v>
      </c>
      <c r="B738" t="s">
        <v>105</v>
      </c>
      <c r="C738" t="s">
        <v>157</v>
      </c>
      <c r="D738" t="s">
        <v>31</v>
      </c>
      <c r="E738" s="1">
        <v>45282</v>
      </c>
      <c r="F738" s="1" t="str">
        <f>TEXT(shipments9[[#This Row],[Shipdate]],"ddd")</f>
        <v>Fri</v>
      </c>
      <c r="G738" s="1" t="str">
        <f>IF(OR(shipments9[[#This Row],[Day Name]]="Sat",shipments9[[#This Row],[Day Name]]="Sun"),"Weekend","Weekday")</f>
        <v>Weekday</v>
      </c>
      <c r="H738">
        <v>3548.25</v>
      </c>
      <c r="I738">
        <v>355</v>
      </c>
      <c r="J738" t="s">
        <v>172</v>
      </c>
      <c r="K738" t="s">
        <v>8151</v>
      </c>
      <c r="L738" t="s">
        <v>8152</v>
      </c>
      <c r="M738">
        <v>12</v>
      </c>
      <c r="N738" t="s">
        <v>8166</v>
      </c>
      <c r="O738" s="4">
        <f>INDEX(products[Cost_per_box], MATCH(shipments9[[#This Row],[PID]], products[PID], 0))</f>
        <v>6.8</v>
      </c>
      <c r="P738" s="4">
        <f>shipments9[[#This Row],[Boxes]]*shipments9[[#This Row],[Cost Per Box]]</f>
        <v>2414</v>
      </c>
      <c r="Q738" s="4">
        <f>shipments9[[#This Row],[Amount]] -shipments9[[#This Row],[total cost]]</f>
        <v>1134.25</v>
      </c>
      <c r="R738" s="4" t="str">
        <f>IF(shipments9[[#This Row],[Gross Profit]]&lt;0,"Loss","Profit")</f>
        <v>Profit</v>
      </c>
      <c r="S738" s="9">
        <f>shipments9[[#This Row],[Gross Profit]]/shipments9[[#This Row],[Amount]]</f>
        <v>0.31966462340590435</v>
      </c>
      <c r="T738" s="11">
        <f>shipments9[[#This Row],[Amount]]/shipments9[[#This Row],[Boxes]]</f>
        <v>9.9950704225352105</v>
      </c>
    </row>
    <row r="739" spans="1:20" hidden="1" x14ac:dyDescent="0.25">
      <c r="A739" t="s">
        <v>941</v>
      </c>
      <c r="B739" t="s">
        <v>105</v>
      </c>
      <c r="C739" t="s">
        <v>157</v>
      </c>
      <c r="D739" t="s">
        <v>31</v>
      </c>
      <c r="E739" s="1">
        <v>45023</v>
      </c>
      <c r="F739" s="1" t="str">
        <f>TEXT(shipments9[[#This Row],[Shipdate]],"ddd")</f>
        <v>Fri</v>
      </c>
      <c r="G739" s="1" t="str">
        <f>IF(OR(shipments9[[#This Row],[Day Name]]="Sat",shipments9[[#This Row],[Day Name]]="Sun"),"Weekend","Weekday")</f>
        <v>Weekday</v>
      </c>
      <c r="H739">
        <v>3750.75</v>
      </c>
      <c r="I739">
        <v>469</v>
      </c>
      <c r="J739" t="s">
        <v>172</v>
      </c>
      <c r="K739" t="s">
        <v>8151</v>
      </c>
      <c r="L739" t="s">
        <v>8154</v>
      </c>
      <c r="M739">
        <v>4</v>
      </c>
      <c r="N739" t="s">
        <v>8158</v>
      </c>
      <c r="O739" s="4">
        <f>INDEX(products[Cost_per_box], MATCH(shipments9[[#This Row],[PID]], products[PID], 0))</f>
        <v>6.8</v>
      </c>
      <c r="P739" s="4">
        <f>shipments9[[#This Row],[Boxes]]*shipments9[[#This Row],[Cost Per Box]]</f>
        <v>3189.2</v>
      </c>
      <c r="Q739" s="4">
        <f>shipments9[[#This Row],[Amount]] -shipments9[[#This Row],[total cost]]</f>
        <v>561.55000000000018</v>
      </c>
      <c r="R739" s="4" t="str">
        <f>IF(shipments9[[#This Row],[Gross Profit]]&lt;0,"Loss","Profit")</f>
        <v>Profit</v>
      </c>
      <c r="S739" s="9">
        <f>shipments9[[#This Row],[Gross Profit]]/shipments9[[#This Row],[Amount]]</f>
        <v>0.14971672332200231</v>
      </c>
      <c r="T739" s="11">
        <f>shipments9[[#This Row],[Amount]]/shipments9[[#This Row],[Boxes]]</f>
        <v>7.9973347547974409</v>
      </c>
    </row>
    <row r="740" spans="1:20" hidden="1" x14ac:dyDescent="0.25">
      <c r="A740" t="s">
        <v>942</v>
      </c>
      <c r="B740" t="s">
        <v>105</v>
      </c>
      <c r="C740" t="s">
        <v>157</v>
      </c>
      <c r="D740" t="s">
        <v>31</v>
      </c>
      <c r="E740" s="1">
        <v>45393</v>
      </c>
      <c r="F740" s="1" t="str">
        <f>TEXT(shipments9[[#This Row],[Shipdate]],"ddd")</f>
        <v>Thu</v>
      </c>
      <c r="G740" s="1" t="str">
        <f>IF(OR(shipments9[[#This Row],[Day Name]]="Sat",shipments9[[#This Row],[Day Name]]="Sun"),"Weekend","Weekday")</f>
        <v>Weekday</v>
      </c>
      <c r="H740">
        <v>12035.25</v>
      </c>
      <c r="I740">
        <v>1338</v>
      </c>
      <c r="J740" t="s">
        <v>172</v>
      </c>
      <c r="K740" t="s">
        <v>8155</v>
      </c>
      <c r="L740" t="s">
        <v>8154</v>
      </c>
      <c r="M740">
        <v>4</v>
      </c>
      <c r="N740" t="s">
        <v>8158</v>
      </c>
      <c r="O740" s="4">
        <f>INDEX(products[Cost_per_box], MATCH(shipments9[[#This Row],[PID]], products[PID], 0))</f>
        <v>6.8</v>
      </c>
      <c r="P740" s="4">
        <f>shipments9[[#This Row],[Boxes]]*shipments9[[#This Row],[Cost Per Box]]</f>
        <v>9098.4</v>
      </c>
      <c r="Q740" s="4">
        <f>shipments9[[#This Row],[Amount]] -shipments9[[#This Row],[total cost]]</f>
        <v>2936.8500000000004</v>
      </c>
      <c r="R740" s="4" t="str">
        <f>IF(shipments9[[#This Row],[Gross Profit]]&lt;0,"Loss","Profit")</f>
        <v>Profit</v>
      </c>
      <c r="S740" s="9">
        <f>shipments9[[#This Row],[Gross Profit]]/shipments9[[#This Row],[Amount]]</f>
        <v>0.24402068922540041</v>
      </c>
      <c r="T740" s="11">
        <f>shipments9[[#This Row],[Amount]]/shipments9[[#This Row],[Boxes]]</f>
        <v>8.994955156950672</v>
      </c>
    </row>
    <row r="741" spans="1:20" hidden="1" x14ac:dyDescent="0.25">
      <c r="A741" t="s">
        <v>943</v>
      </c>
      <c r="B741" t="s">
        <v>105</v>
      </c>
      <c r="C741" t="s">
        <v>157</v>
      </c>
      <c r="D741" t="s">
        <v>31</v>
      </c>
      <c r="E741" s="1">
        <v>45131</v>
      </c>
      <c r="F741" s="1" t="str">
        <f>TEXT(shipments9[[#This Row],[Shipdate]],"ddd")</f>
        <v>Mon</v>
      </c>
      <c r="G741" s="1" t="str">
        <f>IF(OR(shipments9[[#This Row],[Day Name]]="Sat",shipments9[[#This Row],[Day Name]]="Sun"),"Weekend","Weekday")</f>
        <v>Weekday</v>
      </c>
      <c r="H741">
        <v>19901.25</v>
      </c>
      <c r="I741">
        <v>2844</v>
      </c>
      <c r="J741" t="s">
        <v>172</v>
      </c>
      <c r="K741" t="s">
        <v>8151</v>
      </c>
      <c r="L741" t="s">
        <v>8160</v>
      </c>
      <c r="M741">
        <v>7</v>
      </c>
      <c r="N741" t="s">
        <v>8161</v>
      </c>
      <c r="O741" s="4">
        <f>INDEX(products[Cost_per_box], MATCH(shipments9[[#This Row],[PID]], products[PID], 0))</f>
        <v>6.8</v>
      </c>
      <c r="P741" s="4">
        <f>shipments9[[#This Row],[Boxes]]*shipments9[[#This Row],[Cost Per Box]]</f>
        <v>19339.2</v>
      </c>
      <c r="Q741" s="4">
        <f>shipments9[[#This Row],[Amount]] -shipments9[[#This Row],[total cost]]</f>
        <v>562.04999999999927</v>
      </c>
      <c r="R741" s="4" t="str">
        <f>IF(shipments9[[#This Row],[Gross Profit]]&lt;0,"Loss","Profit")</f>
        <v>Profit</v>
      </c>
      <c r="S741" s="9">
        <f>shipments9[[#This Row],[Gross Profit]]/shipments9[[#This Row],[Amount]]</f>
        <v>2.8241944601469719E-2</v>
      </c>
      <c r="T741" s="11">
        <f>shipments9[[#This Row],[Amount]]/shipments9[[#This Row],[Boxes]]</f>
        <v>6.9976265822784809</v>
      </c>
    </row>
    <row r="742" spans="1:20" hidden="1" x14ac:dyDescent="0.25">
      <c r="A742" t="s">
        <v>944</v>
      </c>
      <c r="B742" t="s">
        <v>111</v>
      </c>
      <c r="C742" t="s">
        <v>157</v>
      </c>
      <c r="D742" t="s">
        <v>31</v>
      </c>
      <c r="E742" s="1">
        <v>45331</v>
      </c>
      <c r="F742" s="1" t="str">
        <f>TEXT(shipments9[[#This Row],[Shipdate]],"ddd")</f>
        <v>Fri</v>
      </c>
      <c r="G742" s="1" t="str">
        <f>IF(OR(shipments9[[#This Row],[Day Name]]="Sat",shipments9[[#This Row],[Day Name]]="Sun"),"Weekend","Weekday")</f>
        <v>Weekday</v>
      </c>
      <c r="H742">
        <v>5233.5</v>
      </c>
      <c r="I742">
        <v>582</v>
      </c>
      <c r="J742" t="s">
        <v>172</v>
      </c>
      <c r="K742" t="s">
        <v>8155</v>
      </c>
      <c r="L742" t="s">
        <v>8156</v>
      </c>
      <c r="M742">
        <v>2</v>
      </c>
      <c r="N742" t="s">
        <v>8157</v>
      </c>
      <c r="O742" s="4">
        <f>INDEX(products[Cost_per_box], MATCH(shipments9[[#This Row],[PID]], products[PID], 0))</f>
        <v>6.8</v>
      </c>
      <c r="P742" s="4">
        <f>shipments9[[#This Row],[Boxes]]*shipments9[[#This Row],[Cost Per Box]]</f>
        <v>3957.6</v>
      </c>
      <c r="Q742" s="4">
        <f>shipments9[[#This Row],[Amount]] -shipments9[[#This Row],[total cost]]</f>
        <v>1275.9000000000001</v>
      </c>
      <c r="R742" s="4" t="str">
        <f>IF(shipments9[[#This Row],[Gross Profit]]&lt;0,"Loss","Profit")</f>
        <v>Profit</v>
      </c>
      <c r="S742" s="9">
        <f>shipments9[[#This Row],[Gross Profit]]/shipments9[[#This Row],[Amount]]</f>
        <v>0.24379478360561768</v>
      </c>
      <c r="T742" s="11">
        <f>shipments9[[#This Row],[Amount]]/shipments9[[#This Row],[Boxes]]</f>
        <v>8.9922680412371125</v>
      </c>
    </row>
    <row r="743" spans="1:20" hidden="1" x14ac:dyDescent="0.25">
      <c r="A743" t="s">
        <v>945</v>
      </c>
      <c r="B743" t="s">
        <v>114</v>
      </c>
      <c r="C743" t="s">
        <v>157</v>
      </c>
      <c r="D743" t="s">
        <v>31</v>
      </c>
      <c r="E743" s="1">
        <v>45174</v>
      </c>
      <c r="F743" s="1" t="str">
        <f>TEXT(shipments9[[#This Row],[Shipdate]],"ddd")</f>
        <v>Tue</v>
      </c>
      <c r="G743" s="1" t="str">
        <f>IF(OR(shipments9[[#This Row],[Day Name]]="Sat",shipments9[[#This Row],[Day Name]]="Sun"),"Weekend","Weekday")</f>
        <v>Weekday</v>
      </c>
      <c r="H743">
        <v>1707.75</v>
      </c>
      <c r="I743">
        <v>190</v>
      </c>
      <c r="J743" t="s">
        <v>172</v>
      </c>
      <c r="K743" t="s">
        <v>8151</v>
      </c>
      <c r="L743" t="s">
        <v>8160</v>
      </c>
      <c r="M743">
        <v>9</v>
      </c>
      <c r="N743" t="s">
        <v>8167</v>
      </c>
      <c r="O743" s="4">
        <f>INDEX(products[Cost_per_box], MATCH(shipments9[[#This Row],[PID]], products[PID], 0))</f>
        <v>6.8</v>
      </c>
      <c r="P743" s="4">
        <f>shipments9[[#This Row],[Boxes]]*shipments9[[#This Row],[Cost Per Box]]</f>
        <v>1292</v>
      </c>
      <c r="Q743" s="4">
        <f>shipments9[[#This Row],[Amount]] -shipments9[[#This Row],[total cost]]</f>
        <v>415.75</v>
      </c>
      <c r="R743" s="4" t="str">
        <f>IF(shipments9[[#This Row],[Gross Profit]]&lt;0,"Loss","Profit")</f>
        <v>Profit</v>
      </c>
      <c r="S743" s="9">
        <f>shipments9[[#This Row],[Gross Profit]]/shipments9[[#This Row],[Amount]]</f>
        <v>0.24344898257941736</v>
      </c>
      <c r="T743" s="11">
        <f>shipments9[[#This Row],[Amount]]/shipments9[[#This Row],[Boxes]]</f>
        <v>8.9881578947368421</v>
      </c>
    </row>
    <row r="744" spans="1:20" hidden="1" x14ac:dyDescent="0.25">
      <c r="A744" t="s">
        <v>946</v>
      </c>
      <c r="B744" t="s">
        <v>114</v>
      </c>
      <c r="C744" t="s">
        <v>157</v>
      </c>
      <c r="D744" t="s">
        <v>31</v>
      </c>
      <c r="E744" s="1">
        <v>45266</v>
      </c>
      <c r="F744" s="1" t="str">
        <f>TEXT(shipments9[[#This Row],[Shipdate]],"ddd")</f>
        <v>Wed</v>
      </c>
      <c r="G744" s="1" t="str">
        <f>IF(OR(shipments9[[#This Row],[Day Name]]="Sat",shipments9[[#This Row],[Day Name]]="Sun"),"Weekend","Weekday")</f>
        <v>Weekday</v>
      </c>
      <c r="H744">
        <v>9301.5</v>
      </c>
      <c r="I744">
        <v>1163</v>
      </c>
      <c r="J744" t="s">
        <v>172</v>
      </c>
      <c r="K744" t="s">
        <v>8151</v>
      </c>
      <c r="L744" t="s">
        <v>8152</v>
      </c>
      <c r="M744">
        <v>12</v>
      </c>
      <c r="N744" t="s">
        <v>8166</v>
      </c>
      <c r="O744" s="4">
        <f>INDEX(products[Cost_per_box], MATCH(shipments9[[#This Row],[PID]], products[PID], 0))</f>
        <v>6.8</v>
      </c>
      <c r="P744" s="4">
        <f>shipments9[[#This Row],[Boxes]]*shipments9[[#This Row],[Cost Per Box]]</f>
        <v>7908.4</v>
      </c>
      <c r="Q744" s="4">
        <f>shipments9[[#This Row],[Amount]] -shipments9[[#This Row],[total cost]]</f>
        <v>1393.1000000000004</v>
      </c>
      <c r="R744" s="4" t="str">
        <f>IF(shipments9[[#This Row],[Gross Profit]]&lt;0,"Loss","Profit")</f>
        <v>Profit</v>
      </c>
      <c r="S744" s="9">
        <f>shipments9[[#This Row],[Gross Profit]]/shipments9[[#This Row],[Amount]]</f>
        <v>0.14977154222437244</v>
      </c>
      <c r="T744" s="11">
        <f>shipments9[[#This Row],[Amount]]/shipments9[[#This Row],[Boxes]]</f>
        <v>7.9978503869303523</v>
      </c>
    </row>
    <row r="745" spans="1:20" hidden="1" x14ac:dyDescent="0.25">
      <c r="A745" t="s">
        <v>947</v>
      </c>
      <c r="B745" t="s">
        <v>102</v>
      </c>
      <c r="C745" t="s">
        <v>157</v>
      </c>
      <c r="D745" t="s">
        <v>31</v>
      </c>
      <c r="E745" s="1">
        <v>44937</v>
      </c>
      <c r="F745" s="1" t="str">
        <f>TEXT(shipments9[[#This Row],[Shipdate]],"ddd")</f>
        <v>Wed</v>
      </c>
      <c r="G745" s="1" t="str">
        <f>IF(OR(shipments9[[#This Row],[Day Name]]="Sat",shipments9[[#This Row],[Day Name]]="Sun"),"Weekend","Weekday")</f>
        <v>Weekday</v>
      </c>
      <c r="H745">
        <v>5751</v>
      </c>
      <c r="I745">
        <v>523</v>
      </c>
      <c r="J745" t="s">
        <v>172</v>
      </c>
      <c r="K745" t="s">
        <v>8151</v>
      </c>
      <c r="L745" t="s">
        <v>8156</v>
      </c>
      <c r="M745">
        <v>1</v>
      </c>
      <c r="N745" t="s">
        <v>8163</v>
      </c>
      <c r="O745" s="4">
        <f>INDEX(products[Cost_per_box], MATCH(shipments9[[#This Row],[PID]], products[PID], 0))</f>
        <v>6.8</v>
      </c>
      <c r="P745" s="4">
        <f>shipments9[[#This Row],[Boxes]]*shipments9[[#This Row],[Cost Per Box]]</f>
        <v>3556.4</v>
      </c>
      <c r="Q745" s="4">
        <f>shipments9[[#This Row],[Amount]] -shipments9[[#This Row],[total cost]]</f>
        <v>2194.6</v>
      </c>
      <c r="R745" s="4" t="str">
        <f>IF(shipments9[[#This Row],[Gross Profit]]&lt;0,"Loss","Profit")</f>
        <v>Profit</v>
      </c>
      <c r="S745" s="9">
        <f>shipments9[[#This Row],[Gross Profit]]/shipments9[[#This Row],[Amount]]</f>
        <v>0.38160319944357501</v>
      </c>
      <c r="T745" s="11">
        <f>shipments9[[#This Row],[Amount]]/shipments9[[#This Row],[Boxes]]</f>
        <v>10.996175908221797</v>
      </c>
    </row>
    <row r="746" spans="1:20" hidden="1" x14ac:dyDescent="0.25">
      <c r="A746" t="s">
        <v>948</v>
      </c>
      <c r="B746" t="s">
        <v>39</v>
      </c>
      <c r="C746" t="s">
        <v>149</v>
      </c>
      <c r="D746" t="s">
        <v>31</v>
      </c>
      <c r="E746" s="1">
        <v>45301</v>
      </c>
      <c r="F746" s="1" t="str">
        <f>TEXT(shipments9[[#This Row],[Shipdate]],"ddd")</f>
        <v>Wed</v>
      </c>
      <c r="G746" s="1" t="str">
        <f>IF(OR(shipments9[[#This Row],[Day Name]]="Sat",shipments9[[#This Row],[Day Name]]="Sun"),"Weekend","Weekday")</f>
        <v>Weekday</v>
      </c>
      <c r="H746">
        <v>5973.75</v>
      </c>
      <c r="I746">
        <v>427</v>
      </c>
      <c r="J746" t="s">
        <v>172</v>
      </c>
      <c r="K746" t="s">
        <v>8155</v>
      </c>
      <c r="L746" t="s">
        <v>8156</v>
      </c>
      <c r="M746">
        <v>1</v>
      </c>
      <c r="N746" t="s">
        <v>8163</v>
      </c>
      <c r="O746" s="4">
        <f>INDEX(products[Cost_per_box], MATCH(shipments9[[#This Row],[PID]], products[PID], 0))</f>
        <v>6.43</v>
      </c>
      <c r="P746" s="4">
        <f>shipments9[[#This Row],[Boxes]]*shipments9[[#This Row],[Cost Per Box]]</f>
        <v>2745.6099999999997</v>
      </c>
      <c r="Q746" s="4">
        <f>shipments9[[#This Row],[Amount]] -shipments9[[#This Row],[total cost]]</f>
        <v>3228.1400000000003</v>
      </c>
      <c r="R746" s="4" t="str">
        <f>IF(shipments9[[#This Row],[Gross Profit]]&lt;0,"Loss","Profit")</f>
        <v>Profit</v>
      </c>
      <c r="S746" s="9">
        <f>shipments9[[#This Row],[Gross Profit]]/shipments9[[#This Row],[Amount]]</f>
        <v>0.54038752877170959</v>
      </c>
      <c r="T746" s="11">
        <f>shipments9[[#This Row],[Amount]]/shipments9[[#This Row],[Boxes]]</f>
        <v>13.990046838407494</v>
      </c>
    </row>
    <row r="747" spans="1:20" hidden="1" x14ac:dyDescent="0.25">
      <c r="A747" t="s">
        <v>949</v>
      </c>
      <c r="B747" t="s">
        <v>39</v>
      </c>
      <c r="C747" t="s">
        <v>149</v>
      </c>
      <c r="D747" t="s">
        <v>31</v>
      </c>
      <c r="E747" s="1">
        <v>45085</v>
      </c>
      <c r="F747" s="1" t="str">
        <f>TEXT(shipments9[[#This Row],[Shipdate]],"ddd")</f>
        <v>Thu</v>
      </c>
      <c r="G747" s="1" t="str">
        <f>IF(OR(shipments9[[#This Row],[Day Name]]="Sat",shipments9[[#This Row],[Day Name]]="Sun"),"Weekend","Weekday")</f>
        <v>Weekday</v>
      </c>
      <c r="H747">
        <v>6439.5</v>
      </c>
      <c r="I747">
        <v>430</v>
      </c>
      <c r="J747" t="s">
        <v>172</v>
      </c>
      <c r="K747" t="s">
        <v>8151</v>
      </c>
      <c r="L747" t="s">
        <v>8154</v>
      </c>
      <c r="M747">
        <v>6</v>
      </c>
      <c r="N747" t="s">
        <v>8159</v>
      </c>
      <c r="O747" s="4">
        <f>INDEX(products[Cost_per_box], MATCH(shipments9[[#This Row],[PID]], products[PID], 0))</f>
        <v>6.43</v>
      </c>
      <c r="P747" s="4">
        <f>shipments9[[#This Row],[Boxes]]*shipments9[[#This Row],[Cost Per Box]]</f>
        <v>2764.9</v>
      </c>
      <c r="Q747" s="4">
        <f>shipments9[[#This Row],[Amount]] -shipments9[[#This Row],[total cost]]</f>
        <v>3674.6</v>
      </c>
      <c r="R747" s="4" t="str">
        <f>IF(shipments9[[#This Row],[Gross Profit]]&lt;0,"Loss","Profit")</f>
        <v>Profit</v>
      </c>
      <c r="S747" s="9">
        <f>shipments9[[#This Row],[Gross Profit]]/shipments9[[#This Row],[Amount]]</f>
        <v>0.57063436602220663</v>
      </c>
      <c r="T747" s="11">
        <f>shipments9[[#This Row],[Amount]]/shipments9[[#This Row],[Boxes]]</f>
        <v>14.975581395348836</v>
      </c>
    </row>
    <row r="748" spans="1:20" hidden="1" x14ac:dyDescent="0.25">
      <c r="A748" t="s">
        <v>950</v>
      </c>
      <c r="B748" t="s">
        <v>39</v>
      </c>
      <c r="C748" t="s">
        <v>149</v>
      </c>
      <c r="D748" t="s">
        <v>31</v>
      </c>
      <c r="E748" s="1">
        <v>45342</v>
      </c>
      <c r="F748" s="1" t="str">
        <f>TEXT(shipments9[[#This Row],[Shipdate]],"ddd")</f>
        <v>Tue</v>
      </c>
      <c r="G748" s="1" t="str">
        <f>IF(OR(shipments9[[#This Row],[Day Name]]="Sat",shipments9[[#This Row],[Day Name]]="Sun"),"Weekend","Weekday")</f>
        <v>Weekday</v>
      </c>
      <c r="H748">
        <v>10122.75</v>
      </c>
      <c r="I748">
        <v>563</v>
      </c>
      <c r="J748" t="s">
        <v>172</v>
      </c>
      <c r="K748" t="s">
        <v>8155</v>
      </c>
      <c r="L748" t="s">
        <v>8156</v>
      </c>
      <c r="M748">
        <v>2</v>
      </c>
      <c r="N748" t="s">
        <v>8157</v>
      </c>
      <c r="O748" s="4">
        <f>INDEX(products[Cost_per_box], MATCH(shipments9[[#This Row],[PID]], products[PID], 0))</f>
        <v>6.43</v>
      </c>
      <c r="P748" s="4">
        <f>shipments9[[#This Row],[Boxes]]*shipments9[[#This Row],[Cost Per Box]]</f>
        <v>3620.0899999999997</v>
      </c>
      <c r="Q748" s="4">
        <f>shipments9[[#This Row],[Amount]] -shipments9[[#This Row],[total cost]]</f>
        <v>6502.66</v>
      </c>
      <c r="R748" s="4" t="str">
        <f>IF(shipments9[[#This Row],[Gross Profit]]&lt;0,"Loss","Profit")</f>
        <v>Profit</v>
      </c>
      <c r="S748" s="9">
        <f>shipments9[[#This Row],[Gross Profit]]/shipments9[[#This Row],[Amount]]</f>
        <v>0.64238077597490795</v>
      </c>
      <c r="T748" s="11">
        <f>shipments9[[#This Row],[Amount]]/shipments9[[#This Row],[Boxes]]</f>
        <v>17.980017761989341</v>
      </c>
    </row>
    <row r="749" spans="1:20" hidden="1" x14ac:dyDescent="0.25">
      <c r="A749" t="s">
        <v>951</v>
      </c>
      <c r="B749" t="s">
        <v>39</v>
      </c>
      <c r="C749" t="s">
        <v>149</v>
      </c>
      <c r="D749" t="s">
        <v>31</v>
      </c>
      <c r="E749" s="1">
        <v>45203</v>
      </c>
      <c r="F749" s="1" t="str">
        <f>TEXT(shipments9[[#This Row],[Shipdate]],"ddd")</f>
        <v>Wed</v>
      </c>
      <c r="G749" s="1" t="str">
        <f>IF(OR(shipments9[[#This Row],[Day Name]]="Sat",shipments9[[#This Row],[Day Name]]="Sun"),"Weekend","Weekday")</f>
        <v>Weekday</v>
      </c>
      <c r="H749">
        <v>3408.75</v>
      </c>
      <c r="I749">
        <v>244</v>
      </c>
      <c r="J749" t="s">
        <v>172</v>
      </c>
      <c r="K749" t="s">
        <v>8151</v>
      </c>
      <c r="L749" t="s">
        <v>8152</v>
      </c>
      <c r="M749">
        <v>10</v>
      </c>
      <c r="N749" t="s">
        <v>8153</v>
      </c>
      <c r="O749" s="4">
        <f>INDEX(products[Cost_per_box], MATCH(shipments9[[#This Row],[PID]], products[PID], 0))</f>
        <v>6.43</v>
      </c>
      <c r="P749" s="4">
        <f>shipments9[[#This Row],[Boxes]]*shipments9[[#This Row],[Cost Per Box]]</f>
        <v>1568.9199999999998</v>
      </c>
      <c r="Q749" s="4">
        <f>shipments9[[#This Row],[Amount]] -shipments9[[#This Row],[total cost]]</f>
        <v>1839.8300000000002</v>
      </c>
      <c r="R749" s="4" t="str">
        <f>IF(shipments9[[#This Row],[Gross Profit]]&lt;0,"Loss","Profit")</f>
        <v>Profit</v>
      </c>
      <c r="S749" s="9">
        <f>shipments9[[#This Row],[Gross Profit]]/shipments9[[#This Row],[Amount]]</f>
        <v>0.53973744041070781</v>
      </c>
      <c r="T749" s="11">
        <f>shipments9[[#This Row],[Amount]]/shipments9[[#This Row],[Boxes]]</f>
        <v>13.970286885245901</v>
      </c>
    </row>
    <row r="750" spans="1:20" hidden="1" x14ac:dyDescent="0.25">
      <c r="A750" t="s">
        <v>952</v>
      </c>
      <c r="B750" t="s">
        <v>39</v>
      </c>
      <c r="C750" t="s">
        <v>149</v>
      </c>
      <c r="D750" t="s">
        <v>31</v>
      </c>
      <c r="E750" s="1">
        <v>45194</v>
      </c>
      <c r="F750" s="1" t="str">
        <f>TEXT(shipments9[[#This Row],[Shipdate]],"ddd")</f>
        <v>Mon</v>
      </c>
      <c r="G750" s="1" t="str">
        <f>IF(OR(shipments9[[#This Row],[Day Name]]="Sat",shipments9[[#This Row],[Day Name]]="Sun"),"Weekend","Weekday")</f>
        <v>Weekday</v>
      </c>
      <c r="H750">
        <v>8307</v>
      </c>
      <c r="I750">
        <v>489</v>
      </c>
      <c r="J750" t="s">
        <v>172</v>
      </c>
      <c r="K750" t="s">
        <v>8151</v>
      </c>
      <c r="L750" t="s">
        <v>8160</v>
      </c>
      <c r="M750">
        <v>9</v>
      </c>
      <c r="N750" t="s">
        <v>8167</v>
      </c>
      <c r="O750" s="4">
        <f>INDEX(products[Cost_per_box], MATCH(shipments9[[#This Row],[PID]], products[PID], 0))</f>
        <v>6.43</v>
      </c>
      <c r="P750" s="4">
        <f>shipments9[[#This Row],[Boxes]]*shipments9[[#This Row],[Cost Per Box]]</f>
        <v>3144.27</v>
      </c>
      <c r="Q750" s="4">
        <f>shipments9[[#This Row],[Amount]] -shipments9[[#This Row],[total cost]]</f>
        <v>5162.7299999999996</v>
      </c>
      <c r="R750" s="4" t="str">
        <f>IF(shipments9[[#This Row],[Gross Profit]]&lt;0,"Loss","Profit")</f>
        <v>Profit</v>
      </c>
      <c r="S750" s="9">
        <f>shipments9[[#This Row],[Gross Profit]]/shipments9[[#This Row],[Amount]]</f>
        <v>0.62149151318165397</v>
      </c>
      <c r="T750" s="11">
        <f>shipments9[[#This Row],[Amount]]/shipments9[[#This Row],[Boxes]]</f>
        <v>16.987730061349694</v>
      </c>
    </row>
    <row r="751" spans="1:20" hidden="1" x14ac:dyDescent="0.25">
      <c r="A751" t="s">
        <v>953</v>
      </c>
      <c r="B751" t="s">
        <v>39</v>
      </c>
      <c r="C751" t="s">
        <v>149</v>
      </c>
      <c r="D751" t="s">
        <v>31</v>
      </c>
      <c r="E751" s="1">
        <v>45310</v>
      </c>
      <c r="F751" s="1" t="str">
        <f>TEXT(shipments9[[#This Row],[Shipdate]],"ddd")</f>
        <v>Fri</v>
      </c>
      <c r="G751" s="1" t="str">
        <f>IF(OR(shipments9[[#This Row],[Day Name]]="Sat",shipments9[[#This Row],[Day Name]]="Sun"),"Weekend","Weekday")</f>
        <v>Weekday</v>
      </c>
      <c r="H751">
        <v>1588.5</v>
      </c>
      <c r="I751">
        <v>114</v>
      </c>
      <c r="J751" t="s">
        <v>172</v>
      </c>
      <c r="K751" t="s">
        <v>8155</v>
      </c>
      <c r="L751" t="s">
        <v>8156</v>
      </c>
      <c r="M751">
        <v>1</v>
      </c>
      <c r="N751" t="s">
        <v>8163</v>
      </c>
      <c r="O751" s="4">
        <f>INDEX(products[Cost_per_box], MATCH(shipments9[[#This Row],[PID]], products[PID], 0))</f>
        <v>6.43</v>
      </c>
      <c r="P751" s="4">
        <f>shipments9[[#This Row],[Boxes]]*shipments9[[#This Row],[Cost Per Box]]</f>
        <v>733.02</v>
      </c>
      <c r="Q751" s="4">
        <f>shipments9[[#This Row],[Amount]] -shipments9[[#This Row],[total cost]]</f>
        <v>855.48</v>
      </c>
      <c r="R751" s="4" t="str">
        <f>IF(shipments9[[#This Row],[Gross Profit]]&lt;0,"Loss","Profit")</f>
        <v>Profit</v>
      </c>
      <c r="S751" s="9">
        <f>shipments9[[#This Row],[Gross Profit]]/shipments9[[#This Row],[Amount]]</f>
        <v>0.53854579792256851</v>
      </c>
      <c r="T751" s="11">
        <f>shipments9[[#This Row],[Amount]]/shipments9[[#This Row],[Boxes]]</f>
        <v>13.934210526315789</v>
      </c>
    </row>
    <row r="752" spans="1:20" hidden="1" x14ac:dyDescent="0.25">
      <c r="A752" t="s">
        <v>954</v>
      </c>
      <c r="B752" t="s">
        <v>42</v>
      </c>
      <c r="C752" t="s">
        <v>149</v>
      </c>
      <c r="D752" t="s">
        <v>31</v>
      </c>
      <c r="E752" s="1">
        <v>44957</v>
      </c>
      <c r="F752" s="1" t="str">
        <f>TEXT(shipments9[[#This Row],[Shipdate]],"ddd")</f>
        <v>Tue</v>
      </c>
      <c r="G752" s="1" t="str">
        <f>IF(OR(shipments9[[#This Row],[Day Name]]="Sat",shipments9[[#This Row],[Day Name]]="Sun"),"Weekend","Weekday")</f>
        <v>Weekday</v>
      </c>
      <c r="H752">
        <v>6563.25</v>
      </c>
      <c r="I752">
        <v>365</v>
      </c>
      <c r="J752" t="s">
        <v>172</v>
      </c>
      <c r="K752" t="s">
        <v>8151</v>
      </c>
      <c r="L752" t="s">
        <v>8156</v>
      </c>
      <c r="M752">
        <v>1</v>
      </c>
      <c r="N752" t="s">
        <v>8163</v>
      </c>
      <c r="O752" s="4">
        <f>INDEX(products[Cost_per_box], MATCH(shipments9[[#This Row],[PID]], products[PID], 0))</f>
        <v>6.43</v>
      </c>
      <c r="P752" s="4">
        <f>shipments9[[#This Row],[Boxes]]*shipments9[[#This Row],[Cost Per Box]]</f>
        <v>2346.9499999999998</v>
      </c>
      <c r="Q752" s="4">
        <f>shipments9[[#This Row],[Amount]] -shipments9[[#This Row],[total cost]]</f>
        <v>4216.3</v>
      </c>
      <c r="R752" s="4" t="str">
        <f>IF(shipments9[[#This Row],[Gross Profit]]&lt;0,"Loss","Profit")</f>
        <v>Profit</v>
      </c>
      <c r="S752" s="9">
        <f>shipments9[[#This Row],[Gross Profit]]/shipments9[[#This Row],[Amount]]</f>
        <v>0.6424103911933875</v>
      </c>
      <c r="T752" s="11">
        <f>shipments9[[#This Row],[Amount]]/shipments9[[#This Row],[Boxes]]</f>
        <v>17.981506849315068</v>
      </c>
    </row>
    <row r="753" spans="1:20" hidden="1" x14ac:dyDescent="0.25">
      <c r="A753" t="s">
        <v>955</v>
      </c>
      <c r="B753" t="s">
        <v>42</v>
      </c>
      <c r="C753" t="s">
        <v>149</v>
      </c>
      <c r="D753" t="s">
        <v>31</v>
      </c>
      <c r="E753" s="1">
        <v>45223</v>
      </c>
      <c r="F753" s="1" t="str">
        <f>TEXT(shipments9[[#This Row],[Shipdate]],"ddd")</f>
        <v>Tue</v>
      </c>
      <c r="G753" s="1" t="str">
        <f>IF(OR(shipments9[[#This Row],[Day Name]]="Sat",shipments9[[#This Row],[Day Name]]="Sun"),"Weekend","Weekday")</f>
        <v>Weekday</v>
      </c>
      <c r="H753">
        <v>5391</v>
      </c>
      <c r="I753">
        <v>318</v>
      </c>
      <c r="J753" t="s">
        <v>172</v>
      </c>
      <c r="K753" t="s">
        <v>8151</v>
      </c>
      <c r="L753" t="s">
        <v>8152</v>
      </c>
      <c r="M753">
        <v>10</v>
      </c>
      <c r="N753" t="s">
        <v>8153</v>
      </c>
      <c r="O753" s="4">
        <f>INDEX(products[Cost_per_box], MATCH(shipments9[[#This Row],[PID]], products[PID], 0))</f>
        <v>6.43</v>
      </c>
      <c r="P753" s="4">
        <f>shipments9[[#This Row],[Boxes]]*shipments9[[#This Row],[Cost Per Box]]</f>
        <v>2044.74</v>
      </c>
      <c r="Q753" s="4">
        <f>shipments9[[#This Row],[Amount]] -shipments9[[#This Row],[total cost]]</f>
        <v>3346.26</v>
      </c>
      <c r="R753" s="4" t="str">
        <f>IF(shipments9[[#This Row],[Gross Profit]]&lt;0,"Loss","Profit")</f>
        <v>Profit</v>
      </c>
      <c r="S753" s="9">
        <f>shipments9[[#This Row],[Gross Profit]]/shipments9[[#This Row],[Amount]]</f>
        <v>0.62071229827490271</v>
      </c>
      <c r="T753" s="11">
        <f>shipments9[[#This Row],[Amount]]/shipments9[[#This Row],[Boxes]]</f>
        <v>16.952830188679247</v>
      </c>
    </row>
    <row r="754" spans="1:20" hidden="1" x14ac:dyDescent="0.25">
      <c r="A754" t="s">
        <v>956</v>
      </c>
      <c r="B754" t="s">
        <v>42</v>
      </c>
      <c r="C754" t="s">
        <v>149</v>
      </c>
      <c r="D754" t="s">
        <v>31</v>
      </c>
      <c r="E754" s="1">
        <v>44952</v>
      </c>
      <c r="F754" s="1" t="str">
        <f>TEXT(shipments9[[#This Row],[Shipdate]],"ddd")</f>
        <v>Thu</v>
      </c>
      <c r="G754" s="1" t="str">
        <f>IF(OR(shipments9[[#This Row],[Day Name]]="Sat",shipments9[[#This Row],[Day Name]]="Sun"),"Weekend","Weekday")</f>
        <v>Weekday</v>
      </c>
      <c r="H754">
        <v>5719.5</v>
      </c>
      <c r="I754">
        <v>409</v>
      </c>
      <c r="J754" t="s">
        <v>172</v>
      </c>
      <c r="K754" t="s">
        <v>8151</v>
      </c>
      <c r="L754" t="s">
        <v>8156</v>
      </c>
      <c r="M754">
        <v>1</v>
      </c>
      <c r="N754" t="s">
        <v>8163</v>
      </c>
      <c r="O754" s="4">
        <f>INDEX(products[Cost_per_box], MATCH(shipments9[[#This Row],[PID]], products[PID], 0))</f>
        <v>6.43</v>
      </c>
      <c r="P754" s="4">
        <f>shipments9[[#This Row],[Boxes]]*shipments9[[#This Row],[Cost Per Box]]</f>
        <v>2629.87</v>
      </c>
      <c r="Q754" s="4">
        <f>shipments9[[#This Row],[Amount]] -shipments9[[#This Row],[total cost]]</f>
        <v>3089.63</v>
      </c>
      <c r="R754" s="4" t="str">
        <f>IF(shipments9[[#This Row],[Gross Profit]]&lt;0,"Loss","Profit")</f>
        <v>Profit</v>
      </c>
      <c r="S754" s="9">
        <f>shipments9[[#This Row],[Gross Profit]]/shipments9[[#This Row],[Amount]]</f>
        <v>0.54019232450389021</v>
      </c>
      <c r="T754" s="11">
        <f>shipments9[[#This Row],[Amount]]/shipments9[[#This Row],[Boxes]]</f>
        <v>13.984107579462103</v>
      </c>
    </row>
    <row r="755" spans="1:20" hidden="1" x14ac:dyDescent="0.25">
      <c r="A755" t="s">
        <v>957</v>
      </c>
      <c r="B755" t="s">
        <v>42</v>
      </c>
      <c r="C755" t="s">
        <v>149</v>
      </c>
      <c r="D755" t="s">
        <v>31</v>
      </c>
      <c r="E755" s="1">
        <v>45118</v>
      </c>
      <c r="F755" s="1" t="str">
        <f>TEXT(shipments9[[#This Row],[Shipdate]],"ddd")</f>
        <v>Tue</v>
      </c>
      <c r="G755" s="1" t="str">
        <f>IF(OR(shipments9[[#This Row],[Day Name]]="Sat",shipments9[[#This Row],[Day Name]]="Sun"),"Weekend","Weekday")</f>
        <v>Weekday</v>
      </c>
      <c r="H755">
        <v>5494.5</v>
      </c>
      <c r="I755">
        <v>344</v>
      </c>
      <c r="J755" t="s">
        <v>172</v>
      </c>
      <c r="K755" t="s">
        <v>8151</v>
      </c>
      <c r="L755" t="s">
        <v>8160</v>
      </c>
      <c r="M755">
        <v>7</v>
      </c>
      <c r="N755" t="s">
        <v>8161</v>
      </c>
      <c r="O755" s="4">
        <f>INDEX(products[Cost_per_box], MATCH(shipments9[[#This Row],[PID]], products[PID], 0))</f>
        <v>6.43</v>
      </c>
      <c r="P755" s="4">
        <f>shipments9[[#This Row],[Boxes]]*shipments9[[#This Row],[Cost Per Box]]</f>
        <v>2211.92</v>
      </c>
      <c r="Q755" s="4">
        <f>shipments9[[#This Row],[Amount]] -shipments9[[#This Row],[total cost]]</f>
        <v>3282.58</v>
      </c>
      <c r="R755" s="4" t="str">
        <f>IF(shipments9[[#This Row],[Gross Profit]]&lt;0,"Loss","Profit")</f>
        <v>Profit</v>
      </c>
      <c r="S755" s="9">
        <f>shipments9[[#This Row],[Gross Profit]]/shipments9[[#This Row],[Amount]]</f>
        <v>0.59743015743015737</v>
      </c>
      <c r="T755" s="11">
        <f>shipments9[[#This Row],[Amount]]/shipments9[[#This Row],[Boxes]]</f>
        <v>15.972383720930232</v>
      </c>
    </row>
    <row r="756" spans="1:20" hidden="1" x14ac:dyDescent="0.25">
      <c r="A756" t="s">
        <v>958</v>
      </c>
      <c r="B756" t="s">
        <v>42</v>
      </c>
      <c r="C756" t="s">
        <v>149</v>
      </c>
      <c r="D756" t="s">
        <v>31</v>
      </c>
      <c r="E756" s="1">
        <v>45216</v>
      </c>
      <c r="F756" s="1" t="str">
        <f>TEXT(shipments9[[#This Row],[Shipdate]],"ddd")</f>
        <v>Tue</v>
      </c>
      <c r="G756" s="1" t="str">
        <f>IF(OR(shipments9[[#This Row],[Day Name]]="Sat",shipments9[[#This Row],[Day Name]]="Sun"),"Weekend","Weekday")</f>
        <v>Weekday</v>
      </c>
      <c r="H756">
        <v>4889.25</v>
      </c>
      <c r="I756">
        <v>288</v>
      </c>
      <c r="J756" t="s">
        <v>172</v>
      </c>
      <c r="K756" t="s">
        <v>8151</v>
      </c>
      <c r="L756" t="s">
        <v>8152</v>
      </c>
      <c r="M756">
        <v>10</v>
      </c>
      <c r="N756" t="s">
        <v>8153</v>
      </c>
      <c r="O756" s="4">
        <f>INDEX(products[Cost_per_box], MATCH(shipments9[[#This Row],[PID]], products[PID], 0))</f>
        <v>6.43</v>
      </c>
      <c r="P756" s="4">
        <f>shipments9[[#This Row],[Boxes]]*shipments9[[#This Row],[Cost Per Box]]</f>
        <v>1851.84</v>
      </c>
      <c r="Q756" s="4">
        <f>shipments9[[#This Row],[Amount]] -shipments9[[#This Row],[total cost]]</f>
        <v>3037.41</v>
      </c>
      <c r="R756" s="4" t="str">
        <f>IF(shipments9[[#This Row],[Gross Profit]]&lt;0,"Loss","Profit")</f>
        <v>Profit</v>
      </c>
      <c r="S756" s="9">
        <f>shipments9[[#This Row],[Gross Profit]]/shipments9[[#This Row],[Amount]]</f>
        <v>0.62124252185918083</v>
      </c>
      <c r="T756" s="11">
        <f>shipments9[[#This Row],[Amount]]/shipments9[[#This Row],[Boxes]]</f>
        <v>16.9765625</v>
      </c>
    </row>
    <row r="757" spans="1:20" hidden="1" x14ac:dyDescent="0.25">
      <c r="A757" t="s">
        <v>959</v>
      </c>
      <c r="B757" t="s">
        <v>45</v>
      </c>
      <c r="C757" t="s">
        <v>149</v>
      </c>
      <c r="D757" t="s">
        <v>31</v>
      </c>
      <c r="E757" s="1">
        <v>45345</v>
      </c>
      <c r="F757" s="1" t="str">
        <f>TEXT(shipments9[[#This Row],[Shipdate]],"ddd")</f>
        <v>Fri</v>
      </c>
      <c r="G757" s="1" t="str">
        <f>IF(OR(shipments9[[#This Row],[Day Name]]="Sat",shipments9[[#This Row],[Day Name]]="Sun"),"Weekend","Weekday")</f>
        <v>Weekday</v>
      </c>
      <c r="H757">
        <v>6423.75</v>
      </c>
      <c r="I757">
        <v>429</v>
      </c>
      <c r="J757" t="s">
        <v>172</v>
      </c>
      <c r="K757" t="s">
        <v>8155</v>
      </c>
      <c r="L757" t="s">
        <v>8156</v>
      </c>
      <c r="M757">
        <v>2</v>
      </c>
      <c r="N757" t="s">
        <v>8157</v>
      </c>
      <c r="O757" s="4">
        <f>INDEX(products[Cost_per_box], MATCH(shipments9[[#This Row],[PID]], products[PID], 0))</f>
        <v>6.43</v>
      </c>
      <c r="P757" s="4">
        <f>shipments9[[#This Row],[Boxes]]*shipments9[[#This Row],[Cost Per Box]]</f>
        <v>2758.47</v>
      </c>
      <c r="Q757" s="4">
        <f>shipments9[[#This Row],[Amount]] -shipments9[[#This Row],[total cost]]</f>
        <v>3665.28</v>
      </c>
      <c r="R757" s="4" t="str">
        <f>IF(shipments9[[#This Row],[Gross Profit]]&lt;0,"Loss","Profit")</f>
        <v>Profit</v>
      </c>
      <c r="S757" s="9">
        <f>shipments9[[#This Row],[Gross Profit]]/shipments9[[#This Row],[Amount]]</f>
        <v>0.57058260361938118</v>
      </c>
      <c r="T757" s="11">
        <f>shipments9[[#This Row],[Amount]]/shipments9[[#This Row],[Boxes]]</f>
        <v>14.973776223776223</v>
      </c>
    </row>
    <row r="758" spans="1:20" hidden="1" x14ac:dyDescent="0.25">
      <c r="A758" t="s">
        <v>960</v>
      </c>
      <c r="B758" t="s">
        <v>45</v>
      </c>
      <c r="C758" t="s">
        <v>149</v>
      </c>
      <c r="D758" t="s">
        <v>31</v>
      </c>
      <c r="E758" s="1">
        <v>45299</v>
      </c>
      <c r="F758" s="1" t="str">
        <f>TEXT(shipments9[[#This Row],[Shipdate]],"ddd")</f>
        <v>Mon</v>
      </c>
      <c r="G758" s="1" t="str">
        <f>IF(OR(shipments9[[#This Row],[Day Name]]="Sat",shipments9[[#This Row],[Day Name]]="Sun"),"Weekend","Weekday")</f>
        <v>Weekday</v>
      </c>
      <c r="H758">
        <v>5062.5</v>
      </c>
      <c r="I758">
        <v>338</v>
      </c>
      <c r="J758" t="s">
        <v>172</v>
      </c>
      <c r="K758" t="s">
        <v>8155</v>
      </c>
      <c r="L758" t="s">
        <v>8156</v>
      </c>
      <c r="M758">
        <v>1</v>
      </c>
      <c r="N758" t="s">
        <v>8163</v>
      </c>
      <c r="O758" s="4">
        <f>INDEX(products[Cost_per_box], MATCH(shipments9[[#This Row],[PID]], products[PID], 0))</f>
        <v>6.43</v>
      </c>
      <c r="P758" s="4">
        <f>shipments9[[#This Row],[Boxes]]*shipments9[[#This Row],[Cost Per Box]]</f>
        <v>2173.3399999999997</v>
      </c>
      <c r="Q758" s="4">
        <f>shipments9[[#This Row],[Amount]] -shipments9[[#This Row],[total cost]]</f>
        <v>2889.1600000000003</v>
      </c>
      <c r="R758" s="4" t="str">
        <f>IF(shipments9[[#This Row],[Gross Profit]]&lt;0,"Loss","Profit")</f>
        <v>Profit</v>
      </c>
      <c r="S758" s="9">
        <f>shipments9[[#This Row],[Gross Profit]]/shipments9[[#This Row],[Amount]]</f>
        <v>0.57069827160493836</v>
      </c>
      <c r="T758" s="11">
        <f>shipments9[[#This Row],[Amount]]/shipments9[[#This Row],[Boxes]]</f>
        <v>14.977810650887575</v>
      </c>
    </row>
    <row r="759" spans="1:20" hidden="1" x14ac:dyDescent="0.25">
      <c r="A759" t="s">
        <v>961</v>
      </c>
      <c r="B759" t="s">
        <v>45</v>
      </c>
      <c r="C759" t="s">
        <v>149</v>
      </c>
      <c r="D759" t="s">
        <v>31</v>
      </c>
      <c r="E759" s="1">
        <v>45147</v>
      </c>
      <c r="F759" s="1" t="str">
        <f>TEXT(shipments9[[#This Row],[Shipdate]],"ddd")</f>
        <v>Wed</v>
      </c>
      <c r="G759" s="1" t="str">
        <f>IF(OR(shipments9[[#This Row],[Day Name]]="Sat",shipments9[[#This Row],[Day Name]]="Sun"),"Weekend","Weekday")</f>
        <v>Weekday</v>
      </c>
      <c r="H759">
        <v>6185.25</v>
      </c>
      <c r="I759">
        <v>413</v>
      </c>
      <c r="J759" t="s">
        <v>172</v>
      </c>
      <c r="K759" t="s">
        <v>8151</v>
      </c>
      <c r="L759" t="s">
        <v>8160</v>
      </c>
      <c r="M759">
        <v>8</v>
      </c>
      <c r="N759" t="s">
        <v>8162</v>
      </c>
      <c r="O759" s="4">
        <f>INDEX(products[Cost_per_box], MATCH(shipments9[[#This Row],[PID]], products[PID], 0))</f>
        <v>6.43</v>
      </c>
      <c r="P759" s="4">
        <f>shipments9[[#This Row],[Boxes]]*shipments9[[#This Row],[Cost Per Box]]</f>
        <v>2655.5899999999997</v>
      </c>
      <c r="Q759" s="4">
        <f>shipments9[[#This Row],[Amount]] -shipments9[[#This Row],[total cost]]</f>
        <v>3529.6600000000003</v>
      </c>
      <c r="R759" s="4" t="str">
        <f>IF(shipments9[[#This Row],[Gross Profit]]&lt;0,"Loss","Profit")</f>
        <v>Profit</v>
      </c>
      <c r="S759" s="9">
        <f>shipments9[[#This Row],[Gross Profit]]/shipments9[[#This Row],[Amount]]</f>
        <v>0.57065761286932626</v>
      </c>
      <c r="T759" s="11">
        <f>shipments9[[#This Row],[Amount]]/shipments9[[#This Row],[Boxes]]</f>
        <v>14.97639225181598</v>
      </c>
    </row>
    <row r="760" spans="1:20" hidden="1" x14ac:dyDescent="0.25">
      <c r="A760" t="s">
        <v>962</v>
      </c>
      <c r="B760" t="s">
        <v>45</v>
      </c>
      <c r="C760" t="s">
        <v>149</v>
      </c>
      <c r="D760" t="s">
        <v>31</v>
      </c>
      <c r="E760" s="1">
        <v>45289</v>
      </c>
      <c r="F760" s="1" t="str">
        <f>TEXT(shipments9[[#This Row],[Shipdate]],"ddd")</f>
        <v>Fri</v>
      </c>
      <c r="G760" s="1" t="str">
        <f>IF(OR(shipments9[[#This Row],[Day Name]]="Sat",shipments9[[#This Row],[Day Name]]="Sun"),"Weekend","Weekday")</f>
        <v>Weekday</v>
      </c>
      <c r="H760">
        <v>3469.5</v>
      </c>
      <c r="I760">
        <v>205</v>
      </c>
      <c r="J760" t="s">
        <v>172</v>
      </c>
      <c r="K760" t="s">
        <v>8151</v>
      </c>
      <c r="L760" t="s">
        <v>8152</v>
      </c>
      <c r="M760">
        <v>12</v>
      </c>
      <c r="N760" t="s">
        <v>8166</v>
      </c>
      <c r="O760" s="4">
        <f>INDEX(products[Cost_per_box], MATCH(shipments9[[#This Row],[PID]], products[PID], 0))</f>
        <v>6.43</v>
      </c>
      <c r="P760" s="4">
        <f>shipments9[[#This Row],[Boxes]]*shipments9[[#This Row],[Cost Per Box]]</f>
        <v>1318.1499999999999</v>
      </c>
      <c r="Q760" s="4">
        <f>shipments9[[#This Row],[Amount]] -shipments9[[#This Row],[total cost]]</f>
        <v>2151.3500000000004</v>
      </c>
      <c r="R760" s="4" t="str">
        <f>IF(shipments9[[#This Row],[Gross Profit]]&lt;0,"Loss","Profit")</f>
        <v>Profit</v>
      </c>
      <c r="S760" s="9">
        <f>shipments9[[#This Row],[Gross Profit]]/shipments9[[#This Row],[Amount]]</f>
        <v>0.62007493875198161</v>
      </c>
      <c r="T760" s="11">
        <f>shipments9[[#This Row],[Amount]]/shipments9[[#This Row],[Boxes]]</f>
        <v>16.92439024390244</v>
      </c>
    </row>
    <row r="761" spans="1:20" hidden="1" x14ac:dyDescent="0.25">
      <c r="A761" t="s">
        <v>963</v>
      </c>
      <c r="B761" t="s">
        <v>45</v>
      </c>
      <c r="C761" t="s">
        <v>149</v>
      </c>
      <c r="D761" t="s">
        <v>31</v>
      </c>
      <c r="E761" s="1">
        <v>45117</v>
      </c>
      <c r="F761" s="1" t="str">
        <f>TEXT(shipments9[[#This Row],[Shipdate]],"ddd")</f>
        <v>Mon</v>
      </c>
      <c r="G761" s="1" t="str">
        <f>IF(OR(shipments9[[#This Row],[Day Name]]="Sat",shipments9[[#This Row],[Day Name]]="Sun"),"Weekend","Weekday")</f>
        <v>Weekday</v>
      </c>
      <c r="H761">
        <v>5771.25</v>
      </c>
      <c r="I761">
        <v>385</v>
      </c>
      <c r="J761" t="s">
        <v>172</v>
      </c>
      <c r="K761" t="s">
        <v>8151</v>
      </c>
      <c r="L761" t="s">
        <v>8160</v>
      </c>
      <c r="M761">
        <v>7</v>
      </c>
      <c r="N761" t="s">
        <v>8161</v>
      </c>
      <c r="O761" s="4">
        <f>INDEX(products[Cost_per_box], MATCH(shipments9[[#This Row],[PID]], products[PID], 0))</f>
        <v>6.43</v>
      </c>
      <c r="P761" s="4">
        <f>shipments9[[#This Row],[Boxes]]*shipments9[[#This Row],[Cost Per Box]]</f>
        <v>2475.5499999999997</v>
      </c>
      <c r="Q761" s="4">
        <f>shipments9[[#This Row],[Amount]] -shipments9[[#This Row],[total cost]]</f>
        <v>3295.7000000000003</v>
      </c>
      <c r="R761" s="4" t="str">
        <f>IF(shipments9[[#This Row],[Gross Profit]]&lt;0,"Loss","Profit")</f>
        <v>Profit</v>
      </c>
      <c r="S761" s="9">
        <f>shipments9[[#This Row],[Gross Profit]]/shipments9[[#This Row],[Amount]]</f>
        <v>0.57105479748754606</v>
      </c>
      <c r="T761" s="11">
        <f>shipments9[[#This Row],[Amount]]/shipments9[[#This Row],[Boxes]]</f>
        <v>14.99025974025974</v>
      </c>
    </row>
    <row r="762" spans="1:20" hidden="1" x14ac:dyDescent="0.25">
      <c r="A762" t="s">
        <v>964</v>
      </c>
      <c r="B762" t="s">
        <v>45</v>
      </c>
      <c r="C762" t="s">
        <v>149</v>
      </c>
      <c r="D762" t="s">
        <v>31</v>
      </c>
      <c r="E762" s="1">
        <v>45245</v>
      </c>
      <c r="F762" s="1" t="str">
        <f>TEXT(shipments9[[#This Row],[Shipdate]],"ddd")</f>
        <v>Wed</v>
      </c>
      <c r="G762" s="1" t="str">
        <f>IF(OR(shipments9[[#This Row],[Day Name]]="Sat",shipments9[[#This Row],[Day Name]]="Sun"),"Weekend","Weekday")</f>
        <v>Weekday</v>
      </c>
      <c r="H762">
        <v>1917</v>
      </c>
      <c r="I762">
        <v>120</v>
      </c>
      <c r="J762" t="s">
        <v>172</v>
      </c>
      <c r="K762" t="s">
        <v>8151</v>
      </c>
      <c r="L762" t="s">
        <v>8152</v>
      </c>
      <c r="M762">
        <v>11</v>
      </c>
      <c r="N762" t="s">
        <v>8165</v>
      </c>
      <c r="O762" s="4">
        <f>INDEX(products[Cost_per_box], MATCH(shipments9[[#This Row],[PID]], products[PID], 0))</f>
        <v>6.43</v>
      </c>
      <c r="P762" s="4">
        <f>shipments9[[#This Row],[Boxes]]*shipments9[[#This Row],[Cost Per Box]]</f>
        <v>771.59999999999991</v>
      </c>
      <c r="Q762" s="4">
        <f>shipments9[[#This Row],[Amount]] -shipments9[[#This Row],[total cost]]</f>
        <v>1145.4000000000001</v>
      </c>
      <c r="R762" s="4" t="str">
        <f>IF(shipments9[[#This Row],[Gross Profit]]&lt;0,"Loss","Profit")</f>
        <v>Profit</v>
      </c>
      <c r="S762" s="9">
        <f>shipments9[[#This Row],[Gross Profit]]/shipments9[[#This Row],[Amount]]</f>
        <v>0.59749608763693274</v>
      </c>
      <c r="T762" s="11">
        <f>shipments9[[#This Row],[Amount]]/shipments9[[#This Row],[Boxes]]</f>
        <v>15.975</v>
      </c>
    </row>
    <row r="763" spans="1:20" hidden="1" x14ac:dyDescent="0.25">
      <c r="A763" t="s">
        <v>965</v>
      </c>
      <c r="B763" t="s">
        <v>74</v>
      </c>
      <c r="C763" t="s">
        <v>149</v>
      </c>
      <c r="D763" t="s">
        <v>31</v>
      </c>
      <c r="E763" s="1">
        <v>44964</v>
      </c>
      <c r="F763" s="1" t="str">
        <f>TEXT(shipments9[[#This Row],[Shipdate]],"ddd")</f>
        <v>Tue</v>
      </c>
      <c r="G763" s="1" t="str">
        <f>IF(OR(shipments9[[#This Row],[Day Name]]="Sat",shipments9[[#This Row],[Day Name]]="Sun"),"Weekend","Weekday")</f>
        <v>Weekday</v>
      </c>
      <c r="H763">
        <v>6648.75</v>
      </c>
      <c r="I763">
        <v>444</v>
      </c>
      <c r="J763" t="s">
        <v>172</v>
      </c>
      <c r="K763" t="s">
        <v>8151</v>
      </c>
      <c r="L763" t="s">
        <v>8156</v>
      </c>
      <c r="M763">
        <v>2</v>
      </c>
      <c r="N763" t="s">
        <v>8157</v>
      </c>
      <c r="O763" s="4">
        <f>INDEX(products[Cost_per_box], MATCH(shipments9[[#This Row],[PID]], products[PID], 0))</f>
        <v>6.43</v>
      </c>
      <c r="P763" s="4">
        <f>shipments9[[#This Row],[Boxes]]*shipments9[[#This Row],[Cost Per Box]]</f>
        <v>2854.92</v>
      </c>
      <c r="Q763" s="4">
        <f>shipments9[[#This Row],[Amount]] -shipments9[[#This Row],[total cost]]</f>
        <v>3793.83</v>
      </c>
      <c r="R763" s="4" t="str">
        <f>IF(shipments9[[#This Row],[Gross Profit]]&lt;0,"Loss","Profit")</f>
        <v>Profit</v>
      </c>
      <c r="S763" s="9">
        <f>shipments9[[#This Row],[Gross Profit]]/shipments9[[#This Row],[Amount]]</f>
        <v>0.57060800902425268</v>
      </c>
      <c r="T763" s="11">
        <f>shipments9[[#This Row],[Amount]]/shipments9[[#This Row],[Boxes]]</f>
        <v>14.974662162162161</v>
      </c>
    </row>
    <row r="764" spans="1:20" hidden="1" x14ac:dyDescent="0.25">
      <c r="A764" t="s">
        <v>966</v>
      </c>
      <c r="B764" t="s">
        <v>49</v>
      </c>
      <c r="C764" t="s">
        <v>149</v>
      </c>
      <c r="D764" t="s">
        <v>31</v>
      </c>
      <c r="E764" s="1">
        <v>45027</v>
      </c>
      <c r="F764" s="1" t="str">
        <f>TEXT(shipments9[[#This Row],[Shipdate]],"ddd")</f>
        <v>Tue</v>
      </c>
      <c r="G764" s="1" t="str">
        <f>IF(OR(shipments9[[#This Row],[Day Name]]="Sat",shipments9[[#This Row],[Day Name]]="Sun"),"Weekend","Weekday")</f>
        <v>Weekday</v>
      </c>
      <c r="H764">
        <v>5049</v>
      </c>
      <c r="I764">
        <v>361</v>
      </c>
      <c r="J764" t="s">
        <v>172</v>
      </c>
      <c r="K764" t="s">
        <v>8151</v>
      </c>
      <c r="L764" t="s">
        <v>8154</v>
      </c>
      <c r="M764">
        <v>4</v>
      </c>
      <c r="N764" t="s">
        <v>8158</v>
      </c>
      <c r="O764" s="4">
        <f>INDEX(products[Cost_per_box], MATCH(shipments9[[#This Row],[PID]], products[PID], 0))</f>
        <v>6.43</v>
      </c>
      <c r="P764" s="4">
        <f>shipments9[[#This Row],[Boxes]]*shipments9[[#This Row],[Cost Per Box]]</f>
        <v>2321.23</v>
      </c>
      <c r="Q764" s="4">
        <f>shipments9[[#This Row],[Amount]] -shipments9[[#This Row],[total cost]]</f>
        <v>2727.77</v>
      </c>
      <c r="R764" s="4" t="str">
        <f>IF(shipments9[[#This Row],[Gross Profit]]&lt;0,"Loss","Profit")</f>
        <v>Profit</v>
      </c>
      <c r="S764" s="9">
        <f>shipments9[[#This Row],[Gross Profit]]/shipments9[[#This Row],[Amount]]</f>
        <v>0.54025945731828084</v>
      </c>
      <c r="T764" s="11">
        <f>shipments9[[#This Row],[Amount]]/shipments9[[#This Row],[Boxes]]</f>
        <v>13.986149584487535</v>
      </c>
    </row>
    <row r="765" spans="1:20" hidden="1" x14ac:dyDescent="0.25">
      <c r="A765" t="s">
        <v>967</v>
      </c>
      <c r="B765" t="s">
        <v>49</v>
      </c>
      <c r="C765" t="s">
        <v>149</v>
      </c>
      <c r="D765" t="s">
        <v>31</v>
      </c>
      <c r="E765" s="1">
        <v>45082</v>
      </c>
      <c r="F765" s="1" t="str">
        <f>TEXT(shipments9[[#This Row],[Shipdate]],"ddd")</f>
        <v>Mon</v>
      </c>
      <c r="G765" s="1" t="str">
        <f>IF(OR(shipments9[[#This Row],[Day Name]]="Sat",shipments9[[#This Row],[Day Name]]="Sun"),"Weekend","Weekday")</f>
        <v>Weekday</v>
      </c>
      <c r="H765">
        <v>477</v>
      </c>
      <c r="I765">
        <v>32</v>
      </c>
      <c r="J765" t="s">
        <v>172</v>
      </c>
      <c r="K765" t="s">
        <v>8151</v>
      </c>
      <c r="L765" t="s">
        <v>8154</v>
      </c>
      <c r="M765">
        <v>6</v>
      </c>
      <c r="N765" t="s">
        <v>8159</v>
      </c>
      <c r="O765" s="4">
        <f>INDEX(products[Cost_per_box], MATCH(shipments9[[#This Row],[PID]], products[PID], 0))</f>
        <v>6.43</v>
      </c>
      <c r="P765" s="4">
        <f>shipments9[[#This Row],[Boxes]]*shipments9[[#This Row],[Cost Per Box]]</f>
        <v>205.76</v>
      </c>
      <c r="Q765" s="4">
        <f>shipments9[[#This Row],[Amount]] -shipments9[[#This Row],[total cost]]</f>
        <v>271.24</v>
      </c>
      <c r="R765" s="4" t="str">
        <f>IF(shipments9[[#This Row],[Gross Profit]]&lt;0,"Loss","Profit")</f>
        <v>Profit</v>
      </c>
      <c r="S765" s="9">
        <f>shipments9[[#This Row],[Gross Profit]]/shipments9[[#This Row],[Amount]]</f>
        <v>0.56863731656184491</v>
      </c>
      <c r="T765" s="11">
        <f>shipments9[[#This Row],[Amount]]/shipments9[[#This Row],[Boxes]]</f>
        <v>14.90625</v>
      </c>
    </row>
    <row r="766" spans="1:20" hidden="1" x14ac:dyDescent="0.25">
      <c r="A766" t="s">
        <v>968</v>
      </c>
      <c r="B766" t="s">
        <v>55</v>
      </c>
      <c r="C766" t="s">
        <v>149</v>
      </c>
      <c r="D766" t="s">
        <v>31</v>
      </c>
      <c r="E766" s="1">
        <v>45180</v>
      </c>
      <c r="F766" s="1" t="str">
        <f>TEXT(shipments9[[#This Row],[Shipdate]],"ddd")</f>
        <v>Mon</v>
      </c>
      <c r="G766" s="1" t="str">
        <f>IF(OR(shipments9[[#This Row],[Day Name]]="Sat",shipments9[[#This Row],[Day Name]]="Sun"),"Weekend","Weekday")</f>
        <v>Weekday</v>
      </c>
      <c r="H766">
        <v>1329.75</v>
      </c>
      <c r="I766">
        <v>89</v>
      </c>
      <c r="J766" t="s">
        <v>172</v>
      </c>
      <c r="K766" t="s">
        <v>8151</v>
      </c>
      <c r="L766" t="s">
        <v>8160</v>
      </c>
      <c r="M766">
        <v>9</v>
      </c>
      <c r="N766" t="s">
        <v>8167</v>
      </c>
      <c r="O766" s="4">
        <f>INDEX(products[Cost_per_box], MATCH(shipments9[[#This Row],[PID]], products[PID], 0))</f>
        <v>6.43</v>
      </c>
      <c r="P766" s="4">
        <f>shipments9[[#This Row],[Boxes]]*shipments9[[#This Row],[Cost Per Box]]</f>
        <v>572.27</v>
      </c>
      <c r="Q766" s="4">
        <f>shipments9[[#This Row],[Amount]] -shipments9[[#This Row],[total cost]]</f>
        <v>757.48</v>
      </c>
      <c r="R766" s="4" t="str">
        <f>IF(shipments9[[#This Row],[Gross Profit]]&lt;0,"Loss","Profit")</f>
        <v>Profit</v>
      </c>
      <c r="S766" s="9">
        <f>shipments9[[#This Row],[Gross Profit]]/shipments9[[#This Row],[Amount]]</f>
        <v>0.56964090994547845</v>
      </c>
      <c r="T766" s="11">
        <f>shipments9[[#This Row],[Amount]]/shipments9[[#This Row],[Boxes]]</f>
        <v>14.941011235955056</v>
      </c>
    </row>
    <row r="767" spans="1:20" hidden="1" x14ac:dyDescent="0.25">
      <c r="A767" t="s">
        <v>969</v>
      </c>
      <c r="B767" t="s">
        <v>55</v>
      </c>
      <c r="C767" t="s">
        <v>149</v>
      </c>
      <c r="D767" t="s">
        <v>31</v>
      </c>
      <c r="E767" s="1">
        <v>45250</v>
      </c>
      <c r="F767" s="1" t="str">
        <f>TEXT(shipments9[[#This Row],[Shipdate]],"ddd")</f>
        <v>Mon</v>
      </c>
      <c r="G767" s="1" t="str">
        <f>IF(OR(shipments9[[#This Row],[Day Name]]="Sat",shipments9[[#This Row],[Day Name]]="Sun"),"Weekend","Weekday")</f>
        <v>Weekday</v>
      </c>
      <c r="H767">
        <v>4414.5</v>
      </c>
      <c r="I767">
        <v>260</v>
      </c>
      <c r="J767" t="s">
        <v>172</v>
      </c>
      <c r="K767" t="s">
        <v>8151</v>
      </c>
      <c r="L767" t="s">
        <v>8152</v>
      </c>
      <c r="M767">
        <v>11</v>
      </c>
      <c r="N767" t="s">
        <v>8165</v>
      </c>
      <c r="O767" s="4">
        <f>INDEX(products[Cost_per_box], MATCH(shipments9[[#This Row],[PID]], products[PID], 0))</f>
        <v>6.43</v>
      </c>
      <c r="P767" s="4">
        <f>shipments9[[#This Row],[Boxes]]*shipments9[[#This Row],[Cost Per Box]]</f>
        <v>1671.8</v>
      </c>
      <c r="Q767" s="4">
        <f>shipments9[[#This Row],[Amount]] -shipments9[[#This Row],[total cost]]</f>
        <v>2742.7</v>
      </c>
      <c r="R767" s="4" t="str">
        <f>IF(shipments9[[#This Row],[Gross Profit]]&lt;0,"Loss","Profit")</f>
        <v>Profit</v>
      </c>
      <c r="S767" s="9">
        <f>shipments9[[#This Row],[Gross Profit]]/shipments9[[#This Row],[Amount]]</f>
        <v>0.62129346471854108</v>
      </c>
      <c r="T767" s="11">
        <f>shipments9[[#This Row],[Amount]]/shipments9[[#This Row],[Boxes]]</f>
        <v>16.978846153846153</v>
      </c>
    </row>
    <row r="768" spans="1:20" hidden="1" x14ac:dyDescent="0.25">
      <c r="A768" t="s">
        <v>970</v>
      </c>
      <c r="B768" t="s">
        <v>55</v>
      </c>
      <c r="C768" t="s">
        <v>149</v>
      </c>
      <c r="D768" t="s">
        <v>31</v>
      </c>
      <c r="E768" s="1">
        <v>45261</v>
      </c>
      <c r="F768" s="1" t="str">
        <f>TEXT(shipments9[[#This Row],[Shipdate]],"ddd")</f>
        <v>Fri</v>
      </c>
      <c r="G768" s="1" t="str">
        <f>IF(OR(shipments9[[#This Row],[Day Name]]="Sat",shipments9[[#This Row],[Day Name]]="Sun"),"Weekend","Weekday")</f>
        <v>Weekday</v>
      </c>
      <c r="H768">
        <v>6954.75</v>
      </c>
      <c r="I768">
        <v>387</v>
      </c>
      <c r="J768" t="s">
        <v>172</v>
      </c>
      <c r="K768" t="s">
        <v>8151</v>
      </c>
      <c r="L768" t="s">
        <v>8152</v>
      </c>
      <c r="M768">
        <v>12</v>
      </c>
      <c r="N768" t="s">
        <v>8166</v>
      </c>
      <c r="O768" s="4">
        <f>INDEX(products[Cost_per_box], MATCH(shipments9[[#This Row],[PID]], products[PID], 0))</f>
        <v>6.43</v>
      </c>
      <c r="P768" s="4">
        <f>shipments9[[#This Row],[Boxes]]*shipments9[[#This Row],[Cost Per Box]]</f>
        <v>2488.41</v>
      </c>
      <c r="Q768" s="4">
        <f>shipments9[[#This Row],[Amount]] -shipments9[[#This Row],[total cost]]</f>
        <v>4466.34</v>
      </c>
      <c r="R768" s="4" t="str">
        <f>IF(shipments9[[#This Row],[Gross Profit]]&lt;0,"Loss","Profit")</f>
        <v>Profit</v>
      </c>
      <c r="S768" s="9">
        <f>shipments9[[#This Row],[Gross Profit]]/shipments9[[#This Row],[Amount]]</f>
        <v>0.64219993529602071</v>
      </c>
      <c r="T768" s="11">
        <f>shipments9[[#This Row],[Amount]]/shipments9[[#This Row],[Boxes]]</f>
        <v>17.970930232558139</v>
      </c>
    </row>
    <row r="769" spans="1:20" hidden="1" x14ac:dyDescent="0.25">
      <c r="A769" t="s">
        <v>971</v>
      </c>
      <c r="B769" t="s">
        <v>55</v>
      </c>
      <c r="C769" t="s">
        <v>149</v>
      </c>
      <c r="D769" t="s">
        <v>31</v>
      </c>
      <c r="E769" s="1">
        <v>45120</v>
      </c>
      <c r="F769" s="1" t="str">
        <f>TEXT(shipments9[[#This Row],[Shipdate]],"ddd")</f>
        <v>Thu</v>
      </c>
      <c r="G769" s="1" t="str">
        <f>IF(OR(shipments9[[#This Row],[Day Name]]="Sat",shipments9[[#This Row],[Day Name]]="Sun"),"Weekend","Weekday")</f>
        <v>Weekday</v>
      </c>
      <c r="H769">
        <v>5782.5</v>
      </c>
      <c r="I769">
        <v>362</v>
      </c>
      <c r="J769" t="s">
        <v>172</v>
      </c>
      <c r="K769" t="s">
        <v>8151</v>
      </c>
      <c r="L769" t="s">
        <v>8160</v>
      </c>
      <c r="M769">
        <v>7</v>
      </c>
      <c r="N769" t="s">
        <v>8161</v>
      </c>
      <c r="O769" s="4">
        <f>INDEX(products[Cost_per_box], MATCH(shipments9[[#This Row],[PID]], products[PID], 0))</f>
        <v>6.43</v>
      </c>
      <c r="P769" s="4">
        <f>shipments9[[#This Row],[Boxes]]*shipments9[[#This Row],[Cost Per Box]]</f>
        <v>2327.66</v>
      </c>
      <c r="Q769" s="4">
        <f>shipments9[[#This Row],[Amount]] -shipments9[[#This Row],[total cost]]</f>
        <v>3454.84</v>
      </c>
      <c r="R769" s="4" t="str">
        <f>IF(shipments9[[#This Row],[Gross Profit]]&lt;0,"Loss","Profit")</f>
        <v>Profit</v>
      </c>
      <c r="S769" s="9">
        <f>shipments9[[#This Row],[Gross Profit]]/shipments9[[#This Row],[Amount]]</f>
        <v>0.59746476437527019</v>
      </c>
      <c r="T769" s="11">
        <f>shipments9[[#This Row],[Amount]]/shipments9[[#This Row],[Boxes]]</f>
        <v>15.973756906077348</v>
      </c>
    </row>
    <row r="770" spans="1:20" hidden="1" x14ac:dyDescent="0.25">
      <c r="A770" t="s">
        <v>972</v>
      </c>
      <c r="B770" t="s">
        <v>55</v>
      </c>
      <c r="C770" t="s">
        <v>149</v>
      </c>
      <c r="D770" t="s">
        <v>31</v>
      </c>
      <c r="E770" s="1">
        <v>45460</v>
      </c>
      <c r="F770" s="1" t="str">
        <f>TEXT(shipments9[[#This Row],[Shipdate]],"ddd")</f>
        <v>Mon</v>
      </c>
      <c r="G770" s="1" t="str">
        <f>IF(OR(shipments9[[#This Row],[Day Name]]="Sat",shipments9[[#This Row],[Day Name]]="Sun"),"Weekend","Weekday")</f>
        <v>Weekday</v>
      </c>
      <c r="H770">
        <v>5013</v>
      </c>
      <c r="I770">
        <v>314</v>
      </c>
      <c r="J770" t="s">
        <v>172</v>
      </c>
      <c r="K770" t="s">
        <v>8155</v>
      </c>
      <c r="L770" t="s">
        <v>8154</v>
      </c>
      <c r="M770">
        <v>6</v>
      </c>
      <c r="N770" t="s">
        <v>8159</v>
      </c>
      <c r="O770" s="4">
        <f>INDEX(products[Cost_per_box], MATCH(shipments9[[#This Row],[PID]], products[PID], 0))</f>
        <v>6.43</v>
      </c>
      <c r="P770" s="4">
        <f>shipments9[[#This Row],[Boxes]]*shipments9[[#This Row],[Cost Per Box]]</f>
        <v>2019.02</v>
      </c>
      <c r="Q770" s="4">
        <f>shipments9[[#This Row],[Amount]] -shipments9[[#This Row],[total cost]]</f>
        <v>2993.98</v>
      </c>
      <c r="R770" s="4" t="str">
        <f>IF(shipments9[[#This Row],[Gross Profit]]&lt;0,"Loss","Profit")</f>
        <v>Profit</v>
      </c>
      <c r="S770" s="9">
        <f>shipments9[[#This Row],[Gross Profit]]/shipments9[[#This Row],[Amount]]</f>
        <v>0.59724316776381414</v>
      </c>
      <c r="T770" s="11">
        <f>shipments9[[#This Row],[Amount]]/shipments9[[#This Row],[Boxes]]</f>
        <v>15.964968152866241</v>
      </c>
    </row>
    <row r="771" spans="1:20" hidden="1" x14ac:dyDescent="0.25">
      <c r="A771" t="s">
        <v>973</v>
      </c>
      <c r="B771" t="s">
        <v>77</v>
      </c>
      <c r="C771" t="s">
        <v>149</v>
      </c>
      <c r="D771" t="s">
        <v>31</v>
      </c>
      <c r="E771" s="1">
        <v>45174</v>
      </c>
      <c r="F771" s="1" t="str">
        <f>TEXT(shipments9[[#This Row],[Shipdate]],"ddd")</f>
        <v>Tue</v>
      </c>
      <c r="G771" s="1" t="str">
        <f>IF(OR(shipments9[[#This Row],[Day Name]]="Sat",shipments9[[#This Row],[Day Name]]="Sun"),"Weekend","Weekday")</f>
        <v>Weekday</v>
      </c>
      <c r="H771">
        <v>4635</v>
      </c>
      <c r="I771">
        <v>309</v>
      </c>
      <c r="J771" t="s">
        <v>172</v>
      </c>
      <c r="K771" t="s">
        <v>8151</v>
      </c>
      <c r="L771" t="s">
        <v>8160</v>
      </c>
      <c r="M771">
        <v>9</v>
      </c>
      <c r="N771" t="s">
        <v>8167</v>
      </c>
      <c r="O771" s="4">
        <f>INDEX(products[Cost_per_box], MATCH(shipments9[[#This Row],[PID]], products[PID], 0))</f>
        <v>6.43</v>
      </c>
      <c r="P771" s="4">
        <f>shipments9[[#This Row],[Boxes]]*shipments9[[#This Row],[Cost Per Box]]</f>
        <v>1986.87</v>
      </c>
      <c r="Q771" s="4">
        <f>shipments9[[#This Row],[Amount]] -shipments9[[#This Row],[total cost]]</f>
        <v>2648.13</v>
      </c>
      <c r="R771" s="4" t="str">
        <f>IF(shipments9[[#This Row],[Gross Profit]]&lt;0,"Loss","Profit")</f>
        <v>Profit</v>
      </c>
      <c r="S771" s="9">
        <f>shipments9[[#This Row],[Gross Profit]]/shipments9[[#This Row],[Amount]]</f>
        <v>0.57133333333333336</v>
      </c>
      <c r="T771" s="11">
        <f>shipments9[[#This Row],[Amount]]/shipments9[[#This Row],[Boxes]]</f>
        <v>15</v>
      </c>
    </row>
    <row r="772" spans="1:20" hidden="1" x14ac:dyDescent="0.25">
      <c r="A772" t="s">
        <v>974</v>
      </c>
      <c r="B772" t="s">
        <v>77</v>
      </c>
      <c r="C772" t="s">
        <v>149</v>
      </c>
      <c r="D772" t="s">
        <v>31</v>
      </c>
      <c r="E772" s="1">
        <v>45169</v>
      </c>
      <c r="F772" s="1" t="str">
        <f>TEXT(shipments9[[#This Row],[Shipdate]],"ddd")</f>
        <v>Thu</v>
      </c>
      <c r="G772" s="1" t="str">
        <f>IF(OR(shipments9[[#This Row],[Day Name]]="Sat",shipments9[[#This Row],[Day Name]]="Sun"),"Weekend","Weekday")</f>
        <v>Weekday</v>
      </c>
      <c r="H772">
        <v>7614</v>
      </c>
      <c r="I772">
        <v>448</v>
      </c>
      <c r="J772" t="s">
        <v>172</v>
      </c>
      <c r="K772" t="s">
        <v>8151</v>
      </c>
      <c r="L772" t="s">
        <v>8160</v>
      </c>
      <c r="M772">
        <v>8</v>
      </c>
      <c r="N772" t="s">
        <v>8162</v>
      </c>
      <c r="O772" s="4">
        <f>INDEX(products[Cost_per_box], MATCH(shipments9[[#This Row],[PID]], products[PID], 0))</f>
        <v>6.43</v>
      </c>
      <c r="P772" s="4">
        <f>shipments9[[#This Row],[Boxes]]*shipments9[[#This Row],[Cost Per Box]]</f>
        <v>2880.64</v>
      </c>
      <c r="Q772" s="4">
        <f>shipments9[[#This Row],[Amount]] -shipments9[[#This Row],[total cost]]</f>
        <v>4733.3600000000006</v>
      </c>
      <c r="R772" s="4" t="str">
        <f>IF(shipments9[[#This Row],[Gross Profit]]&lt;0,"Loss","Profit")</f>
        <v>Profit</v>
      </c>
      <c r="S772" s="9">
        <f>shipments9[[#This Row],[Gross Profit]]/shipments9[[#This Row],[Amount]]</f>
        <v>0.62166535329655903</v>
      </c>
      <c r="T772" s="11">
        <f>shipments9[[#This Row],[Amount]]/shipments9[[#This Row],[Boxes]]</f>
        <v>16.995535714285715</v>
      </c>
    </row>
    <row r="773" spans="1:20" hidden="1" x14ac:dyDescent="0.25">
      <c r="A773" t="s">
        <v>975</v>
      </c>
      <c r="B773" t="s">
        <v>77</v>
      </c>
      <c r="C773" t="s">
        <v>149</v>
      </c>
      <c r="D773" t="s">
        <v>31</v>
      </c>
      <c r="E773" s="1">
        <v>45293</v>
      </c>
      <c r="F773" s="1" t="str">
        <f>TEXT(shipments9[[#This Row],[Shipdate]],"ddd")</f>
        <v>Tue</v>
      </c>
      <c r="G773" s="1" t="str">
        <f>IF(OR(shipments9[[#This Row],[Day Name]]="Sat",shipments9[[#This Row],[Day Name]]="Sun"),"Weekend","Weekday")</f>
        <v>Weekday</v>
      </c>
      <c r="H773">
        <v>4954.5</v>
      </c>
      <c r="I773">
        <v>354</v>
      </c>
      <c r="J773" t="s">
        <v>172</v>
      </c>
      <c r="K773" t="s">
        <v>8155</v>
      </c>
      <c r="L773" t="s">
        <v>8156</v>
      </c>
      <c r="M773">
        <v>1</v>
      </c>
      <c r="N773" t="s">
        <v>8163</v>
      </c>
      <c r="O773" s="4">
        <f>INDEX(products[Cost_per_box], MATCH(shipments9[[#This Row],[PID]], products[PID], 0))</f>
        <v>6.43</v>
      </c>
      <c r="P773" s="4">
        <f>shipments9[[#This Row],[Boxes]]*shipments9[[#This Row],[Cost Per Box]]</f>
        <v>2276.2199999999998</v>
      </c>
      <c r="Q773" s="4">
        <f>shipments9[[#This Row],[Amount]] -shipments9[[#This Row],[total cost]]</f>
        <v>2678.28</v>
      </c>
      <c r="R773" s="4" t="str">
        <f>IF(shipments9[[#This Row],[Gross Profit]]&lt;0,"Loss","Profit")</f>
        <v>Profit</v>
      </c>
      <c r="S773" s="9">
        <f>shipments9[[#This Row],[Gross Profit]]/shipments9[[#This Row],[Amount]]</f>
        <v>0.5405752346351802</v>
      </c>
      <c r="T773" s="11">
        <f>shipments9[[#This Row],[Amount]]/shipments9[[#This Row],[Boxes]]</f>
        <v>13.995762711864407</v>
      </c>
    </row>
    <row r="774" spans="1:20" hidden="1" x14ac:dyDescent="0.25">
      <c r="A774" t="s">
        <v>976</v>
      </c>
      <c r="B774" t="s">
        <v>77</v>
      </c>
      <c r="C774" t="s">
        <v>149</v>
      </c>
      <c r="D774" t="s">
        <v>31</v>
      </c>
      <c r="E774" s="1">
        <v>44977</v>
      </c>
      <c r="F774" s="1" t="str">
        <f>TEXT(shipments9[[#This Row],[Shipdate]],"ddd")</f>
        <v>Mon</v>
      </c>
      <c r="G774" s="1" t="str">
        <f>IF(OR(shipments9[[#This Row],[Day Name]]="Sat",shipments9[[#This Row],[Day Name]]="Sun"),"Weekend","Weekday")</f>
        <v>Weekday</v>
      </c>
      <c r="H774">
        <v>5071.5</v>
      </c>
      <c r="I774">
        <v>363</v>
      </c>
      <c r="J774" t="s">
        <v>172</v>
      </c>
      <c r="K774" t="s">
        <v>8151</v>
      </c>
      <c r="L774" t="s">
        <v>8156</v>
      </c>
      <c r="M774">
        <v>2</v>
      </c>
      <c r="N774" t="s">
        <v>8157</v>
      </c>
      <c r="O774" s="4">
        <f>INDEX(products[Cost_per_box], MATCH(shipments9[[#This Row],[PID]], products[PID], 0))</f>
        <v>6.43</v>
      </c>
      <c r="P774" s="4">
        <f>shipments9[[#This Row],[Boxes]]*shipments9[[#This Row],[Cost Per Box]]</f>
        <v>2334.0899999999997</v>
      </c>
      <c r="Q774" s="4">
        <f>shipments9[[#This Row],[Amount]] -shipments9[[#This Row],[total cost]]</f>
        <v>2737.4100000000003</v>
      </c>
      <c r="R774" s="4" t="str">
        <f>IF(shipments9[[#This Row],[Gross Profit]]&lt;0,"Loss","Profit")</f>
        <v>Profit</v>
      </c>
      <c r="S774" s="9">
        <f>shipments9[[#This Row],[Gross Profit]]/shipments9[[#This Row],[Amount]]</f>
        <v>0.53976338361431531</v>
      </c>
      <c r="T774" s="11">
        <f>shipments9[[#This Row],[Amount]]/shipments9[[#This Row],[Boxes]]</f>
        <v>13.971074380165289</v>
      </c>
    </row>
    <row r="775" spans="1:20" hidden="1" x14ac:dyDescent="0.25">
      <c r="A775" t="s">
        <v>977</v>
      </c>
      <c r="B775" t="s">
        <v>77</v>
      </c>
      <c r="C775" t="s">
        <v>149</v>
      </c>
      <c r="D775" t="s">
        <v>31</v>
      </c>
      <c r="E775" s="1">
        <v>44965</v>
      </c>
      <c r="F775" s="1" t="str">
        <f>TEXT(shipments9[[#This Row],[Shipdate]],"ddd")</f>
        <v>Wed</v>
      </c>
      <c r="G775" s="1" t="str">
        <f>IF(OR(shipments9[[#This Row],[Day Name]]="Sat",shipments9[[#This Row],[Day Name]]="Sun"),"Weekend","Weekday")</f>
        <v>Weekday</v>
      </c>
      <c r="H775">
        <v>6880.5</v>
      </c>
      <c r="I775">
        <v>492</v>
      </c>
      <c r="J775" t="s">
        <v>172</v>
      </c>
      <c r="K775" t="s">
        <v>8151</v>
      </c>
      <c r="L775" t="s">
        <v>8156</v>
      </c>
      <c r="M775">
        <v>2</v>
      </c>
      <c r="N775" t="s">
        <v>8157</v>
      </c>
      <c r="O775" s="4">
        <f>INDEX(products[Cost_per_box], MATCH(shipments9[[#This Row],[PID]], products[PID], 0))</f>
        <v>6.43</v>
      </c>
      <c r="P775" s="4">
        <f>shipments9[[#This Row],[Boxes]]*shipments9[[#This Row],[Cost Per Box]]</f>
        <v>3163.56</v>
      </c>
      <c r="Q775" s="4">
        <f>shipments9[[#This Row],[Amount]] -shipments9[[#This Row],[total cost]]</f>
        <v>3716.94</v>
      </c>
      <c r="R775" s="4" t="str">
        <f>IF(shipments9[[#This Row],[Gross Profit]]&lt;0,"Loss","Profit")</f>
        <v>Profit</v>
      </c>
      <c r="S775" s="9">
        <f>shipments9[[#This Row],[Gross Profit]]/shipments9[[#This Row],[Amount]]</f>
        <v>0.540213647264007</v>
      </c>
      <c r="T775" s="11">
        <f>shipments9[[#This Row],[Amount]]/shipments9[[#This Row],[Boxes]]</f>
        <v>13.984756097560975</v>
      </c>
    </row>
    <row r="776" spans="1:20" hidden="1" x14ac:dyDescent="0.25">
      <c r="A776" t="s">
        <v>978</v>
      </c>
      <c r="B776" t="s">
        <v>77</v>
      </c>
      <c r="C776" t="s">
        <v>149</v>
      </c>
      <c r="D776" t="s">
        <v>31</v>
      </c>
      <c r="E776" s="1">
        <v>45471</v>
      </c>
      <c r="F776" s="1" t="str">
        <f>TEXT(shipments9[[#This Row],[Shipdate]],"ddd")</f>
        <v>Fri</v>
      </c>
      <c r="G776" s="1" t="str">
        <f>IF(OR(shipments9[[#This Row],[Day Name]]="Sat",shipments9[[#This Row],[Day Name]]="Sun"),"Weekend","Weekday")</f>
        <v>Weekday</v>
      </c>
      <c r="H776">
        <v>4821.75</v>
      </c>
      <c r="I776">
        <v>284</v>
      </c>
      <c r="J776" t="s">
        <v>172</v>
      </c>
      <c r="K776" t="s">
        <v>8155</v>
      </c>
      <c r="L776" t="s">
        <v>8154</v>
      </c>
      <c r="M776">
        <v>6</v>
      </c>
      <c r="N776" t="s">
        <v>8159</v>
      </c>
      <c r="O776" s="4">
        <f>INDEX(products[Cost_per_box], MATCH(shipments9[[#This Row],[PID]], products[PID], 0))</f>
        <v>6.43</v>
      </c>
      <c r="P776" s="4">
        <f>shipments9[[#This Row],[Boxes]]*shipments9[[#This Row],[Cost Per Box]]</f>
        <v>1826.12</v>
      </c>
      <c r="Q776" s="4">
        <f>shipments9[[#This Row],[Amount]] -shipments9[[#This Row],[total cost]]</f>
        <v>2995.63</v>
      </c>
      <c r="R776" s="4" t="str">
        <f>IF(shipments9[[#This Row],[Gross Profit]]&lt;0,"Loss","Profit")</f>
        <v>Profit</v>
      </c>
      <c r="S776" s="9">
        <f>shipments9[[#This Row],[Gross Profit]]/shipments9[[#This Row],[Amount]]</f>
        <v>0.62127443355628142</v>
      </c>
      <c r="T776" s="11">
        <f>shipments9[[#This Row],[Amount]]/shipments9[[#This Row],[Boxes]]</f>
        <v>16.97799295774648</v>
      </c>
    </row>
    <row r="777" spans="1:20" hidden="1" x14ac:dyDescent="0.25">
      <c r="A777" t="s">
        <v>979</v>
      </c>
      <c r="B777" t="s">
        <v>58</v>
      </c>
      <c r="C777" t="s">
        <v>149</v>
      </c>
      <c r="D777" t="s">
        <v>31</v>
      </c>
      <c r="E777" s="1">
        <v>45239</v>
      </c>
      <c r="F777" s="1" t="str">
        <f>TEXT(shipments9[[#This Row],[Shipdate]],"ddd")</f>
        <v>Thu</v>
      </c>
      <c r="G777" s="1" t="str">
        <f>IF(OR(shipments9[[#This Row],[Day Name]]="Sat",shipments9[[#This Row],[Day Name]]="Sun"),"Weekend","Weekday")</f>
        <v>Weekday</v>
      </c>
      <c r="H777">
        <v>8199</v>
      </c>
      <c r="I777">
        <v>547</v>
      </c>
      <c r="J777" t="s">
        <v>172</v>
      </c>
      <c r="K777" t="s">
        <v>8151</v>
      </c>
      <c r="L777" t="s">
        <v>8152</v>
      </c>
      <c r="M777">
        <v>11</v>
      </c>
      <c r="N777" t="s">
        <v>8165</v>
      </c>
      <c r="O777" s="4">
        <f>INDEX(products[Cost_per_box], MATCH(shipments9[[#This Row],[PID]], products[PID], 0))</f>
        <v>6.43</v>
      </c>
      <c r="P777" s="4">
        <f>shipments9[[#This Row],[Boxes]]*shipments9[[#This Row],[Cost Per Box]]</f>
        <v>3517.21</v>
      </c>
      <c r="Q777" s="4">
        <f>shipments9[[#This Row],[Amount]] -shipments9[[#This Row],[total cost]]</f>
        <v>4681.79</v>
      </c>
      <c r="R777" s="4" t="str">
        <f>IF(shipments9[[#This Row],[Gross Profit]]&lt;0,"Loss","Profit")</f>
        <v>Profit</v>
      </c>
      <c r="S777" s="9">
        <f>shipments9[[#This Row],[Gross Profit]]/shipments9[[#This Row],[Amount]]</f>
        <v>0.5710196365410416</v>
      </c>
      <c r="T777" s="11">
        <f>shipments9[[#This Row],[Amount]]/shipments9[[#This Row],[Boxes]]</f>
        <v>14.989031078610603</v>
      </c>
    </row>
    <row r="778" spans="1:20" hidden="1" x14ac:dyDescent="0.25">
      <c r="A778" t="s">
        <v>980</v>
      </c>
      <c r="B778" t="s">
        <v>58</v>
      </c>
      <c r="C778" t="s">
        <v>149</v>
      </c>
      <c r="D778" t="s">
        <v>31</v>
      </c>
      <c r="E778" s="1">
        <v>45317</v>
      </c>
      <c r="F778" s="1" t="str">
        <f>TEXT(shipments9[[#This Row],[Shipdate]],"ddd")</f>
        <v>Fri</v>
      </c>
      <c r="G778" s="1" t="str">
        <f>IF(OR(shipments9[[#This Row],[Day Name]]="Sat",shipments9[[#This Row],[Day Name]]="Sun"),"Weekend","Weekday")</f>
        <v>Weekday</v>
      </c>
      <c r="H778">
        <v>3919.5</v>
      </c>
      <c r="I778">
        <v>262</v>
      </c>
      <c r="J778" t="s">
        <v>172</v>
      </c>
      <c r="K778" t="s">
        <v>8155</v>
      </c>
      <c r="L778" t="s">
        <v>8156</v>
      </c>
      <c r="M778">
        <v>1</v>
      </c>
      <c r="N778" t="s">
        <v>8163</v>
      </c>
      <c r="O778" s="4">
        <f>INDEX(products[Cost_per_box], MATCH(shipments9[[#This Row],[PID]], products[PID], 0))</f>
        <v>6.43</v>
      </c>
      <c r="P778" s="4">
        <f>shipments9[[#This Row],[Boxes]]*shipments9[[#This Row],[Cost Per Box]]</f>
        <v>1684.6599999999999</v>
      </c>
      <c r="Q778" s="4">
        <f>shipments9[[#This Row],[Amount]] -shipments9[[#This Row],[total cost]]</f>
        <v>2234.84</v>
      </c>
      <c r="R778" s="4" t="str">
        <f>IF(shipments9[[#This Row],[Gross Profit]]&lt;0,"Loss","Profit")</f>
        <v>Profit</v>
      </c>
      <c r="S778" s="9">
        <f>shipments9[[#This Row],[Gross Profit]]/shipments9[[#This Row],[Amount]]</f>
        <v>0.57018497257303236</v>
      </c>
      <c r="T778" s="11">
        <f>shipments9[[#This Row],[Amount]]/shipments9[[#This Row],[Boxes]]</f>
        <v>14.959923664122137</v>
      </c>
    </row>
    <row r="779" spans="1:20" hidden="1" x14ac:dyDescent="0.25">
      <c r="A779" t="s">
        <v>981</v>
      </c>
      <c r="B779" t="s">
        <v>58</v>
      </c>
      <c r="C779" t="s">
        <v>149</v>
      </c>
      <c r="D779" t="s">
        <v>31</v>
      </c>
      <c r="E779" s="1">
        <v>45237</v>
      </c>
      <c r="F779" s="1" t="str">
        <f>TEXT(shipments9[[#This Row],[Shipdate]],"ddd")</f>
        <v>Tue</v>
      </c>
      <c r="G779" s="1" t="str">
        <f>IF(OR(shipments9[[#This Row],[Day Name]]="Sat",shipments9[[#This Row],[Day Name]]="Sun"),"Weekend","Weekday")</f>
        <v>Weekday</v>
      </c>
      <c r="H779">
        <v>4268.25</v>
      </c>
      <c r="I779">
        <v>252</v>
      </c>
      <c r="J779" t="s">
        <v>172</v>
      </c>
      <c r="K779" t="s">
        <v>8151</v>
      </c>
      <c r="L779" t="s">
        <v>8152</v>
      </c>
      <c r="M779">
        <v>11</v>
      </c>
      <c r="N779" t="s">
        <v>8165</v>
      </c>
      <c r="O779" s="4">
        <f>INDEX(products[Cost_per_box], MATCH(shipments9[[#This Row],[PID]], products[PID], 0))</f>
        <v>6.43</v>
      </c>
      <c r="P779" s="4">
        <f>shipments9[[#This Row],[Boxes]]*shipments9[[#This Row],[Cost Per Box]]</f>
        <v>1620.36</v>
      </c>
      <c r="Q779" s="4">
        <f>shipments9[[#This Row],[Amount]] -shipments9[[#This Row],[total cost]]</f>
        <v>2647.8900000000003</v>
      </c>
      <c r="R779" s="4" t="str">
        <f>IF(shipments9[[#This Row],[Gross Profit]]&lt;0,"Loss","Profit")</f>
        <v>Profit</v>
      </c>
      <c r="S779" s="9">
        <f>shipments9[[#This Row],[Gross Profit]]/shipments9[[#This Row],[Amount]]</f>
        <v>0.620369003690037</v>
      </c>
      <c r="T779" s="11">
        <f>shipments9[[#This Row],[Amount]]/shipments9[[#This Row],[Boxes]]</f>
        <v>16.9375</v>
      </c>
    </row>
    <row r="780" spans="1:20" hidden="1" x14ac:dyDescent="0.25">
      <c r="A780" t="s">
        <v>982</v>
      </c>
      <c r="B780" t="s">
        <v>58</v>
      </c>
      <c r="C780" t="s">
        <v>149</v>
      </c>
      <c r="D780" t="s">
        <v>31</v>
      </c>
      <c r="E780" s="1">
        <v>45457</v>
      </c>
      <c r="F780" s="1" t="str">
        <f>TEXT(shipments9[[#This Row],[Shipdate]],"ddd")</f>
        <v>Fri</v>
      </c>
      <c r="G780" s="1" t="str">
        <f>IF(OR(shipments9[[#This Row],[Day Name]]="Sat",shipments9[[#This Row],[Day Name]]="Sun"),"Weekend","Weekday")</f>
        <v>Weekday</v>
      </c>
      <c r="H780">
        <v>6430.5</v>
      </c>
      <c r="I780">
        <v>460</v>
      </c>
      <c r="J780" t="s">
        <v>172</v>
      </c>
      <c r="K780" t="s">
        <v>8155</v>
      </c>
      <c r="L780" t="s">
        <v>8154</v>
      </c>
      <c r="M780">
        <v>6</v>
      </c>
      <c r="N780" t="s">
        <v>8159</v>
      </c>
      <c r="O780" s="4">
        <f>INDEX(products[Cost_per_box], MATCH(shipments9[[#This Row],[PID]], products[PID], 0))</f>
        <v>6.43</v>
      </c>
      <c r="P780" s="4">
        <f>shipments9[[#This Row],[Boxes]]*shipments9[[#This Row],[Cost Per Box]]</f>
        <v>2957.7999999999997</v>
      </c>
      <c r="Q780" s="4">
        <f>shipments9[[#This Row],[Amount]] -shipments9[[#This Row],[total cost]]</f>
        <v>3472.7000000000003</v>
      </c>
      <c r="R780" s="4" t="str">
        <f>IF(shipments9[[#This Row],[Gross Profit]]&lt;0,"Loss","Profit")</f>
        <v>Profit</v>
      </c>
      <c r="S780" s="9">
        <f>shipments9[[#This Row],[Gross Profit]]/shipments9[[#This Row],[Amount]]</f>
        <v>0.54003576704766354</v>
      </c>
      <c r="T780" s="11">
        <f>shipments9[[#This Row],[Amount]]/shipments9[[#This Row],[Boxes]]</f>
        <v>13.979347826086956</v>
      </c>
    </row>
    <row r="781" spans="1:20" hidden="1" x14ac:dyDescent="0.25">
      <c r="A781" t="s">
        <v>983</v>
      </c>
      <c r="B781" t="s">
        <v>58</v>
      </c>
      <c r="C781" t="s">
        <v>149</v>
      </c>
      <c r="D781" t="s">
        <v>31</v>
      </c>
      <c r="E781" s="1">
        <v>44960</v>
      </c>
      <c r="F781" s="1" t="str">
        <f>TEXT(shipments9[[#This Row],[Shipdate]],"ddd")</f>
        <v>Fri</v>
      </c>
      <c r="G781" s="1" t="str">
        <f>IF(OR(shipments9[[#This Row],[Day Name]]="Sat",shipments9[[#This Row],[Day Name]]="Sun"),"Weekend","Weekday")</f>
        <v>Weekday</v>
      </c>
      <c r="H781">
        <v>4308.75</v>
      </c>
      <c r="I781">
        <v>254</v>
      </c>
      <c r="J781" t="s">
        <v>172</v>
      </c>
      <c r="K781" t="s">
        <v>8151</v>
      </c>
      <c r="L781" t="s">
        <v>8156</v>
      </c>
      <c r="M781">
        <v>2</v>
      </c>
      <c r="N781" t="s">
        <v>8157</v>
      </c>
      <c r="O781" s="4">
        <f>INDEX(products[Cost_per_box], MATCH(shipments9[[#This Row],[PID]], products[PID], 0))</f>
        <v>6.43</v>
      </c>
      <c r="P781" s="4">
        <f>shipments9[[#This Row],[Boxes]]*shipments9[[#This Row],[Cost Per Box]]</f>
        <v>1633.22</v>
      </c>
      <c r="Q781" s="4">
        <f>shipments9[[#This Row],[Amount]] -shipments9[[#This Row],[total cost]]</f>
        <v>2675.5299999999997</v>
      </c>
      <c r="R781" s="4" t="str">
        <f>IF(shipments9[[#This Row],[Gross Profit]]&lt;0,"Loss","Profit")</f>
        <v>Profit</v>
      </c>
      <c r="S781" s="9">
        <f>shipments9[[#This Row],[Gross Profit]]/shipments9[[#This Row],[Amount]]</f>
        <v>0.62095271250362627</v>
      </c>
      <c r="T781" s="11">
        <f>shipments9[[#This Row],[Amount]]/shipments9[[#This Row],[Boxes]]</f>
        <v>16.963582677165356</v>
      </c>
    </row>
    <row r="782" spans="1:20" hidden="1" x14ac:dyDescent="0.25">
      <c r="A782" t="s">
        <v>984</v>
      </c>
      <c r="B782" t="s">
        <v>58</v>
      </c>
      <c r="C782" t="s">
        <v>149</v>
      </c>
      <c r="D782" t="s">
        <v>31</v>
      </c>
      <c r="E782" s="1">
        <v>44936</v>
      </c>
      <c r="F782" s="1" t="str">
        <f>TEXT(shipments9[[#This Row],[Shipdate]],"ddd")</f>
        <v>Tue</v>
      </c>
      <c r="G782" s="1" t="str">
        <f>IF(OR(shipments9[[#This Row],[Day Name]]="Sat",shipments9[[#This Row],[Day Name]]="Sun"),"Weekend","Weekday")</f>
        <v>Weekday</v>
      </c>
      <c r="H782">
        <v>2630.25</v>
      </c>
      <c r="I782">
        <v>147</v>
      </c>
      <c r="J782" t="s">
        <v>172</v>
      </c>
      <c r="K782" t="s">
        <v>8151</v>
      </c>
      <c r="L782" t="s">
        <v>8156</v>
      </c>
      <c r="M782">
        <v>1</v>
      </c>
      <c r="N782" t="s">
        <v>8163</v>
      </c>
      <c r="O782" s="4">
        <f>INDEX(products[Cost_per_box], MATCH(shipments9[[#This Row],[PID]], products[PID], 0))</f>
        <v>6.43</v>
      </c>
      <c r="P782" s="4">
        <f>shipments9[[#This Row],[Boxes]]*shipments9[[#This Row],[Cost Per Box]]</f>
        <v>945.20999999999992</v>
      </c>
      <c r="Q782" s="4">
        <f>shipments9[[#This Row],[Amount]] -shipments9[[#This Row],[total cost]]</f>
        <v>1685.04</v>
      </c>
      <c r="R782" s="4" t="str">
        <f>IF(shipments9[[#This Row],[Gross Profit]]&lt;0,"Loss","Profit")</f>
        <v>Profit</v>
      </c>
      <c r="S782" s="9">
        <f>shipments9[[#This Row],[Gross Profit]]/shipments9[[#This Row],[Amount]]</f>
        <v>0.64063872255489018</v>
      </c>
      <c r="T782" s="11">
        <f>shipments9[[#This Row],[Amount]]/shipments9[[#This Row],[Boxes]]</f>
        <v>17.892857142857142</v>
      </c>
    </row>
    <row r="783" spans="1:20" hidden="1" x14ac:dyDescent="0.25">
      <c r="A783" t="s">
        <v>985</v>
      </c>
      <c r="B783" t="s">
        <v>58</v>
      </c>
      <c r="C783" t="s">
        <v>149</v>
      </c>
      <c r="D783" t="s">
        <v>31</v>
      </c>
      <c r="E783" s="1">
        <v>45252</v>
      </c>
      <c r="F783" s="1" t="str">
        <f>TEXT(shipments9[[#This Row],[Shipdate]],"ddd")</f>
        <v>Wed</v>
      </c>
      <c r="G783" s="1" t="str">
        <f>IF(OR(shipments9[[#This Row],[Day Name]]="Sat",shipments9[[#This Row],[Day Name]]="Sun"),"Weekend","Weekday")</f>
        <v>Weekday</v>
      </c>
      <c r="H783">
        <v>6392.25</v>
      </c>
      <c r="I783">
        <v>427</v>
      </c>
      <c r="J783" t="s">
        <v>172</v>
      </c>
      <c r="K783" t="s">
        <v>8151</v>
      </c>
      <c r="L783" t="s">
        <v>8152</v>
      </c>
      <c r="M783">
        <v>11</v>
      </c>
      <c r="N783" t="s">
        <v>8165</v>
      </c>
      <c r="O783" s="4">
        <f>INDEX(products[Cost_per_box], MATCH(shipments9[[#This Row],[PID]], products[PID], 0))</f>
        <v>6.43</v>
      </c>
      <c r="P783" s="4">
        <f>shipments9[[#This Row],[Boxes]]*shipments9[[#This Row],[Cost Per Box]]</f>
        <v>2745.6099999999997</v>
      </c>
      <c r="Q783" s="4">
        <f>shipments9[[#This Row],[Amount]] -shipments9[[#This Row],[total cost]]</f>
        <v>3646.6400000000003</v>
      </c>
      <c r="R783" s="4" t="str">
        <f>IF(shipments9[[#This Row],[Gross Profit]]&lt;0,"Loss","Profit")</f>
        <v>Profit</v>
      </c>
      <c r="S783" s="9">
        <f>shipments9[[#This Row],[Gross Profit]]/shipments9[[#This Row],[Amount]]</f>
        <v>0.57047831358285428</v>
      </c>
      <c r="T783" s="11">
        <f>shipments9[[#This Row],[Amount]]/shipments9[[#This Row],[Boxes]]</f>
        <v>14.970140515222482</v>
      </c>
    </row>
    <row r="784" spans="1:20" hidden="1" x14ac:dyDescent="0.25">
      <c r="A784" t="s">
        <v>986</v>
      </c>
      <c r="B784" t="s">
        <v>58</v>
      </c>
      <c r="C784" t="s">
        <v>149</v>
      </c>
      <c r="D784" t="s">
        <v>31</v>
      </c>
      <c r="E784" s="1">
        <v>45344</v>
      </c>
      <c r="F784" s="1" t="str">
        <f>TEXT(shipments9[[#This Row],[Shipdate]],"ddd")</f>
        <v>Thu</v>
      </c>
      <c r="G784" s="1" t="str">
        <f>IF(OR(shipments9[[#This Row],[Day Name]]="Sat",shipments9[[#This Row],[Day Name]]="Sun"),"Weekend","Weekday")</f>
        <v>Weekday</v>
      </c>
      <c r="H784">
        <v>6306.75</v>
      </c>
      <c r="I784">
        <v>395</v>
      </c>
      <c r="J784" t="s">
        <v>172</v>
      </c>
      <c r="K784" t="s">
        <v>8155</v>
      </c>
      <c r="L784" t="s">
        <v>8156</v>
      </c>
      <c r="M784">
        <v>2</v>
      </c>
      <c r="N784" t="s">
        <v>8157</v>
      </c>
      <c r="O784" s="4">
        <f>INDEX(products[Cost_per_box], MATCH(shipments9[[#This Row],[PID]], products[PID], 0))</f>
        <v>6.43</v>
      </c>
      <c r="P784" s="4">
        <f>shipments9[[#This Row],[Boxes]]*shipments9[[#This Row],[Cost Per Box]]</f>
        <v>2539.85</v>
      </c>
      <c r="Q784" s="4">
        <f>shipments9[[#This Row],[Amount]] -shipments9[[#This Row],[total cost]]</f>
        <v>3766.9</v>
      </c>
      <c r="R784" s="4" t="str">
        <f>IF(shipments9[[#This Row],[Gross Profit]]&lt;0,"Loss","Profit")</f>
        <v>Profit</v>
      </c>
      <c r="S784" s="9">
        <f>shipments9[[#This Row],[Gross Profit]]/shipments9[[#This Row],[Amount]]</f>
        <v>0.59728069132278905</v>
      </c>
      <c r="T784" s="11">
        <f>shipments9[[#This Row],[Amount]]/shipments9[[#This Row],[Boxes]]</f>
        <v>15.966455696202532</v>
      </c>
    </row>
    <row r="785" spans="1:20" hidden="1" x14ac:dyDescent="0.25">
      <c r="A785" t="s">
        <v>987</v>
      </c>
      <c r="B785" t="s">
        <v>58</v>
      </c>
      <c r="C785" t="s">
        <v>149</v>
      </c>
      <c r="D785" t="s">
        <v>31</v>
      </c>
      <c r="E785" s="1">
        <v>45377</v>
      </c>
      <c r="F785" s="1" t="str">
        <f>TEXT(shipments9[[#This Row],[Shipdate]],"ddd")</f>
        <v>Tue</v>
      </c>
      <c r="G785" s="1" t="str">
        <f>IF(OR(shipments9[[#This Row],[Day Name]]="Sat",shipments9[[#This Row],[Day Name]]="Sun"),"Weekend","Weekday")</f>
        <v>Weekday</v>
      </c>
      <c r="H785">
        <v>3831.75</v>
      </c>
      <c r="I785">
        <v>226</v>
      </c>
      <c r="J785" t="s">
        <v>172</v>
      </c>
      <c r="K785" t="s">
        <v>8155</v>
      </c>
      <c r="L785" t="s">
        <v>8156</v>
      </c>
      <c r="M785">
        <v>3</v>
      </c>
      <c r="N785" t="s">
        <v>8164</v>
      </c>
      <c r="O785" s="4">
        <f>INDEX(products[Cost_per_box], MATCH(shipments9[[#This Row],[PID]], products[PID], 0))</f>
        <v>6.43</v>
      </c>
      <c r="P785" s="4">
        <f>shipments9[[#This Row],[Boxes]]*shipments9[[#This Row],[Cost Per Box]]</f>
        <v>1453.1799999999998</v>
      </c>
      <c r="Q785" s="4">
        <f>shipments9[[#This Row],[Amount]] -shipments9[[#This Row],[total cost]]</f>
        <v>2378.5700000000002</v>
      </c>
      <c r="R785" s="4" t="str">
        <f>IF(shipments9[[#This Row],[Gross Profit]]&lt;0,"Loss","Profit")</f>
        <v>Profit</v>
      </c>
      <c r="S785" s="9">
        <f>shipments9[[#This Row],[Gross Profit]]/shipments9[[#This Row],[Amount]]</f>
        <v>0.62075291968421742</v>
      </c>
      <c r="T785" s="11">
        <f>shipments9[[#This Row],[Amount]]/shipments9[[#This Row],[Boxes]]</f>
        <v>16.954646017699115</v>
      </c>
    </row>
    <row r="786" spans="1:20" hidden="1" x14ac:dyDescent="0.25">
      <c r="A786" t="s">
        <v>988</v>
      </c>
      <c r="B786" t="s">
        <v>58</v>
      </c>
      <c r="C786" t="s">
        <v>149</v>
      </c>
      <c r="D786" t="s">
        <v>31</v>
      </c>
      <c r="E786" s="1">
        <v>44960</v>
      </c>
      <c r="F786" s="1" t="str">
        <f>TEXT(shipments9[[#This Row],[Shipdate]],"ddd")</f>
        <v>Fri</v>
      </c>
      <c r="G786" s="1" t="str">
        <f>IF(OR(shipments9[[#This Row],[Day Name]]="Sat",shipments9[[#This Row],[Day Name]]="Sun"),"Weekend","Weekday")</f>
        <v>Weekday</v>
      </c>
      <c r="H786">
        <v>3325.5</v>
      </c>
      <c r="I786">
        <v>185</v>
      </c>
      <c r="J786" t="s">
        <v>172</v>
      </c>
      <c r="K786" t="s">
        <v>8151</v>
      </c>
      <c r="L786" t="s">
        <v>8156</v>
      </c>
      <c r="M786">
        <v>2</v>
      </c>
      <c r="N786" t="s">
        <v>8157</v>
      </c>
      <c r="O786" s="4">
        <f>INDEX(products[Cost_per_box], MATCH(shipments9[[#This Row],[PID]], products[PID], 0))</f>
        <v>6.43</v>
      </c>
      <c r="P786" s="4">
        <f>shipments9[[#This Row],[Boxes]]*shipments9[[#This Row],[Cost Per Box]]</f>
        <v>1189.55</v>
      </c>
      <c r="Q786" s="4">
        <f>shipments9[[#This Row],[Amount]] -shipments9[[#This Row],[total cost]]</f>
        <v>2135.9499999999998</v>
      </c>
      <c r="R786" s="4" t="str">
        <f>IF(shipments9[[#This Row],[Gross Profit]]&lt;0,"Loss","Profit")</f>
        <v>Profit</v>
      </c>
      <c r="S786" s="9">
        <f>shipments9[[#This Row],[Gross Profit]]/shipments9[[#This Row],[Amount]]</f>
        <v>0.64229439182077874</v>
      </c>
      <c r="T786" s="11">
        <f>shipments9[[#This Row],[Amount]]/shipments9[[#This Row],[Boxes]]</f>
        <v>17.975675675675674</v>
      </c>
    </row>
    <row r="787" spans="1:20" hidden="1" x14ac:dyDescent="0.25">
      <c r="A787" t="s">
        <v>989</v>
      </c>
      <c r="B787" t="s">
        <v>61</v>
      </c>
      <c r="C787" t="s">
        <v>149</v>
      </c>
      <c r="D787" t="s">
        <v>31</v>
      </c>
      <c r="E787" s="1">
        <v>45035</v>
      </c>
      <c r="F787" s="1" t="str">
        <f>TEXT(shipments9[[#This Row],[Shipdate]],"ddd")</f>
        <v>Wed</v>
      </c>
      <c r="G787" s="1" t="str">
        <f>IF(OR(shipments9[[#This Row],[Day Name]]="Sat",shipments9[[#This Row],[Day Name]]="Sun"),"Weekend","Weekday")</f>
        <v>Weekday</v>
      </c>
      <c r="H787">
        <v>3359.25</v>
      </c>
      <c r="I787">
        <v>198</v>
      </c>
      <c r="J787" t="s">
        <v>172</v>
      </c>
      <c r="K787" t="s">
        <v>8151</v>
      </c>
      <c r="L787" t="s">
        <v>8154</v>
      </c>
      <c r="M787">
        <v>4</v>
      </c>
      <c r="N787" t="s">
        <v>8158</v>
      </c>
      <c r="O787" s="4">
        <f>INDEX(products[Cost_per_box], MATCH(shipments9[[#This Row],[PID]], products[PID], 0))</f>
        <v>6.43</v>
      </c>
      <c r="P787" s="4">
        <f>shipments9[[#This Row],[Boxes]]*shipments9[[#This Row],[Cost Per Box]]</f>
        <v>1273.1399999999999</v>
      </c>
      <c r="Q787" s="4">
        <f>shipments9[[#This Row],[Amount]] -shipments9[[#This Row],[total cost]]</f>
        <v>2086.11</v>
      </c>
      <c r="R787" s="4" t="str">
        <f>IF(shipments9[[#This Row],[Gross Profit]]&lt;0,"Loss","Profit")</f>
        <v>Profit</v>
      </c>
      <c r="S787" s="9">
        <f>shipments9[[#This Row],[Gross Profit]]/shipments9[[#This Row],[Amount]]</f>
        <v>0.62100468854655055</v>
      </c>
      <c r="T787" s="11">
        <f>shipments9[[#This Row],[Amount]]/shipments9[[#This Row],[Boxes]]</f>
        <v>16.96590909090909</v>
      </c>
    </row>
    <row r="788" spans="1:20" hidden="1" x14ac:dyDescent="0.25">
      <c r="A788" t="s">
        <v>990</v>
      </c>
      <c r="B788" t="s">
        <v>61</v>
      </c>
      <c r="C788" t="s">
        <v>149</v>
      </c>
      <c r="D788" t="s">
        <v>31</v>
      </c>
      <c r="E788" s="1">
        <v>45238</v>
      </c>
      <c r="F788" s="1" t="str">
        <f>TEXT(shipments9[[#This Row],[Shipdate]],"ddd")</f>
        <v>Wed</v>
      </c>
      <c r="G788" s="1" t="str">
        <f>IF(OR(shipments9[[#This Row],[Day Name]]="Sat",shipments9[[#This Row],[Day Name]]="Sun"),"Weekend","Weekday")</f>
        <v>Weekday</v>
      </c>
      <c r="H788">
        <v>4893.75</v>
      </c>
      <c r="I788">
        <v>288</v>
      </c>
      <c r="J788" t="s">
        <v>172</v>
      </c>
      <c r="K788" t="s">
        <v>8151</v>
      </c>
      <c r="L788" t="s">
        <v>8152</v>
      </c>
      <c r="M788">
        <v>11</v>
      </c>
      <c r="N788" t="s">
        <v>8165</v>
      </c>
      <c r="O788" s="4">
        <f>INDEX(products[Cost_per_box], MATCH(shipments9[[#This Row],[PID]], products[PID], 0))</f>
        <v>6.43</v>
      </c>
      <c r="P788" s="4">
        <f>shipments9[[#This Row],[Boxes]]*shipments9[[#This Row],[Cost Per Box]]</f>
        <v>1851.84</v>
      </c>
      <c r="Q788" s="4">
        <f>shipments9[[#This Row],[Amount]] -shipments9[[#This Row],[total cost]]</f>
        <v>3041.91</v>
      </c>
      <c r="R788" s="4" t="str">
        <f>IF(shipments9[[#This Row],[Gross Profit]]&lt;0,"Loss","Profit")</f>
        <v>Profit</v>
      </c>
      <c r="S788" s="9">
        <f>shipments9[[#This Row],[Gross Profit]]/shipments9[[#This Row],[Amount]]</f>
        <v>0.62159080459770111</v>
      </c>
      <c r="T788" s="11">
        <f>shipments9[[#This Row],[Amount]]/shipments9[[#This Row],[Boxes]]</f>
        <v>16.9921875</v>
      </c>
    </row>
    <row r="789" spans="1:20" hidden="1" x14ac:dyDescent="0.25">
      <c r="A789" t="s">
        <v>991</v>
      </c>
      <c r="B789" t="s">
        <v>61</v>
      </c>
      <c r="C789" t="s">
        <v>149</v>
      </c>
      <c r="D789" t="s">
        <v>31</v>
      </c>
      <c r="E789" s="1">
        <v>45208</v>
      </c>
      <c r="F789" s="1" t="str">
        <f>TEXT(shipments9[[#This Row],[Shipdate]],"ddd")</f>
        <v>Mon</v>
      </c>
      <c r="G789" s="1" t="str">
        <f>IF(OR(shipments9[[#This Row],[Day Name]]="Sat",shipments9[[#This Row],[Day Name]]="Sun"),"Weekend","Weekday")</f>
        <v>Weekday</v>
      </c>
      <c r="H789">
        <v>5231.25</v>
      </c>
      <c r="I789">
        <v>308</v>
      </c>
      <c r="J789" t="s">
        <v>172</v>
      </c>
      <c r="K789" t="s">
        <v>8151</v>
      </c>
      <c r="L789" t="s">
        <v>8152</v>
      </c>
      <c r="M789">
        <v>10</v>
      </c>
      <c r="N789" t="s">
        <v>8153</v>
      </c>
      <c r="O789" s="4">
        <f>INDEX(products[Cost_per_box], MATCH(shipments9[[#This Row],[PID]], products[PID], 0))</f>
        <v>6.43</v>
      </c>
      <c r="P789" s="4">
        <f>shipments9[[#This Row],[Boxes]]*shipments9[[#This Row],[Cost Per Box]]</f>
        <v>1980.4399999999998</v>
      </c>
      <c r="Q789" s="4">
        <f>shipments9[[#This Row],[Amount]] -shipments9[[#This Row],[total cost]]</f>
        <v>3250.8100000000004</v>
      </c>
      <c r="R789" s="4" t="str">
        <f>IF(shipments9[[#This Row],[Gross Profit]]&lt;0,"Loss","Profit")</f>
        <v>Profit</v>
      </c>
      <c r="S789" s="9">
        <f>shipments9[[#This Row],[Gross Profit]]/shipments9[[#This Row],[Amount]]</f>
        <v>0.62142126642771811</v>
      </c>
      <c r="T789" s="11">
        <f>shipments9[[#This Row],[Amount]]/shipments9[[#This Row],[Boxes]]</f>
        <v>16.984577922077921</v>
      </c>
    </row>
    <row r="790" spans="1:20" hidden="1" x14ac:dyDescent="0.25">
      <c r="A790" t="s">
        <v>992</v>
      </c>
      <c r="B790" t="s">
        <v>61</v>
      </c>
      <c r="C790" t="s">
        <v>149</v>
      </c>
      <c r="D790" t="s">
        <v>31</v>
      </c>
      <c r="E790" s="1">
        <v>45021</v>
      </c>
      <c r="F790" s="1" t="str">
        <f>TEXT(shipments9[[#This Row],[Shipdate]],"ddd")</f>
        <v>Wed</v>
      </c>
      <c r="G790" s="1" t="str">
        <f>IF(OR(shipments9[[#This Row],[Day Name]]="Sat",shipments9[[#This Row],[Day Name]]="Sun"),"Weekend","Weekday")</f>
        <v>Weekday</v>
      </c>
      <c r="H790">
        <v>7530.75</v>
      </c>
      <c r="I790">
        <v>503</v>
      </c>
      <c r="J790" t="s">
        <v>172</v>
      </c>
      <c r="K790" t="s">
        <v>8151</v>
      </c>
      <c r="L790" t="s">
        <v>8154</v>
      </c>
      <c r="M790">
        <v>4</v>
      </c>
      <c r="N790" t="s">
        <v>8158</v>
      </c>
      <c r="O790" s="4">
        <f>INDEX(products[Cost_per_box], MATCH(shipments9[[#This Row],[PID]], products[PID], 0))</f>
        <v>6.43</v>
      </c>
      <c r="P790" s="4">
        <f>shipments9[[#This Row],[Boxes]]*shipments9[[#This Row],[Cost Per Box]]</f>
        <v>3234.29</v>
      </c>
      <c r="Q790" s="4">
        <f>shipments9[[#This Row],[Amount]] -shipments9[[#This Row],[total cost]]</f>
        <v>4296.46</v>
      </c>
      <c r="R790" s="4" t="str">
        <f>IF(shipments9[[#This Row],[Gross Profit]]&lt;0,"Loss","Profit")</f>
        <v>Profit</v>
      </c>
      <c r="S790" s="9">
        <f>shipments9[[#This Row],[Gross Profit]]/shipments9[[#This Row],[Amount]]</f>
        <v>0.57052219234472001</v>
      </c>
      <c r="T790" s="11">
        <f>shipments9[[#This Row],[Amount]]/shipments9[[#This Row],[Boxes]]</f>
        <v>14.971669980119284</v>
      </c>
    </row>
    <row r="791" spans="1:20" hidden="1" x14ac:dyDescent="0.25">
      <c r="A791" t="s">
        <v>993</v>
      </c>
      <c r="B791" t="s">
        <v>61</v>
      </c>
      <c r="C791" t="s">
        <v>149</v>
      </c>
      <c r="D791" t="s">
        <v>31</v>
      </c>
      <c r="E791" s="1">
        <v>45149</v>
      </c>
      <c r="F791" s="1" t="str">
        <f>TEXT(shipments9[[#This Row],[Shipdate]],"ddd")</f>
        <v>Fri</v>
      </c>
      <c r="G791" s="1" t="str">
        <f>IF(OR(shipments9[[#This Row],[Day Name]]="Sat",shipments9[[#This Row],[Day Name]]="Sun"),"Weekend","Weekday")</f>
        <v>Weekday</v>
      </c>
      <c r="H791">
        <v>5478.75</v>
      </c>
      <c r="I791">
        <v>343</v>
      </c>
      <c r="J791" t="s">
        <v>172</v>
      </c>
      <c r="K791" t="s">
        <v>8151</v>
      </c>
      <c r="L791" t="s">
        <v>8160</v>
      </c>
      <c r="M791">
        <v>8</v>
      </c>
      <c r="N791" t="s">
        <v>8162</v>
      </c>
      <c r="O791" s="4">
        <f>INDEX(products[Cost_per_box], MATCH(shipments9[[#This Row],[PID]], products[PID], 0))</f>
        <v>6.43</v>
      </c>
      <c r="P791" s="4">
        <f>shipments9[[#This Row],[Boxes]]*shipments9[[#This Row],[Cost Per Box]]</f>
        <v>2205.4899999999998</v>
      </c>
      <c r="Q791" s="4">
        <f>shipments9[[#This Row],[Amount]] -shipments9[[#This Row],[total cost]]</f>
        <v>3273.26</v>
      </c>
      <c r="R791" s="4" t="str">
        <f>IF(shipments9[[#This Row],[Gross Profit]]&lt;0,"Loss","Profit")</f>
        <v>Profit</v>
      </c>
      <c r="S791" s="9">
        <f>shipments9[[#This Row],[Gross Profit]]/shipments9[[#This Row],[Amount]]</f>
        <v>0.59744649783253478</v>
      </c>
      <c r="T791" s="11">
        <f>shipments9[[#This Row],[Amount]]/shipments9[[#This Row],[Boxes]]</f>
        <v>15.973032069970845</v>
      </c>
    </row>
    <row r="792" spans="1:20" hidden="1" x14ac:dyDescent="0.25">
      <c r="A792" t="s">
        <v>994</v>
      </c>
      <c r="B792" t="s">
        <v>80</v>
      </c>
      <c r="C792" t="s">
        <v>149</v>
      </c>
      <c r="D792" t="s">
        <v>31</v>
      </c>
      <c r="E792" s="1">
        <v>45211</v>
      </c>
      <c r="F792" s="1" t="str">
        <f>TEXT(shipments9[[#This Row],[Shipdate]],"ddd")</f>
        <v>Thu</v>
      </c>
      <c r="G792" s="1" t="str">
        <f>IF(OR(shipments9[[#This Row],[Day Name]]="Sat",shipments9[[#This Row],[Day Name]]="Sun"),"Weekend","Weekday")</f>
        <v>Weekday</v>
      </c>
      <c r="H792">
        <v>4799.25</v>
      </c>
      <c r="I792">
        <v>283</v>
      </c>
      <c r="J792" t="s">
        <v>172</v>
      </c>
      <c r="K792" t="s">
        <v>8151</v>
      </c>
      <c r="L792" t="s">
        <v>8152</v>
      </c>
      <c r="M792">
        <v>10</v>
      </c>
      <c r="N792" t="s">
        <v>8153</v>
      </c>
      <c r="O792" s="4">
        <f>INDEX(products[Cost_per_box], MATCH(shipments9[[#This Row],[PID]], products[PID], 0))</f>
        <v>6.43</v>
      </c>
      <c r="P792" s="4">
        <f>shipments9[[#This Row],[Boxes]]*shipments9[[#This Row],[Cost Per Box]]</f>
        <v>1819.6899999999998</v>
      </c>
      <c r="Q792" s="4">
        <f>shipments9[[#This Row],[Amount]] -shipments9[[#This Row],[total cost]]</f>
        <v>2979.5600000000004</v>
      </c>
      <c r="R792" s="4" t="str">
        <f>IF(shipments9[[#This Row],[Gross Profit]]&lt;0,"Loss","Profit")</f>
        <v>Profit</v>
      </c>
      <c r="S792" s="9">
        <f>shipments9[[#This Row],[Gross Profit]]/shipments9[[#This Row],[Amount]]</f>
        <v>0.62083867270927762</v>
      </c>
      <c r="T792" s="11">
        <f>shipments9[[#This Row],[Amount]]/shipments9[[#This Row],[Boxes]]</f>
        <v>16.958480565371026</v>
      </c>
    </row>
    <row r="793" spans="1:20" hidden="1" x14ac:dyDescent="0.25">
      <c r="A793" t="s">
        <v>995</v>
      </c>
      <c r="B793" t="s">
        <v>80</v>
      </c>
      <c r="C793" t="s">
        <v>149</v>
      </c>
      <c r="D793" t="s">
        <v>31</v>
      </c>
      <c r="E793" s="1">
        <v>45154</v>
      </c>
      <c r="F793" s="1" t="str">
        <f>TEXT(shipments9[[#This Row],[Shipdate]],"ddd")</f>
        <v>Wed</v>
      </c>
      <c r="G793" s="1" t="str">
        <f>IF(OR(shipments9[[#This Row],[Day Name]]="Sat",shipments9[[#This Row],[Day Name]]="Sun"),"Weekend","Weekday")</f>
        <v>Weekday</v>
      </c>
      <c r="H793">
        <v>3881.25</v>
      </c>
      <c r="I793">
        <v>278</v>
      </c>
      <c r="J793" t="s">
        <v>172</v>
      </c>
      <c r="K793" t="s">
        <v>8151</v>
      </c>
      <c r="L793" t="s">
        <v>8160</v>
      </c>
      <c r="M793">
        <v>8</v>
      </c>
      <c r="N793" t="s">
        <v>8162</v>
      </c>
      <c r="O793" s="4">
        <f>INDEX(products[Cost_per_box], MATCH(shipments9[[#This Row],[PID]], products[PID], 0))</f>
        <v>6.43</v>
      </c>
      <c r="P793" s="4">
        <f>shipments9[[#This Row],[Boxes]]*shipments9[[#This Row],[Cost Per Box]]</f>
        <v>1787.54</v>
      </c>
      <c r="Q793" s="4">
        <f>shipments9[[#This Row],[Amount]] -shipments9[[#This Row],[total cost]]</f>
        <v>2093.71</v>
      </c>
      <c r="R793" s="4" t="str">
        <f>IF(shipments9[[#This Row],[Gross Profit]]&lt;0,"Loss","Profit")</f>
        <v>Profit</v>
      </c>
      <c r="S793" s="9">
        <f>shipments9[[#This Row],[Gross Profit]]/shipments9[[#This Row],[Amount]]</f>
        <v>0.53944219001610305</v>
      </c>
      <c r="T793" s="11">
        <f>shipments9[[#This Row],[Amount]]/shipments9[[#This Row],[Boxes]]</f>
        <v>13.961330935251798</v>
      </c>
    </row>
    <row r="794" spans="1:20" hidden="1" x14ac:dyDescent="0.25">
      <c r="A794" t="s">
        <v>996</v>
      </c>
      <c r="B794" t="s">
        <v>83</v>
      </c>
      <c r="C794" t="s">
        <v>149</v>
      </c>
      <c r="D794" t="s">
        <v>31</v>
      </c>
      <c r="E794" s="1">
        <v>45208</v>
      </c>
      <c r="F794" s="1" t="str">
        <f>TEXT(shipments9[[#This Row],[Shipdate]],"ddd")</f>
        <v>Mon</v>
      </c>
      <c r="G794" s="1" t="str">
        <f>IF(OR(shipments9[[#This Row],[Day Name]]="Sat",shipments9[[#This Row],[Day Name]]="Sun"),"Weekend","Weekday")</f>
        <v>Weekday</v>
      </c>
      <c r="H794">
        <v>7359.75</v>
      </c>
      <c r="I794">
        <v>491</v>
      </c>
      <c r="J794" t="s">
        <v>172</v>
      </c>
      <c r="K794" t="s">
        <v>8151</v>
      </c>
      <c r="L794" t="s">
        <v>8152</v>
      </c>
      <c r="M794">
        <v>10</v>
      </c>
      <c r="N794" t="s">
        <v>8153</v>
      </c>
      <c r="O794" s="4">
        <f>INDEX(products[Cost_per_box], MATCH(shipments9[[#This Row],[PID]], products[PID], 0))</f>
        <v>6.43</v>
      </c>
      <c r="P794" s="4">
        <f>shipments9[[#This Row],[Boxes]]*shipments9[[#This Row],[Cost Per Box]]</f>
        <v>3157.1299999999997</v>
      </c>
      <c r="Q794" s="4">
        <f>shipments9[[#This Row],[Amount]] -shipments9[[#This Row],[total cost]]</f>
        <v>4202.6200000000008</v>
      </c>
      <c r="R794" s="4" t="str">
        <f>IF(shipments9[[#This Row],[Gross Profit]]&lt;0,"Loss","Profit")</f>
        <v>Profit</v>
      </c>
      <c r="S794" s="9">
        <f>shipments9[[#This Row],[Gross Profit]]/shipments9[[#This Row],[Amount]]</f>
        <v>0.57102754849009829</v>
      </c>
      <c r="T794" s="11">
        <f>shipments9[[#This Row],[Amount]]/shipments9[[#This Row],[Boxes]]</f>
        <v>14.989307535641547</v>
      </c>
    </row>
    <row r="795" spans="1:20" hidden="1" x14ac:dyDescent="0.25">
      <c r="A795" t="s">
        <v>997</v>
      </c>
      <c r="B795" t="s">
        <v>86</v>
      </c>
      <c r="C795" t="s">
        <v>149</v>
      </c>
      <c r="D795" t="s">
        <v>31</v>
      </c>
      <c r="E795" s="1">
        <v>45190</v>
      </c>
      <c r="F795" s="1" t="str">
        <f>TEXT(shipments9[[#This Row],[Shipdate]],"ddd")</f>
        <v>Thu</v>
      </c>
      <c r="G795" s="1" t="str">
        <f>IF(OR(shipments9[[#This Row],[Day Name]]="Sat",shipments9[[#This Row],[Day Name]]="Sun"),"Weekend","Weekday")</f>
        <v>Weekday</v>
      </c>
      <c r="H795">
        <v>3332.25</v>
      </c>
      <c r="I795">
        <v>197</v>
      </c>
      <c r="J795" t="s">
        <v>172</v>
      </c>
      <c r="K795" t="s">
        <v>8151</v>
      </c>
      <c r="L795" t="s">
        <v>8160</v>
      </c>
      <c r="M795">
        <v>9</v>
      </c>
      <c r="N795" t="s">
        <v>8167</v>
      </c>
      <c r="O795" s="4">
        <f>INDEX(products[Cost_per_box], MATCH(shipments9[[#This Row],[PID]], products[PID], 0))</f>
        <v>6.43</v>
      </c>
      <c r="P795" s="4">
        <f>shipments9[[#This Row],[Boxes]]*shipments9[[#This Row],[Cost Per Box]]</f>
        <v>1266.71</v>
      </c>
      <c r="Q795" s="4">
        <f>shipments9[[#This Row],[Amount]] -shipments9[[#This Row],[total cost]]</f>
        <v>2065.54</v>
      </c>
      <c r="R795" s="4" t="str">
        <f>IF(shipments9[[#This Row],[Gross Profit]]&lt;0,"Loss","Profit")</f>
        <v>Profit</v>
      </c>
      <c r="S795" s="9">
        <f>shipments9[[#This Row],[Gross Profit]]/shipments9[[#This Row],[Amount]]</f>
        <v>0.61986345562307754</v>
      </c>
      <c r="T795" s="11">
        <f>shipments9[[#This Row],[Amount]]/shipments9[[#This Row],[Boxes]]</f>
        <v>16.914974619289339</v>
      </c>
    </row>
    <row r="796" spans="1:20" hidden="1" x14ac:dyDescent="0.25">
      <c r="A796" t="s">
        <v>998</v>
      </c>
      <c r="B796" t="s">
        <v>89</v>
      </c>
      <c r="C796" t="s">
        <v>149</v>
      </c>
      <c r="D796" t="s">
        <v>31</v>
      </c>
      <c r="E796" s="1">
        <v>45085</v>
      </c>
      <c r="F796" s="1" t="str">
        <f>TEXT(shipments9[[#This Row],[Shipdate]],"ddd")</f>
        <v>Thu</v>
      </c>
      <c r="G796" s="1" t="str">
        <f>IF(OR(shipments9[[#This Row],[Day Name]]="Sat",shipments9[[#This Row],[Day Name]]="Sun"),"Weekend","Weekday")</f>
        <v>Weekday</v>
      </c>
      <c r="H796">
        <v>2738.25</v>
      </c>
      <c r="I796">
        <v>172</v>
      </c>
      <c r="J796" t="s">
        <v>172</v>
      </c>
      <c r="K796" t="s">
        <v>8151</v>
      </c>
      <c r="L796" t="s">
        <v>8154</v>
      </c>
      <c r="M796">
        <v>6</v>
      </c>
      <c r="N796" t="s">
        <v>8159</v>
      </c>
      <c r="O796" s="4">
        <f>INDEX(products[Cost_per_box], MATCH(shipments9[[#This Row],[PID]], products[PID], 0))</f>
        <v>6.43</v>
      </c>
      <c r="P796" s="4">
        <f>shipments9[[#This Row],[Boxes]]*shipments9[[#This Row],[Cost Per Box]]</f>
        <v>1105.96</v>
      </c>
      <c r="Q796" s="4">
        <f>shipments9[[#This Row],[Amount]] -shipments9[[#This Row],[total cost]]</f>
        <v>1632.29</v>
      </c>
      <c r="R796" s="4" t="str">
        <f>IF(shipments9[[#This Row],[Gross Profit]]&lt;0,"Loss","Profit")</f>
        <v>Profit</v>
      </c>
      <c r="S796" s="9">
        <f>shipments9[[#This Row],[Gross Profit]]/shipments9[[#This Row],[Amount]]</f>
        <v>0.59610700264767646</v>
      </c>
      <c r="T796" s="11">
        <f>shipments9[[#This Row],[Amount]]/shipments9[[#This Row],[Boxes]]</f>
        <v>15.920058139534884</v>
      </c>
    </row>
    <row r="797" spans="1:20" hidden="1" x14ac:dyDescent="0.25">
      <c r="A797" t="s">
        <v>999</v>
      </c>
      <c r="B797" t="s">
        <v>89</v>
      </c>
      <c r="C797" t="s">
        <v>149</v>
      </c>
      <c r="D797" t="s">
        <v>31</v>
      </c>
      <c r="E797" s="1">
        <v>45082</v>
      </c>
      <c r="F797" s="1" t="str">
        <f>TEXT(shipments9[[#This Row],[Shipdate]],"ddd")</f>
        <v>Mon</v>
      </c>
      <c r="G797" s="1" t="str">
        <f>IF(OR(shipments9[[#This Row],[Day Name]]="Sat",shipments9[[#This Row],[Day Name]]="Sun"),"Weekend","Weekday")</f>
        <v>Weekday</v>
      </c>
      <c r="H797">
        <v>5159.25</v>
      </c>
      <c r="I797">
        <v>287</v>
      </c>
      <c r="J797" t="s">
        <v>172</v>
      </c>
      <c r="K797" t="s">
        <v>8151</v>
      </c>
      <c r="L797" t="s">
        <v>8154</v>
      </c>
      <c r="M797">
        <v>6</v>
      </c>
      <c r="N797" t="s">
        <v>8159</v>
      </c>
      <c r="O797" s="4">
        <f>INDEX(products[Cost_per_box], MATCH(shipments9[[#This Row],[PID]], products[PID], 0))</f>
        <v>6.43</v>
      </c>
      <c r="P797" s="4">
        <f>shipments9[[#This Row],[Boxes]]*shipments9[[#This Row],[Cost Per Box]]</f>
        <v>1845.4099999999999</v>
      </c>
      <c r="Q797" s="4">
        <f>shipments9[[#This Row],[Amount]] -shipments9[[#This Row],[total cost]]</f>
        <v>3313.84</v>
      </c>
      <c r="R797" s="4" t="str">
        <f>IF(shipments9[[#This Row],[Gross Profit]]&lt;0,"Loss","Profit")</f>
        <v>Profit</v>
      </c>
      <c r="S797" s="9">
        <f>shipments9[[#This Row],[Gross Profit]]/shipments9[[#This Row],[Amount]]</f>
        <v>0.64231041333527161</v>
      </c>
      <c r="T797" s="11">
        <f>shipments9[[#This Row],[Amount]]/shipments9[[#This Row],[Boxes]]</f>
        <v>17.976480836236934</v>
      </c>
    </row>
    <row r="798" spans="1:20" hidden="1" x14ac:dyDescent="0.25">
      <c r="A798" t="s">
        <v>1000</v>
      </c>
      <c r="B798" t="s">
        <v>89</v>
      </c>
      <c r="C798" t="s">
        <v>149</v>
      </c>
      <c r="D798" t="s">
        <v>31</v>
      </c>
      <c r="E798" s="1">
        <v>45384</v>
      </c>
      <c r="F798" s="1" t="str">
        <f>TEXT(shipments9[[#This Row],[Shipdate]],"ddd")</f>
        <v>Tue</v>
      </c>
      <c r="G798" s="1" t="str">
        <f>IF(OR(shipments9[[#This Row],[Day Name]]="Sat",shipments9[[#This Row],[Day Name]]="Sun"),"Weekend","Weekday")</f>
        <v>Weekday</v>
      </c>
      <c r="H798">
        <v>5694.75</v>
      </c>
      <c r="I798">
        <v>335</v>
      </c>
      <c r="J798" t="s">
        <v>172</v>
      </c>
      <c r="K798" t="s">
        <v>8155</v>
      </c>
      <c r="L798" t="s">
        <v>8154</v>
      </c>
      <c r="M798">
        <v>4</v>
      </c>
      <c r="N798" t="s">
        <v>8158</v>
      </c>
      <c r="O798" s="4">
        <f>INDEX(products[Cost_per_box], MATCH(shipments9[[#This Row],[PID]], products[PID], 0))</f>
        <v>6.43</v>
      </c>
      <c r="P798" s="4">
        <f>shipments9[[#This Row],[Boxes]]*shipments9[[#This Row],[Cost Per Box]]</f>
        <v>2154.0499999999997</v>
      </c>
      <c r="Q798" s="4">
        <f>shipments9[[#This Row],[Amount]] -shipments9[[#This Row],[total cost]]</f>
        <v>3540.7000000000003</v>
      </c>
      <c r="R798" s="4" t="str">
        <f>IF(shipments9[[#This Row],[Gross Profit]]&lt;0,"Loss","Profit")</f>
        <v>Profit</v>
      </c>
      <c r="S798" s="9">
        <f>shipments9[[#This Row],[Gross Profit]]/shipments9[[#This Row],[Amount]]</f>
        <v>0.62174810132139258</v>
      </c>
      <c r="T798" s="11">
        <f>shipments9[[#This Row],[Amount]]/shipments9[[#This Row],[Boxes]]</f>
        <v>16.999253731343284</v>
      </c>
    </row>
    <row r="799" spans="1:20" hidden="1" x14ac:dyDescent="0.25">
      <c r="A799" t="s">
        <v>1001</v>
      </c>
      <c r="B799" t="s">
        <v>89</v>
      </c>
      <c r="C799" t="s">
        <v>149</v>
      </c>
      <c r="D799" t="s">
        <v>31</v>
      </c>
      <c r="E799" s="1">
        <v>45118</v>
      </c>
      <c r="F799" s="1" t="str">
        <f>TEXT(shipments9[[#This Row],[Shipdate]],"ddd")</f>
        <v>Tue</v>
      </c>
      <c r="G799" s="1" t="str">
        <f>IF(OR(shipments9[[#This Row],[Day Name]]="Sat",shipments9[[#This Row],[Day Name]]="Sun"),"Weekend","Weekday")</f>
        <v>Weekday</v>
      </c>
      <c r="H799">
        <v>5247</v>
      </c>
      <c r="I799">
        <v>350</v>
      </c>
      <c r="J799" t="s">
        <v>172</v>
      </c>
      <c r="K799" t="s">
        <v>8151</v>
      </c>
      <c r="L799" t="s">
        <v>8160</v>
      </c>
      <c r="M799">
        <v>7</v>
      </c>
      <c r="N799" t="s">
        <v>8161</v>
      </c>
      <c r="O799" s="4">
        <f>INDEX(products[Cost_per_box], MATCH(shipments9[[#This Row],[PID]], products[PID], 0))</f>
        <v>6.43</v>
      </c>
      <c r="P799" s="4">
        <f>shipments9[[#This Row],[Boxes]]*shipments9[[#This Row],[Cost Per Box]]</f>
        <v>2250.5</v>
      </c>
      <c r="Q799" s="4">
        <f>shipments9[[#This Row],[Amount]] -shipments9[[#This Row],[total cost]]</f>
        <v>2996.5</v>
      </c>
      <c r="R799" s="4" t="str">
        <f>IF(shipments9[[#This Row],[Gross Profit]]&lt;0,"Loss","Profit")</f>
        <v>Profit</v>
      </c>
      <c r="S799" s="9">
        <f>shipments9[[#This Row],[Gross Profit]]/shipments9[[#This Row],[Amount]]</f>
        <v>0.57108824089956167</v>
      </c>
      <c r="T799" s="11">
        <f>shipments9[[#This Row],[Amount]]/shipments9[[#This Row],[Boxes]]</f>
        <v>14.991428571428571</v>
      </c>
    </row>
    <row r="800" spans="1:20" hidden="1" x14ac:dyDescent="0.25">
      <c r="A800" t="s">
        <v>1002</v>
      </c>
      <c r="B800" t="s">
        <v>92</v>
      </c>
      <c r="C800" t="s">
        <v>149</v>
      </c>
      <c r="D800" t="s">
        <v>31</v>
      </c>
      <c r="E800" s="1">
        <v>45404</v>
      </c>
      <c r="F800" s="1" t="str">
        <f>TEXT(shipments9[[#This Row],[Shipdate]],"ddd")</f>
        <v>Mon</v>
      </c>
      <c r="G800" s="1" t="str">
        <f>IF(OR(shipments9[[#This Row],[Day Name]]="Sat",shipments9[[#This Row],[Day Name]]="Sun"),"Weekend","Weekday")</f>
        <v>Weekday</v>
      </c>
      <c r="H800">
        <v>5139</v>
      </c>
      <c r="I800">
        <v>286</v>
      </c>
      <c r="J800" t="s">
        <v>172</v>
      </c>
      <c r="K800" t="s">
        <v>8155</v>
      </c>
      <c r="L800" t="s">
        <v>8154</v>
      </c>
      <c r="M800">
        <v>4</v>
      </c>
      <c r="N800" t="s">
        <v>8158</v>
      </c>
      <c r="O800" s="4">
        <f>INDEX(products[Cost_per_box], MATCH(shipments9[[#This Row],[PID]], products[PID], 0))</f>
        <v>6.43</v>
      </c>
      <c r="P800" s="4">
        <f>shipments9[[#This Row],[Boxes]]*shipments9[[#This Row],[Cost Per Box]]</f>
        <v>1838.98</v>
      </c>
      <c r="Q800" s="4">
        <f>shipments9[[#This Row],[Amount]] -shipments9[[#This Row],[total cost]]</f>
        <v>3300.02</v>
      </c>
      <c r="R800" s="4" t="str">
        <f>IF(shipments9[[#This Row],[Gross Profit]]&lt;0,"Loss","Profit")</f>
        <v>Profit</v>
      </c>
      <c r="S800" s="9">
        <f>shipments9[[#This Row],[Gross Profit]]/shipments9[[#This Row],[Amount]]</f>
        <v>0.64215216968281763</v>
      </c>
      <c r="T800" s="11">
        <f>shipments9[[#This Row],[Amount]]/shipments9[[#This Row],[Boxes]]</f>
        <v>17.96853146853147</v>
      </c>
    </row>
    <row r="801" spans="1:20" hidden="1" x14ac:dyDescent="0.25">
      <c r="A801" t="s">
        <v>1003</v>
      </c>
      <c r="B801" t="s">
        <v>92</v>
      </c>
      <c r="C801" t="s">
        <v>149</v>
      </c>
      <c r="D801" t="s">
        <v>31</v>
      </c>
      <c r="E801" s="1">
        <v>44938</v>
      </c>
      <c r="F801" s="1" t="str">
        <f>TEXT(shipments9[[#This Row],[Shipdate]],"ddd")</f>
        <v>Thu</v>
      </c>
      <c r="G801" s="1" t="str">
        <f>IF(OR(shipments9[[#This Row],[Day Name]]="Sat",shipments9[[#This Row],[Day Name]]="Sun"),"Weekend","Weekday")</f>
        <v>Weekday</v>
      </c>
      <c r="H801">
        <v>2967.75</v>
      </c>
      <c r="I801">
        <v>186</v>
      </c>
      <c r="J801" t="s">
        <v>172</v>
      </c>
      <c r="K801" t="s">
        <v>8151</v>
      </c>
      <c r="L801" t="s">
        <v>8156</v>
      </c>
      <c r="M801">
        <v>1</v>
      </c>
      <c r="N801" t="s">
        <v>8163</v>
      </c>
      <c r="O801" s="4">
        <f>INDEX(products[Cost_per_box], MATCH(shipments9[[#This Row],[PID]], products[PID], 0))</f>
        <v>6.43</v>
      </c>
      <c r="P801" s="4">
        <f>shipments9[[#This Row],[Boxes]]*shipments9[[#This Row],[Cost Per Box]]</f>
        <v>1195.98</v>
      </c>
      <c r="Q801" s="4">
        <f>shipments9[[#This Row],[Amount]] -shipments9[[#This Row],[total cost]]</f>
        <v>1771.77</v>
      </c>
      <c r="R801" s="4" t="str">
        <f>IF(shipments9[[#This Row],[Gross Profit]]&lt;0,"Loss","Profit")</f>
        <v>Profit</v>
      </c>
      <c r="S801" s="9">
        <f>shipments9[[#This Row],[Gross Profit]]/shipments9[[#This Row],[Amount]]</f>
        <v>0.59700783421784176</v>
      </c>
      <c r="T801" s="11">
        <f>shipments9[[#This Row],[Amount]]/shipments9[[#This Row],[Boxes]]</f>
        <v>15.955645161290322</v>
      </c>
    </row>
    <row r="802" spans="1:20" hidden="1" x14ac:dyDescent="0.25">
      <c r="A802" t="s">
        <v>1004</v>
      </c>
      <c r="B802" t="s">
        <v>92</v>
      </c>
      <c r="C802" t="s">
        <v>149</v>
      </c>
      <c r="D802" t="s">
        <v>31</v>
      </c>
      <c r="E802" s="1">
        <v>45322</v>
      </c>
      <c r="F802" s="1" t="str">
        <f>TEXT(shipments9[[#This Row],[Shipdate]],"ddd")</f>
        <v>Wed</v>
      </c>
      <c r="G802" s="1" t="str">
        <f>IF(OR(shipments9[[#This Row],[Day Name]]="Sat",shipments9[[#This Row],[Day Name]]="Sun"),"Weekend","Weekday")</f>
        <v>Weekday</v>
      </c>
      <c r="H802">
        <v>7663.5</v>
      </c>
      <c r="I802">
        <v>451</v>
      </c>
      <c r="J802" t="s">
        <v>172</v>
      </c>
      <c r="K802" t="s">
        <v>8155</v>
      </c>
      <c r="L802" t="s">
        <v>8156</v>
      </c>
      <c r="M802">
        <v>1</v>
      </c>
      <c r="N802" t="s">
        <v>8163</v>
      </c>
      <c r="O802" s="4">
        <f>INDEX(products[Cost_per_box], MATCH(shipments9[[#This Row],[PID]], products[PID], 0))</f>
        <v>6.43</v>
      </c>
      <c r="P802" s="4">
        <f>shipments9[[#This Row],[Boxes]]*shipments9[[#This Row],[Cost Per Box]]</f>
        <v>2899.93</v>
      </c>
      <c r="Q802" s="4">
        <f>shipments9[[#This Row],[Amount]] -shipments9[[#This Row],[total cost]]</f>
        <v>4763.57</v>
      </c>
      <c r="R802" s="4" t="str">
        <f>IF(shipments9[[#This Row],[Gross Profit]]&lt;0,"Loss","Profit")</f>
        <v>Profit</v>
      </c>
      <c r="S802" s="9">
        <f>shipments9[[#This Row],[Gross Profit]]/shipments9[[#This Row],[Amount]]</f>
        <v>0.62159196189730537</v>
      </c>
      <c r="T802" s="11">
        <f>shipments9[[#This Row],[Amount]]/shipments9[[#This Row],[Boxes]]</f>
        <v>16.992239467849224</v>
      </c>
    </row>
    <row r="803" spans="1:20" hidden="1" x14ac:dyDescent="0.25">
      <c r="A803" t="s">
        <v>1005</v>
      </c>
      <c r="B803" t="s">
        <v>92</v>
      </c>
      <c r="C803" t="s">
        <v>149</v>
      </c>
      <c r="D803" t="s">
        <v>31</v>
      </c>
      <c r="E803" s="1">
        <v>44935</v>
      </c>
      <c r="F803" s="1" t="str">
        <f>TEXT(shipments9[[#This Row],[Shipdate]],"ddd")</f>
        <v>Mon</v>
      </c>
      <c r="G803" s="1" t="str">
        <f>IF(OR(shipments9[[#This Row],[Day Name]]="Sat",shipments9[[#This Row],[Day Name]]="Sun"),"Weekend","Weekday")</f>
        <v>Weekday</v>
      </c>
      <c r="H803">
        <v>774</v>
      </c>
      <c r="I803">
        <v>56</v>
      </c>
      <c r="J803" t="s">
        <v>172</v>
      </c>
      <c r="K803" t="s">
        <v>8151</v>
      </c>
      <c r="L803" t="s">
        <v>8156</v>
      </c>
      <c r="M803">
        <v>1</v>
      </c>
      <c r="N803" t="s">
        <v>8163</v>
      </c>
      <c r="O803" s="4">
        <f>INDEX(products[Cost_per_box], MATCH(shipments9[[#This Row],[PID]], products[PID], 0))</f>
        <v>6.43</v>
      </c>
      <c r="P803" s="4">
        <f>shipments9[[#This Row],[Boxes]]*shipments9[[#This Row],[Cost Per Box]]</f>
        <v>360.08</v>
      </c>
      <c r="Q803" s="4">
        <f>shipments9[[#This Row],[Amount]] -shipments9[[#This Row],[total cost]]</f>
        <v>413.92</v>
      </c>
      <c r="R803" s="4" t="str">
        <f>IF(shipments9[[#This Row],[Gross Profit]]&lt;0,"Loss","Profit")</f>
        <v>Profit</v>
      </c>
      <c r="S803" s="9">
        <f>shipments9[[#This Row],[Gross Profit]]/shipments9[[#This Row],[Amount]]</f>
        <v>0.53478036175710597</v>
      </c>
      <c r="T803" s="11">
        <f>shipments9[[#This Row],[Amount]]/shipments9[[#This Row],[Boxes]]</f>
        <v>13.821428571428571</v>
      </c>
    </row>
    <row r="804" spans="1:20" hidden="1" x14ac:dyDescent="0.25">
      <c r="A804" t="s">
        <v>1006</v>
      </c>
      <c r="B804" t="s">
        <v>95</v>
      </c>
      <c r="C804" t="s">
        <v>149</v>
      </c>
      <c r="D804" t="s">
        <v>31</v>
      </c>
      <c r="E804" s="1">
        <v>45273</v>
      </c>
      <c r="F804" s="1" t="str">
        <f>TEXT(shipments9[[#This Row],[Shipdate]],"ddd")</f>
        <v>Wed</v>
      </c>
      <c r="G804" s="1" t="str">
        <f>IF(OR(shipments9[[#This Row],[Day Name]]="Sat",shipments9[[#This Row],[Day Name]]="Sun"),"Weekend","Weekday")</f>
        <v>Weekday</v>
      </c>
      <c r="H804">
        <v>7038</v>
      </c>
      <c r="I804">
        <v>470</v>
      </c>
      <c r="J804" t="s">
        <v>172</v>
      </c>
      <c r="K804" t="s">
        <v>8151</v>
      </c>
      <c r="L804" t="s">
        <v>8152</v>
      </c>
      <c r="M804">
        <v>12</v>
      </c>
      <c r="N804" t="s">
        <v>8166</v>
      </c>
      <c r="O804" s="4">
        <f>INDEX(products[Cost_per_box], MATCH(shipments9[[#This Row],[PID]], products[PID], 0))</f>
        <v>6.43</v>
      </c>
      <c r="P804" s="4">
        <f>shipments9[[#This Row],[Boxes]]*shipments9[[#This Row],[Cost Per Box]]</f>
        <v>3022.1</v>
      </c>
      <c r="Q804" s="4">
        <f>shipments9[[#This Row],[Amount]] -shipments9[[#This Row],[total cost]]</f>
        <v>4015.9</v>
      </c>
      <c r="R804" s="4" t="str">
        <f>IF(shipments9[[#This Row],[Gross Profit]]&lt;0,"Loss","Profit")</f>
        <v>Profit</v>
      </c>
      <c r="S804" s="9">
        <f>shipments9[[#This Row],[Gross Profit]]/shipments9[[#This Row],[Amount]]</f>
        <v>0.57060244387610115</v>
      </c>
      <c r="T804" s="11">
        <f>shipments9[[#This Row],[Amount]]/shipments9[[#This Row],[Boxes]]</f>
        <v>14.974468085106382</v>
      </c>
    </row>
    <row r="805" spans="1:20" hidden="1" x14ac:dyDescent="0.25">
      <c r="A805" t="s">
        <v>1007</v>
      </c>
      <c r="B805" t="s">
        <v>95</v>
      </c>
      <c r="C805" t="s">
        <v>149</v>
      </c>
      <c r="D805" t="s">
        <v>31</v>
      </c>
      <c r="E805" s="1">
        <v>45155</v>
      </c>
      <c r="F805" s="1" t="str">
        <f>TEXT(shipments9[[#This Row],[Shipdate]],"ddd")</f>
        <v>Thu</v>
      </c>
      <c r="G805" s="1" t="str">
        <f>IF(OR(shipments9[[#This Row],[Day Name]]="Sat",shipments9[[#This Row],[Day Name]]="Sun"),"Weekend","Weekday")</f>
        <v>Weekday</v>
      </c>
      <c r="H805">
        <v>7906.5</v>
      </c>
      <c r="I805">
        <v>565</v>
      </c>
      <c r="J805" t="s">
        <v>172</v>
      </c>
      <c r="K805" t="s">
        <v>8151</v>
      </c>
      <c r="L805" t="s">
        <v>8160</v>
      </c>
      <c r="M805">
        <v>8</v>
      </c>
      <c r="N805" t="s">
        <v>8162</v>
      </c>
      <c r="O805" s="4">
        <f>INDEX(products[Cost_per_box], MATCH(shipments9[[#This Row],[PID]], products[PID], 0))</f>
        <v>6.43</v>
      </c>
      <c r="P805" s="4">
        <f>shipments9[[#This Row],[Boxes]]*shipments9[[#This Row],[Cost Per Box]]</f>
        <v>3632.95</v>
      </c>
      <c r="Q805" s="4">
        <f>shipments9[[#This Row],[Amount]] -shipments9[[#This Row],[total cost]]</f>
        <v>4273.55</v>
      </c>
      <c r="R805" s="4" t="str">
        <f>IF(shipments9[[#This Row],[Gross Profit]]&lt;0,"Loss","Profit")</f>
        <v>Profit</v>
      </c>
      <c r="S805" s="9">
        <f>shipments9[[#This Row],[Gross Profit]]/shipments9[[#This Row],[Amount]]</f>
        <v>0.54051097198507558</v>
      </c>
      <c r="T805" s="11">
        <f>shipments9[[#This Row],[Amount]]/shipments9[[#This Row],[Boxes]]</f>
        <v>13.993805309734514</v>
      </c>
    </row>
    <row r="806" spans="1:20" hidden="1" x14ac:dyDescent="0.25">
      <c r="A806" t="s">
        <v>1008</v>
      </c>
      <c r="B806" t="s">
        <v>98</v>
      </c>
      <c r="C806" t="s">
        <v>149</v>
      </c>
      <c r="D806" t="s">
        <v>31</v>
      </c>
      <c r="E806" s="1">
        <v>45090</v>
      </c>
      <c r="F806" s="1" t="str">
        <f>TEXT(shipments9[[#This Row],[Shipdate]],"ddd")</f>
        <v>Tue</v>
      </c>
      <c r="G806" s="1" t="str">
        <f>IF(OR(shipments9[[#This Row],[Day Name]]="Sat",shipments9[[#This Row],[Day Name]]="Sun"),"Weekend","Weekday")</f>
        <v>Weekday</v>
      </c>
      <c r="H806">
        <v>11191.5</v>
      </c>
      <c r="I806">
        <v>700</v>
      </c>
      <c r="J806" t="s">
        <v>172</v>
      </c>
      <c r="K806" t="s">
        <v>8151</v>
      </c>
      <c r="L806" t="s">
        <v>8154</v>
      </c>
      <c r="M806">
        <v>6</v>
      </c>
      <c r="N806" t="s">
        <v>8159</v>
      </c>
      <c r="O806" s="4">
        <f>INDEX(products[Cost_per_box], MATCH(shipments9[[#This Row],[PID]], products[PID], 0))</f>
        <v>6.43</v>
      </c>
      <c r="P806" s="4">
        <f>shipments9[[#This Row],[Boxes]]*shipments9[[#This Row],[Cost Per Box]]</f>
        <v>4501</v>
      </c>
      <c r="Q806" s="4">
        <f>shipments9[[#This Row],[Amount]] -shipments9[[#This Row],[total cost]]</f>
        <v>6690.5</v>
      </c>
      <c r="R806" s="4" t="str">
        <f>IF(shipments9[[#This Row],[Gross Profit]]&lt;0,"Loss","Profit")</f>
        <v>Profit</v>
      </c>
      <c r="S806" s="9">
        <f>shipments9[[#This Row],[Gross Profit]]/shipments9[[#This Row],[Amount]]</f>
        <v>0.59781977393557606</v>
      </c>
      <c r="T806" s="11">
        <f>shipments9[[#This Row],[Amount]]/shipments9[[#This Row],[Boxes]]</f>
        <v>15.987857142857143</v>
      </c>
    </row>
    <row r="807" spans="1:20" hidden="1" x14ac:dyDescent="0.25">
      <c r="A807" t="s">
        <v>1009</v>
      </c>
      <c r="B807" t="s">
        <v>65</v>
      </c>
      <c r="C807" t="s">
        <v>149</v>
      </c>
      <c r="D807" t="s">
        <v>31</v>
      </c>
      <c r="E807" s="1">
        <v>45363</v>
      </c>
      <c r="F807" s="1" t="str">
        <f>TEXT(shipments9[[#This Row],[Shipdate]],"ddd")</f>
        <v>Tue</v>
      </c>
      <c r="G807" s="1" t="str">
        <f>IF(OR(shipments9[[#This Row],[Day Name]]="Sat",shipments9[[#This Row],[Day Name]]="Sun"),"Weekend","Weekday")</f>
        <v>Weekday</v>
      </c>
      <c r="H807">
        <v>7971.75</v>
      </c>
      <c r="I807">
        <v>532</v>
      </c>
      <c r="J807" t="s">
        <v>172</v>
      </c>
      <c r="K807" t="s">
        <v>8155</v>
      </c>
      <c r="L807" t="s">
        <v>8156</v>
      </c>
      <c r="M807">
        <v>3</v>
      </c>
      <c r="N807" t="s">
        <v>8164</v>
      </c>
      <c r="O807" s="4">
        <f>INDEX(products[Cost_per_box], MATCH(shipments9[[#This Row],[PID]], products[PID], 0))</f>
        <v>6.43</v>
      </c>
      <c r="P807" s="4">
        <f>shipments9[[#This Row],[Boxes]]*shipments9[[#This Row],[Cost Per Box]]</f>
        <v>3420.7599999999998</v>
      </c>
      <c r="Q807" s="4">
        <f>shipments9[[#This Row],[Amount]] -shipments9[[#This Row],[total cost]]</f>
        <v>4550.99</v>
      </c>
      <c r="R807" s="4" t="str">
        <f>IF(shipments9[[#This Row],[Gross Profit]]&lt;0,"Loss","Profit")</f>
        <v>Profit</v>
      </c>
      <c r="S807" s="9">
        <f>shipments9[[#This Row],[Gross Profit]]/shipments9[[#This Row],[Amount]]</f>
        <v>0.57088970426819707</v>
      </c>
      <c r="T807" s="11">
        <f>shipments9[[#This Row],[Amount]]/shipments9[[#This Row],[Boxes]]</f>
        <v>14.984492481203008</v>
      </c>
    </row>
    <row r="808" spans="1:20" hidden="1" x14ac:dyDescent="0.25">
      <c r="A808" t="s">
        <v>1010</v>
      </c>
      <c r="B808" t="s">
        <v>65</v>
      </c>
      <c r="C808" t="s">
        <v>149</v>
      </c>
      <c r="D808" t="s">
        <v>31</v>
      </c>
      <c r="E808" s="1">
        <v>44971</v>
      </c>
      <c r="F808" s="1" t="str">
        <f>TEXT(shipments9[[#This Row],[Shipdate]],"ddd")</f>
        <v>Tue</v>
      </c>
      <c r="G808" s="1" t="str">
        <f>IF(OR(shipments9[[#This Row],[Day Name]]="Sat",shipments9[[#This Row],[Day Name]]="Sun"),"Weekend","Weekday")</f>
        <v>Weekday</v>
      </c>
      <c r="H808">
        <v>6360.75</v>
      </c>
      <c r="I808">
        <v>375</v>
      </c>
      <c r="J808" t="s">
        <v>172</v>
      </c>
      <c r="K808" t="s">
        <v>8151</v>
      </c>
      <c r="L808" t="s">
        <v>8156</v>
      </c>
      <c r="M808">
        <v>2</v>
      </c>
      <c r="N808" t="s">
        <v>8157</v>
      </c>
      <c r="O808" s="4">
        <f>INDEX(products[Cost_per_box], MATCH(shipments9[[#This Row],[PID]], products[PID], 0))</f>
        <v>6.43</v>
      </c>
      <c r="P808" s="4">
        <f>shipments9[[#This Row],[Boxes]]*shipments9[[#This Row],[Cost Per Box]]</f>
        <v>2411.25</v>
      </c>
      <c r="Q808" s="4">
        <f>shipments9[[#This Row],[Amount]] -shipments9[[#This Row],[total cost]]</f>
        <v>3949.5</v>
      </c>
      <c r="R808" s="4" t="str">
        <f>IF(shipments9[[#This Row],[Gross Profit]]&lt;0,"Loss","Profit")</f>
        <v>Profit</v>
      </c>
      <c r="S808" s="9">
        <f>shipments9[[#This Row],[Gross Profit]]/shipments9[[#This Row],[Amount]]</f>
        <v>0.62091734465275317</v>
      </c>
      <c r="T808" s="11">
        <f>shipments9[[#This Row],[Amount]]/shipments9[[#This Row],[Boxes]]</f>
        <v>16.962</v>
      </c>
    </row>
    <row r="809" spans="1:20" hidden="1" x14ac:dyDescent="0.25">
      <c r="A809" t="s">
        <v>1011</v>
      </c>
      <c r="B809" t="s">
        <v>65</v>
      </c>
      <c r="C809" t="s">
        <v>149</v>
      </c>
      <c r="D809" t="s">
        <v>31</v>
      </c>
      <c r="E809" s="1">
        <v>45236</v>
      </c>
      <c r="F809" s="1" t="str">
        <f>TEXT(shipments9[[#This Row],[Shipdate]],"ddd")</f>
        <v>Mon</v>
      </c>
      <c r="G809" s="1" t="str">
        <f>IF(OR(shipments9[[#This Row],[Day Name]]="Sat",shipments9[[#This Row],[Day Name]]="Sun"),"Weekend","Weekday")</f>
        <v>Weekday</v>
      </c>
      <c r="H809">
        <v>5937.75</v>
      </c>
      <c r="I809">
        <v>330</v>
      </c>
      <c r="J809" t="s">
        <v>172</v>
      </c>
      <c r="K809" t="s">
        <v>8151</v>
      </c>
      <c r="L809" t="s">
        <v>8152</v>
      </c>
      <c r="M809">
        <v>11</v>
      </c>
      <c r="N809" t="s">
        <v>8165</v>
      </c>
      <c r="O809" s="4">
        <f>INDEX(products[Cost_per_box], MATCH(shipments9[[#This Row],[PID]], products[PID], 0))</f>
        <v>6.43</v>
      </c>
      <c r="P809" s="4">
        <f>shipments9[[#This Row],[Boxes]]*shipments9[[#This Row],[Cost Per Box]]</f>
        <v>2121.9</v>
      </c>
      <c r="Q809" s="4">
        <f>shipments9[[#This Row],[Amount]] -shipments9[[#This Row],[total cost]]</f>
        <v>3815.85</v>
      </c>
      <c r="R809" s="4" t="str">
        <f>IF(shipments9[[#This Row],[Gross Profit]]&lt;0,"Loss","Profit")</f>
        <v>Profit</v>
      </c>
      <c r="S809" s="9">
        <f>shipments9[[#This Row],[Gross Profit]]/shipments9[[#This Row],[Amount]]</f>
        <v>0.64264241505620812</v>
      </c>
      <c r="T809" s="11">
        <f>shipments9[[#This Row],[Amount]]/shipments9[[#This Row],[Boxes]]</f>
        <v>17.993181818181817</v>
      </c>
    </row>
    <row r="810" spans="1:20" hidden="1" x14ac:dyDescent="0.25">
      <c r="A810" t="s">
        <v>1012</v>
      </c>
      <c r="B810" t="s">
        <v>65</v>
      </c>
      <c r="C810" t="s">
        <v>149</v>
      </c>
      <c r="D810" t="s">
        <v>31</v>
      </c>
      <c r="E810" s="1">
        <v>45408</v>
      </c>
      <c r="F810" s="1" t="str">
        <f>TEXT(shipments9[[#This Row],[Shipdate]],"ddd")</f>
        <v>Fri</v>
      </c>
      <c r="G810" s="1" t="str">
        <f>IF(OR(shipments9[[#This Row],[Day Name]]="Sat",shipments9[[#This Row],[Day Name]]="Sun"),"Weekend","Weekday")</f>
        <v>Weekday</v>
      </c>
      <c r="H810">
        <v>5154.75</v>
      </c>
      <c r="I810">
        <v>323</v>
      </c>
      <c r="J810" t="s">
        <v>172</v>
      </c>
      <c r="K810" t="s">
        <v>8155</v>
      </c>
      <c r="L810" t="s">
        <v>8154</v>
      </c>
      <c r="M810">
        <v>4</v>
      </c>
      <c r="N810" t="s">
        <v>8158</v>
      </c>
      <c r="O810" s="4">
        <f>INDEX(products[Cost_per_box], MATCH(shipments9[[#This Row],[PID]], products[PID], 0))</f>
        <v>6.43</v>
      </c>
      <c r="P810" s="4">
        <f>shipments9[[#This Row],[Boxes]]*shipments9[[#This Row],[Cost Per Box]]</f>
        <v>2076.89</v>
      </c>
      <c r="Q810" s="4">
        <f>shipments9[[#This Row],[Amount]] -shipments9[[#This Row],[total cost]]</f>
        <v>3077.86</v>
      </c>
      <c r="R810" s="4" t="str">
        <f>IF(shipments9[[#This Row],[Gross Profit]]&lt;0,"Loss","Profit")</f>
        <v>Profit</v>
      </c>
      <c r="S810" s="9">
        <f>shipments9[[#This Row],[Gross Profit]]/shipments9[[#This Row],[Amount]]</f>
        <v>0.59709200252194583</v>
      </c>
      <c r="T810" s="11">
        <f>shipments9[[#This Row],[Amount]]/shipments9[[#This Row],[Boxes]]</f>
        <v>15.958978328173375</v>
      </c>
    </row>
    <row r="811" spans="1:20" hidden="1" x14ac:dyDescent="0.25">
      <c r="A811" t="s">
        <v>1013</v>
      </c>
      <c r="B811" t="s">
        <v>68</v>
      </c>
      <c r="C811" t="s">
        <v>149</v>
      </c>
      <c r="D811" t="s">
        <v>31</v>
      </c>
      <c r="E811" s="1">
        <v>45299</v>
      </c>
      <c r="F811" s="1" t="str">
        <f>TEXT(shipments9[[#This Row],[Shipdate]],"ddd")</f>
        <v>Mon</v>
      </c>
      <c r="G811" s="1" t="str">
        <f>IF(OR(shipments9[[#This Row],[Day Name]]="Sat",shipments9[[#This Row],[Day Name]]="Sun"),"Weekend","Weekday")</f>
        <v>Weekday</v>
      </c>
      <c r="H811">
        <v>2592</v>
      </c>
      <c r="I811">
        <v>162</v>
      </c>
      <c r="J811" t="s">
        <v>172</v>
      </c>
      <c r="K811" t="s">
        <v>8155</v>
      </c>
      <c r="L811" t="s">
        <v>8156</v>
      </c>
      <c r="M811">
        <v>1</v>
      </c>
      <c r="N811" t="s">
        <v>8163</v>
      </c>
      <c r="O811" s="4">
        <f>INDEX(products[Cost_per_box], MATCH(shipments9[[#This Row],[PID]], products[PID], 0))</f>
        <v>6.43</v>
      </c>
      <c r="P811" s="4">
        <f>shipments9[[#This Row],[Boxes]]*shipments9[[#This Row],[Cost Per Box]]</f>
        <v>1041.6599999999999</v>
      </c>
      <c r="Q811" s="4">
        <f>shipments9[[#This Row],[Amount]] -shipments9[[#This Row],[total cost]]</f>
        <v>1550.3400000000001</v>
      </c>
      <c r="R811" s="4" t="str">
        <f>IF(shipments9[[#This Row],[Gross Profit]]&lt;0,"Loss","Profit")</f>
        <v>Profit</v>
      </c>
      <c r="S811" s="9">
        <f>shipments9[[#This Row],[Gross Profit]]/shipments9[[#This Row],[Amount]]</f>
        <v>0.59812500000000002</v>
      </c>
      <c r="T811" s="11">
        <f>shipments9[[#This Row],[Amount]]/shipments9[[#This Row],[Boxes]]</f>
        <v>16</v>
      </c>
    </row>
    <row r="812" spans="1:20" hidden="1" x14ac:dyDescent="0.25">
      <c r="A812" t="s">
        <v>1014</v>
      </c>
      <c r="B812" t="s">
        <v>68</v>
      </c>
      <c r="C812" t="s">
        <v>149</v>
      </c>
      <c r="D812" t="s">
        <v>31</v>
      </c>
      <c r="E812" s="1">
        <v>44958</v>
      </c>
      <c r="F812" s="1" t="str">
        <f>TEXT(shipments9[[#This Row],[Shipdate]],"ddd")</f>
        <v>Wed</v>
      </c>
      <c r="G812" s="1" t="str">
        <f>IF(OR(shipments9[[#This Row],[Day Name]]="Sat",shipments9[[#This Row],[Day Name]]="Sun"),"Weekend","Weekday")</f>
        <v>Weekday</v>
      </c>
      <c r="H812">
        <v>5600.25</v>
      </c>
      <c r="I812">
        <v>330</v>
      </c>
      <c r="J812" t="s">
        <v>172</v>
      </c>
      <c r="K812" t="s">
        <v>8151</v>
      </c>
      <c r="L812" t="s">
        <v>8156</v>
      </c>
      <c r="M812">
        <v>2</v>
      </c>
      <c r="N812" t="s">
        <v>8157</v>
      </c>
      <c r="O812" s="4">
        <f>INDEX(products[Cost_per_box], MATCH(shipments9[[#This Row],[PID]], products[PID], 0))</f>
        <v>6.43</v>
      </c>
      <c r="P812" s="4">
        <f>shipments9[[#This Row],[Boxes]]*shipments9[[#This Row],[Cost Per Box]]</f>
        <v>2121.9</v>
      </c>
      <c r="Q812" s="4">
        <f>shipments9[[#This Row],[Amount]] -shipments9[[#This Row],[total cost]]</f>
        <v>3478.35</v>
      </c>
      <c r="R812" s="4" t="str">
        <f>IF(shipments9[[#This Row],[Gross Profit]]&lt;0,"Loss","Profit")</f>
        <v>Profit</v>
      </c>
      <c r="S812" s="9">
        <f>shipments9[[#This Row],[Gross Profit]]/shipments9[[#This Row],[Amount]]</f>
        <v>0.62110620061604394</v>
      </c>
      <c r="T812" s="11">
        <f>shipments9[[#This Row],[Amount]]/shipments9[[#This Row],[Boxes]]</f>
        <v>16.970454545454544</v>
      </c>
    </row>
    <row r="813" spans="1:20" hidden="1" x14ac:dyDescent="0.25">
      <c r="A813" t="s">
        <v>1015</v>
      </c>
      <c r="B813" t="s">
        <v>68</v>
      </c>
      <c r="C813" t="s">
        <v>149</v>
      </c>
      <c r="D813" t="s">
        <v>31</v>
      </c>
      <c r="E813" s="1">
        <v>45295</v>
      </c>
      <c r="F813" s="1" t="str">
        <f>TEXT(shipments9[[#This Row],[Shipdate]],"ddd")</f>
        <v>Thu</v>
      </c>
      <c r="G813" s="1" t="str">
        <f>IF(OR(shipments9[[#This Row],[Day Name]]="Sat",shipments9[[#This Row],[Day Name]]="Sun"),"Weekend","Weekday")</f>
        <v>Weekday</v>
      </c>
      <c r="H813">
        <v>6747.75</v>
      </c>
      <c r="I813">
        <v>375</v>
      </c>
      <c r="J813" t="s">
        <v>172</v>
      </c>
      <c r="K813" t="s">
        <v>8155</v>
      </c>
      <c r="L813" t="s">
        <v>8156</v>
      </c>
      <c r="M813">
        <v>1</v>
      </c>
      <c r="N813" t="s">
        <v>8163</v>
      </c>
      <c r="O813" s="4">
        <f>INDEX(products[Cost_per_box], MATCH(shipments9[[#This Row],[PID]], products[PID], 0))</f>
        <v>6.43</v>
      </c>
      <c r="P813" s="4">
        <f>shipments9[[#This Row],[Boxes]]*shipments9[[#This Row],[Cost Per Box]]</f>
        <v>2411.25</v>
      </c>
      <c r="Q813" s="4">
        <f>shipments9[[#This Row],[Amount]] -shipments9[[#This Row],[total cost]]</f>
        <v>4336.5</v>
      </c>
      <c r="R813" s="4" t="str">
        <f>IF(shipments9[[#This Row],[Gross Profit]]&lt;0,"Loss","Profit")</f>
        <v>Profit</v>
      </c>
      <c r="S813" s="9">
        <f>shipments9[[#This Row],[Gross Profit]]/shipments9[[#This Row],[Amount]]</f>
        <v>0.64265866399911087</v>
      </c>
      <c r="T813" s="11">
        <f>shipments9[[#This Row],[Amount]]/shipments9[[#This Row],[Boxes]]</f>
        <v>17.994</v>
      </c>
    </row>
    <row r="814" spans="1:20" hidden="1" x14ac:dyDescent="0.25">
      <c r="A814" t="s">
        <v>1016</v>
      </c>
      <c r="B814" t="s">
        <v>68</v>
      </c>
      <c r="C814" t="s">
        <v>149</v>
      </c>
      <c r="D814" t="s">
        <v>31</v>
      </c>
      <c r="E814" s="1">
        <v>45299</v>
      </c>
      <c r="F814" s="1" t="str">
        <f>TEXT(shipments9[[#This Row],[Shipdate]],"ddd")</f>
        <v>Mon</v>
      </c>
      <c r="G814" s="1" t="str">
        <f>IF(OR(shipments9[[#This Row],[Day Name]]="Sat",shipments9[[#This Row],[Day Name]]="Sun"),"Weekend","Weekday")</f>
        <v>Weekday</v>
      </c>
      <c r="H814">
        <v>6257.25</v>
      </c>
      <c r="I814">
        <v>447</v>
      </c>
      <c r="J814" t="s">
        <v>172</v>
      </c>
      <c r="K814" t="s">
        <v>8155</v>
      </c>
      <c r="L814" t="s">
        <v>8156</v>
      </c>
      <c r="M814">
        <v>1</v>
      </c>
      <c r="N814" t="s">
        <v>8163</v>
      </c>
      <c r="O814" s="4">
        <f>INDEX(products[Cost_per_box], MATCH(shipments9[[#This Row],[PID]], products[PID], 0))</f>
        <v>6.43</v>
      </c>
      <c r="P814" s="4">
        <f>shipments9[[#This Row],[Boxes]]*shipments9[[#This Row],[Cost Per Box]]</f>
        <v>2874.21</v>
      </c>
      <c r="Q814" s="4">
        <f>shipments9[[#This Row],[Amount]] -shipments9[[#This Row],[total cost]]</f>
        <v>3383.04</v>
      </c>
      <c r="R814" s="4" t="str">
        <f>IF(shipments9[[#This Row],[Gross Profit]]&lt;0,"Loss","Profit")</f>
        <v>Profit</v>
      </c>
      <c r="S814" s="9">
        <f>shipments9[[#This Row],[Gross Profit]]/shipments9[[#This Row],[Amount]]</f>
        <v>0.54065923528706694</v>
      </c>
      <c r="T814" s="11">
        <f>shipments9[[#This Row],[Amount]]/shipments9[[#This Row],[Boxes]]</f>
        <v>13.998322147651006</v>
      </c>
    </row>
    <row r="815" spans="1:20" hidden="1" x14ac:dyDescent="0.25">
      <c r="A815" t="s">
        <v>1017</v>
      </c>
      <c r="B815" t="s">
        <v>108</v>
      </c>
      <c r="C815" t="s">
        <v>149</v>
      </c>
      <c r="D815" t="s">
        <v>31</v>
      </c>
      <c r="E815" s="1">
        <v>44977</v>
      </c>
      <c r="F815" s="1" t="str">
        <f>TEXT(shipments9[[#This Row],[Shipdate]],"ddd")</f>
        <v>Mon</v>
      </c>
      <c r="G815" s="1" t="str">
        <f>IF(OR(shipments9[[#This Row],[Day Name]]="Sat",shipments9[[#This Row],[Day Name]]="Sun"),"Weekend","Weekday")</f>
        <v>Weekday</v>
      </c>
      <c r="H815">
        <v>8901</v>
      </c>
      <c r="I815">
        <v>495</v>
      </c>
      <c r="J815" t="s">
        <v>172</v>
      </c>
      <c r="K815" t="s">
        <v>8151</v>
      </c>
      <c r="L815" t="s">
        <v>8156</v>
      </c>
      <c r="M815">
        <v>2</v>
      </c>
      <c r="N815" t="s">
        <v>8157</v>
      </c>
      <c r="O815" s="4">
        <f>INDEX(products[Cost_per_box], MATCH(shipments9[[#This Row],[PID]], products[PID], 0))</f>
        <v>6.43</v>
      </c>
      <c r="P815" s="4">
        <f>shipments9[[#This Row],[Boxes]]*shipments9[[#This Row],[Cost Per Box]]</f>
        <v>3182.85</v>
      </c>
      <c r="Q815" s="4">
        <f>shipments9[[#This Row],[Amount]] -shipments9[[#This Row],[total cost]]</f>
        <v>5718.15</v>
      </c>
      <c r="R815" s="4" t="str">
        <f>IF(shipments9[[#This Row],[Gross Profit]]&lt;0,"Loss","Profit")</f>
        <v>Profit</v>
      </c>
      <c r="S815" s="9">
        <f>shipments9[[#This Row],[Gross Profit]]/shipments9[[#This Row],[Amount]]</f>
        <v>0.64241658240647115</v>
      </c>
      <c r="T815" s="11">
        <f>shipments9[[#This Row],[Amount]]/shipments9[[#This Row],[Boxes]]</f>
        <v>17.981818181818181</v>
      </c>
    </row>
    <row r="816" spans="1:20" hidden="1" x14ac:dyDescent="0.25">
      <c r="A816" t="s">
        <v>1018</v>
      </c>
      <c r="B816" t="s">
        <v>105</v>
      </c>
      <c r="C816" t="s">
        <v>149</v>
      </c>
      <c r="D816" t="s">
        <v>31</v>
      </c>
      <c r="E816" s="1">
        <v>45362</v>
      </c>
      <c r="F816" s="1" t="str">
        <f>TEXT(shipments9[[#This Row],[Shipdate]],"ddd")</f>
        <v>Mon</v>
      </c>
      <c r="G816" s="1" t="str">
        <f>IF(OR(shipments9[[#This Row],[Day Name]]="Sat",shipments9[[#This Row],[Day Name]]="Sun"),"Weekend","Weekday")</f>
        <v>Weekday</v>
      </c>
      <c r="H816">
        <v>2353.5</v>
      </c>
      <c r="I816">
        <v>169</v>
      </c>
      <c r="J816" t="s">
        <v>172</v>
      </c>
      <c r="K816" t="s">
        <v>8155</v>
      </c>
      <c r="L816" t="s">
        <v>8156</v>
      </c>
      <c r="M816">
        <v>3</v>
      </c>
      <c r="N816" t="s">
        <v>8164</v>
      </c>
      <c r="O816" s="4">
        <f>INDEX(products[Cost_per_box], MATCH(shipments9[[#This Row],[PID]], products[PID], 0))</f>
        <v>6.43</v>
      </c>
      <c r="P816" s="4">
        <f>shipments9[[#This Row],[Boxes]]*shipments9[[#This Row],[Cost Per Box]]</f>
        <v>1086.6699999999998</v>
      </c>
      <c r="Q816" s="4">
        <f>shipments9[[#This Row],[Amount]] -shipments9[[#This Row],[total cost]]</f>
        <v>1266.8300000000002</v>
      </c>
      <c r="R816" s="4" t="str">
        <f>IF(shipments9[[#This Row],[Gross Profit]]&lt;0,"Loss","Profit")</f>
        <v>Profit</v>
      </c>
      <c r="S816" s="9">
        <f>shipments9[[#This Row],[Gross Profit]]/shipments9[[#This Row],[Amount]]</f>
        <v>0.5382749097089442</v>
      </c>
      <c r="T816" s="11">
        <f>shipments9[[#This Row],[Amount]]/shipments9[[#This Row],[Boxes]]</f>
        <v>13.92603550295858</v>
      </c>
    </row>
    <row r="817" spans="1:20" hidden="1" x14ac:dyDescent="0.25">
      <c r="A817" t="s">
        <v>1019</v>
      </c>
      <c r="B817" t="s">
        <v>105</v>
      </c>
      <c r="C817" t="s">
        <v>149</v>
      </c>
      <c r="D817" t="s">
        <v>31</v>
      </c>
      <c r="E817" s="1">
        <v>44977</v>
      </c>
      <c r="F817" s="1" t="str">
        <f>TEXT(shipments9[[#This Row],[Shipdate]],"ddd")</f>
        <v>Mon</v>
      </c>
      <c r="G817" s="1" t="str">
        <f>IF(OR(shipments9[[#This Row],[Day Name]]="Sat",shipments9[[#This Row],[Day Name]]="Sun"),"Weekend","Weekday")</f>
        <v>Weekday</v>
      </c>
      <c r="H817">
        <v>1903.5</v>
      </c>
      <c r="I817">
        <v>127</v>
      </c>
      <c r="J817" t="s">
        <v>172</v>
      </c>
      <c r="K817" t="s">
        <v>8151</v>
      </c>
      <c r="L817" t="s">
        <v>8156</v>
      </c>
      <c r="M817">
        <v>2</v>
      </c>
      <c r="N817" t="s">
        <v>8157</v>
      </c>
      <c r="O817" s="4">
        <f>INDEX(products[Cost_per_box], MATCH(shipments9[[#This Row],[PID]], products[PID], 0))</f>
        <v>6.43</v>
      </c>
      <c r="P817" s="4">
        <f>shipments9[[#This Row],[Boxes]]*shipments9[[#This Row],[Cost Per Box]]</f>
        <v>816.61</v>
      </c>
      <c r="Q817" s="4">
        <f>shipments9[[#This Row],[Amount]] -shipments9[[#This Row],[total cost]]</f>
        <v>1086.8899999999999</v>
      </c>
      <c r="R817" s="4" t="str">
        <f>IF(shipments9[[#This Row],[Gross Profit]]&lt;0,"Loss","Profit")</f>
        <v>Profit</v>
      </c>
      <c r="S817" s="9">
        <f>shipments9[[#This Row],[Gross Profit]]/shipments9[[#This Row],[Amount]]</f>
        <v>0.57099553454163376</v>
      </c>
      <c r="T817" s="11">
        <f>shipments9[[#This Row],[Amount]]/shipments9[[#This Row],[Boxes]]</f>
        <v>14.988188976377952</v>
      </c>
    </row>
    <row r="818" spans="1:20" hidden="1" x14ac:dyDescent="0.25">
      <c r="A818" t="s">
        <v>1020</v>
      </c>
      <c r="B818" t="s">
        <v>105</v>
      </c>
      <c r="C818" t="s">
        <v>149</v>
      </c>
      <c r="D818" t="s">
        <v>31</v>
      </c>
      <c r="E818" s="1">
        <v>45377</v>
      </c>
      <c r="F818" s="1" t="str">
        <f>TEXT(shipments9[[#This Row],[Shipdate]],"ddd")</f>
        <v>Tue</v>
      </c>
      <c r="G818" s="1" t="str">
        <f>IF(OR(shipments9[[#This Row],[Day Name]]="Sat",shipments9[[#This Row],[Day Name]]="Sun"),"Weekend","Weekday")</f>
        <v>Weekday</v>
      </c>
      <c r="H818">
        <v>1552.5</v>
      </c>
      <c r="I818">
        <v>104</v>
      </c>
      <c r="J818" t="s">
        <v>172</v>
      </c>
      <c r="K818" t="s">
        <v>8155</v>
      </c>
      <c r="L818" t="s">
        <v>8156</v>
      </c>
      <c r="M818">
        <v>3</v>
      </c>
      <c r="N818" t="s">
        <v>8164</v>
      </c>
      <c r="O818" s="4">
        <f>INDEX(products[Cost_per_box], MATCH(shipments9[[#This Row],[PID]], products[PID], 0))</f>
        <v>6.43</v>
      </c>
      <c r="P818" s="4">
        <f>shipments9[[#This Row],[Boxes]]*shipments9[[#This Row],[Cost Per Box]]</f>
        <v>668.72</v>
      </c>
      <c r="Q818" s="4">
        <f>shipments9[[#This Row],[Amount]] -shipments9[[#This Row],[total cost]]</f>
        <v>883.78</v>
      </c>
      <c r="R818" s="4" t="str">
        <f>IF(shipments9[[#This Row],[Gross Profit]]&lt;0,"Loss","Profit")</f>
        <v>Profit</v>
      </c>
      <c r="S818" s="9">
        <f>shipments9[[#This Row],[Gross Profit]]/shipments9[[#This Row],[Amount]]</f>
        <v>0.56926247987117551</v>
      </c>
      <c r="T818" s="11">
        <f>shipments9[[#This Row],[Amount]]/shipments9[[#This Row],[Boxes]]</f>
        <v>14.927884615384615</v>
      </c>
    </row>
    <row r="819" spans="1:20" hidden="1" x14ac:dyDescent="0.25">
      <c r="A819" t="s">
        <v>1021</v>
      </c>
      <c r="B819" t="s">
        <v>105</v>
      </c>
      <c r="C819" t="s">
        <v>149</v>
      </c>
      <c r="D819" t="s">
        <v>31</v>
      </c>
      <c r="E819" s="1">
        <v>45288</v>
      </c>
      <c r="F819" s="1" t="str">
        <f>TEXT(shipments9[[#This Row],[Shipdate]],"ddd")</f>
        <v>Thu</v>
      </c>
      <c r="G819" s="1" t="str">
        <f>IF(OR(shipments9[[#This Row],[Day Name]]="Sat",shipments9[[#This Row],[Day Name]]="Sun"),"Weekend","Weekday")</f>
        <v>Weekday</v>
      </c>
      <c r="H819">
        <v>7773.75</v>
      </c>
      <c r="I819">
        <v>486</v>
      </c>
      <c r="J819" t="s">
        <v>172</v>
      </c>
      <c r="K819" t="s">
        <v>8151</v>
      </c>
      <c r="L819" t="s">
        <v>8152</v>
      </c>
      <c r="M819">
        <v>12</v>
      </c>
      <c r="N819" t="s">
        <v>8166</v>
      </c>
      <c r="O819" s="4">
        <f>INDEX(products[Cost_per_box], MATCH(shipments9[[#This Row],[PID]], products[PID], 0))</f>
        <v>6.43</v>
      </c>
      <c r="P819" s="4">
        <f>shipments9[[#This Row],[Boxes]]*shipments9[[#This Row],[Cost Per Box]]</f>
        <v>3124.98</v>
      </c>
      <c r="Q819" s="4">
        <f>shipments9[[#This Row],[Amount]] -shipments9[[#This Row],[total cost]]</f>
        <v>4648.7700000000004</v>
      </c>
      <c r="R819" s="4" t="str">
        <f>IF(shipments9[[#This Row],[Gross Profit]]&lt;0,"Loss","Profit")</f>
        <v>Profit</v>
      </c>
      <c r="S819" s="9">
        <f>shipments9[[#This Row],[Gross Profit]]/shipments9[[#This Row],[Amount]]</f>
        <v>0.59800868306801747</v>
      </c>
      <c r="T819" s="11">
        <f>shipments9[[#This Row],[Amount]]/shipments9[[#This Row],[Boxes]]</f>
        <v>15.99537037037037</v>
      </c>
    </row>
    <row r="820" spans="1:20" hidden="1" x14ac:dyDescent="0.25">
      <c r="A820" t="s">
        <v>1022</v>
      </c>
      <c r="B820" t="s">
        <v>111</v>
      </c>
      <c r="C820" t="s">
        <v>149</v>
      </c>
      <c r="D820" t="s">
        <v>31</v>
      </c>
      <c r="E820" s="1">
        <v>45120</v>
      </c>
      <c r="F820" s="1" t="str">
        <f>TEXT(shipments9[[#This Row],[Shipdate]],"ddd")</f>
        <v>Thu</v>
      </c>
      <c r="G820" s="1" t="str">
        <f>IF(OR(shipments9[[#This Row],[Day Name]]="Sat",shipments9[[#This Row],[Day Name]]="Sun"),"Weekend","Weekday")</f>
        <v>Weekday</v>
      </c>
      <c r="H820">
        <v>4286.25</v>
      </c>
      <c r="I820">
        <v>253</v>
      </c>
      <c r="J820" t="s">
        <v>172</v>
      </c>
      <c r="K820" t="s">
        <v>8151</v>
      </c>
      <c r="L820" t="s">
        <v>8160</v>
      </c>
      <c r="M820">
        <v>7</v>
      </c>
      <c r="N820" t="s">
        <v>8161</v>
      </c>
      <c r="O820" s="4">
        <f>INDEX(products[Cost_per_box], MATCH(shipments9[[#This Row],[PID]], products[PID], 0))</f>
        <v>6.43</v>
      </c>
      <c r="P820" s="4">
        <f>shipments9[[#This Row],[Boxes]]*shipments9[[#This Row],[Cost Per Box]]</f>
        <v>1626.79</v>
      </c>
      <c r="Q820" s="4">
        <f>shipments9[[#This Row],[Amount]] -shipments9[[#This Row],[total cost]]</f>
        <v>2659.46</v>
      </c>
      <c r="R820" s="4" t="str">
        <f>IF(shipments9[[#This Row],[Gross Profit]]&lt;0,"Loss","Profit")</f>
        <v>Profit</v>
      </c>
      <c r="S820" s="9">
        <f>shipments9[[#This Row],[Gross Profit]]/shipments9[[#This Row],[Amount]]</f>
        <v>0.62046310877806943</v>
      </c>
      <c r="T820" s="11">
        <f>shipments9[[#This Row],[Amount]]/shipments9[[#This Row],[Boxes]]</f>
        <v>16.941699604743082</v>
      </c>
    </row>
    <row r="821" spans="1:20" hidden="1" x14ac:dyDescent="0.25">
      <c r="A821" t="s">
        <v>1023</v>
      </c>
      <c r="B821" t="s">
        <v>111</v>
      </c>
      <c r="C821" t="s">
        <v>149</v>
      </c>
      <c r="D821" t="s">
        <v>31</v>
      </c>
      <c r="E821" s="1">
        <v>45425</v>
      </c>
      <c r="F821" s="1" t="str">
        <f>TEXT(shipments9[[#This Row],[Shipdate]],"ddd")</f>
        <v>Mon</v>
      </c>
      <c r="G821" s="1" t="str">
        <f>IF(OR(shipments9[[#This Row],[Day Name]]="Sat",shipments9[[#This Row],[Day Name]]="Sun"),"Weekend","Weekday")</f>
        <v>Weekday</v>
      </c>
      <c r="H821">
        <v>4907.25</v>
      </c>
      <c r="I821">
        <v>289</v>
      </c>
      <c r="J821" t="s">
        <v>172</v>
      </c>
      <c r="K821" t="s">
        <v>8155</v>
      </c>
      <c r="L821" t="s">
        <v>8154</v>
      </c>
      <c r="M821">
        <v>5</v>
      </c>
      <c r="N821" t="s">
        <v>201</v>
      </c>
      <c r="O821" s="4">
        <f>INDEX(products[Cost_per_box], MATCH(shipments9[[#This Row],[PID]], products[PID], 0))</f>
        <v>6.43</v>
      </c>
      <c r="P821" s="4">
        <f>shipments9[[#This Row],[Boxes]]*shipments9[[#This Row],[Cost Per Box]]</f>
        <v>1858.27</v>
      </c>
      <c r="Q821" s="4">
        <f>shipments9[[#This Row],[Amount]] -shipments9[[#This Row],[total cost]]</f>
        <v>3048.98</v>
      </c>
      <c r="R821" s="4" t="str">
        <f>IF(shipments9[[#This Row],[Gross Profit]]&lt;0,"Loss","Profit")</f>
        <v>Profit</v>
      </c>
      <c r="S821" s="9">
        <f>shipments9[[#This Row],[Gross Profit]]/shipments9[[#This Row],[Amount]]</f>
        <v>0.62132151408630087</v>
      </c>
      <c r="T821" s="11">
        <f>shipments9[[#This Row],[Amount]]/shipments9[[#This Row],[Boxes]]</f>
        <v>16.980103806228374</v>
      </c>
    </row>
    <row r="822" spans="1:20" hidden="1" x14ac:dyDescent="0.25">
      <c r="A822" t="s">
        <v>1024</v>
      </c>
      <c r="B822" t="s">
        <v>111</v>
      </c>
      <c r="C822" t="s">
        <v>149</v>
      </c>
      <c r="D822" t="s">
        <v>31</v>
      </c>
      <c r="E822" s="1">
        <v>45370</v>
      </c>
      <c r="F822" s="1" t="str">
        <f>TEXT(shipments9[[#This Row],[Shipdate]],"ddd")</f>
        <v>Tue</v>
      </c>
      <c r="G822" s="1" t="str">
        <f>IF(OR(shipments9[[#This Row],[Day Name]]="Sat",shipments9[[#This Row],[Day Name]]="Sun"),"Weekend","Weekday")</f>
        <v>Weekday</v>
      </c>
      <c r="H822">
        <v>4965.75</v>
      </c>
      <c r="I822">
        <v>293</v>
      </c>
      <c r="J822" t="s">
        <v>172</v>
      </c>
      <c r="K822" t="s">
        <v>8155</v>
      </c>
      <c r="L822" t="s">
        <v>8156</v>
      </c>
      <c r="M822">
        <v>3</v>
      </c>
      <c r="N822" t="s">
        <v>8164</v>
      </c>
      <c r="O822" s="4">
        <f>INDEX(products[Cost_per_box], MATCH(shipments9[[#This Row],[PID]], products[PID], 0))</f>
        <v>6.43</v>
      </c>
      <c r="P822" s="4">
        <f>shipments9[[#This Row],[Boxes]]*shipments9[[#This Row],[Cost Per Box]]</f>
        <v>1883.99</v>
      </c>
      <c r="Q822" s="4">
        <f>shipments9[[#This Row],[Amount]] -shipments9[[#This Row],[total cost]]</f>
        <v>3081.76</v>
      </c>
      <c r="R822" s="4" t="str">
        <f>IF(shipments9[[#This Row],[Gross Profit]]&lt;0,"Loss","Profit")</f>
        <v>Profit</v>
      </c>
      <c r="S822" s="9">
        <f>shipments9[[#This Row],[Gross Profit]]/shipments9[[#This Row],[Amount]]</f>
        <v>0.62060313145043555</v>
      </c>
      <c r="T822" s="11">
        <f>shipments9[[#This Row],[Amount]]/shipments9[[#This Row],[Boxes]]</f>
        <v>16.947952218430036</v>
      </c>
    </row>
    <row r="823" spans="1:20" hidden="1" x14ac:dyDescent="0.25">
      <c r="A823" t="s">
        <v>1025</v>
      </c>
      <c r="B823" t="s">
        <v>114</v>
      </c>
      <c r="C823" t="s">
        <v>149</v>
      </c>
      <c r="D823" t="s">
        <v>31</v>
      </c>
      <c r="E823" s="1">
        <v>45135</v>
      </c>
      <c r="F823" s="1" t="str">
        <f>TEXT(shipments9[[#This Row],[Shipdate]],"ddd")</f>
        <v>Fri</v>
      </c>
      <c r="G823" s="1" t="str">
        <f>IF(OR(shipments9[[#This Row],[Day Name]]="Sat",shipments9[[#This Row],[Day Name]]="Sun"),"Weekend","Weekday")</f>
        <v>Weekday</v>
      </c>
      <c r="H823">
        <v>7364.25</v>
      </c>
      <c r="I823">
        <v>491</v>
      </c>
      <c r="J823" t="s">
        <v>172</v>
      </c>
      <c r="K823" t="s">
        <v>8151</v>
      </c>
      <c r="L823" t="s">
        <v>8160</v>
      </c>
      <c r="M823">
        <v>7</v>
      </c>
      <c r="N823" t="s">
        <v>8161</v>
      </c>
      <c r="O823" s="4">
        <f>INDEX(products[Cost_per_box], MATCH(shipments9[[#This Row],[PID]], products[PID], 0))</f>
        <v>6.43</v>
      </c>
      <c r="P823" s="4">
        <f>shipments9[[#This Row],[Boxes]]*shipments9[[#This Row],[Cost Per Box]]</f>
        <v>3157.1299999999997</v>
      </c>
      <c r="Q823" s="4">
        <f>shipments9[[#This Row],[Amount]] -shipments9[[#This Row],[total cost]]</f>
        <v>4207.1200000000008</v>
      </c>
      <c r="R823" s="4" t="str">
        <f>IF(shipments9[[#This Row],[Gross Profit]]&lt;0,"Loss","Profit")</f>
        <v>Profit</v>
      </c>
      <c r="S823" s="9">
        <f>shipments9[[#This Row],[Gross Profit]]/shipments9[[#This Row],[Amount]]</f>
        <v>0.57128967647757756</v>
      </c>
      <c r="T823" s="11">
        <f>shipments9[[#This Row],[Amount]]/shipments9[[#This Row],[Boxes]]</f>
        <v>14.99847250509165</v>
      </c>
    </row>
    <row r="824" spans="1:20" hidden="1" x14ac:dyDescent="0.25">
      <c r="A824" t="s">
        <v>1026</v>
      </c>
      <c r="B824" t="s">
        <v>114</v>
      </c>
      <c r="C824" t="s">
        <v>149</v>
      </c>
      <c r="D824" t="s">
        <v>31</v>
      </c>
      <c r="E824" s="1">
        <v>45246</v>
      </c>
      <c r="F824" s="1" t="str">
        <f>TEXT(shipments9[[#This Row],[Shipdate]],"ddd")</f>
        <v>Thu</v>
      </c>
      <c r="G824" s="1" t="str">
        <f>IF(OR(shipments9[[#This Row],[Day Name]]="Sat",shipments9[[#This Row],[Day Name]]="Sun"),"Weekend","Weekday")</f>
        <v>Weekday</v>
      </c>
      <c r="H824">
        <v>2261.25</v>
      </c>
      <c r="I824">
        <v>126</v>
      </c>
      <c r="J824" t="s">
        <v>172</v>
      </c>
      <c r="K824" t="s">
        <v>8151</v>
      </c>
      <c r="L824" t="s">
        <v>8152</v>
      </c>
      <c r="M824">
        <v>11</v>
      </c>
      <c r="N824" t="s">
        <v>8165</v>
      </c>
      <c r="O824" s="4">
        <f>INDEX(products[Cost_per_box], MATCH(shipments9[[#This Row],[PID]], products[PID], 0))</f>
        <v>6.43</v>
      </c>
      <c r="P824" s="4">
        <f>shipments9[[#This Row],[Boxes]]*shipments9[[#This Row],[Cost Per Box]]</f>
        <v>810.18</v>
      </c>
      <c r="Q824" s="4">
        <f>shipments9[[#This Row],[Amount]] -shipments9[[#This Row],[total cost]]</f>
        <v>1451.0700000000002</v>
      </c>
      <c r="R824" s="4" t="str">
        <f>IF(shipments9[[#This Row],[Gross Profit]]&lt;0,"Loss","Profit")</f>
        <v>Profit</v>
      </c>
      <c r="S824" s="9">
        <f>shipments9[[#This Row],[Gross Profit]]/shipments9[[#This Row],[Amount]]</f>
        <v>0.64171144278606973</v>
      </c>
      <c r="T824" s="11">
        <f>shipments9[[#This Row],[Amount]]/shipments9[[#This Row],[Boxes]]</f>
        <v>17.946428571428573</v>
      </c>
    </row>
    <row r="825" spans="1:20" hidden="1" x14ac:dyDescent="0.25">
      <c r="A825" t="s">
        <v>1027</v>
      </c>
      <c r="B825" t="s">
        <v>102</v>
      </c>
      <c r="C825" t="s">
        <v>149</v>
      </c>
      <c r="D825" t="s">
        <v>31</v>
      </c>
      <c r="E825" s="1">
        <v>45288</v>
      </c>
      <c r="F825" s="1" t="str">
        <f>TEXT(shipments9[[#This Row],[Shipdate]],"ddd")</f>
        <v>Thu</v>
      </c>
      <c r="G825" s="1" t="str">
        <f>IF(OR(shipments9[[#This Row],[Day Name]]="Sat",shipments9[[#This Row],[Day Name]]="Sun"),"Weekend","Weekday")</f>
        <v>Weekday</v>
      </c>
      <c r="H825">
        <v>3894.75</v>
      </c>
      <c r="I825">
        <v>260</v>
      </c>
      <c r="J825" t="s">
        <v>172</v>
      </c>
      <c r="K825" t="s">
        <v>8151</v>
      </c>
      <c r="L825" t="s">
        <v>8152</v>
      </c>
      <c r="M825">
        <v>12</v>
      </c>
      <c r="N825" t="s">
        <v>8166</v>
      </c>
      <c r="O825" s="4">
        <f>INDEX(products[Cost_per_box], MATCH(shipments9[[#This Row],[PID]], products[PID], 0))</f>
        <v>6.43</v>
      </c>
      <c r="P825" s="4">
        <f>shipments9[[#This Row],[Boxes]]*shipments9[[#This Row],[Cost Per Box]]</f>
        <v>1671.8</v>
      </c>
      <c r="Q825" s="4">
        <f>shipments9[[#This Row],[Amount]] -shipments9[[#This Row],[total cost]]</f>
        <v>2222.9499999999998</v>
      </c>
      <c r="R825" s="4" t="str">
        <f>IF(shipments9[[#This Row],[Gross Profit]]&lt;0,"Loss","Profit")</f>
        <v>Profit</v>
      </c>
      <c r="S825" s="9">
        <f>shipments9[[#This Row],[Gross Profit]]/shipments9[[#This Row],[Amount]]</f>
        <v>0.5707555042043776</v>
      </c>
      <c r="T825" s="11">
        <f>shipments9[[#This Row],[Amount]]/shipments9[[#This Row],[Boxes]]</f>
        <v>14.979807692307693</v>
      </c>
    </row>
    <row r="826" spans="1:20" hidden="1" x14ac:dyDescent="0.25">
      <c r="A826" t="s">
        <v>1028</v>
      </c>
      <c r="B826" t="s">
        <v>39</v>
      </c>
      <c r="C826" t="s">
        <v>135</v>
      </c>
      <c r="D826" t="s">
        <v>31</v>
      </c>
      <c r="E826" s="1">
        <v>45278</v>
      </c>
      <c r="F826" s="1" t="str">
        <f>TEXT(shipments9[[#This Row],[Shipdate]],"ddd")</f>
        <v>Mon</v>
      </c>
      <c r="G826" s="1" t="str">
        <f>IF(OR(shipments9[[#This Row],[Day Name]]="Sat",shipments9[[#This Row],[Day Name]]="Sun"),"Weekend","Weekday")</f>
        <v>Weekday</v>
      </c>
      <c r="H826">
        <v>5301</v>
      </c>
      <c r="I826">
        <v>213</v>
      </c>
      <c r="J826" t="s">
        <v>172</v>
      </c>
      <c r="K826" t="s">
        <v>8151</v>
      </c>
      <c r="L826" t="s">
        <v>8152</v>
      </c>
      <c r="M826">
        <v>12</v>
      </c>
      <c r="N826" t="s">
        <v>8166</v>
      </c>
      <c r="O826" s="4">
        <f>INDEX(products[Cost_per_box], MATCH(shipments9[[#This Row],[PID]], products[PID], 0))</f>
        <v>9.94</v>
      </c>
      <c r="P826" s="4">
        <f>shipments9[[#This Row],[Boxes]]*shipments9[[#This Row],[Cost Per Box]]</f>
        <v>2117.2199999999998</v>
      </c>
      <c r="Q826" s="4">
        <f>shipments9[[#This Row],[Amount]] -shipments9[[#This Row],[total cost]]</f>
        <v>3183.78</v>
      </c>
      <c r="R826" s="4" t="str">
        <f>IF(shipments9[[#This Row],[Gross Profit]]&lt;0,"Loss","Profit")</f>
        <v>Profit</v>
      </c>
      <c r="S826" s="9">
        <f>shipments9[[#This Row],[Gross Profit]]/shipments9[[#This Row],[Amount]]</f>
        <v>0.60059988681380871</v>
      </c>
      <c r="T826" s="11">
        <f>shipments9[[#This Row],[Amount]]/shipments9[[#This Row],[Boxes]]</f>
        <v>24.887323943661972</v>
      </c>
    </row>
    <row r="827" spans="1:20" hidden="1" x14ac:dyDescent="0.25">
      <c r="A827" t="s">
        <v>1029</v>
      </c>
      <c r="B827" t="s">
        <v>39</v>
      </c>
      <c r="C827" t="s">
        <v>135</v>
      </c>
      <c r="D827" t="s">
        <v>31</v>
      </c>
      <c r="E827" s="1">
        <v>44965</v>
      </c>
      <c r="F827" s="1" t="str">
        <f>TEXT(shipments9[[#This Row],[Shipdate]],"ddd")</f>
        <v>Wed</v>
      </c>
      <c r="G827" s="1" t="str">
        <f>IF(OR(shipments9[[#This Row],[Day Name]]="Sat",shipments9[[#This Row],[Day Name]]="Sun"),"Weekend","Weekday")</f>
        <v>Weekday</v>
      </c>
      <c r="H827">
        <v>5555.25</v>
      </c>
      <c r="I827">
        <v>214</v>
      </c>
      <c r="J827" t="s">
        <v>172</v>
      </c>
      <c r="K827" t="s">
        <v>8151</v>
      </c>
      <c r="L827" t="s">
        <v>8156</v>
      </c>
      <c r="M827">
        <v>2</v>
      </c>
      <c r="N827" t="s">
        <v>8157</v>
      </c>
      <c r="O827" s="4">
        <f>INDEX(products[Cost_per_box], MATCH(shipments9[[#This Row],[PID]], products[PID], 0))</f>
        <v>9.94</v>
      </c>
      <c r="P827" s="4">
        <f>shipments9[[#This Row],[Boxes]]*shipments9[[#This Row],[Cost Per Box]]</f>
        <v>2127.16</v>
      </c>
      <c r="Q827" s="4">
        <f>shipments9[[#This Row],[Amount]] -shipments9[[#This Row],[total cost]]</f>
        <v>3428.09</v>
      </c>
      <c r="R827" s="4" t="str">
        <f>IF(shipments9[[#This Row],[Gross Profit]]&lt;0,"Loss","Profit")</f>
        <v>Profit</v>
      </c>
      <c r="S827" s="9">
        <f>shipments9[[#This Row],[Gross Profit]]/shipments9[[#This Row],[Amount]]</f>
        <v>0.61709013995769768</v>
      </c>
      <c r="T827" s="11">
        <f>shipments9[[#This Row],[Amount]]/shipments9[[#This Row],[Boxes]]</f>
        <v>25.959112149532711</v>
      </c>
    </row>
    <row r="828" spans="1:20" hidden="1" x14ac:dyDescent="0.25">
      <c r="A828" t="s">
        <v>1030</v>
      </c>
      <c r="B828" t="s">
        <v>39</v>
      </c>
      <c r="C828" t="s">
        <v>135</v>
      </c>
      <c r="D828" t="s">
        <v>31</v>
      </c>
      <c r="E828" s="1">
        <v>45259</v>
      </c>
      <c r="F828" s="1" t="str">
        <f>TEXT(shipments9[[#This Row],[Shipdate]],"ddd")</f>
        <v>Wed</v>
      </c>
      <c r="G828" s="1" t="str">
        <f>IF(OR(shipments9[[#This Row],[Day Name]]="Sat",shipments9[[#This Row],[Day Name]]="Sun"),"Weekend","Weekday")</f>
        <v>Weekday</v>
      </c>
      <c r="H828">
        <v>4612.5</v>
      </c>
      <c r="I828">
        <v>178</v>
      </c>
      <c r="J828" t="s">
        <v>172</v>
      </c>
      <c r="K828" t="s">
        <v>8151</v>
      </c>
      <c r="L828" t="s">
        <v>8152</v>
      </c>
      <c r="M828">
        <v>11</v>
      </c>
      <c r="N828" t="s">
        <v>8165</v>
      </c>
      <c r="O828" s="4">
        <f>INDEX(products[Cost_per_box], MATCH(shipments9[[#This Row],[PID]], products[PID], 0))</f>
        <v>9.94</v>
      </c>
      <c r="P828" s="4">
        <f>shipments9[[#This Row],[Boxes]]*shipments9[[#This Row],[Cost Per Box]]</f>
        <v>1769.32</v>
      </c>
      <c r="Q828" s="4">
        <f>shipments9[[#This Row],[Amount]] -shipments9[[#This Row],[total cost]]</f>
        <v>2843.1800000000003</v>
      </c>
      <c r="R828" s="4" t="str">
        <f>IF(shipments9[[#This Row],[Gross Profit]]&lt;0,"Loss","Profit")</f>
        <v>Profit</v>
      </c>
      <c r="S828" s="9">
        <f>shipments9[[#This Row],[Gross Profit]]/shipments9[[#This Row],[Amount]]</f>
        <v>0.61640758807588081</v>
      </c>
      <c r="T828" s="11">
        <f>shipments9[[#This Row],[Amount]]/shipments9[[#This Row],[Boxes]]</f>
        <v>25.912921348314608</v>
      </c>
    </row>
    <row r="829" spans="1:20" hidden="1" x14ac:dyDescent="0.25">
      <c r="A829" t="s">
        <v>1031</v>
      </c>
      <c r="B829" t="s">
        <v>39</v>
      </c>
      <c r="C829" t="s">
        <v>135</v>
      </c>
      <c r="D829" t="s">
        <v>31</v>
      </c>
      <c r="E829" s="1">
        <v>45139</v>
      </c>
      <c r="F829" s="1" t="str">
        <f>TEXT(shipments9[[#This Row],[Shipdate]],"ddd")</f>
        <v>Tue</v>
      </c>
      <c r="G829" s="1" t="str">
        <f>IF(OR(shipments9[[#This Row],[Day Name]]="Sat",shipments9[[#This Row],[Day Name]]="Sun"),"Weekend","Weekday")</f>
        <v>Weekday</v>
      </c>
      <c r="H829">
        <v>5458.5</v>
      </c>
      <c r="I829">
        <v>228</v>
      </c>
      <c r="J829" t="s">
        <v>172</v>
      </c>
      <c r="K829" t="s">
        <v>8151</v>
      </c>
      <c r="L829" t="s">
        <v>8160</v>
      </c>
      <c r="M829">
        <v>8</v>
      </c>
      <c r="N829" t="s">
        <v>8162</v>
      </c>
      <c r="O829" s="4">
        <f>INDEX(products[Cost_per_box], MATCH(shipments9[[#This Row],[PID]], products[PID], 0))</f>
        <v>9.94</v>
      </c>
      <c r="P829" s="4">
        <f>shipments9[[#This Row],[Boxes]]*shipments9[[#This Row],[Cost Per Box]]</f>
        <v>2266.3199999999997</v>
      </c>
      <c r="Q829" s="4">
        <f>shipments9[[#This Row],[Amount]] -shipments9[[#This Row],[total cost]]</f>
        <v>3192.1800000000003</v>
      </c>
      <c r="R829" s="4" t="str">
        <f>IF(shipments9[[#This Row],[Gross Profit]]&lt;0,"Loss","Profit")</f>
        <v>Profit</v>
      </c>
      <c r="S829" s="9">
        <f>shipments9[[#This Row],[Gross Profit]]/shipments9[[#This Row],[Amount]]</f>
        <v>0.58480901346523773</v>
      </c>
      <c r="T829" s="11">
        <f>shipments9[[#This Row],[Amount]]/shipments9[[#This Row],[Boxes]]</f>
        <v>23.940789473684209</v>
      </c>
    </row>
    <row r="830" spans="1:20" hidden="1" x14ac:dyDescent="0.25">
      <c r="A830" t="s">
        <v>1032</v>
      </c>
      <c r="B830" t="s">
        <v>39</v>
      </c>
      <c r="C830" t="s">
        <v>135</v>
      </c>
      <c r="D830" t="s">
        <v>31</v>
      </c>
      <c r="E830" s="1">
        <v>45127</v>
      </c>
      <c r="F830" s="1" t="str">
        <f>TEXT(shipments9[[#This Row],[Shipdate]],"ddd")</f>
        <v>Thu</v>
      </c>
      <c r="G830" s="1" t="str">
        <f>IF(OR(shipments9[[#This Row],[Day Name]]="Sat",shipments9[[#This Row],[Day Name]]="Sun"),"Weekend","Weekday")</f>
        <v>Weekday</v>
      </c>
      <c r="H830">
        <v>5352.75</v>
      </c>
      <c r="I830">
        <v>215</v>
      </c>
      <c r="J830" t="s">
        <v>172</v>
      </c>
      <c r="K830" t="s">
        <v>8151</v>
      </c>
      <c r="L830" t="s">
        <v>8160</v>
      </c>
      <c r="M830">
        <v>7</v>
      </c>
      <c r="N830" t="s">
        <v>8161</v>
      </c>
      <c r="O830" s="4">
        <f>INDEX(products[Cost_per_box], MATCH(shipments9[[#This Row],[PID]], products[PID], 0))</f>
        <v>9.94</v>
      </c>
      <c r="P830" s="4">
        <f>shipments9[[#This Row],[Boxes]]*shipments9[[#This Row],[Cost Per Box]]</f>
        <v>2137.1</v>
      </c>
      <c r="Q830" s="4">
        <f>shipments9[[#This Row],[Amount]] -shipments9[[#This Row],[total cost]]</f>
        <v>3215.65</v>
      </c>
      <c r="R830" s="4" t="str">
        <f>IF(shipments9[[#This Row],[Gross Profit]]&lt;0,"Loss","Profit")</f>
        <v>Profit</v>
      </c>
      <c r="S830" s="9">
        <f>shipments9[[#This Row],[Gross Profit]]/shipments9[[#This Row],[Amount]]</f>
        <v>0.60074727943580408</v>
      </c>
      <c r="T830" s="11">
        <f>shipments9[[#This Row],[Amount]]/shipments9[[#This Row],[Boxes]]</f>
        <v>24.896511627906978</v>
      </c>
    </row>
    <row r="831" spans="1:20" hidden="1" x14ac:dyDescent="0.25">
      <c r="A831" t="s">
        <v>1033</v>
      </c>
      <c r="B831" t="s">
        <v>39</v>
      </c>
      <c r="C831" t="s">
        <v>135</v>
      </c>
      <c r="D831" t="s">
        <v>31</v>
      </c>
      <c r="E831" s="1">
        <v>45119</v>
      </c>
      <c r="F831" s="1" t="str">
        <f>TEXT(shipments9[[#This Row],[Shipdate]],"ddd")</f>
        <v>Wed</v>
      </c>
      <c r="G831" s="1" t="str">
        <f>IF(OR(shipments9[[#This Row],[Day Name]]="Sat",shipments9[[#This Row],[Day Name]]="Sun"),"Weekend","Weekday")</f>
        <v>Weekday</v>
      </c>
      <c r="H831">
        <v>5566.5</v>
      </c>
      <c r="I831">
        <v>207</v>
      </c>
      <c r="J831" t="s">
        <v>172</v>
      </c>
      <c r="K831" t="s">
        <v>8151</v>
      </c>
      <c r="L831" t="s">
        <v>8160</v>
      </c>
      <c r="M831">
        <v>7</v>
      </c>
      <c r="N831" t="s">
        <v>8161</v>
      </c>
      <c r="O831" s="4">
        <f>INDEX(products[Cost_per_box], MATCH(shipments9[[#This Row],[PID]], products[PID], 0))</f>
        <v>9.94</v>
      </c>
      <c r="P831" s="4">
        <f>shipments9[[#This Row],[Boxes]]*shipments9[[#This Row],[Cost Per Box]]</f>
        <v>2057.58</v>
      </c>
      <c r="Q831" s="4">
        <f>shipments9[[#This Row],[Amount]] -shipments9[[#This Row],[total cost]]</f>
        <v>3508.92</v>
      </c>
      <c r="R831" s="4" t="str">
        <f>IF(shipments9[[#This Row],[Gross Profit]]&lt;0,"Loss","Profit")</f>
        <v>Profit</v>
      </c>
      <c r="S831" s="9">
        <f>shipments9[[#This Row],[Gross Profit]]/shipments9[[#This Row],[Amount]]</f>
        <v>0.63036378334680676</v>
      </c>
      <c r="T831" s="11">
        <f>shipments9[[#This Row],[Amount]]/shipments9[[#This Row],[Boxes]]</f>
        <v>26.891304347826086</v>
      </c>
    </row>
    <row r="832" spans="1:20" hidden="1" x14ac:dyDescent="0.25">
      <c r="A832" t="s">
        <v>1034</v>
      </c>
      <c r="B832" t="s">
        <v>42</v>
      </c>
      <c r="C832" t="s">
        <v>135</v>
      </c>
      <c r="D832" t="s">
        <v>31</v>
      </c>
      <c r="E832" s="1">
        <v>45370</v>
      </c>
      <c r="F832" s="1" t="str">
        <f>TEXT(shipments9[[#This Row],[Shipdate]],"ddd")</f>
        <v>Tue</v>
      </c>
      <c r="G832" s="1" t="str">
        <f>IF(OR(shipments9[[#This Row],[Day Name]]="Sat",shipments9[[#This Row],[Day Name]]="Sun"),"Weekend","Weekday")</f>
        <v>Weekday</v>
      </c>
      <c r="H832">
        <v>5438.25</v>
      </c>
      <c r="I832">
        <v>202</v>
      </c>
      <c r="J832" t="s">
        <v>172</v>
      </c>
      <c r="K832" t="s">
        <v>8155</v>
      </c>
      <c r="L832" t="s">
        <v>8156</v>
      </c>
      <c r="M832">
        <v>3</v>
      </c>
      <c r="N832" t="s">
        <v>8164</v>
      </c>
      <c r="O832" s="4">
        <f>INDEX(products[Cost_per_box], MATCH(shipments9[[#This Row],[PID]], products[PID], 0))</f>
        <v>9.94</v>
      </c>
      <c r="P832" s="4">
        <f>shipments9[[#This Row],[Boxes]]*shipments9[[#This Row],[Cost Per Box]]</f>
        <v>2007.8799999999999</v>
      </c>
      <c r="Q832" s="4">
        <f>shipments9[[#This Row],[Amount]] -shipments9[[#This Row],[total cost]]</f>
        <v>3430.37</v>
      </c>
      <c r="R832" s="4" t="str">
        <f>IF(shipments9[[#This Row],[Gross Profit]]&lt;0,"Loss","Profit")</f>
        <v>Profit</v>
      </c>
      <c r="S832" s="9">
        <f>shipments9[[#This Row],[Gross Profit]]/shipments9[[#This Row],[Amount]]</f>
        <v>0.63078563876246951</v>
      </c>
      <c r="T832" s="11">
        <f>shipments9[[#This Row],[Amount]]/shipments9[[#This Row],[Boxes]]</f>
        <v>26.922029702970296</v>
      </c>
    </row>
    <row r="833" spans="1:20" hidden="1" x14ac:dyDescent="0.25">
      <c r="A833" t="s">
        <v>1035</v>
      </c>
      <c r="B833" t="s">
        <v>42</v>
      </c>
      <c r="C833" t="s">
        <v>135</v>
      </c>
      <c r="D833" t="s">
        <v>31</v>
      </c>
      <c r="E833" s="1">
        <v>44928</v>
      </c>
      <c r="F833" s="1" t="str">
        <f>TEXT(shipments9[[#This Row],[Shipdate]],"ddd")</f>
        <v>Mon</v>
      </c>
      <c r="G833" s="1" t="str">
        <f>IF(OR(shipments9[[#This Row],[Day Name]]="Sat",shipments9[[#This Row],[Day Name]]="Sun"),"Weekend","Weekday")</f>
        <v>Weekday</v>
      </c>
      <c r="H833">
        <v>6189.75</v>
      </c>
      <c r="I833">
        <v>248</v>
      </c>
      <c r="J833" t="s">
        <v>172</v>
      </c>
      <c r="K833" t="s">
        <v>8151</v>
      </c>
      <c r="L833" t="s">
        <v>8156</v>
      </c>
      <c r="M833">
        <v>1</v>
      </c>
      <c r="N833" t="s">
        <v>8163</v>
      </c>
      <c r="O833" s="4">
        <f>INDEX(products[Cost_per_box], MATCH(shipments9[[#This Row],[PID]], products[PID], 0))</f>
        <v>9.94</v>
      </c>
      <c r="P833" s="4">
        <f>shipments9[[#This Row],[Boxes]]*shipments9[[#This Row],[Cost Per Box]]</f>
        <v>2465.12</v>
      </c>
      <c r="Q833" s="4">
        <f>shipments9[[#This Row],[Amount]] -shipments9[[#This Row],[total cost]]</f>
        <v>3724.63</v>
      </c>
      <c r="R833" s="4" t="str">
        <f>IF(shipments9[[#This Row],[Gross Profit]]&lt;0,"Loss","Profit")</f>
        <v>Profit</v>
      </c>
      <c r="S833" s="9">
        <f>shipments9[[#This Row],[Gross Profit]]/shipments9[[#This Row],[Amount]]</f>
        <v>0.60174158891716145</v>
      </c>
      <c r="T833" s="11">
        <f>shipments9[[#This Row],[Amount]]/shipments9[[#This Row],[Boxes]]</f>
        <v>24.958669354838708</v>
      </c>
    </row>
    <row r="834" spans="1:20" hidden="1" x14ac:dyDescent="0.25">
      <c r="A834" t="s">
        <v>1036</v>
      </c>
      <c r="B834" t="s">
        <v>42</v>
      </c>
      <c r="C834" t="s">
        <v>135</v>
      </c>
      <c r="D834" t="s">
        <v>31</v>
      </c>
      <c r="E834" s="1">
        <v>45233</v>
      </c>
      <c r="F834" s="1" t="str">
        <f>TEXT(shipments9[[#This Row],[Shipdate]],"ddd")</f>
        <v>Fri</v>
      </c>
      <c r="G834" s="1" t="str">
        <f>IF(OR(shipments9[[#This Row],[Day Name]]="Sat",shipments9[[#This Row],[Day Name]]="Sun"),"Weekend","Weekday")</f>
        <v>Weekday</v>
      </c>
      <c r="H834">
        <v>4938.75</v>
      </c>
      <c r="I834">
        <v>190</v>
      </c>
      <c r="J834" t="s">
        <v>172</v>
      </c>
      <c r="K834" t="s">
        <v>8151</v>
      </c>
      <c r="L834" t="s">
        <v>8152</v>
      </c>
      <c r="M834">
        <v>11</v>
      </c>
      <c r="N834" t="s">
        <v>8165</v>
      </c>
      <c r="O834" s="4">
        <f>INDEX(products[Cost_per_box], MATCH(shipments9[[#This Row],[PID]], products[PID], 0))</f>
        <v>9.94</v>
      </c>
      <c r="P834" s="4">
        <f>shipments9[[#This Row],[Boxes]]*shipments9[[#This Row],[Cost Per Box]]</f>
        <v>1888.6</v>
      </c>
      <c r="Q834" s="4">
        <f>shipments9[[#This Row],[Amount]] -shipments9[[#This Row],[total cost]]</f>
        <v>3050.15</v>
      </c>
      <c r="R834" s="4" t="str">
        <f>IF(shipments9[[#This Row],[Gross Profit]]&lt;0,"Loss","Profit")</f>
        <v>Profit</v>
      </c>
      <c r="S834" s="9">
        <f>shipments9[[#This Row],[Gross Profit]]/shipments9[[#This Row],[Amount]]</f>
        <v>0.61759554543153639</v>
      </c>
      <c r="T834" s="11">
        <f>shipments9[[#This Row],[Amount]]/shipments9[[#This Row],[Boxes]]</f>
        <v>25.993421052631579</v>
      </c>
    </row>
    <row r="835" spans="1:20" hidden="1" x14ac:dyDescent="0.25">
      <c r="A835" t="s">
        <v>1037</v>
      </c>
      <c r="B835" t="s">
        <v>42</v>
      </c>
      <c r="C835" t="s">
        <v>135</v>
      </c>
      <c r="D835" t="s">
        <v>31</v>
      </c>
      <c r="E835" s="1">
        <v>44966</v>
      </c>
      <c r="F835" s="1" t="str">
        <f>TEXT(shipments9[[#This Row],[Shipdate]],"ddd")</f>
        <v>Thu</v>
      </c>
      <c r="G835" s="1" t="str">
        <f>IF(OR(shipments9[[#This Row],[Day Name]]="Sat",shipments9[[#This Row],[Day Name]]="Sun"),"Weekend","Weekday")</f>
        <v>Weekday</v>
      </c>
      <c r="H835">
        <v>5589</v>
      </c>
      <c r="I835">
        <v>224</v>
      </c>
      <c r="J835" t="s">
        <v>172</v>
      </c>
      <c r="K835" t="s">
        <v>8151</v>
      </c>
      <c r="L835" t="s">
        <v>8156</v>
      </c>
      <c r="M835">
        <v>2</v>
      </c>
      <c r="N835" t="s">
        <v>8157</v>
      </c>
      <c r="O835" s="4">
        <f>INDEX(products[Cost_per_box], MATCH(shipments9[[#This Row],[PID]], products[PID], 0))</f>
        <v>9.94</v>
      </c>
      <c r="P835" s="4">
        <f>shipments9[[#This Row],[Boxes]]*shipments9[[#This Row],[Cost Per Box]]</f>
        <v>2226.56</v>
      </c>
      <c r="Q835" s="4">
        <f>shipments9[[#This Row],[Amount]] -shipments9[[#This Row],[total cost]]</f>
        <v>3362.44</v>
      </c>
      <c r="R835" s="4" t="str">
        <f>IF(shipments9[[#This Row],[Gross Profit]]&lt;0,"Loss","Profit")</f>
        <v>Profit</v>
      </c>
      <c r="S835" s="9">
        <f>shipments9[[#This Row],[Gross Profit]]/shipments9[[#This Row],[Amount]]</f>
        <v>0.60161746287350149</v>
      </c>
      <c r="T835" s="11">
        <f>shipments9[[#This Row],[Amount]]/shipments9[[#This Row],[Boxes]]</f>
        <v>24.950892857142858</v>
      </c>
    </row>
    <row r="836" spans="1:20" hidden="1" x14ac:dyDescent="0.25">
      <c r="A836" t="s">
        <v>1038</v>
      </c>
      <c r="B836" t="s">
        <v>42</v>
      </c>
      <c r="C836" t="s">
        <v>135</v>
      </c>
      <c r="D836" t="s">
        <v>31</v>
      </c>
      <c r="E836" s="1">
        <v>45331</v>
      </c>
      <c r="F836" s="1" t="str">
        <f>TEXT(shipments9[[#This Row],[Shipdate]],"ddd")</f>
        <v>Fri</v>
      </c>
      <c r="G836" s="1" t="str">
        <f>IF(OR(shipments9[[#This Row],[Day Name]]="Sat",shipments9[[#This Row],[Day Name]]="Sun"),"Weekend","Weekday")</f>
        <v>Weekday</v>
      </c>
      <c r="H836">
        <v>6106.5</v>
      </c>
      <c r="I836">
        <v>227</v>
      </c>
      <c r="J836" t="s">
        <v>172</v>
      </c>
      <c r="K836" t="s">
        <v>8155</v>
      </c>
      <c r="L836" t="s">
        <v>8156</v>
      </c>
      <c r="M836">
        <v>2</v>
      </c>
      <c r="N836" t="s">
        <v>8157</v>
      </c>
      <c r="O836" s="4">
        <f>INDEX(products[Cost_per_box], MATCH(shipments9[[#This Row],[PID]], products[PID], 0))</f>
        <v>9.94</v>
      </c>
      <c r="P836" s="4">
        <f>shipments9[[#This Row],[Boxes]]*shipments9[[#This Row],[Cost Per Box]]</f>
        <v>2256.38</v>
      </c>
      <c r="Q836" s="4">
        <f>shipments9[[#This Row],[Amount]] -shipments9[[#This Row],[total cost]]</f>
        <v>3850.12</v>
      </c>
      <c r="R836" s="4" t="str">
        <f>IF(shipments9[[#This Row],[Gross Profit]]&lt;0,"Loss","Profit")</f>
        <v>Profit</v>
      </c>
      <c r="S836" s="9">
        <f>shipments9[[#This Row],[Gross Profit]]/shipments9[[#This Row],[Amount]]</f>
        <v>0.63049537378203557</v>
      </c>
      <c r="T836" s="11">
        <f>shipments9[[#This Row],[Amount]]/shipments9[[#This Row],[Boxes]]</f>
        <v>26.900881057268723</v>
      </c>
    </row>
    <row r="837" spans="1:20" hidden="1" x14ac:dyDescent="0.25">
      <c r="A837" t="s">
        <v>1039</v>
      </c>
      <c r="B837" t="s">
        <v>42</v>
      </c>
      <c r="C837" t="s">
        <v>135</v>
      </c>
      <c r="D837" t="s">
        <v>31</v>
      </c>
      <c r="E837" s="1">
        <v>45468</v>
      </c>
      <c r="F837" s="1" t="str">
        <f>TEXT(shipments9[[#This Row],[Shipdate]],"ddd")</f>
        <v>Tue</v>
      </c>
      <c r="G837" s="1" t="str">
        <f>IF(OR(shipments9[[#This Row],[Day Name]]="Sat",shipments9[[#This Row],[Day Name]]="Sun"),"Weekend","Weekday")</f>
        <v>Weekday</v>
      </c>
      <c r="H837">
        <v>5548.5</v>
      </c>
      <c r="I837">
        <v>222</v>
      </c>
      <c r="J837" t="s">
        <v>172</v>
      </c>
      <c r="K837" t="s">
        <v>8155</v>
      </c>
      <c r="L837" t="s">
        <v>8154</v>
      </c>
      <c r="M837">
        <v>6</v>
      </c>
      <c r="N837" t="s">
        <v>8159</v>
      </c>
      <c r="O837" s="4">
        <f>INDEX(products[Cost_per_box], MATCH(shipments9[[#This Row],[PID]], products[PID], 0))</f>
        <v>9.94</v>
      </c>
      <c r="P837" s="4">
        <f>shipments9[[#This Row],[Boxes]]*shipments9[[#This Row],[Cost Per Box]]</f>
        <v>2206.6799999999998</v>
      </c>
      <c r="Q837" s="4">
        <f>shipments9[[#This Row],[Amount]] -shipments9[[#This Row],[total cost]]</f>
        <v>3341.82</v>
      </c>
      <c r="R837" s="4" t="str">
        <f>IF(shipments9[[#This Row],[Gross Profit]]&lt;0,"Loss","Profit")</f>
        <v>Profit</v>
      </c>
      <c r="S837" s="9">
        <f>shipments9[[#This Row],[Gross Profit]]/shipments9[[#This Row],[Amount]]</f>
        <v>0.60229251148959184</v>
      </c>
      <c r="T837" s="11">
        <f>shipments9[[#This Row],[Amount]]/shipments9[[#This Row],[Boxes]]</f>
        <v>24.993243243243242</v>
      </c>
    </row>
    <row r="838" spans="1:20" hidden="1" x14ac:dyDescent="0.25">
      <c r="A838" t="s">
        <v>1040</v>
      </c>
      <c r="B838" t="s">
        <v>42</v>
      </c>
      <c r="C838" t="s">
        <v>135</v>
      </c>
      <c r="D838" t="s">
        <v>31</v>
      </c>
      <c r="E838" s="1">
        <v>45229</v>
      </c>
      <c r="F838" s="1" t="str">
        <f>TEXT(shipments9[[#This Row],[Shipdate]],"ddd")</f>
        <v>Mon</v>
      </c>
      <c r="G838" s="1" t="str">
        <f>IF(OR(shipments9[[#This Row],[Day Name]]="Sat",shipments9[[#This Row],[Day Name]]="Sun"),"Weekend","Weekday")</f>
        <v>Weekday</v>
      </c>
      <c r="H838">
        <v>4704.75</v>
      </c>
      <c r="I838">
        <v>169</v>
      </c>
      <c r="J838" t="s">
        <v>172</v>
      </c>
      <c r="K838" t="s">
        <v>8151</v>
      </c>
      <c r="L838" t="s">
        <v>8152</v>
      </c>
      <c r="M838">
        <v>10</v>
      </c>
      <c r="N838" t="s">
        <v>8153</v>
      </c>
      <c r="O838" s="4">
        <f>INDEX(products[Cost_per_box], MATCH(shipments9[[#This Row],[PID]], products[PID], 0))</f>
        <v>9.94</v>
      </c>
      <c r="P838" s="4">
        <f>shipments9[[#This Row],[Boxes]]*shipments9[[#This Row],[Cost Per Box]]</f>
        <v>1679.86</v>
      </c>
      <c r="Q838" s="4">
        <f>shipments9[[#This Row],[Amount]] -shipments9[[#This Row],[total cost]]</f>
        <v>3024.8900000000003</v>
      </c>
      <c r="R838" s="4" t="str">
        <f>IF(shipments9[[#This Row],[Gross Profit]]&lt;0,"Loss","Profit")</f>
        <v>Profit</v>
      </c>
      <c r="S838" s="9">
        <f>shipments9[[#This Row],[Gross Profit]]/shipments9[[#This Row],[Amount]]</f>
        <v>0.64294383335990235</v>
      </c>
      <c r="T838" s="11">
        <f>shipments9[[#This Row],[Amount]]/shipments9[[#This Row],[Boxes]]</f>
        <v>27.838757396449704</v>
      </c>
    </row>
    <row r="839" spans="1:20" hidden="1" x14ac:dyDescent="0.25">
      <c r="A839" t="s">
        <v>1041</v>
      </c>
      <c r="B839" t="s">
        <v>42</v>
      </c>
      <c r="C839" t="s">
        <v>135</v>
      </c>
      <c r="D839" t="s">
        <v>31</v>
      </c>
      <c r="E839" s="1">
        <v>45169</v>
      </c>
      <c r="F839" s="1" t="str">
        <f>TEXT(shipments9[[#This Row],[Shipdate]],"ddd")</f>
        <v>Thu</v>
      </c>
      <c r="G839" s="1" t="str">
        <f>IF(OR(shipments9[[#This Row],[Day Name]]="Sat",shipments9[[#This Row],[Day Name]]="Sun"),"Weekend","Weekday")</f>
        <v>Weekday</v>
      </c>
      <c r="H839">
        <v>4772.25</v>
      </c>
      <c r="I839">
        <v>191</v>
      </c>
      <c r="J839" t="s">
        <v>172</v>
      </c>
      <c r="K839" t="s">
        <v>8151</v>
      </c>
      <c r="L839" t="s">
        <v>8160</v>
      </c>
      <c r="M839">
        <v>8</v>
      </c>
      <c r="N839" t="s">
        <v>8162</v>
      </c>
      <c r="O839" s="4">
        <f>INDEX(products[Cost_per_box], MATCH(shipments9[[#This Row],[PID]], products[PID], 0))</f>
        <v>9.94</v>
      </c>
      <c r="P839" s="4">
        <f>shipments9[[#This Row],[Boxes]]*shipments9[[#This Row],[Cost Per Box]]</f>
        <v>1898.54</v>
      </c>
      <c r="Q839" s="4">
        <f>shipments9[[#This Row],[Amount]] -shipments9[[#This Row],[total cost]]</f>
        <v>2873.71</v>
      </c>
      <c r="R839" s="4" t="str">
        <f>IF(shipments9[[#This Row],[Gross Profit]]&lt;0,"Loss","Profit")</f>
        <v>Profit</v>
      </c>
      <c r="S839" s="9">
        <f>shipments9[[#This Row],[Gross Profit]]/shipments9[[#This Row],[Amount]]</f>
        <v>0.60217088375504213</v>
      </c>
      <c r="T839" s="11">
        <f>shipments9[[#This Row],[Amount]]/shipments9[[#This Row],[Boxes]]</f>
        <v>24.985602094240839</v>
      </c>
    </row>
    <row r="840" spans="1:20" hidden="1" x14ac:dyDescent="0.25">
      <c r="A840" t="s">
        <v>1042</v>
      </c>
      <c r="B840" t="s">
        <v>45</v>
      </c>
      <c r="C840" t="s">
        <v>135</v>
      </c>
      <c r="D840" t="s">
        <v>31</v>
      </c>
      <c r="E840" s="1">
        <v>45300</v>
      </c>
      <c r="F840" s="1" t="str">
        <f>TEXT(shipments9[[#This Row],[Shipdate]],"ddd")</f>
        <v>Tue</v>
      </c>
      <c r="G840" s="1" t="str">
        <f>IF(OR(shipments9[[#This Row],[Day Name]]="Sat",shipments9[[#This Row],[Day Name]]="Sun"),"Weekend","Weekday")</f>
        <v>Weekday</v>
      </c>
      <c r="H840">
        <v>5890.5</v>
      </c>
      <c r="I840">
        <v>246</v>
      </c>
      <c r="J840" t="s">
        <v>172</v>
      </c>
      <c r="K840" t="s">
        <v>8155</v>
      </c>
      <c r="L840" t="s">
        <v>8156</v>
      </c>
      <c r="M840">
        <v>1</v>
      </c>
      <c r="N840" t="s">
        <v>8163</v>
      </c>
      <c r="O840" s="4">
        <f>INDEX(products[Cost_per_box], MATCH(shipments9[[#This Row],[PID]], products[PID], 0))</f>
        <v>9.94</v>
      </c>
      <c r="P840" s="4">
        <f>shipments9[[#This Row],[Boxes]]*shipments9[[#This Row],[Cost Per Box]]</f>
        <v>2445.2399999999998</v>
      </c>
      <c r="Q840" s="4">
        <f>shipments9[[#This Row],[Amount]] -shipments9[[#This Row],[total cost]]</f>
        <v>3445.26</v>
      </c>
      <c r="R840" s="4" t="str">
        <f>IF(shipments9[[#This Row],[Gross Profit]]&lt;0,"Loss","Profit")</f>
        <v>Profit</v>
      </c>
      <c r="S840" s="9">
        <f>shipments9[[#This Row],[Gross Profit]]/shipments9[[#This Row],[Amount]]</f>
        <v>0.58488413547237084</v>
      </c>
      <c r="T840" s="11">
        <f>shipments9[[#This Row],[Amount]]/shipments9[[#This Row],[Boxes]]</f>
        <v>23.945121951219512</v>
      </c>
    </row>
    <row r="841" spans="1:20" hidden="1" x14ac:dyDescent="0.25">
      <c r="A841" t="s">
        <v>1043</v>
      </c>
      <c r="B841" t="s">
        <v>45</v>
      </c>
      <c r="C841" t="s">
        <v>135</v>
      </c>
      <c r="D841" t="s">
        <v>31</v>
      </c>
      <c r="E841" s="1">
        <v>44981</v>
      </c>
      <c r="F841" s="1" t="str">
        <f>TEXT(shipments9[[#This Row],[Shipdate]],"ddd")</f>
        <v>Fri</v>
      </c>
      <c r="G841" s="1" t="str">
        <f>IF(OR(shipments9[[#This Row],[Day Name]]="Sat",shipments9[[#This Row],[Day Name]]="Sun"),"Weekend","Weekday")</f>
        <v>Weekday</v>
      </c>
      <c r="H841">
        <v>6664.5</v>
      </c>
      <c r="I841">
        <v>239</v>
      </c>
      <c r="J841" t="s">
        <v>172</v>
      </c>
      <c r="K841" t="s">
        <v>8151</v>
      </c>
      <c r="L841" t="s">
        <v>8156</v>
      </c>
      <c r="M841">
        <v>2</v>
      </c>
      <c r="N841" t="s">
        <v>8157</v>
      </c>
      <c r="O841" s="4">
        <f>INDEX(products[Cost_per_box], MATCH(shipments9[[#This Row],[PID]], products[PID], 0))</f>
        <v>9.94</v>
      </c>
      <c r="P841" s="4">
        <f>shipments9[[#This Row],[Boxes]]*shipments9[[#This Row],[Cost Per Box]]</f>
        <v>2375.66</v>
      </c>
      <c r="Q841" s="4">
        <f>shipments9[[#This Row],[Amount]] -shipments9[[#This Row],[total cost]]</f>
        <v>4288.84</v>
      </c>
      <c r="R841" s="4" t="str">
        <f>IF(shipments9[[#This Row],[Gross Profit]]&lt;0,"Loss","Profit")</f>
        <v>Profit</v>
      </c>
      <c r="S841" s="9">
        <f>shipments9[[#This Row],[Gross Profit]]/shipments9[[#This Row],[Amount]]</f>
        <v>0.64353514892340014</v>
      </c>
      <c r="T841" s="11">
        <f>shipments9[[#This Row],[Amount]]/shipments9[[#This Row],[Boxes]]</f>
        <v>27.884937238493723</v>
      </c>
    </row>
    <row r="842" spans="1:20" hidden="1" x14ac:dyDescent="0.25">
      <c r="A842" t="s">
        <v>1044</v>
      </c>
      <c r="B842" t="s">
        <v>45</v>
      </c>
      <c r="C842" t="s">
        <v>135</v>
      </c>
      <c r="D842" t="s">
        <v>31</v>
      </c>
      <c r="E842" s="1">
        <v>45419</v>
      </c>
      <c r="F842" s="1" t="str">
        <f>TEXT(shipments9[[#This Row],[Shipdate]],"ddd")</f>
        <v>Tue</v>
      </c>
      <c r="G842" s="1" t="str">
        <f>IF(OR(shipments9[[#This Row],[Day Name]]="Sat",shipments9[[#This Row],[Day Name]]="Sun"),"Weekend","Weekday")</f>
        <v>Weekday</v>
      </c>
      <c r="H842">
        <v>5177.25</v>
      </c>
      <c r="I842">
        <v>192</v>
      </c>
      <c r="J842" t="s">
        <v>172</v>
      </c>
      <c r="K842" t="s">
        <v>8155</v>
      </c>
      <c r="L842" t="s">
        <v>8154</v>
      </c>
      <c r="M842">
        <v>5</v>
      </c>
      <c r="N842" t="s">
        <v>201</v>
      </c>
      <c r="O842" s="4">
        <f>INDEX(products[Cost_per_box], MATCH(shipments9[[#This Row],[PID]], products[PID], 0))</f>
        <v>9.94</v>
      </c>
      <c r="P842" s="4">
        <f>shipments9[[#This Row],[Boxes]]*shipments9[[#This Row],[Cost Per Box]]</f>
        <v>1908.48</v>
      </c>
      <c r="Q842" s="4">
        <f>shipments9[[#This Row],[Amount]] -shipments9[[#This Row],[total cost]]</f>
        <v>3268.77</v>
      </c>
      <c r="R842" s="4" t="str">
        <f>IF(shipments9[[#This Row],[Gross Profit]]&lt;0,"Loss","Profit")</f>
        <v>Profit</v>
      </c>
      <c r="S842" s="9">
        <f>shipments9[[#This Row],[Gross Profit]]/shipments9[[#This Row],[Amount]]</f>
        <v>0.63137186730407069</v>
      </c>
      <c r="T842" s="11">
        <f>shipments9[[#This Row],[Amount]]/shipments9[[#This Row],[Boxes]]</f>
        <v>26.96484375</v>
      </c>
    </row>
    <row r="843" spans="1:20" hidden="1" x14ac:dyDescent="0.25">
      <c r="A843" t="s">
        <v>1045</v>
      </c>
      <c r="B843" t="s">
        <v>45</v>
      </c>
      <c r="C843" t="s">
        <v>135</v>
      </c>
      <c r="D843" t="s">
        <v>31</v>
      </c>
      <c r="E843" s="1">
        <v>45105</v>
      </c>
      <c r="F843" s="1" t="str">
        <f>TEXT(shipments9[[#This Row],[Shipdate]],"ddd")</f>
        <v>Wed</v>
      </c>
      <c r="G843" s="1" t="str">
        <f>IF(OR(shipments9[[#This Row],[Day Name]]="Sat",shipments9[[#This Row],[Day Name]]="Sun"),"Weekend","Weekday")</f>
        <v>Weekday</v>
      </c>
      <c r="H843">
        <v>4713.75</v>
      </c>
      <c r="I843">
        <v>169</v>
      </c>
      <c r="J843" t="s">
        <v>172</v>
      </c>
      <c r="K843" t="s">
        <v>8151</v>
      </c>
      <c r="L843" t="s">
        <v>8154</v>
      </c>
      <c r="M843">
        <v>6</v>
      </c>
      <c r="N843" t="s">
        <v>8159</v>
      </c>
      <c r="O843" s="4">
        <f>INDEX(products[Cost_per_box], MATCH(shipments9[[#This Row],[PID]], products[PID], 0))</f>
        <v>9.94</v>
      </c>
      <c r="P843" s="4">
        <f>shipments9[[#This Row],[Boxes]]*shipments9[[#This Row],[Cost Per Box]]</f>
        <v>1679.86</v>
      </c>
      <c r="Q843" s="4">
        <f>shipments9[[#This Row],[Amount]] -shipments9[[#This Row],[total cost]]</f>
        <v>3033.8900000000003</v>
      </c>
      <c r="R843" s="4" t="str">
        <f>IF(shipments9[[#This Row],[Gross Profit]]&lt;0,"Loss","Profit")</f>
        <v>Profit</v>
      </c>
      <c r="S843" s="9">
        <f>shipments9[[#This Row],[Gross Profit]]/shipments9[[#This Row],[Amount]]</f>
        <v>0.64362556351100508</v>
      </c>
      <c r="T843" s="11">
        <f>shipments9[[#This Row],[Amount]]/shipments9[[#This Row],[Boxes]]</f>
        <v>27.892011834319526</v>
      </c>
    </row>
    <row r="844" spans="1:20" hidden="1" x14ac:dyDescent="0.25">
      <c r="A844" t="s">
        <v>1046</v>
      </c>
      <c r="B844" t="s">
        <v>71</v>
      </c>
      <c r="C844" t="s">
        <v>135</v>
      </c>
      <c r="D844" t="s">
        <v>31</v>
      </c>
      <c r="E844" s="1">
        <v>45217</v>
      </c>
      <c r="F844" s="1" t="str">
        <f>TEXT(shipments9[[#This Row],[Shipdate]],"ddd")</f>
        <v>Wed</v>
      </c>
      <c r="G844" s="1" t="str">
        <f>IF(OR(shipments9[[#This Row],[Day Name]]="Sat",shipments9[[#This Row],[Day Name]]="Sun"),"Weekend","Weekday")</f>
        <v>Weekday</v>
      </c>
      <c r="H844">
        <v>6090.75</v>
      </c>
      <c r="I844">
        <v>235</v>
      </c>
      <c r="J844" t="s">
        <v>172</v>
      </c>
      <c r="K844" t="s">
        <v>8151</v>
      </c>
      <c r="L844" t="s">
        <v>8152</v>
      </c>
      <c r="M844">
        <v>10</v>
      </c>
      <c r="N844" t="s">
        <v>8153</v>
      </c>
      <c r="O844" s="4">
        <f>INDEX(products[Cost_per_box], MATCH(shipments9[[#This Row],[PID]], products[PID], 0))</f>
        <v>9.94</v>
      </c>
      <c r="P844" s="4">
        <f>shipments9[[#This Row],[Boxes]]*shipments9[[#This Row],[Cost Per Box]]</f>
        <v>2335.9</v>
      </c>
      <c r="Q844" s="4">
        <f>shipments9[[#This Row],[Amount]] -shipments9[[#This Row],[total cost]]</f>
        <v>3754.85</v>
      </c>
      <c r="R844" s="4" t="str">
        <f>IF(shipments9[[#This Row],[Gross Profit]]&lt;0,"Loss","Profit")</f>
        <v>Profit</v>
      </c>
      <c r="S844" s="9">
        <f>shipments9[[#This Row],[Gross Profit]]/shipments9[[#This Row],[Amount]]</f>
        <v>0.61648401264212127</v>
      </c>
      <c r="T844" s="11">
        <f>shipments9[[#This Row],[Amount]]/shipments9[[#This Row],[Boxes]]</f>
        <v>25.918085106382978</v>
      </c>
    </row>
    <row r="845" spans="1:20" hidden="1" x14ac:dyDescent="0.25">
      <c r="A845" t="s">
        <v>1047</v>
      </c>
      <c r="B845" t="s">
        <v>74</v>
      </c>
      <c r="C845" t="s">
        <v>135</v>
      </c>
      <c r="D845" t="s">
        <v>31</v>
      </c>
      <c r="E845" s="1">
        <v>45268</v>
      </c>
      <c r="F845" s="1" t="str">
        <f>TEXT(shipments9[[#This Row],[Shipdate]],"ddd")</f>
        <v>Fri</v>
      </c>
      <c r="G845" s="1" t="str">
        <f>IF(OR(shipments9[[#This Row],[Day Name]]="Sat",shipments9[[#This Row],[Day Name]]="Sun"),"Weekend","Weekday")</f>
        <v>Weekday</v>
      </c>
      <c r="H845">
        <v>5530.5</v>
      </c>
      <c r="I845">
        <v>205</v>
      </c>
      <c r="J845" t="s">
        <v>172</v>
      </c>
      <c r="K845" t="s">
        <v>8151</v>
      </c>
      <c r="L845" t="s">
        <v>8152</v>
      </c>
      <c r="M845">
        <v>12</v>
      </c>
      <c r="N845" t="s">
        <v>8166</v>
      </c>
      <c r="O845" s="4">
        <f>INDEX(products[Cost_per_box], MATCH(shipments9[[#This Row],[PID]], products[PID], 0))</f>
        <v>9.94</v>
      </c>
      <c r="P845" s="4">
        <f>shipments9[[#This Row],[Boxes]]*shipments9[[#This Row],[Cost Per Box]]</f>
        <v>2037.6999999999998</v>
      </c>
      <c r="Q845" s="4">
        <f>shipments9[[#This Row],[Amount]] -shipments9[[#This Row],[total cost]]</f>
        <v>3492.8</v>
      </c>
      <c r="R845" s="4" t="str">
        <f>IF(shipments9[[#This Row],[Gross Profit]]&lt;0,"Loss","Profit")</f>
        <v>Profit</v>
      </c>
      <c r="S845" s="9">
        <f>shipments9[[#This Row],[Gross Profit]]/shipments9[[#This Row],[Amount]]</f>
        <v>0.63155230087695513</v>
      </c>
      <c r="T845" s="11">
        <f>shipments9[[#This Row],[Amount]]/shipments9[[#This Row],[Boxes]]</f>
        <v>26.978048780487804</v>
      </c>
    </row>
    <row r="846" spans="1:20" hidden="1" x14ac:dyDescent="0.25">
      <c r="A846" t="s">
        <v>1048</v>
      </c>
      <c r="B846" t="s">
        <v>49</v>
      </c>
      <c r="C846" t="s">
        <v>135</v>
      </c>
      <c r="D846" t="s">
        <v>31</v>
      </c>
      <c r="E846" s="1">
        <v>45197</v>
      </c>
      <c r="F846" s="1" t="str">
        <f>TEXT(shipments9[[#This Row],[Shipdate]],"ddd")</f>
        <v>Thu</v>
      </c>
      <c r="G846" s="1" t="str">
        <f>IF(OR(shipments9[[#This Row],[Day Name]]="Sat",shipments9[[#This Row],[Day Name]]="Sun"),"Weekend","Weekday")</f>
        <v>Weekday</v>
      </c>
      <c r="H846">
        <v>4779</v>
      </c>
      <c r="I846">
        <v>192</v>
      </c>
      <c r="J846" t="s">
        <v>172</v>
      </c>
      <c r="K846" t="s">
        <v>8151</v>
      </c>
      <c r="L846" t="s">
        <v>8160</v>
      </c>
      <c r="M846">
        <v>9</v>
      </c>
      <c r="N846" t="s">
        <v>8167</v>
      </c>
      <c r="O846" s="4">
        <f>INDEX(products[Cost_per_box], MATCH(shipments9[[#This Row],[PID]], products[PID], 0))</f>
        <v>9.94</v>
      </c>
      <c r="P846" s="4">
        <f>shipments9[[#This Row],[Boxes]]*shipments9[[#This Row],[Cost Per Box]]</f>
        <v>1908.48</v>
      </c>
      <c r="Q846" s="4">
        <f>shipments9[[#This Row],[Amount]] -shipments9[[#This Row],[total cost]]</f>
        <v>2870.52</v>
      </c>
      <c r="R846" s="4" t="str">
        <f>IF(shipments9[[#This Row],[Gross Profit]]&lt;0,"Loss","Profit")</f>
        <v>Profit</v>
      </c>
      <c r="S846" s="9">
        <f>shipments9[[#This Row],[Gross Profit]]/shipments9[[#This Row],[Amount]]</f>
        <v>0.60065285624607656</v>
      </c>
      <c r="T846" s="11">
        <f>shipments9[[#This Row],[Amount]]/shipments9[[#This Row],[Boxes]]</f>
        <v>24.890625</v>
      </c>
    </row>
    <row r="847" spans="1:20" hidden="1" x14ac:dyDescent="0.25">
      <c r="A847" t="s">
        <v>1049</v>
      </c>
      <c r="B847" t="s">
        <v>49</v>
      </c>
      <c r="C847" t="s">
        <v>135</v>
      </c>
      <c r="D847" t="s">
        <v>31</v>
      </c>
      <c r="E847" s="1">
        <v>45292</v>
      </c>
      <c r="F847" s="1" t="str">
        <f>TEXT(shipments9[[#This Row],[Shipdate]],"ddd")</f>
        <v>Mon</v>
      </c>
      <c r="G847" s="1" t="str">
        <f>IF(OR(shipments9[[#This Row],[Day Name]]="Sat",shipments9[[#This Row],[Day Name]]="Sun"),"Weekend","Weekday")</f>
        <v>Weekday</v>
      </c>
      <c r="H847">
        <v>5609.25</v>
      </c>
      <c r="I847">
        <v>234</v>
      </c>
      <c r="J847" t="s">
        <v>172</v>
      </c>
      <c r="K847" t="s">
        <v>8155</v>
      </c>
      <c r="L847" t="s">
        <v>8156</v>
      </c>
      <c r="M847">
        <v>1</v>
      </c>
      <c r="N847" t="s">
        <v>8163</v>
      </c>
      <c r="O847" s="4">
        <f>INDEX(products[Cost_per_box], MATCH(shipments9[[#This Row],[PID]], products[PID], 0))</f>
        <v>9.94</v>
      </c>
      <c r="P847" s="4">
        <f>shipments9[[#This Row],[Boxes]]*shipments9[[#This Row],[Cost Per Box]]</f>
        <v>2325.96</v>
      </c>
      <c r="Q847" s="4">
        <f>shipments9[[#This Row],[Amount]] -shipments9[[#This Row],[total cost]]</f>
        <v>3283.29</v>
      </c>
      <c r="R847" s="4" t="str">
        <f>IF(shipments9[[#This Row],[Gross Profit]]&lt;0,"Loss","Profit")</f>
        <v>Profit</v>
      </c>
      <c r="S847" s="9">
        <f>shipments9[[#This Row],[Gross Profit]]/shipments9[[#This Row],[Amount]]</f>
        <v>0.5853349378259125</v>
      </c>
      <c r="T847" s="11">
        <f>shipments9[[#This Row],[Amount]]/shipments9[[#This Row],[Boxes]]</f>
        <v>23.971153846153847</v>
      </c>
    </row>
    <row r="848" spans="1:20" hidden="1" x14ac:dyDescent="0.25">
      <c r="A848" t="s">
        <v>1050</v>
      </c>
      <c r="B848" t="s">
        <v>49</v>
      </c>
      <c r="C848" t="s">
        <v>135</v>
      </c>
      <c r="D848" t="s">
        <v>31</v>
      </c>
      <c r="E848" s="1">
        <v>45054</v>
      </c>
      <c r="F848" s="1" t="str">
        <f>TEXT(shipments9[[#This Row],[Shipdate]],"ddd")</f>
        <v>Mon</v>
      </c>
      <c r="G848" s="1" t="str">
        <f>IF(OR(shipments9[[#This Row],[Day Name]]="Sat",shipments9[[#This Row],[Day Name]]="Sun"),"Weekend","Weekday")</f>
        <v>Weekday</v>
      </c>
      <c r="H848">
        <v>5350.5</v>
      </c>
      <c r="I848">
        <v>223</v>
      </c>
      <c r="J848" t="s">
        <v>172</v>
      </c>
      <c r="K848" t="s">
        <v>8151</v>
      </c>
      <c r="L848" t="s">
        <v>8154</v>
      </c>
      <c r="M848">
        <v>5</v>
      </c>
      <c r="N848" t="s">
        <v>201</v>
      </c>
      <c r="O848" s="4">
        <f>INDEX(products[Cost_per_box], MATCH(shipments9[[#This Row],[PID]], products[PID], 0))</f>
        <v>9.94</v>
      </c>
      <c r="P848" s="4">
        <f>shipments9[[#This Row],[Boxes]]*shipments9[[#This Row],[Cost Per Box]]</f>
        <v>2216.62</v>
      </c>
      <c r="Q848" s="4">
        <f>shipments9[[#This Row],[Amount]] -shipments9[[#This Row],[total cost]]</f>
        <v>3133.88</v>
      </c>
      <c r="R848" s="4" t="str">
        <f>IF(shipments9[[#This Row],[Gross Profit]]&lt;0,"Loss","Profit")</f>
        <v>Profit</v>
      </c>
      <c r="S848" s="9">
        <f>shipments9[[#This Row],[Gross Profit]]/shipments9[[#This Row],[Amount]]</f>
        <v>0.58571722268946824</v>
      </c>
      <c r="T848" s="11">
        <f>shipments9[[#This Row],[Amount]]/shipments9[[#This Row],[Boxes]]</f>
        <v>23.993273542600896</v>
      </c>
    </row>
    <row r="849" spans="1:20" hidden="1" x14ac:dyDescent="0.25">
      <c r="A849" t="s">
        <v>1051</v>
      </c>
      <c r="B849" t="s">
        <v>49</v>
      </c>
      <c r="C849" t="s">
        <v>135</v>
      </c>
      <c r="D849" t="s">
        <v>31</v>
      </c>
      <c r="E849" s="1">
        <v>45106</v>
      </c>
      <c r="F849" s="1" t="str">
        <f>TEXT(shipments9[[#This Row],[Shipdate]],"ddd")</f>
        <v>Thu</v>
      </c>
      <c r="G849" s="1" t="str">
        <f>IF(OR(shipments9[[#This Row],[Day Name]]="Sat",shipments9[[#This Row],[Day Name]]="Sun"),"Weekend","Weekday")</f>
        <v>Weekday</v>
      </c>
      <c r="H849">
        <v>5888.25</v>
      </c>
      <c r="I849">
        <v>219</v>
      </c>
      <c r="J849" t="s">
        <v>172</v>
      </c>
      <c r="K849" t="s">
        <v>8151</v>
      </c>
      <c r="L849" t="s">
        <v>8154</v>
      </c>
      <c r="M849">
        <v>6</v>
      </c>
      <c r="N849" t="s">
        <v>8159</v>
      </c>
      <c r="O849" s="4">
        <f>INDEX(products[Cost_per_box], MATCH(shipments9[[#This Row],[PID]], products[PID], 0))</f>
        <v>9.94</v>
      </c>
      <c r="P849" s="4">
        <f>shipments9[[#This Row],[Boxes]]*shipments9[[#This Row],[Cost Per Box]]</f>
        <v>2176.8599999999997</v>
      </c>
      <c r="Q849" s="4">
        <f>shipments9[[#This Row],[Amount]] -shipments9[[#This Row],[total cost]]</f>
        <v>3711.3900000000003</v>
      </c>
      <c r="R849" s="4" t="str">
        <f>IF(shipments9[[#This Row],[Gross Profit]]&lt;0,"Loss","Profit")</f>
        <v>Profit</v>
      </c>
      <c r="S849" s="9">
        <f>shipments9[[#This Row],[Gross Profit]]/shipments9[[#This Row],[Amount]]</f>
        <v>0.63030441981913132</v>
      </c>
      <c r="T849" s="11">
        <f>shipments9[[#This Row],[Amount]]/shipments9[[#This Row],[Boxes]]</f>
        <v>26.886986301369863</v>
      </c>
    </row>
    <row r="850" spans="1:20" hidden="1" x14ac:dyDescent="0.25">
      <c r="A850" t="s">
        <v>1052</v>
      </c>
      <c r="B850" t="s">
        <v>49</v>
      </c>
      <c r="C850" t="s">
        <v>135</v>
      </c>
      <c r="D850" t="s">
        <v>31</v>
      </c>
      <c r="E850" s="1">
        <v>45223</v>
      </c>
      <c r="F850" s="1" t="str">
        <f>TEXT(shipments9[[#This Row],[Shipdate]],"ddd")</f>
        <v>Tue</v>
      </c>
      <c r="G850" s="1" t="str">
        <f>IF(OR(shipments9[[#This Row],[Day Name]]="Sat",shipments9[[#This Row],[Day Name]]="Sun"),"Weekend","Weekday")</f>
        <v>Weekday</v>
      </c>
      <c r="H850">
        <v>5393.25</v>
      </c>
      <c r="I850">
        <v>193</v>
      </c>
      <c r="J850" t="s">
        <v>172</v>
      </c>
      <c r="K850" t="s">
        <v>8151</v>
      </c>
      <c r="L850" t="s">
        <v>8152</v>
      </c>
      <c r="M850">
        <v>10</v>
      </c>
      <c r="N850" t="s">
        <v>8153</v>
      </c>
      <c r="O850" s="4">
        <f>INDEX(products[Cost_per_box], MATCH(shipments9[[#This Row],[PID]], products[PID], 0))</f>
        <v>9.94</v>
      </c>
      <c r="P850" s="4">
        <f>shipments9[[#This Row],[Boxes]]*shipments9[[#This Row],[Cost Per Box]]</f>
        <v>1918.4199999999998</v>
      </c>
      <c r="Q850" s="4">
        <f>shipments9[[#This Row],[Amount]] -shipments9[[#This Row],[total cost]]</f>
        <v>3474.83</v>
      </c>
      <c r="R850" s="4" t="str">
        <f>IF(shipments9[[#This Row],[Gross Profit]]&lt;0,"Loss","Profit")</f>
        <v>Profit</v>
      </c>
      <c r="S850" s="9">
        <f>shipments9[[#This Row],[Gross Profit]]/shipments9[[#This Row],[Amount]]</f>
        <v>0.64429240254021225</v>
      </c>
      <c r="T850" s="11">
        <f>shipments9[[#This Row],[Amount]]/shipments9[[#This Row],[Boxes]]</f>
        <v>27.944300518134714</v>
      </c>
    </row>
    <row r="851" spans="1:20" hidden="1" x14ac:dyDescent="0.25">
      <c r="A851" t="s">
        <v>1053</v>
      </c>
      <c r="B851" t="s">
        <v>52</v>
      </c>
      <c r="C851" t="s">
        <v>135</v>
      </c>
      <c r="D851" t="s">
        <v>31</v>
      </c>
      <c r="E851" s="1">
        <v>45218</v>
      </c>
      <c r="F851" s="1" t="str">
        <f>TEXT(shipments9[[#This Row],[Shipdate]],"ddd")</f>
        <v>Thu</v>
      </c>
      <c r="G851" s="1" t="str">
        <f>IF(OR(shipments9[[#This Row],[Day Name]]="Sat",shipments9[[#This Row],[Day Name]]="Sun"),"Weekend","Weekday")</f>
        <v>Weekday</v>
      </c>
      <c r="H851">
        <v>5519.25</v>
      </c>
      <c r="I851">
        <v>230</v>
      </c>
      <c r="J851" t="s">
        <v>172</v>
      </c>
      <c r="K851" t="s">
        <v>8151</v>
      </c>
      <c r="L851" t="s">
        <v>8152</v>
      </c>
      <c r="M851">
        <v>10</v>
      </c>
      <c r="N851" t="s">
        <v>8153</v>
      </c>
      <c r="O851" s="4">
        <f>INDEX(products[Cost_per_box], MATCH(shipments9[[#This Row],[PID]], products[PID], 0))</f>
        <v>9.94</v>
      </c>
      <c r="P851" s="4">
        <f>shipments9[[#This Row],[Boxes]]*shipments9[[#This Row],[Cost Per Box]]</f>
        <v>2286.1999999999998</v>
      </c>
      <c r="Q851" s="4">
        <f>shipments9[[#This Row],[Amount]] -shipments9[[#This Row],[total cost]]</f>
        <v>3233.05</v>
      </c>
      <c r="R851" s="4" t="str">
        <f>IF(shipments9[[#This Row],[Gross Profit]]&lt;0,"Loss","Profit")</f>
        <v>Profit</v>
      </c>
      <c r="S851" s="9">
        <f>shipments9[[#This Row],[Gross Profit]]/shipments9[[#This Row],[Amount]]</f>
        <v>0.58577705304162708</v>
      </c>
      <c r="T851" s="11">
        <f>shipments9[[#This Row],[Amount]]/shipments9[[#This Row],[Boxes]]</f>
        <v>23.996739130434783</v>
      </c>
    </row>
    <row r="852" spans="1:20" hidden="1" x14ac:dyDescent="0.25">
      <c r="A852" t="s">
        <v>1054</v>
      </c>
      <c r="B852" t="s">
        <v>55</v>
      </c>
      <c r="C852" t="s">
        <v>135</v>
      </c>
      <c r="D852" t="s">
        <v>31</v>
      </c>
      <c r="E852" s="1">
        <v>45189</v>
      </c>
      <c r="F852" s="1" t="str">
        <f>TEXT(shipments9[[#This Row],[Shipdate]],"ddd")</f>
        <v>Wed</v>
      </c>
      <c r="G852" s="1" t="str">
        <f>IF(OR(shipments9[[#This Row],[Day Name]]="Sat",shipments9[[#This Row],[Day Name]]="Sun"),"Weekend","Weekday")</f>
        <v>Weekday</v>
      </c>
      <c r="H852">
        <v>4961.25</v>
      </c>
      <c r="I852">
        <v>207</v>
      </c>
      <c r="J852" t="s">
        <v>172</v>
      </c>
      <c r="K852" t="s">
        <v>8151</v>
      </c>
      <c r="L852" t="s">
        <v>8160</v>
      </c>
      <c r="M852">
        <v>9</v>
      </c>
      <c r="N852" t="s">
        <v>8167</v>
      </c>
      <c r="O852" s="4">
        <f>INDEX(products[Cost_per_box], MATCH(shipments9[[#This Row],[PID]], products[PID], 0))</f>
        <v>9.94</v>
      </c>
      <c r="P852" s="4">
        <f>shipments9[[#This Row],[Boxes]]*shipments9[[#This Row],[Cost Per Box]]</f>
        <v>2057.58</v>
      </c>
      <c r="Q852" s="4">
        <f>shipments9[[#This Row],[Amount]] -shipments9[[#This Row],[total cost]]</f>
        <v>2903.67</v>
      </c>
      <c r="R852" s="4" t="str">
        <f>IF(shipments9[[#This Row],[Gross Profit]]&lt;0,"Loss","Profit")</f>
        <v>Profit</v>
      </c>
      <c r="S852" s="9">
        <f>shipments9[[#This Row],[Gross Profit]]/shipments9[[#This Row],[Amount]]</f>
        <v>0.58526984126984127</v>
      </c>
      <c r="T852" s="11">
        <f>shipments9[[#This Row],[Amount]]/shipments9[[#This Row],[Boxes]]</f>
        <v>23.967391304347824</v>
      </c>
    </row>
    <row r="853" spans="1:20" hidden="1" x14ac:dyDescent="0.25">
      <c r="A853" t="s">
        <v>1055</v>
      </c>
      <c r="B853" t="s">
        <v>55</v>
      </c>
      <c r="C853" t="s">
        <v>135</v>
      </c>
      <c r="D853" t="s">
        <v>31</v>
      </c>
      <c r="E853" s="1">
        <v>45195</v>
      </c>
      <c r="F853" s="1" t="str">
        <f>TEXT(shipments9[[#This Row],[Shipdate]],"ddd")</f>
        <v>Tue</v>
      </c>
      <c r="G853" s="1" t="str">
        <f>IF(OR(shipments9[[#This Row],[Day Name]]="Sat",shipments9[[#This Row],[Day Name]]="Sun"),"Weekend","Weekday")</f>
        <v>Weekday</v>
      </c>
      <c r="H853">
        <v>5451.75</v>
      </c>
      <c r="I853">
        <v>195</v>
      </c>
      <c r="J853" t="s">
        <v>172</v>
      </c>
      <c r="K853" t="s">
        <v>8151</v>
      </c>
      <c r="L853" t="s">
        <v>8160</v>
      </c>
      <c r="M853">
        <v>9</v>
      </c>
      <c r="N853" t="s">
        <v>8167</v>
      </c>
      <c r="O853" s="4">
        <f>INDEX(products[Cost_per_box], MATCH(shipments9[[#This Row],[PID]], products[PID], 0))</f>
        <v>9.94</v>
      </c>
      <c r="P853" s="4">
        <f>shipments9[[#This Row],[Boxes]]*shipments9[[#This Row],[Cost Per Box]]</f>
        <v>1938.3</v>
      </c>
      <c r="Q853" s="4">
        <f>shipments9[[#This Row],[Amount]] -shipments9[[#This Row],[total cost]]</f>
        <v>3513.45</v>
      </c>
      <c r="R853" s="4" t="str">
        <f>IF(shipments9[[#This Row],[Gross Profit]]&lt;0,"Loss","Profit")</f>
        <v>Profit</v>
      </c>
      <c r="S853" s="9">
        <f>shipments9[[#This Row],[Gross Profit]]/shipments9[[#This Row],[Amount]]</f>
        <v>0.64446278717842886</v>
      </c>
      <c r="T853" s="11">
        <f>shipments9[[#This Row],[Amount]]/shipments9[[#This Row],[Boxes]]</f>
        <v>27.957692307692309</v>
      </c>
    </row>
    <row r="854" spans="1:20" hidden="1" x14ac:dyDescent="0.25">
      <c r="A854" t="s">
        <v>1056</v>
      </c>
      <c r="B854" t="s">
        <v>55</v>
      </c>
      <c r="C854" t="s">
        <v>135</v>
      </c>
      <c r="D854" t="s">
        <v>31</v>
      </c>
      <c r="E854" s="1">
        <v>45345</v>
      </c>
      <c r="F854" s="1" t="str">
        <f>TEXT(shipments9[[#This Row],[Shipdate]],"ddd")</f>
        <v>Fri</v>
      </c>
      <c r="G854" s="1" t="str">
        <f>IF(OR(shipments9[[#This Row],[Day Name]]="Sat",shipments9[[#This Row],[Day Name]]="Sun"),"Weekend","Weekday")</f>
        <v>Weekday</v>
      </c>
      <c r="H854">
        <v>5343.75</v>
      </c>
      <c r="I854">
        <v>198</v>
      </c>
      <c r="J854" t="s">
        <v>172</v>
      </c>
      <c r="K854" t="s">
        <v>8155</v>
      </c>
      <c r="L854" t="s">
        <v>8156</v>
      </c>
      <c r="M854">
        <v>2</v>
      </c>
      <c r="N854" t="s">
        <v>8157</v>
      </c>
      <c r="O854" s="4">
        <f>INDEX(products[Cost_per_box], MATCH(shipments9[[#This Row],[PID]], products[PID], 0))</f>
        <v>9.94</v>
      </c>
      <c r="P854" s="4">
        <f>shipments9[[#This Row],[Boxes]]*shipments9[[#This Row],[Cost Per Box]]</f>
        <v>1968.12</v>
      </c>
      <c r="Q854" s="4">
        <f>shipments9[[#This Row],[Amount]] -shipments9[[#This Row],[total cost]]</f>
        <v>3375.63</v>
      </c>
      <c r="R854" s="4" t="str">
        <f>IF(shipments9[[#This Row],[Gross Profit]]&lt;0,"Loss","Profit")</f>
        <v>Profit</v>
      </c>
      <c r="S854" s="9">
        <f>shipments9[[#This Row],[Gross Profit]]/shipments9[[#This Row],[Amount]]</f>
        <v>0.63169684210526322</v>
      </c>
      <c r="T854" s="11">
        <f>shipments9[[#This Row],[Amount]]/shipments9[[#This Row],[Boxes]]</f>
        <v>26.988636363636363</v>
      </c>
    </row>
    <row r="855" spans="1:20" hidden="1" x14ac:dyDescent="0.25">
      <c r="A855" t="s">
        <v>1057</v>
      </c>
      <c r="B855" t="s">
        <v>55</v>
      </c>
      <c r="C855" t="s">
        <v>135</v>
      </c>
      <c r="D855" t="s">
        <v>31</v>
      </c>
      <c r="E855" s="1">
        <v>45049</v>
      </c>
      <c r="F855" s="1" t="str">
        <f>TEXT(shipments9[[#This Row],[Shipdate]],"ddd")</f>
        <v>Wed</v>
      </c>
      <c r="G855" s="1" t="str">
        <f>IF(OR(shipments9[[#This Row],[Day Name]]="Sat",shipments9[[#This Row],[Day Name]]="Sun"),"Weekend","Weekday")</f>
        <v>Weekday</v>
      </c>
      <c r="H855">
        <v>5593.5</v>
      </c>
      <c r="I855">
        <v>200</v>
      </c>
      <c r="J855" t="s">
        <v>172</v>
      </c>
      <c r="K855" t="s">
        <v>8151</v>
      </c>
      <c r="L855" t="s">
        <v>8154</v>
      </c>
      <c r="M855">
        <v>5</v>
      </c>
      <c r="N855" t="s">
        <v>201</v>
      </c>
      <c r="O855" s="4">
        <f>INDEX(products[Cost_per_box], MATCH(shipments9[[#This Row],[PID]], products[PID], 0))</f>
        <v>9.94</v>
      </c>
      <c r="P855" s="4">
        <f>shipments9[[#This Row],[Boxes]]*shipments9[[#This Row],[Cost Per Box]]</f>
        <v>1988</v>
      </c>
      <c r="Q855" s="4">
        <f>shipments9[[#This Row],[Amount]] -shipments9[[#This Row],[total cost]]</f>
        <v>3605.5</v>
      </c>
      <c r="R855" s="4" t="str">
        <f>IF(shipments9[[#This Row],[Gross Profit]]&lt;0,"Loss","Profit")</f>
        <v>Profit</v>
      </c>
      <c r="S855" s="9">
        <f>shipments9[[#This Row],[Gross Profit]]/shipments9[[#This Row],[Amount]]</f>
        <v>0.64458746759631713</v>
      </c>
      <c r="T855" s="11">
        <f>shipments9[[#This Row],[Amount]]/shipments9[[#This Row],[Boxes]]</f>
        <v>27.967500000000001</v>
      </c>
    </row>
    <row r="856" spans="1:20" hidden="1" x14ac:dyDescent="0.25">
      <c r="A856" t="s">
        <v>1058</v>
      </c>
      <c r="B856" t="s">
        <v>55</v>
      </c>
      <c r="C856" t="s">
        <v>135</v>
      </c>
      <c r="D856" t="s">
        <v>31</v>
      </c>
      <c r="E856" s="1">
        <v>45188</v>
      </c>
      <c r="F856" s="1" t="str">
        <f>TEXT(shipments9[[#This Row],[Shipdate]],"ddd")</f>
        <v>Tue</v>
      </c>
      <c r="G856" s="1" t="str">
        <f>IF(OR(shipments9[[#This Row],[Day Name]]="Sat",shipments9[[#This Row],[Day Name]]="Sun"),"Weekend","Weekday")</f>
        <v>Weekday</v>
      </c>
      <c r="H856">
        <v>5841</v>
      </c>
      <c r="I856">
        <v>244</v>
      </c>
      <c r="J856" t="s">
        <v>172</v>
      </c>
      <c r="K856" t="s">
        <v>8151</v>
      </c>
      <c r="L856" t="s">
        <v>8160</v>
      </c>
      <c r="M856">
        <v>9</v>
      </c>
      <c r="N856" t="s">
        <v>8167</v>
      </c>
      <c r="O856" s="4">
        <f>INDEX(products[Cost_per_box], MATCH(shipments9[[#This Row],[PID]], products[PID], 0))</f>
        <v>9.94</v>
      </c>
      <c r="P856" s="4">
        <f>shipments9[[#This Row],[Boxes]]*shipments9[[#This Row],[Cost Per Box]]</f>
        <v>2425.3599999999997</v>
      </c>
      <c r="Q856" s="4">
        <f>shipments9[[#This Row],[Amount]] -shipments9[[#This Row],[total cost]]</f>
        <v>3415.6400000000003</v>
      </c>
      <c r="R856" s="4" t="str">
        <f>IF(shipments9[[#This Row],[Gross Profit]]&lt;0,"Loss","Profit")</f>
        <v>Profit</v>
      </c>
      <c r="S856" s="9">
        <f>shipments9[[#This Row],[Gross Profit]]/shipments9[[#This Row],[Amount]]</f>
        <v>0.5847697312104092</v>
      </c>
      <c r="T856" s="11">
        <f>shipments9[[#This Row],[Amount]]/shipments9[[#This Row],[Boxes]]</f>
        <v>23.938524590163933</v>
      </c>
    </row>
    <row r="857" spans="1:20" hidden="1" x14ac:dyDescent="0.25">
      <c r="A857" t="s">
        <v>1059</v>
      </c>
      <c r="B857" t="s">
        <v>55</v>
      </c>
      <c r="C857" t="s">
        <v>135</v>
      </c>
      <c r="D857" t="s">
        <v>31</v>
      </c>
      <c r="E857" s="1">
        <v>45327</v>
      </c>
      <c r="F857" s="1" t="str">
        <f>TEXT(shipments9[[#This Row],[Shipdate]],"ddd")</f>
        <v>Mon</v>
      </c>
      <c r="G857" s="1" t="str">
        <f>IF(OR(shipments9[[#This Row],[Day Name]]="Sat",shipments9[[#This Row],[Day Name]]="Sun"),"Weekend","Weekday")</f>
        <v>Weekday</v>
      </c>
      <c r="H857">
        <v>5829.75</v>
      </c>
      <c r="I857">
        <v>225</v>
      </c>
      <c r="J857" t="s">
        <v>172</v>
      </c>
      <c r="K857" t="s">
        <v>8155</v>
      </c>
      <c r="L857" t="s">
        <v>8156</v>
      </c>
      <c r="M857">
        <v>2</v>
      </c>
      <c r="N857" t="s">
        <v>8157</v>
      </c>
      <c r="O857" s="4">
        <f>INDEX(products[Cost_per_box], MATCH(shipments9[[#This Row],[PID]], products[PID], 0))</f>
        <v>9.94</v>
      </c>
      <c r="P857" s="4">
        <f>shipments9[[#This Row],[Boxes]]*shipments9[[#This Row],[Cost Per Box]]</f>
        <v>2236.5</v>
      </c>
      <c r="Q857" s="4">
        <f>shipments9[[#This Row],[Amount]] -shipments9[[#This Row],[total cost]]</f>
        <v>3593.25</v>
      </c>
      <c r="R857" s="4" t="str">
        <f>IF(shipments9[[#This Row],[Gross Profit]]&lt;0,"Loss","Profit")</f>
        <v>Profit</v>
      </c>
      <c r="S857" s="9">
        <f>shipments9[[#This Row],[Gross Profit]]/shipments9[[#This Row],[Amount]]</f>
        <v>0.61636433809340019</v>
      </c>
      <c r="T857" s="11">
        <f>shipments9[[#This Row],[Amount]]/shipments9[[#This Row],[Boxes]]</f>
        <v>25.91</v>
      </c>
    </row>
    <row r="858" spans="1:20" hidden="1" x14ac:dyDescent="0.25">
      <c r="A858" t="s">
        <v>1060</v>
      </c>
      <c r="B858" t="s">
        <v>55</v>
      </c>
      <c r="C858" t="s">
        <v>135</v>
      </c>
      <c r="D858" t="s">
        <v>31</v>
      </c>
      <c r="E858" s="1">
        <v>45288</v>
      </c>
      <c r="F858" s="1" t="str">
        <f>TEXT(shipments9[[#This Row],[Shipdate]],"ddd")</f>
        <v>Thu</v>
      </c>
      <c r="G858" s="1" t="str">
        <f>IF(OR(shipments9[[#This Row],[Day Name]]="Sat",shipments9[[#This Row],[Day Name]]="Sun"),"Weekend","Weekday")</f>
        <v>Weekday</v>
      </c>
      <c r="H858">
        <v>4927.5</v>
      </c>
      <c r="I858">
        <v>190</v>
      </c>
      <c r="J858" t="s">
        <v>172</v>
      </c>
      <c r="K858" t="s">
        <v>8151</v>
      </c>
      <c r="L858" t="s">
        <v>8152</v>
      </c>
      <c r="M858">
        <v>12</v>
      </c>
      <c r="N858" t="s">
        <v>8166</v>
      </c>
      <c r="O858" s="4">
        <f>INDEX(products[Cost_per_box], MATCH(shipments9[[#This Row],[PID]], products[PID], 0))</f>
        <v>9.94</v>
      </c>
      <c r="P858" s="4">
        <f>shipments9[[#This Row],[Boxes]]*shipments9[[#This Row],[Cost Per Box]]</f>
        <v>1888.6</v>
      </c>
      <c r="Q858" s="4">
        <f>shipments9[[#This Row],[Amount]] -shipments9[[#This Row],[total cost]]</f>
        <v>3038.9</v>
      </c>
      <c r="R858" s="4" t="str">
        <f>IF(shipments9[[#This Row],[Gross Profit]]&lt;0,"Loss","Profit")</f>
        <v>Profit</v>
      </c>
      <c r="S858" s="9">
        <f>shipments9[[#This Row],[Gross Profit]]/shipments9[[#This Row],[Amount]]</f>
        <v>0.61672247590055806</v>
      </c>
      <c r="T858" s="11">
        <f>shipments9[[#This Row],[Amount]]/shipments9[[#This Row],[Boxes]]</f>
        <v>25.934210526315791</v>
      </c>
    </row>
    <row r="859" spans="1:20" hidden="1" x14ac:dyDescent="0.25">
      <c r="A859" t="s">
        <v>1061</v>
      </c>
      <c r="B859" t="s">
        <v>55</v>
      </c>
      <c r="C859" t="s">
        <v>135</v>
      </c>
      <c r="D859" t="s">
        <v>31</v>
      </c>
      <c r="E859" s="1">
        <v>45062</v>
      </c>
      <c r="F859" s="1" t="str">
        <f>TEXT(shipments9[[#This Row],[Shipdate]],"ddd")</f>
        <v>Tue</v>
      </c>
      <c r="G859" s="1" t="str">
        <f>IF(OR(shipments9[[#This Row],[Day Name]]="Sat",shipments9[[#This Row],[Day Name]]="Sun"),"Weekend","Weekday")</f>
        <v>Weekday</v>
      </c>
      <c r="H859">
        <v>4659.75</v>
      </c>
      <c r="I859">
        <v>173</v>
      </c>
      <c r="J859" t="s">
        <v>172</v>
      </c>
      <c r="K859" t="s">
        <v>8151</v>
      </c>
      <c r="L859" t="s">
        <v>8154</v>
      </c>
      <c r="M859">
        <v>5</v>
      </c>
      <c r="N859" t="s">
        <v>201</v>
      </c>
      <c r="O859" s="4">
        <f>INDEX(products[Cost_per_box], MATCH(shipments9[[#This Row],[PID]], products[PID], 0))</f>
        <v>9.94</v>
      </c>
      <c r="P859" s="4">
        <f>shipments9[[#This Row],[Boxes]]*shipments9[[#This Row],[Cost Per Box]]</f>
        <v>1719.62</v>
      </c>
      <c r="Q859" s="4">
        <f>shipments9[[#This Row],[Amount]] -shipments9[[#This Row],[total cost]]</f>
        <v>2940.13</v>
      </c>
      <c r="R859" s="4" t="str">
        <f>IF(shipments9[[#This Row],[Gross Profit]]&lt;0,"Loss","Profit")</f>
        <v>Profit</v>
      </c>
      <c r="S859" s="9">
        <f>shipments9[[#This Row],[Gross Profit]]/shipments9[[#This Row],[Amount]]</f>
        <v>0.63096303449755886</v>
      </c>
      <c r="T859" s="11">
        <f>shipments9[[#This Row],[Amount]]/shipments9[[#This Row],[Boxes]]</f>
        <v>26.934971098265898</v>
      </c>
    </row>
    <row r="860" spans="1:20" hidden="1" x14ac:dyDescent="0.25">
      <c r="A860" t="s">
        <v>1062</v>
      </c>
      <c r="B860" t="s">
        <v>55</v>
      </c>
      <c r="C860" t="s">
        <v>135</v>
      </c>
      <c r="D860" t="s">
        <v>31</v>
      </c>
      <c r="E860" s="1">
        <v>45264</v>
      </c>
      <c r="F860" s="1" t="str">
        <f>TEXT(shipments9[[#This Row],[Shipdate]],"ddd")</f>
        <v>Mon</v>
      </c>
      <c r="G860" s="1" t="str">
        <f>IF(OR(shipments9[[#This Row],[Day Name]]="Sat",shipments9[[#This Row],[Day Name]]="Sun"),"Weekend","Weekday")</f>
        <v>Weekday</v>
      </c>
      <c r="H860">
        <v>5613.75</v>
      </c>
      <c r="I860">
        <v>208</v>
      </c>
      <c r="J860" t="s">
        <v>172</v>
      </c>
      <c r="K860" t="s">
        <v>8151</v>
      </c>
      <c r="L860" t="s">
        <v>8152</v>
      </c>
      <c r="M860">
        <v>12</v>
      </c>
      <c r="N860" t="s">
        <v>8166</v>
      </c>
      <c r="O860" s="4">
        <f>INDEX(products[Cost_per_box], MATCH(shipments9[[#This Row],[PID]], products[PID], 0))</f>
        <v>9.94</v>
      </c>
      <c r="P860" s="4">
        <f>shipments9[[#This Row],[Boxes]]*shipments9[[#This Row],[Cost Per Box]]</f>
        <v>2067.52</v>
      </c>
      <c r="Q860" s="4">
        <f>shipments9[[#This Row],[Amount]] -shipments9[[#This Row],[total cost]]</f>
        <v>3546.23</v>
      </c>
      <c r="R860" s="4" t="str">
        <f>IF(shipments9[[#This Row],[Gross Profit]]&lt;0,"Loss","Profit")</f>
        <v>Profit</v>
      </c>
      <c r="S860" s="9">
        <f>shipments9[[#This Row],[Gross Profit]]/shipments9[[#This Row],[Amount]]</f>
        <v>0.63170429748385659</v>
      </c>
      <c r="T860" s="11">
        <f>shipments9[[#This Row],[Amount]]/shipments9[[#This Row],[Boxes]]</f>
        <v>26.989182692307693</v>
      </c>
    </row>
    <row r="861" spans="1:20" hidden="1" x14ac:dyDescent="0.25">
      <c r="A861" t="s">
        <v>1063</v>
      </c>
      <c r="B861" t="s">
        <v>55</v>
      </c>
      <c r="C861" t="s">
        <v>135</v>
      </c>
      <c r="D861" t="s">
        <v>31</v>
      </c>
      <c r="E861" s="1">
        <v>44956</v>
      </c>
      <c r="F861" s="1" t="str">
        <f>TEXT(shipments9[[#This Row],[Shipdate]],"ddd")</f>
        <v>Mon</v>
      </c>
      <c r="G861" s="1" t="str">
        <f>IF(OR(shipments9[[#This Row],[Day Name]]="Sat",shipments9[[#This Row],[Day Name]]="Sun"),"Weekend","Weekday")</f>
        <v>Weekday</v>
      </c>
      <c r="H861">
        <v>2641.5</v>
      </c>
      <c r="I861">
        <v>95</v>
      </c>
      <c r="J861" t="s">
        <v>172</v>
      </c>
      <c r="K861" t="s">
        <v>8151</v>
      </c>
      <c r="L861" t="s">
        <v>8156</v>
      </c>
      <c r="M861">
        <v>1</v>
      </c>
      <c r="N861" t="s">
        <v>8163</v>
      </c>
      <c r="O861" s="4">
        <f>INDEX(products[Cost_per_box], MATCH(shipments9[[#This Row],[PID]], products[PID], 0))</f>
        <v>9.94</v>
      </c>
      <c r="P861" s="4">
        <f>shipments9[[#This Row],[Boxes]]*shipments9[[#This Row],[Cost Per Box]]</f>
        <v>944.3</v>
      </c>
      <c r="Q861" s="4">
        <f>shipments9[[#This Row],[Amount]] -shipments9[[#This Row],[total cost]]</f>
        <v>1697.2</v>
      </c>
      <c r="R861" s="4" t="str">
        <f>IF(shipments9[[#This Row],[Gross Profit]]&lt;0,"Loss","Profit")</f>
        <v>Profit</v>
      </c>
      <c r="S861" s="9">
        <f>shipments9[[#This Row],[Gross Profit]]/shipments9[[#This Row],[Amount]]</f>
        <v>0.64251372326329736</v>
      </c>
      <c r="T861" s="11">
        <f>shipments9[[#This Row],[Amount]]/shipments9[[#This Row],[Boxes]]</f>
        <v>27.805263157894736</v>
      </c>
    </row>
    <row r="862" spans="1:20" hidden="1" x14ac:dyDescent="0.25">
      <c r="A862" t="s">
        <v>1064</v>
      </c>
      <c r="B862" t="s">
        <v>55</v>
      </c>
      <c r="C862" t="s">
        <v>135</v>
      </c>
      <c r="D862" t="s">
        <v>31</v>
      </c>
      <c r="E862" s="1">
        <v>45216</v>
      </c>
      <c r="F862" s="1" t="str">
        <f>TEXT(shipments9[[#This Row],[Shipdate]],"ddd")</f>
        <v>Tue</v>
      </c>
      <c r="G862" s="1" t="str">
        <f>IF(OR(shipments9[[#This Row],[Day Name]]="Sat",shipments9[[#This Row],[Day Name]]="Sun"),"Weekend","Weekday")</f>
        <v>Weekday</v>
      </c>
      <c r="H862">
        <v>5728.5</v>
      </c>
      <c r="I862">
        <v>221</v>
      </c>
      <c r="J862" t="s">
        <v>172</v>
      </c>
      <c r="K862" t="s">
        <v>8151</v>
      </c>
      <c r="L862" t="s">
        <v>8152</v>
      </c>
      <c r="M862">
        <v>10</v>
      </c>
      <c r="N862" t="s">
        <v>8153</v>
      </c>
      <c r="O862" s="4">
        <f>INDEX(products[Cost_per_box], MATCH(shipments9[[#This Row],[PID]], products[PID], 0))</f>
        <v>9.94</v>
      </c>
      <c r="P862" s="4">
        <f>shipments9[[#This Row],[Boxes]]*shipments9[[#This Row],[Cost Per Box]]</f>
        <v>2196.7399999999998</v>
      </c>
      <c r="Q862" s="4">
        <f>shipments9[[#This Row],[Amount]] -shipments9[[#This Row],[total cost]]</f>
        <v>3531.76</v>
      </c>
      <c r="R862" s="4" t="str">
        <f>IF(shipments9[[#This Row],[Gross Profit]]&lt;0,"Loss","Profit")</f>
        <v>Profit</v>
      </c>
      <c r="S862" s="9">
        <f>shipments9[[#This Row],[Gross Profit]]/shipments9[[#This Row],[Amount]]</f>
        <v>0.61652439556602956</v>
      </c>
      <c r="T862" s="11">
        <f>shipments9[[#This Row],[Amount]]/shipments9[[#This Row],[Boxes]]</f>
        <v>25.920814479638008</v>
      </c>
    </row>
    <row r="863" spans="1:20" hidden="1" x14ac:dyDescent="0.25">
      <c r="A863" t="s">
        <v>1065</v>
      </c>
      <c r="B863" t="s">
        <v>77</v>
      </c>
      <c r="C863" t="s">
        <v>135</v>
      </c>
      <c r="D863" t="s">
        <v>31</v>
      </c>
      <c r="E863" s="1">
        <v>45211</v>
      </c>
      <c r="F863" s="1" t="str">
        <f>TEXT(shipments9[[#This Row],[Shipdate]],"ddd")</f>
        <v>Thu</v>
      </c>
      <c r="G863" s="1" t="str">
        <f>IF(OR(shipments9[[#This Row],[Day Name]]="Sat",shipments9[[#This Row],[Day Name]]="Sun"),"Weekend","Weekday")</f>
        <v>Weekday</v>
      </c>
      <c r="H863">
        <v>5402.25</v>
      </c>
      <c r="I863">
        <v>226</v>
      </c>
      <c r="J863" t="s">
        <v>172</v>
      </c>
      <c r="K863" t="s">
        <v>8151</v>
      </c>
      <c r="L863" t="s">
        <v>8152</v>
      </c>
      <c r="M863">
        <v>10</v>
      </c>
      <c r="N863" t="s">
        <v>8153</v>
      </c>
      <c r="O863" s="4">
        <f>INDEX(products[Cost_per_box], MATCH(shipments9[[#This Row],[PID]], products[PID], 0))</f>
        <v>9.94</v>
      </c>
      <c r="P863" s="4">
        <f>shipments9[[#This Row],[Boxes]]*shipments9[[#This Row],[Cost Per Box]]</f>
        <v>2246.44</v>
      </c>
      <c r="Q863" s="4">
        <f>shipments9[[#This Row],[Amount]] -shipments9[[#This Row],[total cost]]</f>
        <v>3155.81</v>
      </c>
      <c r="R863" s="4" t="str">
        <f>IF(shipments9[[#This Row],[Gross Profit]]&lt;0,"Loss","Profit")</f>
        <v>Profit</v>
      </c>
      <c r="S863" s="9">
        <f>shipments9[[#This Row],[Gross Profit]]/shipments9[[#This Row],[Amount]]</f>
        <v>0.58416585681891808</v>
      </c>
      <c r="T863" s="11">
        <f>shipments9[[#This Row],[Amount]]/shipments9[[#This Row],[Boxes]]</f>
        <v>23.903761061946902</v>
      </c>
    </row>
    <row r="864" spans="1:20" hidden="1" x14ac:dyDescent="0.25">
      <c r="A864" t="s">
        <v>1066</v>
      </c>
      <c r="B864" t="s">
        <v>77</v>
      </c>
      <c r="C864" t="s">
        <v>135</v>
      </c>
      <c r="D864" t="s">
        <v>31</v>
      </c>
      <c r="E864" s="1">
        <v>45237</v>
      </c>
      <c r="F864" s="1" t="str">
        <f>TEXT(shipments9[[#This Row],[Shipdate]],"ddd")</f>
        <v>Tue</v>
      </c>
      <c r="G864" s="1" t="str">
        <f>IF(OR(shipments9[[#This Row],[Day Name]]="Sat",shipments9[[#This Row],[Day Name]]="Sun"),"Weekend","Weekday")</f>
        <v>Weekday</v>
      </c>
      <c r="H864">
        <v>5125.5</v>
      </c>
      <c r="I864">
        <v>214</v>
      </c>
      <c r="J864" t="s">
        <v>172</v>
      </c>
      <c r="K864" t="s">
        <v>8151</v>
      </c>
      <c r="L864" t="s">
        <v>8152</v>
      </c>
      <c r="M864">
        <v>11</v>
      </c>
      <c r="N864" t="s">
        <v>8165</v>
      </c>
      <c r="O864" s="4">
        <f>INDEX(products[Cost_per_box], MATCH(shipments9[[#This Row],[PID]], products[PID], 0))</f>
        <v>9.94</v>
      </c>
      <c r="P864" s="4">
        <f>shipments9[[#This Row],[Boxes]]*shipments9[[#This Row],[Cost Per Box]]</f>
        <v>2127.16</v>
      </c>
      <c r="Q864" s="4">
        <f>shipments9[[#This Row],[Amount]] -shipments9[[#This Row],[total cost]]</f>
        <v>2998.34</v>
      </c>
      <c r="R864" s="4" t="str">
        <f>IF(shipments9[[#This Row],[Gross Profit]]&lt;0,"Loss","Profit")</f>
        <v>Profit</v>
      </c>
      <c r="S864" s="9">
        <f>shipments9[[#This Row],[Gross Profit]]/shipments9[[#This Row],[Amount]]</f>
        <v>0.58498487952394895</v>
      </c>
      <c r="T864" s="11">
        <f>shipments9[[#This Row],[Amount]]/shipments9[[#This Row],[Boxes]]</f>
        <v>23.950934579439252</v>
      </c>
    </row>
    <row r="865" spans="1:20" hidden="1" x14ac:dyDescent="0.25">
      <c r="A865" t="s">
        <v>1067</v>
      </c>
      <c r="B865" t="s">
        <v>77</v>
      </c>
      <c r="C865" t="s">
        <v>135</v>
      </c>
      <c r="D865" t="s">
        <v>31</v>
      </c>
      <c r="E865" s="1">
        <v>45079</v>
      </c>
      <c r="F865" s="1" t="str">
        <f>TEXT(shipments9[[#This Row],[Shipdate]],"ddd")</f>
        <v>Fri</v>
      </c>
      <c r="G865" s="1" t="str">
        <f>IF(OR(shipments9[[#This Row],[Day Name]]="Sat",shipments9[[#This Row],[Day Name]]="Sun"),"Weekend","Weekday")</f>
        <v>Weekday</v>
      </c>
      <c r="H865">
        <v>5337</v>
      </c>
      <c r="I865">
        <v>198</v>
      </c>
      <c r="J865" t="s">
        <v>172</v>
      </c>
      <c r="K865" t="s">
        <v>8151</v>
      </c>
      <c r="L865" t="s">
        <v>8154</v>
      </c>
      <c r="M865">
        <v>6</v>
      </c>
      <c r="N865" t="s">
        <v>8159</v>
      </c>
      <c r="O865" s="4">
        <f>INDEX(products[Cost_per_box], MATCH(shipments9[[#This Row],[PID]], products[PID], 0))</f>
        <v>9.94</v>
      </c>
      <c r="P865" s="4">
        <f>shipments9[[#This Row],[Boxes]]*shipments9[[#This Row],[Cost Per Box]]</f>
        <v>1968.12</v>
      </c>
      <c r="Q865" s="4">
        <f>shipments9[[#This Row],[Amount]] -shipments9[[#This Row],[total cost]]</f>
        <v>3368.88</v>
      </c>
      <c r="R865" s="4" t="str">
        <f>IF(shipments9[[#This Row],[Gross Profit]]&lt;0,"Loss","Profit")</f>
        <v>Profit</v>
      </c>
      <c r="S865" s="9">
        <f>shipments9[[#This Row],[Gross Profit]]/shipments9[[#This Row],[Amount]]</f>
        <v>0.63123102866779091</v>
      </c>
      <c r="T865" s="11">
        <f>shipments9[[#This Row],[Amount]]/shipments9[[#This Row],[Boxes]]</f>
        <v>26.954545454545453</v>
      </c>
    </row>
    <row r="866" spans="1:20" hidden="1" x14ac:dyDescent="0.25">
      <c r="A866" t="s">
        <v>1068</v>
      </c>
      <c r="B866" t="s">
        <v>58</v>
      </c>
      <c r="C866" t="s">
        <v>135</v>
      </c>
      <c r="D866" t="s">
        <v>31</v>
      </c>
      <c r="E866" s="1">
        <v>45330</v>
      </c>
      <c r="F866" s="1" t="str">
        <f>TEXT(shipments9[[#This Row],[Shipdate]],"ddd")</f>
        <v>Thu</v>
      </c>
      <c r="G866" s="1" t="str">
        <f>IF(OR(shipments9[[#This Row],[Day Name]]="Sat",shipments9[[#This Row],[Day Name]]="Sun"),"Weekend","Weekday")</f>
        <v>Weekday</v>
      </c>
      <c r="H866">
        <v>5481</v>
      </c>
      <c r="I866">
        <v>220</v>
      </c>
      <c r="J866" t="s">
        <v>172</v>
      </c>
      <c r="K866" t="s">
        <v>8155</v>
      </c>
      <c r="L866" t="s">
        <v>8156</v>
      </c>
      <c r="M866">
        <v>2</v>
      </c>
      <c r="N866" t="s">
        <v>8157</v>
      </c>
      <c r="O866" s="4">
        <f>INDEX(products[Cost_per_box], MATCH(shipments9[[#This Row],[PID]], products[PID], 0))</f>
        <v>9.94</v>
      </c>
      <c r="P866" s="4">
        <f>shipments9[[#This Row],[Boxes]]*shipments9[[#This Row],[Cost Per Box]]</f>
        <v>2186.7999999999997</v>
      </c>
      <c r="Q866" s="4">
        <f>shipments9[[#This Row],[Amount]] -shipments9[[#This Row],[total cost]]</f>
        <v>3294.2000000000003</v>
      </c>
      <c r="R866" s="4" t="str">
        <f>IF(shipments9[[#This Row],[Gross Profit]]&lt;0,"Loss","Profit")</f>
        <v>Profit</v>
      </c>
      <c r="S866" s="9">
        <f>shipments9[[#This Row],[Gross Profit]]/shipments9[[#This Row],[Amount]]</f>
        <v>0.60102171136653904</v>
      </c>
      <c r="T866" s="11">
        <f>shipments9[[#This Row],[Amount]]/shipments9[[#This Row],[Boxes]]</f>
        <v>24.913636363636364</v>
      </c>
    </row>
    <row r="867" spans="1:20" hidden="1" x14ac:dyDescent="0.25">
      <c r="A867" t="s">
        <v>1069</v>
      </c>
      <c r="B867" t="s">
        <v>61</v>
      </c>
      <c r="C867" t="s">
        <v>135</v>
      </c>
      <c r="D867" t="s">
        <v>31</v>
      </c>
      <c r="E867" s="1">
        <v>45317</v>
      </c>
      <c r="F867" s="1" t="str">
        <f>TEXT(shipments9[[#This Row],[Shipdate]],"ddd")</f>
        <v>Fri</v>
      </c>
      <c r="G867" s="1" t="str">
        <f>IF(OR(shipments9[[#This Row],[Day Name]]="Sat",shipments9[[#This Row],[Day Name]]="Sun"),"Weekend","Weekday")</f>
        <v>Weekday</v>
      </c>
      <c r="H867">
        <v>4918.5</v>
      </c>
      <c r="I867">
        <v>205</v>
      </c>
      <c r="J867" t="s">
        <v>172</v>
      </c>
      <c r="K867" t="s">
        <v>8155</v>
      </c>
      <c r="L867" t="s">
        <v>8156</v>
      </c>
      <c r="M867">
        <v>1</v>
      </c>
      <c r="N867" t="s">
        <v>8163</v>
      </c>
      <c r="O867" s="4">
        <f>INDEX(products[Cost_per_box], MATCH(shipments9[[#This Row],[PID]], products[PID], 0))</f>
        <v>9.94</v>
      </c>
      <c r="P867" s="4">
        <f>shipments9[[#This Row],[Boxes]]*shipments9[[#This Row],[Cost Per Box]]</f>
        <v>2037.6999999999998</v>
      </c>
      <c r="Q867" s="4">
        <f>shipments9[[#This Row],[Amount]] -shipments9[[#This Row],[total cost]]</f>
        <v>2880.8</v>
      </c>
      <c r="R867" s="4" t="str">
        <f>IF(shipments9[[#This Row],[Gross Profit]]&lt;0,"Loss","Profit")</f>
        <v>Profit</v>
      </c>
      <c r="S867" s="9">
        <f>shipments9[[#This Row],[Gross Profit]]/shipments9[[#This Row],[Amount]]</f>
        <v>0.58570702449933931</v>
      </c>
      <c r="T867" s="11">
        <f>shipments9[[#This Row],[Amount]]/shipments9[[#This Row],[Boxes]]</f>
        <v>23.992682926829268</v>
      </c>
    </row>
    <row r="868" spans="1:20" hidden="1" x14ac:dyDescent="0.25">
      <c r="A868" t="s">
        <v>1070</v>
      </c>
      <c r="B868" t="s">
        <v>61</v>
      </c>
      <c r="C868" t="s">
        <v>135</v>
      </c>
      <c r="D868" t="s">
        <v>31</v>
      </c>
      <c r="E868" s="1">
        <v>45247</v>
      </c>
      <c r="F868" s="1" t="str">
        <f>TEXT(shipments9[[#This Row],[Shipdate]],"ddd")</f>
        <v>Fri</v>
      </c>
      <c r="G868" s="1" t="str">
        <f>IF(OR(shipments9[[#This Row],[Day Name]]="Sat",shipments9[[#This Row],[Day Name]]="Sun"),"Weekend","Weekday")</f>
        <v>Weekday</v>
      </c>
      <c r="H868">
        <v>4878</v>
      </c>
      <c r="I868">
        <v>188</v>
      </c>
      <c r="J868" t="s">
        <v>172</v>
      </c>
      <c r="K868" t="s">
        <v>8151</v>
      </c>
      <c r="L868" t="s">
        <v>8152</v>
      </c>
      <c r="M868">
        <v>11</v>
      </c>
      <c r="N868" t="s">
        <v>8165</v>
      </c>
      <c r="O868" s="4">
        <f>INDEX(products[Cost_per_box], MATCH(shipments9[[#This Row],[PID]], products[PID], 0))</f>
        <v>9.94</v>
      </c>
      <c r="P868" s="4">
        <f>shipments9[[#This Row],[Boxes]]*shipments9[[#This Row],[Cost Per Box]]</f>
        <v>1868.7199999999998</v>
      </c>
      <c r="Q868" s="4">
        <f>shipments9[[#This Row],[Amount]] -shipments9[[#This Row],[total cost]]</f>
        <v>3009.28</v>
      </c>
      <c r="R868" s="4" t="str">
        <f>IF(shipments9[[#This Row],[Gross Profit]]&lt;0,"Loss","Profit")</f>
        <v>Profit</v>
      </c>
      <c r="S868" s="9">
        <f>shipments9[[#This Row],[Gross Profit]]/shipments9[[#This Row],[Amount]]</f>
        <v>0.61690856908569092</v>
      </c>
      <c r="T868" s="11">
        <f>shipments9[[#This Row],[Amount]]/shipments9[[#This Row],[Boxes]]</f>
        <v>25.946808510638299</v>
      </c>
    </row>
    <row r="869" spans="1:20" hidden="1" x14ac:dyDescent="0.25">
      <c r="A869" t="s">
        <v>1071</v>
      </c>
      <c r="B869" t="s">
        <v>61</v>
      </c>
      <c r="C869" t="s">
        <v>135</v>
      </c>
      <c r="D869" t="s">
        <v>31</v>
      </c>
      <c r="E869" s="1">
        <v>45373</v>
      </c>
      <c r="F869" s="1" t="str">
        <f>TEXT(shipments9[[#This Row],[Shipdate]],"ddd")</f>
        <v>Fri</v>
      </c>
      <c r="G869" s="1" t="str">
        <f>IF(OR(shipments9[[#This Row],[Day Name]]="Sat",shipments9[[#This Row],[Day Name]]="Sun"),"Weekend","Weekday")</f>
        <v>Weekday</v>
      </c>
      <c r="H869">
        <v>5499</v>
      </c>
      <c r="I869">
        <v>220</v>
      </c>
      <c r="J869" t="s">
        <v>172</v>
      </c>
      <c r="K869" t="s">
        <v>8155</v>
      </c>
      <c r="L869" t="s">
        <v>8156</v>
      </c>
      <c r="M869">
        <v>3</v>
      </c>
      <c r="N869" t="s">
        <v>8164</v>
      </c>
      <c r="O869" s="4">
        <f>INDEX(products[Cost_per_box], MATCH(shipments9[[#This Row],[PID]], products[PID], 0))</f>
        <v>9.94</v>
      </c>
      <c r="P869" s="4">
        <f>shipments9[[#This Row],[Boxes]]*shipments9[[#This Row],[Cost Per Box]]</f>
        <v>2186.7999999999997</v>
      </c>
      <c r="Q869" s="4">
        <f>shipments9[[#This Row],[Amount]] -shipments9[[#This Row],[total cost]]</f>
        <v>3312.2000000000003</v>
      </c>
      <c r="R869" s="4" t="str">
        <f>IF(shipments9[[#This Row],[Gross Profit]]&lt;0,"Loss","Profit")</f>
        <v>Profit</v>
      </c>
      <c r="S869" s="9">
        <f>shipments9[[#This Row],[Gross Profit]]/shipments9[[#This Row],[Amount]]</f>
        <v>0.60232769594471725</v>
      </c>
      <c r="T869" s="11">
        <f>shipments9[[#This Row],[Amount]]/shipments9[[#This Row],[Boxes]]</f>
        <v>24.995454545454546</v>
      </c>
    </row>
    <row r="870" spans="1:20" hidden="1" x14ac:dyDescent="0.25">
      <c r="A870" t="s">
        <v>1072</v>
      </c>
      <c r="B870" t="s">
        <v>61</v>
      </c>
      <c r="C870" t="s">
        <v>135</v>
      </c>
      <c r="D870" t="s">
        <v>31</v>
      </c>
      <c r="E870" s="1">
        <v>44971</v>
      </c>
      <c r="F870" s="1" t="str">
        <f>TEXT(shipments9[[#This Row],[Shipdate]],"ddd")</f>
        <v>Tue</v>
      </c>
      <c r="G870" s="1" t="str">
        <f>IF(OR(shipments9[[#This Row],[Day Name]]="Sat",shipments9[[#This Row],[Day Name]]="Sun"),"Weekend","Weekday")</f>
        <v>Weekday</v>
      </c>
      <c r="H870">
        <v>5618.25</v>
      </c>
      <c r="I870">
        <v>201</v>
      </c>
      <c r="J870" t="s">
        <v>172</v>
      </c>
      <c r="K870" t="s">
        <v>8151</v>
      </c>
      <c r="L870" t="s">
        <v>8156</v>
      </c>
      <c r="M870">
        <v>2</v>
      </c>
      <c r="N870" t="s">
        <v>8157</v>
      </c>
      <c r="O870" s="4">
        <f>INDEX(products[Cost_per_box], MATCH(shipments9[[#This Row],[PID]], products[PID], 0))</f>
        <v>9.94</v>
      </c>
      <c r="P870" s="4">
        <f>shipments9[[#This Row],[Boxes]]*shipments9[[#This Row],[Cost Per Box]]</f>
        <v>1997.9399999999998</v>
      </c>
      <c r="Q870" s="4">
        <f>shipments9[[#This Row],[Amount]] -shipments9[[#This Row],[total cost]]</f>
        <v>3620.3100000000004</v>
      </c>
      <c r="R870" s="4" t="str">
        <f>IF(shipments9[[#This Row],[Gross Profit]]&lt;0,"Loss","Profit")</f>
        <v>Profit</v>
      </c>
      <c r="S870" s="9">
        <f>shipments9[[#This Row],[Gross Profit]]/shipments9[[#This Row],[Amount]]</f>
        <v>0.64438392737952221</v>
      </c>
      <c r="T870" s="11">
        <f>shipments9[[#This Row],[Amount]]/shipments9[[#This Row],[Boxes]]</f>
        <v>27.951492537313431</v>
      </c>
    </row>
    <row r="871" spans="1:20" hidden="1" x14ac:dyDescent="0.25">
      <c r="A871" t="s">
        <v>1073</v>
      </c>
      <c r="B871" t="s">
        <v>61</v>
      </c>
      <c r="C871" t="s">
        <v>135</v>
      </c>
      <c r="D871" t="s">
        <v>31</v>
      </c>
      <c r="E871" s="1">
        <v>45357</v>
      </c>
      <c r="F871" s="1" t="str">
        <f>TEXT(shipments9[[#This Row],[Shipdate]],"ddd")</f>
        <v>Wed</v>
      </c>
      <c r="G871" s="1" t="str">
        <f>IF(OR(shipments9[[#This Row],[Day Name]]="Sat",shipments9[[#This Row],[Day Name]]="Sun"),"Weekend","Weekday")</f>
        <v>Weekday</v>
      </c>
      <c r="H871">
        <v>5469.75</v>
      </c>
      <c r="I871">
        <v>211</v>
      </c>
      <c r="J871" t="s">
        <v>172</v>
      </c>
      <c r="K871" t="s">
        <v>8155</v>
      </c>
      <c r="L871" t="s">
        <v>8156</v>
      </c>
      <c r="M871">
        <v>3</v>
      </c>
      <c r="N871" t="s">
        <v>8164</v>
      </c>
      <c r="O871" s="4">
        <f>INDEX(products[Cost_per_box], MATCH(shipments9[[#This Row],[PID]], products[PID], 0))</f>
        <v>9.94</v>
      </c>
      <c r="P871" s="4">
        <f>shipments9[[#This Row],[Boxes]]*shipments9[[#This Row],[Cost Per Box]]</f>
        <v>2097.3399999999997</v>
      </c>
      <c r="Q871" s="4">
        <f>shipments9[[#This Row],[Amount]] -shipments9[[#This Row],[total cost]]</f>
        <v>3372.4100000000003</v>
      </c>
      <c r="R871" s="4" t="str">
        <f>IF(shipments9[[#This Row],[Gross Profit]]&lt;0,"Loss","Profit")</f>
        <v>Profit</v>
      </c>
      <c r="S871" s="9">
        <f>shipments9[[#This Row],[Gross Profit]]/shipments9[[#This Row],[Amount]]</f>
        <v>0.61655651538004486</v>
      </c>
      <c r="T871" s="11">
        <f>shipments9[[#This Row],[Amount]]/shipments9[[#This Row],[Boxes]]</f>
        <v>25.922985781990523</v>
      </c>
    </row>
    <row r="872" spans="1:20" hidden="1" x14ac:dyDescent="0.25">
      <c r="A872" t="s">
        <v>1074</v>
      </c>
      <c r="B872" t="s">
        <v>61</v>
      </c>
      <c r="C872" t="s">
        <v>135</v>
      </c>
      <c r="D872" t="s">
        <v>31</v>
      </c>
      <c r="E872" s="1">
        <v>45196</v>
      </c>
      <c r="F872" s="1" t="str">
        <f>TEXT(shipments9[[#This Row],[Shipdate]],"ddd")</f>
        <v>Wed</v>
      </c>
      <c r="G872" s="1" t="str">
        <f>IF(OR(shipments9[[#This Row],[Day Name]]="Sat",shipments9[[#This Row],[Day Name]]="Sun"),"Weekend","Weekday")</f>
        <v>Weekday</v>
      </c>
      <c r="H872">
        <v>4878</v>
      </c>
      <c r="I872">
        <v>204</v>
      </c>
      <c r="J872" t="s">
        <v>172</v>
      </c>
      <c r="K872" t="s">
        <v>8151</v>
      </c>
      <c r="L872" t="s">
        <v>8160</v>
      </c>
      <c r="M872">
        <v>9</v>
      </c>
      <c r="N872" t="s">
        <v>8167</v>
      </c>
      <c r="O872" s="4">
        <f>INDEX(products[Cost_per_box], MATCH(shipments9[[#This Row],[PID]], products[PID], 0))</f>
        <v>9.94</v>
      </c>
      <c r="P872" s="4">
        <f>shipments9[[#This Row],[Boxes]]*shipments9[[#This Row],[Cost Per Box]]</f>
        <v>2027.76</v>
      </c>
      <c r="Q872" s="4">
        <f>shipments9[[#This Row],[Amount]] -shipments9[[#This Row],[total cost]]</f>
        <v>2850.24</v>
      </c>
      <c r="R872" s="4" t="str">
        <f>IF(shipments9[[#This Row],[Gross Profit]]&lt;0,"Loss","Profit")</f>
        <v>Profit</v>
      </c>
      <c r="S872" s="9">
        <f>shipments9[[#This Row],[Gross Profit]]/shipments9[[#This Row],[Amount]]</f>
        <v>0.58430504305043041</v>
      </c>
      <c r="T872" s="11">
        <f>shipments9[[#This Row],[Amount]]/shipments9[[#This Row],[Boxes]]</f>
        <v>23.911764705882351</v>
      </c>
    </row>
    <row r="873" spans="1:20" hidden="1" x14ac:dyDescent="0.25">
      <c r="A873" t="s">
        <v>1075</v>
      </c>
      <c r="B873" t="s">
        <v>61</v>
      </c>
      <c r="C873" t="s">
        <v>135</v>
      </c>
      <c r="D873" t="s">
        <v>31</v>
      </c>
      <c r="E873" s="1">
        <v>45141</v>
      </c>
      <c r="F873" s="1" t="str">
        <f>TEXT(shipments9[[#This Row],[Shipdate]],"ddd")</f>
        <v>Thu</v>
      </c>
      <c r="G873" s="1" t="str">
        <f>IF(OR(shipments9[[#This Row],[Day Name]]="Sat",shipments9[[#This Row],[Day Name]]="Sun"),"Weekend","Weekday")</f>
        <v>Weekday</v>
      </c>
      <c r="H873">
        <v>7368.75</v>
      </c>
      <c r="I873">
        <v>295</v>
      </c>
      <c r="J873" t="s">
        <v>172</v>
      </c>
      <c r="K873" t="s">
        <v>8151</v>
      </c>
      <c r="L873" t="s">
        <v>8160</v>
      </c>
      <c r="M873">
        <v>8</v>
      </c>
      <c r="N873" t="s">
        <v>8162</v>
      </c>
      <c r="O873" s="4">
        <f>INDEX(products[Cost_per_box], MATCH(shipments9[[#This Row],[PID]], products[PID], 0))</f>
        <v>9.94</v>
      </c>
      <c r="P873" s="4">
        <f>shipments9[[#This Row],[Boxes]]*shipments9[[#This Row],[Cost Per Box]]</f>
        <v>2932.2999999999997</v>
      </c>
      <c r="Q873" s="4">
        <f>shipments9[[#This Row],[Amount]] -shipments9[[#This Row],[total cost]]</f>
        <v>4436.4500000000007</v>
      </c>
      <c r="R873" s="4" t="str">
        <f>IF(shipments9[[#This Row],[Gross Profit]]&lt;0,"Loss","Profit")</f>
        <v>Profit</v>
      </c>
      <c r="S873" s="9">
        <f>shipments9[[#This Row],[Gross Profit]]/shipments9[[#This Row],[Amount]]</f>
        <v>0.60206276505513157</v>
      </c>
      <c r="T873" s="11">
        <f>shipments9[[#This Row],[Amount]]/shipments9[[#This Row],[Boxes]]</f>
        <v>24.978813559322035</v>
      </c>
    </row>
    <row r="874" spans="1:20" hidden="1" x14ac:dyDescent="0.25">
      <c r="A874" t="s">
        <v>1076</v>
      </c>
      <c r="B874" t="s">
        <v>80</v>
      </c>
      <c r="C874" t="s">
        <v>135</v>
      </c>
      <c r="D874" t="s">
        <v>31</v>
      </c>
      <c r="E874" s="1">
        <v>45300</v>
      </c>
      <c r="F874" s="1" t="str">
        <f>TEXT(shipments9[[#This Row],[Shipdate]],"ddd")</f>
        <v>Tue</v>
      </c>
      <c r="G874" s="1" t="str">
        <f>IF(OR(shipments9[[#This Row],[Day Name]]="Sat",shipments9[[#This Row],[Day Name]]="Sun"),"Weekend","Weekday")</f>
        <v>Weekday</v>
      </c>
      <c r="H874">
        <v>6914.25</v>
      </c>
      <c r="I874">
        <v>266</v>
      </c>
      <c r="J874" t="s">
        <v>172</v>
      </c>
      <c r="K874" t="s">
        <v>8155</v>
      </c>
      <c r="L874" t="s">
        <v>8156</v>
      </c>
      <c r="M874">
        <v>1</v>
      </c>
      <c r="N874" t="s">
        <v>8163</v>
      </c>
      <c r="O874" s="4">
        <f>INDEX(products[Cost_per_box], MATCH(shipments9[[#This Row],[PID]], products[PID], 0))</f>
        <v>9.94</v>
      </c>
      <c r="P874" s="4">
        <f>shipments9[[#This Row],[Boxes]]*shipments9[[#This Row],[Cost Per Box]]</f>
        <v>2644.04</v>
      </c>
      <c r="Q874" s="4">
        <f>shipments9[[#This Row],[Amount]] -shipments9[[#This Row],[total cost]]</f>
        <v>4270.21</v>
      </c>
      <c r="R874" s="4" t="str">
        <f>IF(shipments9[[#This Row],[Gross Profit]]&lt;0,"Loss","Profit")</f>
        <v>Profit</v>
      </c>
      <c r="S874" s="9">
        <f>shipments9[[#This Row],[Gross Profit]]/shipments9[[#This Row],[Amount]]</f>
        <v>0.61759554543153627</v>
      </c>
      <c r="T874" s="11">
        <f>shipments9[[#This Row],[Amount]]/shipments9[[#This Row],[Boxes]]</f>
        <v>25.993421052631579</v>
      </c>
    </row>
    <row r="875" spans="1:20" hidden="1" x14ac:dyDescent="0.25">
      <c r="A875" t="s">
        <v>1077</v>
      </c>
      <c r="B875" t="s">
        <v>83</v>
      </c>
      <c r="C875" t="s">
        <v>135</v>
      </c>
      <c r="D875" t="s">
        <v>31</v>
      </c>
      <c r="E875" s="1">
        <v>45265</v>
      </c>
      <c r="F875" s="1" t="str">
        <f>TEXT(shipments9[[#This Row],[Shipdate]],"ddd")</f>
        <v>Tue</v>
      </c>
      <c r="G875" s="1" t="str">
        <f>IF(OR(shipments9[[#This Row],[Day Name]]="Sat",shipments9[[#This Row],[Day Name]]="Sun"),"Weekend","Weekday")</f>
        <v>Weekday</v>
      </c>
      <c r="H875">
        <v>5375.25</v>
      </c>
      <c r="I875">
        <v>207</v>
      </c>
      <c r="J875" t="s">
        <v>172</v>
      </c>
      <c r="K875" t="s">
        <v>8151</v>
      </c>
      <c r="L875" t="s">
        <v>8152</v>
      </c>
      <c r="M875">
        <v>12</v>
      </c>
      <c r="N875" t="s">
        <v>8166</v>
      </c>
      <c r="O875" s="4">
        <f>INDEX(products[Cost_per_box], MATCH(shipments9[[#This Row],[PID]], products[PID], 0))</f>
        <v>9.94</v>
      </c>
      <c r="P875" s="4">
        <f>shipments9[[#This Row],[Boxes]]*shipments9[[#This Row],[Cost Per Box]]</f>
        <v>2057.58</v>
      </c>
      <c r="Q875" s="4">
        <f>shipments9[[#This Row],[Amount]] -shipments9[[#This Row],[total cost]]</f>
        <v>3317.67</v>
      </c>
      <c r="R875" s="4" t="str">
        <f>IF(shipments9[[#This Row],[Gross Profit]]&lt;0,"Loss","Profit")</f>
        <v>Profit</v>
      </c>
      <c r="S875" s="9">
        <f>shipments9[[#This Row],[Gross Profit]]/shipments9[[#This Row],[Amount]]</f>
        <v>0.6172122226873169</v>
      </c>
      <c r="T875" s="11">
        <f>shipments9[[#This Row],[Amount]]/shipments9[[#This Row],[Boxes]]</f>
        <v>25.967391304347824</v>
      </c>
    </row>
    <row r="876" spans="1:20" hidden="1" x14ac:dyDescent="0.25">
      <c r="A876" t="s">
        <v>1078</v>
      </c>
      <c r="B876" t="s">
        <v>83</v>
      </c>
      <c r="C876" t="s">
        <v>135</v>
      </c>
      <c r="D876" t="s">
        <v>31</v>
      </c>
      <c r="E876" s="1">
        <v>45217</v>
      </c>
      <c r="F876" s="1" t="str">
        <f>TEXT(shipments9[[#This Row],[Shipdate]],"ddd")</f>
        <v>Wed</v>
      </c>
      <c r="G876" s="1" t="str">
        <f>IF(OR(shipments9[[#This Row],[Day Name]]="Sat",shipments9[[#This Row],[Day Name]]="Sun"),"Weekend","Weekday")</f>
        <v>Weekday</v>
      </c>
      <c r="H876">
        <v>6363</v>
      </c>
      <c r="I876">
        <v>236</v>
      </c>
      <c r="J876" t="s">
        <v>172</v>
      </c>
      <c r="K876" t="s">
        <v>8151</v>
      </c>
      <c r="L876" t="s">
        <v>8152</v>
      </c>
      <c r="M876">
        <v>10</v>
      </c>
      <c r="N876" t="s">
        <v>8153</v>
      </c>
      <c r="O876" s="4">
        <f>INDEX(products[Cost_per_box], MATCH(shipments9[[#This Row],[PID]], products[PID], 0))</f>
        <v>9.94</v>
      </c>
      <c r="P876" s="4">
        <f>shipments9[[#This Row],[Boxes]]*shipments9[[#This Row],[Cost Per Box]]</f>
        <v>2345.8399999999997</v>
      </c>
      <c r="Q876" s="4">
        <f>shipments9[[#This Row],[Amount]] -shipments9[[#This Row],[total cost]]</f>
        <v>4017.1600000000003</v>
      </c>
      <c r="R876" s="4" t="str">
        <f>IF(shipments9[[#This Row],[Gross Profit]]&lt;0,"Loss","Profit")</f>
        <v>Profit</v>
      </c>
      <c r="S876" s="9">
        <f>shipments9[[#This Row],[Gross Profit]]/shipments9[[#This Row],[Amount]]</f>
        <v>0.63133113311331135</v>
      </c>
      <c r="T876" s="11">
        <f>shipments9[[#This Row],[Amount]]/shipments9[[#This Row],[Boxes]]</f>
        <v>26.961864406779661</v>
      </c>
    </row>
    <row r="877" spans="1:20" hidden="1" x14ac:dyDescent="0.25">
      <c r="A877" t="s">
        <v>1079</v>
      </c>
      <c r="B877" t="s">
        <v>83</v>
      </c>
      <c r="C877" t="s">
        <v>135</v>
      </c>
      <c r="D877" t="s">
        <v>31</v>
      </c>
      <c r="E877" s="1">
        <v>45341</v>
      </c>
      <c r="F877" s="1" t="str">
        <f>TEXT(shipments9[[#This Row],[Shipdate]],"ddd")</f>
        <v>Mon</v>
      </c>
      <c r="G877" s="1" t="str">
        <f>IF(OR(shipments9[[#This Row],[Day Name]]="Sat",shipments9[[#This Row],[Day Name]]="Sun"),"Weekend","Weekday")</f>
        <v>Weekday</v>
      </c>
      <c r="H877">
        <v>5310</v>
      </c>
      <c r="I877">
        <v>213</v>
      </c>
      <c r="J877" t="s">
        <v>172</v>
      </c>
      <c r="K877" t="s">
        <v>8155</v>
      </c>
      <c r="L877" t="s">
        <v>8156</v>
      </c>
      <c r="M877">
        <v>2</v>
      </c>
      <c r="N877" t="s">
        <v>8157</v>
      </c>
      <c r="O877" s="4">
        <f>INDEX(products[Cost_per_box], MATCH(shipments9[[#This Row],[PID]], products[PID], 0))</f>
        <v>9.94</v>
      </c>
      <c r="P877" s="4">
        <f>shipments9[[#This Row],[Boxes]]*shipments9[[#This Row],[Cost Per Box]]</f>
        <v>2117.2199999999998</v>
      </c>
      <c r="Q877" s="4">
        <f>shipments9[[#This Row],[Amount]] -shipments9[[#This Row],[total cost]]</f>
        <v>3192.78</v>
      </c>
      <c r="R877" s="4" t="str">
        <f>IF(shipments9[[#This Row],[Gross Profit]]&lt;0,"Loss","Profit")</f>
        <v>Profit</v>
      </c>
      <c r="S877" s="9">
        <f>shipments9[[#This Row],[Gross Profit]]/shipments9[[#This Row],[Amount]]</f>
        <v>0.60127683615819216</v>
      </c>
      <c r="T877" s="11">
        <f>shipments9[[#This Row],[Amount]]/shipments9[[#This Row],[Boxes]]</f>
        <v>24.929577464788732</v>
      </c>
    </row>
    <row r="878" spans="1:20" hidden="1" x14ac:dyDescent="0.25">
      <c r="A878" t="s">
        <v>1080</v>
      </c>
      <c r="B878" t="s">
        <v>86</v>
      </c>
      <c r="C878" t="s">
        <v>135</v>
      </c>
      <c r="D878" t="s">
        <v>31</v>
      </c>
      <c r="E878" s="1">
        <v>45365</v>
      </c>
      <c r="F878" s="1" t="str">
        <f>TEXT(shipments9[[#This Row],[Shipdate]],"ddd")</f>
        <v>Thu</v>
      </c>
      <c r="G878" s="1" t="str">
        <f>IF(OR(shipments9[[#This Row],[Day Name]]="Sat",shipments9[[#This Row],[Day Name]]="Sun"),"Weekend","Weekday")</f>
        <v>Weekday</v>
      </c>
      <c r="H878">
        <v>5503.5</v>
      </c>
      <c r="I878">
        <v>230</v>
      </c>
      <c r="J878" t="s">
        <v>172</v>
      </c>
      <c r="K878" t="s">
        <v>8155</v>
      </c>
      <c r="L878" t="s">
        <v>8156</v>
      </c>
      <c r="M878">
        <v>3</v>
      </c>
      <c r="N878" t="s">
        <v>8164</v>
      </c>
      <c r="O878" s="4">
        <f>INDEX(products[Cost_per_box], MATCH(shipments9[[#This Row],[PID]], products[PID], 0))</f>
        <v>9.94</v>
      </c>
      <c r="P878" s="4">
        <f>shipments9[[#This Row],[Boxes]]*shipments9[[#This Row],[Cost Per Box]]</f>
        <v>2286.1999999999998</v>
      </c>
      <c r="Q878" s="4">
        <f>shipments9[[#This Row],[Amount]] -shipments9[[#This Row],[total cost]]</f>
        <v>3217.3</v>
      </c>
      <c r="R878" s="4" t="str">
        <f>IF(shipments9[[#This Row],[Gross Profit]]&lt;0,"Loss","Profit")</f>
        <v>Profit</v>
      </c>
      <c r="S878" s="9">
        <f>shipments9[[#This Row],[Gross Profit]]/shipments9[[#This Row],[Amount]]</f>
        <v>0.58459162351231042</v>
      </c>
      <c r="T878" s="11">
        <f>shipments9[[#This Row],[Amount]]/shipments9[[#This Row],[Boxes]]</f>
        <v>23.928260869565218</v>
      </c>
    </row>
    <row r="879" spans="1:20" hidden="1" x14ac:dyDescent="0.25">
      <c r="A879" t="s">
        <v>1081</v>
      </c>
      <c r="B879" t="s">
        <v>86</v>
      </c>
      <c r="C879" t="s">
        <v>135</v>
      </c>
      <c r="D879" t="s">
        <v>31</v>
      </c>
      <c r="E879" s="1">
        <v>45253</v>
      </c>
      <c r="F879" s="1" t="str">
        <f>TEXT(shipments9[[#This Row],[Shipdate]],"ddd")</f>
        <v>Thu</v>
      </c>
      <c r="G879" s="1" t="str">
        <f>IF(OR(shipments9[[#This Row],[Day Name]]="Sat",shipments9[[#This Row],[Day Name]]="Sun"),"Weekend","Weekday")</f>
        <v>Weekday</v>
      </c>
      <c r="H879">
        <v>5501.25</v>
      </c>
      <c r="I879">
        <v>212</v>
      </c>
      <c r="J879" t="s">
        <v>172</v>
      </c>
      <c r="K879" t="s">
        <v>8151</v>
      </c>
      <c r="L879" t="s">
        <v>8152</v>
      </c>
      <c r="M879">
        <v>11</v>
      </c>
      <c r="N879" t="s">
        <v>8165</v>
      </c>
      <c r="O879" s="4">
        <f>INDEX(products[Cost_per_box], MATCH(shipments9[[#This Row],[PID]], products[PID], 0))</f>
        <v>9.94</v>
      </c>
      <c r="P879" s="4">
        <f>shipments9[[#This Row],[Boxes]]*shipments9[[#This Row],[Cost Per Box]]</f>
        <v>2107.2799999999997</v>
      </c>
      <c r="Q879" s="4">
        <f>shipments9[[#This Row],[Amount]] -shipments9[[#This Row],[total cost]]</f>
        <v>3393.9700000000003</v>
      </c>
      <c r="R879" s="4" t="str">
        <f>IF(shipments9[[#This Row],[Gross Profit]]&lt;0,"Loss","Profit")</f>
        <v>Profit</v>
      </c>
      <c r="S879" s="9">
        <f>shipments9[[#This Row],[Gross Profit]]/shipments9[[#This Row],[Amount]]</f>
        <v>0.61694523971824589</v>
      </c>
      <c r="T879" s="11">
        <f>shipments9[[#This Row],[Amount]]/shipments9[[#This Row],[Boxes]]</f>
        <v>25.949292452830189</v>
      </c>
    </row>
    <row r="880" spans="1:20" hidden="1" x14ac:dyDescent="0.25">
      <c r="A880" t="s">
        <v>1082</v>
      </c>
      <c r="B880" t="s">
        <v>89</v>
      </c>
      <c r="C880" t="s">
        <v>135</v>
      </c>
      <c r="D880" t="s">
        <v>31</v>
      </c>
      <c r="E880" s="1">
        <v>44974</v>
      </c>
      <c r="F880" s="1" t="str">
        <f>TEXT(shipments9[[#This Row],[Shipdate]],"ddd")</f>
        <v>Fri</v>
      </c>
      <c r="G880" s="1" t="str">
        <f>IF(OR(shipments9[[#This Row],[Day Name]]="Sat",shipments9[[#This Row],[Day Name]]="Sun"),"Weekend","Weekday")</f>
        <v>Weekday</v>
      </c>
      <c r="H880">
        <v>5604.75</v>
      </c>
      <c r="I880">
        <v>201</v>
      </c>
      <c r="J880" t="s">
        <v>172</v>
      </c>
      <c r="K880" t="s">
        <v>8151</v>
      </c>
      <c r="L880" t="s">
        <v>8156</v>
      </c>
      <c r="M880">
        <v>2</v>
      </c>
      <c r="N880" t="s">
        <v>8157</v>
      </c>
      <c r="O880" s="4">
        <f>INDEX(products[Cost_per_box], MATCH(shipments9[[#This Row],[PID]], products[PID], 0))</f>
        <v>9.94</v>
      </c>
      <c r="P880" s="4">
        <f>shipments9[[#This Row],[Boxes]]*shipments9[[#This Row],[Cost Per Box]]</f>
        <v>1997.9399999999998</v>
      </c>
      <c r="Q880" s="4">
        <f>shipments9[[#This Row],[Amount]] -shipments9[[#This Row],[total cost]]</f>
        <v>3606.8100000000004</v>
      </c>
      <c r="R880" s="4" t="str">
        <f>IF(shipments9[[#This Row],[Gross Profit]]&lt;0,"Loss","Profit")</f>
        <v>Profit</v>
      </c>
      <c r="S880" s="9">
        <f>shipments9[[#This Row],[Gross Profit]]/shipments9[[#This Row],[Amount]]</f>
        <v>0.64352736518131948</v>
      </c>
      <c r="T880" s="11">
        <f>shipments9[[#This Row],[Amount]]/shipments9[[#This Row],[Boxes]]</f>
        <v>27.884328358208954</v>
      </c>
    </row>
    <row r="881" spans="1:20" hidden="1" x14ac:dyDescent="0.25">
      <c r="A881" t="s">
        <v>1083</v>
      </c>
      <c r="B881" t="s">
        <v>89</v>
      </c>
      <c r="C881" t="s">
        <v>135</v>
      </c>
      <c r="D881" t="s">
        <v>31</v>
      </c>
      <c r="E881" s="1">
        <v>45440</v>
      </c>
      <c r="F881" s="1" t="str">
        <f>TEXT(shipments9[[#This Row],[Shipdate]],"ddd")</f>
        <v>Tue</v>
      </c>
      <c r="G881" s="1" t="str">
        <f>IF(OR(shipments9[[#This Row],[Day Name]]="Sat",shipments9[[#This Row],[Day Name]]="Sun"),"Weekend","Weekday")</f>
        <v>Weekday</v>
      </c>
      <c r="H881">
        <v>6284.25</v>
      </c>
      <c r="I881">
        <v>262</v>
      </c>
      <c r="J881" t="s">
        <v>172</v>
      </c>
      <c r="K881" t="s">
        <v>8155</v>
      </c>
      <c r="L881" t="s">
        <v>8154</v>
      </c>
      <c r="M881">
        <v>5</v>
      </c>
      <c r="N881" t="s">
        <v>201</v>
      </c>
      <c r="O881" s="4">
        <f>INDEX(products[Cost_per_box], MATCH(shipments9[[#This Row],[PID]], products[PID], 0))</f>
        <v>9.94</v>
      </c>
      <c r="P881" s="4">
        <f>shipments9[[#This Row],[Boxes]]*shipments9[[#This Row],[Cost Per Box]]</f>
        <v>2604.2799999999997</v>
      </c>
      <c r="Q881" s="4">
        <f>shipments9[[#This Row],[Amount]] -shipments9[[#This Row],[total cost]]</f>
        <v>3679.9700000000003</v>
      </c>
      <c r="R881" s="4" t="str">
        <f>IF(shipments9[[#This Row],[Gross Profit]]&lt;0,"Loss","Profit")</f>
        <v>Profit</v>
      </c>
      <c r="S881" s="9">
        <f>shipments9[[#This Row],[Gross Profit]]/shipments9[[#This Row],[Amount]]</f>
        <v>0.58558618769145088</v>
      </c>
      <c r="T881" s="11">
        <f>shipments9[[#This Row],[Amount]]/shipments9[[#This Row],[Boxes]]</f>
        <v>23.985687022900763</v>
      </c>
    </row>
    <row r="882" spans="1:20" hidden="1" x14ac:dyDescent="0.25">
      <c r="A882" t="s">
        <v>1084</v>
      </c>
      <c r="B882" t="s">
        <v>89</v>
      </c>
      <c r="C882" t="s">
        <v>135</v>
      </c>
      <c r="D882" t="s">
        <v>31</v>
      </c>
      <c r="E882" s="1">
        <v>44932</v>
      </c>
      <c r="F882" s="1" t="str">
        <f>TEXT(shipments9[[#This Row],[Shipdate]],"ddd")</f>
        <v>Fri</v>
      </c>
      <c r="G882" s="1" t="str">
        <f>IF(OR(shipments9[[#This Row],[Day Name]]="Sat",shipments9[[#This Row],[Day Name]]="Sun"),"Weekend","Weekday")</f>
        <v>Weekday</v>
      </c>
      <c r="H882">
        <v>4947.75</v>
      </c>
      <c r="I882">
        <v>184</v>
      </c>
      <c r="J882" t="s">
        <v>172</v>
      </c>
      <c r="K882" t="s">
        <v>8151</v>
      </c>
      <c r="L882" t="s">
        <v>8156</v>
      </c>
      <c r="M882">
        <v>1</v>
      </c>
      <c r="N882" t="s">
        <v>8163</v>
      </c>
      <c r="O882" s="4">
        <f>INDEX(products[Cost_per_box], MATCH(shipments9[[#This Row],[PID]], products[PID], 0))</f>
        <v>9.94</v>
      </c>
      <c r="P882" s="4">
        <f>shipments9[[#This Row],[Boxes]]*shipments9[[#This Row],[Cost Per Box]]</f>
        <v>1828.9599999999998</v>
      </c>
      <c r="Q882" s="4">
        <f>shipments9[[#This Row],[Amount]] -shipments9[[#This Row],[total cost]]</f>
        <v>3118.79</v>
      </c>
      <c r="R882" s="4" t="str">
        <f>IF(shipments9[[#This Row],[Gross Profit]]&lt;0,"Loss","Profit")</f>
        <v>Profit</v>
      </c>
      <c r="S882" s="9">
        <f>shipments9[[#This Row],[Gross Profit]]/shipments9[[#This Row],[Amount]]</f>
        <v>0.63034510636147745</v>
      </c>
      <c r="T882" s="11">
        <f>shipments9[[#This Row],[Amount]]/shipments9[[#This Row],[Boxes]]</f>
        <v>26.889945652173914</v>
      </c>
    </row>
    <row r="883" spans="1:20" hidden="1" x14ac:dyDescent="0.25">
      <c r="A883" t="s">
        <v>1085</v>
      </c>
      <c r="B883" t="s">
        <v>92</v>
      </c>
      <c r="C883" t="s">
        <v>135</v>
      </c>
      <c r="D883" t="s">
        <v>31</v>
      </c>
      <c r="E883" s="1">
        <v>45251</v>
      </c>
      <c r="F883" s="1" t="str">
        <f>TEXT(shipments9[[#This Row],[Shipdate]],"ddd")</f>
        <v>Tue</v>
      </c>
      <c r="G883" s="1" t="str">
        <f>IF(OR(shipments9[[#This Row],[Day Name]]="Sat",shipments9[[#This Row],[Day Name]]="Sun"),"Weekend","Weekday")</f>
        <v>Weekday</v>
      </c>
      <c r="H883">
        <v>5472</v>
      </c>
      <c r="I883">
        <v>196</v>
      </c>
      <c r="J883" t="s">
        <v>172</v>
      </c>
      <c r="K883" t="s">
        <v>8151</v>
      </c>
      <c r="L883" t="s">
        <v>8152</v>
      </c>
      <c r="M883">
        <v>11</v>
      </c>
      <c r="N883" t="s">
        <v>8165</v>
      </c>
      <c r="O883" s="4">
        <f>INDEX(products[Cost_per_box], MATCH(shipments9[[#This Row],[PID]], products[PID], 0))</f>
        <v>9.94</v>
      </c>
      <c r="P883" s="4">
        <f>shipments9[[#This Row],[Boxes]]*shipments9[[#This Row],[Cost Per Box]]</f>
        <v>1948.24</v>
      </c>
      <c r="Q883" s="4">
        <f>shipments9[[#This Row],[Amount]] -shipments9[[#This Row],[total cost]]</f>
        <v>3523.76</v>
      </c>
      <c r="R883" s="4" t="str">
        <f>IF(shipments9[[#This Row],[Gross Profit]]&lt;0,"Loss","Profit")</f>
        <v>Profit</v>
      </c>
      <c r="S883" s="9">
        <f>shipments9[[#This Row],[Gross Profit]]/shipments9[[#This Row],[Amount]]</f>
        <v>0.64396198830409357</v>
      </c>
      <c r="T883" s="11">
        <f>shipments9[[#This Row],[Amount]]/shipments9[[#This Row],[Boxes]]</f>
        <v>27.918367346938776</v>
      </c>
    </row>
    <row r="884" spans="1:20" hidden="1" x14ac:dyDescent="0.25">
      <c r="A884" t="s">
        <v>1086</v>
      </c>
      <c r="B884" t="s">
        <v>92</v>
      </c>
      <c r="C884" t="s">
        <v>135</v>
      </c>
      <c r="D884" t="s">
        <v>31</v>
      </c>
      <c r="E884" s="1">
        <v>45260</v>
      </c>
      <c r="F884" s="1" t="str">
        <f>TEXT(shipments9[[#This Row],[Shipdate]],"ddd")</f>
        <v>Thu</v>
      </c>
      <c r="G884" s="1" t="str">
        <f>IF(OR(shipments9[[#This Row],[Day Name]]="Sat",shipments9[[#This Row],[Day Name]]="Sun"),"Weekend","Weekday")</f>
        <v>Weekday</v>
      </c>
      <c r="H884">
        <v>6198.75</v>
      </c>
      <c r="I884">
        <v>248</v>
      </c>
      <c r="J884" t="s">
        <v>172</v>
      </c>
      <c r="K884" t="s">
        <v>8151</v>
      </c>
      <c r="L884" t="s">
        <v>8152</v>
      </c>
      <c r="M884">
        <v>11</v>
      </c>
      <c r="N884" t="s">
        <v>8165</v>
      </c>
      <c r="O884" s="4">
        <f>INDEX(products[Cost_per_box], MATCH(shipments9[[#This Row],[PID]], products[PID], 0))</f>
        <v>9.94</v>
      </c>
      <c r="P884" s="4">
        <f>shipments9[[#This Row],[Boxes]]*shipments9[[#This Row],[Cost Per Box]]</f>
        <v>2465.12</v>
      </c>
      <c r="Q884" s="4">
        <f>shipments9[[#This Row],[Amount]] -shipments9[[#This Row],[total cost]]</f>
        <v>3733.63</v>
      </c>
      <c r="R884" s="4" t="str">
        <f>IF(shipments9[[#This Row],[Gross Profit]]&lt;0,"Loss","Profit")</f>
        <v>Profit</v>
      </c>
      <c r="S884" s="9">
        <f>shipments9[[#This Row],[Gross Profit]]/shipments9[[#This Row],[Amount]]</f>
        <v>0.60231982254486793</v>
      </c>
      <c r="T884" s="11">
        <f>shipments9[[#This Row],[Amount]]/shipments9[[#This Row],[Boxes]]</f>
        <v>24.994959677419356</v>
      </c>
    </row>
    <row r="885" spans="1:20" hidden="1" x14ac:dyDescent="0.25">
      <c r="A885" t="s">
        <v>1087</v>
      </c>
      <c r="B885" t="s">
        <v>95</v>
      </c>
      <c r="C885" t="s">
        <v>135</v>
      </c>
      <c r="D885" t="s">
        <v>31</v>
      </c>
      <c r="E885" s="1">
        <v>45264</v>
      </c>
      <c r="F885" s="1" t="str">
        <f>TEXT(shipments9[[#This Row],[Shipdate]],"ddd")</f>
        <v>Mon</v>
      </c>
      <c r="G885" s="1" t="str">
        <f>IF(OR(shipments9[[#This Row],[Day Name]]="Sat",shipments9[[#This Row],[Day Name]]="Sun"),"Weekend","Weekday")</f>
        <v>Weekday</v>
      </c>
      <c r="H885">
        <v>5575.5</v>
      </c>
      <c r="I885">
        <v>200</v>
      </c>
      <c r="J885" t="s">
        <v>172</v>
      </c>
      <c r="K885" t="s">
        <v>8151</v>
      </c>
      <c r="L885" t="s">
        <v>8152</v>
      </c>
      <c r="M885">
        <v>12</v>
      </c>
      <c r="N885" t="s">
        <v>8166</v>
      </c>
      <c r="O885" s="4">
        <f>INDEX(products[Cost_per_box], MATCH(shipments9[[#This Row],[PID]], products[PID], 0))</f>
        <v>9.94</v>
      </c>
      <c r="P885" s="4">
        <f>shipments9[[#This Row],[Boxes]]*shipments9[[#This Row],[Cost Per Box]]</f>
        <v>1988</v>
      </c>
      <c r="Q885" s="4">
        <f>shipments9[[#This Row],[Amount]] -shipments9[[#This Row],[total cost]]</f>
        <v>3587.5</v>
      </c>
      <c r="R885" s="4" t="str">
        <f>IF(shipments9[[#This Row],[Gross Profit]]&lt;0,"Loss","Profit")</f>
        <v>Profit</v>
      </c>
      <c r="S885" s="9">
        <f>shipments9[[#This Row],[Gross Profit]]/shipments9[[#This Row],[Amount]]</f>
        <v>0.64344005021971129</v>
      </c>
      <c r="T885" s="11">
        <f>shipments9[[#This Row],[Amount]]/shipments9[[#This Row],[Boxes]]</f>
        <v>27.877500000000001</v>
      </c>
    </row>
    <row r="886" spans="1:20" hidden="1" x14ac:dyDescent="0.25">
      <c r="A886" t="s">
        <v>1088</v>
      </c>
      <c r="B886" t="s">
        <v>95</v>
      </c>
      <c r="C886" t="s">
        <v>135</v>
      </c>
      <c r="D886" t="s">
        <v>31</v>
      </c>
      <c r="E886" s="1">
        <v>45191</v>
      </c>
      <c r="F886" s="1" t="str">
        <f>TEXT(shipments9[[#This Row],[Shipdate]],"ddd")</f>
        <v>Fri</v>
      </c>
      <c r="G886" s="1" t="str">
        <f>IF(OR(shipments9[[#This Row],[Day Name]]="Sat",shipments9[[#This Row],[Day Name]]="Sun"),"Weekend","Weekday")</f>
        <v>Weekday</v>
      </c>
      <c r="H886">
        <v>6030</v>
      </c>
      <c r="I886">
        <v>252</v>
      </c>
      <c r="J886" t="s">
        <v>172</v>
      </c>
      <c r="K886" t="s">
        <v>8151</v>
      </c>
      <c r="L886" t="s">
        <v>8160</v>
      </c>
      <c r="M886">
        <v>9</v>
      </c>
      <c r="N886" t="s">
        <v>8167</v>
      </c>
      <c r="O886" s="4">
        <f>INDEX(products[Cost_per_box], MATCH(shipments9[[#This Row],[PID]], products[PID], 0))</f>
        <v>9.94</v>
      </c>
      <c r="P886" s="4">
        <f>shipments9[[#This Row],[Boxes]]*shipments9[[#This Row],[Cost Per Box]]</f>
        <v>2504.8799999999997</v>
      </c>
      <c r="Q886" s="4">
        <f>shipments9[[#This Row],[Amount]] -shipments9[[#This Row],[total cost]]</f>
        <v>3525.1200000000003</v>
      </c>
      <c r="R886" s="4" t="str">
        <f>IF(shipments9[[#This Row],[Gross Profit]]&lt;0,"Loss","Profit")</f>
        <v>Profit</v>
      </c>
      <c r="S886" s="9">
        <f>shipments9[[#This Row],[Gross Profit]]/shipments9[[#This Row],[Amount]]</f>
        <v>0.58459701492537319</v>
      </c>
      <c r="T886" s="11">
        <f>shipments9[[#This Row],[Amount]]/shipments9[[#This Row],[Boxes]]</f>
        <v>23.928571428571427</v>
      </c>
    </row>
    <row r="887" spans="1:20" hidden="1" x14ac:dyDescent="0.25">
      <c r="A887" t="s">
        <v>1089</v>
      </c>
      <c r="B887" t="s">
        <v>95</v>
      </c>
      <c r="C887" t="s">
        <v>135</v>
      </c>
      <c r="D887" t="s">
        <v>31</v>
      </c>
      <c r="E887" s="1">
        <v>45460</v>
      </c>
      <c r="F887" s="1" t="str">
        <f>TEXT(shipments9[[#This Row],[Shipdate]],"ddd")</f>
        <v>Mon</v>
      </c>
      <c r="G887" s="1" t="str">
        <f>IF(OR(shipments9[[#This Row],[Day Name]]="Sat",shipments9[[#This Row],[Day Name]]="Sun"),"Weekend","Weekday")</f>
        <v>Weekday</v>
      </c>
      <c r="H887">
        <v>6086.25</v>
      </c>
      <c r="I887">
        <v>235</v>
      </c>
      <c r="J887" t="s">
        <v>172</v>
      </c>
      <c r="K887" t="s">
        <v>8155</v>
      </c>
      <c r="L887" t="s">
        <v>8154</v>
      </c>
      <c r="M887">
        <v>6</v>
      </c>
      <c r="N887" t="s">
        <v>8159</v>
      </c>
      <c r="O887" s="4">
        <f>INDEX(products[Cost_per_box], MATCH(shipments9[[#This Row],[PID]], products[PID], 0))</f>
        <v>9.94</v>
      </c>
      <c r="P887" s="4">
        <f>shipments9[[#This Row],[Boxes]]*shipments9[[#This Row],[Cost Per Box]]</f>
        <v>2335.9</v>
      </c>
      <c r="Q887" s="4">
        <f>shipments9[[#This Row],[Amount]] -shipments9[[#This Row],[total cost]]</f>
        <v>3750.35</v>
      </c>
      <c r="R887" s="4" t="str">
        <f>IF(shipments9[[#This Row],[Gross Profit]]&lt;0,"Loss","Profit")</f>
        <v>Profit</v>
      </c>
      <c r="S887" s="9">
        <f>shipments9[[#This Row],[Gross Profit]]/shipments9[[#This Row],[Amount]]</f>
        <v>0.61620045183815975</v>
      </c>
      <c r="T887" s="11">
        <f>shipments9[[#This Row],[Amount]]/shipments9[[#This Row],[Boxes]]</f>
        <v>25.898936170212767</v>
      </c>
    </row>
    <row r="888" spans="1:20" hidden="1" x14ac:dyDescent="0.25">
      <c r="A888" t="s">
        <v>1090</v>
      </c>
      <c r="B888" t="s">
        <v>98</v>
      </c>
      <c r="C888" t="s">
        <v>135</v>
      </c>
      <c r="D888" t="s">
        <v>31</v>
      </c>
      <c r="E888" s="1">
        <v>45196</v>
      </c>
      <c r="F888" s="1" t="str">
        <f>TEXT(shipments9[[#This Row],[Shipdate]],"ddd")</f>
        <v>Wed</v>
      </c>
      <c r="G888" s="1" t="str">
        <f>IF(OR(shipments9[[#This Row],[Day Name]]="Sat",shipments9[[#This Row],[Day Name]]="Sun"),"Weekend","Weekday")</f>
        <v>Weekday</v>
      </c>
      <c r="H888">
        <v>5010.75</v>
      </c>
      <c r="I888">
        <v>193</v>
      </c>
      <c r="J888" t="s">
        <v>172</v>
      </c>
      <c r="K888" t="s">
        <v>8151</v>
      </c>
      <c r="L888" t="s">
        <v>8160</v>
      </c>
      <c r="M888">
        <v>9</v>
      </c>
      <c r="N888" t="s">
        <v>8167</v>
      </c>
      <c r="O888" s="4">
        <f>INDEX(products[Cost_per_box], MATCH(shipments9[[#This Row],[PID]], products[PID], 0))</f>
        <v>9.94</v>
      </c>
      <c r="P888" s="4">
        <f>shipments9[[#This Row],[Boxes]]*shipments9[[#This Row],[Cost Per Box]]</f>
        <v>1918.4199999999998</v>
      </c>
      <c r="Q888" s="4">
        <f>shipments9[[#This Row],[Amount]] -shipments9[[#This Row],[total cost]]</f>
        <v>3092.33</v>
      </c>
      <c r="R888" s="4" t="str">
        <f>IF(shipments9[[#This Row],[Gross Profit]]&lt;0,"Loss","Profit")</f>
        <v>Profit</v>
      </c>
      <c r="S888" s="9">
        <f>shipments9[[#This Row],[Gross Profit]]/shipments9[[#This Row],[Amount]]</f>
        <v>0.61713915082572468</v>
      </c>
      <c r="T888" s="11">
        <f>shipments9[[#This Row],[Amount]]/shipments9[[#This Row],[Boxes]]</f>
        <v>25.962435233160623</v>
      </c>
    </row>
    <row r="889" spans="1:20" hidden="1" x14ac:dyDescent="0.25">
      <c r="A889" t="s">
        <v>1091</v>
      </c>
      <c r="B889" t="s">
        <v>65</v>
      </c>
      <c r="C889" t="s">
        <v>135</v>
      </c>
      <c r="D889" t="s">
        <v>31</v>
      </c>
      <c r="E889" s="1">
        <v>45391</v>
      </c>
      <c r="F889" s="1" t="str">
        <f>TEXT(shipments9[[#This Row],[Shipdate]],"ddd")</f>
        <v>Tue</v>
      </c>
      <c r="G889" s="1" t="str">
        <f>IF(OR(shipments9[[#This Row],[Day Name]]="Sat",shipments9[[#This Row],[Day Name]]="Sun"),"Weekend","Weekday")</f>
        <v>Weekday</v>
      </c>
      <c r="H889">
        <v>4162.5</v>
      </c>
      <c r="I889">
        <v>167</v>
      </c>
      <c r="J889" t="s">
        <v>172</v>
      </c>
      <c r="K889" t="s">
        <v>8155</v>
      </c>
      <c r="L889" t="s">
        <v>8154</v>
      </c>
      <c r="M889">
        <v>4</v>
      </c>
      <c r="N889" t="s">
        <v>8158</v>
      </c>
      <c r="O889" s="4">
        <f>INDEX(products[Cost_per_box], MATCH(shipments9[[#This Row],[PID]], products[PID], 0))</f>
        <v>9.94</v>
      </c>
      <c r="P889" s="4">
        <f>shipments9[[#This Row],[Boxes]]*shipments9[[#This Row],[Cost Per Box]]</f>
        <v>1659.98</v>
      </c>
      <c r="Q889" s="4">
        <f>shipments9[[#This Row],[Amount]] -shipments9[[#This Row],[total cost]]</f>
        <v>2502.52</v>
      </c>
      <c r="R889" s="4" t="str">
        <f>IF(shipments9[[#This Row],[Gross Profit]]&lt;0,"Loss","Profit")</f>
        <v>Profit</v>
      </c>
      <c r="S889" s="9">
        <f>shipments9[[#This Row],[Gross Profit]]/shipments9[[#This Row],[Amount]]</f>
        <v>0.60120600600600604</v>
      </c>
      <c r="T889" s="11">
        <f>shipments9[[#This Row],[Amount]]/shipments9[[#This Row],[Boxes]]</f>
        <v>24.925149700598801</v>
      </c>
    </row>
    <row r="890" spans="1:20" hidden="1" x14ac:dyDescent="0.25">
      <c r="A890" t="s">
        <v>1092</v>
      </c>
      <c r="B890" t="s">
        <v>65</v>
      </c>
      <c r="C890" t="s">
        <v>135</v>
      </c>
      <c r="D890" t="s">
        <v>31</v>
      </c>
      <c r="E890" s="1">
        <v>45188</v>
      </c>
      <c r="F890" s="1" t="str">
        <f>TEXT(shipments9[[#This Row],[Shipdate]],"ddd")</f>
        <v>Tue</v>
      </c>
      <c r="G890" s="1" t="str">
        <f>IF(OR(shipments9[[#This Row],[Day Name]]="Sat",shipments9[[#This Row],[Day Name]]="Sun"),"Weekend","Weekday")</f>
        <v>Weekday</v>
      </c>
      <c r="H890">
        <v>5501.25</v>
      </c>
      <c r="I890">
        <v>197</v>
      </c>
      <c r="J890" t="s">
        <v>172</v>
      </c>
      <c r="K890" t="s">
        <v>8151</v>
      </c>
      <c r="L890" t="s">
        <v>8160</v>
      </c>
      <c r="M890">
        <v>9</v>
      </c>
      <c r="N890" t="s">
        <v>8167</v>
      </c>
      <c r="O890" s="4">
        <f>INDEX(products[Cost_per_box], MATCH(shipments9[[#This Row],[PID]], products[PID], 0))</f>
        <v>9.94</v>
      </c>
      <c r="P890" s="4">
        <f>shipments9[[#This Row],[Boxes]]*shipments9[[#This Row],[Cost Per Box]]</f>
        <v>1958.1799999999998</v>
      </c>
      <c r="Q890" s="4">
        <f>shipments9[[#This Row],[Amount]] -shipments9[[#This Row],[total cost]]</f>
        <v>3543.07</v>
      </c>
      <c r="R890" s="4" t="str">
        <f>IF(shipments9[[#This Row],[Gross Profit]]&lt;0,"Loss","Profit")</f>
        <v>Profit</v>
      </c>
      <c r="S890" s="9">
        <f>shipments9[[#This Row],[Gross Profit]]/shipments9[[#This Row],[Amount]]</f>
        <v>0.64404817087025679</v>
      </c>
      <c r="T890" s="11">
        <f>shipments9[[#This Row],[Amount]]/shipments9[[#This Row],[Boxes]]</f>
        <v>27.925126903553299</v>
      </c>
    </row>
    <row r="891" spans="1:20" hidden="1" x14ac:dyDescent="0.25">
      <c r="A891" t="s">
        <v>1093</v>
      </c>
      <c r="B891" t="s">
        <v>65</v>
      </c>
      <c r="C891" t="s">
        <v>135</v>
      </c>
      <c r="D891" t="s">
        <v>31</v>
      </c>
      <c r="E891" s="1">
        <v>45078</v>
      </c>
      <c r="F891" s="1" t="str">
        <f>TEXT(shipments9[[#This Row],[Shipdate]],"ddd")</f>
        <v>Thu</v>
      </c>
      <c r="G891" s="1" t="str">
        <f>IF(OR(shipments9[[#This Row],[Day Name]]="Sat",shipments9[[#This Row],[Day Name]]="Sun"),"Weekend","Weekday")</f>
        <v>Weekday</v>
      </c>
      <c r="H891">
        <v>5730.75</v>
      </c>
      <c r="I891">
        <v>213</v>
      </c>
      <c r="J891" t="s">
        <v>172</v>
      </c>
      <c r="K891" t="s">
        <v>8151</v>
      </c>
      <c r="L891" t="s">
        <v>8154</v>
      </c>
      <c r="M891">
        <v>6</v>
      </c>
      <c r="N891" t="s">
        <v>8159</v>
      </c>
      <c r="O891" s="4">
        <f>INDEX(products[Cost_per_box], MATCH(shipments9[[#This Row],[PID]], products[PID], 0))</f>
        <v>9.94</v>
      </c>
      <c r="P891" s="4">
        <f>shipments9[[#This Row],[Boxes]]*shipments9[[#This Row],[Cost Per Box]]</f>
        <v>2117.2199999999998</v>
      </c>
      <c r="Q891" s="4">
        <f>shipments9[[#This Row],[Amount]] -shipments9[[#This Row],[total cost]]</f>
        <v>3613.53</v>
      </c>
      <c r="R891" s="4" t="str">
        <f>IF(shipments9[[#This Row],[Gross Profit]]&lt;0,"Loss","Profit")</f>
        <v>Profit</v>
      </c>
      <c r="S891" s="9">
        <f>shipments9[[#This Row],[Gross Profit]]/shipments9[[#This Row],[Amount]]</f>
        <v>0.63055097500327184</v>
      </c>
      <c r="T891" s="11">
        <f>shipments9[[#This Row],[Amount]]/shipments9[[#This Row],[Boxes]]</f>
        <v>26.904929577464788</v>
      </c>
    </row>
    <row r="892" spans="1:20" hidden="1" x14ac:dyDescent="0.25">
      <c r="A892" t="s">
        <v>1094</v>
      </c>
      <c r="B892" t="s">
        <v>65</v>
      </c>
      <c r="C892" t="s">
        <v>135</v>
      </c>
      <c r="D892" t="s">
        <v>31</v>
      </c>
      <c r="E892" s="1">
        <v>44932</v>
      </c>
      <c r="F892" s="1" t="str">
        <f>TEXT(shipments9[[#This Row],[Shipdate]],"ddd")</f>
        <v>Fri</v>
      </c>
      <c r="G892" s="1" t="str">
        <f>IF(OR(shipments9[[#This Row],[Day Name]]="Sat",shipments9[[#This Row],[Day Name]]="Sun"),"Weekend","Weekday")</f>
        <v>Weekday</v>
      </c>
      <c r="H892">
        <v>5562</v>
      </c>
      <c r="I892">
        <v>199</v>
      </c>
      <c r="J892" t="s">
        <v>172</v>
      </c>
      <c r="K892" t="s">
        <v>8151</v>
      </c>
      <c r="L892" t="s">
        <v>8156</v>
      </c>
      <c r="M892">
        <v>1</v>
      </c>
      <c r="N892" t="s">
        <v>8163</v>
      </c>
      <c r="O892" s="4">
        <f>INDEX(products[Cost_per_box], MATCH(shipments9[[#This Row],[PID]], products[PID], 0))</f>
        <v>9.94</v>
      </c>
      <c r="P892" s="4">
        <f>shipments9[[#This Row],[Boxes]]*shipments9[[#This Row],[Cost Per Box]]</f>
        <v>1978.06</v>
      </c>
      <c r="Q892" s="4">
        <f>shipments9[[#This Row],[Amount]] -shipments9[[#This Row],[total cost]]</f>
        <v>3583.94</v>
      </c>
      <c r="R892" s="4" t="str">
        <f>IF(shipments9[[#This Row],[Gross Profit]]&lt;0,"Loss","Profit")</f>
        <v>Profit</v>
      </c>
      <c r="S892" s="9">
        <f>shipments9[[#This Row],[Gross Profit]]/shipments9[[#This Row],[Amount]]</f>
        <v>0.6443617403811579</v>
      </c>
      <c r="T892" s="11">
        <f>shipments9[[#This Row],[Amount]]/shipments9[[#This Row],[Boxes]]</f>
        <v>27.949748743718594</v>
      </c>
    </row>
    <row r="893" spans="1:20" hidden="1" x14ac:dyDescent="0.25">
      <c r="A893" t="s">
        <v>1095</v>
      </c>
      <c r="B893" t="s">
        <v>65</v>
      </c>
      <c r="C893" t="s">
        <v>135</v>
      </c>
      <c r="D893" t="s">
        <v>31</v>
      </c>
      <c r="E893" s="1">
        <v>45068</v>
      </c>
      <c r="F893" s="1" t="str">
        <f>TEXT(shipments9[[#This Row],[Shipdate]],"ddd")</f>
        <v>Mon</v>
      </c>
      <c r="G893" s="1" t="str">
        <f>IF(OR(shipments9[[#This Row],[Day Name]]="Sat",shipments9[[#This Row],[Day Name]]="Sun"),"Weekend","Weekday")</f>
        <v>Weekday</v>
      </c>
      <c r="H893">
        <v>5535</v>
      </c>
      <c r="I893">
        <v>198</v>
      </c>
      <c r="J893" t="s">
        <v>172</v>
      </c>
      <c r="K893" t="s">
        <v>8151</v>
      </c>
      <c r="L893" t="s">
        <v>8154</v>
      </c>
      <c r="M893">
        <v>5</v>
      </c>
      <c r="N893" t="s">
        <v>201</v>
      </c>
      <c r="O893" s="4">
        <f>INDEX(products[Cost_per_box], MATCH(shipments9[[#This Row],[PID]], products[PID], 0))</f>
        <v>9.94</v>
      </c>
      <c r="P893" s="4">
        <f>shipments9[[#This Row],[Boxes]]*shipments9[[#This Row],[Cost Per Box]]</f>
        <v>1968.12</v>
      </c>
      <c r="Q893" s="4">
        <f>shipments9[[#This Row],[Amount]] -shipments9[[#This Row],[total cost]]</f>
        <v>3566.88</v>
      </c>
      <c r="R893" s="4" t="str">
        <f>IF(shipments9[[#This Row],[Gross Profit]]&lt;0,"Loss","Profit")</f>
        <v>Profit</v>
      </c>
      <c r="S893" s="9">
        <f>shipments9[[#This Row],[Gross Profit]]/shipments9[[#This Row],[Amount]]</f>
        <v>0.64442276422764233</v>
      </c>
      <c r="T893" s="11">
        <f>shipments9[[#This Row],[Amount]]/shipments9[[#This Row],[Boxes]]</f>
        <v>27.954545454545453</v>
      </c>
    </row>
    <row r="894" spans="1:20" hidden="1" x14ac:dyDescent="0.25">
      <c r="A894" t="s">
        <v>1096</v>
      </c>
      <c r="B894" t="s">
        <v>68</v>
      </c>
      <c r="C894" t="s">
        <v>135</v>
      </c>
      <c r="D894" t="s">
        <v>31</v>
      </c>
      <c r="E894" s="1">
        <v>44979</v>
      </c>
      <c r="F894" s="1" t="str">
        <f>TEXT(shipments9[[#This Row],[Shipdate]],"ddd")</f>
        <v>Wed</v>
      </c>
      <c r="G894" s="1" t="str">
        <f>IF(OR(shipments9[[#This Row],[Day Name]]="Sat",shipments9[[#This Row],[Day Name]]="Sun"),"Weekend","Weekday")</f>
        <v>Weekday</v>
      </c>
      <c r="H894">
        <v>2110.5</v>
      </c>
      <c r="I894">
        <v>85</v>
      </c>
      <c r="J894" t="s">
        <v>172</v>
      </c>
      <c r="K894" t="s">
        <v>8151</v>
      </c>
      <c r="L894" t="s">
        <v>8156</v>
      </c>
      <c r="M894">
        <v>2</v>
      </c>
      <c r="N894" t="s">
        <v>8157</v>
      </c>
      <c r="O894" s="4">
        <f>INDEX(products[Cost_per_box], MATCH(shipments9[[#This Row],[PID]], products[PID], 0))</f>
        <v>9.94</v>
      </c>
      <c r="P894" s="4">
        <f>shipments9[[#This Row],[Boxes]]*shipments9[[#This Row],[Cost Per Box]]</f>
        <v>844.9</v>
      </c>
      <c r="Q894" s="4">
        <f>shipments9[[#This Row],[Amount]] -shipments9[[#This Row],[total cost]]</f>
        <v>1265.5999999999999</v>
      </c>
      <c r="R894" s="4" t="str">
        <f>IF(shipments9[[#This Row],[Gross Profit]]&lt;0,"Loss","Profit")</f>
        <v>Profit</v>
      </c>
      <c r="S894" s="9">
        <f>shipments9[[#This Row],[Gross Profit]]/shipments9[[#This Row],[Amount]]</f>
        <v>0.59966832504145928</v>
      </c>
      <c r="T894" s="11">
        <f>shipments9[[#This Row],[Amount]]/shipments9[[#This Row],[Boxes]]</f>
        <v>24.829411764705881</v>
      </c>
    </row>
    <row r="895" spans="1:20" hidden="1" x14ac:dyDescent="0.25">
      <c r="A895" t="s">
        <v>1097</v>
      </c>
      <c r="B895" t="s">
        <v>68</v>
      </c>
      <c r="C895" t="s">
        <v>135</v>
      </c>
      <c r="D895" t="s">
        <v>31</v>
      </c>
      <c r="E895" s="1">
        <v>45140</v>
      </c>
      <c r="F895" s="1" t="str">
        <f>TEXT(shipments9[[#This Row],[Shipdate]],"ddd")</f>
        <v>Wed</v>
      </c>
      <c r="G895" s="1" t="str">
        <f>IF(OR(shipments9[[#This Row],[Day Name]]="Sat",shipments9[[#This Row],[Day Name]]="Sun"),"Weekend","Weekday")</f>
        <v>Weekday</v>
      </c>
      <c r="H895">
        <v>5634</v>
      </c>
      <c r="I895">
        <v>202</v>
      </c>
      <c r="J895" t="s">
        <v>172</v>
      </c>
      <c r="K895" t="s">
        <v>8151</v>
      </c>
      <c r="L895" t="s">
        <v>8160</v>
      </c>
      <c r="M895">
        <v>8</v>
      </c>
      <c r="N895" t="s">
        <v>8162</v>
      </c>
      <c r="O895" s="4">
        <f>INDEX(products[Cost_per_box], MATCH(shipments9[[#This Row],[PID]], products[PID], 0))</f>
        <v>9.94</v>
      </c>
      <c r="P895" s="4">
        <f>shipments9[[#This Row],[Boxes]]*shipments9[[#This Row],[Cost Per Box]]</f>
        <v>2007.8799999999999</v>
      </c>
      <c r="Q895" s="4">
        <f>shipments9[[#This Row],[Amount]] -shipments9[[#This Row],[total cost]]</f>
        <v>3626.12</v>
      </c>
      <c r="R895" s="4" t="str">
        <f>IF(shipments9[[#This Row],[Gross Profit]]&lt;0,"Loss","Profit")</f>
        <v>Profit</v>
      </c>
      <c r="S895" s="9">
        <f>shipments9[[#This Row],[Gross Profit]]/shipments9[[#This Row],[Amount]]</f>
        <v>0.64361377351792681</v>
      </c>
      <c r="T895" s="11">
        <f>shipments9[[#This Row],[Amount]]/shipments9[[#This Row],[Boxes]]</f>
        <v>27.89108910891089</v>
      </c>
    </row>
    <row r="896" spans="1:20" hidden="1" x14ac:dyDescent="0.25">
      <c r="A896" t="s">
        <v>1098</v>
      </c>
      <c r="B896" t="s">
        <v>108</v>
      </c>
      <c r="C896" t="s">
        <v>135</v>
      </c>
      <c r="D896" t="s">
        <v>31</v>
      </c>
      <c r="E896" s="1">
        <v>45331</v>
      </c>
      <c r="F896" s="1" t="str">
        <f>TEXT(shipments9[[#This Row],[Shipdate]],"ddd")</f>
        <v>Fri</v>
      </c>
      <c r="G896" s="1" t="str">
        <f>IF(OR(shipments9[[#This Row],[Day Name]]="Sat",shipments9[[#This Row],[Day Name]]="Sun"),"Weekend","Weekday")</f>
        <v>Weekday</v>
      </c>
      <c r="H896">
        <v>6363</v>
      </c>
      <c r="I896">
        <v>245</v>
      </c>
      <c r="J896" t="s">
        <v>172</v>
      </c>
      <c r="K896" t="s">
        <v>8155</v>
      </c>
      <c r="L896" t="s">
        <v>8156</v>
      </c>
      <c r="M896">
        <v>2</v>
      </c>
      <c r="N896" t="s">
        <v>8157</v>
      </c>
      <c r="O896" s="4">
        <f>INDEX(products[Cost_per_box], MATCH(shipments9[[#This Row],[PID]], products[PID], 0))</f>
        <v>9.94</v>
      </c>
      <c r="P896" s="4">
        <f>shipments9[[#This Row],[Boxes]]*shipments9[[#This Row],[Cost Per Box]]</f>
        <v>2435.2999999999997</v>
      </c>
      <c r="Q896" s="4">
        <f>shipments9[[#This Row],[Amount]] -shipments9[[#This Row],[total cost]]</f>
        <v>3927.7000000000003</v>
      </c>
      <c r="R896" s="4" t="str">
        <f>IF(shipments9[[#This Row],[Gross Profit]]&lt;0,"Loss","Profit")</f>
        <v>Profit</v>
      </c>
      <c r="S896" s="9">
        <f>shipments9[[#This Row],[Gross Profit]]/shipments9[[#This Row],[Amount]]</f>
        <v>0.61727172717271728</v>
      </c>
      <c r="T896" s="11">
        <f>shipments9[[#This Row],[Amount]]/shipments9[[#This Row],[Boxes]]</f>
        <v>25.971428571428572</v>
      </c>
    </row>
    <row r="897" spans="1:20" hidden="1" x14ac:dyDescent="0.25">
      <c r="A897" t="s">
        <v>1099</v>
      </c>
      <c r="B897" t="s">
        <v>105</v>
      </c>
      <c r="C897" t="s">
        <v>135</v>
      </c>
      <c r="D897" t="s">
        <v>31</v>
      </c>
      <c r="E897" s="1">
        <v>45287</v>
      </c>
      <c r="F897" s="1" t="str">
        <f>TEXT(shipments9[[#This Row],[Shipdate]],"ddd")</f>
        <v>Wed</v>
      </c>
      <c r="G897" s="1" t="str">
        <f>IF(OR(shipments9[[#This Row],[Day Name]]="Sat",shipments9[[#This Row],[Day Name]]="Sun"),"Weekend","Weekday")</f>
        <v>Weekday</v>
      </c>
      <c r="H897">
        <v>5328</v>
      </c>
      <c r="I897">
        <v>222</v>
      </c>
      <c r="J897" t="s">
        <v>172</v>
      </c>
      <c r="K897" t="s">
        <v>8151</v>
      </c>
      <c r="L897" t="s">
        <v>8152</v>
      </c>
      <c r="M897">
        <v>12</v>
      </c>
      <c r="N897" t="s">
        <v>8166</v>
      </c>
      <c r="O897" s="4">
        <f>INDEX(products[Cost_per_box], MATCH(shipments9[[#This Row],[PID]], products[PID], 0))</f>
        <v>9.94</v>
      </c>
      <c r="P897" s="4">
        <f>shipments9[[#This Row],[Boxes]]*shipments9[[#This Row],[Cost Per Box]]</f>
        <v>2206.6799999999998</v>
      </c>
      <c r="Q897" s="4">
        <f>shipments9[[#This Row],[Amount]] -shipments9[[#This Row],[total cost]]</f>
        <v>3121.32</v>
      </c>
      <c r="R897" s="4" t="str">
        <f>IF(shipments9[[#This Row],[Gross Profit]]&lt;0,"Loss","Profit")</f>
        <v>Profit</v>
      </c>
      <c r="S897" s="9">
        <f>shipments9[[#This Row],[Gross Profit]]/shipments9[[#This Row],[Amount]]</f>
        <v>0.58583333333333332</v>
      </c>
      <c r="T897" s="11">
        <f>shipments9[[#This Row],[Amount]]/shipments9[[#This Row],[Boxes]]</f>
        <v>24</v>
      </c>
    </row>
    <row r="898" spans="1:20" hidden="1" x14ac:dyDescent="0.25">
      <c r="A898" t="s">
        <v>1100</v>
      </c>
      <c r="B898" t="s">
        <v>105</v>
      </c>
      <c r="C898" t="s">
        <v>135</v>
      </c>
      <c r="D898" t="s">
        <v>31</v>
      </c>
      <c r="E898" s="1">
        <v>45331</v>
      </c>
      <c r="F898" s="1" t="str">
        <f>TEXT(shipments9[[#This Row],[Shipdate]],"ddd")</f>
        <v>Fri</v>
      </c>
      <c r="G898" s="1" t="str">
        <f>IF(OR(shipments9[[#This Row],[Day Name]]="Sat",shipments9[[#This Row],[Day Name]]="Sun"),"Weekend","Weekday")</f>
        <v>Weekday</v>
      </c>
      <c r="H898">
        <v>5573.25</v>
      </c>
      <c r="I898">
        <v>233</v>
      </c>
      <c r="J898" t="s">
        <v>172</v>
      </c>
      <c r="K898" t="s">
        <v>8155</v>
      </c>
      <c r="L898" t="s">
        <v>8156</v>
      </c>
      <c r="M898">
        <v>2</v>
      </c>
      <c r="N898" t="s">
        <v>8157</v>
      </c>
      <c r="O898" s="4">
        <f>INDEX(products[Cost_per_box], MATCH(shipments9[[#This Row],[PID]], products[PID], 0))</f>
        <v>9.94</v>
      </c>
      <c r="P898" s="4">
        <f>shipments9[[#This Row],[Boxes]]*shipments9[[#This Row],[Cost Per Box]]</f>
        <v>2316.02</v>
      </c>
      <c r="Q898" s="4">
        <f>shipments9[[#This Row],[Amount]] -shipments9[[#This Row],[total cost]]</f>
        <v>3257.23</v>
      </c>
      <c r="R898" s="4" t="str">
        <f>IF(shipments9[[#This Row],[Gross Profit]]&lt;0,"Loss","Profit")</f>
        <v>Profit</v>
      </c>
      <c r="S898" s="9">
        <f>shipments9[[#This Row],[Gross Profit]]/shipments9[[#This Row],[Amount]]</f>
        <v>0.58443995873144039</v>
      </c>
      <c r="T898" s="11">
        <f>shipments9[[#This Row],[Amount]]/shipments9[[#This Row],[Boxes]]</f>
        <v>23.919527896995707</v>
      </c>
    </row>
    <row r="899" spans="1:20" hidden="1" x14ac:dyDescent="0.25">
      <c r="A899" t="s">
        <v>1101</v>
      </c>
      <c r="B899" t="s">
        <v>114</v>
      </c>
      <c r="C899" t="s">
        <v>135</v>
      </c>
      <c r="D899" t="s">
        <v>31</v>
      </c>
      <c r="E899" s="1">
        <v>45127</v>
      </c>
      <c r="F899" s="1" t="str">
        <f>TEXT(shipments9[[#This Row],[Shipdate]],"ddd")</f>
        <v>Thu</v>
      </c>
      <c r="G899" s="1" t="str">
        <f>IF(OR(shipments9[[#This Row],[Day Name]]="Sat",shipments9[[#This Row],[Day Name]]="Sun"),"Weekend","Weekday")</f>
        <v>Weekday</v>
      </c>
      <c r="H899">
        <v>3937.5</v>
      </c>
      <c r="I899">
        <v>146</v>
      </c>
      <c r="J899" t="s">
        <v>172</v>
      </c>
      <c r="K899" t="s">
        <v>8151</v>
      </c>
      <c r="L899" t="s">
        <v>8160</v>
      </c>
      <c r="M899">
        <v>7</v>
      </c>
      <c r="N899" t="s">
        <v>8161</v>
      </c>
      <c r="O899" s="4">
        <f>INDEX(products[Cost_per_box], MATCH(shipments9[[#This Row],[PID]], products[PID], 0))</f>
        <v>9.94</v>
      </c>
      <c r="P899" s="4">
        <f>shipments9[[#This Row],[Boxes]]*shipments9[[#This Row],[Cost Per Box]]</f>
        <v>1451.24</v>
      </c>
      <c r="Q899" s="4">
        <f>shipments9[[#This Row],[Amount]] -shipments9[[#This Row],[total cost]]</f>
        <v>2486.2600000000002</v>
      </c>
      <c r="R899" s="4" t="str">
        <f>IF(shipments9[[#This Row],[Gross Profit]]&lt;0,"Loss","Profit")</f>
        <v>Profit</v>
      </c>
      <c r="S899" s="9">
        <f>shipments9[[#This Row],[Gross Profit]]/shipments9[[#This Row],[Amount]]</f>
        <v>0.63143111111111117</v>
      </c>
      <c r="T899" s="11">
        <f>shipments9[[#This Row],[Amount]]/shipments9[[#This Row],[Boxes]]</f>
        <v>26.969178082191782</v>
      </c>
    </row>
    <row r="900" spans="1:20" hidden="1" x14ac:dyDescent="0.25">
      <c r="A900" t="s">
        <v>1102</v>
      </c>
      <c r="B900" t="s">
        <v>114</v>
      </c>
      <c r="C900" t="s">
        <v>135</v>
      </c>
      <c r="D900" t="s">
        <v>31</v>
      </c>
      <c r="E900" s="1">
        <v>45330</v>
      </c>
      <c r="F900" s="1" t="str">
        <f>TEXT(shipments9[[#This Row],[Shipdate]],"ddd")</f>
        <v>Thu</v>
      </c>
      <c r="G900" s="1" t="str">
        <f>IF(OR(shipments9[[#This Row],[Day Name]]="Sat",shipments9[[#This Row],[Day Name]]="Sun"),"Weekend","Weekday")</f>
        <v>Weekday</v>
      </c>
      <c r="H900">
        <v>5220</v>
      </c>
      <c r="I900">
        <v>194</v>
      </c>
      <c r="J900" t="s">
        <v>172</v>
      </c>
      <c r="K900" t="s">
        <v>8155</v>
      </c>
      <c r="L900" t="s">
        <v>8156</v>
      </c>
      <c r="M900">
        <v>2</v>
      </c>
      <c r="N900" t="s">
        <v>8157</v>
      </c>
      <c r="O900" s="4">
        <f>INDEX(products[Cost_per_box], MATCH(shipments9[[#This Row],[PID]], products[PID], 0))</f>
        <v>9.94</v>
      </c>
      <c r="P900" s="4">
        <f>shipments9[[#This Row],[Boxes]]*shipments9[[#This Row],[Cost Per Box]]</f>
        <v>1928.36</v>
      </c>
      <c r="Q900" s="4">
        <f>shipments9[[#This Row],[Amount]] -shipments9[[#This Row],[total cost]]</f>
        <v>3291.6400000000003</v>
      </c>
      <c r="R900" s="4" t="str">
        <f>IF(shipments9[[#This Row],[Gross Profit]]&lt;0,"Loss","Profit")</f>
        <v>Profit</v>
      </c>
      <c r="S900" s="9">
        <f>shipments9[[#This Row],[Gross Profit]]/shipments9[[#This Row],[Amount]]</f>
        <v>0.63058237547892726</v>
      </c>
      <c r="T900" s="11">
        <f>shipments9[[#This Row],[Amount]]/shipments9[[#This Row],[Boxes]]</f>
        <v>26.907216494845361</v>
      </c>
    </row>
    <row r="901" spans="1:20" hidden="1" x14ac:dyDescent="0.25">
      <c r="A901" t="s">
        <v>1103</v>
      </c>
      <c r="B901" t="s">
        <v>102</v>
      </c>
      <c r="C901" t="s">
        <v>135</v>
      </c>
      <c r="D901" t="s">
        <v>31</v>
      </c>
      <c r="E901" s="1">
        <v>45183</v>
      </c>
      <c r="F901" s="1" t="str">
        <f>TEXT(shipments9[[#This Row],[Shipdate]],"ddd")</f>
        <v>Thu</v>
      </c>
      <c r="G901" s="1" t="str">
        <f>IF(OR(shipments9[[#This Row],[Day Name]]="Sat",shipments9[[#This Row],[Day Name]]="Sun"),"Weekend","Weekday")</f>
        <v>Weekday</v>
      </c>
      <c r="H901">
        <v>4536</v>
      </c>
      <c r="I901">
        <v>182</v>
      </c>
      <c r="J901" t="s">
        <v>172</v>
      </c>
      <c r="K901" t="s">
        <v>8151</v>
      </c>
      <c r="L901" t="s">
        <v>8160</v>
      </c>
      <c r="M901">
        <v>9</v>
      </c>
      <c r="N901" t="s">
        <v>8167</v>
      </c>
      <c r="O901" s="4">
        <f>INDEX(products[Cost_per_box], MATCH(shipments9[[#This Row],[PID]], products[PID], 0))</f>
        <v>9.94</v>
      </c>
      <c r="P901" s="4">
        <f>shipments9[[#This Row],[Boxes]]*shipments9[[#This Row],[Cost Per Box]]</f>
        <v>1809.08</v>
      </c>
      <c r="Q901" s="4">
        <f>shipments9[[#This Row],[Amount]] -shipments9[[#This Row],[total cost]]</f>
        <v>2726.92</v>
      </c>
      <c r="R901" s="4" t="str">
        <f>IF(shipments9[[#This Row],[Gross Profit]]&lt;0,"Loss","Profit")</f>
        <v>Profit</v>
      </c>
      <c r="S901" s="9">
        <f>shipments9[[#This Row],[Gross Profit]]/shipments9[[#This Row],[Amount]]</f>
        <v>0.60117283950617284</v>
      </c>
      <c r="T901" s="11">
        <f>shipments9[[#This Row],[Amount]]/shipments9[[#This Row],[Boxes]]</f>
        <v>24.923076923076923</v>
      </c>
    </row>
    <row r="902" spans="1:20" hidden="1" x14ac:dyDescent="0.25">
      <c r="A902" t="s">
        <v>1104</v>
      </c>
      <c r="B902" t="s">
        <v>102</v>
      </c>
      <c r="C902" t="s">
        <v>135</v>
      </c>
      <c r="D902" t="s">
        <v>31</v>
      </c>
      <c r="E902" s="1">
        <v>45285</v>
      </c>
      <c r="F902" s="1" t="str">
        <f>TEXT(shipments9[[#This Row],[Shipdate]],"ddd")</f>
        <v>Mon</v>
      </c>
      <c r="G902" s="1" t="str">
        <f>IF(OR(shipments9[[#This Row],[Day Name]]="Sat",shipments9[[#This Row],[Day Name]]="Sun"),"Weekend","Weekday")</f>
        <v>Weekday</v>
      </c>
      <c r="H902">
        <v>5780.25</v>
      </c>
      <c r="I902">
        <v>232</v>
      </c>
      <c r="J902" t="s">
        <v>172</v>
      </c>
      <c r="K902" t="s">
        <v>8151</v>
      </c>
      <c r="L902" t="s">
        <v>8152</v>
      </c>
      <c r="M902">
        <v>12</v>
      </c>
      <c r="N902" t="s">
        <v>8166</v>
      </c>
      <c r="O902" s="4">
        <f>INDEX(products[Cost_per_box], MATCH(shipments9[[#This Row],[PID]], products[PID], 0))</f>
        <v>9.94</v>
      </c>
      <c r="P902" s="4">
        <f>shipments9[[#This Row],[Boxes]]*shipments9[[#This Row],[Cost Per Box]]</f>
        <v>2306.08</v>
      </c>
      <c r="Q902" s="4">
        <f>shipments9[[#This Row],[Amount]] -shipments9[[#This Row],[total cost]]</f>
        <v>3474.17</v>
      </c>
      <c r="R902" s="4" t="str">
        <f>IF(shipments9[[#This Row],[Gross Profit]]&lt;0,"Loss","Profit")</f>
        <v>Profit</v>
      </c>
      <c r="S902" s="9">
        <f>shipments9[[#This Row],[Gross Profit]]/shipments9[[#This Row],[Amount]]</f>
        <v>0.60104147744474723</v>
      </c>
      <c r="T902" s="11">
        <f>shipments9[[#This Row],[Amount]]/shipments9[[#This Row],[Boxes]]</f>
        <v>24.914870689655171</v>
      </c>
    </row>
    <row r="903" spans="1:20" hidden="1" x14ac:dyDescent="0.25">
      <c r="A903" t="s">
        <v>1105</v>
      </c>
      <c r="B903" t="s">
        <v>102</v>
      </c>
      <c r="C903" t="s">
        <v>135</v>
      </c>
      <c r="D903" t="s">
        <v>31</v>
      </c>
      <c r="E903" s="1">
        <v>45063</v>
      </c>
      <c r="F903" s="1" t="str">
        <f>TEXT(shipments9[[#This Row],[Shipdate]],"ddd")</f>
        <v>Wed</v>
      </c>
      <c r="G903" s="1" t="str">
        <f>IF(OR(shipments9[[#This Row],[Day Name]]="Sat",shipments9[[#This Row],[Day Name]]="Sun"),"Weekend","Weekday")</f>
        <v>Weekday</v>
      </c>
      <c r="H903">
        <v>5249.25</v>
      </c>
      <c r="I903">
        <v>219</v>
      </c>
      <c r="J903" t="s">
        <v>172</v>
      </c>
      <c r="K903" t="s">
        <v>8151</v>
      </c>
      <c r="L903" t="s">
        <v>8154</v>
      </c>
      <c r="M903">
        <v>5</v>
      </c>
      <c r="N903" t="s">
        <v>201</v>
      </c>
      <c r="O903" s="4">
        <f>INDEX(products[Cost_per_box], MATCH(shipments9[[#This Row],[PID]], products[PID], 0))</f>
        <v>9.94</v>
      </c>
      <c r="P903" s="4">
        <f>shipments9[[#This Row],[Boxes]]*shipments9[[#This Row],[Cost Per Box]]</f>
        <v>2176.8599999999997</v>
      </c>
      <c r="Q903" s="4">
        <f>shipments9[[#This Row],[Amount]] -shipments9[[#This Row],[total cost]]</f>
        <v>3072.3900000000003</v>
      </c>
      <c r="R903" s="4" t="str">
        <f>IF(shipments9[[#This Row],[Gross Profit]]&lt;0,"Loss","Profit")</f>
        <v>Profit</v>
      </c>
      <c r="S903" s="9">
        <f>shipments9[[#This Row],[Gross Profit]]/shipments9[[#This Row],[Amount]]</f>
        <v>0.58530075725103592</v>
      </c>
      <c r="T903" s="11">
        <f>shipments9[[#This Row],[Amount]]/shipments9[[#This Row],[Boxes]]</f>
        <v>23.969178082191782</v>
      </c>
    </row>
    <row r="904" spans="1:20" hidden="1" x14ac:dyDescent="0.25">
      <c r="A904" t="s">
        <v>1106</v>
      </c>
      <c r="B904" t="s">
        <v>102</v>
      </c>
      <c r="C904" t="s">
        <v>135</v>
      </c>
      <c r="D904" t="s">
        <v>31</v>
      </c>
      <c r="E904" s="1">
        <v>45049</v>
      </c>
      <c r="F904" s="1" t="str">
        <f>TEXT(shipments9[[#This Row],[Shipdate]],"ddd")</f>
        <v>Wed</v>
      </c>
      <c r="G904" s="1" t="str">
        <f>IF(OR(shipments9[[#This Row],[Day Name]]="Sat",shipments9[[#This Row],[Day Name]]="Sun"),"Weekend","Weekday")</f>
        <v>Weekday</v>
      </c>
      <c r="H904">
        <v>5134.5</v>
      </c>
      <c r="I904">
        <v>198</v>
      </c>
      <c r="J904" t="s">
        <v>172</v>
      </c>
      <c r="K904" t="s">
        <v>8151</v>
      </c>
      <c r="L904" t="s">
        <v>8154</v>
      </c>
      <c r="M904">
        <v>5</v>
      </c>
      <c r="N904" t="s">
        <v>201</v>
      </c>
      <c r="O904" s="4">
        <f>INDEX(products[Cost_per_box], MATCH(shipments9[[#This Row],[PID]], products[PID], 0))</f>
        <v>9.94</v>
      </c>
      <c r="P904" s="4">
        <f>shipments9[[#This Row],[Boxes]]*shipments9[[#This Row],[Cost Per Box]]</f>
        <v>1968.12</v>
      </c>
      <c r="Q904" s="4">
        <f>shipments9[[#This Row],[Amount]] -shipments9[[#This Row],[total cost]]</f>
        <v>3166.38</v>
      </c>
      <c r="R904" s="4" t="str">
        <f>IF(shipments9[[#This Row],[Gross Profit]]&lt;0,"Loss","Profit")</f>
        <v>Profit</v>
      </c>
      <c r="S904" s="9">
        <f>shipments9[[#This Row],[Gross Profit]]/shipments9[[#This Row],[Amount]]</f>
        <v>0.61668711656441721</v>
      </c>
      <c r="T904" s="11">
        <f>shipments9[[#This Row],[Amount]]/shipments9[[#This Row],[Boxes]]</f>
        <v>25.931818181818183</v>
      </c>
    </row>
    <row r="905" spans="1:20" hidden="1" x14ac:dyDescent="0.25">
      <c r="A905" t="s">
        <v>1107</v>
      </c>
      <c r="B905" t="s">
        <v>102</v>
      </c>
      <c r="C905" t="s">
        <v>135</v>
      </c>
      <c r="D905" t="s">
        <v>31</v>
      </c>
      <c r="E905" s="1">
        <v>45047</v>
      </c>
      <c r="F905" s="1" t="str">
        <f>TEXT(shipments9[[#This Row],[Shipdate]],"ddd")</f>
        <v>Mon</v>
      </c>
      <c r="G905" s="1" t="str">
        <f>IF(OR(shipments9[[#This Row],[Day Name]]="Sat",shipments9[[#This Row],[Day Name]]="Sun"),"Weekend","Weekday")</f>
        <v>Weekday</v>
      </c>
      <c r="H905">
        <v>5602.5</v>
      </c>
      <c r="I905">
        <v>208</v>
      </c>
      <c r="J905" t="s">
        <v>172</v>
      </c>
      <c r="K905" t="s">
        <v>8151</v>
      </c>
      <c r="L905" t="s">
        <v>8154</v>
      </c>
      <c r="M905">
        <v>5</v>
      </c>
      <c r="N905" t="s">
        <v>201</v>
      </c>
      <c r="O905" s="4">
        <f>INDEX(products[Cost_per_box], MATCH(shipments9[[#This Row],[PID]], products[PID], 0))</f>
        <v>9.94</v>
      </c>
      <c r="P905" s="4">
        <f>shipments9[[#This Row],[Boxes]]*shipments9[[#This Row],[Cost Per Box]]</f>
        <v>2067.52</v>
      </c>
      <c r="Q905" s="4">
        <f>shipments9[[#This Row],[Amount]] -shipments9[[#This Row],[total cost]]</f>
        <v>3534.98</v>
      </c>
      <c r="R905" s="4" t="str">
        <f>IF(shipments9[[#This Row],[Gross Profit]]&lt;0,"Loss","Profit")</f>
        <v>Profit</v>
      </c>
      <c r="S905" s="9">
        <f>shipments9[[#This Row],[Gross Profit]]/shipments9[[#This Row],[Amount]]</f>
        <v>0.63096474788041057</v>
      </c>
      <c r="T905" s="11">
        <f>shipments9[[#This Row],[Amount]]/shipments9[[#This Row],[Boxes]]</f>
        <v>26.935096153846153</v>
      </c>
    </row>
    <row r="906" spans="1:20" hidden="1" x14ac:dyDescent="0.25">
      <c r="A906" t="s">
        <v>1108</v>
      </c>
      <c r="B906" t="s">
        <v>39</v>
      </c>
      <c r="C906" t="s">
        <v>153</v>
      </c>
      <c r="D906" t="s">
        <v>31</v>
      </c>
      <c r="E906" s="1">
        <v>45138</v>
      </c>
      <c r="F906" s="1" t="str">
        <f>TEXT(shipments9[[#This Row],[Shipdate]],"ddd")</f>
        <v>Mon</v>
      </c>
      <c r="G906" s="1" t="str">
        <f>IF(OR(shipments9[[#This Row],[Day Name]]="Sat",shipments9[[#This Row],[Day Name]]="Sun"),"Weekend","Weekday")</f>
        <v>Weekday</v>
      </c>
      <c r="H906">
        <v>6363</v>
      </c>
      <c r="I906">
        <v>354</v>
      </c>
      <c r="J906" t="s">
        <v>172</v>
      </c>
      <c r="K906" t="s">
        <v>8151</v>
      </c>
      <c r="L906" t="s">
        <v>8160</v>
      </c>
      <c r="M906">
        <v>7</v>
      </c>
      <c r="N906" t="s">
        <v>8161</v>
      </c>
      <c r="O906" s="4">
        <f>INDEX(products[Cost_per_box], MATCH(shipments9[[#This Row],[PID]], products[PID], 0))</f>
        <v>9.57</v>
      </c>
      <c r="P906" s="4">
        <f>shipments9[[#This Row],[Boxes]]*shipments9[[#This Row],[Cost Per Box]]</f>
        <v>3387.78</v>
      </c>
      <c r="Q906" s="4">
        <f>shipments9[[#This Row],[Amount]] -shipments9[[#This Row],[total cost]]</f>
        <v>2975.22</v>
      </c>
      <c r="R906" s="4" t="str">
        <f>IF(shipments9[[#This Row],[Gross Profit]]&lt;0,"Loss","Profit")</f>
        <v>Profit</v>
      </c>
      <c r="S906" s="9">
        <f>shipments9[[#This Row],[Gross Profit]]/shipments9[[#This Row],[Amount]]</f>
        <v>0.46758132956152754</v>
      </c>
      <c r="T906" s="11">
        <f>shipments9[[#This Row],[Amount]]/shipments9[[#This Row],[Boxes]]</f>
        <v>17.974576271186439</v>
      </c>
    </row>
    <row r="907" spans="1:20" hidden="1" x14ac:dyDescent="0.25">
      <c r="A907" t="s">
        <v>1109</v>
      </c>
      <c r="B907" t="s">
        <v>39</v>
      </c>
      <c r="C907" t="s">
        <v>153</v>
      </c>
      <c r="D907" t="s">
        <v>31</v>
      </c>
      <c r="E907" s="1">
        <v>45110</v>
      </c>
      <c r="F907" s="1" t="str">
        <f>TEXT(shipments9[[#This Row],[Shipdate]],"ddd")</f>
        <v>Mon</v>
      </c>
      <c r="G907" s="1" t="str">
        <f>IF(OR(shipments9[[#This Row],[Day Name]]="Sat",shipments9[[#This Row],[Day Name]]="Sun"),"Weekend","Weekday")</f>
        <v>Weekday</v>
      </c>
      <c r="H907">
        <v>3021.75</v>
      </c>
      <c r="I907">
        <v>178</v>
      </c>
      <c r="J907" t="s">
        <v>172</v>
      </c>
      <c r="K907" t="s">
        <v>8151</v>
      </c>
      <c r="L907" t="s">
        <v>8160</v>
      </c>
      <c r="M907">
        <v>7</v>
      </c>
      <c r="N907" t="s">
        <v>8161</v>
      </c>
      <c r="O907" s="4">
        <f>INDEX(products[Cost_per_box], MATCH(shipments9[[#This Row],[PID]], products[PID], 0))</f>
        <v>9.57</v>
      </c>
      <c r="P907" s="4">
        <f>shipments9[[#This Row],[Boxes]]*shipments9[[#This Row],[Cost Per Box]]</f>
        <v>1703.46</v>
      </c>
      <c r="Q907" s="4">
        <f>shipments9[[#This Row],[Amount]] -shipments9[[#This Row],[total cost]]</f>
        <v>1318.29</v>
      </c>
      <c r="R907" s="4" t="str">
        <f>IF(shipments9[[#This Row],[Gross Profit]]&lt;0,"Loss","Profit")</f>
        <v>Profit</v>
      </c>
      <c r="S907" s="9">
        <f>shipments9[[#This Row],[Gross Profit]]/shipments9[[#This Row],[Amount]]</f>
        <v>0.43626706378754032</v>
      </c>
      <c r="T907" s="11">
        <f>shipments9[[#This Row],[Amount]]/shipments9[[#This Row],[Boxes]]</f>
        <v>16.976123595505619</v>
      </c>
    </row>
    <row r="908" spans="1:20" hidden="1" x14ac:dyDescent="0.25">
      <c r="A908" t="s">
        <v>1110</v>
      </c>
      <c r="B908" t="s">
        <v>39</v>
      </c>
      <c r="C908" t="s">
        <v>153</v>
      </c>
      <c r="D908" t="s">
        <v>31</v>
      </c>
      <c r="E908" s="1">
        <v>45272</v>
      </c>
      <c r="F908" s="1" t="str">
        <f>TEXT(shipments9[[#This Row],[Shipdate]],"ddd")</f>
        <v>Tue</v>
      </c>
      <c r="G908" s="1" t="str">
        <f>IF(OR(shipments9[[#This Row],[Day Name]]="Sat",shipments9[[#This Row],[Day Name]]="Sun"),"Weekend","Weekday")</f>
        <v>Weekday</v>
      </c>
      <c r="H908">
        <v>15462</v>
      </c>
      <c r="I908">
        <v>859</v>
      </c>
      <c r="J908" t="s">
        <v>172</v>
      </c>
      <c r="K908" t="s">
        <v>8151</v>
      </c>
      <c r="L908" t="s">
        <v>8152</v>
      </c>
      <c r="M908">
        <v>12</v>
      </c>
      <c r="N908" t="s">
        <v>8166</v>
      </c>
      <c r="O908" s="4">
        <f>INDEX(products[Cost_per_box], MATCH(shipments9[[#This Row],[PID]], products[PID], 0))</f>
        <v>9.57</v>
      </c>
      <c r="P908" s="4">
        <f>shipments9[[#This Row],[Boxes]]*shipments9[[#This Row],[Cost Per Box]]</f>
        <v>8220.630000000001</v>
      </c>
      <c r="Q908" s="4">
        <f>shipments9[[#This Row],[Amount]] -shipments9[[#This Row],[total cost]]</f>
        <v>7241.369999999999</v>
      </c>
      <c r="R908" s="4" t="str">
        <f>IF(shipments9[[#This Row],[Gross Profit]]&lt;0,"Loss","Profit")</f>
        <v>Profit</v>
      </c>
      <c r="S908" s="9">
        <f>shipments9[[#This Row],[Gross Profit]]/shipments9[[#This Row],[Amount]]</f>
        <v>0.46833333333333327</v>
      </c>
      <c r="T908" s="11">
        <f>shipments9[[#This Row],[Amount]]/shipments9[[#This Row],[Boxes]]</f>
        <v>18</v>
      </c>
    </row>
    <row r="909" spans="1:20" hidden="1" x14ac:dyDescent="0.25">
      <c r="A909" t="s">
        <v>1111</v>
      </c>
      <c r="B909" t="s">
        <v>39</v>
      </c>
      <c r="C909" t="s">
        <v>153</v>
      </c>
      <c r="D909" t="s">
        <v>31</v>
      </c>
      <c r="E909" s="1">
        <v>44945</v>
      </c>
      <c r="F909" s="1" t="str">
        <f>TEXT(shipments9[[#This Row],[Shipdate]],"ddd")</f>
        <v>Thu</v>
      </c>
      <c r="G909" s="1" t="str">
        <f>IF(OR(shipments9[[#This Row],[Day Name]]="Sat",shipments9[[#This Row],[Day Name]]="Sun"),"Weekend","Weekday")</f>
        <v>Weekday</v>
      </c>
      <c r="H909">
        <v>16299</v>
      </c>
      <c r="I909">
        <v>1087</v>
      </c>
      <c r="J909" t="s">
        <v>172</v>
      </c>
      <c r="K909" t="s">
        <v>8151</v>
      </c>
      <c r="L909" t="s">
        <v>8156</v>
      </c>
      <c r="M909">
        <v>1</v>
      </c>
      <c r="N909" t="s">
        <v>8163</v>
      </c>
      <c r="O909" s="4">
        <f>INDEX(products[Cost_per_box], MATCH(shipments9[[#This Row],[PID]], products[PID], 0))</f>
        <v>9.57</v>
      </c>
      <c r="P909" s="4">
        <f>shipments9[[#This Row],[Boxes]]*shipments9[[#This Row],[Cost Per Box]]</f>
        <v>10402.59</v>
      </c>
      <c r="Q909" s="4">
        <f>shipments9[[#This Row],[Amount]] -shipments9[[#This Row],[total cost]]</f>
        <v>5896.41</v>
      </c>
      <c r="R909" s="4" t="str">
        <f>IF(shipments9[[#This Row],[Gross Profit]]&lt;0,"Loss","Profit")</f>
        <v>Profit</v>
      </c>
      <c r="S909" s="9">
        <f>shipments9[[#This Row],[Gross Profit]]/shipments9[[#This Row],[Amount]]</f>
        <v>0.36176513896558071</v>
      </c>
      <c r="T909" s="11">
        <f>shipments9[[#This Row],[Amount]]/shipments9[[#This Row],[Boxes]]</f>
        <v>14.994480220791168</v>
      </c>
    </row>
    <row r="910" spans="1:20" hidden="1" x14ac:dyDescent="0.25">
      <c r="A910" t="s">
        <v>1112</v>
      </c>
      <c r="B910" t="s">
        <v>42</v>
      </c>
      <c r="C910" t="s">
        <v>153</v>
      </c>
      <c r="D910" t="s">
        <v>31</v>
      </c>
      <c r="E910" s="1">
        <v>44965</v>
      </c>
      <c r="F910" s="1" t="str">
        <f>TEXT(shipments9[[#This Row],[Shipdate]],"ddd")</f>
        <v>Wed</v>
      </c>
      <c r="G910" s="1" t="str">
        <f>IF(OR(shipments9[[#This Row],[Day Name]]="Sat",shipments9[[#This Row],[Day Name]]="Sun"),"Weekend","Weekday")</f>
        <v>Weekday</v>
      </c>
      <c r="H910">
        <v>11121.75</v>
      </c>
      <c r="I910">
        <v>655</v>
      </c>
      <c r="J910" t="s">
        <v>172</v>
      </c>
      <c r="K910" t="s">
        <v>8151</v>
      </c>
      <c r="L910" t="s">
        <v>8156</v>
      </c>
      <c r="M910">
        <v>2</v>
      </c>
      <c r="N910" t="s">
        <v>8157</v>
      </c>
      <c r="O910" s="4">
        <f>INDEX(products[Cost_per_box], MATCH(shipments9[[#This Row],[PID]], products[PID], 0))</f>
        <v>9.57</v>
      </c>
      <c r="P910" s="4">
        <f>shipments9[[#This Row],[Boxes]]*shipments9[[#This Row],[Cost Per Box]]</f>
        <v>6268.35</v>
      </c>
      <c r="Q910" s="4">
        <f>shipments9[[#This Row],[Amount]] -shipments9[[#This Row],[total cost]]</f>
        <v>4853.3999999999996</v>
      </c>
      <c r="R910" s="4" t="str">
        <f>IF(shipments9[[#This Row],[Gross Profit]]&lt;0,"Loss","Profit")</f>
        <v>Profit</v>
      </c>
      <c r="S910" s="9">
        <f>shipments9[[#This Row],[Gross Profit]]/shipments9[[#This Row],[Amount]]</f>
        <v>0.43638815833839095</v>
      </c>
      <c r="T910" s="11">
        <f>shipments9[[#This Row],[Amount]]/shipments9[[#This Row],[Boxes]]</f>
        <v>16.979770992366412</v>
      </c>
    </row>
    <row r="911" spans="1:20" hidden="1" x14ac:dyDescent="0.25">
      <c r="A911" t="s">
        <v>1113</v>
      </c>
      <c r="B911" t="s">
        <v>42</v>
      </c>
      <c r="C911" t="s">
        <v>153</v>
      </c>
      <c r="D911" t="s">
        <v>31</v>
      </c>
      <c r="E911" s="1">
        <v>45288</v>
      </c>
      <c r="F911" s="1" t="str">
        <f>TEXT(shipments9[[#This Row],[Shipdate]],"ddd")</f>
        <v>Thu</v>
      </c>
      <c r="G911" s="1" t="str">
        <f>IF(OR(shipments9[[#This Row],[Day Name]]="Sat",shipments9[[#This Row],[Day Name]]="Sun"),"Weekend","Weekday")</f>
        <v>Weekday</v>
      </c>
      <c r="H911">
        <v>1037.25</v>
      </c>
      <c r="I911">
        <v>75</v>
      </c>
      <c r="J911" t="s">
        <v>172</v>
      </c>
      <c r="K911" t="s">
        <v>8151</v>
      </c>
      <c r="L911" t="s">
        <v>8152</v>
      </c>
      <c r="M911">
        <v>12</v>
      </c>
      <c r="N911" t="s">
        <v>8166</v>
      </c>
      <c r="O911" s="4">
        <f>INDEX(products[Cost_per_box], MATCH(shipments9[[#This Row],[PID]], products[PID], 0))</f>
        <v>9.57</v>
      </c>
      <c r="P911" s="4">
        <f>shipments9[[#This Row],[Boxes]]*shipments9[[#This Row],[Cost Per Box]]</f>
        <v>717.75</v>
      </c>
      <c r="Q911" s="4">
        <f>shipments9[[#This Row],[Amount]] -shipments9[[#This Row],[total cost]]</f>
        <v>319.5</v>
      </c>
      <c r="R911" s="4" t="str">
        <f>IF(shipments9[[#This Row],[Gross Profit]]&lt;0,"Loss","Profit")</f>
        <v>Profit</v>
      </c>
      <c r="S911" s="9">
        <f>shipments9[[#This Row],[Gross Profit]]/shipments9[[#This Row],[Amount]]</f>
        <v>0.30802603036876358</v>
      </c>
      <c r="T911" s="11">
        <f>shipments9[[#This Row],[Amount]]/shipments9[[#This Row],[Boxes]]</f>
        <v>13.83</v>
      </c>
    </row>
    <row r="912" spans="1:20" hidden="1" x14ac:dyDescent="0.25">
      <c r="A912" t="s">
        <v>1114</v>
      </c>
      <c r="B912" t="s">
        <v>42</v>
      </c>
      <c r="C912" t="s">
        <v>153</v>
      </c>
      <c r="D912" t="s">
        <v>31</v>
      </c>
      <c r="E912" s="1">
        <v>44958</v>
      </c>
      <c r="F912" s="1" t="str">
        <f>TEXT(shipments9[[#This Row],[Shipdate]],"ddd")</f>
        <v>Wed</v>
      </c>
      <c r="G912" s="1" t="str">
        <f>IF(OR(shipments9[[#This Row],[Day Name]]="Sat",shipments9[[#This Row],[Day Name]]="Sun"),"Weekend","Weekday")</f>
        <v>Weekday</v>
      </c>
      <c r="H912">
        <v>13178.25</v>
      </c>
      <c r="I912">
        <v>776</v>
      </c>
      <c r="J912" t="s">
        <v>172</v>
      </c>
      <c r="K912" t="s">
        <v>8151</v>
      </c>
      <c r="L912" t="s">
        <v>8156</v>
      </c>
      <c r="M912">
        <v>2</v>
      </c>
      <c r="N912" t="s">
        <v>8157</v>
      </c>
      <c r="O912" s="4">
        <f>INDEX(products[Cost_per_box], MATCH(shipments9[[#This Row],[PID]], products[PID], 0))</f>
        <v>9.57</v>
      </c>
      <c r="P912" s="4">
        <f>shipments9[[#This Row],[Boxes]]*shipments9[[#This Row],[Cost Per Box]]</f>
        <v>7426.3200000000006</v>
      </c>
      <c r="Q912" s="4">
        <f>shipments9[[#This Row],[Amount]] -shipments9[[#This Row],[total cost]]</f>
        <v>5751.9299999999994</v>
      </c>
      <c r="R912" s="4" t="str">
        <f>IF(shipments9[[#This Row],[Gross Profit]]&lt;0,"Loss","Profit")</f>
        <v>Profit</v>
      </c>
      <c r="S912" s="9">
        <f>shipments9[[#This Row],[Gross Profit]]/shipments9[[#This Row],[Amount]]</f>
        <v>0.43647145865346304</v>
      </c>
      <c r="T912" s="11">
        <f>shipments9[[#This Row],[Amount]]/shipments9[[#This Row],[Boxes]]</f>
        <v>16.982280927835053</v>
      </c>
    </row>
    <row r="913" spans="1:20" hidden="1" x14ac:dyDescent="0.25">
      <c r="A913" t="s">
        <v>1115</v>
      </c>
      <c r="B913" t="s">
        <v>42</v>
      </c>
      <c r="C913" t="s">
        <v>153</v>
      </c>
      <c r="D913" t="s">
        <v>31</v>
      </c>
      <c r="E913" s="1">
        <v>44977</v>
      </c>
      <c r="F913" s="1" t="str">
        <f>TEXT(shipments9[[#This Row],[Shipdate]],"ddd")</f>
        <v>Mon</v>
      </c>
      <c r="G913" s="1" t="str">
        <f>IF(OR(shipments9[[#This Row],[Day Name]]="Sat",shipments9[[#This Row],[Day Name]]="Sun"),"Weekend","Weekday")</f>
        <v>Weekday</v>
      </c>
      <c r="H913">
        <v>2765.25</v>
      </c>
      <c r="I913">
        <v>154</v>
      </c>
      <c r="J913" t="s">
        <v>172</v>
      </c>
      <c r="K913" t="s">
        <v>8151</v>
      </c>
      <c r="L913" t="s">
        <v>8156</v>
      </c>
      <c r="M913">
        <v>2</v>
      </c>
      <c r="N913" t="s">
        <v>8157</v>
      </c>
      <c r="O913" s="4">
        <f>INDEX(products[Cost_per_box], MATCH(shipments9[[#This Row],[PID]], products[PID], 0))</f>
        <v>9.57</v>
      </c>
      <c r="P913" s="4">
        <f>shipments9[[#This Row],[Boxes]]*shipments9[[#This Row],[Cost Per Box]]</f>
        <v>1473.78</v>
      </c>
      <c r="Q913" s="4">
        <f>shipments9[[#This Row],[Amount]] -shipments9[[#This Row],[total cost]]</f>
        <v>1291.47</v>
      </c>
      <c r="R913" s="4" t="str">
        <f>IF(shipments9[[#This Row],[Gross Profit]]&lt;0,"Loss","Profit")</f>
        <v>Profit</v>
      </c>
      <c r="S913" s="9">
        <f>shipments9[[#This Row],[Gross Profit]]/shipments9[[#This Row],[Amount]]</f>
        <v>0.46703553024138866</v>
      </c>
      <c r="T913" s="11">
        <f>shipments9[[#This Row],[Amount]]/shipments9[[#This Row],[Boxes]]</f>
        <v>17.956168831168831</v>
      </c>
    </row>
    <row r="914" spans="1:20" hidden="1" x14ac:dyDescent="0.25">
      <c r="A914" t="s">
        <v>1116</v>
      </c>
      <c r="B914" t="s">
        <v>42</v>
      </c>
      <c r="C914" t="s">
        <v>153</v>
      </c>
      <c r="D914" t="s">
        <v>31</v>
      </c>
      <c r="E914" s="1">
        <v>45201</v>
      </c>
      <c r="F914" s="1" t="str">
        <f>TEXT(shipments9[[#This Row],[Shipdate]],"ddd")</f>
        <v>Mon</v>
      </c>
      <c r="G914" s="1" t="str">
        <f>IF(OR(shipments9[[#This Row],[Day Name]]="Sat",shipments9[[#This Row],[Day Name]]="Sun"),"Weekend","Weekday")</f>
        <v>Weekday</v>
      </c>
      <c r="H914">
        <v>4592.25</v>
      </c>
      <c r="I914">
        <v>256</v>
      </c>
      <c r="J914" t="s">
        <v>172</v>
      </c>
      <c r="K914" t="s">
        <v>8151</v>
      </c>
      <c r="L914" t="s">
        <v>8152</v>
      </c>
      <c r="M914">
        <v>10</v>
      </c>
      <c r="N914" t="s">
        <v>8153</v>
      </c>
      <c r="O914" s="4">
        <f>INDEX(products[Cost_per_box], MATCH(shipments9[[#This Row],[PID]], products[PID], 0))</f>
        <v>9.57</v>
      </c>
      <c r="P914" s="4">
        <f>shipments9[[#This Row],[Boxes]]*shipments9[[#This Row],[Cost Per Box]]</f>
        <v>2449.92</v>
      </c>
      <c r="Q914" s="4">
        <f>shipments9[[#This Row],[Amount]] -shipments9[[#This Row],[total cost]]</f>
        <v>2142.33</v>
      </c>
      <c r="R914" s="4" t="str">
        <f>IF(shipments9[[#This Row],[Gross Profit]]&lt;0,"Loss","Profit")</f>
        <v>Profit</v>
      </c>
      <c r="S914" s="9">
        <f>shipments9[[#This Row],[Gross Profit]]/shipments9[[#This Row],[Amount]]</f>
        <v>0.46650988077739669</v>
      </c>
      <c r="T914" s="11">
        <f>shipments9[[#This Row],[Amount]]/shipments9[[#This Row],[Boxes]]</f>
        <v>17.9384765625</v>
      </c>
    </row>
    <row r="915" spans="1:20" hidden="1" x14ac:dyDescent="0.25">
      <c r="A915" t="s">
        <v>1117</v>
      </c>
      <c r="B915" t="s">
        <v>42</v>
      </c>
      <c r="C915" t="s">
        <v>153</v>
      </c>
      <c r="D915" t="s">
        <v>31</v>
      </c>
      <c r="E915" s="1">
        <v>45183</v>
      </c>
      <c r="F915" s="1" t="str">
        <f>TEXT(shipments9[[#This Row],[Shipdate]],"ddd")</f>
        <v>Thu</v>
      </c>
      <c r="G915" s="1" t="str">
        <f>IF(OR(shipments9[[#This Row],[Day Name]]="Sat",shipments9[[#This Row],[Day Name]]="Sun"),"Weekend","Weekday")</f>
        <v>Weekday</v>
      </c>
      <c r="H915">
        <v>5753.25</v>
      </c>
      <c r="I915">
        <v>320</v>
      </c>
      <c r="J915" t="s">
        <v>172</v>
      </c>
      <c r="K915" t="s">
        <v>8151</v>
      </c>
      <c r="L915" t="s">
        <v>8160</v>
      </c>
      <c r="M915">
        <v>9</v>
      </c>
      <c r="N915" t="s">
        <v>8167</v>
      </c>
      <c r="O915" s="4">
        <f>INDEX(products[Cost_per_box], MATCH(shipments9[[#This Row],[PID]], products[PID], 0))</f>
        <v>9.57</v>
      </c>
      <c r="P915" s="4">
        <f>shipments9[[#This Row],[Boxes]]*shipments9[[#This Row],[Cost Per Box]]</f>
        <v>3062.4</v>
      </c>
      <c r="Q915" s="4">
        <f>shipments9[[#This Row],[Amount]] -shipments9[[#This Row],[total cost]]</f>
        <v>2690.85</v>
      </c>
      <c r="R915" s="4" t="str">
        <f>IF(shipments9[[#This Row],[Gross Profit]]&lt;0,"Loss","Profit")</f>
        <v>Profit</v>
      </c>
      <c r="S915" s="9">
        <f>shipments9[[#This Row],[Gross Profit]]/shipments9[[#This Row],[Amount]]</f>
        <v>0.46770955546864812</v>
      </c>
      <c r="T915" s="11">
        <f>shipments9[[#This Row],[Amount]]/shipments9[[#This Row],[Boxes]]</f>
        <v>17.978906250000001</v>
      </c>
    </row>
    <row r="916" spans="1:20" hidden="1" x14ac:dyDescent="0.25">
      <c r="A916" t="s">
        <v>1118</v>
      </c>
      <c r="B916" t="s">
        <v>45</v>
      </c>
      <c r="C916" t="s">
        <v>153</v>
      </c>
      <c r="D916" t="s">
        <v>31</v>
      </c>
      <c r="E916" s="1">
        <v>44929</v>
      </c>
      <c r="F916" s="1" t="str">
        <f>TEXT(shipments9[[#This Row],[Shipdate]],"ddd")</f>
        <v>Tue</v>
      </c>
      <c r="G916" s="1" t="str">
        <f>IF(OR(shipments9[[#This Row],[Day Name]]="Sat",shipments9[[#This Row],[Day Name]]="Sun"),"Weekend","Weekday")</f>
        <v>Weekday</v>
      </c>
      <c r="H916">
        <v>8570.25</v>
      </c>
      <c r="I916">
        <v>505</v>
      </c>
      <c r="J916" t="s">
        <v>172</v>
      </c>
      <c r="K916" t="s">
        <v>8151</v>
      </c>
      <c r="L916" t="s">
        <v>8156</v>
      </c>
      <c r="M916">
        <v>1</v>
      </c>
      <c r="N916" t="s">
        <v>8163</v>
      </c>
      <c r="O916" s="4">
        <f>INDEX(products[Cost_per_box], MATCH(shipments9[[#This Row],[PID]], products[PID], 0))</f>
        <v>9.57</v>
      </c>
      <c r="P916" s="4">
        <f>shipments9[[#This Row],[Boxes]]*shipments9[[#This Row],[Cost Per Box]]</f>
        <v>4832.8500000000004</v>
      </c>
      <c r="Q916" s="4">
        <f>shipments9[[#This Row],[Amount]] -shipments9[[#This Row],[total cost]]</f>
        <v>3737.3999999999996</v>
      </c>
      <c r="R916" s="4" t="str">
        <f>IF(shipments9[[#This Row],[Gross Profit]]&lt;0,"Loss","Profit")</f>
        <v>Profit</v>
      </c>
      <c r="S916" s="9">
        <f>shipments9[[#This Row],[Gross Profit]]/shipments9[[#This Row],[Amount]]</f>
        <v>0.43608996236982583</v>
      </c>
      <c r="T916" s="11">
        <f>shipments9[[#This Row],[Amount]]/shipments9[[#This Row],[Boxes]]</f>
        <v>16.970792079207921</v>
      </c>
    </row>
    <row r="917" spans="1:20" hidden="1" x14ac:dyDescent="0.25">
      <c r="A917" t="s">
        <v>1119</v>
      </c>
      <c r="B917" t="s">
        <v>45</v>
      </c>
      <c r="C917" t="s">
        <v>153</v>
      </c>
      <c r="D917" t="s">
        <v>31</v>
      </c>
      <c r="E917" s="1">
        <v>45124</v>
      </c>
      <c r="F917" s="1" t="str">
        <f>TEXT(shipments9[[#This Row],[Shipdate]],"ddd")</f>
        <v>Mon</v>
      </c>
      <c r="G917" s="1" t="str">
        <f>IF(OR(shipments9[[#This Row],[Day Name]]="Sat",shipments9[[#This Row],[Day Name]]="Sun"),"Weekend","Weekday")</f>
        <v>Weekday</v>
      </c>
      <c r="H917">
        <v>11200.5</v>
      </c>
      <c r="I917">
        <v>747</v>
      </c>
      <c r="J917" t="s">
        <v>172</v>
      </c>
      <c r="K917" t="s">
        <v>8151</v>
      </c>
      <c r="L917" t="s">
        <v>8160</v>
      </c>
      <c r="M917">
        <v>7</v>
      </c>
      <c r="N917" t="s">
        <v>8161</v>
      </c>
      <c r="O917" s="4">
        <f>INDEX(products[Cost_per_box], MATCH(shipments9[[#This Row],[PID]], products[PID], 0))</f>
        <v>9.57</v>
      </c>
      <c r="P917" s="4">
        <f>shipments9[[#This Row],[Boxes]]*shipments9[[#This Row],[Cost Per Box]]</f>
        <v>7148.79</v>
      </c>
      <c r="Q917" s="4">
        <f>shipments9[[#This Row],[Amount]] -shipments9[[#This Row],[total cost]]</f>
        <v>4051.71</v>
      </c>
      <c r="R917" s="4" t="str">
        <f>IF(shipments9[[#This Row],[Gross Profit]]&lt;0,"Loss","Profit")</f>
        <v>Profit</v>
      </c>
      <c r="S917" s="9">
        <f>shipments9[[#This Row],[Gross Profit]]/shipments9[[#This Row],[Amount]]</f>
        <v>0.36174367215749298</v>
      </c>
      <c r="T917" s="11">
        <f>shipments9[[#This Row],[Amount]]/shipments9[[#This Row],[Boxes]]</f>
        <v>14.993975903614459</v>
      </c>
    </row>
    <row r="918" spans="1:20" hidden="1" x14ac:dyDescent="0.25">
      <c r="A918" t="s">
        <v>1120</v>
      </c>
      <c r="B918" t="s">
        <v>45</v>
      </c>
      <c r="C918" t="s">
        <v>153</v>
      </c>
      <c r="D918" t="s">
        <v>31</v>
      </c>
      <c r="E918" s="1">
        <v>45181</v>
      </c>
      <c r="F918" s="1" t="str">
        <f>TEXT(shipments9[[#This Row],[Shipdate]],"ddd")</f>
        <v>Tue</v>
      </c>
      <c r="G918" s="1" t="str">
        <f>IF(OR(shipments9[[#This Row],[Day Name]]="Sat",shipments9[[#This Row],[Day Name]]="Sun"),"Weekend","Weekday")</f>
        <v>Weekday</v>
      </c>
      <c r="H918">
        <v>1611</v>
      </c>
      <c r="I918">
        <v>101</v>
      </c>
      <c r="J918" t="s">
        <v>172</v>
      </c>
      <c r="K918" t="s">
        <v>8151</v>
      </c>
      <c r="L918" t="s">
        <v>8160</v>
      </c>
      <c r="M918">
        <v>9</v>
      </c>
      <c r="N918" t="s">
        <v>8167</v>
      </c>
      <c r="O918" s="4">
        <f>INDEX(products[Cost_per_box], MATCH(shipments9[[#This Row],[PID]], products[PID], 0))</f>
        <v>9.57</v>
      </c>
      <c r="P918" s="4">
        <f>shipments9[[#This Row],[Boxes]]*shipments9[[#This Row],[Cost Per Box]]</f>
        <v>966.57</v>
      </c>
      <c r="Q918" s="4">
        <f>shipments9[[#This Row],[Amount]] -shipments9[[#This Row],[total cost]]</f>
        <v>644.42999999999995</v>
      </c>
      <c r="R918" s="4" t="str">
        <f>IF(shipments9[[#This Row],[Gross Profit]]&lt;0,"Loss","Profit")</f>
        <v>Profit</v>
      </c>
      <c r="S918" s="9">
        <f>shipments9[[#This Row],[Gross Profit]]/shipments9[[#This Row],[Amount]]</f>
        <v>0.40001862197392918</v>
      </c>
      <c r="T918" s="11">
        <f>shipments9[[#This Row],[Amount]]/shipments9[[#This Row],[Boxes]]</f>
        <v>15.950495049504951</v>
      </c>
    </row>
    <row r="919" spans="1:20" hidden="1" x14ac:dyDescent="0.25">
      <c r="A919" t="s">
        <v>1121</v>
      </c>
      <c r="B919" t="s">
        <v>45</v>
      </c>
      <c r="C919" t="s">
        <v>153</v>
      </c>
      <c r="D919" t="s">
        <v>31</v>
      </c>
      <c r="E919" s="1">
        <v>45358</v>
      </c>
      <c r="F919" s="1" t="str">
        <f>TEXT(shipments9[[#This Row],[Shipdate]],"ddd")</f>
        <v>Thu</v>
      </c>
      <c r="G919" s="1" t="str">
        <f>IF(OR(shipments9[[#This Row],[Day Name]]="Sat",shipments9[[#This Row],[Day Name]]="Sun"),"Weekend","Weekday")</f>
        <v>Weekday</v>
      </c>
      <c r="H919">
        <v>2760.75</v>
      </c>
      <c r="I919">
        <v>154</v>
      </c>
      <c r="J919" t="s">
        <v>172</v>
      </c>
      <c r="K919" t="s">
        <v>8155</v>
      </c>
      <c r="L919" t="s">
        <v>8156</v>
      </c>
      <c r="M919">
        <v>3</v>
      </c>
      <c r="N919" t="s">
        <v>8164</v>
      </c>
      <c r="O919" s="4">
        <f>INDEX(products[Cost_per_box], MATCH(shipments9[[#This Row],[PID]], products[PID], 0))</f>
        <v>9.57</v>
      </c>
      <c r="P919" s="4">
        <f>shipments9[[#This Row],[Boxes]]*shipments9[[#This Row],[Cost Per Box]]</f>
        <v>1473.78</v>
      </c>
      <c r="Q919" s="4">
        <f>shipments9[[#This Row],[Amount]] -shipments9[[#This Row],[total cost]]</f>
        <v>1286.97</v>
      </c>
      <c r="R919" s="4" t="str">
        <f>IF(shipments9[[#This Row],[Gross Profit]]&lt;0,"Loss","Profit")</f>
        <v>Profit</v>
      </c>
      <c r="S919" s="9">
        <f>shipments9[[#This Row],[Gross Profit]]/shipments9[[#This Row],[Amount]]</f>
        <v>0.46616680249932085</v>
      </c>
      <c r="T919" s="11">
        <f>shipments9[[#This Row],[Amount]]/shipments9[[#This Row],[Boxes]]</f>
        <v>17.926948051948052</v>
      </c>
    </row>
    <row r="920" spans="1:20" hidden="1" x14ac:dyDescent="0.25">
      <c r="A920" t="s">
        <v>1122</v>
      </c>
      <c r="B920" t="s">
        <v>45</v>
      </c>
      <c r="C920" t="s">
        <v>153</v>
      </c>
      <c r="D920" t="s">
        <v>31</v>
      </c>
      <c r="E920" s="1">
        <v>45013</v>
      </c>
      <c r="F920" s="1" t="str">
        <f>TEXT(shipments9[[#This Row],[Shipdate]],"ddd")</f>
        <v>Tue</v>
      </c>
      <c r="G920" s="1" t="str">
        <f>IF(OR(shipments9[[#This Row],[Day Name]]="Sat",shipments9[[#This Row],[Day Name]]="Sun"),"Weekend","Weekday")</f>
        <v>Weekday</v>
      </c>
      <c r="H920">
        <v>8916.75</v>
      </c>
      <c r="I920">
        <v>496</v>
      </c>
      <c r="J920" t="s">
        <v>172</v>
      </c>
      <c r="K920" t="s">
        <v>8151</v>
      </c>
      <c r="L920" t="s">
        <v>8156</v>
      </c>
      <c r="M920">
        <v>3</v>
      </c>
      <c r="N920" t="s">
        <v>8164</v>
      </c>
      <c r="O920" s="4">
        <f>INDEX(products[Cost_per_box], MATCH(shipments9[[#This Row],[PID]], products[PID], 0))</f>
        <v>9.57</v>
      </c>
      <c r="P920" s="4">
        <f>shipments9[[#This Row],[Boxes]]*shipments9[[#This Row],[Cost Per Box]]</f>
        <v>4746.72</v>
      </c>
      <c r="Q920" s="4">
        <f>shipments9[[#This Row],[Amount]] -shipments9[[#This Row],[total cost]]</f>
        <v>4170.03</v>
      </c>
      <c r="R920" s="4" t="str">
        <f>IF(shipments9[[#This Row],[Gross Profit]]&lt;0,"Loss","Profit")</f>
        <v>Profit</v>
      </c>
      <c r="S920" s="9">
        <f>shipments9[[#This Row],[Gross Profit]]/shipments9[[#This Row],[Amount]]</f>
        <v>0.46766254520985784</v>
      </c>
      <c r="T920" s="11">
        <f>shipments9[[#This Row],[Amount]]/shipments9[[#This Row],[Boxes]]</f>
        <v>17.977318548387096</v>
      </c>
    </row>
    <row r="921" spans="1:20" hidden="1" x14ac:dyDescent="0.25">
      <c r="A921" t="s">
        <v>1123</v>
      </c>
      <c r="B921" t="s">
        <v>71</v>
      </c>
      <c r="C921" t="s">
        <v>153</v>
      </c>
      <c r="D921" t="s">
        <v>31</v>
      </c>
      <c r="E921" s="1">
        <v>45293</v>
      </c>
      <c r="F921" s="1" t="str">
        <f>TEXT(shipments9[[#This Row],[Shipdate]],"ddd")</f>
        <v>Tue</v>
      </c>
      <c r="G921" s="1" t="str">
        <f>IF(OR(shipments9[[#This Row],[Day Name]]="Sat",shipments9[[#This Row],[Day Name]]="Sun"),"Weekend","Weekday")</f>
        <v>Weekday</v>
      </c>
      <c r="H921">
        <v>3564</v>
      </c>
      <c r="I921">
        <v>238</v>
      </c>
      <c r="J921" t="s">
        <v>172</v>
      </c>
      <c r="K921" t="s">
        <v>8155</v>
      </c>
      <c r="L921" t="s">
        <v>8156</v>
      </c>
      <c r="M921">
        <v>1</v>
      </c>
      <c r="N921" t="s">
        <v>8163</v>
      </c>
      <c r="O921" s="4">
        <f>INDEX(products[Cost_per_box], MATCH(shipments9[[#This Row],[PID]], products[PID], 0))</f>
        <v>9.57</v>
      </c>
      <c r="P921" s="4">
        <f>shipments9[[#This Row],[Boxes]]*shipments9[[#This Row],[Cost Per Box]]</f>
        <v>2277.66</v>
      </c>
      <c r="Q921" s="4">
        <f>shipments9[[#This Row],[Amount]] -shipments9[[#This Row],[total cost]]</f>
        <v>1286.3400000000001</v>
      </c>
      <c r="R921" s="4" t="str">
        <f>IF(shipments9[[#This Row],[Gross Profit]]&lt;0,"Loss","Profit")</f>
        <v>Profit</v>
      </c>
      <c r="S921" s="9">
        <f>shipments9[[#This Row],[Gross Profit]]/shipments9[[#This Row],[Amount]]</f>
        <v>0.36092592592592598</v>
      </c>
      <c r="T921" s="11">
        <f>shipments9[[#This Row],[Amount]]/shipments9[[#This Row],[Boxes]]</f>
        <v>14.974789915966387</v>
      </c>
    </row>
    <row r="922" spans="1:20" hidden="1" x14ac:dyDescent="0.25">
      <c r="A922" t="s">
        <v>1124</v>
      </c>
      <c r="B922" t="s">
        <v>71</v>
      </c>
      <c r="C922" t="s">
        <v>153</v>
      </c>
      <c r="D922" t="s">
        <v>31</v>
      </c>
      <c r="E922" s="1">
        <v>44932</v>
      </c>
      <c r="F922" s="1" t="str">
        <f>TEXT(shipments9[[#This Row],[Shipdate]],"ddd")</f>
        <v>Fri</v>
      </c>
      <c r="G922" s="1" t="str">
        <f>IF(OR(shipments9[[#This Row],[Day Name]]="Sat",shipments9[[#This Row],[Day Name]]="Sun"),"Weekend","Weekday")</f>
        <v>Weekday</v>
      </c>
      <c r="H922">
        <v>6210</v>
      </c>
      <c r="I922">
        <v>389</v>
      </c>
      <c r="J922" t="s">
        <v>172</v>
      </c>
      <c r="K922" t="s">
        <v>8151</v>
      </c>
      <c r="L922" t="s">
        <v>8156</v>
      </c>
      <c r="M922">
        <v>1</v>
      </c>
      <c r="N922" t="s">
        <v>8163</v>
      </c>
      <c r="O922" s="4">
        <f>INDEX(products[Cost_per_box], MATCH(shipments9[[#This Row],[PID]], products[PID], 0))</f>
        <v>9.57</v>
      </c>
      <c r="P922" s="4">
        <f>shipments9[[#This Row],[Boxes]]*shipments9[[#This Row],[Cost Per Box]]</f>
        <v>3722.73</v>
      </c>
      <c r="Q922" s="4">
        <f>shipments9[[#This Row],[Amount]] -shipments9[[#This Row],[total cost]]</f>
        <v>2487.27</v>
      </c>
      <c r="R922" s="4" t="str">
        <f>IF(shipments9[[#This Row],[Gross Profit]]&lt;0,"Loss","Profit")</f>
        <v>Profit</v>
      </c>
      <c r="S922" s="9">
        <f>shipments9[[#This Row],[Gross Profit]]/shipments9[[#This Row],[Amount]]</f>
        <v>0.40052657004830916</v>
      </c>
      <c r="T922" s="11">
        <f>shipments9[[#This Row],[Amount]]/shipments9[[#This Row],[Boxes]]</f>
        <v>15.96401028277635</v>
      </c>
    </row>
    <row r="923" spans="1:20" hidden="1" x14ac:dyDescent="0.25">
      <c r="A923" t="s">
        <v>1125</v>
      </c>
      <c r="B923" t="s">
        <v>74</v>
      </c>
      <c r="C923" t="s">
        <v>153</v>
      </c>
      <c r="D923" t="s">
        <v>31</v>
      </c>
      <c r="E923" s="1">
        <v>45078</v>
      </c>
      <c r="F923" s="1" t="str">
        <f>TEXT(shipments9[[#This Row],[Shipdate]],"ddd")</f>
        <v>Thu</v>
      </c>
      <c r="G923" s="1" t="str">
        <f>IF(OR(shipments9[[#This Row],[Day Name]]="Sat",shipments9[[#This Row],[Day Name]]="Sun"),"Weekend","Weekday")</f>
        <v>Weekday</v>
      </c>
      <c r="H923">
        <v>1561.5</v>
      </c>
      <c r="I923">
        <v>87</v>
      </c>
      <c r="J923" t="s">
        <v>172</v>
      </c>
      <c r="K923" t="s">
        <v>8151</v>
      </c>
      <c r="L923" t="s">
        <v>8154</v>
      </c>
      <c r="M923">
        <v>6</v>
      </c>
      <c r="N923" t="s">
        <v>8159</v>
      </c>
      <c r="O923" s="4">
        <f>INDEX(products[Cost_per_box], MATCH(shipments9[[#This Row],[PID]], products[PID], 0))</f>
        <v>9.57</v>
      </c>
      <c r="P923" s="4">
        <f>shipments9[[#This Row],[Boxes]]*shipments9[[#This Row],[Cost Per Box]]</f>
        <v>832.59</v>
      </c>
      <c r="Q923" s="4">
        <f>shipments9[[#This Row],[Amount]] -shipments9[[#This Row],[total cost]]</f>
        <v>728.91</v>
      </c>
      <c r="R923" s="4" t="str">
        <f>IF(shipments9[[#This Row],[Gross Profit]]&lt;0,"Loss","Profit")</f>
        <v>Profit</v>
      </c>
      <c r="S923" s="9">
        <f>shipments9[[#This Row],[Gross Profit]]/shipments9[[#This Row],[Amount]]</f>
        <v>0.46680115273775213</v>
      </c>
      <c r="T923" s="11">
        <f>shipments9[[#This Row],[Amount]]/shipments9[[#This Row],[Boxes]]</f>
        <v>17.948275862068964</v>
      </c>
    </row>
    <row r="924" spans="1:20" hidden="1" x14ac:dyDescent="0.25">
      <c r="A924" t="s">
        <v>1126</v>
      </c>
      <c r="B924" t="s">
        <v>49</v>
      </c>
      <c r="C924" t="s">
        <v>153</v>
      </c>
      <c r="D924" t="s">
        <v>31</v>
      </c>
      <c r="E924" s="1">
        <v>45127</v>
      </c>
      <c r="F924" s="1" t="str">
        <f>TEXT(shipments9[[#This Row],[Shipdate]],"ddd")</f>
        <v>Thu</v>
      </c>
      <c r="G924" s="1" t="str">
        <f>IF(OR(shipments9[[#This Row],[Day Name]]="Sat",shipments9[[#This Row],[Day Name]]="Sun"),"Weekend","Weekday")</f>
        <v>Weekday</v>
      </c>
      <c r="H924">
        <v>11166.75</v>
      </c>
      <c r="I924">
        <v>698</v>
      </c>
      <c r="J924" t="s">
        <v>172</v>
      </c>
      <c r="K924" t="s">
        <v>8151</v>
      </c>
      <c r="L924" t="s">
        <v>8160</v>
      </c>
      <c r="M924">
        <v>7</v>
      </c>
      <c r="N924" t="s">
        <v>8161</v>
      </c>
      <c r="O924" s="4">
        <f>INDEX(products[Cost_per_box], MATCH(shipments9[[#This Row],[PID]], products[PID], 0))</f>
        <v>9.57</v>
      </c>
      <c r="P924" s="4">
        <f>shipments9[[#This Row],[Boxes]]*shipments9[[#This Row],[Cost Per Box]]</f>
        <v>6679.8600000000006</v>
      </c>
      <c r="Q924" s="4">
        <f>shipments9[[#This Row],[Amount]] -shipments9[[#This Row],[total cost]]</f>
        <v>4486.8899999999994</v>
      </c>
      <c r="R924" s="4" t="str">
        <f>IF(shipments9[[#This Row],[Gross Profit]]&lt;0,"Loss","Profit")</f>
        <v>Profit</v>
      </c>
      <c r="S924" s="9">
        <f>shipments9[[#This Row],[Gross Profit]]/shipments9[[#This Row],[Amount]]</f>
        <v>0.40180804620861033</v>
      </c>
      <c r="T924" s="11">
        <f>shipments9[[#This Row],[Amount]]/shipments9[[#This Row],[Boxes]]</f>
        <v>15.998209169054441</v>
      </c>
    </row>
    <row r="925" spans="1:20" hidden="1" x14ac:dyDescent="0.25">
      <c r="A925" t="s">
        <v>1127</v>
      </c>
      <c r="B925" t="s">
        <v>49</v>
      </c>
      <c r="C925" t="s">
        <v>153</v>
      </c>
      <c r="D925" t="s">
        <v>31</v>
      </c>
      <c r="E925" s="1">
        <v>45349</v>
      </c>
      <c r="F925" s="1" t="str">
        <f>TEXT(shipments9[[#This Row],[Shipdate]],"ddd")</f>
        <v>Tue</v>
      </c>
      <c r="G925" s="1" t="str">
        <f>IF(OR(shipments9[[#This Row],[Day Name]]="Sat",shipments9[[#This Row],[Day Name]]="Sun"),"Weekend","Weekday")</f>
        <v>Weekday</v>
      </c>
      <c r="H925">
        <v>10197</v>
      </c>
      <c r="I925">
        <v>729</v>
      </c>
      <c r="J925" t="s">
        <v>172</v>
      </c>
      <c r="K925" t="s">
        <v>8155</v>
      </c>
      <c r="L925" t="s">
        <v>8156</v>
      </c>
      <c r="M925">
        <v>2</v>
      </c>
      <c r="N925" t="s">
        <v>8157</v>
      </c>
      <c r="O925" s="4">
        <f>INDEX(products[Cost_per_box], MATCH(shipments9[[#This Row],[PID]], products[PID], 0))</f>
        <v>9.57</v>
      </c>
      <c r="P925" s="4">
        <f>shipments9[[#This Row],[Boxes]]*shipments9[[#This Row],[Cost Per Box]]</f>
        <v>6976.5300000000007</v>
      </c>
      <c r="Q925" s="4">
        <f>shipments9[[#This Row],[Amount]] -shipments9[[#This Row],[total cost]]</f>
        <v>3220.4699999999993</v>
      </c>
      <c r="R925" s="4" t="str">
        <f>IF(shipments9[[#This Row],[Gross Profit]]&lt;0,"Loss","Profit")</f>
        <v>Profit</v>
      </c>
      <c r="S925" s="9">
        <f>shipments9[[#This Row],[Gross Profit]]/shipments9[[#This Row],[Amount]]</f>
        <v>0.31582524271844653</v>
      </c>
      <c r="T925" s="11">
        <f>shipments9[[#This Row],[Amount]]/shipments9[[#This Row],[Boxes]]</f>
        <v>13.987654320987655</v>
      </c>
    </row>
    <row r="926" spans="1:20" hidden="1" x14ac:dyDescent="0.25">
      <c r="A926" t="s">
        <v>1128</v>
      </c>
      <c r="B926" t="s">
        <v>49</v>
      </c>
      <c r="C926" t="s">
        <v>153</v>
      </c>
      <c r="D926" t="s">
        <v>31</v>
      </c>
      <c r="E926" s="1">
        <v>45118</v>
      </c>
      <c r="F926" s="1" t="str">
        <f>TEXT(shipments9[[#This Row],[Shipdate]],"ddd")</f>
        <v>Tue</v>
      </c>
      <c r="G926" s="1" t="str">
        <f>IF(OR(shipments9[[#This Row],[Day Name]]="Sat",shipments9[[#This Row],[Day Name]]="Sun"),"Weekend","Weekday")</f>
        <v>Weekday</v>
      </c>
      <c r="H926">
        <v>7778.25</v>
      </c>
      <c r="I926">
        <v>433</v>
      </c>
      <c r="J926" t="s">
        <v>172</v>
      </c>
      <c r="K926" t="s">
        <v>8151</v>
      </c>
      <c r="L926" t="s">
        <v>8160</v>
      </c>
      <c r="M926">
        <v>7</v>
      </c>
      <c r="N926" t="s">
        <v>8161</v>
      </c>
      <c r="O926" s="4">
        <f>INDEX(products[Cost_per_box], MATCH(shipments9[[#This Row],[PID]], products[PID], 0))</f>
        <v>9.57</v>
      </c>
      <c r="P926" s="4">
        <f>shipments9[[#This Row],[Boxes]]*shipments9[[#This Row],[Cost Per Box]]</f>
        <v>4143.8100000000004</v>
      </c>
      <c r="Q926" s="4">
        <f>shipments9[[#This Row],[Amount]] -shipments9[[#This Row],[total cost]]</f>
        <v>3634.4399999999996</v>
      </c>
      <c r="R926" s="4" t="str">
        <f>IF(shipments9[[#This Row],[Gross Profit]]&lt;0,"Loss","Profit")</f>
        <v>Profit</v>
      </c>
      <c r="S926" s="9">
        <f>shipments9[[#This Row],[Gross Profit]]/shipments9[[#This Row],[Amount]]</f>
        <v>0.4672567736958827</v>
      </c>
      <c r="T926" s="11">
        <f>shipments9[[#This Row],[Amount]]/shipments9[[#This Row],[Boxes]]</f>
        <v>17.963625866050808</v>
      </c>
    </row>
    <row r="927" spans="1:20" hidden="1" x14ac:dyDescent="0.25">
      <c r="A927" t="s">
        <v>1129</v>
      </c>
      <c r="B927" t="s">
        <v>52</v>
      </c>
      <c r="C927" t="s">
        <v>153</v>
      </c>
      <c r="D927" t="s">
        <v>31</v>
      </c>
      <c r="E927" s="1">
        <v>45268</v>
      </c>
      <c r="F927" s="1" t="str">
        <f>TEXT(shipments9[[#This Row],[Shipdate]],"ddd")</f>
        <v>Fri</v>
      </c>
      <c r="G927" s="1" t="str">
        <f>IF(OR(shipments9[[#This Row],[Day Name]]="Sat",shipments9[[#This Row],[Day Name]]="Sun"),"Weekend","Weekday")</f>
        <v>Weekday</v>
      </c>
      <c r="H927">
        <v>1473.75</v>
      </c>
      <c r="I927">
        <v>106</v>
      </c>
      <c r="J927" t="s">
        <v>172</v>
      </c>
      <c r="K927" t="s">
        <v>8151</v>
      </c>
      <c r="L927" t="s">
        <v>8152</v>
      </c>
      <c r="M927">
        <v>12</v>
      </c>
      <c r="N927" t="s">
        <v>8166</v>
      </c>
      <c r="O927" s="4">
        <f>INDEX(products[Cost_per_box], MATCH(shipments9[[#This Row],[PID]], products[PID], 0))</f>
        <v>9.57</v>
      </c>
      <c r="P927" s="4">
        <f>shipments9[[#This Row],[Boxes]]*shipments9[[#This Row],[Cost Per Box]]</f>
        <v>1014.4200000000001</v>
      </c>
      <c r="Q927" s="4">
        <f>shipments9[[#This Row],[Amount]] -shipments9[[#This Row],[total cost]]</f>
        <v>459.32999999999993</v>
      </c>
      <c r="R927" s="4" t="str">
        <f>IF(shipments9[[#This Row],[Gross Profit]]&lt;0,"Loss","Profit")</f>
        <v>Profit</v>
      </c>
      <c r="S927" s="9">
        <f>shipments9[[#This Row],[Gross Profit]]/shipments9[[#This Row],[Amount]]</f>
        <v>0.31167430025445286</v>
      </c>
      <c r="T927" s="11">
        <f>shipments9[[#This Row],[Amount]]/shipments9[[#This Row],[Boxes]]</f>
        <v>13.903301886792454</v>
      </c>
    </row>
    <row r="928" spans="1:20" hidden="1" x14ac:dyDescent="0.25">
      <c r="A928" t="s">
        <v>1130</v>
      </c>
      <c r="B928" t="s">
        <v>52</v>
      </c>
      <c r="C928" t="s">
        <v>153</v>
      </c>
      <c r="D928" t="s">
        <v>31</v>
      </c>
      <c r="E928" s="1">
        <v>45232</v>
      </c>
      <c r="F928" s="1" t="str">
        <f>TEXT(shipments9[[#This Row],[Shipdate]],"ddd")</f>
        <v>Thu</v>
      </c>
      <c r="G928" s="1" t="str">
        <f>IF(OR(shipments9[[#This Row],[Day Name]]="Sat",shipments9[[#This Row],[Day Name]]="Sun"),"Weekend","Weekday")</f>
        <v>Weekday</v>
      </c>
      <c r="H928">
        <v>22.5</v>
      </c>
      <c r="I928">
        <v>2</v>
      </c>
      <c r="J928" t="s">
        <v>172</v>
      </c>
      <c r="K928" t="s">
        <v>8151</v>
      </c>
      <c r="L928" t="s">
        <v>8152</v>
      </c>
      <c r="M928">
        <v>11</v>
      </c>
      <c r="N928" t="s">
        <v>8165</v>
      </c>
      <c r="O928" s="4">
        <f>INDEX(products[Cost_per_box], MATCH(shipments9[[#This Row],[PID]], products[PID], 0))</f>
        <v>9.57</v>
      </c>
      <c r="P928" s="4">
        <f>shipments9[[#This Row],[Boxes]]*shipments9[[#This Row],[Cost Per Box]]</f>
        <v>19.14</v>
      </c>
      <c r="Q928" s="4">
        <f>shipments9[[#This Row],[Amount]] -shipments9[[#This Row],[total cost]]</f>
        <v>3.3599999999999994</v>
      </c>
      <c r="R928" s="4" t="str">
        <f>IF(shipments9[[#This Row],[Gross Profit]]&lt;0,"Loss","Profit")</f>
        <v>Profit</v>
      </c>
      <c r="S928" s="9">
        <f>shipments9[[#This Row],[Gross Profit]]/shipments9[[#This Row],[Amount]]</f>
        <v>0.14933333333333332</v>
      </c>
      <c r="T928" s="11">
        <f>shipments9[[#This Row],[Amount]]/shipments9[[#This Row],[Boxes]]</f>
        <v>11.25</v>
      </c>
    </row>
    <row r="929" spans="1:20" hidden="1" x14ac:dyDescent="0.25">
      <c r="A929" t="s">
        <v>1131</v>
      </c>
      <c r="B929" t="s">
        <v>55</v>
      </c>
      <c r="C929" t="s">
        <v>153</v>
      </c>
      <c r="D929" t="s">
        <v>31</v>
      </c>
      <c r="E929" s="1">
        <v>45238</v>
      </c>
      <c r="F929" s="1" t="str">
        <f>TEXT(shipments9[[#This Row],[Shipdate]],"ddd")</f>
        <v>Wed</v>
      </c>
      <c r="G929" s="1" t="str">
        <f>IF(OR(shipments9[[#This Row],[Day Name]]="Sat",shipments9[[#This Row],[Day Name]]="Sun"),"Weekend","Weekday")</f>
        <v>Weekday</v>
      </c>
      <c r="H929">
        <v>5460.75</v>
      </c>
      <c r="I929">
        <v>342</v>
      </c>
      <c r="J929" t="s">
        <v>172</v>
      </c>
      <c r="K929" t="s">
        <v>8151</v>
      </c>
      <c r="L929" t="s">
        <v>8152</v>
      </c>
      <c r="M929">
        <v>11</v>
      </c>
      <c r="N929" t="s">
        <v>8165</v>
      </c>
      <c r="O929" s="4">
        <f>INDEX(products[Cost_per_box], MATCH(shipments9[[#This Row],[PID]], products[PID], 0))</f>
        <v>9.57</v>
      </c>
      <c r="P929" s="4">
        <f>shipments9[[#This Row],[Boxes]]*shipments9[[#This Row],[Cost Per Box]]</f>
        <v>3272.94</v>
      </c>
      <c r="Q929" s="4">
        <f>shipments9[[#This Row],[Amount]] -shipments9[[#This Row],[total cost]]</f>
        <v>2187.81</v>
      </c>
      <c r="R929" s="4" t="str">
        <f>IF(shipments9[[#This Row],[Gross Profit]]&lt;0,"Loss","Profit")</f>
        <v>Profit</v>
      </c>
      <c r="S929" s="9">
        <f>shipments9[[#This Row],[Gross Profit]]/shipments9[[#This Row],[Amount]]</f>
        <v>0.4006427688504326</v>
      </c>
      <c r="T929" s="11">
        <f>shipments9[[#This Row],[Amount]]/shipments9[[#This Row],[Boxes]]</f>
        <v>15.967105263157896</v>
      </c>
    </row>
    <row r="930" spans="1:20" hidden="1" x14ac:dyDescent="0.25">
      <c r="A930" t="s">
        <v>1132</v>
      </c>
      <c r="B930" t="s">
        <v>55</v>
      </c>
      <c r="C930" t="s">
        <v>153</v>
      </c>
      <c r="D930" t="s">
        <v>31</v>
      </c>
      <c r="E930" s="1">
        <v>45274</v>
      </c>
      <c r="F930" s="1" t="str">
        <f>TEXT(shipments9[[#This Row],[Shipdate]],"ddd")</f>
        <v>Thu</v>
      </c>
      <c r="G930" s="1" t="str">
        <f>IF(OR(shipments9[[#This Row],[Day Name]]="Sat",shipments9[[#This Row],[Day Name]]="Sun"),"Weekend","Weekday")</f>
        <v>Weekday</v>
      </c>
      <c r="H930">
        <v>6743.25</v>
      </c>
      <c r="I930">
        <v>482</v>
      </c>
      <c r="J930" t="s">
        <v>172</v>
      </c>
      <c r="K930" t="s">
        <v>8151</v>
      </c>
      <c r="L930" t="s">
        <v>8152</v>
      </c>
      <c r="M930">
        <v>12</v>
      </c>
      <c r="N930" t="s">
        <v>8166</v>
      </c>
      <c r="O930" s="4">
        <f>INDEX(products[Cost_per_box], MATCH(shipments9[[#This Row],[PID]], products[PID], 0))</f>
        <v>9.57</v>
      </c>
      <c r="P930" s="4">
        <f>shipments9[[#This Row],[Boxes]]*shipments9[[#This Row],[Cost Per Box]]</f>
        <v>4612.74</v>
      </c>
      <c r="Q930" s="4">
        <f>shipments9[[#This Row],[Amount]] -shipments9[[#This Row],[total cost]]</f>
        <v>2130.5100000000002</v>
      </c>
      <c r="R930" s="4" t="str">
        <f>IF(shipments9[[#This Row],[Gross Profit]]&lt;0,"Loss","Profit")</f>
        <v>Profit</v>
      </c>
      <c r="S930" s="9">
        <f>shipments9[[#This Row],[Gross Profit]]/shipments9[[#This Row],[Amount]]</f>
        <v>0.31594705816928043</v>
      </c>
      <c r="T930" s="11">
        <f>shipments9[[#This Row],[Amount]]/shipments9[[#This Row],[Boxes]]</f>
        <v>13.990145228215768</v>
      </c>
    </row>
    <row r="931" spans="1:20" hidden="1" x14ac:dyDescent="0.25">
      <c r="A931" t="s">
        <v>1133</v>
      </c>
      <c r="B931" t="s">
        <v>55</v>
      </c>
      <c r="C931" t="s">
        <v>153</v>
      </c>
      <c r="D931" t="s">
        <v>31</v>
      </c>
      <c r="E931" s="1">
        <v>45149</v>
      </c>
      <c r="F931" s="1" t="str">
        <f>TEXT(shipments9[[#This Row],[Shipdate]],"ddd")</f>
        <v>Fri</v>
      </c>
      <c r="G931" s="1" t="str">
        <f>IF(OR(shipments9[[#This Row],[Day Name]]="Sat",shipments9[[#This Row],[Day Name]]="Sun"),"Weekend","Weekday")</f>
        <v>Weekday</v>
      </c>
      <c r="H931">
        <v>8928</v>
      </c>
      <c r="I931">
        <v>558</v>
      </c>
      <c r="J931" t="s">
        <v>172</v>
      </c>
      <c r="K931" t="s">
        <v>8151</v>
      </c>
      <c r="L931" t="s">
        <v>8160</v>
      </c>
      <c r="M931">
        <v>8</v>
      </c>
      <c r="N931" t="s">
        <v>8162</v>
      </c>
      <c r="O931" s="4">
        <f>INDEX(products[Cost_per_box], MATCH(shipments9[[#This Row],[PID]], products[PID], 0))</f>
        <v>9.57</v>
      </c>
      <c r="P931" s="4">
        <f>shipments9[[#This Row],[Boxes]]*shipments9[[#This Row],[Cost Per Box]]</f>
        <v>5340.06</v>
      </c>
      <c r="Q931" s="4">
        <f>shipments9[[#This Row],[Amount]] -shipments9[[#This Row],[total cost]]</f>
        <v>3587.9399999999996</v>
      </c>
      <c r="R931" s="4" t="str">
        <f>IF(shipments9[[#This Row],[Gross Profit]]&lt;0,"Loss","Profit")</f>
        <v>Profit</v>
      </c>
      <c r="S931" s="9">
        <f>shipments9[[#This Row],[Gross Profit]]/shipments9[[#This Row],[Amount]]</f>
        <v>0.40187499999999998</v>
      </c>
      <c r="T931" s="11">
        <f>shipments9[[#This Row],[Amount]]/shipments9[[#This Row],[Boxes]]</f>
        <v>16</v>
      </c>
    </row>
    <row r="932" spans="1:20" hidden="1" x14ac:dyDescent="0.25">
      <c r="A932" t="s">
        <v>1134</v>
      </c>
      <c r="B932" t="s">
        <v>55</v>
      </c>
      <c r="C932" t="s">
        <v>153</v>
      </c>
      <c r="D932" t="s">
        <v>31</v>
      </c>
      <c r="E932" s="1">
        <v>45250</v>
      </c>
      <c r="F932" s="1" t="str">
        <f>TEXT(shipments9[[#This Row],[Shipdate]],"ddd")</f>
        <v>Mon</v>
      </c>
      <c r="G932" s="1" t="str">
        <f>IF(OR(shipments9[[#This Row],[Day Name]]="Sat",shipments9[[#This Row],[Day Name]]="Sun"),"Weekend","Weekday")</f>
        <v>Weekday</v>
      </c>
      <c r="H932">
        <v>5258.25</v>
      </c>
      <c r="I932">
        <v>310</v>
      </c>
      <c r="J932" t="s">
        <v>172</v>
      </c>
      <c r="K932" t="s">
        <v>8151</v>
      </c>
      <c r="L932" t="s">
        <v>8152</v>
      </c>
      <c r="M932">
        <v>11</v>
      </c>
      <c r="N932" t="s">
        <v>8165</v>
      </c>
      <c r="O932" s="4">
        <f>INDEX(products[Cost_per_box], MATCH(shipments9[[#This Row],[PID]], products[PID], 0))</f>
        <v>9.57</v>
      </c>
      <c r="P932" s="4">
        <f>shipments9[[#This Row],[Boxes]]*shipments9[[#This Row],[Cost Per Box]]</f>
        <v>2966.7000000000003</v>
      </c>
      <c r="Q932" s="4">
        <f>shipments9[[#This Row],[Amount]] -shipments9[[#This Row],[total cost]]</f>
        <v>2291.5499999999997</v>
      </c>
      <c r="R932" s="4" t="str">
        <f>IF(shipments9[[#This Row],[Gross Profit]]&lt;0,"Loss","Profit")</f>
        <v>Profit</v>
      </c>
      <c r="S932" s="9">
        <f>shipments9[[#This Row],[Gross Profit]]/shipments9[[#This Row],[Amount]]</f>
        <v>0.43580088432463265</v>
      </c>
      <c r="T932" s="11">
        <f>shipments9[[#This Row],[Amount]]/shipments9[[#This Row],[Boxes]]</f>
        <v>16.962096774193547</v>
      </c>
    </row>
    <row r="933" spans="1:20" hidden="1" x14ac:dyDescent="0.25">
      <c r="A933" t="s">
        <v>1135</v>
      </c>
      <c r="B933" t="s">
        <v>55</v>
      </c>
      <c r="C933" t="s">
        <v>153</v>
      </c>
      <c r="D933" t="s">
        <v>31</v>
      </c>
      <c r="E933" s="1">
        <v>45258</v>
      </c>
      <c r="F933" s="1" t="str">
        <f>TEXT(shipments9[[#This Row],[Shipdate]],"ddd")</f>
        <v>Tue</v>
      </c>
      <c r="G933" s="1" t="str">
        <f>IF(OR(shipments9[[#This Row],[Day Name]]="Sat",shipments9[[#This Row],[Day Name]]="Sun"),"Weekend","Weekday")</f>
        <v>Weekday</v>
      </c>
      <c r="H933">
        <v>8536.5</v>
      </c>
      <c r="I933">
        <v>475</v>
      </c>
      <c r="J933" t="s">
        <v>172</v>
      </c>
      <c r="K933" t="s">
        <v>8151</v>
      </c>
      <c r="L933" t="s">
        <v>8152</v>
      </c>
      <c r="M933">
        <v>11</v>
      </c>
      <c r="N933" t="s">
        <v>8165</v>
      </c>
      <c r="O933" s="4">
        <f>INDEX(products[Cost_per_box], MATCH(shipments9[[#This Row],[PID]], products[PID], 0))</f>
        <v>9.57</v>
      </c>
      <c r="P933" s="4">
        <f>shipments9[[#This Row],[Boxes]]*shipments9[[#This Row],[Cost Per Box]]</f>
        <v>4545.75</v>
      </c>
      <c r="Q933" s="4">
        <f>shipments9[[#This Row],[Amount]] -shipments9[[#This Row],[total cost]]</f>
        <v>3990.75</v>
      </c>
      <c r="R933" s="4" t="str">
        <f>IF(shipments9[[#This Row],[Gross Profit]]&lt;0,"Loss","Profit")</f>
        <v>Profit</v>
      </c>
      <c r="S933" s="9">
        <f>shipments9[[#This Row],[Gross Profit]]/shipments9[[#This Row],[Amount]]</f>
        <v>0.46749253206817781</v>
      </c>
      <c r="T933" s="11">
        <f>shipments9[[#This Row],[Amount]]/shipments9[[#This Row],[Boxes]]</f>
        <v>17.971578947368421</v>
      </c>
    </row>
    <row r="934" spans="1:20" hidden="1" x14ac:dyDescent="0.25">
      <c r="A934" t="s">
        <v>1136</v>
      </c>
      <c r="B934" t="s">
        <v>55</v>
      </c>
      <c r="C934" t="s">
        <v>153</v>
      </c>
      <c r="D934" t="s">
        <v>31</v>
      </c>
      <c r="E934" s="1">
        <v>45272</v>
      </c>
      <c r="F934" s="1" t="str">
        <f>TEXT(shipments9[[#This Row],[Shipdate]],"ddd")</f>
        <v>Tue</v>
      </c>
      <c r="G934" s="1" t="str">
        <f>IF(OR(shipments9[[#This Row],[Day Name]]="Sat",shipments9[[#This Row],[Day Name]]="Sun"),"Weekend","Weekday")</f>
        <v>Weekday</v>
      </c>
      <c r="H934">
        <v>14881.5</v>
      </c>
      <c r="I934">
        <v>876</v>
      </c>
      <c r="J934" t="s">
        <v>172</v>
      </c>
      <c r="K934" t="s">
        <v>8151</v>
      </c>
      <c r="L934" t="s">
        <v>8152</v>
      </c>
      <c r="M934">
        <v>12</v>
      </c>
      <c r="N934" t="s">
        <v>8166</v>
      </c>
      <c r="O934" s="4">
        <f>INDEX(products[Cost_per_box], MATCH(shipments9[[#This Row],[PID]], products[PID], 0))</f>
        <v>9.57</v>
      </c>
      <c r="P934" s="4">
        <f>shipments9[[#This Row],[Boxes]]*shipments9[[#This Row],[Cost Per Box]]</f>
        <v>8383.32</v>
      </c>
      <c r="Q934" s="4">
        <f>shipments9[[#This Row],[Amount]] -shipments9[[#This Row],[total cost]]</f>
        <v>6498.18</v>
      </c>
      <c r="R934" s="4" t="str">
        <f>IF(shipments9[[#This Row],[Gross Profit]]&lt;0,"Loss","Profit")</f>
        <v>Profit</v>
      </c>
      <c r="S934" s="9">
        <f>shipments9[[#This Row],[Gross Profit]]/shipments9[[#This Row],[Amount]]</f>
        <v>0.43666162685213183</v>
      </c>
      <c r="T934" s="11">
        <f>shipments9[[#This Row],[Amount]]/shipments9[[#This Row],[Boxes]]</f>
        <v>16.988013698630137</v>
      </c>
    </row>
    <row r="935" spans="1:20" hidden="1" x14ac:dyDescent="0.25">
      <c r="A935" t="s">
        <v>1137</v>
      </c>
      <c r="B935" t="s">
        <v>77</v>
      </c>
      <c r="C935" t="s">
        <v>153</v>
      </c>
      <c r="D935" t="s">
        <v>31</v>
      </c>
      <c r="E935" s="1">
        <v>45441</v>
      </c>
      <c r="F935" s="1" t="str">
        <f>TEXT(shipments9[[#This Row],[Shipdate]],"ddd")</f>
        <v>Wed</v>
      </c>
      <c r="G935" s="1" t="str">
        <f>IF(OR(shipments9[[#This Row],[Day Name]]="Sat",shipments9[[#This Row],[Day Name]]="Sun"),"Weekend","Weekday")</f>
        <v>Weekday</v>
      </c>
      <c r="H935">
        <v>5724</v>
      </c>
      <c r="I935">
        <v>409</v>
      </c>
      <c r="J935" t="s">
        <v>172</v>
      </c>
      <c r="K935" t="s">
        <v>8155</v>
      </c>
      <c r="L935" t="s">
        <v>8154</v>
      </c>
      <c r="M935">
        <v>5</v>
      </c>
      <c r="N935" t="s">
        <v>201</v>
      </c>
      <c r="O935" s="4">
        <f>INDEX(products[Cost_per_box], MATCH(shipments9[[#This Row],[PID]], products[PID], 0))</f>
        <v>9.57</v>
      </c>
      <c r="P935" s="4">
        <f>shipments9[[#This Row],[Boxes]]*shipments9[[#This Row],[Cost Per Box]]</f>
        <v>3914.13</v>
      </c>
      <c r="Q935" s="4">
        <f>shipments9[[#This Row],[Amount]] -shipments9[[#This Row],[total cost]]</f>
        <v>1809.87</v>
      </c>
      <c r="R935" s="4" t="str">
        <f>IF(shipments9[[#This Row],[Gross Profit]]&lt;0,"Loss","Profit")</f>
        <v>Profit</v>
      </c>
      <c r="S935" s="9">
        <f>shipments9[[#This Row],[Gross Profit]]/shipments9[[#This Row],[Amount]]</f>
        <v>0.31618972746331236</v>
      </c>
      <c r="T935" s="11">
        <f>shipments9[[#This Row],[Amount]]/shipments9[[#This Row],[Boxes]]</f>
        <v>13.995110024449877</v>
      </c>
    </row>
    <row r="936" spans="1:20" hidden="1" x14ac:dyDescent="0.25">
      <c r="A936" t="s">
        <v>1138</v>
      </c>
      <c r="B936" t="s">
        <v>77</v>
      </c>
      <c r="C936" t="s">
        <v>153</v>
      </c>
      <c r="D936" t="s">
        <v>31</v>
      </c>
      <c r="E936" s="1">
        <v>45441</v>
      </c>
      <c r="F936" s="1" t="str">
        <f>TEXT(shipments9[[#This Row],[Shipdate]],"ddd")</f>
        <v>Wed</v>
      </c>
      <c r="G936" s="1" t="str">
        <f>IF(OR(shipments9[[#This Row],[Day Name]]="Sat",shipments9[[#This Row],[Day Name]]="Sun"),"Weekend","Weekday")</f>
        <v>Weekday</v>
      </c>
      <c r="H936">
        <v>1804.5</v>
      </c>
      <c r="I936">
        <v>129</v>
      </c>
      <c r="J936" t="s">
        <v>172</v>
      </c>
      <c r="K936" t="s">
        <v>8155</v>
      </c>
      <c r="L936" t="s">
        <v>8154</v>
      </c>
      <c r="M936">
        <v>5</v>
      </c>
      <c r="N936" t="s">
        <v>201</v>
      </c>
      <c r="O936" s="4">
        <f>INDEX(products[Cost_per_box], MATCH(shipments9[[#This Row],[PID]], products[PID], 0))</f>
        <v>9.57</v>
      </c>
      <c r="P936" s="4">
        <f>shipments9[[#This Row],[Boxes]]*shipments9[[#This Row],[Cost Per Box]]</f>
        <v>1234.53</v>
      </c>
      <c r="Q936" s="4">
        <f>shipments9[[#This Row],[Amount]] -shipments9[[#This Row],[total cost]]</f>
        <v>569.97</v>
      </c>
      <c r="R936" s="4" t="str">
        <f>IF(shipments9[[#This Row],[Gross Profit]]&lt;0,"Loss","Profit")</f>
        <v>Profit</v>
      </c>
      <c r="S936" s="9">
        <f>shipments9[[#This Row],[Gross Profit]]/shipments9[[#This Row],[Amount]]</f>
        <v>0.31586034912718208</v>
      </c>
      <c r="T936" s="11">
        <f>shipments9[[#This Row],[Amount]]/shipments9[[#This Row],[Boxes]]</f>
        <v>13.988372093023257</v>
      </c>
    </row>
    <row r="937" spans="1:20" hidden="1" x14ac:dyDescent="0.25">
      <c r="A937" t="s">
        <v>1139</v>
      </c>
      <c r="B937" t="s">
        <v>77</v>
      </c>
      <c r="C937" t="s">
        <v>153</v>
      </c>
      <c r="D937" t="s">
        <v>31</v>
      </c>
      <c r="E937" s="1">
        <v>45233</v>
      </c>
      <c r="F937" s="1" t="str">
        <f>TEXT(shipments9[[#This Row],[Shipdate]],"ddd")</f>
        <v>Fri</v>
      </c>
      <c r="G937" s="1" t="str">
        <f>IF(OR(shipments9[[#This Row],[Day Name]]="Sat",shipments9[[#This Row],[Day Name]]="Sun"),"Weekend","Weekday")</f>
        <v>Weekday</v>
      </c>
      <c r="H937">
        <v>12609</v>
      </c>
      <c r="I937">
        <v>701</v>
      </c>
      <c r="J937" t="s">
        <v>172</v>
      </c>
      <c r="K937" t="s">
        <v>8151</v>
      </c>
      <c r="L937" t="s">
        <v>8152</v>
      </c>
      <c r="M937">
        <v>11</v>
      </c>
      <c r="N937" t="s">
        <v>8165</v>
      </c>
      <c r="O937" s="4">
        <f>INDEX(products[Cost_per_box], MATCH(shipments9[[#This Row],[PID]], products[PID], 0))</f>
        <v>9.57</v>
      </c>
      <c r="P937" s="4">
        <f>shipments9[[#This Row],[Boxes]]*shipments9[[#This Row],[Cost Per Box]]</f>
        <v>6708.5700000000006</v>
      </c>
      <c r="Q937" s="4">
        <f>shipments9[[#This Row],[Amount]] -shipments9[[#This Row],[total cost]]</f>
        <v>5900.4299999999994</v>
      </c>
      <c r="R937" s="4" t="str">
        <f>IF(shipments9[[#This Row],[Gross Profit]]&lt;0,"Loss","Profit")</f>
        <v>Profit</v>
      </c>
      <c r="S937" s="9">
        <f>shipments9[[#This Row],[Gross Profit]]/shipments9[[#This Row],[Amount]]</f>
        <v>0.46795384249345701</v>
      </c>
      <c r="T937" s="11">
        <f>shipments9[[#This Row],[Amount]]/shipments9[[#This Row],[Boxes]]</f>
        <v>17.98716119828816</v>
      </c>
    </row>
    <row r="938" spans="1:20" hidden="1" x14ac:dyDescent="0.25">
      <c r="A938" t="s">
        <v>1140</v>
      </c>
      <c r="B938" t="s">
        <v>77</v>
      </c>
      <c r="C938" t="s">
        <v>153</v>
      </c>
      <c r="D938" t="s">
        <v>31</v>
      </c>
      <c r="E938" s="1">
        <v>45237</v>
      </c>
      <c r="F938" s="1" t="str">
        <f>TEXT(shipments9[[#This Row],[Shipdate]],"ddd")</f>
        <v>Tue</v>
      </c>
      <c r="G938" s="1" t="str">
        <f>IF(OR(shipments9[[#This Row],[Day Name]]="Sat",shipments9[[#This Row],[Day Name]]="Sun"),"Weekend","Weekday")</f>
        <v>Weekday</v>
      </c>
      <c r="H938">
        <v>2616.75</v>
      </c>
      <c r="I938">
        <v>175</v>
      </c>
      <c r="J938" t="s">
        <v>172</v>
      </c>
      <c r="K938" t="s">
        <v>8151</v>
      </c>
      <c r="L938" t="s">
        <v>8152</v>
      </c>
      <c r="M938">
        <v>11</v>
      </c>
      <c r="N938" t="s">
        <v>8165</v>
      </c>
      <c r="O938" s="4">
        <f>INDEX(products[Cost_per_box], MATCH(shipments9[[#This Row],[PID]], products[PID], 0))</f>
        <v>9.57</v>
      </c>
      <c r="P938" s="4">
        <f>shipments9[[#This Row],[Boxes]]*shipments9[[#This Row],[Cost Per Box]]</f>
        <v>1674.75</v>
      </c>
      <c r="Q938" s="4">
        <f>shipments9[[#This Row],[Amount]] -shipments9[[#This Row],[total cost]]</f>
        <v>942</v>
      </c>
      <c r="R938" s="4" t="str">
        <f>IF(shipments9[[#This Row],[Gross Profit]]&lt;0,"Loss","Profit")</f>
        <v>Profit</v>
      </c>
      <c r="S938" s="9">
        <f>shipments9[[#This Row],[Gross Profit]]/shipments9[[#This Row],[Amount]]</f>
        <v>0.35998853539696191</v>
      </c>
      <c r="T938" s="11">
        <f>shipments9[[#This Row],[Amount]]/shipments9[[#This Row],[Boxes]]</f>
        <v>14.952857142857143</v>
      </c>
    </row>
    <row r="939" spans="1:20" hidden="1" x14ac:dyDescent="0.25">
      <c r="A939" t="s">
        <v>1141</v>
      </c>
      <c r="B939" t="s">
        <v>58</v>
      </c>
      <c r="C939" t="s">
        <v>153</v>
      </c>
      <c r="D939" t="s">
        <v>31</v>
      </c>
      <c r="E939" s="1">
        <v>45194</v>
      </c>
      <c r="F939" s="1" t="str">
        <f>TEXT(shipments9[[#This Row],[Shipdate]],"ddd")</f>
        <v>Mon</v>
      </c>
      <c r="G939" s="1" t="str">
        <f>IF(OR(shipments9[[#This Row],[Day Name]]="Sat",shipments9[[#This Row],[Day Name]]="Sun"),"Weekend","Weekday")</f>
        <v>Weekday</v>
      </c>
      <c r="H939">
        <v>7816.5</v>
      </c>
      <c r="I939">
        <v>559</v>
      </c>
      <c r="J939" t="s">
        <v>172</v>
      </c>
      <c r="K939" t="s">
        <v>8151</v>
      </c>
      <c r="L939" t="s">
        <v>8160</v>
      </c>
      <c r="M939">
        <v>9</v>
      </c>
      <c r="N939" t="s">
        <v>8167</v>
      </c>
      <c r="O939" s="4">
        <f>INDEX(products[Cost_per_box], MATCH(shipments9[[#This Row],[PID]], products[PID], 0))</f>
        <v>9.57</v>
      </c>
      <c r="P939" s="4">
        <f>shipments9[[#This Row],[Boxes]]*shipments9[[#This Row],[Cost Per Box]]</f>
        <v>5349.63</v>
      </c>
      <c r="Q939" s="4">
        <f>shipments9[[#This Row],[Amount]] -shipments9[[#This Row],[total cost]]</f>
        <v>2466.87</v>
      </c>
      <c r="R939" s="4" t="str">
        <f>IF(shipments9[[#This Row],[Gross Profit]]&lt;0,"Loss","Profit")</f>
        <v>Profit</v>
      </c>
      <c r="S939" s="9">
        <f>shipments9[[#This Row],[Gross Profit]]/shipments9[[#This Row],[Amount]]</f>
        <v>0.31559777393974286</v>
      </c>
      <c r="T939" s="11">
        <f>shipments9[[#This Row],[Amount]]/shipments9[[#This Row],[Boxes]]</f>
        <v>13.983005366726298</v>
      </c>
    </row>
    <row r="940" spans="1:20" hidden="1" x14ac:dyDescent="0.25">
      <c r="A940" t="s">
        <v>1142</v>
      </c>
      <c r="B940" t="s">
        <v>58</v>
      </c>
      <c r="C940" t="s">
        <v>153</v>
      </c>
      <c r="D940" t="s">
        <v>31</v>
      </c>
      <c r="E940" s="1">
        <v>45470</v>
      </c>
      <c r="F940" s="1" t="str">
        <f>TEXT(shipments9[[#This Row],[Shipdate]],"ddd")</f>
        <v>Thu</v>
      </c>
      <c r="G940" s="1" t="str">
        <f>IF(OR(shipments9[[#This Row],[Day Name]]="Sat",shipments9[[#This Row],[Day Name]]="Sun"),"Weekend","Weekday")</f>
        <v>Weekday</v>
      </c>
      <c r="H940">
        <v>7800.75</v>
      </c>
      <c r="I940">
        <v>558</v>
      </c>
      <c r="J940" t="s">
        <v>172</v>
      </c>
      <c r="K940" t="s">
        <v>8155</v>
      </c>
      <c r="L940" t="s">
        <v>8154</v>
      </c>
      <c r="M940">
        <v>6</v>
      </c>
      <c r="N940" t="s">
        <v>8159</v>
      </c>
      <c r="O940" s="4">
        <f>INDEX(products[Cost_per_box], MATCH(shipments9[[#This Row],[PID]], products[PID], 0))</f>
        <v>9.57</v>
      </c>
      <c r="P940" s="4">
        <f>shipments9[[#This Row],[Boxes]]*shipments9[[#This Row],[Cost Per Box]]</f>
        <v>5340.06</v>
      </c>
      <c r="Q940" s="4">
        <f>shipments9[[#This Row],[Amount]] -shipments9[[#This Row],[total cost]]</f>
        <v>2460.6899999999996</v>
      </c>
      <c r="R940" s="4" t="str">
        <f>IF(shipments9[[#This Row],[Gross Profit]]&lt;0,"Loss","Profit")</f>
        <v>Profit</v>
      </c>
      <c r="S940" s="9">
        <f>shipments9[[#This Row],[Gross Profit]]/shipments9[[#This Row],[Amount]]</f>
        <v>0.31544274588981824</v>
      </c>
      <c r="T940" s="11">
        <f>shipments9[[#This Row],[Amount]]/shipments9[[#This Row],[Boxes]]</f>
        <v>13.97983870967742</v>
      </c>
    </row>
    <row r="941" spans="1:20" hidden="1" x14ac:dyDescent="0.25">
      <c r="A941" t="s">
        <v>1143</v>
      </c>
      <c r="B941" t="s">
        <v>58</v>
      </c>
      <c r="C941" t="s">
        <v>153</v>
      </c>
      <c r="D941" t="s">
        <v>31</v>
      </c>
      <c r="E941" s="1">
        <v>45119</v>
      </c>
      <c r="F941" s="1" t="str">
        <f>TEXT(shipments9[[#This Row],[Shipdate]],"ddd")</f>
        <v>Wed</v>
      </c>
      <c r="G941" s="1" t="str">
        <f>IF(OR(shipments9[[#This Row],[Day Name]]="Sat",shipments9[[#This Row],[Day Name]]="Sun"),"Weekend","Weekday")</f>
        <v>Weekday</v>
      </c>
      <c r="H941">
        <v>8199</v>
      </c>
      <c r="I941">
        <v>513</v>
      </c>
      <c r="J941" t="s">
        <v>172</v>
      </c>
      <c r="K941" t="s">
        <v>8151</v>
      </c>
      <c r="L941" t="s">
        <v>8160</v>
      </c>
      <c r="M941">
        <v>7</v>
      </c>
      <c r="N941" t="s">
        <v>8161</v>
      </c>
      <c r="O941" s="4">
        <f>INDEX(products[Cost_per_box], MATCH(shipments9[[#This Row],[PID]], products[PID], 0))</f>
        <v>9.57</v>
      </c>
      <c r="P941" s="4">
        <f>shipments9[[#This Row],[Boxes]]*shipments9[[#This Row],[Cost Per Box]]</f>
        <v>4909.41</v>
      </c>
      <c r="Q941" s="4">
        <f>shipments9[[#This Row],[Amount]] -shipments9[[#This Row],[total cost]]</f>
        <v>3289.59</v>
      </c>
      <c r="R941" s="4" t="str">
        <f>IF(shipments9[[#This Row],[Gross Profit]]&lt;0,"Loss","Profit")</f>
        <v>Profit</v>
      </c>
      <c r="S941" s="9">
        <f>shipments9[[#This Row],[Gross Profit]]/shipments9[[#This Row],[Amount]]</f>
        <v>0.40121844127332601</v>
      </c>
      <c r="T941" s="11">
        <f>shipments9[[#This Row],[Amount]]/shipments9[[#This Row],[Boxes]]</f>
        <v>15.982456140350877</v>
      </c>
    </row>
    <row r="942" spans="1:20" hidden="1" x14ac:dyDescent="0.25">
      <c r="A942" t="s">
        <v>1144</v>
      </c>
      <c r="B942" t="s">
        <v>58</v>
      </c>
      <c r="C942" t="s">
        <v>153</v>
      </c>
      <c r="D942" t="s">
        <v>31</v>
      </c>
      <c r="E942" s="1">
        <v>45348</v>
      </c>
      <c r="F942" s="1" t="str">
        <f>TEXT(shipments9[[#This Row],[Shipdate]],"ddd")</f>
        <v>Mon</v>
      </c>
      <c r="G942" s="1" t="str">
        <f>IF(OR(shipments9[[#This Row],[Day Name]]="Sat",shipments9[[#This Row],[Day Name]]="Sun"),"Weekend","Weekday")</f>
        <v>Weekday</v>
      </c>
      <c r="H942">
        <v>20130.75</v>
      </c>
      <c r="I942">
        <v>1259</v>
      </c>
      <c r="J942" t="s">
        <v>172</v>
      </c>
      <c r="K942" t="s">
        <v>8155</v>
      </c>
      <c r="L942" t="s">
        <v>8156</v>
      </c>
      <c r="M942">
        <v>2</v>
      </c>
      <c r="N942" t="s">
        <v>8157</v>
      </c>
      <c r="O942" s="4">
        <f>INDEX(products[Cost_per_box], MATCH(shipments9[[#This Row],[PID]], products[PID], 0))</f>
        <v>9.57</v>
      </c>
      <c r="P942" s="4">
        <f>shipments9[[#This Row],[Boxes]]*shipments9[[#This Row],[Cost Per Box]]</f>
        <v>12048.630000000001</v>
      </c>
      <c r="Q942" s="4">
        <f>shipments9[[#This Row],[Amount]] -shipments9[[#This Row],[total cost]]</f>
        <v>8082.119999999999</v>
      </c>
      <c r="R942" s="4" t="str">
        <f>IF(shipments9[[#This Row],[Gross Profit]]&lt;0,"Loss","Profit")</f>
        <v>Profit</v>
      </c>
      <c r="S942" s="9">
        <f>shipments9[[#This Row],[Gross Profit]]/shipments9[[#This Row],[Amount]]</f>
        <v>0.40148131589732122</v>
      </c>
      <c r="T942" s="11">
        <f>shipments9[[#This Row],[Amount]]/shipments9[[#This Row],[Boxes]]</f>
        <v>15.989475774424147</v>
      </c>
    </row>
    <row r="943" spans="1:20" hidden="1" x14ac:dyDescent="0.25">
      <c r="A943" t="s">
        <v>1145</v>
      </c>
      <c r="B943" t="s">
        <v>58</v>
      </c>
      <c r="C943" t="s">
        <v>153</v>
      </c>
      <c r="D943" t="s">
        <v>31</v>
      </c>
      <c r="E943" s="1">
        <v>45278</v>
      </c>
      <c r="F943" s="1" t="str">
        <f>TEXT(shipments9[[#This Row],[Shipdate]],"ddd")</f>
        <v>Mon</v>
      </c>
      <c r="G943" s="1" t="str">
        <f>IF(OR(shipments9[[#This Row],[Day Name]]="Sat",shipments9[[#This Row],[Day Name]]="Sun"),"Weekend","Weekday")</f>
        <v>Weekday</v>
      </c>
      <c r="H943">
        <v>12462.75</v>
      </c>
      <c r="I943">
        <v>779</v>
      </c>
      <c r="J943" t="s">
        <v>172</v>
      </c>
      <c r="K943" t="s">
        <v>8151</v>
      </c>
      <c r="L943" t="s">
        <v>8152</v>
      </c>
      <c r="M943">
        <v>12</v>
      </c>
      <c r="N943" t="s">
        <v>8166</v>
      </c>
      <c r="O943" s="4">
        <f>INDEX(products[Cost_per_box], MATCH(shipments9[[#This Row],[PID]], products[PID], 0))</f>
        <v>9.57</v>
      </c>
      <c r="P943" s="4">
        <f>shipments9[[#This Row],[Boxes]]*shipments9[[#This Row],[Cost Per Box]]</f>
        <v>7455.0300000000007</v>
      </c>
      <c r="Q943" s="4">
        <f>shipments9[[#This Row],[Amount]] -shipments9[[#This Row],[total cost]]</f>
        <v>5007.7199999999993</v>
      </c>
      <c r="R943" s="4" t="str">
        <f>IF(shipments9[[#This Row],[Gross Profit]]&lt;0,"Loss","Profit")</f>
        <v>Profit</v>
      </c>
      <c r="S943" s="9">
        <f>shipments9[[#This Row],[Gross Profit]]/shipments9[[#This Row],[Amount]]</f>
        <v>0.40181500872600345</v>
      </c>
      <c r="T943" s="11">
        <f>shipments9[[#This Row],[Amount]]/shipments9[[#This Row],[Boxes]]</f>
        <v>15.998395378690629</v>
      </c>
    </row>
    <row r="944" spans="1:20" hidden="1" x14ac:dyDescent="0.25">
      <c r="A944" t="s">
        <v>1146</v>
      </c>
      <c r="B944" t="s">
        <v>61</v>
      </c>
      <c r="C944" t="s">
        <v>153</v>
      </c>
      <c r="D944" t="s">
        <v>31</v>
      </c>
      <c r="E944" s="1">
        <v>45183</v>
      </c>
      <c r="F944" s="1" t="str">
        <f>TEXT(shipments9[[#This Row],[Shipdate]],"ddd")</f>
        <v>Thu</v>
      </c>
      <c r="G944" s="1" t="str">
        <f>IF(OR(shipments9[[#This Row],[Day Name]]="Sat",shipments9[[#This Row],[Day Name]]="Sun"),"Weekend","Weekday")</f>
        <v>Weekday</v>
      </c>
      <c r="H944">
        <v>3044.25</v>
      </c>
      <c r="I944">
        <v>170</v>
      </c>
      <c r="J944" t="s">
        <v>172</v>
      </c>
      <c r="K944" t="s">
        <v>8151</v>
      </c>
      <c r="L944" t="s">
        <v>8160</v>
      </c>
      <c r="M944">
        <v>9</v>
      </c>
      <c r="N944" t="s">
        <v>8167</v>
      </c>
      <c r="O944" s="4">
        <f>INDEX(products[Cost_per_box], MATCH(shipments9[[#This Row],[PID]], products[PID], 0))</f>
        <v>9.57</v>
      </c>
      <c r="P944" s="4">
        <f>shipments9[[#This Row],[Boxes]]*shipments9[[#This Row],[Cost Per Box]]</f>
        <v>1626.9</v>
      </c>
      <c r="Q944" s="4">
        <f>shipments9[[#This Row],[Amount]] -shipments9[[#This Row],[total cost]]</f>
        <v>1417.35</v>
      </c>
      <c r="R944" s="4" t="str">
        <f>IF(shipments9[[#This Row],[Gross Profit]]&lt;0,"Loss","Profit")</f>
        <v>Profit</v>
      </c>
      <c r="S944" s="9">
        <f>shipments9[[#This Row],[Gross Profit]]/shipments9[[#This Row],[Amount]]</f>
        <v>0.46558265582655822</v>
      </c>
      <c r="T944" s="11">
        <f>shipments9[[#This Row],[Amount]]/shipments9[[#This Row],[Boxes]]</f>
        <v>17.90735294117647</v>
      </c>
    </row>
    <row r="945" spans="1:20" hidden="1" x14ac:dyDescent="0.25">
      <c r="A945" t="s">
        <v>1147</v>
      </c>
      <c r="B945" t="s">
        <v>61</v>
      </c>
      <c r="C945" t="s">
        <v>153</v>
      </c>
      <c r="D945" t="s">
        <v>31</v>
      </c>
      <c r="E945" s="1">
        <v>45254</v>
      </c>
      <c r="F945" s="1" t="str">
        <f>TEXT(shipments9[[#This Row],[Shipdate]],"ddd")</f>
        <v>Fri</v>
      </c>
      <c r="G945" s="1" t="str">
        <f>IF(OR(shipments9[[#This Row],[Day Name]]="Sat",shipments9[[#This Row],[Day Name]]="Sun"),"Weekend","Weekday")</f>
        <v>Weekday</v>
      </c>
      <c r="H945">
        <v>12744</v>
      </c>
      <c r="I945">
        <v>708</v>
      </c>
      <c r="J945" t="s">
        <v>172</v>
      </c>
      <c r="K945" t="s">
        <v>8151</v>
      </c>
      <c r="L945" t="s">
        <v>8152</v>
      </c>
      <c r="M945">
        <v>11</v>
      </c>
      <c r="N945" t="s">
        <v>8165</v>
      </c>
      <c r="O945" s="4">
        <f>INDEX(products[Cost_per_box], MATCH(shipments9[[#This Row],[PID]], products[PID], 0))</f>
        <v>9.57</v>
      </c>
      <c r="P945" s="4">
        <f>shipments9[[#This Row],[Boxes]]*shipments9[[#This Row],[Cost Per Box]]</f>
        <v>6775.56</v>
      </c>
      <c r="Q945" s="4">
        <f>shipments9[[#This Row],[Amount]] -shipments9[[#This Row],[total cost]]</f>
        <v>5968.44</v>
      </c>
      <c r="R945" s="4" t="str">
        <f>IF(shipments9[[#This Row],[Gross Profit]]&lt;0,"Loss","Profit")</f>
        <v>Profit</v>
      </c>
      <c r="S945" s="9">
        <f>shipments9[[#This Row],[Gross Profit]]/shipments9[[#This Row],[Amount]]</f>
        <v>0.46833333333333332</v>
      </c>
      <c r="T945" s="11">
        <f>shipments9[[#This Row],[Amount]]/shipments9[[#This Row],[Boxes]]</f>
        <v>18</v>
      </c>
    </row>
    <row r="946" spans="1:20" hidden="1" x14ac:dyDescent="0.25">
      <c r="A946" t="s">
        <v>1148</v>
      </c>
      <c r="B946" t="s">
        <v>61</v>
      </c>
      <c r="C946" t="s">
        <v>153</v>
      </c>
      <c r="D946" t="s">
        <v>31</v>
      </c>
      <c r="E946" s="1">
        <v>45287</v>
      </c>
      <c r="F946" s="1" t="str">
        <f>TEXT(shipments9[[#This Row],[Shipdate]],"ddd")</f>
        <v>Wed</v>
      </c>
      <c r="G946" s="1" t="str">
        <f>IF(OR(shipments9[[#This Row],[Day Name]]="Sat",shipments9[[#This Row],[Day Name]]="Sun"),"Weekend","Weekday")</f>
        <v>Weekday</v>
      </c>
      <c r="H946">
        <v>9483.75</v>
      </c>
      <c r="I946">
        <v>678</v>
      </c>
      <c r="J946" t="s">
        <v>172</v>
      </c>
      <c r="K946" t="s">
        <v>8151</v>
      </c>
      <c r="L946" t="s">
        <v>8152</v>
      </c>
      <c r="M946">
        <v>12</v>
      </c>
      <c r="N946" t="s">
        <v>8166</v>
      </c>
      <c r="O946" s="4">
        <f>INDEX(products[Cost_per_box], MATCH(shipments9[[#This Row],[PID]], products[PID], 0))</f>
        <v>9.57</v>
      </c>
      <c r="P946" s="4">
        <f>shipments9[[#This Row],[Boxes]]*shipments9[[#This Row],[Cost Per Box]]</f>
        <v>6488.46</v>
      </c>
      <c r="Q946" s="4">
        <f>shipments9[[#This Row],[Amount]] -shipments9[[#This Row],[total cost]]</f>
        <v>2995.29</v>
      </c>
      <c r="R946" s="4" t="str">
        <f>IF(shipments9[[#This Row],[Gross Profit]]&lt;0,"Loss","Profit")</f>
        <v>Profit</v>
      </c>
      <c r="S946" s="9">
        <f>shipments9[[#This Row],[Gross Profit]]/shipments9[[#This Row],[Amount]]</f>
        <v>0.31583392645314351</v>
      </c>
      <c r="T946" s="11">
        <f>shipments9[[#This Row],[Amount]]/shipments9[[#This Row],[Boxes]]</f>
        <v>13.98783185840708</v>
      </c>
    </row>
    <row r="947" spans="1:20" hidden="1" x14ac:dyDescent="0.25">
      <c r="A947" t="s">
        <v>1149</v>
      </c>
      <c r="B947" t="s">
        <v>83</v>
      </c>
      <c r="C947" t="s">
        <v>153</v>
      </c>
      <c r="D947" t="s">
        <v>31</v>
      </c>
      <c r="E947" s="1">
        <v>45194</v>
      </c>
      <c r="F947" s="1" t="str">
        <f>TEXT(shipments9[[#This Row],[Shipdate]],"ddd")</f>
        <v>Mon</v>
      </c>
      <c r="G947" s="1" t="str">
        <f>IF(OR(shipments9[[#This Row],[Day Name]]="Sat",shipments9[[#This Row],[Day Name]]="Sun"),"Weekend","Weekday")</f>
        <v>Weekday</v>
      </c>
      <c r="H947">
        <v>11783.25</v>
      </c>
      <c r="I947">
        <v>655</v>
      </c>
      <c r="J947" t="s">
        <v>172</v>
      </c>
      <c r="K947" t="s">
        <v>8151</v>
      </c>
      <c r="L947" t="s">
        <v>8160</v>
      </c>
      <c r="M947">
        <v>9</v>
      </c>
      <c r="N947" t="s">
        <v>8167</v>
      </c>
      <c r="O947" s="4">
        <f>INDEX(products[Cost_per_box], MATCH(shipments9[[#This Row],[PID]], products[PID], 0))</f>
        <v>9.57</v>
      </c>
      <c r="P947" s="4">
        <f>shipments9[[#This Row],[Boxes]]*shipments9[[#This Row],[Cost Per Box]]</f>
        <v>6268.35</v>
      </c>
      <c r="Q947" s="4">
        <f>shipments9[[#This Row],[Amount]] -shipments9[[#This Row],[total cost]]</f>
        <v>5514.9</v>
      </c>
      <c r="R947" s="4" t="str">
        <f>IF(shipments9[[#This Row],[Gross Profit]]&lt;0,"Loss","Profit")</f>
        <v>Profit</v>
      </c>
      <c r="S947" s="9">
        <f>shipments9[[#This Row],[Gross Profit]]/shipments9[[#This Row],[Amount]]</f>
        <v>0.46802876965183626</v>
      </c>
      <c r="T947" s="11">
        <f>shipments9[[#This Row],[Amount]]/shipments9[[#This Row],[Boxes]]</f>
        <v>17.989694656488549</v>
      </c>
    </row>
    <row r="948" spans="1:20" hidden="1" x14ac:dyDescent="0.25">
      <c r="A948" t="s">
        <v>1150</v>
      </c>
      <c r="B948" t="s">
        <v>86</v>
      </c>
      <c r="C948" t="s">
        <v>153</v>
      </c>
      <c r="D948" t="s">
        <v>31</v>
      </c>
      <c r="E948" s="1">
        <v>45343</v>
      </c>
      <c r="F948" s="1" t="str">
        <f>TEXT(shipments9[[#This Row],[Shipdate]],"ddd")</f>
        <v>Wed</v>
      </c>
      <c r="G948" s="1" t="str">
        <f>IF(OR(shipments9[[#This Row],[Day Name]]="Sat",shipments9[[#This Row],[Day Name]]="Sun"),"Weekend","Weekday")</f>
        <v>Weekday</v>
      </c>
      <c r="H948">
        <v>5152.5</v>
      </c>
      <c r="I948">
        <v>344</v>
      </c>
      <c r="J948" t="s">
        <v>172</v>
      </c>
      <c r="K948" t="s">
        <v>8155</v>
      </c>
      <c r="L948" t="s">
        <v>8156</v>
      </c>
      <c r="M948">
        <v>2</v>
      </c>
      <c r="N948" t="s">
        <v>8157</v>
      </c>
      <c r="O948" s="4">
        <f>INDEX(products[Cost_per_box], MATCH(shipments9[[#This Row],[PID]], products[PID], 0))</f>
        <v>9.57</v>
      </c>
      <c r="P948" s="4">
        <f>shipments9[[#This Row],[Boxes]]*shipments9[[#This Row],[Cost Per Box]]</f>
        <v>3292.08</v>
      </c>
      <c r="Q948" s="4">
        <f>shipments9[[#This Row],[Amount]] -shipments9[[#This Row],[total cost]]</f>
        <v>1860.42</v>
      </c>
      <c r="R948" s="4" t="str">
        <f>IF(shipments9[[#This Row],[Gross Profit]]&lt;0,"Loss","Profit")</f>
        <v>Profit</v>
      </c>
      <c r="S948" s="9">
        <f>shipments9[[#This Row],[Gross Profit]]/shipments9[[#This Row],[Amount]]</f>
        <v>0.36107132459970892</v>
      </c>
      <c r="T948" s="11">
        <f>shipments9[[#This Row],[Amount]]/shipments9[[#This Row],[Boxes]]</f>
        <v>14.978197674418604</v>
      </c>
    </row>
    <row r="949" spans="1:20" hidden="1" x14ac:dyDescent="0.25">
      <c r="A949" t="s">
        <v>1151</v>
      </c>
      <c r="B949" t="s">
        <v>86</v>
      </c>
      <c r="C949" t="s">
        <v>153</v>
      </c>
      <c r="D949" t="s">
        <v>31</v>
      </c>
      <c r="E949" s="1">
        <v>45349</v>
      </c>
      <c r="F949" s="1" t="str">
        <f>TEXT(shipments9[[#This Row],[Shipdate]],"ddd")</f>
        <v>Tue</v>
      </c>
      <c r="G949" s="1" t="str">
        <f>IF(OR(shipments9[[#This Row],[Day Name]]="Sat",shipments9[[#This Row],[Day Name]]="Sun"),"Weekend","Weekday")</f>
        <v>Weekday</v>
      </c>
      <c r="H949">
        <v>5847.75</v>
      </c>
      <c r="I949">
        <v>325</v>
      </c>
      <c r="J949" t="s">
        <v>172</v>
      </c>
      <c r="K949" t="s">
        <v>8155</v>
      </c>
      <c r="L949" t="s">
        <v>8156</v>
      </c>
      <c r="M949">
        <v>2</v>
      </c>
      <c r="N949" t="s">
        <v>8157</v>
      </c>
      <c r="O949" s="4">
        <f>INDEX(products[Cost_per_box], MATCH(shipments9[[#This Row],[PID]], products[PID], 0))</f>
        <v>9.57</v>
      </c>
      <c r="P949" s="4">
        <f>shipments9[[#This Row],[Boxes]]*shipments9[[#This Row],[Cost Per Box]]</f>
        <v>3110.25</v>
      </c>
      <c r="Q949" s="4">
        <f>shipments9[[#This Row],[Amount]] -shipments9[[#This Row],[total cost]]</f>
        <v>2737.5</v>
      </c>
      <c r="R949" s="4" t="str">
        <f>IF(shipments9[[#This Row],[Gross Profit]]&lt;0,"Loss","Profit")</f>
        <v>Profit</v>
      </c>
      <c r="S949" s="9">
        <f>shipments9[[#This Row],[Gross Profit]]/shipments9[[#This Row],[Amount]]</f>
        <v>0.46812876747466975</v>
      </c>
      <c r="T949" s="11">
        <f>shipments9[[#This Row],[Amount]]/shipments9[[#This Row],[Boxes]]</f>
        <v>17.993076923076924</v>
      </c>
    </row>
    <row r="950" spans="1:20" hidden="1" x14ac:dyDescent="0.25">
      <c r="A950" t="s">
        <v>1152</v>
      </c>
      <c r="B950" t="s">
        <v>89</v>
      </c>
      <c r="C950" t="s">
        <v>153</v>
      </c>
      <c r="D950" t="s">
        <v>31</v>
      </c>
      <c r="E950" s="1">
        <v>44986</v>
      </c>
      <c r="F950" s="1" t="str">
        <f>TEXT(shipments9[[#This Row],[Shipdate]],"ddd")</f>
        <v>Wed</v>
      </c>
      <c r="G950" s="1" t="str">
        <f>IF(OR(shipments9[[#This Row],[Day Name]]="Sat",shipments9[[#This Row],[Day Name]]="Sun"),"Weekend","Weekday")</f>
        <v>Weekday</v>
      </c>
      <c r="H950">
        <v>8678.25</v>
      </c>
      <c r="I950">
        <v>483</v>
      </c>
      <c r="J950" t="s">
        <v>172</v>
      </c>
      <c r="K950" t="s">
        <v>8151</v>
      </c>
      <c r="L950" t="s">
        <v>8156</v>
      </c>
      <c r="M950">
        <v>3</v>
      </c>
      <c r="N950" t="s">
        <v>8164</v>
      </c>
      <c r="O950" s="4">
        <f>INDEX(products[Cost_per_box], MATCH(shipments9[[#This Row],[PID]], products[PID], 0))</f>
        <v>9.57</v>
      </c>
      <c r="P950" s="4">
        <f>shipments9[[#This Row],[Boxes]]*shipments9[[#This Row],[Cost Per Box]]</f>
        <v>4622.3100000000004</v>
      </c>
      <c r="Q950" s="4">
        <f>shipments9[[#This Row],[Amount]] -shipments9[[#This Row],[total cost]]</f>
        <v>4055.9399999999996</v>
      </c>
      <c r="R950" s="4" t="str">
        <f>IF(shipments9[[#This Row],[Gross Profit]]&lt;0,"Loss","Profit")</f>
        <v>Profit</v>
      </c>
      <c r="S950" s="9">
        <f>shipments9[[#This Row],[Gross Profit]]/shipments9[[#This Row],[Amount]]</f>
        <v>0.46736842105263154</v>
      </c>
      <c r="T950" s="11">
        <f>shipments9[[#This Row],[Amount]]/shipments9[[#This Row],[Boxes]]</f>
        <v>17.967391304347824</v>
      </c>
    </row>
    <row r="951" spans="1:20" hidden="1" x14ac:dyDescent="0.25">
      <c r="A951" t="s">
        <v>1153</v>
      </c>
      <c r="B951" t="s">
        <v>89</v>
      </c>
      <c r="C951" t="s">
        <v>153</v>
      </c>
      <c r="D951" t="s">
        <v>31</v>
      </c>
      <c r="E951" s="1">
        <v>45251</v>
      </c>
      <c r="F951" s="1" t="str">
        <f>TEXT(shipments9[[#This Row],[Shipdate]],"ddd")</f>
        <v>Tue</v>
      </c>
      <c r="G951" s="1" t="str">
        <f>IF(OR(shipments9[[#This Row],[Day Name]]="Sat",shipments9[[#This Row],[Day Name]]="Sun"),"Weekend","Weekday")</f>
        <v>Weekday</v>
      </c>
      <c r="H951">
        <v>7854.75</v>
      </c>
      <c r="I951">
        <v>491</v>
      </c>
      <c r="J951" t="s">
        <v>172</v>
      </c>
      <c r="K951" t="s">
        <v>8151</v>
      </c>
      <c r="L951" t="s">
        <v>8152</v>
      </c>
      <c r="M951">
        <v>11</v>
      </c>
      <c r="N951" t="s">
        <v>8165</v>
      </c>
      <c r="O951" s="4">
        <f>INDEX(products[Cost_per_box], MATCH(shipments9[[#This Row],[PID]], products[PID], 0))</f>
        <v>9.57</v>
      </c>
      <c r="P951" s="4">
        <f>shipments9[[#This Row],[Boxes]]*shipments9[[#This Row],[Cost Per Box]]</f>
        <v>4698.87</v>
      </c>
      <c r="Q951" s="4">
        <f>shipments9[[#This Row],[Amount]] -shipments9[[#This Row],[total cost]]</f>
        <v>3155.88</v>
      </c>
      <c r="R951" s="4" t="str">
        <f>IF(shipments9[[#This Row],[Gross Profit]]&lt;0,"Loss","Profit")</f>
        <v>Profit</v>
      </c>
      <c r="S951" s="9">
        <f>shipments9[[#This Row],[Gross Profit]]/shipments9[[#This Row],[Amount]]</f>
        <v>0.40177981476176838</v>
      </c>
      <c r="T951" s="11">
        <f>shipments9[[#This Row],[Amount]]/shipments9[[#This Row],[Boxes]]</f>
        <v>15.99745417515275</v>
      </c>
    </row>
    <row r="952" spans="1:20" hidden="1" x14ac:dyDescent="0.25">
      <c r="A952" t="s">
        <v>1154</v>
      </c>
      <c r="B952" t="s">
        <v>89</v>
      </c>
      <c r="C952" t="s">
        <v>153</v>
      </c>
      <c r="D952" t="s">
        <v>31</v>
      </c>
      <c r="E952" s="1">
        <v>45371</v>
      </c>
      <c r="F952" s="1" t="str">
        <f>TEXT(shipments9[[#This Row],[Shipdate]],"ddd")</f>
        <v>Wed</v>
      </c>
      <c r="G952" s="1" t="str">
        <f>IF(OR(shipments9[[#This Row],[Day Name]]="Sat",shipments9[[#This Row],[Day Name]]="Sun"),"Weekend","Weekday")</f>
        <v>Weekday</v>
      </c>
      <c r="H952">
        <v>1233</v>
      </c>
      <c r="I952">
        <v>78</v>
      </c>
      <c r="J952" t="s">
        <v>172</v>
      </c>
      <c r="K952" t="s">
        <v>8155</v>
      </c>
      <c r="L952" t="s">
        <v>8156</v>
      </c>
      <c r="M952">
        <v>3</v>
      </c>
      <c r="N952" t="s">
        <v>8164</v>
      </c>
      <c r="O952" s="4">
        <f>INDEX(products[Cost_per_box], MATCH(shipments9[[#This Row],[PID]], products[PID], 0))</f>
        <v>9.57</v>
      </c>
      <c r="P952" s="4">
        <f>shipments9[[#This Row],[Boxes]]*shipments9[[#This Row],[Cost Per Box]]</f>
        <v>746.46</v>
      </c>
      <c r="Q952" s="4">
        <f>shipments9[[#This Row],[Amount]] -shipments9[[#This Row],[total cost]]</f>
        <v>486.53999999999996</v>
      </c>
      <c r="R952" s="4" t="str">
        <f>IF(shipments9[[#This Row],[Gross Profit]]&lt;0,"Loss","Profit")</f>
        <v>Profit</v>
      </c>
      <c r="S952" s="9">
        <f>shipments9[[#This Row],[Gross Profit]]/shipments9[[#This Row],[Amount]]</f>
        <v>0.39459854014598539</v>
      </c>
      <c r="T952" s="11">
        <f>shipments9[[#This Row],[Amount]]/shipments9[[#This Row],[Boxes]]</f>
        <v>15.807692307692308</v>
      </c>
    </row>
    <row r="953" spans="1:20" hidden="1" x14ac:dyDescent="0.25">
      <c r="A953" t="s">
        <v>1155</v>
      </c>
      <c r="B953" t="s">
        <v>89</v>
      </c>
      <c r="C953" t="s">
        <v>153</v>
      </c>
      <c r="D953" t="s">
        <v>31</v>
      </c>
      <c r="E953" s="1">
        <v>44987</v>
      </c>
      <c r="F953" s="1" t="str">
        <f>TEXT(shipments9[[#This Row],[Shipdate]],"ddd")</f>
        <v>Thu</v>
      </c>
      <c r="G953" s="1" t="str">
        <f>IF(OR(shipments9[[#This Row],[Day Name]]="Sat",shipments9[[#This Row],[Day Name]]="Sun"),"Weekend","Weekday")</f>
        <v>Weekday</v>
      </c>
      <c r="H953">
        <v>6563.25</v>
      </c>
      <c r="I953">
        <v>438</v>
      </c>
      <c r="J953" t="s">
        <v>172</v>
      </c>
      <c r="K953" t="s">
        <v>8151</v>
      </c>
      <c r="L953" t="s">
        <v>8156</v>
      </c>
      <c r="M953">
        <v>3</v>
      </c>
      <c r="N953" t="s">
        <v>8164</v>
      </c>
      <c r="O953" s="4">
        <f>INDEX(products[Cost_per_box], MATCH(shipments9[[#This Row],[PID]], products[PID], 0))</f>
        <v>9.57</v>
      </c>
      <c r="P953" s="4">
        <f>shipments9[[#This Row],[Boxes]]*shipments9[[#This Row],[Cost Per Box]]</f>
        <v>4191.66</v>
      </c>
      <c r="Q953" s="4">
        <f>shipments9[[#This Row],[Amount]] -shipments9[[#This Row],[total cost]]</f>
        <v>2371.59</v>
      </c>
      <c r="R953" s="4" t="str">
        <f>IF(shipments9[[#This Row],[Gross Profit]]&lt;0,"Loss","Profit")</f>
        <v>Profit</v>
      </c>
      <c r="S953" s="9">
        <f>shipments9[[#This Row],[Gross Profit]]/shipments9[[#This Row],[Amount]]</f>
        <v>0.36134384641755229</v>
      </c>
      <c r="T953" s="11">
        <f>shipments9[[#This Row],[Amount]]/shipments9[[#This Row],[Boxes]]</f>
        <v>14.984589041095891</v>
      </c>
    </row>
    <row r="954" spans="1:20" hidden="1" x14ac:dyDescent="0.25">
      <c r="A954" t="s">
        <v>1156</v>
      </c>
      <c r="B954" t="s">
        <v>92</v>
      </c>
      <c r="C954" t="s">
        <v>153</v>
      </c>
      <c r="D954" t="s">
        <v>31</v>
      </c>
      <c r="E954" s="1">
        <v>45223</v>
      </c>
      <c r="F954" s="1" t="str">
        <f>TEXT(shipments9[[#This Row],[Shipdate]],"ddd")</f>
        <v>Tue</v>
      </c>
      <c r="G954" s="1" t="str">
        <f>IF(OR(shipments9[[#This Row],[Day Name]]="Sat",shipments9[[#This Row],[Day Name]]="Sun"),"Weekend","Weekday")</f>
        <v>Weekday</v>
      </c>
      <c r="H954">
        <v>11875.5</v>
      </c>
      <c r="I954">
        <v>743</v>
      </c>
      <c r="J954" t="s">
        <v>172</v>
      </c>
      <c r="K954" t="s">
        <v>8151</v>
      </c>
      <c r="L954" t="s">
        <v>8152</v>
      </c>
      <c r="M954">
        <v>10</v>
      </c>
      <c r="N954" t="s">
        <v>8153</v>
      </c>
      <c r="O954" s="4">
        <f>INDEX(products[Cost_per_box], MATCH(shipments9[[#This Row],[PID]], products[PID], 0))</f>
        <v>9.57</v>
      </c>
      <c r="P954" s="4">
        <f>shipments9[[#This Row],[Boxes]]*shipments9[[#This Row],[Cost Per Box]]</f>
        <v>7110.51</v>
      </c>
      <c r="Q954" s="4">
        <f>shipments9[[#This Row],[Amount]] -shipments9[[#This Row],[total cost]]</f>
        <v>4764.99</v>
      </c>
      <c r="R954" s="4" t="str">
        <f>IF(shipments9[[#This Row],[Gross Profit]]&lt;0,"Loss","Profit")</f>
        <v>Profit</v>
      </c>
      <c r="S954" s="9">
        <f>shipments9[[#This Row],[Gross Profit]]/shipments9[[#This Row],[Amount]]</f>
        <v>0.40124542124542123</v>
      </c>
      <c r="T954" s="11">
        <f>shipments9[[#This Row],[Amount]]/shipments9[[#This Row],[Boxes]]</f>
        <v>15.983176312247645</v>
      </c>
    </row>
    <row r="955" spans="1:20" hidden="1" x14ac:dyDescent="0.25">
      <c r="A955" t="s">
        <v>1157</v>
      </c>
      <c r="B955" t="s">
        <v>92</v>
      </c>
      <c r="C955" t="s">
        <v>153</v>
      </c>
      <c r="D955" t="s">
        <v>31</v>
      </c>
      <c r="E955" s="1">
        <v>45238</v>
      </c>
      <c r="F955" s="1" t="str">
        <f>TEXT(shipments9[[#This Row],[Shipdate]],"ddd")</f>
        <v>Wed</v>
      </c>
      <c r="G955" s="1" t="str">
        <f>IF(OR(shipments9[[#This Row],[Day Name]]="Sat",shipments9[[#This Row],[Day Name]]="Sun"),"Weekend","Weekday")</f>
        <v>Weekday</v>
      </c>
      <c r="H955">
        <v>8212.5</v>
      </c>
      <c r="I955">
        <v>587</v>
      </c>
      <c r="J955" t="s">
        <v>172</v>
      </c>
      <c r="K955" t="s">
        <v>8151</v>
      </c>
      <c r="L955" t="s">
        <v>8152</v>
      </c>
      <c r="M955">
        <v>11</v>
      </c>
      <c r="N955" t="s">
        <v>8165</v>
      </c>
      <c r="O955" s="4">
        <f>INDEX(products[Cost_per_box], MATCH(shipments9[[#This Row],[PID]], products[PID], 0))</f>
        <v>9.57</v>
      </c>
      <c r="P955" s="4">
        <f>shipments9[[#This Row],[Boxes]]*shipments9[[#This Row],[Cost Per Box]]</f>
        <v>5617.59</v>
      </c>
      <c r="Q955" s="4">
        <f>shipments9[[#This Row],[Amount]] -shipments9[[#This Row],[total cost]]</f>
        <v>2594.91</v>
      </c>
      <c r="R955" s="4" t="str">
        <f>IF(shipments9[[#This Row],[Gross Profit]]&lt;0,"Loss","Profit")</f>
        <v>Profit</v>
      </c>
      <c r="S955" s="9">
        <f>shipments9[[#This Row],[Gross Profit]]/shipments9[[#This Row],[Amount]]</f>
        <v>0.31597077625570774</v>
      </c>
      <c r="T955" s="11">
        <f>shipments9[[#This Row],[Amount]]/shipments9[[#This Row],[Boxes]]</f>
        <v>13.990630323679728</v>
      </c>
    </row>
    <row r="956" spans="1:20" hidden="1" x14ac:dyDescent="0.25">
      <c r="A956" t="s">
        <v>1158</v>
      </c>
      <c r="B956" t="s">
        <v>92</v>
      </c>
      <c r="C956" t="s">
        <v>153</v>
      </c>
      <c r="D956" t="s">
        <v>31</v>
      </c>
      <c r="E956" s="1">
        <v>44977</v>
      </c>
      <c r="F956" s="1" t="str">
        <f>TEXT(shipments9[[#This Row],[Shipdate]],"ddd")</f>
        <v>Mon</v>
      </c>
      <c r="G956" s="1" t="str">
        <f>IF(OR(shipments9[[#This Row],[Day Name]]="Sat",shipments9[[#This Row],[Day Name]]="Sun"),"Weekend","Weekday")</f>
        <v>Weekday</v>
      </c>
      <c r="H956">
        <v>4032</v>
      </c>
      <c r="I956">
        <v>269</v>
      </c>
      <c r="J956" t="s">
        <v>172</v>
      </c>
      <c r="K956" t="s">
        <v>8151</v>
      </c>
      <c r="L956" t="s">
        <v>8156</v>
      </c>
      <c r="M956">
        <v>2</v>
      </c>
      <c r="N956" t="s">
        <v>8157</v>
      </c>
      <c r="O956" s="4">
        <f>INDEX(products[Cost_per_box], MATCH(shipments9[[#This Row],[PID]], products[PID], 0))</f>
        <v>9.57</v>
      </c>
      <c r="P956" s="4">
        <f>shipments9[[#This Row],[Boxes]]*shipments9[[#This Row],[Cost Per Box]]</f>
        <v>2574.33</v>
      </c>
      <c r="Q956" s="4">
        <f>shipments9[[#This Row],[Amount]] -shipments9[[#This Row],[total cost]]</f>
        <v>1457.67</v>
      </c>
      <c r="R956" s="4" t="str">
        <f>IF(shipments9[[#This Row],[Gross Profit]]&lt;0,"Loss","Profit")</f>
        <v>Profit</v>
      </c>
      <c r="S956" s="9">
        <f>shipments9[[#This Row],[Gross Profit]]/shipments9[[#This Row],[Amount]]</f>
        <v>0.36152529761904761</v>
      </c>
      <c r="T956" s="11">
        <f>shipments9[[#This Row],[Amount]]/shipments9[[#This Row],[Boxes]]</f>
        <v>14.988847583643123</v>
      </c>
    </row>
    <row r="957" spans="1:20" hidden="1" x14ac:dyDescent="0.25">
      <c r="A957" t="s">
        <v>1159</v>
      </c>
      <c r="B957" t="s">
        <v>92</v>
      </c>
      <c r="C957" t="s">
        <v>153</v>
      </c>
      <c r="D957" t="s">
        <v>31</v>
      </c>
      <c r="E957" s="1">
        <v>44964</v>
      </c>
      <c r="F957" s="1" t="str">
        <f>TEXT(shipments9[[#This Row],[Shipdate]],"ddd")</f>
        <v>Tue</v>
      </c>
      <c r="G957" s="1" t="str">
        <f>IF(OR(shipments9[[#This Row],[Day Name]]="Sat",shipments9[[#This Row],[Day Name]]="Sun"),"Weekend","Weekday")</f>
        <v>Weekday</v>
      </c>
      <c r="H957">
        <v>7177.5</v>
      </c>
      <c r="I957">
        <v>399</v>
      </c>
      <c r="J957" t="s">
        <v>172</v>
      </c>
      <c r="K957" t="s">
        <v>8151</v>
      </c>
      <c r="L957" t="s">
        <v>8156</v>
      </c>
      <c r="M957">
        <v>2</v>
      </c>
      <c r="N957" t="s">
        <v>8157</v>
      </c>
      <c r="O957" s="4">
        <f>INDEX(products[Cost_per_box], MATCH(shipments9[[#This Row],[PID]], products[PID], 0))</f>
        <v>9.57</v>
      </c>
      <c r="P957" s="4">
        <f>shipments9[[#This Row],[Boxes]]*shipments9[[#This Row],[Cost Per Box]]</f>
        <v>3818.4300000000003</v>
      </c>
      <c r="Q957" s="4">
        <f>shipments9[[#This Row],[Amount]] -shipments9[[#This Row],[total cost]]</f>
        <v>3359.0699999999997</v>
      </c>
      <c r="R957" s="4" t="str">
        <f>IF(shipments9[[#This Row],[Gross Profit]]&lt;0,"Loss","Profit")</f>
        <v>Profit</v>
      </c>
      <c r="S957" s="9">
        <f>shipments9[[#This Row],[Gross Profit]]/shipments9[[#This Row],[Amount]]</f>
        <v>0.46799999999999997</v>
      </c>
      <c r="T957" s="11">
        <f>shipments9[[#This Row],[Amount]]/shipments9[[#This Row],[Boxes]]</f>
        <v>17.988721804511279</v>
      </c>
    </row>
    <row r="958" spans="1:20" hidden="1" x14ac:dyDescent="0.25">
      <c r="A958" t="s">
        <v>1160</v>
      </c>
      <c r="B958" t="s">
        <v>92</v>
      </c>
      <c r="C958" t="s">
        <v>153</v>
      </c>
      <c r="D958" t="s">
        <v>31</v>
      </c>
      <c r="E958" s="1">
        <v>45126</v>
      </c>
      <c r="F958" s="1" t="str">
        <f>TEXT(shipments9[[#This Row],[Shipdate]],"ddd")</f>
        <v>Wed</v>
      </c>
      <c r="G958" s="1" t="str">
        <f>IF(OR(shipments9[[#This Row],[Day Name]]="Sat",shipments9[[#This Row],[Day Name]]="Sun"),"Weekend","Weekday")</f>
        <v>Weekday</v>
      </c>
      <c r="H958">
        <v>9373.5</v>
      </c>
      <c r="I958">
        <v>625</v>
      </c>
      <c r="J958" t="s">
        <v>172</v>
      </c>
      <c r="K958" t="s">
        <v>8151</v>
      </c>
      <c r="L958" t="s">
        <v>8160</v>
      </c>
      <c r="M958">
        <v>7</v>
      </c>
      <c r="N958" t="s">
        <v>8161</v>
      </c>
      <c r="O958" s="4">
        <f>INDEX(products[Cost_per_box], MATCH(shipments9[[#This Row],[PID]], products[PID], 0))</f>
        <v>9.57</v>
      </c>
      <c r="P958" s="4">
        <f>shipments9[[#This Row],[Boxes]]*shipments9[[#This Row],[Cost Per Box]]</f>
        <v>5981.25</v>
      </c>
      <c r="Q958" s="4">
        <f>shipments9[[#This Row],[Amount]] -shipments9[[#This Row],[total cost]]</f>
        <v>3392.25</v>
      </c>
      <c r="R958" s="4" t="str">
        <f>IF(shipments9[[#This Row],[Gross Profit]]&lt;0,"Loss","Profit")</f>
        <v>Profit</v>
      </c>
      <c r="S958" s="9">
        <f>shipments9[[#This Row],[Gross Profit]]/shipments9[[#This Row],[Amount]]</f>
        <v>0.36189790366458635</v>
      </c>
      <c r="T958" s="11">
        <f>shipments9[[#This Row],[Amount]]/shipments9[[#This Row],[Boxes]]</f>
        <v>14.9976</v>
      </c>
    </row>
    <row r="959" spans="1:20" hidden="1" x14ac:dyDescent="0.25">
      <c r="A959" t="s">
        <v>1161</v>
      </c>
      <c r="B959" t="s">
        <v>95</v>
      </c>
      <c r="C959" t="s">
        <v>153</v>
      </c>
      <c r="D959" t="s">
        <v>31</v>
      </c>
      <c r="E959" s="1">
        <v>45117</v>
      </c>
      <c r="F959" s="1" t="str">
        <f>TEXT(shipments9[[#This Row],[Shipdate]],"ddd")</f>
        <v>Mon</v>
      </c>
      <c r="G959" s="1" t="str">
        <f>IF(OR(shipments9[[#This Row],[Day Name]]="Sat",shipments9[[#This Row],[Day Name]]="Sun"),"Weekend","Weekday")</f>
        <v>Weekday</v>
      </c>
      <c r="H959">
        <v>5548.5</v>
      </c>
      <c r="I959">
        <v>309</v>
      </c>
      <c r="J959" t="s">
        <v>172</v>
      </c>
      <c r="K959" t="s">
        <v>8151</v>
      </c>
      <c r="L959" t="s">
        <v>8160</v>
      </c>
      <c r="M959">
        <v>7</v>
      </c>
      <c r="N959" t="s">
        <v>8161</v>
      </c>
      <c r="O959" s="4">
        <f>INDEX(products[Cost_per_box], MATCH(shipments9[[#This Row],[PID]], products[PID], 0))</f>
        <v>9.57</v>
      </c>
      <c r="P959" s="4">
        <f>shipments9[[#This Row],[Boxes]]*shipments9[[#This Row],[Cost Per Box]]</f>
        <v>2957.13</v>
      </c>
      <c r="Q959" s="4">
        <f>shipments9[[#This Row],[Amount]] -shipments9[[#This Row],[total cost]]</f>
        <v>2591.37</v>
      </c>
      <c r="R959" s="4" t="str">
        <f>IF(shipments9[[#This Row],[Gross Profit]]&lt;0,"Loss","Profit")</f>
        <v>Profit</v>
      </c>
      <c r="S959" s="9">
        <f>shipments9[[#This Row],[Gross Profit]]/shipments9[[#This Row],[Amount]]</f>
        <v>0.46703974047039737</v>
      </c>
      <c r="T959" s="11">
        <f>shipments9[[#This Row],[Amount]]/shipments9[[#This Row],[Boxes]]</f>
        <v>17.956310679611651</v>
      </c>
    </row>
    <row r="960" spans="1:20" hidden="1" x14ac:dyDescent="0.25">
      <c r="A960" t="s">
        <v>1162</v>
      </c>
      <c r="B960" t="s">
        <v>95</v>
      </c>
      <c r="C960" t="s">
        <v>153</v>
      </c>
      <c r="D960" t="s">
        <v>31</v>
      </c>
      <c r="E960" s="1">
        <v>45316</v>
      </c>
      <c r="F960" s="1" t="str">
        <f>TEXT(shipments9[[#This Row],[Shipdate]],"ddd")</f>
        <v>Thu</v>
      </c>
      <c r="G960" s="1" t="str">
        <f>IF(OR(shipments9[[#This Row],[Day Name]]="Sat",shipments9[[#This Row],[Day Name]]="Sun"),"Weekend","Weekday")</f>
        <v>Weekday</v>
      </c>
      <c r="H960">
        <v>8129.25</v>
      </c>
      <c r="I960">
        <v>479</v>
      </c>
      <c r="J960" t="s">
        <v>172</v>
      </c>
      <c r="K960" t="s">
        <v>8155</v>
      </c>
      <c r="L960" t="s">
        <v>8156</v>
      </c>
      <c r="M960">
        <v>1</v>
      </c>
      <c r="N960" t="s">
        <v>8163</v>
      </c>
      <c r="O960" s="4">
        <f>INDEX(products[Cost_per_box], MATCH(shipments9[[#This Row],[PID]], products[PID], 0))</f>
        <v>9.57</v>
      </c>
      <c r="P960" s="4">
        <f>shipments9[[#This Row],[Boxes]]*shipments9[[#This Row],[Cost Per Box]]</f>
        <v>4584.03</v>
      </c>
      <c r="Q960" s="4">
        <f>shipments9[[#This Row],[Amount]] -shipments9[[#This Row],[total cost]]</f>
        <v>3545.2200000000003</v>
      </c>
      <c r="R960" s="4" t="str">
        <f>IF(shipments9[[#This Row],[Gross Profit]]&lt;0,"Loss","Profit")</f>
        <v>Profit</v>
      </c>
      <c r="S960" s="9">
        <f>shipments9[[#This Row],[Gross Profit]]/shipments9[[#This Row],[Amount]]</f>
        <v>0.43610665190515735</v>
      </c>
      <c r="T960" s="11">
        <f>shipments9[[#This Row],[Amount]]/shipments9[[#This Row],[Boxes]]</f>
        <v>16.971294363256785</v>
      </c>
    </row>
    <row r="961" spans="1:20" hidden="1" x14ac:dyDescent="0.25">
      <c r="A961" t="s">
        <v>1163</v>
      </c>
      <c r="B961" t="s">
        <v>98</v>
      </c>
      <c r="C961" t="s">
        <v>153</v>
      </c>
      <c r="D961" t="s">
        <v>31</v>
      </c>
      <c r="E961" s="1">
        <v>45042</v>
      </c>
      <c r="F961" s="1" t="str">
        <f>TEXT(shipments9[[#This Row],[Shipdate]],"ddd")</f>
        <v>Wed</v>
      </c>
      <c r="G961" s="1" t="str">
        <f>IF(OR(shipments9[[#This Row],[Day Name]]="Sat",shipments9[[#This Row],[Day Name]]="Sun"),"Weekend","Weekday")</f>
        <v>Weekday</v>
      </c>
      <c r="H961">
        <v>5418</v>
      </c>
      <c r="I961">
        <v>319</v>
      </c>
      <c r="J961" t="s">
        <v>172</v>
      </c>
      <c r="K961" t="s">
        <v>8151</v>
      </c>
      <c r="L961" t="s">
        <v>8154</v>
      </c>
      <c r="M961">
        <v>4</v>
      </c>
      <c r="N961" t="s">
        <v>8158</v>
      </c>
      <c r="O961" s="4">
        <f>INDEX(products[Cost_per_box], MATCH(shipments9[[#This Row],[PID]], products[PID], 0))</f>
        <v>9.57</v>
      </c>
      <c r="P961" s="4">
        <f>shipments9[[#This Row],[Boxes]]*shipments9[[#This Row],[Cost Per Box]]</f>
        <v>3052.83</v>
      </c>
      <c r="Q961" s="4">
        <f>shipments9[[#This Row],[Amount]] -shipments9[[#This Row],[total cost]]</f>
        <v>2365.17</v>
      </c>
      <c r="R961" s="4" t="str">
        <f>IF(shipments9[[#This Row],[Gross Profit]]&lt;0,"Loss","Profit")</f>
        <v>Profit</v>
      </c>
      <c r="S961" s="9">
        <f>shipments9[[#This Row],[Gross Profit]]/shipments9[[#This Row],[Amount]]</f>
        <v>0.43653931339977853</v>
      </c>
      <c r="T961" s="11">
        <f>shipments9[[#This Row],[Amount]]/shipments9[[#This Row],[Boxes]]</f>
        <v>16.984326018808776</v>
      </c>
    </row>
    <row r="962" spans="1:20" hidden="1" x14ac:dyDescent="0.25">
      <c r="A962" t="s">
        <v>1164</v>
      </c>
      <c r="B962" t="s">
        <v>65</v>
      </c>
      <c r="C962" t="s">
        <v>153</v>
      </c>
      <c r="D962" t="s">
        <v>31</v>
      </c>
      <c r="E962" s="1">
        <v>45279</v>
      </c>
      <c r="F962" s="1" t="str">
        <f>TEXT(shipments9[[#This Row],[Shipdate]],"ddd")</f>
        <v>Tue</v>
      </c>
      <c r="G962" s="1" t="str">
        <f>IF(OR(shipments9[[#This Row],[Day Name]]="Sat",shipments9[[#This Row],[Day Name]]="Sun"),"Weekend","Weekday")</f>
        <v>Weekday</v>
      </c>
      <c r="H962">
        <v>5620.5</v>
      </c>
      <c r="I962">
        <v>352</v>
      </c>
      <c r="J962" t="s">
        <v>172</v>
      </c>
      <c r="K962" t="s">
        <v>8151</v>
      </c>
      <c r="L962" t="s">
        <v>8152</v>
      </c>
      <c r="M962">
        <v>12</v>
      </c>
      <c r="N962" t="s">
        <v>8166</v>
      </c>
      <c r="O962" s="4">
        <f>INDEX(products[Cost_per_box], MATCH(shipments9[[#This Row],[PID]], products[PID], 0))</f>
        <v>9.57</v>
      </c>
      <c r="P962" s="4">
        <f>shipments9[[#This Row],[Boxes]]*shipments9[[#This Row],[Cost Per Box]]</f>
        <v>3368.6400000000003</v>
      </c>
      <c r="Q962" s="4">
        <f>shipments9[[#This Row],[Amount]] -shipments9[[#This Row],[total cost]]</f>
        <v>2251.8599999999997</v>
      </c>
      <c r="R962" s="4" t="str">
        <f>IF(shipments9[[#This Row],[Gross Profit]]&lt;0,"Loss","Profit")</f>
        <v>Profit</v>
      </c>
      <c r="S962" s="9">
        <f>shipments9[[#This Row],[Gross Profit]]/shipments9[[#This Row],[Amount]]</f>
        <v>0.40065118761676</v>
      </c>
      <c r="T962" s="11">
        <f>shipments9[[#This Row],[Amount]]/shipments9[[#This Row],[Boxes]]</f>
        <v>15.967329545454545</v>
      </c>
    </row>
    <row r="963" spans="1:20" hidden="1" x14ac:dyDescent="0.25">
      <c r="A963" t="s">
        <v>1165</v>
      </c>
      <c r="B963" t="s">
        <v>65</v>
      </c>
      <c r="C963" t="s">
        <v>153</v>
      </c>
      <c r="D963" t="s">
        <v>31</v>
      </c>
      <c r="E963" s="1">
        <v>44986</v>
      </c>
      <c r="F963" s="1" t="str">
        <f>TEXT(shipments9[[#This Row],[Shipdate]],"ddd")</f>
        <v>Wed</v>
      </c>
      <c r="G963" s="1" t="str">
        <f>IF(OR(shipments9[[#This Row],[Day Name]]="Sat",shipments9[[#This Row],[Day Name]]="Sun"),"Weekend","Weekday")</f>
        <v>Weekday</v>
      </c>
      <c r="H963">
        <v>3386.25</v>
      </c>
      <c r="I963">
        <v>189</v>
      </c>
      <c r="J963" t="s">
        <v>172</v>
      </c>
      <c r="K963" t="s">
        <v>8151</v>
      </c>
      <c r="L963" t="s">
        <v>8156</v>
      </c>
      <c r="M963">
        <v>3</v>
      </c>
      <c r="N963" t="s">
        <v>8164</v>
      </c>
      <c r="O963" s="4">
        <f>INDEX(products[Cost_per_box], MATCH(shipments9[[#This Row],[PID]], products[PID], 0))</f>
        <v>9.57</v>
      </c>
      <c r="P963" s="4">
        <f>shipments9[[#This Row],[Boxes]]*shipments9[[#This Row],[Cost Per Box]]</f>
        <v>1808.73</v>
      </c>
      <c r="Q963" s="4">
        <f>shipments9[[#This Row],[Amount]] -shipments9[[#This Row],[total cost]]</f>
        <v>1577.52</v>
      </c>
      <c r="R963" s="4" t="str">
        <f>IF(shipments9[[#This Row],[Gross Profit]]&lt;0,"Loss","Profit")</f>
        <v>Profit</v>
      </c>
      <c r="S963" s="9">
        <f>shipments9[[#This Row],[Gross Profit]]/shipments9[[#This Row],[Amount]]</f>
        <v>0.46586046511627904</v>
      </c>
      <c r="T963" s="11">
        <f>shipments9[[#This Row],[Amount]]/shipments9[[#This Row],[Boxes]]</f>
        <v>17.916666666666668</v>
      </c>
    </row>
    <row r="964" spans="1:20" hidden="1" x14ac:dyDescent="0.25">
      <c r="A964" t="s">
        <v>1166</v>
      </c>
      <c r="B964" t="s">
        <v>65</v>
      </c>
      <c r="C964" t="s">
        <v>153</v>
      </c>
      <c r="D964" t="s">
        <v>31</v>
      </c>
      <c r="E964" s="1">
        <v>45349</v>
      </c>
      <c r="F964" s="1" t="str">
        <f>TEXT(shipments9[[#This Row],[Shipdate]],"ddd")</f>
        <v>Tue</v>
      </c>
      <c r="G964" s="1" t="str">
        <f>IF(OR(shipments9[[#This Row],[Day Name]]="Sat",shipments9[[#This Row],[Day Name]]="Sun"),"Weekend","Weekday")</f>
        <v>Weekday</v>
      </c>
      <c r="H964">
        <v>10039.5</v>
      </c>
      <c r="I964">
        <v>718</v>
      </c>
      <c r="J964" t="s">
        <v>172</v>
      </c>
      <c r="K964" t="s">
        <v>8155</v>
      </c>
      <c r="L964" t="s">
        <v>8156</v>
      </c>
      <c r="M964">
        <v>2</v>
      </c>
      <c r="N964" t="s">
        <v>8157</v>
      </c>
      <c r="O964" s="4">
        <f>INDEX(products[Cost_per_box], MATCH(shipments9[[#This Row],[PID]], products[PID], 0))</f>
        <v>9.57</v>
      </c>
      <c r="P964" s="4">
        <f>shipments9[[#This Row],[Boxes]]*shipments9[[#This Row],[Cost Per Box]]</f>
        <v>6871.26</v>
      </c>
      <c r="Q964" s="4">
        <f>shipments9[[#This Row],[Amount]] -shipments9[[#This Row],[total cost]]</f>
        <v>3168.24</v>
      </c>
      <c r="R964" s="4" t="str">
        <f>IF(shipments9[[#This Row],[Gross Profit]]&lt;0,"Loss","Profit")</f>
        <v>Profit</v>
      </c>
      <c r="S964" s="9">
        <f>shipments9[[#This Row],[Gross Profit]]/shipments9[[#This Row],[Amount]]</f>
        <v>0.31557746899746003</v>
      </c>
      <c r="T964" s="11">
        <f>shipments9[[#This Row],[Amount]]/shipments9[[#This Row],[Boxes]]</f>
        <v>13.982590529247911</v>
      </c>
    </row>
    <row r="965" spans="1:20" hidden="1" x14ac:dyDescent="0.25">
      <c r="A965" t="s">
        <v>1167</v>
      </c>
      <c r="B965" t="s">
        <v>65</v>
      </c>
      <c r="C965" t="s">
        <v>153</v>
      </c>
      <c r="D965" t="s">
        <v>31</v>
      </c>
      <c r="E965" s="1">
        <v>45106</v>
      </c>
      <c r="F965" s="1" t="str">
        <f>TEXT(shipments9[[#This Row],[Shipdate]],"ddd")</f>
        <v>Thu</v>
      </c>
      <c r="G965" s="1" t="str">
        <f>IF(OR(shipments9[[#This Row],[Day Name]]="Sat",shipments9[[#This Row],[Day Name]]="Sun"),"Weekend","Weekday")</f>
        <v>Weekday</v>
      </c>
      <c r="H965">
        <v>13293</v>
      </c>
      <c r="I965">
        <v>950</v>
      </c>
      <c r="J965" t="s">
        <v>172</v>
      </c>
      <c r="K965" t="s">
        <v>8151</v>
      </c>
      <c r="L965" t="s">
        <v>8154</v>
      </c>
      <c r="M965">
        <v>6</v>
      </c>
      <c r="N965" t="s">
        <v>8159</v>
      </c>
      <c r="O965" s="4">
        <f>INDEX(products[Cost_per_box], MATCH(shipments9[[#This Row],[PID]], products[PID], 0))</f>
        <v>9.57</v>
      </c>
      <c r="P965" s="4">
        <f>shipments9[[#This Row],[Boxes]]*shipments9[[#This Row],[Cost Per Box]]</f>
        <v>9091.5</v>
      </c>
      <c r="Q965" s="4">
        <f>shipments9[[#This Row],[Amount]] -shipments9[[#This Row],[total cost]]</f>
        <v>4201.5</v>
      </c>
      <c r="R965" s="4" t="str">
        <f>IF(shipments9[[#This Row],[Gross Profit]]&lt;0,"Loss","Profit")</f>
        <v>Profit</v>
      </c>
      <c r="S965" s="9">
        <f>shipments9[[#This Row],[Gross Profit]]/shipments9[[#This Row],[Amount]]</f>
        <v>0.31606860753780186</v>
      </c>
      <c r="T965" s="11">
        <f>shipments9[[#This Row],[Amount]]/shipments9[[#This Row],[Boxes]]</f>
        <v>13.992631578947368</v>
      </c>
    </row>
    <row r="966" spans="1:20" hidden="1" x14ac:dyDescent="0.25">
      <c r="A966" t="s">
        <v>1168</v>
      </c>
      <c r="B966" t="s">
        <v>68</v>
      </c>
      <c r="C966" t="s">
        <v>153</v>
      </c>
      <c r="D966" t="s">
        <v>31</v>
      </c>
      <c r="E966" s="1">
        <v>45168</v>
      </c>
      <c r="F966" s="1" t="str">
        <f>TEXT(shipments9[[#This Row],[Shipdate]],"ddd")</f>
        <v>Wed</v>
      </c>
      <c r="G966" s="1" t="str">
        <f>IF(OR(shipments9[[#This Row],[Day Name]]="Sat",shipments9[[#This Row],[Day Name]]="Sun"),"Weekend","Weekday")</f>
        <v>Weekday</v>
      </c>
      <c r="H966">
        <v>14874.75</v>
      </c>
      <c r="I966">
        <v>875</v>
      </c>
      <c r="J966" t="s">
        <v>172</v>
      </c>
      <c r="K966" t="s">
        <v>8151</v>
      </c>
      <c r="L966" t="s">
        <v>8160</v>
      </c>
      <c r="M966">
        <v>8</v>
      </c>
      <c r="N966" t="s">
        <v>8162</v>
      </c>
      <c r="O966" s="4">
        <f>INDEX(products[Cost_per_box], MATCH(shipments9[[#This Row],[PID]], products[PID], 0))</f>
        <v>9.57</v>
      </c>
      <c r="P966" s="4">
        <f>shipments9[[#This Row],[Boxes]]*shipments9[[#This Row],[Cost Per Box]]</f>
        <v>8373.75</v>
      </c>
      <c r="Q966" s="4">
        <f>shipments9[[#This Row],[Amount]] -shipments9[[#This Row],[total cost]]</f>
        <v>6501</v>
      </c>
      <c r="R966" s="4" t="str">
        <f>IF(shipments9[[#This Row],[Gross Profit]]&lt;0,"Loss","Profit")</f>
        <v>Profit</v>
      </c>
      <c r="S966" s="9">
        <f>shipments9[[#This Row],[Gross Profit]]/shipments9[[#This Row],[Amount]]</f>
        <v>0.43704936217415419</v>
      </c>
      <c r="T966" s="11">
        <f>shipments9[[#This Row],[Amount]]/shipments9[[#This Row],[Boxes]]</f>
        <v>16.999714285714287</v>
      </c>
    </row>
    <row r="967" spans="1:20" hidden="1" x14ac:dyDescent="0.25">
      <c r="A967" t="s">
        <v>1169</v>
      </c>
      <c r="B967" t="s">
        <v>68</v>
      </c>
      <c r="C967" t="s">
        <v>153</v>
      </c>
      <c r="D967" t="s">
        <v>31</v>
      </c>
      <c r="E967" s="1">
        <v>45288</v>
      </c>
      <c r="F967" s="1" t="str">
        <f>TEXT(shipments9[[#This Row],[Shipdate]],"ddd")</f>
        <v>Thu</v>
      </c>
      <c r="G967" s="1" t="str">
        <f>IF(OR(shipments9[[#This Row],[Day Name]]="Sat",shipments9[[#This Row],[Day Name]]="Sun"),"Weekend","Weekday")</f>
        <v>Weekday</v>
      </c>
      <c r="H967">
        <v>11315.25</v>
      </c>
      <c r="I967">
        <v>809</v>
      </c>
      <c r="J967" t="s">
        <v>172</v>
      </c>
      <c r="K967" t="s">
        <v>8151</v>
      </c>
      <c r="L967" t="s">
        <v>8152</v>
      </c>
      <c r="M967">
        <v>12</v>
      </c>
      <c r="N967" t="s">
        <v>8166</v>
      </c>
      <c r="O967" s="4">
        <f>INDEX(products[Cost_per_box], MATCH(shipments9[[#This Row],[PID]], products[PID], 0))</f>
        <v>9.57</v>
      </c>
      <c r="P967" s="4">
        <f>shipments9[[#This Row],[Boxes]]*shipments9[[#This Row],[Cost Per Box]]</f>
        <v>7742.13</v>
      </c>
      <c r="Q967" s="4">
        <f>shipments9[[#This Row],[Amount]] -shipments9[[#This Row],[total cost]]</f>
        <v>3573.12</v>
      </c>
      <c r="R967" s="4" t="str">
        <f>IF(shipments9[[#This Row],[Gross Profit]]&lt;0,"Loss","Profit")</f>
        <v>Profit</v>
      </c>
      <c r="S967" s="9">
        <f>shipments9[[#This Row],[Gross Profit]]/shipments9[[#This Row],[Amount]]</f>
        <v>0.31577914761052561</v>
      </c>
      <c r="T967" s="11">
        <f>shipments9[[#This Row],[Amount]]/shipments9[[#This Row],[Boxes]]</f>
        <v>13.986711990111248</v>
      </c>
    </row>
    <row r="968" spans="1:20" hidden="1" x14ac:dyDescent="0.25">
      <c r="A968" t="s">
        <v>1170</v>
      </c>
      <c r="B968" t="s">
        <v>68</v>
      </c>
      <c r="C968" t="s">
        <v>153</v>
      </c>
      <c r="D968" t="s">
        <v>31</v>
      </c>
      <c r="E968" s="1">
        <v>45161</v>
      </c>
      <c r="F968" s="1" t="str">
        <f>TEXT(shipments9[[#This Row],[Shipdate]],"ddd")</f>
        <v>Wed</v>
      </c>
      <c r="G968" s="1" t="str">
        <f>IF(OR(shipments9[[#This Row],[Day Name]]="Sat",shipments9[[#This Row],[Day Name]]="Sun"),"Weekend","Weekday")</f>
        <v>Weekday</v>
      </c>
      <c r="H968">
        <v>15480</v>
      </c>
      <c r="I968">
        <v>1106</v>
      </c>
      <c r="J968" t="s">
        <v>172</v>
      </c>
      <c r="K968" t="s">
        <v>8151</v>
      </c>
      <c r="L968" t="s">
        <v>8160</v>
      </c>
      <c r="M968">
        <v>8</v>
      </c>
      <c r="N968" t="s">
        <v>8162</v>
      </c>
      <c r="O968" s="4">
        <f>INDEX(products[Cost_per_box], MATCH(shipments9[[#This Row],[PID]], products[PID], 0))</f>
        <v>9.57</v>
      </c>
      <c r="P968" s="4">
        <f>shipments9[[#This Row],[Boxes]]*shipments9[[#This Row],[Cost Per Box]]</f>
        <v>10584.42</v>
      </c>
      <c r="Q968" s="4">
        <f>shipments9[[#This Row],[Amount]] -shipments9[[#This Row],[total cost]]</f>
        <v>4895.58</v>
      </c>
      <c r="R968" s="4" t="str">
        <f>IF(shipments9[[#This Row],[Gross Profit]]&lt;0,"Loss","Profit")</f>
        <v>Profit</v>
      </c>
      <c r="S968" s="9">
        <f>shipments9[[#This Row],[Gross Profit]]/shipments9[[#This Row],[Amount]]</f>
        <v>0.31625193798449613</v>
      </c>
      <c r="T968" s="11">
        <f>shipments9[[#This Row],[Amount]]/shipments9[[#This Row],[Boxes]]</f>
        <v>13.996383363471971</v>
      </c>
    </row>
    <row r="969" spans="1:20" hidden="1" x14ac:dyDescent="0.25">
      <c r="A969" t="s">
        <v>1171</v>
      </c>
      <c r="B969" t="s">
        <v>108</v>
      </c>
      <c r="C969" t="s">
        <v>153</v>
      </c>
      <c r="D969" t="s">
        <v>31</v>
      </c>
      <c r="E969" s="1">
        <v>45456</v>
      </c>
      <c r="F969" s="1" t="str">
        <f>TEXT(shipments9[[#This Row],[Shipdate]],"ddd")</f>
        <v>Thu</v>
      </c>
      <c r="G969" s="1" t="str">
        <f>IF(OR(shipments9[[#This Row],[Day Name]]="Sat",shipments9[[#This Row],[Day Name]]="Sun"),"Weekend","Weekday")</f>
        <v>Weekday</v>
      </c>
      <c r="H969">
        <v>3926.25</v>
      </c>
      <c r="I969">
        <v>231</v>
      </c>
      <c r="J969" t="s">
        <v>172</v>
      </c>
      <c r="K969" t="s">
        <v>8155</v>
      </c>
      <c r="L969" t="s">
        <v>8154</v>
      </c>
      <c r="M969">
        <v>6</v>
      </c>
      <c r="N969" t="s">
        <v>8159</v>
      </c>
      <c r="O969" s="4">
        <f>INDEX(products[Cost_per_box], MATCH(shipments9[[#This Row],[PID]], products[PID], 0))</f>
        <v>9.57</v>
      </c>
      <c r="P969" s="4">
        <f>shipments9[[#This Row],[Boxes]]*shipments9[[#This Row],[Cost Per Box]]</f>
        <v>2210.67</v>
      </c>
      <c r="Q969" s="4">
        <f>shipments9[[#This Row],[Amount]] -shipments9[[#This Row],[total cost]]</f>
        <v>1715.58</v>
      </c>
      <c r="R969" s="4" t="str">
        <f>IF(shipments9[[#This Row],[Gross Profit]]&lt;0,"Loss","Profit")</f>
        <v>Profit</v>
      </c>
      <c r="S969" s="9">
        <f>shipments9[[#This Row],[Gross Profit]]/shipments9[[#This Row],[Amount]]</f>
        <v>0.43695128939828076</v>
      </c>
      <c r="T969" s="11">
        <f>shipments9[[#This Row],[Amount]]/shipments9[[#This Row],[Boxes]]</f>
        <v>16.996753246753247</v>
      </c>
    </row>
    <row r="970" spans="1:20" hidden="1" x14ac:dyDescent="0.25">
      <c r="A970" t="s">
        <v>1172</v>
      </c>
      <c r="B970" t="s">
        <v>108</v>
      </c>
      <c r="C970" t="s">
        <v>153</v>
      </c>
      <c r="D970" t="s">
        <v>31</v>
      </c>
      <c r="E970" s="1">
        <v>45196</v>
      </c>
      <c r="F970" s="1" t="str">
        <f>TEXT(shipments9[[#This Row],[Shipdate]],"ddd")</f>
        <v>Wed</v>
      </c>
      <c r="G970" s="1" t="str">
        <f>IF(OR(shipments9[[#This Row],[Day Name]]="Sat",shipments9[[#This Row],[Day Name]]="Sun"),"Weekend","Weekday")</f>
        <v>Weekday</v>
      </c>
      <c r="H970">
        <v>13002.75</v>
      </c>
      <c r="I970">
        <v>723</v>
      </c>
      <c r="J970" t="s">
        <v>172</v>
      </c>
      <c r="K970" t="s">
        <v>8151</v>
      </c>
      <c r="L970" t="s">
        <v>8160</v>
      </c>
      <c r="M970">
        <v>9</v>
      </c>
      <c r="N970" t="s">
        <v>8167</v>
      </c>
      <c r="O970" s="4">
        <f>INDEX(products[Cost_per_box], MATCH(shipments9[[#This Row],[PID]], products[PID], 0))</f>
        <v>9.57</v>
      </c>
      <c r="P970" s="4">
        <f>shipments9[[#This Row],[Boxes]]*shipments9[[#This Row],[Cost Per Box]]</f>
        <v>6919.1100000000006</v>
      </c>
      <c r="Q970" s="4">
        <f>shipments9[[#This Row],[Amount]] -shipments9[[#This Row],[total cost]]</f>
        <v>6083.6399999999994</v>
      </c>
      <c r="R970" s="4" t="str">
        <f>IF(shipments9[[#This Row],[Gross Profit]]&lt;0,"Loss","Profit")</f>
        <v>Profit</v>
      </c>
      <c r="S970" s="9">
        <f>shipments9[[#This Row],[Gross Profit]]/shipments9[[#This Row],[Amount]]</f>
        <v>0.46787333448693541</v>
      </c>
      <c r="T970" s="11">
        <f>shipments9[[#This Row],[Amount]]/shipments9[[#This Row],[Boxes]]</f>
        <v>17.984439834024897</v>
      </c>
    </row>
    <row r="971" spans="1:20" hidden="1" x14ac:dyDescent="0.25">
      <c r="A971" t="s">
        <v>1173</v>
      </c>
      <c r="B971" t="s">
        <v>108</v>
      </c>
      <c r="C971" t="s">
        <v>153</v>
      </c>
      <c r="D971" t="s">
        <v>31</v>
      </c>
      <c r="E971" s="1">
        <v>45418</v>
      </c>
      <c r="F971" s="1" t="str">
        <f>TEXT(shipments9[[#This Row],[Shipdate]],"ddd")</f>
        <v>Mon</v>
      </c>
      <c r="G971" s="1" t="str">
        <f>IF(OR(shipments9[[#This Row],[Day Name]]="Sat",shipments9[[#This Row],[Day Name]]="Sun"),"Weekend","Weekday")</f>
        <v>Weekday</v>
      </c>
      <c r="H971">
        <v>1554.75</v>
      </c>
      <c r="I971">
        <v>92</v>
      </c>
      <c r="J971" t="s">
        <v>172</v>
      </c>
      <c r="K971" t="s">
        <v>8155</v>
      </c>
      <c r="L971" t="s">
        <v>8154</v>
      </c>
      <c r="M971">
        <v>5</v>
      </c>
      <c r="N971" t="s">
        <v>201</v>
      </c>
      <c r="O971" s="4">
        <f>INDEX(products[Cost_per_box], MATCH(shipments9[[#This Row],[PID]], products[PID], 0))</f>
        <v>9.57</v>
      </c>
      <c r="P971" s="4">
        <f>shipments9[[#This Row],[Boxes]]*shipments9[[#This Row],[Cost Per Box]]</f>
        <v>880.44</v>
      </c>
      <c r="Q971" s="4">
        <f>shipments9[[#This Row],[Amount]] -shipments9[[#This Row],[total cost]]</f>
        <v>674.31</v>
      </c>
      <c r="R971" s="4" t="str">
        <f>IF(shipments9[[#This Row],[Gross Profit]]&lt;0,"Loss","Profit")</f>
        <v>Profit</v>
      </c>
      <c r="S971" s="9">
        <f>shipments9[[#This Row],[Gross Profit]]/shipments9[[#This Row],[Amount]]</f>
        <v>0.43370959961408584</v>
      </c>
      <c r="T971" s="11">
        <f>shipments9[[#This Row],[Amount]]/shipments9[[#This Row],[Boxes]]</f>
        <v>16.899456521739129</v>
      </c>
    </row>
    <row r="972" spans="1:20" hidden="1" x14ac:dyDescent="0.25">
      <c r="A972" t="s">
        <v>1174</v>
      </c>
      <c r="B972" t="s">
        <v>105</v>
      </c>
      <c r="C972" t="s">
        <v>153</v>
      </c>
      <c r="D972" t="s">
        <v>31</v>
      </c>
      <c r="E972" s="1">
        <v>45345</v>
      </c>
      <c r="F972" s="1" t="str">
        <f>TEXT(shipments9[[#This Row],[Shipdate]],"ddd")</f>
        <v>Fri</v>
      </c>
      <c r="G972" s="1" t="str">
        <f>IF(OR(shipments9[[#This Row],[Day Name]]="Sat",shipments9[[#This Row],[Day Name]]="Sun"),"Weekend","Weekday")</f>
        <v>Weekday</v>
      </c>
      <c r="H972">
        <v>3087</v>
      </c>
      <c r="I972">
        <v>206</v>
      </c>
      <c r="J972" t="s">
        <v>172</v>
      </c>
      <c r="K972" t="s">
        <v>8155</v>
      </c>
      <c r="L972" t="s">
        <v>8156</v>
      </c>
      <c r="M972">
        <v>2</v>
      </c>
      <c r="N972" t="s">
        <v>8157</v>
      </c>
      <c r="O972" s="4">
        <f>INDEX(products[Cost_per_box], MATCH(shipments9[[#This Row],[PID]], products[PID], 0))</f>
        <v>9.57</v>
      </c>
      <c r="P972" s="4">
        <f>shipments9[[#This Row],[Boxes]]*shipments9[[#This Row],[Cost Per Box]]</f>
        <v>1971.42</v>
      </c>
      <c r="Q972" s="4">
        <f>shipments9[[#This Row],[Amount]] -shipments9[[#This Row],[total cost]]</f>
        <v>1115.58</v>
      </c>
      <c r="R972" s="4" t="str">
        <f>IF(shipments9[[#This Row],[Gross Profit]]&lt;0,"Loss","Profit")</f>
        <v>Profit</v>
      </c>
      <c r="S972" s="9">
        <f>shipments9[[#This Row],[Gross Profit]]/shipments9[[#This Row],[Amount]]</f>
        <v>0.361379980563654</v>
      </c>
      <c r="T972" s="11">
        <f>shipments9[[#This Row],[Amount]]/shipments9[[#This Row],[Boxes]]</f>
        <v>14.985436893203884</v>
      </c>
    </row>
    <row r="973" spans="1:20" hidden="1" x14ac:dyDescent="0.25">
      <c r="A973" t="s">
        <v>1175</v>
      </c>
      <c r="B973" t="s">
        <v>105</v>
      </c>
      <c r="C973" t="s">
        <v>153</v>
      </c>
      <c r="D973" t="s">
        <v>31</v>
      </c>
      <c r="E973" s="1">
        <v>45280</v>
      </c>
      <c r="F973" s="1" t="str">
        <f>TEXT(shipments9[[#This Row],[Shipdate]],"ddd")</f>
        <v>Wed</v>
      </c>
      <c r="G973" s="1" t="str">
        <f>IF(OR(shipments9[[#This Row],[Day Name]]="Sat",shipments9[[#This Row],[Day Name]]="Sun"),"Weekend","Weekday")</f>
        <v>Weekday</v>
      </c>
      <c r="H973">
        <v>14908.5</v>
      </c>
      <c r="I973">
        <v>829</v>
      </c>
      <c r="J973" t="s">
        <v>172</v>
      </c>
      <c r="K973" t="s">
        <v>8151</v>
      </c>
      <c r="L973" t="s">
        <v>8152</v>
      </c>
      <c r="M973">
        <v>12</v>
      </c>
      <c r="N973" t="s">
        <v>8166</v>
      </c>
      <c r="O973" s="4">
        <f>INDEX(products[Cost_per_box], MATCH(shipments9[[#This Row],[PID]], products[PID], 0))</f>
        <v>9.57</v>
      </c>
      <c r="P973" s="4">
        <f>shipments9[[#This Row],[Boxes]]*shipments9[[#This Row],[Cost Per Box]]</f>
        <v>7933.5300000000007</v>
      </c>
      <c r="Q973" s="4">
        <f>shipments9[[#This Row],[Amount]] -shipments9[[#This Row],[total cost]]</f>
        <v>6974.9699999999993</v>
      </c>
      <c r="R973" s="4" t="str">
        <f>IF(shipments9[[#This Row],[Gross Profit]]&lt;0,"Loss","Profit")</f>
        <v>Profit</v>
      </c>
      <c r="S973" s="9">
        <f>shipments9[[#This Row],[Gross Profit]]/shipments9[[#This Row],[Amount]]</f>
        <v>0.46785189656907128</v>
      </c>
      <c r="T973" s="11">
        <f>shipments9[[#This Row],[Amount]]/shipments9[[#This Row],[Boxes]]</f>
        <v>17.983715319662245</v>
      </c>
    </row>
    <row r="974" spans="1:20" hidden="1" x14ac:dyDescent="0.25">
      <c r="A974" t="s">
        <v>1176</v>
      </c>
      <c r="B974" t="s">
        <v>105</v>
      </c>
      <c r="C974" t="s">
        <v>153</v>
      </c>
      <c r="D974" t="s">
        <v>31</v>
      </c>
      <c r="E974" s="1">
        <v>45054</v>
      </c>
      <c r="F974" s="1" t="str">
        <f>TEXT(shipments9[[#This Row],[Shipdate]],"ddd")</f>
        <v>Mon</v>
      </c>
      <c r="G974" s="1" t="str">
        <f>IF(OR(shipments9[[#This Row],[Day Name]]="Sat",shipments9[[#This Row],[Day Name]]="Sun"),"Weekend","Weekday")</f>
        <v>Weekday</v>
      </c>
      <c r="H974">
        <v>6556.5</v>
      </c>
      <c r="I974">
        <v>469</v>
      </c>
      <c r="J974" t="s">
        <v>172</v>
      </c>
      <c r="K974" t="s">
        <v>8151</v>
      </c>
      <c r="L974" t="s">
        <v>8154</v>
      </c>
      <c r="M974">
        <v>5</v>
      </c>
      <c r="N974" t="s">
        <v>201</v>
      </c>
      <c r="O974" s="4">
        <f>INDEX(products[Cost_per_box], MATCH(shipments9[[#This Row],[PID]], products[PID], 0))</f>
        <v>9.57</v>
      </c>
      <c r="P974" s="4">
        <f>shipments9[[#This Row],[Boxes]]*shipments9[[#This Row],[Cost Per Box]]</f>
        <v>4488.33</v>
      </c>
      <c r="Q974" s="4">
        <f>shipments9[[#This Row],[Amount]] -shipments9[[#This Row],[total cost]]</f>
        <v>2068.17</v>
      </c>
      <c r="R974" s="4" t="str">
        <f>IF(shipments9[[#This Row],[Gross Profit]]&lt;0,"Loss","Profit")</f>
        <v>Profit</v>
      </c>
      <c r="S974" s="9">
        <f>shipments9[[#This Row],[Gross Profit]]/shipments9[[#This Row],[Amount]]</f>
        <v>0.31543811484786094</v>
      </c>
      <c r="T974" s="11">
        <f>shipments9[[#This Row],[Amount]]/shipments9[[#This Row],[Boxes]]</f>
        <v>13.979744136460555</v>
      </c>
    </row>
    <row r="975" spans="1:20" hidden="1" x14ac:dyDescent="0.25">
      <c r="A975" t="s">
        <v>1177</v>
      </c>
      <c r="B975" t="s">
        <v>105</v>
      </c>
      <c r="C975" t="s">
        <v>153</v>
      </c>
      <c r="D975" t="s">
        <v>31</v>
      </c>
      <c r="E975" s="1">
        <v>45387</v>
      </c>
      <c r="F975" s="1" t="str">
        <f>TEXT(shipments9[[#This Row],[Shipdate]],"ddd")</f>
        <v>Fri</v>
      </c>
      <c r="G975" s="1" t="str">
        <f>IF(OR(shipments9[[#This Row],[Day Name]]="Sat",shipments9[[#This Row],[Day Name]]="Sun"),"Weekend","Weekday")</f>
        <v>Weekday</v>
      </c>
      <c r="H975">
        <v>3692.25</v>
      </c>
      <c r="I975">
        <v>218</v>
      </c>
      <c r="J975" t="s">
        <v>172</v>
      </c>
      <c r="K975" t="s">
        <v>8155</v>
      </c>
      <c r="L975" t="s">
        <v>8154</v>
      </c>
      <c r="M975">
        <v>4</v>
      </c>
      <c r="N975" t="s">
        <v>8158</v>
      </c>
      <c r="O975" s="4">
        <f>INDEX(products[Cost_per_box], MATCH(shipments9[[#This Row],[PID]], products[PID], 0))</f>
        <v>9.57</v>
      </c>
      <c r="P975" s="4">
        <f>shipments9[[#This Row],[Boxes]]*shipments9[[#This Row],[Cost Per Box]]</f>
        <v>2086.2600000000002</v>
      </c>
      <c r="Q975" s="4">
        <f>shipments9[[#This Row],[Amount]] -shipments9[[#This Row],[total cost]]</f>
        <v>1605.9899999999998</v>
      </c>
      <c r="R975" s="4" t="str">
        <f>IF(shipments9[[#This Row],[Gross Profit]]&lt;0,"Loss","Profit")</f>
        <v>Profit</v>
      </c>
      <c r="S975" s="9">
        <f>shipments9[[#This Row],[Gross Profit]]/shipments9[[#This Row],[Amount]]</f>
        <v>0.43496242128783258</v>
      </c>
      <c r="T975" s="11">
        <f>shipments9[[#This Row],[Amount]]/shipments9[[#This Row],[Boxes]]</f>
        <v>16.936926605504588</v>
      </c>
    </row>
    <row r="976" spans="1:20" hidden="1" x14ac:dyDescent="0.25">
      <c r="A976" t="s">
        <v>1178</v>
      </c>
      <c r="B976" t="s">
        <v>105</v>
      </c>
      <c r="C976" t="s">
        <v>153</v>
      </c>
      <c r="D976" t="s">
        <v>31</v>
      </c>
      <c r="E976" s="1">
        <v>45190</v>
      </c>
      <c r="F976" s="1" t="str">
        <f>TEXT(shipments9[[#This Row],[Shipdate]],"ddd")</f>
        <v>Thu</v>
      </c>
      <c r="G976" s="1" t="str">
        <f>IF(OR(shipments9[[#This Row],[Day Name]]="Sat",shipments9[[#This Row],[Day Name]]="Sun"),"Weekend","Weekday")</f>
        <v>Weekday</v>
      </c>
      <c r="H976">
        <v>5186.25</v>
      </c>
      <c r="I976">
        <v>289</v>
      </c>
      <c r="J976" t="s">
        <v>172</v>
      </c>
      <c r="K976" t="s">
        <v>8151</v>
      </c>
      <c r="L976" t="s">
        <v>8160</v>
      </c>
      <c r="M976">
        <v>9</v>
      </c>
      <c r="N976" t="s">
        <v>8167</v>
      </c>
      <c r="O976" s="4">
        <f>INDEX(products[Cost_per_box], MATCH(shipments9[[#This Row],[PID]], products[PID], 0))</f>
        <v>9.57</v>
      </c>
      <c r="P976" s="4">
        <f>shipments9[[#This Row],[Boxes]]*shipments9[[#This Row],[Cost Per Box]]</f>
        <v>2765.73</v>
      </c>
      <c r="Q976" s="4">
        <f>shipments9[[#This Row],[Amount]] -shipments9[[#This Row],[total cost]]</f>
        <v>2420.52</v>
      </c>
      <c r="R976" s="4" t="str">
        <f>IF(shipments9[[#This Row],[Gross Profit]]&lt;0,"Loss","Profit")</f>
        <v>Profit</v>
      </c>
      <c r="S976" s="9">
        <f>shipments9[[#This Row],[Gross Profit]]/shipments9[[#This Row],[Amount]]</f>
        <v>0.46671872740419379</v>
      </c>
      <c r="T976" s="11">
        <f>shipments9[[#This Row],[Amount]]/shipments9[[#This Row],[Boxes]]</f>
        <v>17.945501730103807</v>
      </c>
    </row>
    <row r="977" spans="1:20" hidden="1" x14ac:dyDescent="0.25">
      <c r="A977" t="s">
        <v>1179</v>
      </c>
      <c r="B977" t="s">
        <v>102</v>
      </c>
      <c r="C977" t="s">
        <v>153</v>
      </c>
      <c r="D977" t="s">
        <v>31</v>
      </c>
      <c r="E977" s="1">
        <v>44974</v>
      </c>
      <c r="F977" s="1" t="str">
        <f>TEXT(shipments9[[#This Row],[Shipdate]],"ddd")</f>
        <v>Fri</v>
      </c>
      <c r="G977" s="1" t="str">
        <f>IF(OR(shipments9[[#This Row],[Day Name]]="Sat",shipments9[[#This Row],[Day Name]]="Sun"),"Weekend","Weekday")</f>
        <v>Weekday</v>
      </c>
      <c r="H977">
        <v>933.75</v>
      </c>
      <c r="I977">
        <v>67</v>
      </c>
      <c r="J977" t="s">
        <v>172</v>
      </c>
      <c r="K977" t="s">
        <v>8151</v>
      </c>
      <c r="L977" t="s">
        <v>8156</v>
      </c>
      <c r="M977">
        <v>2</v>
      </c>
      <c r="N977" t="s">
        <v>8157</v>
      </c>
      <c r="O977" s="4">
        <f>INDEX(products[Cost_per_box], MATCH(shipments9[[#This Row],[PID]], products[PID], 0))</f>
        <v>9.57</v>
      </c>
      <c r="P977" s="4">
        <f>shipments9[[#This Row],[Boxes]]*shipments9[[#This Row],[Cost Per Box]]</f>
        <v>641.19000000000005</v>
      </c>
      <c r="Q977" s="4">
        <f>shipments9[[#This Row],[Amount]] -shipments9[[#This Row],[total cost]]</f>
        <v>292.55999999999995</v>
      </c>
      <c r="R977" s="4" t="str">
        <f>IF(shipments9[[#This Row],[Gross Profit]]&lt;0,"Loss","Profit")</f>
        <v>Profit</v>
      </c>
      <c r="S977" s="9">
        <f>shipments9[[#This Row],[Gross Profit]]/shipments9[[#This Row],[Amount]]</f>
        <v>0.31331726907630514</v>
      </c>
      <c r="T977" s="11">
        <f>shipments9[[#This Row],[Amount]]/shipments9[[#This Row],[Boxes]]</f>
        <v>13.936567164179104</v>
      </c>
    </row>
    <row r="978" spans="1:20" hidden="1" x14ac:dyDescent="0.25">
      <c r="A978" t="s">
        <v>1180</v>
      </c>
      <c r="B978" t="s">
        <v>102</v>
      </c>
      <c r="C978" t="s">
        <v>153</v>
      </c>
      <c r="D978" t="s">
        <v>31</v>
      </c>
      <c r="E978" s="1">
        <v>45125</v>
      </c>
      <c r="F978" s="1" t="str">
        <f>TEXT(shipments9[[#This Row],[Shipdate]],"ddd")</f>
        <v>Tue</v>
      </c>
      <c r="G978" s="1" t="str">
        <f>IF(OR(shipments9[[#This Row],[Day Name]]="Sat",shipments9[[#This Row],[Day Name]]="Sun"),"Weekend","Weekday")</f>
        <v>Weekday</v>
      </c>
      <c r="H978">
        <v>8277.75</v>
      </c>
      <c r="I978">
        <v>460</v>
      </c>
      <c r="J978" t="s">
        <v>172</v>
      </c>
      <c r="K978" t="s">
        <v>8151</v>
      </c>
      <c r="L978" t="s">
        <v>8160</v>
      </c>
      <c r="M978">
        <v>7</v>
      </c>
      <c r="N978" t="s">
        <v>8161</v>
      </c>
      <c r="O978" s="4">
        <f>INDEX(products[Cost_per_box], MATCH(shipments9[[#This Row],[PID]], products[PID], 0))</f>
        <v>9.57</v>
      </c>
      <c r="P978" s="4">
        <f>shipments9[[#This Row],[Boxes]]*shipments9[[#This Row],[Cost Per Box]]</f>
        <v>4402.2</v>
      </c>
      <c r="Q978" s="4">
        <f>shipments9[[#This Row],[Amount]] -shipments9[[#This Row],[total cost]]</f>
        <v>3875.55</v>
      </c>
      <c r="R978" s="4" t="str">
        <f>IF(shipments9[[#This Row],[Gross Profit]]&lt;0,"Loss","Profit")</f>
        <v>Profit</v>
      </c>
      <c r="S978" s="9">
        <f>shipments9[[#This Row],[Gross Profit]]/shipments9[[#This Row],[Amount]]</f>
        <v>0.46818881942556856</v>
      </c>
      <c r="T978" s="11">
        <f>shipments9[[#This Row],[Amount]]/shipments9[[#This Row],[Boxes]]</f>
        <v>17.995108695652174</v>
      </c>
    </row>
    <row r="979" spans="1:20" hidden="1" x14ac:dyDescent="0.25">
      <c r="A979" t="s">
        <v>1181</v>
      </c>
      <c r="B979" t="s">
        <v>102</v>
      </c>
      <c r="C979" t="s">
        <v>153</v>
      </c>
      <c r="D979" t="s">
        <v>31</v>
      </c>
      <c r="E979" s="1">
        <v>44999</v>
      </c>
      <c r="F979" s="1" t="str">
        <f>TEXT(shipments9[[#This Row],[Shipdate]],"ddd")</f>
        <v>Tue</v>
      </c>
      <c r="G979" s="1" t="str">
        <f>IF(OR(shipments9[[#This Row],[Day Name]]="Sat",shipments9[[#This Row],[Day Name]]="Sun"),"Weekend","Weekday")</f>
        <v>Weekday</v>
      </c>
      <c r="H979">
        <v>2371.5</v>
      </c>
      <c r="I979">
        <v>149</v>
      </c>
      <c r="J979" t="s">
        <v>172</v>
      </c>
      <c r="K979" t="s">
        <v>8151</v>
      </c>
      <c r="L979" t="s">
        <v>8156</v>
      </c>
      <c r="M979">
        <v>3</v>
      </c>
      <c r="N979" t="s">
        <v>8164</v>
      </c>
      <c r="O979" s="4">
        <f>INDEX(products[Cost_per_box], MATCH(shipments9[[#This Row],[PID]], products[PID], 0))</f>
        <v>9.57</v>
      </c>
      <c r="P979" s="4">
        <f>shipments9[[#This Row],[Boxes]]*shipments9[[#This Row],[Cost Per Box]]</f>
        <v>1425.93</v>
      </c>
      <c r="Q979" s="4">
        <f>shipments9[[#This Row],[Amount]] -shipments9[[#This Row],[total cost]]</f>
        <v>945.56999999999994</v>
      </c>
      <c r="R979" s="4" t="str">
        <f>IF(shipments9[[#This Row],[Gross Profit]]&lt;0,"Loss","Profit")</f>
        <v>Profit</v>
      </c>
      <c r="S979" s="9">
        <f>shipments9[[#This Row],[Gross Profit]]/shipments9[[#This Row],[Amount]]</f>
        <v>0.39872232764073368</v>
      </c>
      <c r="T979" s="11">
        <f>shipments9[[#This Row],[Amount]]/shipments9[[#This Row],[Boxes]]</f>
        <v>15.916107382550335</v>
      </c>
    </row>
    <row r="980" spans="1:20" hidden="1" x14ac:dyDescent="0.25">
      <c r="A980" t="s">
        <v>1182</v>
      </c>
      <c r="B980" t="s">
        <v>102</v>
      </c>
      <c r="C980" t="s">
        <v>153</v>
      </c>
      <c r="D980" t="s">
        <v>31</v>
      </c>
      <c r="E980" s="1">
        <v>45414</v>
      </c>
      <c r="F980" s="1" t="str">
        <f>TEXT(shipments9[[#This Row],[Shipdate]],"ddd")</f>
        <v>Thu</v>
      </c>
      <c r="G980" s="1" t="str">
        <f>IF(OR(shipments9[[#This Row],[Day Name]]="Sat",shipments9[[#This Row],[Day Name]]="Sun"),"Weekend","Weekday")</f>
        <v>Weekday</v>
      </c>
      <c r="H980">
        <v>10611</v>
      </c>
      <c r="I980">
        <v>708</v>
      </c>
      <c r="J980" t="s">
        <v>172</v>
      </c>
      <c r="K980" t="s">
        <v>8155</v>
      </c>
      <c r="L980" t="s">
        <v>8154</v>
      </c>
      <c r="M980">
        <v>5</v>
      </c>
      <c r="N980" t="s">
        <v>201</v>
      </c>
      <c r="O980" s="4">
        <f>INDEX(products[Cost_per_box], MATCH(shipments9[[#This Row],[PID]], products[PID], 0))</f>
        <v>9.57</v>
      </c>
      <c r="P980" s="4">
        <f>shipments9[[#This Row],[Boxes]]*shipments9[[#This Row],[Cost Per Box]]</f>
        <v>6775.56</v>
      </c>
      <c r="Q980" s="4">
        <f>shipments9[[#This Row],[Amount]] -shipments9[[#This Row],[total cost]]</f>
        <v>3835.4399999999996</v>
      </c>
      <c r="R980" s="4" t="str">
        <f>IF(shipments9[[#This Row],[Gross Profit]]&lt;0,"Loss","Profit")</f>
        <v>Profit</v>
      </c>
      <c r="S980" s="9">
        <f>shipments9[[#This Row],[Gross Profit]]/shipments9[[#This Row],[Amount]]</f>
        <v>0.36145886344359623</v>
      </c>
      <c r="T980" s="11">
        <f>shipments9[[#This Row],[Amount]]/shipments9[[#This Row],[Boxes]]</f>
        <v>14.98728813559322</v>
      </c>
    </row>
    <row r="981" spans="1:20" hidden="1" x14ac:dyDescent="0.25">
      <c r="A981" t="s">
        <v>1183</v>
      </c>
      <c r="B981" t="s">
        <v>39</v>
      </c>
      <c r="C981" t="s">
        <v>121</v>
      </c>
      <c r="D981" t="s">
        <v>31</v>
      </c>
      <c r="E981" s="1">
        <v>45398</v>
      </c>
      <c r="F981" s="1" t="str">
        <f>TEXT(shipments9[[#This Row],[Shipdate]],"ddd")</f>
        <v>Tue</v>
      </c>
      <c r="G981" s="1" t="str">
        <f>IF(OR(shipments9[[#This Row],[Day Name]]="Sat",shipments9[[#This Row],[Day Name]]="Sun"),"Weekend","Weekday")</f>
        <v>Weekday</v>
      </c>
      <c r="H981">
        <v>2763</v>
      </c>
      <c r="I981">
        <v>213</v>
      </c>
      <c r="J981" t="s">
        <v>172</v>
      </c>
      <c r="K981" t="s">
        <v>8155</v>
      </c>
      <c r="L981" t="s">
        <v>8154</v>
      </c>
      <c r="M981">
        <v>4</v>
      </c>
      <c r="N981" t="s">
        <v>8158</v>
      </c>
      <c r="O981" s="4">
        <f>INDEX(products[Cost_per_box], MATCH(shipments9[[#This Row],[PID]], products[PID], 0))</f>
        <v>5.26</v>
      </c>
      <c r="P981" s="4">
        <f>shipments9[[#This Row],[Boxes]]*shipments9[[#This Row],[Cost Per Box]]</f>
        <v>1120.3799999999999</v>
      </c>
      <c r="Q981" s="4">
        <f>shipments9[[#This Row],[Amount]] -shipments9[[#This Row],[total cost]]</f>
        <v>1642.6200000000001</v>
      </c>
      <c r="R981" s="4" t="str">
        <f>IF(shipments9[[#This Row],[Gross Profit]]&lt;0,"Loss","Profit")</f>
        <v>Profit</v>
      </c>
      <c r="S981" s="9">
        <f>shipments9[[#This Row],[Gross Profit]]/shipments9[[#This Row],[Amount]]</f>
        <v>0.59450597176981546</v>
      </c>
      <c r="T981" s="11">
        <f>shipments9[[#This Row],[Amount]]/shipments9[[#This Row],[Boxes]]</f>
        <v>12.971830985915492</v>
      </c>
    </row>
    <row r="982" spans="1:20" hidden="1" x14ac:dyDescent="0.25">
      <c r="A982" t="s">
        <v>1184</v>
      </c>
      <c r="B982" t="s">
        <v>39</v>
      </c>
      <c r="C982" t="s">
        <v>121</v>
      </c>
      <c r="D982" t="s">
        <v>31</v>
      </c>
      <c r="E982" s="1">
        <v>45357</v>
      </c>
      <c r="F982" s="1" t="str">
        <f>TEXT(shipments9[[#This Row],[Shipdate]],"ddd")</f>
        <v>Wed</v>
      </c>
      <c r="G982" s="1" t="str">
        <f>IF(OR(shipments9[[#This Row],[Day Name]]="Sat",shipments9[[#This Row],[Day Name]]="Sun"),"Weekend","Weekday")</f>
        <v>Weekday</v>
      </c>
      <c r="H982">
        <v>4392</v>
      </c>
      <c r="I982">
        <v>275</v>
      </c>
      <c r="J982" t="s">
        <v>172</v>
      </c>
      <c r="K982" t="s">
        <v>8155</v>
      </c>
      <c r="L982" t="s">
        <v>8156</v>
      </c>
      <c r="M982">
        <v>3</v>
      </c>
      <c r="N982" t="s">
        <v>8164</v>
      </c>
      <c r="O982" s="4">
        <f>INDEX(products[Cost_per_box], MATCH(shipments9[[#This Row],[PID]], products[PID], 0))</f>
        <v>5.26</v>
      </c>
      <c r="P982" s="4">
        <f>shipments9[[#This Row],[Boxes]]*shipments9[[#This Row],[Cost Per Box]]</f>
        <v>1446.5</v>
      </c>
      <c r="Q982" s="4">
        <f>shipments9[[#This Row],[Amount]] -shipments9[[#This Row],[total cost]]</f>
        <v>2945.5</v>
      </c>
      <c r="R982" s="4" t="str">
        <f>IF(shipments9[[#This Row],[Gross Profit]]&lt;0,"Loss","Profit")</f>
        <v>Profit</v>
      </c>
      <c r="S982" s="9">
        <f>shipments9[[#This Row],[Gross Profit]]/shipments9[[#This Row],[Amount]]</f>
        <v>0.6706511839708561</v>
      </c>
      <c r="T982" s="11">
        <f>shipments9[[#This Row],[Amount]]/shipments9[[#This Row],[Boxes]]</f>
        <v>15.970909090909091</v>
      </c>
    </row>
    <row r="983" spans="1:20" hidden="1" x14ac:dyDescent="0.25">
      <c r="A983" t="s">
        <v>1185</v>
      </c>
      <c r="B983" t="s">
        <v>39</v>
      </c>
      <c r="C983" t="s">
        <v>121</v>
      </c>
      <c r="D983" t="s">
        <v>31</v>
      </c>
      <c r="E983" s="1">
        <v>45030</v>
      </c>
      <c r="F983" s="1" t="str">
        <f>TEXT(shipments9[[#This Row],[Shipdate]],"ddd")</f>
        <v>Fri</v>
      </c>
      <c r="G983" s="1" t="str">
        <f>IF(OR(shipments9[[#This Row],[Day Name]]="Sat",shipments9[[#This Row],[Day Name]]="Sun"),"Weekend","Weekday")</f>
        <v>Weekday</v>
      </c>
      <c r="H983">
        <v>6624</v>
      </c>
      <c r="I983">
        <v>510</v>
      </c>
      <c r="J983" t="s">
        <v>172</v>
      </c>
      <c r="K983" t="s">
        <v>8151</v>
      </c>
      <c r="L983" t="s">
        <v>8154</v>
      </c>
      <c r="M983">
        <v>4</v>
      </c>
      <c r="N983" t="s">
        <v>8158</v>
      </c>
      <c r="O983" s="4">
        <f>INDEX(products[Cost_per_box], MATCH(shipments9[[#This Row],[PID]], products[PID], 0))</f>
        <v>5.26</v>
      </c>
      <c r="P983" s="4">
        <f>shipments9[[#This Row],[Boxes]]*shipments9[[#This Row],[Cost Per Box]]</f>
        <v>2682.6</v>
      </c>
      <c r="Q983" s="4">
        <f>shipments9[[#This Row],[Amount]] -shipments9[[#This Row],[total cost]]</f>
        <v>3941.4</v>
      </c>
      <c r="R983" s="4" t="str">
        <f>IF(shipments9[[#This Row],[Gross Profit]]&lt;0,"Loss","Profit")</f>
        <v>Profit</v>
      </c>
      <c r="S983" s="9">
        <f>shipments9[[#This Row],[Gross Profit]]/shipments9[[#This Row],[Amount]]</f>
        <v>0.59501811594202902</v>
      </c>
      <c r="T983" s="11">
        <f>shipments9[[#This Row],[Amount]]/shipments9[[#This Row],[Boxes]]</f>
        <v>12.988235294117647</v>
      </c>
    </row>
    <row r="984" spans="1:20" hidden="1" x14ac:dyDescent="0.25">
      <c r="A984" t="s">
        <v>1186</v>
      </c>
      <c r="B984" t="s">
        <v>39</v>
      </c>
      <c r="C984" t="s">
        <v>121</v>
      </c>
      <c r="D984" t="s">
        <v>31</v>
      </c>
      <c r="E984" s="1">
        <v>45198</v>
      </c>
      <c r="F984" s="1" t="str">
        <f>TEXT(shipments9[[#This Row],[Shipdate]],"ddd")</f>
        <v>Fri</v>
      </c>
      <c r="G984" s="1" t="str">
        <f>IF(OR(shipments9[[#This Row],[Day Name]]="Sat",shipments9[[#This Row],[Day Name]]="Sun"),"Weekend","Weekday")</f>
        <v>Weekday</v>
      </c>
      <c r="H984">
        <v>6930</v>
      </c>
      <c r="I984">
        <v>495</v>
      </c>
      <c r="J984" t="s">
        <v>172</v>
      </c>
      <c r="K984" t="s">
        <v>8151</v>
      </c>
      <c r="L984" t="s">
        <v>8160</v>
      </c>
      <c r="M984">
        <v>9</v>
      </c>
      <c r="N984" t="s">
        <v>8167</v>
      </c>
      <c r="O984" s="4">
        <f>INDEX(products[Cost_per_box], MATCH(shipments9[[#This Row],[PID]], products[PID], 0))</f>
        <v>5.26</v>
      </c>
      <c r="P984" s="4">
        <f>shipments9[[#This Row],[Boxes]]*shipments9[[#This Row],[Cost Per Box]]</f>
        <v>2603.6999999999998</v>
      </c>
      <c r="Q984" s="4">
        <f>shipments9[[#This Row],[Amount]] -shipments9[[#This Row],[total cost]]</f>
        <v>4326.3</v>
      </c>
      <c r="R984" s="4" t="str">
        <f>IF(shipments9[[#This Row],[Gross Profit]]&lt;0,"Loss","Profit")</f>
        <v>Profit</v>
      </c>
      <c r="S984" s="9">
        <f>shipments9[[#This Row],[Gross Profit]]/shipments9[[#This Row],[Amount]]</f>
        <v>0.62428571428571433</v>
      </c>
      <c r="T984" s="11">
        <f>shipments9[[#This Row],[Amount]]/shipments9[[#This Row],[Boxes]]</f>
        <v>14</v>
      </c>
    </row>
    <row r="985" spans="1:20" hidden="1" x14ac:dyDescent="0.25">
      <c r="A985" t="s">
        <v>1187</v>
      </c>
      <c r="B985" t="s">
        <v>39</v>
      </c>
      <c r="C985" t="s">
        <v>121</v>
      </c>
      <c r="D985" t="s">
        <v>31</v>
      </c>
      <c r="E985" s="1">
        <v>45457</v>
      </c>
      <c r="F985" s="1" t="str">
        <f>TEXT(shipments9[[#This Row],[Shipdate]],"ddd")</f>
        <v>Fri</v>
      </c>
      <c r="G985" s="1" t="str">
        <f>IF(OR(shipments9[[#This Row],[Day Name]]="Sat",shipments9[[#This Row],[Day Name]]="Sun"),"Weekend","Weekday")</f>
        <v>Weekday</v>
      </c>
      <c r="H985">
        <v>11178</v>
      </c>
      <c r="I985">
        <v>932</v>
      </c>
      <c r="J985" t="s">
        <v>172</v>
      </c>
      <c r="K985" t="s">
        <v>8155</v>
      </c>
      <c r="L985" t="s">
        <v>8154</v>
      </c>
      <c r="M985">
        <v>6</v>
      </c>
      <c r="N985" t="s">
        <v>8159</v>
      </c>
      <c r="O985" s="4">
        <f>INDEX(products[Cost_per_box], MATCH(shipments9[[#This Row],[PID]], products[PID], 0))</f>
        <v>5.26</v>
      </c>
      <c r="P985" s="4">
        <f>shipments9[[#This Row],[Boxes]]*shipments9[[#This Row],[Cost Per Box]]</f>
        <v>4902.32</v>
      </c>
      <c r="Q985" s="4">
        <f>shipments9[[#This Row],[Amount]] -shipments9[[#This Row],[total cost]]</f>
        <v>6275.68</v>
      </c>
      <c r="R985" s="4" t="str">
        <f>IF(shipments9[[#This Row],[Gross Profit]]&lt;0,"Loss","Profit")</f>
        <v>Profit</v>
      </c>
      <c r="S985" s="9">
        <f>shipments9[[#This Row],[Gross Profit]]/shipments9[[#This Row],[Amount]]</f>
        <v>0.56143138307389517</v>
      </c>
      <c r="T985" s="11">
        <f>shipments9[[#This Row],[Amount]]/shipments9[[#This Row],[Boxes]]</f>
        <v>11.993562231759658</v>
      </c>
    </row>
    <row r="986" spans="1:20" hidden="1" x14ac:dyDescent="0.25">
      <c r="A986" t="s">
        <v>1188</v>
      </c>
      <c r="B986" t="s">
        <v>39</v>
      </c>
      <c r="C986" t="s">
        <v>121</v>
      </c>
      <c r="D986" t="s">
        <v>31</v>
      </c>
      <c r="E986" s="1">
        <v>44953</v>
      </c>
      <c r="F986" s="1" t="str">
        <f>TEXT(shipments9[[#This Row],[Shipdate]],"ddd")</f>
        <v>Fri</v>
      </c>
      <c r="G986" s="1" t="str">
        <f>IF(OR(shipments9[[#This Row],[Day Name]]="Sat",shipments9[[#This Row],[Day Name]]="Sun"),"Weekend","Weekday")</f>
        <v>Weekday</v>
      </c>
      <c r="H986">
        <v>2360.25</v>
      </c>
      <c r="I986">
        <v>197</v>
      </c>
      <c r="J986" t="s">
        <v>172</v>
      </c>
      <c r="K986" t="s">
        <v>8151</v>
      </c>
      <c r="L986" t="s">
        <v>8156</v>
      </c>
      <c r="M986">
        <v>1</v>
      </c>
      <c r="N986" t="s">
        <v>8163</v>
      </c>
      <c r="O986" s="4">
        <f>INDEX(products[Cost_per_box], MATCH(shipments9[[#This Row],[PID]], products[PID], 0))</f>
        <v>5.26</v>
      </c>
      <c r="P986" s="4">
        <f>shipments9[[#This Row],[Boxes]]*shipments9[[#This Row],[Cost Per Box]]</f>
        <v>1036.22</v>
      </c>
      <c r="Q986" s="4">
        <f>shipments9[[#This Row],[Amount]] -shipments9[[#This Row],[total cost]]</f>
        <v>1324.03</v>
      </c>
      <c r="R986" s="4" t="str">
        <f>IF(shipments9[[#This Row],[Gross Profit]]&lt;0,"Loss","Profit")</f>
        <v>Profit</v>
      </c>
      <c r="S986" s="9">
        <f>shipments9[[#This Row],[Gross Profit]]/shipments9[[#This Row],[Amount]]</f>
        <v>0.56097023620379194</v>
      </c>
      <c r="T986" s="11">
        <f>shipments9[[#This Row],[Amount]]/shipments9[[#This Row],[Boxes]]</f>
        <v>11.980964467005077</v>
      </c>
    </row>
    <row r="987" spans="1:20" hidden="1" x14ac:dyDescent="0.25">
      <c r="A987" t="s">
        <v>1189</v>
      </c>
      <c r="B987" t="s">
        <v>42</v>
      </c>
      <c r="C987" t="s">
        <v>121</v>
      </c>
      <c r="D987" t="s">
        <v>31</v>
      </c>
      <c r="E987" s="1">
        <v>45099</v>
      </c>
      <c r="F987" s="1" t="str">
        <f>TEXT(shipments9[[#This Row],[Shipdate]],"ddd")</f>
        <v>Thu</v>
      </c>
      <c r="G987" s="1" t="str">
        <f>IF(OR(shipments9[[#This Row],[Day Name]]="Sat",shipments9[[#This Row],[Day Name]]="Sun"),"Weekend","Weekday")</f>
        <v>Weekday</v>
      </c>
      <c r="H987">
        <v>5769</v>
      </c>
      <c r="I987">
        <v>385</v>
      </c>
      <c r="J987" t="s">
        <v>172</v>
      </c>
      <c r="K987" t="s">
        <v>8151</v>
      </c>
      <c r="L987" t="s">
        <v>8154</v>
      </c>
      <c r="M987">
        <v>6</v>
      </c>
      <c r="N987" t="s">
        <v>8159</v>
      </c>
      <c r="O987" s="4">
        <f>INDEX(products[Cost_per_box], MATCH(shipments9[[#This Row],[PID]], products[PID], 0))</f>
        <v>5.26</v>
      </c>
      <c r="P987" s="4">
        <f>shipments9[[#This Row],[Boxes]]*shipments9[[#This Row],[Cost Per Box]]</f>
        <v>2025.1</v>
      </c>
      <c r="Q987" s="4">
        <f>shipments9[[#This Row],[Amount]] -shipments9[[#This Row],[total cost]]</f>
        <v>3743.9</v>
      </c>
      <c r="R987" s="4" t="str">
        <f>IF(shipments9[[#This Row],[Gross Profit]]&lt;0,"Loss","Profit")</f>
        <v>Profit</v>
      </c>
      <c r="S987" s="9">
        <f>shipments9[[#This Row],[Gross Profit]]/shipments9[[#This Row],[Amount]]</f>
        <v>0.6489686254116831</v>
      </c>
      <c r="T987" s="11">
        <f>shipments9[[#This Row],[Amount]]/shipments9[[#This Row],[Boxes]]</f>
        <v>14.984415584415585</v>
      </c>
    </row>
    <row r="988" spans="1:20" hidden="1" x14ac:dyDescent="0.25">
      <c r="A988" t="s">
        <v>1190</v>
      </c>
      <c r="B988" t="s">
        <v>42</v>
      </c>
      <c r="C988" t="s">
        <v>121</v>
      </c>
      <c r="D988" t="s">
        <v>31</v>
      </c>
      <c r="E988" s="1">
        <v>45211</v>
      </c>
      <c r="F988" s="1" t="str">
        <f>TEXT(shipments9[[#This Row],[Shipdate]],"ddd")</f>
        <v>Thu</v>
      </c>
      <c r="G988" s="1" t="str">
        <f>IF(OR(shipments9[[#This Row],[Day Name]]="Sat",shipments9[[#This Row],[Day Name]]="Sun"),"Weekend","Weekday")</f>
        <v>Weekday</v>
      </c>
      <c r="H988">
        <v>4617</v>
      </c>
      <c r="I988">
        <v>356</v>
      </c>
      <c r="J988" t="s">
        <v>172</v>
      </c>
      <c r="K988" t="s">
        <v>8151</v>
      </c>
      <c r="L988" t="s">
        <v>8152</v>
      </c>
      <c r="M988">
        <v>10</v>
      </c>
      <c r="N988" t="s">
        <v>8153</v>
      </c>
      <c r="O988" s="4">
        <f>INDEX(products[Cost_per_box], MATCH(shipments9[[#This Row],[PID]], products[PID], 0))</f>
        <v>5.26</v>
      </c>
      <c r="P988" s="4">
        <f>shipments9[[#This Row],[Boxes]]*shipments9[[#This Row],[Cost Per Box]]</f>
        <v>1872.56</v>
      </c>
      <c r="Q988" s="4">
        <f>shipments9[[#This Row],[Amount]] -shipments9[[#This Row],[total cost]]</f>
        <v>2744.44</v>
      </c>
      <c r="R988" s="4" t="str">
        <f>IF(shipments9[[#This Row],[Gross Profit]]&lt;0,"Loss","Profit")</f>
        <v>Profit</v>
      </c>
      <c r="S988" s="9">
        <f>shipments9[[#This Row],[Gross Profit]]/shipments9[[#This Row],[Amount]]</f>
        <v>0.59442061944985924</v>
      </c>
      <c r="T988" s="11">
        <f>shipments9[[#This Row],[Amount]]/shipments9[[#This Row],[Boxes]]</f>
        <v>12.969101123595506</v>
      </c>
    </row>
    <row r="989" spans="1:20" hidden="1" x14ac:dyDescent="0.25">
      <c r="A989" t="s">
        <v>1191</v>
      </c>
      <c r="B989" t="s">
        <v>42</v>
      </c>
      <c r="C989" t="s">
        <v>121</v>
      </c>
      <c r="D989" t="s">
        <v>31</v>
      </c>
      <c r="E989" s="1">
        <v>45348</v>
      </c>
      <c r="F989" s="1" t="str">
        <f>TEXT(shipments9[[#This Row],[Shipdate]],"ddd")</f>
        <v>Mon</v>
      </c>
      <c r="G989" s="1" t="str">
        <f>IF(OR(shipments9[[#This Row],[Day Name]]="Sat",shipments9[[#This Row],[Day Name]]="Sun"),"Weekend","Weekday")</f>
        <v>Weekday</v>
      </c>
      <c r="H989">
        <v>333</v>
      </c>
      <c r="I989">
        <v>24</v>
      </c>
      <c r="J989" t="s">
        <v>172</v>
      </c>
      <c r="K989" t="s">
        <v>8155</v>
      </c>
      <c r="L989" t="s">
        <v>8156</v>
      </c>
      <c r="M989">
        <v>2</v>
      </c>
      <c r="N989" t="s">
        <v>8157</v>
      </c>
      <c r="O989" s="4">
        <f>INDEX(products[Cost_per_box], MATCH(shipments9[[#This Row],[PID]], products[PID], 0))</f>
        <v>5.26</v>
      </c>
      <c r="P989" s="4">
        <f>shipments9[[#This Row],[Boxes]]*shipments9[[#This Row],[Cost Per Box]]</f>
        <v>126.24</v>
      </c>
      <c r="Q989" s="4">
        <f>shipments9[[#This Row],[Amount]] -shipments9[[#This Row],[total cost]]</f>
        <v>206.76</v>
      </c>
      <c r="R989" s="4" t="str">
        <f>IF(shipments9[[#This Row],[Gross Profit]]&lt;0,"Loss","Profit")</f>
        <v>Profit</v>
      </c>
      <c r="S989" s="9">
        <f>shipments9[[#This Row],[Gross Profit]]/shipments9[[#This Row],[Amount]]</f>
        <v>0.62090090090090089</v>
      </c>
      <c r="T989" s="11">
        <f>shipments9[[#This Row],[Amount]]/shipments9[[#This Row],[Boxes]]</f>
        <v>13.875</v>
      </c>
    </row>
    <row r="990" spans="1:20" hidden="1" x14ac:dyDescent="0.25">
      <c r="A990" t="s">
        <v>1192</v>
      </c>
      <c r="B990" t="s">
        <v>45</v>
      </c>
      <c r="C990" t="s">
        <v>121</v>
      </c>
      <c r="D990" t="s">
        <v>31</v>
      </c>
      <c r="E990" s="1">
        <v>45014</v>
      </c>
      <c r="F990" s="1" t="str">
        <f>TEXT(shipments9[[#This Row],[Shipdate]],"ddd")</f>
        <v>Wed</v>
      </c>
      <c r="G990" s="1" t="str">
        <f>IF(OR(shipments9[[#This Row],[Day Name]]="Sat",shipments9[[#This Row],[Day Name]]="Sun"),"Weekend","Weekday")</f>
        <v>Weekday</v>
      </c>
      <c r="H990">
        <v>4956.75</v>
      </c>
      <c r="I990">
        <v>355</v>
      </c>
      <c r="J990" t="s">
        <v>172</v>
      </c>
      <c r="K990" t="s">
        <v>8151</v>
      </c>
      <c r="L990" t="s">
        <v>8156</v>
      </c>
      <c r="M990">
        <v>3</v>
      </c>
      <c r="N990" t="s">
        <v>8164</v>
      </c>
      <c r="O990" s="4">
        <f>INDEX(products[Cost_per_box], MATCH(shipments9[[#This Row],[PID]], products[PID], 0))</f>
        <v>5.26</v>
      </c>
      <c r="P990" s="4">
        <f>shipments9[[#This Row],[Boxes]]*shipments9[[#This Row],[Cost Per Box]]</f>
        <v>1867.3</v>
      </c>
      <c r="Q990" s="4">
        <f>shipments9[[#This Row],[Amount]] -shipments9[[#This Row],[total cost]]</f>
        <v>3089.45</v>
      </c>
      <c r="R990" s="4" t="str">
        <f>IF(shipments9[[#This Row],[Gross Profit]]&lt;0,"Loss","Profit")</f>
        <v>Profit</v>
      </c>
      <c r="S990" s="9">
        <f>shipments9[[#This Row],[Gross Profit]]/shipments9[[#This Row],[Amount]]</f>
        <v>0.62328138397135213</v>
      </c>
      <c r="T990" s="11">
        <f>shipments9[[#This Row],[Amount]]/shipments9[[#This Row],[Boxes]]</f>
        <v>13.962676056338028</v>
      </c>
    </row>
    <row r="991" spans="1:20" hidden="1" x14ac:dyDescent="0.25">
      <c r="A991" t="s">
        <v>1193</v>
      </c>
      <c r="B991" t="s">
        <v>45</v>
      </c>
      <c r="C991" t="s">
        <v>121</v>
      </c>
      <c r="D991" t="s">
        <v>31</v>
      </c>
      <c r="E991" s="1">
        <v>45120</v>
      </c>
      <c r="F991" s="1" t="str">
        <f>TEXT(shipments9[[#This Row],[Shipdate]],"ddd")</f>
        <v>Thu</v>
      </c>
      <c r="G991" s="1" t="str">
        <f>IF(OR(shipments9[[#This Row],[Day Name]]="Sat",shipments9[[#This Row],[Day Name]]="Sun"),"Weekend","Weekday")</f>
        <v>Weekday</v>
      </c>
      <c r="H991">
        <v>4972.5</v>
      </c>
      <c r="I991">
        <v>311</v>
      </c>
      <c r="J991" t="s">
        <v>172</v>
      </c>
      <c r="K991" t="s">
        <v>8151</v>
      </c>
      <c r="L991" t="s">
        <v>8160</v>
      </c>
      <c r="M991">
        <v>7</v>
      </c>
      <c r="N991" t="s">
        <v>8161</v>
      </c>
      <c r="O991" s="4">
        <f>INDEX(products[Cost_per_box], MATCH(shipments9[[#This Row],[PID]], products[PID], 0))</f>
        <v>5.26</v>
      </c>
      <c r="P991" s="4">
        <f>shipments9[[#This Row],[Boxes]]*shipments9[[#This Row],[Cost Per Box]]</f>
        <v>1635.86</v>
      </c>
      <c r="Q991" s="4">
        <f>shipments9[[#This Row],[Amount]] -shipments9[[#This Row],[total cost]]</f>
        <v>3336.6400000000003</v>
      </c>
      <c r="R991" s="4" t="str">
        <f>IF(shipments9[[#This Row],[Gross Profit]]&lt;0,"Loss","Profit")</f>
        <v>Profit</v>
      </c>
      <c r="S991" s="9">
        <f>shipments9[[#This Row],[Gross Profit]]/shipments9[[#This Row],[Amount]]</f>
        <v>0.67101860231272004</v>
      </c>
      <c r="T991" s="11">
        <f>shipments9[[#This Row],[Amount]]/shipments9[[#This Row],[Boxes]]</f>
        <v>15.988745980707396</v>
      </c>
    </row>
    <row r="992" spans="1:20" hidden="1" x14ac:dyDescent="0.25">
      <c r="A992" t="s">
        <v>1194</v>
      </c>
      <c r="B992" t="s">
        <v>45</v>
      </c>
      <c r="C992" t="s">
        <v>121</v>
      </c>
      <c r="D992" t="s">
        <v>31</v>
      </c>
      <c r="E992" s="1">
        <v>45141</v>
      </c>
      <c r="F992" s="1" t="str">
        <f>TEXT(shipments9[[#This Row],[Shipdate]],"ddd")</f>
        <v>Thu</v>
      </c>
      <c r="G992" s="1" t="str">
        <f>IF(OR(shipments9[[#This Row],[Day Name]]="Sat",shipments9[[#This Row],[Day Name]]="Sun"),"Weekend","Weekday")</f>
        <v>Weekday</v>
      </c>
      <c r="H992">
        <v>690.75</v>
      </c>
      <c r="I992">
        <v>50</v>
      </c>
      <c r="J992" t="s">
        <v>172</v>
      </c>
      <c r="K992" t="s">
        <v>8151</v>
      </c>
      <c r="L992" t="s">
        <v>8160</v>
      </c>
      <c r="M992">
        <v>8</v>
      </c>
      <c r="N992" t="s">
        <v>8162</v>
      </c>
      <c r="O992" s="4">
        <f>INDEX(products[Cost_per_box], MATCH(shipments9[[#This Row],[PID]], products[PID], 0))</f>
        <v>5.26</v>
      </c>
      <c r="P992" s="4">
        <f>shipments9[[#This Row],[Boxes]]*shipments9[[#This Row],[Cost Per Box]]</f>
        <v>263</v>
      </c>
      <c r="Q992" s="4">
        <f>shipments9[[#This Row],[Amount]] -shipments9[[#This Row],[total cost]]</f>
        <v>427.75</v>
      </c>
      <c r="R992" s="4" t="str">
        <f>IF(shipments9[[#This Row],[Gross Profit]]&lt;0,"Loss","Profit")</f>
        <v>Profit</v>
      </c>
      <c r="S992" s="9">
        <f>shipments9[[#This Row],[Gross Profit]]/shipments9[[#This Row],[Amount]]</f>
        <v>0.6192544335866812</v>
      </c>
      <c r="T992" s="11">
        <f>shipments9[[#This Row],[Amount]]/shipments9[[#This Row],[Boxes]]</f>
        <v>13.815</v>
      </c>
    </row>
    <row r="993" spans="1:20" hidden="1" x14ac:dyDescent="0.25">
      <c r="A993" t="s">
        <v>1195</v>
      </c>
      <c r="B993" t="s">
        <v>45</v>
      </c>
      <c r="C993" t="s">
        <v>121</v>
      </c>
      <c r="D993" t="s">
        <v>31</v>
      </c>
      <c r="E993" s="1">
        <v>44965</v>
      </c>
      <c r="F993" s="1" t="str">
        <f>TEXT(shipments9[[#This Row],[Shipdate]],"ddd")</f>
        <v>Wed</v>
      </c>
      <c r="G993" s="1" t="str">
        <f>IF(OR(shipments9[[#This Row],[Day Name]]="Sat",shipments9[[#This Row],[Day Name]]="Sun"),"Weekend","Weekday")</f>
        <v>Weekday</v>
      </c>
      <c r="H993">
        <v>9747</v>
      </c>
      <c r="I993">
        <v>750</v>
      </c>
      <c r="J993" t="s">
        <v>172</v>
      </c>
      <c r="K993" t="s">
        <v>8151</v>
      </c>
      <c r="L993" t="s">
        <v>8156</v>
      </c>
      <c r="M993">
        <v>2</v>
      </c>
      <c r="N993" t="s">
        <v>8157</v>
      </c>
      <c r="O993" s="4">
        <f>INDEX(products[Cost_per_box], MATCH(shipments9[[#This Row],[PID]], products[PID], 0))</f>
        <v>5.26</v>
      </c>
      <c r="P993" s="4">
        <f>shipments9[[#This Row],[Boxes]]*shipments9[[#This Row],[Cost Per Box]]</f>
        <v>3945</v>
      </c>
      <c r="Q993" s="4">
        <f>shipments9[[#This Row],[Amount]] -shipments9[[#This Row],[total cost]]</f>
        <v>5802</v>
      </c>
      <c r="R993" s="4" t="str">
        <f>IF(shipments9[[#This Row],[Gross Profit]]&lt;0,"Loss","Profit")</f>
        <v>Profit</v>
      </c>
      <c r="S993" s="9">
        <f>shipments9[[#This Row],[Gross Profit]]/shipments9[[#This Row],[Amount]]</f>
        <v>0.59526008002462294</v>
      </c>
      <c r="T993" s="11">
        <f>shipments9[[#This Row],[Amount]]/shipments9[[#This Row],[Boxes]]</f>
        <v>12.996</v>
      </c>
    </row>
    <row r="994" spans="1:20" hidden="1" x14ac:dyDescent="0.25">
      <c r="A994" t="s">
        <v>1196</v>
      </c>
      <c r="B994" t="s">
        <v>45</v>
      </c>
      <c r="C994" t="s">
        <v>121</v>
      </c>
      <c r="D994" t="s">
        <v>31</v>
      </c>
      <c r="E994" s="1">
        <v>45069</v>
      </c>
      <c r="F994" s="1" t="str">
        <f>TEXT(shipments9[[#This Row],[Shipdate]],"ddd")</f>
        <v>Tue</v>
      </c>
      <c r="G994" s="1" t="str">
        <f>IF(OR(shipments9[[#This Row],[Day Name]]="Sat",shipments9[[#This Row],[Day Name]]="Sun"),"Weekend","Weekday")</f>
        <v>Weekday</v>
      </c>
      <c r="H994">
        <v>3177</v>
      </c>
      <c r="I994">
        <v>199</v>
      </c>
      <c r="J994" t="s">
        <v>172</v>
      </c>
      <c r="K994" t="s">
        <v>8151</v>
      </c>
      <c r="L994" t="s">
        <v>8154</v>
      </c>
      <c r="M994">
        <v>5</v>
      </c>
      <c r="N994" t="s">
        <v>201</v>
      </c>
      <c r="O994" s="4">
        <f>INDEX(products[Cost_per_box], MATCH(shipments9[[#This Row],[PID]], products[PID], 0))</f>
        <v>5.26</v>
      </c>
      <c r="P994" s="4">
        <f>shipments9[[#This Row],[Boxes]]*shipments9[[#This Row],[Cost Per Box]]</f>
        <v>1046.74</v>
      </c>
      <c r="Q994" s="4">
        <f>shipments9[[#This Row],[Amount]] -shipments9[[#This Row],[total cost]]</f>
        <v>2130.2600000000002</v>
      </c>
      <c r="R994" s="4" t="str">
        <f>IF(shipments9[[#This Row],[Gross Profit]]&lt;0,"Loss","Profit")</f>
        <v>Profit</v>
      </c>
      <c r="S994" s="9">
        <f>shipments9[[#This Row],[Gross Profit]]/shipments9[[#This Row],[Amount]]</f>
        <v>0.6705256531318855</v>
      </c>
      <c r="T994" s="11">
        <f>shipments9[[#This Row],[Amount]]/shipments9[[#This Row],[Boxes]]</f>
        <v>15.964824120603016</v>
      </c>
    </row>
    <row r="995" spans="1:20" hidden="1" x14ac:dyDescent="0.25">
      <c r="A995" t="s">
        <v>1197</v>
      </c>
      <c r="B995" t="s">
        <v>74</v>
      </c>
      <c r="C995" t="s">
        <v>121</v>
      </c>
      <c r="D995" t="s">
        <v>31</v>
      </c>
      <c r="E995" s="1">
        <v>45208</v>
      </c>
      <c r="F995" s="1" t="str">
        <f>TEXT(shipments9[[#This Row],[Shipdate]],"ddd")</f>
        <v>Mon</v>
      </c>
      <c r="G995" s="1" t="str">
        <f>IF(OR(shipments9[[#This Row],[Day Name]]="Sat",shipments9[[#This Row],[Day Name]]="Sun"),"Weekend","Weekday")</f>
        <v>Weekday</v>
      </c>
      <c r="H995">
        <v>12325.5</v>
      </c>
      <c r="I995">
        <v>822</v>
      </c>
      <c r="J995" t="s">
        <v>172</v>
      </c>
      <c r="K995" t="s">
        <v>8151</v>
      </c>
      <c r="L995" t="s">
        <v>8152</v>
      </c>
      <c r="M995">
        <v>10</v>
      </c>
      <c r="N995" t="s">
        <v>8153</v>
      </c>
      <c r="O995" s="4">
        <f>INDEX(products[Cost_per_box], MATCH(shipments9[[#This Row],[PID]], products[PID], 0))</f>
        <v>5.26</v>
      </c>
      <c r="P995" s="4">
        <f>shipments9[[#This Row],[Boxes]]*shipments9[[#This Row],[Cost Per Box]]</f>
        <v>4323.72</v>
      </c>
      <c r="Q995" s="4">
        <f>shipments9[[#This Row],[Amount]] -shipments9[[#This Row],[total cost]]</f>
        <v>8001.78</v>
      </c>
      <c r="R995" s="4" t="str">
        <f>IF(shipments9[[#This Row],[Gross Profit]]&lt;0,"Loss","Profit")</f>
        <v>Profit</v>
      </c>
      <c r="S995" s="9">
        <f>shipments9[[#This Row],[Gross Profit]]/shipments9[[#This Row],[Amount]]</f>
        <v>0.64920530607277593</v>
      </c>
      <c r="T995" s="11">
        <f>shipments9[[#This Row],[Amount]]/shipments9[[#This Row],[Boxes]]</f>
        <v>14.994525547445255</v>
      </c>
    </row>
    <row r="996" spans="1:20" hidden="1" x14ac:dyDescent="0.25">
      <c r="A996" t="s">
        <v>1198</v>
      </c>
      <c r="B996" t="s">
        <v>74</v>
      </c>
      <c r="C996" t="s">
        <v>121</v>
      </c>
      <c r="D996" t="s">
        <v>31</v>
      </c>
      <c r="E996" s="1">
        <v>45349</v>
      </c>
      <c r="F996" s="1" t="str">
        <f>TEXT(shipments9[[#This Row],[Shipdate]],"ddd")</f>
        <v>Tue</v>
      </c>
      <c r="G996" s="1" t="str">
        <f>IF(OR(shipments9[[#This Row],[Day Name]]="Sat",shipments9[[#This Row],[Day Name]]="Sun"),"Weekend","Weekday")</f>
        <v>Weekday</v>
      </c>
      <c r="H996">
        <v>306</v>
      </c>
      <c r="I996">
        <v>24</v>
      </c>
      <c r="J996" t="s">
        <v>172</v>
      </c>
      <c r="K996" t="s">
        <v>8155</v>
      </c>
      <c r="L996" t="s">
        <v>8156</v>
      </c>
      <c r="M996">
        <v>2</v>
      </c>
      <c r="N996" t="s">
        <v>8157</v>
      </c>
      <c r="O996" s="4">
        <f>INDEX(products[Cost_per_box], MATCH(shipments9[[#This Row],[PID]], products[PID], 0))</f>
        <v>5.26</v>
      </c>
      <c r="P996" s="4">
        <f>shipments9[[#This Row],[Boxes]]*shipments9[[#This Row],[Cost Per Box]]</f>
        <v>126.24</v>
      </c>
      <c r="Q996" s="4">
        <f>shipments9[[#This Row],[Amount]] -shipments9[[#This Row],[total cost]]</f>
        <v>179.76</v>
      </c>
      <c r="R996" s="4" t="str">
        <f>IF(shipments9[[#This Row],[Gross Profit]]&lt;0,"Loss","Profit")</f>
        <v>Profit</v>
      </c>
      <c r="S996" s="9">
        <f>shipments9[[#This Row],[Gross Profit]]/shipments9[[#This Row],[Amount]]</f>
        <v>0.58745098039215682</v>
      </c>
      <c r="T996" s="11">
        <f>shipments9[[#This Row],[Amount]]/shipments9[[#This Row],[Boxes]]</f>
        <v>12.75</v>
      </c>
    </row>
    <row r="997" spans="1:20" hidden="1" x14ac:dyDescent="0.25">
      <c r="A997" t="s">
        <v>1199</v>
      </c>
      <c r="B997" t="s">
        <v>74</v>
      </c>
      <c r="C997" t="s">
        <v>121</v>
      </c>
      <c r="D997" t="s">
        <v>31</v>
      </c>
      <c r="E997" s="1">
        <v>45195</v>
      </c>
      <c r="F997" s="1" t="str">
        <f>TEXT(shipments9[[#This Row],[Shipdate]],"ddd")</f>
        <v>Tue</v>
      </c>
      <c r="G997" s="1" t="str">
        <f>IF(OR(shipments9[[#This Row],[Day Name]]="Sat",shipments9[[#This Row],[Day Name]]="Sun"),"Weekend","Weekday")</f>
        <v>Weekday</v>
      </c>
      <c r="H997">
        <v>1689.75</v>
      </c>
      <c r="I997">
        <v>130</v>
      </c>
      <c r="J997" t="s">
        <v>172</v>
      </c>
      <c r="K997" t="s">
        <v>8151</v>
      </c>
      <c r="L997" t="s">
        <v>8160</v>
      </c>
      <c r="M997">
        <v>9</v>
      </c>
      <c r="N997" t="s">
        <v>8167</v>
      </c>
      <c r="O997" s="4">
        <f>INDEX(products[Cost_per_box], MATCH(shipments9[[#This Row],[PID]], products[PID], 0))</f>
        <v>5.26</v>
      </c>
      <c r="P997" s="4">
        <f>shipments9[[#This Row],[Boxes]]*shipments9[[#This Row],[Cost Per Box]]</f>
        <v>683.8</v>
      </c>
      <c r="Q997" s="4">
        <f>shipments9[[#This Row],[Amount]] -shipments9[[#This Row],[total cost]]</f>
        <v>1005.95</v>
      </c>
      <c r="R997" s="4" t="str">
        <f>IF(shipments9[[#This Row],[Gross Profit]]&lt;0,"Loss","Profit")</f>
        <v>Profit</v>
      </c>
      <c r="S997" s="9">
        <f>shipments9[[#This Row],[Gross Profit]]/shipments9[[#This Row],[Amount]]</f>
        <v>0.59532475218227554</v>
      </c>
      <c r="T997" s="11">
        <f>shipments9[[#This Row],[Amount]]/shipments9[[#This Row],[Boxes]]</f>
        <v>12.998076923076923</v>
      </c>
    </row>
    <row r="998" spans="1:20" hidden="1" x14ac:dyDescent="0.25">
      <c r="A998" t="s">
        <v>1200</v>
      </c>
      <c r="B998" t="s">
        <v>52</v>
      </c>
      <c r="C998" t="s">
        <v>121</v>
      </c>
      <c r="D998" t="s">
        <v>31</v>
      </c>
      <c r="E998" s="1">
        <v>45302</v>
      </c>
      <c r="F998" s="1" t="str">
        <f>TEXT(shipments9[[#This Row],[Shipdate]],"ddd")</f>
        <v>Thu</v>
      </c>
      <c r="G998" s="1" t="str">
        <f>IF(OR(shipments9[[#This Row],[Day Name]]="Sat",shipments9[[#This Row],[Day Name]]="Sun"),"Weekend","Weekday")</f>
        <v>Weekday</v>
      </c>
      <c r="H998">
        <v>6950.25</v>
      </c>
      <c r="I998">
        <v>497</v>
      </c>
      <c r="J998" t="s">
        <v>172</v>
      </c>
      <c r="K998" t="s">
        <v>8155</v>
      </c>
      <c r="L998" t="s">
        <v>8156</v>
      </c>
      <c r="M998">
        <v>1</v>
      </c>
      <c r="N998" t="s">
        <v>8163</v>
      </c>
      <c r="O998" s="4">
        <f>INDEX(products[Cost_per_box], MATCH(shipments9[[#This Row],[PID]], products[PID], 0))</f>
        <v>5.26</v>
      </c>
      <c r="P998" s="4">
        <f>shipments9[[#This Row],[Boxes]]*shipments9[[#This Row],[Cost Per Box]]</f>
        <v>2614.2199999999998</v>
      </c>
      <c r="Q998" s="4">
        <f>shipments9[[#This Row],[Amount]] -shipments9[[#This Row],[total cost]]</f>
        <v>4336.0300000000007</v>
      </c>
      <c r="R998" s="4" t="str">
        <f>IF(shipments9[[#This Row],[Gross Profit]]&lt;0,"Loss","Profit")</f>
        <v>Profit</v>
      </c>
      <c r="S998" s="9">
        <f>shipments9[[#This Row],[Gross Profit]]/shipments9[[#This Row],[Amount]]</f>
        <v>0.62386676738246838</v>
      </c>
      <c r="T998" s="11">
        <f>shipments9[[#This Row],[Amount]]/shipments9[[#This Row],[Boxes]]</f>
        <v>13.98440643863179</v>
      </c>
    </row>
    <row r="999" spans="1:20" hidden="1" x14ac:dyDescent="0.25">
      <c r="A999" t="s">
        <v>1201</v>
      </c>
      <c r="B999" t="s">
        <v>52</v>
      </c>
      <c r="C999" t="s">
        <v>121</v>
      </c>
      <c r="D999" t="s">
        <v>31</v>
      </c>
      <c r="E999" s="1">
        <v>45198</v>
      </c>
      <c r="F999" s="1" t="str">
        <f>TEXT(shipments9[[#This Row],[Shipdate]],"ddd")</f>
        <v>Fri</v>
      </c>
      <c r="G999" s="1" t="str">
        <f>IF(OR(shipments9[[#This Row],[Day Name]]="Sat",shipments9[[#This Row],[Day Name]]="Sun"),"Weekend","Weekday")</f>
        <v>Weekday</v>
      </c>
      <c r="H999">
        <v>6367.5</v>
      </c>
      <c r="I999">
        <v>531</v>
      </c>
      <c r="J999" t="s">
        <v>172</v>
      </c>
      <c r="K999" t="s">
        <v>8151</v>
      </c>
      <c r="L999" t="s">
        <v>8160</v>
      </c>
      <c r="M999">
        <v>9</v>
      </c>
      <c r="N999" t="s">
        <v>8167</v>
      </c>
      <c r="O999" s="4">
        <f>INDEX(products[Cost_per_box], MATCH(shipments9[[#This Row],[PID]], products[PID], 0))</f>
        <v>5.26</v>
      </c>
      <c r="P999" s="4">
        <f>shipments9[[#This Row],[Boxes]]*shipments9[[#This Row],[Cost Per Box]]</f>
        <v>2793.06</v>
      </c>
      <c r="Q999" s="4">
        <f>shipments9[[#This Row],[Amount]] -shipments9[[#This Row],[total cost]]</f>
        <v>3574.44</v>
      </c>
      <c r="R999" s="4" t="str">
        <f>IF(shipments9[[#This Row],[Gross Profit]]&lt;0,"Loss","Profit")</f>
        <v>Profit</v>
      </c>
      <c r="S999" s="9">
        <f>shipments9[[#This Row],[Gross Profit]]/shipments9[[#This Row],[Amount]]</f>
        <v>0.56135689045936399</v>
      </c>
      <c r="T999" s="11">
        <f>shipments9[[#This Row],[Amount]]/shipments9[[#This Row],[Boxes]]</f>
        <v>11.991525423728813</v>
      </c>
    </row>
    <row r="1000" spans="1:20" hidden="1" x14ac:dyDescent="0.25">
      <c r="A1000" t="s">
        <v>1202</v>
      </c>
      <c r="B1000" t="s">
        <v>52</v>
      </c>
      <c r="C1000" t="s">
        <v>121</v>
      </c>
      <c r="D1000" t="s">
        <v>31</v>
      </c>
      <c r="E1000" s="1">
        <v>44958</v>
      </c>
      <c r="F1000" s="1" t="str">
        <f>TEXT(shipments9[[#This Row],[Shipdate]],"ddd")</f>
        <v>Wed</v>
      </c>
      <c r="G1000" s="1" t="str">
        <f>IF(OR(shipments9[[#This Row],[Day Name]]="Sat",shipments9[[#This Row],[Day Name]]="Sun"),"Weekend","Weekday")</f>
        <v>Weekday</v>
      </c>
      <c r="H1000">
        <v>3523.5</v>
      </c>
      <c r="I1000">
        <v>221</v>
      </c>
      <c r="J1000" t="s">
        <v>172</v>
      </c>
      <c r="K1000" t="s">
        <v>8151</v>
      </c>
      <c r="L1000" t="s">
        <v>8156</v>
      </c>
      <c r="M1000">
        <v>2</v>
      </c>
      <c r="N1000" t="s">
        <v>8157</v>
      </c>
      <c r="O1000" s="4">
        <f>INDEX(products[Cost_per_box], MATCH(shipments9[[#This Row],[PID]], products[PID], 0))</f>
        <v>5.26</v>
      </c>
      <c r="P1000" s="4">
        <f>shipments9[[#This Row],[Boxes]]*shipments9[[#This Row],[Cost Per Box]]</f>
        <v>1162.46</v>
      </c>
      <c r="Q1000" s="4">
        <f>shipments9[[#This Row],[Amount]] -shipments9[[#This Row],[total cost]]</f>
        <v>2361.04</v>
      </c>
      <c r="R1000" s="4" t="str">
        <f>IF(shipments9[[#This Row],[Gross Profit]]&lt;0,"Loss","Profit")</f>
        <v>Profit</v>
      </c>
      <c r="S1000" s="9">
        <f>shipments9[[#This Row],[Gross Profit]]/shipments9[[#This Row],[Amount]]</f>
        <v>0.67008372357031365</v>
      </c>
      <c r="T1000" s="11">
        <f>shipments9[[#This Row],[Amount]]/shipments9[[#This Row],[Boxes]]</f>
        <v>15.94343891402715</v>
      </c>
    </row>
    <row r="1001" spans="1:20" hidden="1" x14ac:dyDescent="0.25">
      <c r="A1001" t="s">
        <v>1203</v>
      </c>
      <c r="B1001" t="s">
        <v>55</v>
      </c>
      <c r="C1001" t="s">
        <v>121</v>
      </c>
      <c r="D1001" t="s">
        <v>31</v>
      </c>
      <c r="E1001" s="1">
        <v>45250</v>
      </c>
      <c r="F1001" s="1" t="str">
        <f>TEXT(shipments9[[#This Row],[Shipdate]],"ddd")</f>
        <v>Mon</v>
      </c>
      <c r="G1001" s="1" t="str">
        <f>IF(OR(shipments9[[#This Row],[Day Name]]="Sat",shipments9[[#This Row],[Day Name]]="Sun"),"Weekend","Weekday")</f>
        <v>Weekday</v>
      </c>
      <c r="H1001">
        <v>7852.5</v>
      </c>
      <c r="I1001">
        <v>524</v>
      </c>
      <c r="J1001" t="s">
        <v>172</v>
      </c>
      <c r="K1001" t="s">
        <v>8151</v>
      </c>
      <c r="L1001" t="s">
        <v>8152</v>
      </c>
      <c r="M1001">
        <v>11</v>
      </c>
      <c r="N1001" t="s">
        <v>8165</v>
      </c>
      <c r="O1001" s="4">
        <f>INDEX(products[Cost_per_box], MATCH(shipments9[[#This Row],[PID]], products[PID], 0))</f>
        <v>5.26</v>
      </c>
      <c r="P1001" s="4">
        <f>shipments9[[#This Row],[Boxes]]*shipments9[[#This Row],[Cost Per Box]]</f>
        <v>2756.24</v>
      </c>
      <c r="Q1001" s="4">
        <f>shipments9[[#This Row],[Amount]] -shipments9[[#This Row],[total cost]]</f>
        <v>5096.26</v>
      </c>
      <c r="R1001" s="4" t="str">
        <f>IF(shipments9[[#This Row],[Gross Profit]]&lt;0,"Loss","Profit")</f>
        <v>Profit</v>
      </c>
      <c r="S1001" s="9">
        <f>shipments9[[#This Row],[Gross Profit]]/shipments9[[#This Row],[Amount]]</f>
        <v>0.64899840815027066</v>
      </c>
      <c r="T1001" s="11">
        <f>shipments9[[#This Row],[Amount]]/shipments9[[#This Row],[Boxes]]</f>
        <v>14.985687022900763</v>
      </c>
    </row>
    <row r="1002" spans="1:20" hidden="1" x14ac:dyDescent="0.25">
      <c r="A1002" t="s">
        <v>1204</v>
      </c>
      <c r="B1002" t="s">
        <v>55</v>
      </c>
      <c r="C1002" t="s">
        <v>121</v>
      </c>
      <c r="D1002" t="s">
        <v>31</v>
      </c>
      <c r="E1002" s="1">
        <v>45286</v>
      </c>
      <c r="F1002" s="1" t="str">
        <f>TEXT(shipments9[[#This Row],[Shipdate]],"ddd")</f>
        <v>Tue</v>
      </c>
      <c r="G1002" s="1" t="str">
        <f>IF(OR(shipments9[[#This Row],[Day Name]]="Sat",shipments9[[#This Row],[Day Name]]="Sun"),"Weekend","Weekday")</f>
        <v>Weekday</v>
      </c>
      <c r="H1002">
        <v>1732.5</v>
      </c>
      <c r="I1002">
        <v>109</v>
      </c>
      <c r="J1002" t="s">
        <v>172</v>
      </c>
      <c r="K1002" t="s">
        <v>8151</v>
      </c>
      <c r="L1002" t="s">
        <v>8152</v>
      </c>
      <c r="M1002">
        <v>12</v>
      </c>
      <c r="N1002" t="s">
        <v>8166</v>
      </c>
      <c r="O1002" s="4">
        <f>INDEX(products[Cost_per_box], MATCH(shipments9[[#This Row],[PID]], products[PID], 0))</f>
        <v>5.26</v>
      </c>
      <c r="P1002" s="4">
        <f>shipments9[[#This Row],[Boxes]]*shipments9[[#This Row],[Cost Per Box]]</f>
        <v>573.34</v>
      </c>
      <c r="Q1002" s="4">
        <f>shipments9[[#This Row],[Amount]] -shipments9[[#This Row],[total cost]]</f>
        <v>1159.1599999999999</v>
      </c>
      <c r="R1002" s="4" t="str">
        <f>IF(shipments9[[#This Row],[Gross Profit]]&lt;0,"Loss","Profit")</f>
        <v>Profit</v>
      </c>
      <c r="S1002" s="9">
        <f>shipments9[[#This Row],[Gross Profit]]/shipments9[[#This Row],[Amount]]</f>
        <v>0.66906782106782103</v>
      </c>
      <c r="T1002" s="11">
        <f>shipments9[[#This Row],[Amount]]/shipments9[[#This Row],[Boxes]]</f>
        <v>15.894495412844037</v>
      </c>
    </row>
    <row r="1003" spans="1:20" hidden="1" x14ac:dyDescent="0.25">
      <c r="A1003" t="s">
        <v>1205</v>
      </c>
      <c r="B1003" t="s">
        <v>55</v>
      </c>
      <c r="C1003" t="s">
        <v>121</v>
      </c>
      <c r="D1003" t="s">
        <v>31</v>
      </c>
      <c r="E1003" s="1">
        <v>45238</v>
      </c>
      <c r="F1003" s="1" t="str">
        <f>TEXT(shipments9[[#This Row],[Shipdate]],"ddd")</f>
        <v>Wed</v>
      </c>
      <c r="G1003" s="1" t="str">
        <f>IF(OR(shipments9[[#This Row],[Day Name]]="Sat",shipments9[[#This Row],[Day Name]]="Sun"),"Weekend","Weekday")</f>
        <v>Weekday</v>
      </c>
      <c r="H1003">
        <v>6867</v>
      </c>
      <c r="I1003">
        <v>430</v>
      </c>
      <c r="J1003" t="s">
        <v>172</v>
      </c>
      <c r="K1003" t="s">
        <v>8151</v>
      </c>
      <c r="L1003" t="s">
        <v>8152</v>
      </c>
      <c r="M1003">
        <v>11</v>
      </c>
      <c r="N1003" t="s">
        <v>8165</v>
      </c>
      <c r="O1003" s="4">
        <f>INDEX(products[Cost_per_box], MATCH(shipments9[[#This Row],[PID]], products[PID], 0))</f>
        <v>5.26</v>
      </c>
      <c r="P1003" s="4">
        <f>shipments9[[#This Row],[Boxes]]*shipments9[[#This Row],[Cost Per Box]]</f>
        <v>2261.7999999999997</v>
      </c>
      <c r="Q1003" s="4">
        <f>shipments9[[#This Row],[Amount]] -shipments9[[#This Row],[total cost]]</f>
        <v>4605.2000000000007</v>
      </c>
      <c r="R1003" s="4" t="str">
        <f>IF(shipments9[[#This Row],[Gross Profit]]&lt;0,"Loss","Profit")</f>
        <v>Profit</v>
      </c>
      <c r="S1003" s="9">
        <f>shipments9[[#This Row],[Gross Profit]]/shipments9[[#This Row],[Amount]]</f>
        <v>0.67062763943497894</v>
      </c>
      <c r="T1003" s="11">
        <f>shipments9[[#This Row],[Amount]]/shipments9[[#This Row],[Boxes]]</f>
        <v>15.969767441860466</v>
      </c>
    </row>
    <row r="1004" spans="1:20" hidden="1" x14ac:dyDescent="0.25">
      <c r="A1004" t="s">
        <v>1206</v>
      </c>
      <c r="B1004" t="s">
        <v>55</v>
      </c>
      <c r="C1004" t="s">
        <v>121</v>
      </c>
      <c r="D1004" t="s">
        <v>31</v>
      </c>
      <c r="E1004" s="1">
        <v>45009</v>
      </c>
      <c r="F1004" s="1" t="str">
        <f>TEXT(shipments9[[#This Row],[Shipdate]],"ddd")</f>
        <v>Fri</v>
      </c>
      <c r="G1004" s="1" t="str">
        <f>IF(OR(shipments9[[#This Row],[Day Name]]="Sat",shipments9[[#This Row],[Day Name]]="Sun"),"Weekend","Weekday")</f>
        <v>Weekday</v>
      </c>
      <c r="H1004">
        <v>1998</v>
      </c>
      <c r="I1004">
        <v>143</v>
      </c>
      <c r="J1004" t="s">
        <v>172</v>
      </c>
      <c r="K1004" t="s">
        <v>8151</v>
      </c>
      <c r="L1004" t="s">
        <v>8156</v>
      </c>
      <c r="M1004">
        <v>3</v>
      </c>
      <c r="N1004" t="s">
        <v>8164</v>
      </c>
      <c r="O1004" s="4">
        <f>INDEX(products[Cost_per_box], MATCH(shipments9[[#This Row],[PID]], products[PID], 0))</f>
        <v>5.26</v>
      </c>
      <c r="P1004" s="4">
        <f>shipments9[[#This Row],[Boxes]]*shipments9[[#This Row],[Cost Per Box]]</f>
        <v>752.18</v>
      </c>
      <c r="Q1004" s="4">
        <f>shipments9[[#This Row],[Amount]] -shipments9[[#This Row],[total cost]]</f>
        <v>1245.8200000000002</v>
      </c>
      <c r="R1004" s="4" t="str">
        <f>IF(shipments9[[#This Row],[Gross Profit]]&lt;0,"Loss","Profit")</f>
        <v>Profit</v>
      </c>
      <c r="S1004" s="9">
        <f>shipments9[[#This Row],[Gross Profit]]/shipments9[[#This Row],[Amount]]</f>
        <v>0.62353353353353358</v>
      </c>
      <c r="T1004" s="11">
        <f>shipments9[[#This Row],[Amount]]/shipments9[[#This Row],[Boxes]]</f>
        <v>13.972027972027972</v>
      </c>
    </row>
    <row r="1005" spans="1:20" hidden="1" x14ac:dyDescent="0.25">
      <c r="A1005" t="s">
        <v>1207</v>
      </c>
      <c r="B1005" t="s">
        <v>55</v>
      </c>
      <c r="C1005" t="s">
        <v>121</v>
      </c>
      <c r="D1005" t="s">
        <v>31</v>
      </c>
      <c r="E1005" s="1">
        <v>45282</v>
      </c>
      <c r="F1005" s="1" t="str">
        <f>TEXT(shipments9[[#This Row],[Shipdate]],"ddd")</f>
        <v>Fri</v>
      </c>
      <c r="G1005" s="1" t="str">
        <f>IF(OR(shipments9[[#This Row],[Day Name]]="Sat",shipments9[[#This Row],[Day Name]]="Sun"),"Weekend","Weekday")</f>
        <v>Weekday</v>
      </c>
      <c r="H1005">
        <v>382.5</v>
      </c>
      <c r="I1005">
        <v>28</v>
      </c>
      <c r="J1005" t="s">
        <v>172</v>
      </c>
      <c r="K1005" t="s">
        <v>8151</v>
      </c>
      <c r="L1005" t="s">
        <v>8152</v>
      </c>
      <c r="M1005">
        <v>12</v>
      </c>
      <c r="N1005" t="s">
        <v>8166</v>
      </c>
      <c r="O1005" s="4">
        <f>INDEX(products[Cost_per_box], MATCH(shipments9[[#This Row],[PID]], products[PID], 0))</f>
        <v>5.26</v>
      </c>
      <c r="P1005" s="4">
        <f>shipments9[[#This Row],[Boxes]]*shipments9[[#This Row],[Cost Per Box]]</f>
        <v>147.28</v>
      </c>
      <c r="Q1005" s="4">
        <f>shipments9[[#This Row],[Amount]] -shipments9[[#This Row],[total cost]]</f>
        <v>235.22</v>
      </c>
      <c r="R1005" s="4" t="str">
        <f>IF(shipments9[[#This Row],[Gross Profit]]&lt;0,"Loss","Profit")</f>
        <v>Profit</v>
      </c>
      <c r="S1005" s="9">
        <f>shipments9[[#This Row],[Gross Profit]]/shipments9[[#This Row],[Amount]]</f>
        <v>0.61495424836601309</v>
      </c>
      <c r="T1005" s="11">
        <f>shipments9[[#This Row],[Amount]]/shipments9[[#This Row],[Boxes]]</f>
        <v>13.660714285714286</v>
      </c>
    </row>
    <row r="1006" spans="1:20" hidden="1" x14ac:dyDescent="0.25">
      <c r="A1006" t="s">
        <v>1208</v>
      </c>
      <c r="B1006" t="s">
        <v>55</v>
      </c>
      <c r="C1006" t="s">
        <v>121</v>
      </c>
      <c r="D1006" t="s">
        <v>31</v>
      </c>
      <c r="E1006" s="1">
        <v>44943</v>
      </c>
      <c r="F1006" s="1" t="str">
        <f>TEXT(shipments9[[#This Row],[Shipdate]],"ddd")</f>
        <v>Tue</v>
      </c>
      <c r="G1006" s="1" t="str">
        <f>IF(OR(shipments9[[#This Row],[Day Name]]="Sat",shipments9[[#This Row],[Day Name]]="Sun"),"Weekend","Weekday")</f>
        <v>Weekday</v>
      </c>
      <c r="H1006">
        <v>832.5</v>
      </c>
      <c r="I1006">
        <v>60</v>
      </c>
      <c r="J1006" t="s">
        <v>172</v>
      </c>
      <c r="K1006" t="s">
        <v>8151</v>
      </c>
      <c r="L1006" t="s">
        <v>8156</v>
      </c>
      <c r="M1006">
        <v>1</v>
      </c>
      <c r="N1006" t="s">
        <v>8163</v>
      </c>
      <c r="O1006" s="4">
        <f>INDEX(products[Cost_per_box], MATCH(shipments9[[#This Row],[PID]], products[PID], 0))</f>
        <v>5.26</v>
      </c>
      <c r="P1006" s="4">
        <f>shipments9[[#This Row],[Boxes]]*shipments9[[#This Row],[Cost Per Box]]</f>
        <v>315.59999999999997</v>
      </c>
      <c r="Q1006" s="4">
        <f>shipments9[[#This Row],[Amount]] -shipments9[[#This Row],[total cost]]</f>
        <v>516.90000000000009</v>
      </c>
      <c r="R1006" s="4" t="str">
        <f>IF(shipments9[[#This Row],[Gross Profit]]&lt;0,"Loss","Profit")</f>
        <v>Profit</v>
      </c>
      <c r="S1006" s="9">
        <f>shipments9[[#This Row],[Gross Profit]]/shipments9[[#This Row],[Amount]]</f>
        <v>0.620900900900901</v>
      </c>
      <c r="T1006" s="11">
        <f>shipments9[[#This Row],[Amount]]/shipments9[[#This Row],[Boxes]]</f>
        <v>13.875</v>
      </c>
    </row>
    <row r="1007" spans="1:20" hidden="1" x14ac:dyDescent="0.25">
      <c r="A1007" t="s">
        <v>1209</v>
      </c>
      <c r="B1007" t="s">
        <v>55</v>
      </c>
      <c r="C1007" t="s">
        <v>121</v>
      </c>
      <c r="D1007" t="s">
        <v>31</v>
      </c>
      <c r="E1007" s="1">
        <v>45293</v>
      </c>
      <c r="F1007" s="1" t="str">
        <f>TEXT(shipments9[[#This Row],[Shipdate]],"ddd")</f>
        <v>Tue</v>
      </c>
      <c r="G1007" s="1" t="str">
        <f>IF(OR(shipments9[[#This Row],[Day Name]]="Sat",shipments9[[#This Row],[Day Name]]="Sun"),"Weekend","Weekday")</f>
        <v>Weekday</v>
      </c>
      <c r="H1007">
        <v>2623.5</v>
      </c>
      <c r="I1007">
        <v>164</v>
      </c>
      <c r="J1007" t="s">
        <v>172</v>
      </c>
      <c r="K1007" t="s">
        <v>8155</v>
      </c>
      <c r="L1007" t="s">
        <v>8156</v>
      </c>
      <c r="M1007">
        <v>1</v>
      </c>
      <c r="N1007" t="s">
        <v>8163</v>
      </c>
      <c r="O1007" s="4">
        <f>INDEX(products[Cost_per_box], MATCH(shipments9[[#This Row],[PID]], products[PID], 0))</f>
        <v>5.26</v>
      </c>
      <c r="P1007" s="4">
        <f>shipments9[[#This Row],[Boxes]]*shipments9[[#This Row],[Cost Per Box]]</f>
        <v>862.64</v>
      </c>
      <c r="Q1007" s="4">
        <f>shipments9[[#This Row],[Amount]] -shipments9[[#This Row],[total cost]]</f>
        <v>1760.8600000000001</v>
      </c>
      <c r="R1007" s="4" t="str">
        <f>IF(shipments9[[#This Row],[Gross Profit]]&lt;0,"Loss","Profit")</f>
        <v>Profit</v>
      </c>
      <c r="S1007" s="9">
        <f>shipments9[[#This Row],[Gross Profit]]/shipments9[[#This Row],[Amount]]</f>
        <v>0.67118734514960932</v>
      </c>
      <c r="T1007" s="11">
        <f>shipments9[[#This Row],[Amount]]/shipments9[[#This Row],[Boxes]]</f>
        <v>15.996951219512194</v>
      </c>
    </row>
    <row r="1008" spans="1:20" hidden="1" x14ac:dyDescent="0.25">
      <c r="A1008" t="s">
        <v>1210</v>
      </c>
      <c r="B1008" t="s">
        <v>55</v>
      </c>
      <c r="C1008" t="s">
        <v>121</v>
      </c>
      <c r="D1008" t="s">
        <v>31</v>
      </c>
      <c r="E1008" s="1">
        <v>45203</v>
      </c>
      <c r="F1008" s="1" t="str">
        <f>TEXT(shipments9[[#This Row],[Shipdate]],"ddd")</f>
        <v>Wed</v>
      </c>
      <c r="G1008" s="1" t="str">
        <f>IF(OR(shipments9[[#This Row],[Day Name]]="Sat",shipments9[[#This Row],[Day Name]]="Sun"),"Weekend","Weekday")</f>
        <v>Weekday</v>
      </c>
      <c r="H1008">
        <v>4245.75</v>
      </c>
      <c r="I1008">
        <v>354</v>
      </c>
      <c r="J1008" t="s">
        <v>172</v>
      </c>
      <c r="K1008" t="s">
        <v>8151</v>
      </c>
      <c r="L1008" t="s">
        <v>8152</v>
      </c>
      <c r="M1008">
        <v>10</v>
      </c>
      <c r="N1008" t="s">
        <v>8153</v>
      </c>
      <c r="O1008" s="4">
        <f>INDEX(products[Cost_per_box], MATCH(shipments9[[#This Row],[PID]], products[PID], 0))</f>
        <v>5.26</v>
      </c>
      <c r="P1008" s="4">
        <f>shipments9[[#This Row],[Boxes]]*shipments9[[#This Row],[Cost Per Box]]</f>
        <v>1862.04</v>
      </c>
      <c r="Q1008" s="4">
        <f>shipments9[[#This Row],[Amount]] -shipments9[[#This Row],[total cost]]</f>
        <v>2383.71</v>
      </c>
      <c r="R1008" s="4" t="str">
        <f>IF(shipments9[[#This Row],[Gross Profit]]&lt;0,"Loss","Profit")</f>
        <v>Profit</v>
      </c>
      <c r="S1008" s="9">
        <f>shipments9[[#This Row],[Gross Profit]]/shipments9[[#This Row],[Amount]]</f>
        <v>0.56143437555202258</v>
      </c>
      <c r="T1008" s="11">
        <f>shipments9[[#This Row],[Amount]]/shipments9[[#This Row],[Boxes]]</f>
        <v>11.993644067796611</v>
      </c>
    </row>
    <row r="1009" spans="1:20" hidden="1" x14ac:dyDescent="0.25">
      <c r="A1009" t="s">
        <v>1211</v>
      </c>
      <c r="B1009" t="s">
        <v>77</v>
      </c>
      <c r="C1009" t="s">
        <v>121</v>
      </c>
      <c r="D1009" t="s">
        <v>31</v>
      </c>
      <c r="E1009" s="1">
        <v>45447</v>
      </c>
      <c r="F1009" s="1" t="str">
        <f>TEXT(shipments9[[#This Row],[Shipdate]],"ddd")</f>
        <v>Tue</v>
      </c>
      <c r="G1009" s="1" t="str">
        <f>IF(OR(shipments9[[#This Row],[Day Name]]="Sat",shipments9[[#This Row],[Day Name]]="Sun"),"Weekend","Weekday")</f>
        <v>Weekday</v>
      </c>
      <c r="H1009">
        <v>326.25</v>
      </c>
      <c r="I1009">
        <v>21</v>
      </c>
      <c r="J1009" t="s">
        <v>172</v>
      </c>
      <c r="K1009" t="s">
        <v>8155</v>
      </c>
      <c r="L1009" t="s">
        <v>8154</v>
      </c>
      <c r="M1009">
        <v>6</v>
      </c>
      <c r="N1009" t="s">
        <v>8159</v>
      </c>
      <c r="O1009" s="4">
        <f>INDEX(products[Cost_per_box], MATCH(shipments9[[#This Row],[PID]], products[PID], 0))</f>
        <v>5.26</v>
      </c>
      <c r="P1009" s="4">
        <f>shipments9[[#This Row],[Boxes]]*shipments9[[#This Row],[Cost Per Box]]</f>
        <v>110.46</v>
      </c>
      <c r="Q1009" s="4">
        <f>shipments9[[#This Row],[Amount]] -shipments9[[#This Row],[total cost]]</f>
        <v>215.79000000000002</v>
      </c>
      <c r="R1009" s="4" t="str">
        <f>IF(shipments9[[#This Row],[Gross Profit]]&lt;0,"Loss","Profit")</f>
        <v>Profit</v>
      </c>
      <c r="S1009" s="9">
        <f>shipments9[[#This Row],[Gross Profit]]/shipments9[[#This Row],[Amount]]</f>
        <v>0.66142528735632189</v>
      </c>
      <c r="T1009" s="11">
        <f>shipments9[[#This Row],[Amount]]/shipments9[[#This Row],[Boxes]]</f>
        <v>15.535714285714286</v>
      </c>
    </row>
    <row r="1010" spans="1:20" hidden="1" x14ac:dyDescent="0.25">
      <c r="A1010" t="s">
        <v>1212</v>
      </c>
      <c r="B1010" t="s">
        <v>77</v>
      </c>
      <c r="C1010" t="s">
        <v>121</v>
      </c>
      <c r="D1010" t="s">
        <v>31</v>
      </c>
      <c r="E1010" s="1">
        <v>45441</v>
      </c>
      <c r="F1010" s="1" t="str">
        <f>TEXT(shipments9[[#This Row],[Shipdate]],"ddd")</f>
        <v>Wed</v>
      </c>
      <c r="G1010" s="1" t="str">
        <f>IF(OR(shipments9[[#This Row],[Day Name]]="Sat",shipments9[[#This Row],[Day Name]]="Sun"),"Weekend","Weekday")</f>
        <v>Weekday</v>
      </c>
      <c r="H1010">
        <v>3867.75</v>
      </c>
      <c r="I1010">
        <v>242</v>
      </c>
      <c r="J1010" t="s">
        <v>172</v>
      </c>
      <c r="K1010" t="s">
        <v>8155</v>
      </c>
      <c r="L1010" t="s">
        <v>8154</v>
      </c>
      <c r="M1010">
        <v>5</v>
      </c>
      <c r="N1010" t="s">
        <v>201</v>
      </c>
      <c r="O1010" s="4">
        <f>INDEX(products[Cost_per_box], MATCH(shipments9[[#This Row],[PID]], products[PID], 0))</f>
        <v>5.26</v>
      </c>
      <c r="P1010" s="4">
        <f>shipments9[[#This Row],[Boxes]]*shipments9[[#This Row],[Cost Per Box]]</f>
        <v>1272.9199999999998</v>
      </c>
      <c r="Q1010" s="4">
        <f>shipments9[[#This Row],[Amount]] -shipments9[[#This Row],[total cost]]</f>
        <v>2594.83</v>
      </c>
      <c r="R1010" s="4" t="str">
        <f>IF(shipments9[[#This Row],[Gross Profit]]&lt;0,"Loss","Profit")</f>
        <v>Profit</v>
      </c>
      <c r="S1010" s="9">
        <f>shipments9[[#This Row],[Gross Profit]]/shipments9[[#This Row],[Amount]]</f>
        <v>0.67088875961476313</v>
      </c>
      <c r="T1010" s="11">
        <f>shipments9[[#This Row],[Amount]]/shipments9[[#This Row],[Boxes]]</f>
        <v>15.982438016528926</v>
      </c>
    </row>
    <row r="1011" spans="1:20" hidden="1" x14ac:dyDescent="0.25">
      <c r="A1011" t="s">
        <v>1213</v>
      </c>
      <c r="B1011" t="s">
        <v>58</v>
      </c>
      <c r="C1011" t="s">
        <v>121</v>
      </c>
      <c r="D1011" t="s">
        <v>31</v>
      </c>
      <c r="E1011" s="1">
        <v>45260</v>
      </c>
      <c r="F1011" s="1" t="str">
        <f>TEXT(shipments9[[#This Row],[Shipdate]],"ddd")</f>
        <v>Thu</v>
      </c>
      <c r="G1011" s="1" t="str">
        <f>IF(OR(shipments9[[#This Row],[Day Name]]="Sat",shipments9[[#This Row],[Day Name]]="Sun"),"Weekend","Weekday")</f>
        <v>Weekday</v>
      </c>
      <c r="H1011">
        <v>3192.75</v>
      </c>
      <c r="I1011">
        <v>213</v>
      </c>
      <c r="J1011" t="s">
        <v>172</v>
      </c>
      <c r="K1011" t="s">
        <v>8151</v>
      </c>
      <c r="L1011" t="s">
        <v>8152</v>
      </c>
      <c r="M1011">
        <v>11</v>
      </c>
      <c r="N1011" t="s">
        <v>8165</v>
      </c>
      <c r="O1011" s="4">
        <f>INDEX(products[Cost_per_box], MATCH(shipments9[[#This Row],[PID]], products[PID], 0))</f>
        <v>5.26</v>
      </c>
      <c r="P1011" s="4">
        <f>shipments9[[#This Row],[Boxes]]*shipments9[[#This Row],[Cost Per Box]]</f>
        <v>1120.3799999999999</v>
      </c>
      <c r="Q1011" s="4">
        <f>shipments9[[#This Row],[Amount]] -shipments9[[#This Row],[total cost]]</f>
        <v>2072.37</v>
      </c>
      <c r="R1011" s="4" t="str">
        <f>IF(shipments9[[#This Row],[Gross Profit]]&lt;0,"Loss","Profit")</f>
        <v>Profit</v>
      </c>
      <c r="S1011" s="9">
        <f>shipments9[[#This Row],[Gross Profit]]/shipments9[[#This Row],[Amount]]</f>
        <v>0.64908621094667607</v>
      </c>
      <c r="T1011" s="11">
        <f>shipments9[[#This Row],[Amount]]/shipments9[[#This Row],[Boxes]]</f>
        <v>14.98943661971831</v>
      </c>
    </row>
    <row r="1012" spans="1:20" hidden="1" x14ac:dyDescent="0.25">
      <c r="A1012" t="s">
        <v>1214</v>
      </c>
      <c r="B1012" t="s">
        <v>61</v>
      </c>
      <c r="C1012" t="s">
        <v>121</v>
      </c>
      <c r="D1012" t="s">
        <v>31</v>
      </c>
      <c r="E1012" s="1">
        <v>45266</v>
      </c>
      <c r="F1012" s="1" t="str">
        <f>TEXT(shipments9[[#This Row],[Shipdate]],"ddd")</f>
        <v>Wed</v>
      </c>
      <c r="G1012" s="1" t="str">
        <f>IF(OR(shipments9[[#This Row],[Day Name]]="Sat",shipments9[[#This Row],[Day Name]]="Sun"),"Weekend","Weekday")</f>
        <v>Weekday</v>
      </c>
      <c r="H1012">
        <v>4149</v>
      </c>
      <c r="I1012">
        <v>260</v>
      </c>
      <c r="J1012" t="s">
        <v>172</v>
      </c>
      <c r="K1012" t="s">
        <v>8151</v>
      </c>
      <c r="L1012" t="s">
        <v>8152</v>
      </c>
      <c r="M1012">
        <v>12</v>
      </c>
      <c r="N1012" t="s">
        <v>8166</v>
      </c>
      <c r="O1012" s="4">
        <f>INDEX(products[Cost_per_box], MATCH(shipments9[[#This Row],[PID]], products[PID], 0))</f>
        <v>5.26</v>
      </c>
      <c r="P1012" s="4">
        <f>shipments9[[#This Row],[Boxes]]*shipments9[[#This Row],[Cost Per Box]]</f>
        <v>1367.6</v>
      </c>
      <c r="Q1012" s="4">
        <f>shipments9[[#This Row],[Amount]] -shipments9[[#This Row],[total cost]]</f>
        <v>2781.4</v>
      </c>
      <c r="R1012" s="4" t="str">
        <f>IF(shipments9[[#This Row],[Gross Profit]]&lt;0,"Loss","Profit")</f>
        <v>Profit</v>
      </c>
      <c r="S1012" s="9">
        <f>shipments9[[#This Row],[Gross Profit]]/shipments9[[#This Row],[Amount]]</f>
        <v>0.67037840443480357</v>
      </c>
      <c r="T1012" s="11">
        <f>shipments9[[#This Row],[Amount]]/shipments9[[#This Row],[Boxes]]</f>
        <v>15.957692307692307</v>
      </c>
    </row>
    <row r="1013" spans="1:20" hidden="1" x14ac:dyDescent="0.25">
      <c r="A1013" t="s">
        <v>1215</v>
      </c>
      <c r="B1013" t="s">
        <v>61</v>
      </c>
      <c r="C1013" t="s">
        <v>121</v>
      </c>
      <c r="D1013" t="s">
        <v>31</v>
      </c>
      <c r="E1013" s="1">
        <v>45134</v>
      </c>
      <c r="F1013" s="1" t="str">
        <f>TEXT(shipments9[[#This Row],[Shipdate]],"ddd")</f>
        <v>Thu</v>
      </c>
      <c r="G1013" s="1" t="str">
        <f>IF(OR(shipments9[[#This Row],[Day Name]]="Sat",shipments9[[#This Row],[Day Name]]="Sun"),"Weekend","Weekday")</f>
        <v>Weekday</v>
      </c>
      <c r="H1013">
        <v>5762.25</v>
      </c>
      <c r="I1013">
        <v>481</v>
      </c>
      <c r="J1013" t="s">
        <v>172</v>
      </c>
      <c r="K1013" t="s">
        <v>8151</v>
      </c>
      <c r="L1013" t="s">
        <v>8160</v>
      </c>
      <c r="M1013">
        <v>7</v>
      </c>
      <c r="N1013" t="s">
        <v>8161</v>
      </c>
      <c r="O1013" s="4">
        <f>INDEX(products[Cost_per_box], MATCH(shipments9[[#This Row],[PID]], products[PID], 0))</f>
        <v>5.26</v>
      </c>
      <c r="P1013" s="4">
        <f>shipments9[[#This Row],[Boxes]]*shipments9[[#This Row],[Cost Per Box]]</f>
        <v>2530.06</v>
      </c>
      <c r="Q1013" s="4">
        <f>shipments9[[#This Row],[Amount]] -shipments9[[#This Row],[total cost]]</f>
        <v>3232.19</v>
      </c>
      <c r="R1013" s="4" t="str">
        <f>IF(shipments9[[#This Row],[Gross Profit]]&lt;0,"Loss","Profit")</f>
        <v>Profit</v>
      </c>
      <c r="S1013" s="9">
        <f>shipments9[[#This Row],[Gross Profit]]/shipments9[[#This Row],[Amount]]</f>
        <v>0.56092498589960516</v>
      </c>
      <c r="T1013" s="11">
        <f>shipments9[[#This Row],[Amount]]/shipments9[[#This Row],[Boxes]]</f>
        <v>11.97972972972973</v>
      </c>
    </row>
    <row r="1014" spans="1:20" hidden="1" x14ac:dyDescent="0.25">
      <c r="A1014" t="s">
        <v>1216</v>
      </c>
      <c r="B1014" t="s">
        <v>61</v>
      </c>
      <c r="C1014" t="s">
        <v>121</v>
      </c>
      <c r="D1014" t="s">
        <v>31</v>
      </c>
      <c r="E1014" s="1">
        <v>45015</v>
      </c>
      <c r="F1014" s="1" t="str">
        <f>TEXT(shipments9[[#This Row],[Shipdate]],"ddd")</f>
        <v>Thu</v>
      </c>
      <c r="G1014" s="1" t="str">
        <f>IF(OR(shipments9[[#This Row],[Day Name]]="Sat",shipments9[[#This Row],[Day Name]]="Sun"),"Weekend","Weekday")</f>
        <v>Weekday</v>
      </c>
      <c r="H1014">
        <v>9330.75</v>
      </c>
      <c r="I1014">
        <v>584</v>
      </c>
      <c r="J1014" t="s">
        <v>172</v>
      </c>
      <c r="K1014" t="s">
        <v>8151</v>
      </c>
      <c r="L1014" t="s">
        <v>8156</v>
      </c>
      <c r="M1014">
        <v>3</v>
      </c>
      <c r="N1014" t="s">
        <v>8164</v>
      </c>
      <c r="O1014" s="4">
        <f>INDEX(products[Cost_per_box], MATCH(shipments9[[#This Row],[PID]], products[PID], 0))</f>
        <v>5.26</v>
      </c>
      <c r="P1014" s="4">
        <f>shipments9[[#This Row],[Boxes]]*shipments9[[#This Row],[Cost Per Box]]</f>
        <v>3071.8399999999997</v>
      </c>
      <c r="Q1014" s="4">
        <f>shipments9[[#This Row],[Amount]] -shipments9[[#This Row],[total cost]]</f>
        <v>6258.91</v>
      </c>
      <c r="R1014" s="4" t="str">
        <f>IF(shipments9[[#This Row],[Gross Profit]]&lt;0,"Loss","Profit")</f>
        <v>Profit</v>
      </c>
      <c r="S1014" s="9">
        <f>shipments9[[#This Row],[Gross Profit]]/shipments9[[#This Row],[Amount]]</f>
        <v>0.6707831631969563</v>
      </c>
      <c r="T1014" s="11">
        <f>shipments9[[#This Row],[Amount]]/shipments9[[#This Row],[Boxes]]</f>
        <v>15.977311643835616</v>
      </c>
    </row>
    <row r="1015" spans="1:20" hidden="1" x14ac:dyDescent="0.25">
      <c r="A1015" t="s">
        <v>1217</v>
      </c>
      <c r="B1015" t="s">
        <v>61</v>
      </c>
      <c r="C1015" t="s">
        <v>121</v>
      </c>
      <c r="D1015" t="s">
        <v>31</v>
      </c>
      <c r="E1015" s="1">
        <v>45467</v>
      </c>
      <c r="F1015" s="1" t="str">
        <f>TEXT(shipments9[[#This Row],[Shipdate]],"ddd")</f>
        <v>Mon</v>
      </c>
      <c r="G1015" s="1" t="str">
        <f>IF(OR(shipments9[[#This Row],[Day Name]]="Sat",shipments9[[#This Row],[Day Name]]="Sun"),"Weekend","Weekday")</f>
        <v>Weekday</v>
      </c>
      <c r="H1015">
        <v>9375.75</v>
      </c>
      <c r="I1015">
        <v>670</v>
      </c>
      <c r="J1015" t="s">
        <v>172</v>
      </c>
      <c r="K1015" t="s">
        <v>8155</v>
      </c>
      <c r="L1015" t="s">
        <v>8154</v>
      </c>
      <c r="M1015">
        <v>6</v>
      </c>
      <c r="N1015" t="s">
        <v>8159</v>
      </c>
      <c r="O1015" s="4">
        <f>INDEX(products[Cost_per_box], MATCH(shipments9[[#This Row],[PID]], products[PID], 0))</f>
        <v>5.26</v>
      </c>
      <c r="P1015" s="4">
        <f>shipments9[[#This Row],[Boxes]]*shipments9[[#This Row],[Cost Per Box]]</f>
        <v>3524.2</v>
      </c>
      <c r="Q1015" s="4">
        <f>shipments9[[#This Row],[Amount]] -shipments9[[#This Row],[total cost]]</f>
        <v>5851.55</v>
      </c>
      <c r="R1015" s="4" t="str">
        <f>IF(shipments9[[#This Row],[Gross Profit]]&lt;0,"Loss","Profit")</f>
        <v>Profit</v>
      </c>
      <c r="S1015" s="9">
        <f>shipments9[[#This Row],[Gross Profit]]/shipments9[[#This Row],[Amount]]</f>
        <v>0.6241154041010053</v>
      </c>
      <c r="T1015" s="11">
        <f>shipments9[[#This Row],[Amount]]/shipments9[[#This Row],[Boxes]]</f>
        <v>13.993656716417911</v>
      </c>
    </row>
    <row r="1016" spans="1:20" hidden="1" x14ac:dyDescent="0.25">
      <c r="A1016" t="s">
        <v>1218</v>
      </c>
      <c r="B1016" t="s">
        <v>61</v>
      </c>
      <c r="C1016" t="s">
        <v>121</v>
      </c>
      <c r="D1016" t="s">
        <v>31</v>
      </c>
      <c r="E1016" s="1">
        <v>45419</v>
      </c>
      <c r="F1016" s="1" t="str">
        <f>TEXT(shipments9[[#This Row],[Shipdate]],"ddd")</f>
        <v>Tue</v>
      </c>
      <c r="G1016" s="1" t="str">
        <f>IF(OR(shipments9[[#This Row],[Day Name]]="Sat",shipments9[[#This Row],[Day Name]]="Sun"),"Weekend","Weekday")</f>
        <v>Weekday</v>
      </c>
      <c r="H1016">
        <v>1608.75</v>
      </c>
      <c r="I1016">
        <v>124</v>
      </c>
      <c r="J1016" t="s">
        <v>172</v>
      </c>
      <c r="K1016" t="s">
        <v>8155</v>
      </c>
      <c r="L1016" t="s">
        <v>8154</v>
      </c>
      <c r="M1016">
        <v>5</v>
      </c>
      <c r="N1016" t="s">
        <v>201</v>
      </c>
      <c r="O1016" s="4">
        <f>INDEX(products[Cost_per_box], MATCH(shipments9[[#This Row],[PID]], products[PID], 0))</f>
        <v>5.26</v>
      </c>
      <c r="P1016" s="4">
        <f>shipments9[[#This Row],[Boxes]]*shipments9[[#This Row],[Cost Per Box]]</f>
        <v>652.24</v>
      </c>
      <c r="Q1016" s="4">
        <f>shipments9[[#This Row],[Amount]] -shipments9[[#This Row],[total cost]]</f>
        <v>956.51</v>
      </c>
      <c r="R1016" s="4" t="str">
        <f>IF(shipments9[[#This Row],[Gross Profit]]&lt;0,"Loss","Profit")</f>
        <v>Profit</v>
      </c>
      <c r="S1016" s="9">
        <f>shipments9[[#This Row],[Gross Profit]]/shipments9[[#This Row],[Amount]]</f>
        <v>0.59456721056721051</v>
      </c>
      <c r="T1016" s="11">
        <f>shipments9[[#This Row],[Amount]]/shipments9[[#This Row],[Boxes]]</f>
        <v>12.973790322580646</v>
      </c>
    </row>
    <row r="1017" spans="1:20" hidden="1" x14ac:dyDescent="0.25">
      <c r="A1017" t="s">
        <v>1219</v>
      </c>
      <c r="B1017" t="s">
        <v>80</v>
      </c>
      <c r="C1017" t="s">
        <v>121</v>
      </c>
      <c r="D1017" t="s">
        <v>31</v>
      </c>
      <c r="E1017" s="1">
        <v>44960</v>
      </c>
      <c r="F1017" s="1" t="str">
        <f>TEXT(shipments9[[#This Row],[Shipdate]],"ddd")</f>
        <v>Fri</v>
      </c>
      <c r="G1017" s="1" t="str">
        <f>IF(OR(shipments9[[#This Row],[Day Name]]="Sat",shipments9[[#This Row],[Day Name]]="Sun"),"Weekend","Weekday")</f>
        <v>Weekday</v>
      </c>
      <c r="H1017">
        <v>4700.25</v>
      </c>
      <c r="I1017">
        <v>362</v>
      </c>
      <c r="J1017" t="s">
        <v>172</v>
      </c>
      <c r="K1017" t="s">
        <v>8151</v>
      </c>
      <c r="L1017" t="s">
        <v>8156</v>
      </c>
      <c r="M1017">
        <v>2</v>
      </c>
      <c r="N1017" t="s">
        <v>8157</v>
      </c>
      <c r="O1017" s="4">
        <f>INDEX(products[Cost_per_box], MATCH(shipments9[[#This Row],[PID]], products[PID], 0))</f>
        <v>5.26</v>
      </c>
      <c r="P1017" s="4">
        <f>shipments9[[#This Row],[Boxes]]*shipments9[[#This Row],[Cost Per Box]]</f>
        <v>1904.12</v>
      </c>
      <c r="Q1017" s="4">
        <f>shipments9[[#This Row],[Amount]] -shipments9[[#This Row],[total cost]]</f>
        <v>2796.13</v>
      </c>
      <c r="R1017" s="4" t="str">
        <f>IF(shipments9[[#This Row],[Gross Profit]]&lt;0,"Loss","Profit")</f>
        <v>Profit</v>
      </c>
      <c r="S1017" s="9">
        <f>shipments9[[#This Row],[Gross Profit]]/shipments9[[#This Row],[Amount]]</f>
        <v>0.59488963353013136</v>
      </c>
      <c r="T1017" s="11">
        <f>shipments9[[#This Row],[Amount]]/shipments9[[#This Row],[Boxes]]</f>
        <v>12.984116022099448</v>
      </c>
    </row>
    <row r="1018" spans="1:20" hidden="1" x14ac:dyDescent="0.25">
      <c r="A1018" t="s">
        <v>1220</v>
      </c>
      <c r="B1018" t="s">
        <v>80</v>
      </c>
      <c r="C1018" t="s">
        <v>121</v>
      </c>
      <c r="D1018" t="s">
        <v>31</v>
      </c>
      <c r="E1018" s="1">
        <v>44960</v>
      </c>
      <c r="F1018" s="1" t="str">
        <f>TEXT(shipments9[[#This Row],[Shipdate]],"ddd")</f>
        <v>Fri</v>
      </c>
      <c r="G1018" s="1" t="str">
        <f>IF(OR(shipments9[[#This Row],[Day Name]]="Sat",shipments9[[#This Row],[Day Name]]="Sun"),"Weekend","Weekday")</f>
        <v>Weekday</v>
      </c>
      <c r="H1018">
        <v>5937.75</v>
      </c>
      <c r="I1018">
        <v>495</v>
      </c>
      <c r="J1018" t="s">
        <v>172</v>
      </c>
      <c r="K1018" t="s">
        <v>8151</v>
      </c>
      <c r="L1018" t="s">
        <v>8156</v>
      </c>
      <c r="M1018">
        <v>2</v>
      </c>
      <c r="N1018" t="s">
        <v>8157</v>
      </c>
      <c r="O1018" s="4">
        <f>INDEX(products[Cost_per_box], MATCH(shipments9[[#This Row],[PID]], products[PID], 0))</f>
        <v>5.26</v>
      </c>
      <c r="P1018" s="4">
        <f>shipments9[[#This Row],[Boxes]]*shipments9[[#This Row],[Cost Per Box]]</f>
        <v>2603.6999999999998</v>
      </c>
      <c r="Q1018" s="4">
        <f>shipments9[[#This Row],[Amount]] -shipments9[[#This Row],[total cost]]</f>
        <v>3334.05</v>
      </c>
      <c r="R1018" s="4" t="str">
        <f>IF(shipments9[[#This Row],[Gross Profit]]&lt;0,"Loss","Profit")</f>
        <v>Profit</v>
      </c>
      <c r="S1018" s="9">
        <f>shipments9[[#This Row],[Gross Profit]]/shipments9[[#This Row],[Amount]]</f>
        <v>0.56150056839712015</v>
      </c>
      <c r="T1018" s="11">
        <f>shipments9[[#This Row],[Amount]]/shipments9[[#This Row],[Boxes]]</f>
        <v>11.995454545454546</v>
      </c>
    </row>
    <row r="1019" spans="1:20" hidden="1" x14ac:dyDescent="0.25">
      <c r="A1019" t="s">
        <v>1221</v>
      </c>
      <c r="B1019" t="s">
        <v>80</v>
      </c>
      <c r="C1019" t="s">
        <v>121</v>
      </c>
      <c r="D1019" t="s">
        <v>31</v>
      </c>
      <c r="E1019" s="1">
        <v>45223</v>
      </c>
      <c r="F1019" s="1" t="str">
        <f>TEXT(shipments9[[#This Row],[Shipdate]],"ddd")</f>
        <v>Tue</v>
      </c>
      <c r="G1019" s="1" t="str">
        <f>IF(OR(shipments9[[#This Row],[Day Name]]="Sat",shipments9[[#This Row],[Day Name]]="Sun"),"Weekend","Weekday")</f>
        <v>Weekday</v>
      </c>
      <c r="H1019">
        <v>1165.5</v>
      </c>
      <c r="I1019">
        <v>98</v>
      </c>
      <c r="J1019" t="s">
        <v>172</v>
      </c>
      <c r="K1019" t="s">
        <v>8151</v>
      </c>
      <c r="L1019" t="s">
        <v>8152</v>
      </c>
      <c r="M1019">
        <v>10</v>
      </c>
      <c r="N1019" t="s">
        <v>8153</v>
      </c>
      <c r="O1019" s="4">
        <f>INDEX(products[Cost_per_box], MATCH(shipments9[[#This Row],[PID]], products[PID], 0))</f>
        <v>5.26</v>
      </c>
      <c r="P1019" s="4">
        <f>shipments9[[#This Row],[Boxes]]*shipments9[[#This Row],[Cost Per Box]]</f>
        <v>515.48</v>
      </c>
      <c r="Q1019" s="4">
        <f>shipments9[[#This Row],[Amount]] -shipments9[[#This Row],[total cost]]</f>
        <v>650.02</v>
      </c>
      <c r="R1019" s="4" t="str">
        <f>IF(shipments9[[#This Row],[Gross Profit]]&lt;0,"Loss","Profit")</f>
        <v>Profit</v>
      </c>
      <c r="S1019" s="9">
        <f>shipments9[[#This Row],[Gross Profit]]/shipments9[[#This Row],[Amount]]</f>
        <v>0.55771771771771772</v>
      </c>
      <c r="T1019" s="11">
        <f>shipments9[[#This Row],[Amount]]/shipments9[[#This Row],[Boxes]]</f>
        <v>11.892857142857142</v>
      </c>
    </row>
    <row r="1020" spans="1:20" hidden="1" x14ac:dyDescent="0.25">
      <c r="A1020" t="s">
        <v>1222</v>
      </c>
      <c r="B1020" t="s">
        <v>86</v>
      </c>
      <c r="C1020" t="s">
        <v>121</v>
      </c>
      <c r="D1020" t="s">
        <v>31</v>
      </c>
      <c r="E1020" s="1">
        <v>45254</v>
      </c>
      <c r="F1020" s="1" t="str">
        <f>TEXT(shipments9[[#This Row],[Shipdate]],"ddd")</f>
        <v>Fri</v>
      </c>
      <c r="G1020" s="1" t="str">
        <f>IF(OR(shipments9[[#This Row],[Day Name]]="Sat",shipments9[[#This Row],[Day Name]]="Sun"),"Weekend","Weekday")</f>
        <v>Weekday</v>
      </c>
      <c r="H1020">
        <v>6401.25</v>
      </c>
      <c r="I1020">
        <v>493</v>
      </c>
      <c r="J1020" t="s">
        <v>172</v>
      </c>
      <c r="K1020" t="s">
        <v>8151</v>
      </c>
      <c r="L1020" t="s">
        <v>8152</v>
      </c>
      <c r="M1020">
        <v>11</v>
      </c>
      <c r="N1020" t="s">
        <v>8165</v>
      </c>
      <c r="O1020" s="4">
        <f>INDEX(products[Cost_per_box], MATCH(shipments9[[#This Row],[PID]], products[PID], 0))</f>
        <v>5.26</v>
      </c>
      <c r="P1020" s="4">
        <f>shipments9[[#This Row],[Boxes]]*shipments9[[#This Row],[Cost Per Box]]</f>
        <v>2593.1799999999998</v>
      </c>
      <c r="Q1020" s="4">
        <f>shipments9[[#This Row],[Amount]] -shipments9[[#This Row],[total cost]]</f>
        <v>3808.07</v>
      </c>
      <c r="R1020" s="4" t="str">
        <f>IF(shipments9[[#This Row],[Gross Profit]]&lt;0,"Loss","Profit")</f>
        <v>Profit</v>
      </c>
      <c r="S1020" s="9">
        <f>shipments9[[#This Row],[Gross Profit]]/shipments9[[#This Row],[Amount]]</f>
        <v>0.59489474711970325</v>
      </c>
      <c r="T1020" s="11">
        <f>shipments9[[#This Row],[Amount]]/shipments9[[#This Row],[Boxes]]</f>
        <v>12.984279918864097</v>
      </c>
    </row>
    <row r="1021" spans="1:20" hidden="1" x14ac:dyDescent="0.25">
      <c r="A1021" t="s">
        <v>1223</v>
      </c>
      <c r="B1021" t="s">
        <v>89</v>
      </c>
      <c r="C1021" t="s">
        <v>121</v>
      </c>
      <c r="D1021" t="s">
        <v>31</v>
      </c>
      <c r="E1021" s="1">
        <v>45264</v>
      </c>
      <c r="F1021" s="1" t="str">
        <f>TEXT(shipments9[[#This Row],[Shipdate]],"ddd")</f>
        <v>Mon</v>
      </c>
      <c r="G1021" s="1" t="str">
        <f>IF(OR(shipments9[[#This Row],[Day Name]]="Sat",shipments9[[#This Row],[Day Name]]="Sun"),"Weekend","Weekday")</f>
        <v>Weekday</v>
      </c>
      <c r="H1021">
        <v>9798.75</v>
      </c>
      <c r="I1021">
        <v>613</v>
      </c>
      <c r="J1021" t="s">
        <v>172</v>
      </c>
      <c r="K1021" t="s">
        <v>8151</v>
      </c>
      <c r="L1021" t="s">
        <v>8152</v>
      </c>
      <c r="M1021">
        <v>12</v>
      </c>
      <c r="N1021" t="s">
        <v>8166</v>
      </c>
      <c r="O1021" s="4">
        <f>INDEX(products[Cost_per_box], MATCH(shipments9[[#This Row],[PID]], products[PID], 0))</f>
        <v>5.26</v>
      </c>
      <c r="P1021" s="4">
        <f>shipments9[[#This Row],[Boxes]]*shipments9[[#This Row],[Cost Per Box]]</f>
        <v>3224.3799999999997</v>
      </c>
      <c r="Q1021" s="4">
        <f>shipments9[[#This Row],[Amount]] -shipments9[[#This Row],[total cost]]</f>
        <v>6574.3700000000008</v>
      </c>
      <c r="R1021" s="4" t="str">
        <f>IF(shipments9[[#This Row],[Gross Profit]]&lt;0,"Loss","Profit")</f>
        <v>Profit</v>
      </c>
      <c r="S1021" s="9">
        <f>shipments9[[#This Row],[Gross Profit]]/shipments9[[#This Row],[Amount]]</f>
        <v>0.67093966067100408</v>
      </c>
      <c r="T1021" s="11">
        <f>shipments9[[#This Row],[Amount]]/shipments9[[#This Row],[Boxes]]</f>
        <v>15.984910277324634</v>
      </c>
    </row>
    <row r="1022" spans="1:20" hidden="1" x14ac:dyDescent="0.25">
      <c r="A1022" t="s">
        <v>1224</v>
      </c>
      <c r="B1022" t="s">
        <v>92</v>
      </c>
      <c r="C1022" t="s">
        <v>121</v>
      </c>
      <c r="D1022" t="s">
        <v>31</v>
      </c>
      <c r="E1022" s="1">
        <v>45184</v>
      </c>
      <c r="F1022" s="1" t="str">
        <f>TEXT(shipments9[[#This Row],[Shipdate]],"ddd")</f>
        <v>Fri</v>
      </c>
      <c r="G1022" s="1" t="str">
        <f>IF(OR(shipments9[[#This Row],[Day Name]]="Sat",shipments9[[#This Row],[Day Name]]="Sun"),"Weekend","Weekday")</f>
        <v>Weekday</v>
      </c>
      <c r="H1022">
        <v>14640.75</v>
      </c>
      <c r="I1022">
        <v>1046</v>
      </c>
      <c r="J1022" t="s">
        <v>172</v>
      </c>
      <c r="K1022" t="s">
        <v>8151</v>
      </c>
      <c r="L1022" t="s">
        <v>8160</v>
      </c>
      <c r="M1022">
        <v>9</v>
      </c>
      <c r="N1022" t="s">
        <v>8167</v>
      </c>
      <c r="O1022" s="4">
        <f>INDEX(products[Cost_per_box], MATCH(shipments9[[#This Row],[PID]], products[PID], 0))</f>
        <v>5.26</v>
      </c>
      <c r="P1022" s="4">
        <f>shipments9[[#This Row],[Boxes]]*shipments9[[#This Row],[Cost Per Box]]</f>
        <v>5501.96</v>
      </c>
      <c r="Q1022" s="4">
        <f>shipments9[[#This Row],[Amount]] -shipments9[[#This Row],[total cost]]</f>
        <v>9138.7900000000009</v>
      </c>
      <c r="R1022" s="4" t="str">
        <f>IF(shipments9[[#This Row],[Gross Profit]]&lt;0,"Loss","Profit")</f>
        <v>Profit</v>
      </c>
      <c r="S1022" s="9">
        <f>shipments9[[#This Row],[Gross Profit]]/shipments9[[#This Row],[Amount]]</f>
        <v>0.6242023120400253</v>
      </c>
      <c r="T1022" s="11">
        <f>shipments9[[#This Row],[Amount]]/shipments9[[#This Row],[Boxes]]</f>
        <v>13.99689292543021</v>
      </c>
    </row>
    <row r="1023" spans="1:20" hidden="1" x14ac:dyDescent="0.25">
      <c r="A1023" t="s">
        <v>1225</v>
      </c>
      <c r="B1023" t="s">
        <v>92</v>
      </c>
      <c r="C1023" t="s">
        <v>121</v>
      </c>
      <c r="D1023" t="s">
        <v>31</v>
      </c>
      <c r="E1023" s="1">
        <v>44965</v>
      </c>
      <c r="F1023" s="1" t="str">
        <f>TEXT(shipments9[[#This Row],[Shipdate]],"ddd")</f>
        <v>Wed</v>
      </c>
      <c r="G1023" s="1" t="str">
        <f>IF(OR(shipments9[[#This Row],[Day Name]]="Sat",shipments9[[#This Row],[Day Name]]="Sun"),"Weekend","Weekday")</f>
        <v>Weekday</v>
      </c>
      <c r="H1023">
        <v>9951.75</v>
      </c>
      <c r="I1023">
        <v>622</v>
      </c>
      <c r="J1023" t="s">
        <v>172</v>
      </c>
      <c r="K1023" t="s">
        <v>8151</v>
      </c>
      <c r="L1023" t="s">
        <v>8156</v>
      </c>
      <c r="M1023">
        <v>2</v>
      </c>
      <c r="N1023" t="s">
        <v>8157</v>
      </c>
      <c r="O1023" s="4">
        <f>INDEX(products[Cost_per_box], MATCH(shipments9[[#This Row],[PID]], products[PID], 0))</f>
        <v>5.26</v>
      </c>
      <c r="P1023" s="4">
        <f>shipments9[[#This Row],[Boxes]]*shipments9[[#This Row],[Cost Per Box]]</f>
        <v>3271.72</v>
      </c>
      <c r="Q1023" s="4">
        <f>shipments9[[#This Row],[Amount]] -shipments9[[#This Row],[total cost]]</f>
        <v>6680.0300000000007</v>
      </c>
      <c r="R1023" s="4" t="str">
        <f>IF(shipments9[[#This Row],[Gross Profit]]&lt;0,"Loss","Profit")</f>
        <v>Profit</v>
      </c>
      <c r="S1023" s="9">
        <f>shipments9[[#This Row],[Gross Profit]]/shipments9[[#This Row],[Amount]]</f>
        <v>0.671241741402266</v>
      </c>
      <c r="T1023" s="11">
        <f>shipments9[[#This Row],[Amount]]/shipments9[[#This Row],[Boxes]]</f>
        <v>15.99959807073955</v>
      </c>
    </row>
    <row r="1024" spans="1:20" hidden="1" x14ac:dyDescent="0.25">
      <c r="A1024" t="s">
        <v>1226</v>
      </c>
      <c r="B1024" t="s">
        <v>92</v>
      </c>
      <c r="C1024" t="s">
        <v>121</v>
      </c>
      <c r="D1024" t="s">
        <v>31</v>
      </c>
      <c r="E1024" s="1">
        <v>45114</v>
      </c>
      <c r="F1024" s="1" t="str">
        <f>TEXT(shipments9[[#This Row],[Shipdate]],"ddd")</f>
        <v>Fri</v>
      </c>
      <c r="G1024" s="1" t="str">
        <f>IF(OR(shipments9[[#This Row],[Day Name]]="Sat",shipments9[[#This Row],[Day Name]]="Sun"),"Weekend","Weekday")</f>
        <v>Weekday</v>
      </c>
      <c r="H1024">
        <v>1608.75</v>
      </c>
      <c r="I1024">
        <v>101</v>
      </c>
      <c r="J1024" t="s">
        <v>172</v>
      </c>
      <c r="K1024" t="s">
        <v>8151</v>
      </c>
      <c r="L1024" t="s">
        <v>8160</v>
      </c>
      <c r="M1024">
        <v>7</v>
      </c>
      <c r="N1024" t="s">
        <v>8161</v>
      </c>
      <c r="O1024" s="4">
        <f>INDEX(products[Cost_per_box], MATCH(shipments9[[#This Row],[PID]], products[PID], 0))</f>
        <v>5.26</v>
      </c>
      <c r="P1024" s="4">
        <f>shipments9[[#This Row],[Boxes]]*shipments9[[#This Row],[Cost Per Box]]</f>
        <v>531.26</v>
      </c>
      <c r="Q1024" s="4">
        <f>shipments9[[#This Row],[Amount]] -shipments9[[#This Row],[total cost]]</f>
        <v>1077.49</v>
      </c>
      <c r="R1024" s="4" t="str">
        <f>IF(shipments9[[#This Row],[Gross Profit]]&lt;0,"Loss","Profit")</f>
        <v>Profit</v>
      </c>
      <c r="S1024" s="9">
        <f>shipments9[[#This Row],[Gross Profit]]/shipments9[[#This Row],[Amount]]</f>
        <v>0.66976845376845373</v>
      </c>
      <c r="T1024" s="11">
        <f>shipments9[[#This Row],[Amount]]/shipments9[[#This Row],[Boxes]]</f>
        <v>15.928217821782178</v>
      </c>
    </row>
    <row r="1025" spans="1:20" hidden="1" x14ac:dyDescent="0.25">
      <c r="A1025" t="s">
        <v>1227</v>
      </c>
      <c r="B1025" t="s">
        <v>95</v>
      </c>
      <c r="C1025" t="s">
        <v>121</v>
      </c>
      <c r="D1025" t="s">
        <v>31</v>
      </c>
      <c r="E1025" s="1">
        <v>45219</v>
      </c>
      <c r="F1025" s="1" t="str">
        <f>TEXT(shipments9[[#This Row],[Shipdate]],"ddd")</f>
        <v>Fri</v>
      </c>
      <c r="G1025" s="1" t="str">
        <f>IF(OR(shipments9[[#This Row],[Day Name]]="Sat",shipments9[[#This Row],[Day Name]]="Sun"),"Weekend","Weekday")</f>
        <v>Weekday</v>
      </c>
      <c r="H1025">
        <v>8262</v>
      </c>
      <c r="I1025">
        <v>591</v>
      </c>
      <c r="J1025" t="s">
        <v>172</v>
      </c>
      <c r="K1025" t="s">
        <v>8151</v>
      </c>
      <c r="L1025" t="s">
        <v>8152</v>
      </c>
      <c r="M1025">
        <v>10</v>
      </c>
      <c r="N1025" t="s">
        <v>8153</v>
      </c>
      <c r="O1025" s="4">
        <f>INDEX(products[Cost_per_box], MATCH(shipments9[[#This Row],[PID]], products[PID], 0))</f>
        <v>5.26</v>
      </c>
      <c r="P1025" s="4">
        <f>shipments9[[#This Row],[Boxes]]*shipments9[[#This Row],[Cost Per Box]]</f>
        <v>3108.66</v>
      </c>
      <c r="Q1025" s="4">
        <f>shipments9[[#This Row],[Amount]] -shipments9[[#This Row],[total cost]]</f>
        <v>5153.34</v>
      </c>
      <c r="R1025" s="4" t="str">
        <f>IF(shipments9[[#This Row],[Gross Profit]]&lt;0,"Loss","Profit")</f>
        <v>Profit</v>
      </c>
      <c r="S1025" s="9">
        <f>shipments9[[#This Row],[Gross Profit]]/shipments9[[#This Row],[Amount]]</f>
        <v>0.62374001452432826</v>
      </c>
      <c r="T1025" s="11">
        <f>shipments9[[#This Row],[Amount]]/shipments9[[#This Row],[Boxes]]</f>
        <v>13.979695431472081</v>
      </c>
    </row>
    <row r="1026" spans="1:20" hidden="1" x14ac:dyDescent="0.25">
      <c r="A1026" t="s">
        <v>1228</v>
      </c>
      <c r="B1026" t="s">
        <v>95</v>
      </c>
      <c r="C1026" t="s">
        <v>121</v>
      </c>
      <c r="D1026" t="s">
        <v>31</v>
      </c>
      <c r="E1026" s="1">
        <v>44951</v>
      </c>
      <c r="F1026" s="1" t="str">
        <f>TEXT(shipments9[[#This Row],[Shipdate]],"ddd")</f>
        <v>Wed</v>
      </c>
      <c r="G1026" s="1" t="str">
        <f>IF(OR(shipments9[[#This Row],[Day Name]]="Sat",shipments9[[#This Row],[Day Name]]="Sun"),"Weekend","Weekday")</f>
        <v>Weekday</v>
      </c>
      <c r="H1026">
        <v>2137.5</v>
      </c>
      <c r="I1026">
        <v>143</v>
      </c>
      <c r="J1026" t="s">
        <v>172</v>
      </c>
      <c r="K1026" t="s">
        <v>8151</v>
      </c>
      <c r="L1026" t="s">
        <v>8156</v>
      </c>
      <c r="M1026">
        <v>1</v>
      </c>
      <c r="N1026" t="s">
        <v>8163</v>
      </c>
      <c r="O1026" s="4">
        <f>INDEX(products[Cost_per_box], MATCH(shipments9[[#This Row],[PID]], products[PID], 0))</f>
        <v>5.26</v>
      </c>
      <c r="P1026" s="4">
        <f>shipments9[[#This Row],[Boxes]]*shipments9[[#This Row],[Cost Per Box]]</f>
        <v>752.18</v>
      </c>
      <c r="Q1026" s="4">
        <f>shipments9[[#This Row],[Amount]] -shipments9[[#This Row],[total cost]]</f>
        <v>1385.3200000000002</v>
      </c>
      <c r="R1026" s="4" t="str">
        <f>IF(shipments9[[#This Row],[Gross Profit]]&lt;0,"Loss","Profit")</f>
        <v>Profit</v>
      </c>
      <c r="S1026" s="9">
        <f>shipments9[[#This Row],[Gross Profit]]/shipments9[[#This Row],[Amount]]</f>
        <v>0.64810292397660829</v>
      </c>
      <c r="T1026" s="11">
        <f>shipments9[[#This Row],[Amount]]/shipments9[[#This Row],[Boxes]]</f>
        <v>14.947552447552448</v>
      </c>
    </row>
    <row r="1027" spans="1:20" hidden="1" x14ac:dyDescent="0.25">
      <c r="A1027" t="s">
        <v>1229</v>
      </c>
      <c r="B1027" t="s">
        <v>95</v>
      </c>
      <c r="C1027" t="s">
        <v>121</v>
      </c>
      <c r="D1027" t="s">
        <v>31</v>
      </c>
      <c r="E1027" s="1">
        <v>45120</v>
      </c>
      <c r="F1027" s="1" t="str">
        <f>TEXT(shipments9[[#This Row],[Shipdate]],"ddd")</f>
        <v>Thu</v>
      </c>
      <c r="G1027" s="1" t="str">
        <f>IF(OR(shipments9[[#This Row],[Day Name]]="Sat",shipments9[[#This Row],[Day Name]]="Sun"),"Weekend","Weekday")</f>
        <v>Weekday</v>
      </c>
      <c r="H1027">
        <v>2713.5</v>
      </c>
      <c r="I1027">
        <v>227</v>
      </c>
      <c r="J1027" t="s">
        <v>172</v>
      </c>
      <c r="K1027" t="s">
        <v>8151</v>
      </c>
      <c r="L1027" t="s">
        <v>8160</v>
      </c>
      <c r="M1027">
        <v>7</v>
      </c>
      <c r="N1027" t="s">
        <v>8161</v>
      </c>
      <c r="O1027" s="4">
        <f>INDEX(products[Cost_per_box], MATCH(shipments9[[#This Row],[PID]], products[PID], 0))</f>
        <v>5.26</v>
      </c>
      <c r="P1027" s="4">
        <f>shipments9[[#This Row],[Boxes]]*shipments9[[#This Row],[Cost Per Box]]</f>
        <v>1194.02</v>
      </c>
      <c r="Q1027" s="4">
        <f>shipments9[[#This Row],[Amount]] -shipments9[[#This Row],[total cost]]</f>
        <v>1519.48</v>
      </c>
      <c r="R1027" s="4" t="str">
        <f>IF(shipments9[[#This Row],[Gross Profit]]&lt;0,"Loss","Profit")</f>
        <v>Profit</v>
      </c>
      <c r="S1027" s="9">
        <f>shipments9[[#This Row],[Gross Profit]]/shipments9[[#This Row],[Amount]]</f>
        <v>0.55997051778146301</v>
      </c>
      <c r="T1027" s="11">
        <f>shipments9[[#This Row],[Amount]]/shipments9[[#This Row],[Boxes]]</f>
        <v>11.953744493392071</v>
      </c>
    </row>
    <row r="1028" spans="1:20" hidden="1" x14ac:dyDescent="0.25">
      <c r="A1028" t="s">
        <v>1230</v>
      </c>
      <c r="B1028" t="s">
        <v>98</v>
      </c>
      <c r="C1028" t="s">
        <v>121</v>
      </c>
      <c r="D1028" t="s">
        <v>31</v>
      </c>
      <c r="E1028" s="1">
        <v>45419</v>
      </c>
      <c r="F1028" s="1" t="str">
        <f>TEXT(shipments9[[#This Row],[Shipdate]],"ddd")</f>
        <v>Tue</v>
      </c>
      <c r="G1028" s="1" t="str">
        <f>IF(OR(shipments9[[#This Row],[Day Name]]="Sat",shipments9[[#This Row],[Day Name]]="Sun"),"Weekend","Weekday")</f>
        <v>Weekday</v>
      </c>
      <c r="H1028">
        <v>1370.25</v>
      </c>
      <c r="I1028">
        <v>115</v>
      </c>
      <c r="J1028" t="s">
        <v>172</v>
      </c>
      <c r="K1028" t="s">
        <v>8155</v>
      </c>
      <c r="L1028" t="s">
        <v>8154</v>
      </c>
      <c r="M1028">
        <v>5</v>
      </c>
      <c r="N1028" t="s">
        <v>201</v>
      </c>
      <c r="O1028" s="4">
        <f>INDEX(products[Cost_per_box], MATCH(shipments9[[#This Row],[PID]], products[PID], 0))</f>
        <v>5.26</v>
      </c>
      <c r="P1028" s="4">
        <f>shipments9[[#This Row],[Boxes]]*shipments9[[#This Row],[Cost Per Box]]</f>
        <v>604.9</v>
      </c>
      <c r="Q1028" s="4">
        <f>shipments9[[#This Row],[Amount]] -shipments9[[#This Row],[total cost]]</f>
        <v>765.35</v>
      </c>
      <c r="R1028" s="4" t="str">
        <f>IF(shipments9[[#This Row],[Gross Profit]]&lt;0,"Loss","Profit")</f>
        <v>Profit</v>
      </c>
      <c r="S1028" s="9">
        <f>shipments9[[#This Row],[Gross Profit]]/shipments9[[#This Row],[Amount]]</f>
        <v>0.55854771027184824</v>
      </c>
      <c r="T1028" s="11">
        <f>shipments9[[#This Row],[Amount]]/shipments9[[#This Row],[Boxes]]</f>
        <v>11.915217391304347</v>
      </c>
    </row>
    <row r="1029" spans="1:20" hidden="1" x14ac:dyDescent="0.25">
      <c r="A1029" t="s">
        <v>1231</v>
      </c>
      <c r="B1029" t="s">
        <v>65</v>
      </c>
      <c r="C1029" t="s">
        <v>121</v>
      </c>
      <c r="D1029" t="s">
        <v>31</v>
      </c>
      <c r="E1029" s="1">
        <v>45303</v>
      </c>
      <c r="F1029" s="1" t="str">
        <f>TEXT(shipments9[[#This Row],[Shipdate]],"ddd")</f>
        <v>Fri</v>
      </c>
      <c r="G1029" s="1" t="str">
        <f>IF(OR(shipments9[[#This Row],[Day Name]]="Sat",shipments9[[#This Row],[Day Name]]="Sun"),"Weekend","Weekday")</f>
        <v>Weekday</v>
      </c>
      <c r="H1029">
        <v>1527.75</v>
      </c>
      <c r="I1029">
        <v>128</v>
      </c>
      <c r="J1029" t="s">
        <v>172</v>
      </c>
      <c r="K1029" t="s">
        <v>8155</v>
      </c>
      <c r="L1029" t="s">
        <v>8156</v>
      </c>
      <c r="M1029">
        <v>1</v>
      </c>
      <c r="N1029" t="s">
        <v>8163</v>
      </c>
      <c r="O1029" s="4">
        <f>INDEX(products[Cost_per_box], MATCH(shipments9[[#This Row],[PID]], products[PID], 0))</f>
        <v>5.26</v>
      </c>
      <c r="P1029" s="4">
        <f>shipments9[[#This Row],[Boxes]]*shipments9[[#This Row],[Cost Per Box]]</f>
        <v>673.28</v>
      </c>
      <c r="Q1029" s="4">
        <f>shipments9[[#This Row],[Amount]] -shipments9[[#This Row],[total cost]]</f>
        <v>854.47</v>
      </c>
      <c r="R1029" s="4" t="str">
        <f>IF(shipments9[[#This Row],[Gross Profit]]&lt;0,"Loss","Profit")</f>
        <v>Profit</v>
      </c>
      <c r="S1029" s="9">
        <f>shipments9[[#This Row],[Gross Profit]]/shipments9[[#This Row],[Amount]]</f>
        <v>0.55929962362952057</v>
      </c>
      <c r="T1029" s="11">
        <f>shipments9[[#This Row],[Amount]]/shipments9[[#This Row],[Boxes]]</f>
        <v>11.935546875</v>
      </c>
    </row>
    <row r="1030" spans="1:20" hidden="1" x14ac:dyDescent="0.25">
      <c r="A1030" t="s">
        <v>1232</v>
      </c>
      <c r="B1030" t="s">
        <v>65</v>
      </c>
      <c r="C1030" t="s">
        <v>121</v>
      </c>
      <c r="D1030" t="s">
        <v>31</v>
      </c>
      <c r="E1030" s="1">
        <v>45366</v>
      </c>
      <c r="F1030" s="1" t="str">
        <f>TEXT(shipments9[[#This Row],[Shipdate]],"ddd")</f>
        <v>Fri</v>
      </c>
      <c r="G1030" s="1" t="str">
        <f>IF(OR(shipments9[[#This Row],[Day Name]]="Sat",shipments9[[#This Row],[Day Name]]="Sun"),"Weekend","Weekday")</f>
        <v>Weekday</v>
      </c>
      <c r="H1030">
        <v>5523.75</v>
      </c>
      <c r="I1030">
        <v>461</v>
      </c>
      <c r="J1030" t="s">
        <v>172</v>
      </c>
      <c r="K1030" t="s">
        <v>8155</v>
      </c>
      <c r="L1030" t="s">
        <v>8156</v>
      </c>
      <c r="M1030">
        <v>3</v>
      </c>
      <c r="N1030" t="s">
        <v>8164</v>
      </c>
      <c r="O1030" s="4">
        <f>INDEX(products[Cost_per_box], MATCH(shipments9[[#This Row],[PID]], products[PID], 0))</f>
        <v>5.26</v>
      </c>
      <c r="P1030" s="4">
        <f>shipments9[[#This Row],[Boxes]]*shipments9[[#This Row],[Cost Per Box]]</f>
        <v>2424.86</v>
      </c>
      <c r="Q1030" s="4">
        <f>shipments9[[#This Row],[Amount]] -shipments9[[#This Row],[total cost]]</f>
        <v>3098.89</v>
      </c>
      <c r="R1030" s="4" t="str">
        <f>IF(shipments9[[#This Row],[Gross Profit]]&lt;0,"Loss","Profit")</f>
        <v>Profit</v>
      </c>
      <c r="S1030" s="9">
        <f>shipments9[[#This Row],[Gross Profit]]/shipments9[[#This Row],[Amount]]</f>
        <v>0.56101199366372478</v>
      </c>
      <c r="T1030" s="11">
        <f>shipments9[[#This Row],[Amount]]/shipments9[[#This Row],[Boxes]]</f>
        <v>11.982104121475054</v>
      </c>
    </row>
    <row r="1031" spans="1:20" hidden="1" x14ac:dyDescent="0.25">
      <c r="A1031" t="s">
        <v>1233</v>
      </c>
      <c r="B1031" t="s">
        <v>65</v>
      </c>
      <c r="C1031" t="s">
        <v>121</v>
      </c>
      <c r="D1031" t="s">
        <v>31</v>
      </c>
      <c r="E1031" s="1">
        <v>45250</v>
      </c>
      <c r="F1031" s="1" t="str">
        <f>TEXT(shipments9[[#This Row],[Shipdate]],"ddd")</f>
        <v>Mon</v>
      </c>
      <c r="G1031" s="1" t="str">
        <f>IF(OR(shipments9[[#This Row],[Day Name]]="Sat",shipments9[[#This Row],[Day Name]]="Sun"),"Weekend","Weekday")</f>
        <v>Weekday</v>
      </c>
      <c r="H1031">
        <v>8397</v>
      </c>
      <c r="I1031">
        <v>700</v>
      </c>
      <c r="J1031" t="s">
        <v>172</v>
      </c>
      <c r="K1031" t="s">
        <v>8151</v>
      </c>
      <c r="L1031" t="s">
        <v>8152</v>
      </c>
      <c r="M1031">
        <v>11</v>
      </c>
      <c r="N1031" t="s">
        <v>8165</v>
      </c>
      <c r="O1031" s="4">
        <f>INDEX(products[Cost_per_box], MATCH(shipments9[[#This Row],[PID]], products[PID], 0))</f>
        <v>5.26</v>
      </c>
      <c r="P1031" s="4">
        <f>shipments9[[#This Row],[Boxes]]*shipments9[[#This Row],[Cost Per Box]]</f>
        <v>3682</v>
      </c>
      <c r="Q1031" s="4">
        <f>shipments9[[#This Row],[Amount]] -shipments9[[#This Row],[total cost]]</f>
        <v>4715</v>
      </c>
      <c r="R1031" s="4" t="str">
        <f>IF(shipments9[[#This Row],[Gross Profit]]&lt;0,"Loss","Profit")</f>
        <v>Profit</v>
      </c>
      <c r="S1031" s="9">
        <f>shipments9[[#This Row],[Gross Profit]]/shipments9[[#This Row],[Amount]]</f>
        <v>0.56151006311778018</v>
      </c>
      <c r="T1031" s="11">
        <f>shipments9[[#This Row],[Amount]]/shipments9[[#This Row],[Boxes]]</f>
        <v>11.995714285714286</v>
      </c>
    </row>
    <row r="1032" spans="1:20" hidden="1" x14ac:dyDescent="0.25">
      <c r="A1032" t="s">
        <v>1234</v>
      </c>
      <c r="B1032" t="s">
        <v>68</v>
      </c>
      <c r="C1032" t="s">
        <v>121</v>
      </c>
      <c r="D1032" t="s">
        <v>31</v>
      </c>
      <c r="E1032" s="1">
        <v>45051</v>
      </c>
      <c r="F1032" s="1" t="str">
        <f>TEXT(shipments9[[#This Row],[Shipdate]],"ddd")</f>
        <v>Fri</v>
      </c>
      <c r="G1032" s="1" t="str">
        <f>IF(OR(shipments9[[#This Row],[Day Name]]="Sat",shipments9[[#This Row],[Day Name]]="Sun"),"Weekend","Weekday")</f>
        <v>Weekday</v>
      </c>
      <c r="H1032">
        <v>3935.25</v>
      </c>
      <c r="I1032">
        <v>246</v>
      </c>
      <c r="J1032" t="s">
        <v>172</v>
      </c>
      <c r="K1032" t="s">
        <v>8151</v>
      </c>
      <c r="L1032" t="s">
        <v>8154</v>
      </c>
      <c r="M1032">
        <v>5</v>
      </c>
      <c r="N1032" t="s">
        <v>201</v>
      </c>
      <c r="O1032" s="4">
        <f>INDEX(products[Cost_per_box], MATCH(shipments9[[#This Row],[PID]], products[PID], 0))</f>
        <v>5.26</v>
      </c>
      <c r="P1032" s="4">
        <f>shipments9[[#This Row],[Boxes]]*shipments9[[#This Row],[Cost Per Box]]</f>
        <v>1293.96</v>
      </c>
      <c r="Q1032" s="4">
        <f>shipments9[[#This Row],[Amount]] -shipments9[[#This Row],[total cost]]</f>
        <v>2641.29</v>
      </c>
      <c r="R1032" s="4" t="str">
        <f>IF(shipments9[[#This Row],[Gross Profit]]&lt;0,"Loss","Profit")</f>
        <v>Profit</v>
      </c>
      <c r="S1032" s="9">
        <f>shipments9[[#This Row],[Gross Profit]]/shipments9[[#This Row],[Amount]]</f>
        <v>0.67118734514960932</v>
      </c>
      <c r="T1032" s="11">
        <f>shipments9[[#This Row],[Amount]]/shipments9[[#This Row],[Boxes]]</f>
        <v>15.996951219512194</v>
      </c>
    </row>
    <row r="1033" spans="1:20" hidden="1" x14ac:dyDescent="0.25">
      <c r="A1033" t="s">
        <v>1235</v>
      </c>
      <c r="B1033" t="s">
        <v>68</v>
      </c>
      <c r="C1033" t="s">
        <v>121</v>
      </c>
      <c r="D1033" t="s">
        <v>31</v>
      </c>
      <c r="E1033" s="1">
        <v>45426</v>
      </c>
      <c r="F1033" s="1" t="str">
        <f>TEXT(shipments9[[#This Row],[Shipdate]],"ddd")</f>
        <v>Tue</v>
      </c>
      <c r="G1033" s="1" t="str">
        <f>IF(OR(shipments9[[#This Row],[Day Name]]="Sat",shipments9[[#This Row],[Day Name]]="Sun"),"Weekend","Weekday")</f>
        <v>Weekday</v>
      </c>
      <c r="H1033">
        <v>4974.75</v>
      </c>
      <c r="I1033">
        <v>415</v>
      </c>
      <c r="J1033" t="s">
        <v>172</v>
      </c>
      <c r="K1033" t="s">
        <v>8155</v>
      </c>
      <c r="L1033" t="s">
        <v>8154</v>
      </c>
      <c r="M1033">
        <v>5</v>
      </c>
      <c r="N1033" t="s">
        <v>201</v>
      </c>
      <c r="O1033" s="4">
        <f>INDEX(products[Cost_per_box], MATCH(shipments9[[#This Row],[PID]], products[PID], 0))</f>
        <v>5.26</v>
      </c>
      <c r="P1033" s="4">
        <f>shipments9[[#This Row],[Boxes]]*shipments9[[#This Row],[Cost Per Box]]</f>
        <v>2182.9</v>
      </c>
      <c r="Q1033" s="4">
        <f>shipments9[[#This Row],[Amount]] -shipments9[[#This Row],[total cost]]</f>
        <v>2791.85</v>
      </c>
      <c r="R1033" s="4" t="str">
        <f>IF(shipments9[[#This Row],[Gross Profit]]&lt;0,"Loss","Profit")</f>
        <v>Profit</v>
      </c>
      <c r="S1033" s="9">
        <f>shipments9[[#This Row],[Gross Profit]]/shipments9[[#This Row],[Amount]]</f>
        <v>0.56120408060706561</v>
      </c>
      <c r="T1033" s="11">
        <f>shipments9[[#This Row],[Amount]]/shipments9[[#This Row],[Boxes]]</f>
        <v>11.987349397590361</v>
      </c>
    </row>
    <row r="1034" spans="1:20" hidden="1" x14ac:dyDescent="0.25">
      <c r="A1034" t="s">
        <v>1236</v>
      </c>
      <c r="B1034" t="s">
        <v>68</v>
      </c>
      <c r="C1034" t="s">
        <v>121</v>
      </c>
      <c r="D1034" t="s">
        <v>31</v>
      </c>
      <c r="E1034" s="1">
        <v>44942</v>
      </c>
      <c r="F1034" s="1" t="str">
        <f>TEXT(shipments9[[#This Row],[Shipdate]],"ddd")</f>
        <v>Mon</v>
      </c>
      <c r="G1034" s="1" t="str">
        <f>IF(OR(shipments9[[#This Row],[Day Name]]="Sat",shipments9[[#This Row],[Day Name]]="Sun"),"Weekend","Weekday")</f>
        <v>Weekday</v>
      </c>
      <c r="H1034">
        <v>3973.5</v>
      </c>
      <c r="I1034">
        <v>306</v>
      </c>
      <c r="J1034" t="s">
        <v>172</v>
      </c>
      <c r="K1034" t="s">
        <v>8151</v>
      </c>
      <c r="L1034" t="s">
        <v>8156</v>
      </c>
      <c r="M1034">
        <v>1</v>
      </c>
      <c r="N1034" t="s">
        <v>8163</v>
      </c>
      <c r="O1034" s="4">
        <f>INDEX(products[Cost_per_box], MATCH(shipments9[[#This Row],[PID]], products[PID], 0))</f>
        <v>5.26</v>
      </c>
      <c r="P1034" s="4">
        <f>shipments9[[#This Row],[Boxes]]*shipments9[[#This Row],[Cost Per Box]]</f>
        <v>1609.56</v>
      </c>
      <c r="Q1034" s="4">
        <f>shipments9[[#This Row],[Amount]] -shipments9[[#This Row],[total cost]]</f>
        <v>2363.94</v>
      </c>
      <c r="R1034" s="4" t="str">
        <f>IF(shipments9[[#This Row],[Gross Profit]]&lt;0,"Loss","Profit")</f>
        <v>Profit</v>
      </c>
      <c r="S1034" s="9">
        <f>shipments9[[#This Row],[Gross Profit]]/shipments9[[#This Row],[Amount]]</f>
        <v>0.59492638731596825</v>
      </c>
      <c r="T1034" s="11">
        <f>shipments9[[#This Row],[Amount]]/shipments9[[#This Row],[Boxes]]</f>
        <v>12.985294117647058</v>
      </c>
    </row>
    <row r="1035" spans="1:20" hidden="1" x14ac:dyDescent="0.25">
      <c r="A1035" t="s">
        <v>1237</v>
      </c>
      <c r="B1035" t="s">
        <v>68</v>
      </c>
      <c r="C1035" t="s">
        <v>121</v>
      </c>
      <c r="D1035" t="s">
        <v>31</v>
      </c>
      <c r="E1035" s="1">
        <v>44984</v>
      </c>
      <c r="F1035" s="1" t="str">
        <f>TEXT(shipments9[[#This Row],[Shipdate]],"ddd")</f>
        <v>Mon</v>
      </c>
      <c r="G1035" s="1" t="str">
        <f>IF(OR(shipments9[[#This Row],[Day Name]]="Sat",shipments9[[#This Row],[Day Name]]="Sun"),"Weekend","Weekday")</f>
        <v>Weekday</v>
      </c>
      <c r="H1035">
        <v>3645</v>
      </c>
      <c r="I1035">
        <v>243</v>
      </c>
      <c r="J1035" t="s">
        <v>172</v>
      </c>
      <c r="K1035" t="s">
        <v>8151</v>
      </c>
      <c r="L1035" t="s">
        <v>8156</v>
      </c>
      <c r="M1035">
        <v>2</v>
      </c>
      <c r="N1035" t="s">
        <v>8157</v>
      </c>
      <c r="O1035" s="4">
        <f>INDEX(products[Cost_per_box], MATCH(shipments9[[#This Row],[PID]], products[PID], 0))</f>
        <v>5.26</v>
      </c>
      <c r="P1035" s="4">
        <f>shipments9[[#This Row],[Boxes]]*shipments9[[#This Row],[Cost Per Box]]</f>
        <v>1278.1799999999998</v>
      </c>
      <c r="Q1035" s="4">
        <f>shipments9[[#This Row],[Amount]] -shipments9[[#This Row],[total cost]]</f>
        <v>2366.8200000000002</v>
      </c>
      <c r="R1035" s="4" t="str">
        <f>IF(shipments9[[#This Row],[Gross Profit]]&lt;0,"Loss","Profit")</f>
        <v>Profit</v>
      </c>
      <c r="S1035" s="9">
        <f>shipments9[[#This Row],[Gross Profit]]/shipments9[[#This Row],[Amount]]</f>
        <v>0.64933333333333343</v>
      </c>
      <c r="T1035" s="11">
        <f>shipments9[[#This Row],[Amount]]/shipments9[[#This Row],[Boxes]]</f>
        <v>15</v>
      </c>
    </row>
    <row r="1036" spans="1:20" hidden="1" x14ac:dyDescent="0.25">
      <c r="A1036" t="s">
        <v>1238</v>
      </c>
      <c r="B1036" t="s">
        <v>68</v>
      </c>
      <c r="C1036" t="s">
        <v>121</v>
      </c>
      <c r="D1036" t="s">
        <v>31</v>
      </c>
      <c r="E1036" s="1">
        <v>45069</v>
      </c>
      <c r="F1036" s="1" t="str">
        <f>TEXT(shipments9[[#This Row],[Shipdate]],"ddd")</f>
        <v>Tue</v>
      </c>
      <c r="G1036" s="1" t="str">
        <f>IF(OR(shipments9[[#This Row],[Day Name]]="Sat",shipments9[[#This Row],[Day Name]]="Sun"),"Weekend","Weekday")</f>
        <v>Weekday</v>
      </c>
      <c r="H1036">
        <v>2538</v>
      </c>
      <c r="I1036">
        <v>212</v>
      </c>
      <c r="J1036" t="s">
        <v>172</v>
      </c>
      <c r="K1036" t="s">
        <v>8151</v>
      </c>
      <c r="L1036" t="s">
        <v>8154</v>
      </c>
      <c r="M1036">
        <v>5</v>
      </c>
      <c r="N1036" t="s">
        <v>201</v>
      </c>
      <c r="O1036" s="4">
        <f>INDEX(products[Cost_per_box], MATCH(shipments9[[#This Row],[PID]], products[PID], 0))</f>
        <v>5.26</v>
      </c>
      <c r="P1036" s="4">
        <f>shipments9[[#This Row],[Boxes]]*shipments9[[#This Row],[Cost Per Box]]</f>
        <v>1115.1199999999999</v>
      </c>
      <c r="Q1036" s="4">
        <f>shipments9[[#This Row],[Amount]] -shipments9[[#This Row],[total cost]]</f>
        <v>1422.88</v>
      </c>
      <c r="R1036" s="4" t="str">
        <f>IF(shipments9[[#This Row],[Gross Profit]]&lt;0,"Loss","Profit")</f>
        <v>Profit</v>
      </c>
      <c r="S1036" s="9">
        <f>shipments9[[#This Row],[Gross Profit]]/shipments9[[#This Row],[Amount]]</f>
        <v>0.5606304176516943</v>
      </c>
      <c r="T1036" s="11">
        <f>shipments9[[#This Row],[Amount]]/shipments9[[#This Row],[Boxes]]</f>
        <v>11.971698113207546</v>
      </c>
    </row>
    <row r="1037" spans="1:20" hidden="1" x14ac:dyDescent="0.25">
      <c r="A1037" t="s">
        <v>1239</v>
      </c>
      <c r="B1037" t="s">
        <v>68</v>
      </c>
      <c r="C1037" t="s">
        <v>121</v>
      </c>
      <c r="D1037" t="s">
        <v>31</v>
      </c>
      <c r="E1037" s="1">
        <v>45392</v>
      </c>
      <c r="F1037" s="1" t="str">
        <f>TEXT(shipments9[[#This Row],[Shipdate]],"ddd")</f>
        <v>Wed</v>
      </c>
      <c r="G1037" s="1" t="str">
        <f>IF(OR(shipments9[[#This Row],[Day Name]]="Sat",shipments9[[#This Row],[Day Name]]="Sun"),"Weekend","Weekday")</f>
        <v>Weekday</v>
      </c>
      <c r="H1037">
        <v>9967.5</v>
      </c>
      <c r="I1037">
        <v>665</v>
      </c>
      <c r="J1037" t="s">
        <v>172</v>
      </c>
      <c r="K1037" t="s">
        <v>8155</v>
      </c>
      <c r="L1037" t="s">
        <v>8154</v>
      </c>
      <c r="M1037">
        <v>4</v>
      </c>
      <c r="N1037" t="s">
        <v>8158</v>
      </c>
      <c r="O1037" s="4">
        <f>INDEX(products[Cost_per_box], MATCH(shipments9[[#This Row],[PID]], products[PID], 0))</f>
        <v>5.26</v>
      </c>
      <c r="P1037" s="4">
        <f>shipments9[[#This Row],[Boxes]]*shipments9[[#This Row],[Cost Per Box]]</f>
        <v>3497.8999999999996</v>
      </c>
      <c r="Q1037" s="4">
        <f>shipments9[[#This Row],[Amount]] -shipments9[[#This Row],[total cost]]</f>
        <v>6469.6</v>
      </c>
      <c r="R1037" s="4" t="str">
        <f>IF(shipments9[[#This Row],[Gross Profit]]&lt;0,"Loss","Profit")</f>
        <v>Profit</v>
      </c>
      <c r="S1037" s="9">
        <f>shipments9[[#This Row],[Gross Profit]]/shipments9[[#This Row],[Amount]]</f>
        <v>0.64906947579633811</v>
      </c>
      <c r="T1037" s="11">
        <f>shipments9[[#This Row],[Amount]]/shipments9[[#This Row],[Boxes]]</f>
        <v>14.988721804511279</v>
      </c>
    </row>
    <row r="1038" spans="1:20" hidden="1" x14ac:dyDescent="0.25">
      <c r="A1038" t="s">
        <v>1240</v>
      </c>
      <c r="B1038" t="s">
        <v>68</v>
      </c>
      <c r="C1038" t="s">
        <v>121</v>
      </c>
      <c r="D1038" t="s">
        <v>31</v>
      </c>
      <c r="E1038" s="1">
        <v>45329</v>
      </c>
      <c r="F1038" s="1" t="str">
        <f>TEXT(shipments9[[#This Row],[Shipdate]],"ddd")</f>
        <v>Wed</v>
      </c>
      <c r="G1038" s="1" t="str">
        <f>IF(OR(shipments9[[#This Row],[Day Name]]="Sat",shipments9[[#This Row],[Day Name]]="Sun"),"Weekend","Weekday")</f>
        <v>Weekday</v>
      </c>
      <c r="H1038">
        <v>7040.25</v>
      </c>
      <c r="I1038">
        <v>470</v>
      </c>
      <c r="J1038" t="s">
        <v>172</v>
      </c>
      <c r="K1038" t="s">
        <v>8155</v>
      </c>
      <c r="L1038" t="s">
        <v>8156</v>
      </c>
      <c r="M1038">
        <v>2</v>
      </c>
      <c r="N1038" t="s">
        <v>8157</v>
      </c>
      <c r="O1038" s="4">
        <f>INDEX(products[Cost_per_box], MATCH(shipments9[[#This Row],[PID]], products[PID], 0))</f>
        <v>5.26</v>
      </c>
      <c r="P1038" s="4">
        <f>shipments9[[#This Row],[Boxes]]*shipments9[[#This Row],[Cost Per Box]]</f>
        <v>2472.1999999999998</v>
      </c>
      <c r="Q1038" s="4">
        <f>shipments9[[#This Row],[Amount]] -shipments9[[#This Row],[total cost]]</f>
        <v>4568.05</v>
      </c>
      <c r="R1038" s="4" t="str">
        <f>IF(shipments9[[#This Row],[Gross Profit]]&lt;0,"Loss","Profit")</f>
        <v>Profit</v>
      </c>
      <c r="S1038" s="9">
        <f>shipments9[[#This Row],[Gross Profit]]/shipments9[[#This Row],[Amount]]</f>
        <v>0.64884769716984481</v>
      </c>
      <c r="T1038" s="11">
        <f>shipments9[[#This Row],[Amount]]/shipments9[[#This Row],[Boxes]]</f>
        <v>14.979255319148937</v>
      </c>
    </row>
    <row r="1039" spans="1:20" hidden="1" x14ac:dyDescent="0.25">
      <c r="A1039" t="s">
        <v>1241</v>
      </c>
      <c r="B1039" t="s">
        <v>108</v>
      </c>
      <c r="C1039" t="s">
        <v>121</v>
      </c>
      <c r="D1039" t="s">
        <v>31</v>
      </c>
      <c r="E1039" s="1">
        <v>45252</v>
      </c>
      <c r="F1039" s="1" t="str">
        <f>TEXT(shipments9[[#This Row],[Shipdate]],"ddd")</f>
        <v>Wed</v>
      </c>
      <c r="G1039" s="1" t="str">
        <f>IF(OR(shipments9[[#This Row],[Day Name]]="Sat",shipments9[[#This Row],[Day Name]]="Sun"),"Weekend","Weekday")</f>
        <v>Weekday</v>
      </c>
      <c r="H1039">
        <v>1149.75</v>
      </c>
      <c r="I1039">
        <v>72</v>
      </c>
      <c r="J1039" t="s">
        <v>172</v>
      </c>
      <c r="K1039" t="s">
        <v>8151</v>
      </c>
      <c r="L1039" t="s">
        <v>8152</v>
      </c>
      <c r="M1039">
        <v>11</v>
      </c>
      <c r="N1039" t="s">
        <v>8165</v>
      </c>
      <c r="O1039" s="4">
        <f>INDEX(products[Cost_per_box], MATCH(shipments9[[#This Row],[PID]], products[PID], 0))</f>
        <v>5.26</v>
      </c>
      <c r="P1039" s="4">
        <f>shipments9[[#This Row],[Boxes]]*shipments9[[#This Row],[Cost Per Box]]</f>
        <v>378.71999999999997</v>
      </c>
      <c r="Q1039" s="4">
        <f>shipments9[[#This Row],[Amount]] -shipments9[[#This Row],[total cost]]</f>
        <v>771.03</v>
      </c>
      <c r="R1039" s="4" t="str">
        <f>IF(shipments9[[#This Row],[Gross Profit]]&lt;0,"Loss","Profit")</f>
        <v>Profit</v>
      </c>
      <c r="S1039" s="9">
        <f>shipments9[[#This Row],[Gross Profit]]/shipments9[[#This Row],[Amount]]</f>
        <v>0.67060665362035221</v>
      </c>
      <c r="T1039" s="11">
        <f>shipments9[[#This Row],[Amount]]/shipments9[[#This Row],[Boxes]]</f>
        <v>15.96875</v>
      </c>
    </row>
    <row r="1040" spans="1:20" hidden="1" x14ac:dyDescent="0.25">
      <c r="A1040" t="s">
        <v>1242</v>
      </c>
      <c r="B1040" t="s">
        <v>105</v>
      </c>
      <c r="C1040" t="s">
        <v>121</v>
      </c>
      <c r="D1040" t="s">
        <v>31</v>
      </c>
      <c r="E1040" s="1">
        <v>45268</v>
      </c>
      <c r="F1040" s="1" t="str">
        <f>TEXT(shipments9[[#This Row],[Shipdate]],"ddd")</f>
        <v>Fri</v>
      </c>
      <c r="G1040" s="1" t="str">
        <f>IF(OR(shipments9[[#This Row],[Day Name]]="Sat",shipments9[[#This Row],[Day Name]]="Sun"),"Weekend","Weekday")</f>
        <v>Weekday</v>
      </c>
      <c r="H1040">
        <v>8520.75</v>
      </c>
      <c r="I1040">
        <v>569</v>
      </c>
      <c r="J1040" t="s">
        <v>172</v>
      </c>
      <c r="K1040" t="s">
        <v>8151</v>
      </c>
      <c r="L1040" t="s">
        <v>8152</v>
      </c>
      <c r="M1040">
        <v>12</v>
      </c>
      <c r="N1040" t="s">
        <v>8166</v>
      </c>
      <c r="O1040" s="4">
        <f>INDEX(products[Cost_per_box], MATCH(shipments9[[#This Row],[PID]], products[PID], 0))</f>
        <v>5.26</v>
      </c>
      <c r="P1040" s="4">
        <f>shipments9[[#This Row],[Boxes]]*shipments9[[#This Row],[Cost Per Box]]</f>
        <v>2992.94</v>
      </c>
      <c r="Q1040" s="4">
        <f>shipments9[[#This Row],[Amount]] -shipments9[[#This Row],[total cost]]</f>
        <v>5527.8099999999995</v>
      </c>
      <c r="R1040" s="4" t="str">
        <f>IF(shipments9[[#This Row],[Gross Profit]]&lt;0,"Loss","Profit")</f>
        <v>Profit</v>
      </c>
      <c r="S1040" s="9">
        <f>shipments9[[#This Row],[Gross Profit]]/shipments9[[#This Row],[Amount]]</f>
        <v>0.64874688261009883</v>
      </c>
      <c r="T1040" s="11">
        <f>shipments9[[#This Row],[Amount]]/shipments9[[#This Row],[Boxes]]</f>
        <v>14.974956063268893</v>
      </c>
    </row>
    <row r="1041" spans="1:20" hidden="1" x14ac:dyDescent="0.25">
      <c r="A1041" t="s">
        <v>1243</v>
      </c>
      <c r="B1041" t="s">
        <v>105</v>
      </c>
      <c r="C1041" t="s">
        <v>121</v>
      </c>
      <c r="D1041" t="s">
        <v>31</v>
      </c>
      <c r="E1041" s="1">
        <v>45153</v>
      </c>
      <c r="F1041" s="1" t="str">
        <f>TEXT(shipments9[[#This Row],[Shipdate]],"ddd")</f>
        <v>Tue</v>
      </c>
      <c r="G1041" s="1" t="str">
        <f>IF(OR(shipments9[[#This Row],[Day Name]]="Sat",shipments9[[#This Row],[Day Name]]="Sun"),"Weekend","Weekday")</f>
        <v>Weekday</v>
      </c>
      <c r="H1041">
        <v>4610.25</v>
      </c>
      <c r="I1041">
        <v>308</v>
      </c>
      <c r="J1041" t="s">
        <v>172</v>
      </c>
      <c r="K1041" t="s">
        <v>8151</v>
      </c>
      <c r="L1041" t="s">
        <v>8160</v>
      </c>
      <c r="M1041">
        <v>8</v>
      </c>
      <c r="N1041" t="s">
        <v>8162</v>
      </c>
      <c r="O1041" s="4">
        <f>INDEX(products[Cost_per_box], MATCH(shipments9[[#This Row],[PID]], products[PID], 0))</f>
        <v>5.26</v>
      </c>
      <c r="P1041" s="4">
        <f>shipments9[[#This Row],[Boxes]]*shipments9[[#This Row],[Cost Per Box]]</f>
        <v>1620.08</v>
      </c>
      <c r="Q1041" s="4">
        <f>shipments9[[#This Row],[Amount]] -shipments9[[#This Row],[total cost]]</f>
        <v>2990.17</v>
      </c>
      <c r="R1041" s="4" t="str">
        <f>IF(shipments9[[#This Row],[Gross Profit]]&lt;0,"Loss","Profit")</f>
        <v>Profit</v>
      </c>
      <c r="S1041" s="9">
        <f>shipments9[[#This Row],[Gross Profit]]/shipments9[[#This Row],[Amount]]</f>
        <v>0.6485917249606854</v>
      </c>
      <c r="T1041" s="11">
        <f>shipments9[[#This Row],[Amount]]/shipments9[[#This Row],[Boxes]]</f>
        <v>14.968344155844155</v>
      </c>
    </row>
    <row r="1042" spans="1:20" hidden="1" x14ac:dyDescent="0.25">
      <c r="A1042" t="s">
        <v>1244</v>
      </c>
      <c r="B1042" t="s">
        <v>105</v>
      </c>
      <c r="C1042" t="s">
        <v>121</v>
      </c>
      <c r="D1042" t="s">
        <v>31</v>
      </c>
      <c r="E1042" s="1">
        <v>45223</v>
      </c>
      <c r="F1042" s="1" t="str">
        <f>TEXT(shipments9[[#This Row],[Shipdate]],"ddd")</f>
        <v>Tue</v>
      </c>
      <c r="G1042" s="1" t="str">
        <f>IF(OR(shipments9[[#This Row],[Day Name]]="Sat",shipments9[[#This Row],[Day Name]]="Sun"),"Weekend","Weekday")</f>
        <v>Weekday</v>
      </c>
      <c r="H1042">
        <v>1453.5</v>
      </c>
      <c r="I1042">
        <v>112</v>
      </c>
      <c r="J1042" t="s">
        <v>172</v>
      </c>
      <c r="K1042" t="s">
        <v>8151</v>
      </c>
      <c r="L1042" t="s">
        <v>8152</v>
      </c>
      <c r="M1042">
        <v>10</v>
      </c>
      <c r="N1042" t="s">
        <v>8153</v>
      </c>
      <c r="O1042" s="4">
        <f>INDEX(products[Cost_per_box], MATCH(shipments9[[#This Row],[PID]], products[PID], 0))</f>
        <v>5.26</v>
      </c>
      <c r="P1042" s="4">
        <f>shipments9[[#This Row],[Boxes]]*shipments9[[#This Row],[Cost Per Box]]</f>
        <v>589.12</v>
      </c>
      <c r="Q1042" s="4">
        <f>shipments9[[#This Row],[Amount]] -shipments9[[#This Row],[total cost]]</f>
        <v>864.38</v>
      </c>
      <c r="R1042" s="4" t="str">
        <f>IF(shipments9[[#This Row],[Gross Profit]]&lt;0,"Loss","Profit")</f>
        <v>Profit</v>
      </c>
      <c r="S1042" s="9">
        <f>shipments9[[#This Row],[Gross Profit]]/shipments9[[#This Row],[Amount]]</f>
        <v>0.59468868249054008</v>
      </c>
      <c r="T1042" s="11">
        <f>shipments9[[#This Row],[Amount]]/shipments9[[#This Row],[Boxes]]</f>
        <v>12.977678571428571</v>
      </c>
    </row>
    <row r="1043" spans="1:20" hidden="1" x14ac:dyDescent="0.25">
      <c r="A1043" t="s">
        <v>1245</v>
      </c>
      <c r="B1043" t="s">
        <v>105</v>
      </c>
      <c r="C1043" t="s">
        <v>121</v>
      </c>
      <c r="D1043" t="s">
        <v>31</v>
      </c>
      <c r="E1043" s="1">
        <v>45041</v>
      </c>
      <c r="F1043" s="1" t="str">
        <f>TEXT(shipments9[[#This Row],[Shipdate]],"ddd")</f>
        <v>Tue</v>
      </c>
      <c r="G1043" s="1" t="str">
        <f>IF(OR(shipments9[[#This Row],[Day Name]]="Sat",shipments9[[#This Row],[Day Name]]="Sun"),"Weekend","Weekday")</f>
        <v>Weekday</v>
      </c>
      <c r="H1043">
        <v>7157.25</v>
      </c>
      <c r="I1043">
        <v>597</v>
      </c>
      <c r="J1043" t="s">
        <v>172</v>
      </c>
      <c r="K1043" t="s">
        <v>8151</v>
      </c>
      <c r="L1043" t="s">
        <v>8154</v>
      </c>
      <c r="M1043">
        <v>4</v>
      </c>
      <c r="N1043" t="s">
        <v>8158</v>
      </c>
      <c r="O1043" s="4">
        <f>INDEX(products[Cost_per_box], MATCH(shipments9[[#This Row],[PID]], products[PID], 0))</f>
        <v>5.26</v>
      </c>
      <c r="P1043" s="4">
        <f>shipments9[[#This Row],[Boxes]]*shipments9[[#This Row],[Cost Per Box]]</f>
        <v>3140.22</v>
      </c>
      <c r="Q1043" s="4">
        <f>shipments9[[#This Row],[Amount]] -shipments9[[#This Row],[total cost]]</f>
        <v>4017.03</v>
      </c>
      <c r="R1043" s="4" t="str">
        <f>IF(shipments9[[#This Row],[Gross Profit]]&lt;0,"Loss","Profit")</f>
        <v>Profit</v>
      </c>
      <c r="S1043" s="9">
        <f>shipments9[[#This Row],[Gross Profit]]/shipments9[[#This Row],[Amount]]</f>
        <v>0.56125327465157715</v>
      </c>
      <c r="T1043" s="11">
        <f>shipments9[[#This Row],[Amount]]/shipments9[[#This Row],[Boxes]]</f>
        <v>11.988693467336683</v>
      </c>
    </row>
    <row r="1044" spans="1:20" hidden="1" x14ac:dyDescent="0.25">
      <c r="A1044" t="s">
        <v>1246</v>
      </c>
      <c r="B1044" t="s">
        <v>111</v>
      </c>
      <c r="C1044" t="s">
        <v>121</v>
      </c>
      <c r="D1044" t="s">
        <v>31</v>
      </c>
      <c r="E1044" s="1">
        <v>45448</v>
      </c>
      <c r="F1044" s="1" t="str">
        <f>TEXT(shipments9[[#This Row],[Shipdate]],"ddd")</f>
        <v>Wed</v>
      </c>
      <c r="G1044" s="1" t="str">
        <f>IF(OR(shipments9[[#This Row],[Day Name]]="Sat",shipments9[[#This Row],[Day Name]]="Sun"),"Weekend","Weekday")</f>
        <v>Weekday</v>
      </c>
      <c r="H1044">
        <v>1509.75</v>
      </c>
      <c r="I1044">
        <v>117</v>
      </c>
      <c r="J1044" t="s">
        <v>172</v>
      </c>
      <c r="K1044" t="s">
        <v>8155</v>
      </c>
      <c r="L1044" t="s">
        <v>8154</v>
      </c>
      <c r="M1044">
        <v>6</v>
      </c>
      <c r="N1044" t="s">
        <v>8159</v>
      </c>
      <c r="O1044" s="4">
        <f>INDEX(products[Cost_per_box], MATCH(shipments9[[#This Row],[PID]], products[PID], 0))</f>
        <v>5.26</v>
      </c>
      <c r="P1044" s="4">
        <f>shipments9[[#This Row],[Boxes]]*shipments9[[#This Row],[Cost Per Box]]</f>
        <v>615.41999999999996</v>
      </c>
      <c r="Q1044" s="4">
        <f>shipments9[[#This Row],[Amount]] -shipments9[[#This Row],[total cost]]</f>
        <v>894.33</v>
      </c>
      <c r="R1044" s="4" t="str">
        <f>IF(shipments9[[#This Row],[Gross Profit]]&lt;0,"Loss","Profit")</f>
        <v>Profit</v>
      </c>
      <c r="S1044" s="9">
        <f>shipments9[[#This Row],[Gross Profit]]/shipments9[[#This Row],[Amount]]</f>
        <v>0.59236959761549923</v>
      </c>
      <c r="T1044" s="11">
        <f>shipments9[[#This Row],[Amount]]/shipments9[[#This Row],[Boxes]]</f>
        <v>12.903846153846153</v>
      </c>
    </row>
    <row r="1045" spans="1:20" hidden="1" x14ac:dyDescent="0.25">
      <c r="A1045" t="s">
        <v>1247</v>
      </c>
      <c r="B1045" t="s">
        <v>111</v>
      </c>
      <c r="C1045" t="s">
        <v>121</v>
      </c>
      <c r="D1045" t="s">
        <v>31</v>
      </c>
      <c r="E1045" s="1">
        <v>45020</v>
      </c>
      <c r="F1045" s="1" t="str">
        <f>TEXT(shipments9[[#This Row],[Shipdate]],"ddd")</f>
        <v>Tue</v>
      </c>
      <c r="G1045" s="1" t="str">
        <f>IF(OR(shipments9[[#This Row],[Day Name]]="Sat",shipments9[[#This Row],[Day Name]]="Sun"),"Weekend","Weekday")</f>
        <v>Weekday</v>
      </c>
      <c r="H1045">
        <v>342</v>
      </c>
      <c r="I1045">
        <v>22</v>
      </c>
      <c r="J1045" t="s">
        <v>172</v>
      </c>
      <c r="K1045" t="s">
        <v>8151</v>
      </c>
      <c r="L1045" t="s">
        <v>8154</v>
      </c>
      <c r="M1045">
        <v>4</v>
      </c>
      <c r="N1045" t="s">
        <v>8158</v>
      </c>
      <c r="O1045" s="4">
        <f>INDEX(products[Cost_per_box], MATCH(shipments9[[#This Row],[PID]], products[PID], 0))</f>
        <v>5.26</v>
      </c>
      <c r="P1045" s="4">
        <f>shipments9[[#This Row],[Boxes]]*shipments9[[#This Row],[Cost Per Box]]</f>
        <v>115.72</v>
      </c>
      <c r="Q1045" s="4">
        <f>shipments9[[#This Row],[Amount]] -shipments9[[#This Row],[total cost]]</f>
        <v>226.28</v>
      </c>
      <c r="R1045" s="4" t="str">
        <f>IF(shipments9[[#This Row],[Gross Profit]]&lt;0,"Loss","Profit")</f>
        <v>Profit</v>
      </c>
      <c r="S1045" s="9">
        <f>shipments9[[#This Row],[Gross Profit]]/shipments9[[#This Row],[Amount]]</f>
        <v>0.6616374269005848</v>
      </c>
      <c r="T1045" s="11">
        <f>shipments9[[#This Row],[Amount]]/shipments9[[#This Row],[Boxes]]</f>
        <v>15.545454545454545</v>
      </c>
    </row>
    <row r="1046" spans="1:20" hidden="1" x14ac:dyDescent="0.25">
      <c r="A1046" t="s">
        <v>1248</v>
      </c>
      <c r="B1046" t="s">
        <v>114</v>
      </c>
      <c r="C1046" t="s">
        <v>121</v>
      </c>
      <c r="D1046" t="s">
        <v>31</v>
      </c>
      <c r="E1046" s="1">
        <v>45407</v>
      </c>
      <c r="F1046" s="1" t="str">
        <f>TEXT(shipments9[[#This Row],[Shipdate]],"ddd")</f>
        <v>Thu</v>
      </c>
      <c r="G1046" s="1" t="str">
        <f>IF(OR(shipments9[[#This Row],[Day Name]]="Sat",shipments9[[#This Row],[Day Name]]="Sun"),"Weekend","Weekday")</f>
        <v>Weekday</v>
      </c>
      <c r="H1046">
        <v>3021.75</v>
      </c>
      <c r="I1046">
        <v>252</v>
      </c>
      <c r="J1046" t="s">
        <v>172</v>
      </c>
      <c r="K1046" t="s">
        <v>8155</v>
      </c>
      <c r="L1046" t="s">
        <v>8154</v>
      </c>
      <c r="M1046">
        <v>4</v>
      </c>
      <c r="N1046" t="s">
        <v>8158</v>
      </c>
      <c r="O1046" s="4">
        <f>INDEX(products[Cost_per_box], MATCH(shipments9[[#This Row],[PID]], products[PID], 0))</f>
        <v>5.26</v>
      </c>
      <c r="P1046" s="4">
        <f>shipments9[[#This Row],[Boxes]]*shipments9[[#This Row],[Cost Per Box]]</f>
        <v>1325.52</v>
      </c>
      <c r="Q1046" s="4">
        <f>shipments9[[#This Row],[Amount]] -shipments9[[#This Row],[total cost]]</f>
        <v>1696.23</v>
      </c>
      <c r="R1046" s="4" t="str">
        <f>IF(shipments9[[#This Row],[Gross Profit]]&lt;0,"Loss","Profit")</f>
        <v>Profit</v>
      </c>
      <c r="S1046" s="9">
        <f>shipments9[[#This Row],[Gross Profit]]/shipments9[[#This Row],[Amount]]</f>
        <v>0.56134028294862248</v>
      </c>
      <c r="T1046" s="11">
        <f>shipments9[[#This Row],[Amount]]/shipments9[[#This Row],[Boxes]]</f>
        <v>11.991071428571429</v>
      </c>
    </row>
    <row r="1047" spans="1:20" hidden="1" x14ac:dyDescent="0.25">
      <c r="A1047" t="s">
        <v>1249</v>
      </c>
      <c r="B1047" t="s">
        <v>102</v>
      </c>
      <c r="C1047" t="s">
        <v>121</v>
      </c>
      <c r="D1047" t="s">
        <v>31</v>
      </c>
      <c r="E1047" s="1">
        <v>45128</v>
      </c>
      <c r="F1047" s="1" t="str">
        <f>TEXT(shipments9[[#This Row],[Shipdate]],"ddd")</f>
        <v>Fri</v>
      </c>
      <c r="G1047" s="1" t="str">
        <f>IF(OR(shipments9[[#This Row],[Day Name]]="Sat",shipments9[[#This Row],[Day Name]]="Sun"),"Weekend","Weekday")</f>
        <v>Weekday</v>
      </c>
      <c r="H1047">
        <v>6525</v>
      </c>
      <c r="I1047">
        <v>435</v>
      </c>
      <c r="J1047" t="s">
        <v>172</v>
      </c>
      <c r="K1047" t="s">
        <v>8151</v>
      </c>
      <c r="L1047" t="s">
        <v>8160</v>
      </c>
      <c r="M1047">
        <v>7</v>
      </c>
      <c r="N1047" t="s">
        <v>8161</v>
      </c>
      <c r="O1047" s="4">
        <f>INDEX(products[Cost_per_box], MATCH(shipments9[[#This Row],[PID]], products[PID], 0))</f>
        <v>5.26</v>
      </c>
      <c r="P1047" s="4">
        <f>shipments9[[#This Row],[Boxes]]*shipments9[[#This Row],[Cost Per Box]]</f>
        <v>2288.1</v>
      </c>
      <c r="Q1047" s="4">
        <f>shipments9[[#This Row],[Amount]] -shipments9[[#This Row],[total cost]]</f>
        <v>4236.8999999999996</v>
      </c>
      <c r="R1047" s="4" t="str">
        <f>IF(shipments9[[#This Row],[Gross Profit]]&lt;0,"Loss","Profit")</f>
        <v>Profit</v>
      </c>
      <c r="S1047" s="9">
        <f>shipments9[[#This Row],[Gross Profit]]/shipments9[[#This Row],[Amount]]</f>
        <v>0.64933333333333332</v>
      </c>
      <c r="T1047" s="11">
        <f>shipments9[[#This Row],[Amount]]/shipments9[[#This Row],[Boxes]]</f>
        <v>15</v>
      </c>
    </row>
    <row r="1048" spans="1:20" hidden="1" x14ac:dyDescent="0.25">
      <c r="A1048" t="s">
        <v>1250</v>
      </c>
      <c r="B1048" t="s">
        <v>102</v>
      </c>
      <c r="C1048" t="s">
        <v>121</v>
      </c>
      <c r="D1048" t="s">
        <v>31</v>
      </c>
      <c r="E1048" s="1">
        <v>45085</v>
      </c>
      <c r="F1048" s="1" t="str">
        <f>TEXT(shipments9[[#This Row],[Shipdate]],"ddd")</f>
        <v>Thu</v>
      </c>
      <c r="G1048" s="1" t="str">
        <f>IF(OR(shipments9[[#This Row],[Day Name]]="Sat",shipments9[[#This Row],[Day Name]]="Sun"),"Weekend","Weekday")</f>
        <v>Weekday</v>
      </c>
      <c r="H1048">
        <v>10563.75</v>
      </c>
      <c r="I1048">
        <v>813</v>
      </c>
      <c r="J1048" t="s">
        <v>172</v>
      </c>
      <c r="K1048" t="s">
        <v>8151</v>
      </c>
      <c r="L1048" t="s">
        <v>8154</v>
      </c>
      <c r="M1048">
        <v>6</v>
      </c>
      <c r="N1048" t="s">
        <v>8159</v>
      </c>
      <c r="O1048" s="4">
        <f>INDEX(products[Cost_per_box], MATCH(shipments9[[#This Row],[PID]], products[PID], 0))</f>
        <v>5.26</v>
      </c>
      <c r="P1048" s="4">
        <f>shipments9[[#This Row],[Boxes]]*shipments9[[#This Row],[Cost Per Box]]</f>
        <v>4276.38</v>
      </c>
      <c r="Q1048" s="4">
        <f>shipments9[[#This Row],[Amount]] -shipments9[[#This Row],[total cost]]</f>
        <v>6287.37</v>
      </c>
      <c r="R1048" s="4" t="str">
        <f>IF(shipments9[[#This Row],[Gross Profit]]&lt;0,"Loss","Profit")</f>
        <v>Profit</v>
      </c>
      <c r="S1048" s="9">
        <f>shipments9[[#This Row],[Gross Profit]]/shipments9[[#This Row],[Amount]]</f>
        <v>0.59518352857649981</v>
      </c>
      <c r="T1048" s="11">
        <f>shipments9[[#This Row],[Amount]]/shipments9[[#This Row],[Boxes]]</f>
        <v>12.993542435424354</v>
      </c>
    </row>
    <row r="1049" spans="1:20" hidden="1" x14ac:dyDescent="0.25">
      <c r="A1049" t="s">
        <v>1251</v>
      </c>
      <c r="B1049" t="s">
        <v>102</v>
      </c>
      <c r="C1049" t="s">
        <v>121</v>
      </c>
      <c r="D1049" t="s">
        <v>31</v>
      </c>
      <c r="E1049" s="1">
        <v>45149</v>
      </c>
      <c r="F1049" s="1" t="str">
        <f>TEXT(shipments9[[#This Row],[Shipdate]],"ddd")</f>
        <v>Fri</v>
      </c>
      <c r="G1049" s="1" t="str">
        <f>IF(OR(shipments9[[#This Row],[Day Name]]="Sat",shipments9[[#This Row],[Day Name]]="Sun"),"Weekend","Weekday")</f>
        <v>Weekday</v>
      </c>
      <c r="H1049">
        <v>5404.5</v>
      </c>
      <c r="I1049">
        <v>387</v>
      </c>
      <c r="J1049" t="s">
        <v>172</v>
      </c>
      <c r="K1049" t="s">
        <v>8151</v>
      </c>
      <c r="L1049" t="s">
        <v>8160</v>
      </c>
      <c r="M1049">
        <v>8</v>
      </c>
      <c r="N1049" t="s">
        <v>8162</v>
      </c>
      <c r="O1049" s="4">
        <f>INDEX(products[Cost_per_box], MATCH(shipments9[[#This Row],[PID]], products[PID], 0))</f>
        <v>5.26</v>
      </c>
      <c r="P1049" s="4">
        <f>shipments9[[#This Row],[Boxes]]*shipments9[[#This Row],[Cost Per Box]]</f>
        <v>2035.62</v>
      </c>
      <c r="Q1049" s="4">
        <f>shipments9[[#This Row],[Amount]] -shipments9[[#This Row],[total cost]]</f>
        <v>3368.88</v>
      </c>
      <c r="R1049" s="4" t="str">
        <f>IF(shipments9[[#This Row],[Gross Profit]]&lt;0,"Loss","Profit")</f>
        <v>Profit</v>
      </c>
      <c r="S1049" s="9">
        <f>shipments9[[#This Row],[Gross Profit]]/shipments9[[#This Row],[Amount]]</f>
        <v>0.6233472106577852</v>
      </c>
      <c r="T1049" s="11">
        <f>shipments9[[#This Row],[Amount]]/shipments9[[#This Row],[Boxes]]</f>
        <v>13.965116279069768</v>
      </c>
    </row>
    <row r="1050" spans="1:20" hidden="1" x14ac:dyDescent="0.25">
      <c r="A1050" t="s">
        <v>1252</v>
      </c>
      <c r="B1050" t="s">
        <v>102</v>
      </c>
      <c r="C1050" t="s">
        <v>121</v>
      </c>
      <c r="D1050" t="s">
        <v>31</v>
      </c>
      <c r="E1050" s="1">
        <v>45411</v>
      </c>
      <c r="F1050" s="1" t="str">
        <f>TEXT(shipments9[[#This Row],[Shipdate]],"ddd")</f>
        <v>Mon</v>
      </c>
      <c r="G1050" s="1" t="str">
        <f>IF(OR(shipments9[[#This Row],[Day Name]]="Sat",shipments9[[#This Row],[Day Name]]="Sun"),"Weekend","Weekday")</f>
        <v>Weekday</v>
      </c>
      <c r="H1050">
        <v>3208.5</v>
      </c>
      <c r="I1050">
        <v>201</v>
      </c>
      <c r="J1050" t="s">
        <v>172</v>
      </c>
      <c r="K1050" t="s">
        <v>8155</v>
      </c>
      <c r="L1050" t="s">
        <v>8154</v>
      </c>
      <c r="M1050">
        <v>4</v>
      </c>
      <c r="N1050" t="s">
        <v>8158</v>
      </c>
      <c r="O1050" s="4">
        <f>INDEX(products[Cost_per_box], MATCH(shipments9[[#This Row],[PID]], products[PID], 0))</f>
        <v>5.26</v>
      </c>
      <c r="P1050" s="4">
        <f>shipments9[[#This Row],[Boxes]]*shipments9[[#This Row],[Cost Per Box]]</f>
        <v>1057.26</v>
      </c>
      <c r="Q1050" s="4">
        <f>shipments9[[#This Row],[Amount]] -shipments9[[#This Row],[total cost]]</f>
        <v>2151.2399999999998</v>
      </c>
      <c r="R1050" s="4" t="str">
        <f>IF(shipments9[[#This Row],[Gross Profit]]&lt;0,"Loss","Profit")</f>
        <v>Profit</v>
      </c>
      <c r="S1050" s="9">
        <f>shipments9[[#This Row],[Gross Profit]]/shipments9[[#This Row],[Amount]]</f>
        <v>0.67048153342683492</v>
      </c>
      <c r="T1050" s="11">
        <f>shipments9[[#This Row],[Amount]]/shipments9[[#This Row],[Boxes]]</f>
        <v>15.962686567164178</v>
      </c>
    </row>
    <row r="1051" spans="1:20" hidden="1" x14ac:dyDescent="0.25">
      <c r="A1051" t="s">
        <v>1253</v>
      </c>
      <c r="B1051" t="s">
        <v>102</v>
      </c>
      <c r="C1051" t="s">
        <v>121</v>
      </c>
      <c r="D1051" t="s">
        <v>31</v>
      </c>
      <c r="E1051" s="1">
        <v>45168</v>
      </c>
      <c r="F1051" s="1" t="str">
        <f>TEXT(shipments9[[#This Row],[Shipdate]],"ddd")</f>
        <v>Wed</v>
      </c>
      <c r="G1051" s="1" t="str">
        <f>IF(OR(shipments9[[#This Row],[Day Name]]="Sat",shipments9[[#This Row],[Day Name]]="Sun"),"Weekend","Weekday")</f>
        <v>Weekday</v>
      </c>
      <c r="H1051">
        <v>13997.25</v>
      </c>
      <c r="I1051">
        <v>1000</v>
      </c>
      <c r="J1051" t="s">
        <v>172</v>
      </c>
      <c r="K1051" t="s">
        <v>8151</v>
      </c>
      <c r="L1051" t="s">
        <v>8160</v>
      </c>
      <c r="M1051">
        <v>8</v>
      </c>
      <c r="N1051" t="s">
        <v>8162</v>
      </c>
      <c r="O1051" s="4">
        <f>INDEX(products[Cost_per_box], MATCH(shipments9[[#This Row],[PID]], products[PID], 0))</f>
        <v>5.26</v>
      </c>
      <c r="P1051" s="4">
        <f>shipments9[[#This Row],[Boxes]]*shipments9[[#This Row],[Cost Per Box]]</f>
        <v>5260</v>
      </c>
      <c r="Q1051" s="4">
        <f>shipments9[[#This Row],[Amount]] -shipments9[[#This Row],[total cost]]</f>
        <v>8737.25</v>
      </c>
      <c r="R1051" s="4" t="str">
        <f>IF(shipments9[[#This Row],[Gross Profit]]&lt;0,"Loss","Profit")</f>
        <v>Profit</v>
      </c>
      <c r="S1051" s="9">
        <f>shipments9[[#This Row],[Gross Profit]]/shipments9[[#This Row],[Amount]]</f>
        <v>0.62421189876582905</v>
      </c>
      <c r="T1051" s="11">
        <f>shipments9[[#This Row],[Amount]]/shipments9[[#This Row],[Boxes]]</f>
        <v>13.997249999999999</v>
      </c>
    </row>
    <row r="1052" spans="1:20" hidden="1" x14ac:dyDescent="0.25">
      <c r="A1052" t="s">
        <v>1254</v>
      </c>
      <c r="B1052" t="s">
        <v>102</v>
      </c>
      <c r="C1052" t="s">
        <v>121</v>
      </c>
      <c r="D1052" t="s">
        <v>31</v>
      </c>
      <c r="E1052" s="1">
        <v>45362</v>
      </c>
      <c r="F1052" s="1" t="str">
        <f>TEXT(shipments9[[#This Row],[Shipdate]],"ddd")</f>
        <v>Mon</v>
      </c>
      <c r="G1052" s="1" t="str">
        <f>IF(OR(shipments9[[#This Row],[Day Name]]="Sat",shipments9[[#This Row],[Day Name]]="Sun"),"Weekend","Weekday")</f>
        <v>Weekday</v>
      </c>
      <c r="H1052">
        <v>789.75</v>
      </c>
      <c r="I1052">
        <v>53</v>
      </c>
      <c r="J1052" t="s">
        <v>172</v>
      </c>
      <c r="K1052" t="s">
        <v>8155</v>
      </c>
      <c r="L1052" t="s">
        <v>8156</v>
      </c>
      <c r="M1052">
        <v>3</v>
      </c>
      <c r="N1052" t="s">
        <v>8164</v>
      </c>
      <c r="O1052" s="4">
        <f>INDEX(products[Cost_per_box], MATCH(shipments9[[#This Row],[PID]], products[PID], 0))</f>
        <v>5.26</v>
      </c>
      <c r="P1052" s="4">
        <f>shipments9[[#This Row],[Boxes]]*shipments9[[#This Row],[Cost Per Box]]</f>
        <v>278.77999999999997</v>
      </c>
      <c r="Q1052" s="4">
        <f>shipments9[[#This Row],[Amount]] -shipments9[[#This Row],[total cost]]</f>
        <v>510.97</v>
      </c>
      <c r="R1052" s="4" t="str">
        <f>IF(shipments9[[#This Row],[Gross Profit]]&lt;0,"Loss","Profit")</f>
        <v>Profit</v>
      </c>
      <c r="S1052" s="9">
        <f>shipments9[[#This Row],[Gross Profit]]/shipments9[[#This Row],[Amount]]</f>
        <v>0.64700221589110485</v>
      </c>
      <c r="T1052" s="11">
        <f>shipments9[[#This Row],[Amount]]/shipments9[[#This Row],[Boxes]]</f>
        <v>14.900943396226415</v>
      </c>
    </row>
    <row r="1053" spans="1:20" hidden="1" x14ac:dyDescent="0.25">
      <c r="A1053" t="s">
        <v>1255</v>
      </c>
      <c r="B1053" t="s">
        <v>39</v>
      </c>
      <c r="C1053" t="s">
        <v>137</v>
      </c>
      <c r="D1053" t="s">
        <v>31</v>
      </c>
      <c r="E1053" s="1">
        <v>45419</v>
      </c>
      <c r="F1053" s="1" t="str">
        <f>TEXT(shipments9[[#This Row],[Shipdate]],"ddd")</f>
        <v>Tue</v>
      </c>
      <c r="G1053" s="1" t="str">
        <f>IF(OR(shipments9[[#This Row],[Day Name]]="Sat",shipments9[[#This Row],[Day Name]]="Sun"),"Weekend","Weekday")</f>
        <v>Weekday</v>
      </c>
      <c r="H1053">
        <v>7240.5</v>
      </c>
      <c r="I1053">
        <v>330</v>
      </c>
      <c r="J1053" t="s">
        <v>172</v>
      </c>
      <c r="K1053" t="s">
        <v>8155</v>
      </c>
      <c r="L1053" t="s">
        <v>8154</v>
      </c>
      <c r="M1053">
        <v>5</v>
      </c>
      <c r="N1053" t="s">
        <v>201</v>
      </c>
      <c r="O1053" s="4">
        <f>INDEX(products[Cost_per_box], MATCH(shipments9[[#This Row],[PID]], products[PID], 0))</f>
        <v>7.73</v>
      </c>
      <c r="P1053" s="4">
        <f>shipments9[[#This Row],[Boxes]]*shipments9[[#This Row],[Cost Per Box]]</f>
        <v>2550.9</v>
      </c>
      <c r="Q1053" s="4">
        <f>shipments9[[#This Row],[Amount]] -shipments9[[#This Row],[total cost]]</f>
        <v>4689.6000000000004</v>
      </c>
      <c r="R1053" s="4" t="str">
        <f>IF(shipments9[[#This Row],[Gross Profit]]&lt;0,"Loss","Profit")</f>
        <v>Profit</v>
      </c>
      <c r="S1053" s="9">
        <f>shipments9[[#This Row],[Gross Profit]]/shipments9[[#This Row],[Amount]]</f>
        <v>0.64769007665216494</v>
      </c>
      <c r="T1053" s="11">
        <f>shipments9[[#This Row],[Amount]]/shipments9[[#This Row],[Boxes]]</f>
        <v>21.940909090909091</v>
      </c>
    </row>
    <row r="1054" spans="1:20" hidden="1" x14ac:dyDescent="0.25">
      <c r="A1054" t="s">
        <v>1256</v>
      </c>
      <c r="B1054" t="s">
        <v>39</v>
      </c>
      <c r="C1054" t="s">
        <v>137</v>
      </c>
      <c r="D1054" t="s">
        <v>31</v>
      </c>
      <c r="E1054" s="1">
        <v>45467</v>
      </c>
      <c r="F1054" s="1" t="str">
        <f>TEXT(shipments9[[#This Row],[Shipdate]],"ddd")</f>
        <v>Mon</v>
      </c>
      <c r="G1054" s="1" t="str">
        <f>IF(OR(shipments9[[#This Row],[Day Name]]="Sat",shipments9[[#This Row],[Day Name]]="Sun"),"Weekend","Weekday")</f>
        <v>Weekday</v>
      </c>
      <c r="H1054">
        <v>7031.25</v>
      </c>
      <c r="I1054">
        <v>371</v>
      </c>
      <c r="J1054" t="s">
        <v>172</v>
      </c>
      <c r="K1054" t="s">
        <v>8155</v>
      </c>
      <c r="L1054" t="s">
        <v>8154</v>
      </c>
      <c r="M1054">
        <v>6</v>
      </c>
      <c r="N1054" t="s">
        <v>8159</v>
      </c>
      <c r="O1054" s="4">
        <f>INDEX(products[Cost_per_box], MATCH(shipments9[[#This Row],[PID]], products[PID], 0))</f>
        <v>7.73</v>
      </c>
      <c r="P1054" s="4">
        <f>shipments9[[#This Row],[Boxes]]*shipments9[[#This Row],[Cost Per Box]]</f>
        <v>2867.8300000000004</v>
      </c>
      <c r="Q1054" s="4">
        <f>shipments9[[#This Row],[Amount]] -shipments9[[#This Row],[total cost]]</f>
        <v>4163.42</v>
      </c>
      <c r="R1054" s="4" t="str">
        <f>IF(shipments9[[#This Row],[Gross Profit]]&lt;0,"Loss","Profit")</f>
        <v>Profit</v>
      </c>
      <c r="S1054" s="9">
        <f>shipments9[[#This Row],[Gross Profit]]/shipments9[[#This Row],[Amount]]</f>
        <v>0.59213084444444442</v>
      </c>
      <c r="T1054" s="11">
        <f>shipments9[[#This Row],[Amount]]/shipments9[[#This Row],[Boxes]]</f>
        <v>18.952156334231805</v>
      </c>
    </row>
    <row r="1055" spans="1:20" hidden="1" x14ac:dyDescent="0.25">
      <c r="A1055" t="s">
        <v>1257</v>
      </c>
      <c r="B1055" t="s">
        <v>39</v>
      </c>
      <c r="C1055" t="s">
        <v>137</v>
      </c>
      <c r="D1055" t="s">
        <v>31</v>
      </c>
      <c r="E1055" s="1">
        <v>45310</v>
      </c>
      <c r="F1055" s="1" t="str">
        <f>TEXT(shipments9[[#This Row],[Shipdate]],"ddd")</f>
        <v>Fri</v>
      </c>
      <c r="G1055" s="1" t="str">
        <f>IF(OR(shipments9[[#This Row],[Day Name]]="Sat",shipments9[[#This Row],[Day Name]]="Sun"),"Weekend","Weekday")</f>
        <v>Weekday</v>
      </c>
      <c r="H1055">
        <v>1995.75</v>
      </c>
      <c r="I1055">
        <v>111</v>
      </c>
      <c r="J1055" t="s">
        <v>172</v>
      </c>
      <c r="K1055" t="s">
        <v>8155</v>
      </c>
      <c r="L1055" t="s">
        <v>8156</v>
      </c>
      <c r="M1055">
        <v>1</v>
      </c>
      <c r="N1055" t="s">
        <v>8163</v>
      </c>
      <c r="O1055" s="4">
        <f>INDEX(products[Cost_per_box], MATCH(shipments9[[#This Row],[PID]], products[PID], 0))</f>
        <v>7.73</v>
      </c>
      <c r="P1055" s="4">
        <f>shipments9[[#This Row],[Boxes]]*shipments9[[#This Row],[Cost Per Box]]</f>
        <v>858.03000000000009</v>
      </c>
      <c r="Q1055" s="4">
        <f>shipments9[[#This Row],[Amount]] -shipments9[[#This Row],[total cost]]</f>
        <v>1137.7199999999998</v>
      </c>
      <c r="R1055" s="4" t="str">
        <f>IF(shipments9[[#This Row],[Gross Profit]]&lt;0,"Loss","Profit")</f>
        <v>Profit</v>
      </c>
      <c r="S1055" s="9">
        <f>shipments9[[#This Row],[Gross Profit]]/shipments9[[#This Row],[Amount]]</f>
        <v>0.57007140172867332</v>
      </c>
      <c r="T1055" s="11">
        <f>shipments9[[#This Row],[Amount]]/shipments9[[#This Row],[Boxes]]</f>
        <v>17.97972972972973</v>
      </c>
    </row>
    <row r="1056" spans="1:20" hidden="1" x14ac:dyDescent="0.25">
      <c r="A1056" t="s">
        <v>1258</v>
      </c>
      <c r="B1056" t="s">
        <v>39</v>
      </c>
      <c r="C1056" t="s">
        <v>137</v>
      </c>
      <c r="D1056" t="s">
        <v>31</v>
      </c>
      <c r="E1056" s="1">
        <v>45264</v>
      </c>
      <c r="F1056" s="1" t="str">
        <f>TEXT(shipments9[[#This Row],[Shipdate]],"ddd")</f>
        <v>Mon</v>
      </c>
      <c r="G1056" s="1" t="str">
        <f>IF(OR(shipments9[[#This Row],[Day Name]]="Sat",shipments9[[#This Row],[Day Name]]="Sun"),"Weekend","Weekday")</f>
        <v>Weekday</v>
      </c>
      <c r="H1056">
        <v>3296.25</v>
      </c>
      <c r="I1056">
        <v>150</v>
      </c>
      <c r="J1056" t="s">
        <v>172</v>
      </c>
      <c r="K1056" t="s">
        <v>8151</v>
      </c>
      <c r="L1056" t="s">
        <v>8152</v>
      </c>
      <c r="M1056">
        <v>12</v>
      </c>
      <c r="N1056" t="s">
        <v>8166</v>
      </c>
      <c r="O1056" s="4">
        <f>INDEX(products[Cost_per_box], MATCH(shipments9[[#This Row],[PID]], products[PID], 0))</f>
        <v>7.73</v>
      </c>
      <c r="P1056" s="4">
        <f>shipments9[[#This Row],[Boxes]]*shipments9[[#This Row],[Cost Per Box]]</f>
        <v>1159.5</v>
      </c>
      <c r="Q1056" s="4">
        <f>shipments9[[#This Row],[Amount]] -shipments9[[#This Row],[total cost]]</f>
        <v>2136.75</v>
      </c>
      <c r="R1056" s="4" t="str">
        <f>IF(shipments9[[#This Row],[Gross Profit]]&lt;0,"Loss","Profit")</f>
        <v>Profit</v>
      </c>
      <c r="S1056" s="9">
        <f>shipments9[[#This Row],[Gross Profit]]/shipments9[[#This Row],[Amount]]</f>
        <v>0.64823663253697383</v>
      </c>
      <c r="T1056" s="11">
        <f>shipments9[[#This Row],[Amount]]/shipments9[[#This Row],[Boxes]]</f>
        <v>21.975000000000001</v>
      </c>
    </row>
    <row r="1057" spans="1:20" hidden="1" x14ac:dyDescent="0.25">
      <c r="A1057" t="s">
        <v>1259</v>
      </c>
      <c r="B1057" t="s">
        <v>42</v>
      </c>
      <c r="C1057" t="s">
        <v>137</v>
      </c>
      <c r="D1057" t="s">
        <v>31</v>
      </c>
      <c r="E1057" s="1">
        <v>44970</v>
      </c>
      <c r="F1057" s="1" t="str">
        <f>TEXT(shipments9[[#This Row],[Shipdate]],"ddd")</f>
        <v>Mon</v>
      </c>
      <c r="G1057" s="1" t="str">
        <f>IF(OR(shipments9[[#This Row],[Day Name]]="Sat",shipments9[[#This Row],[Day Name]]="Sun"),"Weekend","Weekday")</f>
        <v>Weekday</v>
      </c>
      <c r="H1057">
        <v>7377.75</v>
      </c>
      <c r="I1057">
        <v>410</v>
      </c>
      <c r="J1057" t="s">
        <v>172</v>
      </c>
      <c r="K1057" t="s">
        <v>8151</v>
      </c>
      <c r="L1057" t="s">
        <v>8156</v>
      </c>
      <c r="M1057">
        <v>2</v>
      </c>
      <c r="N1057" t="s">
        <v>8157</v>
      </c>
      <c r="O1057" s="4">
        <f>INDEX(products[Cost_per_box], MATCH(shipments9[[#This Row],[PID]], products[PID], 0))</f>
        <v>7.73</v>
      </c>
      <c r="P1057" s="4">
        <f>shipments9[[#This Row],[Boxes]]*shipments9[[#This Row],[Cost Per Box]]</f>
        <v>3169.3</v>
      </c>
      <c r="Q1057" s="4">
        <f>shipments9[[#This Row],[Amount]] -shipments9[[#This Row],[total cost]]</f>
        <v>4208.45</v>
      </c>
      <c r="R1057" s="4" t="str">
        <f>IF(shipments9[[#This Row],[Gross Profit]]&lt;0,"Loss","Profit")</f>
        <v>Profit</v>
      </c>
      <c r="S1057" s="9">
        <f>shipments9[[#This Row],[Gross Profit]]/shipments9[[#This Row],[Amount]]</f>
        <v>0.57042458744197078</v>
      </c>
      <c r="T1057" s="11">
        <f>shipments9[[#This Row],[Amount]]/shipments9[[#This Row],[Boxes]]</f>
        <v>17.994512195121953</v>
      </c>
    </row>
    <row r="1058" spans="1:20" hidden="1" x14ac:dyDescent="0.25">
      <c r="A1058" t="s">
        <v>1260</v>
      </c>
      <c r="B1058" t="s">
        <v>42</v>
      </c>
      <c r="C1058" t="s">
        <v>137</v>
      </c>
      <c r="D1058" t="s">
        <v>31</v>
      </c>
      <c r="E1058" s="1">
        <v>45439</v>
      </c>
      <c r="F1058" s="1" t="str">
        <f>TEXT(shipments9[[#This Row],[Shipdate]],"ddd")</f>
        <v>Mon</v>
      </c>
      <c r="G1058" s="1" t="str">
        <f>IF(OR(shipments9[[#This Row],[Day Name]]="Sat",shipments9[[#This Row],[Day Name]]="Sun"),"Weekend","Weekday")</f>
        <v>Weekday</v>
      </c>
      <c r="H1058">
        <v>2506.5</v>
      </c>
      <c r="I1058">
        <v>120</v>
      </c>
      <c r="J1058" t="s">
        <v>172</v>
      </c>
      <c r="K1058" t="s">
        <v>8155</v>
      </c>
      <c r="L1058" t="s">
        <v>8154</v>
      </c>
      <c r="M1058">
        <v>5</v>
      </c>
      <c r="N1058" t="s">
        <v>201</v>
      </c>
      <c r="O1058" s="4">
        <f>INDEX(products[Cost_per_box], MATCH(shipments9[[#This Row],[PID]], products[PID], 0))</f>
        <v>7.73</v>
      </c>
      <c r="P1058" s="4">
        <f>shipments9[[#This Row],[Boxes]]*shipments9[[#This Row],[Cost Per Box]]</f>
        <v>927.6</v>
      </c>
      <c r="Q1058" s="4">
        <f>shipments9[[#This Row],[Amount]] -shipments9[[#This Row],[total cost]]</f>
        <v>1578.9</v>
      </c>
      <c r="R1058" s="4" t="str">
        <f>IF(shipments9[[#This Row],[Gross Profit]]&lt;0,"Loss","Profit")</f>
        <v>Profit</v>
      </c>
      <c r="S1058" s="9">
        <f>shipments9[[#This Row],[Gross Profit]]/shipments9[[#This Row],[Amount]]</f>
        <v>0.62992220227408746</v>
      </c>
      <c r="T1058" s="11">
        <f>shipments9[[#This Row],[Amount]]/shipments9[[#This Row],[Boxes]]</f>
        <v>20.887499999999999</v>
      </c>
    </row>
    <row r="1059" spans="1:20" hidden="1" x14ac:dyDescent="0.25">
      <c r="A1059" t="s">
        <v>1261</v>
      </c>
      <c r="B1059" t="s">
        <v>42</v>
      </c>
      <c r="C1059" t="s">
        <v>137</v>
      </c>
      <c r="D1059" t="s">
        <v>31</v>
      </c>
      <c r="E1059" s="1">
        <v>45069</v>
      </c>
      <c r="F1059" s="1" t="str">
        <f>TEXT(shipments9[[#This Row],[Shipdate]],"ddd")</f>
        <v>Tue</v>
      </c>
      <c r="G1059" s="1" t="str">
        <f>IF(OR(shipments9[[#This Row],[Day Name]]="Sat",shipments9[[#This Row],[Day Name]]="Sun"),"Weekend","Weekday")</f>
        <v>Weekday</v>
      </c>
      <c r="H1059">
        <v>553.5</v>
      </c>
      <c r="I1059">
        <v>28</v>
      </c>
      <c r="J1059" t="s">
        <v>172</v>
      </c>
      <c r="K1059" t="s">
        <v>8151</v>
      </c>
      <c r="L1059" t="s">
        <v>8154</v>
      </c>
      <c r="M1059">
        <v>5</v>
      </c>
      <c r="N1059" t="s">
        <v>201</v>
      </c>
      <c r="O1059" s="4">
        <f>INDEX(products[Cost_per_box], MATCH(shipments9[[#This Row],[PID]], products[PID], 0))</f>
        <v>7.73</v>
      </c>
      <c r="P1059" s="4">
        <f>shipments9[[#This Row],[Boxes]]*shipments9[[#This Row],[Cost Per Box]]</f>
        <v>216.44</v>
      </c>
      <c r="Q1059" s="4">
        <f>shipments9[[#This Row],[Amount]] -shipments9[[#This Row],[total cost]]</f>
        <v>337.06</v>
      </c>
      <c r="R1059" s="4" t="str">
        <f>IF(shipments9[[#This Row],[Gross Profit]]&lt;0,"Loss","Profit")</f>
        <v>Profit</v>
      </c>
      <c r="S1059" s="9">
        <f>shipments9[[#This Row],[Gross Profit]]/shipments9[[#This Row],[Amount]]</f>
        <v>0.60896115627822944</v>
      </c>
      <c r="T1059" s="11">
        <f>shipments9[[#This Row],[Amount]]/shipments9[[#This Row],[Boxes]]</f>
        <v>19.767857142857142</v>
      </c>
    </row>
    <row r="1060" spans="1:20" hidden="1" x14ac:dyDescent="0.25">
      <c r="A1060" t="s">
        <v>1262</v>
      </c>
      <c r="B1060" t="s">
        <v>42</v>
      </c>
      <c r="C1060" t="s">
        <v>137</v>
      </c>
      <c r="D1060" t="s">
        <v>31</v>
      </c>
      <c r="E1060" s="1">
        <v>44938</v>
      </c>
      <c r="F1060" s="1" t="str">
        <f>TEXT(shipments9[[#This Row],[Shipdate]],"ddd")</f>
        <v>Thu</v>
      </c>
      <c r="G1060" s="1" t="str">
        <f>IF(OR(shipments9[[#This Row],[Day Name]]="Sat",shipments9[[#This Row],[Day Name]]="Sun"),"Weekend","Weekday")</f>
        <v>Weekday</v>
      </c>
      <c r="H1060">
        <v>8169.75</v>
      </c>
      <c r="I1060">
        <v>430</v>
      </c>
      <c r="J1060" t="s">
        <v>172</v>
      </c>
      <c r="K1060" t="s">
        <v>8151</v>
      </c>
      <c r="L1060" t="s">
        <v>8156</v>
      </c>
      <c r="M1060">
        <v>1</v>
      </c>
      <c r="N1060" t="s">
        <v>8163</v>
      </c>
      <c r="O1060" s="4">
        <f>INDEX(products[Cost_per_box], MATCH(shipments9[[#This Row],[PID]], products[PID], 0))</f>
        <v>7.73</v>
      </c>
      <c r="P1060" s="4">
        <f>shipments9[[#This Row],[Boxes]]*shipments9[[#This Row],[Cost Per Box]]</f>
        <v>3323.9</v>
      </c>
      <c r="Q1060" s="4">
        <f>shipments9[[#This Row],[Amount]] -shipments9[[#This Row],[total cost]]</f>
        <v>4845.8500000000004</v>
      </c>
      <c r="R1060" s="4" t="str">
        <f>IF(shipments9[[#This Row],[Gross Profit]]&lt;0,"Loss","Profit")</f>
        <v>Profit</v>
      </c>
      <c r="S1060" s="9">
        <f>shipments9[[#This Row],[Gross Profit]]/shipments9[[#This Row],[Amount]]</f>
        <v>0.59314544508705902</v>
      </c>
      <c r="T1060" s="11">
        <f>shipments9[[#This Row],[Amount]]/shipments9[[#This Row],[Boxes]]</f>
        <v>18.999418604651162</v>
      </c>
    </row>
    <row r="1061" spans="1:20" hidden="1" x14ac:dyDescent="0.25">
      <c r="A1061" t="s">
        <v>1263</v>
      </c>
      <c r="B1061" t="s">
        <v>42</v>
      </c>
      <c r="C1061" t="s">
        <v>137</v>
      </c>
      <c r="D1061" t="s">
        <v>31</v>
      </c>
      <c r="E1061" s="1">
        <v>45468</v>
      </c>
      <c r="F1061" s="1" t="str">
        <f>TEXT(shipments9[[#This Row],[Shipdate]],"ddd")</f>
        <v>Tue</v>
      </c>
      <c r="G1061" s="1" t="str">
        <f>IF(OR(shipments9[[#This Row],[Day Name]]="Sat",shipments9[[#This Row],[Day Name]]="Sun"),"Weekend","Weekday")</f>
        <v>Weekday</v>
      </c>
      <c r="H1061">
        <v>5528.25</v>
      </c>
      <c r="I1061">
        <v>291</v>
      </c>
      <c r="J1061" t="s">
        <v>172</v>
      </c>
      <c r="K1061" t="s">
        <v>8155</v>
      </c>
      <c r="L1061" t="s">
        <v>8154</v>
      </c>
      <c r="M1061">
        <v>6</v>
      </c>
      <c r="N1061" t="s">
        <v>8159</v>
      </c>
      <c r="O1061" s="4">
        <f>INDEX(products[Cost_per_box], MATCH(shipments9[[#This Row],[PID]], products[PID], 0))</f>
        <v>7.73</v>
      </c>
      <c r="P1061" s="4">
        <f>shipments9[[#This Row],[Boxes]]*shipments9[[#This Row],[Cost Per Box]]</f>
        <v>2249.4300000000003</v>
      </c>
      <c r="Q1061" s="4">
        <f>shipments9[[#This Row],[Amount]] -shipments9[[#This Row],[total cost]]</f>
        <v>3278.8199999999997</v>
      </c>
      <c r="R1061" s="4" t="str">
        <f>IF(shipments9[[#This Row],[Gross Profit]]&lt;0,"Loss","Profit")</f>
        <v>Profit</v>
      </c>
      <c r="S1061" s="9">
        <f>shipments9[[#This Row],[Gross Profit]]/shipments9[[#This Row],[Amount]]</f>
        <v>0.59310269976936636</v>
      </c>
      <c r="T1061" s="11">
        <f>shipments9[[#This Row],[Amount]]/shipments9[[#This Row],[Boxes]]</f>
        <v>18.99742268041237</v>
      </c>
    </row>
    <row r="1062" spans="1:20" hidden="1" x14ac:dyDescent="0.25">
      <c r="A1062" t="s">
        <v>1264</v>
      </c>
      <c r="B1062" t="s">
        <v>42</v>
      </c>
      <c r="C1062" t="s">
        <v>137</v>
      </c>
      <c r="D1062" t="s">
        <v>31</v>
      </c>
      <c r="E1062" s="1">
        <v>45057</v>
      </c>
      <c r="F1062" s="1" t="str">
        <f>TEXT(shipments9[[#This Row],[Shipdate]],"ddd")</f>
        <v>Thu</v>
      </c>
      <c r="G1062" s="1" t="str">
        <f>IF(OR(shipments9[[#This Row],[Day Name]]="Sat",shipments9[[#This Row],[Day Name]]="Sun"),"Weekend","Weekday")</f>
        <v>Weekday</v>
      </c>
      <c r="H1062">
        <v>4029.75</v>
      </c>
      <c r="I1062">
        <v>224</v>
      </c>
      <c r="J1062" t="s">
        <v>172</v>
      </c>
      <c r="K1062" t="s">
        <v>8151</v>
      </c>
      <c r="L1062" t="s">
        <v>8154</v>
      </c>
      <c r="M1062">
        <v>5</v>
      </c>
      <c r="N1062" t="s">
        <v>201</v>
      </c>
      <c r="O1062" s="4">
        <f>INDEX(products[Cost_per_box], MATCH(shipments9[[#This Row],[PID]], products[PID], 0))</f>
        <v>7.73</v>
      </c>
      <c r="P1062" s="4">
        <f>shipments9[[#This Row],[Boxes]]*shipments9[[#This Row],[Cost Per Box]]</f>
        <v>1731.52</v>
      </c>
      <c r="Q1062" s="4">
        <f>shipments9[[#This Row],[Amount]] -shipments9[[#This Row],[total cost]]</f>
        <v>2298.23</v>
      </c>
      <c r="R1062" s="4" t="str">
        <f>IF(shipments9[[#This Row],[Gross Profit]]&lt;0,"Loss","Profit")</f>
        <v>Profit</v>
      </c>
      <c r="S1062" s="9">
        <f>shipments9[[#This Row],[Gross Profit]]/shipments9[[#This Row],[Amount]]</f>
        <v>0.57031577641292885</v>
      </c>
      <c r="T1062" s="11">
        <f>shipments9[[#This Row],[Amount]]/shipments9[[#This Row],[Boxes]]</f>
        <v>17.989955357142858</v>
      </c>
    </row>
    <row r="1063" spans="1:20" hidden="1" x14ac:dyDescent="0.25">
      <c r="A1063" t="s">
        <v>1265</v>
      </c>
      <c r="B1063" t="s">
        <v>42</v>
      </c>
      <c r="C1063" t="s">
        <v>137</v>
      </c>
      <c r="D1063" t="s">
        <v>31</v>
      </c>
      <c r="E1063" s="1">
        <v>45324</v>
      </c>
      <c r="F1063" s="1" t="str">
        <f>TEXT(shipments9[[#This Row],[Shipdate]],"ddd")</f>
        <v>Fri</v>
      </c>
      <c r="G1063" s="1" t="str">
        <f>IF(OR(shipments9[[#This Row],[Day Name]]="Sat",shipments9[[#This Row],[Day Name]]="Sun"),"Weekend","Weekday")</f>
        <v>Weekday</v>
      </c>
      <c r="H1063">
        <v>8511.75</v>
      </c>
      <c r="I1063">
        <v>426</v>
      </c>
      <c r="J1063" t="s">
        <v>172</v>
      </c>
      <c r="K1063" t="s">
        <v>8155</v>
      </c>
      <c r="L1063" t="s">
        <v>8156</v>
      </c>
      <c r="M1063">
        <v>2</v>
      </c>
      <c r="N1063" t="s">
        <v>8157</v>
      </c>
      <c r="O1063" s="4">
        <f>INDEX(products[Cost_per_box], MATCH(shipments9[[#This Row],[PID]], products[PID], 0))</f>
        <v>7.73</v>
      </c>
      <c r="P1063" s="4">
        <f>shipments9[[#This Row],[Boxes]]*shipments9[[#This Row],[Cost Per Box]]</f>
        <v>3292.98</v>
      </c>
      <c r="Q1063" s="4">
        <f>shipments9[[#This Row],[Amount]] -shipments9[[#This Row],[total cost]]</f>
        <v>5218.7700000000004</v>
      </c>
      <c r="R1063" s="4" t="str">
        <f>IF(shipments9[[#This Row],[Gross Profit]]&lt;0,"Loss","Profit")</f>
        <v>Profit</v>
      </c>
      <c r="S1063" s="9">
        <f>shipments9[[#This Row],[Gross Profit]]/shipments9[[#This Row],[Amount]]</f>
        <v>0.61312538549651951</v>
      </c>
      <c r="T1063" s="11">
        <f>shipments9[[#This Row],[Amount]]/shipments9[[#This Row],[Boxes]]</f>
        <v>19.9806338028169</v>
      </c>
    </row>
    <row r="1064" spans="1:20" hidden="1" x14ac:dyDescent="0.25">
      <c r="A1064" t="s">
        <v>1266</v>
      </c>
      <c r="B1064" t="s">
        <v>45</v>
      </c>
      <c r="C1064" t="s">
        <v>137</v>
      </c>
      <c r="D1064" t="s">
        <v>31</v>
      </c>
      <c r="E1064" s="1">
        <v>45216</v>
      </c>
      <c r="F1064" s="1" t="str">
        <f>TEXT(shipments9[[#This Row],[Shipdate]],"ddd")</f>
        <v>Tue</v>
      </c>
      <c r="G1064" s="1" t="str">
        <f>IF(OR(shipments9[[#This Row],[Day Name]]="Sat",shipments9[[#This Row],[Day Name]]="Sun"),"Weekend","Weekday")</f>
        <v>Weekday</v>
      </c>
      <c r="H1064">
        <v>3982.5</v>
      </c>
      <c r="I1064">
        <v>190</v>
      </c>
      <c r="J1064" t="s">
        <v>172</v>
      </c>
      <c r="K1064" t="s">
        <v>8151</v>
      </c>
      <c r="L1064" t="s">
        <v>8152</v>
      </c>
      <c r="M1064">
        <v>10</v>
      </c>
      <c r="N1064" t="s">
        <v>8153</v>
      </c>
      <c r="O1064" s="4">
        <f>INDEX(products[Cost_per_box], MATCH(shipments9[[#This Row],[PID]], products[PID], 0))</f>
        <v>7.73</v>
      </c>
      <c r="P1064" s="4">
        <f>shipments9[[#This Row],[Boxes]]*shipments9[[#This Row],[Cost Per Box]]</f>
        <v>1468.7</v>
      </c>
      <c r="Q1064" s="4">
        <f>shipments9[[#This Row],[Amount]] -shipments9[[#This Row],[total cost]]</f>
        <v>2513.8000000000002</v>
      </c>
      <c r="R1064" s="4" t="str">
        <f>IF(shipments9[[#This Row],[Gross Profit]]&lt;0,"Loss","Profit")</f>
        <v>Profit</v>
      </c>
      <c r="S1064" s="9">
        <f>shipments9[[#This Row],[Gross Profit]]/shipments9[[#This Row],[Amount]]</f>
        <v>0.63121155053358446</v>
      </c>
      <c r="T1064" s="11">
        <f>shipments9[[#This Row],[Amount]]/shipments9[[#This Row],[Boxes]]</f>
        <v>20.960526315789473</v>
      </c>
    </row>
    <row r="1065" spans="1:20" hidden="1" x14ac:dyDescent="0.25">
      <c r="A1065" t="s">
        <v>1267</v>
      </c>
      <c r="B1065" t="s">
        <v>45</v>
      </c>
      <c r="C1065" t="s">
        <v>137</v>
      </c>
      <c r="D1065" t="s">
        <v>31</v>
      </c>
      <c r="E1065" s="1">
        <v>45301</v>
      </c>
      <c r="F1065" s="1" t="str">
        <f>TEXT(shipments9[[#This Row],[Shipdate]],"ddd")</f>
        <v>Wed</v>
      </c>
      <c r="G1065" s="1" t="str">
        <f>IF(OR(shipments9[[#This Row],[Day Name]]="Sat",shipments9[[#This Row],[Day Name]]="Sun"),"Weekend","Weekday")</f>
        <v>Weekday</v>
      </c>
      <c r="H1065">
        <v>8118</v>
      </c>
      <c r="I1065">
        <v>451</v>
      </c>
      <c r="J1065" t="s">
        <v>172</v>
      </c>
      <c r="K1065" t="s">
        <v>8155</v>
      </c>
      <c r="L1065" t="s">
        <v>8156</v>
      </c>
      <c r="M1065">
        <v>1</v>
      </c>
      <c r="N1065" t="s">
        <v>8163</v>
      </c>
      <c r="O1065" s="4">
        <f>INDEX(products[Cost_per_box], MATCH(shipments9[[#This Row],[PID]], products[PID], 0))</f>
        <v>7.73</v>
      </c>
      <c r="P1065" s="4">
        <f>shipments9[[#This Row],[Boxes]]*shipments9[[#This Row],[Cost Per Box]]</f>
        <v>3486.23</v>
      </c>
      <c r="Q1065" s="4">
        <f>shipments9[[#This Row],[Amount]] -shipments9[[#This Row],[total cost]]</f>
        <v>4631.7700000000004</v>
      </c>
      <c r="R1065" s="4" t="str">
        <f>IF(shipments9[[#This Row],[Gross Profit]]&lt;0,"Loss","Profit")</f>
        <v>Profit</v>
      </c>
      <c r="S1065" s="9">
        <f>shipments9[[#This Row],[Gross Profit]]/shipments9[[#This Row],[Amount]]</f>
        <v>0.57055555555555559</v>
      </c>
      <c r="T1065" s="11">
        <f>shipments9[[#This Row],[Amount]]/shipments9[[#This Row],[Boxes]]</f>
        <v>18</v>
      </c>
    </row>
    <row r="1066" spans="1:20" hidden="1" x14ac:dyDescent="0.25">
      <c r="A1066" t="s">
        <v>1268</v>
      </c>
      <c r="B1066" t="s">
        <v>45</v>
      </c>
      <c r="C1066" t="s">
        <v>137</v>
      </c>
      <c r="D1066" t="s">
        <v>31</v>
      </c>
      <c r="E1066" s="1">
        <v>45048</v>
      </c>
      <c r="F1066" s="1" t="str">
        <f>TEXT(shipments9[[#This Row],[Shipdate]],"ddd")</f>
        <v>Tue</v>
      </c>
      <c r="G1066" s="1" t="str">
        <f>IF(OR(shipments9[[#This Row],[Day Name]]="Sat",shipments9[[#This Row],[Day Name]]="Sun"),"Weekend","Weekday")</f>
        <v>Weekday</v>
      </c>
      <c r="H1066">
        <v>3015</v>
      </c>
      <c r="I1066">
        <v>138</v>
      </c>
      <c r="J1066" t="s">
        <v>172</v>
      </c>
      <c r="K1066" t="s">
        <v>8151</v>
      </c>
      <c r="L1066" t="s">
        <v>8154</v>
      </c>
      <c r="M1066">
        <v>5</v>
      </c>
      <c r="N1066" t="s">
        <v>201</v>
      </c>
      <c r="O1066" s="4">
        <f>INDEX(products[Cost_per_box], MATCH(shipments9[[#This Row],[PID]], products[PID], 0))</f>
        <v>7.73</v>
      </c>
      <c r="P1066" s="4">
        <f>shipments9[[#This Row],[Boxes]]*shipments9[[#This Row],[Cost Per Box]]</f>
        <v>1066.74</v>
      </c>
      <c r="Q1066" s="4">
        <f>shipments9[[#This Row],[Amount]] -shipments9[[#This Row],[total cost]]</f>
        <v>1948.26</v>
      </c>
      <c r="R1066" s="4" t="str">
        <f>IF(shipments9[[#This Row],[Gross Profit]]&lt;0,"Loss","Profit")</f>
        <v>Profit</v>
      </c>
      <c r="S1066" s="9">
        <f>shipments9[[#This Row],[Gross Profit]]/shipments9[[#This Row],[Amount]]</f>
        <v>0.64618905472636812</v>
      </c>
      <c r="T1066" s="11">
        <f>shipments9[[#This Row],[Amount]]/shipments9[[#This Row],[Boxes]]</f>
        <v>21.847826086956523</v>
      </c>
    </row>
    <row r="1067" spans="1:20" hidden="1" x14ac:dyDescent="0.25">
      <c r="A1067" t="s">
        <v>1269</v>
      </c>
      <c r="B1067" t="s">
        <v>45</v>
      </c>
      <c r="C1067" t="s">
        <v>137</v>
      </c>
      <c r="D1067" t="s">
        <v>31</v>
      </c>
      <c r="E1067" s="1">
        <v>45301</v>
      </c>
      <c r="F1067" s="1" t="str">
        <f>TEXT(shipments9[[#This Row],[Shipdate]],"ddd")</f>
        <v>Wed</v>
      </c>
      <c r="G1067" s="1" t="str">
        <f>IF(OR(shipments9[[#This Row],[Day Name]]="Sat",shipments9[[#This Row],[Day Name]]="Sun"),"Weekend","Weekday")</f>
        <v>Weekday</v>
      </c>
      <c r="H1067">
        <v>7814.25</v>
      </c>
      <c r="I1067">
        <v>373</v>
      </c>
      <c r="J1067" t="s">
        <v>172</v>
      </c>
      <c r="K1067" t="s">
        <v>8155</v>
      </c>
      <c r="L1067" t="s">
        <v>8156</v>
      </c>
      <c r="M1067">
        <v>1</v>
      </c>
      <c r="N1067" t="s">
        <v>8163</v>
      </c>
      <c r="O1067" s="4">
        <f>INDEX(products[Cost_per_box], MATCH(shipments9[[#This Row],[PID]], products[PID], 0))</f>
        <v>7.73</v>
      </c>
      <c r="P1067" s="4">
        <f>shipments9[[#This Row],[Boxes]]*shipments9[[#This Row],[Cost Per Box]]</f>
        <v>2883.29</v>
      </c>
      <c r="Q1067" s="4">
        <f>shipments9[[#This Row],[Amount]] -shipments9[[#This Row],[total cost]]</f>
        <v>4930.96</v>
      </c>
      <c r="R1067" s="4" t="str">
        <f>IF(shipments9[[#This Row],[Gross Profit]]&lt;0,"Loss","Profit")</f>
        <v>Profit</v>
      </c>
      <c r="S1067" s="9">
        <f>shipments9[[#This Row],[Gross Profit]]/shipments9[[#This Row],[Amount]]</f>
        <v>0.63102153117701631</v>
      </c>
      <c r="T1067" s="11">
        <f>shipments9[[#This Row],[Amount]]/shipments9[[#This Row],[Boxes]]</f>
        <v>20.949731903485254</v>
      </c>
    </row>
    <row r="1068" spans="1:20" hidden="1" x14ac:dyDescent="0.25">
      <c r="A1068" t="s">
        <v>1270</v>
      </c>
      <c r="B1068" t="s">
        <v>45</v>
      </c>
      <c r="C1068" t="s">
        <v>137</v>
      </c>
      <c r="D1068" t="s">
        <v>31</v>
      </c>
      <c r="E1068" s="1">
        <v>45203</v>
      </c>
      <c r="F1068" s="1" t="str">
        <f>TEXT(shipments9[[#This Row],[Shipdate]],"ddd")</f>
        <v>Wed</v>
      </c>
      <c r="G1068" s="1" t="str">
        <f>IF(OR(shipments9[[#This Row],[Day Name]]="Sat",shipments9[[#This Row],[Day Name]]="Sun"),"Weekend","Weekday")</f>
        <v>Weekday</v>
      </c>
      <c r="H1068">
        <v>1899</v>
      </c>
      <c r="I1068">
        <v>106</v>
      </c>
      <c r="J1068" t="s">
        <v>172</v>
      </c>
      <c r="K1068" t="s">
        <v>8151</v>
      </c>
      <c r="L1068" t="s">
        <v>8152</v>
      </c>
      <c r="M1068">
        <v>10</v>
      </c>
      <c r="N1068" t="s">
        <v>8153</v>
      </c>
      <c r="O1068" s="4">
        <f>INDEX(products[Cost_per_box], MATCH(shipments9[[#This Row],[PID]], products[PID], 0))</f>
        <v>7.73</v>
      </c>
      <c r="P1068" s="4">
        <f>shipments9[[#This Row],[Boxes]]*shipments9[[#This Row],[Cost Per Box]]</f>
        <v>819.38</v>
      </c>
      <c r="Q1068" s="4">
        <f>shipments9[[#This Row],[Amount]] -shipments9[[#This Row],[total cost]]</f>
        <v>1079.6199999999999</v>
      </c>
      <c r="R1068" s="4" t="str">
        <f>IF(shipments9[[#This Row],[Gross Profit]]&lt;0,"Loss","Profit")</f>
        <v>Profit</v>
      </c>
      <c r="S1068" s="9">
        <f>shipments9[[#This Row],[Gross Profit]]/shipments9[[#This Row],[Amount]]</f>
        <v>0.56852027382833059</v>
      </c>
      <c r="T1068" s="11">
        <f>shipments9[[#This Row],[Amount]]/shipments9[[#This Row],[Boxes]]</f>
        <v>17.915094339622641</v>
      </c>
    </row>
    <row r="1069" spans="1:20" hidden="1" x14ac:dyDescent="0.25">
      <c r="A1069" t="s">
        <v>1271</v>
      </c>
      <c r="B1069" t="s">
        <v>71</v>
      </c>
      <c r="C1069" t="s">
        <v>137</v>
      </c>
      <c r="D1069" t="s">
        <v>31</v>
      </c>
      <c r="E1069" s="1">
        <v>45057</v>
      </c>
      <c r="F1069" s="1" t="str">
        <f>TEXT(shipments9[[#This Row],[Shipdate]],"ddd")</f>
        <v>Thu</v>
      </c>
      <c r="G1069" s="1" t="str">
        <f>IF(OR(shipments9[[#This Row],[Day Name]]="Sat",shipments9[[#This Row],[Day Name]]="Sun"),"Weekend","Weekday")</f>
        <v>Weekday</v>
      </c>
      <c r="H1069">
        <v>7485.75</v>
      </c>
      <c r="I1069">
        <v>341</v>
      </c>
      <c r="J1069" t="s">
        <v>172</v>
      </c>
      <c r="K1069" t="s">
        <v>8151</v>
      </c>
      <c r="L1069" t="s">
        <v>8154</v>
      </c>
      <c r="M1069">
        <v>5</v>
      </c>
      <c r="N1069" t="s">
        <v>201</v>
      </c>
      <c r="O1069" s="4">
        <f>INDEX(products[Cost_per_box], MATCH(shipments9[[#This Row],[PID]], products[PID], 0))</f>
        <v>7.73</v>
      </c>
      <c r="P1069" s="4">
        <f>shipments9[[#This Row],[Boxes]]*shipments9[[#This Row],[Cost Per Box]]</f>
        <v>2635.9300000000003</v>
      </c>
      <c r="Q1069" s="4">
        <f>shipments9[[#This Row],[Amount]] -shipments9[[#This Row],[total cost]]</f>
        <v>4849.82</v>
      </c>
      <c r="R1069" s="4" t="str">
        <f>IF(shipments9[[#This Row],[Gross Profit]]&lt;0,"Loss","Profit")</f>
        <v>Profit</v>
      </c>
      <c r="S1069" s="9">
        <f>shipments9[[#This Row],[Gross Profit]]/shipments9[[#This Row],[Amount]]</f>
        <v>0.64787362655712522</v>
      </c>
      <c r="T1069" s="11">
        <f>shipments9[[#This Row],[Amount]]/shipments9[[#This Row],[Boxes]]</f>
        <v>21.952346041055719</v>
      </c>
    </row>
    <row r="1070" spans="1:20" hidden="1" x14ac:dyDescent="0.25">
      <c r="A1070" t="s">
        <v>1272</v>
      </c>
      <c r="B1070" t="s">
        <v>71</v>
      </c>
      <c r="C1070" t="s">
        <v>137</v>
      </c>
      <c r="D1070" t="s">
        <v>31</v>
      </c>
      <c r="E1070" s="1">
        <v>45092</v>
      </c>
      <c r="F1070" s="1" t="str">
        <f>TEXT(shipments9[[#This Row],[Shipdate]],"ddd")</f>
        <v>Thu</v>
      </c>
      <c r="G1070" s="1" t="str">
        <f>IF(OR(shipments9[[#This Row],[Day Name]]="Sat",shipments9[[#This Row],[Day Name]]="Sun"),"Weekend","Weekday")</f>
        <v>Weekday</v>
      </c>
      <c r="H1070">
        <v>10631.25</v>
      </c>
      <c r="I1070">
        <v>532</v>
      </c>
      <c r="J1070" t="s">
        <v>172</v>
      </c>
      <c r="K1070" t="s">
        <v>8151</v>
      </c>
      <c r="L1070" t="s">
        <v>8154</v>
      </c>
      <c r="M1070">
        <v>6</v>
      </c>
      <c r="N1070" t="s">
        <v>8159</v>
      </c>
      <c r="O1070" s="4">
        <f>INDEX(products[Cost_per_box], MATCH(shipments9[[#This Row],[PID]], products[PID], 0))</f>
        <v>7.73</v>
      </c>
      <c r="P1070" s="4">
        <f>shipments9[[#This Row],[Boxes]]*shipments9[[#This Row],[Cost Per Box]]</f>
        <v>4112.3600000000006</v>
      </c>
      <c r="Q1070" s="4">
        <f>shipments9[[#This Row],[Amount]] -shipments9[[#This Row],[total cost]]</f>
        <v>6518.8899999999994</v>
      </c>
      <c r="R1070" s="4" t="str">
        <f>IF(shipments9[[#This Row],[Gross Profit]]&lt;0,"Loss","Profit")</f>
        <v>Profit</v>
      </c>
      <c r="S1070" s="9">
        <f>shipments9[[#This Row],[Gross Profit]]/shipments9[[#This Row],[Amount]]</f>
        <v>0.61318189300411519</v>
      </c>
      <c r="T1070" s="11">
        <f>shipments9[[#This Row],[Amount]]/shipments9[[#This Row],[Boxes]]</f>
        <v>19.983552631578949</v>
      </c>
    </row>
    <row r="1071" spans="1:20" hidden="1" x14ac:dyDescent="0.25">
      <c r="A1071" t="s">
        <v>1273</v>
      </c>
      <c r="B1071" t="s">
        <v>71</v>
      </c>
      <c r="C1071" t="s">
        <v>137</v>
      </c>
      <c r="D1071" t="s">
        <v>31</v>
      </c>
      <c r="E1071" s="1">
        <v>44936</v>
      </c>
      <c r="F1071" s="1" t="str">
        <f>TEXT(shipments9[[#This Row],[Shipdate]],"ddd")</f>
        <v>Tue</v>
      </c>
      <c r="G1071" s="1" t="str">
        <f>IF(OR(shipments9[[#This Row],[Day Name]]="Sat",shipments9[[#This Row],[Day Name]]="Sun"),"Weekend","Weekday")</f>
        <v>Weekday</v>
      </c>
      <c r="H1071">
        <v>5638.5</v>
      </c>
      <c r="I1071">
        <v>269</v>
      </c>
      <c r="J1071" t="s">
        <v>172</v>
      </c>
      <c r="K1071" t="s">
        <v>8151</v>
      </c>
      <c r="L1071" t="s">
        <v>8156</v>
      </c>
      <c r="M1071">
        <v>1</v>
      </c>
      <c r="N1071" t="s">
        <v>8163</v>
      </c>
      <c r="O1071" s="4">
        <f>INDEX(products[Cost_per_box], MATCH(shipments9[[#This Row],[PID]], products[PID], 0))</f>
        <v>7.73</v>
      </c>
      <c r="P1071" s="4">
        <f>shipments9[[#This Row],[Boxes]]*shipments9[[#This Row],[Cost Per Box]]</f>
        <v>2079.37</v>
      </c>
      <c r="Q1071" s="4">
        <f>shipments9[[#This Row],[Amount]] -shipments9[[#This Row],[total cost]]</f>
        <v>3559.13</v>
      </c>
      <c r="R1071" s="4" t="str">
        <f>IF(shipments9[[#This Row],[Gross Profit]]&lt;0,"Loss","Profit")</f>
        <v>Profit</v>
      </c>
      <c r="S1071" s="9">
        <f>shipments9[[#This Row],[Gross Profit]]/shipments9[[#This Row],[Amount]]</f>
        <v>0.63121929591203341</v>
      </c>
      <c r="T1071" s="11">
        <f>shipments9[[#This Row],[Amount]]/shipments9[[#This Row],[Boxes]]</f>
        <v>20.960966542750928</v>
      </c>
    </row>
    <row r="1072" spans="1:20" hidden="1" x14ac:dyDescent="0.25">
      <c r="A1072" t="s">
        <v>1274</v>
      </c>
      <c r="B1072" t="s">
        <v>74</v>
      </c>
      <c r="C1072" t="s">
        <v>137</v>
      </c>
      <c r="D1072" t="s">
        <v>31</v>
      </c>
      <c r="E1072" s="1">
        <v>45139</v>
      </c>
      <c r="F1072" s="1" t="str">
        <f>TEXT(shipments9[[#This Row],[Shipdate]],"ddd")</f>
        <v>Tue</v>
      </c>
      <c r="G1072" s="1" t="str">
        <f>IF(OR(shipments9[[#This Row],[Day Name]]="Sat",shipments9[[#This Row],[Day Name]]="Sun"),"Weekend","Weekday")</f>
        <v>Weekday</v>
      </c>
      <c r="H1072">
        <v>5539.5</v>
      </c>
      <c r="I1072">
        <v>292</v>
      </c>
      <c r="J1072" t="s">
        <v>172</v>
      </c>
      <c r="K1072" t="s">
        <v>8151</v>
      </c>
      <c r="L1072" t="s">
        <v>8160</v>
      </c>
      <c r="M1072">
        <v>8</v>
      </c>
      <c r="N1072" t="s">
        <v>8162</v>
      </c>
      <c r="O1072" s="4">
        <f>INDEX(products[Cost_per_box], MATCH(shipments9[[#This Row],[PID]], products[PID], 0))</f>
        <v>7.73</v>
      </c>
      <c r="P1072" s="4">
        <f>shipments9[[#This Row],[Boxes]]*shipments9[[#This Row],[Cost Per Box]]</f>
        <v>2257.1600000000003</v>
      </c>
      <c r="Q1072" s="4">
        <f>shipments9[[#This Row],[Amount]] -shipments9[[#This Row],[total cost]]</f>
        <v>3282.3399999999997</v>
      </c>
      <c r="R1072" s="4" t="str">
        <f>IF(shipments9[[#This Row],[Gross Profit]]&lt;0,"Loss","Profit")</f>
        <v>Profit</v>
      </c>
      <c r="S1072" s="9">
        <f>shipments9[[#This Row],[Gross Profit]]/shipments9[[#This Row],[Amount]]</f>
        <v>0.5925336221680656</v>
      </c>
      <c r="T1072" s="11">
        <f>shipments9[[#This Row],[Amount]]/shipments9[[#This Row],[Boxes]]</f>
        <v>18.970890410958905</v>
      </c>
    </row>
    <row r="1073" spans="1:20" hidden="1" x14ac:dyDescent="0.25">
      <c r="A1073" t="s">
        <v>1275</v>
      </c>
      <c r="B1073" t="s">
        <v>74</v>
      </c>
      <c r="C1073" t="s">
        <v>137</v>
      </c>
      <c r="D1073" t="s">
        <v>31</v>
      </c>
      <c r="E1073" s="1">
        <v>45119</v>
      </c>
      <c r="F1073" s="1" t="str">
        <f>TEXT(shipments9[[#This Row],[Shipdate]],"ddd")</f>
        <v>Wed</v>
      </c>
      <c r="G1073" s="1" t="str">
        <f>IF(OR(shipments9[[#This Row],[Day Name]]="Sat",shipments9[[#This Row],[Day Name]]="Sun"),"Weekend","Weekday")</f>
        <v>Weekday</v>
      </c>
      <c r="H1073">
        <v>5746.5</v>
      </c>
      <c r="I1073">
        <v>303</v>
      </c>
      <c r="J1073" t="s">
        <v>172</v>
      </c>
      <c r="K1073" t="s">
        <v>8151</v>
      </c>
      <c r="L1073" t="s">
        <v>8160</v>
      </c>
      <c r="M1073">
        <v>7</v>
      </c>
      <c r="N1073" t="s">
        <v>8161</v>
      </c>
      <c r="O1073" s="4">
        <f>INDEX(products[Cost_per_box], MATCH(shipments9[[#This Row],[PID]], products[PID], 0))</f>
        <v>7.73</v>
      </c>
      <c r="P1073" s="4">
        <f>shipments9[[#This Row],[Boxes]]*shipments9[[#This Row],[Cost Per Box]]</f>
        <v>2342.19</v>
      </c>
      <c r="Q1073" s="4">
        <f>shipments9[[#This Row],[Amount]] -shipments9[[#This Row],[total cost]]</f>
        <v>3404.31</v>
      </c>
      <c r="R1073" s="4" t="str">
        <f>IF(shipments9[[#This Row],[Gross Profit]]&lt;0,"Loss","Profit")</f>
        <v>Profit</v>
      </c>
      <c r="S1073" s="9">
        <f>shipments9[[#This Row],[Gross Profit]]/shipments9[[#This Row],[Amount]]</f>
        <v>0.59241451318193683</v>
      </c>
      <c r="T1073" s="11">
        <f>shipments9[[#This Row],[Amount]]/shipments9[[#This Row],[Boxes]]</f>
        <v>18.965346534653467</v>
      </c>
    </row>
    <row r="1074" spans="1:20" hidden="1" x14ac:dyDescent="0.25">
      <c r="A1074" t="s">
        <v>1276</v>
      </c>
      <c r="B1074" t="s">
        <v>49</v>
      </c>
      <c r="C1074" t="s">
        <v>137</v>
      </c>
      <c r="D1074" t="s">
        <v>31</v>
      </c>
      <c r="E1074" s="1">
        <v>44965</v>
      </c>
      <c r="F1074" s="1" t="str">
        <f>TEXT(shipments9[[#This Row],[Shipdate]],"ddd")</f>
        <v>Wed</v>
      </c>
      <c r="G1074" s="1" t="str">
        <f>IF(OR(shipments9[[#This Row],[Day Name]]="Sat",shipments9[[#This Row],[Day Name]]="Sun"),"Weekend","Weekday")</f>
        <v>Weekday</v>
      </c>
      <c r="H1074">
        <v>4234.5</v>
      </c>
      <c r="I1074">
        <v>236</v>
      </c>
      <c r="J1074" t="s">
        <v>172</v>
      </c>
      <c r="K1074" t="s">
        <v>8151</v>
      </c>
      <c r="L1074" t="s">
        <v>8156</v>
      </c>
      <c r="M1074">
        <v>2</v>
      </c>
      <c r="N1074" t="s">
        <v>8157</v>
      </c>
      <c r="O1074" s="4">
        <f>INDEX(products[Cost_per_box], MATCH(shipments9[[#This Row],[PID]], products[PID], 0))</f>
        <v>7.73</v>
      </c>
      <c r="P1074" s="4">
        <f>shipments9[[#This Row],[Boxes]]*shipments9[[#This Row],[Cost Per Box]]</f>
        <v>1824.2800000000002</v>
      </c>
      <c r="Q1074" s="4">
        <f>shipments9[[#This Row],[Amount]] -shipments9[[#This Row],[total cost]]</f>
        <v>2410.2199999999998</v>
      </c>
      <c r="R1074" s="4" t="str">
        <f>IF(shipments9[[#This Row],[Gross Profit]]&lt;0,"Loss","Profit")</f>
        <v>Profit</v>
      </c>
      <c r="S1074" s="9">
        <f>shipments9[[#This Row],[Gross Profit]]/shipments9[[#This Row],[Amount]]</f>
        <v>0.56918644468059976</v>
      </c>
      <c r="T1074" s="11">
        <f>shipments9[[#This Row],[Amount]]/shipments9[[#This Row],[Boxes]]</f>
        <v>17.942796610169491</v>
      </c>
    </row>
    <row r="1075" spans="1:20" hidden="1" x14ac:dyDescent="0.25">
      <c r="A1075" t="s">
        <v>1277</v>
      </c>
      <c r="B1075" t="s">
        <v>49</v>
      </c>
      <c r="C1075" t="s">
        <v>137</v>
      </c>
      <c r="D1075" t="s">
        <v>31</v>
      </c>
      <c r="E1075" s="1">
        <v>45152</v>
      </c>
      <c r="F1075" s="1" t="str">
        <f>TEXT(shipments9[[#This Row],[Shipdate]],"ddd")</f>
        <v>Mon</v>
      </c>
      <c r="G1075" s="1" t="str">
        <f>IF(OR(shipments9[[#This Row],[Day Name]]="Sat",shipments9[[#This Row],[Day Name]]="Sun"),"Weekend","Weekday")</f>
        <v>Weekday</v>
      </c>
      <c r="H1075">
        <v>6903</v>
      </c>
      <c r="I1075">
        <v>329</v>
      </c>
      <c r="J1075" t="s">
        <v>172</v>
      </c>
      <c r="K1075" t="s">
        <v>8151</v>
      </c>
      <c r="L1075" t="s">
        <v>8160</v>
      </c>
      <c r="M1075">
        <v>8</v>
      </c>
      <c r="N1075" t="s">
        <v>8162</v>
      </c>
      <c r="O1075" s="4">
        <f>INDEX(products[Cost_per_box], MATCH(shipments9[[#This Row],[PID]], products[PID], 0))</f>
        <v>7.73</v>
      </c>
      <c r="P1075" s="4">
        <f>shipments9[[#This Row],[Boxes]]*shipments9[[#This Row],[Cost Per Box]]</f>
        <v>2543.17</v>
      </c>
      <c r="Q1075" s="4">
        <f>shipments9[[#This Row],[Amount]] -shipments9[[#This Row],[total cost]]</f>
        <v>4359.83</v>
      </c>
      <c r="R1075" s="4" t="str">
        <f>IF(shipments9[[#This Row],[Gross Profit]]&lt;0,"Loss","Profit")</f>
        <v>Profit</v>
      </c>
      <c r="S1075" s="9">
        <f>shipments9[[#This Row],[Gross Profit]]/shipments9[[#This Row],[Amount]]</f>
        <v>0.63158481819498768</v>
      </c>
      <c r="T1075" s="11">
        <f>shipments9[[#This Row],[Amount]]/shipments9[[#This Row],[Boxes]]</f>
        <v>20.981762917933132</v>
      </c>
    </row>
    <row r="1076" spans="1:20" hidden="1" x14ac:dyDescent="0.25">
      <c r="A1076" t="s">
        <v>1278</v>
      </c>
      <c r="B1076" t="s">
        <v>49</v>
      </c>
      <c r="C1076" t="s">
        <v>137</v>
      </c>
      <c r="D1076" t="s">
        <v>31</v>
      </c>
      <c r="E1076" s="1">
        <v>45128</v>
      </c>
      <c r="F1076" s="1" t="str">
        <f>TEXT(shipments9[[#This Row],[Shipdate]],"ddd")</f>
        <v>Fri</v>
      </c>
      <c r="G1076" s="1" t="str">
        <f>IF(OR(shipments9[[#This Row],[Day Name]]="Sat",shipments9[[#This Row],[Day Name]]="Sun"),"Weekend","Weekday")</f>
        <v>Weekday</v>
      </c>
      <c r="H1076">
        <v>1845</v>
      </c>
      <c r="I1076">
        <v>98</v>
      </c>
      <c r="J1076" t="s">
        <v>172</v>
      </c>
      <c r="K1076" t="s">
        <v>8151</v>
      </c>
      <c r="L1076" t="s">
        <v>8160</v>
      </c>
      <c r="M1076">
        <v>7</v>
      </c>
      <c r="N1076" t="s">
        <v>8161</v>
      </c>
      <c r="O1076" s="4">
        <f>INDEX(products[Cost_per_box], MATCH(shipments9[[#This Row],[PID]], products[PID], 0))</f>
        <v>7.73</v>
      </c>
      <c r="P1076" s="4">
        <f>shipments9[[#This Row],[Boxes]]*shipments9[[#This Row],[Cost Per Box]]</f>
        <v>757.54000000000008</v>
      </c>
      <c r="Q1076" s="4">
        <f>shipments9[[#This Row],[Amount]] -shipments9[[#This Row],[total cost]]</f>
        <v>1087.46</v>
      </c>
      <c r="R1076" s="4" t="str">
        <f>IF(shipments9[[#This Row],[Gross Profit]]&lt;0,"Loss","Profit")</f>
        <v>Profit</v>
      </c>
      <c r="S1076" s="9">
        <f>shipments9[[#This Row],[Gross Profit]]/shipments9[[#This Row],[Amount]]</f>
        <v>0.58940921409214098</v>
      </c>
      <c r="T1076" s="11">
        <f>shipments9[[#This Row],[Amount]]/shipments9[[#This Row],[Boxes]]</f>
        <v>18.826530612244898</v>
      </c>
    </row>
    <row r="1077" spans="1:20" hidden="1" x14ac:dyDescent="0.25">
      <c r="A1077" t="s">
        <v>1279</v>
      </c>
      <c r="B1077" t="s">
        <v>52</v>
      </c>
      <c r="C1077" t="s">
        <v>137</v>
      </c>
      <c r="D1077" t="s">
        <v>31</v>
      </c>
      <c r="E1077" s="1">
        <v>45376</v>
      </c>
      <c r="F1077" s="1" t="str">
        <f>TEXT(shipments9[[#This Row],[Shipdate]],"ddd")</f>
        <v>Mon</v>
      </c>
      <c r="G1077" s="1" t="str">
        <f>IF(OR(shipments9[[#This Row],[Day Name]]="Sat",shipments9[[#This Row],[Day Name]]="Sun"),"Weekend","Weekday")</f>
        <v>Weekday</v>
      </c>
      <c r="H1077">
        <v>3683.25</v>
      </c>
      <c r="I1077">
        <v>194</v>
      </c>
      <c r="J1077" t="s">
        <v>172</v>
      </c>
      <c r="K1077" t="s">
        <v>8155</v>
      </c>
      <c r="L1077" t="s">
        <v>8156</v>
      </c>
      <c r="M1077">
        <v>3</v>
      </c>
      <c r="N1077" t="s">
        <v>8164</v>
      </c>
      <c r="O1077" s="4">
        <f>INDEX(products[Cost_per_box], MATCH(shipments9[[#This Row],[PID]], products[PID], 0))</f>
        <v>7.73</v>
      </c>
      <c r="P1077" s="4">
        <f>shipments9[[#This Row],[Boxes]]*shipments9[[#This Row],[Cost Per Box]]</f>
        <v>1499.6200000000001</v>
      </c>
      <c r="Q1077" s="4">
        <f>shipments9[[#This Row],[Amount]] -shipments9[[#This Row],[total cost]]</f>
        <v>2183.63</v>
      </c>
      <c r="R1077" s="4" t="str">
        <f>IF(shipments9[[#This Row],[Gross Profit]]&lt;0,"Loss","Profit")</f>
        <v>Profit</v>
      </c>
      <c r="S1077" s="9">
        <f>shipments9[[#This Row],[Gross Profit]]/shipments9[[#This Row],[Amount]]</f>
        <v>0.59285413697142475</v>
      </c>
      <c r="T1077" s="11">
        <f>shipments9[[#This Row],[Amount]]/shipments9[[#This Row],[Boxes]]</f>
        <v>18.98582474226804</v>
      </c>
    </row>
    <row r="1078" spans="1:20" hidden="1" x14ac:dyDescent="0.25">
      <c r="A1078" t="s">
        <v>1280</v>
      </c>
      <c r="B1078" t="s">
        <v>52</v>
      </c>
      <c r="C1078" t="s">
        <v>137</v>
      </c>
      <c r="D1078" t="s">
        <v>31</v>
      </c>
      <c r="E1078" s="1">
        <v>45078</v>
      </c>
      <c r="F1078" s="1" t="str">
        <f>TEXT(shipments9[[#This Row],[Shipdate]],"ddd")</f>
        <v>Thu</v>
      </c>
      <c r="G1078" s="1" t="str">
        <f>IF(OR(shipments9[[#This Row],[Day Name]]="Sat",shipments9[[#This Row],[Day Name]]="Sun"),"Weekend","Weekday")</f>
        <v>Weekday</v>
      </c>
      <c r="H1078">
        <v>7555.5</v>
      </c>
      <c r="I1078">
        <v>360</v>
      </c>
      <c r="J1078" t="s">
        <v>172</v>
      </c>
      <c r="K1078" t="s">
        <v>8151</v>
      </c>
      <c r="L1078" t="s">
        <v>8154</v>
      </c>
      <c r="M1078">
        <v>6</v>
      </c>
      <c r="N1078" t="s">
        <v>8159</v>
      </c>
      <c r="O1078" s="4">
        <f>INDEX(products[Cost_per_box], MATCH(shipments9[[#This Row],[PID]], products[PID], 0))</f>
        <v>7.73</v>
      </c>
      <c r="P1078" s="4">
        <f>shipments9[[#This Row],[Boxes]]*shipments9[[#This Row],[Cost Per Box]]</f>
        <v>2782.8</v>
      </c>
      <c r="Q1078" s="4">
        <f>shipments9[[#This Row],[Amount]] -shipments9[[#This Row],[total cost]]</f>
        <v>4772.7</v>
      </c>
      <c r="R1078" s="4" t="str">
        <f>IF(shipments9[[#This Row],[Gross Profit]]&lt;0,"Loss","Profit")</f>
        <v>Profit</v>
      </c>
      <c r="S1078" s="9">
        <f>shipments9[[#This Row],[Gross Profit]]/shipments9[[#This Row],[Amount]]</f>
        <v>0.63168552709946391</v>
      </c>
      <c r="T1078" s="11">
        <f>shipments9[[#This Row],[Amount]]/shipments9[[#This Row],[Boxes]]</f>
        <v>20.987500000000001</v>
      </c>
    </row>
    <row r="1079" spans="1:20" hidden="1" x14ac:dyDescent="0.25">
      <c r="A1079" t="s">
        <v>1281</v>
      </c>
      <c r="B1079" t="s">
        <v>52</v>
      </c>
      <c r="C1079" t="s">
        <v>137</v>
      </c>
      <c r="D1079" t="s">
        <v>31</v>
      </c>
      <c r="E1079" s="1">
        <v>45114</v>
      </c>
      <c r="F1079" s="1" t="str">
        <f>TEXT(shipments9[[#This Row],[Shipdate]],"ddd")</f>
        <v>Fri</v>
      </c>
      <c r="G1079" s="1" t="str">
        <f>IF(OR(shipments9[[#This Row],[Day Name]]="Sat",shipments9[[#This Row],[Day Name]]="Sun"),"Weekend","Weekday")</f>
        <v>Weekday</v>
      </c>
      <c r="H1079">
        <v>4200.75</v>
      </c>
      <c r="I1079">
        <v>234</v>
      </c>
      <c r="J1079" t="s">
        <v>172</v>
      </c>
      <c r="K1079" t="s">
        <v>8151</v>
      </c>
      <c r="L1079" t="s">
        <v>8160</v>
      </c>
      <c r="M1079">
        <v>7</v>
      </c>
      <c r="N1079" t="s">
        <v>8161</v>
      </c>
      <c r="O1079" s="4">
        <f>INDEX(products[Cost_per_box], MATCH(shipments9[[#This Row],[PID]], products[PID], 0))</f>
        <v>7.73</v>
      </c>
      <c r="P1079" s="4">
        <f>shipments9[[#This Row],[Boxes]]*shipments9[[#This Row],[Cost Per Box]]</f>
        <v>1808.8200000000002</v>
      </c>
      <c r="Q1079" s="4">
        <f>shipments9[[#This Row],[Amount]] -shipments9[[#This Row],[total cost]]</f>
        <v>2391.9299999999998</v>
      </c>
      <c r="R1079" s="4" t="str">
        <f>IF(shipments9[[#This Row],[Gross Profit]]&lt;0,"Loss","Profit")</f>
        <v>Profit</v>
      </c>
      <c r="S1079" s="9">
        <f>shipments9[[#This Row],[Gross Profit]]/shipments9[[#This Row],[Amount]]</f>
        <v>0.56940546331012321</v>
      </c>
      <c r="T1079" s="11">
        <f>shipments9[[#This Row],[Amount]]/shipments9[[#This Row],[Boxes]]</f>
        <v>17.951923076923077</v>
      </c>
    </row>
    <row r="1080" spans="1:20" hidden="1" x14ac:dyDescent="0.25">
      <c r="A1080" t="s">
        <v>1282</v>
      </c>
      <c r="B1080" t="s">
        <v>55</v>
      </c>
      <c r="C1080" t="s">
        <v>137</v>
      </c>
      <c r="D1080" t="s">
        <v>31</v>
      </c>
      <c r="E1080" s="1">
        <v>45469</v>
      </c>
      <c r="F1080" s="1" t="str">
        <f>TEXT(shipments9[[#This Row],[Shipdate]],"ddd")</f>
        <v>Wed</v>
      </c>
      <c r="G1080" s="1" t="str">
        <f>IF(OR(shipments9[[#This Row],[Day Name]]="Sat",shipments9[[#This Row],[Day Name]]="Sun"),"Weekend","Weekday")</f>
        <v>Weekday</v>
      </c>
      <c r="H1080">
        <v>4702.5</v>
      </c>
      <c r="I1080">
        <v>248</v>
      </c>
      <c r="J1080" t="s">
        <v>172</v>
      </c>
      <c r="K1080" t="s">
        <v>8155</v>
      </c>
      <c r="L1080" t="s">
        <v>8154</v>
      </c>
      <c r="M1080">
        <v>6</v>
      </c>
      <c r="N1080" t="s">
        <v>8159</v>
      </c>
      <c r="O1080" s="4">
        <f>INDEX(products[Cost_per_box], MATCH(shipments9[[#This Row],[PID]], products[PID], 0))</f>
        <v>7.73</v>
      </c>
      <c r="P1080" s="4">
        <f>shipments9[[#This Row],[Boxes]]*shipments9[[#This Row],[Cost Per Box]]</f>
        <v>1917.0400000000002</v>
      </c>
      <c r="Q1080" s="4">
        <f>shipments9[[#This Row],[Amount]] -shipments9[[#This Row],[total cost]]</f>
        <v>2785.46</v>
      </c>
      <c r="R1080" s="4" t="str">
        <f>IF(shipments9[[#This Row],[Gross Profit]]&lt;0,"Loss","Profit")</f>
        <v>Profit</v>
      </c>
      <c r="S1080" s="9">
        <f>shipments9[[#This Row],[Gross Profit]]/shipments9[[#This Row],[Amount]]</f>
        <v>0.59233599149388627</v>
      </c>
      <c r="T1080" s="11">
        <f>shipments9[[#This Row],[Amount]]/shipments9[[#This Row],[Boxes]]</f>
        <v>18.961693548387096</v>
      </c>
    </row>
    <row r="1081" spans="1:20" hidden="1" x14ac:dyDescent="0.25">
      <c r="A1081" t="s">
        <v>1283</v>
      </c>
      <c r="B1081" t="s">
        <v>55</v>
      </c>
      <c r="C1081" t="s">
        <v>137</v>
      </c>
      <c r="D1081" t="s">
        <v>31</v>
      </c>
      <c r="E1081" s="1">
        <v>44967</v>
      </c>
      <c r="F1081" s="1" t="str">
        <f>TEXT(shipments9[[#This Row],[Shipdate]],"ddd")</f>
        <v>Fri</v>
      </c>
      <c r="G1081" s="1" t="str">
        <f>IF(OR(shipments9[[#This Row],[Day Name]]="Sat",shipments9[[#This Row],[Day Name]]="Sun"),"Weekend","Weekday")</f>
        <v>Weekday</v>
      </c>
      <c r="H1081">
        <v>3865.5</v>
      </c>
      <c r="I1081">
        <v>185</v>
      </c>
      <c r="J1081" t="s">
        <v>172</v>
      </c>
      <c r="K1081" t="s">
        <v>8151</v>
      </c>
      <c r="L1081" t="s">
        <v>8156</v>
      </c>
      <c r="M1081">
        <v>2</v>
      </c>
      <c r="N1081" t="s">
        <v>8157</v>
      </c>
      <c r="O1081" s="4">
        <f>INDEX(products[Cost_per_box], MATCH(shipments9[[#This Row],[PID]], products[PID], 0))</f>
        <v>7.73</v>
      </c>
      <c r="P1081" s="4">
        <f>shipments9[[#This Row],[Boxes]]*shipments9[[#This Row],[Cost Per Box]]</f>
        <v>1430.0500000000002</v>
      </c>
      <c r="Q1081" s="4">
        <f>shipments9[[#This Row],[Amount]] -shipments9[[#This Row],[total cost]]</f>
        <v>2435.4499999999998</v>
      </c>
      <c r="R1081" s="4" t="str">
        <f>IF(shipments9[[#This Row],[Gross Profit]]&lt;0,"Loss","Profit")</f>
        <v>Profit</v>
      </c>
      <c r="S1081" s="9">
        <f>shipments9[[#This Row],[Gross Profit]]/shipments9[[#This Row],[Amount]]</f>
        <v>0.63004785926788254</v>
      </c>
      <c r="T1081" s="11">
        <f>shipments9[[#This Row],[Amount]]/shipments9[[#This Row],[Boxes]]</f>
        <v>20.894594594594594</v>
      </c>
    </row>
    <row r="1082" spans="1:20" hidden="1" x14ac:dyDescent="0.25">
      <c r="A1082" t="s">
        <v>1284</v>
      </c>
      <c r="B1082" t="s">
        <v>55</v>
      </c>
      <c r="C1082" t="s">
        <v>137</v>
      </c>
      <c r="D1082" t="s">
        <v>31</v>
      </c>
      <c r="E1082" s="1">
        <v>45285</v>
      </c>
      <c r="F1082" s="1" t="str">
        <f>TEXT(shipments9[[#This Row],[Shipdate]],"ddd")</f>
        <v>Mon</v>
      </c>
      <c r="G1082" s="1" t="str">
        <f>IF(OR(shipments9[[#This Row],[Day Name]]="Sat",shipments9[[#This Row],[Day Name]]="Sun"),"Weekend","Weekday")</f>
        <v>Weekday</v>
      </c>
      <c r="H1082">
        <v>5595.75</v>
      </c>
      <c r="I1082">
        <v>280</v>
      </c>
      <c r="J1082" t="s">
        <v>172</v>
      </c>
      <c r="K1082" t="s">
        <v>8151</v>
      </c>
      <c r="L1082" t="s">
        <v>8152</v>
      </c>
      <c r="M1082">
        <v>12</v>
      </c>
      <c r="N1082" t="s">
        <v>8166</v>
      </c>
      <c r="O1082" s="4">
        <f>INDEX(products[Cost_per_box], MATCH(shipments9[[#This Row],[PID]], products[PID], 0))</f>
        <v>7.73</v>
      </c>
      <c r="P1082" s="4">
        <f>shipments9[[#This Row],[Boxes]]*shipments9[[#This Row],[Cost Per Box]]</f>
        <v>2164.4</v>
      </c>
      <c r="Q1082" s="4">
        <f>shipments9[[#This Row],[Amount]] -shipments9[[#This Row],[total cost]]</f>
        <v>3431.35</v>
      </c>
      <c r="R1082" s="4" t="str">
        <f>IF(shipments9[[#This Row],[Gross Profit]]&lt;0,"Loss","Profit")</f>
        <v>Profit</v>
      </c>
      <c r="S1082" s="9">
        <f>shipments9[[#This Row],[Gross Profit]]/shipments9[[#This Row],[Amount]]</f>
        <v>0.613206451324666</v>
      </c>
      <c r="T1082" s="11">
        <f>shipments9[[#This Row],[Amount]]/shipments9[[#This Row],[Boxes]]</f>
        <v>19.984821428571429</v>
      </c>
    </row>
    <row r="1083" spans="1:20" hidden="1" x14ac:dyDescent="0.25">
      <c r="A1083" t="s">
        <v>1285</v>
      </c>
      <c r="B1083" t="s">
        <v>55</v>
      </c>
      <c r="C1083" t="s">
        <v>137</v>
      </c>
      <c r="D1083" t="s">
        <v>31</v>
      </c>
      <c r="E1083" s="1">
        <v>45250</v>
      </c>
      <c r="F1083" s="1" t="str">
        <f>TEXT(shipments9[[#This Row],[Shipdate]],"ddd")</f>
        <v>Mon</v>
      </c>
      <c r="G1083" s="1" t="str">
        <f>IF(OR(shipments9[[#This Row],[Day Name]]="Sat",shipments9[[#This Row],[Day Name]]="Sun"),"Weekend","Weekday")</f>
        <v>Weekday</v>
      </c>
      <c r="H1083">
        <v>9047.25</v>
      </c>
      <c r="I1083">
        <v>412</v>
      </c>
      <c r="J1083" t="s">
        <v>172</v>
      </c>
      <c r="K1083" t="s">
        <v>8151</v>
      </c>
      <c r="L1083" t="s">
        <v>8152</v>
      </c>
      <c r="M1083">
        <v>11</v>
      </c>
      <c r="N1083" t="s">
        <v>8165</v>
      </c>
      <c r="O1083" s="4">
        <f>INDEX(products[Cost_per_box], MATCH(shipments9[[#This Row],[PID]], products[PID], 0))</f>
        <v>7.73</v>
      </c>
      <c r="P1083" s="4">
        <f>shipments9[[#This Row],[Boxes]]*shipments9[[#This Row],[Cost Per Box]]</f>
        <v>3184.76</v>
      </c>
      <c r="Q1083" s="4">
        <f>shipments9[[#This Row],[Amount]] -shipments9[[#This Row],[total cost]]</f>
        <v>5862.49</v>
      </c>
      <c r="R1083" s="4" t="str">
        <f>IF(shipments9[[#This Row],[Gross Profit]]&lt;0,"Loss","Profit")</f>
        <v>Profit</v>
      </c>
      <c r="S1083" s="9">
        <f>shipments9[[#This Row],[Gross Profit]]/shipments9[[#This Row],[Amount]]</f>
        <v>0.64798585205449166</v>
      </c>
      <c r="T1083" s="11">
        <f>shipments9[[#This Row],[Amount]]/shipments9[[#This Row],[Boxes]]</f>
        <v>21.959344660194176</v>
      </c>
    </row>
    <row r="1084" spans="1:20" hidden="1" x14ac:dyDescent="0.25">
      <c r="A1084" t="s">
        <v>1286</v>
      </c>
      <c r="B1084" t="s">
        <v>77</v>
      </c>
      <c r="C1084" t="s">
        <v>137</v>
      </c>
      <c r="D1084" t="s">
        <v>31</v>
      </c>
      <c r="E1084" s="1">
        <v>45205</v>
      </c>
      <c r="F1084" s="1" t="str">
        <f>TEXT(shipments9[[#This Row],[Shipdate]],"ddd")</f>
        <v>Fri</v>
      </c>
      <c r="G1084" s="1" t="str">
        <f>IF(OR(shipments9[[#This Row],[Day Name]]="Sat",shipments9[[#This Row],[Day Name]]="Sun"),"Weekend","Weekday")</f>
        <v>Weekday</v>
      </c>
      <c r="H1084">
        <v>9119.25</v>
      </c>
      <c r="I1084">
        <v>507</v>
      </c>
      <c r="J1084" t="s">
        <v>172</v>
      </c>
      <c r="K1084" t="s">
        <v>8151</v>
      </c>
      <c r="L1084" t="s">
        <v>8152</v>
      </c>
      <c r="M1084">
        <v>10</v>
      </c>
      <c r="N1084" t="s">
        <v>8153</v>
      </c>
      <c r="O1084" s="4">
        <f>INDEX(products[Cost_per_box], MATCH(shipments9[[#This Row],[PID]], products[PID], 0))</f>
        <v>7.73</v>
      </c>
      <c r="P1084" s="4">
        <f>shipments9[[#This Row],[Boxes]]*shipments9[[#This Row],[Cost Per Box]]</f>
        <v>3919.11</v>
      </c>
      <c r="Q1084" s="4">
        <f>shipments9[[#This Row],[Amount]] -shipments9[[#This Row],[total cost]]</f>
        <v>5200.1399999999994</v>
      </c>
      <c r="R1084" s="4" t="str">
        <f>IF(shipments9[[#This Row],[Gross Profit]]&lt;0,"Loss","Profit")</f>
        <v>Profit</v>
      </c>
      <c r="S1084" s="9">
        <f>shipments9[[#This Row],[Gross Profit]]/shipments9[[#This Row],[Amount]]</f>
        <v>0.57023768402006736</v>
      </c>
      <c r="T1084" s="11">
        <f>shipments9[[#This Row],[Amount]]/shipments9[[#This Row],[Boxes]]</f>
        <v>17.986686390532544</v>
      </c>
    </row>
    <row r="1085" spans="1:20" hidden="1" x14ac:dyDescent="0.25">
      <c r="A1085" t="s">
        <v>1287</v>
      </c>
      <c r="B1085" t="s">
        <v>77</v>
      </c>
      <c r="C1085" t="s">
        <v>137</v>
      </c>
      <c r="D1085" t="s">
        <v>31</v>
      </c>
      <c r="E1085" s="1">
        <v>45244</v>
      </c>
      <c r="F1085" s="1" t="str">
        <f>TEXT(shipments9[[#This Row],[Shipdate]],"ddd")</f>
        <v>Tue</v>
      </c>
      <c r="G1085" s="1" t="str">
        <f>IF(OR(shipments9[[#This Row],[Day Name]]="Sat",shipments9[[#This Row],[Day Name]]="Sun"),"Weekend","Weekday")</f>
        <v>Weekday</v>
      </c>
      <c r="H1085">
        <v>8169.75</v>
      </c>
      <c r="I1085">
        <v>454</v>
      </c>
      <c r="J1085" t="s">
        <v>172</v>
      </c>
      <c r="K1085" t="s">
        <v>8151</v>
      </c>
      <c r="L1085" t="s">
        <v>8152</v>
      </c>
      <c r="M1085">
        <v>11</v>
      </c>
      <c r="N1085" t="s">
        <v>8165</v>
      </c>
      <c r="O1085" s="4">
        <f>INDEX(products[Cost_per_box], MATCH(shipments9[[#This Row],[PID]], products[PID], 0))</f>
        <v>7.73</v>
      </c>
      <c r="P1085" s="4">
        <f>shipments9[[#This Row],[Boxes]]*shipments9[[#This Row],[Cost Per Box]]</f>
        <v>3509.42</v>
      </c>
      <c r="Q1085" s="4">
        <f>shipments9[[#This Row],[Amount]] -shipments9[[#This Row],[total cost]]</f>
        <v>4660.33</v>
      </c>
      <c r="R1085" s="4" t="str">
        <f>IF(shipments9[[#This Row],[Gross Profit]]&lt;0,"Loss","Profit")</f>
        <v>Profit</v>
      </c>
      <c r="S1085" s="9">
        <f>shipments9[[#This Row],[Gross Profit]]/shipments9[[#This Row],[Amount]]</f>
        <v>0.57043728388261572</v>
      </c>
      <c r="T1085" s="11">
        <f>shipments9[[#This Row],[Amount]]/shipments9[[#This Row],[Boxes]]</f>
        <v>17.995044052863435</v>
      </c>
    </row>
    <row r="1086" spans="1:20" hidden="1" x14ac:dyDescent="0.25">
      <c r="A1086" t="s">
        <v>1288</v>
      </c>
      <c r="B1086" t="s">
        <v>77</v>
      </c>
      <c r="C1086" t="s">
        <v>137</v>
      </c>
      <c r="D1086" t="s">
        <v>31</v>
      </c>
      <c r="E1086" s="1">
        <v>44964</v>
      </c>
      <c r="F1086" s="1" t="str">
        <f>TEXT(shipments9[[#This Row],[Shipdate]],"ddd")</f>
        <v>Tue</v>
      </c>
      <c r="G1086" s="1" t="str">
        <f>IF(OR(shipments9[[#This Row],[Day Name]]="Sat",shipments9[[#This Row],[Day Name]]="Sun"),"Weekend","Weekday")</f>
        <v>Weekday</v>
      </c>
      <c r="H1086">
        <v>5242.5</v>
      </c>
      <c r="I1086">
        <v>250</v>
      </c>
      <c r="J1086" t="s">
        <v>172</v>
      </c>
      <c r="K1086" t="s">
        <v>8151</v>
      </c>
      <c r="L1086" t="s">
        <v>8156</v>
      </c>
      <c r="M1086">
        <v>2</v>
      </c>
      <c r="N1086" t="s">
        <v>8157</v>
      </c>
      <c r="O1086" s="4">
        <f>INDEX(products[Cost_per_box], MATCH(shipments9[[#This Row],[PID]], products[PID], 0))</f>
        <v>7.73</v>
      </c>
      <c r="P1086" s="4">
        <f>shipments9[[#This Row],[Boxes]]*shipments9[[#This Row],[Cost Per Box]]</f>
        <v>1932.5</v>
      </c>
      <c r="Q1086" s="4">
        <f>shipments9[[#This Row],[Amount]] -shipments9[[#This Row],[total cost]]</f>
        <v>3310</v>
      </c>
      <c r="R1086" s="4" t="str">
        <f>IF(shipments9[[#This Row],[Gross Profit]]&lt;0,"Loss","Profit")</f>
        <v>Profit</v>
      </c>
      <c r="S1086" s="9">
        <f>shipments9[[#This Row],[Gross Profit]]/shipments9[[#This Row],[Amount]]</f>
        <v>0.63137815927515495</v>
      </c>
      <c r="T1086" s="11">
        <f>shipments9[[#This Row],[Amount]]/shipments9[[#This Row],[Boxes]]</f>
        <v>20.97</v>
      </c>
    </row>
    <row r="1087" spans="1:20" hidden="1" x14ac:dyDescent="0.25">
      <c r="A1087" t="s">
        <v>1289</v>
      </c>
      <c r="B1087" t="s">
        <v>58</v>
      </c>
      <c r="C1087" t="s">
        <v>137</v>
      </c>
      <c r="D1087" t="s">
        <v>31</v>
      </c>
      <c r="E1087" s="1">
        <v>45027</v>
      </c>
      <c r="F1087" s="1" t="str">
        <f>TEXT(shipments9[[#This Row],[Shipdate]],"ddd")</f>
        <v>Tue</v>
      </c>
      <c r="G1087" s="1" t="str">
        <f>IF(OR(shipments9[[#This Row],[Day Name]]="Sat",shipments9[[#This Row],[Day Name]]="Sun"),"Weekend","Weekday")</f>
        <v>Weekday</v>
      </c>
      <c r="H1087">
        <v>9713.25</v>
      </c>
      <c r="I1087">
        <v>540</v>
      </c>
      <c r="J1087" t="s">
        <v>172</v>
      </c>
      <c r="K1087" t="s">
        <v>8151</v>
      </c>
      <c r="L1087" t="s">
        <v>8154</v>
      </c>
      <c r="M1087">
        <v>4</v>
      </c>
      <c r="N1087" t="s">
        <v>8158</v>
      </c>
      <c r="O1087" s="4">
        <f>INDEX(products[Cost_per_box], MATCH(shipments9[[#This Row],[PID]], products[PID], 0))</f>
        <v>7.73</v>
      </c>
      <c r="P1087" s="4">
        <f>shipments9[[#This Row],[Boxes]]*shipments9[[#This Row],[Cost Per Box]]</f>
        <v>4174.2</v>
      </c>
      <c r="Q1087" s="4">
        <f>shipments9[[#This Row],[Amount]] -shipments9[[#This Row],[total cost]]</f>
        <v>5539.05</v>
      </c>
      <c r="R1087" s="4" t="str">
        <f>IF(shipments9[[#This Row],[Gross Profit]]&lt;0,"Loss","Profit")</f>
        <v>Profit</v>
      </c>
      <c r="S1087" s="9">
        <f>shipments9[[#This Row],[Gross Profit]]/shipments9[[#This Row],[Amount]]</f>
        <v>0.57025712300208475</v>
      </c>
      <c r="T1087" s="11">
        <f>shipments9[[#This Row],[Amount]]/shipments9[[#This Row],[Boxes]]</f>
        <v>17.987500000000001</v>
      </c>
    </row>
    <row r="1088" spans="1:20" hidden="1" x14ac:dyDescent="0.25">
      <c r="A1088" t="s">
        <v>1290</v>
      </c>
      <c r="B1088" t="s">
        <v>58</v>
      </c>
      <c r="C1088" t="s">
        <v>137</v>
      </c>
      <c r="D1088" t="s">
        <v>31</v>
      </c>
      <c r="E1088" s="1">
        <v>44945</v>
      </c>
      <c r="F1088" s="1" t="str">
        <f>TEXT(shipments9[[#This Row],[Shipdate]],"ddd")</f>
        <v>Thu</v>
      </c>
      <c r="G1088" s="1" t="str">
        <f>IF(OR(shipments9[[#This Row],[Day Name]]="Sat",shipments9[[#This Row],[Day Name]]="Sun"),"Weekend","Weekday")</f>
        <v>Weekday</v>
      </c>
      <c r="H1088">
        <v>4277.25</v>
      </c>
      <c r="I1088">
        <v>226</v>
      </c>
      <c r="J1088" t="s">
        <v>172</v>
      </c>
      <c r="K1088" t="s">
        <v>8151</v>
      </c>
      <c r="L1088" t="s">
        <v>8156</v>
      </c>
      <c r="M1088">
        <v>1</v>
      </c>
      <c r="N1088" t="s">
        <v>8163</v>
      </c>
      <c r="O1088" s="4">
        <f>INDEX(products[Cost_per_box], MATCH(shipments9[[#This Row],[PID]], products[PID], 0))</f>
        <v>7.73</v>
      </c>
      <c r="P1088" s="4">
        <f>shipments9[[#This Row],[Boxes]]*shipments9[[#This Row],[Cost Per Box]]</f>
        <v>1746.98</v>
      </c>
      <c r="Q1088" s="4">
        <f>shipments9[[#This Row],[Amount]] -shipments9[[#This Row],[total cost]]</f>
        <v>2530.27</v>
      </c>
      <c r="R1088" s="4" t="str">
        <f>IF(shipments9[[#This Row],[Gross Profit]]&lt;0,"Loss","Profit")</f>
        <v>Profit</v>
      </c>
      <c r="S1088" s="9">
        <f>shipments9[[#This Row],[Gross Profit]]/shipments9[[#This Row],[Amount]]</f>
        <v>0.59156467356362152</v>
      </c>
      <c r="T1088" s="11">
        <f>shipments9[[#This Row],[Amount]]/shipments9[[#This Row],[Boxes]]</f>
        <v>18.925884955752213</v>
      </c>
    </row>
    <row r="1089" spans="1:20" hidden="1" x14ac:dyDescent="0.25">
      <c r="A1089" t="s">
        <v>1291</v>
      </c>
      <c r="B1089" t="s">
        <v>58</v>
      </c>
      <c r="C1089" t="s">
        <v>137</v>
      </c>
      <c r="D1089" t="s">
        <v>31</v>
      </c>
      <c r="E1089" s="1">
        <v>45266</v>
      </c>
      <c r="F1089" s="1" t="str">
        <f>TEXT(shipments9[[#This Row],[Shipdate]],"ddd")</f>
        <v>Wed</v>
      </c>
      <c r="G1089" s="1" t="str">
        <f>IF(OR(shipments9[[#This Row],[Day Name]]="Sat",shipments9[[#This Row],[Day Name]]="Sun"),"Weekend","Weekday")</f>
        <v>Weekday</v>
      </c>
      <c r="H1089">
        <v>9839.25</v>
      </c>
      <c r="I1089">
        <v>547</v>
      </c>
      <c r="J1089" t="s">
        <v>172</v>
      </c>
      <c r="K1089" t="s">
        <v>8151</v>
      </c>
      <c r="L1089" t="s">
        <v>8152</v>
      </c>
      <c r="M1089">
        <v>12</v>
      </c>
      <c r="N1089" t="s">
        <v>8166</v>
      </c>
      <c r="O1089" s="4">
        <f>INDEX(products[Cost_per_box], MATCH(shipments9[[#This Row],[PID]], products[PID], 0))</f>
        <v>7.73</v>
      </c>
      <c r="P1089" s="4">
        <f>shipments9[[#This Row],[Boxes]]*shipments9[[#This Row],[Cost Per Box]]</f>
        <v>4228.3100000000004</v>
      </c>
      <c r="Q1089" s="4">
        <f>shipments9[[#This Row],[Amount]] -shipments9[[#This Row],[total cost]]</f>
        <v>5610.94</v>
      </c>
      <c r="R1089" s="4" t="str">
        <f>IF(shipments9[[#This Row],[Gross Profit]]&lt;0,"Loss","Profit")</f>
        <v>Profit</v>
      </c>
      <c r="S1089" s="9">
        <f>shipments9[[#This Row],[Gross Profit]]/shipments9[[#This Row],[Amount]]</f>
        <v>0.57026094468582456</v>
      </c>
      <c r="T1089" s="11">
        <f>shipments9[[#This Row],[Amount]]/shipments9[[#This Row],[Boxes]]</f>
        <v>17.987659963436929</v>
      </c>
    </row>
    <row r="1090" spans="1:20" hidden="1" x14ac:dyDescent="0.25">
      <c r="A1090" t="s">
        <v>1292</v>
      </c>
      <c r="B1090" t="s">
        <v>61</v>
      </c>
      <c r="C1090" t="s">
        <v>137</v>
      </c>
      <c r="D1090" t="s">
        <v>31</v>
      </c>
      <c r="E1090" s="1">
        <v>45429</v>
      </c>
      <c r="F1090" s="1" t="str">
        <f>TEXT(shipments9[[#This Row],[Shipdate]],"ddd")</f>
        <v>Fri</v>
      </c>
      <c r="G1090" s="1" t="str">
        <f>IF(OR(shipments9[[#This Row],[Day Name]]="Sat",shipments9[[#This Row],[Day Name]]="Sun"),"Weekend","Weekday")</f>
        <v>Weekday</v>
      </c>
      <c r="H1090">
        <v>8541</v>
      </c>
      <c r="I1090">
        <v>407</v>
      </c>
      <c r="J1090" t="s">
        <v>172</v>
      </c>
      <c r="K1090" t="s">
        <v>8155</v>
      </c>
      <c r="L1090" t="s">
        <v>8154</v>
      </c>
      <c r="M1090">
        <v>5</v>
      </c>
      <c r="N1090" t="s">
        <v>201</v>
      </c>
      <c r="O1090" s="4">
        <f>INDEX(products[Cost_per_box], MATCH(shipments9[[#This Row],[PID]], products[PID], 0))</f>
        <v>7.73</v>
      </c>
      <c r="P1090" s="4">
        <f>shipments9[[#This Row],[Boxes]]*shipments9[[#This Row],[Cost Per Box]]</f>
        <v>3146.11</v>
      </c>
      <c r="Q1090" s="4">
        <f>shipments9[[#This Row],[Amount]] -shipments9[[#This Row],[total cost]]</f>
        <v>5394.8899999999994</v>
      </c>
      <c r="R1090" s="4" t="str">
        <f>IF(shipments9[[#This Row],[Gross Profit]]&lt;0,"Loss","Profit")</f>
        <v>Profit</v>
      </c>
      <c r="S1090" s="9">
        <f>shipments9[[#This Row],[Gross Profit]]/shipments9[[#This Row],[Amount]]</f>
        <v>0.63164617726261552</v>
      </c>
      <c r="T1090" s="11">
        <f>shipments9[[#This Row],[Amount]]/shipments9[[#This Row],[Boxes]]</f>
        <v>20.985257985257984</v>
      </c>
    </row>
    <row r="1091" spans="1:20" hidden="1" x14ac:dyDescent="0.25">
      <c r="A1091" t="s">
        <v>1293</v>
      </c>
      <c r="B1091" t="s">
        <v>61</v>
      </c>
      <c r="C1091" t="s">
        <v>137</v>
      </c>
      <c r="D1091" t="s">
        <v>31</v>
      </c>
      <c r="E1091" s="1">
        <v>45317</v>
      </c>
      <c r="F1091" s="1" t="str">
        <f>TEXT(shipments9[[#This Row],[Shipdate]],"ddd")</f>
        <v>Fri</v>
      </c>
      <c r="G1091" s="1" t="str">
        <f>IF(OR(shipments9[[#This Row],[Day Name]]="Sat",shipments9[[#This Row],[Day Name]]="Sun"),"Weekend","Weekday")</f>
        <v>Weekday</v>
      </c>
      <c r="H1091">
        <v>10102.5</v>
      </c>
      <c r="I1091">
        <v>506</v>
      </c>
      <c r="J1091" t="s">
        <v>172</v>
      </c>
      <c r="K1091" t="s">
        <v>8155</v>
      </c>
      <c r="L1091" t="s">
        <v>8156</v>
      </c>
      <c r="M1091">
        <v>1</v>
      </c>
      <c r="N1091" t="s">
        <v>8163</v>
      </c>
      <c r="O1091" s="4">
        <f>INDEX(products[Cost_per_box], MATCH(shipments9[[#This Row],[PID]], products[PID], 0))</f>
        <v>7.73</v>
      </c>
      <c r="P1091" s="4">
        <f>shipments9[[#This Row],[Boxes]]*shipments9[[#This Row],[Cost Per Box]]</f>
        <v>3911.38</v>
      </c>
      <c r="Q1091" s="4">
        <f>shipments9[[#This Row],[Amount]] -shipments9[[#This Row],[total cost]]</f>
        <v>6191.12</v>
      </c>
      <c r="R1091" s="4" t="str">
        <f>IF(shipments9[[#This Row],[Gross Profit]]&lt;0,"Loss","Profit")</f>
        <v>Profit</v>
      </c>
      <c r="S1091" s="9">
        <f>shipments9[[#This Row],[Gross Profit]]/shipments9[[#This Row],[Amount]]</f>
        <v>0.61283048750309332</v>
      </c>
      <c r="T1091" s="11">
        <f>shipments9[[#This Row],[Amount]]/shipments9[[#This Row],[Boxes]]</f>
        <v>19.965415019762847</v>
      </c>
    </row>
    <row r="1092" spans="1:20" hidden="1" x14ac:dyDescent="0.25">
      <c r="A1092" t="s">
        <v>1294</v>
      </c>
      <c r="B1092" t="s">
        <v>61</v>
      </c>
      <c r="C1092" t="s">
        <v>137</v>
      </c>
      <c r="D1092" t="s">
        <v>31</v>
      </c>
      <c r="E1092" s="1">
        <v>45429</v>
      </c>
      <c r="F1092" s="1" t="str">
        <f>TEXT(shipments9[[#This Row],[Shipdate]],"ddd")</f>
        <v>Fri</v>
      </c>
      <c r="G1092" s="1" t="str">
        <f>IF(OR(shipments9[[#This Row],[Day Name]]="Sat",shipments9[[#This Row],[Day Name]]="Sun"),"Weekend","Weekday")</f>
        <v>Weekday</v>
      </c>
      <c r="H1092">
        <v>6484.5</v>
      </c>
      <c r="I1092">
        <v>325</v>
      </c>
      <c r="J1092" t="s">
        <v>172</v>
      </c>
      <c r="K1092" t="s">
        <v>8155</v>
      </c>
      <c r="L1092" t="s">
        <v>8154</v>
      </c>
      <c r="M1092">
        <v>5</v>
      </c>
      <c r="N1092" t="s">
        <v>201</v>
      </c>
      <c r="O1092" s="4">
        <f>INDEX(products[Cost_per_box], MATCH(shipments9[[#This Row],[PID]], products[PID], 0))</f>
        <v>7.73</v>
      </c>
      <c r="P1092" s="4">
        <f>shipments9[[#This Row],[Boxes]]*shipments9[[#This Row],[Cost Per Box]]</f>
        <v>2512.25</v>
      </c>
      <c r="Q1092" s="4">
        <f>shipments9[[#This Row],[Amount]] -shipments9[[#This Row],[total cost]]</f>
        <v>3972.25</v>
      </c>
      <c r="R1092" s="4" t="str">
        <f>IF(shipments9[[#This Row],[Gross Profit]]&lt;0,"Loss","Profit")</f>
        <v>Profit</v>
      </c>
      <c r="S1092" s="9">
        <f>shipments9[[#This Row],[Gross Profit]]/shipments9[[#This Row],[Amount]]</f>
        <v>0.61257614311049424</v>
      </c>
      <c r="T1092" s="11">
        <f>shipments9[[#This Row],[Amount]]/shipments9[[#This Row],[Boxes]]</f>
        <v>19.952307692307691</v>
      </c>
    </row>
    <row r="1093" spans="1:20" hidden="1" x14ac:dyDescent="0.25">
      <c r="A1093" t="s">
        <v>1295</v>
      </c>
      <c r="B1093" t="s">
        <v>61</v>
      </c>
      <c r="C1093" t="s">
        <v>137</v>
      </c>
      <c r="D1093" t="s">
        <v>31</v>
      </c>
      <c r="E1093" s="1">
        <v>44991</v>
      </c>
      <c r="F1093" s="1" t="str">
        <f>TEXT(shipments9[[#This Row],[Shipdate]],"ddd")</f>
        <v>Mon</v>
      </c>
      <c r="G1093" s="1" t="str">
        <f>IF(OR(shipments9[[#This Row],[Day Name]]="Sat",shipments9[[#This Row],[Day Name]]="Sun"),"Weekend","Weekday")</f>
        <v>Weekday</v>
      </c>
      <c r="H1093">
        <v>5213.25</v>
      </c>
      <c r="I1093">
        <v>237</v>
      </c>
      <c r="J1093" t="s">
        <v>172</v>
      </c>
      <c r="K1093" t="s">
        <v>8151</v>
      </c>
      <c r="L1093" t="s">
        <v>8156</v>
      </c>
      <c r="M1093">
        <v>3</v>
      </c>
      <c r="N1093" t="s">
        <v>8164</v>
      </c>
      <c r="O1093" s="4">
        <f>INDEX(products[Cost_per_box], MATCH(shipments9[[#This Row],[PID]], products[PID], 0))</f>
        <v>7.73</v>
      </c>
      <c r="P1093" s="4">
        <f>shipments9[[#This Row],[Boxes]]*shipments9[[#This Row],[Cost Per Box]]</f>
        <v>1832.01</v>
      </c>
      <c r="Q1093" s="4">
        <f>shipments9[[#This Row],[Amount]] -shipments9[[#This Row],[total cost]]</f>
        <v>3381.24</v>
      </c>
      <c r="R1093" s="4" t="str">
        <f>IF(shipments9[[#This Row],[Gross Profit]]&lt;0,"Loss","Profit")</f>
        <v>Profit</v>
      </c>
      <c r="S1093" s="9">
        <f>shipments9[[#This Row],[Gross Profit]]/shipments9[[#This Row],[Amount]]</f>
        <v>0.64858581499064882</v>
      </c>
      <c r="T1093" s="11">
        <f>shipments9[[#This Row],[Amount]]/shipments9[[#This Row],[Boxes]]</f>
        <v>21.996835443037973</v>
      </c>
    </row>
    <row r="1094" spans="1:20" hidden="1" x14ac:dyDescent="0.25">
      <c r="A1094" t="s">
        <v>1296</v>
      </c>
      <c r="B1094" t="s">
        <v>80</v>
      </c>
      <c r="C1094" t="s">
        <v>137</v>
      </c>
      <c r="D1094" t="s">
        <v>31</v>
      </c>
      <c r="E1094" s="1">
        <v>45114</v>
      </c>
      <c r="F1094" s="1" t="str">
        <f>TEXT(shipments9[[#This Row],[Shipdate]],"ddd")</f>
        <v>Fri</v>
      </c>
      <c r="G1094" s="1" t="str">
        <f>IF(OR(shipments9[[#This Row],[Day Name]]="Sat",shipments9[[#This Row],[Day Name]]="Sun"),"Weekend","Weekday")</f>
        <v>Weekday</v>
      </c>
      <c r="H1094">
        <v>7344</v>
      </c>
      <c r="I1094">
        <v>350</v>
      </c>
      <c r="J1094" t="s">
        <v>172</v>
      </c>
      <c r="K1094" t="s">
        <v>8151</v>
      </c>
      <c r="L1094" t="s">
        <v>8160</v>
      </c>
      <c r="M1094">
        <v>7</v>
      </c>
      <c r="N1094" t="s">
        <v>8161</v>
      </c>
      <c r="O1094" s="4">
        <f>INDEX(products[Cost_per_box], MATCH(shipments9[[#This Row],[PID]], products[PID], 0))</f>
        <v>7.73</v>
      </c>
      <c r="P1094" s="4">
        <f>shipments9[[#This Row],[Boxes]]*shipments9[[#This Row],[Cost Per Box]]</f>
        <v>2705.5</v>
      </c>
      <c r="Q1094" s="4">
        <f>shipments9[[#This Row],[Amount]] -shipments9[[#This Row],[total cost]]</f>
        <v>4638.5</v>
      </c>
      <c r="R1094" s="4" t="str">
        <f>IF(shipments9[[#This Row],[Gross Profit]]&lt;0,"Loss","Profit")</f>
        <v>Profit</v>
      </c>
      <c r="S1094" s="9">
        <f>shipments9[[#This Row],[Gross Profit]]/shipments9[[#This Row],[Amount]]</f>
        <v>0.63160403050108938</v>
      </c>
      <c r="T1094" s="11">
        <f>shipments9[[#This Row],[Amount]]/shipments9[[#This Row],[Boxes]]</f>
        <v>20.982857142857142</v>
      </c>
    </row>
    <row r="1095" spans="1:20" hidden="1" x14ac:dyDescent="0.25">
      <c r="A1095" t="s">
        <v>1297</v>
      </c>
      <c r="B1095" t="s">
        <v>80</v>
      </c>
      <c r="C1095" t="s">
        <v>137</v>
      </c>
      <c r="D1095" t="s">
        <v>31</v>
      </c>
      <c r="E1095" s="1">
        <v>45238</v>
      </c>
      <c r="F1095" s="1" t="str">
        <f>TEXT(shipments9[[#This Row],[Shipdate]],"ddd")</f>
        <v>Wed</v>
      </c>
      <c r="G1095" s="1" t="str">
        <f>IF(OR(shipments9[[#This Row],[Day Name]]="Sat",shipments9[[#This Row],[Day Name]]="Sun"),"Weekend","Weekday")</f>
        <v>Weekday</v>
      </c>
      <c r="H1095">
        <v>1752.75</v>
      </c>
      <c r="I1095">
        <v>98</v>
      </c>
      <c r="J1095" t="s">
        <v>172</v>
      </c>
      <c r="K1095" t="s">
        <v>8151</v>
      </c>
      <c r="L1095" t="s">
        <v>8152</v>
      </c>
      <c r="M1095">
        <v>11</v>
      </c>
      <c r="N1095" t="s">
        <v>8165</v>
      </c>
      <c r="O1095" s="4">
        <f>INDEX(products[Cost_per_box], MATCH(shipments9[[#This Row],[PID]], products[PID], 0))</f>
        <v>7.73</v>
      </c>
      <c r="P1095" s="4">
        <f>shipments9[[#This Row],[Boxes]]*shipments9[[#This Row],[Cost Per Box]]</f>
        <v>757.54000000000008</v>
      </c>
      <c r="Q1095" s="4">
        <f>shipments9[[#This Row],[Amount]] -shipments9[[#This Row],[total cost]]</f>
        <v>995.20999999999992</v>
      </c>
      <c r="R1095" s="4" t="str">
        <f>IF(shipments9[[#This Row],[Gross Profit]]&lt;0,"Loss","Profit")</f>
        <v>Profit</v>
      </c>
      <c r="S1095" s="9">
        <f>shipments9[[#This Row],[Gross Profit]]/shipments9[[#This Row],[Amount]]</f>
        <v>0.56779917272856939</v>
      </c>
      <c r="T1095" s="11">
        <f>shipments9[[#This Row],[Amount]]/shipments9[[#This Row],[Boxes]]</f>
        <v>17.885204081632654</v>
      </c>
    </row>
    <row r="1096" spans="1:20" hidden="1" x14ac:dyDescent="0.25">
      <c r="A1096" t="s">
        <v>1298</v>
      </c>
      <c r="B1096" t="s">
        <v>80</v>
      </c>
      <c r="C1096" t="s">
        <v>137</v>
      </c>
      <c r="D1096" t="s">
        <v>31</v>
      </c>
      <c r="E1096" s="1">
        <v>45328</v>
      </c>
      <c r="F1096" s="1" t="str">
        <f>TEXT(shipments9[[#This Row],[Shipdate]],"ddd")</f>
        <v>Tue</v>
      </c>
      <c r="G1096" s="1" t="str">
        <f>IF(OR(shipments9[[#This Row],[Day Name]]="Sat",shipments9[[#This Row],[Day Name]]="Sun"),"Weekend","Weekday")</f>
        <v>Weekday</v>
      </c>
      <c r="H1096">
        <v>4610.25</v>
      </c>
      <c r="I1096">
        <v>257</v>
      </c>
      <c r="J1096" t="s">
        <v>172</v>
      </c>
      <c r="K1096" t="s">
        <v>8155</v>
      </c>
      <c r="L1096" t="s">
        <v>8156</v>
      </c>
      <c r="M1096">
        <v>2</v>
      </c>
      <c r="N1096" t="s">
        <v>8157</v>
      </c>
      <c r="O1096" s="4">
        <f>INDEX(products[Cost_per_box], MATCH(shipments9[[#This Row],[PID]], products[PID], 0))</f>
        <v>7.73</v>
      </c>
      <c r="P1096" s="4">
        <f>shipments9[[#This Row],[Boxes]]*shipments9[[#This Row],[Cost Per Box]]</f>
        <v>1986.6100000000001</v>
      </c>
      <c r="Q1096" s="4">
        <f>shipments9[[#This Row],[Amount]] -shipments9[[#This Row],[total cost]]</f>
        <v>2623.64</v>
      </c>
      <c r="R1096" s="4" t="str">
        <f>IF(shipments9[[#This Row],[Gross Profit]]&lt;0,"Loss","Profit")</f>
        <v>Profit</v>
      </c>
      <c r="S1096" s="9">
        <f>shipments9[[#This Row],[Gross Profit]]/shipments9[[#This Row],[Amount]]</f>
        <v>0.56908844422753646</v>
      </c>
      <c r="T1096" s="11">
        <f>shipments9[[#This Row],[Amount]]/shipments9[[#This Row],[Boxes]]</f>
        <v>17.938715953307394</v>
      </c>
    </row>
    <row r="1097" spans="1:20" hidden="1" x14ac:dyDescent="0.25">
      <c r="A1097" t="s">
        <v>1299</v>
      </c>
      <c r="B1097" t="s">
        <v>86</v>
      </c>
      <c r="C1097" t="s">
        <v>137</v>
      </c>
      <c r="D1097" t="s">
        <v>31</v>
      </c>
      <c r="E1097" s="1">
        <v>45329</v>
      </c>
      <c r="F1097" s="1" t="str">
        <f>TEXT(shipments9[[#This Row],[Shipdate]],"ddd")</f>
        <v>Wed</v>
      </c>
      <c r="G1097" s="1" t="str">
        <f>IF(OR(shipments9[[#This Row],[Day Name]]="Sat",shipments9[[#This Row],[Day Name]]="Sun"),"Weekend","Weekday")</f>
        <v>Weekday</v>
      </c>
      <c r="H1097">
        <v>1500.75</v>
      </c>
      <c r="I1097">
        <v>79</v>
      </c>
      <c r="J1097" t="s">
        <v>172</v>
      </c>
      <c r="K1097" t="s">
        <v>8155</v>
      </c>
      <c r="L1097" t="s">
        <v>8156</v>
      </c>
      <c r="M1097">
        <v>2</v>
      </c>
      <c r="N1097" t="s">
        <v>8157</v>
      </c>
      <c r="O1097" s="4">
        <f>INDEX(products[Cost_per_box], MATCH(shipments9[[#This Row],[PID]], products[PID], 0))</f>
        <v>7.73</v>
      </c>
      <c r="P1097" s="4">
        <f>shipments9[[#This Row],[Boxes]]*shipments9[[#This Row],[Cost Per Box]]</f>
        <v>610.67000000000007</v>
      </c>
      <c r="Q1097" s="4">
        <f>shipments9[[#This Row],[Amount]] -shipments9[[#This Row],[total cost]]</f>
        <v>890.07999999999993</v>
      </c>
      <c r="R1097" s="4" t="str">
        <f>IF(shipments9[[#This Row],[Gross Profit]]&lt;0,"Loss","Profit")</f>
        <v>Profit</v>
      </c>
      <c r="S1097" s="9">
        <f>shipments9[[#This Row],[Gross Profit]]/shipments9[[#This Row],[Amount]]</f>
        <v>0.59309012160586372</v>
      </c>
      <c r="T1097" s="11">
        <f>shipments9[[#This Row],[Amount]]/shipments9[[#This Row],[Boxes]]</f>
        <v>18.996835443037973</v>
      </c>
    </row>
    <row r="1098" spans="1:20" hidden="1" x14ac:dyDescent="0.25">
      <c r="A1098" t="s">
        <v>1300</v>
      </c>
      <c r="B1098" t="s">
        <v>86</v>
      </c>
      <c r="C1098" t="s">
        <v>137</v>
      </c>
      <c r="D1098" t="s">
        <v>31</v>
      </c>
      <c r="E1098" s="1">
        <v>45127</v>
      </c>
      <c r="F1098" s="1" t="str">
        <f>TEXT(shipments9[[#This Row],[Shipdate]],"ddd")</f>
        <v>Thu</v>
      </c>
      <c r="G1098" s="1" t="str">
        <f>IF(OR(shipments9[[#This Row],[Day Name]]="Sat",shipments9[[#This Row],[Day Name]]="Sun"),"Weekend","Weekday")</f>
        <v>Weekday</v>
      </c>
      <c r="H1098">
        <v>8874</v>
      </c>
      <c r="I1098">
        <v>468</v>
      </c>
      <c r="J1098" t="s">
        <v>172</v>
      </c>
      <c r="K1098" t="s">
        <v>8151</v>
      </c>
      <c r="L1098" t="s">
        <v>8160</v>
      </c>
      <c r="M1098">
        <v>7</v>
      </c>
      <c r="N1098" t="s">
        <v>8161</v>
      </c>
      <c r="O1098" s="4">
        <f>INDEX(products[Cost_per_box], MATCH(shipments9[[#This Row],[PID]], products[PID], 0))</f>
        <v>7.73</v>
      </c>
      <c r="P1098" s="4">
        <f>shipments9[[#This Row],[Boxes]]*shipments9[[#This Row],[Cost Per Box]]</f>
        <v>3617.6400000000003</v>
      </c>
      <c r="Q1098" s="4">
        <f>shipments9[[#This Row],[Amount]] -shipments9[[#This Row],[total cost]]</f>
        <v>5256.36</v>
      </c>
      <c r="R1098" s="4" t="str">
        <f>IF(shipments9[[#This Row],[Gross Profit]]&lt;0,"Loss","Profit")</f>
        <v>Profit</v>
      </c>
      <c r="S1098" s="9">
        <f>shipments9[[#This Row],[Gross Profit]]/shipments9[[#This Row],[Amount]]</f>
        <v>0.5923326572008113</v>
      </c>
      <c r="T1098" s="11">
        <f>shipments9[[#This Row],[Amount]]/shipments9[[#This Row],[Boxes]]</f>
        <v>18.96153846153846</v>
      </c>
    </row>
    <row r="1099" spans="1:20" hidden="1" x14ac:dyDescent="0.25">
      <c r="A1099" t="s">
        <v>1301</v>
      </c>
      <c r="B1099" t="s">
        <v>86</v>
      </c>
      <c r="C1099" t="s">
        <v>137</v>
      </c>
      <c r="D1099" t="s">
        <v>31</v>
      </c>
      <c r="E1099" s="1">
        <v>45272</v>
      </c>
      <c r="F1099" s="1" t="str">
        <f>TEXT(shipments9[[#This Row],[Shipdate]],"ddd")</f>
        <v>Tue</v>
      </c>
      <c r="G1099" s="1" t="str">
        <f>IF(OR(shipments9[[#This Row],[Day Name]]="Sat",shipments9[[#This Row],[Day Name]]="Sun"),"Weekend","Weekday")</f>
        <v>Weekday</v>
      </c>
      <c r="H1099">
        <v>411.75</v>
      </c>
      <c r="I1099">
        <v>22</v>
      </c>
      <c r="J1099" t="s">
        <v>172</v>
      </c>
      <c r="K1099" t="s">
        <v>8151</v>
      </c>
      <c r="L1099" t="s">
        <v>8152</v>
      </c>
      <c r="M1099">
        <v>12</v>
      </c>
      <c r="N1099" t="s">
        <v>8166</v>
      </c>
      <c r="O1099" s="4">
        <f>INDEX(products[Cost_per_box], MATCH(shipments9[[#This Row],[PID]], products[PID], 0))</f>
        <v>7.73</v>
      </c>
      <c r="P1099" s="4">
        <f>shipments9[[#This Row],[Boxes]]*shipments9[[#This Row],[Cost Per Box]]</f>
        <v>170.06</v>
      </c>
      <c r="Q1099" s="4">
        <f>shipments9[[#This Row],[Amount]] -shipments9[[#This Row],[total cost]]</f>
        <v>241.69</v>
      </c>
      <c r="R1099" s="4" t="str">
        <f>IF(shipments9[[#This Row],[Gross Profit]]&lt;0,"Loss","Profit")</f>
        <v>Profit</v>
      </c>
      <c r="S1099" s="9">
        <f>shipments9[[#This Row],[Gross Profit]]/shipments9[[#This Row],[Amount]]</f>
        <v>0.58698239222829385</v>
      </c>
      <c r="T1099" s="11">
        <f>shipments9[[#This Row],[Amount]]/shipments9[[#This Row],[Boxes]]</f>
        <v>18.71590909090909</v>
      </c>
    </row>
    <row r="1100" spans="1:20" hidden="1" x14ac:dyDescent="0.25">
      <c r="A1100" t="s">
        <v>1302</v>
      </c>
      <c r="B1100" t="s">
        <v>86</v>
      </c>
      <c r="C1100" t="s">
        <v>137</v>
      </c>
      <c r="D1100" t="s">
        <v>31</v>
      </c>
      <c r="E1100" s="1">
        <v>45331</v>
      </c>
      <c r="F1100" s="1" t="str">
        <f>TEXT(shipments9[[#This Row],[Shipdate]],"ddd")</f>
        <v>Fri</v>
      </c>
      <c r="G1100" s="1" t="str">
        <f>IF(OR(shipments9[[#This Row],[Day Name]]="Sat",shipments9[[#This Row],[Day Name]]="Sun"),"Weekend","Weekday")</f>
        <v>Weekday</v>
      </c>
      <c r="H1100">
        <v>6401.25</v>
      </c>
      <c r="I1100">
        <v>321</v>
      </c>
      <c r="J1100" t="s">
        <v>172</v>
      </c>
      <c r="K1100" t="s">
        <v>8155</v>
      </c>
      <c r="L1100" t="s">
        <v>8156</v>
      </c>
      <c r="M1100">
        <v>2</v>
      </c>
      <c r="N1100" t="s">
        <v>8157</v>
      </c>
      <c r="O1100" s="4">
        <f>INDEX(products[Cost_per_box], MATCH(shipments9[[#This Row],[PID]], products[PID], 0))</f>
        <v>7.73</v>
      </c>
      <c r="P1100" s="4">
        <f>shipments9[[#This Row],[Boxes]]*shipments9[[#This Row],[Cost Per Box]]</f>
        <v>2481.33</v>
      </c>
      <c r="Q1100" s="4">
        <f>shipments9[[#This Row],[Amount]] -shipments9[[#This Row],[total cost]]</f>
        <v>3919.92</v>
      </c>
      <c r="R1100" s="4" t="str">
        <f>IF(shipments9[[#This Row],[Gross Profit]]&lt;0,"Loss","Profit")</f>
        <v>Profit</v>
      </c>
      <c r="S1100" s="9">
        <f>shipments9[[#This Row],[Gross Profit]]/shipments9[[#This Row],[Amount]]</f>
        <v>0.61236789689513771</v>
      </c>
      <c r="T1100" s="11">
        <f>shipments9[[#This Row],[Amount]]/shipments9[[#This Row],[Boxes]]</f>
        <v>19.941588785046729</v>
      </c>
    </row>
    <row r="1101" spans="1:20" hidden="1" x14ac:dyDescent="0.25">
      <c r="A1101" t="s">
        <v>1303</v>
      </c>
      <c r="B1101" t="s">
        <v>89</v>
      </c>
      <c r="C1101" t="s">
        <v>137</v>
      </c>
      <c r="D1101" t="s">
        <v>31</v>
      </c>
      <c r="E1101" s="1">
        <v>45131</v>
      </c>
      <c r="F1101" s="1" t="str">
        <f>TEXT(shipments9[[#This Row],[Shipdate]],"ddd")</f>
        <v>Mon</v>
      </c>
      <c r="G1101" s="1" t="str">
        <f>IF(OR(shipments9[[#This Row],[Day Name]]="Sat",shipments9[[#This Row],[Day Name]]="Sun"),"Weekend","Weekday")</f>
        <v>Weekday</v>
      </c>
      <c r="H1101">
        <v>10764</v>
      </c>
      <c r="I1101">
        <v>490</v>
      </c>
      <c r="J1101" t="s">
        <v>172</v>
      </c>
      <c r="K1101" t="s">
        <v>8151</v>
      </c>
      <c r="L1101" t="s">
        <v>8160</v>
      </c>
      <c r="M1101">
        <v>7</v>
      </c>
      <c r="N1101" t="s">
        <v>8161</v>
      </c>
      <c r="O1101" s="4">
        <f>INDEX(products[Cost_per_box], MATCH(shipments9[[#This Row],[PID]], products[PID], 0))</f>
        <v>7.73</v>
      </c>
      <c r="P1101" s="4">
        <f>shipments9[[#This Row],[Boxes]]*shipments9[[#This Row],[Cost Per Box]]</f>
        <v>3787.7000000000003</v>
      </c>
      <c r="Q1101" s="4">
        <f>shipments9[[#This Row],[Amount]] -shipments9[[#This Row],[total cost]]</f>
        <v>6976.2999999999993</v>
      </c>
      <c r="R1101" s="4" t="str">
        <f>IF(shipments9[[#This Row],[Gross Profit]]&lt;0,"Loss","Profit")</f>
        <v>Profit</v>
      </c>
      <c r="S1101" s="9">
        <f>shipments9[[#This Row],[Gross Profit]]/shipments9[[#This Row],[Amount]]</f>
        <v>0.64811408398364911</v>
      </c>
      <c r="T1101" s="11">
        <f>shipments9[[#This Row],[Amount]]/shipments9[[#This Row],[Boxes]]</f>
        <v>21.96734693877551</v>
      </c>
    </row>
    <row r="1102" spans="1:20" hidden="1" x14ac:dyDescent="0.25">
      <c r="A1102" t="s">
        <v>1304</v>
      </c>
      <c r="B1102" t="s">
        <v>89</v>
      </c>
      <c r="C1102" t="s">
        <v>137</v>
      </c>
      <c r="D1102" t="s">
        <v>31</v>
      </c>
      <c r="E1102" s="1">
        <v>45161</v>
      </c>
      <c r="F1102" s="1" t="str">
        <f>TEXT(shipments9[[#This Row],[Shipdate]],"ddd")</f>
        <v>Wed</v>
      </c>
      <c r="G1102" s="1" t="str">
        <f>IF(OR(shipments9[[#This Row],[Day Name]]="Sat",shipments9[[#This Row],[Day Name]]="Sun"),"Weekend","Weekday")</f>
        <v>Weekday</v>
      </c>
      <c r="H1102">
        <v>4650.75</v>
      </c>
      <c r="I1102">
        <v>245</v>
      </c>
      <c r="J1102" t="s">
        <v>172</v>
      </c>
      <c r="K1102" t="s">
        <v>8151</v>
      </c>
      <c r="L1102" t="s">
        <v>8160</v>
      </c>
      <c r="M1102">
        <v>8</v>
      </c>
      <c r="N1102" t="s">
        <v>8162</v>
      </c>
      <c r="O1102" s="4">
        <f>INDEX(products[Cost_per_box], MATCH(shipments9[[#This Row],[PID]], products[PID], 0))</f>
        <v>7.73</v>
      </c>
      <c r="P1102" s="4">
        <f>shipments9[[#This Row],[Boxes]]*shipments9[[#This Row],[Cost Per Box]]</f>
        <v>1893.8500000000001</v>
      </c>
      <c r="Q1102" s="4">
        <f>shipments9[[#This Row],[Amount]] -shipments9[[#This Row],[total cost]]</f>
        <v>2756.8999999999996</v>
      </c>
      <c r="R1102" s="4" t="str">
        <f>IF(shipments9[[#This Row],[Gross Profit]]&lt;0,"Loss","Profit")</f>
        <v>Profit</v>
      </c>
      <c r="S1102" s="9">
        <f>shipments9[[#This Row],[Gross Profit]]/shipments9[[#This Row],[Amount]]</f>
        <v>0.59278610976724178</v>
      </c>
      <c r="T1102" s="11">
        <f>shipments9[[#This Row],[Amount]]/shipments9[[#This Row],[Boxes]]</f>
        <v>18.982653061224489</v>
      </c>
    </row>
    <row r="1103" spans="1:20" hidden="1" x14ac:dyDescent="0.25">
      <c r="A1103" t="s">
        <v>1305</v>
      </c>
      <c r="B1103" t="s">
        <v>92</v>
      </c>
      <c r="C1103" t="s">
        <v>137</v>
      </c>
      <c r="D1103" t="s">
        <v>31</v>
      </c>
      <c r="E1103" s="1">
        <v>45124</v>
      </c>
      <c r="F1103" s="1" t="str">
        <f>TEXT(shipments9[[#This Row],[Shipdate]],"ddd")</f>
        <v>Mon</v>
      </c>
      <c r="G1103" s="1" t="str">
        <f>IF(OR(shipments9[[#This Row],[Day Name]]="Sat",shipments9[[#This Row],[Day Name]]="Sun"),"Weekend","Weekday")</f>
        <v>Weekday</v>
      </c>
      <c r="H1103">
        <v>7492.5</v>
      </c>
      <c r="I1103">
        <v>395</v>
      </c>
      <c r="J1103" t="s">
        <v>172</v>
      </c>
      <c r="K1103" t="s">
        <v>8151</v>
      </c>
      <c r="L1103" t="s">
        <v>8160</v>
      </c>
      <c r="M1103">
        <v>7</v>
      </c>
      <c r="N1103" t="s">
        <v>8161</v>
      </c>
      <c r="O1103" s="4">
        <f>INDEX(products[Cost_per_box], MATCH(shipments9[[#This Row],[PID]], products[PID], 0))</f>
        <v>7.73</v>
      </c>
      <c r="P1103" s="4">
        <f>shipments9[[#This Row],[Boxes]]*shipments9[[#This Row],[Cost Per Box]]</f>
        <v>3053.3500000000004</v>
      </c>
      <c r="Q1103" s="4">
        <f>shipments9[[#This Row],[Amount]] -shipments9[[#This Row],[total cost]]</f>
        <v>4439.1499999999996</v>
      </c>
      <c r="R1103" s="4" t="str">
        <f>IF(shipments9[[#This Row],[Gross Profit]]&lt;0,"Loss","Profit")</f>
        <v>Profit</v>
      </c>
      <c r="S1103" s="9">
        <f>shipments9[[#This Row],[Gross Profit]]/shipments9[[#This Row],[Amount]]</f>
        <v>0.59247914581247907</v>
      </c>
      <c r="T1103" s="11">
        <f>shipments9[[#This Row],[Amount]]/shipments9[[#This Row],[Boxes]]</f>
        <v>18.968354430379748</v>
      </c>
    </row>
    <row r="1104" spans="1:20" hidden="1" x14ac:dyDescent="0.25">
      <c r="A1104" t="s">
        <v>1306</v>
      </c>
      <c r="B1104" t="s">
        <v>92</v>
      </c>
      <c r="C1104" t="s">
        <v>137</v>
      </c>
      <c r="D1104" t="s">
        <v>31</v>
      </c>
      <c r="E1104" s="1">
        <v>45159</v>
      </c>
      <c r="F1104" s="1" t="str">
        <f>TEXT(shipments9[[#This Row],[Shipdate]],"ddd")</f>
        <v>Mon</v>
      </c>
      <c r="G1104" s="1" t="str">
        <f>IF(OR(shipments9[[#This Row],[Day Name]]="Sat",shipments9[[#This Row],[Day Name]]="Sun"),"Weekend","Weekday")</f>
        <v>Weekday</v>
      </c>
      <c r="H1104">
        <v>783</v>
      </c>
      <c r="I1104">
        <v>38</v>
      </c>
      <c r="J1104" t="s">
        <v>172</v>
      </c>
      <c r="K1104" t="s">
        <v>8151</v>
      </c>
      <c r="L1104" t="s">
        <v>8160</v>
      </c>
      <c r="M1104">
        <v>8</v>
      </c>
      <c r="N1104" t="s">
        <v>8162</v>
      </c>
      <c r="O1104" s="4">
        <f>INDEX(products[Cost_per_box], MATCH(shipments9[[#This Row],[PID]], products[PID], 0))</f>
        <v>7.73</v>
      </c>
      <c r="P1104" s="4">
        <f>shipments9[[#This Row],[Boxes]]*shipments9[[#This Row],[Cost Per Box]]</f>
        <v>293.74</v>
      </c>
      <c r="Q1104" s="4">
        <f>shipments9[[#This Row],[Amount]] -shipments9[[#This Row],[total cost]]</f>
        <v>489.26</v>
      </c>
      <c r="R1104" s="4" t="str">
        <f>IF(shipments9[[#This Row],[Gross Profit]]&lt;0,"Loss","Profit")</f>
        <v>Profit</v>
      </c>
      <c r="S1104" s="9">
        <f>shipments9[[#This Row],[Gross Profit]]/shipments9[[#This Row],[Amount]]</f>
        <v>0.62485312899106005</v>
      </c>
      <c r="T1104" s="11">
        <f>shipments9[[#This Row],[Amount]]/shipments9[[#This Row],[Boxes]]</f>
        <v>20.605263157894736</v>
      </c>
    </row>
    <row r="1105" spans="1:20" hidden="1" x14ac:dyDescent="0.25">
      <c r="A1105" t="s">
        <v>1307</v>
      </c>
      <c r="B1105" t="s">
        <v>92</v>
      </c>
      <c r="C1105" t="s">
        <v>137</v>
      </c>
      <c r="D1105" t="s">
        <v>31</v>
      </c>
      <c r="E1105" s="1">
        <v>45131</v>
      </c>
      <c r="F1105" s="1" t="str">
        <f>TEXT(shipments9[[#This Row],[Shipdate]],"ddd")</f>
        <v>Mon</v>
      </c>
      <c r="G1105" s="1" t="str">
        <f>IF(OR(shipments9[[#This Row],[Day Name]]="Sat",shipments9[[#This Row],[Day Name]]="Sun"),"Weekend","Weekday")</f>
        <v>Weekday</v>
      </c>
      <c r="H1105">
        <v>5998.5</v>
      </c>
      <c r="I1105">
        <v>316</v>
      </c>
      <c r="J1105" t="s">
        <v>172</v>
      </c>
      <c r="K1105" t="s">
        <v>8151</v>
      </c>
      <c r="L1105" t="s">
        <v>8160</v>
      </c>
      <c r="M1105">
        <v>7</v>
      </c>
      <c r="N1105" t="s">
        <v>8161</v>
      </c>
      <c r="O1105" s="4">
        <f>INDEX(products[Cost_per_box], MATCH(shipments9[[#This Row],[PID]], products[PID], 0))</f>
        <v>7.73</v>
      </c>
      <c r="P1105" s="4">
        <f>shipments9[[#This Row],[Boxes]]*shipments9[[#This Row],[Cost Per Box]]</f>
        <v>2442.6800000000003</v>
      </c>
      <c r="Q1105" s="4">
        <f>shipments9[[#This Row],[Amount]] -shipments9[[#This Row],[total cost]]</f>
        <v>3555.8199999999997</v>
      </c>
      <c r="R1105" s="4" t="str">
        <f>IF(shipments9[[#This Row],[Gross Profit]]&lt;0,"Loss","Profit")</f>
        <v>Profit</v>
      </c>
      <c r="S1105" s="9">
        <f>shipments9[[#This Row],[Gross Profit]]/shipments9[[#This Row],[Amount]]</f>
        <v>0.59278486288238719</v>
      </c>
      <c r="T1105" s="11">
        <f>shipments9[[#This Row],[Amount]]/shipments9[[#This Row],[Boxes]]</f>
        <v>18.98259493670886</v>
      </c>
    </row>
    <row r="1106" spans="1:20" hidden="1" x14ac:dyDescent="0.25">
      <c r="A1106" t="s">
        <v>1308</v>
      </c>
      <c r="B1106" t="s">
        <v>92</v>
      </c>
      <c r="C1106" t="s">
        <v>137</v>
      </c>
      <c r="D1106" t="s">
        <v>31</v>
      </c>
      <c r="E1106" s="1">
        <v>45378</v>
      </c>
      <c r="F1106" s="1" t="str">
        <f>TEXT(shipments9[[#This Row],[Shipdate]],"ddd")</f>
        <v>Wed</v>
      </c>
      <c r="G1106" s="1" t="str">
        <f>IF(OR(shipments9[[#This Row],[Day Name]]="Sat",shipments9[[#This Row],[Day Name]]="Sun"),"Weekend","Weekday")</f>
        <v>Weekday</v>
      </c>
      <c r="H1106">
        <v>13459.5</v>
      </c>
      <c r="I1106">
        <v>748</v>
      </c>
      <c r="J1106" t="s">
        <v>172</v>
      </c>
      <c r="K1106" t="s">
        <v>8155</v>
      </c>
      <c r="L1106" t="s">
        <v>8156</v>
      </c>
      <c r="M1106">
        <v>3</v>
      </c>
      <c r="N1106" t="s">
        <v>8164</v>
      </c>
      <c r="O1106" s="4">
        <f>INDEX(products[Cost_per_box], MATCH(shipments9[[#This Row],[PID]], products[PID], 0))</f>
        <v>7.73</v>
      </c>
      <c r="P1106" s="4">
        <f>shipments9[[#This Row],[Boxes]]*shipments9[[#This Row],[Cost Per Box]]</f>
        <v>5782.04</v>
      </c>
      <c r="Q1106" s="4">
        <f>shipments9[[#This Row],[Amount]] -shipments9[[#This Row],[total cost]]</f>
        <v>7677.46</v>
      </c>
      <c r="R1106" s="4" t="str">
        <f>IF(shipments9[[#This Row],[Gross Profit]]&lt;0,"Loss","Profit")</f>
        <v>Profit</v>
      </c>
      <c r="S1106" s="9">
        <f>shipments9[[#This Row],[Gross Profit]]/shipments9[[#This Row],[Amount]]</f>
        <v>0.57041197667075305</v>
      </c>
      <c r="T1106" s="11">
        <f>shipments9[[#This Row],[Amount]]/shipments9[[#This Row],[Boxes]]</f>
        <v>17.99398395721925</v>
      </c>
    </row>
    <row r="1107" spans="1:20" hidden="1" x14ac:dyDescent="0.25">
      <c r="A1107" t="s">
        <v>1309</v>
      </c>
      <c r="B1107" t="s">
        <v>98</v>
      </c>
      <c r="C1107" t="s">
        <v>137</v>
      </c>
      <c r="D1107" t="s">
        <v>31</v>
      </c>
      <c r="E1107" s="1">
        <v>44936</v>
      </c>
      <c r="F1107" s="1" t="str">
        <f>TEXT(shipments9[[#This Row],[Shipdate]],"ddd")</f>
        <v>Tue</v>
      </c>
      <c r="G1107" s="1" t="str">
        <f>IF(OR(shipments9[[#This Row],[Day Name]]="Sat",shipments9[[#This Row],[Day Name]]="Sun"),"Weekend","Weekday")</f>
        <v>Weekday</v>
      </c>
      <c r="H1107">
        <v>15936.75</v>
      </c>
      <c r="I1107">
        <v>725</v>
      </c>
      <c r="J1107" t="s">
        <v>172</v>
      </c>
      <c r="K1107" t="s">
        <v>8151</v>
      </c>
      <c r="L1107" t="s">
        <v>8156</v>
      </c>
      <c r="M1107">
        <v>1</v>
      </c>
      <c r="N1107" t="s">
        <v>8163</v>
      </c>
      <c r="O1107" s="4">
        <f>INDEX(products[Cost_per_box], MATCH(shipments9[[#This Row],[PID]], products[PID], 0))</f>
        <v>7.73</v>
      </c>
      <c r="P1107" s="4">
        <f>shipments9[[#This Row],[Boxes]]*shipments9[[#This Row],[Cost Per Box]]</f>
        <v>5604.25</v>
      </c>
      <c r="Q1107" s="4">
        <f>shipments9[[#This Row],[Amount]] -shipments9[[#This Row],[total cost]]</f>
        <v>10332.5</v>
      </c>
      <c r="R1107" s="4" t="str">
        <f>IF(shipments9[[#This Row],[Gross Profit]]&lt;0,"Loss","Profit")</f>
        <v>Profit</v>
      </c>
      <c r="S1107" s="9">
        <f>shipments9[[#This Row],[Gross Profit]]/shipments9[[#This Row],[Amount]]</f>
        <v>0.64834423580717526</v>
      </c>
      <c r="T1107" s="11">
        <f>shipments9[[#This Row],[Amount]]/shipments9[[#This Row],[Boxes]]</f>
        <v>21.981724137931035</v>
      </c>
    </row>
    <row r="1108" spans="1:20" hidden="1" x14ac:dyDescent="0.25">
      <c r="A1108" t="s">
        <v>1310</v>
      </c>
      <c r="B1108" t="s">
        <v>65</v>
      </c>
      <c r="C1108" t="s">
        <v>137</v>
      </c>
      <c r="D1108" t="s">
        <v>31</v>
      </c>
      <c r="E1108" s="1">
        <v>45415</v>
      </c>
      <c r="F1108" s="1" t="str">
        <f>TEXT(shipments9[[#This Row],[Shipdate]],"ddd")</f>
        <v>Fri</v>
      </c>
      <c r="G1108" s="1" t="str">
        <f>IF(OR(shipments9[[#This Row],[Day Name]]="Sat",shipments9[[#This Row],[Day Name]]="Sun"),"Weekend","Weekday")</f>
        <v>Weekday</v>
      </c>
      <c r="H1108">
        <v>11263.5</v>
      </c>
      <c r="I1108">
        <v>626</v>
      </c>
      <c r="J1108" t="s">
        <v>172</v>
      </c>
      <c r="K1108" t="s">
        <v>8155</v>
      </c>
      <c r="L1108" t="s">
        <v>8154</v>
      </c>
      <c r="M1108">
        <v>5</v>
      </c>
      <c r="N1108" t="s">
        <v>201</v>
      </c>
      <c r="O1108" s="4">
        <f>INDEX(products[Cost_per_box], MATCH(shipments9[[#This Row],[PID]], products[PID], 0))</f>
        <v>7.73</v>
      </c>
      <c r="P1108" s="4">
        <f>shipments9[[#This Row],[Boxes]]*shipments9[[#This Row],[Cost Per Box]]</f>
        <v>4838.9800000000005</v>
      </c>
      <c r="Q1108" s="4">
        <f>shipments9[[#This Row],[Amount]] -shipments9[[#This Row],[total cost]]</f>
        <v>6424.5199999999995</v>
      </c>
      <c r="R1108" s="4" t="str">
        <f>IF(shipments9[[#This Row],[Gross Profit]]&lt;0,"Loss","Profit")</f>
        <v>Profit</v>
      </c>
      <c r="S1108" s="9">
        <f>shipments9[[#This Row],[Gross Profit]]/shipments9[[#This Row],[Amount]]</f>
        <v>0.57038398366404752</v>
      </c>
      <c r="T1108" s="11">
        <f>shipments9[[#This Row],[Amount]]/shipments9[[#This Row],[Boxes]]</f>
        <v>17.992811501597444</v>
      </c>
    </row>
    <row r="1109" spans="1:20" hidden="1" x14ac:dyDescent="0.25">
      <c r="A1109" t="s">
        <v>1311</v>
      </c>
      <c r="B1109" t="s">
        <v>65</v>
      </c>
      <c r="C1109" t="s">
        <v>137</v>
      </c>
      <c r="D1109" t="s">
        <v>31</v>
      </c>
      <c r="E1109" s="1">
        <v>45000</v>
      </c>
      <c r="F1109" s="1" t="str">
        <f>TEXT(shipments9[[#This Row],[Shipdate]],"ddd")</f>
        <v>Wed</v>
      </c>
      <c r="G1109" s="1" t="str">
        <f>IF(OR(shipments9[[#This Row],[Day Name]]="Sat",shipments9[[#This Row],[Day Name]]="Sun"),"Weekend","Weekday")</f>
        <v>Weekday</v>
      </c>
      <c r="H1109">
        <v>11173.5</v>
      </c>
      <c r="I1109">
        <v>621</v>
      </c>
      <c r="J1109" t="s">
        <v>172</v>
      </c>
      <c r="K1109" t="s">
        <v>8151</v>
      </c>
      <c r="L1109" t="s">
        <v>8156</v>
      </c>
      <c r="M1109">
        <v>3</v>
      </c>
      <c r="N1109" t="s">
        <v>8164</v>
      </c>
      <c r="O1109" s="4">
        <f>INDEX(products[Cost_per_box], MATCH(shipments9[[#This Row],[PID]], products[PID], 0))</f>
        <v>7.73</v>
      </c>
      <c r="P1109" s="4">
        <f>shipments9[[#This Row],[Boxes]]*shipments9[[#This Row],[Cost Per Box]]</f>
        <v>4800.33</v>
      </c>
      <c r="Q1109" s="4">
        <f>shipments9[[#This Row],[Amount]] -shipments9[[#This Row],[total cost]]</f>
        <v>6373.17</v>
      </c>
      <c r="R1109" s="4" t="str">
        <f>IF(shipments9[[#This Row],[Gross Profit]]&lt;0,"Loss","Profit")</f>
        <v>Profit</v>
      </c>
      <c r="S1109" s="9">
        <f>shipments9[[#This Row],[Gross Profit]]/shipments9[[#This Row],[Amount]]</f>
        <v>0.57038260169150223</v>
      </c>
      <c r="T1109" s="11">
        <f>shipments9[[#This Row],[Amount]]/shipments9[[#This Row],[Boxes]]</f>
        <v>17.992753623188406</v>
      </c>
    </row>
    <row r="1110" spans="1:20" hidden="1" x14ac:dyDescent="0.25">
      <c r="A1110" t="s">
        <v>1312</v>
      </c>
      <c r="B1110" t="s">
        <v>68</v>
      </c>
      <c r="C1110" t="s">
        <v>137</v>
      </c>
      <c r="D1110" t="s">
        <v>31</v>
      </c>
      <c r="E1110" s="1">
        <v>45138</v>
      </c>
      <c r="F1110" s="1" t="str">
        <f>TEXT(shipments9[[#This Row],[Shipdate]],"ddd")</f>
        <v>Mon</v>
      </c>
      <c r="G1110" s="1" t="str">
        <f>IF(OR(shipments9[[#This Row],[Day Name]]="Sat",shipments9[[#This Row],[Day Name]]="Sun"),"Weekend","Weekday")</f>
        <v>Weekday</v>
      </c>
      <c r="H1110">
        <v>6414.75</v>
      </c>
      <c r="I1110">
        <v>292</v>
      </c>
      <c r="J1110" t="s">
        <v>172</v>
      </c>
      <c r="K1110" t="s">
        <v>8151</v>
      </c>
      <c r="L1110" t="s">
        <v>8160</v>
      </c>
      <c r="M1110">
        <v>7</v>
      </c>
      <c r="N1110" t="s">
        <v>8161</v>
      </c>
      <c r="O1110" s="4">
        <f>INDEX(products[Cost_per_box], MATCH(shipments9[[#This Row],[PID]], products[PID], 0))</f>
        <v>7.73</v>
      </c>
      <c r="P1110" s="4">
        <f>shipments9[[#This Row],[Boxes]]*shipments9[[#This Row],[Cost Per Box]]</f>
        <v>2257.1600000000003</v>
      </c>
      <c r="Q1110" s="4">
        <f>shipments9[[#This Row],[Amount]] -shipments9[[#This Row],[total cost]]</f>
        <v>4157.59</v>
      </c>
      <c r="R1110" s="4" t="str">
        <f>IF(shipments9[[#This Row],[Gross Profit]]&lt;0,"Loss","Profit")</f>
        <v>Profit</v>
      </c>
      <c r="S1110" s="9">
        <f>shipments9[[#This Row],[Gross Profit]]/shipments9[[#This Row],[Amount]]</f>
        <v>0.64812970107954326</v>
      </c>
      <c r="T1110" s="11">
        <f>shipments9[[#This Row],[Amount]]/shipments9[[#This Row],[Boxes]]</f>
        <v>21.968321917808218</v>
      </c>
    </row>
    <row r="1111" spans="1:20" hidden="1" x14ac:dyDescent="0.25">
      <c r="A1111" t="s">
        <v>1313</v>
      </c>
      <c r="B1111" t="s">
        <v>68</v>
      </c>
      <c r="C1111" t="s">
        <v>137</v>
      </c>
      <c r="D1111" t="s">
        <v>31</v>
      </c>
      <c r="E1111" s="1">
        <v>45357</v>
      </c>
      <c r="F1111" s="1" t="str">
        <f>TEXT(shipments9[[#This Row],[Shipdate]],"ddd")</f>
        <v>Wed</v>
      </c>
      <c r="G1111" s="1" t="str">
        <f>IF(OR(shipments9[[#This Row],[Day Name]]="Sat",shipments9[[#This Row],[Day Name]]="Sun"),"Weekend","Weekday")</f>
        <v>Weekday</v>
      </c>
      <c r="H1111">
        <v>15475.5</v>
      </c>
      <c r="I1111">
        <v>737</v>
      </c>
      <c r="J1111" t="s">
        <v>172</v>
      </c>
      <c r="K1111" t="s">
        <v>8155</v>
      </c>
      <c r="L1111" t="s">
        <v>8156</v>
      </c>
      <c r="M1111">
        <v>3</v>
      </c>
      <c r="N1111" t="s">
        <v>8164</v>
      </c>
      <c r="O1111" s="4">
        <f>INDEX(products[Cost_per_box], MATCH(shipments9[[#This Row],[PID]], products[PID], 0))</f>
        <v>7.73</v>
      </c>
      <c r="P1111" s="4">
        <f>shipments9[[#This Row],[Boxes]]*shipments9[[#This Row],[Cost Per Box]]</f>
        <v>5697.01</v>
      </c>
      <c r="Q1111" s="4">
        <f>shipments9[[#This Row],[Amount]] -shipments9[[#This Row],[total cost]]</f>
        <v>9778.49</v>
      </c>
      <c r="R1111" s="4" t="str">
        <f>IF(shipments9[[#This Row],[Gross Profit]]&lt;0,"Loss","Profit")</f>
        <v>Profit</v>
      </c>
      <c r="S1111" s="9">
        <f>shipments9[[#This Row],[Gross Profit]]/shipments9[[#This Row],[Amount]]</f>
        <v>0.63186908338987435</v>
      </c>
      <c r="T1111" s="11">
        <f>shipments9[[#This Row],[Amount]]/shipments9[[#This Row],[Boxes]]</f>
        <v>20.997964721845317</v>
      </c>
    </row>
    <row r="1112" spans="1:20" hidden="1" x14ac:dyDescent="0.25">
      <c r="A1112" t="s">
        <v>1314</v>
      </c>
      <c r="B1112" t="s">
        <v>68</v>
      </c>
      <c r="C1112" t="s">
        <v>137</v>
      </c>
      <c r="D1112" t="s">
        <v>31</v>
      </c>
      <c r="E1112" s="1">
        <v>44959</v>
      </c>
      <c r="F1112" s="1" t="str">
        <f>TEXT(shipments9[[#This Row],[Shipdate]],"ddd")</f>
        <v>Thu</v>
      </c>
      <c r="G1112" s="1" t="str">
        <f>IF(OR(shipments9[[#This Row],[Day Name]]="Sat",shipments9[[#This Row],[Day Name]]="Sun"),"Weekend","Weekday")</f>
        <v>Weekday</v>
      </c>
      <c r="H1112">
        <v>1993.5</v>
      </c>
      <c r="I1112">
        <v>91</v>
      </c>
      <c r="J1112" t="s">
        <v>172</v>
      </c>
      <c r="K1112" t="s">
        <v>8151</v>
      </c>
      <c r="L1112" t="s">
        <v>8156</v>
      </c>
      <c r="M1112">
        <v>2</v>
      </c>
      <c r="N1112" t="s">
        <v>8157</v>
      </c>
      <c r="O1112" s="4">
        <f>INDEX(products[Cost_per_box], MATCH(shipments9[[#This Row],[PID]], products[PID], 0))</f>
        <v>7.73</v>
      </c>
      <c r="P1112" s="4">
        <f>shipments9[[#This Row],[Boxes]]*shipments9[[#This Row],[Cost Per Box]]</f>
        <v>703.43000000000006</v>
      </c>
      <c r="Q1112" s="4">
        <f>shipments9[[#This Row],[Amount]] -shipments9[[#This Row],[total cost]]</f>
        <v>1290.07</v>
      </c>
      <c r="R1112" s="4" t="str">
        <f>IF(shipments9[[#This Row],[Gross Profit]]&lt;0,"Loss","Profit")</f>
        <v>Profit</v>
      </c>
      <c r="S1112" s="9">
        <f>shipments9[[#This Row],[Gross Profit]]/shipments9[[#This Row],[Amount]]</f>
        <v>0.64713819914722848</v>
      </c>
      <c r="T1112" s="11">
        <f>shipments9[[#This Row],[Amount]]/shipments9[[#This Row],[Boxes]]</f>
        <v>21.906593406593405</v>
      </c>
    </row>
    <row r="1113" spans="1:20" hidden="1" x14ac:dyDescent="0.25">
      <c r="A1113" t="s">
        <v>1315</v>
      </c>
      <c r="B1113" t="s">
        <v>108</v>
      </c>
      <c r="C1113" t="s">
        <v>137</v>
      </c>
      <c r="D1113" t="s">
        <v>31</v>
      </c>
      <c r="E1113" s="1">
        <v>45197</v>
      </c>
      <c r="F1113" s="1" t="str">
        <f>TEXT(shipments9[[#This Row],[Shipdate]],"ddd")</f>
        <v>Thu</v>
      </c>
      <c r="G1113" s="1" t="str">
        <f>IF(OR(shipments9[[#This Row],[Day Name]]="Sat",shipments9[[#This Row],[Day Name]]="Sun"),"Weekend","Weekday")</f>
        <v>Weekday</v>
      </c>
      <c r="H1113">
        <v>5409</v>
      </c>
      <c r="I1113">
        <v>246</v>
      </c>
      <c r="J1113" t="s">
        <v>172</v>
      </c>
      <c r="K1113" t="s">
        <v>8151</v>
      </c>
      <c r="L1113" t="s">
        <v>8160</v>
      </c>
      <c r="M1113">
        <v>9</v>
      </c>
      <c r="N1113" t="s">
        <v>8167</v>
      </c>
      <c r="O1113" s="4">
        <f>INDEX(products[Cost_per_box], MATCH(shipments9[[#This Row],[PID]], products[PID], 0))</f>
        <v>7.73</v>
      </c>
      <c r="P1113" s="4">
        <f>shipments9[[#This Row],[Boxes]]*shipments9[[#This Row],[Cost Per Box]]</f>
        <v>1901.5800000000002</v>
      </c>
      <c r="Q1113" s="4">
        <f>shipments9[[#This Row],[Amount]] -shipments9[[#This Row],[total cost]]</f>
        <v>3507.42</v>
      </c>
      <c r="R1113" s="4" t="str">
        <f>IF(shipments9[[#This Row],[Gross Profit]]&lt;0,"Loss","Profit")</f>
        <v>Profit</v>
      </c>
      <c r="S1113" s="9">
        <f>shipments9[[#This Row],[Gross Profit]]/shipments9[[#This Row],[Amount]]</f>
        <v>0.64844148641153632</v>
      </c>
      <c r="T1113" s="11">
        <f>shipments9[[#This Row],[Amount]]/shipments9[[#This Row],[Boxes]]</f>
        <v>21.987804878048781</v>
      </c>
    </row>
    <row r="1114" spans="1:20" hidden="1" x14ac:dyDescent="0.25">
      <c r="A1114" t="s">
        <v>1316</v>
      </c>
      <c r="B1114" t="s">
        <v>108</v>
      </c>
      <c r="C1114" t="s">
        <v>137</v>
      </c>
      <c r="D1114" t="s">
        <v>31</v>
      </c>
      <c r="E1114" s="1">
        <v>45021</v>
      </c>
      <c r="F1114" s="1" t="str">
        <f>TEXT(shipments9[[#This Row],[Shipdate]],"ddd")</f>
        <v>Wed</v>
      </c>
      <c r="G1114" s="1" t="str">
        <f>IF(OR(shipments9[[#This Row],[Day Name]]="Sat",shipments9[[#This Row],[Day Name]]="Sun"),"Weekend","Weekday")</f>
        <v>Weekday</v>
      </c>
      <c r="H1114">
        <v>6761.25</v>
      </c>
      <c r="I1114">
        <v>322</v>
      </c>
      <c r="J1114" t="s">
        <v>172</v>
      </c>
      <c r="K1114" t="s">
        <v>8151</v>
      </c>
      <c r="L1114" t="s">
        <v>8154</v>
      </c>
      <c r="M1114">
        <v>4</v>
      </c>
      <c r="N1114" t="s">
        <v>8158</v>
      </c>
      <c r="O1114" s="4">
        <f>INDEX(products[Cost_per_box], MATCH(shipments9[[#This Row],[PID]], products[PID], 0))</f>
        <v>7.73</v>
      </c>
      <c r="P1114" s="4">
        <f>shipments9[[#This Row],[Boxes]]*shipments9[[#This Row],[Cost Per Box]]</f>
        <v>2489.06</v>
      </c>
      <c r="Q1114" s="4">
        <f>shipments9[[#This Row],[Amount]] -shipments9[[#This Row],[total cost]]</f>
        <v>4272.1900000000005</v>
      </c>
      <c r="R1114" s="4" t="str">
        <f>IF(shipments9[[#This Row],[Gross Profit]]&lt;0,"Loss","Profit")</f>
        <v>Profit</v>
      </c>
      <c r="S1114" s="9">
        <f>shipments9[[#This Row],[Gross Profit]]/shipments9[[#This Row],[Amount]]</f>
        <v>0.63186393048622669</v>
      </c>
      <c r="T1114" s="11">
        <f>shipments9[[#This Row],[Amount]]/shipments9[[#This Row],[Boxes]]</f>
        <v>20.997670807453417</v>
      </c>
    </row>
    <row r="1115" spans="1:20" hidden="1" x14ac:dyDescent="0.25">
      <c r="A1115" t="s">
        <v>1317</v>
      </c>
      <c r="B1115" t="s">
        <v>108</v>
      </c>
      <c r="C1115" t="s">
        <v>137</v>
      </c>
      <c r="D1115" t="s">
        <v>31</v>
      </c>
      <c r="E1115" s="1">
        <v>45377</v>
      </c>
      <c r="F1115" s="1" t="str">
        <f>TEXT(shipments9[[#This Row],[Shipdate]],"ddd")</f>
        <v>Tue</v>
      </c>
      <c r="G1115" s="1" t="str">
        <f>IF(OR(shipments9[[#This Row],[Day Name]]="Sat",shipments9[[#This Row],[Day Name]]="Sun"),"Weekend","Weekday")</f>
        <v>Weekday</v>
      </c>
      <c r="H1115">
        <v>4603.5</v>
      </c>
      <c r="I1115">
        <v>256</v>
      </c>
      <c r="J1115" t="s">
        <v>172</v>
      </c>
      <c r="K1115" t="s">
        <v>8155</v>
      </c>
      <c r="L1115" t="s">
        <v>8156</v>
      </c>
      <c r="M1115">
        <v>3</v>
      </c>
      <c r="N1115" t="s">
        <v>8164</v>
      </c>
      <c r="O1115" s="4">
        <f>INDEX(products[Cost_per_box], MATCH(shipments9[[#This Row],[PID]], products[PID], 0))</f>
        <v>7.73</v>
      </c>
      <c r="P1115" s="4">
        <f>shipments9[[#This Row],[Boxes]]*shipments9[[#This Row],[Cost Per Box]]</f>
        <v>1978.88</v>
      </c>
      <c r="Q1115" s="4">
        <f>shipments9[[#This Row],[Amount]] -shipments9[[#This Row],[total cost]]</f>
        <v>2624.62</v>
      </c>
      <c r="R1115" s="4" t="str">
        <f>IF(shipments9[[#This Row],[Gross Profit]]&lt;0,"Loss","Profit")</f>
        <v>Profit</v>
      </c>
      <c r="S1115" s="9">
        <f>shipments9[[#This Row],[Gross Profit]]/shipments9[[#This Row],[Amount]]</f>
        <v>0.57013576626479845</v>
      </c>
      <c r="T1115" s="11">
        <f>shipments9[[#This Row],[Amount]]/shipments9[[#This Row],[Boxes]]</f>
        <v>17.982421875</v>
      </c>
    </row>
    <row r="1116" spans="1:20" hidden="1" x14ac:dyDescent="0.25">
      <c r="A1116" t="s">
        <v>1318</v>
      </c>
      <c r="B1116" t="s">
        <v>105</v>
      </c>
      <c r="C1116" t="s">
        <v>137</v>
      </c>
      <c r="D1116" t="s">
        <v>31</v>
      </c>
      <c r="E1116" s="1">
        <v>44957</v>
      </c>
      <c r="F1116" s="1" t="str">
        <f>TEXT(shipments9[[#This Row],[Shipdate]],"ddd")</f>
        <v>Tue</v>
      </c>
      <c r="G1116" s="1" t="str">
        <f>IF(OR(shipments9[[#This Row],[Day Name]]="Sat",shipments9[[#This Row],[Day Name]]="Sun"),"Weekend","Weekday")</f>
        <v>Weekday</v>
      </c>
      <c r="H1116">
        <v>4916.25</v>
      </c>
      <c r="I1116">
        <v>274</v>
      </c>
      <c r="J1116" t="s">
        <v>172</v>
      </c>
      <c r="K1116" t="s">
        <v>8151</v>
      </c>
      <c r="L1116" t="s">
        <v>8156</v>
      </c>
      <c r="M1116">
        <v>1</v>
      </c>
      <c r="N1116" t="s">
        <v>8163</v>
      </c>
      <c r="O1116" s="4">
        <f>INDEX(products[Cost_per_box], MATCH(shipments9[[#This Row],[PID]], products[PID], 0))</f>
        <v>7.73</v>
      </c>
      <c r="P1116" s="4">
        <f>shipments9[[#This Row],[Boxes]]*shipments9[[#This Row],[Cost Per Box]]</f>
        <v>2118.02</v>
      </c>
      <c r="Q1116" s="4">
        <f>shipments9[[#This Row],[Amount]] -shipments9[[#This Row],[total cost]]</f>
        <v>2798.23</v>
      </c>
      <c r="R1116" s="4" t="str">
        <f>IF(shipments9[[#This Row],[Gross Profit]]&lt;0,"Loss","Profit")</f>
        <v>Profit</v>
      </c>
      <c r="S1116" s="9">
        <f>shipments9[[#This Row],[Gross Profit]]/shipments9[[#This Row],[Amount]]</f>
        <v>0.56917976099669465</v>
      </c>
      <c r="T1116" s="11">
        <f>shipments9[[#This Row],[Amount]]/shipments9[[#This Row],[Boxes]]</f>
        <v>17.942518248175183</v>
      </c>
    </row>
    <row r="1117" spans="1:20" hidden="1" x14ac:dyDescent="0.25">
      <c r="A1117" t="s">
        <v>1319</v>
      </c>
      <c r="B1117" t="s">
        <v>111</v>
      </c>
      <c r="C1117" t="s">
        <v>137</v>
      </c>
      <c r="D1117" t="s">
        <v>31</v>
      </c>
      <c r="E1117" s="1">
        <v>45247</v>
      </c>
      <c r="F1117" s="1" t="str">
        <f>TEXT(shipments9[[#This Row],[Shipdate]],"ddd")</f>
        <v>Fri</v>
      </c>
      <c r="G1117" s="1" t="str">
        <f>IF(OR(shipments9[[#This Row],[Day Name]]="Sat",shipments9[[#This Row],[Day Name]]="Sun"),"Weekend","Weekday")</f>
        <v>Weekday</v>
      </c>
      <c r="H1117">
        <v>3649.5</v>
      </c>
      <c r="I1117">
        <v>174</v>
      </c>
      <c r="J1117" t="s">
        <v>172</v>
      </c>
      <c r="K1117" t="s">
        <v>8151</v>
      </c>
      <c r="L1117" t="s">
        <v>8152</v>
      </c>
      <c r="M1117">
        <v>11</v>
      </c>
      <c r="N1117" t="s">
        <v>8165</v>
      </c>
      <c r="O1117" s="4">
        <f>INDEX(products[Cost_per_box], MATCH(shipments9[[#This Row],[PID]], products[PID], 0))</f>
        <v>7.73</v>
      </c>
      <c r="P1117" s="4">
        <f>shipments9[[#This Row],[Boxes]]*shipments9[[#This Row],[Cost Per Box]]</f>
        <v>1345.02</v>
      </c>
      <c r="Q1117" s="4">
        <f>shipments9[[#This Row],[Amount]] -shipments9[[#This Row],[total cost]]</f>
        <v>2304.48</v>
      </c>
      <c r="R1117" s="4" t="str">
        <f>IF(shipments9[[#This Row],[Gross Profit]]&lt;0,"Loss","Profit")</f>
        <v>Profit</v>
      </c>
      <c r="S1117" s="9">
        <f>shipments9[[#This Row],[Gross Profit]]/shipments9[[#This Row],[Amount]]</f>
        <v>0.63145088368269631</v>
      </c>
      <c r="T1117" s="11">
        <f>shipments9[[#This Row],[Amount]]/shipments9[[#This Row],[Boxes]]</f>
        <v>20.974137931034484</v>
      </c>
    </row>
    <row r="1118" spans="1:20" hidden="1" x14ac:dyDescent="0.25">
      <c r="A1118" t="s">
        <v>1320</v>
      </c>
      <c r="B1118" t="s">
        <v>114</v>
      </c>
      <c r="C1118" t="s">
        <v>137</v>
      </c>
      <c r="D1118" t="s">
        <v>31</v>
      </c>
      <c r="E1118" s="1">
        <v>45294</v>
      </c>
      <c r="F1118" s="1" t="str">
        <f>TEXT(shipments9[[#This Row],[Shipdate]],"ddd")</f>
        <v>Wed</v>
      </c>
      <c r="G1118" s="1" t="str">
        <f>IF(OR(shipments9[[#This Row],[Day Name]]="Sat",shipments9[[#This Row],[Day Name]]="Sun"),"Weekend","Weekday")</f>
        <v>Weekday</v>
      </c>
      <c r="H1118">
        <v>11297.25</v>
      </c>
      <c r="I1118">
        <v>628</v>
      </c>
      <c r="J1118" t="s">
        <v>172</v>
      </c>
      <c r="K1118" t="s">
        <v>8155</v>
      </c>
      <c r="L1118" t="s">
        <v>8156</v>
      </c>
      <c r="M1118">
        <v>1</v>
      </c>
      <c r="N1118" t="s">
        <v>8163</v>
      </c>
      <c r="O1118" s="4">
        <f>INDEX(products[Cost_per_box], MATCH(shipments9[[#This Row],[PID]], products[PID], 0))</f>
        <v>7.73</v>
      </c>
      <c r="P1118" s="4">
        <f>shipments9[[#This Row],[Boxes]]*shipments9[[#This Row],[Cost Per Box]]</f>
        <v>4854.4400000000005</v>
      </c>
      <c r="Q1118" s="4">
        <f>shipments9[[#This Row],[Amount]] -shipments9[[#This Row],[total cost]]</f>
        <v>6442.8099999999995</v>
      </c>
      <c r="R1118" s="4" t="str">
        <f>IF(shipments9[[#This Row],[Gross Profit]]&lt;0,"Loss","Profit")</f>
        <v>Profit</v>
      </c>
      <c r="S1118" s="9">
        <f>shipments9[[#This Row],[Gross Profit]]/shipments9[[#This Row],[Amount]]</f>
        <v>0.57029896656265899</v>
      </c>
      <c r="T1118" s="11">
        <f>shipments9[[#This Row],[Amount]]/shipments9[[#This Row],[Boxes]]</f>
        <v>17.989251592356688</v>
      </c>
    </row>
    <row r="1119" spans="1:20" hidden="1" x14ac:dyDescent="0.25">
      <c r="A1119" t="s">
        <v>1321</v>
      </c>
      <c r="B1119" t="s">
        <v>114</v>
      </c>
      <c r="C1119" t="s">
        <v>137</v>
      </c>
      <c r="D1119" t="s">
        <v>31</v>
      </c>
      <c r="E1119" s="1">
        <v>45127</v>
      </c>
      <c r="F1119" s="1" t="str">
        <f>TEXT(shipments9[[#This Row],[Shipdate]],"ddd")</f>
        <v>Thu</v>
      </c>
      <c r="G1119" s="1" t="str">
        <f>IF(OR(shipments9[[#This Row],[Day Name]]="Sat",shipments9[[#This Row],[Day Name]]="Sun"),"Weekend","Weekday")</f>
        <v>Weekday</v>
      </c>
      <c r="H1119">
        <v>10093.5</v>
      </c>
      <c r="I1119">
        <v>561</v>
      </c>
      <c r="J1119" t="s">
        <v>172</v>
      </c>
      <c r="K1119" t="s">
        <v>8151</v>
      </c>
      <c r="L1119" t="s">
        <v>8160</v>
      </c>
      <c r="M1119">
        <v>7</v>
      </c>
      <c r="N1119" t="s">
        <v>8161</v>
      </c>
      <c r="O1119" s="4">
        <f>INDEX(products[Cost_per_box], MATCH(shipments9[[#This Row],[PID]], products[PID], 0))</f>
        <v>7.73</v>
      </c>
      <c r="P1119" s="4">
        <f>shipments9[[#This Row],[Boxes]]*shipments9[[#This Row],[Cost Per Box]]</f>
        <v>4336.5300000000007</v>
      </c>
      <c r="Q1119" s="4">
        <f>shipments9[[#This Row],[Amount]] -shipments9[[#This Row],[total cost]]</f>
        <v>5756.9699999999993</v>
      </c>
      <c r="R1119" s="4" t="str">
        <f>IF(shipments9[[#This Row],[Gross Profit]]&lt;0,"Loss","Profit")</f>
        <v>Profit</v>
      </c>
      <c r="S1119" s="9">
        <f>shipments9[[#This Row],[Gross Profit]]/shipments9[[#This Row],[Amount]]</f>
        <v>0.57036409570515667</v>
      </c>
      <c r="T1119" s="11">
        <f>shipments9[[#This Row],[Amount]]/shipments9[[#This Row],[Boxes]]</f>
        <v>17.991978609625669</v>
      </c>
    </row>
    <row r="1120" spans="1:20" hidden="1" x14ac:dyDescent="0.25">
      <c r="A1120" t="s">
        <v>1322</v>
      </c>
      <c r="B1120" t="s">
        <v>114</v>
      </c>
      <c r="C1120" t="s">
        <v>137</v>
      </c>
      <c r="D1120" t="s">
        <v>31</v>
      </c>
      <c r="E1120" s="1">
        <v>45272</v>
      </c>
      <c r="F1120" s="1" t="str">
        <f>TEXT(shipments9[[#This Row],[Shipdate]],"ddd")</f>
        <v>Tue</v>
      </c>
      <c r="G1120" s="1" t="str">
        <f>IF(OR(shipments9[[#This Row],[Day Name]]="Sat",shipments9[[#This Row],[Day Name]]="Sun"),"Weekend","Weekday")</f>
        <v>Weekday</v>
      </c>
      <c r="H1120">
        <v>11868.75</v>
      </c>
      <c r="I1120">
        <v>594</v>
      </c>
      <c r="J1120" t="s">
        <v>172</v>
      </c>
      <c r="K1120" t="s">
        <v>8151</v>
      </c>
      <c r="L1120" t="s">
        <v>8152</v>
      </c>
      <c r="M1120">
        <v>12</v>
      </c>
      <c r="N1120" t="s">
        <v>8166</v>
      </c>
      <c r="O1120" s="4">
        <f>INDEX(products[Cost_per_box], MATCH(shipments9[[#This Row],[PID]], products[PID], 0))</f>
        <v>7.73</v>
      </c>
      <c r="P1120" s="4">
        <f>shipments9[[#This Row],[Boxes]]*shipments9[[#This Row],[Cost Per Box]]</f>
        <v>4591.62</v>
      </c>
      <c r="Q1120" s="4">
        <f>shipments9[[#This Row],[Amount]] -shipments9[[#This Row],[total cost]]</f>
        <v>7277.13</v>
      </c>
      <c r="R1120" s="4" t="str">
        <f>IF(shipments9[[#This Row],[Gross Profit]]&lt;0,"Loss","Profit")</f>
        <v>Profit</v>
      </c>
      <c r="S1120" s="9">
        <f>shipments9[[#This Row],[Gross Profit]]/shipments9[[#This Row],[Amount]]</f>
        <v>0.61313364928909952</v>
      </c>
      <c r="T1120" s="11">
        <f>shipments9[[#This Row],[Amount]]/shipments9[[#This Row],[Boxes]]</f>
        <v>19.981060606060606</v>
      </c>
    </row>
    <row r="1121" spans="1:20" hidden="1" x14ac:dyDescent="0.25">
      <c r="A1121" t="s">
        <v>1323</v>
      </c>
      <c r="B1121" t="s">
        <v>102</v>
      </c>
      <c r="C1121" t="s">
        <v>137</v>
      </c>
      <c r="D1121" t="s">
        <v>31</v>
      </c>
      <c r="E1121" s="1">
        <v>44951</v>
      </c>
      <c r="F1121" s="1" t="str">
        <f>TEXT(shipments9[[#This Row],[Shipdate]],"ddd")</f>
        <v>Wed</v>
      </c>
      <c r="G1121" s="1" t="str">
        <f>IF(OR(shipments9[[#This Row],[Day Name]]="Sat",shipments9[[#This Row],[Day Name]]="Sun"),"Weekend","Weekday")</f>
        <v>Weekday</v>
      </c>
      <c r="H1121">
        <v>16742.25</v>
      </c>
      <c r="I1121">
        <v>762</v>
      </c>
      <c r="J1121" t="s">
        <v>172</v>
      </c>
      <c r="K1121" t="s">
        <v>8151</v>
      </c>
      <c r="L1121" t="s">
        <v>8156</v>
      </c>
      <c r="M1121">
        <v>1</v>
      </c>
      <c r="N1121" t="s">
        <v>8163</v>
      </c>
      <c r="O1121" s="4">
        <f>INDEX(products[Cost_per_box], MATCH(shipments9[[#This Row],[PID]], products[PID], 0))</f>
        <v>7.73</v>
      </c>
      <c r="P1121" s="4">
        <f>shipments9[[#This Row],[Boxes]]*shipments9[[#This Row],[Cost Per Box]]</f>
        <v>5890.26</v>
      </c>
      <c r="Q1121" s="4">
        <f>shipments9[[#This Row],[Amount]] -shipments9[[#This Row],[total cost]]</f>
        <v>10851.99</v>
      </c>
      <c r="R1121" s="4" t="str">
        <f>IF(shipments9[[#This Row],[Gross Profit]]&lt;0,"Loss","Profit")</f>
        <v>Profit</v>
      </c>
      <c r="S1121" s="9">
        <f>shipments9[[#This Row],[Gross Profit]]/shipments9[[#This Row],[Amount]]</f>
        <v>0.64817990413474891</v>
      </c>
      <c r="T1121" s="11">
        <f>shipments9[[#This Row],[Amount]]/shipments9[[#This Row],[Boxes]]</f>
        <v>21.971456692913385</v>
      </c>
    </row>
    <row r="1122" spans="1:20" hidden="1" x14ac:dyDescent="0.25">
      <c r="A1122" t="s">
        <v>1324</v>
      </c>
      <c r="B1122" t="s">
        <v>102</v>
      </c>
      <c r="C1122" t="s">
        <v>137</v>
      </c>
      <c r="D1122" t="s">
        <v>31</v>
      </c>
      <c r="E1122" s="1">
        <v>45434</v>
      </c>
      <c r="F1122" s="1" t="str">
        <f>TEXT(shipments9[[#This Row],[Shipdate]],"ddd")</f>
        <v>Wed</v>
      </c>
      <c r="G1122" s="1" t="str">
        <f>IF(OR(shipments9[[#This Row],[Day Name]]="Sat",shipments9[[#This Row],[Day Name]]="Sun"),"Weekend","Weekday")</f>
        <v>Weekday</v>
      </c>
      <c r="H1122">
        <v>3028.5</v>
      </c>
      <c r="I1122">
        <v>138</v>
      </c>
      <c r="J1122" t="s">
        <v>172</v>
      </c>
      <c r="K1122" t="s">
        <v>8155</v>
      </c>
      <c r="L1122" t="s">
        <v>8154</v>
      </c>
      <c r="M1122">
        <v>5</v>
      </c>
      <c r="N1122" t="s">
        <v>201</v>
      </c>
      <c r="O1122" s="4">
        <f>INDEX(products[Cost_per_box], MATCH(shipments9[[#This Row],[PID]], products[PID], 0))</f>
        <v>7.73</v>
      </c>
      <c r="P1122" s="4">
        <f>shipments9[[#This Row],[Boxes]]*shipments9[[#This Row],[Cost Per Box]]</f>
        <v>1066.74</v>
      </c>
      <c r="Q1122" s="4">
        <f>shipments9[[#This Row],[Amount]] -shipments9[[#This Row],[total cost]]</f>
        <v>1961.76</v>
      </c>
      <c r="R1122" s="4" t="str">
        <f>IF(shipments9[[#This Row],[Gross Profit]]&lt;0,"Loss","Profit")</f>
        <v>Profit</v>
      </c>
      <c r="S1122" s="9">
        <f>shipments9[[#This Row],[Gross Profit]]/shipments9[[#This Row],[Amount]]</f>
        <v>0.64776622090143632</v>
      </c>
      <c r="T1122" s="11">
        <f>shipments9[[#This Row],[Amount]]/shipments9[[#This Row],[Boxes]]</f>
        <v>21.945652173913043</v>
      </c>
    </row>
    <row r="1123" spans="1:20" hidden="1" x14ac:dyDescent="0.25">
      <c r="A1123" t="s">
        <v>1325</v>
      </c>
      <c r="B1123" t="s">
        <v>102</v>
      </c>
      <c r="C1123" t="s">
        <v>137</v>
      </c>
      <c r="D1123" t="s">
        <v>31</v>
      </c>
      <c r="E1123" s="1">
        <v>45058</v>
      </c>
      <c r="F1123" s="1" t="str">
        <f>TEXT(shipments9[[#This Row],[Shipdate]],"ddd")</f>
        <v>Fri</v>
      </c>
      <c r="G1123" s="1" t="str">
        <f>IF(OR(shipments9[[#This Row],[Day Name]]="Sat",shipments9[[#This Row],[Day Name]]="Sun"),"Weekend","Weekday")</f>
        <v>Weekday</v>
      </c>
      <c r="H1123">
        <v>1372.5</v>
      </c>
      <c r="I1123">
        <v>73</v>
      </c>
      <c r="J1123" t="s">
        <v>172</v>
      </c>
      <c r="K1123" t="s">
        <v>8151</v>
      </c>
      <c r="L1123" t="s">
        <v>8154</v>
      </c>
      <c r="M1123">
        <v>5</v>
      </c>
      <c r="N1123" t="s">
        <v>201</v>
      </c>
      <c r="O1123" s="4">
        <f>INDEX(products[Cost_per_box], MATCH(shipments9[[#This Row],[PID]], products[PID], 0))</f>
        <v>7.73</v>
      </c>
      <c r="P1123" s="4">
        <f>shipments9[[#This Row],[Boxes]]*shipments9[[#This Row],[Cost Per Box]]</f>
        <v>564.29000000000008</v>
      </c>
      <c r="Q1123" s="4">
        <f>shipments9[[#This Row],[Amount]] -shipments9[[#This Row],[total cost]]</f>
        <v>808.20999999999992</v>
      </c>
      <c r="R1123" s="4" t="str">
        <f>IF(shipments9[[#This Row],[Gross Profit]]&lt;0,"Loss","Profit")</f>
        <v>Profit</v>
      </c>
      <c r="S1123" s="9">
        <f>shipments9[[#This Row],[Gross Profit]]/shipments9[[#This Row],[Amount]]</f>
        <v>0.58885974499089244</v>
      </c>
      <c r="T1123" s="11">
        <f>shipments9[[#This Row],[Amount]]/shipments9[[#This Row],[Boxes]]</f>
        <v>18.801369863013697</v>
      </c>
    </row>
    <row r="1124" spans="1:20" hidden="1" x14ac:dyDescent="0.25">
      <c r="A1124" t="s">
        <v>1326</v>
      </c>
      <c r="B1124" t="s">
        <v>39</v>
      </c>
      <c r="C1124" t="s">
        <v>155</v>
      </c>
      <c r="D1124" t="s">
        <v>31</v>
      </c>
      <c r="E1124" s="1">
        <v>45309</v>
      </c>
      <c r="F1124" s="1" t="str">
        <f>TEXT(shipments9[[#This Row],[Shipdate]],"ddd")</f>
        <v>Thu</v>
      </c>
      <c r="G1124" s="1" t="str">
        <f>IF(OR(shipments9[[#This Row],[Day Name]]="Sat",shipments9[[#This Row],[Day Name]]="Sun"),"Weekend","Weekday")</f>
        <v>Weekday</v>
      </c>
      <c r="H1124">
        <v>13875.75</v>
      </c>
      <c r="I1124">
        <v>1262</v>
      </c>
      <c r="J1124" t="s">
        <v>172</v>
      </c>
      <c r="K1124" t="s">
        <v>8155</v>
      </c>
      <c r="L1124" t="s">
        <v>8156</v>
      </c>
      <c r="M1124">
        <v>1</v>
      </c>
      <c r="N1124" t="s">
        <v>8163</v>
      </c>
      <c r="O1124" s="4">
        <f>INDEX(products[Cost_per_box], MATCH(shipments9[[#This Row],[PID]], products[PID], 0))</f>
        <v>8.43</v>
      </c>
      <c r="P1124" s="4">
        <f>shipments9[[#This Row],[Boxes]]*shipments9[[#This Row],[Cost Per Box]]</f>
        <v>10638.66</v>
      </c>
      <c r="Q1124" s="4">
        <f>shipments9[[#This Row],[Amount]] -shipments9[[#This Row],[total cost]]</f>
        <v>3237.09</v>
      </c>
      <c r="R1124" s="4" t="str">
        <f>IF(shipments9[[#This Row],[Gross Profit]]&lt;0,"Loss","Profit")</f>
        <v>Profit</v>
      </c>
      <c r="S1124" s="9">
        <f>shipments9[[#This Row],[Gross Profit]]/shipments9[[#This Row],[Amount]]</f>
        <v>0.23329117345008379</v>
      </c>
      <c r="T1124" s="11">
        <f>shipments9[[#This Row],[Amount]]/shipments9[[#This Row],[Boxes]]</f>
        <v>10.995047543581617</v>
      </c>
    </row>
    <row r="1125" spans="1:20" hidden="1" x14ac:dyDescent="0.25">
      <c r="A1125" t="s">
        <v>1327</v>
      </c>
      <c r="B1125" t="s">
        <v>39</v>
      </c>
      <c r="C1125" t="s">
        <v>155</v>
      </c>
      <c r="D1125" t="s">
        <v>31</v>
      </c>
      <c r="E1125" s="1">
        <v>45428</v>
      </c>
      <c r="F1125" s="1" t="str">
        <f>TEXT(shipments9[[#This Row],[Shipdate]],"ddd")</f>
        <v>Thu</v>
      </c>
      <c r="G1125" s="1" t="str">
        <f>IF(OR(shipments9[[#This Row],[Day Name]]="Sat",shipments9[[#This Row],[Day Name]]="Sun"),"Weekend","Weekday")</f>
        <v>Weekday</v>
      </c>
      <c r="H1125">
        <v>2398.5</v>
      </c>
      <c r="I1125">
        <v>240</v>
      </c>
      <c r="J1125" t="s">
        <v>172</v>
      </c>
      <c r="K1125" t="s">
        <v>8155</v>
      </c>
      <c r="L1125" t="s">
        <v>8154</v>
      </c>
      <c r="M1125">
        <v>5</v>
      </c>
      <c r="N1125" t="s">
        <v>201</v>
      </c>
      <c r="O1125" s="4">
        <f>INDEX(products[Cost_per_box], MATCH(shipments9[[#This Row],[PID]], products[PID], 0))</f>
        <v>8.43</v>
      </c>
      <c r="P1125" s="4">
        <f>shipments9[[#This Row],[Boxes]]*shipments9[[#This Row],[Cost Per Box]]</f>
        <v>2023.1999999999998</v>
      </c>
      <c r="Q1125" s="4">
        <f>shipments9[[#This Row],[Amount]] -shipments9[[#This Row],[total cost]]</f>
        <v>375.30000000000018</v>
      </c>
      <c r="R1125" s="4" t="str">
        <f>IF(shipments9[[#This Row],[Gross Profit]]&lt;0,"Loss","Profit")</f>
        <v>Profit</v>
      </c>
      <c r="S1125" s="9">
        <f>shipments9[[#This Row],[Gross Profit]]/shipments9[[#This Row],[Amount]]</f>
        <v>0.15647279549718582</v>
      </c>
      <c r="T1125" s="11">
        <f>shipments9[[#This Row],[Amount]]/shipments9[[#This Row],[Boxes]]</f>
        <v>9.9937500000000004</v>
      </c>
    </row>
    <row r="1126" spans="1:20" hidden="1" x14ac:dyDescent="0.25">
      <c r="A1126" t="s">
        <v>1328</v>
      </c>
      <c r="B1126" t="s">
        <v>39</v>
      </c>
      <c r="C1126" t="s">
        <v>155</v>
      </c>
      <c r="D1126" t="s">
        <v>31</v>
      </c>
      <c r="E1126" s="1">
        <v>45231</v>
      </c>
      <c r="F1126" s="1" t="str">
        <f>TEXT(shipments9[[#This Row],[Shipdate]],"ddd")</f>
        <v>Wed</v>
      </c>
      <c r="G1126" s="1" t="str">
        <f>IF(OR(shipments9[[#This Row],[Day Name]]="Sat",shipments9[[#This Row],[Day Name]]="Sun"),"Weekend","Weekday")</f>
        <v>Weekday</v>
      </c>
      <c r="H1126">
        <v>8284.5</v>
      </c>
      <c r="I1126">
        <v>921</v>
      </c>
      <c r="J1126" t="s">
        <v>172</v>
      </c>
      <c r="K1126" t="s">
        <v>8151</v>
      </c>
      <c r="L1126" t="s">
        <v>8152</v>
      </c>
      <c r="M1126">
        <v>11</v>
      </c>
      <c r="N1126" t="s">
        <v>8165</v>
      </c>
      <c r="O1126" s="4">
        <f>INDEX(products[Cost_per_box], MATCH(shipments9[[#This Row],[PID]], products[PID], 0))</f>
        <v>8.43</v>
      </c>
      <c r="P1126" s="4">
        <f>shipments9[[#This Row],[Boxes]]*shipments9[[#This Row],[Cost Per Box]]</f>
        <v>7764.03</v>
      </c>
      <c r="Q1126" s="4">
        <f>shipments9[[#This Row],[Amount]] -shipments9[[#This Row],[total cost]]</f>
        <v>520.47000000000025</v>
      </c>
      <c r="R1126" s="4" t="str">
        <f>IF(shipments9[[#This Row],[Gross Profit]]&lt;0,"Loss","Profit")</f>
        <v>Profit</v>
      </c>
      <c r="S1126" s="9">
        <f>shipments9[[#This Row],[Gross Profit]]/shipments9[[#This Row],[Amount]]</f>
        <v>6.282455187398156E-2</v>
      </c>
      <c r="T1126" s="11">
        <f>shipments9[[#This Row],[Amount]]/shipments9[[#This Row],[Boxes]]</f>
        <v>8.9951140065146582</v>
      </c>
    </row>
    <row r="1127" spans="1:20" hidden="1" x14ac:dyDescent="0.25">
      <c r="A1127" t="s">
        <v>1329</v>
      </c>
      <c r="B1127" t="s">
        <v>39</v>
      </c>
      <c r="C1127" t="s">
        <v>155</v>
      </c>
      <c r="D1127" t="s">
        <v>31</v>
      </c>
      <c r="E1127" s="1">
        <v>45138</v>
      </c>
      <c r="F1127" s="1" t="str">
        <f>TEXT(shipments9[[#This Row],[Shipdate]],"ddd")</f>
        <v>Mon</v>
      </c>
      <c r="G1127" s="1" t="str">
        <f>IF(OR(shipments9[[#This Row],[Day Name]]="Sat",shipments9[[#This Row],[Day Name]]="Sun"),"Weekend","Weekday")</f>
        <v>Weekday</v>
      </c>
      <c r="H1127">
        <v>5044.5</v>
      </c>
      <c r="I1127">
        <v>459</v>
      </c>
      <c r="J1127" t="s">
        <v>172</v>
      </c>
      <c r="K1127" t="s">
        <v>8151</v>
      </c>
      <c r="L1127" t="s">
        <v>8160</v>
      </c>
      <c r="M1127">
        <v>7</v>
      </c>
      <c r="N1127" t="s">
        <v>8161</v>
      </c>
      <c r="O1127" s="4">
        <f>INDEX(products[Cost_per_box], MATCH(shipments9[[#This Row],[PID]], products[PID], 0))</f>
        <v>8.43</v>
      </c>
      <c r="P1127" s="4">
        <f>shipments9[[#This Row],[Boxes]]*shipments9[[#This Row],[Cost Per Box]]</f>
        <v>3869.37</v>
      </c>
      <c r="Q1127" s="4">
        <f>shipments9[[#This Row],[Amount]] -shipments9[[#This Row],[total cost]]</f>
        <v>1175.1300000000001</v>
      </c>
      <c r="R1127" s="4" t="str">
        <f>IF(shipments9[[#This Row],[Gross Profit]]&lt;0,"Loss","Profit")</f>
        <v>Profit</v>
      </c>
      <c r="S1127" s="9">
        <f>shipments9[[#This Row],[Gross Profit]]/shipments9[[#This Row],[Amount]]</f>
        <v>0.23295272078501339</v>
      </c>
      <c r="T1127" s="11">
        <f>shipments9[[#This Row],[Amount]]/shipments9[[#This Row],[Boxes]]</f>
        <v>10.990196078431373</v>
      </c>
    </row>
    <row r="1128" spans="1:20" hidden="1" x14ac:dyDescent="0.25">
      <c r="A1128" t="s">
        <v>1330</v>
      </c>
      <c r="B1128" t="s">
        <v>42</v>
      </c>
      <c r="C1128" t="s">
        <v>155</v>
      </c>
      <c r="D1128" t="s">
        <v>31</v>
      </c>
      <c r="E1128" s="1">
        <v>45296</v>
      </c>
      <c r="F1128" s="1" t="str">
        <f>TEXT(shipments9[[#This Row],[Shipdate]],"ddd")</f>
        <v>Fri</v>
      </c>
      <c r="G1128" s="1" t="str">
        <f>IF(OR(shipments9[[#This Row],[Day Name]]="Sat",shipments9[[#This Row],[Day Name]]="Sun"),"Weekend","Weekday")</f>
        <v>Weekday</v>
      </c>
      <c r="H1128">
        <v>5089.5</v>
      </c>
      <c r="I1128">
        <v>463</v>
      </c>
      <c r="J1128" t="s">
        <v>172</v>
      </c>
      <c r="K1128" t="s">
        <v>8155</v>
      </c>
      <c r="L1128" t="s">
        <v>8156</v>
      </c>
      <c r="M1128">
        <v>1</v>
      </c>
      <c r="N1128" t="s">
        <v>8163</v>
      </c>
      <c r="O1128" s="4">
        <f>INDEX(products[Cost_per_box], MATCH(shipments9[[#This Row],[PID]], products[PID], 0))</f>
        <v>8.43</v>
      </c>
      <c r="P1128" s="4">
        <f>shipments9[[#This Row],[Boxes]]*shipments9[[#This Row],[Cost Per Box]]</f>
        <v>3903.0899999999997</v>
      </c>
      <c r="Q1128" s="4">
        <f>shipments9[[#This Row],[Amount]] -shipments9[[#This Row],[total cost]]</f>
        <v>1186.4100000000003</v>
      </c>
      <c r="R1128" s="4" t="str">
        <f>IF(shipments9[[#This Row],[Gross Profit]]&lt;0,"Loss","Profit")</f>
        <v>Profit</v>
      </c>
      <c r="S1128" s="9">
        <f>shipments9[[#This Row],[Gross Profit]]/shipments9[[#This Row],[Amount]]</f>
        <v>0.23310934276451523</v>
      </c>
      <c r="T1128" s="11">
        <f>shipments9[[#This Row],[Amount]]/shipments9[[#This Row],[Boxes]]</f>
        <v>10.99244060475162</v>
      </c>
    </row>
    <row r="1129" spans="1:20" hidden="1" x14ac:dyDescent="0.25">
      <c r="A1129" t="s">
        <v>1331</v>
      </c>
      <c r="B1129" t="s">
        <v>42</v>
      </c>
      <c r="C1129" t="s">
        <v>155</v>
      </c>
      <c r="D1129" t="s">
        <v>31</v>
      </c>
      <c r="E1129" s="1">
        <v>45215</v>
      </c>
      <c r="F1129" s="1" t="str">
        <f>TEXT(shipments9[[#This Row],[Shipdate]],"ddd")</f>
        <v>Mon</v>
      </c>
      <c r="G1129" s="1" t="str">
        <f>IF(OR(shipments9[[#This Row],[Day Name]]="Sat",shipments9[[#This Row],[Day Name]]="Sun"),"Weekend","Weekday")</f>
        <v>Weekday</v>
      </c>
      <c r="H1129">
        <v>14481</v>
      </c>
      <c r="I1129">
        <v>1317</v>
      </c>
      <c r="J1129" t="s">
        <v>172</v>
      </c>
      <c r="K1129" t="s">
        <v>8151</v>
      </c>
      <c r="L1129" t="s">
        <v>8152</v>
      </c>
      <c r="M1129">
        <v>10</v>
      </c>
      <c r="N1129" t="s">
        <v>8153</v>
      </c>
      <c r="O1129" s="4">
        <f>INDEX(products[Cost_per_box], MATCH(shipments9[[#This Row],[PID]], products[PID], 0))</f>
        <v>8.43</v>
      </c>
      <c r="P1129" s="4">
        <f>shipments9[[#This Row],[Boxes]]*shipments9[[#This Row],[Cost Per Box]]</f>
        <v>11102.31</v>
      </c>
      <c r="Q1129" s="4">
        <f>shipments9[[#This Row],[Amount]] -shipments9[[#This Row],[total cost]]</f>
        <v>3378.6900000000005</v>
      </c>
      <c r="R1129" s="4" t="str">
        <f>IF(shipments9[[#This Row],[Gross Profit]]&lt;0,"Loss","Profit")</f>
        <v>Profit</v>
      </c>
      <c r="S1129" s="9">
        <f>shipments9[[#This Row],[Gross Profit]]/shipments9[[#This Row],[Amount]]</f>
        <v>0.23331883157240527</v>
      </c>
      <c r="T1129" s="11">
        <f>shipments9[[#This Row],[Amount]]/shipments9[[#This Row],[Boxes]]</f>
        <v>10.995444191343964</v>
      </c>
    </row>
    <row r="1130" spans="1:20" hidden="1" x14ac:dyDescent="0.25">
      <c r="A1130" t="s">
        <v>1332</v>
      </c>
      <c r="B1130" t="s">
        <v>45</v>
      </c>
      <c r="C1130" t="s">
        <v>155</v>
      </c>
      <c r="D1130" t="s">
        <v>31</v>
      </c>
      <c r="E1130" s="1">
        <v>44942</v>
      </c>
      <c r="F1130" s="1" t="str">
        <f>TEXT(shipments9[[#This Row],[Shipdate]],"ddd")</f>
        <v>Mon</v>
      </c>
      <c r="G1130" s="1" t="str">
        <f>IF(OR(shipments9[[#This Row],[Day Name]]="Sat",shipments9[[#This Row],[Day Name]]="Sun"),"Weekend","Weekday")</f>
        <v>Weekday</v>
      </c>
      <c r="H1130">
        <v>1680.75</v>
      </c>
      <c r="I1130">
        <v>153</v>
      </c>
      <c r="J1130" t="s">
        <v>172</v>
      </c>
      <c r="K1130" t="s">
        <v>8151</v>
      </c>
      <c r="L1130" t="s">
        <v>8156</v>
      </c>
      <c r="M1130">
        <v>1</v>
      </c>
      <c r="N1130" t="s">
        <v>8163</v>
      </c>
      <c r="O1130" s="4">
        <f>INDEX(products[Cost_per_box], MATCH(shipments9[[#This Row],[PID]], products[PID], 0))</f>
        <v>8.43</v>
      </c>
      <c r="P1130" s="4">
        <f>shipments9[[#This Row],[Boxes]]*shipments9[[#This Row],[Cost Per Box]]</f>
        <v>1289.79</v>
      </c>
      <c r="Q1130" s="4">
        <f>shipments9[[#This Row],[Amount]] -shipments9[[#This Row],[total cost]]</f>
        <v>390.96000000000004</v>
      </c>
      <c r="R1130" s="4" t="str">
        <f>IF(shipments9[[#This Row],[Gross Profit]]&lt;0,"Loss","Profit")</f>
        <v>Profit</v>
      </c>
      <c r="S1130" s="9">
        <f>shipments9[[#This Row],[Gross Profit]]/shipments9[[#This Row],[Amount]]</f>
        <v>0.2326104417670683</v>
      </c>
      <c r="T1130" s="11">
        <f>shipments9[[#This Row],[Amount]]/shipments9[[#This Row],[Boxes]]</f>
        <v>10.985294117647058</v>
      </c>
    </row>
    <row r="1131" spans="1:20" x14ac:dyDescent="0.25">
      <c r="A1131" t="s">
        <v>1333</v>
      </c>
      <c r="B1131" t="s">
        <v>45</v>
      </c>
      <c r="C1131" t="s">
        <v>155</v>
      </c>
      <c r="D1131" t="s">
        <v>31</v>
      </c>
      <c r="E1131" s="1">
        <v>45142</v>
      </c>
      <c r="F1131" s="1" t="str">
        <f>TEXT(shipments9[[#This Row],[Shipdate]],"ddd")</f>
        <v>Fri</v>
      </c>
      <c r="G1131" s="1" t="str">
        <f>IF(OR(shipments9[[#This Row],[Day Name]]="Sat",shipments9[[#This Row],[Day Name]]="Sun"),"Weekend","Weekday")</f>
        <v>Weekday</v>
      </c>
      <c r="H1131">
        <v>23476.5</v>
      </c>
      <c r="I1131">
        <v>3354</v>
      </c>
      <c r="J1131" t="s">
        <v>172</v>
      </c>
      <c r="K1131" t="s">
        <v>8151</v>
      </c>
      <c r="L1131" t="s">
        <v>8160</v>
      </c>
      <c r="M1131">
        <v>8</v>
      </c>
      <c r="N1131" t="s">
        <v>8162</v>
      </c>
      <c r="O1131" s="4">
        <f>INDEX(products[Cost_per_box], MATCH(shipments9[[#This Row],[PID]], products[PID], 0))</f>
        <v>8.43</v>
      </c>
      <c r="P1131" s="4">
        <f>shipments9[[#This Row],[Boxes]]*shipments9[[#This Row],[Cost Per Box]]</f>
        <v>28274.219999999998</v>
      </c>
      <c r="Q1131" s="4">
        <f>shipments9[[#This Row],[Amount]] -shipments9[[#This Row],[total cost]]</f>
        <v>-4797.7199999999975</v>
      </c>
      <c r="R1131" s="4" t="str">
        <f>IF(shipments9[[#This Row],[Gross Profit]]&lt;0,"Loss","Profit")</f>
        <v>Loss</v>
      </c>
      <c r="S1131" s="9">
        <f>shipments9[[#This Row],[Gross Profit]]/shipments9[[#This Row],[Amount]]</f>
        <v>-0.20436266053287319</v>
      </c>
      <c r="T1131" s="11">
        <f>shipments9[[#This Row],[Amount]]/shipments9[[#This Row],[Boxes]]</f>
        <v>6.9995527728085865</v>
      </c>
    </row>
    <row r="1132" spans="1:20" hidden="1" x14ac:dyDescent="0.25">
      <c r="A1132" t="s">
        <v>1334</v>
      </c>
      <c r="B1132" t="s">
        <v>45</v>
      </c>
      <c r="C1132" t="s">
        <v>155</v>
      </c>
      <c r="D1132" t="s">
        <v>31</v>
      </c>
      <c r="E1132" s="1">
        <v>45160</v>
      </c>
      <c r="F1132" s="1" t="str">
        <f>TEXT(shipments9[[#This Row],[Shipdate]],"ddd")</f>
        <v>Tue</v>
      </c>
      <c r="G1132" s="1" t="str">
        <f>IF(OR(shipments9[[#This Row],[Day Name]]="Sat",shipments9[[#This Row],[Day Name]]="Sun"),"Weekend","Weekday")</f>
        <v>Weekday</v>
      </c>
      <c r="H1132">
        <v>4781.25</v>
      </c>
      <c r="I1132">
        <v>435</v>
      </c>
      <c r="J1132" t="s">
        <v>172</v>
      </c>
      <c r="K1132" t="s">
        <v>8151</v>
      </c>
      <c r="L1132" t="s">
        <v>8160</v>
      </c>
      <c r="M1132">
        <v>8</v>
      </c>
      <c r="N1132" t="s">
        <v>8162</v>
      </c>
      <c r="O1132" s="4">
        <f>INDEX(products[Cost_per_box], MATCH(shipments9[[#This Row],[PID]], products[PID], 0))</f>
        <v>8.43</v>
      </c>
      <c r="P1132" s="4">
        <f>shipments9[[#This Row],[Boxes]]*shipments9[[#This Row],[Cost Per Box]]</f>
        <v>3667.0499999999997</v>
      </c>
      <c r="Q1132" s="4">
        <f>shipments9[[#This Row],[Amount]] -shipments9[[#This Row],[total cost]]</f>
        <v>1114.2000000000003</v>
      </c>
      <c r="R1132" s="4" t="str">
        <f>IF(shipments9[[#This Row],[Gross Profit]]&lt;0,"Loss","Profit")</f>
        <v>Profit</v>
      </c>
      <c r="S1132" s="9">
        <f>shipments9[[#This Row],[Gross Profit]]/shipments9[[#This Row],[Amount]]</f>
        <v>0.23303529411764712</v>
      </c>
      <c r="T1132" s="11">
        <f>shipments9[[#This Row],[Amount]]/shipments9[[#This Row],[Boxes]]</f>
        <v>10.991379310344827</v>
      </c>
    </row>
    <row r="1133" spans="1:20" x14ac:dyDescent="0.25">
      <c r="A1133" t="s">
        <v>1335</v>
      </c>
      <c r="B1133" t="s">
        <v>71</v>
      </c>
      <c r="C1133" t="s">
        <v>155</v>
      </c>
      <c r="D1133" t="s">
        <v>31</v>
      </c>
      <c r="E1133" s="1">
        <v>45063</v>
      </c>
      <c r="F1133" s="1" t="str">
        <f>TEXT(shipments9[[#This Row],[Shipdate]],"ddd")</f>
        <v>Wed</v>
      </c>
      <c r="G1133" s="1" t="str">
        <f>IF(OR(shipments9[[#This Row],[Day Name]]="Sat",shipments9[[#This Row],[Day Name]]="Sun"),"Weekend","Weekday")</f>
        <v>Weekday</v>
      </c>
      <c r="H1133">
        <v>7395.75</v>
      </c>
      <c r="I1133">
        <v>925</v>
      </c>
      <c r="J1133" t="s">
        <v>172</v>
      </c>
      <c r="K1133" t="s">
        <v>8151</v>
      </c>
      <c r="L1133" t="s">
        <v>8154</v>
      </c>
      <c r="M1133">
        <v>5</v>
      </c>
      <c r="N1133" t="s">
        <v>201</v>
      </c>
      <c r="O1133" s="4">
        <f>INDEX(products[Cost_per_box], MATCH(shipments9[[#This Row],[PID]], products[PID], 0))</f>
        <v>8.43</v>
      </c>
      <c r="P1133" s="4">
        <f>shipments9[[#This Row],[Boxes]]*shipments9[[#This Row],[Cost Per Box]]</f>
        <v>7797.75</v>
      </c>
      <c r="Q1133" s="4">
        <f>shipments9[[#This Row],[Amount]] -shipments9[[#This Row],[total cost]]</f>
        <v>-402</v>
      </c>
      <c r="R1133" s="4" t="str">
        <f>IF(shipments9[[#This Row],[Gross Profit]]&lt;0,"Loss","Profit")</f>
        <v>Loss</v>
      </c>
      <c r="S1133" s="9">
        <f>shipments9[[#This Row],[Gross Profit]]/shipments9[[#This Row],[Amount]]</f>
        <v>-5.4355542034276443E-2</v>
      </c>
      <c r="T1133" s="11">
        <f>shipments9[[#This Row],[Amount]]/shipments9[[#This Row],[Boxes]]</f>
        <v>7.9954054054054051</v>
      </c>
    </row>
    <row r="1134" spans="1:20" hidden="1" x14ac:dyDescent="0.25">
      <c r="A1134" t="s">
        <v>1336</v>
      </c>
      <c r="B1134" t="s">
        <v>71</v>
      </c>
      <c r="C1134" t="s">
        <v>155</v>
      </c>
      <c r="D1134" t="s">
        <v>31</v>
      </c>
      <c r="E1134" s="1">
        <v>45464</v>
      </c>
      <c r="F1134" s="1" t="str">
        <f>TEXT(shipments9[[#This Row],[Shipdate]],"ddd")</f>
        <v>Fri</v>
      </c>
      <c r="G1134" s="1" t="str">
        <f>IF(OR(shipments9[[#This Row],[Day Name]]="Sat",shipments9[[#This Row],[Day Name]]="Sun"),"Weekend","Weekday")</f>
        <v>Weekday</v>
      </c>
      <c r="H1134">
        <v>4061.25</v>
      </c>
      <c r="I1134">
        <v>407</v>
      </c>
      <c r="J1134" t="s">
        <v>172</v>
      </c>
      <c r="K1134" t="s">
        <v>8155</v>
      </c>
      <c r="L1134" t="s">
        <v>8154</v>
      </c>
      <c r="M1134">
        <v>6</v>
      </c>
      <c r="N1134" t="s">
        <v>8159</v>
      </c>
      <c r="O1134" s="4">
        <f>INDEX(products[Cost_per_box], MATCH(shipments9[[#This Row],[PID]], products[PID], 0))</f>
        <v>8.43</v>
      </c>
      <c r="P1134" s="4">
        <f>shipments9[[#This Row],[Boxes]]*shipments9[[#This Row],[Cost Per Box]]</f>
        <v>3431.0099999999998</v>
      </c>
      <c r="Q1134" s="4">
        <f>shipments9[[#This Row],[Amount]] -shipments9[[#This Row],[total cost]]</f>
        <v>630.24000000000024</v>
      </c>
      <c r="R1134" s="4" t="str">
        <f>IF(shipments9[[#This Row],[Gross Profit]]&lt;0,"Loss","Profit")</f>
        <v>Profit</v>
      </c>
      <c r="S1134" s="9">
        <f>shipments9[[#This Row],[Gross Profit]]/shipments9[[#This Row],[Amount]]</f>
        <v>0.15518374884579877</v>
      </c>
      <c r="T1134" s="11">
        <f>shipments9[[#This Row],[Amount]]/shipments9[[#This Row],[Boxes]]</f>
        <v>9.9785012285012282</v>
      </c>
    </row>
    <row r="1135" spans="1:20" x14ac:dyDescent="0.25">
      <c r="A1135" t="s">
        <v>1337</v>
      </c>
      <c r="B1135" t="s">
        <v>71</v>
      </c>
      <c r="C1135" t="s">
        <v>155</v>
      </c>
      <c r="D1135" t="s">
        <v>31</v>
      </c>
      <c r="E1135" s="1">
        <v>45205</v>
      </c>
      <c r="F1135" s="1" t="str">
        <f>TEXT(shipments9[[#This Row],[Shipdate]],"ddd")</f>
        <v>Fri</v>
      </c>
      <c r="G1135" s="1" t="str">
        <f>IF(OR(shipments9[[#This Row],[Day Name]]="Sat",shipments9[[#This Row],[Day Name]]="Sun"),"Weekend","Weekday")</f>
        <v>Weekday</v>
      </c>
      <c r="H1135">
        <v>1991.25</v>
      </c>
      <c r="I1135">
        <v>249</v>
      </c>
      <c r="J1135" t="s">
        <v>172</v>
      </c>
      <c r="K1135" t="s">
        <v>8151</v>
      </c>
      <c r="L1135" t="s">
        <v>8152</v>
      </c>
      <c r="M1135">
        <v>10</v>
      </c>
      <c r="N1135" t="s">
        <v>8153</v>
      </c>
      <c r="O1135" s="4">
        <f>INDEX(products[Cost_per_box], MATCH(shipments9[[#This Row],[PID]], products[PID], 0))</f>
        <v>8.43</v>
      </c>
      <c r="P1135" s="4">
        <f>shipments9[[#This Row],[Boxes]]*shipments9[[#This Row],[Cost Per Box]]</f>
        <v>2099.0699999999997</v>
      </c>
      <c r="Q1135" s="4">
        <f>shipments9[[#This Row],[Amount]] -shipments9[[#This Row],[total cost]]</f>
        <v>-107.81999999999971</v>
      </c>
      <c r="R1135" s="4" t="str">
        <f>IF(shipments9[[#This Row],[Gross Profit]]&lt;0,"Loss","Profit")</f>
        <v>Loss</v>
      </c>
      <c r="S1135" s="9">
        <f>shipments9[[#This Row],[Gross Profit]]/shipments9[[#This Row],[Amount]]</f>
        <v>-5.4146892655367082E-2</v>
      </c>
      <c r="T1135" s="11">
        <f>shipments9[[#This Row],[Amount]]/shipments9[[#This Row],[Boxes]]</f>
        <v>7.9969879518072293</v>
      </c>
    </row>
    <row r="1136" spans="1:20" hidden="1" x14ac:dyDescent="0.25">
      <c r="A1136" t="s">
        <v>1338</v>
      </c>
      <c r="B1136" t="s">
        <v>71</v>
      </c>
      <c r="C1136" t="s">
        <v>155</v>
      </c>
      <c r="D1136" t="s">
        <v>31</v>
      </c>
      <c r="E1136" s="1">
        <v>45110</v>
      </c>
      <c r="F1136" s="1" t="str">
        <f>TEXT(shipments9[[#This Row],[Shipdate]],"ddd")</f>
        <v>Mon</v>
      </c>
      <c r="G1136" s="1" t="str">
        <f>IF(OR(shipments9[[#This Row],[Day Name]]="Sat",shipments9[[#This Row],[Day Name]]="Sun"),"Weekend","Weekday")</f>
        <v>Weekday</v>
      </c>
      <c r="H1136">
        <v>6518.25</v>
      </c>
      <c r="I1136">
        <v>652</v>
      </c>
      <c r="J1136" t="s">
        <v>172</v>
      </c>
      <c r="K1136" t="s">
        <v>8151</v>
      </c>
      <c r="L1136" t="s">
        <v>8160</v>
      </c>
      <c r="M1136">
        <v>7</v>
      </c>
      <c r="N1136" t="s">
        <v>8161</v>
      </c>
      <c r="O1136" s="4">
        <f>INDEX(products[Cost_per_box], MATCH(shipments9[[#This Row],[PID]], products[PID], 0))</f>
        <v>8.43</v>
      </c>
      <c r="P1136" s="4">
        <f>shipments9[[#This Row],[Boxes]]*shipments9[[#This Row],[Cost Per Box]]</f>
        <v>5496.36</v>
      </c>
      <c r="Q1136" s="4">
        <f>shipments9[[#This Row],[Amount]] -shipments9[[#This Row],[total cost]]</f>
        <v>1021.8900000000003</v>
      </c>
      <c r="R1136" s="4" t="str">
        <f>IF(shipments9[[#This Row],[Gross Profit]]&lt;0,"Loss","Profit")</f>
        <v>Profit</v>
      </c>
      <c r="S1136" s="9">
        <f>shipments9[[#This Row],[Gross Profit]]/shipments9[[#This Row],[Amount]]</f>
        <v>0.15677367391554486</v>
      </c>
      <c r="T1136" s="11">
        <f>shipments9[[#This Row],[Amount]]/shipments9[[#This Row],[Boxes]]</f>
        <v>9.9973159509202461</v>
      </c>
    </row>
    <row r="1137" spans="1:20" hidden="1" x14ac:dyDescent="0.25">
      <c r="A1137" t="s">
        <v>1339</v>
      </c>
      <c r="B1137" t="s">
        <v>74</v>
      </c>
      <c r="C1137" t="s">
        <v>155</v>
      </c>
      <c r="D1137" t="s">
        <v>31</v>
      </c>
      <c r="E1137" s="1">
        <v>45204</v>
      </c>
      <c r="F1137" s="1" t="str">
        <f>TEXT(shipments9[[#This Row],[Shipdate]],"ddd")</f>
        <v>Thu</v>
      </c>
      <c r="G1137" s="1" t="str">
        <f>IF(OR(shipments9[[#This Row],[Day Name]]="Sat",shipments9[[#This Row],[Day Name]]="Sun"),"Weekend","Weekday")</f>
        <v>Weekday</v>
      </c>
      <c r="H1137">
        <v>17066.25</v>
      </c>
      <c r="I1137">
        <v>1897</v>
      </c>
      <c r="J1137" t="s">
        <v>172</v>
      </c>
      <c r="K1137" t="s">
        <v>8151</v>
      </c>
      <c r="L1137" t="s">
        <v>8152</v>
      </c>
      <c r="M1137">
        <v>10</v>
      </c>
      <c r="N1137" t="s">
        <v>8153</v>
      </c>
      <c r="O1137" s="4">
        <f>INDEX(products[Cost_per_box], MATCH(shipments9[[#This Row],[PID]], products[PID], 0))</f>
        <v>8.43</v>
      </c>
      <c r="P1137" s="4">
        <f>shipments9[[#This Row],[Boxes]]*shipments9[[#This Row],[Cost Per Box]]</f>
        <v>15991.71</v>
      </c>
      <c r="Q1137" s="4">
        <f>shipments9[[#This Row],[Amount]] -shipments9[[#This Row],[total cost]]</f>
        <v>1074.5400000000009</v>
      </c>
      <c r="R1137" s="4" t="str">
        <f>IF(shipments9[[#This Row],[Gross Profit]]&lt;0,"Loss","Profit")</f>
        <v>Profit</v>
      </c>
      <c r="S1137" s="9">
        <f>shipments9[[#This Row],[Gross Profit]]/shipments9[[#This Row],[Amount]]</f>
        <v>6.2962865304328763E-2</v>
      </c>
      <c r="T1137" s="11">
        <f>shipments9[[#This Row],[Amount]]/shipments9[[#This Row],[Boxes]]</f>
        <v>8.9964417501317868</v>
      </c>
    </row>
    <row r="1138" spans="1:20" hidden="1" x14ac:dyDescent="0.25">
      <c r="A1138" t="s">
        <v>1340</v>
      </c>
      <c r="B1138" t="s">
        <v>74</v>
      </c>
      <c r="C1138" t="s">
        <v>155</v>
      </c>
      <c r="D1138" t="s">
        <v>31</v>
      </c>
      <c r="E1138" s="1">
        <v>45330</v>
      </c>
      <c r="F1138" s="1" t="str">
        <f>TEXT(shipments9[[#This Row],[Shipdate]],"ddd")</f>
        <v>Thu</v>
      </c>
      <c r="G1138" s="1" t="str">
        <f>IF(OR(shipments9[[#This Row],[Day Name]]="Sat",shipments9[[#This Row],[Day Name]]="Sun"),"Weekend","Weekday")</f>
        <v>Weekday</v>
      </c>
      <c r="H1138">
        <v>2250</v>
      </c>
      <c r="I1138">
        <v>225</v>
      </c>
      <c r="J1138" t="s">
        <v>172</v>
      </c>
      <c r="K1138" t="s">
        <v>8155</v>
      </c>
      <c r="L1138" t="s">
        <v>8156</v>
      </c>
      <c r="M1138">
        <v>2</v>
      </c>
      <c r="N1138" t="s">
        <v>8157</v>
      </c>
      <c r="O1138" s="4">
        <f>INDEX(products[Cost_per_box], MATCH(shipments9[[#This Row],[PID]], products[PID], 0))</f>
        <v>8.43</v>
      </c>
      <c r="P1138" s="4">
        <f>shipments9[[#This Row],[Boxes]]*shipments9[[#This Row],[Cost Per Box]]</f>
        <v>1896.75</v>
      </c>
      <c r="Q1138" s="4">
        <f>shipments9[[#This Row],[Amount]] -shipments9[[#This Row],[total cost]]</f>
        <v>353.25</v>
      </c>
      <c r="R1138" s="4" t="str">
        <f>IF(shipments9[[#This Row],[Gross Profit]]&lt;0,"Loss","Profit")</f>
        <v>Profit</v>
      </c>
      <c r="S1138" s="9">
        <f>shipments9[[#This Row],[Gross Profit]]/shipments9[[#This Row],[Amount]]</f>
        <v>0.157</v>
      </c>
      <c r="T1138" s="11">
        <f>shipments9[[#This Row],[Amount]]/shipments9[[#This Row],[Boxes]]</f>
        <v>10</v>
      </c>
    </row>
    <row r="1139" spans="1:20" x14ac:dyDescent="0.25">
      <c r="A1139" t="s">
        <v>1341</v>
      </c>
      <c r="B1139" t="s">
        <v>74</v>
      </c>
      <c r="C1139" t="s">
        <v>155</v>
      </c>
      <c r="D1139" t="s">
        <v>31</v>
      </c>
      <c r="E1139" s="1">
        <v>44980</v>
      </c>
      <c r="F1139" s="1" t="str">
        <f>TEXT(shipments9[[#This Row],[Shipdate]],"ddd")</f>
        <v>Thu</v>
      </c>
      <c r="G1139" s="1" t="str">
        <f>IF(OR(shipments9[[#This Row],[Day Name]]="Sat",shipments9[[#This Row],[Day Name]]="Sun"),"Weekend","Weekday")</f>
        <v>Weekday</v>
      </c>
      <c r="H1139">
        <v>1883.25</v>
      </c>
      <c r="I1139">
        <v>236</v>
      </c>
      <c r="J1139" t="s">
        <v>172</v>
      </c>
      <c r="K1139" t="s">
        <v>8151</v>
      </c>
      <c r="L1139" t="s">
        <v>8156</v>
      </c>
      <c r="M1139">
        <v>2</v>
      </c>
      <c r="N1139" t="s">
        <v>8157</v>
      </c>
      <c r="O1139" s="4">
        <f>INDEX(products[Cost_per_box], MATCH(shipments9[[#This Row],[PID]], products[PID], 0))</f>
        <v>8.43</v>
      </c>
      <c r="P1139" s="4">
        <f>shipments9[[#This Row],[Boxes]]*shipments9[[#This Row],[Cost Per Box]]</f>
        <v>1989.48</v>
      </c>
      <c r="Q1139" s="4">
        <f>shipments9[[#This Row],[Amount]] -shipments9[[#This Row],[total cost]]</f>
        <v>-106.23000000000002</v>
      </c>
      <c r="R1139" s="4" t="str">
        <f>IF(shipments9[[#This Row],[Gross Profit]]&lt;0,"Loss","Profit")</f>
        <v>Loss</v>
      </c>
      <c r="S1139" s="9">
        <f>shipments9[[#This Row],[Gross Profit]]/shipments9[[#This Row],[Amount]]</f>
        <v>-5.6407805655117493E-2</v>
      </c>
      <c r="T1139" s="11">
        <f>shipments9[[#This Row],[Amount]]/shipments9[[#This Row],[Boxes]]</f>
        <v>7.9798728813559325</v>
      </c>
    </row>
    <row r="1140" spans="1:20" hidden="1" x14ac:dyDescent="0.25">
      <c r="A1140" t="s">
        <v>1342</v>
      </c>
      <c r="B1140" t="s">
        <v>74</v>
      </c>
      <c r="C1140" t="s">
        <v>155</v>
      </c>
      <c r="D1140" t="s">
        <v>31</v>
      </c>
      <c r="E1140" s="1">
        <v>45329</v>
      </c>
      <c r="F1140" s="1" t="str">
        <f>TEXT(shipments9[[#This Row],[Shipdate]],"ddd")</f>
        <v>Wed</v>
      </c>
      <c r="G1140" s="1" t="str">
        <f>IF(OR(shipments9[[#This Row],[Day Name]]="Sat",shipments9[[#This Row],[Day Name]]="Sun"),"Weekend","Weekday")</f>
        <v>Weekday</v>
      </c>
      <c r="H1140">
        <v>3557.25</v>
      </c>
      <c r="I1140">
        <v>396</v>
      </c>
      <c r="J1140" t="s">
        <v>172</v>
      </c>
      <c r="K1140" t="s">
        <v>8155</v>
      </c>
      <c r="L1140" t="s">
        <v>8156</v>
      </c>
      <c r="M1140">
        <v>2</v>
      </c>
      <c r="N1140" t="s">
        <v>8157</v>
      </c>
      <c r="O1140" s="4">
        <f>INDEX(products[Cost_per_box], MATCH(shipments9[[#This Row],[PID]], products[PID], 0))</f>
        <v>8.43</v>
      </c>
      <c r="P1140" s="4">
        <f>shipments9[[#This Row],[Boxes]]*shipments9[[#This Row],[Cost Per Box]]</f>
        <v>3338.2799999999997</v>
      </c>
      <c r="Q1140" s="4">
        <f>shipments9[[#This Row],[Amount]] -shipments9[[#This Row],[total cost]]</f>
        <v>218.97000000000025</v>
      </c>
      <c r="R1140" s="4" t="str">
        <f>IF(shipments9[[#This Row],[Gross Profit]]&lt;0,"Loss","Profit")</f>
        <v>Profit</v>
      </c>
      <c r="S1140" s="9">
        <f>shipments9[[#This Row],[Gross Profit]]/shipments9[[#This Row],[Amount]]</f>
        <v>6.1555977229601593E-2</v>
      </c>
      <c r="T1140" s="11">
        <f>shipments9[[#This Row],[Amount]]/shipments9[[#This Row],[Boxes]]</f>
        <v>8.982954545454545</v>
      </c>
    </row>
    <row r="1141" spans="1:20" x14ac:dyDescent="0.25">
      <c r="A1141" t="s">
        <v>1343</v>
      </c>
      <c r="B1141" t="s">
        <v>49</v>
      </c>
      <c r="C1141" t="s">
        <v>155</v>
      </c>
      <c r="D1141" t="s">
        <v>31</v>
      </c>
      <c r="E1141" s="1">
        <v>45303</v>
      </c>
      <c r="F1141" s="1" t="str">
        <f>TEXT(shipments9[[#This Row],[Shipdate]],"ddd")</f>
        <v>Fri</v>
      </c>
      <c r="G1141" s="1" t="str">
        <f>IF(OR(shipments9[[#This Row],[Day Name]]="Sat",shipments9[[#This Row],[Day Name]]="Sun"),"Weekend","Weekday")</f>
        <v>Weekday</v>
      </c>
      <c r="H1141">
        <v>3258</v>
      </c>
      <c r="I1141">
        <v>408</v>
      </c>
      <c r="J1141" t="s">
        <v>172</v>
      </c>
      <c r="K1141" t="s">
        <v>8155</v>
      </c>
      <c r="L1141" t="s">
        <v>8156</v>
      </c>
      <c r="M1141">
        <v>1</v>
      </c>
      <c r="N1141" t="s">
        <v>8163</v>
      </c>
      <c r="O1141" s="4">
        <f>INDEX(products[Cost_per_box], MATCH(shipments9[[#This Row],[PID]], products[PID], 0))</f>
        <v>8.43</v>
      </c>
      <c r="P1141" s="4">
        <f>shipments9[[#This Row],[Boxes]]*shipments9[[#This Row],[Cost Per Box]]</f>
        <v>3439.44</v>
      </c>
      <c r="Q1141" s="4">
        <f>shipments9[[#This Row],[Amount]] -shipments9[[#This Row],[total cost]]</f>
        <v>-181.44000000000005</v>
      </c>
      <c r="R1141" s="4" t="str">
        <f>IF(shipments9[[#This Row],[Gross Profit]]&lt;0,"Loss","Profit")</f>
        <v>Loss</v>
      </c>
      <c r="S1141" s="9">
        <f>shipments9[[#This Row],[Gross Profit]]/shipments9[[#This Row],[Amount]]</f>
        <v>-5.5690607734806649E-2</v>
      </c>
      <c r="T1141" s="11">
        <f>shipments9[[#This Row],[Amount]]/shipments9[[#This Row],[Boxes]]</f>
        <v>7.9852941176470589</v>
      </c>
    </row>
    <row r="1142" spans="1:20" hidden="1" x14ac:dyDescent="0.25">
      <c r="A1142" t="s">
        <v>1344</v>
      </c>
      <c r="B1142" t="s">
        <v>49</v>
      </c>
      <c r="C1142" t="s">
        <v>155</v>
      </c>
      <c r="D1142" t="s">
        <v>31</v>
      </c>
      <c r="E1142" s="1">
        <v>45218</v>
      </c>
      <c r="F1142" s="1" t="str">
        <f>TEXT(shipments9[[#This Row],[Shipdate]],"ddd")</f>
        <v>Thu</v>
      </c>
      <c r="G1142" s="1" t="str">
        <f>IF(OR(shipments9[[#This Row],[Day Name]]="Sat",shipments9[[#This Row],[Day Name]]="Sun"),"Weekend","Weekday")</f>
        <v>Weekday</v>
      </c>
      <c r="H1142">
        <v>10471.5</v>
      </c>
      <c r="I1142">
        <v>1048</v>
      </c>
      <c r="J1142" t="s">
        <v>172</v>
      </c>
      <c r="K1142" t="s">
        <v>8151</v>
      </c>
      <c r="L1142" t="s">
        <v>8152</v>
      </c>
      <c r="M1142">
        <v>10</v>
      </c>
      <c r="N1142" t="s">
        <v>8153</v>
      </c>
      <c r="O1142" s="4">
        <f>INDEX(products[Cost_per_box], MATCH(shipments9[[#This Row],[PID]], products[PID], 0))</f>
        <v>8.43</v>
      </c>
      <c r="P1142" s="4">
        <f>shipments9[[#This Row],[Boxes]]*shipments9[[#This Row],[Cost Per Box]]</f>
        <v>8834.64</v>
      </c>
      <c r="Q1142" s="4">
        <f>shipments9[[#This Row],[Amount]] -shipments9[[#This Row],[total cost]]</f>
        <v>1636.8600000000006</v>
      </c>
      <c r="R1142" s="4" t="str">
        <f>IF(shipments9[[#This Row],[Gross Profit]]&lt;0,"Loss","Profit")</f>
        <v>Profit</v>
      </c>
      <c r="S1142" s="9">
        <f>shipments9[[#This Row],[Gross Profit]]/shipments9[[#This Row],[Amount]]</f>
        <v>0.15631571408107728</v>
      </c>
      <c r="T1142" s="11">
        <f>shipments9[[#This Row],[Amount]]/shipments9[[#This Row],[Boxes]]</f>
        <v>9.9918893129770989</v>
      </c>
    </row>
    <row r="1143" spans="1:20" hidden="1" x14ac:dyDescent="0.25">
      <c r="A1143" t="s">
        <v>1345</v>
      </c>
      <c r="B1143" t="s">
        <v>49</v>
      </c>
      <c r="C1143" t="s">
        <v>155</v>
      </c>
      <c r="D1143" t="s">
        <v>31</v>
      </c>
      <c r="E1143" s="1">
        <v>45254</v>
      </c>
      <c r="F1143" s="1" t="str">
        <f>TEXT(shipments9[[#This Row],[Shipdate]],"ddd")</f>
        <v>Fri</v>
      </c>
      <c r="G1143" s="1" t="str">
        <f>IF(OR(shipments9[[#This Row],[Day Name]]="Sat",shipments9[[#This Row],[Day Name]]="Sun"),"Weekend","Weekday")</f>
        <v>Weekday</v>
      </c>
      <c r="H1143">
        <v>14388.75</v>
      </c>
      <c r="I1143">
        <v>1599</v>
      </c>
      <c r="J1143" t="s">
        <v>172</v>
      </c>
      <c r="K1143" t="s">
        <v>8151</v>
      </c>
      <c r="L1143" t="s">
        <v>8152</v>
      </c>
      <c r="M1143">
        <v>11</v>
      </c>
      <c r="N1143" t="s">
        <v>8165</v>
      </c>
      <c r="O1143" s="4">
        <f>INDEX(products[Cost_per_box], MATCH(shipments9[[#This Row],[PID]], products[PID], 0))</f>
        <v>8.43</v>
      </c>
      <c r="P1143" s="4">
        <f>shipments9[[#This Row],[Boxes]]*shipments9[[#This Row],[Cost Per Box]]</f>
        <v>13479.57</v>
      </c>
      <c r="Q1143" s="4">
        <f>shipments9[[#This Row],[Amount]] -shipments9[[#This Row],[total cost]]</f>
        <v>909.18000000000029</v>
      </c>
      <c r="R1143" s="4" t="str">
        <f>IF(shipments9[[#This Row],[Gross Profit]]&lt;0,"Loss","Profit")</f>
        <v>Profit</v>
      </c>
      <c r="S1143" s="9">
        <f>shipments9[[#This Row],[Gross Profit]]/shipments9[[#This Row],[Amount]]</f>
        <v>6.3186864738076637E-2</v>
      </c>
      <c r="T1143" s="11">
        <f>shipments9[[#This Row],[Amount]]/shipments9[[#This Row],[Boxes]]</f>
        <v>8.9985928705440905</v>
      </c>
    </row>
    <row r="1144" spans="1:20" hidden="1" x14ac:dyDescent="0.25">
      <c r="A1144" t="s">
        <v>1346</v>
      </c>
      <c r="B1144" t="s">
        <v>49</v>
      </c>
      <c r="C1144" t="s">
        <v>155</v>
      </c>
      <c r="D1144" t="s">
        <v>31</v>
      </c>
      <c r="E1144" s="1">
        <v>45414</v>
      </c>
      <c r="F1144" s="1" t="str">
        <f>TEXT(shipments9[[#This Row],[Shipdate]],"ddd")</f>
        <v>Thu</v>
      </c>
      <c r="G1144" s="1" t="str">
        <f>IF(OR(shipments9[[#This Row],[Day Name]]="Sat",shipments9[[#This Row],[Day Name]]="Sun"),"Weekend","Weekday")</f>
        <v>Weekday</v>
      </c>
      <c r="H1144">
        <v>2045.25</v>
      </c>
      <c r="I1144">
        <v>186</v>
      </c>
      <c r="J1144" t="s">
        <v>172</v>
      </c>
      <c r="K1144" t="s">
        <v>8155</v>
      </c>
      <c r="L1144" t="s">
        <v>8154</v>
      </c>
      <c r="M1144">
        <v>5</v>
      </c>
      <c r="N1144" t="s">
        <v>201</v>
      </c>
      <c r="O1144" s="4">
        <f>INDEX(products[Cost_per_box], MATCH(shipments9[[#This Row],[PID]], products[PID], 0))</f>
        <v>8.43</v>
      </c>
      <c r="P1144" s="4">
        <f>shipments9[[#This Row],[Boxes]]*shipments9[[#This Row],[Cost Per Box]]</f>
        <v>1567.98</v>
      </c>
      <c r="Q1144" s="4">
        <f>shipments9[[#This Row],[Amount]] -shipments9[[#This Row],[total cost]]</f>
        <v>477.27</v>
      </c>
      <c r="R1144" s="4" t="str">
        <f>IF(shipments9[[#This Row],[Gross Profit]]&lt;0,"Loss","Profit")</f>
        <v>Profit</v>
      </c>
      <c r="S1144" s="9">
        <f>shipments9[[#This Row],[Gross Profit]]/shipments9[[#This Row],[Amount]]</f>
        <v>0.23335533553355334</v>
      </c>
      <c r="T1144" s="11">
        <f>shipments9[[#This Row],[Amount]]/shipments9[[#This Row],[Boxes]]</f>
        <v>10.995967741935484</v>
      </c>
    </row>
    <row r="1145" spans="1:20" hidden="1" x14ac:dyDescent="0.25">
      <c r="A1145" t="s">
        <v>1347</v>
      </c>
      <c r="B1145" t="s">
        <v>52</v>
      </c>
      <c r="C1145" t="s">
        <v>155</v>
      </c>
      <c r="D1145" t="s">
        <v>31</v>
      </c>
      <c r="E1145" s="1">
        <v>45076</v>
      </c>
      <c r="F1145" s="1" t="str">
        <f>TEXT(shipments9[[#This Row],[Shipdate]],"ddd")</f>
        <v>Tue</v>
      </c>
      <c r="G1145" s="1" t="str">
        <f>IF(OR(shipments9[[#This Row],[Day Name]]="Sat",shipments9[[#This Row],[Day Name]]="Sun"),"Weekend","Weekday")</f>
        <v>Weekday</v>
      </c>
      <c r="H1145">
        <v>7276.5</v>
      </c>
      <c r="I1145">
        <v>728</v>
      </c>
      <c r="J1145" t="s">
        <v>172</v>
      </c>
      <c r="K1145" t="s">
        <v>8151</v>
      </c>
      <c r="L1145" t="s">
        <v>8154</v>
      </c>
      <c r="M1145">
        <v>5</v>
      </c>
      <c r="N1145" t="s">
        <v>201</v>
      </c>
      <c r="O1145" s="4">
        <f>INDEX(products[Cost_per_box], MATCH(shipments9[[#This Row],[PID]], products[PID], 0))</f>
        <v>8.43</v>
      </c>
      <c r="P1145" s="4">
        <f>shipments9[[#This Row],[Boxes]]*shipments9[[#This Row],[Cost Per Box]]</f>
        <v>6137.04</v>
      </c>
      <c r="Q1145" s="4">
        <f>shipments9[[#This Row],[Amount]] -shipments9[[#This Row],[total cost]]</f>
        <v>1139.46</v>
      </c>
      <c r="R1145" s="4" t="str">
        <f>IF(shipments9[[#This Row],[Gross Profit]]&lt;0,"Loss","Profit")</f>
        <v>Profit</v>
      </c>
      <c r="S1145" s="9">
        <f>shipments9[[#This Row],[Gross Profit]]/shipments9[[#This Row],[Amount]]</f>
        <v>0.15659451659451659</v>
      </c>
      <c r="T1145" s="11">
        <f>shipments9[[#This Row],[Amount]]/shipments9[[#This Row],[Boxes]]</f>
        <v>9.9951923076923084</v>
      </c>
    </row>
    <row r="1146" spans="1:20" x14ac:dyDescent="0.25">
      <c r="A1146" t="s">
        <v>1348</v>
      </c>
      <c r="B1146" t="s">
        <v>52</v>
      </c>
      <c r="C1146" t="s">
        <v>155</v>
      </c>
      <c r="D1146" t="s">
        <v>31</v>
      </c>
      <c r="E1146" s="1">
        <v>45274</v>
      </c>
      <c r="F1146" s="1" t="str">
        <f>TEXT(shipments9[[#This Row],[Shipdate]],"ddd")</f>
        <v>Thu</v>
      </c>
      <c r="G1146" s="1" t="str">
        <f>IF(OR(shipments9[[#This Row],[Day Name]]="Sat",shipments9[[#This Row],[Day Name]]="Sun"),"Weekend","Weekday")</f>
        <v>Weekday</v>
      </c>
      <c r="H1146">
        <v>2238.75</v>
      </c>
      <c r="I1146">
        <v>320</v>
      </c>
      <c r="J1146" t="s">
        <v>172</v>
      </c>
      <c r="K1146" t="s">
        <v>8151</v>
      </c>
      <c r="L1146" t="s">
        <v>8152</v>
      </c>
      <c r="M1146">
        <v>12</v>
      </c>
      <c r="N1146" t="s">
        <v>8166</v>
      </c>
      <c r="O1146" s="4">
        <f>INDEX(products[Cost_per_box], MATCH(shipments9[[#This Row],[PID]], products[PID], 0))</f>
        <v>8.43</v>
      </c>
      <c r="P1146" s="4">
        <f>shipments9[[#This Row],[Boxes]]*shipments9[[#This Row],[Cost Per Box]]</f>
        <v>2697.6</v>
      </c>
      <c r="Q1146" s="4">
        <f>shipments9[[#This Row],[Amount]] -shipments9[[#This Row],[total cost]]</f>
        <v>-458.84999999999991</v>
      </c>
      <c r="R1146" s="4" t="str">
        <f>IF(shipments9[[#This Row],[Gross Profit]]&lt;0,"Loss","Profit")</f>
        <v>Loss</v>
      </c>
      <c r="S1146" s="9">
        <f>shipments9[[#This Row],[Gross Profit]]/shipments9[[#This Row],[Amount]]</f>
        <v>-0.20495812395309879</v>
      </c>
      <c r="T1146" s="11">
        <f>shipments9[[#This Row],[Amount]]/shipments9[[#This Row],[Boxes]]</f>
        <v>6.99609375</v>
      </c>
    </row>
    <row r="1147" spans="1:20" hidden="1" x14ac:dyDescent="0.25">
      <c r="A1147" t="s">
        <v>1349</v>
      </c>
      <c r="B1147" t="s">
        <v>52</v>
      </c>
      <c r="C1147" t="s">
        <v>155</v>
      </c>
      <c r="D1147" t="s">
        <v>31</v>
      </c>
      <c r="E1147" s="1">
        <v>45330</v>
      </c>
      <c r="F1147" s="1" t="str">
        <f>TEXT(shipments9[[#This Row],[Shipdate]],"ddd")</f>
        <v>Thu</v>
      </c>
      <c r="G1147" s="1" t="str">
        <f>IF(OR(shipments9[[#This Row],[Day Name]]="Sat",shipments9[[#This Row],[Day Name]]="Sun"),"Weekend","Weekday")</f>
        <v>Weekday</v>
      </c>
      <c r="H1147">
        <v>14859</v>
      </c>
      <c r="I1147">
        <v>1486</v>
      </c>
      <c r="J1147" t="s">
        <v>172</v>
      </c>
      <c r="K1147" t="s">
        <v>8155</v>
      </c>
      <c r="L1147" t="s">
        <v>8156</v>
      </c>
      <c r="M1147">
        <v>2</v>
      </c>
      <c r="N1147" t="s">
        <v>8157</v>
      </c>
      <c r="O1147" s="4">
        <f>INDEX(products[Cost_per_box], MATCH(shipments9[[#This Row],[PID]], products[PID], 0))</f>
        <v>8.43</v>
      </c>
      <c r="P1147" s="4">
        <f>shipments9[[#This Row],[Boxes]]*shipments9[[#This Row],[Cost Per Box]]</f>
        <v>12526.98</v>
      </c>
      <c r="Q1147" s="4">
        <f>shipments9[[#This Row],[Amount]] -shipments9[[#This Row],[total cost]]</f>
        <v>2332.0200000000004</v>
      </c>
      <c r="R1147" s="4" t="str">
        <f>IF(shipments9[[#This Row],[Gross Profit]]&lt;0,"Loss","Profit")</f>
        <v>Profit</v>
      </c>
      <c r="S1147" s="9">
        <f>shipments9[[#This Row],[Gross Profit]]/shipments9[[#This Row],[Amount]]</f>
        <v>0.15694326670704625</v>
      </c>
      <c r="T1147" s="11">
        <f>shipments9[[#This Row],[Amount]]/shipments9[[#This Row],[Boxes]]</f>
        <v>9.9993270524899049</v>
      </c>
    </row>
    <row r="1148" spans="1:20" x14ac:dyDescent="0.25">
      <c r="A1148" t="s">
        <v>1350</v>
      </c>
      <c r="B1148" t="s">
        <v>55</v>
      </c>
      <c r="C1148" t="s">
        <v>155</v>
      </c>
      <c r="D1148" t="s">
        <v>31</v>
      </c>
      <c r="E1148" s="1">
        <v>45222</v>
      </c>
      <c r="F1148" s="1" t="str">
        <f>TEXT(shipments9[[#This Row],[Shipdate]],"ddd")</f>
        <v>Mon</v>
      </c>
      <c r="G1148" s="1" t="str">
        <f>IF(OR(shipments9[[#This Row],[Day Name]]="Sat",shipments9[[#This Row],[Day Name]]="Sun"),"Weekend","Weekday")</f>
        <v>Weekday</v>
      </c>
      <c r="H1148">
        <v>13518</v>
      </c>
      <c r="I1148">
        <v>1932</v>
      </c>
      <c r="J1148" t="s">
        <v>172</v>
      </c>
      <c r="K1148" t="s">
        <v>8151</v>
      </c>
      <c r="L1148" t="s">
        <v>8152</v>
      </c>
      <c r="M1148">
        <v>10</v>
      </c>
      <c r="N1148" t="s">
        <v>8153</v>
      </c>
      <c r="O1148" s="4">
        <f>INDEX(products[Cost_per_box], MATCH(shipments9[[#This Row],[PID]], products[PID], 0))</f>
        <v>8.43</v>
      </c>
      <c r="P1148" s="4">
        <f>shipments9[[#This Row],[Boxes]]*shipments9[[#This Row],[Cost Per Box]]</f>
        <v>16286.76</v>
      </c>
      <c r="Q1148" s="4">
        <f>shipments9[[#This Row],[Amount]] -shipments9[[#This Row],[total cost]]</f>
        <v>-2768.76</v>
      </c>
      <c r="R1148" s="4" t="str">
        <f>IF(shipments9[[#This Row],[Gross Profit]]&lt;0,"Loss","Profit")</f>
        <v>Loss</v>
      </c>
      <c r="S1148" s="9">
        <f>shipments9[[#This Row],[Gross Profit]]/shipments9[[#This Row],[Amount]]</f>
        <v>-0.20482023968042612</v>
      </c>
      <c r="T1148" s="11">
        <f>shipments9[[#This Row],[Amount]]/shipments9[[#This Row],[Boxes]]</f>
        <v>6.9968944099378882</v>
      </c>
    </row>
    <row r="1149" spans="1:20" hidden="1" x14ac:dyDescent="0.25">
      <c r="A1149" t="s">
        <v>1351</v>
      </c>
      <c r="B1149" t="s">
        <v>55</v>
      </c>
      <c r="C1149" t="s">
        <v>155</v>
      </c>
      <c r="D1149" t="s">
        <v>31</v>
      </c>
      <c r="E1149" s="1">
        <v>45092</v>
      </c>
      <c r="F1149" s="1" t="str">
        <f>TEXT(shipments9[[#This Row],[Shipdate]],"ddd")</f>
        <v>Thu</v>
      </c>
      <c r="G1149" s="1" t="str">
        <f>IF(OR(shipments9[[#This Row],[Day Name]]="Sat",shipments9[[#This Row],[Day Name]]="Sun"),"Weekend","Weekday")</f>
        <v>Weekday</v>
      </c>
      <c r="H1149">
        <v>2547</v>
      </c>
      <c r="I1149">
        <v>232</v>
      </c>
      <c r="J1149" t="s">
        <v>172</v>
      </c>
      <c r="K1149" t="s">
        <v>8151</v>
      </c>
      <c r="L1149" t="s">
        <v>8154</v>
      </c>
      <c r="M1149">
        <v>6</v>
      </c>
      <c r="N1149" t="s">
        <v>8159</v>
      </c>
      <c r="O1149" s="4">
        <f>INDEX(products[Cost_per_box], MATCH(shipments9[[#This Row],[PID]], products[PID], 0))</f>
        <v>8.43</v>
      </c>
      <c r="P1149" s="4">
        <f>shipments9[[#This Row],[Boxes]]*shipments9[[#This Row],[Cost Per Box]]</f>
        <v>1955.76</v>
      </c>
      <c r="Q1149" s="4">
        <f>shipments9[[#This Row],[Amount]] -shipments9[[#This Row],[total cost]]</f>
        <v>591.24</v>
      </c>
      <c r="R1149" s="4" t="str">
        <f>IF(shipments9[[#This Row],[Gross Profit]]&lt;0,"Loss","Profit")</f>
        <v>Profit</v>
      </c>
      <c r="S1149" s="9">
        <f>shipments9[[#This Row],[Gross Profit]]/shipments9[[#This Row],[Amount]]</f>
        <v>0.23213191990577151</v>
      </c>
      <c r="T1149" s="11">
        <f>shipments9[[#This Row],[Amount]]/shipments9[[#This Row],[Boxes]]</f>
        <v>10.978448275862069</v>
      </c>
    </row>
    <row r="1150" spans="1:20" x14ac:dyDescent="0.25">
      <c r="A1150" t="s">
        <v>1352</v>
      </c>
      <c r="B1150" t="s">
        <v>55</v>
      </c>
      <c r="C1150" t="s">
        <v>155</v>
      </c>
      <c r="D1150" t="s">
        <v>31</v>
      </c>
      <c r="E1150" s="1">
        <v>45455</v>
      </c>
      <c r="F1150" s="1" t="str">
        <f>TEXT(shipments9[[#This Row],[Shipdate]],"ddd")</f>
        <v>Wed</v>
      </c>
      <c r="G1150" s="1" t="str">
        <f>IF(OR(shipments9[[#This Row],[Day Name]]="Sat",shipments9[[#This Row],[Day Name]]="Sun"),"Weekend","Weekday")</f>
        <v>Weekday</v>
      </c>
      <c r="H1150">
        <v>10471.5</v>
      </c>
      <c r="I1150">
        <v>1496</v>
      </c>
      <c r="J1150" t="s">
        <v>172</v>
      </c>
      <c r="K1150" t="s">
        <v>8155</v>
      </c>
      <c r="L1150" t="s">
        <v>8154</v>
      </c>
      <c r="M1150">
        <v>6</v>
      </c>
      <c r="N1150" t="s">
        <v>8159</v>
      </c>
      <c r="O1150" s="4">
        <f>INDEX(products[Cost_per_box], MATCH(shipments9[[#This Row],[PID]], products[PID], 0))</f>
        <v>8.43</v>
      </c>
      <c r="P1150" s="4">
        <f>shipments9[[#This Row],[Boxes]]*shipments9[[#This Row],[Cost Per Box]]</f>
        <v>12611.279999999999</v>
      </c>
      <c r="Q1150" s="4">
        <f>shipments9[[#This Row],[Amount]] -shipments9[[#This Row],[total cost]]</f>
        <v>-2139.7799999999988</v>
      </c>
      <c r="R1150" s="4" t="str">
        <f>IF(shipments9[[#This Row],[Gross Profit]]&lt;0,"Loss","Profit")</f>
        <v>Loss</v>
      </c>
      <c r="S1150" s="9">
        <f>shipments9[[#This Row],[Gross Profit]]/shipments9[[#This Row],[Amount]]</f>
        <v>-0.20434321730411104</v>
      </c>
      <c r="T1150" s="11">
        <f>shipments9[[#This Row],[Amount]]/shipments9[[#This Row],[Boxes]]</f>
        <v>6.9996657754010698</v>
      </c>
    </row>
    <row r="1151" spans="1:20" hidden="1" x14ac:dyDescent="0.25">
      <c r="A1151" t="s">
        <v>1353</v>
      </c>
      <c r="B1151" t="s">
        <v>77</v>
      </c>
      <c r="C1151" t="s">
        <v>155</v>
      </c>
      <c r="D1151" t="s">
        <v>31</v>
      </c>
      <c r="E1151" s="1">
        <v>45201</v>
      </c>
      <c r="F1151" s="1" t="str">
        <f>TEXT(shipments9[[#This Row],[Shipdate]],"ddd")</f>
        <v>Mon</v>
      </c>
      <c r="G1151" s="1" t="str">
        <f>IF(OR(shipments9[[#This Row],[Day Name]]="Sat",shipments9[[#This Row],[Day Name]]="Sun"),"Weekend","Weekday")</f>
        <v>Weekday</v>
      </c>
      <c r="H1151">
        <v>1377</v>
      </c>
      <c r="I1151">
        <v>138</v>
      </c>
      <c r="J1151" t="s">
        <v>172</v>
      </c>
      <c r="K1151" t="s">
        <v>8151</v>
      </c>
      <c r="L1151" t="s">
        <v>8152</v>
      </c>
      <c r="M1151">
        <v>10</v>
      </c>
      <c r="N1151" t="s">
        <v>8153</v>
      </c>
      <c r="O1151" s="4">
        <f>INDEX(products[Cost_per_box], MATCH(shipments9[[#This Row],[PID]], products[PID], 0))</f>
        <v>8.43</v>
      </c>
      <c r="P1151" s="4">
        <f>shipments9[[#This Row],[Boxes]]*shipments9[[#This Row],[Cost Per Box]]</f>
        <v>1163.3399999999999</v>
      </c>
      <c r="Q1151" s="4">
        <f>shipments9[[#This Row],[Amount]] -shipments9[[#This Row],[total cost]]</f>
        <v>213.66000000000008</v>
      </c>
      <c r="R1151" s="4" t="str">
        <f>IF(shipments9[[#This Row],[Gross Profit]]&lt;0,"Loss","Profit")</f>
        <v>Profit</v>
      </c>
      <c r="S1151" s="9">
        <f>shipments9[[#This Row],[Gross Profit]]/shipments9[[#This Row],[Amount]]</f>
        <v>0.15516339869281051</v>
      </c>
      <c r="T1151" s="11">
        <f>shipments9[[#This Row],[Amount]]/shipments9[[#This Row],[Boxes]]</f>
        <v>9.9782608695652169</v>
      </c>
    </row>
    <row r="1152" spans="1:20" hidden="1" x14ac:dyDescent="0.25">
      <c r="A1152" t="s">
        <v>1354</v>
      </c>
      <c r="B1152" t="s">
        <v>77</v>
      </c>
      <c r="C1152" t="s">
        <v>155</v>
      </c>
      <c r="D1152" t="s">
        <v>31</v>
      </c>
      <c r="E1152" s="1">
        <v>45273</v>
      </c>
      <c r="F1152" s="1" t="str">
        <f>TEXT(shipments9[[#This Row],[Shipdate]],"ddd")</f>
        <v>Wed</v>
      </c>
      <c r="G1152" s="1" t="str">
        <f>IF(OR(shipments9[[#This Row],[Day Name]]="Sat",shipments9[[#This Row],[Day Name]]="Sun"),"Weekend","Weekday")</f>
        <v>Weekday</v>
      </c>
      <c r="H1152">
        <v>3426.75</v>
      </c>
      <c r="I1152">
        <v>381</v>
      </c>
      <c r="J1152" t="s">
        <v>172</v>
      </c>
      <c r="K1152" t="s">
        <v>8151</v>
      </c>
      <c r="L1152" t="s">
        <v>8152</v>
      </c>
      <c r="M1152">
        <v>12</v>
      </c>
      <c r="N1152" t="s">
        <v>8166</v>
      </c>
      <c r="O1152" s="4">
        <f>INDEX(products[Cost_per_box], MATCH(shipments9[[#This Row],[PID]], products[PID], 0))</f>
        <v>8.43</v>
      </c>
      <c r="P1152" s="4">
        <f>shipments9[[#This Row],[Boxes]]*shipments9[[#This Row],[Cost Per Box]]</f>
        <v>3211.83</v>
      </c>
      <c r="Q1152" s="4">
        <f>shipments9[[#This Row],[Amount]] -shipments9[[#This Row],[total cost]]</f>
        <v>214.92000000000007</v>
      </c>
      <c r="R1152" s="4" t="str">
        <f>IF(shipments9[[#This Row],[Gross Profit]]&lt;0,"Loss","Profit")</f>
        <v>Profit</v>
      </c>
      <c r="S1152" s="9">
        <f>shipments9[[#This Row],[Gross Profit]]/shipments9[[#This Row],[Amount]]</f>
        <v>6.2718319107025633E-2</v>
      </c>
      <c r="T1152" s="11">
        <f>shipments9[[#This Row],[Amount]]/shipments9[[#This Row],[Boxes]]</f>
        <v>8.9940944881889759</v>
      </c>
    </row>
    <row r="1153" spans="1:20" hidden="1" x14ac:dyDescent="0.25">
      <c r="A1153" t="s">
        <v>1355</v>
      </c>
      <c r="B1153" t="s">
        <v>77</v>
      </c>
      <c r="C1153" t="s">
        <v>155</v>
      </c>
      <c r="D1153" t="s">
        <v>31</v>
      </c>
      <c r="E1153" s="1">
        <v>45036</v>
      </c>
      <c r="F1153" s="1" t="str">
        <f>TEXT(shipments9[[#This Row],[Shipdate]],"ddd")</f>
        <v>Thu</v>
      </c>
      <c r="G1153" s="1" t="str">
        <f>IF(OR(shipments9[[#This Row],[Day Name]]="Sat",shipments9[[#This Row],[Day Name]]="Sun"),"Weekend","Weekday")</f>
        <v>Weekday</v>
      </c>
      <c r="H1153">
        <v>7220.25</v>
      </c>
      <c r="I1153">
        <v>723</v>
      </c>
      <c r="J1153" t="s">
        <v>172</v>
      </c>
      <c r="K1153" t="s">
        <v>8151</v>
      </c>
      <c r="L1153" t="s">
        <v>8154</v>
      </c>
      <c r="M1153">
        <v>4</v>
      </c>
      <c r="N1153" t="s">
        <v>8158</v>
      </c>
      <c r="O1153" s="4">
        <f>INDEX(products[Cost_per_box], MATCH(shipments9[[#This Row],[PID]], products[PID], 0))</f>
        <v>8.43</v>
      </c>
      <c r="P1153" s="4">
        <f>shipments9[[#This Row],[Boxes]]*shipments9[[#This Row],[Cost Per Box]]</f>
        <v>6094.8899999999994</v>
      </c>
      <c r="Q1153" s="4">
        <f>shipments9[[#This Row],[Amount]] -shipments9[[#This Row],[total cost]]</f>
        <v>1125.3600000000006</v>
      </c>
      <c r="R1153" s="4" t="str">
        <f>IF(shipments9[[#This Row],[Gross Profit]]&lt;0,"Loss","Profit")</f>
        <v>Profit</v>
      </c>
      <c r="S1153" s="9">
        <f>shipments9[[#This Row],[Gross Profit]]/shipments9[[#This Row],[Amount]]</f>
        <v>0.15586163913991904</v>
      </c>
      <c r="T1153" s="11">
        <f>shipments9[[#This Row],[Amount]]/shipments9[[#This Row],[Boxes]]</f>
        <v>9.9865145228215759</v>
      </c>
    </row>
    <row r="1154" spans="1:20" x14ac:dyDescent="0.25">
      <c r="A1154" t="s">
        <v>1356</v>
      </c>
      <c r="B1154" t="s">
        <v>77</v>
      </c>
      <c r="C1154" t="s">
        <v>155</v>
      </c>
      <c r="D1154" t="s">
        <v>31</v>
      </c>
      <c r="E1154" s="1">
        <v>45208</v>
      </c>
      <c r="F1154" s="1" t="str">
        <f>TEXT(shipments9[[#This Row],[Shipdate]],"ddd")</f>
        <v>Mon</v>
      </c>
      <c r="G1154" s="1" t="str">
        <f>IF(OR(shipments9[[#This Row],[Day Name]]="Sat",shipments9[[#This Row],[Day Name]]="Sun"),"Weekend","Weekday")</f>
        <v>Weekday</v>
      </c>
      <c r="H1154">
        <v>9524.25</v>
      </c>
      <c r="I1154">
        <v>1361</v>
      </c>
      <c r="J1154" t="s">
        <v>172</v>
      </c>
      <c r="K1154" t="s">
        <v>8151</v>
      </c>
      <c r="L1154" t="s">
        <v>8152</v>
      </c>
      <c r="M1154">
        <v>10</v>
      </c>
      <c r="N1154" t="s">
        <v>8153</v>
      </c>
      <c r="O1154" s="4">
        <f>INDEX(products[Cost_per_box], MATCH(shipments9[[#This Row],[PID]], products[PID], 0))</f>
        <v>8.43</v>
      </c>
      <c r="P1154" s="4">
        <f>shipments9[[#This Row],[Boxes]]*shipments9[[#This Row],[Cost Per Box]]</f>
        <v>11473.23</v>
      </c>
      <c r="Q1154" s="4">
        <f>shipments9[[#This Row],[Amount]] -shipments9[[#This Row],[total cost]]</f>
        <v>-1948.9799999999996</v>
      </c>
      <c r="R1154" s="4" t="str">
        <f>IF(shipments9[[#This Row],[Gross Profit]]&lt;0,"Loss","Profit")</f>
        <v>Loss</v>
      </c>
      <c r="S1154" s="9">
        <f>shipments9[[#This Row],[Gross Profit]]/shipments9[[#This Row],[Amount]]</f>
        <v>-0.20463343570359865</v>
      </c>
      <c r="T1154" s="11">
        <f>shipments9[[#This Row],[Amount]]/shipments9[[#This Row],[Boxes]]</f>
        <v>6.997979426891991</v>
      </c>
    </row>
    <row r="1155" spans="1:20" x14ac:dyDescent="0.25">
      <c r="A1155" t="s">
        <v>1357</v>
      </c>
      <c r="B1155" t="s">
        <v>77</v>
      </c>
      <c r="C1155" t="s">
        <v>155</v>
      </c>
      <c r="D1155" t="s">
        <v>31</v>
      </c>
      <c r="E1155" s="1">
        <v>45323</v>
      </c>
      <c r="F1155" s="1" t="str">
        <f>TEXT(shipments9[[#This Row],[Shipdate]],"ddd")</f>
        <v>Thu</v>
      </c>
      <c r="G1155" s="1" t="str">
        <f>IF(OR(shipments9[[#This Row],[Day Name]]="Sat",shipments9[[#This Row],[Day Name]]="Sun"),"Weekend","Weekday")</f>
        <v>Weekday</v>
      </c>
      <c r="H1155">
        <v>5139</v>
      </c>
      <c r="I1155">
        <v>643</v>
      </c>
      <c r="J1155" t="s">
        <v>172</v>
      </c>
      <c r="K1155" t="s">
        <v>8155</v>
      </c>
      <c r="L1155" t="s">
        <v>8156</v>
      </c>
      <c r="M1155">
        <v>2</v>
      </c>
      <c r="N1155" t="s">
        <v>8157</v>
      </c>
      <c r="O1155" s="4">
        <f>INDEX(products[Cost_per_box], MATCH(shipments9[[#This Row],[PID]], products[PID], 0))</f>
        <v>8.43</v>
      </c>
      <c r="P1155" s="4">
        <f>shipments9[[#This Row],[Boxes]]*shipments9[[#This Row],[Cost Per Box]]</f>
        <v>5420.49</v>
      </c>
      <c r="Q1155" s="4">
        <f>shipments9[[#This Row],[Amount]] -shipments9[[#This Row],[total cost]]</f>
        <v>-281.48999999999978</v>
      </c>
      <c r="R1155" s="4" t="str">
        <f>IF(shipments9[[#This Row],[Gross Profit]]&lt;0,"Loss","Profit")</f>
        <v>Loss</v>
      </c>
      <c r="S1155" s="9">
        <f>shipments9[[#This Row],[Gross Profit]]/shipments9[[#This Row],[Amount]]</f>
        <v>-5.477524810274368E-2</v>
      </c>
      <c r="T1155" s="11">
        <f>shipments9[[#This Row],[Amount]]/shipments9[[#This Row],[Boxes]]</f>
        <v>7.9922239502332815</v>
      </c>
    </row>
    <row r="1156" spans="1:20" hidden="1" x14ac:dyDescent="0.25">
      <c r="A1156" t="s">
        <v>1358</v>
      </c>
      <c r="B1156" t="s">
        <v>77</v>
      </c>
      <c r="C1156" t="s">
        <v>155</v>
      </c>
      <c r="D1156" t="s">
        <v>31</v>
      </c>
      <c r="E1156" s="1">
        <v>45300</v>
      </c>
      <c r="F1156" s="1" t="str">
        <f>TEXT(shipments9[[#This Row],[Shipdate]],"ddd")</f>
        <v>Tue</v>
      </c>
      <c r="G1156" s="1" t="str">
        <f>IF(OR(shipments9[[#This Row],[Day Name]]="Sat",shipments9[[#This Row],[Day Name]]="Sun"),"Weekend","Weekday")</f>
        <v>Weekday</v>
      </c>
      <c r="H1156">
        <v>6018.75</v>
      </c>
      <c r="I1156">
        <v>669</v>
      </c>
      <c r="J1156" t="s">
        <v>172</v>
      </c>
      <c r="K1156" t="s">
        <v>8155</v>
      </c>
      <c r="L1156" t="s">
        <v>8156</v>
      </c>
      <c r="M1156">
        <v>1</v>
      </c>
      <c r="N1156" t="s">
        <v>8163</v>
      </c>
      <c r="O1156" s="4">
        <f>INDEX(products[Cost_per_box], MATCH(shipments9[[#This Row],[PID]], products[PID], 0))</f>
        <v>8.43</v>
      </c>
      <c r="P1156" s="4">
        <f>shipments9[[#This Row],[Boxes]]*shipments9[[#This Row],[Cost Per Box]]</f>
        <v>5639.67</v>
      </c>
      <c r="Q1156" s="4">
        <f>shipments9[[#This Row],[Amount]] -shipments9[[#This Row],[total cost]]</f>
        <v>379.07999999999993</v>
      </c>
      <c r="R1156" s="4" t="str">
        <f>IF(shipments9[[#This Row],[Gross Profit]]&lt;0,"Loss","Profit")</f>
        <v>Profit</v>
      </c>
      <c r="S1156" s="9">
        <f>shipments9[[#This Row],[Gross Profit]]/shipments9[[#This Row],[Amount]]</f>
        <v>6.2983177570093446E-2</v>
      </c>
      <c r="T1156" s="11">
        <f>shipments9[[#This Row],[Amount]]/shipments9[[#This Row],[Boxes]]</f>
        <v>8.996636771300448</v>
      </c>
    </row>
    <row r="1157" spans="1:20" x14ac:dyDescent="0.25">
      <c r="A1157" t="s">
        <v>1359</v>
      </c>
      <c r="B1157" t="s">
        <v>77</v>
      </c>
      <c r="C1157" t="s">
        <v>155</v>
      </c>
      <c r="D1157" t="s">
        <v>31</v>
      </c>
      <c r="E1157" s="1">
        <v>44958</v>
      </c>
      <c r="F1157" s="1" t="str">
        <f>TEXT(shipments9[[#This Row],[Shipdate]],"ddd")</f>
        <v>Wed</v>
      </c>
      <c r="G1157" s="1" t="str">
        <f>IF(OR(shipments9[[#This Row],[Day Name]]="Sat",shipments9[[#This Row],[Day Name]]="Sun"),"Weekend","Weekday")</f>
        <v>Weekday</v>
      </c>
      <c r="H1157">
        <v>787.5</v>
      </c>
      <c r="I1157">
        <v>99</v>
      </c>
      <c r="J1157" t="s">
        <v>172</v>
      </c>
      <c r="K1157" t="s">
        <v>8151</v>
      </c>
      <c r="L1157" t="s">
        <v>8156</v>
      </c>
      <c r="M1157">
        <v>2</v>
      </c>
      <c r="N1157" t="s">
        <v>8157</v>
      </c>
      <c r="O1157" s="4">
        <f>INDEX(products[Cost_per_box], MATCH(shipments9[[#This Row],[PID]], products[PID], 0))</f>
        <v>8.43</v>
      </c>
      <c r="P1157" s="4">
        <f>shipments9[[#This Row],[Boxes]]*shipments9[[#This Row],[Cost Per Box]]</f>
        <v>834.56999999999994</v>
      </c>
      <c r="Q1157" s="4">
        <f>shipments9[[#This Row],[Amount]] -shipments9[[#This Row],[total cost]]</f>
        <v>-47.069999999999936</v>
      </c>
      <c r="R1157" s="4" t="str">
        <f>IF(shipments9[[#This Row],[Gross Profit]]&lt;0,"Loss","Profit")</f>
        <v>Loss</v>
      </c>
      <c r="S1157" s="9">
        <f>shipments9[[#This Row],[Gross Profit]]/shipments9[[#This Row],[Amount]]</f>
        <v>-5.9771428571428489E-2</v>
      </c>
      <c r="T1157" s="11">
        <f>shipments9[[#This Row],[Amount]]/shipments9[[#This Row],[Boxes]]</f>
        <v>7.9545454545454541</v>
      </c>
    </row>
    <row r="1158" spans="1:20" hidden="1" x14ac:dyDescent="0.25">
      <c r="A1158" t="s">
        <v>1360</v>
      </c>
      <c r="B1158" t="s">
        <v>77</v>
      </c>
      <c r="C1158" t="s">
        <v>155</v>
      </c>
      <c r="D1158" t="s">
        <v>31</v>
      </c>
      <c r="E1158" s="1">
        <v>45273</v>
      </c>
      <c r="F1158" s="1" t="str">
        <f>TEXT(shipments9[[#This Row],[Shipdate]],"ddd")</f>
        <v>Wed</v>
      </c>
      <c r="G1158" s="1" t="str">
        <f>IF(OR(shipments9[[#This Row],[Day Name]]="Sat",shipments9[[#This Row],[Day Name]]="Sun"),"Weekend","Weekday")</f>
        <v>Weekday</v>
      </c>
      <c r="H1158">
        <v>2263.5</v>
      </c>
      <c r="I1158">
        <v>227</v>
      </c>
      <c r="J1158" t="s">
        <v>172</v>
      </c>
      <c r="K1158" t="s">
        <v>8151</v>
      </c>
      <c r="L1158" t="s">
        <v>8152</v>
      </c>
      <c r="M1158">
        <v>12</v>
      </c>
      <c r="N1158" t="s">
        <v>8166</v>
      </c>
      <c r="O1158" s="4">
        <f>INDEX(products[Cost_per_box], MATCH(shipments9[[#This Row],[PID]], products[PID], 0))</f>
        <v>8.43</v>
      </c>
      <c r="P1158" s="4">
        <f>shipments9[[#This Row],[Boxes]]*shipments9[[#This Row],[Cost Per Box]]</f>
        <v>1913.61</v>
      </c>
      <c r="Q1158" s="4">
        <f>shipments9[[#This Row],[Amount]] -shipments9[[#This Row],[total cost]]</f>
        <v>349.8900000000001</v>
      </c>
      <c r="R1158" s="4" t="str">
        <f>IF(shipments9[[#This Row],[Gross Profit]]&lt;0,"Loss","Profit")</f>
        <v>Profit</v>
      </c>
      <c r="S1158" s="9">
        <f>shipments9[[#This Row],[Gross Profit]]/shipments9[[#This Row],[Amount]]</f>
        <v>0.15457919151756133</v>
      </c>
      <c r="T1158" s="11">
        <f>shipments9[[#This Row],[Amount]]/shipments9[[#This Row],[Boxes]]</f>
        <v>9.9713656387665193</v>
      </c>
    </row>
    <row r="1159" spans="1:20" hidden="1" x14ac:dyDescent="0.25">
      <c r="A1159" t="s">
        <v>1361</v>
      </c>
      <c r="B1159" t="s">
        <v>58</v>
      </c>
      <c r="C1159" t="s">
        <v>155</v>
      </c>
      <c r="D1159" t="s">
        <v>31</v>
      </c>
      <c r="E1159" s="1">
        <v>45464</v>
      </c>
      <c r="F1159" s="1" t="str">
        <f>TEXT(shipments9[[#This Row],[Shipdate]],"ddd")</f>
        <v>Fri</v>
      </c>
      <c r="G1159" s="1" t="str">
        <f>IF(OR(shipments9[[#This Row],[Day Name]]="Sat",shipments9[[#This Row],[Day Name]]="Sun"),"Weekend","Weekday")</f>
        <v>Weekday</v>
      </c>
      <c r="H1159">
        <v>5987.25</v>
      </c>
      <c r="I1159">
        <v>545</v>
      </c>
      <c r="J1159" t="s">
        <v>172</v>
      </c>
      <c r="K1159" t="s">
        <v>8155</v>
      </c>
      <c r="L1159" t="s">
        <v>8154</v>
      </c>
      <c r="M1159">
        <v>6</v>
      </c>
      <c r="N1159" t="s">
        <v>8159</v>
      </c>
      <c r="O1159" s="4">
        <f>INDEX(products[Cost_per_box], MATCH(shipments9[[#This Row],[PID]], products[PID], 0))</f>
        <v>8.43</v>
      </c>
      <c r="P1159" s="4">
        <f>shipments9[[#This Row],[Boxes]]*shipments9[[#This Row],[Cost Per Box]]</f>
        <v>4594.3499999999995</v>
      </c>
      <c r="Q1159" s="4">
        <f>shipments9[[#This Row],[Amount]] -shipments9[[#This Row],[total cost]]</f>
        <v>1392.9000000000005</v>
      </c>
      <c r="R1159" s="4" t="str">
        <f>IF(shipments9[[#This Row],[Gross Profit]]&lt;0,"Loss","Profit")</f>
        <v>Profit</v>
      </c>
      <c r="S1159" s="9">
        <f>shipments9[[#This Row],[Gross Profit]]/shipments9[[#This Row],[Amount]]</f>
        <v>0.23264436928473015</v>
      </c>
      <c r="T1159" s="11">
        <f>shipments9[[#This Row],[Amount]]/shipments9[[#This Row],[Boxes]]</f>
        <v>10.985779816513762</v>
      </c>
    </row>
    <row r="1160" spans="1:20" hidden="1" x14ac:dyDescent="0.25">
      <c r="A1160" t="s">
        <v>1362</v>
      </c>
      <c r="B1160" t="s">
        <v>58</v>
      </c>
      <c r="C1160" t="s">
        <v>155</v>
      </c>
      <c r="D1160" t="s">
        <v>31</v>
      </c>
      <c r="E1160" s="1">
        <v>44967</v>
      </c>
      <c r="F1160" s="1" t="str">
        <f>TEXT(shipments9[[#This Row],[Shipdate]],"ddd")</f>
        <v>Fri</v>
      </c>
      <c r="G1160" s="1" t="str">
        <f>IF(OR(shipments9[[#This Row],[Day Name]]="Sat",shipments9[[#This Row],[Day Name]]="Sun"),"Weekend","Weekday")</f>
        <v>Weekday</v>
      </c>
      <c r="H1160">
        <v>112.5</v>
      </c>
      <c r="I1160">
        <v>13</v>
      </c>
      <c r="J1160" t="s">
        <v>172</v>
      </c>
      <c r="K1160" t="s">
        <v>8151</v>
      </c>
      <c r="L1160" t="s">
        <v>8156</v>
      </c>
      <c r="M1160">
        <v>2</v>
      </c>
      <c r="N1160" t="s">
        <v>8157</v>
      </c>
      <c r="O1160" s="4">
        <f>INDEX(products[Cost_per_box], MATCH(shipments9[[#This Row],[PID]], products[PID], 0))</f>
        <v>8.43</v>
      </c>
      <c r="P1160" s="4">
        <f>shipments9[[#This Row],[Boxes]]*shipments9[[#This Row],[Cost Per Box]]</f>
        <v>109.59</v>
      </c>
      <c r="Q1160" s="4">
        <f>shipments9[[#This Row],[Amount]] -shipments9[[#This Row],[total cost]]</f>
        <v>2.9099999999999966</v>
      </c>
      <c r="R1160" s="4" t="str">
        <f>IF(shipments9[[#This Row],[Gross Profit]]&lt;0,"Loss","Profit")</f>
        <v>Profit</v>
      </c>
      <c r="S1160" s="9">
        <f>shipments9[[#This Row],[Gross Profit]]/shipments9[[#This Row],[Amount]]</f>
        <v>2.5866666666666635E-2</v>
      </c>
      <c r="T1160" s="11">
        <f>shipments9[[#This Row],[Amount]]/shipments9[[#This Row],[Boxes]]</f>
        <v>8.6538461538461533</v>
      </c>
    </row>
    <row r="1161" spans="1:20" x14ac:dyDescent="0.25">
      <c r="A1161" t="s">
        <v>1363</v>
      </c>
      <c r="B1161" t="s">
        <v>58</v>
      </c>
      <c r="C1161" t="s">
        <v>155</v>
      </c>
      <c r="D1161" t="s">
        <v>31</v>
      </c>
      <c r="E1161" s="1">
        <v>45412</v>
      </c>
      <c r="F1161" s="1" t="str">
        <f>TEXT(shipments9[[#This Row],[Shipdate]],"ddd")</f>
        <v>Tue</v>
      </c>
      <c r="G1161" s="1" t="str">
        <f>IF(OR(shipments9[[#This Row],[Day Name]]="Sat",shipments9[[#This Row],[Day Name]]="Sun"),"Weekend","Weekday")</f>
        <v>Weekday</v>
      </c>
      <c r="H1161">
        <v>6158.25</v>
      </c>
      <c r="I1161">
        <v>880</v>
      </c>
      <c r="J1161" t="s">
        <v>172</v>
      </c>
      <c r="K1161" t="s">
        <v>8155</v>
      </c>
      <c r="L1161" t="s">
        <v>8154</v>
      </c>
      <c r="M1161">
        <v>4</v>
      </c>
      <c r="N1161" t="s">
        <v>8158</v>
      </c>
      <c r="O1161" s="4">
        <f>INDEX(products[Cost_per_box], MATCH(shipments9[[#This Row],[PID]], products[PID], 0))</f>
        <v>8.43</v>
      </c>
      <c r="P1161" s="4">
        <f>shipments9[[#This Row],[Boxes]]*shipments9[[#This Row],[Cost Per Box]]</f>
        <v>7418.4</v>
      </c>
      <c r="Q1161" s="4">
        <f>shipments9[[#This Row],[Amount]] -shipments9[[#This Row],[total cost]]</f>
        <v>-1260.1499999999996</v>
      </c>
      <c r="R1161" s="4" t="str">
        <f>IF(shipments9[[#This Row],[Gross Profit]]&lt;0,"Loss","Profit")</f>
        <v>Loss</v>
      </c>
      <c r="S1161" s="9">
        <f>shipments9[[#This Row],[Gross Profit]]/shipments9[[#This Row],[Amount]]</f>
        <v>-0.20462793813177438</v>
      </c>
      <c r="T1161" s="11">
        <f>shipments9[[#This Row],[Amount]]/shipments9[[#This Row],[Boxes]]</f>
        <v>6.9980113636363637</v>
      </c>
    </row>
    <row r="1162" spans="1:20" hidden="1" x14ac:dyDescent="0.25">
      <c r="A1162" t="s">
        <v>1364</v>
      </c>
      <c r="B1162" t="s">
        <v>58</v>
      </c>
      <c r="C1162" t="s">
        <v>155</v>
      </c>
      <c r="D1162" t="s">
        <v>31</v>
      </c>
      <c r="E1162" s="1">
        <v>45202</v>
      </c>
      <c r="F1162" s="1" t="str">
        <f>TEXT(shipments9[[#This Row],[Shipdate]],"ddd")</f>
        <v>Tue</v>
      </c>
      <c r="G1162" s="1" t="str">
        <f>IF(OR(shipments9[[#This Row],[Day Name]]="Sat",shipments9[[#This Row],[Day Name]]="Sun"),"Weekend","Weekday")</f>
        <v>Weekday</v>
      </c>
      <c r="H1162">
        <v>7164</v>
      </c>
      <c r="I1162">
        <v>652</v>
      </c>
      <c r="J1162" t="s">
        <v>172</v>
      </c>
      <c r="K1162" t="s">
        <v>8151</v>
      </c>
      <c r="L1162" t="s">
        <v>8152</v>
      </c>
      <c r="M1162">
        <v>10</v>
      </c>
      <c r="N1162" t="s">
        <v>8153</v>
      </c>
      <c r="O1162" s="4">
        <f>INDEX(products[Cost_per_box], MATCH(shipments9[[#This Row],[PID]], products[PID], 0))</f>
        <v>8.43</v>
      </c>
      <c r="P1162" s="4">
        <f>shipments9[[#This Row],[Boxes]]*shipments9[[#This Row],[Cost Per Box]]</f>
        <v>5496.36</v>
      </c>
      <c r="Q1162" s="4">
        <f>shipments9[[#This Row],[Amount]] -shipments9[[#This Row],[total cost]]</f>
        <v>1667.6400000000003</v>
      </c>
      <c r="R1162" s="4" t="str">
        <f>IF(shipments9[[#This Row],[Gross Profit]]&lt;0,"Loss","Profit")</f>
        <v>Profit</v>
      </c>
      <c r="S1162" s="9">
        <f>shipments9[[#This Row],[Gross Profit]]/shipments9[[#This Row],[Amount]]</f>
        <v>0.2327805695142379</v>
      </c>
      <c r="T1162" s="11">
        <f>shipments9[[#This Row],[Amount]]/shipments9[[#This Row],[Boxes]]</f>
        <v>10.987730061349692</v>
      </c>
    </row>
    <row r="1163" spans="1:20" x14ac:dyDescent="0.25">
      <c r="A1163" t="s">
        <v>1365</v>
      </c>
      <c r="B1163" t="s">
        <v>58</v>
      </c>
      <c r="C1163" t="s">
        <v>155</v>
      </c>
      <c r="D1163" t="s">
        <v>31</v>
      </c>
      <c r="E1163" s="1">
        <v>45448</v>
      </c>
      <c r="F1163" s="1" t="str">
        <f>TEXT(shipments9[[#This Row],[Shipdate]],"ddd")</f>
        <v>Wed</v>
      </c>
      <c r="G1163" s="1" t="str">
        <f>IF(OR(shipments9[[#This Row],[Day Name]]="Sat",shipments9[[#This Row],[Day Name]]="Sun"),"Weekend","Weekday")</f>
        <v>Weekday</v>
      </c>
      <c r="H1163">
        <v>1419.75</v>
      </c>
      <c r="I1163">
        <v>203</v>
      </c>
      <c r="J1163" t="s">
        <v>172</v>
      </c>
      <c r="K1163" t="s">
        <v>8155</v>
      </c>
      <c r="L1163" t="s">
        <v>8154</v>
      </c>
      <c r="M1163">
        <v>6</v>
      </c>
      <c r="N1163" t="s">
        <v>8159</v>
      </c>
      <c r="O1163" s="4">
        <f>INDEX(products[Cost_per_box], MATCH(shipments9[[#This Row],[PID]], products[PID], 0))</f>
        <v>8.43</v>
      </c>
      <c r="P1163" s="4">
        <f>shipments9[[#This Row],[Boxes]]*shipments9[[#This Row],[Cost Per Box]]</f>
        <v>1711.29</v>
      </c>
      <c r="Q1163" s="4">
        <f>shipments9[[#This Row],[Amount]] -shipments9[[#This Row],[total cost]]</f>
        <v>-291.53999999999996</v>
      </c>
      <c r="R1163" s="4" t="str">
        <f>IF(shipments9[[#This Row],[Gross Profit]]&lt;0,"Loss","Profit")</f>
        <v>Loss</v>
      </c>
      <c r="S1163" s="9">
        <f>shipments9[[#This Row],[Gross Profit]]/shipments9[[#This Row],[Amount]]</f>
        <v>-0.20534601162176436</v>
      </c>
      <c r="T1163" s="11">
        <f>shipments9[[#This Row],[Amount]]/shipments9[[#This Row],[Boxes]]</f>
        <v>6.9938423645320196</v>
      </c>
    </row>
    <row r="1164" spans="1:20" x14ac:dyDescent="0.25">
      <c r="A1164" t="s">
        <v>1366</v>
      </c>
      <c r="B1164" t="s">
        <v>58</v>
      </c>
      <c r="C1164" t="s">
        <v>155</v>
      </c>
      <c r="D1164" t="s">
        <v>31</v>
      </c>
      <c r="E1164" s="1">
        <v>45324</v>
      </c>
      <c r="F1164" s="1" t="str">
        <f>TEXT(shipments9[[#This Row],[Shipdate]],"ddd")</f>
        <v>Fri</v>
      </c>
      <c r="G1164" s="1" t="str">
        <f>IF(OR(shipments9[[#This Row],[Day Name]]="Sat",shipments9[[#This Row],[Day Name]]="Sun"),"Weekend","Weekday")</f>
        <v>Weekday</v>
      </c>
      <c r="H1164">
        <v>4056.75</v>
      </c>
      <c r="I1164">
        <v>508</v>
      </c>
      <c r="J1164" t="s">
        <v>172</v>
      </c>
      <c r="K1164" t="s">
        <v>8155</v>
      </c>
      <c r="L1164" t="s">
        <v>8156</v>
      </c>
      <c r="M1164">
        <v>2</v>
      </c>
      <c r="N1164" t="s">
        <v>8157</v>
      </c>
      <c r="O1164" s="4">
        <f>INDEX(products[Cost_per_box], MATCH(shipments9[[#This Row],[PID]], products[PID], 0))</f>
        <v>8.43</v>
      </c>
      <c r="P1164" s="4">
        <f>shipments9[[#This Row],[Boxes]]*shipments9[[#This Row],[Cost Per Box]]</f>
        <v>4282.4399999999996</v>
      </c>
      <c r="Q1164" s="4">
        <f>shipments9[[#This Row],[Amount]] -shipments9[[#This Row],[total cost]]</f>
        <v>-225.6899999999996</v>
      </c>
      <c r="R1164" s="4" t="str">
        <f>IF(shipments9[[#This Row],[Gross Profit]]&lt;0,"Loss","Profit")</f>
        <v>Loss</v>
      </c>
      <c r="S1164" s="9">
        <f>shipments9[[#This Row],[Gross Profit]]/shipments9[[#This Row],[Amount]]</f>
        <v>-5.5633203919393505E-2</v>
      </c>
      <c r="T1164" s="11">
        <f>shipments9[[#This Row],[Amount]]/shipments9[[#This Row],[Boxes]]</f>
        <v>7.9857283464566926</v>
      </c>
    </row>
    <row r="1165" spans="1:20" hidden="1" x14ac:dyDescent="0.25">
      <c r="A1165" t="s">
        <v>1367</v>
      </c>
      <c r="B1165" t="s">
        <v>58</v>
      </c>
      <c r="C1165" t="s">
        <v>155</v>
      </c>
      <c r="D1165" t="s">
        <v>31</v>
      </c>
      <c r="E1165" s="1">
        <v>45135</v>
      </c>
      <c r="F1165" s="1" t="str">
        <f>TEXT(shipments9[[#This Row],[Shipdate]],"ddd")</f>
        <v>Fri</v>
      </c>
      <c r="G1165" s="1" t="str">
        <f>IF(OR(shipments9[[#This Row],[Day Name]]="Sat",shipments9[[#This Row],[Day Name]]="Sun"),"Weekend","Weekday")</f>
        <v>Weekday</v>
      </c>
      <c r="H1165">
        <v>13279.5</v>
      </c>
      <c r="I1165">
        <v>1476</v>
      </c>
      <c r="J1165" t="s">
        <v>172</v>
      </c>
      <c r="K1165" t="s">
        <v>8151</v>
      </c>
      <c r="L1165" t="s">
        <v>8160</v>
      </c>
      <c r="M1165">
        <v>7</v>
      </c>
      <c r="N1165" t="s">
        <v>8161</v>
      </c>
      <c r="O1165" s="4">
        <f>INDEX(products[Cost_per_box], MATCH(shipments9[[#This Row],[PID]], products[PID], 0))</f>
        <v>8.43</v>
      </c>
      <c r="P1165" s="4">
        <f>shipments9[[#This Row],[Boxes]]*shipments9[[#This Row],[Cost Per Box]]</f>
        <v>12442.68</v>
      </c>
      <c r="Q1165" s="4">
        <f>shipments9[[#This Row],[Amount]] -shipments9[[#This Row],[total cost]]</f>
        <v>836.81999999999971</v>
      </c>
      <c r="R1165" s="4" t="str">
        <f>IF(shipments9[[#This Row],[Gross Profit]]&lt;0,"Loss","Profit")</f>
        <v>Profit</v>
      </c>
      <c r="S1165" s="9">
        <f>shipments9[[#This Row],[Gross Profit]]/shipments9[[#This Row],[Amount]]</f>
        <v>6.3015926804473044E-2</v>
      </c>
      <c r="T1165" s="11">
        <f>shipments9[[#This Row],[Amount]]/shipments9[[#This Row],[Boxes]]</f>
        <v>8.9969512195121943</v>
      </c>
    </row>
    <row r="1166" spans="1:20" hidden="1" x14ac:dyDescent="0.25">
      <c r="A1166" t="s">
        <v>1368</v>
      </c>
      <c r="B1166" t="s">
        <v>61</v>
      </c>
      <c r="C1166" t="s">
        <v>155</v>
      </c>
      <c r="D1166" t="s">
        <v>31</v>
      </c>
      <c r="E1166" s="1">
        <v>45266</v>
      </c>
      <c r="F1166" s="1" t="str">
        <f>TEXT(shipments9[[#This Row],[Shipdate]],"ddd")</f>
        <v>Wed</v>
      </c>
      <c r="G1166" s="1" t="str">
        <f>IF(OR(shipments9[[#This Row],[Day Name]]="Sat",shipments9[[#This Row],[Day Name]]="Sun"),"Weekend","Weekday")</f>
        <v>Weekday</v>
      </c>
      <c r="H1166">
        <v>2394</v>
      </c>
      <c r="I1166">
        <v>266</v>
      </c>
      <c r="J1166" t="s">
        <v>172</v>
      </c>
      <c r="K1166" t="s">
        <v>8151</v>
      </c>
      <c r="L1166" t="s">
        <v>8152</v>
      </c>
      <c r="M1166">
        <v>12</v>
      </c>
      <c r="N1166" t="s">
        <v>8166</v>
      </c>
      <c r="O1166" s="4">
        <f>INDEX(products[Cost_per_box], MATCH(shipments9[[#This Row],[PID]], products[PID], 0))</f>
        <v>8.43</v>
      </c>
      <c r="P1166" s="4">
        <f>shipments9[[#This Row],[Boxes]]*shipments9[[#This Row],[Cost Per Box]]</f>
        <v>2242.38</v>
      </c>
      <c r="Q1166" s="4">
        <f>shipments9[[#This Row],[Amount]] -shipments9[[#This Row],[total cost]]</f>
        <v>151.61999999999989</v>
      </c>
      <c r="R1166" s="4" t="str">
        <f>IF(shipments9[[#This Row],[Gross Profit]]&lt;0,"Loss","Profit")</f>
        <v>Profit</v>
      </c>
      <c r="S1166" s="9">
        <f>shipments9[[#This Row],[Gross Profit]]/shipments9[[#This Row],[Amount]]</f>
        <v>6.3333333333333283E-2</v>
      </c>
      <c r="T1166" s="11">
        <f>shipments9[[#This Row],[Amount]]/shipments9[[#This Row],[Boxes]]</f>
        <v>9</v>
      </c>
    </row>
    <row r="1167" spans="1:20" x14ac:dyDescent="0.25">
      <c r="A1167" t="s">
        <v>1369</v>
      </c>
      <c r="B1167" t="s">
        <v>61</v>
      </c>
      <c r="C1167" t="s">
        <v>155</v>
      </c>
      <c r="D1167" t="s">
        <v>31</v>
      </c>
      <c r="E1167" s="1">
        <v>45139</v>
      </c>
      <c r="F1167" s="1" t="str">
        <f>TEXT(shipments9[[#This Row],[Shipdate]],"ddd")</f>
        <v>Tue</v>
      </c>
      <c r="G1167" s="1" t="str">
        <f>IF(OR(shipments9[[#This Row],[Day Name]]="Sat",shipments9[[#This Row],[Day Name]]="Sun"),"Weekend","Weekday")</f>
        <v>Weekday</v>
      </c>
      <c r="H1167">
        <v>11956.5</v>
      </c>
      <c r="I1167">
        <v>1709</v>
      </c>
      <c r="J1167" t="s">
        <v>172</v>
      </c>
      <c r="K1167" t="s">
        <v>8151</v>
      </c>
      <c r="L1167" t="s">
        <v>8160</v>
      </c>
      <c r="M1167">
        <v>8</v>
      </c>
      <c r="N1167" t="s">
        <v>8162</v>
      </c>
      <c r="O1167" s="4">
        <f>INDEX(products[Cost_per_box], MATCH(shipments9[[#This Row],[PID]], products[PID], 0))</f>
        <v>8.43</v>
      </c>
      <c r="P1167" s="4">
        <f>shipments9[[#This Row],[Boxes]]*shipments9[[#This Row],[Cost Per Box]]</f>
        <v>14406.869999999999</v>
      </c>
      <c r="Q1167" s="4">
        <f>shipments9[[#This Row],[Amount]] -shipments9[[#This Row],[total cost]]</f>
        <v>-2450.369999999999</v>
      </c>
      <c r="R1167" s="4" t="str">
        <f>IF(shipments9[[#This Row],[Gross Profit]]&lt;0,"Loss","Profit")</f>
        <v>Loss</v>
      </c>
      <c r="S1167" s="9">
        <f>shipments9[[#This Row],[Gross Profit]]/shipments9[[#This Row],[Amount]]</f>
        <v>-0.20494040898256169</v>
      </c>
      <c r="T1167" s="11">
        <f>shipments9[[#This Row],[Amount]]/shipments9[[#This Row],[Boxes]]</f>
        <v>6.9961966062024574</v>
      </c>
    </row>
    <row r="1168" spans="1:20" hidden="1" x14ac:dyDescent="0.25">
      <c r="A1168" t="s">
        <v>1370</v>
      </c>
      <c r="B1168" t="s">
        <v>61</v>
      </c>
      <c r="C1168" t="s">
        <v>155</v>
      </c>
      <c r="D1168" t="s">
        <v>31</v>
      </c>
      <c r="E1168" s="1">
        <v>45110</v>
      </c>
      <c r="F1168" s="1" t="str">
        <f>TEXT(shipments9[[#This Row],[Shipdate]],"ddd")</f>
        <v>Mon</v>
      </c>
      <c r="G1168" s="1" t="str">
        <f>IF(OR(shipments9[[#This Row],[Day Name]]="Sat",shipments9[[#This Row],[Day Name]]="Sun"),"Weekend","Weekday")</f>
        <v>Weekday</v>
      </c>
      <c r="H1168">
        <v>5719.5</v>
      </c>
      <c r="I1168">
        <v>572</v>
      </c>
      <c r="J1168" t="s">
        <v>172</v>
      </c>
      <c r="K1168" t="s">
        <v>8151</v>
      </c>
      <c r="L1168" t="s">
        <v>8160</v>
      </c>
      <c r="M1168">
        <v>7</v>
      </c>
      <c r="N1168" t="s">
        <v>8161</v>
      </c>
      <c r="O1168" s="4">
        <f>INDEX(products[Cost_per_box], MATCH(shipments9[[#This Row],[PID]], products[PID], 0))</f>
        <v>8.43</v>
      </c>
      <c r="P1168" s="4">
        <f>shipments9[[#This Row],[Boxes]]*shipments9[[#This Row],[Cost Per Box]]</f>
        <v>4821.96</v>
      </c>
      <c r="Q1168" s="4">
        <f>shipments9[[#This Row],[Amount]] -shipments9[[#This Row],[total cost]]</f>
        <v>897.54</v>
      </c>
      <c r="R1168" s="4" t="str">
        <f>IF(shipments9[[#This Row],[Gross Profit]]&lt;0,"Loss","Profit")</f>
        <v>Profit</v>
      </c>
      <c r="S1168" s="9">
        <f>shipments9[[#This Row],[Gross Profit]]/shipments9[[#This Row],[Amount]]</f>
        <v>0.15692630474691843</v>
      </c>
      <c r="T1168" s="11">
        <f>shipments9[[#This Row],[Amount]]/shipments9[[#This Row],[Boxes]]</f>
        <v>9.9991258741258733</v>
      </c>
    </row>
    <row r="1169" spans="1:20" x14ac:dyDescent="0.25">
      <c r="A1169" t="s">
        <v>1371</v>
      </c>
      <c r="B1169" t="s">
        <v>89</v>
      </c>
      <c r="C1169" t="s">
        <v>155</v>
      </c>
      <c r="D1169" t="s">
        <v>31</v>
      </c>
      <c r="E1169" s="1">
        <v>45028</v>
      </c>
      <c r="F1169" s="1" t="str">
        <f>TEXT(shipments9[[#This Row],[Shipdate]],"ddd")</f>
        <v>Wed</v>
      </c>
      <c r="G1169" s="1" t="str">
        <f>IF(OR(shipments9[[#This Row],[Day Name]]="Sat",shipments9[[#This Row],[Day Name]]="Sun"),"Weekend","Weekday")</f>
        <v>Weekday</v>
      </c>
      <c r="H1169">
        <v>2920.5</v>
      </c>
      <c r="I1169">
        <v>418</v>
      </c>
      <c r="J1169" t="s">
        <v>172</v>
      </c>
      <c r="K1169" t="s">
        <v>8151</v>
      </c>
      <c r="L1169" t="s">
        <v>8154</v>
      </c>
      <c r="M1169">
        <v>4</v>
      </c>
      <c r="N1169" t="s">
        <v>8158</v>
      </c>
      <c r="O1169" s="4">
        <f>INDEX(products[Cost_per_box], MATCH(shipments9[[#This Row],[PID]], products[PID], 0))</f>
        <v>8.43</v>
      </c>
      <c r="P1169" s="4">
        <f>shipments9[[#This Row],[Boxes]]*shipments9[[#This Row],[Cost Per Box]]</f>
        <v>3523.74</v>
      </c>
      <c r="Q1169" s="4">
        <f>shipments9[[#This Row],[Amount]] -shipments9[[#This Row],[total cost]]</f>
        <v>-603.23999999999978</v>
      </c>
      <c r="R1169" s="4" t="str">
        <f>IF(shipments9[[#This Row],[Gross Profit]]&lt;0,"Loss","Profit")</f>
        <v>Loss</v>
      </c>
      <c r="S1169" s="9">
        <f>shipments9[[#This Row],[Gross Profit]]/shipments9[[#This Row],[Amount]]</f>
        <v>-0.20655367231638411</v>
      </c>
      <c r="T1169" s="11">
        <f>shipments9[[#This Row],[Amount]]/shipments9[[#This Row],[Boxes]]</f>
        <v>6.9868421052631575</v>
      </c>
    </row>
    <row r="1170" spans="1:20" hidden="1" x14ac:dyDescent="0.25">
      <c r="A1170" t="s">
        <v>1372</v>
      </c>
      <c r="B1170" t="s">
        <v>89</v>
      </c>
      <c r="C1170" t="s">
        <v>155</v>
      </c>
      <c r="D1170" t="s">
        <v>31</v>
      </c>
      <c r="E1170" s="1">
        <v>45258</v>
      </c>
      <c r="F1170" s="1" t="str">
        <f>TEXT(shipments9[[#This Row],[Shipdate]],"ddd")</f>
        <v>Tue</v>
      </c>
      <c r="G1170" s="1" t="str">
        <f>IF(OR(shipments9[[#This Row],[Day Name]]="Sat",shipments9[[#This Row],[Day Name]]="Sun"),"Weekend","Weekday")</f>
        <v>Weekday</v>
      </c>
      <c r="H1170">
        <v>5136.75</v>
      </c>
      <c r="I1170">
        <v>467</v>
      </c>
      <c r="J1170" t="s">
        <v>172</v>
      </c>
      <c r="K1170" t="s">
        <v>8151</v>
      </c>
      <c r="L1170" t="s">
        <v>8152</v>
      </c>
      <c r="M1170">
        <v>11</v>
      </c>
      <c r="N1170" t="s">
        <v>8165</v>
      </c>
      <c r="O1170" s="4">
        <f>INDEX(products[Cost_per_box], MATCH(shipments9[[#This Row],[PID]], products[PID], 0))</f>
        <v>8.43</v>
      </c>
      <c r="P1170" s="4">
        <f>shipments9[[#This Row],[Boxes]]*shipments9[[#This Row],[Cost Per Box]]</f>
        <v>3936.81</v>
      </c>
      <c r="Q1170" s="4">
        <f>shipments9[[#This Row],[Amount]] -shipments9[[#This Row],[total cost]]</f>
        <v>1199.94</v>
      </c>
      <c r="R1170" s="4" t="str">
        <f>IF(shipments9[[#This Row],[Gross Profit]]&lt;0,"Loss","Profit")</f>
        <v>Profit</v>
      </c>
      <c r="S1170" s="9">
        <f>shipments9[[#This Row],[Gross Profit]]/shipments9[[#This Row],[Amount]]</f>
        <v>0.23359906555701562</v>
      </c>
      <c r="T1170" s="11">
        <f>shipments9[[#This Row],[Amount]]/shipments9[[#This Row],[Boxes]]</f>
        <v>10.999464668094218</v>
      </c>
    </row>
    <row r="1171" spans="1:20" hidden="1" x14ac:dyDescent="0.25">
      <c r="A1171" t="s">
        <v>1373</v>
      </c>
      <c r="B1171" t="s">
        <v>92</v>
      </c>
      <c r="C1171" t="s">
        <v>155</v>
      </c>
      <c r="D1171" t="s">
        <v>31</v>
      </c>
      <c r="E1171" s="1">
        <v>45323</v>
      </c>
      <c r="F1171" s="1" t="str">
        <f>TEXT(shipments9[[#This Row],[Shipdate]],"ddd")</f>
        <v>Thu</v>
      </c>
      <c r="G1171" s="1" t="str">
        <f>IF(OR(shipments9[[#This Row],[Day Name]]="Sat",shipments9[[#This Row],[Day Name]]="Sun"),"Weekend","Weekday")</f>
        <v>Weekday</v>
      </c>
      <c r="H1171">
        <v>3204</v>
      </c>
      <c r="I1171">
        <v>321</v>
      </c>
      <c r="J1171" t="s">
        <v>172</v>
      </c>
      <c r="K1171" t="s">
        <v>8155</v>
      </c>
      <c r="L1171" t="s">
        <v>8156</v>
      </c>
      <c r="M1171">
        <v>2</v>
      </c>
      <c r="N1171" t="s">
        <v>8157</v>
      </c>
      <c r="O1171" s="4">
        <f>INDEX(products[Cost_per_box], MATCH(shipments9[[#This Row],[PID]], products[PID], 0))</f>
        <v>8.43</v>
      </c>
      <c r="P1171" s="4">
        <f>shipments9[[#This Row],[Boxes]]*shipments9[[#This Row],[Cost Per Box]]</f>
        <v>2706.0299999999997</v>
      </c>
      <c r="Q1171" s="4">
        <f>shipments9[[#This Row],[Amount]] -shipments9[[#This Row],[total cost]]</f>
        <v>497.97000000000025</v>
      </c>
      <c r="R1171" s="4" t="str">
        <f>IF(shipments9[[#This Row],[Gross Profit]]&lt;0,"Loss","Profit")</f>
        <v>Profit</v>
      </c>
      <c r="S1171" s="9">
        <f>shipments9[[#This Row],[Gross Profit]]/shipments9[[#This Row],[Amount]]</f>
        <v>0.15542134831460683</v>
      </c>
      <c r="T1171" s="11">
        <f>shipments9[[#This Row],[Amount]]/shipments9[[#This Row],[Boxes]]</f>
        <v>9.9813084112149539</v>
      </c>
    </row>
    <row r="1172" spans="1:20" x14ac:dyDescent="0.25">
      <c r="A1172" t="s">
        <v>1374</v>
      </c>
      <c r="B1172" t="s">
        <v>92</v>
      </c>
      <c r="C1172" t="s">
        <v>155</v>
      </c>
      <c r="D1172" t="s">
        <v>31</v>
      </c>
      <c r="E1172" s="1">
        <v>45464</v>
      </c>
      <c r="F1172" s="1" t="str">
        <f>TEXT(shipments9[[#This Row],[Shipdate]],"ddd")</f>
        <v>Fri</v>
      </c>
      <c r="G1172" s="1" t="str">
        <f>IF(OR(shipments9[[#This Row],[Day Name]]="Sat",shipments9[[#This Row],[Day Name]]="Sun"),"Weekend","Weekday")</f>
        <v>Weekday</v>
      </c>
      <c r="H1172">
        <v>6790.5</v>
      </c>
      <c r="I1172">
        <v>849</v>
      </c>
      <c r="J1172" t="s">
        <v>172</v>
      </c>
      <c r="K1172" t="s">
        <v>8155</v>
      </c>
      <c r="L1172" t="s">
        <v>8154</v>
      </c>
      <c r="M1172">
        <v>6</v>
      </c>
      <c r="N1172" t="s">
        <v>8159</v>
      </c>
      <c r="O1172" s="4">
        <f>INDEX(products[Cost_per_box], MATCH(shipments9[[#This Row],[PID]], products[PID], 0))</f>
        <v>8.43</v>
      </c>
      <c r="P1172" s="4">
        <f>shipments9[[#This Row],[Boxes]]*shipments9[[#This Row],[Cost Per Box]]</f>
        <v>7157.07</v>
      </c>
      <c r="Q1172" s="4">
        <f>shipments9[[#This Row],[Amount]] -shipments9[[#This Row],[total cost]]</f>
        <v>-366.56999999999971</v>
      </c>
      <c r="R1172" s="4" t="str">
        <f>IF(shipments9[[#This Row],[Gross Profit]]&lt;0,"Loss","Profit")</f>
        <v>Loss</v>
      </c>
      <c r="S1172" s="9">
        <f>shipments9[[#This Row],[Gross Profit]]/shipments9[[#This Row],[Amount]]</f>
        <v>-5.3982770046388295E-2</v>
      </c>
      <c r="T1172" s="11">
        <f>shipments9[[#This Row],[Amount]]/shipments9[[#This Row],[Boxes]]</f>
        <v>7.9982332155477032</v>
      </c>
    </row>
    <row r="1173" spans="1:20" x14ac:dyDescent="0.25">
      <c r="A1173" t="s">
        <v>1375</v>
      </c>
      <c r="B1173" t="s">
        <v>92</v>
      </c>
      <c r="C1173" t="s">
        <v>155</v>
      </c>
      <c r="D1173" t="s">
        <v>31</v>
      </c>
      <c r="E1173" s="1">
        <v>45043</v>
      </c>
      <c r="F1173" s="1" t="str">
        <f>TEXT(shipments9[[#This Row],[Shipdate]],"ddd")</f>
        <v>Thu</v>
      </c>
      <c r="G1173" s="1" t="str">
        <f>IF(OR(shipments9[[#This Row],[Day Name]]="Sat",shipments9[[#This Row],[Day Name]]="Sun"),"Weekend","Weekday")</f>
        <v>Weekday</v>
      </c>
      <c r="H1173">
        <v>16499.25</v>
      </c>
      <c r="I1173">
        <v>2063</v>
      </c>
      <c r="J1173" t="s">
        <v>172</v>
      </c>
      <c r="K1173" t="s">
        <v>8151</v>
      </c>
      <c r="L1173" t="s">
        <v>8154</v>
      </c>
      <c r="M1173">
        <v>4</v>
      </c>
      <c r="N1173" t="s">
        <v>8158</v>
      </c>
      <c r="O1173" s="4">
        <f>INDEX(products[Cost_per_box], MATCH(shipments9[[#This Row],[PID]], products[PID], 0))</f>
        <v>8.43</v>
      </c>
      <c r="P1173" s="4">
        <f>shipments9[[#This Row],[Boxes]]*shipments9[[#This Row],[Cost Per Box]]</f>
        <v>17391.09</v>
      </c>
      <c r="Q1173" s="4">
        <f>shipments9[[#This Row],[Amount]] -shipments9[[#This Row],[total cost]]</f>
        <v>-891.84000000000015</v>
      </c>
      <c r="R1173" s="4" t="str">
        <f>IF(shipments9[[#This Row],[Gross Profit]]&lt;0,"Loss","Profit")</f>
        <v>Loss</v>
      </c>
      <c r="S1173" s="9">
        <f>shipments9[[#This Row],[Gross Profit]]/shipments9[[#This Row],[Amount]]</f>
        <v>-5.4053366062093738E-2</v>
      </c>
      <c r="T1173" s="11">
        <f>shipments9[[#This Row],[Amount]]/shipments9[[#This Row],[Boxes]]</f>
        <v>7.997697527872031</v>
      </c>
    </row>
    <row r="1174" spans="1:20" hidden="1" x14ac:dyDescent="0.25">
      <c r="A1174" t="s">
        <v>1376</v>
      </c>
      <c r="B1174" t="s">
        <v>95</v>
      </c>
      <c r="C1174" t="s">
        <v>155</v>
      </c>
      <c r="D1174" t="s">
        <v>31</v>
      </c>
      <c r="E1174" s="1">
        <v>44971</v>
      </c>
      <c r="F1174" s="1" t="str">
        <f>TEXT(shipments9[[#This Row],[Shipdate]],"ddd")</f>
        <v>Tue</v>
      </c>
      <c r="G1174" s="1" t="str">
        <f>IF(OR(shipments9[[#This Row],[Day Name]]="Sat",shipments9[[#This Row],[Day Name]]="Sun"),"Weekend","Weekday")</f>
        <v>Weekday</v>
      </c>
      <c r="H1174">
        <v>990</v>
      </c>
      <c r="I1174">
        <v>110</v>
      </c>
      <c r="J1174" t="s">
        <v>172</v>
      </c>
      <c r="K1174" t="s">
        <v>8151</v>
      </c>
      <c r="L1174" t="s">
        <v>8156</v>
      </c>
      <c r="M1174">
        <v>2</v>
      </c>
      <c r="N1174" t="s">
        <v>8157</v>
      </c>
      <c r="O1174" s="4">
        <f>INDEX(products[Cost_per_box], MATCH(shipments9[[#This Row],[PID]], products[PID], 0))</f>
        <v>8.43</v>
      </c>
      <c r="P1174" s="4">
        <f>shipments9[[#This Row],[Boxes]]*shipments9[[#This Row],[Cost Per Box]]</f>
        <v>927.3</v>
      </c>
      <c r="Q1174" s="4">
        <f>shipments9[[#This Row],[Amount]] -shipments9[[#This Row],[total cost]]</f>
        <v>62.700000000000045</v>
      </c>
      <c r="R1174" s="4" t="str">
        <f>IF(shipments9[[#This Row],[Gross Profit]]&lt;0,"Loss","Profit")</f>
        <v>Profit</v>
      </c>
      <c r="S1174" s="9">
        <f>shipments9[[#This Row],[Gross Profit]]/shipments9[[#This Row],[Amount]]</f>
        <v>6.333333333333338E-2</v>
      </c>
      <c r="T1174" s="11">
        <f>shipments9[[#This Row],[Amount]]/shipments9[[#This Row],[Boxes]]</f>
        <v>9</v>
      </c>
    </row>
    <row r="1175" spans="1:20" hidden="1" x14ac:dyDescent="0.25">
      <c r="A1175" t="s">
        <v>1377</v>
      </c>
      <c r="B1175" t="s">
        <v>65</v>
      </c>
      <c r="C1175" t="s">
        <v>155</v>
      </c>
      <c r="D1175" t="s">
        <v>31</v>
      </c>
      <c r="E1175" s="1">
        <v>44960</v>
      </c>
      <c r="F1175" s="1" t="str">
        <f>TEXT(shipments9[[#This Row],[Shipdate]],"ddd")</f>
        <v>Fri</v>
      </c>
      <c r="G1175" s="1" t="str">
        <f>IF(OR(shipments9[[#This Row],[Day Name]]="Sat",shipments9[[#This Row],[Day Name]]="Sun"),"Weekend","Weekday")</f>
        <v>Weekday</v>
      </c>
      <c r="H1175">
        <v>1217.25</v>
      </c>
      <c r="I1175">
        <v>111</v>
      </c>
      <c r="J1175" t="s">
        <v>172</v>
      </c>
      <c r="K1175" t="s">
        <v>8151</v>
      </c>
      <c r="L1175" t="s">
        <v>8156</v>
      </c>
      <c r="M1175">
        <v>2</v>
      </c>
      <c r="N1175" t="s">
        <v>8157</v>
      </c>
      <c r="O1175" s="4">
        <f>INDEX(products[Cost_per_box], MATCH(shipments9[[#This Row],[PID]], products[PID], 0))</f>
        <v>8.43</v>
      </c>
      <c r="P1175" s="4">
        <f>shipments9[[#This Row],[Boxes]]*shipments9[[#This Row],[Cost Per Box]]</f>
        <v>935.73</v>
      </c>
      <c r="Q1175" s="4">
        <f>shipments9[[#This Row],[Amount]] -shipments9[[#This Row],[total cost]]</f>
        <v>281.52</v>
      </c>
      <c r="R1175" s="4" t="str">
        <f>IF(shipments9[[#This Row],[Gross Profit]]&lt;0,"Loss","Profit")</f>
        <v>Profit</v>
      </c>
      <c r="S1175" s="9">
        <f>shipments9[[#This Row],[Gross Profit]]/shipments9[[#This Row],[Amount]]</f>
        <v>0.23127541589648798</v>
      </c>
      <c r="T1175" s="11">
        <f>shipments9[[#This Row],[Amount]]/shipments9[[#This Row],[Boxes]]</f>
        <v>10.966216216216216</v>
      </c>
    </row>
    <row r="1176" spans="1:20" x14ac:dyDescent="0.25">
      <c r="A1176" t="s">
        <v>1378</v>
      </c>
      <c r="B1176" t="s">
        <v>68</v>
      </c>
      <c r="C1176" t="s">
        <v>155</v>
      </c>
      <c r="D1176" t="s">
        <v>31</v>
      </c>
      <c r="E1176" s="1">
        <v>44972</v>
      </c>
      <c r="F1176" s="1" t="str">
        <f>TEXT(shipments9[[#This Row],[Shipdate]],"ddd")</f>
        <v>Wed</v>
      </c>
      <c r="G1176" s="1" t="str">
        <f>IF(OR(shipments9[[#This Row],[Day Name]]="Sat",shipments9[[#This Row],[Day Name]]="Sun"),"Weekend","Weekday")</f>
        <v>Weekday</v>
      </c>
      <c r="H1176">
        <v>2002.5</v>
      </c>
      <c r="I1176">
        <v>287</v>
      </c>
      <c r="J1176" t="s">
        <v>172</v>
      </c>
      <c r="K1176" t="s">
        <v>8151</v>
      </c>
      <c r="L1176" t="s">
        <v>8156</v>
      </c>
      <c r="M1176">
        <v>2</v>
      </c>
      <c r="N1176" t="s">
        <v>8157</v>
      </c>
      <c r="O1176" s="4">
        <f>INDEX(products[Cost_per_box], MATCH(shipments9[[#This Row],[PID]], products[PID], 0))</f>
        <v>8.43</v>
      </c>
      <c r="P1176" s="4">
        <f>shipments9[[#This Row],[Boxes]]*shipments9[[#This Row],[Cost Per Box]]</f>
        <v>2419.41</v>
      </c>
      <c r="Q1176" s="4">
        <f>shipments9[[#This Row],[Amount]] -shipments9[[#This Row],[total cost]]</f>
        <v>-416.90999999999985</v>
      </c>
      <c r="R1176" s="4" t="str">
        <f>IF(shipments9[[#This Row],[Gross Profit]]&lt;0,"Loss","Profit")</f>
        <v>Loss</v>
      </c>
      <c r="S1176" s="9">
        <f>shipments9[[#This Row],[Gross Profit]]/shipments9[[#This Row],[Amount]]</f>
        <v>-0.20819475655430705</v>
      </c>
      <c r="T1176" s="11">
        <f>shipments9[[#This Row],[Amount]]/shipments9[[#This Row],[Boxes]]</f>
        <v>6.9773519163763069</v>
      </c>
    </row>
    <row r="1177" spans="1:20" hidden="1" x14ac:dyDescent="0.25">
      <c r="A1177" t="s">
        <v>1379</v>
      </c>
      <c r="B1177" t="s">
        <v>68</v>
      </c>
      <c r="C1177" t="s">
        <v>155</v>
      </c>
      <c r="D1177" t="s">
        <v>31</v>
      </c>
      <c r="E1177" s="1">
        <v>45223</v>
      </c>
      <c r="F1177" s="1" t="str">
        <f>TEXT(shipments9[[#This Row],[Shipdate]],"ddd")</f>
        <v>Tue</v>
      </c>
      <c r="G1177" s="1" t="str">
        <f>IF(OR(shipments9[[#This Row],[Day Name]]="Sat",shipments9[[#This Row],[Day Name]]="Sun"),"Weekend","Weekday")</f>
        <v>Weekday</v>
      </c>
      <c r="H1177">
        <v>14728.5</v>
      </c>
      <c r="I1177">
        <v>1637</v>
      </c>
      <c r="J1177" t="s">
        <v>172</v>
      </c>
      <c r="K1177" t="s">
        <v>8151</v>
      </c>
      <c r="L1177" t="s">
        <v>8152</v>
      </c>
      <c r="M1177">
        <v>10</v>
      </c>
      <c r="N1177" t="s">
        <v>8153</v>
      </c>
      <c r="O1177" s="4">
        <f>INDEX(products[Cost_per_box], MATCH(shipments9[[#This Row],[PID]], products[PID], 0))</f>
        <v>8.43</v>
      </c>
      <c r="P1177" s="4">
        <f>shipments9[[#This Row],[Boxes]]*shipments9[[#This Row],[Cost Per Box]]</f>
        <v>13799.91</v>
      </c>
      <c r="Q1177" s="4">
        <f>shipments9[[#This Row],[Amount]] -shipments9[[#This Row],[total cost]]</f>
        <v>928.59000000000015</v>
      </c>
      <c r="R1177" s="4" t="str">
        <f>IF(shipments9[[#This Row],[Gross Profit]]&lt;0,"Loss","Profit")</f>
        <v>Profit</v>
      </c>
      <c r="S1177" s="9">
        <f>shipments9[[#This Row],[Gross Profit]]/shipments9[[#This Row],[Amount]]</f>
        <v>6.3047153477950924E-2</v>
      </c>
      <c r="T1177" s="11">
        <f>shipments9[[#This Row],[Amount]]/shipments9[[#This Row],[Boxes]]</f>
        <v>8.9972510690287102</v>
      </c>
    </row>
    <row r="1178" spans="1:20" hidden="1" x14ac:dyDescent="0.25">
      <c r="A1178" t="s">
        <v>1380</v>
      </c>
      <c r="B1178" t="s">
        <v>68</v>
      </c>
      <c r="C1178" t="s">
        <v>155</v>
      </c>
      <c r="D1178" t="s">
        <v>31</v>
      </c>
      <c r="E1178" s="1">
        <v>45268</v>
      </c>
      <c r="F1178" s="1" t="str">
        <f>TEXT(shipments9[[#This Row],[Shipdate]],"ddd")</f>
        <v>Fri</v>
      </c>
      <c r="G1178" s="1" t="str">
        <f>IF(OR(shipments9[[#This Row],[Day Name]]="Sat",shipments9[[#This Row],[Day Name]]="Sun"),"Weekend","Weekday")</f>
        <v>Weekday</v>
      </c>
      <c r="H1178">
        <v>9267.75</v>
      </c>
      <c r="I1178">
        <v>843</v>
      </c>
      <c r="J1178" t="s">
        <v>172</v>
      </c>
      <c r="K1178" t="s">
        <v>8151</v>
      </c>
      <c r="L1178" t="s">
        <v>8152</v>
      </c>
      <c r="M1178">
        <v>12</v>
      </c>
      <c r="N1178" t="s">
        <v>8166</v>
      </c>
      <c r="O1178" s="4">
        <f>INDEX(products[Cost_per_box], MATCH(shipments9[[#This Row],[PID]], products[PID], 0))</f>
        <v>8.43</v>
      </c>
      <c r="P1178" s="4">
        <f>shipments9[[#This Row],[Boxes]]*shipments9[[#This Row],[Cost Per Box]]</f>
        <v>7106.49</v>
      </c>
      <c r="Q1178" s="4">
        <f>shipments9[[#This Row],[Amount]] -shipments9[[#This Row],[total cost]]</f>
        <v>2161.2600000000002</v>
      </c>
      <c r="R1178" s="4" t="str">
        <f>IF(shipments9[[#This Row],[Gross Profit]]&lt;0,"Loss","Profit")</f>
        <v>Profit</v>
      </c>
      <c r="S1178" s="9">
        <f>shipments9[[#This Row],[Gross Profit]]/shipments9[[#This Row],[Amount]]</f>
        <v>0.233202233551833</v>
      </c>
      <c r="T1178" s="11">
        <f>shipments9[[#This Row],[Amount]]/shipments9[[#This Row],[Boxes]]</f>
        <v>10.993772241992882</v>
      </c>
    </row>
    <row r="1179" spans="1:20" hidden="1" x14ac:dyDescent="0.25">
      <c r="A1179" t="s">
        <v>1381</v>
      </c>
      <c r="B1179" t="s">
        <v>68</v>
      </c>
      <c r="C1179" t="s">
        <v>155</v>
      </c>
      <c r="D1179" t="s">
        <v>31</v>
      </c>
      <c r="E1179" s="1">
        <v>45461</v>
      </c>
      <c r="F1179" s="1" t="str">
        <f>TEXT(shipments9[[#This Row],[Shipdate]],"ddd")</f>
        <v>Tue</v>
      </c>
      <c r="G1179" s="1" t="str">
        <f>IF(OR(shipments9[[#This Row],[Day Name]]="Sat",shipments9[[#This Row],[Day Name]]="Sun"),"Weekend","Weekday")</f>
        <v>Weekday</v>
      </c>
      <c r="H1179">
        <v>11760.75</v>
      </c>
      <c r="I1179">
        <v>1177</v>
      </c>
      <c r="J1179" t="s">
        <v>172</v>
      </c>
      <c r="K1179" t="s">
        <v>8155</v>
      </c>
      <c r="L1179" t="s">
        <v>8154</v>
      </c>
      <c r="M1179">
        <v>6</v>
      </c>
      <c r="N1179" t="s">
        <v>8159</v>
      </c>
      <c r="O1179" s="4">
        <f>INDEX(products[Cost_per_box], MATCH(shipments9[[#This Row],[PID]], products[PID], 0))</f>
        <v>8.43</v>
      </c>
      <c r="P1179" s="4">
        <f>shipments9[[#This Row],[Boxes]]*shipments9[[#This Row],[Cost Per Box]]</f>
        <v>9922.1099999999988</v>
      </c>
      <c r="Q1179" s="4">
        <f>shipments9[[#This Row],[Amount]] -shipments9[[#This Row],[total cost]]</f>
        <v>1838.6400000000012</v>
      </c>
      <c r="R1179" s="4" t="str">
        <f>IF(shipments9[[#This Row],[Gross Profit]]&lt;0,"Loss","Profit")</f>
        <v>Profit</v>
      </c>
      <c r="S1179" s="9">
        <f>shipments9[[#This Row],[Gross Profit]]/shipments9[[#This Row],[Amount]]</f>
        <v>0.15633696830559285</v>
      </c>
      <c r="T1179" s="11">
        <f>shipments9[[#This Row],[Amount]]/shipments9[[#This Row],[Boxes]]</f>
        <v>9.9921410365335603</v>
      </c>
    </row>
    <row r="1180" spans="1:20" x14ac:dyDescent="0.25">
      <c r="A1180" t="s">
        <v>1382</v>
      </c>
      <c r="B1180" t="s">
        <v>68</v>
      </c>
      <c r="C1180" t="s">
        <v>155</v>
      </c>
      <c r="D1180" t="s">
        <v>31</v>
      </c>
      <c r="E1180" s="1">
        <v>45120</v>
      </c>
      <c r="F1180" s="1" t="str">
        <f>TEXT(shipments9[[#This Row],[Shipdate]],"ddd")</f>
        <v>Thu</v>
      </c>
      <c r="G1180" s="1" t="str">
        <f>IF(OR(shipments9[[#This Row],[Day Name]]="Sat",shipments9[[#This Row],[Day Name]]="Sun"),"Weekend","Weekday")</f>
        <v>Weekday</v>
      </c>
      <c r="H1180">
        <v>8577</v>
      </c>
      <c r="I1180">
        <v>1226</v>
      </c>
      <c r="J1180" t="s">
        <v>172</v>
      </c>
      <c r="K1180" t="s">
        <v>8151</v>
      </c>
      <c r="L1180" t="s">
        <v>8160</v>
      </c>
      <c r="M1180">
        <v>7</v>
      </c>
      <c r="N1180" t="s">
        <v>8161</v>
      </c>
      <c r="O1180" s="4">
        <f>INDEX(products[Cost_per_box], MATCH(shipments9[[#This Row],[PID]], products[PID], 0))</f>
        <v>8.43</v>
      </c>
      <c r="P1180" s="4">
        <f>shipments9[[#This Row],[Boxes]]*shipments9[[#This Row],[Cost Per Box]]</f>
        <v>10335.18</v>
      </c>
      <c r="Q1180" s="4">
        <f>shipments9[[#This Row],[Amount]] -shipments9[[#This Row],[total cost]]</f>
        <v>-1758.1800000000003</v>
      </c>
      <c r="R1180" s="4" t="str">
        <f>IF(shipments9[[#This Row],[Gross Profit]]&lt;0,"Loss","Profit")</f>
        <v>Loss</v>
      </c>
      <c r="S1180" s="9">
        <f>shipments9[[#This Row],[Gross Profit]]/shipments9[[#This Row],[Amount]]</f>
        <v>-0.20498775795732777</v>
      </c>
      <c r="T1180" s="11">
        <f>shipments9[[#This Row],[Amount]]/shipments9[[#This Row],[Boxes]]</f>
        <v>6.995921696574225</v>
      </c>
    </row>
    <row r="1181" spans="1:20" hidden="1" x14ac:dyDescent="0.25">
      <c r="A1181" t="s">
        <v>1383</v>
      </c>
      <c r="B1181" t="s">
        <v>68</v>
      </c>
      <c r="C1181" t="s">
        <v>155</v>
      </c>
      <c r="D1181" t="s">
        <v>31</v>
      </c>
      <c r="E1181" s="1">
        <v>45468</v>
      </c>
      <c r="F1181" s="1" t="str">
        <f>TEXT(shipments9[[#This Row],[Shipdate]],"ddd")</f>
        <v>Tue</v>
      </c>
      <c r="G1181" s="1" t="str">
        <f>IF(OR(shipments9[[#This Row],[Day Name]]="Sat",shipments9[[#This Row],[Day Name]]="Sun"),"Weekend","Weekday")</f>
        <v>Weekday</v>
      </c>
      <c r="H1181">
        <v>4623.75</v>
      </c>
      <c r="I1181">
        <v>514</v>
      </c>
      <c r="J1181" t="s">
        <v>172</v>
      </c>
      <c r="K1181" t="s">
        <v>8155</v>
      </c>
      <c r="L1181" t="s">
        <v>8154</v>
      </c>
      <c r="M1181">
        <v>6</v>
      </c>
      <c r="N1181" t="s">
        <v>8159</v>
      </c>
      <c r="O1181" s="4">
        <f>INDEX(products[Cost_per_box], MATCH(shipments9[[#This Row],[PID]], products[PID], 0))</f>
        <v>8.43</v>
      </c>
      <c r="P1181" s="4">
        <f>shipments9[[#This Row],[Boxes]]*shipments9[[#This Row],[Cost Per Box]]</f>
        <v>4333.0199999999995</v>
      </c>
      <c r="Q1181" s="4">
        <f>shipments9[[#This Row],[Amount]] -shipments9[[#This Row],[total cost]]</f>
        <v>290.73000000000047</v>
      </c>
      <c r="R1181" s="4" t="str">
        <f>IF(shipments9[[#This Row],[Gross Profit]]&lt;0,"Loss","Profit")</f>
        <v>Profit</v>
      </c>
      <c r="S1181" s="9">
        <f>shipments9[[#This Row],[Gross Profit]]/shipments9[[#This Row],[Amount]]</f>
        <v>6.2877534468775448E-2</v>
      </c>
      <c r="T1181" s="11">
        <f>shipments9[[#This Row],[Amount]]/shipments9[[#This Row],[Boxes]]</f>
        <v>8.9956225680933848</v>
      </c>
    </row>
    <row r="1182" spans="1:20" x14ac:dyDescent="0.25">
      <c r="A1182" t="s">
        <v>1384</v>
      </c>
      <c r="B1182" t="s">
        <v>68</v>
      </c>
      <c r="C1182" t="s">
        <v>155</v>
      </c>
      <c r="D1182" t="s">
        <v>31</v>
      </c>
      <c r="E1182" s="1">
        <v>45054</v>
      </c>
      <c r="F1182" s="1" t="str">
        <f>TEXT(shipments9[[#This Row],[Shipdate]],"ddd")</f>
        <v>Mon</v>
      </c>
      <c r="G1182" s="1" t="str">
        <f>IF(OR(shipments9[[#This Row],[Day Name]]="Sat",shipments9[[#This Row],[Day Name]]="Sun"),"Weekend","Weekday")</f>
        <v>Weekday</v>
      </c>
      <c r="H1182">
        <v>5906.25</v>
      </c>
      <c r="I1182">
        <v>739</v>
      </c>
      <c r="J1182" t="s">
        <v>172</v>
      </c>
      <c r="K1182" t="s">
        <v>8151</v>
      </c>
      <c r="L1182" t="s">
        <v>8154</v>
      </c>
      <c r="M1182">
        <v>5</v>
      </c>
      <c r="N1182" t="s">
        <v>201</v>
      </c>
      <c r="O1182" s="4">
        <f>INDEX(products[Cost_per_box], MATCH(shipments9[[#This Row],[PID]], products[PID], 0))</f>
        <v>8.43</v>
      </c>
      <c r="P1182" s="4">
        <f>shipments9[[#This Row],[Boxes]]*shipments9[[#This Row],[Cost Per Box]]</f>
        <v>6229.7699999999995</v>
      </c>
      <c r="Q1182" s="4">
        <f>shipments9[[#This Row],[Amount]] -shipments9[[#This Row],[total cost]]</f>
        <v>-323.51999999999953</v>
      </c>
      <c r="R1182" s="4" t="str">
        <f>IF(shipments9[[#This Row],[Gross Profit]]&lt;0,"Loss","Profit")</f>
        <v>Loss</v>
      </c>
      <c r="S1182" s="9">
        <f>shipments9[[#This Row],[Gross Profit]]/shipments9[[#This Row],[Amount]]</f>
        <v>-5.4775873015872938E-2</v>
      </c>
      <c r="T1182" s="11">
        <f>shipments9[[#This Row],[Amount]]/shipments9[[#This Row],[Boxes]]</f>
        <v>7.9922192151556155</v>
      </c>
    </row>
    <row r="1183" spans="1:20" hidden="1" x14ac:dyDescent="0.25">
      <c r="A1183" t="s">
        <v>1385</v>
      </c>
      <c r="B1183" t="s">
        <v>108</v>
      </c>
      <c r="C1183" t="s">
        <v>155</v>
      </c>
      <c r="D1183" t="s">
        <v>31</v>
      </c>
      <c r="E1183" s="1">
        <v>45013</v>
      </c>
      <c r="F1183" s="1" t="str">
        <f>TEXT(shipments9[[#This Row],[Shipdate]],"ddd")</f>
        <v>Tue</v>
      </c>
      <c r="G1183" s="1" t="str">
        <f>IF(OR(shipments9[[#This Row],[Day Name]]="Sat",shipments9[[#This Row],[Day Name]]="Sun"),"Weekend","Weekday")</f>
        <v>Weekday</v>
      </c>
      <c r="H1183">
        <v>6576.75</v>
      </c>
      <c r="I1183">
        <v>731</v>
      </c>
      <c r="J1183" t="s">
        <v>172</v>
      </c>
      <c r="K1183" t="s">
        <v>8151</v>
      </c>
      <c r="L1183" t="s">
        <v>8156</v>
      </c>
      <c r="M1183">
        <v>3</v>
      </c>
      <c r="N1183" t="s">
        <v>8164</v>
      </c>
      <c r="O1183" s="4">
        <f>INDEX(products[Cost_per_box], MATCH(shipments9[[#This Row],[PID]], products[PID], 0))</f>
        <v>8.43</v>
      </c>
      <c r="P1183" s="4">
        <f>shipments9[[#This Row],[Boxes]]*shipments9[[#This Row],[Cost Per Box]]</f>
        <v>6162.33</v>
      </c>
      <c r="Q1183" s="4">
        <f>shipments9[[#This Row],[Amount]] -shipments9[[#This Row],[total cost]]</f>
        <v>414.42000000000007</v>
      </c>
      <c r="R1183" s="4" t="str">
        <f>IF(shipments9[[#This Row],[Gross Profit]]&lt;0,"Loss","Profit")</f>
        <v>Profit</v>
      </c>
      <c r="S1183" s="9">
        <f>shipments9[[#This Row],[Gross Profit]]/shipments9[[#This Row],[Amount]]</f>
        <v>6.3012886304025559E-2</v>
      </c>
      <c r="T1183" s="11">
        <f>shipments9[[#This Row],[Amount]]/shipments9[[#This Row],[Boxes]]</f>
        <v>8.9969220246238031</v>
      </c>
    </row>
    <row r="1184" spans="1:20" x14ac:dyDescent="0.25">
      <c r="A1184" t="s">
        <v>1386</v>
      </c>
      <c r="B1184" t="s">
        <v>105</v>
      </c>
      <c r="C1184" t="s">
        <v>155</v>
      </c>
      <c r="D1184" t="s">
        <v>31</v>
      </c>
      <c r="E1184" s="1">
        <v>45449</v>
      </c>
      <c r="F1184" s="1" t="str">
        <f>TEXT(shipments9[[#This Row],[Shipdate]],"ddd")</f>
        <v>Thu</v>
      </c>
      <c r="G1184" s="1" t="str">
        <f>IF(OR(shipments9[[#This Row],[Day Name]]="Sat",shipments9[[#This Row],[Day Name]]="Sun"),"Weekend","Weekday")</f>
        <v>Weekday</v>
      </c>
      <c r="H1184">
        <v>5114.25</v>
      </c>
      <c r="I1184">
        <v>731</v>
      </c>
      <c r="J1184" t="s">
        <v>172</v>
      </c>
      <c r="K1184" t="s">
        <v>8155</v>
      </c>
      <c r="L1184" t="s">
        <v>8154</v>
      </c>
      <c r="M1184">
        <v>6</v>
      </c>
      <c r="N1184" t="s">
        <v>8159</v>
      </c>
      <c r="O1184" s="4">
        <f>INDEX(products[Cost_per_box], MATCH(shipments9[[#This Row],[PID]], products[PID], 0))</f>
        <v>8.43</v>
      </c>
      <c r="P1184" s="4">
        <f>shipments9[[#This Row],[Boxes]]*shipments9[[#This Row],[Cost Per Box]]</f>
        <v>6162.33</v>
      </c>
      <c r="Q1184" s="4">
        <f>shipments9[[#This Row],[Amount]] -shipments9[[#This Row],[total cost]]</f>
        <v>-1048.08</v>
      </c>
      <c r="R1184" s="4" t="str">
        <f>IF(shipments9[[#This Row],[Gross Profit]]&lt;0,"Loss","Profit")</f>
        <v>Loss</v>
      </c>
      <c r="S1184" s="9">
        <f>shipments9[[#This Row],[Gross Profit]]/shipments9[[#This Row],[Amount]]</f>
        <v>-0.20493327467370581</v>
      </c>
      <c r="T1184" s="11">
        <f>shipments9[[#This Row],[Amount]]/shipments9[[#This Row],[Boxes]]</f>
        <v>6.9962380300957596</v>
      </c>
    </row>
    <row r="1185" spans="1:20" hidden="1" x14ac:dyDescent="0.25">
      <c r="A1185" t="s">
        <v>1387</v>
      </c>
      <c r="B1185" t="s">
        <v>105</v>
      </c>
      <c r="C1185" t="s">
        <v>155</v>
      </c>
      <c r="D1185" t="s">
        <v>31</v>
      </c>
      <c r="E1185" s="1">
        <v>45287</v>
      </c>
      <c r="F1185" s="1" t="str">
        <f>TEXT(shipments9[[#This Row],[Shipdate]],"ddd")</f>
        <v>Wed</v>
      </c>
      <c r="G1185" s="1" t="str">
        <f>IF(OR(shipments9[[#This Row],[Day Name]]="Sat",shipments9[[#This Row],[Day Name]]="Sun"),"Weekend","Weekday")</f>
        <v>Weekday</v>
      </c>
      <c r="H1185">
        <v>839.25</v>
      </c>
      <c r="I1185">
        <v>94</v>
      </c>
      <c r="J1185" t="s">
        <v>172</v>
      </c>
      <c r="K1185" t="s">
        <v>8151</v>
      </c>
      <c r="L1185" t="s">
        <v>8152</v>
      </c>
      <c r="M1185">
        <v>12</v>
      </c>
      <c r="N1185" t="s">
        <v>8166</v>
      </c>
      <c r="O1185" s="4">
        <f>INDEX(products[Cost_per_box], MATCH(shipments9[[#This Row],[PID]], products[PID], 0))</f>
        <v>8.43</v>
      </c>
      <c r="P1185" s="4">
        <f>shipments9[[#This Row],[Boxes]]*shipments9[[#This Row],[Cost Per Box]]</f>
        <v>792.42</v>
      </c>
      <c r="Q1185" s="4">
        <f>shipments9[[#This Row],[Amount]] -shipments9[[#This Row],[total cost]]</f>
        <v>46.830000000000041</v>
      </c>
      <c r="R1185" s="4" t="str">
        <f>IF(shipments9[[#This Row],[Gross Profit]]&lt;0,"Loss","Profit")</f>
        <v>Profit</v>
      </c>
      <c r="S1185" s="9">
        <f>shipments9[[#This Row],[Gross Profit]]/shipments9[[#This Row],[Amount]]</f>
        <v>5.5799821268990218E-2</v>
      </c>
      <c r="T1185" s="11">
        <f>shipments9[[#This Row],[Amount]]/shipments9[[#This Row],[Boxes]]</f>
        <v>8.9281914893617014</v>
      </c>
    </row>
    <row r="1186" spans="1:20" x14ac:dyDescent="0.25">
      <c r="A1186" t="s">
        <v>1388</v>
      </c>
      <c r="B1186" t="s">
        <v>105</v>
      </c>
      <c r="C1186" t="s">
        <v>155</v>
      </c>
      <c r="D1186" t="s">
        <v>31</v>
      </c>
      <c r="E1186" s="1">
        <v>44971</v>
      </c>
      <c r="F1186" s="1" t="str">
        <f>TEXT(shipments9[[#This Row],[Shipdate]],"ddd")</f>
        <v>Tue</v>
      </c>
      <c r="G1186" s="1" t="str">
        <f>IF(OR(shipments9[[#This Row],[Day Name]]="Sat",shipments9[[#This Row],[Day Name]]="Sun"),"Weekend","Weekday")</f>
        <v>Weekday</v>
      </c>
      <c r="H1186">
        <v>7805.25</v>
      </c>
      <c r="I1186">
        <v>1116</v>
      </c>
      <c r="J1186" t="s">
        <v>172</v>
      </c>
      <c r="K1186" t="s">
        <v>8151</v>
      </c>
      <c r="L1186" t="s">
        <v>8156</v>
      </c>
      <c r="M1186">
        <v>2</v>
      </c>
      <c r="N1186" t="s">
        <v>8157</v>
      </c>
      <c r="O1186" s="4">
        <f>INDEX(products[Cost_per_box], MATCH(shipments9[[#This Row],[PID]], products[PID], 0))</f>
        <v>8.43</v>
      </c>
      <c r="P1186" s="4">
        <f>shipments9[[#This Row],[Boxes]]*shipments9[[#This Row],[Cost Per Box]]</f>
        <v>9407.8799999999992</v>
      </c>
      <c r="Q1186" s="4">
        <f>shipments9[[#This Row],[Amount]] -shipments9[[#This Row],[total cost]]</f>
        <v>-1602.6299999999992</v>
      </c>
      <c r="R1186" s="4" t="str">
        <f>IF(shipments9[[#This Row],[Gross Profit]]&lt;0,"Loss","Profit")</f>
        <v>Loss</v>
      </c>
      <c r="S1186" s="9">
        <f>shipments9[[#This Row],[Gross Profit]]/shipments9[[#This Row],[Amount]]</f>
        <v>-0.2053271836264052</v>
      </c>
      <c r="T1186" s="11">
        <f>shipments9[[#This Row],[Amount]]/shipments9[[#This Row],[Boxes]]</f>
        <v>6.993951612903226</v>
      </c>
    </row>
    <row r="1187" spans="1:20" x14ac:dyDescent="0.25">
      <c r="A1187" t="s">
        <v>1389</v>
      </c>
      <c r="B1187" t="s">
        <v>105</v>
      </c>
      <c r="C1187" t="s">
        <v>155</v>
      </c>
      <c r="D1187" t="s">
        <v>31</v>
      </c>
      <c r="E1187" s="1">
        <v>45219</v>
      </c>
      <c r="F1187" s="1" t="str">
        <f>TEXT(shipments9[[#This Row],[Shipdate]],"ddd")</f>
        <v>Fri</v>
      </c>
      <c r="G1187" s="1" t="str">
        <f>IF(OR(shipments9[[#This Row],[Day Name]]="Sat",shipments9[[#This Row],[Day Name]]="Sun"),"Weekend","Weekday")</f>
        <v>Weekday</v>
      </c>
      <c r="H1187">
        <v>888.75</v>
      </c>
      <c r="I1187">
        <v>112</v>
      </c>
      <c r="J1187" t="s">
        <v>172</v>
      </c>
      <c r="K1187" t="s">
        <v>8151</v>
      </c>
      <c r="L1187" t="s">
        <v>8152</v>
      </c>
      <c r="M1187">
        <v>10</v>
      </c>
      <c r="N1187" t="s">
        <v>8153</v>
      </c>
      <c r="O1187" s="4">
        <f>INDEX(products[Cost_per_box], MATCH(shipments9[[#This Row],[PID]], products[PID], 0))</f>
        <v>8.43</v>
      </c>
      <c r="P1187" s="4">
        <f>shipments9[[#This Row],[Boxes]]*shipments9[[#This Row],[Cost Per Box]]</f>
        <v>944.16</v>
      </c>
      <c r="Q1187" s="4">
        <f>shipments9[[#This Row],[Amount]] -shipments9[[#This Row],[total cost]]</f>
        <v>-55.409999999999968</v>
      </c>
      <c r="R1187" s="4" t="str">
        <f>IF(shipments9[[#This Row],[Gross Profit]]&lt;0,"Loss","Profit")</f>
        <v>Loss</v>
      </c>
      <c r="S1187" s="9">
        <f>shipments9[[#This Row],[Gross Profit]]/shipments9[[#This Row],[Amount]]</f>
        <v>-6.2345991561181396E-2</v>
      </c>
      <c r="T1187" s="11">
        <f>shipments9[[#This Row],[Amount]]/shipments9[[#This Row],[Boxes]]</f>
        <v>7.9352678571428568</v>
      </c>
    </row>
    <row r="1188" spans="1:20" hidden="1" x14ac:dyDescent="0.25">
      <c r="A1188" t="s">
        <v>1390</v>
      </c>
      <c r="B1188" t="s">
        <v>105</v>
      </c>
      <c r="C1188" t="s">
        <v>155</v>
      </c>
      <c r="D1188" t="s">
        <v>31</v>
      </c>
      <c r="E1188" s="1">
        <v>45230</v>
      </c>
      <c r="F1188" s="1" t="str">
        <f>TEXT(shipments9[[#This Row],[Shipdate]],"ddd")</f>
        <v>Tue</v>
      </c>
      <c r="G1188" s="1" t="str">
        <f>IF(OR(shipments9[[#This Row],[Day Name]]="Sat",shipments9[[#This Row],[Day Name]]="Sun"),"Weekend","Weekday")</f>
        <v>Weekday</v>
      </c>
      <c r="H1188">
        <v>15198.75</v>
      </c>
      <c r="I1188">
        <v>1689</v>
      </c>
      <c r="J1188" t="s">
        <v>172</v>
      </c>
      <c r="K1188" t="s">
        <v>8151</v>
      </c>
      <c r="L1188" t="s">
        <v>8152</v>
      </c>
      <c r="M1188">
        <v>10</v>
      </c>
      <c r="N1188" t="s">
        <v>8153</v>
      </c>
      <c r="O1188" s="4">
        <f>INDEX(products[Cost_per_box], MATCH(shipments9[[#This Row],[PID]], products[PID], 0))</f>
        <v>8.43</v>
      </c>
      <c r="P1188" s="4">
        <f>shipments9[[#This Row],[Boxes]]*shipments9[[#This Row],[Cost Per Box]]</f>
        <v>14238.269999999999</v>
      </c>
      <c r="Q1188" s="4">
        <f>shipments9[[#This Row],[Amount]] -shipments9[[#This Row],[total cost]]</f>
        <v>960.48000000000138</v>
      </c>
      <c r="R1188" s="4" t="str">
        <f>IF(shipments9[[#This Row],[Gross Profit]]&lt;0,"Loss","Profit")</f>
        <v>Profit</v>
      </c>
      <c r="S1188" s="9">
        <f>shipments9[[#This Row],[Gross Profit]]/shipments9[[#This Row],[Amount]]</f>
        <v>6.3194670614359821E-2</v>
      </c>
      <c r="T1188" s="11">
        <f>shipments9[[#This Row],[Amount]]/shipments9[[#This Row],[Boxes]]</f>
        <v>8.9986678507992899</v>
      </c>
    </row>
    <row r="1189" spans="1:20" x14ac:dyDescent="0.25">
      <c r="A1189" t="s">
        <v>1391</v>
      </c>
      <c r="B1189" t="s">
        <v>111</v>
      </c>
      <c r="C1189" t="s">
        <v>155</v>
      </c>
      <c r="D1189" t="s">
        <v>31</v>
      </c>
      <c r="E1189" s="1">
        <v>45439</v>
      </c>
      <c r="F1189" s="1" t="str">
        <f>TEXT(shipments9[[#This Row],[Shipdate]],"ddd")</f>
        <v>Mon</v>
      </c>
      <c r="G1189" s="1" t="str">
        <f>IF(OR(shipments9[[#This Row],[Day Name]]="Sat",shipments9[[#This Row],[Day Name]]="Sun"),"Weekend","Weekday")</f>
        <v>Weekday</v>
      </c>
      <c r="H1189">
        <v>5874.75</v>
      </c>
      <c r="I1189">
        <v>735</v>
      </c>
      <c r="J1189" t="s">
        <v>172</v>
      </c>
      <c r="K1189" t="s">
        <v>8155</v>
      </c>
      <c r="L1189" t="s">
        <v>8154</v>
      </c>
      <c r="M1189">
        <v>5</v>
      </c>
      <c r="N1189" t="s">
        <v>201</v>
      </c>
      <c r="O1189" s="4">
        <f>INDEX(products[Cost_per_box], MATCH(shipments9[[#This Row],[PID]], products[PID], 0))</f>
        <v>8.43</v>
      </c>
      <c r="P1189" s="4">
        <f>shipments9[[#This Row],[Boxes]]*shipments9[[#This Row],[Cost Per Box]]</f>
        <v>6196.05</v>
      </c>
      <c r="Q1189" s="4">
        <f>shipments9[[#This Row],[Amount]] -shipments9[[#This Row],[total cost]]</f>
        <v>-321.30000000000018</v>
      </c>
      <c r="R1189" s="4" t="str">
        <f>IF(shipments9[[#This Row],[Gross Profit]]&lt;0,"Loss","Profit")</f>
        <v>Loss</v>
      </c>
      <c r="S1189" s="9">
        <f>shipments9[[#This Row],[Gross Profit]]/shipments9[[#This Row],[Amount]]</f>
        <v>-5.4691689008042929E-2</v>
      </c>
      <c r="T1189" s="11">
        <f>shipments9[[#This Row],[Amount]]/shipments9[[#This Row],[Boxes]]</f>
        <v>7.9928571428571429</v>
      </c>
    </row>
    <row r="1190" spans="1:20" hidden="1" x14ac:dyDescent="0.25">
      <c r="A1190" t="s">
        <v>1392</v>
      </c>
      <c r="B1190" t="s">
        <v>114</v>
      </c>
      <c r="C1190" t="s">
        <v>155</v>
      </c>
      <c r="D1190" t="s">
        <v>31</v>
      </c>
      <c r="E1190" s="1">
        <v>45173</v>
      </c>
      <c r="F1190" s="1" t="str">
        <f>TEXT(shipments9[[#This Row],[Shipdate]],"ddd")</f>
        <v>Mon</v>
      </c>
      <c r="G1190" s="1" t="str">
        <f>IF(OR(shipments9[[#This Row],[Day Name]]="Sat",shipments9[[#This Row],[Day Name]]="Sun"),"Weekend","Weekday")</f>
        <v>Weekday</v>
      </c>
      <c r="H1190">
        <v>7024.5</v>
      </c>
      <c r="I1190">
        <v>703</v>
      </c>
      <c r="J1190" t="s">
        <v>172</v>
      </c>
      <c r="K1190" t="s">
        <v>8151</v>
      </c>
      <c r="L1190" t="s">
        <v>8160</v>
      </c>
      <c r="M1190">
        <v>9</v>
      </c>
      <c r="N1190" t="s">
        <v>8167</v>
      </c>
      <c r="O1190" s="4">
        <f>INDEX(products[Cost_per_box], MATCH(shipments9[[#This Row],[PID]], products[PID], 0))</f>
        <v>8.43</v>
      </c>
      <c r="P1190" s="4">
        <f>shipments9[[#This Row],[Boxes]]*shipments9[[#This Row],[Cost Per Box]]</f>
        <v>5926.29</v>
      </c>
      <c r="Q1190" s="4">
        <f>shipments9[[#This Row],[Amount]] -shipments9[[#This Row],[total cost]]</f>
        <v>1098.21</v>
      </c>
      <c r="R1190" s="4" t="str">
        <f>IF(shipments9[[#This Row],[Gross Profit]]&lt;0,"Loss","Profit")</f>
        <v>Profit</v>
      </c>
      <c r="S1190" s="9">
        <f>shipments9[[#This Row],[Gross Profit]]/shipments9[[#This Row],[Amount]]</f>
        <v>0.15633995302156736</v>
      </c>
      <c r="T1190" s="11">
        <f>shipments9[[#This Row],[Amount]]/shipments9[[#This Row],[Boxes]]</f>
        <v>9.9921763869132292</v>
      </c>
    </row>
    <row r="1191" spans="1:20" hidden="1" x14ac:dyDescent="0.25">
      <c r="A1191" t="s">
        <v>1393</v>
      </c>
      <c r="B1191" t="s">
        <v>102</v>
      </c>
      <c r="C1191" t="s">
        <v>155</v>
      </c>
      <c r="D1191" t="s">
        <v>31</v>
      </c>
      <c r="E1191" s="1">
        <v>45233</v>
      </c>
      <c r="F1191" s="1" t="str">
        <f>TEXT(shipments9[[#This Row],[Shipdate]],"ddd")</f>
        <v>Fri</v>
      </c>
      <c r="G1191" s="1" t="str">
        <f>IF(OR(shipments9[[#This Row],[Day Name]]="Sat",shipments9[[#This Row],[Day Name]]="Sun"),"Weekend","Weekday")</f>
        <v>Weekday</v>
      </c>
      <c r="H1191">
        <v>7332.75</v>
      </c>
      <c r="I1191">
        <v>734</v>
      </c>
      <c r="J1191" t="s">
        <v>172</v>
      </c>
      <c r="K1191" t="s">
        <v>8151</v>
      </c>
      <c r="L1191" t="s">
        <v>8152</v>
      </c>
      <c r="M1191">
        <v>11</v>
      </c>
      <c r="N1191" t="s">
        <v>8165</v>
      </c>
      <c r="O1191" s="4">
        <f>INDEX(products[Cost_per_box], MATCH(shipments9[[#This Row],[PID]], products[PID], 0))</f>
        <v>8.43</v>
      </c>
      <c r="P1191" s="4">
        <f>shipments9[[#This Row],[Boxes]]*shipments9[[#This Row],[Cost Per Box]]</f>
        <v>6187.62</v>
      </c>
      <c r="Q1191" s="4">
        <f>shipments9[[#This Row],[Amount]] -shipments9[[#This Row],[total cost]]</f>
        <v>1145.1300000000001</v>
      </c>
      <c r="R1191" s="4" t="str">
        <f>IF(shipments9[[#This Row],[Gross Profit]]&lt;0,"Loss","Profit")</f>
        <v>Profit</v>
      </c>
      <c r="S1191" s="9">
        <f>shipments9[[#This Row],[Gross Profit]]/shipments9[[#This Row],[Amount]]</f>
        <v>0.15616651324537181</v>
      </c>
      <c r="T1191" s="11">
        <f>shipments9[[#This Row],[Amount]]/shipments9[[#This Row],[Boxes]]</f>
        <v>9.9901226158038146</v>
      </c>
    </row>
    <row r="1192" spans="1:20" x14ac:dyDescent="0.25">
      <c r="A1192" t="s">
        <v>1394</v>
      </c>
      <c r="B1192" t="s">
        <v>102</v>
      </c>
      <c r="C1192" t="s">
        <v>155</v>
      </c>
      <c r="D1192" t="s">
        <v>31</v>
      </c>
      <c r="E1192" s="1">
        <v>45180</v>
      </c>
      <c r="F1192" s="1" t="str">
        <f>TEXT(shipments9[[#This Row],[Shipdate]],"ddd")</f>
        <v>Mon</v>
      </c>
      <c r="G1192" s="1" t="str">
        <f>IF(OR(shipments9[[#This Row],[Day Name]]="Sat",shipments9[[#This Row],[Day Name]]="Sun"),"Weekend","Weekday")</f>
        <v>Weekday</v>
      </c>
      <c r="H1192">
        <v>6223.5</v>
      </c>
      <c r="I1192">
        <v>890</v>
      </c>
      <c r="J1192" t="s">
        <v>172</v>
      </c>
      <c r="K1192" t="s">
        <v>8151</v>
      </c>
      <c r="L1192" t="s">
        <v>8160</v>
      </c>
      <c r="M1192">
        <v>9</v>
      </c>
      <c r="N1192" t="s">
        <v>8167</v>
      </c>
      <c r="O1192" s="4">
        <f>INDEX(products[Cost_per_box], MATCH(shipments9[[#This Row],[PID]], products[PID], 0))</f>
        <v>8.43</v>
      </c>
      <c r="P1192" s="4">
        <f>shipments9[[#This Row],[Boxes]]*shipments9[[#This Row],[Cost Per Box]]</f>
        <v>7502.7</v>
      </c>
      <c r="Q1192" s="4">
        <f>shipments9[[#This Row],[Amount]] -shipments9[[#This Row],[total cost]]</f>
        <v>-1279.1999999999998</v>
      </c>
      <c r="R1192" s="4" t="str">
        <f>IF(shipments9[[#This Row],[Gross Profit]]&lt;0,"Loss","Profit")</f>
        <v>Loss</v>
      </c>
      <c r="S1192" s="9">
        <f>shipments9[[#This Row],[Gross Profit]]/shipments9[[#This Row],[Amount]]</f>
        <v>-0.20554350445890573</v>
      </c>
      <c r="T1192" s="11">
        <f>shipments9[[#This Row],[Amount]]/shipments9[[#This Row],[Boxes]]</f>
        <v>6.9926966292134836</v>
      </c>
    </row>
    <row r="1193" spans="1:20" hidden="1" x14ac:dyDescent="0.25">
      <c r="A1193" t="s">
        <v>1395</v>
      </c>
      <c r="B1193" t="s">
        <v>102</v>
      </c>
      <c r="C1193" t="s">
        <v>155</v>
      </c>
      <c r="D1193" t="s">
        <v>31</v>
      </c>
      <c r="E1193" s="1">
        <v>45006</v>
      </c>
      <c r="F1193" s="1" t="str">
        <f>TEXT(shipments9[[#This Row],[Shipdate]],"ddd")</f>
        <v>Tue</v>
      </c>
      <c r="G1193" s="1" t="str">
        <f>IF(OR(shipments9[[#This Row],[Day Name]]="Sat",shipments9[[#This Row],[Day Name]]="Sun"),"Weekend","Weekday")</f>
        <v>Weekday</v>
      </c>
      <c r="H1193">
        <v>8552.25</v>
      </c>
      <c r="I1193">
        <v>951</v>
      </c>
      <c r="J1193" t="s">
        <v>172</v>
      </c>
      <c r="K1193" t="s">
        <v>8151</v>
      </c>
      <c r="L1193" t="s">
        <v>8156</v>
      </c>
      <c r="M1193">
        <v>3</v>
      </c>
      <c r="N1193" t="s">
        <v>8164</v>
      </c>
      <c r="O1193" s="4">
        <f>INDEX(products[Cost_per_box], MATCH(shipments9[[#This Row],[PID]], products[PID], 0))</f>
        <v>8.43</v>
      </c>
      <c r="P1193" s="4">
        <f>shipments9[[#This Row],[Boxes]]*shipments9[[#This Row],[Cost Per Box]]</f>
        <v>8016.9299999999994</v>
      </c>
      <c r="Q1193" s="4">
        <f>shipments9[[#This Row],[Amount]] -shipments9[[#This Row],[total cost]]</f>
        <v>535.32000000000062</v>
      </c>
      <c r="R1193" s="4" t="str">
        <f>IF(shipments9[[#This Row],[Gross Profit]]&lt;0,"Loss","Profit")</f>
        <v>Profit</v>
      </c>
      <c r="S1193" s="9">
        <f>shipments9[[#This Row],[Gross Profit]]/shipments9[[#This Row],[Amount]]</f>
        <v>6.2594054196264209E-2</v>
      </c>
      <c r="T1193" s="11">
        <f>shipments9[[#This Row],[Amount]]/shipments9[[#This Row],[Boxes]]</f>
        <v>8.9929022082018921</v>
      </c>
    </row>
    <row r="1194" spans="1:20" hidden="1" x14ac:dyDescent="0.25">
      <c r="A1194" t="s">
        <v>1396</v>
      </c>
      <c r="B1194" t="s">
        <v>39</v>
      </c>
      <c r="C1194" t="s">
        <v>145</v>
      </c>
      <c r="D1194" t="s">
        <v>31</v>
      </c>
      <c r="E1194" s="1">
        <v>45335</v>
      </c>
      <c r="F1194" s="1" t="str">
        <f>TEXT(shipments9[[#This Row],[Shipdate]],"ddd")</f>
        <v>Tue</v>
      </c>
      <c r="G1194" s="1" t="str">
        <f>IF(OR(shipments9[[#This Row],[Day Name]]="Sat",shipments9[[#This Row],[Day Name]]="Sun"),"Weekend","Weekday")</f>
        <v>Weekday</v>
      </c>
      <c r="H1194">
        <v>8997.75</v>
      </c>
      <c r="I1194">
        <v>530</v>
      </c>
      <c r="J1194" t="s">
        <v>172</v>
      </c>
      <c r="K1194" t="s">
        <v>8155</v>
      </c>
      <c r="L1194" t="s">
        <v>8156</v>
      </c>
      <c r="M1194">
        <v>2</v>
      </c>
      <c r="N1194" t="s">
        <v>8157</v>
      </c>
      <c r="O1194" s="4">
        <f>INDEX(products[Cost_per_box], MATCH(shipments9[[#This Row],[PID]], products[PID], 0))</f>
        <v>4.74</v>
      </c>
      <c r="P1194" s="4">
        <f>shipments9[[#This Row],[Boxes]]*shipments9[[#This Row],[Cost Per Box]]</f>
        <v>2512.2000000000003</v>
      </c>
      <c r="Q1194" s="4">
        <f>shipments9[[#This Row],[Amount]] -shipments9[[#This Row],[total cost]]</f>
        <v>6485.5499999999993</v>
      </c>
      <c r="R1194" s="4" t="str">
        <f>IF(shipments9[[#This Row],[Gross Profit]]&lt;0,"Loss","Profit")</f>
        <v>Profit</v>
      </c>
      <c r="S1194" s="9">
        <f>shipments9[[#This Row],[Gross Profit]]/shipments9[[#This Row],[Amount]]</f>
        <v>0.72079686588313741</v>
      </c>
      <c r="T1194" s="11">
        <f>shipments9[[#This Row],[Amount]]/shipments9[[#This Row],[Boxes]]</f>
        <v>16.976886792452831</v>
      </c>
    </row>
    <row r="1195" spans="1:20" hidden="1" x14ac:dyDescent="0.25">
      <c r="A1195" t="s">
        <v>1397</v>
      </c>
      <c r="B1195" t="s">
        <v>39</v>
      </c>
      <c r="C1195" t="s">
        <v>145</v>
      </c>
      <c r="D1195" t="s">
        <v>31</v>
      </c>
      <c r="E1195" s="1">
        <v>45282</v>
      </c>
      <c r="F1195" s="1" t="str">
        <f>TEXT(shipments9[[#This Row],[Shipdate]],"ddd")</f>
        <v>Fri</v>
      </c>
      <c r="G1195" s="1" t="str">
        <f>IF(OR(shipments9[[#This Row],[Day Name]]="Sat",shipments9[[#This Row],[Day Name]]="Sun"),"Weekend","Weekday")</f>
        <v>Weekday</v>
      </c>
      <c r="H1195">
        <v>18996.75</v>
      </c>
      <c r="I1195">
        <v>1118</v>
      </c>
      <c r="J1195" t="s">
        <v>172</v>
      </c>
      <c r="K1195" t="s">
        <v>8151</v>
      </c>
      <c r="L1195" t="s">
        <v>8152</v>
      </c>
      <c r="M1195">
        <v>12</v>
      </c>
      <c r="N1195" t="s">
        <v>8166</v>
      </c>
      <c r="O1195" s="4">
        <f>INDEX(products[Cost_per_box], MATCH(shipments9[[#This Row],[PID]], products[PID], 0))</f>
        <v>4.74</v>
      </c>
      <c r="P1195" s="4">
        <f>shipments9[[#This Row],[Boxes]]*shipments9[[#This Row],[Cost Per Box]]</f>
        <v>5299.3200000000006</v>
      </c>
      <c r="Q1195" s="4">
        <f>shipments9[[#This Row],[Amount]] -shipments9[[#This Row],[total cost]]</f>
        <v>13697.43</v>
      </c>
      <c r="R1195" s="4" t="str">
        <f>IF(shipments9[[#This Row],[Gross Profit]]&lt;0,"Loss","Profit")</f>
        <v>Profit</v>
      </c>
      <c r="S1195" s="9">
        <f>shipments9[[#This Row],[Gross Profit]]/shipments9[[#This Row],[Amount]]</f>
        <v>0.72104070433100398</v>
      </c>
      <c r="T1195" s="11">
        <f>shipments9[[#This Row],[Amount]]/shipments9[[#This Row],[Boxes]]</f>
        <v>16.991726296958856</v>
      </c>
    </row>
    <row r="1196" spans="1:20" hidden="1" x14ac:dyDescent="0.25">
      <c r="A1196" t="s">
        <v>1398</v>
      </c>
      <c r="B1196" t="s">
        <v>39</v>
      </c>
      <c r="C1196" t="s">
        <v>145</v>
      </c>
      <c r="D1196" t="s">
        <v>31</v>
      </c>
      <c r="E1196" s="1">
        <v>45188</v>
      </c>
      <c r="F1196" s="1" t="str">
        <f>TEXT(shipments9[[#This Row],[Shipdate]],"ddd")</f>
        <v>Tue</v>
      </c>
      <c r="G1196" s="1" t="str">
        <f>IF(OR(shipments9[[#This Row],[Day Name]]="Sat",shipments9[[#This Row],[Day Name]]="Sun"),"Weekend","Weekday")</f>
        <v>Weekday</v>
      </c>
      <c r="H1196">
        <v>1847.25</v>
      </c>
      <c r="I1196">
        <v>116</v>
      </c>
      <c r="J1196" t="s">
        <v>172</v>
      </c>
      <c r="K1196" t="s">
        <v>8151</v>
      </c>
      <c r="L1196" t="s">
        <v>8160</v>
      </c>
      <c r="M1196">
        <v>9</v>
      </c>
      <c r="N1196" t="s">
        <v>8167</v>
      </c>
      <c r="O1196" s="4">
        <f>INDEX(products[Cost_per_box], MATCH(shipments9[[#This Row],[PID]], products[PID], 0))</f>
        <v>4.74</v>
      </c>
      <c r="P1196" s="4">
        <f>shipments9[[#This Row],[Boxes]]*shipments9[[#This Row],[Cost Per Box]]</f>
        <v>549.84</v>
      </c>
      <c r="Q1196" s="4">
        <f>shipments9[[#This Row],[Amount]] -shipments9[[#This Row],[total cost]]</f>
        <v>1297.4099999999999</v>
      </c>
      <c r="R1196" s="4" t="str">
        <f>IF(shipments9[[#This Row],[Gross Profit]]&lt;0,"Loss","Profit")</f>
        <v>Profit</v>
      </c>
      <c r="S1196" s="9">
        <f>shipments9[[#This Row],[Gross Profit]]/shipments9[[#This Row],[Amount]]</f>
        <v>0.70234673162809569</v>
      </c>
      <c r="T1196" s="11">
        <f>shipments9[[#This Row],[Amount]]/shipments9[[#This Row],[Boxes]]</f>
        <v>15.924568965517242</v>
      </c>
    </row>
    <row r="1197" spans="1:20" hidden="1" x14ac:dyDescent="0.25">
      <c r="A1197" t="s">
        <v>1399</v>
      </c>
      <c r="B1197" t="s">
        <v>39</v>
      </c>
      <c r="C1197" t="s">
        <v>145</v>
      </c>
      <c r="D1197" t="s">
        <v>31</v>
      </c>
      <c r="E1197" s="1">
        <v>45281</v>
      </c>
      <c r="F1197" s="1" t="str">
        <f>TEXT(shipments9[[#This Row],[Shipdate]],"ddd")</f>
        <v>Thu</v>
      </c>
      <c r="G1197" s="1" t="str">
        <f>IF(OR(shipments9[[#This Row],[Day Name]]="Sat",shipments9[[#This Row],[Day Name]]="Sun"),"Weekend","Weekday")</f>
        <v>Weekday</v>
      </c>
      <c r="H1197">
        <v>4594.5</v>
      </c>
      <c r="I1197">
        <v>329</v>
      </c>
      <c r="J1197" t="s">
        <v>172</v>
      </c>
      <c r="K1197" t="s">
        <v>8151</v>
      </c>
      <c r="L1197" t="s">
        <v>8152</v>
      </c>
      <c r="M1197">
        <v>12</v>
      </c>
      <c r="N1197" t="s">
        <v>8166</v>
      </c>
      <c r="O1197" s="4">
        <f>INDEX(products[Cost_per_box], MATCH(shipments9[[#This Row],[PID]], products[PID], 0))</f>
        <v>4.74</v>
      </c>
      <c r="P1197" s="4">
        <f>shipments9[[#This Row],[Boxes]]*shipments9[[#This Row],[Cost Per Box]]</f>
        <v>1559.46</v>
      </c>
      <c r="Q1197" s="4">
        <f>shipments9[[#This Row],[Amount]] -shipments9[[#This Row],[total cost]]</f>
        <v>3035.04</v>
      </c>
      <c r="R1197" s="4" t="str">
        <f>IF(shipments9[[#This Row],[Gross Profit]]&lt;0,"Loss","Profit")</f>
        <v>Profit</v>
      </c>
      <c r="S1197" s="9">
        <f>shipments9[[#This Row],[Gross Profit]]/shipments9[[#This Row],[Amount]]</f>
        <v>0.66058112961149196</v>
      </c>
      <c r="T1197" s="11">
        <f>shipments9[[#This Row],[Amount]]/shipments9[[#This Row],[Boxes]]</f>
        <v>13.965045592705167</v>
      </c>
    </row>
    <row r="1198" spans="1:20" hidden="1" x14ac:dyDescent="0.25">
      <c r="A1198" t="s">
        <v>1400</v>
      </c>
      <c r="B1198" t="s">
        <v>39</v>
      </c>
      <c r="C1198" t="s">
        <v>145</v>
      </c>
      <c r="D1198" t="s">
        <v>31</v>
      </c>
      <c r="E1198" s="1">
        <v>44992</v>
      </c>
      <c r="F1198" s="1" t="str">
        <f>TEXT(shipments9[[#This Row],[Shipdate]],"ddd")</f>
        <v>Tue</v>
      </c>
      <c r="G1198" s="1" t="str">
        <f>IF(OR(shipments9[[#This Row],[Day Name]]="Sat",shipments9[[#This Row],[Day Name]]="Sun"),"Weekend","Weekday")</f>
        <v>Weekday</v>
      </c>
      <c r="H1198">
        <v>2713.5</v>
      </c>
      <c r="I1198">
        <v>194</v>
      </c>
      <c r="J1198" t="s">
        <v>172</v>
      </c>
      <c r="K1198" t="s">
        <v>8151</v>
      </c>
      <c r="L1198" t="s">
        <v>8156</v>
      </c>
      <c r="M1198">
        <v>3</v>
      </c>
      <c r="N1198" t="s">
        <v>8164</v>
      </c>
      <c r="O1198" s="4">
        <f>INDEX(products[Cost_per_box], MATCH(shipments9[[#This Row],[PID]], products[PID], 0))</f>
        <v>4.74</v>
      </c>
      <c r="P1198" s="4">
        <f>shipments9[[#This Row],[Boxes]]*shipments9[[#This Row],[Cost Per Box]]</f>
        <v>919.56000000000006</v>
      </c>
      <c r="Q1198" s="4">
        <f>shipments9[[#This Row],[Amount]] -shipments9[[#This Row],[total cost]]</f>
        <v>1793.94</v>
      </c>
      <c r="R1198" s="4" t="str">
        <f>IF(shipments9[[#This Row],[Gross Profit]]&lt;0,"Loss","Profit")</f>
        <v>Profit</v>
      </c>
      <c r="S1198" s="9">
        <f>shipments9[[#This Row],[Gross Profit]]/shipments9[[#This Row],[Amount]]</f>
        <v>0.66111663902708684</v>
      </c>
      <c r="T1198" s="11">
        <f>shipments9[[#This Row],[Amount]]/shipments9[[#This Row],[Boxes]]</f>
        <v>13.987113402061855</v>
      </c>
    </row>
    <row r="1199" spans="1:20" hidden="1" x14ac:dyDescent="0.25">
      <c r="A1199" t="s">
        <v>1401</v>
      </c>
      <c r="B1199" t="s">
        <v>39</v>
      </c>
      <c r="C1199" t="s">
        <v>145</v>
      </c>
      <c r="D1199" t="s">
        <v>31</v>
      </c>
      <c r="E1199" s="1">
        <v>45464</v>
      </c>
      <c r="F1199" s="1" t="str">
        <f>TEXT(shipments9[[#This Row],[Shipdate]],"ddd")</f>
        <v>Fri</v>
      </c>
      <c r="G1199" s="1" t="str">
        <f>IF(OR(shipments9[[#This Row],[Day Name]]="Sat",shipments9[[#This Row],[Day Name]]="Sun"),"Weekend","Weekday")</f>
        <v>Weekday</v>
      </c>
      <c r="H1199">
        <v>11081.25</v>
      </c>
      <c r="I1199">
        <v>853</v>
      </c>
      <c r="J1199" t="s">
        <v>172</v>
      </c>
      <c r="K1199" t="s">
        <v>8155</v>
      </c>
      <c r="L1199" t="s">
        <v>8154</v>
      </c>
      <c r="M1199">
        <v>6</v>
      </c>
      <c r="N1199" t="s">
        <v>8159</v>
      </c>
      <c r="O1199" s="4">
        <f>INDEX(products[Cost_per_box], MATCH(shipments9[[#This Row],[PID]], products[PID], 0))</f>
        <v>4.74</v>
      </c>
      <c r="P1199" s="4">
        <f>shipments9[[#This Row],[Boxes]]*shipments9[[#This Row],[Cost Per Box]]</f>
        <v>4043.2200000000003</v>
      </c>
      <c r="Q1199" s="4">
        <f>shipments9[[#This Row],[Amount]] -shipments9[[#This Row],[total cost]]</f>
        <v>7038.03</v>
      </c>
      <c r="R1199" s="4" t="str">
        <f>IF(shipments9[[#This Row],[Gross Profit]]&lt;0,"Loss","Profit")</f>
        <v>Profit</v>
      </c>
      <c r="S1199" s="9">
        <f>shipments9[[#This Row],[Gross Profit]]/shipments9[[#This Row],[Amount]]</f>
        <v>0.63512961082910324</v>
      </c>
      <c r="T1199" s="11">
        <f>shipments9[[#This Row],[Amount]]/shipments9[[#This Row],[Boxes]]</f>
        <v>12.990914419695194</v>
      </c>
    </row>
    <row r="1200" spans="1:20" hidden="1" x14ac:dyDescent="0.25">
      <c r="A1200" t="s">
        <v>1402</v>
      </c>
      <c r="B1200" t="s">
        <v>39</v>
      </c>
      <c r="C1200" t="s">
        <v>145</v>
      </c>
      <c r="D1200" t="s">
        <v>31</v>
      </c>
      <c r="E1200" s="1">
        <v>44959</v>
      </c>
      <c r="F1200" s="1" t="str">
        <f>TEXT(shipments9[[#This Row],[Shipdate]],"ddd")</f>
        <v>Thu</v>
      </c>
      <c r="G1200" s="1" t="str">
        <f>IF(OR(shipments9[[#This Row],[Day Name]]="Sat",shipments9[[#This Row],[Day Name]]="Sun"),"Weekend","Weekday")</f>
        <v>Weekday</v>
      </c>
      <c r="H1200">
        <v>1516.5</v>
      </c>
      <c r="I1200">
        <v>95</v>
      </c>
      <c r="J1200" t="s">
        <v>172</v>
      </c>
      <c r="K1200" t="s">
        <v>8151</v>
      </c>
      <c r="L1200" t="s">
        <v>8156</v>
      </c>
      <c r="M1200">
        <v>2</v>
      </c>
      <c r="N1200" t="s">
        <v>8157</v>
      </c>
      <c r="O1200" s="4">
        <f>INDEX(products[Cost_per_box], MATCH(shipments9[[#This Row],[PID]], products[PID], 0))</f>
        <v>4.74</v>
      </c>
      <c r="P1200" s="4">
        <f>shipments9[[#This Row],[Boxes]]*shipments9[[#This Row],[Cost Per Box]]</f>
        <v>450.3</v>
      </c>
      <c r="Q1200" s="4">
        <f>shipments9[[#This Row],[Amount]] -shipments9[[#This Row],[total cost]]</f>
        <v>1066.2</v>
      </c>
      <c r="R1200" s="4" t="str">
        <f>IF(shipments9[[#This Row],[Gross Profit]]&lt;0,"Loss","Profit")</f>
        <v>Profit</v>
      </c>
      <c r="S1200" s="9">
        <f>shipments9[[#This Row],[Gross Profit]]/shipments9[[#This Row],[Amount]]</f>
        <v>0.70306627101879327</v>
      </c>
      <c r="T1200" s="11">
        <f>shipments9[[#This Row],[Amount]]/shipments9[[#This Row],[Boxes]]</f>
        <v>15.963157894736842</v>
      </c>
    </row>
    <row r="1201" spans="1:20" hidden="1" x14ac:dyDescent="0.25">
      <c r="A1201" t="s">
        <v>1403</v>
      </c>
      <c r="B1201" t="s">
        <v>39</v>
      </c>
      <c r="C1201" t="s">
        <v>145</v>
      </c>
      <c r="D1201" t="s">
        <v>31</v>
      </c>
      <c r="E1201" s="1">
        <v>45006</v>
      </c>
      <c r="F1201" s="1" t="str">
        <f>TEXT(shipments9[[#This Row],[Shipdate]],"ddd")</f>
        <v>Tue</v>
      </c>
      <c r="G1201" s="1" t="str">
        <f>IF(OR(shipments9[[#This Row],[Day Name]]="Sat",shipments9[[#This Row],[Day Name]]="Sun"),"Weekend","Weekday")</f>
        <v>Weekday</v>
      </c>
      <c r="H1201">
        <v>7056</v>
      </c>
      <c r="I1201">
        <v>471</v>
      </c>
      <c r="J1201" t="s">
        <v>172</v>
      </c>
      <c r="K1201" t="s">
        <v>8151</v>
      </c>
      <c r="L1201" t="s">
        <v>8156</v>
      </c>
      <c r="M1201">
        <v>3</v>
      </c>
      <c r="N1201" t="s">
        <v>8164</v>
      </c>
      <c r="O1201" s="4">
        <f>INDEX(products[Cost_per_box], MATCH(shipments9[[#This Row],[PID]], products[PID], 0))</f>
        <v>4.74</v>
      </c>
      <c r="P1201" s="4">
        <f>shipments9[[#This Row],[Boxes]]*shipments9[[#This Row],[Cost Per Box]]</f>
        <v>2232.54</v>
      </c>
      <c r="Q1201" s="4">
        <f>shipments9[[#This Row],[Amount]] -shipments9[[#This Row],[total cost]]</f>
        <v>4823.46</v>
      </c>
      <c r="R1201" s="4" t="str">
        <f>IF(shipments9[[#This Row],[Gross Profit]]&lt;0,"Loss","Profit")</f>
        <v>Profit</v>
      </c>
      <c r="S1201" s="9">
        <f>shipments9[[#This Row],[Gross Profit]]/shipments9[[#This Row],[Amount]]</f>
        <v>0.6835969387755102</v>
      </c>
      <c r="T1201" s="11">
        <f>shipments9[[#This Row],[Amount]]/shipments9[[#This Row],[Boxes]]</f>
        <v>14.980891719745223</v>
      </c>
    </row>
    <row r="1202" spans="1:20" hidden="1" x14ac:dyDescent="0.25">
      <c r="A1202" t="s">
        <v>1404</v>
      </c>
      <c r="B1202" t="s">
        <v>42</v>
      </c>
      <c r="C1202" t="s">
        <v>145</v>
      </c>
      <c r="D1202" t="s">
        <v>31</v>
      </c>
      <c r="E1202" s="1">
        <v>45236</v>
      </c>
      <c r="F1202" s="1" t="str">
        <f>TEXT(shipments9[[#This Row],[Shipdate]],"ddd")</f>
        <v>Mon</v>
      </c>
      <c r="G1202" s="1" t="str">
        <f>IF(OR(shipments9[[#This Row],[Day Name]]="Sat",shipments9[[#This Row],[Day Name]]="Sun"),"Weekend","Weekday")</f>
        <v>Weekday</v>
      </c>
      <c r="H1202">
        <v>5283</v>
      </c>
      <c r="I1202">
        <v>331</v>
      </c>
      <c r="J1202" t="s">
        <v>172</v>
      </c>
      <c r="K1202" t="s">
        <v>8151</v>
      </c>
      <c r="L1202" t="s">
        <v>8152</v>
      </c>
      <c r="M1202">
        <v>11</v>
      </c>
      <c r="N1202" t="s">
        <v>8165</v>
      </c>
      <c r="O1202" s="4">
        <f>INDEX(products[Cost_per_box], MATCH(shipments9[[#This Row],[PID]], products[PID], 0))</f>
        <v>4.74</v>
      </c>
      <c r="P1202" s="4">
        <f>shipments9[[#This Row],[Boxes]]*shipments9[[#This Row],[Cost Per Box]]</f>
        <v>1568.94</v>
      </c>
      <c r="Q1202" s="4">
        <f>shipments9[[#This Row],[Amount]] -shipments9[[#This Row],[total cost]]</f>
        <v>3714.06</v>
      </c>
      <c r="R1202" s="4" t="str">
        <f>IF(shipments9[[#This Row],[Gross Profit]]&lt;0,"Loss","Profit")</f>
        <v>Profit</v>
      </c>
      <c r="S1202" s="9">
        <f>shipments9[[#This Row],[Gross Profit]]/shipments9[[#This Row],[Amount]]</f>
        <v>0.70302101078932422</v>
      </c>
      <c r="T1202" s="11">
        <f>shipments9[[#This Row],[Amount]]/shipments9[[#This Row],[Boxes]]</f>
        <v>15.960725075528702</v>
      </c>
    </row>
    <row r="1203" spans="1:20" hidden="1" x14ac:dyDescent="0.25">
      <c r="A1203" t="s">
        <v>1405</v>
      </c>
      <c r="B1203" t="s">
        <v>45</v>
      </c>
      <c r="C1203" t="s">
        <v>145</v>
      </c>
      <c r="D1203" t="s">
        <v>31</v>
      </c>
      <c r="E1203" s="1">
        <v>45386</v>
      </c>
      <c r="F1203" s="1" t="str">
        <f>TEXT(shipments9[[#This Row],[Shipdate]],"ddd")</f>
        <v>Thu</v>
      </c>
      <c r="G1203" s="1" t="str">
        <f>IF(OR(shipments9[[#This Row],[Day Name]]="Sat",shipments9[[#This Row],[Day Name]]="Sun"),"Weekend","Weekday")</f>
        <v>Weekday</v>
      </c>
      <c r="H1203">
        <v>5004</v>
      </c>
      <c r="I1203">
        <v>385</v>
      </c>
      <c r="J1203" t="s">
        <v>172</v>
      </c>
      <c r="K1203" t="s">
        <v>8155</v>
      </c>
      <c r="L1203" t="s">
        <v>8154</v>
      </c>
      <c r="M1203">
        <v>4</v>
      </c>
      <c r="N1203" t="s">
        <v>8158</v>
      </c>
      <c r="O1203" s="4">
        <f>INDEX(products[Cost_per_box], MATCH(shipments9[[#This Row],[PID]], products[PID], 0))</f>
        <v>4.74</v>
      </c>
      <c r="P1203" s="4">
        <f>shipments9[[#This Row],[Boxes]]*shipments9[[#This Row],[Cost Per Box]]</f>
        <v>1824.9</v>
      </c>
      <c r="Q1203" s="4">
        <f>shipments9[[#This Row],[Amount]] -shipments9[[#This Row],[total cost]]</f>
        <v>3179.1</v>
      </c>
      <c r="R1203" s="4" t="str">
        <f>IF(shipments9[[#This Row],[Gross Profit]]&lt;0,"Loss","Profit")</f>
        <v>Profit</v>
      </c>
      <c r="S1203" s="9">
        <f>shipments9[[#This Row],[Gross Profit]]/shipments9[[#This Row],[Amount]]</f>
        <v>0.63531175059952039</v>
      </c>
      <c r="T1203" s="11">
        <f>shipments9[[#This Row],[Amount]]/shipments9[[#This Row],[Boxes]]</f>
        <v>12.997402597402598</v>
      </c>
    </row>
    <row r="1204" spans="1:20" hidden="1" x14ac:dyDescent="0.25">
      <c r="A1204" t="s">
        <v>1406</v>
      </c>
      <c r="B1204" t="s">
        <v>45</v>
      </c>
      <c r="C1204" t="s">
        <v>145</v>
      </c>
      <c r="D1204" t="s">
        <v>31</v>
      </c>
      <c r="E1204" s="1">
        <v>45344</v>
      </c>
      <c r="F1204" s="1" t="str">
        <f>TEXT(shipments9[[#This Row],[Shipdate]],"ddd")</f>
        <v>Thu</v>
      </c>
      <c r="G1204" s="1" t="str">
        <f>IF(OR(shipments9[[#This Row],[Day Name]]="Sat",shipments9[[#This Row],[Day Name]]="Sun"),"Weekend","Weekday")</f>
        <v>Weekday</v>
      </c>
      <c r="H1204">
        <v>2254.5</v>
      </c>
      <c r="I1204">
        <v>141</v>
      </c>
      <c r="J1204" t="s">
        <v>172</v>
      </c>
      <c r="K1204" t="s">
        <v>8155</v>
      </c>
      <c r="L1204" t="s">
        <v>8156</v>
      </c>
      <c r="M1204">
        <v>2</v>
      </c>
      <c r="N1204" t="s">
        <v>8157</v>
      </c>
      <c r="O1204" s="4">
        <f>INDEX(products[Cost_per_box], MATCH(shipments9[[#This Row],[PID]], products[PID], 0))</f>
        <v>4.74</v>
      </c>
      <c r="P1204" s="4">
        <f>shipments9[[#This Row],[Boxes]]*shipments9[[#This Row],[Cost Per Box]]</f>
        <v>668.34</v>
      </c>
      <c r="Q1204" s="4">
        <f>shipments9[[#This Row],[Amount]] -shipments9[[#This Row],[total cost]]</f>
        <v>1586.1599999999999</v>
      </c>
      <c r="R1204" s="4" t="str">
        <f>IF(shipments9[[#This Row],[Gross Profit]]&lt;0,"Loss","Profit")</f>
        <v>Profit</v>
      </c>
      <c r="S1204" s="9">
        <f>shipments9[[#This Row],[Gross Profit]]/shipments9[[#This Row],[Amount]]</f>
        <v>0.70355289421157674</v>
      </c>
      <c r="T1204" s="11">
        <f>shipments9[[#This Row],[Amount]]/shipments9[[#This Row],[Boxes]]</f>
        <v>15.98936170212766</v>
      </c>
    </row>
    <row r="1205" spans="1:20" hidden="1" x14ac:dyDescent="0.25">
      <c r="A1205" t="s">
        <v>1407</v>
      </c>
      <c r="B1205" t="s">
        <v>49</v>
      </c>
      <c r="C1205" t="s">
        <v>145</v>
      </c>
      <c r="D1205" t="s">
        <v>31</v>
      </c>
      <c r="E1205" s="1">
        <v>45047</v>
      </c>
      <c r="F1205" s="1" t="str">
        <f>TEXT(shipments9[[#This Row],[Shipdate]],"ddd")</f>
        <v>Mon</v>
      </c>
      <c r="G1205" s="1" t="str">
        <f>IF(OR(shipments9[[#This Row],[Day Name]]="Sat",shipments9[[#This Row],[Day Name]]="Sun"),"Weekend","Weekday")</f>
        <v>Weekday</v>
      </c>
      <c r="H1205">
        <v>4770</v>
      </c>
      <c r="I1205">
        <v>318</v>
      </c>
      <c r="J1205" t="s">
        <v>172</v>
      </c>
      <c r="K1205" t="s">
        <v>8151</v>
      </c>
      <c r="L1205" t="s">
        <v>8154</v>
      </c>
      <c r="M1205">
        <v>5</v>
      </c>
      <c r="N1205" t="s">
        <v>201</v>
      </c>
      <c r="O1205" s="4">
        <f>INDEX(products[Cost_per_box], MATCH(shipments9[[#This Row],[PID]], products[PID], 0))</f>
        <v>4.74</v>
      </c>
      <c r="P1205" s="4">
        <f>shipments9[[#This Row],[Boxes]]*shipments9[[#This Row],[Cost Per Box]]</f>
        <v>1507.3200000000002</v>
      </c>
      <c r="Q1205" s="4">
        <f>shipments9[[#This Row],[Amount]] -shipments9[[#This Row],[total cost]]</f>
        <v>3262.68</v>
      </c>
      <c r="R1205" s="4" t="str">
        <f>IF(shipments9[[#This Row],[Gross Profit]]&lt;0,"Loss","Profit")</f>
        <v>Profit</v>
      </c>
      <c r="S1205" s="9">
        <f>shipments9[[#This Row],[Gross Profit]]/shipments9[[#This Row],[Amount]]</f>
        <v>0.68399999999999994</v>
      </c>
      <c r="T1205" s="11">
        <f>shipments9[[#This Row],[Amount]]/shipments9[[#This Row],[Boxes]]</f>
        <v>15</v>
      </c>
    </row>
    <row r="1206" spans="1:20" hidden="1" x14ac:dyDescent="0.25">
      <c r="A1206" t="s">
        <v>1408</v>
      </c>
      <c r="B1206" t="s">
        <v>52</v>
      </c>
      <c r="C1206" t="s">
        <v>145</v>
      </c>
      <c r="D1206" t="s">
        <v>31</v>
      </c>
      <c r="E1206" s="1">
        <v>45443</v>
      </c>
      <c r="F1206" s="1" t="str">
        <f>TEXT(shipments9[[#This Row],[Shipdate]],"ddd")</f>
        <v>Fri</v>
      </c>
      <c r="G1206" s="1" t="str">
        <f>IF(OR(shipments9[[#This Row],[Day Name]]="Sat",shipments9[[#This Row],[Day Name]]="Sun"),"Weekend","Weekday")</f>
        <v>Weekday</v>
      </c>
      <c r="H1206">
        <v>870.75</v>
      </c>
      <c r="I1206">
        <v>63</v>
      </c>
      <c r="J1206" t="s">
        <v>172</v>
      </c>
      <c r="K1206" t="s">
        <v>8155</v>
      </c>
      <c r="L1206" t="s">
        <v>8154</v>
      </c>
      <c r="M1206">
        <v>5</v>
      </c>
      <c r="N1206" t="s">
        <v>201</v>
      </c>
      <c r="O1206" s="4">
        <f>INDEX(products[Cost_per_box], MATCH(shipments9[[#This Row],[PID]], products[PID], 0))</f>
        <v>4.74</v>
      </c>
      <c r="P1206" s="4">
        <f>shipments9[[#This Row],[Boxes]]*shipments9[[#This Row],[Cost Per Box]]</f>
        <v>298.62</v>
      </c>
      <c r="Q1206" s="4">
        <f>shipments9[[#This Row],[Amount]] -shipments9[[#This Row],[total cost]]</f>
        <v>572.13</v>
      </c>
      <c r="R1206" s="4" t="str">
        <f>IF(shipments9[[#This Row],[Gross Profit]]&lt;0,"Loss","Profit")</f>
        <v>Profit</v>
      </c>
      <c r="S1206" s="9">
        <f>shipments9[[#This Row],[Gross Profit]]/shipments9[[#This Row],[Amount]]</f>
        <v>0.65705426356589147</v>
      </c>
      <c r="T1206" s="11">
        <f>shipments9[[#This Row],[Amount]]/shipments9[[#This Row],[Boxes]]</f>
        <v>13.821428571428571</v>
      </c>
    </row>
    <row r="1207" spans="1:20" hidden="1" x14ac:dyDescent="0.25">
      <c r="A1207" t="s">
        <v>1409</v>
      </c>
      <c r="B1207" t="s">
        <v>52</v>
      </c>
      <c r="C1207" t="s">
        <v>145</v>
      </c>
      <c r="D1207" t="s">
        <v>31</v>
      </c>
      <c r="E1207" s="1">
        <v>45380</v>
      </c>
      <c r="F1207" s="1" t="str">
        <f>TEXT(shipments9[[#This Row],[Shipdate]],"ddd")</f>
        <v>Fri</v>
      </c>
      <c r="G1207" s="1" t="str">
        <f>IF(OR(shipments9[[#This Row],[Day Name]]="Sat",shipments9[[#This Row],[Day Name]]="Sun"),"Weekend","Weekday")</f>
        <v>Weekday</v>
      </c>
      <c r="H1207">
        <v>11848.5</v>
      </c>
      <c r="I1207">
        <v>741</v>
      </c>
      <c r="J1207" t="s">
        <v>172</v>
      </c>
      <c r="K1207" t="s">
        <v>8155</v>
      </c>
      <c r="L1207" t="s">
        <v>8156</v>
      </c>
      <c r="M1207">
        <v>3</v>
      </c>
      <c r="N1207" t="s">
        <v>8164</v>
      </c>
      <c r="O1207" s="4">
        <f>INDEX(products[Cost_per_box], MATCH(shipments9[[#This Row],[PID]], products[PID], 0))</f>
        <v>4.74</v>
      </c>
      <c r="P1207" s="4">
        <f>shipments9[[#This Row],[Boxes]]*shipments9[[#This Row],[Cost Per Box]]</f>
        <v>3512.34</v>
      </c>
      <c r="Q1207" s="4">
        <f>shipments9[[#This Row],[Amount]] -shipments9[[#This Row],[total cost]]</f>
        <v>8336.16</v>
      </c>
      <c r="R1207" s="4" t="str">
        <f>IF(shipments9[[#This Row],[Gross Profit]]&lt;0,"Loss","Profit")</f>
        <v>Profit</v>
      </c>
      <c r="S1207" s="9">
        <f>shipments9[[#This Row],[Gross Profit]]/shipments9[[#This Row],[Amount]]</f>
        <v>0.70356247626281809</v>
      </c>
      <c r="T1207" s="11">
        <f>shipments9[[#This Row],[Amount]]/shipments9[[#This Row],[Boxes]]</f>
        <v>15.989878542510121</v>
      </c>
    </row>
    <row r="1208" spans="1:20" hidden="1" x14ac:dyDescent="0.25">
      <c r="A1208" t="s">
        <v>1410</v>
      </c>
      <c r="B1208" t="s">
        <v>52</v>
      </c>
      <c r="C1208" t="s">
        <v>145</v>
      </c>
      <c r="D1208" t="s">
        <v>31</v>
      </c>
      <c r="E1208" s="1">
        <v>45205</v>
      </c>
      <c r="F1208" s="1" t="str">
        <f>TEXT(shipments9[[#This Row],[Shipdate]],"ddd")</f>
        <v>Fri</v>
      </c>
      <c r="G1208" s="1" t="str">
        <f>IF(OR(shipments9[[#This Row],[Day Name]]="Sat",shipments9[[#This Row],[Day Name]]="Sun"),"Weekend","Weekday")</f>
        <v>Weekday</v>
      </c>
      <c r="H1208">
        <v>5526</v>
      </c>
      <c r="I1208">
        <v>326</v>
      </c>
      <c r="J1208" t="s">
        <v>172</v>
      </c>
      <c r="K1208" t="s">
        <v>8151</v>
      </c>
      <c r="L1208" t="s">
        <v>8152</v>
      </c>
      <c r="M1208">
        <v>10</v>
      </c>
      <c r="N1208" t="s">
        <v>8153</v>
      </c>
      <c r="O1208" s="4">
        <f>INDEX(products[Cost_per_box], MATCH(shipments9[[#This Row],[PID]], products[PID], 0))</f>
        <v>4.74</v>
      </c>
      <c r="P1208" s="4">
        <f>shipments9[[#This Row],[Boxes]]*shipments9[[#This Row],[Cost Per Box]]</f>
        <v>1545.24</v>
      </c>
      <c r="Q1208" s="4">
        <f>shipments9[[#This Row],[Amount]] -shipments9[[#This Row],[total cost]]</f>
        <v>3980.76</v>
      </c>
      <c r="R1208" s="4" t="str">
        <f>IF(shipments9[[#This Row],[Gross Profit]]&lt;0,"Loss","Profit")</f>
        <v>Profit</v>
      </c>
      <c r="S1208" s="9">
        <f>shipments9[[#This Row],[Gross Profit]]/shipments9[[#This Row],[Amount]]</f>
        <v>0.72036916395222583</v>
      </c>
      <c r="T1208" s="11">
        <f>shipments9[[#This Row],[Amount]]/shipments9[[#This Row],[Boxes]]</f>
        <v>16.950920245398773</v>
      </c>
    </row>
    <row r="1209" spans="1:20" hidden="1" x14ac:dyDescent="0.25">
      <c r="A1209" t="s">
        <v>1411</v>
      </c>
      <c r="B1209" t="s">
        <v>55</v>
      </c>
      <c r="C1209" t="s">
        <v>145</v>
      </c>
      <c r="D1209" t="s">
        <v>31</v>
      </c>
      <c r="E1209" s="1">
        <v>45124</v>
      </c>
      <c r="F1209" s="1" t="str">
        <f>TEXT(shipments9[[#This Row],[Shipdate]],"ddd")</f>
        <v>Mon</v>
      </c>
      <c r="G1209" s="1" t="str">
        <f>IF(OR(shipments9[[#This Row],[Day Name]]="Sat",shipments9[[#This Row],[Day Name]]="Sun"),"Weekend","Weekday")</f>
        <v>Weekday</v>
      </c>
      <c r="H1209">
        <v>4506.75</v>
      </c>
      <c r="I1209">
        <v>282</v>
      </c>
      <c r="J1209" t="s">
        <v>172</v>
      </c>
      <c r="K1209" t="s">
        <v>8151</v>
      </c>
      <c r="L1209" t="s">
        <v>8160</v>
      </c>
      <c r="M1209">
        <v>7</v>
      </c>
      <c r="N1209" t="s">
        <v>8161</v>
      </c>
      <c r="O1209" s="4">
        <f>INDEX(products[Cost_per_box], MATCH(shipments9[[#This Row],[PID]], products[PID], 0))</f>
        <v>4.74</v>
      </c>
      <c r="P1209" s="4">
        <f>shipments9[[#This Row],[Boxes]]*shipments9[[#This Row],[Cost Per Box]]</f>
        <v>1336.68</v>
      </c>
      <c r="Q1209" s="4">
        <f>shipments9[[#This Row],[Amount]] -shipments9[[#This Row],[total cost]]</f>
        <v>3170.0699999999997</v>
      </c>
      <c r="R1209" s="4" t="str">
        <f>IF(shipments9[[#This Row],[Gross Profit]]&lt;0,"Loss","Profit")</f>
        <v>Profit</v>
      </c>
      <c r="S1209" s="9">
        <f>shipments9[[#This Row],[Gross Profit]]/shipments9[[#This Row],[Amount]]</f>
        <v>0.70340489266100847</v>
      </c>
      <c r="T1209" s="11">
        <f>shipments9[[#This Row],[Amount]]/shipments9[[#This Row],[Boxes]]</f>
        <v>15.981382978723405</v>
      </c>
    </row>
    <row r="1210" spans="1:20" hidden="1" x14ac:dyDescent="0.25">
      <c r="A1210" t="s">
        <v>1412</v>
      </c>
      <c r="B1210" t="s">
        <v>55</v>
      </c>
      <c r="C1210" t="s">
        <v>145</v>
      </c>
      <c r="D1210" t="s">
        <v>31</v>
      </c>
      <c r="E1210" s="1">
        <v>45463</v>
      </c>
      <c r="F1210" s="1" t="str">
        <f>TEXT(shipments9[[#This Row],[Shipdate]],"ddd")</f>
        <v>Thu</v>
      </c>
      <c r="G1210" s="1" t="str">
        <f>IF(OR(shipments9[[#This Row],[Day Name]]="Sat",shipments9[[#This Row],[Day Name]]="Sun"),"Weekend","Weekday")</f>
        <v>Weekday</v>
      </c>
      <c r="H1210">
        <v>4482</v>
      </c>
      <c r="I1210">
        <v>281</v>
      </c>
      <c r="J1210" t="s">
        <v>172</v>
      </c>
      <c r="K1210" t="s">
        <v>8155</v>
      </c>
      <c r="L1210" t="s">
        <v>8154</v>
      </c>
      <c r="M1210">
        <v>6</v>
      </c>
      <c r="N1210" t="s">
        <v>8159</v>
      </c>
      <c r="O1210" s="4">
        <f>INDEX(products[Cost_per_box], MATCH(shipments9[[#This Row],[PID]], products[PID], 0))</f>
        <v>4.74</v>
      </c>
      <c r="P1210" s="4">
        <f>shipments9[[#This Row],[Boxes]]*shipments9[[#This Row],[Cost Per Box]]</f>
        <v>1331.94</v>
      </c>
      <c r="Q1210" s="4">
        <f>shipments9[[#This Row],[Amount]] -shipments9[[#This Row],[total cost]]</f>
        <v>3150.06</v>
      </c>
      <c r="R1210" s="4" t="str">
        <f>IF(shipments9[[#This Row],[Gross Profit]]&lt;0,"Loss","Profit")</f>
        <v>Profit</v>
      </c>
      <c r="S1210" s="9">
        <f>shipments9[[#This Row],[Gross Profit]]/shipments9[[#This Row],[Amount]]</f>
        <v>0.70282463186077637</v>
      </c>
      <c r="T1210" s="11">
        <f>shipments9[[#This Row],[Amount]]/shipments9[[#This Row],[Boxes]]</f>
        <v>15.95017793594306</v>
      </c>
    </row>
    <row r="1211" spans="1:20" hidden="1" x14ac:dyDescent="0.25">
      <c r="A1211" t="s">
        <v>1413</v>
      </c>
      <c r="B1211" t="s">
        <v>55</v>
      </c>
      <c r="C1211" t="s">
        <v>145</v>
      </c>
      <c r="D1211" t="s">
        <v>31</v>
      </c>
      <c r="E1211" s="1">
        <v>44987</v>
      </c>
      <c r="F1211" s="1" t="str">
        <f>TEXT(shipments9[[#This Row],[Shipdate]],"ddd")</f>
        <v>Thu</v>
      </c>
      <c r="G1211" s="1" t="str">
        <f>IF(OR(shipments9[[#This Row],[Day Name]]="Sat",shipments9[[#This Row],[Day Name]]="Sun"),"Weekend","Weekday")</f>
        <v>Weekday</v>
      </c>
      <c r="H1211">
        <v>4927.5</v>
      </c>
      <c r="I1211">
        <v>308</v>
      </c>
      <c r="J1211" t="s">
        <v>172</v>
      </c>
      <c r="K1211" t="s">
        <v>8151</v>
      </c>
      <c r="L1211" t="s">
        <v>8156</v>
      </c>
      <c r="M1211">
        <v>3</v>
      </c>
      <c r="N1211" t="s">
        <v>8164</v>
      </c>
      <c r="O1211" s="4">
        <f>INDEX(products[Cost_per_box], MATCH(shipments9[[#This Row],[PID]], products[PID], 0))</f>
        <v>4.74</v>
      </c>
      <c r="P1211" s="4">
        <f>shipments9[[#This Row],[Boxes]]*shipments9[[#This Row],[Cost Per Box]]</f>
        <v>1459.92</v>
      </c>
      <c r="Q1211" s="4">
        <f>shipments9[[#This Row],[Amount]] -shipments9[[#This Row],[total cost]]</f>
        <v>3467.58</v>
      </c>
      <c r="R1211" s="4" t="str">
        <f>IF(shipments9[[#This Row],[Gross Profit]]&lt;0,"Loss","Profit")</f>
        <v>Profit</v>
      </c>
      <c r="S1211" s="9">
        <f>shipments9[[#This Row],[Gross Profit]]/shipments9[[#This Row],[Amount]]</f>
        <v>0.70371993911719932</v>
      </c>
      <c r="T1211" s="11">
        <f>shipments9[[#This Row],[Amount]]/shipments9[[#This Row],[Boxes]]</f>
        <v>15.998376623376624</v>
      </c>
    </row>
    <row r="1212" spans="1:20" hidden="1" x14ac:dyDescent="0.25">
      <c r="A1212" t="s">
        <v>1414</v>
      </c>
      <c r="B1212" t="s">
        <v>55</v>
      </c>
      <c r="C1212" t="s">
        <v>145</v>
      </c>
      <c r="D1212" t="s">
        <v>31</v>
      </c>
      <c r="E1212" s="1">
        <v>44963</v>
      </c>
      <c r="F1212" s="1" t="str">
        <f>TEXT(shipments9[[#This Row],[Shipdate]],"ddd")</f>
        <v>Mon</v>
      </c>
      <c r="G1212" s="1" t="str">
        <f>IF(OR(shipments9[[#This Row],[Day Name]]="Sat",shipments9[[#This Row],[Day Name]]="Sun"),"Weekend","Weekday")</f>
        <v>Weekday</v>
      </c>
      <c r="H1212">
        <v>8289</v>
      </c>
      <c r="I1212">
        <v>488</v>
      </c>
      <c r="J1212" t="s">
        <v>172</v>
      </c>
      <c r="K1212" t="s">
        <v>8151</v>
      </c>
      <c r="L1212" t="s">
        <v>8156</v>
      </c>
      <c r="M1212">
        <v>2</v>
      </c>
      <c r="N1212" t="s">
        <v>8157</v>
      </c>
      <c r="O1212" s="4">
        <f>INDEX(products[Cost_per_box], MATCH(shipments9[[#This Row],[PID]], products[PID], 0))</f>
        <v>4.74</v>
      </c>
      <c r="P1212" s="4">
        <f>shipments9[[#This Row],[Boxes]]*shipments9[[#This Row],[Cost Per Box]]</f>
        <v>2313.12</v>
      </c>
      <c r="Q1212" s="4">
        <f>shipments9[[#This Row],[Amount]] -shipments9[[#This Row],[total cost]]</f>
        <v>5975.88</v>
      </c>
      <c r="R1212" s="4" t="str">
        <f>IF(shipments9[[#This Row],[Gross Profit]]&lt;0,"Loss","Profit")</f>
        <v>Profit</v>
      </c>
      <c r="S1212" s="9">
        <f>shipments9[[#This Row],[Gross Profit]]/shipments9[[#This Row],[Amount]]</f>
        <v>0.7209410061527326</v>
      </c>
      <c r="T1212" s="11">
        <f>shipments9[[#This Row],[Amount]]/shipments9[[#This Row],[Boxes]]</f>
        <v>16.985655737704917</v>
      </c>
    </row>
    <row r="1213" spans="1:20" hidden="1" x14ac:dyDescent="0.25">
      <c r="A1213" t="s">
        <v>1415</v>
      </c>
      <c r="B1213" t="s">
        <v>55</v>
      </c>
      <c r="C1213" t="s">
        <v>145</v>
      </c>
      <c r="D1213" t="s">
        <v>31</v>
      </c>
      <c r="E1213" s="1">
        <v>45118</v>
      </c>
      <c r="F1213" s="1" t="str">
        <f>TEXT(shipments9[[#This Row],[Shipdate]],"ddd")</f>
        <v>Tue</v>
      </c>
      <c r="G1213" s="1" t="str">
        <f>IF(OR(shipments9[[#This Row],[Day Name]]="Sat",shipments9[[#This Row],[Day Name]]="Sun"),"Weekend","Weekday")</f>
        <v>Weekday</v>
      </c>
      <c r="H1213">
        <v>5316.75</v>
      </c>
      <c r="I1213">
        <v>409</v>
      </c>
      <c r="J1213" t="s">
        <v>172</v>
      </c>
      <c r="K1213" t="s">
        <v>8151</v>
      </c>
      <c r="L1213" t="s">
        <v>8160</v>
      </c>
      <c r="M1213">
        <v>7</v>
      </c>
      <c r="N1213" t="s">
        <v>8161</v>
      </c>
      <c r="O1213" s="4">
        <f>INDEX(products[Cost_per_box], MATCH(shipments9[[#This Row],[PID]], products[PID], 0))</f>
        <v>4.74</v>
      </c>
      <c r="P1213" s="4">
        <f>shipments9[[#This Row],[Boxes]]*shipments9[[#This Row],[Cost Per Box]]</f>
        <v>1938.66</v>
      </c>
      <c r="Q1213" s="4">
        <f>shipments9[[#This Row],[Amount]] -shipments9[[#This Row],[total cost]]</f>
        <v>3378.09</v>
      </c>
      <c r="R1213" s="4" t="str">
        <f>IF(shipments9[[#This Row],[Gross Profit]]&lt;0,"Loss","Profit")</f>
        <v>Profit</v>
      </c>
      <c r="S1213" s="9">
        <f>shipments9[[#This Row],[Gross Profit]]/shipments9[[#This Row],[Amount]]</f>
        <v>0.63536747072929889</v>
      </c>
      <c r="T1213" s="11">
        <f>shipments9[[#This Row],[Amount]]/shipments9[[#This Row],[Boxes]]</f>
        <v>12.999388753056234</v>
      </c>
    </row>
    <row r="1214" spans="1:20" hidden="1" x14ac:dyDescent="0.25">
      <c r="A1214" t="s">
        <v>1416</v>
      </c>
      <c r="B1214" t="s">
        <v>77</v>
      </c>
      <c r="C1214" t="s">
        <v>145</v>
      </c>
      <c r="D1214" t="s">
        <v>31</v>
      </c>
      <c r="E1214" s="1">
        <v>45252</v>
      </c>
      <c r="F1214" s="1" t="str">
        <f>TEXT(shipments9[[#This Row],[Shipdate]],"ddd")</f>
        <v>Wed</v>
      </c>
      <c r="G1214" s="1" t="str">
        <f>IF(OR(shipments9[[#This Row],[Day Name]]="Sat",shipments9[[#This Row],[Day Name]]="Sun"),"Weekend","Weekday")</f>
        <v>Weekday</v>
      </c>
      <c r="H1214">
        <v>6723</v>
      </c>
      <c r="I1214">
        <v>481</v>
      </c>
      <c r="J1214" t="s">
        <v>172</v>
      </c>
      <c r="K1214" t="s">
        <v>8151</v>
      </c>
      <c r="L1214" t="s">
        <v>8152</v>
      </c>
      <c r="M1214">
        <v>11</v>
      </c>
      <c r="N1214" t="s">
        <v>8165</v>
      </c>
      <c r="O1214" s="4">
        <f>INDEX(products[Cost_per_box], MATCH(shipments9[[#This Row],[PID]], products[PID], 0))</f>
        <v>4.74</v>
      </c>
      <c r="P1214" s="4">
        <f>shipments9[[#This Row],[Boxes]]*shipments9[[#This Row],[Cost Per Box]]</f>
        <v>2279.94</v>
      </c>
      <c r="Q1214" s="4">
        <f>shipments9[[#This Row],[Amount]] -shipments9[[#This Row],[total cost]]</f>
        <v>4443.0599999999995</v>
      </c>
      <c r="R1214" s="4" t="str">
        <f>IF(shipments9[[#This Row],[Gross Profit]]&lt;0,"Loss","Profit")</f>
        <v>Profit</v>
      </c>
      <c r="S1214" s="9">
        <f>shipments9[[#This Row],[Gross Profit]]/shipments9[[#This Row],[Amount]]</f>
        <v>0.66087460954930832</v>
      </c>
      <c r="T1214" s="11">
        <f>shipments9[[#This Row],[Amount]]/shipments9[[#This Row],[Boxes]]</f>
        <v>13.977130977130978</v>
      </c>
    </row>
    <row r="1215" spans="1:20" hidden="1" x14ac:dyDescent="0.25">
      <c r="A1215" t="s">
        <v>1417</v>
      </c>
      <c r="B1215" t="s">
        <v>58</v>
      </c>
      <c r="C1215" t="s">
        <v>145</v>
      </c>
      <c r="D1215" t="s">
        <v>31</v>
      </c>
      <c r="E1215" s="1">
        <v>44965</v>
      </c>
      <c r="F1215" s="1" t="str">
        <f>TEXT(shipments9[[#This Row],[Shipdate]],"ddd")</f>
        <v>Wed</v>
      </c>
      <c r="G1215" s="1" t="str">
        <f>IF(OR(shipments9[[#This Row],[Day Name]]="Sat",shipments9[[#This Row],[Day Name]]="Sun"),"Weekend","Weekday")</f>
        <v>Weekday</v>
      </c>
      <c r="H1215">
        <v>2540.25</v>
      </c>
      <c r="I1215">
        <v>182</v>
      </c>
      <c r="J1215" t="s">
        <v>172</v>
      </c>
      <c r="K1215" t="s">
        <v>8151</v>
      </c>
      <c r="L1215" t="s">
        <v>8156</v>
      </c>
      <c r="M1215">
        <v>2</v>
      </c>
      <c r="N1215" t="s">
        <v>8157</v>
      </c>
      <c r="O1215" s="4">
        <f>INDEX(products[Cost_per_box], MATCH(shipments9[[#This Row],[PID]], products[PID], 0))</f>
        <v>4.74</v>
      </c>
      <c r="P1215" s="4">
        <f>shipments9[[#This Row],[Boxes]]*shipments9[[#This Row],[Cost Per Box]]</f>
        <v>862.68000000000006</v>
      </c>
      <c r="Q1215" s="4">
        <f>shipments9[[#This Row],[Amount]] -shipments9[[#This Row],[total cost]]</f>
        <v>1677.57</v>
      </c>
      <c r="R1215" s="4" t="str">
        <f>IF(shipments9[[#This Row],[Gross Profit]]&lt;0,"Loss","Profit")</f>
        <v>Profit</v>
      </c>
      <c r="S1215" s="9">
        <f>shipments9[[#This Row],[Gross Profit]]/shipments9[[#This Row],[Amount]]</f>
        <v>0.6603956303513433</v>
      </c>
      <c r="T1215" s="11">
        <f>shipments9[[#This Row],[Amount]]/shipments9[[#This Row],[Boxes]]</f>
        <v>13.957417582417582</v>
      </c>
    </row>
    <row r="1216" spans="1:20" hidden="1" x14ac:dyDescent="0.25">
      <c r="A1216" t="s">
        <v>1418</v>
      </c>
      <c r="B1216" t="s">
        <v>58</v>
      </c>
      <c r="C1216" t="s">
        <v>145</v>
      </c>
      <c r="D1216" t="s">
        <v>31</v>
      </c>
      <c r="E1216" s="1">
        <v>45265</v>
      </c>
      <c r="F1216" s="1" t="str">
        <f>TEXT(shipments9[[#This Row],[Shipdate]],"ddd")</f>
        <v>Tue</v>
      </c>
      <c r="G1216" s="1" t="str">
        <f>IF(OR(shipments9[[#This Row],[Day Name]]="Sat",shipments9[[#This Row],[Day Name]]="Sun"),"Weekend","Weekday")</f>
        <v>Weekday</v>
      </c>
      <c r="H1216">
        <v>4153.5</v>
      </c>
      <c r="I1216">
        <v>277</v>
      </c>
      <c r="J1216" t="s">
        <v>172</v>
      </c>
      <c r="K1216" t="s">
        <v>8151</v>
      </c>
      <c r="L1216" t="s">
        <v>8152</v>
      </c>
      <c r="M1216">
        <v>12</v>
      </c>
      <c r="N1216" t="s">
        <v>8166</v>
      </c>
      <c r="O1216" s="4">
        <f>INDEX(products[Cost_per_box], MATCH(shipments9[[#This Row],[PID]], products[PID], 0))</f>
        <v>4.74</v>
      </c>
      <c r="P1216" s="4">
        <f>shipments9[[#This Row],[Boxes]]*shipments9[[#This Row],[Cost Per Box]]</f>
        <v>1312.98</v>
      </c>
      <c r="Q1216" s="4">
        <f>shipments9[[#This Row],[Amount]] -shipments9[[#This Row],[total cost]]</f>
        <v>2840.52</v>
      </c>
      <c r="R1216" s="4" t="str">
        <f>IF(shipments9[[#This Row],[Gross Profit]]&lt;0,"Loss","Profit")</f>
        <v>Profit</v>
      </c>
      <c r="S1216" s="9">
        <f>shipments9[[#This Row],[Gross Profit]]/shipments9[[#This Row],[Amount]]</f>
        <v>0.68388587937883716</v>
      </c>
      <c r="T1216" s="11">
        <f>shipments9[[#This Row],[Amount]]/shipments9[[#This Row],[Boxes]]</f>
        <v>14.994584837545126</v>
      </c>
    </row>
    <row r="1217" spans="1:20" hidden="1" x14ac:dyDescent="0.25">
      <c r="A1217" t="s">
        <v>1419</v>
      </c>
      <c r="B1217" t="s">
        <v>58</v>
      </c>
      <c r="C1217" t="s">
        <v>145</v>
      </c>
      <c r="D1217" t="s">
        <v>31</v>
      </c>
      <c r="E1217" s="1">
        <v>44991</v>
      </c>
      <c r="F1217" s="1" t="str">
        <f>TEXT(shipments9[[#This Row],[Shipdate]],"ddd")</f>
        <v>Mon</v>
      </c>
      <c r="G1217" s="1" t="str">
        <f>IF(OR(shipments9[[#This Row],[Day Name]]="Sat",shipments9[[#This Row],[Day Name]]="Sun"),"Weekend","Weekday")</f>
        <v>Weekday</v>
      </c>
      <c r="H1217">
        <v>4959</v>
      </c>
      <c r="I1217">
        <v>355</v>
      </c>
      <c r="J1217" t="s">
        <v>172</v>
      </c>
      <c r="K1217" t="s">
        <v>8151</v>
      </c>
      <c r="L1217" t="s">
        <v>8156</v>
      </c>
      <c r="M1217">
        <v>3</v>
      </c>
      <c r="N1217" t="s">
        <v>8164</v>
      </c>
      <c r="O1217" s="4">
        <f>INDEX(products[Cost_per_box], MATCH(shipments9[[#This Row],[PID]], products[PID], 0))</f>
        <v>4.74</v>
      </c>
      <c r="P1217" s="4">
        <f>shipments9[[#This Row],[Boxes]]*shipments9[[#This Row],[Cost Per Box]]</f>
        <v>1682.7</v>
      </c>
      <c r="Q1217" s="4">
        <f>shipments9[[#This Row],[Amount]] -shipments9[[#This Row],[total cost]]</f>
        <v>3276.3</v>
      </c>
      <c r="R1217" s="4" t="str">
        <f>IF(shipments9[[#This Row],[Gross Profit]]&lt;0,"Loss","Profit")</f>
        <v>Profit</v>
      </c>
      <c r="S1217" s="9">
        <f>shipments9[[#This Row],[Gross Profit]]/shipments9[[#This Row],[Amount]]</f>
        <v>0.66067755595886268</v>
      </c>
      <c r="T1217" s="11">
        <f>shipments9[[#This Row],[Amount]]/shipments9[[#This Row],[Boxes]]</f>
        <v>13.969014084507043</v>
      </c>
    </row>
    <row r="1218" spans="1:20" hidden="1" x14ac:dyDescent="0.25">
      <c r="A1218" t="s">
        <v>1420</v>
      </c>
      <c r="B1218" t="s">
        <v>58</v>
      </c>
      <c r="C1218" t="s">
        <v>145</v>
      </c>
      <c r="D1218" t="s">
        <v>31</v>
      </c>
      <c r="E1218" s="1">
        <v>45334</v>
      </c>
      <c r="F1218" s="1" t="str">
        <f>TEXT(shipments9[[#This Row],[Shipdate]],"ddd")</f>
        <v>Mon</v>
      </c>
      <c r="G1218" s="1" t="str">
        <f>IF(OR(shipments9[[#This Row],[Day Name]]="Sat",shipments9[[#This Row],[Day Name]]="Sun"),"Weekend","Weekday")</f>
        <v>Weekday</v>
      </c>
      <c r="H1218">
        <v>7863.75</v>
      </c>
      <c r="I1218">
        <v>605</v>
      </c>
      <c r="J1218" t="s">
        <v>172</v>
      </c>
      <c r="K1218" t="s">
        <v>8155</v>
      </c>
      <c r="L1218" t="s">
        <v>8156</v>
      </c>
      <c r="M1218">
        <v>2</v>
      </c>
      <c r="N1218" t="s">
        <v>8157</v>
      </c>
      <c r="O1218" s="4">
        <f>INDEX(products[Cost_per_box], MATCH(shipments9[[#This Row],[PID]], products[PID], 0))</f>
        <v>4.74</v>
      </c>
      <c r="P1218" s="4">
        <f>shipments9[[#This Row],[Boxes]]*shipments9[[#This Row],[Cost Per Box]]</f>
        <v>2867.7000000000003</v>
      </c>
      <c r="Q1218" s="4">
        <f>shipments9[[#This Row],[Amount]] -shipments9[[#This Row],[total cost]]</f>
        <v>4996.0499999999993</v>
      </c>
      <c r="R1218" s="4" t="str">
        <f>IF(shipments9[[#This Row],[Gross Profit]]&lt;0,"Loss","Profit")</f>
        <v>Profit</v>
      </c>
      <c r="S1218" s="9">
        <f>shipments9[[#This Row],[Gross Profit]]/shipments9[[#This Row],[Amount]]</f>
        <v>0.6353266571292322</v>
      </c>
      <c r="T1218" s="11">
        <f>shipments9[[#This Row],[Amount]]/shipments9[[#This Row],[Boxes]]</f>
        <v>12.99793388429752</v>
      </c>
    </row>
    <row r="1219" spans="1:20" hidden="1" x14ac:dyDescent="0.25">
      <c r="A1219" t="s">
        <v>1421</v>
      </c>
      <c r="B1219" t="s">
        <v>58</v>
      </c>
      <c r="C1219" t="s">
        <v>145</v>
      </c>
      <c r="D1219" t="s">
        <v>31</v>
      </c>
      <c r="E1219" s="1">
        <v>45462</v>
      </c>
      <c r="F1219" s="1" t="str">
        <f>TEXT(shipments9[[#This Row],[Shipdate]],"ddd")</f>
        <v>Wed</v>
      </c>
      <c r="G1219" s="1" t="str">
        <f>IF(OR(shipments9[[#This Row],[Day Name]]="Sat",shipments9[[#This Row],[Day Name]]="Sun"),"Weekend","Weekday")</f>
        <v>Weekday</v>
      </c>
      <c r="H1219">
        <v>9324</v>
      </c>
      <c r="I1219">
        <v>718</v>
      </c>
      <c r="J1219" t="s">
        <v>172</v>
      </c>
      <c r="K1219" t="s">
        <v>8155</v>
      </c>
      <c r="L1219" t="s">
        <v>8154</v>
      </c>
      <c r="M1219">
        <v>6</v>
      </c>
      <c r="N1219" t="s">
        <v>8159</v>
      </c>
      <c r="O1219" s="4">
        <f>INDEX(products[Cost_per_box], MATCH(shipments9[[#This Row],[PID]], products[PID], 0))</f>
        <v>4.74</v>
      </c>
      <c r="P1219" s="4">
        <f>shipments9[[#This Row],[Boxes]]*shipments9[[#This Row],[Cost Per Box]]</f>
        <v>3403.32</v>
      </c>
      <c r="Q1219" s="4">
        <f>shipments9[[#This Row],[Amount]] -shipments9[[#This Row],[total cost]]</f>
        <v>5920.68</v>
      </c>
      <c r="R1219" s="4" t="str">
        <f>IF(shipments9[[#This Row],[Gross Profit]]&lt;0,"Loss","Profit")</f>
        <v>Profit</v>
      </c>
      <c r="S1219" s="9">
        <f>shipments9[[#This Row],[Gross Profit]]/shipments9[[#This Row],[Amount]]</f>
        <v>0.63499356499356507</v>
      </c>
      <c r="T1219" s="11">
        <f>shipments9[[#This Row],[Amount]]/shipments9[[#This Row],[Boxes]]</f>
        <v>12.986072423398328</v>
      </c>
    </row>
    <row r="1220" spans="1:20" hidden="1" x14ac:dyDescent="0.25">
      <c r="A1220" t="s">
        <v>1422</v>
      </c>
      <c r="B1220" t="s">
        <v>58</v>
      </c>
      <c r="C1220" t="s">
        <v>145</v>
      </c>
      <c r="D1220" t="s">
        <v>31</v>
      </c>
      <c r="E1220" s="1">
        <v>45275</v>
      </c>
      <c r="F1220" s="1" t="str">
        <f>TEXT(shipments9[[#This Row],[Shipdate]],"ddd")</f>
        <v>Fri</v>
      </c>
      <c r="G1220" s="1" t="str">
        <f>IF(OR(shipments9[[#This Row],[Day Name]]="Sat",shipments9[[#This Row],[Day Name]]="Sun"),"Weekend","Weekday")</f>
        <v>Weekday</v>
      </c>
      <c r="H1220">
        <v>5881.5</v>
      </c>
      <c r="I1220">
        <v>393</v>
      </c>
      <c r="J1220" t="s">
        <v>172</v>
      </c>
      <c r="K1220" t="s">
        <v>8151</v>
      </c>
      <c r="L1220" t="s">
        <v>8152</v>
      </c>
      <c r="M1220">
        <v>12</v>
      </c>
      <c r="N1220" t="s">
        <v>8166</v>
      </c>
      <c r="O1220" s="4">
        <f>INDEX(products[Cost_per_box], MATCH(shipments9[[#This Row],[PID]], products[PID], 0))</f>
        <v>4.74</v>
      </c>
      <c r="P1220" s="4">
        <f>shipments9[[#This Row],[Boxes]]*shipments9[[#This Row],[Cost Per Box]]</f>
        <v>1862.8200000000002</v>
      </c>
      <c r="Q1220" s="4">
        <f>shipments9[[#This Row],[Amount]] -shipments9[[#This Row],[total cost]]</f>
        <v>4018.68</v>
      </c>
      <c r="R1220" s="4" t="str">
        <f>IF(shipments9[[#This Row],[Gross Profit]]&lt;0,"Loss","Profit")</f>
        <v>Profit</v>
      </c>
      <c r="S1220" s="9">
        <f>shipments9[[#This Row],[Gross Profit]]/shipments9[[#This Row],[Amount]]</f>
        <v>0.68327467482784998</v>
      </c>
      <c r="T1220" s="11">
        <f>shipments9[[#This Row],[Amount]]/shipments9[[#This Row],[Boxes]]</f>
        <v>14.965648854961833</v>
      </c>
    </row>
    <row r="1221" spans="1:20" hidden="1" x14ac:dyDescent="0.25">
      <c r="A1221" t="s">
        <v>1423</v>
      </c>
      <c r="B1221" t="s">
        <v>61</v>
      </c>
      <c r="C1221" t="s">
        <v>145</v>
      </c>
      <c r="D1221" t="s">
        <v>31</v>
      </c>
      <c r="E1221" s="1">
        <v>45295</v>
      </c>
      <c r="F1221" s="1" t="str">
        <f>TEXT(shipments9[[#This Row],[Shipdate]],"ddd")</f>
        <v>Thu</v>
      </c>
      <c r="G1221" s="1" t="str">
        <f>IF(OR(shipments9[[#This Row],[Day Name]]="Sat",shipments9[[#This Row],[Day Name]]="Sun"),"Weekend","Weekday")</f>
        <v>Weekday</v>
      </c>
      <c r="H1221">
        <v>9609.75</v>
      </c>
      <c r="I1221">
        <v>687</v>
      </c>
      <c r="J1221" t="s">
        <v>172</v>
      </c>
      <c r="K1221" t="s">
        <v>8155</v>
      </c>
      <c r="L1221" t="s">
        <v>8156</v>
      </c>
      <c r="M1221">
        <v>1</v>
      </c>
      <c r="N1221" t="s">
        <v>8163</v>
      </c>
      <c r="O1221" s="4">
        <f>INDEX(products[Cost_per_box], MATCH(shipments9[[#This Row],[PID]], products[PID], 0))</f>
        <v>4.74</v>
      </c>
      <c r="P1221" s="4">
        <f>shipments9[[#This Row],[Boxes]]*shipments9[[#This Row],[Cost Per Box]]</f>
        <v>3256.38</v>
      </c>
      <c r="Q1221" s="4">
        <f>shipments9[[#This Row],[Amount]] -shipments9[[#This Row],[total cost]]</f>
        <v>6353.37</v>
      </c>
      <c r="R1221" s="4" t="str">
        <f>IF(shipments9[[#This Row],[Gross Profit]]&lt;0,"Loss","Profit")</f>
        <v>Profit</v>
      </c>
      <c r="S1221" s="9">
        <f>shipments9[[#This Row],[Gross Profit]]/shipments9[[#This Row],[Amount]]</f>
        <v>0.66113790681339268</v>
      </c>
      <c r="T1221" s="11">
        <f>shipments9[[#This Row],[Amount]]/shipments9[[#This Row],[Boxes]]</f>
        <v>13.987991266375547</v>
      </c>
    </row>
    <row r="1222" spans="1:20" hidden="1" x14ac:dyDescent="0.25">
      <c r="A1222" t="s">
        <v>1424</v>
      </c>
      <c r="B1222" t="s">
        <v>61</v>
      </c>
      <c r="C1222" t="s">
        <v>145</v>
      </c>
      <c r="D1222" t="s">
        <v>31</v>
      </c>
      <c r="E1222" s="1">
        <v>45329</v>
      </c>
      <c r="F1222" s="1" t="str">
        <f>TEXT(shipments9[[#This Row],[Shipdate]],"ddd")</f>
        <v>Wed</v>
      </c>
      <c r="G1222" s="1" t="str">
        <f>IF(OR(shipments9[[#This Row],[Day Name]]="Sat",shipments9[[#This Row],[Day Name]]="Sun"),"Weekend","Weekday")</f>
        <v>Weekday</v>
      </c>
      <c r="H1222">
        <v>10932.75</v>
      </c>
      <c r="I1222">
        <v>684</v>
      </c>
      <c r="J1222" t="s">
        <v>172</v>
      </c>
      <c r="K1222" t="s">
        <v>8155</v>
      </c>
      <c r="L1222" t="s">
        <v>8156</v>
      </c>
      <c r="M1222">
        <v>2</v>
      </c>
      <c r="N1222" t="s">
        <v>8157</v>
      </c>
      <c r="O1222" s="4">
        <f>INDEX(products[Cost_per_box], MATCH(shipments9[[#This Row],[PID]], products[PID], 0))</f>
        <v>4.74</v>
      </c>
      <c r="P1222" s="4">
        <f>shipments9[[#This Row],[Boxes]]*shipments9[[#This Row],[Cost Per Box]]</f>
        <v>3242.1600000000003</v>
      </c>
      <c r="Q1222" s="4">
        <f>shipments9[[#This Row],[Amount]] -shipments9[[#This Row],[total cost]]</f>
        <v>7690.59</v>
      </c>
      <c r="R1222" s="4" t="str">
        <f>IF(shipments9[[#This Row],[Gross Profit]]&lt;0,"Loss","Profit")</f>
        <v>Profit</v>
      </c>
      <c r="S1222" s="9">
        <f>shipments9[[#This Row],[Gross Profit]]/shipments9[[#This Row],[Amount]]</f>
        <v>0.70344515332372914</v>
      </c>
      <c r="T1222" s="11">
        <f>shipments9[[#This Row],[Amount]]/shipments9[[#This Row],[Boxes]]</f>
        <v>15.983552631578947</v>
      </c>
    </row>
    <row r="1223" spans="1:20" hidden="1" x14ac:dyDescent="0.25">
      <c r="A1223" t="s">
        <v>1425</v>
      </c>
      <c r="B1223" t="s">
        <v>61</v>
      </c>
      <c r="C1223" t="s">
        <v>145</v>
      </c>
      <c r="D1223" t="s">
        <v>31</v>
      </c>
      <c r="E1223" s="1">
        <v>45196</v>
      </c>
      <c r="F1223" s="1" t="str">
        <f>TEXT(shipments9[[#This Row],[Shipdate]],"ddd")</f>
        <v>Wed</v>
      </c>
      <c r="G1223" s="1" t="str">
        <f>IF(OR(shipments9[[#This Row],[Day Name]]="Sat",shipments9[[#This Row],[Day Name]]="Sun"),"Weekend","Weekday")</f>
        <v>Weekday</v>
      </c>
      <c r="H1223">
        <v>4772.25</v>
      </c>
      <c r="I1223">
        <v>281</v>
      </c>
      <c r="J1223" t="s">
        <v>172</v>
      </c>
      <c r="K1223" t="s">
        <v>8151</v>
      </c>
      <c r="L1223" t="s">
        <v>8160</v>
      </c>
      <c r="M1223">
        <v>9</v>
      </c>
      <c r="N1223" t="s">
        <v>8167</v>
      </c>
      <c r="O1223" s="4">
        <f>INDEX(products[Cost_per_box], MATCH(shipments9[[#This Row],[PID]], products[PID], 0))</f>
        <v>4.74</v>
      </c>
      <c r="P1223" s="4">
        <f>shipments9[[#This Row],[Boxes]]*shipments9[[#This Row],[Cost Per Box]]</f>
        <v>1331.94</v>
      </c>
      <c r="Q1223" s="4">
        <f>shipments9[[#This Row],[Amount]] -shipments9[[#This Row],[total cost]]</f>
        <v>3440.31</v>
      </c>
      <c r="R1223" s="4" t="str">
        <f>IF(shipments9[[#This Row],[Gross Profit]]&lt;0,"Loss","Profit")</f>
        <v>Profit</v>
      </c>
      <c r="S1223" s="9">
        <f>shipments9[[#This Row],[Gross Profit]]/shipments9[[#This Row],[Amount]]</f>
        <v>0.72089894703756086</v>
      </c>
      <c r="T1223" s="11">
        <f>shipments9[[#This Row],[Amount]]/shipments9[[#This Row],[Boxes]]</f>
        <v>16.983096085409251</v>
      </c>
    </row>
    <row r="1224" spans="1:20" hidden="1" x14ac:dyDescent="0.25">
      <c r="A1224" t="s">
        <v>1426</v>
      </c>
      <c r="B1224" t="s">
        <v>61</v>
      </c>
      <c r="C1224" t="s">
        <v>145</v>
      </c>
      <c r="D1224" t="s">
        <v>31</v>
      </c>
      <c r="E1224" s="1">
        <v>45133</v>
      </c>
      <c r="F1224" s="1" t="str">
        <f>TEXT(shipments9[[#This Row],[Shipdate]],"ddd")</f>
        <v>Wed</v>
      </c>
      <c r="G1224" s="1" t="str">
        <f>IF(OR(shipments9[[#This Row],[Day Name]]="Sat",shipments9[[#This Row],[Day Name]]="Sun"),"Weekend","Weekday")</f>
        <v>Weekday</v>
      </c>
      <c r="H1224">
        <v>12361.5</v>
      </c>
      <c r="I1224">
        <v>883</v>
      </c>
      <c r="J1224" t="s">
        <v>172</v>
      </c>
      <c r="K1224" t="s">
        <v>8151</v>
      </c>
      <c r="L1224" t="s">
        <v>8160</v>
      </c>
      <c r="M1224">
        <v>7</v>
      </c>
      <c r="N1224" t="s">
        <v>8161</v>
      </c>
      <c r="O1224" s="4">
        <f>INDEX(products[Cost_per_box], MATCH(shipments9[[#This Row],[PID]], products[PID], 0))</f>
        <v>4.74</v>
      </c>
      <c r="P1224" s="4">
        <f>shipments9[[#This Row],[Boxes]]*shipments9[[#This Row],[Cost Per Box]]</f>
        <v>4185.42</v>
      </c>
      <c r="Q1224" s="4">
        <f>shipments9[[#This Row],[Amount]] -shipments9[[#This Row],[total cost]]</f>
        <v>8176.08</v>
      </c>
      <c r="R1224" s="4" t="str">
        <f>IF(shipments9[[#This Row],[Gross Profit]]&lt;0,"Loss","Profit")</f>
        <v>Profit</v>
      </c>
      <c r="S1224" s="9">
        <f>shipments9[[#This Row],[Gross Profit]]/shipments9[[#This Row],[Amount]]</f>
        <v>0.66141487683533551</v>
      </c>
      <c r="T1224" s="11">
        <f>shipments9[[#This Row],[Amount]]/shipments9[[#This Row],[Boxes]]</f>
        <v>13.999433748584371</v>
      </c>
    </row>
    <row r="1225" spans="1:20" hidden="1" x14ac:dyDescent="0.25">
      <c r="A1225" t="s">
        <v>1427</v>
      </c>
      <c r="B1225" t="s">
        <v>61</v>
      </c>
      <c r="C1225" t="s">
        <v>145</v>
      </c>
      <c r="D1225" t="s">
        <v>31</v>
      </c>
      <c r="E1225" s="1">
        <v>45330</v>
      </c>
      <c r="F1225" s="1" t="str">
        <f>TEXT(shipments9[[#This Row],[Shipdate]],"ddd")</f>
        <v>Thu</v>
      </c>
      <c r="G1225" s="1" t="str">
        <f>IF(OR(shipments9[[#This Row],[Day Name]]="Sat",shipments9[[#This Row],[Day Name]]="Sun"),"Weekend","Weekday")</f>
        <v>Weekday</v>
      </c>
      <c r="H1225">
        <v>1242</v>
      </c>
      <c r="I1225">
        <v>78</v>
      </c>
      <c r="J1225" t="s">
        <v>172</v>
      </c>
      <c r="K1225" t="s">
        <v>8155</v>
      </c>
      <c r="L1225" t="s">
        <v>8156</v>
      </c>
      <c r="M1225">
        <v>2</v>
      </c>
      <c r="N1225" t="s">
        <v>8157</v>
      </c>
      <c r="O1225" s="4">
        <f>INDEX(products[Cost_per_box], MATCH(shipments9[[#This Row],[PID]], products[PID], 0))</f>
        <v>4.74</v>
      </c>
      <c r="P1225" s="4">
        <f>shipments9[[#This Row],[Boxes]]*shipments9[[#This Row],[Cost Per Box]]</f>
        <v>369.72</v>
      </c>
      <c r="Q1225" s="4">
        <f>shipments9[[#This Row],[Amount]] -shipments9[[#This Row],[total cost]]</f>
        <v>872.28</v>
      </c>
      <c r="R1225" s="4" t="str">
        <f>IF(shipments9[[#This Row],[Gross Profit]]&lt;0,"Loss","Profit")</f>
        <v>Profit</v>
      </c>
      <c r="S1225" s="9">
        <f>shipments9[[#This Row],[Gross Profit]]/shipments9[[#This Row],[Amount]]</f>
        <v>0.70231884057971017</v>
      </c>
      <c r="T1225" s="11">
        <f>shipments9[[#This Row],[Amount]]/shipments9[[#This Row],[Boxes]]</f>
        <v>15.923076923076923</v>
      </c>
    </row>
    <row r="1226" spans="1:20" hidden="1" x14ac:dyDescent="0.25">
      <c r="A1226" t="s">
        <v>1428</v>
      </c>
      <c r="B1226" t="s">
        <v>61</v>
      </c>
      <c r="C1226" t="s">
        <v>145</v>
      </c>
      <c r="D1226" t="s">
        <v>31</v>
      </c>
      <c r="E1226" s="1">
        <v>45471</v>
      </c>
      <c r="F1226" s="1" t="str">
        <f>TEXT(shipments9[[#This Row],[Shipdate]],"ddd")</f>
        <v>Fri</v>
      </c>
      <c r="G1226" s="1" t="str">
        <f>IF(OR(shipments9[[#This Row],[Day Name]]="Sat",shipments9[[#This Row],[Day Name]]="Sun"),"Weekend","Weekday")</f>
        <v>Weekday</v>
      </c>
      <c r="H1226">
        <v>645.75</v>
      </c>
      <c r="I1226">
        <v>47</v>
      </c>
      <c r="J1226" t="s">
        <v>172</v>
      </c>
      <c r="K1226" t="s">
        <v>8155</v>
      </c>
      <c r="L1226" t="s">
        <v>8154</v>
      </c>
      <c r="M1226">
        <v>6</v>
      </c>
      <c r="N1226" t="s">
        <v>8159</v>
      </c>
      <c r="O1226" s="4">
        <f>INDEX(products[Cost_per_box], MATCH(shipments9[[#This Row],[PID]], products[PID], 0))</f>
        <v>4.74</v>
      </c>
      <c r="P1226" s="4">
        <f>shipments9[[#This Row],[Boxes]]*shipments9[[#This Row],[Cost Per Box]]</f>
        <v>222.78</v>
      </c>
      <c r="Q1226" s="4">
        <f>shipments9[[#This Row],[Amount]] -shipments9[[#This Row],[total cost]]</f>
        <v>422.97</v>
      </c>
      <c r="R1226" s="4" t="str">
        <f>IF(shipments9[[#This Row],[Gross Profit]]&lt;0,"Loss","Profit")</f>
        <v>Profit</v>
      </c>
      <c r="S1226" s="9">
        <f>shipments9[[#This Row],[Gross Profit]]/shipments9[[#This Row],[Amount]]</f>
        <v>0.65500580720092916</v>
      </c>
      <c r="T1226" s="11">
        <f>shipments9[[#This Row],[Amount]]/shipments9[[#This Row],[Boxes]]</f>
        <v>13.73936170212766</v>
      </c>
    </row>
    <row r="1227" spans="1:20" hidden="1" x14ac:dyDescent="0.25">
      <c r="A1227" t="s">
        <v>1429</v>
      </c>
      <c r="B1227" t="s">
        <v>83</v>
      </c>
      <c r="C1227" t="s">
        <v>145</v>
      </c>
      <c r="D1227" t="s">
        <v>31</v>
      </c>
      <c r="E1227" s="1">
        <v>45216</v>
      </c>
      <c r="F1227" s="1" t="str">
        <f>TEXT(shipments9[[#This Row],[Shipdate]],"ddd")</f>
        <v>Tue</v>
      </c>
      <c r="G1227" s="1" t="str">
        <f>IF(OR(shipments9[[#This Row],[Day Name]]="Sat",shipments9[[#This Row],[Day Name]]="Sun"),"Weekend","Weekday")</f>
        <v>Weekday</v>
      </c>
      <c r="H1227">
        <v>9060.75</v>
      </c>
      <c r="I1227">
        <v>648</v>
      </c>
      <c r="J1227" t="s">
        <v>172</v>
      </c>
      <c r="K1227" t="s">
        <v>8151</v>
      </c>
      <c r="L1227" t="s">
        <v>8152</v>
      </c>
      <c r="M1227">
        <v>10</v>
      </c>
      <c r="N1227" t="s">
        <v>8153</v>
      </c>
      <c r="O1227" s="4">
        <f>INDEX(products[Cost_per_box], MATCH(shipments9[[#This Row],[PID]], products[PID], 0))</f>
        <v>4.74</v>
      </c>
      <c r="P1227" s="4">
        <f>shipments9[[#This Row],[Boxes]]*shipments9[[#This Row],[Cost Per Box]]</f>
        <v>3071.52</v>
      </c>
      <c r="Q1227" s="4">
        <f>shipments9[[#This Row],[Amount]] -shipments9[[#This Row],[total cost]]</f>
        <v>5989.23</v>
      </c>
      <c r="R1227" s="4" t="str">
        <f>IF(shipments9[[#This Row],[Gross Profit]]&lt;0,"Loss","Profit")</f>
        <v>Profit</v>
      </c>
      <c r="S1227" s="9">
        <f>shipments9[[#This Row],[Gross Profit]]/shipments9[[#This Row],[Amount]]</f>
        <v>0.66100819468587035</v>
      </c>
      <c r="T1227" s="11">
        <f>shipments9[[#This Row],[Amount]]/shipments9[[#This Row],[Boxes]]</f>
        <v>13.982638888888889</v>
      </c>
    </row>
    <row r="1228" spans="1:20" hidden="1" x14ac:dyDescent="0.25">
      <c r="A1228" t="s">
        <v>1430</v>
      </c>
      <c r="B1228" t="s">
        <v>83</v>
      </c>
      <c r="C1228" t="s">
        <v>145</v>
      </c>
      <c r="D1228" t="s">
        <v>31</v>
      </c>
      <c r="E1228" s="1">
        <v>45338</v>
      </c>
      <c r="F1228" s="1" t="str">
        <f>TEXT(shipments9[[#This Row],[Shipdate]],"ddd")</f>
        <v>Fri</v>
      </c>
      <c r="G1228" s="1" t="str">
        <f>IF(OR(shipments9[[#This Row],[Day Name]]="Sat",shipments9[[#This Row],[Day Name]]="Sun"),"Weekend","Weekday")</f>
        <v>Weekday</v>
      </c>
      <c r="H1228">
        <v>10032.75</v>
      </c>
      <c r="I1228">
        <v>591</v>
      </c>
      <c r="J1228" t="s">
        <v>172</v>
      </c>
      <c r="K1228" t="s">
        <v>8155</v>
      </c>
      <c r="L1228" t="s">
        <v>8156</v>
      </c>
      <c r="M1228">
        <v>2</v>
      </c>
      <c r="N1228" t="s">
        <v>8157</v>
      </c>
      <c r="O1228" s="4">
        <f>INDEX(products[Cost_per_box], MATCH(shipments9[[#This Row],[PID]], products[PID], 0))</f>
        <v>4.74</v>
      </c>
      <c r="P1228" s="4">
        <f>shipments9[[#This Row],[Boxes]]*shipments9[[#This Row],[Cost Per Box]]</f>
        <v>2801.34</v>
      </c>
      <c r="Q1228" s="4">
        <f>shipments9[[#This Row],[Amount]] -shipments9[[#This Row],[total cost]]</f>
        <v>7231.41</v>
      </c>
      <c r="R1228" s="4" t="str">
        <f>IF(shipments9[[#This Row],[Gross Profit]]&lt;0,"Loss","Profit")</f>
        <v>Profit</v>
      </c>
      <c r="S1228" s="9">
        <f>shipments9[[#This Row],[Gross Profit]]/shipments9[[#This Row],[Amount]]</f>
        <v>0.72078044404575015</v>
      </c>
      <c r="T1228" s="11">
        <f>shipments9[[#This Row],[Amount]]/shipments9[[#This Row],[Boxes]]</f>
        <v>16.975888324873097</v>
      </c>
    </row>
    <row r="1229" spans="1:20" hidden="1" x14ac:dyDescent="0.25">
      <c r="A1229" t="s">
        <v>1431</v>
      </c>
      <c r="B1229" t="s">
        <v>86</v>
      </c>
      <c r="C1229" t="s">
        <v>145</v>
      </c>
      <c r="D1229" t="s">
        <v>31</v>
      </c>
      <c r="E1229" s="1">
        <v>45406</v>
      </c>
      <c r="F1229" s="1" t="str">
        <f>TEXT(shipments9[[#This Row],[Shipdate]],"ddd")</f>
        <v>Wed</v>
      </c>
      <c r="G1229" s="1" t="str">
        <f>IF(OR(shipments9[[#This Row],[Day Name]]="Sat",shipments9[[#This Row],[Day Name]]="Sun"),"Weekend","Weekday")</f>
        <v>Weekday</v>
      </c>
      <c r="H1229">
        <v>9713.25</v>
      </c>
      <c r="I1229">
        <v>572</v>
      </c>
      <c r="J1229" t="s">
        <v>172</v>
      </c>
      <c r="K1229" t="s">
        <v>8155</v>
      </c>
      <c r="L1229" t="s">
        <v>8154</v>
      </c>
      <c r="M1229">
        <v>4</v>
      </c>
      <c r="N1229" t="s">
        <v>8158</v>
      </c>
      <c r="O1229" s="4">
        <f>INDEX(products[Cost_per_box], MATCH(shipments9[[#This Row],[PID]], products[PID], 0))</f>
        <v>4.74</v>
      </c>
      <c r="P1229" s="4">
        <f>shipments9[[#This Row],[Boxes]]*shipments9[[#This Row],[Cost Per Box]]</f>
        <v>2711.28</v>
      </c>
      <c r="Q1229" s="4">
        <f>shipments9[[#This Row],[Amount]] -shipments9[[#This Row],[total cost]]</f>
        <v>7001.9699999999993</v>
      </c>
      <c r="R1229" s="4" t="str">
        <f>IF(shipments9[[#This Row],[Gross Profit]]&lt;0,"Loss","Profit")</f>
        <v>Profit</v>
      </c>
      <c r="S1229" s="9">
        <f>shipments9[[#This Row],[Gross Profit]]/shipments9[[#This Row],[Amount]]</f>
        <v>0.72086788664967949</v>
      </c>
      <c r="T1229" s="11">
        <f>shipments9[[#This Row],[Amount]]/shipments9[[#This Row],[Boxes]]</f>
        <v>16.981206293706293</v>
      </c>
    </row>
    <row r="1230" spans="1:20" hidden="1" x14ac:dyDescent="0.25">
      <c r="A1230" t="s">
        <v>1432</v>
      </c>
      <c r="B1230" t="s">
        <v>86</v>
      </c>
      <c r="C1230" t="s">
        <v>145</v>
      </c>
      <c r="D1230" t="s">
        <v>31</v>
      </c>
      <c r="E1230" s="1">
        <v>45397</v>
      </c>
      <c r="F1230" s="1" t="str">
        <f>TEXT(shipments9[[#This Row],[Shipdate]],"ddd")</f>
        <v>Mon</v>
      </c>
      <c r="G1230" s="1" t="str">
        <f>IF(OR(shipments9[[#This Row],[Day Name]]="Sat",shipments9[[#This Row],[Day Name]]="Sun"),"Weekend","Weekday")</f>
        <v>Weekday</v>
      </c>
      <c r="H1230">
        <v>9733.5</v>
      </c>
      <c r="I1230">
        <v>696</v>
      </c>
      <c r="J1230" t="s">
        <v>172</v>
      </c>
      <c r="K1230" t="s">
        <v>8155</v>
      </c>
      <c r="L1230" t="s">
        <v>8154</v>
      </c>
      <c r="M1230">
        <v>4</v>
      </c>
      <c r="N1230" t="s">
        <v>8158</v>
      </c>
      <c r="O1230" s="4">
        <f>INDEX(products[Cost_per_box], MATCH(shipments9[[#This Row],[PID]], products[PID], 0))</f>
        <v>4.74</v>
      </c>
      <c r="P1230" s="4">
        <f>shipments9[[#This Row],[Boxes]]*shipments9[[#This Row],[Cost Per Box]]</f>
        <v>3299.04</v>
      </c>
      <c r="Q1230" s="4">
        <f>shipments9[[#This Row],[Amount]] -shipments9[[#This Row],[total cost]]</f>
        <v>6434.46</v>
      </c>
      <c r="R1230" s="4" t="str">
        <f>IF(shipments9[[#This Row],[Gross Profit]]&lt;0,"Loss","Profit")</f>
        <v>Profit</v>
      </c>
      <c r="S1230" s="9">
        <f>shipments9[[#This Row],[Gross Profit]]/shipments9[[#This Row],[Amount]]</f>
        <v>0.66106333795654182</v>
      </c>
      <c r="T1230" s="11">
        <f>shipments9[[#This Row],[Amount]]/shipments9[[#This Row],[Boxes]]</f>
        <v>13.984913793103448</v>
      </c>
    </row>
    <row r="1231" spans="1:20" hidden="1" x14ac:dyDescent="0.25">
      <c r="A1231" t="s">
        <v>1433</v>
      </c>
      <c r="B1231" t="s">
        <v>86</v>
      </c>
      <c r="C1231" t="s">
        <v>145</v>
      </c>
      <c r="D1231" t="s">
        <v>31</v>
      </c>
      <c r="E1231" s="1">
        <v>44957</v>
      </c>
      <c r="F1231" s="1" t="str">
        <f>TEXT(shipments9[[#This Row],[Shipdate]],"ddd")</f>
        <v>Tue</v>
      </c>
      <c r="G1231" s="1" t="str">
        <f>IF(OR(shipments9[[#This Row],[Day Name]]="Sat",shipments9[[#This Row],[Day Name]]="Sun"),"Weekend","Weekday")</f>
        <v>Weekday</v>
      </c>
      <c r="H1231">
        <v>3384</v>
      </c>
      <c r="I1231">
        <v>242</v>
      </c>
      <c r="J1231" t="s">
        <v>172</v>
      </c>
      <c r="K1231" t="s">
        <v>8151</v>
      </c>
      <c r="L1231" t="s">
        <v>8156</v>
      </c>
      <c r="M1231">
        <v>1</v>
      </c>
      <c r="N1231" t="s">
        <v>8163</v>
      </c>
      <c r="O1231" s="4">
        <f>INDEX(products[Cost_per_box], MATCH(shipments9[[#This Row],[PID]], products[PID], 0))</f>
        <v>4.74</v>
      </c>
      <c r="P1231" s="4">
        <f>shipments9[[#This Row],[Boxes]]*shipments9[[#This Row],[Cost Per Box]]</f>
        <v>1147.0800000000002</v>
      </c>
      <c r="Q1231" s="4">
        <f>shipments9[[#This Row],[Amount]] -shipments9[[#This Row],[total cost]]</f>
        <v>2236.92</v>
      </c>
      <c r="R1231" s="4" t="str">
        <f>IF(shipments9[[#This Row],[Gross Profit]]&lt;0,"Loss","Profit")</f>
        <v>Profit</v>
      </c>
      <c r="S1231" s="9">
        <f>shipments9[[#This Row],[Gross Profit]]/shipments9[[#This Row],[Amount]]</f>
        <v>0.66102836879432625</v>
      </c>
      <c r="T1231" s="11">
        <f>shipments9[[#This Row],[Amount]]/shipments9[[#This Row],[Boxes]]</f>
        <v>13.983471074380166</v>
      </c>
    </row>
    <row r="1232" spans="1:20" hidden="1" x14ac:dyDescent="0.25">
      <c r="A1232" t="s">
        <v>1434</v>
      </c>
      <c r="B1232" t="s">
        <v>86</v>
      </c>
      <c r="C1232" t="s">
        <v>145</v>
      </c>
      <c r="D1232" t="s">
        <v>31</v>
      </c>
      <c r="E1232" s="1">
        <v>44939</v>
      </c>
      <c r="F1232" s="1" t="str">
        <f>TEXT(shipments9[[#This Row],[Shipdate]],"ddd")</f>
        <v>Fri</v>
      </c>
      <c r="G1232" s="1" t="str">
        <f>IF(OR(shipments9[[#This Row],[Day Name]]="Sat",shipments9[[#This Row],[Day Name]]="Sun"),"Weekend","Weekday")</f>
        <v>Weekday</v>
      </c>
      <c r="H1232">
        <v>7047</v>
      </c>
      <c r="I1232">
        <v>470</v>
      </c>
      <c r="J1232" t="s">
        <v>172</v>
      </c>
      <c r="K1232" t="s">
        <v>8151</v>
      </c>
      <c r="L1232" t="s">
        <v>8156</v>
      </c>
      <c r="M1232">
        <v>1</v>
      </c>
      <c r="N1232" t="s">
        <v>8163</v>
      </c>
      <c r="O1232" s="4">
        <f>INDEX(products[Cost_per_box], MATCH(shipments9[[#This Row],[PID]], products[PID], 0))</f>
        <v>4.74</v>
      </c>
      <c r="P1232" s="4">
        <f>shipments9[[#This Row],[Boxes]]*shipments9[[#This Row],[Cost Per Box]]</f>
        <v>2227.8000000000002</v>
      </c>
      <c r="Q1232" s="4">
        <f>shipments9[[#This Row],[Amount]] -shipments9[[#This Row],[total cost]]</f>
        <v>4819.2</v>
      </c>
      <c r="R1232" s="4" t="str">
        <f>IF(shipments9[[#This Row],[Gross Profit]]&lt;0,"Loss","Profit")</f>
        <v>Profit</v>
      </c>
      <c r="S1232" s="9">
        <f>shipments9[[#This Row],[Gross Profit]]/shipments9[[#This Row],[Amount]]</f>
        <v>0.6838654746700723</v>
      </c>
      <c r="T1232" s="11">
        <f>shipments9[[#This Row],[Amount]]/shipments9[[#This Row],[Boxes]]</f>
        <v>14.993617021276595</v>
      </c>
    </row>
    <row r="1233" spans="1:20" hidden="1" x14ac:dyDescent="0.25">
      <c r="A1233" t="s">
        <v>1435</v>
      </c>
      <c r="B1233" t="s">
        <v>86</v>
      </c>
      <c r="C1233" t="s">
        <v>145</v>
      </c>
      <c r="D1233" t="s">
        <v>31</v>
      </c>
      <c r="E1233" s="1">
        <v>45196</v>
      </c>
      <c r="F1233" s="1" t="str">
        <f>TEXT(shipments9[[#This Row],[Shipdate]],"ddd")</f>
        <v>Wed</v>
      </c>
      <c r="G1233" s="1" t="str">
        <f>IF(OR(shipments9[[#This Row],[Day Name]]="Sat",shipments9[[#This Row],[Day Name]]="Sun"),"Weekend","Weekday")</f>
        <v>Weekday</v>
      </c>
      <c r="H1233">
        <v>7425</v>
      </c>
      <c r="I1233">
        <v>495</v>
      </c>
      <c r="J1233" t="s">
        <v>172</v>
      </c>
      <c r="K1233" t="s">
        <v>8151</v>
      </c>
      <c r="L1233" t="s">
        <v>8160</v>
      </c>
      <c r="M1233">
        <v>9</v>
      </c>
      <c r="N1233" t="s">
        <v>8167</v>
      </c>
      <c r="O1233" s="4">
        <f>INDEX(products[Cost_per_box], MATCH(shipments9[[#This Row],[PID]], products[PID], 0))</f>
        <v>4.74</v>
      </c>
      <c r="P1233" s="4">
        <f>shipments9[[#This Row],[Boxes]]*shipments9[[#This Row],[Cost Per Box]]</f>
        <v>2346.3000000000002</v>
      </c>
      <c r="Q1233" s="4">
        <f>shipments9[[#This Row],[Amount]] -shipments9[[#This Row],[total cost]]</f>
        <v>5078.7</v>
      </c>
      <c r="R1233" s="4" t="str">
        <f>IF(shipments9[[#This Row],[Gross Profit]]&lt;0,"Loss","Profit")</f>
        <v>Profit</v>
      </c>
      <c r="S1233" s="9">
        <f>shipments9[[#This Row],[Gross Profit]]/shipments9[[#This Row],[Amount]]</f>
        <v>0.68399999999999994</v>
      </c>
      <c r="T1233" s="11">
        <f>shipments9[[#This Row],[Amount]]/shipments9[[#This Row],[Boxes]]</f>
        <v>15</v>
      </c>
    </row>
    <row r="1234" spans="1:20" hidden="1" x14ac:dyDescent="0.25">
      <c r="A1234" t="s">
        <v>1436</v>
      </c>
      <c r="B1234" t="s">
        <v>86</v>
      </c>
      <c r="C1234" t="s">
        <v>145</v>
      </c>
      <c r="D1234" t="s">
        <v>31</v>
      </c>
      <c r="E1234" s="1">
        <v>45233</v>
      </c>
      <c r="F1234" s="1" t="str">
        <f>TEXT(shipments9[[#This Row],[Shipdate]],"ddd")</f>
        <v>Fri</v>
      </c>
      <c r="G1234" s="1" t="str">
        <f>IF(OR(shipments9[[#This Row],[Day Name]]="Sat",shipments9[[#This Row],[Day Name]]="Sun"),"Weekend","Weekday")</f>
        <v>Weekday</v>
      </c>
      <c r="H1234">
        <v>2250</v>
      </c>
      <c r="I1234">
        <v>133</v>
      </c>
      <c r="J1234" t="s">
        <v>172</v>
      </c>
      <c r="K1234" t="s">
        <v>8151</v>
      </c>
      <c r="L1234" t="s">
        <v>8152</v>
      </c>
      <c r="M1234">
        <v>11</v>
      </c>
      <c r="N1234" t="s">
        <v>8165</v>
      </c>
      <c r="O1234" s="4">
        <f>INDEX(products[Cost_per_box], MATCH(shipments9[[#This Row],[PID]], products[PID], 0))</f>
        <v>4.74</v>
      </c>
      <c r="P1234" s="4">
        <f>shipments9[[#This Row],[Boxes]]*shipments9[[#This Row],[Cost Per Box]]</f>
        <v>630.42000000000007</v>
      </c>
      <c r="Q1234" s="4">
        <f>shipments9[[#This Row],[Amount]] -shipments9[[#This Row],[total cost]]</f>
        <v>1619.58</v>
      </c>
      <c r="R1234" s="4" t="str">
        <f>IF(shipments9[[#This Row],[Gross Profit]]&lt;0,"Loss","Profit")</f>
        <v>Profit</v>
      </c>
      <c r="S1234" s="9">
        <f>shipments9[[#This Row],[Gross Profit]]/shipments9[[#This Row],[Amount]]</f>
        <v>0.71981333333333331</v>
      </c>
      <c r="T1234" s="11">
        <f>shipments9[[#This Row],[Amount]]/shipments9[[#This Row],[Boxes]]</f>
        <v>16.917293233082706</v>
      </c>
    </row>
    <row r="1235" spans="1:20" hidden="1" x14ac:dyDescent="0.25">
      <c r="A1235" t="s">
        <v>1437</v>
      </c>
      <c r="B1235" t="s">
        <v>89</v>
      </c>
      <c r="C1235" t="s">
        <v>145</v>
      </c>
      <c r="D1235" t="s">
        <v>31</v>
      </c>
      <c r="E1235" s="1">
        <v>45470</v>
      </c>
      <c r="F1235" s="1" t="str">
        <f>TEXT(shipments9[[#This Row],[Shipdate]],"ddd")</f>
        <v>Thu</v>
      </c>
      <c r="G1235" s="1" t="str">
        <f>IF(OR(shipments9[[#This Row],[Day Name]]="Sat",shipments9[[#This Row],[Day Name]]="Sun"),"Weekend","Weekday")</f>
        <v>Weekday</v>
      </c>
      <c r="H1235">
        <v>4828.5</v>
      </c>
      <c r="I1235">
        <v>322</v>
      </c>
      <c r="J1235" t="s">
        <v>172</v>
      </c>
      <c r="K1235" t="s">
        <v>8155</v>
      </c>
      <c r="L1235" t="s">
        <v>8154</v>
      </c>
      <c r="M1235">
        <v>6</v>
      </c>
      <c r="N1235" t="s">
        <v>8159</v>
      </c>
      <c r="O1235" s="4">
        <f>INDEX(products[Cost_per_box], MATCH(shipments9[[#This Row],[PID]], products[PID], 0))</f>
        <v>4.74</v>
      </c>
      <c r="P1235" s="4">
        <f>shipments9[[#This Row],[Boxes]]*shipments9[[#This Row],[Cost Per Box]]</f>
        <v>1526.28</v>
      </c>
      <c r="Q1235" s="4">
        <f>shipments9[[#This Row],[Amount]] -shipments9[[#This Row],[total cost]]</f>
        <v>3302.2200000000003</v>
      </c>
      <c r="R1235" s="4" t="str">
        <f>IF(shipments9[[#This Row],[Gross Profit]]&lt;0,"Loss","Profit")</f>
        <v>Profit</v>
      </c>
      <c r="S1235" s="9">
        <f>shipments9[[#This Row],[Gross Profit]]/shipments9[[#This Row],[Amount]]</f>
        <v>0.68390183286735018</v>
      </c>
      <c r="T1235" s="11">
        <f>shipments9[[#This Row],[Amount]]/shipments9[[#This Row],[Boxes]]</f>
        <v>14.995341614906833</v>
      </c>
    </row>
    <row r="1236" spans="1:20" hidden="1" x14ac:dyDescent="0.25">
      <c r="A1236" t="s">
        <v>1438</v>
      </c>
      <c r="B1236" t="s">
        <v>89</v>
      </c>
      <c r="C1236" t="s">
        <v>145</v>
      </c>
      <c r="D1236" t="s">
        <v>31</v>
      </c>
      <c r="E1236" s="1">
        <v>45295</v>
      </c>
      <c r="F1236" s="1" t="str">
        <f>TEXT(shipments9[[#This Row],[Shipdate]],"ddd")</f>
        <v>Thu</v>
      </c>
      <c r="G1236" s="1" t="str">
        <f>IF(OR(shipments9[[#This Row],[Day Name]]="Sat",shipments9[[#This Row],[Day Name]]="Sun"),"Weekend","Weekday")</f>
        <v>Weekday</v>
      </c>
      <c r="H1236">
        <v>6237</v>
      </c>
      <c r="I1236">
        <v>367</v>
      </c>
      <c r="J1236" t="s">
        <v>172</v>
      </c>
      <c r="K1236" t="s">
        <v>8155</v>
      </c>
      <c r="L1236" t="s">
        <v>8156</v>
      </c>
      <c r="M1236">
        <v>1</v>
      </c>
      <c r="N1236" t="s">
        <v>8163</v>
      </c>
      <c r="O1236" s="4">
        <f>INDEX(products[Cost_per_box], MATCH(shipments9[[#This Row],[PID]], products[PID], 0))</f>
        <v>4.74</v>
      </c>
      <c r="P1236" s="4">
        <f>shipments9[[#This Row],[Boxes]]*shipments9[[#This Row],[Cost Per Box]]</f>
        <v>1739.5800000000002</v>
      </c>
      <c r="Q1236" s="4">
        <f>shipments9[[#This Row],[Amount]] -shipments9[[#This Row],[total cost]]</f>
        <v>4497.42</v>
      </c>
      <c r="R1236" s="4" t="str">
        <f>IF(shipments9[[#This Row],[Gross Profit]]&lt;0,"Loss","Profit")</f>
        <v>Profit</v>
      </c>
      <c r="S1236" s="9">
        <f>shipments9[[#This Row],[Gross Profit]]/shipments9[[#This Row],[Amount]]</f>
        <v>0.72108706108706111</v>
      </c>
      <c r="T1236" s="11">
        <f>shipments9[[#This Row],[Amount]]/shipments9[[#This Row],[Boxes]]</f>
        <v>16.994550408719345</v>
      </c>
    </row>
    <row r="1237" spans="1:20" hidden="1" x14ac:dyDescent="0.25">
      <c r="A1237" t="s">
        <v>1439</v>
      </c>
      <c r="B1237" t="s">
        <v>89</v>
      </c>
      <c r="C1237" t="s">
        <v>145</v>
      </c>
      <c r="D1237" t="s">
        <v>31</v>
      </c>
      <c r="E1237" s="1">
        <v>45271</v>
      </c>
      <c r="F1237" s="1" t="str">
        <f>TEXT(shipments9[[#This Row],[Shipdate]],"ddd")</f>
        <v>Mon</v>
      </c>
      <c r="G1237" s="1" t="str">
        <f>IF(OR(shipments9[[#This Row],[Day Name]]="Sat",shipments9[[#This Row],[Day Name]]="Sun"),"Weekend","Weekday")</f>
        <v>Weekday</v>
      </c>
      <c r="H1237">
        <v>3298.5</v>
      </c>
      <c r="I1237">
        <v>195</v>
      </c>
      <c r="J1237" t="s">
        <v>172</v>
      </c>
      <c r="K1237" t="s">
        <v>8151</v>
      </c>
      <c r="L1237" t="s">
        <v>8152</v>
      </c>
      <c r="M1237">
        <v>12</v>
      </c>
      <c r="N1237" t="s">
        <v>8166</v>
      </c>
      <c r="O1237" s="4">
        <f>INDEX(products[Cost_per_box], MATCH(shipments9[[#This Row],[PID]], products[PID], 0))</f>
        <v>4.74</v>
      </c>
      <c r="P1237" s="4">
        <f>shipments9[[#This Row],[Boxes]]*shipments9[[#This Row],[Cost Per Box]]</f>
        <v>924.30000000000007</v>
      </c>
      <c r="Q1237" s="4">
        <f>shipments9[[#This Row],[Amount]] -shipments9[[#This Row],[total cost]]</f>
        <v>2374.1999999999998</v>
      </c>
      <c r="R1237" s="4" t="str">
        <f>IF(shipments9[[#This Row],[Gross Profit]]&lt;0,"Loss","Profit")</f>
        <v>Profit</v>
      </c>
      <c r="S1237" s="9">
        <f>shipments9[[#This Row],[Gross Profit]]/shipments9[[#This Row],[Amount]]</f>
        <v>0.71978171896316501</v>
      </c>
      <c r="T1237" s="11">
        <f>shipments9[[#This Row],[Amount]]/shipments9[[#This Row],[Boxes]]</f>
        <v>16.915384615384614</v>
      </c>
    </row>
    <row r="1238" spans="1:20" hidden="1" x14ac:dyDescent="0.25">
      <c r="A1238" t="s">
        <v>1440</v>
      </c>
      <c r="B1238" t="s">
        <v>92</v>
      </c>
      <c r="C1238" t="s">
        <v>145</v>
      </c>
      <c r="D1238" t="s">
        <v>31</v>
      </c>
      <c r="E1238" s="1">
        <v>45113</v>
      </c>
      <c r="F1238" s="1" t="str">
        <f>TEXT(shipments9[[#This Row],[Shipdate]],"ddd")</f>
        <v>Thu</v>
      </c>
      <c r="G1238" s="1" t="str">
        <f>IF(OR(shipments9[[#This Row],[Day Name]]="Sat",shipments9[[#This Row],[Day Name]]="Sun"),"Weekend","Weekday")</f>
        <v>Weekday</v>
      </c>
      <c r="H1238">
        <v>8102.25</v>
      </c>
      <c r="I1238">
        <v>507</v>
      </c>
      <c r="J1238" t="s">
        <v>172</v>
      </c>
      <c r="K1238" t="s">
        <v>8151</v>
      </c>
      <c r="L1238" t="s">
        <v>8160</v>
      </c>
      <c r="M1238">
        <v>7</v>
      </c>
      <c r="N1238" t="s">
        <v>8161</v>
      </c>
      <c r="O1238" s="4">
        <f>INDEX(products[Cost_per_box], MATCH(shipments9[[#This Row],[PID]], products[PID], 0))</f>
        <v>4.74</v>
      </c>
      <c r="P1238" s="4">
        <f>shipments9[[#This Row],[Boxes]]*shipments9[[#This Row],[Cost Per Box]]</f>
        <v>2403.1800000000003</v>
      </c>
      <c r="Q1238" s="4">
        <f>shipments9[[#This Row],[Amount]] -shipments9[[#This Row],[total cost]]</f>
        <v>5699.07</v>
      </c>
      <c r="R1238" s="4" t="str">
        <f>IF(shipments9[[#This Row],[Gross Profit]]&lt;0,"Loss","Profit")</f>
        <v>Profit</v>
      </c>
      <c r="S1238" s="9">
        <f>shipments9[[#This Row],[Gross Profit]]/shipments9[[#This Row],[Amount]]</f>
        <v>0.70339350180505411</v>
      </c>
      <c r="T1238" s="11">
        <f>shipments9[[#This Row],[Amount]]/shipments9[[#This Row],[Boxes]]</f>
        <v>15.98076923076923</v>
      </c>
    </row>
    <row r="1239" spans="1:20" hidden="1" x14ac:dyDescent="0.25">
      <c r="A1239" t="s">
        <v>1441</v>
      </c>
      <c r="B1239" t="s">
        <v>92</v>
      </c>
      <c r="C1239" t="s">
        <v>145</v>
      </c>
      <c r="D1239" t="s">
        <v>31</v>
      </c>
      <c r="E1239" s="1">
        <v>45422</v>
      </c>
      <c r="F1239" s="1" t="str">
        <f>TEXT(shipments9[[#This Row],[Shipdate]],"ddd")</f>
        <v>Fri</v>
      </c>
      <c r="G1239" s="1" t="str">
        <f>IF(OR(shipments9[[#This Row],[Day Name]]="Sat",shipments9[[#This Row],[Day Name]]="Sun"),"Weekend","Weekday")</f>
        <v>Weekday</v>
      </c>
      <c r="H1239">
        <v>7220.25</v>
      </c>
      <c r="I1239">
        <v>516</v>
      </c>
      <c r="J1239" t="s">
        <v>172</v>
      </c>
      <c r="K1239" t="s">
        <v>8155</v>
      </c>
      <c r="L1239" t="s">
        <v>8154</v>
      </c>
      <c r="M1239">
        <v>5</v>
      </c>
      <c r="N1239" t="s">
        <v>201</v>
      </c>
      <c r="O1239" s="4">
        <f>INDEX(products[Cost_per_box], MATCH(shipments9[[#This Row],[PID]], products[PID], 0))</f>
        <v>4.74</v>
      </c>
      <c r="P1239" s="4">
        <f>shipments9[[#This Row],[Boxes]]*shipments9[[#This Row],[Cost Per Box]]</f>
        <v>2445.84</v>
      </c>
      <c r="Q1239" s="4">
        <f>shipments9[[#This Row],[Amount]] -shipments9[[#This Row],[total cost]]</f>
        <v>4774.41</v>
      </c>
      <c r="R1239" s="4" t="str">
        <f>IF(shipments9[[#This Row],[Gross Profit]]&lt;0,"Loss","Profit")</f>
        <v>Profit</v>
      </c>
      <c r="S1239" s="9">
        <f>shipments9[[#This Row],[Gross Profit]]/shipments9[[#This Row],[Amount]]</f>
        <v>0.66125272670613899</v>
      </c>
      <c r="T1239" s="11">
        <f>shipments9[[#This Row],[Amount]]/shipments9[[#This Row],[Boxes]]</f>
        <v>13.992732558139535</v>
      </c>
    </row>
    <row r="1240" spans="1:20" hidden="1" x14ac:dyDescent="0.25">
      <c r="A1240" t="s">
        <v>1442</v>
      </c>
      <c r="B1240" t="s">
        <v>92</v>
      </c>
      <c r="C1240" t="s">
        <v>145</v>
      </c>
      <c r="D1240" t="s">
        <v>31</v>
      </c>
      <c r="E1240" s="1">
        <v>45328</v>
      </c>
      <c r="F1240" s="1" t="str">
        <f>TEXT(shipments9[[#This Row],[Shipdate]],"ddd")</f>
        <v>Tue</v>
      </c>
      <c r="G1240" s="1" t="str">
        <f>IF(OR(shipments9[[#This Row],[Day Name]]="Sat",shipments9[[#This Row],[Day Name]]="Sun"),"Weekend","Weekday")</f>
        <v>Weekday</v>
      </c>
      <c r="H1240">
        <v>5514.75</v>
      </c>
      <c r="I1240">
        <v>425</v>
      </c>
      <c r="J1240" t="s">
        <v>172</v>
      </c>
      <c r="K1240" t="s">
        <v>8155</v>
      </c>
      <c r="L1240" t="s">
        <v>8156</v>
      </c>
      <c r="M1240">
        <v>2</v>
      </c>
      <c r="N1240" t="s">
        <v>8157</v>
      </c>
      <c r="O1240" s="4">
        <f>INDEX(products[Cost_per_box], MATCH(shipments9[[#This Row],[PID]], products[PID], 0))</f>
        <v>4.74</v>
      </c>
      <c r="P1240" s="4">
        <f>shipments9[[#This Row],[Boxes]]*shipments9[[#This Row],[Cost Per Box]]</f>
        <v>2014.5</v>
      </c>
      <c r="Q1240" s="4">
        <f>shipments9[[#This Row],[Amount]] -shipments9[[#This Row],[total cost]]</f>
        <v>3500.25</v>
      </c>
      <c r="R1240" s="4" t="str">
        <f>IF(shipments9[[#This Row],[Gross Profit]]&lt;0,"Loss","Profit")</f>
        <v>Profit</v>
      </c>
      <c r="S1240" s="9">
        <f>shipments9[[#This Row],[Gross Profit]]/shipments9[[#This Row],[Amount]]</f>
        <v>0.63470692234462123</v>
      </c>
      <c r="T1240" s="11">
        <f>shipments9[[#This Row],[Amount]]/shipments9[[#This Row],[Boxes]]</f>
        <v>12.975882352941177</v>
      </c>
    </row>
    <row r="1241" spans="1:20" hidden="1" x14ac:dyDescent="0.25">
      <c r="A1241" t="s">
        <v>1443</v>
      </c>
      <c r="B1241" t="s">
        <v>95</v>
      </c>
      <c r="C1241" t="s">
        <v>145</v>
      </c>
      <c r="D1241" t="s">
        <v>31</v>
      </c>
      <c r="E1241" s="1">
        <v>45275</v>
      </c>
      <c r="F1241" s="1" t="str">
        <f>TEXT(shipments9[[#This Row],[Shipdate]],"ddd")</f>
        <v>Fri</v>
      </c>
      <c r="G1241" s="1" t="str">
        <f>IF(OR(shipments9[[#This Row],[Day Name]]="Sat",shipments9[[#This Row],[Day Name]]="Sun"),"Weekend","Weekday")</f>
        <v>Weekday</v>
      </c>
      <c r="H1241">
        <v>4578.75</v>
      </c>
      <c r="I1241">
        <v>328</v>
      </c>
      <c r="J1241" t="s">
        <v>172</v>
      </c>
      <c r="K1241" t="s">
        <v>8151</v>
      </c>
      <c r="L1241" t="s">
        <v>8152</v>
      </c>
      <c r="M1241">
        <v>12</v>
      </c>
      <c r="N1241" t="s">
        <v>8166</v>
      </c>
      <c r="O1241" s="4">
        <f>INDEX(products[Cost_per_box], MATCH(shipments9[[#This Row],[PID]], products[PID], 0))</f>
        <v>4.74</v>
      </c>
      <c r="P1241" s="4">
        <f>shipments9[[#This Row],[Boxes]]*shipments9[[#This Row],[Cost Per Box]]</f>
        <v>1554.72</v>
      </c>
      <c r="Q1241" s="4">
        <f>shipments9[[#This Row],[Amount]] -shipments9[[#This Row],[total cost]]</f>
        <v>3024.0299999999997</v>
      </c>
      <c r="R1241" s="4" t="str">
        <f>IF(shipments9[[#This Row],[Gross Profit]]&lt;0,"Loss","Profit")</f>
        <v>Profit</v>
      </c>
      <c r="S1241" s="9">
        <f>shipments9[[#This Row],[Gross Profit]]/shipments9[[#This Row],[Amount]]</f>
        <v>0.66044881244881237</v>
      </c>
      <c r="T1241" s="11">
        <f>shipments9[[#This Row],[Amount]]/shipments9[[#This Row],[Boxes]]</f>
        <v>13.959603658536585</v>
      </c>
    </row>
    <row r="1242" spans="1:20" hidden="1" x14ac:dyDescent="0.25">
      <c r="A1242" t="s">
        <v>1444</v>
      </c>
      <c r="B1242" t="s">
        <v>98</v>
      </c>
      <c r="C1242" t="s">
        <v>145</v>
      </c>
      <c r="D1242" t="s">
        <v>31</v>
      </c>
      <c r="E1242" s="1">
        <v>45257</v>
      </c>
      <c r="F1242" s="1" t="str">
        <f>TEXT(shipments9[[#This Row],[Shipdate]],"ddd")</f>
        <v>Mon</v>
      </c>
      <c r="G1242" s="1" t="str">
        <f>IF(OR(shipments9[[#This Row],[Day Name]]="Sat",shipments9[[#This Row],[Day Name]]="Sun"),"Weekend","Weekday")</f>
        <v>Weekday</v>
      </c>
      <c r="H1242">
        <v>7299</v>
      </c>
      <c r="I1242">
        <v>457</v>
      </c>
      <c r="J1242" t="s">
        <v>172</v>
      </c>
      <c r="K1242" t="s">
        <v>8151</v>
      </c>
      <c r="L1242" t="s">
        <v>8152</v>
      </c>
      <c r="M1242">
        <v>11</v>
      </c>
      <c r="N1242" t="s">
        <v>8165</v>
      </c>
      <c r="O1242" s="4">
        <f>INDEX(products[Cost_per_box], MATCH(shipments9[[#This Row],[PID]], products[PID], 0))</f>
        <v>4.74</v>
      </c>
      <c r="P1242" s="4">
        <f>shipments9[[#This Row],[Boxes]]*shipments9[[#This Row],[Cost Per Box]]</f>
        <v>2166.1800000000003</v>
      </c>
      <c r="Q1242" s="4">
        <f>shipments9[[#This Row],[Amount]] -shipments9[[#This Row],[total cost]]</f>
        <v>5132.82</v>
      </c>
      <c r="R1242" s="4" t="str">
        <f>IF(shipments9[[#This Row],[Gross Profit]]&lt;0,"Loss","Profit")</f>
        <v>Profit</v>
      </c>
      <c r="S1242" s="9">
        <f>shipments9[[#This Row],[Gross Profit]]/shipments9[[#This Row],[Amount]]</f>
        <v>0.70322235922729137</v>
      </c>
      <c r="T1242" s="11">
        <f>shipments9[[#This Row],[Amount]]/shipments9[[#This Row],[Boxes]]</f>
        <v>15.971553610503282</v>
      </c>
    </row>
    <row r="1243" spans="1:20" hidden="1" x14ac:dyDescent="0.25">
      <c r="A1243" t="s">
        <v>1445</v>
      </c>
      <c r="B1243" t="s">
        <v>65</v>
      </c>
      <c r="C1243" t="s">
        <v>145</v>
      </c>
      <c r="D1243" t="s">
        <v>31</v>
      </c>
      <c r="E1243" s="1">
        <v>45203</v>
      </c>
      <c r="F1243" s="1" t="str">
        <f>TEXT(shipments9[[#This Row],[Shipdate]],"ddd")</f>
        <v>Wed</v>
      </c>
      <c r="G1243" s="1" t="str">
        <f>IF(OR(shipments9[[#This Row],[Day Name]]="Sat",shipments9[[#This Row],[Day Name]]="Sun"),"Weekend","Weekday")</f>
        <v>Weekday</v>
      </c>
      <c r="H1243">
        <v>4200.75</v>
      </c>
      <c r="I1243">
        <v>324</v>
      </c>
      <c r="J1243" t="s">
        <v>172</v>
      </c>
      <c r="K1243" t="s">
        <v>8151</v>
      </c>
      <c r="L1243" t="s">
        <v>8152</v>
      </c>
      <c r="M1243">
        <v>10</v>
      </c>
      <c r="N1243" t="s">
        <v>8153</v>
      </c>
      <c r="O1243" s="4">
        <f>INDEX(products[Cost_per_box], MATCH(shipments9[[#This Row],[PID]], products[PID], 0))</f>
        <v>4.74</v>
      </c>
      <c r="P1243" s="4">
        <f>shipments9[[#This Row],[Boxes]]*shipments9[[#This Row],[Cost Per Box]]</f>
        <v>1535.76</v>
      </c>
      <c r="Q1243" s="4">
        <f>shipments9[[#This Row],[Amount]] -shipments9[[#This Row],[total cost]]</f>
        <v>2664.99</v>
      </c>
      <c r="R1243" s="4" t="str">
        <f>IF(shipments9[[#This Row],[Gross Profit]]&lt;0,"Loss","Profit")</f>
        <v>Profit</v>
      </c>
      <c r="S1243" s="9">
        <f>shipments9[[#This Row],[Gross Profit]]/shipments9[[#This Row],[Amount]]</f>
        <v>0.6344081414033208</v>
      </c>
      <c r="T1243" s="11">
        <f>shipments9[[#This Row],[Amount]]/shipments9[[#This Row],[Boxes]]</f>
        <v>12.965277777777779</v>
      </c>
    </row>
    <row r="1244" spans="1:20" hidden="1" x14ac:dyDescent="0.25">
      <c r="A1244" t="s">
        <v>1446</v>
      </c>
      <c r="B1244" t="s">
        <v>65</v>
      </c>
      <c r="C1244" t="s">
        <v>145</v>
      </c>
      <c r="D1244" t="s">
        <v>31</v>
      </c>
      <c r="E1244" s="1">
        <v>45428</v>
      </c>
      <c r="F1244" s="1" t="str">
        <f>TEXT(shipments9[[#This Row],[Shipdate]],"ddd")</f>
        <v>Thu</v>
      </c>
      <c r="G1244" s="1" t="str">
        <f>IF(OR(shipments9[[#This Row],[Day Name]]="Sat",shipments9[[#This Row],[Day Name]]="Sun"),"Weekend","Weekday")</f>
        <v>Weekday</v>
      </c>
      <c r="H1244">
        <v>15405.75</v>
      </c>
      <c r="I1244">
        <v>963</v>
      </c>
      <c r="J1244" t="s">
        <v>172</v>
      </c>
      <c r="K1244" t="s">
        <v>8155</v>
      </c>
      <c r="L1244" t="s">
        <v>8154</v>
      </c>
      <c r="M1244">
        <v>5</v>
      </c>
      <c r="N1244" t="s">
        <v>201</v>
      </c>
      <c r="O1244" s="4">
        <f>INDEX(products[Cost_per_box], MATCH(shipments9[[#This Row],[PID]], products[PID], 0))</f>
        <v>4.74</v>
      </c>
      <c r="P1244" s="4">
        <f>shipments9[[#This Row],[Boxes]]*shipments9[[#This Row],[Cost Per Box]]</f>
        <v>4564.62</v>
      </c>
      <c r="Q1244" s="4">
        <f>shipments9[[#This Row],[Amount]] -shipments9[[#This Row],[total cost]]</f>
        <v>10841.130000000001</v>
      </c>
      <c r="R1244" s="4" t="str">
        <f>IF(shipments9[[#This Row],[Gross Profit]]&lt;0,"Loss","Profit")</f>
        <v>Profit</v>
      </c>
      <c r="S1244" s="9">
        <f>shipments9[[#This Row],[Gross Profit]]/shipments9[[#This Row],[Amount]]</f>
        <v>0.70370673287571206</v>
      </c>
      <c r="T1244" s="11">
        <f>shipments9[[#This Row],[Amount]]/shipments9[[#This Row],[Boxes]]</f>
        <v>15.997663551401869</v>
      </c>
    </row>
    <row r="1245" spans="1:20" hidden="1" x14ac:dyDescent="0.25">
      <c r="A1245" t="s">
        <v>1447</v>
      </c>
      <c r="B1245" t="s">
        <v>68</v>
      </c>
      <c r="C1245" t="s">
        <v>145</v>
      </c>
      <c r="D1245" t="s">
        <v>31</v>
      </c>
      <c r="E1245" s="1">
        <v>45239</v>
      </c>
      <c r="F1245" s="1" t="str">
        <f>TEXT(shipments9[[#This Row],[Shipdate]],"ddd")</f>
        <v>Thu</v>
      </c>
      <c r="G1245" s="1" t="str">
        <f>IF(OR(shipments9[[#This Row],[Day Name]]="Sat",shipments9[[#This Row],[Day Name]]="Sun"),"Weekend","Weekday")</f>
        <v>Weekday</v>
      </c>
      <c r="H1245">
        <v>5368.5</v>
      </c>
      <c r="I1245">
        <v>336</v>
      </c>
      <c r="J1245" t="s">
        <v>172</v>
      </c>
      <c r="K1245" t="s">
        <v>8151</v>
      </c>
      <c r="L1245" t="s">
        <v>8152</v>
      </c>
      <c r="M1245">
        <v>11</v>
      </c>
      <c r="N1245" t="s">
        <v>8165</v>
      </c>
      <c r="O1245" s="4">
        <f>INDEX(products[Cost_per_box], MATCH(shipments9[[#This Row],[PID]], products[PID], 0))</f>
        <v>4.74</v>
      </c>
      <c r="P1245" s="4">
        <f>shipments9[[#This Row],[Boxes]]*shipments9[[#This Row],[Cost Per Box]]</f>
        <v>1592.64</v>
      </c>
      <c r="Q1245" s="4">
        <f>shipments9[[#This Row],[Amount]] -shipments9[[#This Row],[total cost]]</f>
        <v>3775.8599999999997</v>
      </c>
      <c r="R1245" s="4" t="str">
        <f>IF(shipments9[[#This Row],[Gross Profit]]&lt;0,"Loss","Profit")</f>
        <v>Profit</v>
      </c>
      <c r="S1245" s="9">
        <f>shipments9[[#This Row],[Gross Profit]]/shipments9[[#This Row],[Amount]]</f>
        <v>0.70333612740989093</v>
      </c>
      <c r="T1245" s="11">
        <f>shipments9[[#This Row],[Amount]]/shipments9[[#This Row],[Boxes]]</f>
        <v>15.977678571428571</v>
      </c>
    </row>
    <row r="1246" spans="1:20" hidden="1" x14ac:dyDescent="0.25">
      <c r="A1246" t="s">
        <v>1448</v>
      </c>
      <c r="B1246" t="s">
        <v>108</v>
      </c>
      <c r="C1246" t="s">
        <v>145</v>
      </c>
      <c r="D1246" t="s">
        <v>31</v>
      </c>
      <c r="E1246" s="1">
        <v>45212</v>
      </c>
      <c r="F1246" s="1" t="str">
        <f>TEXT(shipments9[[#This Row],[Shipdate]],"ddd")</f>
        <v>Fri</v>
      </c>
      <c r="G1246" s="1" t="str">
        <f>IF(OR(shipments9[[#This Row],[Day Name]]="Sat",shipments9[[#This Row],[Day Name]]="Sun"),"Weekend","Weekday")</f>
        <v>Weekday</v>
      </c>
      <c r="H1246">
        <v>5640.75</v>
      </c>
      <c r="I1246">
        <v>332</v>
      </c>
      <c r="J1246" t="s">
        <v>172</v>
      </c>
      <c r="K1246" t="s">
        <v>8151</v>
      </c>
      <c r="L1246" t="s">
        <v>8152</v>
      </c>
      <c r="M1246">
        <v>10</v>
      </c>
      <c r="N1246" t="s">
        <v>8153</v>
      </c>
      <c r="O1246" s="4">
        <f>INDEX(products[Cost_per_box], MATCH(shipments9[[#This Row],[PID]], products[PID], 0))</f>
        <v>4.74</v>
      </c>
      <c r="P1246" s="4">
        <f>shipments9[[#This Row],[Boxes]]*shipments9[[#This Row],[Cost Per Box]]</f>
        <v>1573.68</v>
      </c>
      <c r="Q1246" s="4">
        <f>shipments9[[#This Row],[Amount]] -shipments9[[#This Row],[total cost]]</f>
        <v>4067.0699999999997</v>
      </c>
      <c r="R1246" s="4" t="str">
        <f>IF(shipments9[[#This Row],[Gross Profit]]&lt;0,"Loss","Profit")</f>
        <v>Profit</v>
      </c>
      <c r="S1246" s="9">
        <f>shipments9[[#This Row],[Gross Profit]]/shipments9[[#This Row],[Amount]]</f>
        <v>0.72101582236404727</v>
      </c>
      <c r="T1246" s="11">
        <f>shipments9[[#This Row],[Amount]]/shipments9[[#This Row],[Boxes]]</f>
        <v>16.990210843373493</v>
      </c>
    </row>
    <row r="1247" spans="1:20" hidden="1" x14ac:dyDescent="0.25">
      <c r="A1247" t="s">
        <v>1449</v>
      </c>
      <c r="B1247" t="s">
        <v>108</v>
      </c>
      <c r="C1247" t="s">
        <v>145</v>
      </c>
      <c r="D1247" t="s">
        <v>31</v>
      </c>
      <c r="E1247" s="1">
        <v>45328</v>
      </c>
      <c r="F1247" s="1" t="str">
        <f>TEXT(shipments9[[#This Row],[Shipdate]],"ddd")</f>
        <v>Tue</v>
      </c>
      <c r="G1247" s="1" t="str">
        <f>IF(OR(shipments9[[#This Row],[Day Name]]="Sat",shipments9[[#This Row],[Day Name]]="Sun"),"Weekend","Weekday")</f>
        <v>Weekday</v>
      </c>
      <c r="H1247">
        <v>9690.75</v>
      </c>
      <c r="I1247">
        <v>571</v>
      </c>
      <c r="J1247" t="s">
        <v>172</v>
      </c>
      <c r="K1247" t="s">
        <v>8155</v>
      </c>
      <c r="L1247" t="s">
        <v>8156</v>
      </c>
      <c r="M1247">
        <v>2</v>
      </c>
      <c r="N1247" t="s">
        <v>8157</v>
      </c>
      <c r="O1247" s="4">
        <f>INDEX(products[Cost_per_box], MATCH(shipments9[[#This Row],[PID]], products[PID], 0))</f>
        <v>4.74</v>
      </c>
      <c r="P1247" s="4">
        <f>shipments9[[#This Row],[Boxes]]*shipments9[[#This Row],[Cost Per Box]]</f>
        <v>2706.54</v>
      </c>
      <c r="Q1247" s="4">
        <f>shipments9[[#This Row],[Amount]] -shipments9[[#This Row],[total cost]]</f>
        <v>6984.21</v>
      </c>
      <c r="R1247" s="4" t="str">
        <f>IF(shipments9[[#This Row],[Gross Profit]]&lt;0,"Loss","Profit")</f>
        <v>Profit</v>
      </c>
      <c r="S1247" s="9">
        <f>shipments9[[#This Row],[Gross Profit]]/shipments9[[#This Row],[Amount]]</f>
        <v>0.72070892345793669</v>
      </c>
      <c r="T1247" s="11">
        <f>shipments9[[#This Row],[Amount]]/shipments9[[#This Row],[Boxes]]</f>
        <v>16.971541155866902</v>
      </c>
    </row>
    <row r="1248" spans="1:20" hidden="1" x14ac:dyDescent="0.25">
      <c r="A1248" t="s">
        <v>1450</v>
      </c>
      <c r="B1248" t="s">
        <v>108</v>
      </c>
      <c r="C1248" t="s">
        <v>145</v>
      </c>
      <c r="D1248" t="s">
        <v>31</v>
      </c>
      <c r="E1248" s="1">
        <v>45014</v>
      </c>
      <c r="F1248" s="1" t="str">
        <f>TEXT(shipments9[[#This Row],[Shipdate]],"ddd")</f>
        <v>Wed</v>
      </c>
      <c r="G1248" s="1" t="str">
        <f>IF(OR(shipments9[[#This Row],[Day Name]]="Sat",shipments9[[#This Row],[Day Name]]="Sun"),"Weekend","Weekday")</f>
        <v>Weekday</v>
      </c>
      <c r="H1248">
        <v>3035.25</v>
      </c>
      <c r="I1248">
        <v>203</v>
      </c>
      <c r="J1248" t="s">
        <v>172</v>
      </c>
      <c r="K1248" t="s">
        <v>8151</v>
      </c>
      <c r="L1248" t="s">
        <v>8156</v>
      </c>
      <c r="M1248">
        <v>3</v>
      </c>
      <c r="N1248" t="s">
        <v>8164</v>
      </c>
      <c r="O1248" s="4">
        <f>INDEX(products[Cost_per_box], MATCH(shipments9[[#This Row],[PID]], products[PID], 0))</f>
        <v>4.74</v>
      </c>
      <c r="P1248" s="4">
        <f>shipments9[[#This Row],[Boxes]]*shipments9[[#This Row],[Cost Per Box]]</f>
        <v>962.22</v>
      </c>
      <c r="Q1248" s="4">
        <f>shipments9[[#This Row],[Amount]] -shipments9[[#This Row],[total cost]]</f>
        <v>2073.0299999999997</v>
      </c>
      <c r="R1248" s="4" t="str">
        <f>IF(shipments9[[#This Row],[Gross Profit]]&lt;0,"Loss","Profit")</f>
        <v>Profit</v>
      </c>
      <c r="S1248" s="9">
        <f>shipments9[[#This Row],[Gross Profit]]/shipments9[[#This Row],[Amount]]</f>
        <v>0.68298492710649861</v>
      </c>
      <c r="T1248" s="11">
        <f>shipments9[[#This Row],[Amount]]/shipments9[[#This Row],[Boxes]]</f>
        <v>14.951970443349754</v>
      </c>
    </row>
    <row r="1249" spans="1:20" hidden="1" x14ac:dyDescent="0.25">
      <c r="A1249" t="s">
        <v>1451</v>
      </c>
      <c r="B1249" t="s">
        <v>108</v>
      </c>
      <c r="C1249" t="s">
        <v>145</v>
      </c>
      <c r="D1249" t="s">
        <v>31</v>
      </c>
      <c r="E1249" s="1">
        <v>44937</v>
      </c>
      <c r="F1249" s="1" t="str">
        <f>TEXT(shipments9[[#This Row],[Shipdate]],"ddd")</f>
        <v>Wed</v>
      </c>
      <c r="G1249" s="1" t="str">
        <f>IF(OR(shipments9[[#This Row],[Day Name]]="Sat",shipments9[[#This Row],[Day Name]]="Sun"),"Weekend","Weekday")</f>
        <v>Weekday</v>
      </c>
      <c r="H1249">
        <v>10473.75</v>
      </c>
      <c r="I1249">
        <v>699</v>
      </c>
      <c r="J1249" t="s">
        <v>172</v>
      </c>
      <c r="K1249" t="s">
        <v>8151</v>
      </c>
      <c r="L1249" t="s">
        <v>8156</v>
      </c>
      <c r="M1249">
        <v>1</v>
      </c>
      <c r="N1249" t="s">
        <v>8163</v>
      </c>
      <c r="O1249" s="4">
        <f>INDEX(products[Cost_per_box], MATCH(shipments9[[#This Row],[PID]], products[PID], 0))</f>
        <v>4.74</v>
      </c>
      <c r="P1249" s="4">
        <f>shipments9[[#This Row],[Boxes]]*shipments9[[#This Row],[Cost Per Box]]</f>
        <v>3313.26</v>
      </c>
      <c r="Q1249" s="4">
        <f>shipments9[[#This Row],[Amount]] -shipments9[[#This Row],[total cost]]</f>
        <v>7160.49</v>
      </c>
      <c r="R1249" s="4" t="str">
        <f>IF(shipments9[[#This Row],[Gross Profit]]&lt;0,"Loss","Profit")</f>
        <v>Profit</v>
      </c>
      <c r="S1249" s="9">
        <f>shipments9[[#This Row],[Gross Profit]]/shipments9[[#This Row],[Amount]]</f>
        <v>0.68366058002148222</v>
      </c>
      <c r="T1249" s="11">
        <f>shipments9[[#This Row],[Amount]]/shipments9[[#This Row],[Boxes]]</f>
        <v>14.983905579399142</v>
      </c>
    </row>
    <row r="1250" spans="1:20" hidden="1" x14ac:dyDescent="0.25">
      <c r="A1250" t="s">
        <v>1452</v>
      </c>
      <c r="B1250" t="s">
        <v>108</v>
      </c>
      <c r="C1250" t="s">
        <v>145</v>
      </c>
      <c r="D1250" t="s">
        <v>31</v>
      </c>
      <c r="E1250" s="1">
        <v>45203</v>
      </c>
      <c r="F1250" s="1" t="str">
        <f>TEXT(shipments9[[#This Row],[Shipdate]],"ddd")</f>
        <v>Wed</v>
      </c>
      <c r="G1250" s="1" t="str">
        <f>IF(OR(shipments9[[#This Row],[Day Name]]="Sat",shipments9[[#This Row],[Day Name]]="Sun"),"Weekend","Weekday")</f>
        <v>Weekday</v>
      </c>
      <c r="H1250">
        <v>4592.25</v>
      </c>
      <c r="I1250">
        <v>329</v>
      </c>
      <c r="J1250" t="s">
        <v>172</v>
      </c>
      <c r="K1250" t="s">
        <v>8151</v>
      </c>
      <c r="L1250" t="s">
        <v>8152</v>
      </c>
      <c r="M1250">
        <v>10</v>
      </c>
      <c r="N1250" t="s">
        <v>8153</v>
      </c>
      <c r="O1250" s="4">
        <f>INDEX(products[Cost_per_box], MATCH(shipments9[[#This Row],[PID]], products[PID], 0))</f>
        <v>4.74</v>
      </c>
      <c r="P1250" s="4">
        <f>shipments9[[#This Row],[Boxes]]*shipments9[[#This Row],[Cost Per Box]]</f>
        <v>1559.46</v>
      </c>
      <c r="Q1250" s="4">
        <f>shipments9[[#This Row],[Amount]] -shipments9[[#This Row],[total cost]]</f>
        <v>3032.79</v>
      </c>
      <c r="R1250" s="4" t="str">
        <f>IF(shipments9[[#This Row],[Gross Profit]]&lt;0,"Loss","Profit")</f>
        <v>Profit</v>
      </c>
      <c r="S1250" s="9">
        <f>shipments9[[#This Row],[Gross Profit]]/shipments9[[#This Row],[Amount]]</f>
        <v>0.66041482933202678</v>
      </c>
      <c r="T1250" s="11">
        <f>shipments9[[#This Row],[Amount]]/shipments9[[#This Row],[Boxes]]</f>
        <v>13.958206686930092</v>
      </c>
    </row>
    <row r="1251" spans="1:20" hidden="1" x14ac:dyDescent="0.25">
      <c r="A1251" t="s">
        <v>1453</v>
      </c>
      <c r="B1251" t="s">
        <v>108</v>
      </c>
      <c r="C1251" t="s">
        <v>145</v>
      </c>
      <c r="D1251" t="s">
        <v>31</v>
      </c>
      <c r="E1251" s="1">
        <v>45372</v>
      </c>
      <c r="F1251" s="1" t="str">
        <f>TEXT(shipments9[[#This Row],[Shipdate]],"ddd")</f>
        <v>Thu</v>
      </c>
      <c r="G1251" s="1" t="str">
        <f>IF(OR(shipments9[[#This Row],[Day Name]]="Sat",shipments9[[#This Row],[Day Name]]="Sun"),"Weekend","Weekday")</f>
        <v>Weekday</v>
      </c>
      <c r="H1251">
        <v>10998</v>
      </c>
      <c r="I1251">
        <v>688</v>
      </c>
      <c r="J1251" t="s">
        <v>172</v>
      </c>
      <c r="K1251" t="s">
        <v>8155</v>
      </c>
      <c r="L1251" t="s">
        <v>8156</v>
      </c>
      <c r="M1251">
        <v>3</v>
      </c>
      <c r="N1251" t="s">
        <v>8164</v>
      </c>
      <c r="O1251" s="4">
        <f>INDEX(products[Cost_per_box], MATCH(shipments9[[#This Row],[PID]], products[PID], 0))</f>
        <v>4.74</v>
      </c>
      <c r="P1251" s="4">
        <f>shipments9[[#This Row],[Boxes]]*shipments9[[#This Row],[Cost Per Box]]</f>
        <v>3261.1200000000003</v>
      </c>
      <c r="Q1251" s="4">
        <f>shipments9[[#This Row],[Amount]] -shipments9[[#This Row],[total cost]]</f>
        <v>7736.8799999999992</v>
      </c>
      <c r="R1251" s="4" t="str">
        <f>IF(shipments9[[#This Row],[Gross Profit]]&lt;0,"Loss","Profit")</f>
        <v>Profit</v>
      </c>
      <c r="S1251" s="9">
        <f>shipments9[[#This Row],[Gross Profit]]/shipments9[[#This Row],[Amount]]</f>
        <v>0.70348063284233486</v>
      </c>
      <c r="T1251" s="11">
        <f>shipments9[[#This Row],[Amount]]/shipments9[[#This Row],[Boxes]]</f>
        <v>15.98546511627907</v>
      </c>
    </row>
    <row r="1252" spans="1:20" hidden="1" x14ac:dyDescent="0.25">
      <c r="A1252" t="s">
        <v>1454</v>
      </c>
      <c r="B1252" t="s">
        <v>108</v>
      </c>
      <c r="C1252" t="s">
        <v>145</v>
      </c>
      <c r="D1252" t="s">
        <v>31</v>
      </c>
      <c r="E1252" s="1">
        <v>45413</v>
      </c>
      <c r="F1252" s="1" t="str">
        <f>TEXT(shipments9[[#This Row],[Shipdate]],"ddd")</f>
        <v>Wed</v>
      </c>
      <c r="G1252" s="1" t="str">
        <f>IF(OR(shipments9[[#This Row],[Day Name]]="Sat",shipments9[[#This Row],[Day Name]]="Sun"),"Weekend","Weekday")</f>
        <v>Weekday</v>
      </c>
      <c r="H1252">
        <v>6972.75</v>
      </c>
      <c r="I1252">
        <v>465</v>
      </c>
      <c r="J1252" t="s">
        <v>172</v>
      </c>
      <c r="K1252" t="s">
        <v>8155</v>
      </c>
      <c r="L1252" t="s">
        <v>8154</v>
      </c>
      <c r="M1252">
        <v>5</v>
      </c>
      <c r="N1252" t="s">
        <v>201</v>
      </c>
      <c r="O1252" s="4">
        <f>INDEX(products[Cost_per_box], MATCH(shipments9[[#This Row],[PID]], products[PID], 0))</f>
        <v>4.74</v>
      </c>
      <c r="P1252" s="4">
        <f>shipments9[[#This Row],[Boxes]]*shipments9[[#This Row],[Cost Per Box]]</f>
        <v>2204.1</v>
      </c>
      <c r="Q1252" s="4">
        <f>shipments9[[#This Row],[Amount]] -shipments9[[#This Row],[total cost]]</f>
        <v>4768.6499999999996</v>
      </c>
      <c r="R1252" s="4" t="str">
        <f>IF(shipments9[[#This Row],[Gross Profit]]&lt;0,"Loss","Profit")</f>
        <v>Profit</v>
      </c>
      <c r="S1252" s="9">
        <f>shipments9[[#This Row],[Gross Profit]]/shipments9[[#This Row],[Amount]]</f>
        <v>0.68389803162310414</v>
      </c>
      <c r="T1252" s="11">
        <f>shipments9[[#This Row],[Amount]]/shipments9[[#This Row],[Boxes]]</f>
        <v>14.995161290322581</v>
      </c>
    </row>
    <row r="1253" spans="1:20" hidden="1" x14ac:dyDescent="0.25">
      <c r="A1253" t="s">
        <v>1455</v>
      </c>
      <c r="B1253" t="s">
        <v>105</v>
      </c>
      <c r="C1253" t="s">
        <v>145</v>
      </c>
      <c r="D1253" t="s">
        <v>31</v>
      </c>
      <c r="E1253" s="1">
        <v>45282</v>
      </c>
      <c r="F1253" s="1" t="str">
        <f>TEXT(shipments9[[#This Row],[Shipdate]],"ddd")</f>
        <v>Fri</v>
      </c>
      <c r="G1253" s="1" t="str">
        <f>IF(OR(shipments9[[#This Row],[Day Name]]="Sat",shipments9[[#This Row],[Day Name]]="Sun"),"Weekend","Weekday")</f>
        <v>Weekday</v>
      </c>
      <c r="H1253">
        <v>9094.5</v>
      </c>
      <c r="I1253">
        <v>650</v>
      </c>
      <c r="J1253" t="s">
        <v>172</v>
      </c>
      <c r="K1253" t="s">
        <v>8151</v>
      </c>
      <c r="L1253" t="s">
        <v>8152</v>
      </c>
      <c r="M1253">
        <v>12</v>
      </c>
      <c r="N1253" t="s">
        <v>8166</v>
      </c>
      <c r="O1253" s="4">
        <f>INDEX(products[Cost_per_box], MATCH(shipments9[[#This Row],[PID]], products[PID], 0))</f>
        <v>4.74</v>
      </c>
      <c r="P1253" s="4">
        <f>shipments9[[#This Row],[Boxes]]*shipments9[[#This Row],[Cost Per Box]]</f>
        <v>3081</v>
      </c>
      <c r="Q1253" s="4">
        <f>shipments9[[#This Row],[Amount]] -shipments9[[#This Row],[total cost]]</f>
        <v>6013.5</v>
      </c>
      <c r="R1253" s="4" t="str">
        <f>IF(shipments9[[#This Row],[Gross Profit]]&lt;0,"Loss","Profit")</f>
        <v>Profit</v>
      </c>
      <c r="S1253" s="9">
        <f>shipments9[[#This Row],[Gross Profit]]/shipments9[[#This Row],[Amount]]</f>
        <v>0.661223816592446</v>
      </c>
      <c r="T1253" s="11">
        <f>shipments9[[#This Row],[Amount]]/shipments9[[#This Row],[Boxes]]</f>
        <v>13.991538461538461</v>
      </c>
    </row>
    <row r="1254" spans="1:20" hidden="1" x14ac:dyDescent="0.25">
      <c r="A1254" t="s">
        <v>1456</v>
      </c>
      <c r="B1254" t="s">
        <v>105</v>
      </c>
      <c r="C1254" t="s">
        <v>145</v>
      </c>
      <c r="D1254" t="s">
        <v>31</v>
      </c>
      <c r="E1254" s="1">
        <v>45044</v>
      </c>
      <c r="F1254" s="1" t="str">
        <f>TEXT(shipments9[[#This Row],[Shipdate]],"ddd")</f>
        <v>Fri</v>
      </c>
      <c r="G1254" s="1" t="str">
        <f>IF(OR(shipments9[[#This Row],[Day Name]]="Sat",shipments9[[#This Row],[Day Name]]="Sun"),"Weekend","Weekday")</f>
        <v>Weekday</v>
      </c>
      <c r="H1254">
        <v>589.5</v>
      </c>
      <c r="I1254">
        <v>35</v>
      </c>
      <c r="J1254" t="s">
        <v>172</v>
      </c>
      <c r="K1254" t="s">
        <v>8151</v>
      </c>
      <c r="L1254" t="s">
        <v>8154</v>
      </c>
      <c r="M1254">
        <v>4</v>
      </c>
      <c r="N1254" t="s">
        <v>8158</v>
      </c>
      <c r="O1254" s="4">
        <f>INDEX(products[Cost_per_box], MATCH(shipments9[[#This Row],[PID]], products[PID], 0))</f>
        <v>4.74</v>
      </c>
      <c r="P1254" s="4">
        <f>shipments9[[#This Row],[Boxes]]*shipments9[[#This Row],[Cost Per Box]]</f>
        <v>165.9</v>
      </c>
      <c r="Q1254" s="4">
        <f>shipments9[[#This Row],[Amount]] -shipments9[[#This Row],[total cost]]</f>
        <v>423.6</v>
      </c>
      <c r="R1254" s="4" t="str">
        <f>IF(shipments9[[#This Row],[Gross Profit]]&lt;0,"Loss","Profit")</f>
        <v>Profit</v>
      </c>
      <c r="S1254" s="9">
        <f>shipments9[[#This Row],[Gross Profit]]/shipments9[[#This Row],[Amount]]</f>
        <v>0.71857506361323165</v>
      </c>
      <c r="T1254" s="11">
        <f>shipments9[[#This Row],[Amount]]/shipments9[[#This Row],[Boxes]]</f>
        <v>16.842857142857142</v>
      </c>
    </row>
    <row r="1255" spans="1:20" hidden="1" x14ac:dyDescent="0.25">
      <c r="A1255" t="s">
        <v>1457</v>
      </c>
      <c r="B1255" t="s">
        <v>105</v>
      </c>
      <c r="C1255" t="s">
        <v>145</v>
      </c>
      <c r="D1255" t="s">
        <v>31</v>
      </c>
      <c r="E1255" s="1">
        <v>45316</v>
      </c>
      <c r="F1255" s="1" t="str">
        <f>TEXT(shipments9[[#This Row],[Shipdate]],"ddd")</f>
        <v>Thu</v>
      </c>
      <c r="G1255" s="1" t="str">
        <f>IF(OR(shipments9[[#This Row],[Day Name]]="Sat",shipments9[[#This Row],[Day Name]]="Sun"),"Weekend","Weekday")</f>
        <v>Weekday</v>
      </c>
      <c r="H1255">
        <v>10926</v>
      </c>
      <c r="I1255">
        <v>781</v>
      </c>
      <c r="J1255" t="s">
        <v>172</v>
      </c>
      <c r="K1255" t="s">
        <v>8155</v>
      </c>
      <c r="L1255" t="s">
        <v>8156</v>
      </c>
      <c r="M1255">
        <v>1</v>
      </c>
      <c r="N1255" t="s">
        <v>8163</v>
      </c>
      <c r="O1255" s="4">
        <f>INDEX(products[Cost_per_box], MATCH(shipments9[[#This Row],[PID]], products[PID], 0))</f>
        <v>4.74</v>
      </c>
      <c r="P1255" s="4">
        <f>shipments9[[#This Row],[Boxes]]*shipments9[[#This Row],[Cost Per Box]]</f>
        <v>3701.94</v>
      </c>
      <c r="Q1255" s="4">
        <f>shipments9[[#This Row],[Amount]] -shipments9[[#This Row],[total cost]]</f>
        <v>7224.0599999999995</v>
      </c>
      <c r="R1255" s="4" t="str">
        <f>IF(shipments9[[#This Row],[Gross Profit]]&lt;0,"Loss","Profit")</f>
        <v>Profit</v>
      </c>
      <c r="S1255" s="9">
        <f>shipments9[[#This Row],[Gross Profit]]/shipments9[[#This Row],[Amount]]</f>
        <v>0.66118066996155955</v>
      </c>
      <c r="T1255" s="11">
        <f>shipments9[[#This Row],[Amount]]/shipments9[[#This Row],[Boxes]]</f>
        <v>13.989756722151089</v>
      </c>
    </row>
    <row r="1256" spans="1:20" hidden="1" x14ac:dyDescent="0.25">
      <c r="A1256" t="s">
        <v>1458</v>
      </c>
      <c r="B1256" t="s">
        <v>105</v>
      </c>
      <c r="C1256" t="s">
        <v>145</v>
      </c>
      <c r="D1256" t="s">
        <v>31</v>
      </c>
      <c r="E1256" s="1">
        <v>45404</v>
      </c>
      <c r="F1256" s="1" t="str">
        <f>TEXT(shipments9[[#This Row],[Shipdate]],"ddd")</f>
        <v>Mon</v>
      </c>
      <c r="G1256" s="1" t="str">
        <f>IF(OR(shipments9[[#This Row],[Day Name]]="Sat",shipments9[[#This Row],[Day Name]]="Sun"),"Weekend","Weekday")</f>
        <v>Weekday</v>
      </c>
      <c r="H1256">
        <v>603</v>
      </c>
      <c r="I1256">
        <v>38</v>
      </c>
      <c r="J1256" t="s">
        <v>172</v>
      </c>
      <c r="K1256" t="s">
        <v>8155</v>
      </c>
      <c r="L1256" t="s">
        <v>8154</v>
      </c>
      <c r="M1256">
        <v>4</v>
      </c>
      <c r="N1256" t="s">
        <v>8158</v>
      </c>
      <c r="O1256" s="4">
        <f>INDEX(products[Cost_per_box], MATCH(shipments9[[#This Row],[PID]], products[PID], 0))</f>
        <v>4.74</v>
      </c>
      <c r="P1256" s="4">
        <f>shipments9[[#This Row],[Boxes]]*shipments9[[#This Row],[Cost Per Box]]</f>
        <v>180.12</v>
      </c>
      <c r="Q1256" s="4">
        <f>shipments9[[#This Row],[Amount]] -shipments9[[#This Row],[total cost]]</f>
        <v>422.88</v>
      </c>
      <c r="R1256" s="4" t="str">
        <f>IF(shipments9[[#This Row],[Gross Profit]]&lt;0,"Loss","Profit")</f>
        <v>Profit</v>
      </c>
      <c r="S1256" s="9">
        <f>shipments9[[#This Row],[Gross Profit]]/shipments9[[#This Row],[Amount]]</f>
        <v>0.70129353233830849</v>
      </c>
      <c r="T1256" s="11">
        <f>shipments9[[#This Row],[Amount]]/shipments9[[#This Row],[Boxes]]</f>
        <v>15.868421052631579</v>
      </c>
    </row>
    <row r="1257" spans="1:20" hidden="1" x14ac:dyDescent="0.25">
      <c r="A1257" t="s">
        <v>1459</v>
      </c>
      <c r="B1257" t="s">
        <v>105</v>
      </c>
      <c r="C1257" t="s">
        <v>145</v>
      </c>
      <c r="D1257" t="s">
        <v>31</v>
      </c>
      <c r="E1257" s="1">
        <v>45279</v>
      </c>
      <c r="F1257" s="1" t="str">
        <f>TEXT(shipments9[[#This Row],[Shipdate]],"ddd")</f>
        <v>Tue</v>
      </c>
      <c r="G1257" s="1" t="str">
        <f>IF(OR(shipments9[[#This Row],[Day Name]]="Sat",shipments9[[#This Row],[Day Name]]="Sun"),"Weekend","Weekday")</f>
        <v>Weekday</v>
      </c>
      <c r="H1257">
        <v>7290</v>
      </c>
      <c r="I1257">
        <v>486</v>
      </c>
      <c r="J1257" t="s">
        <v>172</v>
      </c>
      <c r="K1257" t="s">
        <v>8151</v>
      </c>
      <c r="L1257" t="s">
        <v>8152</v>
      </c>
      <c r="M1257">
        <v>12</v>
      </c>
      <c r="N1257" t="s">
        <v>8166</v>
      </c>
      <c r="O1257" s="4">
        <f>INDEX(products[Cost_per_box], MATCH(shipments9[[#This Row],[PID]], products[PID], 0))</f>
        <v>4.74</v>
      </c>
      <c r="P1257" s="4">
        <f>shipments9[[#This Row],[Boxes]]*shipments9[[#This Row],[Cost Per Box]]</f>
        <v>2303.6400000000003</v>
      </c>
      <c r="Q1257" s="4">
        <f>shipments9[[#This Row],[Amount]] -shipments9[[#This Row],[total cost]]</f>
        <v>4986.3599999999997</v>
      </c>
      <c r="R1257" s="4" t="str">
        <f>IF(shipments9[[#This Row],[Gross Profit]]&lt;0,"Loss","Profit")</f>
        <v>Profit</v>
      </c>
      <c r="S1257" s="9">
        <f>shipments9[[#This Row],[Gross Profit]]/shipments9[[#This Row],[Amount]]</f>
        <v>0.68399999999999994</v>
      </c>
      <c r="T1257" s="11">
        <f>shipments9[[#This Row],[Amount]]/shipments9[[#This Row],[Boxes]]</f>
        <v>15</v>
      </c>
    </row>
    <row r="1258" spans="1:20" hidden="1" x14ac:dyDescent="0.25">
      <c r="A1258" t="s">
        <v>1460</v>
      </c>
      <c r="B1258" t="s">
        <v>111</v>
      </c>
      <c r="C1258" t="s">
        <v>145</v>
      </c>
      <c r="D1258" t="s">
        <v>31</v>
      </c>
      <c r="E1258" s="1">
        <v>45048</v>
      </c>
      <c r="F1258" s="1" t="str">
        <f>TEXT(shipments9[[#This Row],[Shipdate]],"ddd")</f>
        <v>Tue</v>
      </c>
      <c r="G1258" s="1" t="str">
        <f>IF(OR(shipments9[[#This Row],[Day Name]]="Sat",shipments9[[#This Row],[Day Name]]="Sun"),"Weekend","Weekday")</f>
        <v>Weekday</v>
      </c>
      <c r="H1258">
        <v>4610.25</v>
      </c>
      <c r="I1258">
        <v>355</v>
      </c>
      <c r="J1258" t="s">
        <v>172</v>
      </c>
      <c r="K1258" t="s">
        <v>8151</v>
      </c>
      <c r="L1258" t="s">
        <v>8154</v>
      </c>
      <c r="M1258">
        <v>5</v>
      </c>
      <c r="N1258" t="s">
        <v>201</v>
      </c>
      <c r="O1258" s="4">
        <f>INDEX(products[Cost_per_box], MATCH(shipments9[[#This Row],[PID]], products[PID], 0))</f>
        <v>4.74</v>
      </c>
      <c r="P1258" s="4">
        <f>shipments9[[#This Row],[Boxes]]*shipments9[[#This Row],[Cost Per Box]]</f>
        <v>1682.7</v>
      </c>
      <c r="Q1258" s="4">
        <f>shipments9[[#This Row],[Amount]] -shipments9[[#This Row],[total cost]]</f>
        <v>2927.55</v>
      </c>
      <c r="R1258" s="4" t="str">
        <f>IF(shipments9[[#This Row],[Gross Profit]]&lt;0,"Loss","Profit")</f>
        <v>Profit</v>
      </c>
      <c r="S1258" s="9">
        <f>shipments9[[#This Row],[Gross Profit]]/shipments9[[#This Row],[Amount]]</f>
        <v>0.63500894745404268</v>
      </c>
      <c r="T1258" s="11">
        <f>shipments9[[#This Row],[Amount]]/shipments9[[#This Row],[Boxes]]</f>
        <v>12.986619718309859</v>
      </c>
    </row>
    <row r="1259" spans="1:20" hidden="1" x14ac:dyDescent="0.25">
      <c r="A1259" t="s">
        <v>1461</v>
      </c>
      <c r="B1259" t="s">
        <v>111</v>
      </c>
      <c r="C1259" t="s">
        <v>145</v>
      </c>
      <c r="D1259" t="s">
        <v>31</v>
      </c>
      <c r="E1259" s="1">
        <v>45019</v>
      </c>
      <c r="F1259" s="1" t="str">
        <f>TEXT(shipments9[[#This Row],[Shipdate]],"ddd")</f>
        <v>Mon</v>
      </c>
      <c r="G1259" s="1" t="str">
        <f>IF(OR(shipments9[[#This Row],[Day Name]]="Sat",shipments9[[#This Row],[Day Name]]="Sun"),"Weekend","Weekday")</f>
        <v>Weekday</v>
      </c>
      <c r="H1259">
        <v>4158</v>
      </c>
      <c r="I1259">
        <v>297</v>
      </c>
      <c r="J1259" t="s">
        <v>172</v>
      </c>
      <c r="K1259" t="s">
        <v>8151</v>
      </c>
      <c r="L1259" t="s">
        <v>8154</v>
      </c>
      <c r="M1259">
        <v>4</v>
      </c>
      <c r="N1259" t="s">
        <v>8158</v>
      </c>
      <c r="O1259" s="4">
        <f>INDEX(products[Cost_per_box], MATCH(shipments9[[#This Row],[PID]], products[PID], 0))</f>
        <v>4.74</v>
      </c>
      <c r="P1259" s="4">
        <f>shipments9[[#This Row],[Boxes]]*shipments9[[#This Row],[Cost Per Box]]</f>
        <v>1407.78</v>
      </c>
      <c r="Q1259" s="4">
        <f>shipments9[[#This Row],[Amount]] -shipments9[[#This Row],[total cost]]</f>
        <v>2750.2200000000003</v>
      </c>
      <c r="R1259" s="4" t="str">
        <f>IF(shipments9[[#This Row],[Gross Profit]]&lt;0,"Loss","Profit")</f>
        <v>Profit</v>
      </c>
      <c r="S1259" s="9">
        <f>shipments9[[#This Row],[Gross Profit]]/shipments9[[#This Row],[Amount]]</f>
        <v>0.66142857142857148</v>
      </c>
      <c r="T1259" s="11">
        <f>shipments9[[#This Row],[Amount]]/shipments9[[#This Row],[Boxes]]</f>
        <v>14</v>
      </c>
    </row>
    <row r="1260" spans="1:20" hidden="1" x14ac:dyDescent="0.25">
      <c r="A1260" t="s">
        <v>1462</v>
      </c>
      <c r="B1260" t="s">
        <v>114</v>
      </c>
      <c r="C1260" t="s">
        <v>145</v>
      </c>
      <c r="D1260" t="s">
        <v>31</v>
      </c>
      <c r="E1260" s="1">
        <v>45054</v>
      </c>
      <c r="F1260" s="1" t="str">
        <f>TEXT(shipments9[[#This Row],[Shipdate]],"ddd")</f>
        <v>Mon</v>
      </c>
      <c r="G1260" s="1" t="str">
        <f>IF(OR(shipments9[[#This Row],[Day Name]]="Sat",shipments9[[#This Row],[Day Name]]="Sun"),"Weekend","Weekday")</f>
        <v>Weekday</v>
      </c>
      <c r="H1260">
        <v>850.5</v>
      </c>
      <c r="I1260">
        <v>54</v>
      </c>
      <c r="J1260" t="s">
        <v>172</v>
      </c>
      <c r="K1260" t="s">
        <v>8151</v>
      </c>
      <c r="L1260" t="s">
        <v>8154</v>
      </c>
      <c r="M1260">
        <v>5</v>
      </c>
      <c r="N1260" t="s">
        <v>201</v>
      </c>
      <c r="O1260" s="4">
        <f>INDEX(products[Cost_per_box], MATCH(shipments9[[#This Row],[PID]], products[PID], 0))</f>
        <v>4.74</v>
      </c>
      <c r="P1260" s="4">
        <f>shipments9[[#This Row],[Boxes]]*shipments9[[#This Row],[Cost Per Box]]</f>
        <v>255.96</v>
      </c>
      <c r="Q1260" s="4">
        <f>shipments9[[#This Row],[Amount]] -shipments9[[#This Row],[total cost]]</f>
        <v>594.54</v>
      </c>
      <c r="R1260" s="4" t="str">
        <f>IF(shipments9[[#This Row],[Gross Profit]]&lt;0,"Loss","Profit")</f>
        <v>Profit</v>
      </c>
      <c r="S1260" s="9">
        <f>shipments9[[#This Row],[Gross Profit]]/shipments9[[#This Row],[Amount]]</f>
        <v>0.69904761904761903</v>
      </c>
      <c r="T1260" s="11">
        <f>shipments9[[#This Row],[Amount]]/shipments9[[#This Row],[Boxes]]</f>
        <v>15.75</v>
      </c>
    </row>
    <row r="1261" spans="1:20" hidden="1" x14ac:dyDescent="0.25">
      <c r="A1261" t="s">
        <v>1463</v>
      </c>
      <c r="B1261" t="s">
        <v>114</v>
      </c>
      <c r="C1261" t="s">
        <v>145</v>
      </c>
      <c r="D1261" t="s">
        <v>31</v>
      </c>
      <c r="E1261" s="1">
        <v>45254</v>
      </c>
      <c r="F1261" s="1" t="str">
        <f>TEXT(shipments9[[#This Row],[Shipdate]],"ddd")</f>
        <v>Fri</v>
      </c>
      <c r="G1261" s="1" t="str">
        <f>IF(OR(shipments9[[#This Row],[Day Name]]="Sat",shipments9[[#This Row],[Day Name]]="Sun"),"Weekend","Weekday")</f>
        <v>Weekday</v>
      </c>
      <c r="H1261">
        <v>9942.75</v>
      </c>
      <c r="I1261">
        <v>663</v>
      </c>
      <c r="J1261" t="s">
        <v>172</v>
      </c>
      <c r="K1261" t="s">
        <v>8151</v>
      </c>
      <c r="L1261" t="s">
        <v>8152</v>
      </c>
      <c r="M1261">
        <v>11</v>
      </c>
      <c r="N1261" t="s">
        <v>8165</v>
      </c>
      <c r="O1261" s="4">
        <f>INDEX(products[Cost_per_box], MATCH(shipments9[[#This Row],[PID]], products[PID], 0))</f>
        <v>4.74</v>
      </c>
      <c r="P1261" s="4">
        <f>shipments9[[#This Row],[Boxes]]*shipments9[[#This Row],[Cost Per Box]]</f>
        <v>3142.6200000000003</v>
      </c>
      <c r="Q1261" s="4">
        <f>shipments9[[#This Row],[Amount]] -shipments9[[#This Row],[total cost]]</f>
        <v>6800.1299999999992</v>
      </c>
      <c r="R1261" s="4" t="str">
        <f>IF(shipments9[[#This Row],[Gross Profit]]&lt;0,"Loss","Profit")</f>
        <v>Profit</v>
      </c>
      <c r="S1261" s="9">
        <f>shipments9[[#This Row],[Gross Profit]]/shipments9[[#This Row],[Amount]]</f>
        <v>0.68392849060873495</v>
      </c>
      <c r="T1261" s="11">
        <f>shipments9[[#This Row],[Amount]]/shipments9[[#This Row],[Boxes]]</f>
        <v>14.996606334841628</v>
      </c>
    </row>
    <row r="1262" spans="1:20" hidden="1" x14ac:dyDescent="0.25">
      <c r="A1262" t="s">
        <v>1464</v>
      </c>
      <c r="B1262" t="s">
        <v>102</v>
      </c>
      <c r="C1262" t="s">
        <v>145</v>
      </c>
      <c r="D1262" t="s">
        <v>31</v>
      </c>
      <c r="E1262" s="1">
        <v>44963</v>
      </c>
      <c r="F1262" s="1" t="str">
        <f>TEXT(shipments9[[#This Row],[Shipdate]],"ddd")</f>
        <v>Mon</v>
      </c>
      <c r="G1262" s="1" t="str">
        <f>IF(OR(shipments9[[#This Row],[Day Name]]="Sat",shipments9[[#This Row],[Day Name]]="Sun"),"Weekend","Weekday")</f>
        <v>Weekday</v>
      </c>
      <c r="H1262">
        <v>7143.75</v>
      </c>
      <c r="I1262">
        <v>447</v>
      </c>
      <c r="J1262" t="s">
        <v>172</v>
      </c>
      <c r="K1262" t="s">
        <v>8151</v>
      </c>
      <c r="L1262" t="s">
        <v>8156</v>
      </c>
      <c r="M1262">
        <v>2</v>
      </c>
      <c r="N1262" t="s">
        <v>8157</v>
      </c>
      <c r="O1262" s="4">
        <f>INDEX(products[Cost_per_box], MATCH(shipments9[[#This Row],[PID]], products[PID], 0))</f>
        <v>4.74</v>
      </c>
      <c r="P1262" s="4">
        <f>shipments9[[#This Row],[Boxes]]*shipments9[[#This Row],[Cost Per Box]]</f>
        <v>2118.7800000000002</v>
      </c>
      <c r="Q1262" s="4">
        <f>shipments9[[#This Row],[Amount]] -shipments9[[#This Row],[total cost]]</f>
        <v>5024.9699999999993</v>
      </c>
      <c r="R1262" s="4" t="str">
        <f>IF(shipments9[[#This Row],[Gross Profit]]&lt;0,"Loss","Profit")</f>
        <v>Profit</v>
      </c>
      <c r="S1262" s="9">
        <f>shipments9[[#This Row],[Gross Profit]]/shipments9[[#This Row],[Amount]]</f>
        <v>0.70340787401574789</v>
      </c>
      <c r="T1262" s="11">
        <f>shipments9[[#This Row],[Amount]]/shipments9[[#This Row],[Boxes]]</f>
        <v>15.981543624161073</v>
      </c>
    </row>
    <row r="1263" spans="1:20" hidden="1" x14ac:dyDescent="0.25">
      <c r="A1263" t="s">
        <v>1465</v>
      </c>
      <c r="B1263" t="s">
        <v>39</v>
      </c>
      <c r="C1263" t="s">
        <v>159</v>
      </c>
      <c r="D1263" t="s">
        <v>31</v>
      </c>
      <c r="E1263" s="1">
        <v>45079</v>
      </c>
      <c r="F1263" s="1" t="str">
        <f>TEXT(shipments9[[#This Row],[Shipdate]],"ddd")</f>
        <v>Fri</v>
      </c>
      <c r="G1263" s="1" t="str">
        <f>IF(OR(shipments9[[#This Row],[Day Name]]="Sat",shipments9[[#This Row],[Day Name]]="Sun"),"Weekend","Weekday")</f>
        <v>Weekday</v>
      </c>
      <c r="H1263">
        <v>587.25</v>
      </c>
      <c r="I1263">
        <v>22</v>
      </c>
      <c r="J1263" t="s">
        <v>172</v>
      </c>
      <c r="K1263" t="s">
        <v>8151</v>
      </c>
      <c r="L1263" t="s">
        <v>8154</v>
      </c>
      <c r="M1263">
        <v>6</v>
      </c>
      <c r="N1263" t="s">
        <v>8159</v>
      </c>
      <c r="O1263" s="4">
        <f>INDEX(products[Cost_per_box], MATCH(shipments9[[#This Row],[PID]], products[PID], 0))</f>
        <v>5.04</v>
      </c>
      <c r="P1263" s="4">
        <f>shipments9[[#This Row],[Boxes]]*shipments9[[#This Row],[Cost Per Box]]</f>
        <v>110.88</v>
      </c>
      <c r="Q1263" s="4">
        <f>shipments9[[#This Row],[Amount]] -shipments9[[#This Row],[total cost]]</f>
        <v>476.37</v>
      </c>
      <c r="R1263" s="4" t="str">
        <f>IF(shipments9[[#This Row],[Gross Profit]]&lt;0,"Loss","Profit")</f>
        <v>Profit</v>
      </c>
      <c r="S1263" s="9">
        <f>shipments9[[#This Row],[Gross Profit]]/shipments9[[#This Row],[Amount]]</f>
        <v>0.81118773946360156</v>
      </c>
      <c r="T1263" s="11">
        <f>shipments9[[#This Row],[Amount]]/shipments9[[#This Row],[Boxes]]</f>
        <v>26.693181818181817</v>
      </c>
    </row>
    <row r="1264" spans="1:20" hidden="1" x14ac:dyDescent="0.25">
      <c r="A1264" t="s">
        <v>1466</v>
      </c>
      <c r="B1264" t="s">
        <v>39</v>
      </c>
      <c r="C1264" t="s">
        <v>139</v>
      </c>
      <c r="D1264" t="s">
        <v>31</v>
      </c>
      <c r="E1264" s="1">
        <v>45135</v>
      </c>
      <c r="F1264" s="1" t="str">
        <f>TEXT(shipments9[[#This Row],[Shipdate]],"ddd")</f>
        <v>Fri</v>
      </c>
      <c r="G1264" s="1" t="str">
        <f>IF(OR(shipments9[[#This Row],[Day Name]]="Sat",shipments9[[#This Row],[Day Name]]="Sun"),"Weekend","Weekday")</f>
        <v>Weekday</v>
      </c>
      <c r="H1264">
        <v>2002.5</v>
      </c>
      <c r="I1264">
        <v>88</v>
      </c>
      <c r="J1264" t="s">
        <v>172</v>
      </c>
      <c r="K1264" t="s">
        <v>8151</v>
      </c>
      <c r="L1264" t="s">
        <v>8160</v>
      </c>
      <c r="M1264">
        <v>7</v>
      </c>
      <c r="N1264" t="s">
        <v>8161</v>
      </c>
      <c r="O1264" s="4">
        <f>INDEX(products[Cost_per_box], MATCH(shipments9[[#This Row],[PID]], products[PID], 0))</f>
        <v>3.68</v>
      </c>
      <c r="P1264" s="4">
        <f>shipments9[[#This Row],[Boxes]]*shipments9[[#This Row],[Cost Per Box]]</f>
        <v>323.84000000000003</v>
      </c>
      <c r="Q1264" s="4">
        <f>shipments9[[#This Row],[Amount]] -shipments9[[#This Row],[total cost]]</f>
        <v>1678.6599999999999</v>
      </c>
      <c r="R1264" s="4" t="str">
        <f>IF(shipments9[[#This Row],[Gross Profit]]&lt;0,"Loss","Profit")</f>
        <v>Profit</v>
      </c>
      <c r="S1264" s="9">
        <f>shipments9[[#This Row],[Gross Profit]]/shipments9[[#This Row],[Amount]]</f>
        <v>0.83828214731585515</v>
      </c>
      <c r="T1264" s="11">
        <f>shipments9[[#This Row],[Amount]]/shipments9[[#This Row],[Boxes]]</f>
        <v>22.755681818181817</v>
      </c>
    </row>
    <row r="1265" spans="1:20" hidden="1" x14ac:dyDescent="0.25">
      <c r="A1265" t="s">
        <v>1467</v>
      </c>
      <c r="B1265" t="s">
        <v>39</v>
      </c>
      <c r="C1265" t="s">
        <v>143</v>
      </c>
      <c r="D1265" t="s">
        <v>31</v>
      </c>
      <c r="E1265" s="1">
        <v>45135</v>
      </c>
      <c r="F1265" s="1" t="str">
        <f>TEXT(shipments9[[#This Row],[Shipdate]],"ddd")</f>
        <v>Fri</v>
      </c>
      <c r="G1265" s="1" t="str">
        <f>IF(OR(shipments9[[#This Row],[Day Name]]="Sat",shipments9[[#This Row],[Day Name]]="Sun"),"Weekend","Weekday")</f>
        <v>Weekday</v>
      </c>
      <c r="H1265">
        <v>780.75</v>
      </c>
      <c r="I1265">
        <v>42</v>
      </c>
      <c r="J1265" t="s">
        <v>172</v>
      </c>
      <c r="K1265" t="s">
        <v>8151</v>
      </c>
      <c r="L1265" t="s">
        <v>8160</v>
      </c>
      <c r="M1265">
        <v>7</v>
      </c>
      <c r="N1265" t="s">
        <v>8161</v>
      </c>
      <c r="O1265" s="4">
        <f>INDEX(products[Cost_per_box], MATCH(shipments9[[#This Row],[PID]], products[PID], 0))</f>
        <v>10.23</v>
      </c>
      <c r="P1265" s="4">
        <f>shipments9[[#This Row],[Boxes]]*shipments9[[#This Row],[Cost Per Box]]</f>
        <v>429.66</v>
      </c>
      <c r="Q1265" s="4">
        <f>shipments9[[#This Row],[Amount]] -shipments9[[#This Row],[total cost]]</f>
        <v>351.09</v>
      </c>
      <c r="R1265" s="4" t="str">
        <f>IF(shipments9[[#This Row],[Gross Profit]]&lt;0,"Loss","Profit")</f>
        <v>Profit</v>
      </c>
      <c r="S1265" s="9">
        <f>shipments9[[#This Row],[Gross Profit]]/shipments9[[#This Row],[Amount]]</f>
        <v>0.44968299711815557</v>
      </c>
      <c r="T1265" s="11">
        <f>shipments9[[#This Row],[Amount]]/shipments9[[#This Row],[Boxes]]</f>
        <v>18.589285714285715</v>
      </c>
    </row>
    <row r="1266" spans="1:20" hidden="1" x14ac:dyDescent="0.25">
      <c r="A1266" t="s">
        <v>1468</v>
      </c>
      <c r="B1266" t="s">
        <v>39</v>
      </c>
      <c r="C1266" t="s">
        <v>161</v>
      </c>
      <c r="D1266" t="s">
        <v>31</v>
      </c>
      <c r="E1266" s="1">
        <v>45121</v>
      </c>
      <c r="F1266" s="1" t="str">
        <f>TEXT(shipments9[[#This Row],[Shipdate]],"ddd")</f>
        <v>Fri</v>
      </c>
      <c r="G1266" s="1" t="str">
        <f>IF(OR(shipments9[[#This Row],[Day Name]]="Sat",shipments9[[#This Row],[Day Name]]="Sun"),"Weekend","Weekday")</f>
        <v>Weekday</v>
      </c>
      <c r="H1266">
        <v>3897</v>
      </c>
      <c r="I1266">
        <v>325</v>
      </c>
      <c r="J1266" t="s">
        <v>172</v>
      </c>
      <c r="K1266" t="s">
        <v>8151</v>
      </c>
      <c r="L1266" t="s">
        <v>8160</v>
      </c>
      <c r="M1266">
        <v>7</v>
      </c>
      <c r="N1266" t="s">
        <v>8161</v>
      </c>
      <c r="O1266" s="4">
        <f>INDEX(products[Cost_per_box], MATCH(shipments9[[#This Row],[PID]], products[PID], 0))</f>
        <v>2.76</v>
      </c>
      <c r="P1266" s="4">
        <f>shipments9[[#This Row],[Boxes]]*shipments9[[#This Row],[Cost Per Box]]</f>
        <v>896.99999999999989</v>
      </c>
      <c r="Q1266" s="4">
        <f>shipments9[[#This Row],[Amount]] -shipments9[[#This Row],[total cost]]</f>
        <v>3000</v>
      </c>
      <c r="R1266" s="4" t="str">
        <f>IF(shipments9[[#This Row],[Gross Profit]]&lt;0,"Loss","Profit")</f>
        <v>Profit</v>
      </c>
      <c r="S1266" s="9">
        <f>shipments9[[#This Row],[Gross Profit]]/shipments9[[#This Row],[Amount]]</f>
        <v>0.76982294072363355</v>
      </c>
      <c r="T1266" s="11">
        <f>shipments9[[#This Row],[Amount]]/shipments9[[#This Row],[Boxes]]</f>
        <v>11.990769230769232</v>
      </c>
    </row>
    <row r="1267" spans="1:20" hidden="1" x14ac:dyDescent="0.25">
      <c r="A1267" t="s">
        <v>1469</v>
      </c>
      <c r="B1267" t="s">
        <v>39</v>
      </c>
      <c r="C1267" t="s">
        <v>126</v>
      </c>
      <c r="D1267" t="s">
        <v>31</v>
      </c>
      <c r="E1267" s="1">
        <v>45037</v>
      </c>
      <c r="F1267" s="1" t="str">
        <f>TEXT(shipments9[[#This Row],[Shipdate]],"ddd")</f>
        <v>Fri</v>
      </c>
      <c r="G1267" s="1" t="str">
        <f>IF(OR(shipments9[[#This Row],[Day Name]]="Sat",shipments9[[#This Row],[Day Name]]="Sun"),"Weekend","Weekday")</f>
        <v>Weekday</v>
      </c>
      <c r="H1267">
        <v>3550.5</v>
      </c>
      <c r="I1267">
        <v>296</v>
      </c>
      <c r="J1267" t="s">
        <v>172</v>
      </c>
      <c r="K1267" t="s">
        <v>8151</v>
      </c>
      <c r="L1267" t="s">
        <v>8154</v>
      </c>
      <c r="M1267">
        <v>4</v>
      </c>
      <c r="N1267" t="s">
        <v>8158</v>
      </c>
      <c r="O1267" s="4">
        <f>INDEX(products[Cost_per_box], MATCH(shipments9[[#This Row],[PID]], products[PID], 0))</f>
        <v>5.15</v>
      </c>
      <c r="P1267" s="4">
        <f>shipments9[[#This Row],[Boxes]]*shipments9[[#This Row],[Cost Per Box]]</f>
        <v>1524.4</v>
      </c>
      <c r="Q1267" s="4">
        <f>shipments9[[#This Row],[Amount]] -shipments9[[#This Row],[total cost]]</f>
        <v>2026.1</v>
      </c>
      <c r="R1267" s="4" t="str">
        <f>IF(shipments9[[#This Row],[Gross Profit]]&lt;0,"Loss","Profit")</f>
        <v>Profit</v>
      </c>
      <c r="S1267" s="9">
        <f>shipments9[[#This Row],[Gross Profit]]/shipments9[[#This Row],[Amount]]</f>
        <v>0.57065202084213484</v>
      </c>
      <c r="T1267" s="11">
        <f>shipments9[[#This Row],[Amount]]/shipments9[[#This Row],[Boxes]]</f>
        <v>11.994932432432432</v>
      </c>
    </row>
    <row r="1268" spans="1:20" hidden="1" x14ac:dyDescent="0.25">
      <c r="A1268" t="s">
        <v>1470</v>
      </c>
      <c r="B1268" t="s">
        <v>39</v>
      </c>
      <c r="C1268" t="s">
        <v>132</v>
      </c>
      <c r="D1268" t="s">
        <v>31</v>
      </c>
      <c r="E1268" s="1">
        <v>45349</v>
      </c>
      <c r="F1268" s="1" t="str">
        <f>TEXT(shipments9[[#This Row],[Shipdate]],"ddd")</f>
        <v>Tue</v>
      </c>
      <c r="G1268" s="1" t="str">
        <f>IF(OR(shipments9[[#This Row],[Day Name]]="Sat",shipments9[[#This Row],[Day Name]]="Sun"),"Weekend","Weekday")</f>
        <v>Weekday</v>
      </c>
      <c r="H1268">
        <v>4729.5</v>
      </c>
      <c r="I1268">
        <v>169</v>
      </c>
      <c r="J1268" t="s">
        <v>172</v>
      </c>
      <c r="K1268" t="s">
        <v>8155</v>
      </c>
      <c r="L1268" t="s">
        <v>8156</v>
      </c>
      <c r="M1268">
        <v>2</v>
      </c>
      <c r="N1268" t="s">
        <v>8157</v>
      </c>
      <c r="O1268" s="4">
        <f>INDEX(products[Cost_per_box], MATCH(shipments9[[#This Row],[PID]], products[PID], 0))</f>
        <v>6.31</v>
      </c>
      <c r="P1268" s="4">
        <f>shipments9[[#This Row],[Boxes]]*shipments9[[#This Row],[Cost Per Box]]</f>
        <v>1066.3899999999999</v>
      </c>
      <c r="Q1268" s="4">
        <f>shipments9[[#This Row],[Amount]] -shipments9[[#This Row],[total cost]]</f>
        <v>3663.11</v>
      </c>
      <c r="R1268" s="4" t="str">
        <f>IF(shipments9[[#This Row],[Gross Profit]]&lt;0,"Loss","Profit")</f>
        <v>Profit</v>
      </c>
      <c r="S1268" s="9">
        <f>shipments9[[#This Row],[Gross Profit]]/shipments9[[#This Row],[Amount]]</f>
        <v>0.77452373400993768</v>
      </c>
      <c r="T1268" s="11">
        <f>shipments9[[#This Row],[Amount]]/shipments9[[#This Row],[Boxes]]</f>
        <v>27.985207100591715</v>
      </c>
    </row>
    <row r="1269" spans="1:20" hidden="1" x14ac:dyDescent="0.25">
      <c r="A1269" t="s">
        <v>1471</v>
      </c>
      <c r="B1269" t="s">
        <v>39</v>
      </c>
      <c r="C1269" t="s">
        <v>161</v>
      </c>
      <c r="D1269" t="s">
        <v>31</v>
      </c>
      <c r="E1269" s="1">
        <v>44967</v>
      </c>
      <c r="F1269" s="1" t="str">
        <f>TEXT(shipments9[[#This Row],[Shipdate]],"ddd")</f>
        <v>Fri</v>
      </c>
      <c r="G1269" s="1" t="str">
        <f>IF(OR(shipments9[[#This Row],[Day Name]]="Sat",shipments9[[#This Row],[Day Name]]="Sun"),"Weekend","Weekday")</f>
        <v>Weekday</v>
      </c>
      <c r="H1269">
        <v>5584.5</v>
      </c>
      <c r="I1269">
        <v>466</v>
      </c>
      <c r="J1269" t="s">
        <v>172</v>
      </c>
      <c r="K1269" t="s">
        <v>8151</v>
      </c>
      <c r="L1269" t="s">
        <v>8156</v>
      </c>
      <c r="M1269">
        <v>2</v>
      </c>
      <c r="N1269" t="s">
        <v>8157</v>
      </c>
      <c r="O1269" s="4">
        <f>INDEX(products[Cost_per_box], MATCH(shipments9[[#This Row],[PID]], products[PID], 0))</f>
        <v>2.76</v>
      </c>
      <c r="P1269" s="4">
        <f>shipments9[[#This Row],[Boxes]]*shipments9[[#This Row],[Cost Per Box]]</f>
        <v>1286.1599999999999</v>
      </c>
      <c r="Q1269" s="4">
        <f>shipments9[[#This Row],[Amount]] -shipments9[[#This Row],[total cost]]</f>
        <v>4298.34</v>
      </c>
      <c r="R1269" s="4" t="str">
        <f>IF(shipments9[[#This Row],[Gross Profit]]&lt;0,"Loss","Profit")</f>
        <v>Profit</v>
      </c>
      <c r="S1269" s="9">
        <f>shipments9[[#This Row],[Gross Profit]]/shipments9[[#This Row],[Amount]]</f>
        <v>0.76969110932044049</v>
      </c>
      <c r="T1269" s="11">
        <f>shipments9[[#This Row],[Amount]]/shipments9[[#This Row],[Boxes]]</f>
        <v>11.983905579399142</v>
      </c>
    </row>
    <row r="1270" spans="1:20" hidden="1" x14ac:dyDescent="0.25">
      <c r="A1270" t="s">
        <v>1472</v>
      </c>
      <c r="B1270" t="s">
        <v>39</v>
      </c>
      <c r="C1270" t="s">
        <v>132</v>
      </c>
      <c r="D1270" t="s">
        <v>31</v>
      </c>
      <c r="E1270" s="1">
        <v>44953</v>
      </c>
      <c r="F1270" s="1" t="str">
        <f>TEXT(shipments9[[#This Row],[Shipdate]],"ddd")</f>
        <v>Fri</v>
      </c>
      <c r="G1270" s="1" t="str">
        <f>IF(OR(shipments9[[#This Row],[Day Name]]="Sat",shipments9[[#This Row],[Day Name]]="Sun"),"Weekend","Weekday")</f>
        <v>Weekday</v>
      </c>
      <c r="H1270">
        <v>409.5</v>
      </c>
      <c r="I1270">
        <v>17</v>
      </c>
      <c r="J1270" t="s">
        <v>172</v>
      </c>
      <c r="K1270" t="s">
        <v>8151</v>
      </c>
      <c r="L1270" t="s">
        <v>8156</v>
      </c>
      <c r="M1270">
        <v>1</v>
      </c>
      <c r="N1270" t="s">
        <v>8163</v>
      </c>
      <c r="O1270" s="4">
        <f>INDEX(products[Cost_per_box], MATCH(shipments9[[#This Row],[PID]], products[PID], 0))</f>
        <v>6.31</v>
      </c>
      <c r="P1270" s="4">
        <f>shipments9[[#This Row],[Boxes]]*shipments9[[#This Row],[Cost Per Box]]</f>
        <v>107.27</v>
      </c>
      <c r="Q1270" s="4">
        <f>shipments9[[#This Row],[Amount]] -shipments9[[#This Row],[total cost]]</f>
        <v>302.23</v>
      </c>
      <c r="R1270" s="4" t="str">
        <f>IF(shipments9[[#This Row],[Gross Profit]]&lt;0,"Loss","Profit")</f>
        <v>Profit</v>
      </c>
      <c r="S1270" s="9">
        <f>shipments9[[#This Row],[Gross Profit]]/shipments9[[#This Row],[Amount]]</f>
        <v>0.73804639804639804</v>
      </c>
      <c r="T1270" s="11">
        <f>shipments9[[#This Row],[Amount]]/shipments9[[#This Row],[Boxes]]</f>
        <v>24.088235294117649</v>
      </c>
    </row>
    <row r="1271" spans="1:20" hidden="1" x14ac:dyDescent="0.25">
      <c r="A1271" t="s">
        <v>1473</v>
      </c>
      <c r="B1271" t="s">
        <v>39</v>
      </c>
      <c r="C1271" t="s">
        <v>126</v>
      </c>
      <c r="D1271" t="s">
        <v>31</v>
      </c>
      <c r="E1271" s="1">
        <v>45443</v>
      </c>
      <c r="F1271" s="1" t="str">
        <f>TEXT(shipments9[[#This Row],[Shipdate]],"ddd")</f>
        <v>Fri</v>
      </c>
      <c r="G1271" s="1" t="str">
        <f>IF(OR(shipments9[[#This Row],[Day Name]]="Sat",shipments9[[#This Row],[Day Name]]="Sun"),"Weekend","Weekday")</f>
        <v>Weekday</v>
      </c>
      <c r="H1271">
        <v>12894.75</v>
      </c>
      <c r="I1271">
        <v>1173</v>
      </c>
      <c r="J1271" t="s">
        <v>172</v>
      </c>
      <c r="K1271" t="s">
        <v>8155</v>
      </c>
      <c r="L1271" t="s">
        <v>8154</v>
      </c>
      <c r="M1271">
        <v>5</v>
      </c>
      <c r="N1271" t="s">
        <v>201</v>
      </c>
      <c r="O1271" s="4">
        <f>INDEX(products[Cost_per_box], MATCH(shipments9[[#This Row],[PID]], products[PID], 0))</f>
        <v>5.15</v>
      </c>
      <c r="P1271" s="4">
        <f>shipments9[[#This Row],[Boxes]]*shipments9[[#This Row],[Cost Per Box]]</f>
        <v>6040.9500000000007</v>
      </c>
      <c r="Q1271" s="4">
        <f>shipments9[[#This Row],[Amount]] -shipments9[[#This Row],[total cost]]</f>
        <v>6853.7999999999993</v>
      </c>
      <c r="R1271" s="4" t="str">
        <f>IF(shipments9[[#This Row],[Gross Profit]]&lt;0,"Loss","Profit")</f>
        <v>Profit</v>
      </c>
      <c r="S1271" s="9">
        <f>shipments9[[#This Row],[Gross Profit]]/shipments9[[#This Row],[Amount]]</f>
        <v>0.53151864130750881</v>
      </c>
      <c r="T1271" s="11">
        <f>shipments9[[#This Row],[Amount]]/shipments9[[#This Row],[Boxes]]</f>
        <v>10.992966751918159</v>
      </c>
    </row>
    <row r="1272" spans="1:20" hidden="1" x14ac:dyDescent="0.25">
      <c r="A1272" t="s">
        <v>1474</v>
      </c>
      <c r="B1272" t="s">
        <v>39</v>
      </c>
      <c r="C1272" t="s">
        <v>132</v>
      </c>
      <c r="D1272" t="s">
        <v>31</v>
      </c>
      <c r="E1272" s="1">
        <v>45219</v>
      </c>
      <c r="F1272" s="1" t="str">
        <f>TEXT(shipments9[[#This Row],[Shipdate]],"ddd")</f>
        <v>Fri</v>
      </c>
      <c r="G1272" s="1" t="str">
        <f>IF(OR(shipments9[[#This Row],[Day Name]]="Sat",shipments9[[#This Row],[Day Name]]="Sun"),"Weekend","Weekday")</f>
        <v>Weekday</v>
      </c>
      <c r="H1272">
        <v>11256.75</v>
      </c>
      <c r="I1272">
        <v>417</v>
      </c>
      <c r="J1272" t="s">
        <v>172</v>
      </c>
      <c r="K1272" t="s">
        <v>8151</v>
      </c>
      <c r="L1272" t="s">
        <v>8152</v>
      </c>
      <c r="M1272">
        <v>10</v>
      </c>
      <c r="N1272" t="s">
        <v>8153</v>
      </c>
      <c r="O1272" s="4">
        <f>INDEX(products[Cost_per_box], MATCH(shipments9[[#This Row],[PID]], products[PID], 0))</f>
        <v>6.31</v>
      </c>
      <c r="P1272" s="4">
        <f>shipments9[[#This Row],[Boxes]]*shipments9[[#This Row],[Cost Per Box]]</f>
        <v>2631.27</v>
      </c>
      <c r="Q1272" s="4">
        <f>shipments9[[#This Row],[Amount]] -shipments9[[#This Row],[total cost]]</f>
        <v>8625.48</v>
      </c>
      <c r="R1272" s="4" t="str">
        <f>IF(shipments9[[#This Row],[Gross Profit]]&lt;0,"Loss","Profit")</f>
        <v>Profit</v>
      </c>
      <c r="S1272" s="9">
        <f>shipments9[[#This Row],[Gross Profit]]/shipments9[[#This Row],[Amount]]</f>
        <v>0.7662495835831834</v>
      </c>
      <c r="T1272" s="11">
        <f>shipments9[[#This Row],[Amount]]/shipments9[[#This Row],[Boxes]]</f>
        <v>26.994604316546763</v>
      </c>
    </row>
    <row r="1273" spans="1:20" hidden="1" x14ac:dyDescent="0.25">
      <c r="A1273" t="s">
        <v>1475</v>
      </c>
      <c r="B1273" t="s">
        <v>39</v>
      </c>
      <c r="C1273" t="s">
        <v>132</v>
      </c>
      <c r="D1273" t="s">
        <v>31</v>
      </c>
      <c r="E1273" s="1">
        <v>45232</v>
      </c>
      <c r="F1273" s="1" t="str">
        <f>TEXT(shipments9[[#This Row],[Shipdate]],"ddd")</f>
        <v>Thu</v>
      </c>
      <c r="G1273" s="1" t="str">
        <f>IF(OR(shipments9[[#This Row],[Day Name]]="Sat",shipments9[[#This Row],[Day Name]]="Sun"),"Weekend","Weekday")</f>
        <v>Weekday</v>
      </c>
      <c r="H1273">
        <v>1131.75</v>
      </c>
      <c r="I1273">
        <v>41</v>
      </c>
      <c r="J1273" t="s">
        <v>172</v>
      </c>
      <c r="K1273" t="s">
        <v>8151</v>
      </c>
      <c r="L1273" t="s">
        <v>8152</v>
      </c>
      <c r="M1273">
        <v>11</v>
      </c>
      <c r="N1273" t="s">
        <v>8165</v>
      </c>
      <c r="O1273" s="4">
        <f>INDEX(products[Cost_per_box], MATCH(shipments9[[#This Row],[PID]], products[PID], 0))</f>
        <v>6.31</v>
      </c>
      <c r="P1273" s="4">
        <f>shipments9[[#This Row],[Boxes]]*shipments9[[#This Row],[Cost Per Box]]</f>
        <v>258.70999999999998</v>
      </c>
      <c r="Q1273" s="4">
        <f>shipments9[[#This Row],[Amount]] -shipments9[[#This Row],[total cost]]</f>
        <v>873.04</v>
      </c>
      <c r="R1273" s="4" t="str">
        <f>IF(shipments9[[#This Row],[Gross Profit]]&lt;0,"Loss","Profit")</f>
        <v>Profit</v>
      </c>
      <c r="S1273" s="9">
        <f>shipments9[[#This Row],[Gross Profit]]/shipments9[[#This Row],[Amount]]</f>
        <v>0.77140711287828578</v>
      </c>
      <c r="T1273" s="11">
        <f>shipments9[[#This Row],[Amount]]/shipments9[[#This Row],[Boxes]]</f>
        <v>27.603658536585368</v>
      </c>
    </row>
    <row r="1274" spans="1:20" hidden="1" x14ac:dyDescent="0.25">
      <c r="A1274" t="s">
        <v>1476</v>
      </c>
      <c r="B1274" t="s">
        <v>39</v>
      </c>
      <c r="C1274" t="s">
        <v>139</v>
      </c>
      <c r="D1274" t="s">
        <v>31</v>
      </c>
      <c r="E1274" s="1">
        <v>45082</v>
      </c>
      <c r="F1274" s="1" t="str">
        <f>TEXT(shipments9[[#This Row],[Shipdate]],"ddd")</f>
        <v>Mon</v>
      </c>
      <c r="G1274" s="1" t="str">
        <f>IF(OR(shipments9[[#This Row],[Day Name]]="Sat",shipments9[[#This Row],[Day Name]]="Sun"),"Weekend","Weekday")</f>
        <v>Weekday</v>
      </c>
      <c r="H1274">
        <v>7200</v>
      </c>
      <c r="I1274">
        <v>328</v>
      </c>
      <c r="J1274" t="s">
        <v>172</v>
      </c>
      <c r="K1274" t="s">
        <v>8151</v>
      </c>
      <c r="L1274" t="s">
        <v>8154</v>
      </c>
      <c r="M1274">
        <v>6</v>
      </c>
      <c r="N1274" t="s">
        <v>8159</v>
      </c>
      <c r="O1274" s="4">
        <f>INDEX(products[Cost_per_box], MATCH(shipments9[[#This Row],[PID]], products[PID], 0))</f>
        <v>3.68</v>
      </c>
      <c r="P1274" s="4">
        <f>shipments9[[#This Row],[Boxes]]*shipments9[[#This Row],[Cost Per Box]]</f>
        <v>1207.04</v>
      </c>
      <c r="Q1274" s="4">
        <f>shipments9[[#This Row],[Amount]] -shipments9[[#This Row],[total cost]]</f>
        <v>5992.96</v>
      </c>
      <c r="R1274" s="4" t="str">
        <f>IF(shipments9[[#This Row],[Gross Profit]]&lt;0,"Loss","Profit")</f>
        <v>Profit</v>
      </c>
      <c r="S1274" s="9">
        <f>shipments9[[#This Row],[Gross Profit]]/shipments9[[#This Row],[Amount]]</f>
        <v>0.83235555555555552</v>
      </c>
      <c r="T1274" s="11">
        <f>shipments9[[#This Row],[Amount]]/shipments9[[#This Row],[Boxes]]</f>
        <v>21.951219512195124</v>
      </c>
    </row>
    <row r="1275" spans="1:20" hidden="1" x14ac:dyDescent="0.25">
      <c r="A1275" t="s">
        <v>1477</v>
      </c>
      <c r="B1275" t="s">
        <v>39</v>
      </c>
      <c r="C1275" t="s">
        <v>124</v>
      </c>
      <c r="D1275" t="s">
        <v>31</v>
      </c>
      <c r="E1275" s="1">
        <v>45285</v>
      </c>
      <c r="F1275" s="1" t="str">
        <f>TEXT(shipments9[[#This Row],[Shipdate]],"ddd")</f>
        <v>Mon</v>
      </c>
      <c r="G1275" s="1" t="str">
        <f>IF(OR(shipments9[[#This Row],[Day Name]]="Sat",shipments9[[#This Row],[Day Name]]="Sun"),"Weekend","Weekday")</f>
        <v>Weekday</v>
      </c>
      <c r="H1275">
        <v>5460.75</v>
      </c>
      <c r="I1275">
        <v>391</v>
      </c>
      <c r="J1275" t="s">
        <v>172</v>
      </c>
      <c r="K1275" t="s">
        <v>8151</v>
      </c>
      <c r="L1275" t="s">
        <v>8152</v>
      </c>
      <c r="M1275">
        <v>12</v>
      </c>
      <c r="N1275" t="s">
        <v>8166</v>
      </c>
      <c r="O1275" s="4">
        <f>INDEX(products[Cost_per_box], MATCH(shipments9[[#This Row],[PID]], products[PID], 0))</f>
        <v>7.48</v>
      </c>
      <c r="P1275" s="4">
        <f>shipments9[[#This Row],[Boxes]]*shipments9[[#This Row],[Cost Per Box]]</f>
        <v>2924.6800000000003</v>
      </c>
      <c r="Q1275" s="4">
        <f>shipments9[[#This Row],[Amount]] -shipments9[[#This Row],[total cost]]</f>
        <v>2536.0699999999997</v>
      </c>
      <c r="R1275" s="4" t="str">
        <f>IF(shipments9[[#This Row],[Gross Profit]]&lt;0,"Loss","Profit")</f>
        <v>Profit</v>
      </c>
      <c r="S1275" s="9">
        <f>shipments9[[#This Row],[Gross Profit]]/shipments9[[#This Row],[Amount]]</f>
        <v>0.46441789131529548</v>
      </c>
      <c r="T1275" s="11">
        <f>shipments9[[#This Row],[Amount]]/shipments9[[#This Row],[Boxes]]</f>
        <v>13.96611253196931</v>
      </c>
    </row>
    <row r="1276" spans="1:20" hidden="1" x14ac:dyDescent="0.25">
      <c r="A1276" t="s">
        <v>1478</v>
      </c>
      <c r="B1276" t="s">
        <v>42</v>
      </c>
      <c r="C1276" t="s">
        <v>132</v>
      </c>
      <c r="D1276" t="s">
        <v>31</v>
      </c>
      <c r="E1276" s="1">
        <v>45188</v>
      </c>
      <c r="F1276" s="1" t="str">
        <f>TEXT(shipments9[[#This Row],[Shipdate]],"ddd")</f>
        <v>Tue</v>
      </c>
      <c r="G1276" s="1" t="str">
        <f>IF(OR(shipments9[[#This Row],[Day Name]]="Sat",shipments9[[#This Row],[Day Name]]="Sun"),"Weekend","Weekday")</f>
        <v>Weekday</v>
      </c>
      <c r="H1276">
        <v>3620.25</v>
      </c>
      <c r="I1276">
        <v>145</v>
      </c>
      <c r="J1276" t="s">
        <v>172</v>
      </c>
      <c r="K1276" t="s">
        <v>8151</v>
      </c>
      <c r="L1276" t="s">
        <v>8160</v>
      </c>
      <c r="M1276">
        <v>9</v>
      </c>
      <c r="N1276" t="s">
        <v>8167</v>
      </c>
      <c r="O1276" s="4">
        <f>INDEX(products[Cost_per_box], MATCH(shipments9[[#This Row],[PID]], products[PID], 0))</f>
        <v>6.31</v>
      </c>
      <c r="P1276" s="4">
        <f>shipments9[[#This Row],[Boxes]]*shipments9[[#This Row],[Cost Per Box]]</f>
        <v>914.94999999999993</v>
      </c>
      <c r="Q1276" s="4">
        <f>shipments9[[#This Row],[Amount]] -shipments9[[#This Row],[total cost]]</f>
        <v>2705.3</v>
      </c>
      <c r="R1276" s="4" t="str">
        <f>IF(shipments9[[#This Row],[Gross Profit]]&lt;0,"Loss","Profit")</f>
        <v>Profit</v>
      </c>
      <c r="S1276" s="9">
        <f>shipments9[[#This Row],[Gross Profit]]/shipments9[[#This Row],[Amount]]</f>
        <v>0.74726883502520547</v>
      </c>
      <c r="T1276" s="11">
        <f>shipments9[[#This Row],[Amount]]/shipments9[[#This Row],[Boxes]]</f>
        <v>24.967241379310344</v>
      </c>
    </row>
    <row r="1277" spans="1:20" hidden="1" x14ac:dyDescent="0.25">
      <c r="A1277" t="s">
        <v>1479</v>
      </c>
      <c r="B1277" t="s">
        <v>42</v>
      </c>
      <c r="C1277" t="s">
        <v>151</v>
      </c>
      <c r="D1277" t="s">
        <v>31</v>
      </c>
      <c r="E1277" s="1">
        <v>45183</v>
      </c>
      <c r="F1277" s="1" t="str">
        <f>TEXT(shipments9[[#This Row],[Shipdate]],"ddd")</f>
        <v>Thu</v>
      </c>
      <c r="G1277" s="1" t="str">
        <f>IF(OR(shipments9[[#This Row],[Day Name]]="Sat",shipments9[[#This Row],[Day Name]]="Sun"),"Weekend","Weekday")</f>
        <v>Weekday</v>
      </c>
      <c r="H1277">
        <v>1003.5</v>
      </c>
      <c r="I1277">
        <v>60</v>
      </c>
      <c r="J1277" t="s">
        <v>172</v>
      </c>
      <c r="K1277" t="s">
        <v>8151</v>
      </c>
      <c r="L1277" t="s">
        <v>8160</v>
      </c>
      <c r="M1277">
        <v>9</v>
      </c>
      <c r="N1277" t="s">
        <v>8167</v>
      </c>
      <c r="O1277" s="4">
        <f>INDEX(products[Cost_per_box], MATCH(shipments9[[#This Row],[PID]], products[PID], 0))</f>
        <v>12.41</v>
      </c>
      <c r="P1277" s="4">
        <f>shipments9[[#This Row],[Boxes]]*shipments9[[#This Row],[Cost Per Box]]</f>
        <v>744.6</v>
      </c>
      <c r="Q1277" s="4">
        <f>shipments9[[#This Row],[Amount]] -shipments9[[#This Row],[total cost]]</f>
        <v>258.89999999999998</v>
      </c>
      <c r="R1277" s="4" t="str">
        <f>IF(shipments9[[#This Row],[Gross Profit]]&lt;0,"Loss","Profit")</f>
        <v>Profit</v>
      </c>
      <c r="S1277" s="9">
        <f>shipments9[[#This Row],[Gross Profit]]/shipments9[[#This Row],[Amount]]</f>
        <v>0.25799701046337814</v>
      </c>
      <c r="T1277" s="11">
        <f>shipments9[[#This Row],[Amount]]/shipments9[[#This Row],[Boxes]]</f>
        <v>16.725000000000001</v>
      </c>
    </row>
    <row r="1278" spans="1:20" hidden="1" x14ac:dyDescent="0.25">
      <c r="A1278" t="s">
        <v>1480</v>
      </c>
      <c r="B1278" t="s">
        <v>42</v>
      </c>
      <c r="C1278" t="s">
        <v>159</v>
      </c>
      <c r="D1278" t="s">
        <v>31</v>
      </c>
      <c r="E1278" s="1">
        <v>44943</v>
      </c>
      <c r="F1278" s="1" t="str">
        <f>TEXT(shipments9[[#This Row],[Shipdate]],"ddd")</f>
        <v>Tue</v>
      </c>
      <c r="G1278" s="1" t="str">
        <f>IF(OR(shipments9[[#This Row],[Day Name]]="Sat",shipments9[[#This Row],[Day Name]]="Sun"),"Weekend","Weekday")</f>
        <v>Weekday</v>
      </c>
      <c r="H1278">
        <v>14343.75</v>
      </c>
      <c r="I1278">
        <v>513</v>
      </c>
      <c r="J1278" t="s">
        <v>172</v>
      </c>
      <c r="K1278" t="s">
        <v>8151</v>
      </c>
      <c r="L1278" t="s">
        <v>8156</v>
      </c>
      <c r="M1278">
        <v>1</v>
      </c>
      <c r="N1278" t="s">
        <v>8163</v>
      </c>
      <c r="O1278" s="4">
        <f>INDEX(products[Cost_per_box], MATCH(shipments9[[#This Row],[PID]], products[PID], 0))</f>
        <v>5.04</v>
      </c>
      <c r="P1278" s="4">
        <f>shipments9[[#This Row],[Boxes]]*shipments9[[#This Row],[Cost Per Box]]</f>
        <v>2585.52</v>
      </c>
      <c r="Q1278" s="4">
        <f>shipments9[[#This Row],[Amount]] -shipments9[[#This Row],[total cost]]</f>
        <v>11758.23</v>
      </c>
      <c r="R1278" s="4" t="str">
        <f>IF(shipments9[[#This Row],[Gross Profit]]&lt;0,"Loss","Profit")</f>
        <v>Profit</v>
      </c>
      <c r="S1278" s="9">
        <f>shipments9[[#This Row],[Gross Profit]]/shipments9[[#This Row],[Amount]]</f>
        <v>0.8197458823529411</v>
      </c>
      <c r="T1278" s="11">
        <f>shipments9[[#This Row],[Amount]]/shipments9[[#This Row],[Boxes]]</f>
        <v>27.960526315789473</v>
      </c>
    </row>
    <row r="1279" spans="1:20" hidden="1" x14ac:dyDescent="0.25">
      <c r="A1279" t="s">
        <v>1481</v>
      </c>
      <c r="B1279" t="s">
        <v>42</v>
      </c>
      <c r="C1279" t="s">
        <v>159</v>
      </c>
      <c r="D1279" t="s">
        <v>31</v>
      </c>
      <c r="E1279" s="1">
        <v>45148</v>
      </c>
      <c r="F1279" s="1" t="str">
        <f>TEXT(shipments9[[#This Row],[Shipdate]],"ddd")</f>
        <v>Thu</v>
      </c>
      <c r="G1279" s="1" t="str">
        <f>IF(OR(shipments9[[#This Row],[Day Name]]="Sat",shipments9[[#This Row],[Day Name]]="Sun"),"Weekend","Weekday")</f>
        <v>Weekday</v>
      </c>
      <c r="H1279">
        <v>5577.75</v>
      </c>
      <c r="I1279">
        <v>193</v>
      </c>
      <c r="J1279" t="s">
        <v>172</v>
      </c>
      <c r="K1279" t="s">
        <v>8151</v>
      </c>
      <c r="L1279" t="s">
        <v>8160</v>
      </c>
      <c r="M1279">
        <v>8</v>
      </c>
      <c r="N1279" t="s">
        <v>8162</v>
      </c>
      <c r="O1279" s="4">
        <f>INDEX(products[Cost_per_box], MATCH(shipments9[[#This Row],[PID]], products[PID], 0))</f>
        <v>5.04</v>
      </c>
      <c r="P1279" s="4">
        <f>shipments9[[#This Row],[Boxes]]*shipments9[[#This Row],[Cost Per Box]]</f>
        <v>972.72</v>
      </c>
      <c r="Q1279" s="4">
        <f>shipments9[[#This Row],[Amount]] -shipments9[[#This Row],[total cost]]</f>
        <v>4605.03</v>
      </c>
      <c r="R1279" s="4" t="str">
        <f>IF(shipments9[[#This Row],[Gross Profit]]&lt;0,"Loss","Profit")</f>
        <v>Profit</v>
      </c>
      <c r="S1279" s="9">
        <f>shipments9[[#This Row],[Gross Profit]]/shipments9[[#This Row],[Amount]]</f>
        <v>0.82560709963695034</v>
      </c>
      <c r="T1279" s="11">
        <f>shipments9[[#This Row],[Amount]]/shipments9[[#This Row],[Boxes]]</f>
        <v>28.900259067357513</v>
      </c>
    </row>
    <row r="1280" spans="1:20" hidden="1" x14ac:dyDescent="0.25">
      <c r="A1280" t="s">
        <v>1482</v>
      </c>
      <c r="B1280" t="s">
        <v>42</v>
      </c>
      <c r="C1280" t="s">
        <v>132</v>
      </c>
      <c r="D1280" t="s">
        <v>31</v>
      </c>
      <c r="E1280" s="1">
        <v>45113</v>
      </c>
      <c r="F1280" s="1" t="str">
        <f>TEXT(shipments9[[#This Row],[Shipdate]],"ddd")</f>
        <v>Thu</v>
      </c>
      <c r="G1280" s="1" t="str">
        <f>IF(OR(shipments9[[#This Row],[Day Name]]="Sat",shipments9[[#This Row],[Day Name]]="Sun"),"Weekend","Weekday")</f>
        <v>Weekday</v>
      </c>
      <c r="H1280">
        <v>4749.75</v>
      </c>
      <c r="I1280">
        <v>183</v>
      </c>
      <c r="J1280" t="s">
        <v>172</v>
      </c>
      <c r="K1280" t="s">
        <v>8151</v>
      </c>
      <c r="L1280" t="s">
        <v>8160</v>
      </c>
      <c r="M1280">
        <v>7</v>
      </c>
      <c r="N1280" t="s">
        <v>8161</v>
      </c>
      <c r="O1280" s="4">
        <f>INDEX(products[Cost_per_box], MATCH(shipments9[[#This Row],[PID]], products[PID], 0))</f>
        <v>6.31</v>
      </c>
      <c r="P1280" s="4">
        <f>shipments9[[#This Row],[Boxes]]*shipments9[[#This Row],[Cost Per Box]]</f>
        <v>1154.73</v>
      </c>
      <c r="Q1280" s="4">
        <f>shipments9[[#This Row],[Amount]] -shipments9[[#This Row],[total cost]]</f>
        <v>3595.02</v>
      </c>
      <c r="R1280" s="4" t="str">
        <f>IF(shipments9[[#This Row],[Gross Profit]]&lt;0,"Loss","Profit")</f>
        <v>Profit</v>
      </c>
      <c r="S1280" s="9">
        <f>shipments9[[#This Row],[Gross Profit]]/shipments9[[#This Row],[Amount]]</f>
        <v>0.75688615190273167</v>
      </c>
      <c r="T1280" s="11">
        <f>shipments9[[#This Row],[Amount]]/shipments9[[#This Row],[Boxes]]</f>
        <v>25.954918032786885</v>
      </c>
    </row>
    <row r="1281" spans="1:20" hidden="1" x14ac:dyDescent="0.25">
      <c r="A1281" t="s">
        <v>1483</v>
      </c>
      <c r="B1281" t="s">
        <v>42</v>
      </c>
      <c r="C1281" t="s">
        <v>143</v>
      </c>
      <c r="D1281" t="s">
        <v>31</v>
      </c>
      <c r="E1281" s="1">
        <v>45356</v>
      </c>
      <c r="F1281" s="1" t="str">
        <f>TEXT(shipments9[[#This Row],[Shipdate]],"ddd")</f>
        <v>Tue</v>
      </c>
      <c r="G1281" s="1" t="str">
        <f>IF(OR(shipments9[[#This Row],[Day Name]]="Sat",shipments9[[#This Row],[Day Name]]="Sun"),"Weekend","Weekday")</f>
        <v>Weekday</v>
      </c>
      <c r="H1281">
        <v>10971</v>
      </c>
      <c r="I1281">
        <v>646</v>
      </c>
      <c r="J1281" t="s">
        <v>172</v>
      </c>
      <c r="K1281" t="s">
        <v>8155</v>
      </c>
      <c r="L1281" t="s">
        <v>8156</v>
      </c>
      <c r="M1281">
        <v>3</v>
      </c>
      <c r="N1281" t="s">
        <v>8164</v>
      </c>
      <c r="O1281" s="4">
        <f>INDEX(products[Cost_per_box], MATCH(shipments9[[#This Row],[PID]], products[PID], 0))</f>
        <v>10.23</v>
      </c>
      <c r="P1281" s="4">
        <f>shipments9[[#This Row],[Boxes]]*shipments9[[#This Row],[Cost Per Box]]</f>
        <v>6608.58</v>
      </c>
      <c r="Q1281" s="4">
        <f>shipments9[[#This Row],[Amount]] -shipments9[[#This Row],[total cost]]</f>
        <v>4362.42</v>
      </c>
      <c r="R1281" s="4" t="str">
        <f>IF(shipments9[[#This Row],[Gross Profit]]&lt;0,"Loss","Profit")</f>
        <v>Profit</v>
      </c>
      <c r="S1281" s="9">
        <f>shipments9[[#This Row],[Gross Profit]]/shipments9[[#This Row],[Amount]]</f>
        <v>0.39763193874760733</v>
      </c>
      <c r="T1281" s="11">
        <f>shipments9[[#This Row],[Amount]]/shipments9[[#This Row],[Boxes]]</f>
        <v>16.982972136222909</v>
      </c>
    </row>
    <row r="1282" spans="1:20" hidden="1" x14ac:dyDescent="0.25">
      <c r="A1282" t="s">
        <v>1484</v>
      </c>
      <c r="B1282" t="s">
        <v>42</v>
      </c>
      <c r="C1282" t="s">
        <v>143</v>
      </c>
      <c r="D1282" t="s">
        <v>31</v>
      </c>
      <c r="E1282" s="1">
        <v>45134</v>
      </c>
      <c r="F1282" s="1" t="str">
        <f>TEXT(shipments9[[#This Row],[Shipdate]],"ddd")</f>
        <v>Thu</v>
      </c>
      <c r="G1282" s="1" t="str">
        <f>IF(OR(shipments9[[#This Row],[Day Name]]="Sat",shipments9[[#This Row],[Day Name]]="Sun"),"Weekend","Weekday")</f>
        <v>Weekday</v>
      </c>
      <c r="H1282">
        <v>5240.25</v>
      </c>
      <c r="I1282">
        <v>309</v>
      </c>
      <c r="J1282" t="s">
        <v>172</v>
      </c>
      <c r="K1282" t="s">
        <v>8151</v>
      </c>
      <c r="L1282" t="s">
        <v>8160</v>
      </c>
      <c r="M1282">
        <v>7</v>
      </c>
      <c r="N1282" t="s">
        <v>8161</v>
      </c>
      <c r="O1282" s="4">
        <f>INDEX(products[Cost_per_box], MATCH(shipments9[[#This Row],[PID]], products[PID], 0))</f>
        <v>10.23</v>
      </c>
      <c r="P1282" s="4">
        <f>shipments9[[#This Row],[Boxes]]*shipments9[[#This Row],[Cost Per Box]]</f>
        <v>3161.07</v>
      </c>
      <c r="Q1282" s="4">
        <f>shipments9[[#This Row],[Amount]] -shipments9[[#This Row],[total cost]]</f>
        <v>2079.1799999999998</v>
      </c>
      <c r="R1282" s="4" t="str">
        <f>IF(shipments9[[#This Row],[Gross Profit]]&lt;0,"Loss","Profit")</f>
        <v>Profit</v>
      </c>
      <c r="S1282" s="9">
        <f>shipments9[[#This Row],[Gross Profit]]/shipments9[[#This Row],[Amount]]</f>
        <v>0.39677114641477024</v>
      </c>
      <c r="T1282" s="11">
        <f>shipments9[[#This Row],[Amount]]/shipments9[[#This Row],[Boxes]]</f>
        <v>16.958737864077669</v>
      </c>
    </row>
    <row r="1283" spans="1:20" hidden="1" x14ac:dyDescent="0.25">
      <c r="A1283" t="s">
        <v>1485</v>
      </c>
      <c r="B1283" t="s">
        <v>42</v>
      </c>
      <c r="C1283" t="s">
        <v>132</v>
      </c>
      <c r="D1283" t="s">
        <v>31</v>
      </c>
      <c r="E1283" s="1">
        <v>44988</v>
      </c>
      <c r="F1283" s="1" t="str">
        <f>TEXT(shipments9[[#This Row],[Shipdate]],"ddd")</f>
        <v>Fri</v>
      </c>
      <c r="G1283" s="1" t="str">
        <f>IF(OR(shipments9[[#This Row],[Day Name]]="Sat",shipments9[[#This Row],[Day Name]]="Sun"),"Weekend","Weekday")</f>
        <v>Weekday</v>
      </c>
      <c r="H1283">
        <v>2268</v>
      </c>
      <c r="I1283">
        <v>88</v>
      </c>
      <c r="J1283" t="s">
        <v>172</v>
      </c>
      <c r="K1283" t="s">
        <v>8151</v>
      </c>
      <c r="L1283" t="s">
        <v>8156</v>
      </c>
      <c r="M1283">
        <v>3</v>
      </c>
      <c r="N1283" t="s">
        <v>8164</v>
      </c>
      <c r="O1283" s="4">
        <f>INDEX(products[Cost_per_box], MATCH(shipments9[[#This Row],[PID]], products[PID], 0))</f>
        <v>6.31</v>
      </c>
      <c r="P1283" s="4">
        <f>shipments9[[#This Row],[Boxes]]*shipments9[[#This Row],[Cost Per Box]]</f>
        <v>555.28</v>
      </c>
      <c r="Q1283" s="4">
        <f>shipments9[[#This Row],[Amount]] -shipments9[[#This Row],[total cost]]</f>
        <v>1712.72</v>
      </c>
      <c r="R1283" s="4" t="str">
        <f>IF(shipments9[[#This Row],[Gross Profit]]&lt;0,"Loss","Profit")</f>
        <v>Profit</v>
      </c>
      <c r="S1283" s="9">
        <f>shipments9[[#This Row],[Gross Profit]]/shipments9[[#This Row],[Amount]]</f>
        <v>0.75516754850088186</v>
      </c>
      <c r="T1283" s="11">
        <f>shipments9[[#This Row],[Amount]]/shipments9[[#This Row],[Boxes]]</f>
        <v>25.772727272727273</v>
      </c>
    </row>
    <row r="1284" spans="1:20" hidden="1" x14ac:dyDescent="0.25">
      <c r="A1284" t="s">
        <v>1486</v>
      </c>
      <c r="B1284" t="s">
        <v>42</v>
      </c>
      <c r="C1284" t="s">
        <v>159</v>
      </c>
      <c r="D1284" t="s">
        <v>31</v>
      </c>
      <c r="E1284" s="1">
        <v>45421</v>
      </c>
      <c r="F1284" s="1" t="str">
        <f>TEXT(shipments9[[#This Row],[Shipdate]],"ddd")</f>
        <v>Thu</v>
      </c>
      <c r="G1284" s="1" t="str">
        <f>IF(OR(shipments9[[#This Row],[Day Name]]="Sat",shipments9[[#This Row],[Day Name]]="Sun"),"Weekend","Weekday")</f>
        <v>Weekday</v>
      </c>
      <c r="H1284">
        <v>10183.5</v>
      </c>
      <c r="I1284">
        <v>378</v>
      </c>
      <c r="J1284" t="s">
        <v>172</v>
      </c>
      <c r="K1284" t="s">
        <v>8155</v>
      </c>
      <c r="L1284" t="s">
        <v>8154</v>
      </c>
      <c r="M1284">
        <v>5</v>
      </c>
      <c r="N1284" t="s">
        <v>201</v>
      </c>
      <c r="O1284" s="4">
        <f>INDEX(products[Cost_per_box], MATCH(shipments9[[#This Row],[PID]], products[PID], 0))</f>
        <v>5.04</v>
      </c>
      <c r="P1284" s="4">
        <f>shipments9[[#This Row],[Boxes]]*shipments9[[#This Row],[Cost Per Box]]</f>
        <v>1905.1200000000001</v>
      </c>
      <c r="Q1284" s="4">
        <f>shipments9[[#This Row],[Amount]] -shipments9[[#This Row],[total cost]]</f>
        <v>8278.3799999999992</v>
      </c>
      <c r="R1284" s="4" t="str">
        <f>IF(shipments9[[#This Row],[Gross Profit]]&lt;0,"Loss","Profit")</f>
        <v>Profit</v>
      </c>
      <c r="S1284" s="9">
        <f>shipments9[[#This Row],[Gross Profit]]/shipments9[[#This Row],[Amount]]</f>
        <v>0.81292090145824114</v>
      </c>
      <c r="T1284" s="11">
        <f>shipments9[[#This Row],[Amount]]/shipments9[[#This Row],[Boxes]]</f>
        <v>26.94047619047619</v>
      </c>
    </row>
    <row r="1285" spans="1:20" hidden="1" x14ac:dyDescent="0.25">
      <c r="A1285" t="s">
        <v>1487</v>
      </c>
      <c r="B1285" t="s">
        <v>42</v>
      </c>
      <c r="C1285" t="s">
        <v>126</v>
      </c>
      <c r="D1285" t="s">
        <v>31</v>
      </c>
      <c r="E1285" s="1">
        <v>44985</v>
      </c>
      <c r="F1285" s="1" t="str">
        <f>TEXT(shipments9[[#This Row],[Shipdate]],"ddd")</f>
        <v>Tue</v>
      </c>
      <c r="G1285" s="1" t="str">
        <f>IF(OR(shipments9[[#This Row],[Day Name]]="Sat",shipments9[[#This Row],[Day Name]]="Sun"),"Weekend","Weekday")</f>
        <v>Weekday</v>
      </c>
      <c r="H1285">
        <v>1665</v>
      </c>
      <c r="I1285">
        <v>139</v>
      </c>
      <c r="J1285" t="s">
        <v>172</v>
      </c>
      <c r="K1285" t="s">
        <v>8151</v>
      </c>
      <c r="L1285" t="s">
        <v>8156</v>
      </c>
      <c r="M1285">
        <v>2</v>
      </c>
      <c r="N1285" t="s">
        <v>8157</v>
      </c>
      <c r="O1285" s="4">
        <f>INDEX(products[Cost_per_box], MATCH(shipments9[[#This Row],[PID]], products[PID], 0))</f>
        <v>5.15</v>
      </c>
      <c r="P1285" s="4">
        <f>shipments9[[#This Row],[Boxes]]*shipments9[[#This Row],[Cost Per Box]]</f>
        <v>715.85</v>
      </c>
      <c r="Q1285" s="4">
        <f>shipments9[[#This Row],[Amount]] -shipments9[[#This Row],[total cost]]</f>
        <v>949.15</v>
      </c>
      <c r="R1285" s="4" t="str">
        <f>IF(shipments9[[#This Row],[Gross Profit]]&lt;0,"Loss","Profit")</f>
        <v>Profit</v>
      </c>
      <c r="S1285" s="9">
        <f>shipments9[[#This Row],[Gross Profit]]/shipments9[[#This Row],[Amount]]</f>
        <v>0.57006006006006005</v>
      </c>
      <c r="T1285" s="11">
        <f>shipments9[[#This Row],[Amount]]/shipments9[[#This Row],[Boxes]]</f>
        <v>11.97841726618705</v>
      </c>
    </row>
    <row r="1286" spans="1:20" hidden="1" x14ac:dyDescent="0.25">
      <c r="A1286" t="s">
        <v>1488</v>
      </c>
      <c r="B1286" t="s">
        <v>42</v>
      </c>
      <c r="C1286" t="s">
        <v>151</v>
      </c>
      <c r="D1286" t="s">
        <v>31</v>
      </c>
      <c r="E1286" s="1">
        <v>45177</v>
      </c>
      <c r="F1286" s="1" t="str">
        <f>TEXT(shipments9[[#This Row],[Shipdate]],"ddd")</f>
        <v>Fri</v>
      </c>
      <c r="G1286" s="1" t="str">
        <f>IF(OR(shipments9[[#This Row],[Day Name]]="Sat",shipments9[[#This Row],[Day Name]]="Sun"),"Weekend","Weekday")</f>
        <v>Weekday</v>
      </c>
      <c r="H1286">
        <v>7069.5</v>
      </c>
      <c r="I1286">
        <v>373</v>
      </c>
      <c r="J1286" t="s">
        <v>172</v>
      </c>
      <c r="K1286" t="s">
        <v>8151</v>
      </c>
      <c r="L1286" t="s">
        <v>8160</v>
      </c>
      <c r="M1286">
        <v>9</v>
      </c>
      <c r="N1286" t="s">
        <v>8167</v>
      </c>
      <c r="O1286" s="4">
        <f>INDEX(products[Cost_per_box], MATCH(shipments9[[#This Row],[PID]], products[PID], 0))</f>
        <v>12.41</v>
      </c>
      <c r="P1286" s="4">
        <f>shipments9[[#This Row],[Boxes]]*shipments9[[#This Row],[Cost Per Box]]</f>
        <v>4628.93</v>
      </c>
      <c r="Q1286" s="4">
        <f>shipments9[[#This Row],[Amount]] -shipments9[[#This Row],[total cost]]</f>
        <v>2440.5699999999997</v>
      </c>
      <c r="R1286" s="4" t="str">
        <f>IF(shipments9[[#This Row],[Gross Profit]]&lt;0,"Loss","Profit")</f>
        <v>Profit</v>
      </c>
      <c r="S1286" s="9">
        <f>shipments9[[#This Row],[Gross Profit]]/shipments9[[#This Row],[Amount]]</f>
        <v>0.34522526345568988</v>
      </c>
      <c r="T1286" s="11">
        <f>shipments9[[#This Row],[Amount]]/shipments9[[#This Row],[Boxes]]</f>
        <v>18.953083109919572</v>
      </c>
    </row>
    <row r="1287" spans="1:20" hidden="1" x14ac:dyDescent="0.25">
      <c r="A1287" t="s">
        <v>1489</v>
      </c>
      <c r="B1287" t="s">
        <v>42</v>
      </c>
      <c r="C1287" t="s">
        <v>161</v>
      </c>
      <c r="D1287" t="s">
        <v>31</v>
      </c>
      <c r="E1287" s="1">
        <v>45202</v>
      </c>
      <c r="F1287" s="1" t="str">
        <f>TEXT(shipments9[[#This Row],[Shipdate]],"ddd")</f>
        <v>Tue</v>
      </c>
      <c r="G1287" s="1" t="str">
        <f>IF(OR(shipments9[[#This Row],[Day Name]]="Sat",shipments9[[#This Row],[Day Name]]="Sun"),"Weekend","Weekday")</f>
        <v>Weekday</v>
      </c>
      <c r="H1287">
        <v>5199.75</v>
      </c>
      <c r="I1287">
        <v>650</v>
      </c>
      <c r="J1287" t="s">
        <v>172</v>
      </c>
      <c r="K1287" t="s">
        <v>8151</v>
      </c>
      <c r="L1287" t="s">
        <v>8152</v>
      </c>
      <c r="M1287">
        <v>10</v>
      </c>
      <c r="N1287" t="s">
        <v>8153</v>
      </c>
      <c r="O1287" s="4">
        <f>INDEX(products[Cost_per_box], MATCH(shipments9[[#This Row],[PID]], products[PID], 0))</f>
        <v>2.76</v>
      </c>
      <c r="P1287" s="4">
        <f>shipments9[[#This Row],[Boxes]]*shipments9[[#This Row],[Cost Per Box]]</f>
        <v>1793.9999999999998</v>
      </c>
      <c r="Q1287" s="4">
        <f>shipments9[[#This Row],[Amount]] -shipments9[[#This Row],[total cost]]</f>
        <v>3405.75</v>
      </c>
      <c r="R1287" s="4" t="str">
        <f>IF(shipments9[[#This Row],[Gross Profit]]&lt;0,"Loss","Profit")</f>
        <v>Profit</v>
      </c>
      <c r="S1287" s="9">
        <f>shipments9[[#This Row],[Gross Profit]]/shipments9[[#This Row],[Amount]]</f>
        <v>0.65498341266407034</v>
      </c>
      <c r="T1287" s="11">
        <f>shipments9[[#This Row],[Amount]]/shipments9[[#This Row],[Boxes]]</f>
        <v>7.9996153846153844</v>
      </c>
    </row>
    <row r="1288" spans="1:20" hidden="1" x14ac:dyDescent="0.25">
      <c r="A1288" t="s">
        <v>1490</v>
      </c>
      <c r="B1288" t="s">
        <v>42</v>
      </c>
      <c r="C1288" t="s">
        <v>161</v>
      </c>
      <c r="D1288" t="s">
        <v>31</v>
      </c>
      <c r="E1288" s="1">
        <v>45250</v>
      </c>
      <c r="F1288" s="1" t="str">
        <f>TEXT(shipments9[[#This Row],[Shipdate]],"ddd")</f>
        <v>Mon</v>
      </c>
      <c r="G1288" s="1" t="str">
        <f>IF(OR(shipments9[[#This Row],[Day Name]]="Sat",shipments9[[#This Row],[Day Name]]="Sun"),"Weekend","Weekday")</f>
        <v>Weekday</v>
      </c>
      <c r="H1288">
        <v>4005</v>
      </c>
      <c r="I1288">
        <v>401</v>
      </c>
      <c r="J1288" t="s">
        <v>172</v>
      </c>
      <c r="K1288" t="s">
        <v>8151</v>
      </c>
      <c r="L1288" t="s">
        <v>8152</v>
      </c>
      <c r="M1288">
        <v>11</v>
      </c>
      <c r="N1288" t="s">
        <v>8165</v>
      </c>
      <c r="O1288" s="4">
        <f>INDEX(products[Cost_per_box], MATCH(shipments9[[#This Row],[PID]], products[PID], 0))</f>
        <v>2.76</v>
      </c>
      <c r="P1288" s="4">
        <f>shipments9[[#This Row],[Boxes]]*shipments9[[#This Row],[Cost Per Box]]</f>
        <v>1106.76</v>
      </c>
      <c r="Q1288" s="4">
        <f>shipments9[[#This Row],[Amount]] -shipments9[[#This Row],[total cost]]</f>
        <v>2898.24</v>
      </c>
      <c r="R1288" s="4" t="str">
        <f>IF(shipments9[[#This Row],[Gross Profit]]&lt;0,"Loss","Profit")</f>
        <v>Profit</v>
      </c>
      <c r="S1288" s="9">
        <f>shipments9[[#This Row],[Gross Profit]]/shipments9[[#This Row],[Amount]]</f>
        <v>0.72365543071161043</v>
      </c>
      <c r="T1288" s="11">
        <f>shipments9[[#This Row],[Amount]]/shipments9[[#This Row],[Boxes]]</f>
        <v>9.9875311720698257</v>
      </c>
    </row>
    <row r="1289" spans="1:20" hidden="1" x14ac:dyDescent="0.25">
      <c r="A1289" t="s">
        <v>1491</v>
      </c>
      <c r="B1289" t="s">
        <v>42</v>
      </c>
      <c r="C1289" t="s">
        <v>132</v>
      </c>
      <c r="D1289" t="s">
        <v>31</v>
      </c>
      <c r="E1289" s="1">
        <v>44980</v>
      </c>
      <c r="F1289" s="1" t="str">
        <f>TEXT(shipments9[[#This Row],[Shipdate]],"ddd")</f>
        <v>Thu</v>
      </c>
      <c r="G1289" s="1" t="str">
        <f>IF(OR(shipments9[[#This Row],[Day Name]]="Sat",shipments9[[#This Row],[Day Name]]="Sun"),"Weekend","Weekday")</f>
        <v>Weekday</v>
      </c>
      <c r="H1289">
        <v>3051</v>
      </c>
      <c r="I1289">
        <v>109</v>
      </c>
      <c r="J1289" t="s">
        <v>172</v>
      </c>
      <c r="K1289" t="s">
        <v>8151</v>
      </c>
      <c r="L1289" t="s">
        <v>8156</v>
      </c>
      <c r="M1289">
        <v>2</v>
      </c>
      <c r="N1289" t="s">
        <v>8157</v>
      </c>
      <c r="O1289" s="4">
        <f>INDEX(products[Cost_per_box], MATCH(shipments9[[#This Row],[PID]], products[PID], 0))</f>
        <v>6.31</v>
      </c>
      <c r="P1289" s="4">
        <f>shipments9[[#This Row],[Boxes]]*shipments9[[#This Row],[Cost Per Box]]</f>
        <v>687.79</v>
      </c>
      <c r="Q1289" s="4">
        <f>shipments9[[#This Row],[Amount]] -shipments9[[#This Row],[total cost]]</f>
        <v>2363.21</v>
      </c>
      <c r="R1289" s="4" t="str">
        <f>IF(shipments9[[#This Row],[Gross Profit]]&lt;0,"Loss","Profit")</f>
        <v>Profit</v>
      </c>
      <c r="S1289" s="9">
        <f>shipments9[[#This Row],[Gross Profit]]/shipments9[[#This Row],[Amount]]</f>
        <v>0.77456899377253363</v>
      </c>
      <c r="T1289" s="11">
        <f>shipments9[[#This Row],[Amount]]/shipments9[[#This Row],[Boxes]]</f>
        <v>27.990825688073393</v>
      </c>
    </row>
    <row r="1290" spans="1:20" hidden="1" x14ac:dyDescent="0.25">
      <c r="A1290" t="s">
        <v>1492</v>
      </c>
      <c r="B1290" t="s">
        <v>42</v>
      </c>
      <c r="C1290" t="s">
        <v>143</v>
      </c>
      <c r="D1290" t="s">
        <v>31</v>
      </c>
      <c r="E1290" s="1">
        <v>45349</v>
      </c>
      <c r="F1290" s="1" t="str">
        <f>TEXT(shipments9[[#This Row],[Shipdate]],"ddd")</f>
        <v>Tue</v>
      </c>
      <c r="G1290" s="1" t="str">
        <f>IF(OR(shipments9[[#This Row],[Day Name]]="Sat",shipments9[[#This Row],[Day Name]]="Sun"),"Weekend","Weekday")</f>
        <v>Weekday</v>
      </c>
      <c r="H1290">
        <v>366.75</v>
      </c>
      <c r="I1290">
        <v>20</v>
      </c>
      <c r="J1290" t="s">
        <v>172</v>
      </c>
      <c r="K1290" t="s">
        <v>8155</v>
      </c>
      <c r="L1290" t="s">
        <v>8156</v>
      </c>
      <c r="M1290">
        <v>2</v>
      </c>
      <c r="N1290" t="s">
        <v>8157</v>
      </c>
      <c r="O1290" s="4">
        <f>INDEX(products[Cost_per_box], MATCH(shipments9[[#This Row],[PID]], products[PID], 0))</f>
        <v>10.23</v>
      </c>
      <c r="P1290" s="4">
        <f>shipments9[[#This Row],[Boxes]]*shipments9[[#This Row],[Cost Per Box]]</f>
        <v>204.60000000000002</v>
      </c>
      <c r="Q1290" s="4">
        <f>shipments9[[#This Row],[Amount]] -shipments9[[#This Row],[total cost]]</f>
        <v>162.14999999999998</v>
      </c>
      <c r="R1290" s="4" t="str">
        <f>IF(shipments9[[#This Row],[Gross Profit]]&lt;0,"Loss","Profit")</f>
        <v>Profit</v>
      </c>
      <c r="S1290" s="9">
        <f>shipments9[[#This Row],[Gross Profit]]/shipments9[[#This Row],[Amount]]</f>
        <v>0.4421267893660531</v>
      </c>
      <c r="T1290" s="11">
        <f>shipments9[[#This Row],[Amount]]/shipments9[[#This Row],[Boxes]]</f>
        <v>18.337499999999999</v>
      </c>
    </row>
    <row r="1291" spans="1:20" hidden="1" x14ac:dyDescent="0.25">
      <c r="A1291" t="s">
        <v>1493</v>
      </c>
      <c r="B1291" t="s">
        <v>42</v>
      </c>
      <c r="C1291" t="s">
        <v>161</v>
      </c>
      <c r="D1291" t="s">
        <v>31</v>
      </c>
      <c r="E1291" s="1">
        <v>45286</v>
      </c>
      <c r="F1291" s="1" t="str">
        <f>TEXT(shipments9[[#This Row],[Shipdate]],"ddd")</f>
        <v>Tue</v>
      </c>
      <c r="G1291" s="1" t="str">
        <f>IF(OR(shipments9[[#This Row],[Day Name]]="Sat",shipments9[[#This Row],[Day Name]]="Sun"),"Weekend","Weekday")</f>
        <v>Weekday</v>
      </c>
      <c r="H1291">
        <v>2551.5</v>
      </c>
      <c r="I1291">
        <v>232</v>
      </c>
      <c r="J1291" t="s">
        <v>172</v>
      </c>
      <c r="K1291" t="s">
        <v>8151</v>
      </c>
      <c r="L1291" t="s">
        <v>8152</v>
      </c>
      <c r="M1291">
        <v>12</v>
      </c>
      <c r="N1291" t="s">
        <v>8166</v>
      </c>
      <c r="O1291" s="4">
        <f>INDEX(products[Cost_per_box], MATCH(shipments9[[#This Row],[PID]], products[PID], 0))</f>
        <v>2.76</v>
      </c>
      <c r="P1291" s="4">
        <f>shipments9[[#This Row],[Boxes]]*shipments9[[#This Row],[Cost Per Box]]</f>
        <v>640.31999999999994</v>
      </c>
      <c r="Q1291" s="4">
        <f>shipments9[[#This Row],[Amount]] -shipments9[[#This Row],[total cost]]</f>
        <v>1911.18</v>
      </c>
      <c r="R1291" s="4" t="str">
        <f>IF(shipments9[[#This Row],[Gross Profit]]&lt;0,"Loss","Profit")</f>
        <v>Profit</v>
      </c>
      <c r="S1291" s="9">
        <f>shipments9[[#This Row],[Gross Profit]]/shipments9[[#This Row],[Amount]]</f>
        <v>0.7490417401528513</v>
      </c>
      <c r="T1291" s="11">
        <f>shipments9[[#This Row],[Amount]]/shipments9[[#This Row],[Boxes]]</f>
        <v>10.997844827586206</v>
      </c>
    </row>
    <row r="1292" spans="1:20" hidden="1" x14ac:dyDescent="0.25">
      <c r="A1292" t="s">
        <v>1494</v>
      </c>
      <c r="B1292" t="s">
        <v>42</v>
      </c>
      <c r="C1292" t="s">
        <v>126</v>
      </c>
      <c r="D1292" t="s">
        <v>31</v>
      </c>
      <c r="E1292" s="1">
        <v>45226</v>
      </c>
      <c r="F1292" s="1" t="str">
        <f>TEXT(shipments9[[#This Row],[Shipdate]],"ddd")</f>
        <v>Fri</v>
      </c>
      <c r="G1292" s="1" t="str">
        <f>IF(OR(shipments9[[#This Row],[Day Name]]="Sat",shipments9[[#This Row],[Day Name]]="Sun"),"Weekend","Weekday")</f>
        <v>Weekday</v>
      </c>
      <c r="H1292">
        <v>432</v>
      </c>
      <c r="I1292">
        <v>48</v>
      </c>
      <c r="J1292" t="s">
        <v>172</v>
      </c>
      <c r="K1292" t="s">
        <v>8151</v>
      </c>
      <c r="L1292" t="s">
        <v>8152</v>
      </c>
      <c r="M1292">
        <v>10</v>
      </c>
      <c r="N1292" t="s">
        <v>8153</v>
      </c>
      <c r="O1292" s="4">
        <f>INDEX(products[Cost_per_box], MATCH(shipments9[[#This Row],[PID]], products[PID], 0))</f>
        <v>5.15</v>
      </c>
      <c r="P1292" s="4">
        <f>shipments9[[#This Row],[Boxes]]*shipments9[[#This Row],[Cost Per Box]]</f>
        <v>247.20000000000002</v>
      </c>
      <c r="Q1292" s="4">
        <f>shipments9[[#This Row],[Amount]] -shipments9[[#This Row],[total cost]]</f>
        <v>184.79999999999998</v>
      </c>
      <c r="R1292" s="4" t="str">
        <f>IF(shipments9[[#This Row],[Gross Profit]]&lt;0,"Loss","Profit")</f>
        <v>Profit</v>
      </c>
      <c r="S1292" s="9">
        <f>shipments9[[#This Row],[Gross Profit]]/shipments9[[#This Row],[Amount]]</f>
        <v>0.42777777777777776</v>
      </c>
      <c r="T1292" s="11">
        <f>shipments9[[#This Row],[Amount]]/shipments9[[#This Row],[Boxes]]</f>
        <v>9</v>
      </c>
    </row>
    <row r="1293" spans="1:20" hidden="1" x14ac:dyDescent="0.25">
      <c r="A1293" t="s">
        <v>1495</v>
      </c>
      <c r="B1293" t="s">
        <v>42</v>
      </c>
      <c r="C1293" t="s">
        <v>126</v>
      </c>
      <c r="D1293" t="s">
        <v>31</v>
      </c>
      <c r="E1293" s="1">
        <v>45446</v>
      </c>
      <c r="F1293" s="1" t="str">
        <f>TEXT(shipments9[[#This Row],[Shipdate]],"ddd")</f>
        <v>Mon</v>
      </c>
      <c r="G1293" s="1" t="str">
        <f>IF(OR(shipments9[[#This Row],[Day Name]]="Sat",shipments9[[#This Row],[Day Name]]="Sun"),"Weekend","Weekday")</f>
        <v>Weekday</v>
      </c>
      <c r="H1293">
        <v>3021.75</v>
      </c>
      <c r="I1293">
        <v>233</v>
      </c>
      <c r="J1293" t="s">
        <v>172</v>
      </c>
      <c r="K1293" t="s">
        <v>8155</v>
      </c>
      <c r="L1293" t="s">
        <v>8154</v>
      </c>
      <c r="M1293">
        <v>6</v>
      </c>
      <c r="N1293" t="s">
        <v>8159</v>
      </c>
      <c r="O1293" s="4">
        <f>INDEX(products[Cost_per_box], MATCH(shipments9[[#This Row],[PID]], products[PID], 0))</f>
        <v>5.15</v>
      </c>
      <c r="P1293" s="4">
        <f>shipments9[[#This Row],[Boxes]]*shipments9[[#This Row],[Cost Per Box]]</f>
        <v>1199.95</v>
      </c>
      <c r="Q1293" s="4">
        <f>shipments9[[#This Row],[Amount]] -shipments9[[#This Row],[total cost]]</f>
        <v>1821.8</v>
      </c>
      <c r="R1293" s="4" t="str">
        <f>IF(shipments9[[#This Row],[Gross Profit]]&lt;0,"Loss","Profit")</f>
        <v>Profit</v>
      </c>
      <c r="S1293" s="9">
        <f>shipments9[[#This Row],[Gross Profit]]/shipments9[[#This Row],[Amount]]</f>
        <v>0.60289567303714731</v>
      </c>
      <c r="T1293" s="11">
        <f>shipments9[[#This Row],[Amount]]/shipments9[[#This Row],[Boxes]]</f>
        <v>12.968884120171674</v>
      </c>
    </row>
    <row r="1294" spans="1:20" hidden="1" x14ac:dyDescent="0.25">
      <c r="A1294" t="s">
        <v>1496</v>
      </c>
      <c r="B1294" t="s">
        <v>42</v>
      </c>
      <c r="C1294" t="s">
        <v>161</v>
      </c>
      <c r="D1294" t="s">
        <v>31</v>
      </c>
      <c r="E1294" s="1">
        <v>44994</v>
      </c>
      <c r="F1294" s="1" t="str">
        <f>TEXT(shipments9[[#This Row],[Shipdate]],"ddd")</f>
        <v>Thu</v>
      </c>
      <c r="G1294" s="1" t="str">
        <f>IF(OR(shipments9[[#This Row],[Day Name]]="Sat",shipments9[[#This Row],[Day Name]]="Sun"),"Weekend","Weekday")</f>
        <v>Weekday</v>
      </c>
      <c r="H1294">
        <v>12766.5</v>
      </c>
      <c r="I1294">
        <v>1064</v>
      </c>
      <c r="J1294" t="s">
        <v>172</v>
      </c>
      <c r="K1294" t="s">
        <v>8151</v>
      </c>
      <c r="L1294" t="s">
        <v>8156</v>
      </c>
      <c r="M1294">
        <v>3</v>
      </c>
      <c r="N1294" t="s">
        <v>8164</v>
      </c>
      <c r="O1294" s="4">
        <f>INDEX(products[Cost_per_box], MATCH(shipments9[[#This Row],[PID]], products[PID], 0))</f>
        <v>2.76</v>
      </c>
      <c r="P1294" s="4">
        <f>shipments9[[#This Row],[Boxes]]*shipments9[[#This Row],[Cost Per Box]]</f>
        <v>2936.64</v>
      </c>
      <c r="Q1294" s="4">
        <f>shipments9[[#This Row],[Amount]] -shipments9[[#This Row],[total cost]]</f>
        <v>9829.86</v>
      </c>
      <c r="R1294" s="4" t="str">
        <f>IF(shipments9[[#This Row],[Gross Profit]]&lt;0,"Loss","Profit")</f>
        <v>Profit</v>
      </c>
      <c r="S1294" s="9">
        <f>shipments9[[#This Row],[Gross Profit]]/shipments9[[#This Row],[Amount]]</f>
        <v>0.76997297614851379</v>
      </c>
      <c r="T1294" s="11">
        <f>shipments9[[#This Row],[Amount]]/shipments9[[#This Row],[Boxes]]</f>
        <v>11.998590225563909</v>
      </c>
    </row>
    <row r="1295" spans="1:20" hidden="1" x14ac:dyDescent="0.25">
      <c r="A1295" t="s">
        <v>1497</v>
      </c>
      <c r="B1295" t="s">
        <v>45</v>
      </c>
      <c r="C1295" t="s">
        <v>132</v>
      </c>
      <c r="D1295" t="s">
        <v>31</v>
      </c>
      <c r="E1295" s="1">
        <v>45322</v>
      </c>
      <c r="F1295" s="1" t="str">
        <f>TEXT(shipments9[[#This Row],[Shipdate]],"ddd")</f>
        <v>Wed</v>
      </c>
      <c r="G1295" s="1" t="str">
        <f>IF(OR(shipments9[[#This Row],[Day Name]]="Sat",shipments9[[#This Row],[Day Name]]="Sun"),"Weekend","Weekday")</f>
        <v>Weekday</v>
      </c>
      <c r="H1295">
        <v>4225.5</v>
      </c>
      <c r="I1295">
        <v>177</v>
      </c>
      <c r="J1295" t="s">
        <v>172</v>
      </c>
      <c r="K1295" t="s">
        <v>8155</v>
      </c>
      <c r="L1295" t="s">
        <v>8156</v>
      </c>
      <c r="M1295">
        <v>1</v>
      </c>
      <c r="N1295" t="s">
        <v>8163</v>
      </c>
      <c r="O1295" s="4">
        <f>INDEX(products[Cost_per_box], MATCH(shipments9[[#This Row],[PID]], products[PID], 0))</f>
        <v>6.31</v>
      </c>
      <c r="P1295" s="4">
        <f>shipments9[[#This Row],[Boxes]]*shipments9[[#This Row],[Cost Per Box]]</f>
        <v>1116.8699999999999</v>
      </c>
      <c r="Q1295" s="4">
        <f>shipments9[[#This Row],[Amount]] -shipments9[[#This Row],[total cost]]</f>
        <v>3108.63</v>
      </c>
      <c r="R1295" s="4" t="str">
        <f>IF(shipments9[[#This Row],[Gross Profit]]&lt;0,"Loss","Profit")</f>
        <v>Profit</v>
      </c>
      <c r="S1295" s="9">
        <f>shipments9[[#This Row],[Gross Profit]]/shipments9[[#This Row],[Amount]]</f>
        <v>0.7356833510827121</v>
      </c>
      <c r="T1295" s="11">
        <f>shipments9[[#This Row],[Amount]]/shipments9[[#This Row],[Boxes]]</f>
        <v>23.872881355932204</v>
      </c>
    </row>
    <row r="1296" spans="1:20" hidden="1" x14ac:dyDescent="0.25">
      <c r="A1296" t="s">
        <v>1498</v>
      </c>
      <c r="B1296" t="s">
        <v>45</v>
      </c>
      <c r="C1296" t="s">
        <v>139</v>
      </c>
      <c r="D1296" t="s">
        <v>31</v>
      </c>
      <c r="E1296" s="1">
        <v>45345</v>
      </c>
      <c r="F1296" s="1" t="str">
        <f>TEXT(shipments9[[#This Row],[Shipdate]],"ddd")</f>
        <v>Fri</v>
      </c>
      <c r="G1296" s="1" t="str">
        <f>IF(OR(shipments9[[#This Row],[Day Name]]="Sat",shipments9[[#This Row],[Day Name]]="Sun"),"Weekend","Weekday")</f>
        <v>Weekday</v>
      </c>
      <c r="H1296">
        <v>5598</v>
      </c>
      <c r="I1296">
        <v>295</v>
      </c>
      <c r="J1296" t="s">
        <v>172</v>
      </c>
      <c r="K1296" t="s">
        <v>8155</v>
      </c>
      <c r="L1296" t="s">
        <v>8156</v>
      </c>
      <c r="M1296">
        <v>2</v>
      </c>
      <c r="N1296" t="s">
        <v>8157</v>
      </c>
      <c r="O1296" s="4">
        <f>INDEX(products[Cost_per_box], MATCH(shipments9[[#This Row],[PID]], products[PID], 0))</f>
        <v>3.68</v>
      </c>
      <c r="P1296" s="4">
        <f>shipments9[[#This Row],[Boxes]]*shipments9[[#This Row],[Cost Per Box]]</f>
        <v>1085.6000000000001</v>
      </c>
      <c r="Q1296" s="4">
        <f>shipments9[[#This Row],[Amount]] -shipments9[[#This Row],[total cost]]</f>
        <v>4512.3999999999996</v>
      </c>
      <c r="R1296" s="4" t="str">
        <f>IF(shipments9[[#This Row],[Gross Profit]]&lt;0,"Loss","Profit")</f>
        <v>Profit</v>
      </c>
      <c r="S1296" s="9">
        <f>shipments9[[#This Row],[Gross Profit]]/shipments9[[#This Row],[Amount]]</f>
        <v>0.80607359771346898</v>
      </c>
      <c r="T1296" s="11">
        <f>shipments9[[#This Row],[Amount]]/shipments9[[#This Row],[Boxes]]</f>
        <v>18.976271186440677</v>
      </c>
    </row>
    <row r="1297" spans="1:20" hidden="1" x14ac:dyDescent="0.25">
      <c r="A1297" t="s">
        <v>1499</v>
      </c>
      <c r="B1297" t="s">
        <v>45</v>
      </c>
      <c r="C1297" t="s">
        <v>151</v>
      </c>
      <c r="D1297" t="s">
        <v>31</v>
      </c>
      <c r="E1297" s="1">
        <v>44972</v>
      </c>
      <c r="F1297" s="1" t="str">
        <f>TEXT(shipments9[[#This Row],[Shipdate]],"ddd")</f>
        <v>Wed</v>
      </c>
      <c r="G1297" s="1" t="str">
        <f>IF(OR(shipments9[[#This Row],[Day Name]]="Sat",shipments9[[#This Row],[Day Name]]="Sun"),"Weekend","Weekday")</f>
        <v>Weekday</v>
      </c>
      <c r="H1297">
        <v>10233</v>
      </c>
      <c r="I1297">
        <v>602</v>
      </c>
      <c r="J1297" t="s">
        <v>172</v>
      </c>
      <c r="K1297" t="s">
        <v>8151</v>
      </c>
      <c r="L1297" t="s">
        <v>8156</v>
      </c>
      <c r="M1297">
        <v>2</v>
      </c>
      <c r="N1297" t="s">
        <v>8157</v>
      </c>
      <c r="O1297" s="4">
        <f>INDEX(products[Cost_per_box], MATCH(shipments9[[#This Row],[PID]], products[PID], 0))</f>
        <v>12.41</v>
      </c>
      <c r="P1297" s="4">
        <f>shipments9[[#This Row],[Boxes]]*shipments9[[#This Row],[Cost Per Box]]</f>
        <v>7470.82</v>
      </c>
      <c r="Q1297" s="4">
        <f>shipments9[[#This Row],[Amount]] -shipments9[[#This Row],[total cost]]</f>
        <v>2762.1800000000003</v>
      </c>
      <c r="R1297" s="4" t="str">
        <f>IF(shipments9[[#This Row],[Gross Profit]]&lt;0,"Loss","Profit")</f>
        <v>Profit</v>
      </c>
      <c r="S1297" s="9">
        <f>shipments9[[#This Row],[Gross Profit]]/shipments9[[#This Row],[Amount]]</f>
        <v>0.26992866217140626</v>
      </c>
      <c r="T1297" s="11">
        <f>shipments9[[#This Row],[Amount]]/shipments9[[#This Row],[Boxes]]</f>
        <v>16.998338870431894</v>
      </c>
    </row>
    <row r="1298" spans="1:20" hidden="1" x14ac:dyDescent="0.25">
      <c r="A1298" t="s">
        <v>1500</v>
      </c>
      <c r="B1298" t="s">
        <v>45</v>
      </c>
      <c r="C1298" t="s">
        <v>126</v>
      </c>
      <c r="D1298" t="s">
        <v>31</v>
      </c>
      <c r="E1298" s="1">
        <v>45057</v>
      </c>
      <c r="F1298" s="1" t="str">
        <f>TEXT(shipments9[[#This Row],[Shipdate]],"ddd")</f>
        <v>Thu</v>
      </c>
      <c r="G1298" s="1" t="str">
        <f>IF(OR(shipments9[[#This Row],[Day Name]]="Sat",shipments9[[#This Row],[Day Name]]="Sun"),"Weekend","Weekday")</f>
        <v>Weekday</v>
      </c>
      <c r="H1298">
        <v>9657</v>
      </c>
      <c r="I1298">
        <v>743</v>
      </c>
      <c r="J1298" t="s">
        <v>172</v>
      </c>
      <c r="K1298" t="s">
        <v>8151</v>
      </c>
      <c r="L1298" t="s">
        <v>8154</v>
      </c>
      <c r="M1298">
        <v>5</v>
      </c>
      <c r="N1298" t="s">
        <v>201</v>
      </c>
      <c r="O1298" s="4">
        <f>INDEX(products[Cost_per_box], MATCH(shipments9[[#This Row],[PID]], products[PID], 0))</f>
        <v>5.15</v>
      </c>
      <c r="P1298" s="4">
        <f>shipments9[[#This Row],[Boxes]]*shipments9[[#This Row],[Cost Per Box]]</f>
        <v>3826.4500000000003</v>
      </c>
      <c r="Q1298" s="4">
        <f>shipments9[[#This Row],[Amount]] -shipments9[[#This Row],[total cost]]</f>
        <v>5830.5499999999993</v>
      </c>
      <c r="R1298" s="4" t="str">
        <f>IF(shipments9[[#This Row],[Gross Profit]]&lt;0,"Loss","Profit")</f>
        <v>Profit</v>
      </c>
      <c r="S1298" s="9">
        <f>shipments9[[#This Row],[Gross Profit]]/shipments9[[#This Row],[Amount]]</f>
        <v>0.60376410893652266</v>
      </c>
      <c r="T1298" s="11">
        <f>shipments9[[#This Row],[Amount]]/shipments9[[#This Row],[Boxes]]</f>
        <v>12.997308209959623</v>
      </c>
    </row>
    <row r="1299" spans="1:20" hidden="1" x14ac:dyDescent="0.25">
      <c r="A1299" t="s">
        <v>1501</v>
      </c>
      <c r="B1299" t="s">
        <v>45</v>
      </c>
      <c r="C1299" t="s">
        <v>126</v>
      </c>
      <c r="D1299" t="s">
        <v>31</v>
      </c>
      <c r="E1299" s="1">
        <v>44953</v>
      </c>
      <c r="F1299" s="1" t="str">
        <f>TEXT(shipments9[[#This Row],[Shipdate]],"ddd")</f>
        <v>Fri</v>
      </c>
      <c r="G1299" s="1" t="str">
        <f>IF(OR(shipments9[[#This Row],[Day Name]]="Sat",shipments9[[#This Row],[Day Name]]="Sun"),"Weekend","Weekday")</f>
        <v>Weekday</v>
      </c>
      <c r="H1299">
        <v>11900.25</v>
      </c>
      <c r="I1299">
        <v>992</v>
      </c>
      <c r="J1299" t="s">
        <v>172</v>
      </c>
      <c r="K1299" t="s">
        <v>8151</v>
      </c>
      <c r="L1299" t="s">
        <v>8156</v>
      </c>
      <c r="M1299">
        <v>1</v>
      </c>
      <c r="N1299" t="s">
        <v>8163</v>
      </c>
      <c r="O1299" s="4">
        <f>INDEX(products[Cost_per_box], MATCH(shipments9[[#This Row],[PID]], products[PID], 0))</f>
        <v>5.15</v>
      </c>
      <c r="P1299" s="4">
        <f>shipments9[[#This Row],[Boxes]]*shipments9[[#This Row],[Cost Per Box]]</f>
        <v>5108.8</v>
      </c>
      <c r="Q1299" s="4">
        <f>shipments9[[#This Row],[Amount]] -shipments9[[#This Row],[total cost]]</f>
        <v>6791.45</v>
      </c>
      <c r="R1299" s="4" t="str">
        <f>IF(shipments9[[#This Row],[Gross Profit]]&lt;0,"Loss","Profit")</f>
        <v>Profit</v>
      </c>
      <c r="S1299" s="9">
        <f>shipments9[[#This Row],[Gross Profit]]/shipments9[[#This Row],[Amount]]</f>
        <v>0.57069809457784504</v>
      </c>
      <c r="T1299" s="11">
        <f>shipments9[[#This Row],[Amount]]/shipments9[[#This Row],[Boxes]]</f>
        <v>11.996219758064516</v>
      </c>
    </row>
    <row r="1300" spans="1:20" hidden="1" x14ac:dyDescent="0.25">
      <c r="A1300" t="s">
        <v>1502</v>
      </c>
      <c r="B1300" t="s">
        <v>45</v>
      </c>
      <c r="C1300" t="s">
        <v>151</v>
      </c>
      <c r="D1300" t="s">
        <v>31</v>
      </c>
      <c r="E1300" s="1">
        <v>44965</v>
      </c>
      <c r="F1300" s="1" t="str">
        <f>TEXT(shipments9[[#This Row],[Shipdate]],"ddd")</f>
        <v>Wed</v>
      </c>
      <c r="G1300" s="1" t="str">
        <f>IF(OR(shipments9[[#This Row],[Day Name]]="Sat",shipments9[[#This Row],[Day Name]]="Sun"),"Weekend","Weekday")</f>
        <v>Weekday</v>
      </c>
      <c r="H1300">
        <v>6313.5</v>
      </c>
      <c r="I1300">
        <v>351</v>
      </c>
      <c r="J1300" t="s">
        <v>172</v>
      </c>
      <c r="K1300" t="s">
        <v>8151</v>
      </c>
      <c r="L1300" t="s">
        <v>8156</v>
      </c>
      <c r="M1300">
        <v>2</v>
      </c>
      <c r="N1300" t="s">
        <v>8157</v>
      </c>
      <c r="O1300" s="4">
        <f>INDEX(products[Cost_per_box], MATCH(shipments9[[#This Row],[PID]], products[PID], 0))</f>
        <v>12.41</v>
      </c>
      <c r="P1300" s="4">
        <f>shipments9[[#This Row],[Boxes]]*shipments9[[#This Row],[Cost Per Box]]</f>
        <v>4355.91</v>
      </c>
      <c r="Q1300" s="4">
        <f>shipments9[[#This Row],[Amount]] -shipments9[[#This Row],[total cost]]</f>
        <v>1957.5900000000001</v>
      </c>
      <c r="R1300" s="4" t="str">
        <f>IF(shipments9[[#This Row],[Gross Profit]]&lt;0,"Loss","Profit")</f>
        <v>Profit</v>
      </c>
      <c r="S1300" s="9">
        <f>shipments9[[#This Row],[Gross Profit]]/shipments9[[#This Row],[Amount]]</f>
        <v>0.31006414825374201</v>
      </c>
      <c r="T1300" s="11">
        <f>shipments9[[#This Row],[Amount]]/shipments9[[#This Row],[Boxes]]</f>
        <v>17.987179487179485</v>
      </c>
    </row>
    <row r="1301" spans="1:20" hidden="1" x14ac:dyDescent="0.25">
      <c r="A1301" t="s">
        <v>1503</v>
      </c>
      <c r="B1301" t="s">
        <v>45</v>
      </c>
      <c r="C1301" t="s">
        <v>159</v>
      </c>
      <c r="D1301" t="s">
        <v>31</v>
      </c>
      <c r="E1301" s="1">
        <v>45244</v>
      </c>
      <c r="F1301" s="1" t="str">
        <f>TEXT(shipments9[[#This Row],[Shipdate]],"ddd")</f>
        <v>Tue</v>
      </c>
      <c r="G1301" s="1" t="str">
        <f>IF(OR(shipments9[[#This Row],[Day Name]]="Sat",shipments9[[#This Row],[Day Name]]="Sun"),"Weekend","Weekday")</f>
        <v>Weekday</v>
      </c>
      <c r="H1301">
        <v>31.5</v>
      </c>
      <c r="I1301">
        <v>2</v>
      </c>
      <c r="J1301" t="s">
        <v>172</v>
      </c>
      <c r="K1301" t="s">
        <v>8151</v>
      </c>
      <c r="L1301" t="s">
        <v>8152</v>
      </c>
      <c r="M1301">
        <v>11</v>
      </c>
      <c r="N1301" t="s">
        <v>8165</v>
      </c>
      <c r="O1301" s="4">
        <f>INDEX(products[Cost_per_box], MATCH(shipments9[[#This Row],[PID]], products[PID], 0))</f>
        <v>5.04</v>
      </c>
      <c r="P1301" s="4">
        <f>shipments9[[#This Row],[Boxes]]*shipments9[[#This Row],[Cost Per Box]]</f>
        <v>10.08</v>
      </c>
      <c r="Q1301" s="4">
        <f>shipments9[[#This Row],[Amount]] -shipments9[[#This Row],[total cost]]</f>
        <v>21.42</v>
      </c>
      <c r="R1301" s="4" t="str">
        <f>IF(shipments9[[#This Row],[Gross Profit]]&lt;0,"Loss","Profit")</f>
        <v>Profit</v>
      </c>
      <c r="S1301" s="9">
        <f>shipments9[[#This Row],[Gross Profit]]/shipments9[[#This Row],[Amount]]</f>
        <v>0.68</v>
      </c>
      <c r="T1301" s="11">
        <f>shipments9[[#This Row],[Amount]]/shipments9[[#This Row],[Boxes]]</f>
        <v>15.75</v>
      </c>
    </row>
    <row r="1302" spans="1:20" hidden="1" x14ac:dyDescent="0.25">
      <c r="A1302" t="s">
        <v>1504</v>
      </c>
      <c r="B1302" t="s">
        <v>45</v>
      </c>
      <c r="C1302" t="s">
        <v>159</v>
      </c>
      <c r="D1302" t="s">
        <v>31</v>
      </c>
      <c r="E1302" s="1">
        <v>45421</v>
      </c>
      <c r="F1302" s="1" t="str">
        <f>TEXT(shipments9[[#This Row],[Shipdate]],"ddd")</f>
        <v>Thu</v>
      </c>
      <c r="G1302" s="1" t="str">
        <f>IF(OR(shipments9[[#This Row],[Day Name]]="Sat",shipments9[[#This Row],[Day Name]]="Sun"),"Weekend","Weekday")</f>
        <v>Weekday</v>
      </c>
      <c r="H1302">
        <v>3739.5</v>
      </c>
      <c r="I1302">
        <v>129</v>
      </c>
      <c r="J1302" t="s">
        <v>172</v>
      </c>
      <c r="K1302" t="s">
        <v>8155</v>
      </c>
      <c r="L1302" t="s">
        <v>8154</v>
      </c>
      <c r="M1302">
        <v>5</v>
      </c>
      <c r="N1302" t="s">
        <v>201</v>
      </c>
      <c r="O1302" s="4">
        <f>INDEX(products[Cost_per_box], MATCH(shipments9[[#This Row],[PID]], products[PID], 0))</f>
        <v>5.04</v>
      </c>
      <c r="P1302" s="4">
        <f>shipments9[[#This Row],[Boxes]]*shipments9[[#This Row],[Cost Per Box]]</f>
        <v>650.16</v>
      </c>
      <c r="Q1302" s="4">
        <f>shipments9[[#This Row],[Amount]] -shipments9[[#This Row],[total cost]]</f>
        <v>3089.34</v>
      </c>
      <c r="R1302" s="4" t="str">
        <f>IF(shipments9[[#This Row],[Gross Profit]]&lt;0,"Loss","Profit")</f>
        <v>Profit</v>
      </c>
      <c r="S1302" s="9">
        <f>shipments9[[#This Row],[Gross Profit]]/shipments9[[#This Row],[Amount]]</f>
        <v>0.8261371841155235</v>
      </c>
      <c r="T1302" s="11">
        <f>shipments9[[#This Row],[Amount]]/shipments9[[#This Row],[Boxes]]</f>
        <v>28.988372093023255</v>
      </c>
    </row>
    <row r="1303" spans="1:20" hidden="1" x14ac:dyDescent="0.25">
      <c r="A1303" t="s">
        <v>1505</v>
      </c>
      <c r="B1303" t="s">
        <v>45</v>
      </c>
      <c r="C1303" t="s">
        <v>151</v>
      </c>
      <c r="D1303" t="s">
        <v>31</v>
      </c>
      <c r="E1303" s="1">
        <v>44965</v>
      </c>
      <c r="F1303" s="1" t="str">
        <f>TEXT(shipments9[[#This Row],[Shipdate]],"ddd")</f>
        <v>Wed</v>
      </c>
      <c r="G1303" s="1" t="str">
        <f>IF(OR(shipments9[[#This Row],[Day Name]]="Sat",shipments9[[#This Row],[Day Name]]="Sun"),"Weekend","Weekday")</f>
        <v>Weekday</v>
      </c>
      <c r="H1303">
        <v>3093.75</v>
      </c>
      <c r="I1303">
        <v>155</v>
      </c>
      <c r="J1303" t="s">
        <v>172</v>
      </c>
      <c r="K1303" t="s">
        <v>8151</v>
      </c>
      <c r="L1303" t="s">
        <v>8156</v>
      </c>
      <c r="M1303">
        <v>2</v>
      </c>
      <c r="N1303" t="s">
        <v>8157</v>
      </c>
      <c r="O1303" s="4">
        <f>INDEX(products[Cost_per_box], MATCH(shipments9[[#This Row],[PID]], products[PID], 0))</f>
        <v>12.41</v>
      </c>
      <c r="P1303" s="4">
        <f>shipments9[[#This Row],[Boxes]]*shipments9[[#This Row],[Cost Per Box]]</f>
        <v>1923.55</v>
      </c>
      <c r="Q1303" s="4">
        <f>shipments9[[#This Row],[Amount]] -shipments9[[#This Row],[total cost]]</f>
        <v>1170.2</v>
      </c>
      <c r="R1303" s="4" t="str">
        <f>IF(shipments9[[#This Row],[Gross Profit]]&lt;0,"Loss","Profit")</f>
        <v>Profit</v>
      </c>
      <c r="S1303" s="9">
        <f>shipments9[[#This Row],[Gross Profit]]/shipments9[[#This Row],[Amount]]</f>
        <v>0.37824646464646466</v>
      </c>
      <c r="T1303" s="11">
        <f>shipments9[[#This Row],[Amount]]/shipments9[[#This Row],[Boxes]]</f>
        <v>19.95967741935484</v>
      </c>
    </row>
    <row r="1304" spans="1:20" hidden="1" x14ac:dyDescent="0.25">
      <c r="A1304" t="s">
        <v>1506</v>
      </c>
      <c r="B1304" t="s">
        <v>45</v>
      </c>
      <c r="C1304" t="s">
        <v>161</v>
      </c>
      <c r="D1304" t="s">
        <v>31</v>
      </c>
      <c r="E1304" s="1">
        <v>45411</v>
      </c>
      <c r="F1304" s="1" t="str">
        <f>TEXT(shipments9[[#This Row],[Shipdate]],"ddd")</f>
        <v>Mon</v>
      </c>
      <c r="G1304" s="1" t="str">
        <f>IF(OR(shipments9[[#This Row],[Day Name]]="Sat",shipments9[[#This Row],[Day Name]]="Sun"),"Weekend","Weekday")</f>
        <v>Weekday</v>
      </c>
      <c r="H1304">
        <v>5530.5</v>
      </c>
      <c r="I1304">
        <v>461</v>
      </c>
      <c r="J1304" t="s">
        <v>172</v>
      </c>
      <c r="K1304" t="s">
        <v>8155</v>
      </c>
      <c r="L1304" t="s">
        <v>8154</v>
      </c>
      <c r="M1304">
        <v>4</v>
      </c>
      <c r="N1304" t="s">
        <v>8158</v>
      </c>
      <c r="O1304" s="4">
        <f>INDEX(products[Cost_per_box], MATCH(shipments9[[#This Row],[PID]], products[PID], 0))</f>
        <v>2.76</v>
      </c>
      <c r="P1304" s="4">
        <f>shipments9[[#This Row],[Boxes]]*shipments9[[#This Row],[Cost Per Box]]</f>
        <v>1272.3599999999999</v>
      </c>
      <c r="Q1304" s="4">
        <f>shipments9[[#This Row],[Amount]] -shipments9[[#This Row],[total cost]]</f>
        <v>4258.1400000000003</v>
      </c>
      <c r="R1304" s="4" t="str">
        <f>IF(shipments9[[#This Row],[Gross Profit]]&lt;0,"Loss","Profit")</f>
        <v>Profit</v>
      </c>
      <c r="S1304" s="9">
        <f>shipments9[[#This Row],[Gross Profit]]/shipments9[[#This Row],[Amount]]</f>
        <v>0.76993761866015742</v>
      </c>
      <c r="T1304" s="11">
        <f>shipments9[[#This Row],[Amount]]/shipments9[[#This Row],[Boxes]]</f>
        <v>11.996746203904555</v>
      </c>
    </row>
    <row r="1305" spans="1:20" hidden="1" x14ac:dyDescent="0.25">
      <c r="A1305" t="s">
        <v>1507</v>
      </c>
      <c r="B1305" t="s">
        <v>71</v>
      </c>
      <c r="C1305" t="s">
        <v>132</v>
      </c>
      <c r="D1305" t="s">
        <v>31</v>
      </c>
      <c r="E1305" s="1">
        <v>44967</v>
      </c>
      <c r="F1305" s="1" t="str">
        <f>TEXT(shipments9[[#This Row],[Shipdate]],"ddd")</f>
        <v>Fri</v>
      </c>
      <c r="G1305" s="1" t="str">
        <f>IF(OR(shipments9[[#This Row],[Day Name]]="Sat",shipments9[[#This Row],[Day Name]]="Sun"),"Weekend","Weekday")</f>
        <v>Weekday</v>
      </c>
      <c r="H1305">
        <v>1863</v>
      </c>
      <c r="I1305">
        <v>72</v>
      </c>
      <c r="J1305" t="s">
        <v>172</v>
      </c>
      <c r="K1305" t="s">
        <v>8151</v>
      </c>
      <c r="L1305" t="s">
        <v>8156</v>
      </c>
      <c r="M1305">
        <v>2</v>
      </c>
      <c r="N1305" t="s">
        <v>8157</v>
      </c>
      <c r="O1305" s="4">
        <f>INDEX(products[Cost_per_box], MATCH(shipments9[[#This Row],[PID]], products[PID], 0))</f>
        <v>6.31</v>
      </c>
      <c r="P1305" s="4">
        <f>shipments9[[#This Row],[Boxes]]*shipments9[[#This Row],[Cost Per Box]]</f>
        <v>454.32</v>
      </c>
      <c r="Q1305" s="4">
        <f>shipments9[[#This Row],[Amount]] -shipments9[[#This Row],[total cost]]</f>
        <v>1408.68</v>
      </c>
      <c r="R1305" s="4" t="str">
        <f>IF(shipments9[[#This Row],[Gross Profit]]&lt;0,"Loss","Profit")</f>
        <v>Profit</v>
      </c>
      <c r="S1305" s="9">
        <f>shipments9[[#This Row],[Gross Profit]]/shipments9[[#This Row],[Amount]]</f>
        <v>0.75613526570048317</v>
      </c>
      <c r="T1305" s="11">
        <f>shipments9[[#This Row],[Amount]]/shipments9[[#This Row],[Boxes]]</f>
        <v>25.875</v>
      </c>
    </row>
    <row r="1306" spans="1:20" hidden="1" x14ac:dyDescent="0.25">
      <c r="A1306" t="s">
        <v>1508</v>
      </c>
      <c r="B1306" t="s">
        <v>71</v>
      </c>
      <c r="C1306" t="s">
        <v>161</v>
      </c>
      <c r="D1306" t="s">
        <v>31</v>
      </c>
      <c r="E1306" s="1">
        <v>45246</v>
      </c>
      <c r="F1306" s="1" t="str">
        <f>TEXT(shipments9[[#This Row],[Shipdate]],"ddd")</f>
        <v>Thu</v>
      </c>
      <c r="G1306" s="1" t="str">
        <f>IF(OR(shipments9[[#This Row],[Day Name]]="Sat",shipments9[[#This Row],[Day Name]]="Sun"),"Weekend","Weekday")</f>
        <v>Weekday</v>
      </c>
      <c r="H1306">
        <v>10689.75</v>
      </c>
      <c r="I1306">
        <v>1188</v>
      </c>
      <c r="J1306" t="s">
        <v>172</v>
      </c>
      <c r="K1306" t="s">
        <v>8151</v>
      </c>
      <c r="L1306" t="s">
        <v>8152</v>
      </c>
      <c r="M1306">
        <v>11</v>
      </c>
      <c r="N1306" t="s">
        <v>8165</v>
      </c>
      <c r="O1306" s="4">
        <f>INDEX(products[Cost_per_box], MATCH(shipments9[[#This Row],[PID]], products[PID], 0))</f>
        <v>2.76</v>
      </c>
      <c r="P1306" s="4">
        <f>shipments9[[#This Row],[Boxes]]*shipments9[[#This Row],[Cost Per Box]]</f>
        <v>3278.8799999999997</v>
      </c>
      <c r="Q1306" s="4">
        <f>shipments9[[#This Row],[Amount]] -shipments9[[#This Row],[total cost]]</f>
        <v>7410.8700000000008</v>
      </c>
      <c r="R1306" s="4" t="str">
        <f>IF(shipments9[[#This Row],[Gross Profit]]&lt;0,"Loss","Profit")</f>
        <v>Profit</v>
      </c>
      <c r="S1306" s="9">
        <f>shipments9[[#This Row],[Gross Profit]]/shipments9[[#This Row],[Amount]]</f>
        <v>0.69326878551883819</v>
      </c>
      <c r="T1306" s="11">
        <f>shipments9[[#This Row],[Amount]]/shipments9[[#This Row],[Boxes]]</f>
        <v>8.9981060606060606</v>
      </c>
    </row>
    <row r="1307" spans="1:20" hidden="1" x14ac:dyDescent="0.25">
      <c r="A1307" t="s">
        <v>1509</v>
      </c>
      <c r="B1307" t="s">
        <v>71</v>
      </c>
      <c r="C1307" t="s">
        <v>124</v>
      </c>
      <c r="D1307" t="s">
        <v>31</v>
      </c>
      <c r="E1307" s="1">
        <v>45118</v>
      </c>
      <c r="F1307" s="1" t="str">
        <f>TEXT(shipments9[[#This Row],[Shipdate]],"ddd")</f>
        <v>Tue</v>
      </c>
      <c r="G1307" s="1" t="str">
        <f>IF(OR(shipments9[[#This Row],[Day Name]]="Sat",shipments9[[#This Row],[Day Name]]="Sun"),"Weekend","Weekday")</f>
        <v>Weekday</v>
      </c>
      <c r="H1307">
        <v>294.75</v>
      </c>
      <c r="I1307">
        <v>22</v>
      </c>
      <c r="J1307" t="s">
        <v>172</v>
      </c>
      <c r="K1307" t="s">
        <v>8151</v>
      </c>
      <c r="L1307" t="s">
        <v>8160</v>
      </c>
      <c r="M1307">
        <v>7</v>
      </c>
      <c r="N1307" t="s">
        <v>8161</v>
      </c>
      <c r="O1307" s="4">
        <f>INDEX(products[Cost_per_box], MATCH(shipments9[[#This Row],[PID]], products[PID], 0))</f>
        <v>7.48</v>
      </c>
      <c r="P1307" s="4">
        <f>shipments9[[#This Row],[Boxes]]*shipments9[[#This Row],[Cost Per Box]]</f>
        <v>164.56</v>
      </c>
      <c r="Q1307" s="4">
        <f>shipments9[[#This Row],[Amount]] -shipments9[[#This Row],[total cost]]</f>
        <v>130.19</v>
      </c>
      <c r="R1307" s="4" t="str">
        <f>IF(shipments9[[#This Row],[Gross Profit]]&lt;0,"Loss","Profit")</f>
        <v>Profit</v>
      </c>
      <c r="S1307" s="9">
        <f>shipments9[[#This Row],[Gross Profit]]/shipments9[[#This Row],[Amount]]</f>
        <v>0.44169635284139103</v>
      </c>
      <c r="T1307" s="11">
        <f>shipments9[[#This Row],[Amount]]/shipments9[[#This Row],[Boxes]]</f>
        <v>13.397727272727273</v>
      </c>
    </row>
    <row r="1308" spans="1:20" hidden="1" x14ac:dyDescent="0.25">
      <c r="A1308" t="s">
        <v>1510</v>
      </c>
      <c r="B1308" t="s">
        <v>71</v>
      </c>
      <c r="C1308" t="s">
        <v>151</v>
      </c>
      <c r="D1308" t="s">
        <v>31</v>
      </c>
      <c r="E1308" s="1">
        <v>45082</v>
      </c>
      <c r="F1308" s="1" t="str">
        <f>TEXT(shipments9[[#This Row],[Shipdate]],"ddd")</f>
        <v>Mon</v>
      </c>
      <c r="G1308" s="1" t="str">
        <f>IF(OR(shipments9[[#This Row],[Day Name]]="Sat",shipments9[[#This Row],[Day Name]]="Sun"),"Weekend","Weekday")</f>
        <v>Weekday</v>
      </c>
      <c r="H1308">
        <v>16776</v>
      </c>
      <c r="I1308">
        <v>883</v>
      </c>
      <c r="J1308" t="s">
        <v>172</v>
      </c>
      <c r="K1308" t="s">
        <v>8151</v>
      </c>
      <c r="L1308" t="s">
        <v>8154</v>
      </c>
      <c r="M1308">
        <v>6</v>
      </c>
      <c r="N1308" t="s">
        <v>8159</v>
      </c>
      <c r="O1308" s="4">
        <f>INDEX(products[Cost_per_box], MATCH(shipments9[[#This Row],[PID]], products[PID], 0))</f>
        <v>12.41</v>
      </c>
      <c r="P1308" s="4">
        <f>shipments9[[#This Row],[Boxes]]*shipments9[[#This Row],[Cost Per Box]]</f>
        <v>10958.03</v>
      </c>
      <c r="Q1308" s="4">
        <f>shipments9[[#This Row],[Amount]] -shipments9[[#This Row],[total cost]]</f>
        <v>5817.9699999999993</v>
      </c>
      <c r="R1308" s="4" t="str">
        <f>IF(shipments9[[#This Row],[Gross Profit]]&lt;0,"Loss","Profit")</f>
        <v>Profit</v>
      </c>
      <c r="S1308" s="9">
        <f>shipments9[[#This Row],[Gross Profit]]/shipments9[[#This Row],[Amount]]</f>
        <v>0.34680317119694798</v>
      </c>
      <c r="T1308" s="11">
        <f>shipments9[[#This Row],[Amount]]/shipments9[[#This Row],[Boxes]]</f>
        <v>18.998867497168742</v>
      </c>
    </row>
    <row r="1309" spans="1:20" hidden="1" x14ac:dyDescent="0.25">
      <c r="A1309" t="s">
        <v>1511</v>
      </c>
      <c r="B1309" t="s">
        <v>71</v>
      </c>
      <c r="C1309" t="s">
        <v>159</v>
      </c>
      <c r="D1309" t="s">
        <v>31</v>
      </c>
      <c r="E1309" s="1">
        <v>45260</v>
      </c>
      <c r="F1309" s="1" t="str">
        <f>TEXT(shipments9[[#This Row],[Shipdate]],"ddd")</f>
        <v>Thu</v>
      </c>
      <c r="G1309" s="1" t="str">
        <f>IF(OR(shipments9[[#This Row],[Day Name]]="Sat",shipments9[[#This Row],[Day Name]]="Sun"),"Weekend","Weekday")</f>
        <v>Weekday</v>
      </c>
      <c r="H1309">
        <v>5109.75</v>
      </c>
      <c r="I1309">
        <v>190</v>
      </c>
      <c r="J1309" t="s">
        <v>172</v>
      </c>
      <c r="K1309" t="s">
        <v>8151</v>
      </c>
      <c r="L1309" t="s">
        <v>8152</v>
      </c>
      <c r="M1309">
        <v>11</v>
      </c>
      <c r="N1309" t="s">
        <v>8165</v>
      </c>
      <c r="O1309" s="4">
        <f>INDEX(products[Cost_per_box], MATCH(shipments9[[#This Row],[PID]], products[PID], 0))</f>
        <v>5.04</v>
      </c>
      <c r="P1309" s="4">
        <f>shipments9[[#This Row],[Boxes]]*shipments9[[#This Row],[Cost Per Box]]</f>
        <v>957.6</v>
      </c>
      <c r="Q1309" s="4">
        <f>shipments9[[#This Row],[Amount]] -shipments9[[#This Row],[total cost]]</f>
        <v>4152.1499999999996</v>
      </c>
      <c r="R1309" s="4" t="str">
        <f>IF(shipments9[[#This Row],[Gross Profit]]&lt;0,"Loss","Profit")</f>
        <v>Profit</v>
      </c>
      <c r="S1309" s="9">
        <f>shipments9[[#This Row],[Gross Profit]]/shipments9[[#This Row],[Amount]]</f>
        <v>0.81259357111404662</v>
      </c>
      <c r="T1309" s="11">
        <f>shipments9[[#This Row],[Amount]]/shipments9[[#This Row],[Boxes]]</f>
        <v>26.893421052631577</v>
      </c>
    </row>
    <row r="1310" spans="1:20" hidden="1" x14ac:dyDescent="0.25">
      <c r="A1310" t="s">
        <v>1512</v>
      </c>
      <c r="B1310" t="s">
        <v>71</v>
      </c>
      <c r="C1310" t="s">
        <v>161</v>
      </c>
      <c r="D1310" t="s">
        <v>31</v>
      </c>
      <c r="E1310" s="1">
        <v>44984</v>
      </c>
      <c r="F1310" s="1" t="str">
        <f>TEXT(shipments9[[#This Row],[Shipdate]],"ddd")</f>
        <v>Mon</v>
      </c>
      <c r="G1310" s="1" t="str">
        <f>IF(OR(shipments9[[#This Row],[Day Name]]="Sat",shipments9[[#This Row],[Day Name]]="Sun"),"Weekend","Weekday")</f>
        <v>Weekday</v>
      </c>
      <c r="H1310">
        <v>5006.25</v>
      </c>
      <c r="I1310">
        <v>456</v>
      </c>
      <c r="J1310" t="s">
        <v>172</v>
      </c>
      <c r="K1310" t="s">
        <v>8151</v>
      </c>
      <c r="L1310" t="s">
        <v>8156</v>
      </c>
      <c r="M1310">
        <v>2</v>
      </c>
      <c r="N1310" t="s">
        <v>8157</v>
      </c>
      <c r="O1310" s="4">
        <f>INDEX(products[Cost_per_box], MATCH(shipments9[[#This Row],[PID]], products[PID], 0))</f>
        <v>2.76</v>
      </c>
      <c r="P1310" s="4">
        <f>shipments9[[#This Row],[Boxes]]*shipments9[[#This Row],[Cost Per Box]]</f>
        <v>1258.56</v>
      </c>
      <c r="Q1310" s="4">
        <f>shipments9[[#This Row],[Amount]] -shipments9[[#This Row],[total cost]]</f>
        <v>3747.69</v>
      </c>
      <c r="R1310" s="4" t="str">
        <f>IF(shipments9[[#This Row],[Gross Profit]]&lt;0,"Loss","Profit")</f>
        <v>Profit</v>
      </c>
      <c r="S1310" s="9">
        <f>shipments9[[#This Row],[Gross Profit]]/shipments9[[#This Row],[Amount]]</f>
        <v>0.74860224719101121</v>
      </c>
      <c r="T1310" s="11">
        <f>shipments9[[#This Row],[Amount]]/shipments9[[#This Row],[Boxes]]</f>
        <v>10.978618421052632</v>
      </c>
    </row>
    <row r="1311" spans="1:20" hidden="1" x14ac:dyDescent="0.25">
      <c r="A1311" t="s">
        <v>1513</v>
      </c>
      <c r="B1311" t="s">
        <v>71</v>
      </c>
      <c r="C1311" t="s">
        <v>161</v>
      </c>
      <c r="D1311" t="s">
        <v>31</v>
      </c>
      <c r="E1311" s="1">
        <v>45223</v>
      </c>
      <c r="F1311" s="1" t="str">
        <f>TEXT(shipments9[[#This Row],[Shipdate]],"ddd")</f>
        <v>Tue</v>
      </c>
      <c r="G1311" s="1" t="str">
        <f>IF(OR(shipments9[[#This Row],[Day Name]]="Sat",shipments9[[#This Row],[Day Name]]="Sun"),"Weekend","Weekday")</f>
        <v>Weekday</v>
      </c>
      <c r="H1311">
        <v>3822.75</v>
      </c>
      <c r="I1311">
        <v>383</v>
      </c>
      <c r="J1311" t="s">
        <v>172</v>
      </c>
      <c r="K1311" t="s">
        <v>8151</v>
      </c>
      <c r="L1311" t="s">
        <v>8152</v>
      </c>
      <c r="M1311">
        <v>10</v>
      </c>
      <c r="N1311" t="s">
        <v>8153</v>
      </c>
      <c r="O1311" s="4">
        <f>INDEX(products[Cost_per_box], MATCH(shipments9[[#This Row],[PID]], products[PID], 0))</f>
        <v>2.76</v>
      </c>
      <c r="P1311" s="4">
        <f>shipments9[[#This Row],[Boxes]]*shipments9[[#This Row],[Cost Per Box]]</f>
        <v>1057.08</v>
      </c>
      <c r="Q1311" s="4">
        <f>shipments9[[#This Row],[Amount]] -shipments9[[#This Row],[total cost]]</f>
        <v>2765.67</v>
      </c>
      <c r="R1311" s="4" t="str">
        <f>IF(shipments9[[#This Row],[Gross Profit]]&lt;0,"Loss","Profit")</f>
        <v>Profit</v>
      </c>
      <c r="S1311" s="9">
        <f>shipments9[[#This Row],[Gross Profit]]/shipments9[[#This Row],[Amount]]</f>
        <v>0.72347655483617812</v>
      </c>
      <c r="T1311" s="11">
        <f>shipments9[[#This Row],[Amount]]/shipments9[[#This Row],[Boxes]]</f>
        <v>9.9810704960835501</v>
      </c>
    </row>
    <row r="1312" spans="1:20" hidden="1" x14ac:dyDescent="0.25">
      <c r="A1312" t="s">
        <v>1514</v>
      </c>
      <c r="B1312" t="s">
        <v>74</v>
      </c>
      <c r="C1312" t="s">
        <v>161</v>
      </c>
      <c r="D1312" t="s">
        <v>31</v>
      </c>
      <c r="E1312" s="1">
        <v>45292</v>
      </c>
      <c r="F1312" s="1" t="str">
        <f>TEXT(shipments9[[#This Row],[Shipdate]],"ddd")</f>
        <v>Mon</v>
      </c>
      <c r="G1312" s="1" t="str">
        <f>IF(OR(shipments9[[#This Row],[Day Name]]="Sat",shipments9[[#This Row],[Day Name]]="Sun"),"Weekend","Weekday")</f>
        <v>Weekday</v>
      </c>
      <c r="H1312">
        <v>1248.75</v>
      </c>
      <c r="I1312">
        <v>139</v>
      </c>
      <c r="J1312" t="s">
        <v>172</v>
      </c>
      <c r="K1312" t="s">
        <v>8155</v>
      </c>
      <c r="L1312" t="s">
        <v>8156</v>
      </c>
      <c r="M1312">
        <v>1</v>
      </c>
      <c r="N1312" t="s">
        <v>8163</v>
      </c>
      <c r="O1312" s="4">
        <f>INDEX(products[Cost_per_box], MATCH(shipments9[[#This Row],[PID]], products[PID], 0))</f>
        <v>2.76</v>
      </c>
      <c r="P1312" s="4">
        <f>shipments9[[#This Row],[Boxes]]*shipments9[[#This Row],[Cost Per Box]]</f>
        <v>383.64</v>
      </c>
      <c r="Q1312" s="4">
        <f>shipments9[[#This Row],[Amount]] -shipments9[[#This Row],[total cost]]</f>
        <v>865.11</v>
      </c>
      <c r="R1312" s="4" t="str">
        <f>IF(shipments9[[#This Row],[Gross Profit]]&lt;0,"Loss","Profit")</f>
        <v>Profit</v>
      </c>
      <c r="S1312" s="9">
        <f>shipments9[[#This Row],[Gross Profit]]/shipments9[[#This Row],[Amount]]</f>
        <v>0.69278078078078076</v>
      </c>
      <c r="T1312" s="11">
        <f>shipments9[[#This Row],[Amount]]/shipments9[[#This Row],[Boxes]]</f>
        <v>8.9838129496402885</v>
      </c>
    </row>
    <row r="1313" spans="1:20" hidden="1" x14ac:dyDescent="0.25">
      <c r="A1313" t="s">
        <v>1515</v>
      </c>
      <c r="B1313" t="s">
        <v>74</v>
      </c>
      <c r="C1313" t="s">
        <v>151</v>
      </c>
      <c r="D1313" t="s">
        <v>31</v>
      </c>
      <c r="E1313" s="1">
        <v>45334</v>
      </c>
      <c r="F1313" s="1" t="str">
        <f>TEXT(shipments9[[#This Row],[Shipdate]],"ddd")</f>
        <v>Mon</v>
      </c>
      <c r="G1313" s="1" t="str">
        <f>IF(OR(shipments9[[#This Row],[Day Name]]="Sat",shipments9[[#This Row],[Day Name]]="Sun"),"Weekend","Weekday")</f>
        <v>Weekday</v>
      </c>
      <c r="H1313">
        <v>13466.25</v>
      </c>
      <c r="I1313">
        <v>793</v>
      </c>
      <c r="J1313" t="s">
        <v>172</v>
      </c>
      <c r="K1313" t="s">
        <v>8155</v>
      </c>
      <c r="L1313" t="s">
        <v>8156</v>
      </c>
      <c r="M1313">
        <v>2</v>
      </c>
      <c r="N1313" t="s">
        <v>8157</v>
      </c>
      <c r="O1313" s="4">
        <f>INDEX(products[Cost_per_box], MATCH(shipments9[[#This Row],[PID]], products[PID], 0))</f>
        <v>12.41</v>
      </c>
      <c r="P1313" s="4">
        <f>shipments9[[#This Row],[Boxes]]*shipments9[[#This Row],[Cost Per Box]]</f>
        <v>9841.130000000001</v>
      </c>
      <c r="Q1313" s="4">
        <f>shipments9[[#This Row],[Amount]] -shipments9[[#This Row],[total cost]]</f>
        <v>3625.119999999999</v>
      </c>
      <c r="R1313" s="4" t="str">
        <f>IF(shipments9[[#This Row],[Gross Profit]]&lt;0,"Loss","Profit")</f>
        <v>Profit</v>
      </c>
      <c r="S1313" s="9">
        <f>shipments9[[#This Row],[Gross Profit]]/shipments9[[#This Row],[Amount]]</f>
        <v>0.26920040842847853</v>
      </c>
      <c r="T1313" s="11">
        <f>shipments9[[#This Row],[Amount]]/shipments9[[#This Row],[Boxes]]</f>
        <v>16.981399747793191</v>
      </c>
    </row>
    <row r="1314" spans="1:20" hidden="1" x14ac:dyDescent="0.25">
      <c r="A1314" t="s">
        <v>1516</v>
      </c>
      <c r="B1314" t="s">
        <v>74</v>
      </c>
      <c r="C1314" t="s">
        <v>159</v>
      </c>
      <c r="D1314" t="s">
        <v>31</v>
      </c>
      <c r="E1314" s="1">
        <v>45244</v>
      </c>
      <c r="F1314" s="1" t="str">
        <f>TEXT(shipments9[[#This Row],[Shipdate]],"ddd")</f>
        <v>Tue</v>
      </c>
      <c r="G1314" s="1" t="str">
        <f>IF(OR(shipments9[[#This Row],[Day Name]]="Sat",shipments9[[#This Row],[Day Name]]="Sun"),"Weekend","Weekday")</f>
        <v>Weekday</v>
      </c>
      <c r="H1314">
        <v>2547</v>
      </c>
      <c r="I1314">
        <v>88</v>
      </c>
      <c r="J1314" t="s">
        <v>172</v>
      </c>
      <c r="K1314" t="s">
        <v>8151</v>
      </c>
      <c r="L1314" t="s">
        <v>8152</v>
      </c>
      <c r="M1314">
        <v>11</v>
      </c>
      <c r="N1314" t="s">
        <v>8165</v>
      </c>
      <c r="O1314" s="4">
        <f>INDEX(products[Cost_per_box], MATCH(shipments9[[#This Row],[PID]], products[PID], 0))</f>
        <v>5.04</v>
      </c>
      <c r="P1314" s="4">
        <f>shipments9[[#This Row],[Boxes]]*shipments9[[#This Row],[Cost Per Box]]</f>
        <v>443.52</v>
      </c>
      <c r="Q1314" s="4">
        <f>shipments9[[#This Row],[Amount]] -shipments9[[#This Row],[total cost]]</f>
        <v>2103.48</v>
      </c>
      <c r="R1314" s="4" t="str">
        <f>IF(shipments9[[#This Row],[Gross Profit]]&lt;0,"Loss","Profit")</f>
        <v>Profit</v>
      </c>
      <c r="S1314" s="9">
        <f>shipments9[[#This Row],[Gross Profit]]/shipments9[[#This Row],[Amount]]</f>
        <v>0.82586572438162542</v>
      </c>
      <c r="T1314" s="11">
        <f>shipments9[[#This Row],[Amount]]/shipments9[[#This Row],[Boxes]]</f>
        <v>28.943181818181817</v>
      </c>
    </row>
    <row r="1315" spans="1:20" hidden="1" x14ac:dyDescent="0.25">
      <c r="A1315" t="s">
        <v>1517</v>
      </c>
      <c r="B1315" t="s">
        <v>74</v>
      </c>
      <c r="C1315" t="s">
        <v>139</v>
      </c>
      <c r="D1315" t="s">
        <v>31</v>
      </c>
      <c r="E1315" s="1">
        <v>45145</v>
      </c>
      <c r="F1315" s="1" t="str">
        <f>TEXT(shipments9[[#This Row],[Shipdate]],"ddd")</f>
        <v>Mon</v>
      </c>
      <c r="G1315" s="1" t="str">
        <f>IF(OR(shipments9[[#This Row],[Day Name]]="Sat",shipments9[[#This Row],[Day Name]]="Sun"),"Weekend","Weekday")</f>
        <v>Weekday</v>
      </c>
      <c r="H1315">
        <v>6295.5</v>
      </c>
      <c r="I1315">
        <v>274</v>
      </c>
      <c r="J1315" t="s">
        <v>172</v>
      </c>
      <c r="K1315" t="s">
        <v>8151</v>
      </c>
      <c r="L1315" t="s">
        <v>8160</v>
      </c>
      <c r="M1315">
        <v>8</v>
      </c>
      <c r="N1315" t="s">
        <v>8162</v>
      </c>
      <c r="O1315" s="4">
        <f>INDEX(products[Cost_per_box], MATCH(shipments9[[#This Row],[PID]], products[PID], 0))</f>
        <v>3.68</v>
      </c>
      <c r="P1315" s="4">
        <f>shipments9[[#This Row],[Boxes]]*shipments9[[#This Row],[Cost Per Box]]</f>
        <v>1008.32</v>
      </c>
      <c r="Q1315" s="4">
        <f>shipments9[[#This Row],[Amount]] -shipments9[[#This Row],[total cost]]</f>
        <v>5287.18</v>
      </c>
      <c r="R1315" s="4" t="str">
        <f>IF(shipments9[[#This Row],[Gross Profit]]&lt;0,"Loss","Profit")</f>
        <v>Profit</v>
      </c>
      <c r="S1315" s="9">
        <f>shipments9[[#This Row],[Gross Profit]]/shipments9[[#This Row],[Amount]]</f>
        <v>0.8398348026368041</v>
      </c>
      <c r="T1315" s="11">
        <f>shipments9[[#This Row],[Amount]]/shipments9[[#This Row],[Boxes]]</f>
        <v>22.976277372262775</v>
      </c>
    </row>
    <row r="1316" spans="1:20" hidden="1" x14ac:dyDescent="0.25">
      <c r="A1316" t="s">
        <v>1518</v>
      </c>
      <c r="B1316" t="s">
        <v>74</v>
      </c>
      <c r="C1316" t="s">
        <v>151</v>
      </c>
      <c r="D1316" t="s">
        <v>31</v>
      </c>
      <c r="E1316" s="1">
        <v>45209</v>
      </c>
      <c r="F1316" s="1" t="str">
        <f>TEXT(shipments9[[#This Row],[Shipdate]],"ddd")</f>
        <v>Tue</v>
      </c>
      <c r="G1316" s="1" t="str">
        <f>IF(OR(shipments9[[#This Row],[Day Name]]="Sat",shipments9[[#This Row],[Day Name]]="Sun"),"Weekend","Weekday")</f>
        <v>Weekday</v>
      </c>
      <c r="H1316">
        <v>10608.75</v>
      </c>
      <c r="I1316">
        <v>559</v>
      </c>
      <c r="J1316" t="s">
        <v>172</v>
      </c>
      <c r="K1316" t="s">
        <v>8151</v>
      </c>
      <c r="L1316" t="s">
        <v>8152</v>
      </c>
      <c r="M1316">
        <v>10</v>
      </c>
      <c r="N1316" t="s">
        <v>8153</v>
      </c>
      <c r="O1316" s="4">
        <f>INDEX(products[Cost_per_box], MATCH(shipments9[[#This Row],[PID]], products[PID], 0))</f>
        <v>12.41</v>
      </c>
      <c r="P1316" s="4">
        <f>shipments9[[#This Row],[Boxes]]*shipments9[[#This Row],[Cost Per Box]]</f>
        <v>6937.1900000000005</v>
      </c>
      <c r="Q1316" s="4">
        <f>shipments9[[#This Row],[Amount]] -shipments9[[#This Row],[total cost]]</f>
        <v>3671.5599999999995</v>
      </c>
      <c r="R1316" s="4" t="str">
        <f>IF(shipments9[[#This Row],[Gross Profit]]&lt;0,"Loss","Profit")</f>
        <v>Profit</v>
      </c>
      <c r="S1316" s="9">
        <f>shipments9[[#This Row],[Gross Profit]]/shipments9[[#This Row],[Amount]]</f>
        <v>0.34608789913986093</v>
      </c>
      <c r="T1316" s="11">
        <f>shipments9[[#This Row],[Amount]]/shipments9[[#This Row],[Boxes]]</f>
        <v>18.978085867620752</v>
      </c>
    </row>
    <row r="1317" spans="1:20" hidden="1" x14ac:dyDescent="0.25">
      <c r="A1317" t="s">
        <v>1519</v>
      </c>
      <c r="B1317" t="s">
        <v>74</v>
      </c>
      <c r="C1317" t="s">
        <v>143</v>
      </c>
      <c r="D1317" t="s">
        <v>31</v>
      </c>
      <c r="E1317" s="1">
        <v>45141</v>
      </c>
      <c r="F1317" s="1" t="str">
        <f>TEXT(shipments9[[#This Row],[Shipdate]],"ddd")</f>
        <v>Thu</v>
      </c>
      <c r="G1317" s="1" t="str">
        <f>IF(OR(shipments9[[#This Row],[Day Name]]="Sat",shipments9[[#This Row],[Day Name]]="Sun"),"Weekend","Weekday")</f>
        <v>Weekday</v>
      </c>
      <c r="H1317">
        <v>8201.25</v>
      </c>
      <c r="I1317">
        <v>432</v>
      </c>
      <c r="J1317" t="s">
        <v>172</v>
      </c>
      <c r="K1317" t="s">
        <v>8151</v>
      </c>
      <c r="L1317" t="s">
        <v>8160</v>
      </c>
      <c r="M1317">
        <v>8</v>
      </c>
      <c r="N1317" t="s">
        <v>8162</v>
      </c>
      <c r="O1317" s="4">
        <f>INDEX(products[Cost_per_box], MATCH(shipments9[[#This Row],[PID]], products[PID], 0))</f>
        <v>10.23</v>
      </c>
      <c r="P1317" s="4">
        <f>shipments9[[#This Row],[Boxes]]*shipments9[[#This Row],[Cost Per Box]]</f>
        <v>4419.3600000000006</v>
      </c>
      <c r="Q1317" s="4">
        <f>shipments9[[#This Row],[Amount]] -shipments9[[#This Row],[total cost]]</f>
        <v>3781.8899999999994</v>
      </c>
      <c r="R1317" s="4" t="str">
        <f>IF(shipments9[[#This Row],[Gross Profit]]&lt;0,"Loss","Profit")</f>
        <v>Profit</v>
      </c>
      <c r="S1317" s="9">
        <f>shipments9[[#This Row],[Gross Profit]]/shipments9[[#This Row],[Amount]]</f>
        <v>0.46113580246913571</v>
      </c>
      <c r="T1317" s="11">
        <f>shipments9[[#This Row],[Amount]]/shipments9[[#This Row],[Boxes]]</f>
        <v>18.984375</v>
      </c>
    </row>
    <row r="1318" spans="1:20" hidden="1" x14ac:dyDescent="0.25">
      <c r="A1318" t="s">
        <v>1520</v>
      </c>
      <c r="B1318" t="s">
        <v>74</v>
      </c>
      <c r="C1318" t="s">
        <v>161</v>
      </c>
      <c r="D1318" t="s">
        <v>31</v>
      </c>
      <c r="E1318" s="1">
        <v>45071</v>
      </c>
      <c r="F1318" s="1" t="str">
        <f>TEXT(shipments9[[#This Row],[Shipdate]],"ddd")</f>
        <v>Thu</v>
      </c>
      <c r="G1318" s="1" t="str">
        <f>IF(OR(shipments9[[#This Row],[Day Name]]="Sat",shipments9[[#This Row],[Day Name]]="Sun"),"Weekend","Weekday")</f>
        <v>Weekday</v>
      </c>
      <c r="H1318">
        <v>5863.5</v>
      </c>
      <c r="I1318">
        <v>652</v>
      </c>
      <c r="J1318" t="s">
        <v>172</v>
      </c>
      <c r="K1318" t="s">
        <v>8151</v>
      </c>
      <c r="L1318" t="s">
        <v>8154</v>
      </c>
      <c r="M1318">
        <v>5</v>
      </c>
      <c r="N1318" t="s">
        <v>201</v>
      </c>
      <c r="O1318" s="4">
        <f>INDEX(products[Cost_per_box], MATCH(shipments9[[#This Row],[PID]], products[PID], 0))</f>
        <v>2.76</v>
      </c>
      <c r="P1318" s="4">
        <f>shipments9[[#This Row],[Boxes]]*shipments9[[#This Row],[Cost Per Box]]</f>
        <v>1799.5199999999998</v>
      </c>
      <c r="Q1318" s="4">
        <f>shipments9[[#This Row],[Amount]] -shipments9[[#This Row],[total cost]]</f>
        <v>4063.9800000000005</v>
      </c>
      <c r="R1318" s="4" t="str">
        <f>IF(shipments9[[#This Row],[Gross Profit]]&lt;0,"Loss","Profit")</f>
        <v>Profit</v>
      </c>
      <c r="S1318" s="9">
        <f>shipments9[[#This Row],[Gross Profit]]/shipments9[[#This Row],[Amount]]</f>
        <v>0.69309797902276804</v>
      </c>
      <c r="T1318" s="11">
        <f>shipments9[[#This Row],[Amount]]/shipments9[[#This Row],[Boxes]]</f>
        <v>8.9930981595092021</v>
      </c>
    </row>
    <row r="1319" spans="1:20" hidden="1" x14ac:dyDescent="0.25">
      <c r="A1319" t="s">
        <v>1521</v>
      </c>
      <c r="B1319" t="s">
        <v>49</v>
      </c>
      <c r="C1319" t="s">
        <v>126</v>
      </c>
      <c r="D1319" t="s">
        <v>31</v>
      </c>
      <c r="E1319" s="1">
        <v>45093</v>
      </c>
      <c r="F1319" s="1" t="str">
        <f>TEXT(shipments9[[#This Row],[Shipdate]],"ddd")</f>
        <v>Fri</v>
      </c>
      <c r="G1319" s="1" t="str">
        <f>IF(OR(shipments9[[#This Row],[Day Name]]="Sat",shipments9[[#This Row],[Day Name]]="Sun"),"Weekend","Weekday")</f>
        <v>Weekday</v>
      </c>
      <c r="H1319">
        <v>12100.5</v>
      </c>
      <c r="I1319">
        <v>1211</v>
      </c>
      <c r="J1319" t="s">
        <v>172</v>
      </c>
      <c r="K1319" t="s">
        <v>8151</v>
      </c>
      <c r="L1319" t="s">
        <v>8154</v>
      </c>
      <c r="M1319">
        <v>6</v>
      </c>
      <c r="N1319" t="s">
        <v>8159</v>
      </c>
      <c r="O1319" s="4">
        <f>INDEX(products[Cost_per_box], MATCH(shipments9[[#This Row],[PID]], products[PID], 0))</f>
        <v>5.15</v>
      </c>
      <c r="P1319" s="4">
        <f>shipments9[[#This Row],[Boxes]]*shipments9[[#This Row],[Cost Per Box]]</f>
        <v>6236.6500000000005</v>
      </c>
      <c r="Q1319" s="4">
        <f>shipments9[[#This Row],[Amount]] -shipments9[[#This Row],[total cost]]</f>
        <v>5863.8499999999995</v>
      </c>
      <c r="R1319" s="4" t="str">
        <f>IF(shipments9[[#This Row],[Gross Profit]]&lt;0,"Loss","Profit")</f>
        <v>Profit</v>
      </c>
      <c r="S1319" s="9">
        <f>shipments9[[#This Row],[Gross Profit]]/shipments9[[#This Row],[Amount]]</f>
        <v>0.48459567786455099</v>
      </c>
      <c r="T1319" s="11">
        <f>shipments9[[#This Row],[Amount]]/shipments9[[#This Row],[Boxes]]</f>
        <v>9.9921552436003296</v>
      </c>
    </row>
    <row r="1320" spans="1:20" hidden="1" x14ac:dyDescent="0.25">
      <c r="A1320" t="s">
        <v>1522</v>
      </c>
      <c r="B1320" t="s">
        <v>49</v>
      </c>
      <c r="C1320" t="s">
        <v>143</v>
      </c>
      <c r="D1320" t="s">
        <v>31</v>
      </c>
      <c r="E1320" s="1">
        <v>45268</v>
      </c>
      <c r="F1320" s="1" t="str">
        <f>TEXT(shipments9[[#This Row],[Shipdate]],"ddd")</f>
        <v>Fri</v>
      </c>
      <c r="G1320" s="1" t="str">
        <f>IF(OR(shipments9[[#This Row],[Day Name]]="Sat",shipments9[[#This Row],[Day Name]]="Sun"),"Weekend","Weekday")</f>
        <v>Weekday</v>
      </c>
      <c r="H1320">
        <v>5517</v>
      </c>
      <c r="I1320">
        <v>263</v>
      </c>
      <c r="J1320" t="s">
        <v>172</v>
      </c>
      <c r="K1320" t="s">
        <v>8151</v>
      </c>
      <c r="L1320" t="s">
        <v>8152</v>
      </c>
      <c r="M1320">
        <v>12</v>
      </c>
      <c r="N1320" t="s">
        <v>8166</v>
      </c>
      <c r="O1320" s="4">
        <f>INDEX(products[Cost_per_box], MATCH(shipments9[[#This Row],[PID]], products[PID], 0))</f>
        <v>10.23</v>
      </c>
      <c r="P1320" s="4">
        <f>shipments9[[#This Row],[Boxes]]*shipments9[[#This Row],[Cost Per Box]]</f>
        <v>2690.4900000000002</v>
      </c>
      <c r="Q1320" s="4">
        <f>shipments9[[#This Row],[Amount]] -shipments9[[#This Row],[total cost]]</f>
        <v>2826.5099999999998</v>
      </c>
      <c r="R1320" s="4" t="str">
        <f>IF(shipments9[[#This Row],[Gross Profit]]&lt;0,"Loss","Profit")</f>
        <v>Profit</v>
      </c>
      <c r="S1320" s="9">
        <f>shipments9[[#This Row],[Gross Profit]]/shipments9[[#This Row],[Amount]]</f>
        <v>0.51232735182164213</v>
      </c>
      <c r="T1320" s="11">
        <f>shipments9[[#This Row],[Amount]]/shipments9[[#This Row],[Boxes]]</f>
        <v>20.977186311787072</v>
      </c>
    </row>
    <row r="1321" spans="1:20" hidden="1" x14ac:dyDescent="0.25">
      <c r="A1321" t="s">
        <v>1523</v>
      </c>
      <c r="B1321" t="s">
        <v>49</v>
      </c>
      <c r="C1321" t="s">
        <v>143</v>
      </c>
      <c r="D1321" t="s">
        <v>31</v>
      </c>
      <c r="E1321" s="1">
        <v>44963</v>
      </c>
      <c r="F1321" s="1" t="str">
        <f>TEXT(shipments9[[#This Row],[Shipdate]],"ddd")</f>
        <v>Mon</v>
      </c>
      <c r="G1321" s="1" t="str">
        <f>IF(OR(shipments9[[#This Row],[Day Name]]="Sat",shipments9[[#This Row],[Day Name]]="Sun"),"Weekend","Weekday")</f>
        <v>Weekday</v>
      </c>
      <c r="H1321">
        <v>4288.5</v>
      </c>
      <c r="I1321">
        <v>253</v>
      </c>
      <c r="J1321" t="s">
        <v>172</v>
      </c>
      <c r="K1321" t="s">
        <v>8151</v>
      </c>
      <c r="L1321" t="s">
        <v>8156</v>
      </c>
      <c r="M1321">
        <v>2</v>
      </c>
      <c r="N1321" t="s">
        <v>8157</v>
      </c>
      <c r="O1321" s="4">
        <f>INDEX(products[Cost_per_box], MATCH(shipments9[[#This Row],[PID]], products[PID], 0))</f>
        <v>10.23</v>
      </c>
      <c r="P1321" s="4">
        <f>shipments9[[#This Row],[Boxes]]*shipments9[[#This Row],[Cost Per Box]]</f>
        <v>2588.19</v>
      </c>
      <c r="Q1321" s="4">
        <f>shipments9[[#This Row],[Amount]] -shipments9[[#This Row],[total cost]]</f>
        <v>1700.31</v>
      </c>
      <c r="R1321" s="4" t="str">
        <f>IF(shipments9[[#This Row],[Gross Profit]]&lt;0,"Loss","Profit")</f>
        <v>Profit</v>
      </c>
      <c r="S1321" s="9">
        <f>shipments9[[#This Row],[Gross Profit]]/shipments9[[#This Row],[Amount]]</f>
        <v>0.3964812871633438</v>
      </c>
      <c r="T1321" s="11">
        <f>shipments9[[#This Row],[Amount]]/shipments9[[#This Row],[Boxes]]</f>
        <v>16.950592885375492</v>
      </c>
    </row>
    <row r="1322" spans="1:20" hidden="1" x14ac:dyDescent="0.25">
      <c r="A1322" t="s">
        <v>1524</v>
      </c>
      <c r="B1322" t="s">
        <v>49</v>
      </c>
      <c r="C1322" t="s">
        <v>151</v>
      </c>
      <c r="D1322" t="s">
        <v>31</v>
      </c>
      <c r="E1322" s="1">
        <v>45328</v>
      </c>
      <c r="F1322" s="1" t="str">
        <f>TEXT(shipments9[[#This Row],[Shipdate]],"ddd")</f>
        <v>Tue</v>
      </c>
      <c r="G1322" s="1" t="str">
        <f>IF(OR(shipments9[[#This Row],[Day Name]]="Sat",shipments9[[#This Row],[Day Name]]="Sun"),"Weekend","Weekday")</f>
        <v>Weekday</v>
      </c>
      <c r="H1322">
        <v>7670.25</v>
      </c>
      <c r="I1322">
        <v>452</v>
      </c>
      <c r="J1322" t="s">
        <v>172</v>
      </c>
      <c r="K1322" t="s">
        <v>8155</v>
      </c>
      <c r="L1322" t="s">
        <v>8156</v>
      </c>
      <c r="M1322">
        <v>2</v>
      </c>
      <c r="N1322" t="s">
        <v>8157</v>
      </c>
      <c r="O1322" s="4">
        <f>INDEX(products[Cost_per_box], MATCH(shipments9[[#This Row],[PID]], products[PID], 0))</f>
        <v>12.41</v>
      </c>
      <c r="P1322" s="4">
        <f>shipments9[[#This Row],[Boxes]]*shipments9[[#This Row],[Cost Per Box]]</f>
        <v>5609.32</v>
      </c>
      <c r="Q1322" s="4">
        <f>shipments9[[#This Row],[Amount]] -shipments9[[#This Row],[total cost]]</f>
        <v>2060.9300000000003</v>
      </c>
      <c r="R1322" s="4" t="str">
        <f>IF(shipments9[[#This Row],[Gross Profit]]&lt;0,"Loss","Profit")</f>
        <v>Profit</v>
      </c>
      <c r="S1322" s="9">
        <f>shipments9[[#This Row],[Gross Profit]]/shipments9[[#This Row],[Amount]]</f>
        <v>0.26869137251067438</v>
      </c>
      <c r="T1322" s="11">
        <f>shipments9[[#This Row],[Amount]]/shipments9[[#This Row],[Boxes]]</f>
        <v>16.969579646017699</v>
      </c>
    </row>
    <row r="1323" spans="1:20" hidden="1" x14ac:dyDescent="0.25">
      <c r="A1323" t="s">
        <v>1525</v>
      </c>
      <c r="B1323" t="s">
        <v>49</v>
      </c>
      <c r="C1323" t="s">
        <v>159</v>
      </c>
      <c r="D1323" t="s">
        <v>31</v>
      </c>
      <c r="E1323" s="1">
        <v>45345</v>
      </c>
      <c r="F1323" s="1" t="str">
        <f>TEXT(shipments9[[#This Row],[Shipdate]],"ddd")</f>
        <v>Fri</v>
      </c>
      <c r="G1323" s="1" t="str">
        <f>IF(OR(shipments9[[#This Row],[Day Name]]="Sat",shipments9[[#This Row],[Day Name]]="Sun"),"Weekend","Weekday")</f>
        <v>Weekday</v>
      </c>
      <c r="H1323">
        <v>3435.75</v>
      </c>
      <c r="I1323">
        <v>128</v>
      </c>
      <c r="J1323" t="s">
        <v>172</v>
      </c>
      <c r="K1323" t="s">
        <v>8155</v>
      </c>
      <c r="L1323" t="s">
        <v>8156</v>
      </c>
      <c r="M1323">
        <v>2</v>
      </c>
      <c r="N1323" t="s">
        <v>8157</v>
      </c>
      <c r="O1323" s="4">
        <f>INDEX(products[Cost_per_box], MATCH(shipments9[[#This Row],[PID]], products[PID], 0))</f>
        <v>5.04</v>
      </c>
      <c r="P1323" s="4">
        <f>shipments9[[#This Row],[Boxes]]*shipments9[[#This Row],[Cost Per Box]]</f>
        <v>645.12</v>
      </c>
      <c r="Q1323" s="4">
        <f>shipments9[[#This Row],[Amount]] -shipments9[[#This Row],[total cost]]</f>
        <v>2790.63</v>
      </c>
      <c r="R1323" s="4" t="str">
        <f>IF(shipments9[[#This Row],[Gross Profit]]&lt;0,"Loss","Profit")</f>
        <v>Profit</v>
      </c>
      <c r="S1323" s="9">
        <f>shipments9[[#This Row],[Gross Profit]]/shipments9[[#This Row],[Amount]]</f>
        <v>0.81223313686967913</v>
      </c>
      <c r="T1323" s="11">
        <f>shipments9[[#This Row],[Amount]]/shipments9[[#This Row],[Boxes]]</f>
        <v>26.841796875</v>
      </c>
    </row>
    <row r="1324" spans="1:20" hidden="1" x14ac:dyDescent="0.25">
      <c r="A1324" t="s">
        <v>1526</v>
      </c>
      <c r="B1324" t="s">
        <v>49</v>
      </c>
      <c r="C1324" t="s">
        <v>161</v>
      </c>
      <c r="D1324" t="s">
        <v>31</v>
      </c>
      <c r="E1324" s="1">
        <v>45464</v>
      </c>
      <c r="F1324" s="1" t="str">
        <f>TEXT(shipments9[[#This Row],[Shipdate]],"ddd")</f>
        <v>Fri</v>
      </c>
      <c r="G1324" s="1" t="str">
        <f>IF(OR(shipments9[[#This Row],[Day Name]]="Sat",shipments9[[#This Row],[Day Name]]="Sun"),"Weekend","Weekday")</f>
        <v>Weekday</v>
      </c>
      <c r="H1324">
        <v>16506</v>
      </c>
      <c r="I1324">
        <v>1834</v>
      </c>
      <c r="J1324" t="s">
        <v>172</v>
      </c>
      <c r="K1324" t="s">
        <v>8155</v>
      </c>
      <c r="L1324" t="s">
        <v>8154</v>
      </c>
      <c r="M1324">
        <v>6</v>
      </c>
      <c r="N1324" t="s">
        <v>8159</v>
      </c>
      <c r="O1324" s="4">
        <f>INDEX(products[Cost_per_box], MATCH(shipments9[[#This Row],[PID]], products[PID], 0))</f>
        <v>2.76</v>
      </c>
      <c r="P1324" s="4">
        <f>shipments9[[#This Row],[Boxes]]*shipments9[[#This Row],[Cost Per Box]]</f>
        <v>5061.8399999999992</v>
      </c>
      <c r="Q1324" s="4">
        <f>shipments9[[#This Row],[Amount]] -shipments9[[#This Row],[total cost]]</f>
        <v>11444.16</v>
      </c>
      <c r="R1324" s="4" t="str">
        <f>IF(shipments9[[#This Row],[Gross Profit]]&lt;0,"Loss","Profit")</f>
        <v>Profit</v>
      </c>
      <c r="S1324" s="9">
        <f>shipments9[[#This Row],[Gross Profit]]/shipments9[[#This Row],[Amount]]</f>
        <v>0.69333333333333336</v>
      </c>
      <c r="T1324" s="11">
        <f>shipments9[[#This Row],[Amount]]/shipments9[[#This Row],[Boxes]]</f>
        <v>9</v>
      </c>
    </row>
    <row r="1325" spans="1:20" hidden="1" x14ac:dyDescent="0.25">
      <c r="A1325" t="s">
        <v>1527</v>
      </c>
      <c r="B1325" t="s">
        <v>49</v>
      </c>
      <c r="C1325" t="s">
        <v>132</v>
      </c>
      <c r="D1325" t="s">
        <v>31</v>
      </c>
      <c r="E1325" s="1">
        <v>45237</v>
      </c>
      <c r="F1325" s="1" t="str">
        <f>TEXT(shipments9[[#This Row],[Shipdate]],"ddd")</f>
        <v>Tue</v>
      </c>
      <c r="G1325" s="1" t="str">
        <f>IF(OR(shipments9[[#This Row],[Day Name]]="Sat",shipments9[[#This Row],[Day Name]]="Sun"),"Weekend","Weekday")</f>
        <v>Weekday</v>
      </c>
      <c r="H1325">
        <v>3186</v>
      </c>
      <c r="I1325">
        <v>118</v>
      </c>
      <c r="J1325" t="s">
        <v>172</v>
      </c>
      <c r="K1325" t="s">
        <v>8151</v>
      </c>
      <c r="L1325" t="s">
        <v>8152</v>
      </c>
      <c r="M1325">
        <v>11</v>
      </c>
      <c r="N1325" t="s">
        <v>8165</v>
      </c>
      <c r="O1325" s="4">
        <f>INDEX(products[Cost_per_box], MATCH(shipments9[[#This Row],[PID]], products[PID], 0))</f>
        <v>6.31</v>
      </c>
      <c r="P1325" s="4">
        <f>shipments9[[#This Row],[Boxes]]*shipments9[[#This Row],[Cost Per Box]]</f>
        <v>744.57999999999993</v>
      </c>
      <c r="Q1325" s="4">
        <f>shipments9[[#This Row],[Amount]] -shipments9[[#This Row],[total cost]]</f>
        <v>2441.42</v>
      </c>
      <c r="R1325" s="4" t="str">
        <f>IF(shipments9[[#This Row],[Gross Profit]]&lt;0,"Loss","Profit")</f>
        <v>Profit</v>
      </c>
      <c r="S1325" s="9">
        <f>shipments9[[#This Row],[Gross Profit]]/shipments9[[#This Row],[Amount]]</f>
        <v>0.76629629629629636</v>
      </c>
      <c r="T1325" s="11">
        <f>shipments9[[#This Row],[Amount]]/shipments9[[#This Row],[Boxes]]</f>
        <v>27</v>
      </c>
    </row>
    <row r="1326" spans="1:20" hidden="1" x14ac:dyDescent="0.25">
      <c r="A1326" t="s">
        <v>1528</v>
      </c>
      <c r="B1326" t="s">
        <v>49</v>
      </c>
      <c r="C1326" t="s">
        <v>151</v>
      </c>
      <c r="D1326" t="s">
        <v>31</v>
      </c>
      <c r="E1326" s="1">
        <v>45132</v>
      </c>
      <c r="F1326" s="1" t="str">
        <f>TEXT(shipments9[[#This Row],[Shipdate]],"ddd")</f>
        <v>Tue</v>
      </c>
      <c r="G1326" s="1" t="str">
        <f>IF(OR(shipments9[[#This Row],[Day Name]]="Sat",shipments9[[#This Row],[Day Name]]="Sun"),"Weekend","Weekday")</f>
        <v>Weekday</v>
      </c>
      <c r="H1326">
        <v>4790.25</v>
      </c>
      <c r="I1326">
        <v>240</v>
      </c>
      <c r="J1326" t="s">
        <v>172</v>
      </c>
      <c r="K1326" t="s">
        <v>8151</v>
      </c>
      <c r="L1326" t="s">
        <v>8160</v>
      </c>
      <c r="M1326">
        <v>7</v>
      </c>
      <c r="N1326" t="s">
        <v>8161</v>
      </c>
      <c r="O1326" s="4">
        <f>INDEX(products[Cost_per_box], MATCH(shipments9[[#This Row],[PID]], products[PID], 0))</f>
        <v>12.41</v>
      </c>
      <c r="P1326" s="4">
        <f>shipments9[[#This Row],[Boxes]]*shipments9[[#This Row],[Cost Per Box]]</f>
        <v>2978.4</v>
      </c>
      <c r="Q1326" s="4">
        <f>shipments9[[#This Row],[Amount]] -shipments9[[#This Row],[total cost]]</f>
        <v>1811.85</v>
      </c>
      <c r="R1326" s="4" t="str">
        <f>IF(shipments9[[#This Row],[Gross Profit]]&lt;0,"Loss","Profit")</f>
        <v>Profit</v>
      </c>
      <c r="S1326" s="9">
        <f>shipments9[[#This Row],[Gross Profit]]/shipments9[[#This Row],[Amount]]</f>
        <v>0.37823704399561608</v>
      </c>
      <c r="T1326" s="11">
        <f>shipments9[[#This Row],[Amount]]/shipments9[[#This Row],[Boxes]]</f>
        <v>19.959375000000001</v>
      </c>
    </row>
    <row r="1327" spans="1:20" hidden="1" x14ac:dyDescent="0.25">
      <c r="A1327" t="s">
        <v>1529</v>
      </c>
      <c r="B1327" t="s">
        <v>49</v>
      </c>
      <c r="C1327" t="s">
        <v>159</v>
      </c>
      <c r="D1327" t="s">
        <v>31</v>
      </c>
      <c r="E1327" s="1">
        <v>45351</v>
      </c>
      <c r="F1327" s="1" t="str">
        <f>TEXT(shipments9[[#This Row],[Shipdate]],"ddd")</f>
        <v>Thu</v>
      </c>
      <c r="G1327" s="1" t="str">
        <f>IF(OR(shipments9[[#This Row],[Day Name]]="Sat",shipments9[[#This Row],[Day Name]]="Sun"),"Weekend","Weekday")</f>
        <v>Weekday</v>
      </c>
      <c r="H1327">
        <v>3726</v>
      </c>
      <c r="I1327">
        <v>129</v>
      </c>
      <c r="J1327" t="s">
        <v>172</v>
      </c>
      <c r="K1327" t="s">
        <v>8155</v>
      </c>
      <c r="L1327" t="s">
        <v>8156</v>
      </c>
      <c r="M1327">
        <v>2</v>
      </c>
      <c r="N1327" t="s">
        <v>8157</v>
      </c>
      <c r="O1327" s="4">
        <f>INDEX(products[Cost_per_box], MATCH(shipments9[[#This Row],[PID]], products[PID], 0))</f>
        <v>5.04</v>
      </c>
      <c r="P1327" s="4">
        <f>shipments9[[#This Row],[Boxes]]*shipments9[[#This Row],[Cost Per Box]]</f>
        <v>650.16</v>
      </c>
      <c r="Q1327" s="4">
        <f>shipments9[[#This Row],[Amount]] -shipments9[[#This Row],[total cost]]</f>
        <v>3075.84</v>
      </c>
      <c r="R1327" s="4" t="str">
        <f>IF(shipments9[[#This Row],[Gross Profit]]&lt;0,"Loss","Profit")</f>
        <v>Profit</v>
      </c>
      <c r="S1327" s="9">
        <f>shipments9[[#This Row],[Gross Profit]]/shipments9[[#This Row],[Amount]]</f>
        <v>0.82550724637681161</v>
      </c>
      <c r="T1327" s="11">
        <f>shipments9[[#This Row],[Amount]]/shipments9[[#This Row],[Boxes]]</f>
        <v>28.88372093023256</v>
      </c>
    </row>
    <row r="1328" spans="1:20" hidden="1" x14ac:dyDescent="0.25">
      <c r="A1328" t="s">
        <v>1530</v>
      </c>
      <c r="B1328" t="s">
        <v>49</v>
      </c>
      <c r="C1328" t="s">
        <v>159</v>
      </c>
      <c r="D1328" t="s">
        <v>31</v>
      </c>
      <c r="E1328" s="1">
        <v>44956</v>
      </c>
      <c r="F1328" s="1" t="str">
        <f>TEXT(shipments9[[#This Row],[Shipdate]],"ddd")</f>
        <v>Mon</v>
      </c>
      <c r="G1328" s="1" t="str">
        <f>IF(OR(shipments9[[#This Row],[Day Name]]="Sat",shipments9[[#This Row],[Day Name]]="Sun"),"Weekend","Weekday")</f>
        <v>Weekday</v>
      </c>
      <c r="H1328">
        <v>3107.25</v>
      </c>
      <c r="I1328">
        <v>125</v>
      </c>
      <c r="J1328" t="s">
        <v>172</v>
      </c>
      <c r="K1328" t="s">
        <v>8151</v>
      </c>
      <c r="L1328" t="s">
        <v>8156</v>
      </c>
      <c r="M1328">
        <v>1</v>
      </c>
      <c r="N1328" t="s">
        <v>8163</v>
      </c>
      <c r="O1328" s="4">
        <f>INDEX(products[Cost_per_box], MATCH(shipments9[[#This Row],[PID]], products[PID], 0))</f>
        <v>5.04</v>
      </c>
      <c r="P1328" s="4">
        <f>shipments9[[#This Row],[Boxes]]*shipments9[[#This Row],[Cost Per Box]]</f>
        <v>630</v>
      </c>
      <c r="Q1328" s="4">
        <f>shipments9[[#This Row],[Amount]] -shipments9[[#This Row],[total cost]]</f>
        <v>2477.25</v>
      </c>
      <c r="R1328" s="4" t="str">
        <f>IF(shipments9[[#This Row],[Gross Profit]]&lt;0,"Loss","Profit")</f>
        <v>Profit</v>
      </c>
      <c r="S1328" s="9">
        <f>shipments9[[#This Row],[Gross Profit]]/shipments9[[#This Row],[Amount]]</f>
        <v>0.79724837074583632</v>
      </c>
      <c r="T1328" s="11">
        <f>shipments9[[#This Row],[Amount]]/shipments9[[#This Row],[Boxes]]</f>
        <v>24.858000000000001</v>
      </c>
    </row>
    <row r="1329" spans="1:20" hidden="1" x14ac:dyDescent="0.25">
      <c r="A1329" t="s">
        <v>1531</v>
      </c>
      <c r="B1329" t="s">
        <v>49</v>
      </c>
      <c r="C1329" t="s">
        <v>143</v>
      </c>
      <c r="D1329" t="s">
        <v>31</v>
      </c>
      <c r="E1329" s="1">
        <v>45336</v>
      </c>
      <c r="F1329" s="1" t="str">
        <f>TEXT(shipments9[[#This Row],[Shipdate]],"ddd")</f>
        <v>Wed</v>
      </c>
      <c r="G1329" s="1" t="str">
        <f>IF(OR(shipments9[[#This Row],[Day Name]]="Sat",shipments9[[#This Row],[Day Name]]="Sun"),"Weekend","Weekday")</f>
        <v>Weekday</v>
      </c>
      <c r="H1329">
        <v>7508.25</v>
      </c>
      <c r="I1329">
        <v>358</v>
      </c>
      <c r="J1329" t="s">
        <v>172</v>
      </c>
      <c r="K1329" t="s">
        <v>8155</v>
      </c>
      <c r="L1329" t="s">
        <v>8156</v>
      </c>
      <c r="M1329">
        <v>2</v>
      </c>
      <c r="N1329" t="s">
        <v>8157</v>
      </c>
      <c r="O1329" s="4">
        <f>INDEX(products[Cost_per_box], MATCH(shipments9[[#This Row],[PID]], products[PID], 0))</f>
        <v>10.23</v>
      </c>
      <c r="P1329" s="4">
        <f>shipments9[[#This Row],[Boxes]]*shipments9[[#This Row],[Cost Per Box]]</f>
        <v>3662.34</v>
      </c>
      <c r="Q1329" s="4">
        <f>shipments9[[#This Row],[Amount]] -shipments9[[#This Row],[total cost]]</f>
        <v>3845.91</v>
      </c>
      <c r="R1329" s="4" t="str">
        <f>IF(shipments9[[#This Row],[Gross Profit]]&lt;0,"Loss","Profit")</f>
        <v>Profit</v>
      </c>
      <c r="S1329" s="9">
        <f>shipments9[[#This Row],[Gross Profit]]/shipments9[[#This Row],[Amount]]</f>
        <v>0.5122245529917091</v>
      </c>
      <c r="T1329" s="11">
        <f>shipments9[[#This Row],[Amount]]/shipments9[[#This Row],[Boxes]]</f>
        <v>20.972765363128492</v>
      </c>
    </row>
    <row r="1330" spans="1:20" hidden="1" x14ac:dyDescent="0.25">
      <c r="A1330" t="s">
        <v>1532</v>
      </c>
      <c r="B1330" t="s">
        <v>49</v>
      </c>
      <c r="C1330" t="s">
        <v>151</v>
      </c>
      <c r="D1330" t="s">
        <v>31</v>
      </c>
      <c r="E1330" s="1">
        <v>45054</v>
      </c>
      <c r="F1330" s="1" t="str">
        <f>TEXT(shipments9[[#This Row],[Shipdate]],"ddd")</f>
        <v>Mon</v>
      </c>
      <c r="G1330" s="1" t="str">
        <f>IF(OR(shipments9[[#This Row],[Day Name]]="Sat",shipments9[[#This Row],[Day Name]]="Sun"),"Weekend","Weekday")</f>
        <v>Weekday</v>
      </c>
      <c r="H1330">
        <v>7605</v>
      </c>
      <c r="I1330">
        <v>448</v>
      </c>
      <c r="J1330" t="s">
        <v>172</v>
      </c>
      <c r="K1330" t="s">
        <v>8151</v>
      </c>
      <c r="L1330" t="s">
        <v>8154</v>
      </c>
      <c r="M1330">
        <v>5</v>
      </c>
      <c r="N1330" t="s">
        <v>201</v>
      </c>
      <c r="O1330" s="4">
        <f>INDEX(products[Cost_per_box], MATCH(shipments9[[#This Row],[PID]], products[PID], 0))</f>
        <v>12.41</v>
      </c>
      <c r="P1330" s="4">
        <f>shipments9[[#This Row],[Boxes]]*shipments9[[#This Row],[Cost Per Box]]</f>
        <v>5559.68</v>
      </c>
      <c r="Q1330" s="4">
        <f>shipments9[[#This Row],[Amount]] -shipments9[[#This Row],[total cost]]</f>
        <v>2045.3199999999997</v>
      </c>
      <c r="R1330" s="4" t="str">
        <f>IF(shipments9[[#This Row],[Gross Profit]]&lt;0,"Loss","Profit")</f>
        <v>Profit</v>
      </c>
      <c r="S1330" s="9">
        <f>shipments9[[#This Row],[Gross Profit]]/shipments9[[#This Row],[Amount]]</f>
        <v>0.26894411571334642</v>
      </c>
      <c r="T1330" s="11">
        <f>shipments9[[#This Row],[Amount]]/shipments9[[#This Row],[Boxes]]</f>
        <v>16.975446428571427</v>
      </c>
    </row>
    <row r="1331" spans="1:20" hidden="1" x14ac:dyDescent="0.25">
      <c r="A1331" t="s">
        <v>1533</v>
      </c>
      <c r="B1331" t="s">
        <v>49</v>
      </c>
      <c r="C1331" t="s">
        <v>151</v>
      </c>
      <c r="D1331" t="s">
        <v>31</v>
      </c>
      <c r="E1331" s="1">
        <v>45138</v>
      </c>
      <c r="F1331" s="1" t="str">
        <f>TEXT(shipments9[[#This Row],[Shipdate]],"ddd")</f>
        <v>Mon</v>
      </c>
      <c r="G1331" s="1" t="str">
        <f>IF(OR(shipments9[[#This Row],[Day Name]]="Sat",shipments9[[#This Row],[Day Name]]="Sun"),"Weekend","Weekday")</f>
        <v>Weekday</v>
      </c>
      <c r="H1331">
        <v>4601.25</v>
      </c>
      <c r="I1331">
        <v>243</v>
      </c>
      <c r="J1331" t="s">
        <v>172</v>
      </c>
      <c r="K1331" t="s">
        <v>8151</v>
      </c>
      <c r="L1331" t="s">
        <v>8160</v>
      </c>
      <c r="M1331">
        <v>7</v>
      </c>
      <c r="N1331" t="s">
        <v>8161</v>
      </c>
      <c r="O1331" s="4">
        <f>INDEX(products[Cost_per_box], MATCH(shipments9[[#This Row],[PID]], products[PID], 0))</f>
        <v>12.41</v>
      </c>
      <c r="P1331" s="4">
        <f>shipments9[[#This Row],[Boxes]]*shipments9[[#This Row],[Cost Per Box]]</f>
        <v>3015.63</v>
      </c>
      <c r="Q1331" s="4">
        <f>shipments9[[#This Row],[Amount]] -shipments9[[#This Row],[total cost]]</f>
        <v>1585.62</v>
      </c>
      <c r="R1331" s="4" t="str">
        <f>IF(shipments9[[#This Row],[Gross Profit]]&lt;0,"Loss","Profit")</f>
        <v>Profit</v>
      </c>
      <c r="S1331" s="9">
        <f>shipments9[[#This Row],[Gross Profit]]/shipments9[[#This Row],[Amount]]</f>
        <v>0.34460635696821512</v>
      </c>
      <c r="T1331" s="11">
        <f>shipments9[[#This Row],[Amount]]/shipments9[[#This Row],[Boxes]]</f>
        <v>18.935185185185187</v>
      </c>
    </row>
    <row r="1332" spans="1:20" hidden="1" x14ac:dyDescent="0.25">
      <c r="A1332" t="s">
        <v>1534</v>
      </c>
      <c r="B1332" t="s">
        <v>49</v>
      </c>
      <c r="C1332" t="s">
        <v>143</v>
      </c>
      <c r="D1332" t="s">
        <v>31</v>
      </c>
      <c r="E1332" s="1">
        <v>45408</v>
      </c>
      <c r="F1332" s="1" t="str">
        <f>TEXT(shipments9[[#This Row],[Shipdate]],"ddd")</f>
        <v>Fri</v>
      </c>
      <c r="G1332" s="1" t="str">
        <f>IF(OR(shipments9[[#This Row],[Day Name]]="Sat",shipments9[[#This Row],[Day Name]]="Sun"),"Weekend","Weekday")</f>
        <v>Weekday</v>
      </c>
      <c r="H1332">
        <v>4668.75</v>
      </c>
      <c r="I1332">
        <v>246</v>
      </c>
      <c r="J1332" t="s">
        <v>172</v>
      </c>
      <c r="K1332" t="s">
        <v>8155</v>
      </c>
      <c r="L1332" t="s">
        <v>8154</v>
      </c>
      <c r="M1332">
        <v>4</v>
      </c>
      <c r="N1332" t="s">
        <v>8158</v>
      </c>
      <c r="O1332" s="4">
        <f>INDEX(products[Cost_per_box], MATCH(shipments9[[#This Row],[PID]], products[PID], 0))</f>
        <v>10.23</v>
      </c>
      <c r="P1332" s="4">
        <f>shipments9[[#This Row],[Boxes]]*shipments9[[#This Row],[Cost Per Box]]</f>
        <v>2516.58</v>
      </c>
      <c r="Q1332" s="4">
        <f>shipments9[[#This Row],[Amount]] -shipments9[[#This Row],[total cost]]</f>
        <v>2152.17</v>
      </c>
      <c r="R1332" s="4" t="str">
        <f>IF(shipments9[[#This Row],[Gross Profit]]&lt;0,"Loss","Profit")</f>
        <v>Profit</v>
      </c>
      <c r="S1332" s="9">
        <f>shipments9[[#This Row],[Gross Profit]]/shipments9[[#This Row],[Amount]]</f>
        <v>0.46097349397590365</v>
      </c>
      <c r="T1332" s="11">
        <f>shipments9[[#This Row],[Amount]]/shipments9[[#This Row],[Boxes]]</f>
        <v>18.978658536585368</v>
      </c>
    </row>
    <row r="1333" spans="1:20" hidden="1" x14ac:dyDescent="0.25">
      <c r="A1333" t="s">
        <v>1535</v>
      </c>
      <c r="B1333" t="s">
        <v>49</v>
      </c>
      <c r="C1333" t="s">
        <v>161</v>
      </c>
      <c r="D1333" t="s">
        <v>31</v>
      </c>
      <c r="E1333" s="1">
        <v>45188</v>
      </c>
      <c r="F1333" s="1" t="str">
        <f>TEXT(shipments9[[#This Row],[Shipdate]],"ddd")</f>
        <v>Tue</v>
      </c>
      <c r="G1333" s="1" t="str">
        <f>IF(OR(shipments9[[#This Row],[Day Name]]="Sat",shipments9[[#This Row],[Day Name]]="Sun"),"Weekend","Weekday")</f>
        <v>Weekday</v>
      </c>
      <c r="H1333">
        <v>13234.5</v>
      </c>
      <c r="I1333">
        <v>1655</v>
      </c>
      <c r="J1333" t="s">
        <v>172</v>
      </c>
      <c r="K1333" t="s">
        <v>8151</v>
      </c>
      <c r="L1333" t="s">
        <v>8160</v>
      </c>
      <c r="M1333">
        <v>9</v>
      </c>
      <c r="N1333" t="s">
        <v>8167</v>
      </c>
      <c r="O1333" s="4">
        <f>INDEX(products[Cost_per_box], MATCH(shipments9[[#This Row],[PID]], products[PID], 0))</f>
        <v>2.76</v>
      </c>
      <c r="P1333" s="4">
        <f>shipments9[[#This Row],[Boxes]]*shipments9[[#This Row],[Cost Per Box]]</f>
        <v>4567.7999999999993</v>
      </c>
      <c r="Q1333" s="4">
        <f>shipments9[[#This Row],[Amount]] -shipments9[[#This Row],[total cost]]</f>
        <v>8666.7000000000007</v>
      </c>
      <c r="R1333" s="4" t="str">
        <f>IF(shipments9[[#This Row],[Gross Profit]]&lt;0,"Loss","Profit")</f>
        <v>Profit</v>
      </c>
      <c r="S1333" s="9">
        <f>shipments9[[#This Row],[Gross Profit]]/shipments9[[#This Row],[Amount]]</f>
        <v>0.65485662473081718</v>
      </c>
      <c r="T1333" s="11">
        <f>shipments9[[#This Row],[Amount]]/shipments9[[#This Row],[Boxes]]</f>
        <v>7.9966767371601213</v>
      </c>
    </row>
    <row r="1334" spans="1:20" hidden="1" x14ac:dyDescent="0.25">
      <c r="A1334" t="s">
        <v>1536</v>
      </c>
      <c r="B1334" t="s">
        <v>52</v>
      </c>
      <c r="C1334" t="s">
        <v>126</v>
      </c>
      <c r="D1334" t="s">
        <v>31</v>
      </c>
      <c r="E1334" s="1">
        <v>45267</v>
      </c>
      <c r="F1334" s="1" t="str">
        <f>TEXT(shipments9[[#This Row],[Shipdate]],"ddd")</f>
        <v>Thu</v>
      </c>
      <c r="G1334" s="1" t="str">
        <f>IF(OR(shipments9[[#This Row],[Day Name]]="Sat",shipments9[[#This Row],[Day Name]]="Sun"),"Weekend","Weekday")</f>
        <v>Weekday</v>
      </c>
      <c r="H1334">
        <v>5361.75</v>
      </c>
      <c r="I1334">
        <v>488</v>
      </c>
      <c r="J1334" t="s">
        <v>172</v>
      </c>
      <c r="K1334" t="s">
        <v>8151</v>
      </c>
      <c r="L1334" t="s">
        <v>8152</v>
      </c>
      <c r="M1334">
        <v>12</v>
      </c>
      <c r="N1334" t="s">
        <v>8166</v>
      </c>
      <c r="O1334" s="4">
        <f>INDEX(products[Cost_per_box], MATCH(shipments9[[#This Row],[PID]], products[PID], 0))</f>
        <v>5.15</v>
      </c>
      <c r="P1334" s="4">
        <f>shipments9[[#This Row],[Boxes]]*shipments9[[#This Row],[Cost Per Box]]</f>
        <v>2513.2000000000003</v>
      </c>
      <c r="Q1334" s="4">
        <f>shipments9[[#This Row],[Amount]] -shipments9[[#This Row],[total cost]]</f>
        <v>2848.5499999999997</v>
      </c>
      <c r="R1334" s="4" t="str">
        <f>IF(shipments9[[#This Row],[Gross Profit]]&lt;0,"Loss","Profit")</f>
        <v>Profit</v>
      </c>
      <c r="S1334" s="9">
        <f>shipments9[[#This Row],[Gross Profit]]/shipments9[[#This Row],[Amount]]</f>
        <v>0.53127243903576249</v>
      </c>
      <c r="T1334" s="11">
        <f>shipments9[[#This Row],[Amount]]/shipments9[[#This Row],[Boxes]]</f>
        <v>10.98719262295082</v>
      </c>
    </row>
    <row r="1335" spans="1:20" hidden="1" x14ac:dyDescent="0.25">
      <c r="A1335" t="s">
        <v>1537</v>
      </c>
      <c r="B1335" t="s">
        <v>52</v>
      </c>
      <c r="C1335" t="s">
        <v>139</v>
      </c>
      <c r="D1335" t="s">
        <v>31</v>
      </c>
      <c r="E1335" s="1">
        <v>45253</v>
      </c>
      <c r="F1335" s="1" t="str">
        <f>TEXT(shipments9[[#This Row],[Shipdate]],"ddd")</f>
        <v>Thu</v>
      </c>
      <c r="G1335" s="1" t="str">
        <f>IF(OR(shipments9[[#This Row],[Day Name]]="Sat",shipments9[[#This Row],[Day Name]]="Sun"),"Weekend","Weekday")</f>
        <v>Weekday</v>
      </c>
      <c r="H1335">
        <v>3352.5</v>
      </c>
      <c r="I1335">
        <v>168</v>
      </c>
      <c r="J1335" t="s">
        <v>172</v>
      </c>
      <c r="K1335" t="s">
        <v>8151</v>
      </c>
      <c r="L1335" t="s">
        <v>8152</v>
      </c>
      <c r="M1335">
        <v>11</v>
      </c>
      <c r="N1335" t="s">
        <v>8165</v>
      </c>
      <c r="O1335" s="4">
        <f>INDEX(products[Cost_per_box], MATCH(shipments9[[#This Row],[PID]], products[PID], 0))</f>
        <v>3.68</v>
      </c>
      <c r="P1335" s="4">
        <f>shipments9[[#This Row],[Boxes]]*shipments9[[#This Row],[Cost Per Box]]</f>
        <v>618.24</v>
      </c>
      <c r="Q1335" s="4">
        <f>shipments9[[#This Row],[Amount]] -shipments9[[#This Row],[total cost]]</f>
        <v>2734.26</v>
      </c>
      <c r="R1335" s="4" t="str">
        <f>IF(shipments9[[#This Row],[Gross Profit]]&lt;0,"Loss","Profit")</f>
        <v>Profit</v>
      </c>
      <c r="S1335" s="9">
        <f>shipments9[[#This Row],[Gross Profit]]/shipments9[[#This Row],[Amount]]</f>
        <v>0.81558836689038039</v>
      </c>
      <c r="T1335" s="11">
        <f>shipments9[[#This Row],[Amount]]/shipments9[[#This Row],[Boxes]]</f>
        <v>19.955357142857142</v>
      </c>
    </row>
    <row r="1336" spans="1:20" hidden="1" x14ac:dyDescent="0.25">
      <c r="A1336" t="s">
        <v>1538</v>
      </c>
      <c r="B1336" t="s">
        <v>52</v>
      </c>
      <c r="C1336" t="s">
        <v>151</v>
      </c>
      <c r="D1336" t="s">
        <v>31</v>
      </c>
      <c r="E1336" s="1">
        <v>44971</v>
      </c>
      <c r="F1336" s="1" t="str">
        <f>TEXT(shipments9[[#This Row],[Shipdate]],"ddd")</f>
        <v>Tue</v>
      </c>
      <c r="G1336" s="1" t="str">
        <f>IF(OR(shipments9[[#This Row],[Day Name]]="Sat",shipments9[[#This Row],[Day Name]]="Sun"),"Weekend","Weekday")</f>
        <v>Weekday</v>
      </c>
      <c r="H1336">
        <v>9596.25</v>
      </c>
      <c r="I1336">
        <v>534</v>
      </c>
      <c r="J1336" t="s">
        <v>172</v>
      </c>
      <c r="K1336" t="s">
        <v>8151</v>
      </c>
      <c r="L1336" t="s">
        <v>8156</v>
      </c>
      <c r="M1336">
        <v>2</v>
      </c>
      <c r="N1336" t="s">
        <v>8157</v>
      </c>
      <c r="O1336" s="4">
        <f>INDEX(products[Cost_per_box], MATCH(shipments9[[#This Row],[PID]], products[PID], 0))</f>
        <v>12.41</v>
      </c>
      <c r="P1336" s="4">
        <f>shipments9[[#This Row],[Boxes]]*shipments9[[#This Row],[Cost Per Box]]</f>
        <v>6626.9400000000005</v>
      </c>
      <c r="Q1336" s="4">
        <f>shipments9[[#This Row],[Amount]] -shipments9[[#This Row],[total cost]]</f>
        <v>2969.3099999999995</v>
      </c>
      <c r="R1336" s="4" t="str">
        <f>IF(shipments9[[#This Row],[Gross Profit]]&lt;0,"Loss","Profit")</f>
        <v>Profit</v>
      </c>
      <c r="S1336" s="9">
        <f>shipments9[[#This Row],[Gross Profit]]/shipments9[[#This Row],[Amount]]</f>
        <v>0.30942399374755758</v>
      </c>
      <c r="T1336" s="11">
        <f>shipments9[[#This Row],[Amount]]/shipments9[[#This Row],[Boxes]]</f>
        <v>17.97050561797753</v>
      </c>
    </row>
    <row r="1337" spans="1:20" hidden="1" x14ac:dyDescent="0.25">
      <c r="A1337" t="s">
        <v>1539</v>
      </c>
      <c r="B1337" t="s">
        <v>52</v>
      </c>
      <c r="C1337" t="s">
        <v>151</v>
      </c>
      <c r="D1337" t="s">
        <v>31</v>
      </c>
      <c r="E1337" s="1">
        <v>45237</v>
      </c>
      <c r="F1337" s="1" t="str">
        <f>TEXT(shipments9[[#This Row],[Shipdate]],"ddd")</f>
        <v>Tue</v>
      </c>
      <c r="G1337" s="1" t="str">
        <f>IF(OR(shipments9[[#This Row],[Day Name]]="Sat",shipments9[[#This Row],[Day Name]]="Sun"),"Weekend","Weekday")</f>
        <v>Weekday</v>
      </c>
      <c r="H1337">
        <v>11360.25</v>
      </c>
      <c r="I1337">
        <v>669</v>
      </c>
      <c r="J1337" t="s">
        <v>172</v>
      </c>
      <c r="K1337" t="s">
        <v>8151</v>
      </c>
      <c r="L1337" t="s">
        <v>8152</v>
      </c>
      <c r="M1337">
        <v>11</v>
      </c>
      <c r="N1337" t="s">
        <v>8165</v>
      </c>
      <c r="O1337" s="4">
        <f>INDEX(products[Cost_per_box], MATCH(shipments9[[#This Row],[PID]], products[PID], 0))</f>
        <v>12.41</v>
      </c>
      <c r="P1337" s="4">
        <f>shipments9[[#This Row],[Boxes]]*shipments9[[#This Row],[Cost Per Box]]</f>
        <v>8302.2900000000009</v>
      </c>
      <c r="Q1337" s="4">
        <f>shipments9[[#This Row],[Amount]] -shipments9[[#This Row],[total cost]]</f>
        <v>3057.9599999999991</v>
      </c>
      <c r="R1337" s="4" t="str">
        <f>IF(shipments9[[#This Row],[Gross Profit]]&lt;0,"Loss","Profit")</f>
        <v>Profit</v>
      </c>
      <c r="S1337" s="9">
        <f>shipments9[[#This Row],[Gross Profit]]/shipments9[[#This Row],[Amount]]</f>
        <v>0.26918069584736243</v>
      </c>
      <c r="T1337" s="11">
        <f>shipments9[[#This Row],[Amount]]/shipments9[[#This Row],[Boxes]]</f>
        <v>16.980941704035875</v>
      </c>
    </row>
    <row r="1338" spans="1:20" hidden="1" x14ac:dyDescent="0.25">
      <c r="A1338" t="s">
        <v>1540</v>
      </c>
      <c r="B1338" t="s">
        <v>55</v>
      </c>
      <c r="C1338" t="s">
        <v>132</v>
      </c>
      <c r="D1338" t="s">
        <v>31</v>
      </c>
      <c r="E1338" s="1">
        <v>45222</v>
      </c>
      <c r="F1338" s="1" t="str">
        <f>TEXT(shipments9[[#This Row],[Shipdate]],"ddd")</f>
        <v>Mon</v>
      </c>
      <c r="G1338" s="1" t="str">
        <f>IF(OR(shipments9[[#This Row],[Day Name]]="Sat",shipments9[[#This Row],[Day Name]]="Sun"),"Weekend","Weekday")</f>
        <v>Weekday</v>
      </c>
      <c r="H1338">
        <v>1719</v>
      </c>
      <c r="I1338">
        <v>72</v>
      </c>
      <c r="J1338" t="s">
        <v>172</v>
      </c>
      <c r="K1338" t="s">
        <v>8151</v>
      </c>
      <c r="L1338" t="s">
        <v>8152</v>
      </c>
      <c r="M1338">
        <v>10</v>
      </c>
      <c r="N1338" t="s">
        <v>8153</v>
      </c>
      <c r="O1338" s="4">
        <f>INDEX(products[Cost_per_box], MATCH(shipments9[[#This Row],[PID]], products[PID], 0))</f>
        <v>6.31</v>
      </c>
      <c r="P1338" s="4">
        <f>shipments9[[#This Row],[Boxes]]*shipments9[[#This Row],[Cost Per Box]]</f>
        <v>454.32</v>
      </c>
      <c r="Q1338" s="4">
        <f>shipments9[[#This Row],[Amount]] -shipments9[[#This Row],[total cost]]</f>
        <v>1264.68</v>
      </c>
      <c r="R1338" s="4" t="str">
        <f>IF(shipments9[[#This Row],[Gross Profit]]&lt;0,"Loss","Profit")</f>
        <v>Profit</v>
      </c>
      <c r="S1338" s="9">
        <f>shipments9[[#This Row],[Gross Profit]]/shipments9[[#This Row],[Amount]]</f>
        <v>0.73570680628272256</v>
      </c>
      <c r="T1338" s="11">
        <f>shipments9[[#This Row],[Amount]]/shipments9[[#This Row],[Boxes]]</f>
        <v>23.875</v>
      </c>
    </row>
    <row r="1339" spans="1:20" hidden="1" x14ac:dyDescent="0.25">
      <c r="A1339" t="s">
        <v>1541</v>
      </c>
      <c r="B1339" t="s">
        <v>55</v>
      </c>
      <c r="C1339" t="s">
        <v>143</v>
      </c>
      <c r="D1339" t="s">
        <v>31</v>
      </c>
      <c r="E1339" s="1">
        <v>45380</v>
      </c>
      <c r="F1339" s="1" t="str">
        <f>TEXT(shipments9[[#This Row],[Shipdate]],"ddd")</f>
        <v>Fri</v>
      </c>
      <c r="G1339" s="1" t="str">
        <f>IF(OR(shipments9[[#This Row],[Day Name]]="Sat",shipments9[[#This Row],[Day Name]]="Sun"),"Weekend","Weekday")</f>
        <v>Weekday</v>
      </c>
      <c r="H1339">
        <v>7742.25</v>
      </c>
      <c r="I1339">
        <v>408</v>
      </c>
      <c r="J1339" t="s">
        <v>172</v>
      </c>
      <c r="K1339" t="s">
        <v>8155</v>
      </c>
      <c r="L1339" t="s">
        <v>8156</v>
      </c>
      <c r="M1339">
        <v>3</v>
      </c>
      <c r="N1339" t="s">
        <v>8164</v>
      </c>
      <c r="O1339" s="4">
        <f>INDEX(products[Cost_per_box], MATCH(shipments9[[#This Row],[PID]], products[PID], 0))</f>
        <v>10.23</v>
      </c>
      <c r="P1339" s="4">
        <f>shipments9[[#This Row],[Boxes]]*shipments9[[#This Row],[Cost Per Box]]</f>
        <v>4173.84</v>
      </c>
      <c r="Q1339" s="4">
        <f>shipments9[[#This Row],[Amount]] -shipments9[[#This Row],[total cost]]</f>
        <v>3568.41</v>
      </c>
      <c r="R1339" s="4" t="str">
        <f>IF(shipments9[[#This Row],[Gross Profit]]&lt;0,"Loss","Profit")</f>
        <v>Profit</v>
      </c>
      <c r="S1339" s="9">
        <f>shipments9[[#This Row],[Gross Profit]]/shipments9[[#This Row],[Amount]]</f>
        <v>0.46090090090090086</v>
      </c>
      <c r="T1339" s="11">
        <f>shipments9[[#This Row],[Amount]]/shipments9[[#This Row],[Boxes]]</f>
        <v>18.976102941176471</v>
      </c>
    </row>
    <row r="1340" spans="1:20" hidden="1" x14ac:dyDescent="0.25">
      <c r="A1340" t="s">
        <v>1542</v>
      </c>
      <c r="B1340" t="s">
        <v>55</v>
      </c>
      <c r="C1340" t="s">
        <v>159</v>
      </c>
      <c r="D1340" t="s">
        <v>31</v>
      </c>
      <c r="E1340" s="1">
        <v>45266</v>
      </c>
      <c r="F1340" s="1" t="str">
        <f>TEXT(shipments9[[#This Row],[Shipdate]],"ddd")</f>
        <v>Wed</v>
      </c>
      <c r="G1340" s="1" t="str">
        <f>IF(OR(shipments9[[#This Row],[Day Name]]="Sat",shipments9[[#This Row],[Day Name]]="Sun"),"Weekend","Weekday")</f>
        <v>Weekday</v>
      </c>
      <c r="H1340">
        <v>8561.25</v>
      </c>
      <c r="I1340">
        <v>343</v>
      </c>
      <c r="J1340" t="s">
        <v>172</v>
      </c>
      <c r="K1340" t="s">
        <v>8151</v>
      </c>
      <c r="L1340" t="s">
        <v>8152</v>
      </c>
      <c r="M1340">
        <v>12</v>
      </c>
      <c r="N1340" t="s">
        <v>8166</v>
      </c>
      <c r="O1340" s="4">
        <f>INDEX(products[Cost_per_box], MATCH(shipments9[[#This Row],[PID]], products[PID], 0))</f>
        <v>5.04</v>
      </c>
      <c r="P1340" s="4">
        <f>shipments9[[#This Row],[Boxes]]*shipments9[[#This Row],[Cost Per Box]]</f>
        <v>1728.72</v>
      </c>
      <c r="Q1340" s="4">
        <f>shipments9[[#This Row],[Amount]] -shipments9[[#This Row],[total cost]]</f>
        <v>6832.53</v>
      </c>
      <c r="R1340" s="4" t="str">
        <f>IF(shipments9[[#This Row],[Gross Profit]]&lt;0,"Loss","Profit")</f>
        <v>Profit</v>
      </c>
      <c r="S1340" s="9">
        <f>shipments9[[#This Row],[Gross Profit]]/shipments9[[#This Row],[Amount]]</f>
        <v>0.79807621550591323</v>
      </c>
      <c r="T1340" s="11">
        <f>shipments9[[#This Row],[Amount]]/shipments9[[#This Row],[Boxes]]</f>
        <v>24.959912536443149</v>
      </c>
    </row>
    <row r="1341" spans="1:20" hidden="1" x14ac:dyDescent="0.25">
      <c r="A1341" t="s">
        <v>1543</v>
      </c>
      <c r="B1341" t="s">
        <v>55</v>
      </c>
      <c r="C1341" t="s">
        <v>161</v>
      </c>
      <c r="D1341" t="s">
        <v>31</v>
      </c>
      <c r="E1341" s="1">
        <v>44946</v>
      </c>
      <c r="F1341" s="1" t="str">
        <f>TEXT(shipments9[[#This Row],[Shipdate]],"ddd")</f>
        <v>Fri</v>
      </c>
      <c r="G1341" s="1" t="str">
        <f>IF(OR(shipments9[[#This Row],[Day Name]]="Sat",shipments9[[#This Row],[Day Name]]="Sun"),"Weekend","Weekday")</f>
        <v>Weekday</v>
      </c>
      <c r="H1341">
        <v>13221</v>
      </c>
      <c r="I1341">
        <v>1202</v>
      </c>
      <c r="J1341" t="s">
        <v>172</v>
      </c>
      <c r="K1341" t="s">
        <v>8151</v>
      </c>
      <c r="L1341" t="s">
        <v>8156</v>
      </c>
      <c r="M1341">
        <v>1</v>
      </c>
      <c r="N1341" t="s">
        <v>8163</v>
      </c>
      <c r="O1341" s="4">
        <f>INDEX(products[Cost_per_box], MATCH(shipments9[[#This Row],[PID]], products[PID], 0))</f>
        <v>2.76</v>
      </c>
      <c r="P1341" s="4">
        <f>shipments9[[#This Row],[Boxes]]*shipments9[[#This Row],[Cost Per Box]]</f>
        <v>3317.5199999999995</v>
      </c>
      <c r="Q1341" s="4">
        <f>shipments9[[#This Row],[Amount]] -shipments9[[#This Row],[total cost]]</f>
        <v>9903.48</v>
      </c>
      <c r="R1341" s="4" t="str">
        <f>IF(shipments9[[#This Row],[Gross Profit]]&lt;0,"Loss","Profit")</f>
        <v>Profit</v>
      </c>
      <c r="S1341" s="9">
        <f>shipments9[[#This Row],[Gross Profit]]/shipments9[[#This Row],[Amount]]</f>
        <v>0.74907193101883363</v>
      </c>
      <c r="T1341" s="11">
        <f>shipments9[[#This Row],[Amount]]/shipments9[[#This Row],[Boxes]]</f>
        <v>10.999168053244592</v>
      </c>
    </row>
    <row r="1342" spans="1:20" hidden="1" x14ac:dyDescent="0.25">
      <c r="A1342" t="s">
        <v>1544</v>
      </c>
      <c r="B1342" t="s">
        <v>55</v>
      </c>
      <c r="C1342" t="s">
        <v>151</v>
      </c>
      <c r="D1342" t="s">
        <v>31</v>
      </c>
      <c r="E1342" s="1">
        <v>45021</v>
      </c>
      <c r="F1342" s="1" t="str">
        <f>TEXT(shipments9[[#This Row],[Shipdate]],"ddd")</f>
        <v>Wed</v>
      </c>
      <c r="G1342" s="1" t="str">
        <f>IF(OR(shipments9[[#This Row],[Day Name]]="Sat",shipments9[[#This Row],[Day Name]]="Sun"),"Weekend","Weekday")</f>
        <v>Weekday</v>
      </c>
      <c r="H1342">
        <v>8349.75</v>
      </c>
      <c r="I1342">
        <v>464</v>
      </c>
      <c r="J1342" t="s">
        <v>172</v>
      </c>
      <c r="K1342" t="s">
        <v>8151</v>
      </c>
      <c r="L1342" t="s">
        <v>8154</v>
      </c>
      <c r="M1342">
        <v>4</v>
      </c>
      <c r="N1342" t="s">
        <v>8158</v>
      </c>
      <c r="O1342" s="4">
        <f>INDEX(products[Cost_per_box], MATCH(shipments9[[#This Row],[PID]], products[PID], 0))</f>
        <v>12.41</v>
      </c>
      <c r="P1342" s="4">
        <f>shipments9[[#This Row],[Boxes]]*shipments9[[#This Row],[Cost Per Box]]</f>
        <v>5758.24</v>
      </c>
      <c r="Q1342" s="4">
        <f>shipments9[[#This Row],[Amount]] -shipments9[[#This Row],[total cost]]</f>
        <v>2591.5100000000002</v>
      </c>
      <c r="R1342" s="4" t="str">
        <f>IF(shipments9[[#This Row],[Gross Profit]]&lt;0,"Loss","Profit")</f>
        <v>Profit</v>
      </c>
      <c r="S1342" s="9">
        <f>shipments9[[#This Row],[Gross Profit]]/shipments9[[#This Row],[Amount]]</f>
        <v>0.31036977155004641</v>
      </c>
      <c r="T1342" s="11">
        <f>shipments9[[#This Row],[Amount]]/shipments9[[#This Row],[Boxes]]</f>
        <v>17.995150862068964</v>
      </c>
    </row>
    <row r="1343" spans="1:20" hidden="1" x14ac:dyDescent="0.25">
      <c r="A1343" t="s">
        <v>1545</v>
      </c>
      <c r="B1343" t="s">
        <v>55</v>
      </c>
      <c r="C1343" t="s">
        <v>159</v>
      </c>
      <c r="D1343" t="s">
        <v>31</v>
      </c>
      <c r="E1343" s="1">
        <v>45112</v>
      </c>
      <c r="F1343" s="1" t="str">
        <f>TEXT(shipments9[[#This Row],[Shipdate]],"ddd")</f>
        <v>Wed</v>
      </c>
      <c r="G1343" s="1" t="str">
        <f>IF(OR(shipments9[[#This Row],[Day Name]]="Sat",shipments9[[#This Row],[Day Name]]="Sun"),"Weekend","Weekday")</f>
        <v>Weekday</v>
      </c>
      <c r="H1343">
        <v>4529.25</v>
      </c>
      <c r="I1343">
        <v>168</v>
      </c>
      <c r="J1343" t="s">
        <v>172</v>
      </c>
      <c r="K1343" t="s">
        <v>8151</v>
      </c>
      <c r="L1343" t="s">
        <v>8160</v>
      </c>
      <c r="M1343">
        <v>7</v>
      </c>
      <c r="N1343" t="s">
        <v>8161</v>
      </c>
      <c r="O1343" s="4">
        <f>INDEX(products[Cost_per_box], MATCH(shipments9[[#This Row],[PID]], products[PID], 0))</f>
        <v>5.04</v>
      </c>
      <c r="P1343" s="4">
        <f>shipments9[[#This Row],[Boxes]]*shipments9[[#This Row],[Cost Per Box]]</f>
        <v>846.72</v>
      </c>
      <c r="Q1343" s="4">
        <f>shipments9[[#This Row],[Amount]] -shipments9[[#This Row],[total cost]]</f>
        <v>3682.5299999999997</v>
      </c>
      <c r="R1343" s="4" t="str">
        <f>IF(shipments9[[#This Row],[Gross Profit]]&lt;0,"Loss","Profit")</f>
        <v>Profit</v>
      </c>
      <c r="S1343" s="9">
        <f>shipments9[[#This Row],[Gross Profit]]/shipments9[[#This Row],[Amount]]</f>
        <v>0.81305514157973169</v>
      </c>
      <c r="T1343" s="11">
        <f>shipments9[[#This Row],[Amount]]/shipments9[[#This Row],[Boxes]]</f>
        <v>26.959821428571427</v>
      </c>
    </row>
    <row r="1344" spans="1:20" hidden="1" x14ac:dyDescent="0.25">
      <c r="A1344" t="s">
        <v>1546</v>
      </c>
      <c r="B1344" t="s">
        <v>55</v>
      </c>
      <c r="C1344" t="s">
        <v>132</v>
      </c>
      <c r="D1344" t="s">
        <v>31</v>
      </c>
      <c r="E1344" s="1">
        <v>44932</v>
      </c>
      <c r="F1344" s="1" t="str">
        <f>TEXT(shipments9[[#This Row],[Shipdate]],"ddd")</f>
        <v>Fri</v>
      </c>
      <c r="G1344" s="1" t="str">
        <f>IF(OR(shipments9[[#This Row],[Day Name]]="Sat",shipments9[[#This Row],[Day Name]]="Sun"),"Weekend","Weekday")</f>
        <v>Weekday</v>
      </c>
      <c r="H1344">
        <v>3096</v>
      </c>
      <c r="I1344">
        <v>115</v>
      </c>
      <c r="J1344" t="s">
        <v>172</v>
      </c>
      <c r="K1344" t="s">
        <v>8151</v>
      </c>
      <c r="L1344" t="s">
        <v>8156</v>
      </c>
      <c r="M1344">
        <v>1</v>
      </c>
      <c r="N1344" t="s">
        <v>8163</v>
      </c>
      <c r="O1344" s="4">
        <f>INDEX(products[Cost_per_box], MATCH(shipments9[[#This Row],[PID]], products[PID], 0))</f>
        <v>6.31</v>
      </c>
      <c r="P1344" s="4">
        <f>shipments9[[#This Row],[Boxes]]*shipments9[[#This Row],[Cost Per Box]]</f>
        <v>725.65</v>
      </c>
      <c r="Q1344" s="4">
        <f>shipments9[[#This Row],[Amount]] -shipments9[[#This Row],[total cost]]</f>
        <v>2370.35</v>
      </c>
      <c r="R1344" s="4" t="str">
        <f>IF(shipments9[[#This Row],[Gross Profit]]&lt;0,"Loss","Profit")</f>
        <v>Profit</v>
      </c>
      <c r="S1344" s="9">
        <f>shipments9[[#This Row],[Gross Profit]]/shipments9[[#This Row],[Amount]]</f>
        <v>0.76561692506459944</v>
      </c>
      <c r="T1344" s="11">
        <f>shipments9[[#This Row],[Amount]]/shipments9[[#This Row],[Boxes]]</f>
        <v>26.921739130434784</v>
      </c>
    </row>
    <row r="1345" spans="1:20" hidden="1" x14ac:dyDescent="0.25">
      <c r="A1345" t="s">
        <v>1547</v>
      </c>
      <c r="B1345" t="s">
        <v>55</v>
      </c>
      <c r="C1345" t="s">
        <v>151</v>
      </c>
      <c r="D1345" t="s">
        <v>31</v>
      </c>
      <c r="E1345" s="1">
        <v>45110</v>
      </c>
      <c r="F1345" s="1" t="str">
        <f>TEXT(shipments9[[#This Row],[Shipdate]],"ddd")</f>
        <v>Mon</v>
      </c>
      <c r="G1345" s="1" t="str">
        <f>IF(OR(shipments9[[#This Row],[Day Name]]="Sat",shipments9[[#This Row],[Day Name]]="Sun"),"Weekend","Weekday")</f>
        <v>Weekday</v>
      </c>
      <c r="H1345">
        <v>681.75</v>
      </c>
      <c r="I1345">
        <v>33</v>
      </c>
      <c r="J1345" t="s">
        <v>172</v>
      </c>
      <c r="K1345" t="s">
        <v>8151</v>
      </c>
      <c r="L1345" t="s">
        <v>8160</v>
      </c>
      <c r="M1345">
        <v>7</v>
      </c>
      <c r="N1345" t="s">
        <v>8161</v>
      </c>
      <c r="O1345" s="4">
        <f>INDEX(products[Cost_per_box], MATCH(shipments9[[#This Row],[PID]], products[PID], 0))</f>
        <v>12.41</v>
      </c>
      <c r="P1345" s="4">
        <f>shipments9[[#This Row],[Boxes]]*shipments9[[#This Row],[Cost Per Box]]</f>
        <v>409.53000000000003</v>
      </c>
      <c r="Q1345" s="4">
        <f>shipments9[[#This Row],[Amount]] -shipments9[[#This Row],[total cost]]</f>
        <v>272.21999999999997</v>
      </c>
      <c r="R1345" s="4" t="str">
        <f>IF(shipments9[[#This Row],[Gross Profit]]&lt;0,"Loss","Profit")</f>
        <v>Profit</v>
      </c>
      <c r="S1345" s="9">
        <f>shipments9[[#This Row],[Gross Profit]]/shipments9[[#This Row],[Amount]]</f>
        <v>0.39929592959295923</v>
      </c>
      <c r="T1345" s="11">
        <f>shipments9[[#This Row],[Amount]]/shipments9[[#This Row],[Boxes]]</f>
        <v>20.65909090909091</v>
      </c>
    </row>
    <row r="1346" spans="1:20" hidden="1" x14ac:dyDescent="0.25">
      <c r="A1346" t="s">
        <v>1548</v>
      </c>
      <c r="B1346" t="s">
        <v>55</v>
      </c>
      <c r="C1346" t="s">
        <v>139</v>
      </c>
      <c r="D1346" t="s">
        <v>31</v>
      </c>
      <c r="E1346" s="1">
        <v>45085</v>
      </c>
      <c r="F1346" s="1" t="str">
        <f>TEXT(shipments9[[#This Row],[Shipdate]],"ddd")</f>
        <v>Thu</v>
      </c>
      <c r="G1346" s="1" t="str">
        <f>IF(OR(shipments9[[#This Row],[Day Name]]="Sat",shipments9[[#This Row],[Day Name]]="Sun"),"Weekend","Weekday")</f>
        <v>Weekday</v>
      </c>
      <c r="H1346">
        <v>8509.5</v>
      </c>
      <c r="I1346">
        <v>448</v>
      </c>
      <c r="J1346" t="s">
        <v>172</v>
      </c>
      <c r="K1346" t="s">
        <v>8151</v>
      </c>
      <c r="L1346" t="s">
        <v>8154</v>
      </c>
      <c r="M1346">
        <v>6</v>
      </c>
      <c r="N1346" t="s">
        <v>8159</v>
      </c>
      <c r="O1346" s="4">
        <f>INDEX(products[Cost_per_box], MATCH(shipments9[[#This Row],[PID]], products[PID], 0))</f>
        <v>3.68</v>
      </c>
      <c r="P1346" s="4">
        <f>shipments9[[#This Row],[Boxes]]*shipments9[[#This Row],[Cost Per Box]]</f>
        <v>1648.64</v>
      </c>
      <c r="Q1346" s="4">
        <f>shipments9[[#This Row],[Amount]] -shipments9[[#This Row],[total cost]]</f>
        <v>6860.86</v>
      </c>
      <c r="R1346" s="4" t="str">
        <f>IF(shipments9[[#This Row],[Gross Profit]]&lt;0,"Loss","Profit")</f>
        <v>Profit</v>
      </c>
      <c r="S1346" s="9">
        <f>shipments9[[#This Row],[Gross Profit]]/shipments9[[#This Row],[Amount]]</f>
        <v>0.80625888712615312</v>
      </c>
      <c r="T1346" s="11">
        <f>shipments9[[#This Row],[Amount]]/shipments9[[#This Row],[Boxes]]</f>
        <v>18.994419642857142</v>
      </c>
    </row>
    <row r="1347" spans="1:20" hidden="1" x14ac:dyDescent="0.25">
      <c r="A1347" t="s">
        <v>1549</v>
      </c>
      <c r="B1347" t="s">
        <v>55</v>
      </c>
      <c r="C1347" t="s">
        <v>151</v>
      </c>
      <c r="D1347" t="s">
        <v>31</v>
      </c>
      <c r="E1347" s="1">
        <v>45217</v>
      </c>
      <c r="F1347" s="1" t="str">
        <f>TEXT(shipments9[[#This Row],[Shipdate]],"ddd")</f>
        <v>Wed</v>
      </c>
      <c r="G1347" s="1" t="str">
        <f>IF(OR(shipments9[[#This Row],[Day Name]]="Sat",shipments9[[#This Row],[Day Name]]="Sun"),"Weekend","Weekday")</f>
        <v>Weekday</v>
      </c>
      <c r="H1347">
        <v>8696.25</v>
      </c>
      <c r="I1347">
        <v>484</v>
      </c>
      <c r="J1347" t="s">
        <v>172</v>
      </c>
      <c r="K1347" t="s">
        <v>8151</v>
      </c>
      <c r="L1347" t="s">
        <v>8152</v>
      </c>
      <c r="M1347">
        <v>10</v>
      </c>
      <c r="N1347" t="s">
        <v>8153</v>
      </c>
      <c r="O1347" s="4">
        <f>INDEX(products[Cost_per_box], MATCH(shipments9[[#This Row],[PID]], products[PID], 0))</f>
        <v>12.41</v>
      </c>
      <c r="P1347" s="4">
        <f>shipments9[[#This Row],[Boxes]]*shipments9[[#This Row],[Cost Per Box]]</f>
        <v>6006.4400000000005</v>
      </c>
      <c r="Q1347" s="4">
        <f>shipments9[[#This Row],[Amount]] -shipments9[[#This Row],[total cost]]</f>
        <v>2689.8099999999995</v>
      </c>
      <c r="R1347" s="4" t="str">
        <f>IF(shipments9[[#This Row],[Gross Profit]]&lt;0,"Loss","Profit")</f>
        <v>Profit</v>
      </c>
      <c r="S1347" s="9">
        <f>shipments9[[#This Row],[Gross Profit]]/shipments9[[#This Row],[Amount]]</f>
        <v>0.30930688515164578</v>
      </c>
      <c r="T1347" s="11">
        <f>shipments9[[#This Row],[Amount]]/shipments9[[#This Row],[Boxes]]</f>
        <v>17.967458677685951</v>
      </c>
    </row>
    <row r="1348" spans="1:20" hidden="1" x14ac:dyDescent="0.25">
      <c r="A1348" t="s">
        <v>1550</v>
      </c>
      <c r="B1348" t="s">
        <v>55</v>
      </c>
      <c r="C1348" t="s">
        <v>159</v>
      </c>
      <c r="D1348" t="s">
        <v>31</v>
      </c>
      <c r="E1348" s="1">
        <v>44949</v>
      </c>
      <c r="F1348" s="1" t="str">
        <f>TEXT(shipments9[[#This Row],[Shipdate]],"ddd")</f>
        <v>Mon</v>
      </c>
      <c r="G1348" s="1" t="str">
        <f>IF(OR(shipments9[[#This Row],[Day Name]]="Sat",shipments9[[#This Row],[Day Name]]="Sun"),"Weekend","Weekday")</f>
        <v>Weekday</v>
      </c>
      <c r="H1348">
        <v>3822.75</v>
      </c>
      <c r="I1348">
        <v>137</v>
      </c>
      <c r="J1348" t="s">
        <v>172</v>
      </c>
      <c r="K1348" t="s">
        <v>8151</v>
      </c>
      <c r="L1348" t="s">
        <v>8156</v>
      </c>
      <c r="M1348">
        <v>1</v>
      </c>
      <c r="N1348" t="s">
        <v>8163</v>
      </c>
      <c r="O1348" s="4">
        <f>INDEX(products[Cost_per_box], MATCH(shipments9[[#This Row],[PID]], products[PID], 0))</f>
        <v>5.04</v>
      </c>
      <c r="P1348" s="4">
        <f>shipments9[[#This Row],[Boxes]]*shipments9[[#This Row],[Cost Per Box]]</f>
        <v>690.48</v>
      </c>
      <c r="Q1348" s="4">
        <f>shipments9[[#This Row],[Amount]] -shipments9[[#This Row],[total cost]]</f>
        <v>3132.27</v>
      </c>
      <c r="R1348" s="4" t="str">
        <f>IF(shipments9[[#This Row],[Gross Profit]]&lt;0,"Loss","Profit")</f>
        <v>Profit</v>
      </c>
      <c r="S1348" s="9">
        <f>shipments9[[#This Row],[Gross Profit]]/shipments9[[#This Row],[Amount]]</f>
        <v>0.81937610359034729</v>
      </c>
      <c r="T1348" s="11">
        <f>shipments9[[#This Row],[Amount]]/shipments9[[#This Row],[Boxes]]</f>
        <v>27.903284671532848</v>
      </c>
    </row>
    <row r="1349" spans="1:20" hidden="1" x14ac:dyDescent="0.25">
      <c r="A1349" t="s">
        <v>1551</v>
      </c>
      <c r="B1349" t="s">
        <v>55</v>
      </c>
      <c r="C1349" t="s">
        <v>139</v>
      </c>
      <c r="D1349" t="s">
        <v>31</v>
      </c>
      <c r="E1349" s="1">
        <v>45433</v>
      </c>
      <c r="F1349" s="1" t="str">
        <f>TEXT(shipments9[[#This Row],[Shipdate]],"ddd")</f>
        <v>Tue</v>
      </c>
      <c r="G1349" s="1" t="str">
        <f>IF(OR(shipments9[[#This Row],[Day Name]]="Sat",shipments9[[#This Row],[Day Name]]="Sun"),"Weekend","Weekday")</f>
        <v>Weekday</v>
      </c>
      <c r="H1349">
        <v>13659.75</v>
      </c>
      <c r="I1349">
        <v>594</v>
      </c>
      <c r="J1349" t="s">
        <v>172</v>
      </c>
      <c r="K1349" t="s">
        <v>8155</v>
      </c>
      <c r="L1349" t="s">
        <v>8154</v>
      </c>
      <c r="M1349">
        <v>5</v>
      </c>
      <c r="N1349" t="s">
        <v>201</v>
      </c>
      <c r="O1349" s="4">
        <f>INDEX(products[Cost_per_box], MATCH(shipments9[[#This Row],[PID]], products[PID], 0))</f>
        <v>3.68</v>
      </c>
      <c r="P1349" s="4">
        <f>shipments9[[#This Row],[Boxes]]*shipments9[[#This Row],[Cost Per Box]]</f>
        <v>2185.92</v>
      </c>
      <c r="Q1349" s="4">
        <f>shipments9[[#This Row],[Amount]] -shipments9[[#This Row],[total cost]]</f>
        <v>11473.83</v>
      </c>
      <c r="R1349" s="4" t="str">
        <f>IF(shipments9[[#This Row],[Gross Profit]]&lt;0,"Loss","Profit")</f>
        <v>Profit</v>
      </c>
      <c r="S1349" s="9">
        <f>shipments9[[#This Row],[Gross Profit]]/shipments9[[#This Row],[Amount]]</f>
        <v>0.83997364519848461</v>
      </c>
      <c r="T1349" s="11">
        <f>shipments9[[#This Row],[Amount]]/shipments9[[#This Row],[Boxes]]</f>
        <v>22.996212121212121</v>
      </c>
    </row>
    <row r="1350" spans="1:20" hidden="1" x14ac:dyDescent="0.25">
      <c r="A1350" t="s">
        <v>1552</v>
      </c>
      <c r="B1350" t="s">
        <v>55</v>
      </c>
      <c r="C1350" t="s">
        <v>143</v>
      </c>
      <c r="D1350" t="s">
        <v>31</v>
      </c>
      <c r="E1350" s="1">
        <v>45132</v>
      </c>
      <c r="F1350" s="1" t="str">
        <f>TEXT(shipments9[[#This Row],[Shipdate]],"ddd")</f>
        <v>Tue</v>
      </c>
      <c r="G1350" s="1" t="str">
        <f>IF(OR(shipments9[[#This Row],[Day Name]]="Sat",shipments9[[#This Row],[Day Name]]="Sun"),"Weekend","Weekday")</f>
        <v>Weekday</v>
      </c>
      <c r="H1350">
        <v>6032.25</v>
      </c>
      <c r="I1350">
        <v>288</v>
      </c>
      <c r="J1350" t="s">
        <v>172</v>
      </c>
      <c r="K1350" t="s">
        <v>8151</v>
      </c>
      <c r="L1350" t="s">
        <v>8160</v>
      </c>
      <c r="M1350">
        <v>7</v>
      </c>
      <c r="N1350" t="s">
        <v>8161</v>
      </c>
      <c r="O1350" s="4">
        <f>INDEX(products[Cost_per_box], MATCH(shipments9[[#This Row],[PID]], products[PID], 0))</f>
        <v>10.23</v>
      </c>
      <c r="P1350" s="4">
        <f>shipments9[[#This Row],[Boxes]]*shipments9[[#This Row],[Cost Per Box]]</f>
        <v>2946.2400000000002</v>
      </c>
      <c r="Q1350" s="4">
        <f>shipments9[[#This Row],[Amount]] -shipments9[[#This Row],[total cost]]</f>
        <v>3086.0099999999998</v>
      </c>
      <c r="R1350" s="4" t="str">
        <f>IF(shipments9[[#This Row],[Gross Profit]]&lt;0,"Loss","Profit")</f>
        <v>Profit</v>
      </c>
      <c r="S1350" s="9">
        <f>shipments9[[#This Row],[Gross Profit]]/shipments9[[#This Row],[Amount]]</f>
        <v>0.51158522939201789</v>
      </c>
      <c r="T1350" s="11">
        <f>shipments9[[#This Row],[Amount]]/shipments9[[#This Row],[Boxes]]</f>
        <v>20.9453125</v>
      </c>
    </row>
    <row r="1351" spans="1:20" hidden="1" x14ac:dyDescent="0.25">
      <c r="A1351" t="s">
        <v>1553</v>
      </c>
      <c r="B1351" t="s">
        <v>55</v>
      </c>
      <c r="C1351" t="s">
        <v>126</v>
      </c>
      <c r="D1351" t="s">
        <v>31</v>
      </c>
      <c r="E1351" s="1">
        <v>45432</v>
      </c>
      <c r="F1351" s="1" t="str">
        <f>TEXT(shipments9[[#This Row],[Shipdate]],"ddd")</f>
        <v>Mon</v>
      </c>
      <c r="G1351" s="1" t="str">
        <f>IF(OR(shipments9[[#This Row],[Day Name]]="Sat",shipments9[[#This Row],[Day Name]]="Sun"),"Weekend","Weekday")</f>
        <v>Weekday</v>
      </c>
      <c r="H1351">
        <v>4612.5</v>
      </c>
      <c r="I1351">
        <v>513</v>
      </c>
      <c r="J1351" t="s">
        <v>172</v>
      </c>
      <c r="K1351" t="s">
        <v>8155</v>
      </c>
      <c r="L1351" t="s">
        <v>8154</v>
      </c>
      <c r="M1351">
        <v>5</v>
      </c>
      <c r="N1351" t="s">
        <v>201</v>
      </c>
      <c r="O1351" s="4">
        <f>INDEX(products[Cost_per_box], MATCH(shipments9[[#This Row],[PID]], products[PID], 0))</f>
        <v>5.15</v>
      </c>
      <c r="P1351" s="4">
        <f>shipments9[[#This Row],[Boxes]]*shipments9[[#This Row],[Cost Per Box]]</f>
        <v>2641.9500000000003</v>
      </c>
      <c r="Q1351" s="4">
        <f>shipments9[[#This Row],[Amount]] -shipments9[[#This Row],[total cost]]</f>
        <v>1970.5499999999997</v>
      </c>
      <c r="R1351" s="4" t="str">
        <f>IF(shipments9[[#This Row],[Gross Profit]]&lt;0,"Loss","Profit")</f>
        <v>Profit</v>
      </c>
      <c r="S1351" s="9">
        <f>shipments9[[#This Row],[Gross Profit]]/shipments9[[#This Row],[Amount]]</f>
        <v>0.42721951219512189</v>
      </c>
      <c r="T1351" s="11">
        <f>shipments9[[#This Row],[Amount]]/shipments9[[#This Row],[Boxes]]</f>
        <v>8.9912280701754383</v>
      </c>
    </row>
    <row r="1352" spans="1:20" hidden="1" x14ac:dyDescent="0.25">
      <c r="A1352" t="s">
        <v>1554</v>
      </c>
      <c r="B1352" t="s">
        <v>55</v>
      </c>
      <c r="C1352" t="s">
        <v>143</v>
      </c>
      <c r="D1352" t="s">
        <v>31</v>
      </c>
      <c r="E1352" s="1">
        <v>45253</v>
      </c>
      <c r="F1352" s="1" t="str">
        <f>TEXT(shipments9[[#This Row],[Shipdate]],"ddd")</f>
        <v>Thu</v>
      </c>
      <c r="G1352" s="1" t="str">
        <f>IF(OR(shipments9[[#This Row],[Day Name]]="Sat",shipments9[[#This Row],[Day Name]]="Sun"),"Weekend","Weekday")</f>
        <v>Weekday</v>
      </c>
      <c r="H1352">
        <v>1991.25</v>
      </c>
      <c r="I1352">
        <v>111</v>
      </c>
      <c r="J1352" t="s">
        <v>172</v>
      </c>
      <c r="K1352" t="s">
        <v>8151</v>
      </c>
      <c r="L1352" t="s">
        <v>8152</v>
      </c>
      <c r="M1352">
        <v>11</v>
      </c>
      <c r="N1352" t="s">
        <v>8165</v>
      </c>
      <c r="O1352" s="4">
        <f>INDEX(products[Cost_per_box], MATCH(shipments9[[#This Row],[PID]], products[PID], 0))</f>
        <v>10.23</v>
      </c>
      <c r="P1352" s="4">
        <f>shipments9[[#This Row],[Boxes]]*shipments9[[#This Row],[Cost Per Box]]</f>
        <v>1135.53</v>
      </c>
      <c r="Q1352" s="4">
        <f>shipments9[[#This Row],[Amount]] -shipments9[[#This Row],[total cost]]</f>
        <v>855.72</v>
      </c>
      <c r="R1352" s="4" t="str">
        <f>IF(shipments9[[#This Row],[Gross Profit]]&lt;0,"Loss","Profit")</f>
        <v>Profit</v>
      </c>
      <c r="S1352" s="9">
        <f>shipments9[[#This Row],[Gross Profit]]/shipments9[[#This Row],[Amount]]</f>
        <v>0.42974011299435028</v>
      </c>
      <c r="T1352" s="11">
        <f>shipments9[[#This Row],[Amount]]/shipments9[[#This Row],[Boxes]]</f>
        <v>17.939189189189189</v>
      </c>
    </row>
    <row r="1353" spans="1:20" hidden="1" x14ac:dyDescent="0.25">
      <c r="A1353" t="s">
        <v>1555</v>
      </c>
      <c r="B1353" t="s">
        <v>55</v>
      </c>
      <c r="C1353" t="s">
        <v>161</v>
      </c>
      <c r="D1353" t="s">
        <v>31</v>
      </c>
      <c r="E1353" s="1">
        <v>45453</v>
      </c>
      <c r="F1353" s="1" t="str">
        <f>TEXT(shipments9[[#This Row],[Shipdate]],"ddd")</f>
        <v>Mon</v>
      </c>
      <c r="G1353" s="1" t="str">
        <f>IF(OR(shipments9[[#This Row],[Day Name]]="Sat",shipments9[[#This Row],[Day Name]]="Sun"),"Weekend","Weekday")</f>
        <v>Weekday</v>
      </c>
      <c r="H1353">
        <v>2664</v>
      </c>
      <c r="I1353">
        <v>243</v>
      </c>
      <c r="J1353" t="s">
        <v>172</v>
      </c>
      <c r="K1353" t="s">
        <v>8155</v>
      </c>
      <c r="L1353" t="s">
        <v>8154</v>
      </c>
      <c r="M1353">
        <v>6</v>
      </c>
      <c r="N1353" t="s">
        <v>8159</v>
      </c>
      <c r="O1353" s="4">
        <f>INDEX(products[Cost_per_box], MATCH(shipments9[[#This Row],[PID]], products[PID], 0))</f>
        <v>2.76</v>
      </c>
      <c r="P1353" s="4">
        <f>shipments9[[#This Row],[Boxes]]*shipments9[[#This Row],[Cost Per Box]]</f>
        <v>670.68</v>
      </c>
      <c r="Q1353" s="4">
        <f>shipments9[[#This Row],[Amount]] -shipments9[[#This Row],[total cost]]</f>
        <v>1993.3200000000002</v>
      </c>
      <c r="R1353" s="4" t="str">
        <f>IF(shipments9[[#This Row],[Gross Profit]]&lt;0,"Loss","Profit")</f>
        <v>Profit</v>
      </c>
      <c r="S1353" s="9">
        <f>shipments9[[#This Row],[Gross Profit]]/shipments9[[#This Row],[Amount]]</f>
        <v>0.74824324324324332</v>
      </c>
      <c r="T1353" s="11">
        <f>shipments9[[#This Row],[Amount]]/shipments9[[#This Row],[Boxes]]</f>
        <v>10.962962962962964</v>
      </c>
    </row>
    <row r="1354" spans="1:20" hidden="1" x14ac:dyDescent="0.25">
      <c r="A1354" t="s">
        <v>1556</v>
      </c>
      <c r="B1354" t="s">
        <v>77</v>
      </c>
      <c r="C1354" t="s">
        <v>124</v>
      </c>
      <c r="D1354" t="s">
        <v>31</v>
      </c>
      <c r="E1354" s="1">
        <v>45342</v>
      </c>
      <c r="F1354" s="1" t="str">
        <f>TEXT(shipments9[[#This Row],[Shipdate]],"ddd")</f>
        <v>Tue</v>
      </c>
      <c r="G1354" s="1" t="str">
        <f>IF(OR(shipments9[[#This Row],[Day Name]]="Sat",shipments9[[#This Row],[Day Name]]="Sun"),"Weekend","Weekday")</f>
        <v>Weekday</v>
      </c>
      <c r="H1354">
        <v>1149.75</v>
      </c>
      <c r="I1354">
        <v>83</v>
      </c>
      <c r="J1354" t="s">
        <v>172</v>
      </c>
      <c r="K1354" t="s">
        <v>8155</v>
      </c>
      <c r="L1354" t="s">
        <v>8156</v>
      </c>
      <c r="M1354">
        <v>2</v>
      </c>
      <c r="N1354" t="s">
        <v>8157</v>
      </c>
      <c r="O1354" s="4">
        <f>INDEX(products[Cost_per_box], MATCH(shipments9[[#This Row],[PID]], products[PID], 0))</f>
        <v>7.48</v>
      </c>
      <c r="P1354" s="4">
        <f>shipments9[[#This Row],[Boxes]]*shipments9[[#This Row],[Cost Per Box]]</f>
        <v>620.84</v>
      </c>
      <c r="Q1354" s="4">
        <f>shipments9[[#This Row],[Amount]] -shipments9[[#This Row],[total cost]]</f>
        <v>528.91</v>
      </c>
      <c r="R1354" s="4" t="str">
        <f>IF(shipments9[[#This Row],[Gross Profit]]&lt;0,"Loss","Profit")</f>
        <v>Profit</v>
      </c>
      <c r="S1354" s="9">
        <f>shipments9[[#This Row],[Gross Profit]]/shipments9[[#This Row],[Amount]]</f>
        <v>0.46002174385736028</v>
      </c>
      <c r="T1354" s="11">
        <f>shipments9[[#This Row],[Amount]]/shipments9[[#This Row],[Boxes]]</f>
        <v>13.852409638554217</v>
      </c>
    </row>
    <row r="1355" spans="1:20" hidden="1" x14ac:dyDescent="0.25">
      <c r="A1355" t="s">
        <v>1557</v>
      </c>
      <c r="B1355" t="s">
        <v>77</v>
      </c>
      <c r="C1355" t="s">
        <v>151</v>
      </c>
      <c r="D1355" t="s">
        <v>31</v>
      </c>
      <c r="E1355" s="1">
        <v>45110</v>
      </c>
      <c r="F1355" s="1" t="str">
        <f>TEXT(shipments9[[#This Row],[Shipdate]],"ddd")</f>
        <v>Mon</v>
      </c>
      <c r="G1355" s="1" t="str">
        <f>IF(OR(shipments9[[#This Row],[Day Name]]="Sat",shipments9[[#This Row],[Day Name]]="Sun"),"Weekend","Weekday")</f>
        <v>Weekday</v>
      </c>
      <c r="H1355">
        <v>4902.75</v>
      </c>
      <c r="I1355">
        <v>273</v>
      </c>
      <c r="J1355" t="s">
        <v>172</v>
      </c>
      <c r="K1355" t="s">
        <v>8151</v>
      </c>
      <c r="L1355" t="s">
        <v>8160</v>
      </c>
      <c r="M1355">
        <v>7</v>
      </c>
      <c r="N1355" t="s">
        <v>8161</v>
      </c>
      <c r="O1355" s="4">
        <f>INDEX(products[Cost_per_box], MATCH(shipments9[[#This Row],[PID]], products[PID], 0))</f>
        <v>12.41</v>
      </c>
      <c r="P1355" s="4">
        <f>shipments9[[#This Row],[Boxes]]*shipments9[[#This Row],[Cost Per Box]]</f>
        <v>3387.93</v>
      </c>
      <c r="Q1355" s="4">
        <f>shipments9[[#This Row],[Amount]] -shipments9[[#This Row],[total cost]]</f>
        <v>1514.8200000000002</v>
      </c>
      <c r="R1355" s="4" t="str">
        <f>IF(shipments9[[#This Row],[Gross Profit]]&lt;0,"Loss","Profit")</f>
        <v>Profit</v>
      </c>
      <c r="S1355" s="9">
        <f>shipments9[[#This Row],[Gross Profit]]/shipments9[[#This Row],[Amount]]</f>
        <v>0.30897353526082305</v>
      </c>
      <c r="T1355" s="11">
        <f>shipments9[[#This Row],[Amount]]/shipments9[[#This Row],[Boxes]]</f>
        <v>17.958791208791208</v>
      </c>
    </row>
    <row r="1356" spans="1:20" hidden="1" x14ac:dyDescent="0.25">
      <c r="A1356" t="s">
        <v>1558</v>
      </c>
      <c r="B1356" t="s">
        <v>77</v>
      </c>
      <c r="C1356" t="s">
        <v>151</v>
      </c>
      <c r="D1356" t="s">
        <v>31</v>
      </c>
      <c r="E1356" s="1">
        <v>45327</v>
      </c>
      <c r="F1356" s="1" t="str">
        <f>TEXT(shipments9[[#This Row],[Shipdate]],"ddd")</f>
        <v>Mon</v>
      </c>
      <c r="G1356" s="1" t="str">
        <f>IF(OR(shipments9[[#This Row],[Day Name]]="Sat",shipments9[[#This Row],[Day Name]]="Sun"),"Weekend","Weekday")</f>
        <v>Weekday</v>
      </c>
      <c r="H1356">
        <v>2988</v>
      </c>
      <c r="I1356">
        <v>158</v>
      </c>
      <c r="J1356" t="s">
        <v>172</v>
      </c>
      <c r="K1356" t="s">
        <v>8155</v>
      </c>
      <c r="L1356" t="s">
        <v>8156</v>
      </c>
      <c r="M1356">
        <v>2</v>
      </c>
      <c r="N1356" t="s">
        <v>8157</v>
      </c>
      <c r="O1356" s="4">
        <f>INDEX(products[Cost_per_box], MATCH(shipments9[[#This Row],[PID]], products[PID], 0))</f>
        <v>12.41</v>
      </c>
      <c r="P1356" s="4">
        <f>shipments9[[#This Row],[Boxes]]*shipments9[[#This Row],[Cost Per Box]]</f>
        <v>1960.78</v>
      </c>
      <c r="Q1356" s="4">
        <f>shipments9[[#This Row],[Amount]] -shipments9[[#This Row],[total cost]]</f>
        <v>1027.22</v>
      </c>
      <c r="R1356" s="4" t="str">
        <f>IF(shipments9[[#This Row],[Gross Profit]]&lt;0,"Loss","Profit")</f>
        <v>Profit</v>
      </c>
      <c r="S1356" s="9">
        <f>shipments9[[#This Row],[Gross Profit]]/shipments9[[#This Row],[Amount]]</f>
        <v>0.34378179384203483</v>
      </c>
      <c r="T1356" s="11">
        <f>shipments9[[#This Row],[Amount]]/shipments9[[#This Row],[Boxes]]</f>
        <v>18.911392405063292</v>
      </c>
    </row>
    <row r="1357" spans="1:20" hidden="1" x14ac:dyDescent="0.25">
      <c r="A1357" t="s">
        <v>1559</v>
      </c>
      <c r="B1357" t="s">
        <v>77</v>
      </c>
      <c r="C1357" t="s">
        <v>161</v>
      </c>
      <c r="D1357" t="s">
        <v>31</v>
      </c>
      <c r="E1357" s="1">
        <v>44974</v>
      </c>
      <c r="F1357" s="1" t="str">
        <f>TEXT(shipments9[[#This Row],[Shipdate]],"ddd")</f>
        <v>Fri</v>
      </c>
      <c r="G1357" s="1" t="str">
        <f>IF(OR(shipments9[[#This Row],[Day Name]]="Sat",shipments9[[#This Row],[Day Name]]="Sun"),"Weekend","Weekday")</f>
        <v>Weekday</v>
      </c>
      <c r="H1357">
        <v>6151.5</v>
      </c>
      <c r="I1357">
        <v>769</v>
      </c>
      <c r="J1357" t="s">
        <v>172</v>
      </c>
      <c r="K1357" t="s">
        <v>8151</v>
      </c>
      <c r="L1357" t="s">
        <v>8156</v>
      </c>
      <c r="M1357">
        <v>2</v>
      </c>
      <c r="N1357" t="s">
        <v>8157</v>
      </c>
      <c r="O1357" s="4">
        <f>INDEX(products[Cost_per_box], MATCH(shipments9[[#This Row],[PID]], products[PID], 0))</f>
        <v>2.76</v>
      </c>
      <c r="P1357" s="4">
        <f>shipments9[[#This Row],[Boxes]]*shipments9[[#This Row],[Cost Per Box]]</f>
        <v>2122.44</v>
      </c>
      <c r="Q1357" s="4">
        <f>shipments9[[#This Row],[Amount]] -shipments9[[#This Row],[total cost]]</f>
        <v>4029.06</v>
      </c>
      <c r="R1357" s="4" t="str">
        <f>IF(shipments9[[#This Row],[Gross Profit]]&lt;0,"Loss","Profit")</f>
        <v>Profit</v>
      </c>
      <c r="S1357" s="9">
        <f>shipments9[[#This Row],[Gross Profit]]/shipments9[[#This Row],[Amount]]</f>
        <v>0.65497195805900998</v>
      </c>
      <c r="T1357" s="11">
        <f>shipments9[[#This Row],[Amount]]/shipments9[[#This Row],[Boxes]]</f>
        <v>7.9993498049414828</v>
      </c>
    </row>
    <row r="1358" spans="1:20" hidden="1" x14ac:dyDescent="0.25">
      <c r="A1358" t="s">
        <v>1560</v>
      </c>
      <c r="B1358" t="s">
        <v>77</v>
      </c>
      <c r="C1358" t="s">
        <v>143</v>
      </c>
      <c r="D1358" t="s">
        <v>31</v>
      </c>
      <c r="E1358" s="1">
        <v>45149</v>
      </c>
      <c r="F1358" s="1" t="str">
        <f>TEXT(shipments9[[#This Row],[Shipdate]],"ddd")</f>
        <v>Fri</v>
      </c>
      <c r="G1358" s="1" t="str">
        <f>IF(OR(shipments9[[#This Row],[Day Name]]="Sat",shipments9[[#This Row],[Day Name]]="Sun"),"Weekend","Weekday")</f>
        <v>Weekday</v>
      </c>
      <c r="H1358">
        <v>5463</v>
      </c>
      <c r="I1358">
        <v>274</v>
      </c>
      <c r="J1358" t="s">
        <v>172</v>
      </c>
      <c r="K1358" t="s">
        <v>8151</v>
      </c>
      <c r="L1358" t="s">
        <v>8160</v>
      </c>
      <c r="M1358">
        <v>8</v>
      </c>
      <c r="N1358" t="s">
        <v>8162</v>
      </c>
      <c r="O1358" s="4">
        <f>INDEX(products[Cost_per_box], MATCH(shipments9[[#This Row],[PID]], products[PID], 0))</f>
        <v>10.23</v>
      </c>
      <c r="P1358" s="4">
        <f>shipments9[[#This Row],[Boxes]]*shipments9[[#This Row],[Cost Per Box]]</f>
        <v>2803.02</v>
      </c>
      <c r="Q1358" s="4">
        <f>shipments9[[#This Row],[Amount]] -shipments9[[#This Row],[total cost]]</f>
        <v>2659.98</v>
      </c>
      <c r="R1358" s="4" t="str">
        <f>IF(shipments9[[#This Row],[Gross Profit]]&lt;0,"Loss","Profit")</f>
        <v>Profit</v>
      </c>
      <c r="S1358" s="9">
        <f>shipments9[[#This Row],[Gross Profit]]/shipments9[[#This Row],[Amount]]</f>
        <v>0.48690829214717191</v>
      </c>
      <c r="T1358" s="11">
        <f>shipments9[[#This Row],[Amount]]/shipments9[[#This Row],[Boxes]]</f>
        <v>19.937956204379564</v>
      </c>
    </row>
    <row r="1359" spans="1:20" hidden="1" x14ac:dyDescent="0.25">
      <c r="A1359" t="s">
        <v>1561</v>
      </c>
      <c r="B1359" t="s">
        <v>77</v>
      </c>
      <c r="C1359" t="s">
        <v>159</v>
      </c>
      <c r="D1359" t="s">
        <v>31</v>
      </c>
      <c r="E1359" s="1">
        <v>45097</v>
      </c>
      <c r="F1359" s="1" t="str">
        <f>TEXT(shipments9[[#This Row],[Shipdate]],"ddd")</f>
        <v>Tue</v>
      </c>
      <c r="G1359" s="1" t="str">
        <f>IF(OR(shipments9[[#This Row],[Day Name]]="Sat",shipments9[[#This Row],[Day Name]]="Sun"),"Weekend","Weekday")</f>
        <v>Weekday</v>
      </c>
      <c r="H1359">
        <v>10125</v>
      </c>
      <c r="I1359">
        <v>362</v>
      </c>
      <c r="J1359" t="s">
        <v>172</v>
      </c>
      <c r="K1359" t="s">
        <v>8151</v>
      </c>
      <c r="L1359" t="s">
        <v>8154</v>
      </c>
      <c r="M1359">
        <v>6</v>
      </c>
      <c r="N1359" t="s">
        <v>8159</v>
      </c>
      <c r="O1359" s="4">
        <f>INDEX(products[Cost_per_box], MATCH(shipments9[[#This Row],[PID]], products[PID], 0))</f>
        <v>5.04</v>
      </c>
      <c r="P1359" s="4">
        <f>shipments9[[#This Row],[Boxes]]*shipments9[[#This Row],[Cost Per Box]]</f>
        <v>1824.48</v>
      </c>
      <c r="Q1359" s="4">
        <f>shipments9[[#This Row],[Amount]] -shipments9[[#This Row],[total cost]]</f>
        <v>8300.52</v>
      </c>
      <c r="R1359" s="4" t="str">
        <f>IF(shipments9[[#This Row],[Gross Profit]]&lt;0,"Loss","Profit")</f>
        <v>Profit</v>
      </c>
      <c r="S1359" s="9">
        <f>shipments9[[#This Row],[Gross Profit]]/shipments9[[#This Row],[Amount]]</f>
        <v>0.81980444444444445</v>
      </c>
      <c r="T1359" s="11">
        <f>shipments9[[#This Row],[Amount]]/shipments9[[#This Row],[Boxes]]</f>
        <v>27.96961325966851</v>
      </c>
    </row>
    <row r="1360" spans="1:20" hidden="1" x14ac:dyDescent="0.25">
      <c r="A1360" t="s">
        <v>1562</v>
      </c>
      <c r="B1360" t="s">
        <v>77</v>
      </c>
      <c r="C1360" t="s">
        <v>161</v>
      </c>
      <c r="D1360" t="s">
        <v>31</v>
      </c>
      <c r="E1360" s="1">
        <v>44966</v>
      </c>
      <c r="F1360" s="1" t="str">
        <f>TEXT(shipments9[[#This Row],[Shipdate]],"ddd")</f>
        <v>Thu</v>
      </c>
      <c r="G1360" s="1" t="str">
        <f>IF(OR(shipments9[[#This Row],[Day Name]]="Sat",shipments9[[#This Row],[Day Name]]="Sun"),"Weekend","Weekday")</f>
        <v>Weekday</v>
      </c>
      <c r="H1360">
        <v>4410</v>
      </c>
      <c r="I1360">
        <v>552</v>
      </c>
      <c r="J1360" t="s">
        <v>172</v>
      </c>
      <c r="K1360" t="s">
        <v>8151</v>
      </c>
      <c r="L1360" t="s">
        <v>8156</v>
      </c>
      <c r="M1360">
        <v>2</v>
      </c>
      <c r="N1360" t="s">
        <v>8157</v>
      </c>
      <c r="O1360" s="4">
        <f>INDEX(products[Cost_per_box], MATCH(shipments9[[#This Row],[PID]], products[PID], 0))</f>
        <v>2.76</v>
      </c>
      <c r="P1360" s="4">
        <f>shipments9[[#This Row],[Boxes]]*shipments9[[#This Row],[Cost Per Box]]</f>
        <v>1523.52</v>
      </c>
      <c r="Q1360" s="4">
        <f>shipments9[[#This Row],[Amount]] -shipments9[[#This Row],[total cost]]</f>
        <v>2886.48</v>
      </c>
      <c r="R1360" s="4" t="str">
        <f>IF(shipments9[[#This Row],[Gross Profit]]&lt;0,"Loss","Profit")</f>
        <v>Profit</v>
      </c>
      <c r="S1360" s="9">
        <f>shipments9[[#This Row],[Gross Profit]]/shipments9[[#This Row],[Amount]]</f>
        <v>0.65453061224489795</v>
      </c>
      <c r="T1360" s="11">
        <f>shipments9[[#This Row],[Amount]]/shipments9[[#This Row],[Boxes]]</f>
        <v>7.9891304347826084</v>
      </c>
    </row>
    <row r="1361" spans="1:20" hidden="1" x14ac:dyDescent="0.25">
      <c r="A1361" t="s">
        <v>1563</v>
      </c>
      <c r="B1361" t="s">
        <v>77</v>
      </c>
      <c r="C1361" t="s">
        <v>126</v>
      </c>
      <c r="D1361" t="s">
        <v>31</v>
      </c>
      <c r="E1361" s="1">
        <v>44942</v>
      </c>
      <c r="F1361" s="1" t="str">
        <f>TEXT(shipments9[[#This Row],[Shipdate]],"ddd")</f>
        <v>Mon</v>
      </c>
      <c r="G1361" s="1" t="str">
        <f>IF(OR(shipments9[[#This Row],[Day Name]]="Sat",shipments9[[#This Row],[Day Name]]="Sun"),"Weekend","Weekday")</f>
        <v>Weekday</v>
      </c>
      <c r="H1361">
        <v>14395.5</v>
      </c>
      <c r="I1361">
        <v>1600</v>
      </c>
      <c r="J1361" t="s">
        <v>172</v>
      </c>
      <c r="K1361" t="s">
        <v>8151</v>
      </c>
      <c r="L1361" t="s">
        <v>8156</v>
      </c>
      <c r="M1361">
        <v>1</v>
      </c>
      <c r="N1361" t="s">
        <v>8163</v>
      </c>
      <c r="O1361" s="4">
        <f>INDEX(products[Cost_per_box], MATCH(shipments9[[#This Row],[PID]], products[PID], 0))</f>
        <v>5.15</v>
      </c>
      <c r="P1361" s="4">
        <f>shipments9[[#This Row],[Boxes]]*shipments9[[#This Row],[Cost Per Box]]</f>
        <v>8240</v>
      </c>
      <c r="Q1361" s="4">
        <f>shipments9[[#This Row],[Amount]] -shipments9[[#This Row],[total cost]]</f>
        <v>6155.5</v>
      </c>
      <c r="R1361" s="4" t="str">
        <f>IF(shipments9[[#This Row],[Gross Profit]]&lt;0,"Loss","Profit")</f>
        <v>Profit</v>
      </c>
      <c r="S1361" s="9">
        <f>shipments9[[#This Row],[Gross Profit]]/shipments9[[#This Row],[Amount]]</f>
        <v>0.42759890243478865</v>
      </c>
      <c r="T1361" s="11">
        <f>shipments9[[#This Row],[Amount]]/shipments9[[#This Row],[Boxes]]</f>
        <v>8.9971875000000008</v>
      </c>
    </row>
    <row r="1362" spans="1:20" hidden="1" x14ac:dyDescent="0.25">
      <c r="A1362" t="s">
        <v>1564</v>
      </c>
      <c r="B1362" t="s">
        <v>77</v>
      </c>
      <c r="C1362" t="s">
        <v>151</v>
      </c>
      <c r="D1362" t="s">
        <v>31</v>
      </c>
      <c r="E1362" s="1">
        <v>45149</v>
      </c>
      <c r="F1362" s="1" t="str">
        <f>TEXT(shipments9[[#This Row],[Shipdate]],"ddd")</f>
        <v>Fri</v>
      </c>
      <c r="G1362" s="1" t="str">
        <f>IF(OR(shipments9[[#This Row],[Day Name]]="Sat",shipments9[[#This Row],[Day Name]]="Sun"),"Weekend","Weekday")</f>
        <v>Weekday</v>
      </c>
      <c r="H1362">
        <v>1066.5</v>
      </c>
      <c r="I1362">
        <v>60</v>
      </c>
      <c r="J1362" t="s">
        <v>172</v>
      </c>
      <c r="K1362" t="s">
        <v>8151</v>
      </c>
      <c r="L1362" t="s">
        <v>8160</v>
      </c>
      <c r="M1362">
        <v>8</v>
      </c>
      <c r="N1362" t="s">
        <v>8162</v>
      </c>
      <c r="O1362" s="4">
        <f>INDEX(products[Cost_per_box], MATCH(shipments9[[#This Row],[PID]], products[PID], 0))</f>
        <v>12.41</v>
      </c>
      <c r="P1362" s="4">
        <f>shipments9[[#This Row],[Boxes]]*shipments9[[#This Row],[Cost Per Box]]</f>
        <v>744.6</v>
      </c>
      <c r="Q1362" s="4">
        <f>shipments9[[#This Row],[Amount]] -shipments9[[#This Row],[total cost]]</f>
        <v>321.89999999999998</v>
      </c>
      <c r="R1362" s="4" t="str">
        <f>IF(shipments9[[#This Row],[Gross Profit]]&lt;0,"Loss","Profit")</f>
        <v>Profit</v>
      </c>
      <c r="S1362" s="9">
        <f>shipments9[[#This Row],[Gross Profit]]/shipments9[[#This Row],[Amount]]</f>
        <v>0.30182841068917016</v>
      </c>
      <c r="T1362" s="11">
        <f>shipments9[[#This Row],[Amount]]/shipments9[[#This Row],[Boxes]]</f>
        <v>17.774999999999999</v>
      </c>
    </row>
    <row r="1363" spans="1:20" hidden="1" x14ac:dyDescent="0.25">
      <c r="A1363" t="s">
        <v>1565</v>
      </c>
      <c r="B1363" t="s">
        <v>77</v>
      </c>
      <c r="C1363" t="s">
        <v>159</v>
      </c>
      <c r="D1363" t="s">
        <v>31</v>
      </c>
      <c r="E1363" s="1">
        <v>45085</v>
      </c>
      <c r="F1363" s="1" t="str">
        <f>TEXT(shipments9[[#This Row],[Shipdate]],"ddd")</f>
        <v>Thu</v>
      </c>
      <c r="G1363" s="1" t="str">
        <f>IF(OR(shipments9[[#This Row],[Day Name]]="Sat",shipments9[[#This Row],[Day Name]]="Sun"),"Weekend","Weekday")</f>
        <v>Weekday</v>
      </c>
      <c r="H1363">
        <v>9074.25</v>
      </c>
      <c r="I1363">
        <v>325</v>
      </c>
      <c r="J1363" t="s">
        <v>172</v>
      </c>
      <c r="K1363" t="s">
        <v>8151</v>
      </c>
      <c r="L1363" t="s">
        <v>8154</v>
      </c>
      <c r="M1363">
        <v>6</v>
      </c>
      <c r="N1363" t="s">
        <v>8159</v>
      </c>
      <c r="O1363" s="4">
        <f>INDEX(products[Cost_per_box], MATCH(shipments9[[#This Row],[PID]], products[PID], 0))</f>
        <v>5.04</v>
      </c>
      <c r="P1363" s="4">
        <f>shipments9[[#This Row],[Boxes]]*shipments9[[#This Row],[Cost Per Box]]</f>
        <v>1638</v>
      </c>
      <c r="Q1363" s="4">
        <f>shipments9[[#This Row],[Amount]] -shipments9[[#This Row],[total cost]]</f>
        <v>7436.25</v>
      </c>
      <c r="R1363" s="4" t="str">
        <f>IF(shipments9[[#This Row],[Gross Profit]]&lt;0,"Loss","Profit")</f>
        <v>Profit</v>
      </c>
      <c r="S1363" s="9">
        <f>shipments9[[#This Row],[Gross Profit]]/shipments9[[#This Row],[Amount]]</f>
        <v>0.81948921398462682</v>
      </c>
      <c r="T1363" s="11">
        <f>shipments9[[#This Row],[Amount]]/shipments9[[#This Row],[Boxes]]</f>
        <v>27.920769230769231</v>
      </c>
    </row>
    <row r="1364" spans="1:20" hidden="1" x14ac:dyDescent="0.25">
      <c r="A1364" t="s">
        <v>1566</v>
      </c>
      <c r="B1364" t="s">
        <v>77</v>
      </c>
      <c r="C1364" t="s">
        <v>161</v>
      </c>
      <c r="D1364" t="s">
        <v>31</v>
      </c>
      <c r="E1364" s="1">
        <v>45135</v>
      </c>
      <c r="F1364" s="1" t="str">
        <f>TEXT(shipments9[[#This Row],[Shipdate]],"ddd")</f>
        <v>Fri</v>
      </c>
      <c r="G1364" s="1" t="str">
        <f>IF(OR(shipments9[[#This Row],[Day Name]]="Sat",shipments9[[#This Row],[Day Name]]="Sun"),"Weekend","Weekday")</f>
        <v>Weekday</v>
      </c>
      <c r="H1364">
        <v>1289.25</v>
      </c>
      <c r="I1364">
        <v>144</v>
      </c>
      <c r="J1364" t="s">
        <v>172</v>
      </c>
      <c r="K1364" t="s">
        <v>8151</v>
      </c>
      <c r="L1364" t="s">
        <v>8160</v>
      </c>
      <c r="M1364">
        <v>7</v>
      </c>
      <c r="N1364" t="s">
        <v>8161</v>
      </c>
      <c r="O1364" s="4">
        <f>INDEX(products[Cost_per_box], MATCH(shipments9[[#This Row],[PID]], products[PID], 0))</f>
        <v>2.76</v>
      </c>
      <c r="P1364" s="4">
        <f>shipments9[[#This Row],[Boxes]]*shipments9[[#This Row],[Cost Per Box]]</f>
        <v>397.43999999999994</v>
      </c>
      <c r="Q1364" s="4">
        <f>shipments9[[#This Row],[Amount]] -shipments9[[#This Row],[total cost]]</f>
        <v>891.81000000000006</v>
      </c>
      <c r="R1364" s="4" t="str">
        <f>IF(shipments9[[#This Row],[Gross Profit]]&lt;0,"Loss","Profit")</f>
        <v>Profit</v>
      </c>
      <c r="S1364" s="9">
        <f>shipments9[[#This Row],[Gross Profit]]/shipments9[[#This Row],[Amount]]</f>
        <v>0.69172774869109954</v>
      </c>
      <c r="T1364" s="11">
        <f>shipments9[[#This Row],[Amount]]/shipments9[[#This Row],[Boxes]]</f>
        <v>8.953125</v>
      </c>
    </row>
    <row r="1365" spans="1:20" hidden="1" x14ac:dyDescent="0.25">
      <c r="A1365" t="s">
        <v>1567</v>
      </c>
      <c r="B1365" t="s">
        <v>77</v>
      </c>
      <c r="C1365" t="s">
        <v>126</v>
      </c>
      <c r="D1365" t="s">
        <v>31</v>
      </c>
      <c r="E1365" s="1">
        <v>45083</v>
      </c>
      <c r="F1365" s="1" t="str">
        <f>TEXT(shipments9[[#This Row],[Shipdate]],"ddd")</f>
        <v>Tue</v>
      </c>
      <c r="G1365" s="1" t="str">
        <f>IF(OR(shipments9[[#This Row],[Day Name]]="Sat",shipments9[[#This Row],[Day Name]]="Sun"),"Weekend","Weekday")</f>
        <v>Weekday</v>
      </c>
      <c r="H1365">
        <v>6048</v>
      </c>
      <c r="I1365">
        <v>605</v>
      </c>
      <c r="J1365" t="s">
        <v>172</v>
      </c>
      <c r="K1365" t="s">
        <v>8151</v>
      </c>
      <c r="L1365" t="s">
        <v>8154</v>
      </c>
      <c r="M1365">
        <v>6</v>
      </c>
      <c r="N1365" t="s">
        <v>8159</v>
      </c>
      <c r="O1365" s="4">
        <f>INDEX(products[Cost_per_box], MATCH(shipments9[[#This Row],[PID]], products[PID], 0))</f>
        <v>5.15</v>
      </c>
      <c r="P1365" s="4">
        <f>shipments9[[#This Row],[Boxes]]*shipments9[[#This Row],[Cost Per Box]]</f>
        <v>3115.75</v>
      </c>
      <c r="Q1365" s="4">
        <f>shipments9[[#This Row],[Amount]] -shipments9[[#This Row],[total cost]]</f>
        <v>2932.25</v>
      </c>
      <c r="R1365" s="4" t="str">
        <f>IF(shipments9[[#This Row],[Gross Profit]]&lt;0,"Loss","Profit")</f>
        <v>Profit</v>
      </c>
      <c r="S1365" s="9">
        <f>shipments9[[#This Row],[Gross Profit]]/shipments9[[#This Row],[Amount]]</f>
        <v>0.48482969576719576</v>
      </c>
      <c r="T1365" s="11">
        <f>shipments9[[#This Row],[Amount]]/shipments9[[#This Row],[Boxes]]</f>
        <v>9.9966942148760332</v>
      </c>
    </row>
    <row r="1366" spans="1:20" hidden="1" x14ac:dyDescent="0.25">
      <c r="A1366" t="s">
        <v>1568</v>
      </c>
      <c r="B1366" t="s">
        <v>77</v>
      </c>
      <c r="C1366" t="s">
        <v>143</v>
      </c>
      <c r="D1366" t="s">
        <v>31</v>
      </c>
      <c r="E1366" s="1">
        <v>45090</v>
      </c>
      <c r="F1366" s="1" t="str">
        <f>TEXT(shipments9[[#This Row],[Shipdate]],"ddd")</f>
        <v>Tue</v>
      </c>
      <c r="G1366" s="1" t="str">
        <f>IF(OR(shipments9[[#This Row],[Day Name]]="Sat",shipments9[[#This Row],[Day Name]]="Sun"),"Weekend","Weekday")</f>
        <v>Weekday</v>
      </c>
      <c r="H1366">
        <v>4338</v>
      </c>
      <c r="I1366">
        <v>229</v>
      </c>
      <c r="J1366" t="s">
        <v>172</v>
      </c>
      <c r="K1366" t="s">
        <v>8151</v>
      </c>
      <c r="L1366" t="s">
        <v>8154</v>
      </c>
      <c r="M1366">
        <v>6</v>
      </c>
      <c r="N1366" t="s">
        <v>8159</v>
      </c>
      <c r="O1366" s="4">
        <f>INDEX(products[Cost_per_box], MATCH(shipments9[[#This Row],[PID]], products[PID], 0))</f>
        <v>10.23</v>
      </c>
      <c r="P1366" s="4">
        <f>shipments9[[#This Row],[Boxes]]*shipments9[[#This Row],[Cost Per Box]]</f>
        <v>2342.67</v>
      </c>
      <c r="Q1366" s="4">
        <f>shipments9[[#This Row],[Amount]] -shipments9[[#This Row],[total cost]]</f>
        <v>1995.33</v>
      </c>
      <c r="R1366" s="4" t="str">
        <f>IF(shipments9[[#This Row],[Gross Profit]]&lt;0,"Loss","Profit")</f>
        <v>Profit</v>
      </c>
      <c r="S1366" s="9">
        <f>shipments9[[#This Row],[Gross Profit]]/shipments9[[#This Row],[Amount]]</f>
        <v>0.45996542185338862</v>
      </c>
      <c r="T1366" s="11">
        <f>shipments9[[#This Row],[Amount]]/shipments9[[#This Row],[Boxes]]</f>
        <v>18.943231441048034</v>
      </c>
    </row>
    <row r="1367" spans="1:20" hidden="1" x14ac:dyDescent="0.25">
      <c r="A1367" t="s">
        <v>1569</v>
      </c>
      <c r="B1367" t="s">
        <v>58</v>
      </c>
      <c r="C1367" t="s">
        <v>159</v>
      </c>
      <c r="D1367" t="s">
        <v>31</v>
      </c>
      <c r="E1367" s="1">
        <v>45363</v>
      </c>
      <c r="F1367" s="1" t="str">
        <f>TEXT(shipments9[[#This Row],[Shipdate]],"ddd")</f>
        <v>Tue</v>
      </c>
      <c r="G1367" s="1" t="str">
        <f>IF(OR(shipments9[[#This Row],[Day Name]]="Sat",shipments9[[#This Row],[Day Name]]="Sun"),"Weekend","Weekday")</f>
        <v>Weekday</v>
      </c>
      <c r="H1367">
        <v>8403.75</v>
      </c>
      <c r="I1367">
        <v>312</v>
      </c>
      <c r="J1367" t="s">
        <v>172</v>
      </c>
      <c r="K1367" t="s">
        <v>8155</v>
      </c>
      <c r="L1367" t="s">
        <v>8156</v>
      </c>
      <c r="M1367">
        <v>3</v>
      </c>
      <c r="N1367" t="s">
        <v>8164</v>
      </c>
      <c r="O1367" s="4">
        <f>INDEX(products[Cost_per_box], MATCH(shipments9[[#This Row],[PID]], products[PID], 0))</f>
        <v>5.04</v>
      </c>
      <c r="P1367" s="4">
        <f>shipments9[[#This Row],[Boxes]]*shipments9[[#This Row],[Cost Per Box]]</f>
        <v>1572.48</v>
      </c>
      <c r="Q1367" s="4">
        <f>shipments9[[#This Row],[Amount]] -shipments9[[#This Row],[total cost]]</f>
        <v>6831.27</v>
      </c>
      <c r="R1367" s="4" t="str">
        <f>IF(shipments9[[#This Row],[Gross Profit]]&lt;0,"Loss","Profit")</f>
        <v>Profit</v>
      </c>
      <c r="S1367" s="9">
        <f>shipments9[[#This Row],[Gross Profit]]/shipments9[[#This Row],[Amount]]</f>
        <v>0.81288353413654624</v>
      </c>
      <c r="T1367" s="11">
        <f>shipments9[[#This Row],[Amount]]/shipments9[[#This Row],[Boxes]]</f>
        <v>26.935096153846153</v>
      </c>
    </row>
    <row r="1368" spans="1:20" hidden="1" x14ac:dyDescent="0.25">
      <c r="A1368" t="s">
        <v>1570</v>
      </c>
      <c r="B1368" t="s">
        <v>58</v>
      </c>
      <c r="C1368" t="s">
        <v>132</v>
      </c>
      <c r="D1368" t="s">
        <v>31</v>
      </c>
      <c r="E1368" s="1">
        <v>45273</v>
      </c>
      <c r="F1368" s="1" t="str">
        <f>TEXT(shipments9[[#This Row],[Shipdate]],"ddd")</f>
        <v>Wed</v>
      </c>
      <c r="G1368" s="1" t="str">
        <f>IF(OR(shipments9[[#This Row],[Day Name]]="Sat",shipments9[[#This Row],[Day Name]]="Sun"),"Weekend","Weekday")</f>
        <v>Weekday</v>
      </c>
      <c r="H1368">
        <v>1381.5</v>
      </c>
      <c r="I1368">
        <v>54</v>
      </c>
      <c r="J1368" t="s">
        <v>172</v>
      </c>
      <c r="K1368" t="s">
        <v>8151</v>
      </c>
      <c r="L1368" t="s">
        <v>8152</v>
      </c>
      <c r="M1368">
        <v>12</v>
      </c>
      <c r="N1368" t="s">
        <v>8166</v>
      </c>
      <c r="O1368" s="4">
        <f>INDEX(products[Cost_per_box], MATCH(shipments9[[#This Row],[PID]], products[PID], 0))</f>
        <v>6.31</v>
      </c>
      <c r="P1368" s="4">
        <f>shipments9[[#This Row],[Boxes]]*shipments9[[#This Row],[Cost Per Box]]</f>
        <v>340.73999999999995</v>
      </c>
      <c r="Q1368" s="4">
        <f>shipments9[[#This Row],[Amount]] -shipments9[[#This Row],[total cost]]</f>
        <v>1040.76</v>
      </c>
      <c r="R1368" s="4" t="str">
        <f>IF(shipments9[[#This Row],[Gross Profit]]&lt;0,"Loss","Profit")</f>
        <v>Profit</v>
      </c>
      <c r="S1368" s="9">
        <f>shipments9[[#This Row],[Gross Profit]]/shipments9[[#This Row],[Amount]]</f>
        <v>0.75335504885993487</v>
      </c>
      <c r="T1368" s="11">
        <f>shipments9[[#This Row],[Amount]]/shipments9[[#This Row],[Boxes]]</f>
        <v>25.583333333333332</v>
      </c>
    </row>
    <row r="1369" spans="1:20" hidden="1" x14ac:dyDescent="0.25">
      <c r="A1369" t="s">
        <v>1571</v>
      </c>
      <c r="B1369" t="s">
        <v>58</v>
      </c>
      <c r="C1369" t="s">
        <v>139</v>
      </c>
      <c r="D1369" t="s">
        <v>31</v>
      </c>
      <c r="E1369" s="1">
        <v>45174</v>
      </c>
      <c r="F1369" s="1" t="str">
        <f>TEXT(shipments9[[#This Row],[Shipdate]],"ddd")</f>
        <v>Tue</v>
      </c>
      <c r="G1369" s="1" t="str">
        <f>IF(OR(shipments9[[#This Row],[Day Name]]="Sat",shipments9[[#This Row],[Day Name]]="Sun"),"Weekend","Weekday")</f>
        <v>Weekday</v>
      </c>
      <c r="H1369">
        <v>11738.25</v>
      </c>
      <c r="I1369">
        <v>618</v>
      </c>
      <c r="J1369" t="s">
        <v>172</v>
      </c>
      <c r="K1369" t="s">
        <v>8151</v>
      </c>
      <c r="L1369" t="s">
        <v>8160</v>
      </c>
      <c r="M1369">
        <v>9</v>
      </c>
      <c r="N1369" t="s">
        <v>8167</v>
      </c>
      <c r="O1369" s="4">
        <f>INDEX(products[Cost_per_box], MATCH(shipments9[[#This Row],[PID]], products[PID], 0))</f>
        <v>3.68</v>
      </c>
      <c r="P1369" s="4">
        <f>shipments9[[#This Row],[Boxes]]*shipments9[[#This Row],[Cost Per Box]]</f>
        <v>2274.2400000000002</v>
      </c>
      <c r="Q1369" s="4">
        <f>shipments9[[#This Row],[Amount]] -shipments9[[#This Row],[total cost]]</f>
        <v>9464.01</v>
      </c>
      <c r="R1369" s="4" t="str">
        <f>IF(shipments9[[#This Row],[Gross Profit]]&lt;0,"Loss","Profit")</f>
        <v>Profit</v>
      </c>
      <c r="S1369" s="9">
        <f>shipments9[[#This Row],[Gross Profit]]/shipments9[[#This Row],[Amount]]</f>
        <v>0.80625391348795605</v>
      </c>
      <c r="T1369" s="11">
        <f>shipments9[[#This Row],[Amount]]/shipments9[[#This Row],[Boxes]]</f>
        <v>18.993932038834952</v>
      </c>
    </row>
    <row r="1370" spans="1:20" hidden="1" x14ac:dyDescent="0.25">
      <c r="A1370" t="s">
        <v>1572</v>
      </c>
      <c r="B1370" t="s">
        <v>58</v>
      </c>
      <c r="C1370" t="s">
        <v>143</v>
      </c>
      <c r="D1370" t="s">
        <v>31</v>
      </c>
      <c r="E1370" s="1">
        <v>45313</v>
      </c>
      <c r="F1370" s="1" t="str">
        <f>TEXT(shipments9[[#This Row],[Shipdate]],"ddd")</f>
        <v>Mon</v>
      </c>
      <c r="G1370" s="1" t="str">
        <f>IF(OR(shipments9[[#This Row],[Day Name]]="Sat",shipments9[[#This Row],[Day Name]]="Sun"),"Weekend","Weekday")</f>
        <v>Weekday</v>
      </c>
      <c r="H1370">
        <v>2754</v>
      </c>
      <c r="I1370">
        <v>145</v>
      </c>
      <c r="J1370" t="s">
        <v>172</v>
      </c>
      <c r="K1370" t="s">
        <v>8155</v>
      </c>
      <c r="L1370" t="s">
        <v>8156</v>
      </c>
      <c r="M1370">
        <v>1</v>
      </c>
      <c r="N1370" t="s">
        <v>8163</v>
      </c>
      <c r="O1370" s="4">
        <f>INDEX(products[Cost_per_box], MATCH(shipments9[[#This Row],[PID]], products[PID], 0))</f>
        <v>10.23</v>
      </c>
      <c r="P1370" s="4">
        <f>shipments9[[#This Row],[Boxes]]*shipments9[[#This Row],[Cost Per Box]]</f>
        <v>1483.3500000000001</v>
      </c>
      <c r="Q1370" s="4">
        <f>shipments9[[#This Row],[Amount]] -shipments9[[#This Row],[total cost]]</f>
        <v>1270.6499999999999</v>
      </c>
      <c r="R1370" s="4" t="str">
        <f>IF(shipments9[[#This Row],[Gross Profit]]&lt;0,"Loss","Profit")</f>
        <v>Profit</v>
      </c>
      <c r="S1370" s="9">
        <f>shipments9[[#This Row],[Gross Profit]]/shipments9[[#This Row],[Amount]]</f>
        <v>0.46138344226579514</v>
      </c>
      <c r="T1370" s="11">
        <f>shipments9[[#This Row],[Amount]]/shipments9[[#This Row],[Boxes]]</f>
        <v>18.993103448275861</v>
      </c>
    </row>
    <row r="1371" spans="1:20" hidden="1" x14ac:dyDescent="0.25">
      <c r="A1371" t="s">
        <v>1573</v>
      </c>
      <c r="B1371" t="s">
        <v>58</v>
      </c>
      <c r="C1371" t="s">
        <v>124</v>
      </c>
      <c r="D1371" t="s">
        <v>31</v>
      </c>
      <c r="E1371" s="1">
        <v>45254</v>
      </c>
      <c r="F1371" s="1" t="str">
        <f>TEXT(shipments9[[#This Row],[Shipdate]],"ddd")</f>
        <v>Fri</v>
      </c>
      <c r="G1371" s="1" t="str">
        <f>IF(OR(shipments9[[#This Row],[Day Name]]="Sat",shipments9[[#This Row],[Day Name]]="Sun"),"Weekend","Weekday")</f>
        <v>Weekday</v>
      </c>
      <c r="H1371">
        <v>7179.75</v>
      </c>
      <c r="I1371">
        <v>423</v>
      </c>
      <c r="J1371" t="s">
        <v>172</v>
      </c>
      <c r="K1371" t="s">
        <v>8151</v>
      </c>
      <c r="L1371" t="s">
        <v>8152</v>
      </c>
      <c r="M1371">
        <v>11</v>
      </c>
      <c r="N1371" t="s">
        <v>8165</v>
      </c>
      <c r="O1371" s="4">
        <f>INDEX(products[Cost_per_box], MATCH(shipments9[[#This Row],[PID]], products[PID], 0))</f>
        <v>7.48</v>
      </c>
      <c r="P1371" s="4">
        <f>shipments9[[#This Row],[Boxes]]*shipments9[[#This Row],[Cost Per Box]]</f>
        <v>3164.04</v>
      </c>
      <c r="Q1371" s="4">
        <f>shipments9[[#This Row],[Amount]] -shipments9[[#This Row],[total cost]]</f>
        <v>4015.71</v>
      </c>
      <c r="R1371" s="4" t="str">
        <f>IF(shipments9[[#This Row],[Gross Profit]]&lt;0,"Loss","Profit")</f>
        <v>Profit</v>
      </c>
      <c r="S1371" s="9">
        <f>shipments9[[#This Row],[Gross Profit]]/shipments9[[#This Row],[Amount]]</f>
        <v>0.55931056095267939</v>
      </c>
      <c r="T1371" s="11">
        <f>shipments9[[#This Row],[Amount]]/shipments9[[#This Row],[Boxes]]</f>
        <v>16.973404255319149</v>
      </c>
    </row>
    <row r="1372" spans="1:20" hidden="1" x14ac:dyDescent="0.25">
      <c r="A1372" t="s">
        <v>1574</v>
      </c>
      <c r="B1372" t="s">
        <v>58</v>
      </c>
      <c r="C1372" t="s">
        <v>126</v>
      </c>
      <c r="D1372" t="s">
        <v>31</v>
      </c>
      <c r="E1372" s="1">
        <v>44943</v>
      </c>
      <c r="F1372" s="1" t="str">
        <f>TEXT(shipments9[[#This Row],[Shipdate]],"ddd")</f>
        <v>Tue</v>
      </c>
      <c r="G1372" s="1" t="str">
        <f>IF(OR(shipments9[[#This Row],[Day Name]]="Sat",shipments9[[#This Row],[Day Name]]="Sun"),"Weekend","Weekday")</f>
        <v>Weekday</v>
      </c>
      <c r="H1372">
        <v>3134.25</v>
      </c>
      <c r="I1372">
        <v>285</v>
      </c>
      <c r="J1372" t="s">
        <v>172</v>
      </c>
      <c r="K1372" t="s">
        <v>8151</v>
      </c>
      <c r="L1372" t="s">
        <v>8156</v>
      </c>
      <c r="M1372">
        <v>1</v>
      </c>
      <c r="N1372" t="s">
        <v>8163</v>
      </c>
      <c r="O1372" s="4">
        <f>INDEX(products[Cost_per_box], MATCH(shipments9[[#This Row],[PID]], products[PID], 0))</f>
        <v>5.15</v>
      </c>
      <c r="P1372" s="4">
        <f>shipments9[[#This Row],[Boxes]]*shipments9[[#This Row],[Cost Per Box]]</f>
        <v>1467.75</v>
      </c>
      <c r="Q1372" s="4">
        <f>shipments9[[#This Row],[Amount]] -shipments9[[#This Row],[total cost]]</f>
        <v>1666.5</v>
      </c>
      <c r="R1372" s="4" t="str">
        <f>IF(shipments9[[#This Row],[Gross Profit]]&lt;0,"Loss","Profit")</f>
        <v>Profit</v>
      </c>
      <c r="S1372" s="9">
        <f>shipments9[[#This Row],[Gross Profit]]/shipments9[[#This Row],[Amount]]</f>
        <v>0.53170614979660202</v>
      </c>
      <c r="T1372" s="11">
        <f>shipments9[[#This Row],[Amount]]/shipments9[[#This Row],[Boxes]]</f>
        <v>10.997368421052631</v>
      </c>
    </row>
    <row r="1373" spans="1:20" hidden="1" x14ac:dyDescent="0.25">
      <c r="A1373" t="s">
        <v>1575</v>
      </c>
      <c r="B1373" t="s">
        <v>58</v>
      </c>
      <c r="C1373" t="s">
        <v>161</v>
      </c>
      <c r="D1373" t="s">
        <v>31</v>
      </c>
      <c r="E1373" s="1">
        <v>45377</v>
      </c>
      <c r="F1373" s="1" t="str">
        <f>TEXT(shipments9[[#This Row],[Shipdate]],"ddd")</f>
        <v>Tue</v>
      </c>
      <c r="G1373" s="1" t="str">
        <f>IF(OR(shipments9[[#This Row],[Day Name]]="Sat",shipments9[[#This Row],[Day Name]]="Sun"),"Weekend","Weekday")</f>
        <v>Weekday</v>
      </c>
      <c r="H1373">
        <v>3021.75</v>
      </c>
      <c r="I1373">
        <v>336</v>
      </c>
      <c r="J1373" t="s">
        <v>172</v>
      </c>
      <c r="K1373" t="s">
        <v>8155</v>
      </c>
      <c r="L1373" t="s">
        <v>8156</v>
      </c>
      <c r="M1373">
        <v>3</v>
      </c>
      <c r="N1373" t="s">
        <v>8164</v>
      </c>
      <c r="O1373" s="4">
        <f>INDEX(products[Cost_per_box], MATCH(shipments9[[#This Row],[PID]], products[PID], 0))</f>
        <v>2.76</v>
      </c>
      <c r="P1373" s="4">
        <f>shipments9[[#This Row],[Boxes]]*shipments9[[#This Row],[Cost Per Box]]</f>
        <v>927.3599999999999</v>
      </c>
      <c r="Q1373" s="4">
        <f>shipments9[[#This Row],[Amount]] -shipments9[[#This Row],[total cost]]</f>
        <v>2094.3900000000003</v>
      </c>
      <c r="R1373" s="4" t="str">
        <f>IF(shipments9[[#This Row],[Gross Profit]]&lt;0,"Loss","Profit")</f>
        <v>Profit</v>
      </c>
      <c r="S1373" s="9">
        <f>shipments9[[#This Row],[Gross Profit]]/shipments9[[#This Row],[Amount]]</f>
        <v>0.69310498883097549</v>
      </c>
      <c r="T1373" s="11">
        <f>shipments9[[#This Row],[Amount]]/shipments9[[#This Row],[Boxes]]</f>
        <v>8.9933035714285712</v>
      </c>
    </row>
    <row r="1374" spans="1:20" hidden="1" x14ac:dyDescent="0.25">
      <c r="A1374" t="s">
        <v>1576</v>
      </c>
      <c r="B1374" t="s">
        <v>58</v>
      </c>
      <c r="C1374" t="s">
        <v>126</v>
      </c>
      <c r="D1374" t="s">
        <v>31</v>
      </c>
      <c r="E1374" s="1">
        <v>45250</v>
      </c>
      <c r="F1374" s="1" t="str">
        <f>TEXT(shipments9[[#This Row],[Shipdate]],"ddd")</f>
        <v>Mon</v>
      </c>
      <c r="G1374" s="1" t="str">
        <f>IF(OR(shipments9[[#This Row],[Day Name]]="Sat",shipments9[[#This Row],[Day Name]]="Sun"),"Weekend","Weekday")</f>
        <v>Weekday</v>
      </c>
      <c r="H1374">
        <v>1008</v>
      </c>
      <c r="I1374">
        <v>112</v>
      </c>
      <c r="J1374" t="s">
        <v>172</v>
      </c>
      <c r="K1374" t="s">
        <v>8151</v>
      </c>
      <c r="L1374" t="s">
        <v>8152</v>
      </c>
      <c r="M1374">
        <v>11</v>
      </c>
      <c r="N1374" t="s">
        <v>8165</v>
      </c>
      <c r="O1374" s="4">
        <f>INDEX(products[Cost_per_box], MATCH(shipments9[[#This Row],[PID]], products[PID], 0))</f>
        <v>5.15</v>
      </c>
      <c r="P1374" s="4">
        <f>shipments9[[#This Row],[Boxes]]*shipments9[[#This Row],[Cost Per Box]]</f>
        <v>576.80000000000007</v>
      </c>
      <c r="Q1374" s="4">
        <f>shipments9[[#This Row],[Amount]] -shipments9[[#This Row],[total cost]]</f>
        <v>431.19999999999993</v>
      </c>
      <c r="R1374" s="4" t="str">
        <f>IF(shipments9[[#This Row],[Gross Profit]]&lt;0,"Loss","Profit")</f>
        <v>Profit</v>
      </c>
      <c r="S1374" s="9">
        <f>shipments9[[#This Row],[Gross Profit]]/shipments9[[#This Row],[Amount]]</f>
        <v>0.4277777777777777</v>
      </c>
      <c r="T1374" s="11">
        <f>shipments9[[#This Row],[Amount]]/shipments9[[#This Row],[Boxes]]</f>
        <v>9</v>
      </c>
    </row>
    <row r="1375" spans="1:20" hidden="1" x14ac:dyDescent="0.25">
      <c r="A1375" t="s">
        <v>1577</v>
      </c>
      <c r="B1375" t="s">
        <v>58</v>
      </c>
      <c r="C1375" t="s">
        <v>132</v>
      </c>
      <c r="D1375" t="s">
        <v>31</v>
      </c>
      <c r="E1375" s="1">
        <v>45103</v>
      </c>
      <c r="F1375" s="1" t="str">
        <f>TEXT(shipments9[[#This Row],[Shipdate]],"ddd")</f>
        <v>Mon</v>
      </c>
      <c r="G1375" s="1" t="str">
        <f>IF(OR(shipments9[[#This Row],[Day Name]]="Sat",shipments9[[#This Row],[Day Name]]="Sun"),"Weekend","Weekday")</f>
        <v>Weekday</v>
      </c>
      <c r="H1375">
        <v>391.5</v>
      </c>
      <c r="I1375">
        <v>16</v>
      </c>
      <c r="J1375" t="s">
        <v>172</v>
      </c>
      <c r="K1375" t="s">
        <v>8151</v>
      </c>
      <c r="L1375" t="s">
        <v>8154</v>
      </c>
      <c r="M1375">
        <v>6</v>
      </c>
      <c r="N1375" t="s">
        <v>8159</v>
      </c>
      <c r="O1375" s="4">
        <f>INDEX(products[Cost_per_box], MATCH(shipments9[[#This Row],[PID]], products[PID], 0))</f>
        <v>6.31</v>
      </c>
      <c r="P1375" s="4">
        <f>shipments9[[#This Row],[Boxes]]*shipments9[[#This Row],[Cost Per Box]]</f>
        <v>100.96</v>
      </c>
      <c r="Q1375" s="4">
        <f>shipments9[[#This Row],[Amount]] -shipments9[[#This Row],[total cost]]</f>
        <v>290.54000000000002</v>
      </c>
      <c r="R1375" s="4" t="str">
        <f>IF(shipments9[[#This Row],[Gross Profit]]&lt;0,"Loss","Profit")</f>
        <v>Profit</v>
      </c>
      <c r="S1375" s="9">
        <f>shipments9[[#This Row],[Gross Profit]]/shipments9[[#This Row],[Amount]]</f>
        <v>0.74212005108556833</v>
      </c>
      <c r="T1375" s="11">
        <f>shipments9[[#This Row],[Amount]]/shipments9[[#This Row],[Boxes]]</f>
        <v>24.46875</v>
      </c>
    </row>
    <row r="1376" spans="1:20" hidden="1" x14ac:dyDescent="0.25">
      <c r="A1376" t="s">
        <v>1578</v>
      </c>
      <c r="B1376" t="s">
        <v>58</v>
      </c>
      <c r="C1376" t="s">
        <v>161</v>
      </c>
      <c r="D1376" t="s">
        <v>31</v>
      </c>
      <c r="E1376" s="1">
        <v>45348</v>
      </c>
      <c r="F1376" s="1" t="str">
        <f>TEXT(shipments9[[#This Row],[Shipdate]],"ddd")</f>
        <v>Mon</v>
      </c>
      <c r="G1376" s="1" t="str">
        <f>IF(OR(shipments9[[#This Row],[Day Name]]="Sat",shipments9[[#This Row],[Day Name]]="Sun"),"Weekend","Weekday")</f>
        <v>Weekday</v>
      </c>
      <c r="H1376">
        <v>2598.75</v>
      </c>
      <c r="I1376">
        <v>289</v>
      </c>
      <c r="J1376" t="s">
        <v>172</v>
      </c>
      <c r="K1376" t="s">
        <v>8155</v>
      </c>
      <c r="L1376" t="s">
        <v>8156</v>
      </c>
      <c r="M1376">
        <v>2</v>
      </c>
      <c r="N1376" t="s">
        <v>8157</v>
      </c>
      <c r="O1376" s="4">
        <f>INDEX(products[Cost_per_box], MATCH(shipments9[[#This Row],[PID]], products[PID], 0))</f>
        <v>2.76</v>
      </c>
      <c r="P1376" s="4">
        <f>shipments9[[#This Row],[Boxes]]*shipments9[[#This Row],[Cost Per Box]]</f>
        <v>797.64</v>
      </c>
      <c r="Q1376" s="4">
        <f>shipments9[[#This Row],[Amount]] -shipments9[[#This Row],[total cost]]</f>
        <v>1801.1100000000001</v>
      </c>
      <c r="R1376" s="4" t="str">
        <f>IF(shipments9[[#This Row],[Gross Profit]]&lt;0,"Loss","Profit")</f>
        <v>Profit</v>
      </c>
      <c r="S1376" s="9">
        <f>shipments9[[#This Row],[Gross Profit]]/shipments9[[#This Row],[Amount]]</f>
        <v>0.69306782106782117</v>
      </c>
      <c r="T1376" s="11">
        <f>shipments9[[#This Row],[Amount]]/shipments9[[#This Row],[Boxes]]</f>
        <v>8.9922145328719729</v>
      </c>
    </row>
    <row r="1377" spans="1:20" hidden="1" x14ac:dyDescent="0.25">
      <c r="A1377" t="s">
        <v>1579</v>
      </c>
      <c r="B1377" t="s">
        <v>58</v>
      </c>
      <c r="C1377" t="s">
        <v>161</v>
      </c>
      <c r="D1377" t="s">
        <v>31</v>
      </c>
      <c r="E1377" s="1">
        <v>45040</v>
      </c>
      <c r="F1377" s="1" t="str">
        <f>TEXT(shipments9[[#This Row],[Shipdate]],"ddd")</f>
        <v>Mon</v>
      </c>
      <c r="G1377" s="1" t="str">
        <f>IF(OR(shipments9[[#This Row],[Day Name]]="Sat",shipments9[[#This Row],[Day Name]]="Sun"),"Weekend","Weekday")</f>
        <v>Weekday</v>
      </c>
      <c r="H1377">
        <v>13565.25</v>
      </c>
      <c r="I1377">
        <v>1696</v>
      </c>
      <c r="J1377" t="s">
        <v>172</v>
      </c>
      <c r="K1377" t="s">
        <v>8151</v>
      </c>
      <c r="L1377" t="s">
        <v>8154</v>
      </c>
      <c r="M1377">
        <v>4</v>
      </c>
      <c r="N1377" t="s">
        <v>8158</v>
      </c>
      <c r="O1377" s="4">
        <f>INDEX(products[Cost_per_box], MATCH(shipments9[[#This Row],[PID]], products[PID], 0))</f>
        <v>2.76</v>
      </c>
      <c r="P1377" s="4">
        <f>shipments9[[#This Row],[Boxes]]*shipments9[[#This Row],[Cost Per Box]]</f>
        <v>4680.96</v>
      </c>
      <c r="Q1377" s="4">
        <f>shipments9[[#This Row],[Amount]] -shipments9[[#This Row],[total cost]]</f>
        <v>8884.2900000000009</v>
      </c>
      <c r="R1377" s="4" t="str">
        <f>IF(shipments9[[#This Row],[Gross Profit]]&lt;0,"Loss","Profit")</f>
        <v>Profit</v>
      </c>
      <c r="S1377" s="9">
        <f>shipments9[[#This Row],[Gross Profit]]/shipments9[[#This Row],[Amount]]</f>
        <v>0.65493006026427825</v>
      </c>
      <c r="T1377" s="11">
        <f>shipments9[[#This Row],[Amount]]/shipments9[[#This Row],[Boxes]]</f>
        <v>7.9983785377358494</v>
      </c>
    </row>
    <row r="1378" spans="1:20" hidden="1" x14ac:dyDescent="0.25">
      <c r="A1378" t="s">
        <v>1580</v>
      </c>
      <c r="B1378" t="s">
        <v>58</v>
      </c>
      <c r="C1378" t="s">
        <v>151</v>
      </c>
      <c r="D1378" t="s">
        <v>31</v>
      </c>
      <c r="E1378" s="1">
        <v>45467</v>
      </c>
      <c r="F1378" s="1" t="str">
        <f>TEXT(shipments9[[#This Row],[Shipdate]],"ddd")</f>
        <v>Mon</v>
      </c>
      <c r="G1378" s="1" t="str">
        <f>IF(OR(shipments9[[#This Row],[Day Name]]="Sat",shipments9[[#This Row],[Day Name]]="Sun"),"Weekend","Weekday")</f>
        <v>Weekday</v>
      </c>
      <c r="H1378">
        <v>841.5</v>
      </c>
      <c r="I1378">
        <v>41</v>
      </c>
      <c r="J1378" t="s">
        <v>172</v>
      </c>
      <c r="K1378" t="s">
        <v>8155</v>
      </c>
      <c r="L1378" t="s">
        <v>8154</v>
      </c>
      <c r="M1378">
        <v>6</v>
      </c>
      <c r="N1378" t="s">
        <v>8159</v>
      </c>
      <c r="O1378" s="4">
        <f>INDEX(products[Cost_per_box], MATCH(shipments9[[#This Row],[PID]], products[PID], 0))</f>
        <v>12.41</v>
      </c>
      <c r="P1378" s="4">
        <f>shipments9[[#This Row],[Boxes]]*shipments9[[#This Row],[Cost Per Box]]</f>
        <v>508.81</v>
      </c>
      <c r="Q1378" s="4">
        <f>shipments9[[#This Row],[Amount]] -shipments9[[#This Row],[total cost]]</f>
        <v>332.69</v>
      </c>
      <c r="R1378" s="4" t="str">
        <f>IF(shipments9[[#This Row],[Gross Profit]]&lt;0,"Loss","Profit")</f>
        <v>Profit</v>
      </c>
      <c r="S1378" s="9">
        <f>shipments9[[#This Row],[Gross Profit]]/shipments9[[#This Row],[Amount]]</f>
        <v>0.39535353535353535</v>
      </c>
      <c r="T1378" s="11">
        <f>shipments9[[#This Row],[Amount]]/shipments9[[#This Row],[Boxes]]</f>
        <v>20.524390243902438</v>
      </c>
    </row>
    <row r="1379" spans="1:20" hidden="1" x14ac:dyDescent="0.25">
      <c r="A1379" t="s">
        <v>1581</v>
      </c>
      <c r="B1379" t="s">
        <v>58</v>
      </c>
      <c r="C1379" t="s">
        <v>159</v>
      </c>
      <c r="D1379" t="s">
        <v>31</v>
      </c>
      <c r="E1379" s="1">
        <v>44930</v>
      </c>
      <c r="F1379" s="1" t="str">
        <f>TEXT(shipments9[[#This Row],[Shipdate]],"ddd")</f>
        <v>Wed</v>
      </c>
      <c r="G1379" s="1" t="str">
        <f>IF(OR(shipments9[[#This Row],[Day Name]]="Sat",shipments9[[#This Row],[Day Name]]="Sun"),"Weekend","Weekday")</f>
        <v>Weekday</v>
      </c>
      <c r="H1379">
        <v>3498.75</v>
      </c>
      <c r="I1379">
        <v>121</v>
      </c>
      <c r="J1379" t="s">
        <v>172</v>
      </c>
      <c r="K1379" t="s">
        <v>8151</v>
      </c>
      <c r="L1379" t="s">
        <v>8156</v>
      </c>
      <c r="M1379">
        <v>1</v>
      </c>
      <c r="N1379" t="s">
        <v>8163</v>
      </c>
      <c r="O1379" s="4">
        <f>INDEX(products[Cost_per_box], MATCH(shipments9[[#This Row],[PID]], products[PID], 0))</f>
        <v>5.04</v>
      </c>
      <c r="P1379" s="4">
        <f>shipments9[[#This Row],[Boxes]]*shipments9[[#This Row],[Cost Per Box]]</f>
        <v>609.84</v>
      </c>
      <c r="Q1379" s="4">
        <f>shipments9[[#This Row],[Amount]] -shipments9[[#This Row],[total cost]]</f>
        <v>2888.91</v>
      </c>
      <c r="R1379" s="4" t="str">
        <f>IF(shipments9[[#This Row],[Gross Profit]]&lt;0,"Loss","Profit")</f>
        <v>Profit</v>
      </c>
      <c r="S1379" s="9">
        <f>shipments9[[#This Row],[Gross Profit]]/shipments9[[#This Row],[Amount]]</f>
        <v>0.82569774919614147</v>
      </c>
      <c r="T1379" s="11">
        <f>shipments9[[#This Row],[Amount]]/shipments9[[#This Row],[Boxes]]</f>
        <v>28.915289256198346</v>
      </c>
    </row>
    <row r="1380" spans="1:20" hidden="1" x14ac:dyDescent="0.25">
      <c r="A1380" t="s">
        <v>1582</v>
      </c>
      <c r="B1380" t="s">
        <v>61</v>
      </c>
      <c r="C1380" t="s">
        <v>126</v>
      </c>
      <c r="D1380" t="s">
        <v>31</v>
      </c>
      <c r="E1380" s="1">
        <v>45314</v>
      </c>
      <c r="F1380" s="1" t="str">
        <f>TEXT(shipments9[[#This Row],[Shipdate]],"ddd")</f>
        <v>Tue</v>
      </c>
      <c r="G1380" s="1" t="str">
        <f>IF(OR(shipments9[[#This Row],[Day Name]]="Sat",shipments9[[#This Row],[Day Name]]="Sun"),"Weekend","Weekday")</f>
        <v>Weekday</v>
      </c>
      <c r="H1380">
        <v>1370.25</v>
      </c>
      <c r="I1380">
        <v>115</v>
      </c>
      <c r="J1380" t="s">
        <v>172</v>
      </c>
      <c r="K1380" t="s">
        <v>8155</v>
      </c>
      <c r="L1380" t="s">
        <v>8156</v>
      </c>
      <c r="M1380">
        <v>1</v>
      </c>
      <c r="N1380" t="s">
        <v>8163</v>
      </c>
      <c r="O1380" s="4">
        <f>INDEX(products[Cost_per_box], MATCH(shipments9[[#This Row],[PID]], products[PID], 0))</f>
        <v>5.15</v>
      </c>
      <c r="P1380" s="4">
        <f>shipments9[[#This Row],[Boxes]]*shipments9[[#This Row],[Cost Per Box]]</f>
        <v>592.25</v>
      </c>
      <c r="Q1380" s="4">
        <f>shipments9[[#This Row],[Amount]] -shipments9[[#This Row],[total cost]]</f>
        <v>778</v>
      </c>
      <c r="R1380" s="4" t="str">
        <f>IF(shipments9[[#This Row],[Gross Profit]]&lt;0,"Loss","Profit")</f>
        <v>Profit</v>
      </c>
      <c r="S1380" s="9">
        <f>shipments9[[#This Row],[Gross Profit]]/shipments9[[#This Row],[Amount]]</f>
        <v>0.56777960226236091</v>
      </c>
      <c r="T1380" s="11">
        <f>shipments9[[#This Row],[Amount]]/shipments9[[#This Row],[Boxes]]</f>
        <v>11.915217391304347</v>
      </c>
    </row>
    <row r="1381" spans="1:20" hidden="1" x14ac:dyDescent="0.25">
      <c r="A1381" t="s">
        <v>1583</v>
      </c>
      <c r="B1381" t="s">
        <v>61</v>
      </c>
      <c r="C1381" t="s">
        <v>126</v>
      </c>
      <c r="D1381" t="s">
        <v>31</v>
      </c>
      <c r="E1381" s="1">
        <v>45021</v>
      </c>
      <c r="F1381" s="1" t="str">
        <f>TEXT(shipments9[[#This Row],[Shipdate]],"ddd")</f>
        <v>Wed</v>
      </c>
      <c r="G1381" s="1" t="str">
        <f>IF(OR(shipments9[[#This Row],[Day Name]]="Sat",shipments9[[#This Row],[Day Name]]="Sun"),"Weekend","Weekday")</f>
        <v>Weekday</v>
      </c>
      <c r="H1381">
        <v>5069.25</v>
      </c>
      <c r="I1381">
        <v>390</v>
      </c>
      <c r="J1381" t="s">
        <v>172</v>
      </c>
      <c r="K1381" t="s">
        <v>8151</v>
      </c>
      <c r="L1381" t="s">
        <v>8154</v>
      </c>
      <c r="M1381">
        <v>4</v>
      </c>
      <c r="N1381" t="s">
        <v>8158</v>
      </c>
      <c r="O1381" s="4">
        <f>INDEX(products[Cost_per_box], MATCH(shipments9[[#This Row],[PID]], products[PID], 0))</f>
        <v>5.15</v>
      </c>
      <c r="P1381" s="4">
        <f>shipments9[[#This Row],[Boxes]]*shipments9[[#This Row],[Cost Per Box]]</f>
        <v>2008.5000000000002</v>
      </c>
      <c r="Q1381" s="4">
        <f>shipments9[[#This Row],[Amount]] -shipments9[[#This Row],[total cost]]</f>
        <v>3060.75</v>
      </c>
      <c r="R1381" s="4" t="str">
        <f>IF(shipments9[[#This Row],[Gross Profit]]&lt;0,"Loss","Profit")</f>
        <v>Profit</v>
      </c>
      <c r="S1381" s="9">
        <f>shipments9[[#This Row],[Gross Profit]]/shipments9[[#This Row],[Amount]]</f>
        <v>0.60378754253587807</v>
      </c>
      <c r="T1381" s="11">
        <f>shipments9[[#This Row],[Amount]]/shipments9[[#This Row],[Boxes]]</f>
        <v>12.998076923076923</v>
      </c>
    </row>
    <row r="1382" spans="1:20" hidden="1" x14ac:dyDescent="0.25">
      <c r="A1382" t="s">
        <v>1584</v>
      </c>
      <c r="B1382" t="s">
        <v>61</v>
      </c>
      <c r="C1382" t="s">
        <v>143</v>
      </c>
      <c r="D1382" t="s">
        <v>31</v>
      </c>
      <c r="E1382" s="1">
        <v>45464</v>
      </c>
      <c r="F1382" s="1" t="str">
        <f>TEXT(shipments9[[#This Row],[Shipdate]],"ddd")</f>
        <v>Fri</v>
      </c>
      <c r="G1382" s="1" t="str">
        <f>IF(OR(shipments9[[#This Row],[Day Name]]="Sat",shipments9[[#This Row],[Day Name]]="Sun"),"Weekend","Weekday")</f>
        <v>Weekday</v>
      </c>
      <c r="H1382">
        <v>6862.5</v>
      </c>
      <c r="I1382">
        <v>382</v>
      </c>
      <c r="J1382" t="s">
        <v>172</v>
      </c>
      <c r="K1382" t="s">
        <v>8155</v>
      </c>
      <c r="L1382" t="s">
        <v>8154</v>
      </c>
      <c r="M1382">
        <v>6</v>
      </c>
      <c r="N1382" t="s">
        <v>8159</v>
      </c>
      <c r="O1382" s="4">
        <f>INDEX(products[Cost_per_box], MATCH(shipments9[[#This Row],[PID]], products[PID], 0))</f>
        <v>10.23</v>
      </c>
      <c r="P1382" s="4">
        <f>shipments9[[#This Row],[Boxes]]*shipments9[[#This Row],[Cost Per Box]]</f>
        <v>3907.86</v>
      </c>
      <c r="Q1382" s="4">
        <f>shipments9[[#This Row],[Amount]] -shipments9[[#This Row],[total cost]]</f>
        <v>2954.64</v>
      </c>
      <c r="R1382" s="4" t="str">
        <f>IF(shipments9[[#This Row],[Gross Profit]]&lt;0,"Loss","Profit")</f>
        <v>Profit</v>
      </c>
      <c r="S1382" s="9">
        <f>shipments9[[#This Row],[Gross Profit]]/shipments9[[#This Row],[Amount]]</f>
        <v>0.43054863387978143</v>
      </c>
      <c r="T1382" s="11">
        <f>shipments9[[#This Row],[Amount]]/shipments9[[#This Row],[Boxes]]</f>
        <v>17.964659685863875</v>
      </c>
    </row>
    <row r="1383" spans="1:20" hidden="1" x14ac:dyDescent="0.25">
      <c r="A1383" t="s">
        <v>1585</v>
      </c>
      <c r="B1383" t="s">
        <v>61</v>
      </c>
      <c r="C1383" t="s">
        <v>151</v>
      </c>
      <c r="D1383" t="s">
        <v>31</v>
      </c>
      <c r="E1383" s="1">
        <v>45211</v>
      </c>
      <c r="F1383" s="1" t="str">
        <f>TEXT(shipments9[[#This Row],[Shipdate]],"ddd")</f>
        <v>Thu</v>
      </c>
      <c r="G1383" s="1" t="str">
        <f>IF(OR(shipments9[[#This Row],[Day Name]]="Sat",shipments9[[#This Row],[Day Name]]="Sun"),"Weekend","Weekday")</f>
        <v>Weekday</v>
      </c>
      <c r="H1383">
        <v>7935.75</v>
      </c>
      <c r="I1383">
        <v>467</v>
      </c>
      <c r="J1383" t="s">
        <v>172</v>
      </c>
      <c r="K1383" t="s">
        <v>8151</v>
      </c>
      <c r="L1383" t="s">
        <v>8152</v>
      </c>
      <c r="M1383">
        <v>10</v>
      </c>
      <c r="N1383" t="s">
        <v>8153</v>
      </c>
      <c r="O1383" s="4">
        <f>INDEX(products[Cost_per_box], MATCH(shipments9[[#This Row],[PID]], products[PID], 0))</f>
        <v>12.41</v>
      </c>
      <c r="P1383" s="4">
        <f>shipments9[[#This Row],[Boxes]]*shipments9[[#This Row],[Cost Per Box]]</f>
        <v>5795.47</v>
      </c>
      <c r="Q1383" s="4">
        <f>shipments9[[#This Row],[Amount]] -shipments9[[#This Row],[total cost]]</f>
        <v>2140.2799999999997</v>
      </c>
      <c r="R1383" s="4" t="str">
        <f>IF(shipments9[[#This Row],[Gross Profit]]&lt;0,"Loss","Profit")</f>
        <v>Profit</v>
      </c>
      <c r="S1383" s="9">
        <f>shipments9[[#This Row],[Gross Profit]]/shipments9[[#This Row],[Amount]]</f>
        <v>0.26970103644898086</v>
      </c>
      <c r="T1383" s="11">
        <f>shipments9[[#This Row],[Amount]]/shipments9[[#This Row],[Boxes]]</f>
        <v>16.993040685224841</v>
      </c>
    </row>
    <row r="1384" spans="1:20" hidden="1" x14ac:dyDescent="0.25">
      <c r="A1384" t="s">
        <v>1586</v>
      </c>
      <c r="B1384" t="s">
        <v>61</v>
      </c>
      <c r="C1384" t="s">
        <v>124</v>
      </c>
      <c r="D1384" t="s">
        <v>31</v>
      </c>
      <c r="E1384" s="1">
        <v>45385</v>
      </c>
      <c r="F1384" s="1" t="str">
        <f>TEXT(shipments9[[#This Row],[Shipdate]],"ddd")</f>
        <v>Wed</v>
      </c>
      <c r="G1384" s="1" t="str">
        <f>IF(OR(shipments9[[#This Row],[Day Name]]="Sat",shipments9[[#This Row],[Day Name]]="Sun"),"Weekend","Weekday")</f>
        <v>Weekday</v>
      </c>
      <c r="H1384">
        <v>3620.25</v>
      </c>
      <c r="I1384">
        <v>242</v>
      </c>
      <c r="J1384" t="s">
        <v>172</v>
      </c>
      <c r="K1384" t="s">
        <v>8155</v>
      </c>
      <c r="L1384" t="s">
        <v>8154</v>
      </c>
      <c r="M1384">
        <v>4</v>
      </c>
      <c r="N1384" t="s">
        <v>8158</v>
      </c>
      <c r="O1384" s="4">
        <f>INDEX(products[Cost_per_box], MATCH(shipments9[[#This Row],[PID]], products[PID], 0))</f>
        <v>7.48</v>
      </c>
      <c r="P1384" s="4">
        <f>shipments9[[#This Row],[Boxes]]*shipments9[[#This Row],[Cost Per Box]]</f>
        <v>1810.16</v>
      </c>
      <c r="Q1384" s="4">
        <f>shipments9[[#This Row],[Amount]] -shipments9[[#This Row],[total cost]]</f>
        <v>1810.09</v>
      </c>
      <c r="R1384" s="4" t="str">
        <f>IF(shipments9[[#This Row],[Gross Profit]]&lt;0,"Loss","Profit")</f>
        <v>Profit</v>
      </c>
      <c r="S1384" s="9">
        <f>shipments9[[#This Row],[Gross Profit]]/shipments9[[#This Row],[Amount]]</f>
        <v>0.49999033215938121</v>
      </c>
      <c r="T1384" s="11">
        <f>shipments9[[#This Row],[Amount]]/shipments9[[#This Row],[Boxes]]</f>
        <v>14.959710743801653</v>
      </c>
    </row>
    <row r="1385" spans="1:20" hidden="1" x14ac:dyDescent="0.25">
      <c r="A1385" t="s">
        <v>1587</v>
      </c>
      <c r="B1385" t="s">
        <v>61</v>
      </c>
      <c r="C1385" t="s">
        <v>161</v>
      </c>
      <c r="D1385" t="s">
        <v>31</v>
      </c>
      <c r="E1385" s="1">
        <v>45307</v>
      </c>
      <c r="F1385" s="1" t="str">
        <f>TEXT(shipments9[[#This Row],[Shipdate]],"ddd")</f>
        <v>Tue</v>
      </c>
      <c r="G1385" s="1" t="str">
        <f>IF(OR(shipments9[[#This Row],[Day Name]]="Sat",shipments9[[#This Row],[Day Name]]="Sun"),"Weekend","Weekday")</f>
        <v>Weekday</v>
      </c>
      <c r="H1385">
        <v>5706</v>
      </c>
      <c r="I1385">
        <v>571</v>
      </c>
      <c r="J1385" t="s">
        <v>172</v>
      </c>
      <c r="K1385" t="s">
        <v>8155</v>
      </c>
      <c r="L1385" t="s">
        <v>8156</v>
      </c>
      <c r="M1385">
        <v>1</v>
      </c>
      <c r="N1385" t="s">
        <v>8163</v>
      </c>
      <c r="O1385" s="4">
        <f>INDEX(products[Cost_per_box], MATCH(shipments9[[#This Row],[PID]], products[PID], 0))</f>
        <v>2.76</v>
      </c>
      <c r="P1385" s="4">
        <f>shipments9[[#This Row],[Boxes]]*shipments9[[#This Row],[Cost Per Box]]</f>
        <v>1575.9599999999998</v>
      </c>
      <c r="Q1385" s="4">
        <f>shipments9[[#This Row],[Amount]] -shipments9[[#This Row],[total cost]]</f>
        <v>4130.04</v>
      </c>
      <c r="R1385" s="4" t="str">
        <f>IF(shipments9[[#This Row],[Gross Profit]]&lt;0,"Loss","Profit")</f>
        <v>Profit</v>
      </c>
      <c r="S1385" s="9">
        <f>shipments9[[#This Row],[Gross Profit]]/shipments9[[#This Row],[Amount]]</f>
        <v>0.72380651945320718</v>
      </c>
      <c r="T1385" s="11">
        <f>shipments9[[#This Row],[Amount]]/shipments9[[#This Row],[Boxes]]</f>
        <v>9.9929947460595443</v>
      </c>
    </row>
    <row r="1386" spans="1:20" hidden="1" x14ac:dyDescent="0.25">
      <c r="A1386" t="s">
        <v>1588</v>
      </c>
      <c r="B1386" t="s">
        <v>61</v>
      </c>
      <c r="C1386" t="s">
        <v>132</v>
      </c>
      <c r="D1386" t="s">
        <v>31</v>
      </c>
      <c r="E1386" s="1">
        <v>45344</v>
      </c>
      <c r="F1386" s="1" t="str">
        <f>TEXT(shipments9[[#This Row],[Shipdate]],"ddd")</f>
        <v>Thu</v>
      </c>
      <c r="G1386" s="1" t="str">
        <f>IF(OR(shipments9[[#This Row],[Day Name]]="Sat",shipments9[[#This Row],[Day Name]]="Sun"),"Weekend","Weekday")</f>
        <v>Weekday</v>
      </c>
      <c r="H1386">
        <v>14933.25</v>
      </c>
      <c r="I1386">
        <v>575</v>
      </c>
      <c r="J1386" t="s">
        <v>172</v>
      </c>
      <c r="K1386" t="s">
        <v>8155</v>
      </c>
      <c r="L1386" t="s">
        <v>8156</v>
      </c>
      <c r="M1386">
        <v>2</v>
      </c>
      <c r="N1386" t="s">
        <v>8157</v>
      </c>
      <c r="O1386" s="4">
        <f>INDEX(products[Cost_per_box], MATCH(shipments9[[#This Row],[PID]], products[PID], 0))</f>
        <v>6.31</v>
      </c>
      <c r="P1386" s="4">
        <f>shipments9[[#This Row],[Boxes]]*shipments9[[#This Row],[Cost Per Box]]</f>
        <v>3628.25</v>
      </c>
      <c r="Q1386" s="4">
        <f>shipments9[[#This Row],[Amount]] -shipments9[[#This Row],[total cost]]</f>
        <v>11305</v>
      </c>
      <c r="R1386" s="4" t="str">
        <f>IF(shipments9[[#This Row],[Gross Profit]]&lt;0,"Loss","Profit")</f>
        <v>Profit</v>
      </c>
      <c r="S1386" s="9">
        <f>shipments9[[#This Row],[Gross Profit]]/shipments9[[#This Row],[Amount]]</f>
        <v>0.75703547452831765</v>
      </c>
      <c r="T1386" s="11">
        <f>shipments9[[#This Row],[Amount]]/shipments9[[#This Row],[Boxes]]</f>
        <v>25.970869565217392</v>
      </c>
    </row>
    <row r="1387" spans="1:20" hidden="1" x14ac:dyDescent="0.25">
      <c r="A1387" t="s">
        <v>1589</v>
      </c>
      <c r="B1387" t="s">
        <v>61</v>
      </c>
      <c r="C1387" t="s">
        <v>139</v>
      </c>
      <c r="D1387" t="s">
        <v>31</v>
      </c>
      <c r="E1387" s="1">
        <v>45268</v>
      </c>
      <c r="F1387" s="1" t="str">
        <f>TEXT(shipments9[[#This Row],[Shipdate]],"ddd")</f>
        <v>Fri</v>
      </c>
      <c r="G1387" s="1" t="str">
        <f>IF(OR(shipments9[[#This Row],[Day Name]]="Sat",shipments9[[#This Row],[Day Name]]="Sun"),"Weekend","Weekday")</f>
        <v>Weekday</v>
      </c>
      <c r="H1387">
        <v>13572</v>
      </c>
      <c r="I1387">
        <v>647</v>
      </c>
      <c r="J1387" t="s">
        <v>172</v>
      </c>
      <c r="K1387" t="s">
        <v>8151</v>
      </c>
      <c r="L1387" t="s">
        <v>8152</v>
      </c>
      <c r="M1387">
        <v>12</v>
      </c>
      <c r="N1387" t="s">
        <v>8166</v>
      </c>
      <c r="O1387" s="4">
        <f>INDEX(products[Cost_per_box], MATCH(shipments9[[#This Row],[PID]], products[PID], 0))</f>
        <v>3.68</v>
      </c>
      <c r="P1387" s="4">
        <f>shipments9[[#This Row],[Boxes]]*shipments9[[#This Row],[Cost Per Box]]</f>
        <v>2380.96</v>
      </c>
      <c r="Q1387" s="4">
        <f>shipments9[[#This Row],[Amount]] -shipments9[[#This Row],[total cost]]</f>
        <v>11191.04</v>
      </c>
      <c r="R1387" s="4" t="str">
        <f>IF(shipments9[[#This Row],[Gross Profit]]&lt;0,"Loss","Profit")</f>
        <v>Profit</v>
      </c>
      <c r="S1387" s="9">
        <f>shipments9[[#This Row],[Gross Profit]]/shipments9[[#This Row],[Amount]]</f>
        <v>0.82456822870615976</v>
      </c>
      <c r="T1387" s="11">
        <f>shipments9[[#This Row],[Amount]]/shipments9[[#This Row],[Boxes]]</f>
        <v>20.976816074188562</v>
      </c>
    </row>
    <row r="1388" spans="1:20" hidden="1" x14ac:dyDescent="0.25">
      <c r="A1388" t="s">
        <v>1590</v>
      </c>
      <c r="B1388" t="s">
        <v>61</v>
      </c>
      <c r="C1388" t="s">
        <v>159</v>
      </c>
      <c r="D1388" t="s">
        <v>31</v>
      </c>
      <c r="E1388" s="1">
        <v>45471</v>
      </c>
      <c r="F1388" s="1" t="str">
        <f>TEXT(shipments9[[#This Row],[Shipdate]],"ddd")</f>
        <v>Fri</v>
      </c>
      <c r="G1388" s="1" t="str">
        <f>IF(OR(shipments9[[#This Row],[Day Name]]="Sat",shipments9[[#This Row],[Day Name]]="Sun"),"Weekend","Weekday")</f>
        <v>Weekday</v>
      </c>
      <c r="H1388">
        <v>3235.5</v>
      </c>
      <c r="I1388">
        <v>116</v>
      </c>
      <c r="J1388" t="s">
        <v>172</v>
      </c>
      <c r="K1388" t="s">
        <v>8155</v>
      </c>
      <c r="L1388" t="s">
        <v>8154</v>
      </c>
      <c r="M1388">
        <v>6</v>
      </c>
      <c r="N1388" t="s">
        <v>8159</v>
      </c>
      <c r="O1388" s="4">
        <f>INDEX(products[Cost_per_box], MATCH(shipments9[[#This Row],[PID]], products[PID], 0))</f>
        <v>5.04</v>
      </c>
      <c r="P1388" s="4">
        <f>shipments9[[#This Row],[Boxes]]*shipments9[[#This Row],[Cost Per Box]]</f>
        <v>584.64</v>
      </c>
      <c r="Q1388" s="4">
        <f>shipments9[[#This Row],[Amount]] -shipments9[[#This Row],[total cost]]</f>
        <v>2650.86</v>
      </c>
      <c r="R1388" s="4" t="str">
        <f>IF(shipments9[[#This Row],[Gross Profit]]&lt;0,"Loss","Profit")</f>
        <v>Profit</v>
      </c>
      <c r="S1388" s="9">
        <f>shipments9[[#This Row],[Gross Profit]]/shipments9[[#This Row],[Amount]]</f>
        <v>0.81930458970792774</v>
      </c>
      <c r="T1388" s="11">
        <f>shipments9[[#This Row],[Amount]]/shipments9[[#This Row],[Boxes]]</f>
        <v>27.892241379310345</v>
      </c>
    </row>
    <row r="1389" spans="1:20" hidden="1" x14ac:dyDescent="0.25">
      <c r="A1389" t="s">
        <v>1591</v>
      </c>
      <c r="B1389" t="s">
        <v>61</v>
      </c>
      <c r="C1389" t="s">
        <v>161</v>
      </c>
      <c r="D1389" t="s">
        <v>31</v>
      </c>
      <c r="E1389" s="1">
        <v>45083</v>
      </c>
      <c r="F1389" s="1" t="str">
        <f>TEXT(shipments9[[#This Row],[Shipdate]],"ddd")</f>
        <v>Tue</v>
      </c>
      <c r="G1389" s="1" t="str">
        <f>IF(OR(shipments9[[#This Row],[Day Name]]="Sat",shipments9[[#This Row],[Day Name]]="Sun"),"Weekend","Weekday")</f>
        <v>Weekday</v>
      </c>
      <c r="H1389">
        <v>6754.5</v>
      </c>
      <c r="I1389">
        <v>751</v>
      </c>
      <c r="J1389" t="s">
        <v>172</v>
      </c>
      <c r="K1389" t="s">
        <v>8151</v>
      </c>
      <c r="L1389" t="s">
        <v>8154</v>
      </c>
      <c r="M1389">
        <v>6</v>
      </c>
      <c r="N1389" t="s">
        <v>8159</v>
      </c>
      <c r="O1389" s="4">
        <f>INDEX(products[Cost_per_box], MATCH(shipments9[[#This Row],[PID]], products[PID], 0))</f>
        <v>2.76</v>
      </c>
      <c r="P1389" s="4">
        <f>shipments9[[#This Row],[Boxes]]*shipments9[[#This Row],[Cost Per Box]]</f>
        <v>2072.7599999999998</v>
      </c>
      <c r="Q1389" s="4">
        <f>shipments9[[#This Row],[Amount]] -shipments9[[#This Row],[total cost]]</f>
        <v>4681.74</v>
      </c>
      <c r="R1389" s="4" t="str">
        <f>IF(shipments9[[#This Row],[Gross Profit]]&lt;0,"Loss","Profit")</f>
        <v>Profit</v>
      </c>
      <c r="S1389" s="9">
        <f>shipments9[[#This Row],[Gross Profit]]/shipments9[[#This Row],[Amount]]</f>
        <v>0.69312902509438146</v>
      </c>
      <c r="T1389" s="11">
        <f>shipments9[[#This Row],[Amount]]/shipments9[[#This Row],[Boxes]]</f>
        <v>8.9940079893475371</v>
      </c>
    </row>
    <row r="1390" spans="1:20" hidden="1" x14ac:dyDescent="0.25">
      <c r="A1390" t="s">
        <v>1592</v>
      </c>
      <c r="B1390" t="s">
        <v>61</v>
      </c>
      <c r="C1390" t="s">
        <v>161</v>
      </c>
      <c r="D1390" t="s">
        <v>31</v>
      </c>
      <c r="E1390" s="1">
        <v>45125</v>
      </c>
      <c r="F1390" s="1" t="str">
        <f>TEXT(shipments9[[#This Row],[Shipdate]],"ddd")</f>
        <v>Tue</v>
      </c>
      <c r="G1390" s="1" t="str">
        <f>IF(OR(shipments9[[#This Row],[Day Name]]="Sat",shipments9[[#This Row],[Day Name]]="Sun"),"Weekend","Weekday")</f>
        <v>Weekday</v>
      </c>
      <c r="H1390">
        <v>15041.25</v>
      </c>
      <c r="I1390">
        <v>1505</v>
      </c>
      <c r="J1390" t="s">
        <v>172</v>
      </c>
      <c r="K1390" t="s">
        <v>8151</v>
      </c>
      <c r="L1390" t="s">
        <v>8160</v>
      </c>
      <c r="M1390">
        <v>7</v>
      </c>
      <c r="N1390" t="s">
        <v>8161</v>
      </c>
      <c r="O1390" s="4">
        <f>INDEX(products[Cost_per_box], MATCH(shipments9[[#This Row],[PID]], products[PID], 0))</f>
        <v>2.76</v>
      </c>
      <c r="P1390" s="4">
        <f>shipments9[[#This Row],[Boxes]]*shipments9[[#This Row],[Cost Per Box]]</f>
        <v>4153.7999999999993</v>
      </c>
      <c r="Q1390" s="4">
        <f>shipments9[[#This Row],[Amount]] -shipments9[[#This Row],[total cost]]</f>
        <v>10887.45</v>
      </c>
      <c r="R1390" s="4" t="str">
        <f>IF(shipments9[[#This Row],[Gross Profit]]&lt;0,"Loss","Profit")</f>
        <v>Profit</v>
      </c>
      <c r="S1390" s="9">
        <f>shipments9[[#This Row],[Gross Profit]]/shipments9[[#This Row],[Amount]]</f>
        <v>0.72383944153577662</v>
      </c>
      <c r="T1390" s="11">
        <f>shipments9[[#This Row],[Amount]]/shipments9[[#This Row],[Boxes]]</f>
        <v>9.9941860465116275</v>
      </c>
    </row>
    <row r="1391" spans="1:20" hidden="1" x14ac:dyDescent="0.25">
      <c r="A1391" t="s">
        <v>1593</v>
      </c>
      <c r="B1391" t="s">
        <v>61</v>
      </c>
      <c r="C1391" t="s">
        <v>143</v>
      </c>
      <c r="D1391" t="s">
        <v>31</v>
      </c>
      <c r="E1391" s="1">
        <v>45022</v>
      </c>
      <c r="F1391" s="1" t="str">
        <f>TEXT(shipments9[[#This Row],[Shipdate]],"ddd")</f>
        <v>Thu</v>
      </c>
      <c r="G1391" s="1" t="str">
        <f>IF(OR(shipments9[[#This Row],[Day Name]]="Sat",shipments9[[#This Row],[Day Name]]="Sun"),"Weekend","Weekday")</f>
        <v>Weekday</v>
      </c>
      <c r="H1391">
        <v>3453.75</v>
      </c>
      <c r="I1391">
        <v>173</v>
      </c>
      <c r="J1391" t="s">
        <v>172</v>
      </c>
      <c r="K1391" t="s">
        <v>8151</v>
      </c>
      <c r="L1391" t="s">
        <v>8154</v>
      </c>
      <c r="M1391">
        <v>4</v>
      </c>
      <c r="N1391" t="s">
        <v>8158</v>
      </c>
      <c r="O1391" s="4">
        <f>INDEX(products[Cost_per_box], MATCH(shipments9[[#This Row],[PID]], products[PID], 0))</f>
        <v>10.23</v>
      </c>
      <c r="P1391" s="4">
        <f>shipments9[[#This Row],[Boxes]]*shipments9[[#This Row],[Cost Per Box]]</f>
        <v>1769.79</v>
      </c>
      <c r="Q1391" s="4">
        <f>shipments9[[#This Row],[Amount]] -shipments9[[#This Row],[total cost]]</f>
        <v>1683.96</v>
      </c>
      <c r="R1391" s="4" t="str">
        <f>IF(shipments9[[#This Row],[Gross Profit]]&lt;0,"Loss","Profit")</f>
        <v>Profit</v>
      </c>
      <c r="S1391" s="9">
        <f>shipments9[[#This Row],[Gross Profit]]/shipments9[[#This Row],[Amount]]</f>
        <v>0.48757437567861023</v>
      </c>
      <c r="T1391" s="11">
        <f>shipments9[[#This Row],[Amount]]/shipments9[[#This Row],[Boxes]]</f>
        <v>19.963872832369944</v>
      </c>
    </row>
    <row r="1392" spans="1:20" hidden="1" x14ac:dyDescent="0.25">
      <c r="A1392" t="s">
        <v>1594</v>
      </c>
      <c r="B1392" t="s">
        <v>61</v>
      </c>
      <c r="C1392" t="s">
        <v>151</v>
      </c>
      <c r="D1392" t="s">
        <v>31</v>
      </c>
      <c r="E1392" s="1">
        <v>44937</v>
      </c>
      <c r="F1392" s="1" t="str">
        <f>TEXT(shipments9[[#This Row],[Shipdate]],"ddd")</f>
        <v>Wed</v>
      </c>
      <c r="G1392" s="1" t="str">
        <f>IF(OR(shipments9[[#This Row],[Day Name]]="Sat",shipments9[[#This Row],[Day Name]]="Sun"),"Weekend","Weekday")</f>
        <v>Weekday</v>
      </c>
      <c r="H1392">
        <v>6995.25</v>
      </c>
      <c r="I1392">
        <v>369</v>
      </c>
      <c r="J1392" t="s">
        <v>172</v>
      </c>
      <c r="K1392" t="s">
        <v>8151</v>
      </c>
      <c r="L1392" t="s">
        <v>8156</v>
      </c>
      <c r="M1392">
        <v>1</v>
      </c>
      <c r="N1392" t="s">
        <v>8163</v>
      </c>
      <c r="O1392" s="4">
        <f>INDEX(products[Cost_per_box], MATCH(shipments9[[#This Row],[PID]], products[PID], 0))</f>
        <v>12.41</v>
      </c>
      <c r="P1392" s="4">
        <f>shipments9[[#This Row],[Boxes]]*shipments9[[#This Row],[Cost Per Box]]</f>
        <v>4579.29</v>
      </c>
      <c r="Q1392" s="4">
        <f>shipments9[[#This Row],[Amount]] -shipments9[[#This Row],[total cost]]</f>
        <v>2415.96</v>
      </c>
      <c r="R1392" s="4" t="str">
        <f>IF(shipments9[[#This Row],[Gross Profit]]&lt;0,"Loss","Profit")</f>
        <v>Profit</v>
      </c>
      <c r="S1392" s="9">
        <f>shipments9[[#This Row],[Gross Profit]]/shipments9[[#This Row],[Amount]]</f>
        <v>0.34537150209070439</v>
      </c>
      <c r="T1392" s="11">
        <f>shipments9[[#This Row],[Amount]]/shipments9[[#This Row],[Boxes]]</f>
        <v>18.957317073170731</v>
      </c>
    </row>
    <row r="1393" spans="1:20" hidden="1" x14ac:dyDescent="0.25">
      <c r="A1393" t="s">
        <v>1595</v>
      </c>
      <c r="B1393" t="s">
        <v>61</v>
      </c>
      <c r="C1393" t="s">
        <v>151</v>
      </c>
      <c r="D1393" t="s">
        <v>31</v>
      </c>
      <c r="E1393" s="1">
        <v>44993</v>
      </c>
      <c r="F1393" s="1" t="str">
        <f>TEXT(shipments9[[#This Row],[Shipdate]],"ddd")</f>
        <v>Wed</v>
      </c>
      <c r="G1393" s="1" t="str">
        <f>IF(OR(shipments9[[#This Row],[Day Name]]="Sat",shipments9[[#This Row],[Day Name]]="Sun"),"Weekend","Weekday")</f>
        <v>Weekday</v>
      </c>
      <c r="H1393">
        <v>1928.25</v>
      </c>
      <c r="I1393">
        <v>114</v>
      </c>
      <c r="J1393" t="s">
        <v>172</v>
      </c>
      <c r="K1393" t="s">
        <v>8151</v>
      </c>
      <c r="L1393" t="s">
        <v>8156</v>
      </c>
      <c r="M1393">
        <v>3</v>
      </c>
      <c r="N1393" t="s">
        <v>8164</v>
      </c>
      <c r="O1393" s="4">
        <f>INDEX(products[Cost_per_box], MATCH(shipments9[[#This Row],[PID]], products[PID], 0))</f>
        <v>12.41</v>
      </c>
      <c r="P1393" s="4">
        <f>shipments9[[#This Row],[Boxes]]*shipments9[[#This Row],[Cost Per Box]]</f>
        <v>1414.74</v>
      </c>
      <c r="Q1393" s="4">
        <f>shipments9[[#This Row],[Amount]] -shipments9[[#This Row],[total cost]]</f>
        <v>513.51</v>
      </c>
      <c r="R1393" s="4" t="str">
        <f>IF(shipments9[[#This Row],[Gross Profit]]&lt;0,"Loss","Profit")</f>
        <v>Profit</v>
      </c>
      <c r="S1393" s="9">
        <f>shipments9[[#This Row],[Gross Profit]]/shipments9[[#This Row],[Amount]]</f>
        <v>0.26630882924931931</v>
      </c>
      <c r="T1393" s="11">
        <f>shipments9[[#This Row],[Amount]]/shipments9[[#This Row],[Boxes]]</f>
        <v>16.914473684210527</v>
      </c>
    </row>
    <row r="1394" spans="1:20" hidden="1" x14ac:dyDescent="0.25">
      <c r="A1394" t="s">
        <v>1596</v>
      </c>
      <c r="B1394" t="s">
        <v>61</v>
      </c>
      <c r="C1394" t="s">
        <v>132</v>
      </c>
      <c r="D1394" t="s">
        <v>31</v>
      </c>
      <c r="E1394" s="1">
        <v>45267</v>
      </c>
      <c r="F1394" s="1" t="str">
        <f>TEXT(shipments9[[#This Row],[Shipdate]],"ddd")</f>
        <v>Thu</v>
      </c>
      <c r="G1394" s="1" t="str">
        <f>IF(OR(shipments9[[#This Row],[Day Name]]="Sat",shipments9[[#This Row],[Day Name]]="Sun"),"Weekend","Weekday")</f>
        <v>Weekday</v>
      </c>
      <c r="H1394">
        <v>9690.75</v>
      </c>
      <c r="I1394">
        <v>388</v>
      </c>
      <c r="J1394" t="s">
        <v>172</v>
      </c>
      <c r="K1394" t="s">
        <v>8151</v>
      </c>
      <c r="L1394" t="s">
        <v>8152</v>
      </c>
      <c r="M1394">
        <v>12</v>
      </c>
      <c r="N1394" t="s">
        <v>8166</v>
      </c>
      <c r="O1394" s="4">
        <f>INDEX(products[Cost_per_box], MATCH(shipments9[[#This Row],[PID]], products[PID], 0))</f>
        <v>6.31</v>
      </c>
      <c r="P1394" s="4">
        <f>shipments9[[#This Row],[Boxes]]*shipments9[[#This Row],[Cost Per Box]]</f>
        <v>2448.2799999999997</v>
      </c>
      <c r="Q1394" s="4">
        <f>shipments9[[#This Row],[Amount]] -shipments9[[#This Row],[total cost]]</f>
        <v>7242.47</v>
      </c>
      <c r="R1394" s="4" t="str">
        <f>IF(shipments9[[#This Row],[Gross Profit]]&lt;0,"Loss","Profit")</f>
        <v>Profit</v>
      </c>
      <c r="S1394" s="9">
        <f>shipments9[[#This Row],[Gross Profit]]/shipments9[[#This Row],[Amount]]</f>
        <v>0.74735907953460778</v>
      </c>
      <c r="T1394" s="11">
        <f>shipments9[[#This Row],[Amount]]/shipments9[[#This Row],[Boxes]]</f>
        <v>24.976159793814432</v>
      </c>
    </row>
    <row r="1395" spans="1:20" hidden="1" x14ac:dyDescent="0.25">
      <c r="A1395" t="s">
        <v>1597</v>
      </c>
      <c r="B1395" t="s">
        <v>61</v>
      </c>
      <c r="C1395" t="s">
        <v>151</v>
      </c>
      <c r="D1395" t="s">
        <v>31</v>
      </c>
      <c r="E1395" s="1">
        <v>45124</v>
      </c>
      <c r="F1395" s="1" t="str">
        <f>TEXT(shipments9[[#This Row],[Shipdate]],"ddd")</f>
        <v>Mon</v>
      </c>
      <c r="G1395" s="1" t="str">
        <f>IF(OR(shipments9[[#This Row],[Day Name]]="Sat",shipments9[[#This Row],[Day Name]]="Sun"),"Weekend","Weekday")</f>
        <v>Weekday</v>
      </c>
      <c r="H1395">
        <v>1246.5</v>
      </c>
      <c r="I1395">
        <v>63</v>
      </c>
      <c r="J1395" t="s">
        <v>172</v>
      </c>
      <c r="K1395" t="s">
        <v>8151</v>
      </c>
      <c r="L1395" t="s">
        <v>8160</v>
      </c>
      <c r="M1395">
        <v>7</v>
      </c>
      <c r="N1395" t="s">
        <v>8161</v>
      </c>
      <c r="O1395" s="4">
        <f>INDEX(products[Cost_per_box], MATCH(shipments9[[#This Row],[PID]], products[PID], 0))</f>
        <v>12.41</v>
      </c>
      <c r="P1395" s="4">
        <f>shipments9[[#This Row],[Boxes]]*shipments9[[#This Row],[Cost Per Box]]</f>
        <v>781.83</v>
      </c>
      <c r="Q1395" s="4">
        <f>shipments9[[#This Row],[Amount]] -shipments9[[#This Row],[total cost]]</f>
        <v>464.66999999999996</v>
      </c>
      <c r="R1395" s="4" t="str">
        <f>IF(shipments9[[#This Row],[Gross Profit]]&lt;0,"Loss","Profit")</f>
        <v>Profit</v>
      </c>
      <c r="S1395" s="9">
        <f>shipments9[[#This Row],[Gross Profit]]/shipments9[[#This Row],[Amount]]</f>
        <v>0.37277978339350176</v>
      </c>
      <c r="T1395" s="11">
        <f>shipments9[[#This Row],[Amount]]/shipments9[[#This Row],[Boxes]]</f>
        <v>19.785714285714285</v>
      </c>
    </row>
    <row r="1396" spans="1:20" hidden="1" x14ac:dyDescent="0.25">
      <c r="A1396" t="s">
        <v>1598</v>
      </c>
      <c r="B1396" t="s">
        <v>61</v>
      </c>
      <c r="C1396" t="s">
        <v>161</v>
      </c>
      <c r="D1396" t="s">
        <v>31</v>
      </c>
      <c r="E1396" s="1">
        <v>45435</v>
      </c>
      <c r="F1396" s="1" t="str">
        <f>TEXT(shipments9[[#This Row],[Shipdate]],"ddd")</f>
        <v>Thu</v>
      </c>
      <c r="G1396" s="1" t="str">
        <f>IF(OR(shipments9[[#This Row],[Day Name]]="Sat",shipments9[[#This Row],[Day Name]]="Sun"),"Weekend","Weekday")</f>
        <v>Weekday</v>
      </c>
      <c r="H1396">
        <v>2216.25</v>
      </c>
      <c r="I1396">
        <v>202</v>
      </c>
      <c r="J1396" t="s">
        <v>172</v>
      </c>
      <c r="K1396" t="s">
        <v>8155</v>
      </c>
      <c r="L1396" t="s">
        <v>8154</v>
      </c>
      <c r="M1396">
        <v>5</v>
      </c>
      <c r="N1396" t="s">
        <v>201</v>
      </c>
      <c r="O1396" s="4">
        <f>INDEX(products[Cost_per_box], MATCH(shipments9[[#This Row],[PID]], products[PID], 0))</f>
        <v>2.76</v>
      </c>
      <c r="P1396" s="4">
        <f>shipments9[[#This Row],[Boxes]]*shipments9[[#This Row],[Cost Per Box]]</f>
        <v>557.52</v>
      </c>
      <c r="Q1396" s="4">
        <f>shipments9[[#This Row],[Amount]] -shipments9[[#This Row],[total cost]]</f>
        <v>1658.73</v>
      </c>
      <c r="R1396" s="4" t="str">
        <f>IF(shipments9[[#This Row],[Gross Profit]]&lt;0,"Loss","Profit")</f>
        <v>Profit</v>
      </c>
      <c r="S1396" s="9">
        <f>shipments9[[#This Row],[Gross Profit]]/shipments9[[#This Row],[Amount]]</f>
        <v>0.74843993231810491</v>
      </c>
      <c r="T1396" s="11">
        <f>shipments9[[#This Row],[Amount]]/shipments9[[#This Row],[Boxes]]</f>
        <v>10.971534653465346</v>
      </c>
    </row>
    <row r="1397" spans="1:20" hidden="1" x14ac:dyDescent="0.25">
      <c r="A1397" t="s">
        <v>1599</v>
      </c>
      <c r="B1397" t="s">
        <v>80</v>
      </c>
      <c r="C1397" t="s">
        <v>126</v>
      </c>
      <c r="D1397" t="s">
        <v>31</v>
      </c>
      <c r="E1397" s="1">
        <v>45412</v>
      </c>
      <c r="F1397" s="1" t="str">
        <f>TEXT(shipments9[[#This Row],[Shipdate]],"ddd")</f>
        <v>Tue</v>
      </c>
      <c r="G1397" s="1" t="str">
        <f>IF(OR(shipments9[[#This Row],[Day Name]]="Sat",shipments9[[#This Row],[Day Name]]="Sun"),"Weekend","Weekday")</f>
        <v>Weekday</v>
      </c>
      <c r="H1397">
        <v>5256</v>
      </c>
      <c r="I1397">
        <v>405</v>
      </c>
      <c r="J1397" t="s">
        <v>172</v>
      </c>
      <c r="K1397" t="s">
        <v>8155</v>
      </c>
      <c r="L1397" t="s">
        <v>8154</v>
      </c>
      <c r="M1397">
        <v>4</v>
      </c>
      <c r="N1397" t="s">
        <v>8158</v>
      </c>
      <c r="O1397" s="4">
        <f>INDEX(products[Cost_per_box], MATCH(shipments9[[#This Row],[PID]], products[PID], 0))</f>
        <v>5.15</v>
      </c>
      <c r="P1397" s="4">
        <f>shipments9[[#This Row],[Boxes]]*shipments9[[#This Row],[Cost Per Box]]</f>
        <v>2085.75</v>
      </c>
      <c r="Q1397" s="4">
        <f>shipments9[[#This Row],[Amount]] -shipments9[[#This Row],[total cost]]</f>
        <v>3170.25</v>
      </c>
      <c r="R1397" s="4" t="str">
        <f>IF(shipments9[[#This Row],[Gross Profit]]&lt;0,"Loss","Profit")</f>
        <v>Profit</v>
      </c>
      <c r="S1397" s="9">
        <f>shipments9[[#This Row],[Gross Profit]]/shipments9[[#This Row],[Amount]]</f>
        <v>0.60316780821917804</v>
      </c>
      <c r="T1397" s="11">
        <f>shipments9[[#This Row],[Amount]]/shipments9[[#This Row],[Boxes]]</f>
        <v>12.977777777777778</v>
      </c>
    </row>
    <row r="1398" spans="1:20" hidden="1" x14ac:dyDescent="0.25">
      <c r="A1398" t="s">
        <v>1600</v>
      </c>
      <c r="B1398" t="s">
        <v>80</v>
      </c>
      <c r="C1398" t="s">
        <v>132</v>
      </c>
      <c r="D1398" t="s">
        <v>31</v>
      </c>
      <c r="E1398" s="1">
        <v>45471</v>
      </c>
      <c r="F1398" s="1" t="str">
        <f>TEXT(shipments9[[#This Row],[Shipdate]],"ddd")</f>
        <v>Fri</v>
      </c>
      <c r="G1398" s="1" t="str">
        <f>IF(OR(shipments9[[#This Row],[Day Name]]="Sat",shipments9[[#This Row],[Day Name]]="Sun"),"Weekend","Weekday")</f>
        <v>Weekday</v>
      </c>
      <c r="H1398">
        <v>1626.75</v>
      </c>
      <c r="I1398">
        <v>59</v>
      </c>
      <c r="J1398" t="s">
        <v>172</v>
      </c>
      <c r="K1398" t="s">
        <v>8155</v>
      </c>
      <c r="L1398" t="s">
        <v>8154</v>
      </c>
      <c r="M1398">
        <v>6</v>
      </c>
      <c r="N1398" t="s">
        <v>8159</v>
      </c>
      <c r="O1398" s="4">
        <f>INDEX(products[Cost_per_box], MATCH(shipments9[[#This Row],[PID]], products[PID], 0))</f>
        <v>6.31</v>
      </c>
      <c r="P1398" s="4">
        <f>shipments9[[#This Row],[Boxes]]*shipments9[[#This Row],[Cost Per Box]]</f>
        <v>372.28999999999996</v>
      </c>
      <c r="Q1398" s="4">
        <f>shipments9[[#This Row],[Amount]] -shipments9[[#This Row],[total cost]]</f>
        <v>1254.46</v>
      </c>
      <c r="R1398" s="4" t="str">
        <f>IF(shipments9[[#This Row],[Gross Profit]]&lt;0,"Loss","Profit")</f>
        <v>Profit</v>
      </c>
      <c r="S1398" s="9">
        <f>shipments9[[#This Row],[Gross Profit]]/shipments9[[#This Row],[Amount]]</f>
        <v>0.7711449208544644</v>
      </c>
      <c r="T1398" s="11">
        <f>shipments9[[#This Row],[Amount]]/shipments9[[#This Row],[Boxes]]</f>
        <v>27.572033898305083</v>
      </c>
    </row>
    <row r="1399" spans="1:20" hidden="1" x14ac:dyDescent="0.25">
      <c r="A1399" t="s">
        <v>1601</v>
      </c>
      <c r="B1399" t="s">
        <v>80</v>
      </c>
      <c r="C1399" t="s">
        <v>159</v>
      </c>
      <c r="D1399" t="s">
        <v>31</v>
      </c>
      <c r="E1399" s="1">
        <v>44979</v>
      </c>
      <c r="F1399" s="1" t="str">
        <f>TEXT(shipments9[[#This Row],[Shipdate]],"ddd")</f>
        <v>Wed</v>
      </c>
      <c r="G1399" s="1" t="str">
        <f>IF(OR(shipments9[[#This Row],[Day Name]]="Sat",shipments9[[#This Row],[Day Name]]="Sun"),"Weekend","Weekday")</f>
        <v>Weekday</v>
      </c>
      <c r="H1399">
        <v>7767</v>
      </c>
      <c r="I1399">
        <v>268</v>
      </c>
      <c r="J1399" t="s">
        <v>172</v>
      </c>
      <c r="K1399" t="s">
        <v>8151</v>
      </c>
      <c r="L1399" t="s">
        <v>8156</v>
      </c>
      <c r="M1399">
        <v>2</v>
      </c>
      <c r="N1399" t="s">
        <v>8157</v>
      </c>
      <c r="O1399" s="4">
        <f>INDEX(products[Cost_per_box], MATCH(shipments9[[#This Row],[PID]], products[PID], 0))</f>
        <v>5.04</v>
      </c>
      <c r="P1399" s="4">
        <f>shipments9[[#This Row],[Boxes]]*shipments9[[#This Row],[Cost Per Box]]</f>
        <v>1350.72</v>
      </c>
      <c r="Q1399" s="4">
        <f>shipments9[[#This Row],[Amount]] -shipments9[[#This Row],[total cost]]</f>
        <v>6416.28</v>
      </c>
      <c r="R1399" s="4" t="str">
        <f>IF(shipments9[[#This Row],[Gross Profit]]&lt;0,"Loss","Profit")</f>
        <v>Profit</v>
      </c>
      <c r="S1399" s="9">
        <f>shipments9[[#This Row],[Gross Profit]]/shipments9[[#This Row],[Amount]]</f>
        <v>0.82609501738122826</v>
      </c>
      <c r="T1399" s="11">
        <f>shipments9[[#This Row],[Amount]]/shipments9[[#This Row],[Boxes]]</f>
        <v>28.981343283582088</v>
      </c>
    </row>
    <row r="1400" spans="1:20" hidden="1" x14ac:dyDescent="0.25">
      <c r="A1400" t="s">
        <v>1602</v>
      </c>
      <c r="B1400" t="s">
        <v>80</v>
      </c>
      <c r="C1400" t="s">
        <v>151</v>
      </c>
      <c r="D1400" t="s">
        <v>31</v>
      </c>
      <c r="E1400" s="1">
        <v>45397</v>
      </c>
      <c r="F1400" s="1" t="str">
        <f>TEXT(shipments9[[#This Row],[Shipdate]],"ddd")</f>
        <v>Mon</v>
      </c>
      <c r="G1400" s="1" t="str">
        <f>IF(OR(shipments9[[#This Row],[Day Name]]="Sat",shipments9[[#This Row],[Day Name]]="Sun"),"Weekend","Weekday")</f>
        <v>Weekday</v>
      </c>
      <c r="H1400">
        <v>11943</v>
      </c>
      <c r="I1400">
        <v>629</v>
      </c>
      <c r="J1400" t="s">
        <v>172</v>
      </c>
      <c r="K1400" t="s">
        <v>8155</v>
      </c>
      <c r="L1400" t="s">
        <v>8154</v>
      </c>
      <c r="M1400">
        <v>4</v>
      </c>
      <c r="N1400" t="s">
        <v>8158</v>
      </c>
      <c r="O1400" s="4">
        <f>INDEX(products[Cost_per_box], MATCH(shipments9[[#This Row],[PID]], products[PID], 0))</f>
        <v>12.41</v>
      </c>
      <c r="P1400" s="4">
        <f>shipments9[[#This Row],[Boxes]]*shipments9[[#This Row],[Cost Per Box]]</f>
        <v>7805.89</v>
      </c>
      <c r="Q1400" s="4">
        <f>shipments9[[#This Row],[Amount]] -shipments9[[#This Row],[total cost]]</f>
        <v>4137.1099999999997</v>
      </c>
      <c r="R1400" s="4" t="str">
        <f>IF(shipments9[[#This Row],[Gross Profit]]&lt;0,"Loss","Profit")</f>
        <v>Profit</v>
      </c>
      <c r="S1400" s="9">
        <f>shipments9[[#This Row],[Gross Profit]]/shipments9[[#This Row],[Amount]]</f>
        <v>0.34640458846186045</v>
      </c>
      <c r="T1400" s="11">
        <f>shipments9[[#This Row],[Amount]]/shipments9[[#This Row],[Boxes]]</f>
        <v>18.987281399046104</v>
      </c>
    </row>
    <row r="1401" spans="1:20" hidden="1" x14ac:dyDescent="0.25">
      <c r="A1401" t="s">
        <v>1603</v>
      </c>
      <c r="B1401" t="s">
        <v>80</v>
      </c>
      <c r="C1401" t="s">
        <v>151</v>
      </c>
      <c r="D1401" t="s">
        <v>31</v>
      </c>
      <c r="E1401" s="1">
        <v>45342</v>
      </c>
      <c r="F1401" s="1" t="str">
        <f>TEXT(shipments9[[#This Row],[Shipdate]],"ddd")</f>
        <v>Tue</v>
      </c>
      <c r="G1401" s="1" t="str">
        <f>IF(OR(shipments9[[#This Row],[Day Name]]="Sat",shipments9[[#This Row],[Day Name]]="Sun"),"Weekend","Weekday")</f>
        <v>Weekday</v>
      </c>
      <c r="H1401">
        <v>5404.5</v>
      </c>
      <c r="I1401">
        <v>285</v>
      </c>
      <c r="J1401" t="s">
        <v>172</v>
      </c>
      <c r="K1401" t="s">
        <v>8155</v>
      </c>
      <c r="L1401" t="s">
        <v>8156</v>
      </c>
      <c r="M1401">
        <v>2</v>
      </c>
      <c r="N1401" t="s">
        <v>8157</v>
      </c>
      <c r="O1401" s="4">
        <f>INDEX(products[Cost_per_box], MATCH(shipments9[[#This Row],[PID]], products[PID], 0))</f>
        <v>12.41</v>
      </c>
      <c r="P1401" s="4">
        <f>shipments9[[#This Row],[Boxes]]*shipments9[[#This Row],[Cost Per Box]]</f>
        <v>3536.85</v>
      </c>
      <c r="Q1401" s="4">
        <f>shipments9[[#This Row],[Amount]] -shipments9[[#This Row],[total cost]]</f>
        <v>1867.65</v>
      </c>
      <c r="R1401" s="4" t="str">
        <f>IF(shipments9[[#This Row],[Gross Profit]]&lt;0,"Loss","Profit")</f>
        <v>Profit</v>
      </c>
      <c r="S1401" s="9">
        <f>shipments9[[#This Row],[Gross Profit]]/shipments9[[#This Row],[Amount]]</f>
        <v>0.34557313349986124</v>
      </c>
      <c r="T1401" s="11">
        <f>shipments9[[#This Row],[Amount]]/shipments9[[#This Row],[Boxes]]</f>
        <v>18.963157894736842</v>
      </c>
    </row>
    <row r="1402" spans="1:20" hidden="1" x14ac:dyDescent="0.25">
      <c r="A1402" t="s">
        <v>1604</v>
      </c>
      <c r="B1402" t="s">
        <v>80</v>
      </c>
      <c r="C1402" t="s">
        <v>151</v>
      </c>
      <c r="D1402" t="s">
        <v>31</v>
      </c>
      <c r="E1402" s="1">
        <v>44993</v>
      </c>
      <c r="F1402" s="1" t="str">
        <f>TEXT(shipments9[[#This Row],[Shipdate]],"ddd")</f>
        <v>Wed</v>
      </c>
      <c r="G1402" s="1" t="str">
        <f>IF(OR(shipments9[[#This Row],[Day Name]]="Sat",shipments9[[#This Row],[Day Name]]="Sun"),"Weekend","Weekday")</f>
        <v>Weekday</v>
      </c>
      <c r="H1402">
        <v>2398.5</v>
      </c>
      <c r="I1402">
        <v>134</v>
      </c>
      <c r="J1402" t="s">
        <v>172</v>
      </c>
      <c r="K1402" t="s">
        <v>8151</v>
      </c>
      <c r="L1402" t="s">
        <v>8156</v>
      </c>
      <c r="M1402">
        <v>3</v>
      </c>
      <c r="N1402" t="s">
        <v>8164</v>
      </c>
      <c r="O1402" s="4">
        <f>INDEX(products[Cost_per_box], MATCH(shipments9[[#This Row],[PID]], products[PID], 0))</f>
        <v>12.41</v>
      </c>
      <c r="P1402" s="4">
        <f>shipments9[[#This Row],[Boxes]]*shipments9[[#This Row],[Cost Per Box]]</f>
        <v>1662.94</v>
      </c>
      <c r="Q1402" s="4">
        <f>shipments9[[#This Row],[Amount]] -shipments9[[#This Row],[total cost]]</f>
        <v>735.56</v>
      </c>
      <c r="R1402" s="4" t="str">
        <f>IF(shipments9[[#This Row],[Gross Profit]]&lt;0,"Loss","Profit")</f>
        <v>Profit</v>
      </c>
      <c r="S1402" s="9">
        <f>shipments9[[#This Row],[Gross Profit]]/shipments9[[#This Row],[Amount]]</f>
        <v>0.30667500521159058</v>
      </c>
      <c r="T1402" s="11">
        <f>shipments9[[#This Row],[Amount]]/shipments9[[#This Row],[Boxes]]</f>
        <v>17.899253731343283</v>
      </c>
    </row>
    <row r="1403" spans="1:20" hidden="1" x14ac:dyDescent="0.25">
      <c r="A1403" t="s">
        <v>1605</v>
      </c>
      <c r="B1403" t="s">
        <v>83</v>
      </c>
      <c r="C1403" t="s">
        <v>151</v>
      </c>
      <c r="D1403" t="s">
        <v>31</v>
      </c>
      <c r="E1403" s="1">
        <v>45174</v>
      </c>
      <c r="F1403" s="1" t="str">
        <f>TEXT(shipments9[[#This Row],[Shipdate]],"ddd")</f>
        <v>Tue</v>
      </c>
      <c r="G1403" s="1" t="str">
        <f>IF(OR(shipments9[[#This Row],[Day Name]]="Sat",shipments9[[#This Row],[Day Name]]="Sun"),"Weekend","Weekday")</f>
        <v>Weekday</v>
      </c>
      <c r="H1403">
        <v>3829.5</v>
      </c>
      <c r="I1403">
        <v>213</v>
      </c>
      <c r="J1403" t="s">
        <v>172</v>
      </c>
      <c r="K1403" t="s">
        <v>8151</v>
      </c>
      <c r="L1403" t="s">
        <v>8160</v>
      </c>
      <c r="M1403">
        <v>9</v>
      </c>
      <c r="N1403" t="s">
        <v>8167</v>
      </c>
      <c r="O1403" s="4">
        <f>INDEX(products[Cost_per_box], MATCH(shipments9[[#This Row],[PID]], products[PID], 0))</f>
        <v>12.41</v>
      </c>
      <c r="P1403" s="4">
        <f>shipments9[[#This Row],[Boxes]]*shipments9[[#This Row],[Cost Per Box]]</f>
        <v>2643.33</v>
      </c>
      <c r="Q1403" s="4">
        <f>shipments9[[#This Row],[Amount]] -shipments9[[#This Row],[total cost]]</f>
        <v>1186.17</v>
      </c>
      <c r="R1403" s="4" t="str">
        <f>IF(shipments9[[#This Row],[Gross Profit]]&lt;0,"Loss","Profit")</f>
        <v>Profit</v>
      </c>
      <c r="S1403" s="9">
        <f>shipments9[[#This Row],[Gross Profit]]/shipments9[[#This Row],[Amount]]</f>
        <v>0.30974539757148456</v>
      </c>
      <c r="T1403" s="11">
        <f>shipments9[[#This Row],[Amount]]/shipments9[[#This Row],[Boxes]]</f>
        <v>17.97887323943662</v>
      </c>
    </row>
    <row r="1404" spans="1:20" hidden="1" x14ac:dyDescent="0.25">
      <c r="A1404" t="s">
        <v>1606</v>
      </c>
      <c r="B1404" t="s">
        <v>83</v>
      </c>
      <c r="C1404" t="s">
        <v>151</v>
      </c>
      <c r="D1404" t="s">
        <v>31</v>
      </c>
      <c r="E1404" s="1">
        <v>45341</v>
      </c>
      <c r="F1404" s="1" t="str">
        <f>TEXT(shipments9[[#This Row],[Shipdate]],"ddd")</f>
        <v>Mon</v>
      </c>
      <c r="G1404" s="1" t="str">
        <f>IF(OR(shipments9[[#This Row],[Day Name]]="Sat",shipments9[[#This Row],[Day Name]]="Sun"),"Weekend","Weekday")</f>
        <v>Weekday</v>
      </c>
      <c r="H1404">
        <v>3894.75</v>
      </c>
      <c r="I1404">
        <v>230</v>
      </c>
      <c r="J1404" t="s">
        <v>172</v>
      </c>
      <c r="K1404" t="s">
        <v>8155</v>
      </c>
      <c r="L1404" t="s">
        <v>8156</v>
      </c>
      <c r="M1404">
        <v>2</v>
      </c>
      <c r="N1404" t="s">
        <v>8157</v>
      </c>
      <c r="O1404" s="4">
        <f>INDEX(products[Cost_per_box], MATCH(shipments9[[#This Row],[PID]], products[PID], 0))</f>
        <v>12.41</v>
      </c>
      <c r="P1404" s="4">
        <f>shipments9[[#This Row],[Boxes]]*shipments9[[#This Row],[Cost Per Box]]</f>
        <v>2854.3</v>
      </c>
      <c r="Q1404" s="4">
        <f>shipments9[[#This Row],[Amount]] -shipments9[[#This Row],[total cost]]</f>
        <v>1040.4499999999998</v>
      </c>
      <c r="R1404" s="4" t="str">
        <f>IF(shipments9[[#This Row],[Gross Profit]]&lt;0,"Loss","Profit")</f>
        <v>Profit</v>
      </c>
      <c r="S1404" s="9">
        <f>shipments9[[#This Row],[Gross Profit]]/shipments9[[#This Row],[Amount]]</f>
        <v>0.26714166506194231</v>
      </c>
      <c r="T1404" s="11">
        <f>shipments9[[#This Row],[Amount]]/shipments9[[#This Row],[Boxes]]</f>
        <v>16.933695652173913</v>
      </c>
    </row>
    <row r="1405" spans="1:20" hidden="1" x14ac:dyDescent="0.25">
      <c r="A1405" t="s">
        <v>1607</v>
      </c>
      <c r="B1405" t="s">
        <v>83</v>
      </c>
      <c r="C1405" t="s">
        <v>126</v>
      </c>
      <c r="D1405" t="s">
        <v>31</v>
      </c>
      <c r="E1405" s="1">
        <v>45202</v>
      </c>
      <c r="F1405" s="1" t="str">
        <f>TEXT(shipments9[[#This Row],[Shipdate]],"ddd")</f>
        <v>Tue</v>
      </c>
      <c r="G1405" s="1" t="str">
        <f>IF(OR(shipments9[[#This Row],[Day Name]]="Sat",shipments9[[#This Row],[Day Name]]="Sun"),"Weekend","Weekday")</f>
        <v>Weekday</v>
      </c>
      <c r="H1405">
        <v>14746.5</v>
      </c>
      <c r="I1405">
        <v>1639</v>
      </c>
      <c r="J1405" t="s">
        <v>172</v>
      </c>
      <c r="K1405" t="s">
        <v>8151</v>
      </c>
      <c r="L1405" t="s">
        <v>8152</v>
      </c>
      <c r="M1405">
        <v>10</v>
      </c>
      <c r="N1405" t="s">
        <v>8153</v>
      </c>
      <c r="O1405" s="4">
        <f>INDEX(products[Cost_per_box], MATCH(shipments9[[#This Row],[PID]], products[PID], 0))</f>
        <v>5.15</v>
      </c>
      <c r="P1405" s="4">
        <f>shipments9[[#This Row],[Boxes]]*shipments9[[#This Row],[Cost Per Box]]</f>
        <v>8440.85</v>
      </c>
      <c r="Q1405" s="4">
        <f>shipments9[[#This Row],[Amount]] -shipments9[[#This Row],[total cost]]</f>
        <v>6305.65</v>
      </c>
      <c r="R1405" s="4" t="str">
        <f>IF(shipments9[[#This Row],[Gross Profit]]&lt;0,"Loss","Profit")</f>
        <v>Profit</v>
      </c>
      <c r="S1405" s="9">
        <f>shipments9[[#This Row],[Gross Profit]]/shipments9[[#This Row],[Amount]]</f>
        <v>0.42760316007188143</v>
      </c>
      <c r="T1405" s="11">
        <f>shipments9[[#This Row],[Amount]]/shipments9[[#This Row],[Boxes]]</f>
        <v>8.9972544234289202</v>
      </c>
    </row>
    <row r="1406" spans="1:20" hidden="1" x14ac:dyDescent="0.25">
      <c r="A1406" t="s">
        <v>1608</v>
      </c>
      <c r="B1406" t="s">
        <v>83</v>
      </c>
      <c r="C1406" t="s">
        <v>143</v>
      </c>
      <c r="D1406" t="s">
        <v>31</v>
      </c>
      <c r="E1406" s="1">
        <v>45124</v>
      </c>
      <c r="F1406" s="1" t="str">
        <f>TEXT(shipments9[[#This Row],[Shipdate]],"ddd")</f>
        <v>Mon</v>
      </c>
      <c r="G1406" s="1" t="str">
        <f>IF(OR(shipments9[[#This Row],[Day Name]]="Sat",shipments9[[#This Row],[Day Name]]="Sun"),"Weekend","Weekday")</f>
        <v>Weekday</v>
      </c>
      <c r="H1406">
        <v>4639.5</v>
      </c>
      <c r="I1406">
        <v>273</v>
      </c>
      <c r="J1406" t="s">
        <v>172</v>
      </c>
      <c r="K1406" t="s">
        <v>8151</v>
      </c>
      <c r="L1406" t="s">
        <v>8160</v>
      </c>
      <c r="M1406">
        <v>7</v>
      </c>
      <c r="N1406" t="s">
        <v>8161</v>
      </c>
      <c r="O1406" s="4">
        <f>INDEX(products[Cost_per_box], MATCH(shipments9[[#This Row],[PID]], products[PID], 0))</f>
        <v>10.23</v>
      </c>
      <c r="P1406" s="4">
        <f>shipments9[[#This Row],[Boxes]]*shipments9[[#This Row],[Cost Per Box]]</f>
        <v>2792.79</v>
      </c>
      <c r="Q1406" s="4">
        <f>shipments9[[#This Row],[Amount]] -shipments9[[#This Row],[total cost]]</f>
        <v>1846.71</v>
      </c>
      <c r="R1406" s="4" t="str">
        <f>IF(shipments9[[#This Row],[Gross Profit]]&lt;0,"Loss","Profit")</f>
        <v>Profit</v>
      </c>
      <c r="S1406" s="9">
        <f>shipments9[[#This Row],[Gross Profit]]/shipments9[[#This Row],[Amount]]</f>
        <v>0.3980407371483996</v>
      </c>
      <c r="T1406" s="11">
        <f>shipments9[[#This Row],[Amount]]/shipments9[[#This Row],[Boxes]]</f>
        <v>16.994505494505493</v>
      </c>
    </row>
    <row r="1407" spans="1:20" hidden="1" x14ac:dyDescent="0.25">
      <c r="A1407" t="s">
        <v>1609</v>
      </c>
      <c r="B1407" t="s">
        <v>83</v>
      </c>
      <c r="C1407" t="s">
        <v>159</v>
      </c>
      <c r="D1407" t="s">
        <v>31</v>
      </c>
      <c r="E1407" s="1">
        <v>44958</v>
      </c>
      <c r="F1407" s="1" t="str">
        <f>TEXT(shipments9[[#This Row],[Shipdate]],"ddd")</f>
        <v>Wed</v>
      </c>
      <c r="G1407" s="1" t="str">
        <f>IF(OR(shipments9[[#This Row],[Day Name]]="Sat",shipments9[[#This Row],[Day Name]]="Sun"),"Weekend","Weekday")</f>
        <v>Weekday</v>
      </c>
      <c r="H1407">
        <v>722.25</v>
      </c>
      <c r="I1407">
        <v>26</v>
      </c>
      <c r="J1407" t="s">
        <v>172</v>
      </c>
      <c r="K1407" t="s">
        <v>8151</v>
      </c>
      <c r="L1407" t="s">
        <v>8156</v>
      </c>
      <c r="M1407">
        <v>2</v>
      </c>
      <c r="N1407" t="s">
        <v>8157</v>
      </c>
      <c r="O1407" s="4">
        <f>INDEX(products[Cost_per_box], MATCH(shipments9[[#This Row],[PID]], products[PID], 0))</f>
        <v>5.04</v>
      </c>
      <c r="P1407" s="4">
        <f>shipments9[[#This Row],[Boxes]]*shipments9[[#This Row],[Cost Per Box]]</f>
        <v>131.04</v>
      </c>
      <c r="Q1407" s="4">
        <f>shipments9[[#This Row],[Amount]] -shipments9[[#This Row],[total cost]]</f>
        <v>591.21</v>
      </c>
      <c r="R1407" s="4" t="str">
        <f>IF(shipments9[[#This Row],[Gross Profit]]&lt;0,"Loss","Profit")</f>
        <v>Profit</v>
      </c>
      <c r="S1407" s="9">
        <f>shipments9[[#This Row],[Gross Profit]]/shipments9[[#This Row],[Amount]]</f>
        <v>0.8185669781931465</v>
      </c>
      <c r="T1407" s="11">
        <f>shipments9[[#This Row],[Amount]]/shipments9[[#This Row],[Boxes]]</f>
        <v>27.778846153846153</v>
      </c>
    </row>
    <row r="1408" spans="1:20" hidden="1" x14ac:dyDescent="0.25">
      <c r="A1408" t="s">
        <v>1610</v>
      </c>
      <c r="B1408" t="s">
        <v>83</v>
      </c>
      <c r="C1408" t="s">
        <v>159</v>
      </c>
      <c r="D1408" t="s">
        <v>31</v>
      </c>
      <c r="E1408" s="1">
        <v>45022</v>
      </c>
      <c r="F1408" s="1" t="str">
        <f>TEXT(shipments9[[#This Row],[Shipdate]],"ddd")</f>
        <v>Thu</v>
      </c>
      <c r="G1408" s="1" t="str">
        <f>IF(OR(shipments9[[#This Row],[Day Name]]="Sat",shipments9[[#This Row],[Day Name]]="Sun"),"Weekend","Weekday")</f>
        <v>Weekday</v>
      </c>
      <c r="H1408">
        <v>1926</v>
      </c>
      <c r="I1408">
        <v>78</v>
      </c>
      <c r="J1408" t="s">
        <v>172</v>
      </c>
      <c r="K1408" t="s">
        <v>8151</v>
      </c>
      <c r="L1408" t="s">
        <v>8154</v>
      </c>
      <c r="M1408">
        <v>4</v>
      </c>
      <c r="N1408" t="s">
        <v>8158</v>
      </c>
      <c r="O1408" s="4">
        <f>INDEX(products[Cost_per_box], MATCH(shipments9[[#This Row],[PID]], products[PID], 0))</f>
        <v>5.04</v>
      </c>
      <c r="P1408" s="4">
        <f>shipments9[[#This Row],[Boxes]]*shipments9[[#This Row],[Cost Per Box]]</f>
        <v>393.12</v>
      </c>
      <c r="Q1408" s="4">
        <f>shipments9[[#This Row],[Amount]] -shipments9[[#This Row],[total cost]]</f>
        <v>1532.88</v>
      </c>
      <c r="R1408" s="4" t="str">
        <f>IF(shipments9[[#This Row],[Gross Profit]]&lt;0,"Loss","Profit")</f>
        <v>Profit</v>
      </c>
      <c r="S1408" s="9">
        <f>shipments9[[#This Row],[Gross Profit]]/shipments9[[#This Row],[Amount]]</f>
        <v>0.79588785046728983</v>
      </c>
      <c r="T1408" s="11">
        <f>shipments9[[#This Row],[Amount]]/shipments9[[#This Row],[Boxes]]</f>
        <v>24.692307692307693</v>
      </c>
    </row>
    <row r="1409" spans="1:20" hidden="1" x14ac:dyDescent="0.25">
      <c r="A1409" t="s">
        <v>1611</v>
      </c>
      <c r="B1409" t="s">
        <v>86</v>
      </c>
      <c r="C1409" t="s">
        <v>124</v>
      </c>
      <c r="D1409" t="s">
        <v>31</v>
      </c>
      <c r="E1409" s="1">
        <v>45334</v>
      </c>
      <c r="F1409" s="1" t="str">
        <f>TEXT(shipments9[[#This Row],[Shipdate]],"ddd")</f>
        <v>Mon</v>
      </c>
      <c r="G1409" s="1" t="str">
        <f>IF(OR(shipments9[[#This Row],[Day Name]]="Sat",shipments9[[#This Row],[Day Name]]="Sun"),"Weekend","Weekday")</f>
        <v>Weekday</v>
      </c>
      <c r="H1409">
        <v>9677.25</v>
      </c>
      <c r="I1409">
        <v>605</v>
      </c>
      <c r="J1409" t="s">
        <v>172</v>
      </c>
      <c r="K1409" t="s">
        <v>8155</v>
      </c>
      <c r="L1409" t="s">
        <v>8156</v>
      </c>
      <c r="M1409">
        <v>2</v>
      </c>
      <c r="N1409" t="s">
        <v>8157</v>
      </c>
      <c r="O1409" s="4">
        <f>INDEX(products[Cost_per_box], MATCH(shipments9[[#This Row],[PID]], products[PID], 0))</f>
        <v>7.48</v>
      </c>
      <c r="P1409" s="4">
        <f>shipments9[[#This Row],[Boxes]]*shipments9[[#This Row],[Cost Per Box]]</f>
        <v>4525.4000000000005</v>
      </c>
      <c r="Q1409" s="4">
        <f>shipments9[[#This Row],[Amount]] -shipments9[[#This Row],[total cost]]</f>
        <v>5151.8499999999995</v>
      </c>
      <c r="R1409" s="4" t="str">
        <f>IF(shipments9[[#This Row],[Gross Profit]]&lt;0,"Loss","Profit")</f>
        <v>Profit</v>
      </c>
      <c r="S1409" s="9">
        <f>shipments9[[#This Row],[Gross Profit]]/shipments9[[#This Row],[Amount]]</f>
        <v>0.53236714975845401</v>
      </c>
      <c r="T1409" s="11">
        <f>shipments9[[#This Row],[Amount]]/shipments9[[#This Row],[Boxes]]</f>
        <v>15.995454545454546</v>
      </c>
    </row>
    <row r="1410" spans="1:20" hidden="1" x14ac:dyDescent="0.25">
      <c r="A1410" t="s">
        <v>1612</v>
      </c>
      <c r="B1410" t="s">
        <v>86</v>
      </c>
      <c r="C1410" t="s">
        <v>126</v>
      </c>
      <c r="D1410" t="s">
        <v>31</v>
      </c>
      <c r="E1410" s="1">
        <v>45189</v>
      </c>
      <c r="F1410" s="1" t="str">
        <f>TEXT(shipments9[[#This Row],[Shipdate]],"ddd")</f>
        <v>Wed</v>
      </c>
      <c r="G1410" s="1" t="str">
        <f>IF(OR(shipments9[[#This Row],[Day Name]]="Sat",shipments9[[#This Row],[Day Name]]="Sun"),"Weekend","Weekday")</f>
        <v>Weekday</v>
      </c>
      <c r="H1410">
        <v>1885.5</v>
      </c>
      <c r="I1410">
        <v>172</v>
      </c>
      <c r="J1410" t="s">
        <v>172</v>
      </c>
      <c r="K1410" t="s">
        <v>8151</v>
      </c>
      <c r="L1410" t="s">
        <v>8160</v>
      </c>
      <c r="M1410">
        <v>9</v>
      </c>
      <c r="N1410" t="s">
        <v>8167</v>
      </c>
      <c r="O1410" s="4">
        <f>INDEX(products[Cost_per_box], MATCH(shipments9[[#This Row],[PID]], products[PID], 0))</f>
        <v>5.15</v>
      </c>
      <c r="P1410" s="4">
        <f>shipments9[[#This Row],[Boxes]]*shipments9[[#This Row],[Cost Per Box]]</f>
        <v>885.80000000000007</v>
      </c>
      <c r="Q1410" s="4">
        <f>shipments9[[#This Row],[Amount]] -shipments9[[#This Row],[total cost]]</f>
        <v>999.69999999999993</v>
      </c>
      <c r="R1410" s="4" t="str">
        <f>IF(shipments9[[#This Row],[Gross Profit]]&lt;0,"Loss","Profit")</f>
        <v>Profit</v>
      </c>
      <c r="S1410" s="9">
        <f>shipments9[[#This Row],[Gross Profit]]/shipments9[[#This Row],[Amount]]</f>
        <v>0.5302041898700609</v>
      </c>
      <c r="T1410" s="11">
        <f>shipments9[[#This Row],[Amount]]/shipments9[[#This Row],[Boxes]]</f>
        <v>10.962209302325581</v>
      </c>
    </row>
    <row r="1411" spans="1:20" hidden="1" x14ac:dyDescent="0.25">
      <c r="A1411" t="s">
        <v>1613</v>
      </c>
      <c r="B1411" t="s">
        <v>86</v>
      </c>
      <c r="C1411" t="s">
        <v>161</v>
      </c>
      <c r="D1411" t="s">
        <v>31</v>
      </c>
      <c r="E1411" s="1">
        <v>45433</v>
      </c>
      <c r="F1411" s="1" t="str">
        <f>TEXT(shipments9[[#This Row],[Shipdate]],"ddd")</f>
        <v>Tue</v>
      </c>
      <c r="G1411" s="1" t="str">
        <f>IF(OR(shipments9[[#This Row],[Day Name]]="Sat",shipments9[[#This Row],[Day Name]]="Sun"),"Weekend","Weekday")</f>
        <v>Weekday</v>
      </c>
      <c r="H1411">
        <v>14301</v>
      </c>
      <c r="I1411">
        <v>1192</v>
      </c>
      <c r="J1411" t="s">
        <v>172</v>
      </c>
      <c r="K1411" t="s">
        <v>8155</v>
      </c>
      <c r="L1411" t="s">
        <v>8154</v>
      </c>
      <c r="M1411">
        <v>5</v>
      </c>
      <c r="N1411" t="s">
        <v>201</v>
      </c>
      <c r="O1411" s="4">
        <f>INDEX(products[Cost_per_box], MATCH(shipments9[[#This Row],[PID]], products[PID], 0))</f>
        <v>2.76</v>
      </c>
      <c r="P1411" s="4">
        <f>shipments9[[#This Row],[Boxes]]*shipments9[[#This Row],[Cost Per Box]]</f>
        <v>3289.9199999999996</v>
      </c>
      <c r="Q1411" s="4">
        <f>shipments9[[#This Row],[Amount]] -shipments9[[#This Row],[total cost]]</f>
        <v>11011.08</v>
      </c>
      <c r="R1411" s="4" t="str">
        <f>IF(shipments9[[#This Row],[Gross Profit]]&lt;0,"Loss","Profit")</f>
        <v>Profit</v>
      </c>
      <c r="S1411" s="9">
        <f>shipments9[[#This Row],[Gross Profit]]/shipments9[[#This Row],[Amount]]</f>
        <v>0.76995175162576046</v>
      </c>
      <c r="T1411" s="11">
        <f>shipments9[[#This Row],[Amount]]/shipments9[[#This Row],[Boxes]]</f>
        <v>11.997483221476511</v>
      </c>
    </row>
    <row r="1412" spans="1:20" hidden="1" x14ac:dyDescent="0.25">
      <c r="A1412" t="s">
        <v>1614</v>
      </c>
      <c r="B1412" t="s">
        <v>86</v>
      </c>
      <c r="C1412" t="s">
        <v>143</v>
      </c>
      <c r="D1412" t="s">
        <v>31</v>
      </c>
      <c r="E1412" s="1">
        <v>45331</v>
      </c>
      <c r="F1412" s="1" t="str">
        <f>TEXT(shipments9[[#This Row],[Shipdate]],"ddd")</f>
        <v>Fri</v>
      </c>
      <c r="G1412" s="1" t="str">
        <f>IF(OR(shipments9[[#This Row],[Day Name]]="Sat",shipments9[[#This Row],[Day Name]]="Sun"),"Weekend","Weekday")</f>
        <v>Weekday</v>
      </c>
      <c r="H1412">
        <v>1147.5</v>
      </c>
      <c r="I1412">
        <v>55</v>
      </c>
      <c r="J1412" t="s">
        <v>172</v>
      </c>
      <c r="K1412" t="s">
        <v>8155</v>
      </c>
      <c r="L1412" t="s">
        <v>8156</v>
      </c>
      <c r="M1412">
        <v>2</v>
      </c>
      <c r="N1412" t="s">
        <v>8157</v>
      </c>
      <c r="O1412" s="4">
        <f>INDEX(products[Cost_per_box], MATCH(shipments9[[#This Row],[PID]], products[PID], 0))</f>
        <v>10.23</v>
      </c>
      <c r="P1412" s="4">
        <f>shipments9[[#This Row],[Boxes]]*shipments9[[#This Row],[Cost Per Box]]</f>
        <v>562.65</v>
      </c>
      <c r="Q1412" s="4">
        <f>shipments9[[#This Row],[Amount]] -shipments9[[#This Row],[total cost]]</f>
        <v>584.85</v>
      </c>
      <c r="R1412" s="4" t="str">
        <f>IF(shipments9[[#This Row],[Gross Profit]]&lt;0,"Loss","Profit")</f>
        <v>Profit</v>
      </c>
      <c r="S1412" s="9">
        <f>shipments9[[#This Row],[Gross Profit]]/shipments9[[#This Row],[Amount]]</f>
        <v>0.5096732026143791</v>
      </c>
      <c r="T1412" s="11">
        <f>shipments9[[#This Row],[Amount]]/shipments9[[#This Row],[Boxes]]</f>
        <v>20.863636363636363</v>
      </c>
    </row>
    <row r="1413" spans="1:20" hidden="1" x14ac:dyDescent="0.25">
      <c r="A1413" t="s">
        <v>1615</v>
      </c>
      <c r="B1413" t="s">
        <v>86</v>
      </c>
      <c r="C1413" t="s">
        <v>132</v>
      </c>
      <c r="D1413" t="s">
        <v>31</v>
      </c>
      <c r="E1413" s="1">
        <v>45132</v>
      </c>
      <c r="F1413" s="1" t="str">
        <f>TEXT(shipments9[[#This Row],[Shipdate]],"ddd")</f>
        <v>Tue</v>
      </c>
      <c r="G1413" s="1" t="str">
        <f>IF(OR(shipments9[[#This Row],[Day Name]]="Sat",shipments9[[#This Row],[Day Name]]="Sun"),"Weekend","Weekday")</f>
        <v>Weekday</v>
      </c>
      <c r="H1413">
        <v>4857.75</v>
      </c>
      <c r="I1413">
        <v>180</v>
      </c>
      <c r="J1413" t="s">
        <v>172</v>
      </c>
      <c r="K1413" t="s">
        <v>8151</v>
      </c>
      <c r="L1413" t="s">
        <v>8160</v>
      </c>
      <c r="M1413">
        <v>7</v>
      </c>
      <c r="N1413" t="s">
        <v>8161</v>
      </c>
      <c r="O1413" s="4">
        <f>INDEX(products[Cost_per_box], MATCH(shipments9[[#This Row],[PID]], products[PID], 0))</f>
        <v>6.31</v>
      </c>
      <c r="P1413" s="4">
        <f>shipments9[[#This Row],[Boxes]]*shipments9[[#This Row],[Cost Per Box]]</f>
        <v>1135.8</v>
      </c>
      <c r="Q1413" s="4">
        <f>shipments9[[#This Row],[Amount]] -shipments9[[#This Row],[total cost]]</f>
        <v>3721.95</v>
      </c>
      <c r="R1413" s="4" t="str">
        <f>IF(shipments9[[#This Row],[Gross Profit]]&lt;0,"Loss","Profit")</f>
        <v>Profit</v>
      </c>
      <c r="S1413" s="9">
        <f>shipments9[[#This Row],[Gross Profit]]/shipments9[[#This Row],[Amount]]</f>
        <v>0.76618805002315882</v>
      </c>
      <c r="T1413" s="11">
        <f>shipments9[[#This Row],[Amount]]/shipments9[[#This Row],[Boxes]]</f>
        <v>26.987500000000001</v>
      </c>
    </row>
    <row r="1414" spans="1:20" hidden="1" x14ac:dyDescent="0.25">
      <c r="A1414" t="s">
        <v>1616</v>
      </c>
      <c r="B1414" t="s">
        <v>86</v>
      </c>
      <c r="C1414" t="s">
        <v>124</v>
      </c>
      <c r="D1414" t="s">
        <v>31</v>
      </c>
      <c r="E1414" s="1">
        <v>45224</v>
      </c>
      <c r="F1414" s="1" t="str">
        <f>TEXT(shipments9[[#This Row],[Shipdate]],"ddd")</f>
        <v>Wed</v>
      </c>
      <c r="G1414" s="1" t="str">
        <f>IF(OR(shipments9[[#This Row],[Day Name]]="Sat",shipments9[[#This Row],[Day Name]]="Sun"),"Weekend","Weekday")</f>
        <v>Weekday</v>
      </c>
      <c r="H1414">
        <v>1109.25</v>
      </c>
      <c r="I1414">
        <v>80</v>
      </c>
      <c r="J1414" t="s">
        <v>172</v>
      </c>
      <c r="K1414" t="s">
        <v>8151</v>
      </c>
      <c r="L1414" t="s">
        <v>8152</v>
      </c>
      <c r="M1414">
        <v>10</v>
      </c>
      <c r="N1414" t="s">
        <v>8153</v>
      </c>
      <c r="O1414" s="4">
        <f>INDEX(products[Cost_per_box], MATCH(shipments9[[#This Row],[PID]], products[PID], 0))</f>
        <v>7.48</v>
      </c>
      <c r="P1414" s="4">
        <f>shipments9[[#This Row],[Boxes]]*shipments9[[#This Row],[Cost Per Box]]</f>
        <v>598.40000000000009</v>
      </c>
      <c r="Q1414" s="4">
        <f>shipments9[[#This Row],[Amount]] -shipments9[[#This Row],[total cost]]</f>
        <v>510.84999999999991</v>
      </c>
      <c r="R1414" s="4" t="str">
        <f>IF(shipments9[[#This Row],[Gross Profit]]&lt;0,"Loss","Profit")</f>
        <v>Profit</v>
      </c>
      <c r="S1414" s="9">
        <f>shipments9[[#This Row],[Gross Profit]]/shipments9[[#This Row],[Amount]]</f>
        <v>0.46053639846743288</v>
      </c>
      <c r="T1414" s="11">
        <f>shipments9[[#This Row],[Amount]]/shipments9[[#This Row],[Boxes]]</f>
        <v>13.865625</v>
      </c>
    </row>
    <row r="1415" spans="1:20" hidden="1" x14ac:dyDescent="0.25">
      <c r="A1415" t="s">
        <v>1617</v>
      </c>
      <c r="B1415" t="s">
        <v>86</v>
      </c>
      <c r="C1415" t="s">
        <v>139</v>
      </c>
      <c r="D1415" t="s">
        <v>31</v>
      </c>
      <c r="E1415" s="1">
        <v>45226</v>
      </c>
      <c r="F1415" s="1" t="str">
        <f>TEXT(shipments9[[#This Row],[Shipdate]],"ddd")</f>
        <v>Fri</v>
      </c>
      <c r="G1415" s="1" t="str">
        <f>IF(OR(shipments9[[#This Row],[Day Name]]="Sat",shipments9[[#This Row],[Day Name]]="Sun"),"Weekend","Weekday")</f>
        <v>Weekday</v>
      </c>
      <c r="H1415">
        <v>2531.25</v>
      </c>
      <c r="I1415">
        <v>134</v>
      </c>
      <c r="J1415" t="s">
        <v>172</v>
      </c>
      <c r="K1415" t="s">
        <v>8151</v>
      </c>
      <c r="L1415" t="s">
        <v>8152</v>
      </c>
      <c r="M1415">
        <v>10</v>
      </c>
      <c r="N1415" t="s">
        <v>8153</v>
      </c>
      <c r="O1415" s="4">
        <f>INDEX(products[Cost_per_box], MATCH(shipments9[[#This Row],[PID]], products[PID], 0))</f>
        <v>3.68</v>
      </c>
      <c r="P1415" s="4">
        <f>shipments9[[#This Row],[Boxes]]*shipments9[[#This Row],[Cost Per Box]]</f>
        <v>493.12</v>
      </c>
      <c r="Q1415" s="4">
        <f>shipments9[[#This Row],[Amount]] -shipments9[[#This Row],[total cost]]</f>
        <v>2038.13</v>
      </c>
      <c r="R1415" s="4" t="str">
        <f>IF(shipments9[[#This Row],[Gross Profit]]&lt;0,"Loss","Profit")</f>
        <v>Profit</v>
      </c>
      <c r="S1415" s="9">
        <f>shipments9[[#This Row],[Gross Profit]]/shipments9[[#This Row],[Amount]]</f>
        <v>0.80518716049382721</v>
      </c>
      <c r="T1415" s="11">
        <f>shipments9[[#This Row],[Amount]]/shipments9[[#This Row],[Boxes]]</f>
        <v>18.889925373134329</v>
      </c>
    </row>
    <row r="1416" spans="1:20" hidden="1" x14ac:dyDescent="0.25">
      <c r="A1416" t="s">
        <v>1618</v>
      </c>
      <c r="B1416" t="s">
        <v>86</v>
      </c>
      <c r="C1416" t="s">
        <v>151</v>
      </c>
      <c r="D1416" t="s">
        <v>31</v>
      </c>
      <c r="E1416" s="1">
        <v>45436</v>
      </c>
      <c r="F1416" s="1" t="str">
        <f>TEXT(shipments9[[#This Row],[Shipdate]],"ddd")</f>
        <v>Fri</v>
      </c>
      <c r="G1416" s="1" t="str">
        <f>IF(OR(shipments9[[#This Row],[Day Name]]="Sat",shipments9[[#This Row],[Day Name]]="Sun"),"Weekend","Weekday")</f>
        <v>Weekday</v>
      </c>
      <c r="H1416">
        <v>3046.5</v>
      </c>
      <c r="I1416">
        <v>153</v>
      </c>
      <c r="J1416" t="s">
        <v>172</v>
      </c>
      <c r="K1416" t="s">
        <v>8155</v>
      </c>
      <c r="L1416" t="s">
        <v>8154</v>
      </c>
      <c r="M1416">
        <v>5</v>
      </c>
      <c r="N1416" t="s">
        <v>201</v>
      </c>
      <c r="O1416" s="4">
        <f>INDEX(products[Cost_per_box], MATCH(shipments9[[#This Row],[PID]], products[PID], 0))</f>
        <v>12.41</v>
      </c>
      <c r="P1416" s="4">
        <f>shipments9[[#This Row],[Boxes]]*shipments9[[#This Row],[Cost Per Box]]</f>
        <v>1898.73</v>
      </c>
      <c r="Q1416" s="4">
        <f>shipments9[[#This Row],[Amount]] -shipments9[[#This Row],[total cost]]</f>
        <v>1147.77</v>
      </c>
      <c r="R1416" s="4" t="str">
        <f>IF(shipments9[[#This Row],[Gross Profit]]&lt;0,"Loss","Profit")</f>
        <v>Profit</v>
      </c>
      <c r="S1416" s="9">
        <f>shipments9[[#This Row],[Gross Profit]]/shipments9[[#This Row],[Amount]]</f>
        <v>0.37675036927621863</v>
      </c>
      <c r="T1416" s="11">
        <f>shipments9[[#This Row],[Amount]]/shipments9[[#This Row],[Boxes]]</f>
        <v>19.911764705882351</v>
      </c>
    </row>
    <row r="1417" spans="1:20" hidden="1" x14ac:dyDescent="0.25">
      <c r="A1417" t="s">
        <v>1619</v>
      </c>
      <c r="B1417" t="s">
        <v>86</v>
      </c>
      <c r="C1417" t="s">
        <v>159</v>
      </c>
      <c r="D1417" t="s">
        <v>31</v>
      </c>
      <c r="E1417" s="1">
        <v>45271</v>
      </c>
      <c r="F1417" s="1" t="str">
        <f>TEXT(shipments9[[#This Row],[Shipdate]],"ddd")</f>
        <v>Mon</v>
      </c>
      <c r="G1417" s="1" t="str">
        <f>IF(OR(shipments9[[#This Row],[Day Name]]="Sat",shipments9[[#This Row],[Day Name]]="Sun"),"Weekend","Weekday")</f>
        <v>Weekday</v>
      </c>
      <c r="H1417">
        <v>3156.75</v>
      </c>
      <c r="I1417">
        <v>127</v>
      </c>
      <c r="J1417" t="s">
        <v>172</v>
      </c>
      <c r="K1417" t="s">
        <v>8151</v>
      </c>
      <c r="L1417" t="s">
        <v>8152</v>
      </c>
      <c r="M1417">
        <v>12</v>
      </c>
      <c r="N1417" t="s">
        <v>8166</v>
      </c>
      <c r="O1417" s="4">
        <f>INDEX(products[Cost_per_box], MATCH(shipments9[[#This Row],[PID]], products[PID], 0))</f>
        <v>5.04</v>
      </c>
      <c r="P1417" s="4">
        <f>shipments9[[#This Row],[Boxes]]*shipments9[[#This Row],[Cost Per Box]]</f>
        <v>640.08000000000004</v>
      </c>
      <c r="Q1417" s="4">
        <f>shipments9[[#This Row],[Amount]] -shipments9[[#This Row],[total cost]]</f>
        <v>2516.67</v>
      </c>
      <c r="R1417" s="4" t="str">
        <f>IF(shipments9[[#This Row],[Gross Profit]]&lt;0,"Loss","Profit")</f>
        <v>Profit</v>
      </c>
      <c r="S1417" s="9">
        <f>shipments9[[#This Row],[Gross Profit]]/shipments9[[#This Row],[Amount]]</f>
        <v>0.7972344975053457</v>
      </c>
      <c r="T1417" s="11">
        <f>shipments9[[#This Row],[Amount]]/shipments9[[#This Row],[Boxes]]</f>
        <v>24.856299212598426</v>
      </c>
    </row>
    <row r="1418" spans="1:20" hidden="1" x14ac:dyDescent="0.25">
      <c r="A1418" t="s">
        <v>1620</v>
      </c>
      <c r="B1418" t="s">
        <v>86</v>
      </c>
      <c r="C1418" t="s">
        <v>161</v>
      </c>
      <c r="D1418" t="s">
        <v>31</v>
      </c>
      <c r="E1418" s="1">
        <v>45436</v>
      </c>
      <c r="F1418" s="1" t="str">
        <f>TEXT(shipments9[[#This Row],[Shipdate]],"ddd")</f>
        <v>Fri</v>
      </c>
      <c r="G1418" s="1" t="str">
        <f>IF(OR(shipments9[[#This Row],[Day Name]]="Sat",shipments9[[#This Row],[Day Name]]="Sun"),"Weekend","Weekday")</f>
        <v>Weekday</v>
      </c>
      <c r="H1418">
        <v>18940.5</v>
      </c>
      <c r="I1418">
        <v>1895</v>
      </c>
      <c r="J1418" t="s">
        <v>172</v>
      </c>
      <c r="K1418" t="s">
        <v>8155</v>
      </c>
      <c r="L1418" t="s">
        <v>8154</v>
      </c>
      <c r="M1418">
        <v>5</v>
      </c>
      <c r="N1418" t="s">
        <v>201</v>
      </c>
      <c r="O1418" s="4">
        <f>INDEX(products[Cost_per_box], MATCH(shipments9[[#This Row],[PID]], products[PID], 0))</f>
        <v>2.76</v>
      </c>
      <c r="P1418" s="4">
        <f>shipments9[[#This Row],[Boxes]]*shipments9[[#This Row],[Cost Per Box]]</f>
        <v>5230.2</v>
      </c>
      <c r="Q1418" s="4">
        <f>shipments9[[#This Row],[Amount]] -shipments9[[#This Row],[total cost]]</f>
        <v>13710.3</v>
      </c>
      <c r="R1418" s="4" t="str">
        <f>IF(shipments9[[#This Row],[Gross Profit]]&lt;0,"Loss","Profit")</f>
        <v>Profit</v>
      </c>
      <c r="S1418" s="9">
        <f>shipments9[[#This Row],[Gross Profit]]/shipments9[[#This Row],[Amount]]</f>
        <v>0.72386156648451727</v>
      </c>
      <c r="T1418" s="11">
        <f>shipments9[[#This Row],[Amount]]/shipments9[[#This Row],[Boxes]]</f>
        <v>9.9949868073878623</v>
      </c>
    </row>
    <row r="1419" spans="1:20" hidden="1" x14ac:dyDescent="0.25">
      <c r="A1419" t="s">
        <v>1621</v>
      </c>
      <c r="B1419" t="s">
        <v>89</v>
      </c>
      <c r="C1419" t="s">
        <v>132</v>
      </c>
      <c r="D1419" t="s">
        <v>31</v>
      </c>
      <c r="E1419" s="1">
        <v>45343</v>
      </c>
      <c r="F1419" s="1" t="str">
        <f>TEXT(shipments9[[#This Row],[Shipdate]],"ddd")</f>
        <v>Wed</v>
      </c>
      <c r="G1419" s="1" t="str">
        <f>IF(OR(shipments9[[#This Row],[Day Name]]="Sat",shipments9[[#This Row],[Day Name]]="Sun"),"Weekend","Weekday")</f>
        <v>Weekday</v>
      </c>
      <c r="H1419">
        <v>2925</v>
      </c>
      <c r="I1419">
        <v>122</v>
      </c>
      <c r="J1419" t="s">
        <v>172</v>
      </c>
      <c r="K1419" t="s">
        <v>8155</v>
      </c>
      <c r="L1419" t="s">
        <v>8156</v>
      </c>
      <c r="M1419">
        <v>2</v>
      </c>
      <c r="N1419" t="s">
        <v>8157</v>
      </c>
      <c r="O1419" s="4">
        <f>INDEX(products[Cost_per_box], MATCH(shipments9[[#This Row],[PID]], products[PID], 0))</f>
        <v>6.31</v>
      </c>
      <c r="P1419" s="4">
        <f>shipments9[[#This Row],[Boxes]]*shipments9[[#This Row],[Cost Per Box]]</f>
        <v>769.81999999999994</v>
      </c>
      <c r="Q1419" s="4">
        <f>shipments9[[#This Row],[Amount]] -shipments9[[#This Row],[total cost]]</f>
        <v>2155.1800000000003</v>
      </c>
      <c r="R1419" s="4" t="str">
        <f>IF(shipments9[[#This Row],[Gross Profit]]&lt;0,"Loss","Profit")</f>
        <v>Profit</v>
      </c>
      <c r="S1419" s="9">
        <f>shipments9[[#This Row],[Gross Profit]]/shipments9[[#This Row],[Amount]]</f>
        <v>0.73681367521367536</v>
      </c>
      <c r="T1419" s="11">
        <f>shipments9[[#This Row],[Amount]]/shipments9[[#This Row],[Boxes]]</f>
        <v>23.975409836065573</v>
      </c>
    </row>
    <row r="1420" spans="1:20" hidden="1" x14ac:dyDescent="0.25">
      <c r="A1420" t="s">
        <v>1622</v>
      </c>
      <c r="B1420" t="s">
        <v>89</v>
      </c>
      <c r="C1420" t="s">
        <v>139</v>
      </c>
      <c r="D1420" t="s">
        <v>31</v>
      </c>
      <c r="E1420" s="1">
        <v>45436</v>
      </c>
      <c r="F1420" s="1" t="str">
        <f>TEXT(shipments9[[#This Row],[Shipdate]],"ddd")</f>
        <v>Fri</v>
      </c>
      <c r="G1420" s="1" t="str">
        <f>IF(OR(shipments9[[#This Row],[Day Name]]="Sat",shipments9[[#This Row],[Day Name]]="Sun"),"Weekend","Weekday")</f>
        <v>Weekday</v>
      </c>
      <c r="H1420">
        <v>5152.5</v>
      </c>
      <c r="I1420">
        <v>225</v>
      </c>
      <c r="J1420" t="s">
        <v>172</v>
      </c>
      <c r="K1420" t="s">
        <v>8155</v>
      </c>
      <c r="L1420" t="s">
        <v>8154</v>
      </c>
      <c r="M1420">
        <v>5</v>
      </c>
      <c r="N1420" t="s">
        <v>201</v>
      </c>
      <c r="O1420" s="4">
        <f>INDEX(products[Cost_per_box], MATCH(shipments9[[#This Row],[PID]], products[PID], 0))</f>
        <v>3.68</v>
      </c>
      <c r="P1420" s="4">
        <f>shipments9[[#This Row],[Boxes]]*shipments9[[#This Row],[Cost Per Box]]</f>
        <v>828</v>
      </c>
      <c r="Q1420" s="4">
        <f>shipments9[[#This Row],[Amount]] -shipments9[[#This Row],[total cost]]</f>
        <v>4324.5</v>
      </c>
      <c r="R1420" s="4" t="str">
        <f>IF(shipments9[[#This Row],[Gross Profit]]&lt;0,"Loss","Profit")</f>
        <v>Profit</v>
      </c>
      <c r="S1420" s="9">
        <f>shipments9[[#This Row],[Gross Profit]]/shipments9[[#This Row],[Amount]]</f>
        <v>0.83930131004366815</v>
      </c>
      <c r="T1420" s="11">
        <f>shipments9[[#This Row],[Amount]]/shipments9[[#This Row],[Boxes]]</f>
        <v>22.9</v>
      </c>
    </row>
    <row r="1421" spans="1:20" hidden="1" x14ac:dyDescent="0.25">
      <c r="A1421" t="s">
        <v>1623</v>
      </c>
      <c r="B1421" t="s">
        <v>89</v>
      </c>
      <c r="C1421" t="s">
        <v>124</v>
      </c>
      <c r="D1421" t="s">
        <v>31</v>
      </c>
      <c r="E1421" s="1">
        <v>45344</v>
      </c>
      <c r="F1421" s="1" t="str">
        <f>TEXT(shipments9[[#This Row],[Shipdate]],"ddd")</f>
        <v>Thu</v>
      </c>
      <c r="G1421" s="1" t="str">
        <f>IF(OR(shipments9[[#This Row],[Day Name]]="Sat",shipments9[[#This Row],[Day Name]]="Sun"),"Weekend","Weekday")</f>
        <v>Weekday</v>
      </c>
      <c r="H1421">
        <v>3847.5</v>
      </c>
      <c r="I1421">
        <v>227</v>
      </c>
      <c r="J1421" t="s">
        <v>172</v>
      </c>
      <c r="K1421" t="s">
        <v>8155</v>
      </c>
      <c r="L1421" t="s">
        <v>8156</v>
      </c>
      <c r="M1421">
        <v>2</v>
      </c>
      <c r="N1421" t="s">
        <v>8157</v>
      </c>
      <c r="O1421" s="4">
        <f>INDEX(products[Cost_per_box], MATCH(shipments9[[#This Row],[PID]], products[PID], 0))</f>
        <v>7.48</v>
      </c>
      <c r="P1421" s="4">
        <f>shipments9[[#This Row],[Boxes]]*shipments9[[#This Row],[Cost Per Box]]</f>
        <v>1697.96</v>
      </c>
      <c r="Q1421" s="4">
        <f>shipments9[[#This Row],[Amount]] -shipments9[[#This Row],[total cost]]</f>
        <v>2149.54</v>
      </c>
      <c r="R1421" s="4" t="str">
        <f>IF(shipments9[[#This Row],[Gross Profit]]&lt;0,"Loss","Profit")</f>
        <v>Profit</v>
      </c>
      <c r="S1421" s="9">
        <f>shipments9[[#This Row],[Gross Profit]]/shipments9[[#This Row],[Amount]]</f>
        <v>0.55868486029889541</v>
      </c>
      <c r="T1421" s="11">
        <f>shipments9[[#This Row],[Amount]]/shipments9[[#This Row],[Boxes]]</f>
        <v>16.949339207048457</v>
      </c>
    </row>
    <row r="1422" spans="1:20" x14ac:dyDescent="0.25">
      <c r="A1422" t="s">
        <v>1624</v>
      </c>
      <c r="B1422" t="s">
        <v>89</v>
      </c>
      <c r="C1422" t="s">
        <v>132</v>
      </c>
      <c r="D1422" t="s">
        <v>31</v>
      </c>
      <c r="E1422" s="1">
        <v>45258</v>
      </c>
      <c r="F1422" s="1" t="str">
        <f>TEXT(shipments9[[#This Row],[Shipdate]],"ddd")</f>
        <v>Tue</v>
      </c>
      <c r="G1422" s="1" t="str">
        <f>IF(OR(shipments9[[#This Row],[Day Name]]="Sat",shipments9[[#This Row],[Day Name]]="Sun"),"Weekend","Weekday")</f>
        <v>Weekday</v>
      </c>
      <c r="H1422">
        <v>4.5</v>
      </c>
      <c r="I1422">
        <v>1</v>
      </c>
      <c r="J1422" t="s">
        <v>172</v>
      </c>
      <c r="K1422" t="s">
        <v>8151</v>
      </c>
      <c r="L1422" t="s">
        <v>8152</v>
      </c>
      <c r="M1422">
        <v>11</v>
      </c>
      <c r="N1422" t="s">
        <v>8165</v>
      </c>
      <c r="O1422" s="4">
        <f>INDEX(products[Cost_per_box], MATCH(shipments9[[#This Row],[PID]], products[PID], 0))</f>
        <v>6.31</v>
      </c>
      <c r="P1422" s="4">
        <f>shipments9[[#This Row],[Boxes]]*shipments9[[#This Row],[Cost Per Box]]</f>
        <v>6.31</v>
      </c>
      <c r="Q1422" s="4">
        <f>shipments9[[#This Row],[Amount]] -shipments9[[#This Row],[total cost]]</f>
        <v>-1.8099999999999996</v>
      </c>
      <c r="R1422" s="4" t="str">
        <f>IF(shipments9[[#This Row],[Gross Profit]]&lt;0,"Loss","Profit")</f>
        <v>Loss</v>
      </c>
      <c r="S1422" s="9">
        <f>shipments9[[#This Row],[Gross Profit]]/shipments9[[#This Row],[Amount]]</f>
        <v>-0.40222222222222215</v>
      </c>
      <c r="T1422" s="11">
        <f>shipments9[[#This Row],[Amount]]/shipments9[[#This Row],[Boxes]]</f>
        <v>4.5</v>
      </c>
    </row>
    <row r="1423" spans="1:20" hidden="1" x14ac:dyDescent="0.25">
      <c r="A1423" t="s">
        <v>1625</v>
      </c>
      <c r="B1423" t="s">
        <v>89</v>
      </c>
      <c r="C1423" t="s">
        <v>143</v>
      </c>
      <c r="D1423" t="s">
        <v>31</v>
      </c>
      <c r="E1423" s="1">
        <v>45446</v>
      </c>
      <c r="F1423" s="1" t="str">
        <f>TEXT(shipments9[[#This Row],[Shipdate]],"ddd")</f>
        <v>Mon</v>
      </c>
      <c r="G1423" s="1" t="str">
        <f>IF(OR(shipments9[[#This Row],[Day Name]]="Sat",shipments9[[#This Row],[Day Name]]="Sun"),"Weekend","Weekday")</f>
        <v>Weekday</v>
      </c>
      <c r="H1423">
        <v>7704</v>
      </c>
      <c r="I1423">
        <v>367</v>
      </c>
      <c r="J1423" t="s">
        <v>172</v>
      </c>
      <c r="K1423" t="s">
        <v>8155</v>
      </c>
      <c r="L1423" t="s">
        <v>8154</v>
      </c>
      <c r="M1423">
        <v>6</v>
      </c>
      <c r="N1423" t="s">
        <v>8159</v>
      </c>
      <c r="O1423" s="4">
        <f>INDEX(products[Cost_per_box], MATCH(shipments9[[#This Row],[PID]], products[PID], 0))</f>
        <v>10.23</v>
      </c>
      <c r="P1423" s="4">
        <f>shipments9[[#This Row],[Boxes]]*shipments9[[#This Row],[Cost Per Box]]</f>
        <v>3754.4100000000003</v>
      </c>
      <c r="Q1423" s="4">
        <f>shipments9[[#This Row],[Amount]] -shipments9[[#This Row],[total cost]]</f>
        <v>3949.5899999999997</v>
      </c>
      <c r="R1423" s="4" t="str">
        <f>IF(shipments9[[#This Row],[Gross Profit]]&lt;0,"Loss","Profit")</f>
        <v>Profit</v>
      </c>
      <c r="S1423" s="9">
        <f>shipments9[[#This Row],[Gross Profit]]/shipments9[[#This Row],[Amount]]</f>
        <v>0.51266744548286602</v>
      </c>
      <c r="T1423" s="11">
        <f>shipments9[[#This Row],[Amount]]/shipments9[[#This Row],[Boxes]]</f>
        <v>20.991825613079019</v>
      </c>
    </row>
    <row r="1424" spans="1:20" hidden="1" x14ac:dyDescent="0.25">
      <c r="A1424" t="s">
        <v>1626</v>
      </c>
      <c r="B1424" t="s">
        <v>89</v>
      </c>
      <c r="C1424" t="s">
        <v>124</v>
      </c>
      <c r="D1424" t="s">
        <v>31</v>
      </c>
      <c r="E1424" s="1">
        <v>45058</v>
      </c>
      <c r="F1424" s="1" t="str">
        <f>TEXT(shipments9[[#This Row],[Shipdate]],"ddd")</f>
        <v>Fri</v>
      </c>
      <c r="G1424" s="1" t="str">
        <f>IF(OR(shipments9[[#This Row],[Day Name]]="Sat",shipments9[[#This Row],[Day Name]]="Sun"),"Weekend","Weekday")</f>
        <v>Weekday</v>
      </c>
      <c r="H1424">
        <v>3127.5</v>
      </c>
      <c r="I1424">
        <v>224</v>
      </c>
      <c r="J1424" t="s">
        <v>172</v>
      </c>
      <c r="K1424" t="s">
        <v>8151</v>
      </c>
      <c r="L1424" t="s">
        <v>8154</v>
      </c>
      <c r="M1424">
        <v>5</v>
      </c>
      <c r="N1424" t="s">
        <v>201</v>
      </c>
      <c r="O1424" s="4">
        <f>INDEX(products[Cost_per_box], MATCH(shipments9[[#This Row],[PID]], products[PID], 0))</f>
        <v>7.48</v>
      </c>
      <c r="P1424" s="4">
        <f>shipments9[[#This Row],[Boxes]]*shipments9[[#This Row],[Cost Per Box]]</f>
        <v>1675.52</v>
      </c>
      <c r="Q1424" s="4">
        <f>shipments9[[#This Row],[Amount]] -shipments9[[#This Row],[total cost]]</f>
        <v>1451.98</v>
      </c>
      <c r="R1424" s="4" t="str">
        <f>IF(shipments9[[#This Row],[Gross Profit]]&lt;0,"Loss","Profit")</f>
        <v>Profit</v>
      </c>
      <c r="S1424" s="9">
        <f>shipments9[[#This Row],[Gross Profit]]/shipments9[[#This Row],[Amount]]</f>
        <v>0.46426219024780174</v>
      </c>
      <c r="T1424" s="11">
        <f>shipments9[[#This Row],[Amount]]/shipments9[[#This Row],[Boxes]]</f>
        <v>13.962053571428571</v>
      </c>
    </row>
    <row r="1425" spans="1:20" hidden="1" x14ac:dyDescent="0.25">
      <c r="A1425" t="s">
        <v>1627</v>
      </c>
      <c r="B1425" t="s">
        <v>89</v>
      </c>
      <c r="C1425" t="s">
        <v>139</v>
      </c>
      <c r="D1425" t="s">
        <v>31</v>
      </c>
      <c r="E1425" s="1">
        <v>45070</v>
      </c>
      <c r="F1425" s="1" t="str">
        <f>TEXT(shipments9[[#This Row],[Shipdate]],"ddd")</f>
        <v>Wed</v>
      </c>
      <c r="G1425" s="1" t="str">
        <f>IF(OR(shipments9[[#This Row],[Day Name]]="Sat",shipments9[[#This Row],[Day Name]]="Sun"),"Weekend","Weekday")</f>
        <v>Weekday</v>
      </c>
      <c r="H1425">
        <v>1928.25</v>
      </c>
      <c r="I1425">
        <v>102</v>
      </c>
      <c r="J1425" t="s">
        <v>172</v>
      </c>
      <c r="K1425" t="s">
        <v>8151</v>
      </c>
      <c r="L1425" t="s">
        <v>8154</v>
      </c>
      <c r="M1425">
        <v>5</v>
      </c>
      <c r="N1425" t="s">
        <v>201</v>
      </c>
      <c r="O1425" s="4">
        <f>INDEX(products[Cost_per_box], MATCH(shipments9[[#This Row],[PID]], products[PID], 0))</f>
        <v>3.68</v>
      </c>
      <c r="P1425" s="4">
        <f>shipments9[[#This Row],[Boxes]]*shipments9[[#This Row],[Cost Per Box]]</f>
        <v>375.36</v>
      </c>
      <c r="Q1425" s="4">
        <f>shipments9[[#This Row],[Amount]] -shipments9[[#This Row],[total cost]]</f>
        <v>1552.8899999999999</v>
      </c>
      <c r="R1425" s="4" t="str">
        <f>IF(shipments9[[#This Row],[Gross Profit]]&lt;0,"Loss","Profit")</f>
        <v>Profit</v>
      </c>
      <c r="S1425" s="9">
        <f>shipments9[[#This Row],[Gross Profit]]/shipments9[[#This Row],[Amount]]</f>
        <v>0.80533644496304935</v>
      </c>
      <c r="T1425" s="11">
        <f>shipments9[[#This Row],[Amount]]/shipments9[[#This Row],[Boxes]]</f>
        <v>18.904411764705884</v>
      </c>
    </row>
    <row r="1426" spans="1:20" hidden="1" x14ac:dyDescent="0.25">
      <c r="A1426" t="s">
        <v>1628</v>
      </c>
      <c r="B1426" t="s">
        <v>89</v>
      </c>
      <c r="C1426" t="s">
        <v>151</v>
      </c>
      <c r="D1426" t="s">
        <v>31</v>
      </c>
      <c r="E1426" s="1">
        <v>45257</v>
      </c>
      <c r="F1426" s="1" t="str">
        <f>TEXT(shipments9[[#This Row],[Shipdate]],"ddd")</f>
        <v>Mon</v>
      </c>
      <c r="G1426" s="1" t="str">
        <f>IF(OR(shipments9[[#This Row],[Day Name]]="Sat",shipments9[[#This Row],[Day Name]]="Sun"),"Weekend","Weekday")</f>
        <v>Weekday</v>
      </c>
      <c r="H1426">
        <v>1534.5</v>
      </c>
      <c r="I1426">
        <v>74</v>
      </c>
      <c r="J1426" t="s">
        <v>172</v>
      </c>
      <c r="K1426" t="s">
        <v>8151</v>
      </c>
      <c r="L1426" t="s">
        <v>8152</v>
      </c>
      <c r="M1426">
        <v>11</v>
      </c>
      <c r="N1426" t="s">
        <v>8165</v>
      </c>
      <c r="O1426" s="4">
        <f>INDEX(products[Cost_per_box], MATCH(shipments9[[#This Row],[PID]], products[PID], 0))</f>
        <v>12.41</v>
      </c>
      <c r="P1426" s="4">
        <f>shipments9[[#This Row],[Boxes]]*shipments9[[#This Row],[Cost Per Box]]</f>
        <v>918.34</v>
      </c>
      <c r="Q1426" s="4">
        <f>shipments9[[#This Row],[Amount]] -shipments9[[#This Row],[total cost]]</f>
        <v>616.16</v>
      </c>
      <c r="R1426" s="4" t="str">
        <f>IF(shipments9[[#This Row],[Gross Profit]]&lt;0,"Loss","Profit")</f>
        <v>Profit</v>
      </c>
      <c r="S1426" s="9">
        <f>shipments9[[#This Row],[Gross Profit]]/shipments9[[#This Row],[Amount]]</f>
        <v>0.40153796024763766</v>
      </c>
      <c r="T1426" s="11">
        <f>shipments9[[#This Row],[Amount]]/shipments9[[#This Row],[Boxes]]</f>
        <v>20.736486486486488</v>
      </c>
    </row>
    <row r="1427" spans="1:20" hidden="1" x14ac:dyDescent="0.25">
      <c r="A1427" t="s">
        <v>1629</v>
      </c>
      <c r="B1427" t="s">
        <v>89</v>
      </c>
      <c r="C1427" t="s">
        <v>161</v>
      </c>
      <c r="D1427" t="s">
        <v>31</v>
      </c>
      <c r="E1427" s="1">
        <v>45258</v>
      </c>
      <c r="F1427" s="1" t="str">
        <f>TEXT(shipments9[[#This Row],[Shipdate]],"ddd")</f>
        <v>Tue</v>
      </c>
      <c r="G1427" s="1" t="str">
        <f>IF(OR(shipments9[[#This Row],[Day Name]]="Sat",shipments9[[#This Row],[Day Name]]="Sun"),"Weekend","Weekday")</f>
        <v>Weekday</v>
      </c>
      <c r="H1427">
        <v>2967.75</v>
      </c>
      <c r="I1427">
        <v>248</v>
      </c>
      <c r="J1427" t="s">
        <v>172</v>
      </c>
      <c r="K1427" t="s">
        <v>8151</v>
      </c>
      <c r="L1427" t="s">
        <v>8152</v>
      </c>
      <c r="M1427">
        <v>11</v>
      </c>
      <c r="N1427" t="s">
        <v>8165</v>
      </c>
      <c r="O1427" s="4">
        <f>INDEX(products[Cost_per_box], MATCH(shipments9[[#This Row],[PID]], products[PID], 0))</f>
        <v>2.76</v>
      </c>
      <c r="P1427" s="4">
        <f>shipments9[[#This Row],[Boxes]]*shipments9[[#This Row],[Cost Per Box]]</f>
        <v>684.4799999999999</v>
      </c>
      <c r="Q1427" s="4">
        <f>shipments9[[#This Row],[Amount]] -shipments9[[#This Row],[total cost]]</f>
        <v>2283.27</v>
      </c>
      <c r="R1427" s="4" t="str">
        <f>IF(shipments9[[#This Row],[Gross Profit]]&lt;0,"Loss","Profit")</f>
        <v>Profit</v>
      </c>
      <c r="S1427" s="9">
        <f>shipments9[[#This Row],[Gross Profit]]/shipments9[[#This Row],[Amount]]</f>
        <v>0.76936062673742733</v>
      </c>
      <c r="T1427" s="11">
        <f>shipments9[[#This Row],[Amount]]/shipments9[[#This Row],[Boxes]]</f>
        <v>11.966733870967742</v>
      </c>
    </row>
    <row r="1428" spans="1:20" hidden="1" x14ac:dyDescent="0.25">
      <c r="A1428" t="s">
        <v>1630</v>
      </c>
      <c r="B1428" t="s">
        <v>92</v>
      </c>
      <c r="C1428" t="s">
        <v>132</v>
      </c>
      <c r="D1428" t="s">
        <v>31</v>
      </c>
      <c r="E1428" s="1">
        <v>45268</v>
      </c>
      <c r="F1428" s="1" t="str">
        <f>TEXT(shipments9[[#This Row],[Shipdate]],"ddd")</f>
        <v>Fri</v>
      </c>
      <c r="G1428" s="1" t="str">
        <f>IF(OR(shipments9[[#This Row],[Day Name]]="Sat",shipments9[[#This Row],[Day Name]]="Sun"),"Weekend","Weekday")</f>
        <v>Weekday</v>
      </c>
      <c r="H1428">
        <v>2682</v>
      </c>
      <c r="I1428">
        <v>112</v>
      </c>
      <c r="J1428" t="s">
        <v>172</v>
      </c>
      <c r="K1428" t="s">
        <v>8151</v>
      </c>
      <c r="L1428" t="s">
        <v>8152</v>
      </c>
      <c r="M1428">
        <v>12</v>
      </c>
      <c r="N1428" t="s">
        <v>8166</v>
      </c>
      <c r="O1428" s="4">
        <f>INDEX(products[Cost_per_box], MATCH(shipments9[[#This Row],[PID]], products[PID], 0))</f>
        <v>6.31</v>
      </c>
      <c r="P1428" s="4">
        <f>shipments9[[#This Row],[Boxes]]*shipments9[[#This Row],[Cost Per Box]]</f>
        <v>706.71999999999991</v>
      </c>
      <c r="Q1428" s="4">
        <f>shipments9[[#This Row],[Amount]] -shipments9[[#This Row],[total cost]]</f>
        <v>1975.2800000000002</v>
      </c>
      <c r="R1428" s="4" t="str">
        <f>IF(shipments9[[#This Row],[Gross Profit]]&lt;0,"Loss","Profit")</f>
        <v>Profit</v>
      </c>
      <c r="S1428" s="9">
        <f>shipments9[[#This Row],[Gross Profit]]/shipments9[[#This Row],[Amount]]</f>
        <v>0.73649515287099188</v>
      </c>
      <c r="T1428" s="11">
        <f>shipments9[[#This Row],[Amount]]/shipments9[[#This Row],[Boxes]]</f>
        <v>23.946428571428573</v>
      </c>
    </row>
    <row r="1429" spans="1:20" hidden="1" x14ac:dyDescent="0.25">
      <c r="A1429" t="s">
        <v>1631</v>
      </c>
      <c r="B1429" t="s">
        <v>92</v>
      </c>
      <c r="C1429" t="s">
        <v>143</v>
      </c>
      <c r="D1429" t="s">
        <v>31</v>
      </c>
      <c r="E1429" s="1">
        <v>45278</v>
      </c>
      <c r="F1429" s="1" t="str">
        <f>TEXT(shipments9[[#This Row],[Shipdate]],"ddd")</f>
        <v>Mon</v>
      </c>
      <c r="G1429" s="1" t="str">
        <f>IF(OR(shipments9[[#This Row],[Day Name]]="Sat",shipments9[[#This Row],[Day Name]]="Sun"),"Weekend","Weekday")</f>
        <v>Weekday</v>
      </c>
      <c r="H1429">
        <v>6840</v>
      </c>
      <c r="I1429">
        <v>403</v>
      </c>
      <c r="J1429" t="s">
        <v>172</v>
      </c>
      <c r="K1429" t="s">
        <v>8151</v>
      </c>
      <c r="L1429" t="s">
        <v>8152</v>
      </c>
      <c r="M1429">
        <v>12</v>
      </c>
      <c r="N1429" t="s">
        <v>8166</v>
      </c>
      <c r="O1429" s="4">
        <f>INDEX(products[Cost_per_box], MATCH(shipments9[[#This Row],[PID]], products[PID], 0))</f>
        <v>10.23</v>
      </c>
      <c r="P1429" s="4">
        <f>shipments9[[#This Row],[Boxes]]*shipments9[[#This Row],[Cost Per Box]]</f>
        <v>4122.6900000000005</v>
      </c>
      <c r="Q1429" s="4">
        <f>shipments9[[#This Row],[Amount]] -shipments9[[#This Row],[total cost]]</f>
        <v>2717.3099999999995</v>
      </c>
      <c r="R1429" s="4" t="str">
        <f>IF(shipments9[[#This Row],[Gross Profit]]&lt;0,"Loss","Profit")</f>
        <v>Profit</v>
      </c>
      <c r="S1429" s="9">
        <f>shipments9[[#This Row],[Gross Profit]]/shipments9[[#This Row],[Amount]]</f>
        <v>0.39726754385964907</v>
      </c>
      <c r="T1429" s="11">
        <f>shipments9[[#This Row],[Amount]]/shipments9[[#This Row],[Boxes]]</f>
        <v>16.972704714640198</v>
      </c>
    </row>
    <row r="1430" spans="1:20" hidden="1" x14ac:dyDescent="0.25">
      <c r="A1430" t="s">
        <v>1632</v>
      </c>
      <c r="B1430" t="s">
        <v>92</v>
      </c>
      <c r="C1430" t="s">
        <v>159</v>
      </c>
      <c r="D1430" t="s">
        <v>31</v>
      </c>
      <c r="E1430" s="1">
        <v>45428</v>
      </c>
      <c r="F1430" s="1" t="str">
        <f>TEXT(shipments9[[#This Row],[Shipdate]],"ddd")</f>
        <v>Thu</v>
      </c>
      <c r="G1430" s="1" t="str">
        <f>IF(OR(shipments9[[#This Row],[Day Name]]="Sat",shipments9[[#This Row],[Day Name]]="Sun"),"Weekend","Weekday")</f>
        <v>Weekday</v>
      </c>
      <c r="H1430">
        <v>5877</v>
      </c>
      <c r="I1430">
        <v>227</v>
      </c>
      <c r="J1430" t="s">
        <v>172</v>
      </c>
      <c r="K1430" t="s">
        <v>8155</v>
      </c>
      <c r="L1430" t="s">
        <v>8154</v>
      </c>
      <c r="M1430">
        <v>5</v>
      </c>
      <c r="N1430" t="s">
        <v>201</v>
      </c>
      <c r="O1430" s="4">
        <f>INDEX(products[Cost_per_box], MATCH(shipments9[[#This Row],[PID]], products[PID], 0))</f>
        <v>5.04</v>
      </c>
      <c r="P1430" s="4">
        <f>shipments9[[#This Row],[Boxes]]*shipments9[[#This Row],[Cost Per Box]]</f>
        <v>1144.08</v>
      </c>
      <c r="Q1430" s="4">
        <f>shipments9[[#This Row],[Amount]] -shipments9[[#This Row],[total cost]]</f>
        <v>4732.92</v>
      </c>
      <c r="R1430" s="4" t="str">
        <f>IF(shipments9[[#This Row],[Gross Profit]]&lt;0,"Loss","Profit")</f>
        <v>Profit</v>
      </c>
      <c r="S1430" s="9">
        <f>shipments9[[#This Row],[Gross Profit]]/shipments9[[#This Row],[Amount]]</f>
        <v>0.80532924961715158</v>
      </c>
      <c r="T1430" s="11">
        <f>shipments9[[#This Row],[Amount]]/shipments9[[#This Row],[Boxes]]</f>
        <v>25.889867841409693</v>
      </c>
    </row>
    <row r="1431" spans="1:20" hidden="1" x14ac:dyDescent="0.25">
      <c r="A1431" t="s">
        <v>1633</v>
      </c>
      <c r="B1431" t="s">
        <v>92</v>
      </c>
      <c r="C1431" t="s">
        <v>132</v>
      </c>
      <c r="D1431" t="s">
        <v>31</v>
      </c>
      <c r="E1431" s="1">
        <v>45267</v>
      </c>
      <c r="F1431" s="1" t="str">
        <f>TEXT(shipments9[[#This Row],[Shipdate]],"ddd")</f>
        <v>Thu</v>
      </c>
      <c r="G1431" s="1" t="str">
        <f>IF(OR(shipments9[[#This Row],[Day Name]]="Sat",shipments9[[#This Row],[Day Name]]="Sun"),"Weekend","Weekday")</f>
        <v>Weekday</v>
      </c>
      <c r="H1431">
        <v>2081.25</v>
      </c>
      <c r="I1431">
        <v>87</v>
      </c>
      <c r="J1431" t="s">
        <v>172</v>
      </c>
      <c r="K1431" t="s">
        <v>8151</v>
      </c>
      <c r="L1431" t="s">
        <v>8152</v>
      </c>
      <c r="M1431">
        <v>12</v>
      </c>
      <c r="N1431" t="s">
        <v>8166</v>
      </c>
      <c r="O1431" s="4">
        <f>INDEX(products[Cost_per_box], MATCH(shipments9[[#This Row],[PID]], products[PID], 0))</f>
        <v>6.31</v>
      </c>
      <c r="P1431" s="4">
        <f>shipments9[[#This Row],[Boxes]]*shipments9[[#This Row],[Cost Per Box]]</f>
        <v>548.96999999999991</v>
      </c>
      <c r="Q1431" s="4">
        <f>shipments9[[#This Row],[Amount]] -shipments9[[#This Row],[total cost]]</f>
        <v>1532.2800000000002</v>
      </c>
      <c r="R1431" s="4" t="str">
        <f>IF(shipments9[[#This Row],[Gross Profit]]&lt;0,"Loss","Profit")</f>
        <v>Profit</v>
      </c>
      <c r="S1431" s="9">
        <f>shipments9[[#This Row],[Gross Profit]]/shipments9[[#This Row],[Amount]]</f>
        <v>0.73623063063063077</v>
      </c>
      <c r="T1431" s="11">
        <f>shipments9[[#This Row],[Amount]]/shipments9[[#This Row],[Boxes]]</f>
        <v>23.922413793103448</v>
      </c>
    </row>
    <row r="1432" spans="1:20" hidden="1" x14ac:dyDescent="0.25">
      <c r="A1432" t="s">
        <v>1634</v>
      </c>
      <c r="B1432" t="s">
        <v>92</v>
      </c>
      <c r="C1432" t="s">
        <v>161</v>
      </c>
      <c r="D1432" t="s">
        <v>31</v>
      </c>
      <c r="E1432" s="1">
        <v>45279</v>
      </c>
      <c r="F1432" s="1" t="str">
        <f>TEXT(shipments9[[#This Row],[Shipdate]],"ddd")</f>
        <v>Tue</v>
      </c>
      <c r="G1432" s="1" t="str">
        <f>IF(OR(shipments9[[#This Row],[Day Name]]="Sat",shipments9[[#This Row],[Day Name]]="Sun"),"Weekend","Weekday")</f>
        <v>Weekday</v>
      </c>
      <c r="H1432">
        <v>1044</v>
      </c>
      <c r="I1432">
        <v>95</v>
      </c>
      <c r="J1432" t="s">
        <v>172</v>
      </c>
      <c r="K1432" t="s">
        <v>8151</v>
      </c>
      <c r="L1432" t="s">
        <v>8152</v>
      </c>
      <c r="M1432">
        <v>12</v>
      </c>
      <c r="N1432" t="s">
        <v>8166</v>
      </c>
      <c r="O1432" s="4">
        <f>INDEX(products[Cost_per_box], MATCH(shipments9[[#This Row],[PID]], products[PID], 0))</f>
        <v>2.76</v>
      </c>
      <c r="P1432" s="4">
        <f>shipments9[[#This Row],[Boxes]]*shipments9[[#This Row],[Cost Per Box]]</f>
        <v>262.2</v>
      </c>
      <c r="Q1432" s="4">
        <f>shipments9[[#This Row],[Amount]] -shipments9[[#This Row],[total cost]]</f>
        <v>781.8</v>
      </c>
      <c r="R1432" s="4" t="str">
        <f>IF(shipments9[[#This Row],[Gross Profit]]&lt;0,"Loss","Profit")</f>
        <v>Profit</v>
      </c>
      <c r="S1432" s="9">
        <f>shipments9[[#This Row],[Gross Profit]]/shipments9[[#This Row],[Amount]]</f>
        <v>0.7488505747126436</v>
      </c>
      <c r="T1432" s="11">
        <f>shipments9[[#This Row],[Amount]]/shipments9[[#This Row],[Boxes]]</f>
        <v>10.989473684210527</v>
      </c>
    </row>
    <row r="1433" spans="1:20" hidden="1" x14ac:dyDescent="0.25">
      <c r="A1433" t="s">
        <v>1635</v>
      </c>
      <c r="B1433" t="s">
        <v>92</v>
      </c>
      <c r="C1433" t="s">
        <v>151</v>
      </c>
      <c r="D1433" t="s">
        <v>31</v>
      </c>
      <c r="E1433" s="1">
        <v>44964</v>
      </c>
      <c r="F1433" s="1" t="str">
        <f>TEXT(shipments9[[#This Row],[Shipdate]],"ddd")</f>
        <v>Tue</v>
      </c>
      <c r="G1433" s="1" t="str">
        <f>IF(OR(shipments9[[#This Row],[Day Name]]="Sat",shipments9[[#This Row],[Day Name]]="Sun"),"Weekend","Weekday")</f>
        <v>Weekday</v>
      </c>
      <c r="H1433">
        <v>1336.5</v>
      </c>
      <c r="I1433">
        <v>64</v>
      </c>
      <c r="J1433" t="s">
        <v>172</v>
      </c>
      <c r="K1433" t="s">
        <v>8151</v>
      </c>
      <c r="L1433" t="s">
        <v>8156</v>
      </c>
      <c r="M1433">
        <v>2</v>
      </c>
      <c r="N1433" t="s">
        <v>8157</v>
      </c>
      <c r="O1433" s="4">
        <f>INDEX(products[Cost_per_box], MATCH(shipments9[[#This Row],[PID]], products[PID], 0))</f>
        <v>12.41</v>
      </c>
      <c r="P1433" s="4">
        <f>shipments9[[#This Row],[Boxes]]*shipments9[[#This Row],[Cost Per Box]]</f>
        <v>794.24</v>
      </c>
      <c r="Q1433" s="4">
        <f>shipments9[[#This Row],[Amount]] -shipments9[[#This Row],[total cost]]</f>
        <v>542.26</v>
      </c>
      <c r="R1433" s="4" t="str">
        <f>IF(shipments9[[#This Row],[Gross Profit]]&lt;0,"Loss","Profit")</f>
        <v>Profit</v>
      </c>
      <c r="S1433" s="9">
        <f>shipments9[[#This Row],[Gross Profit]]/shipments9[[#This Row],[Amount]]</f>
        <v>0.40573138795361019</v>
      </c>
      <c r="T1433" s="11">
        <f>shipments9[[#This Row],[Amount]]/shipments9[[#This Row],[Boxes]]</f>
        <v>20.8828125</v>
      </c>
    </row>
    <row r="1434" spans="1:20" hidden="1" x14ac:dyDescent="0.25">
      <c r="A1434" t="s">
        <v>1636</v>
      </c>
      <c r="B1434" t="s">
        <v>92</v>
      </c>
      <c r="C1434" t="s">
        <v>132</v>
      </c>
      <c r="D1434" t="s">
        <v>31</v>
      </c>
      <c r="E1434" s="1">
        <v>45471</v>
      </c>
      <c r="F1434" s="1" t="str">
        <f>TEXT(shipments9[[#This Row],[Shipdate]],"ddd")</f>
        <v>Fri</v>
      </c>
      <c r="G1434" s="1" t="str">
        <f>IF(OR(shipments9[[#This Row],[Day Name]]="Sat",shipments9[[#This Row],[Day Name]]="Sun"),"Weekend","Weekday")</f>
        <v>Weekday</v>
      </c>
      <c r="H1434">
        <v>2918.25</v>
      </c>
      <c r="I1434">
        <v>105</v>
      </c>
      <c r="J1434" t="s">
        <v>172</v>
      </c>
      <c r="K1434" t="s">
        <v>8155</v>
      </c>
      <c r="L1434" t="s">
        <v>8154</v>
      </c>
      <c r="M1434">
        <v>6</v>
      </c>
      <c r="N1434" t="s">
        <v>8159</v>
      </c>
      <c r="O1434" s="4">
        <f>INDEX(products[Cost_per_box], MATCH(shipments9[[#This Row],[PID]], products[PID], 0))</f>
        <v>6.31</v>
      </c>
      <c r="P1434" s="4">
        <f>shipments9[[#This Row],[Boxes]]*shipments9[[#This Row],[Cost Per Box]]</f>
        <v>662.55</v>
      </c>
      <c r="Q1434" s="4">
        <f>shipments9[[#This Row],[Amount]] -shipments9[[#This Row],[total cost]]</f>
        <v>2255.6999999999998</v>
      </c>
      <c r="R1434" s="4" t="str">
        <f>IF(shipments9[[#This Row],[Gross Profit]]&lt;0,"Loss","Profit")</f>
        <v>Profit</v>
      </c>
      <c r="S1434" s="9">
        <f>shipments9[[#This Row],[Gross Profit]]/shipments9[[#This Row],[Amount]]</f>
        <v>0.77296324852223075</v>
      </c>
      <c r="T1434" s="11">
        <f>shipments9[[#This Row],[Amount]]/shipments9[[#This Row],[Boxes]]</f>
        <v>27.792857142857144</v>
      </c>
    </row>
    <row r="1435" spans="1:20" hidden="1" x14ac:dyDescent="0.25">
      <c r="A1435" t="s">
        <v>1637</v>
      </c>
      <c r="B1435" t="s">
        <v>92</v>
      </c>
      <c r="C1435" t="s">
        <v>126</v>
      </c>
      <c r="D1435" t="s">
        <v>31</v>
      </c>
      <c r="E1435" s="1">
        <v>45240</v>
      </c>
      <c r="F1435" s="1" t="str">
        <f>TEXT(shipments9[[#This Row],[Shipdate]],"ddd")</f>
        <v>Fri</v>
      </c>
      <c r="G1435" s="1" t="str">
        <f>IF(OR(shipments9[[#This Row],[Day Name]]="Sat",shipments9[[#This Row],[Day Name]]="Sun"),"Weekend","Weekday")</f>
        <v>Weekday</v>
      </c>
      <c r="H1435">
        <v>11542.5</v>
      </c>
      <c r="I1435">
        <v>1155</v>
      </c>
      <c r="J1435" t="s">
        <v>172</v>
      </c>
      <c r="K1435" t="s">
        <v>8151</v>
      </c>
      <c r="L1435" t="s">
        <v>8152</v>
      </c>
      <c r="M1435">
        <v>11</v>
      </c>
      <c r="N1435" t="s">
        <v>8165</v>
      </c>
      <c r="O1435" s="4">
        <f>INDEX(products[Cost_per_box], MATCH(shipments9[[#This Row],[PID]], products[PID], 0))</f>
        <v>5.15</v>
      </c>
      <c r="P1435" s="4">
        <f>shipments9[[#This Row],[Boxes]]*shipments9[[#This Row],[Cost Per Box]]</f>
        <v>5948.25</v>
      </c>
      <c r="Q1435" s="4">
        <f>shipments9[[#This Row],[Amount]] -shipments9[[#This Row],[total cost]]</f>
        <v>5594.25</v>
      </c>
      <c r="R1435" s="4" t="str">
        <f>IF(shipments9[[#This Row],[Gross Profit]]&lt;0,"Loss","Profit")</f>
        <v>Profit</v>
      </c>
      <c r="S1435" s="9">
        <f>shipments9[[#This Row],[Gross Profit]]/shipments9[[#This Row],[Amount]]</f>
        <v>0.48466536712150748</v>
      </c>
      <c r="T1435" s="11">
        <f>shipments9[[#This Row],[Amount]]/shipments9[[#This Row],[Boxes]]</f>
        <v>9.9935064935064943</v>
      </c>
    </row>
    <row r="1436" spans="1:20" hidden="1" x14ac:dyDescent="0.25">
      <c r="A1436" t="s">
        <v>1638</v>
      </c>
      <c r="B1436" t="s">
        <v>92</v>
      </c>
      <c r="C1436" t="s">
        <v>124</v>
      </c>
      <c r="D1436" t="s">
        <v>31</v>
      </c>
      <c r="E1436" s="1">
        <v>45422</v>
      </c>
      <c r="F1436" s="1" t="str">
        <f>TEXT(shipments9[[#This Row],[Shipdate]],"ddd")</f>
        <v>Fri</v>
      </c>
      <c r="G1436" s="1" t="str">
        <f>IF(OR(shipments9[[#This Row],[Day Name]]="Sat",shipments9[[#This Row],[Day Name]]="Sun"),"Weekend","Weekday")</f>
        <v>Weekday</v>
      </c>
      <c r="H1436">
        <v>8718.75</v>
      </c>
      <c r="I1436">
        <v>545</v>
      </c>
      <c r="J1436" t="s">
        <v>172</v>
      </c>
      <c r="K1436" t="s">
        <v>8155</v>
      </c>
      <c r="L1436" t="s">
        <v>8154</v>
      </c>
      <c r="M1436">
        <v>5</v>
      </c>
      <c r="N1436" t="s">
        <v>201</v>
      </c>
      <c r="O1436" s="4">
        <f>INDEX(products[Cost_per_box], MATCH(shipments9[[#This Row],[PID]], products[PID], 0))</f>
        <v>7.48</v>
      </c>
      <c r="P1436" s="4">
        <f>shipments9[[#This Row],[Boxes]]*shipments9[[#This Row],[Cost Per Box]]</f>
        <v>4076.6000000000004</v>
      </c>
      <c r="Q1436" s="4">
        <f>shipments9[[#This Row],[Amount]] -shipments9[[#This Row],[total cost]]</f>
        <v>4642.1499999999996</v>
      </c>
      <c r="R1436" s="4" t="str">
        <f>IF(shipments9[[#This Row],[Gross Profit]]&lt;0,"Loss","Profit")</f>
        <v>Profit</v>
      </c>
      <c r="S1436" s="9">
        <f>shipments9[[#This Row],[Gross Profit]]/shipments9[[#This Row],[Amount]]</f>
        <v>0.53243297491039421</v>
      </c>
      <c r="T1436" s="11">
        <f>shipments9[[#This Row],[Amount]]/shipments9[[#This Row],[Boxes]]</f>
        <v>15.997706422018348</v>
      </c>
    </row>
    <row r="1437" spans="1:20" hidden="1" x14ac:dyDescent="0.25">
      <c r="A1437" t="s">
        <v>1639</v>
      </c>
      <c r="B1437" t="s">
        <v>95</v>
      </c>
      <c r="C1437" t="s">
        <v>143</v>
      </c>
      <c r="D1437" t="s">
        <v>31</v>
      </c>
      <c r="E1437" s="1">
        <v>44936</v>
      </c>
      <c r="F1437" s="1" t="str">
        <f>TEXT(shipments9[[#This Row],[Shipdate]],"ddd")</f>
        <v>Tue</v>
      </c>
      <c r="G1437" s="1" t="str">
        <f>IF(OR(shipments9[[#This Row],[Day Name]]="Sat",shipments9[[#This Row],[Day Name]]="Sun"),"Weekend","Weekday")</f>
        <v>Weekday</v>
      </c>
      <c r="H1437">
        <v>535.5</v>
      </c>
      <c r="I1437">
        <v>27</v>
      </c>
      <c r="J1437" t="s">
        <v>172</v>
      </c>
      <c r="K1437" t="s">
        <v>8151</v>
      </c>
      <c r="L1437" t="s">
        <v>8156</v>
      </c>
      <c r="M1437">
        <v>1</v>
      </c>
      <c r="N1437" t="s">
        <v>8163</v>
      </c>
      <c r="O1437" s="4">
        <f>INDEX(products[Cost_per_box], MATCH(shipments9[[#This Row],[PID]], products[PID], 0))</f>
        <v>10.23</v>
      </c>
      <c r="P1437" s="4">
        <f>shipments9[[#This Row],[Boxes]]*shipments9[[#This Row],[Cost Per Box]]</f>
        <v>276.21000000000004</v>
      </c>
      <c r="Q1437" s="4">
        <f>shipments9[[#This Row],[Amount]] -shipments9[[#This Row],[total cost]]</f>
        <v>259.28999999999996</v>
      </c>
      <c r="R1437" s="4" t="str">
        <f>IF(shipments9[[#This Row],[Gross Profit]]&lt;0,"Loss","Profit")</f>
        <v>Profit</v>
      </c>
      <c r="S1437" s="9">
        <f>shipments9[[#This Row],[Gross Profit]]/shipments9[[#This Row],[Amount]]</f>
        <v>0.48420168067226882</v>
      </c>
      <c r="T1437" s="11">
        <f>shipments9[[#This Row],[Amount]]/shipments9[[#This Row],[Boxes]]</f>
        <v>19.833333333333332</v>
      </c>
    </row>
    <row r="1438" spans="1:20" hidden="1" x14ac:dyDescent="0.25">
      <c r="A1438" t="s">
        <v>1640</v>
      </c>
      <c r="B1438" t="s">
        <v>95</v>
      </c>
      <c r="C1438" t="s">
        <v>161</v>
      </c>
      <c r="D1438" t="s">
        <v>31</v>
      </c>
      <c r="E1438" s="1">
        <v>45352</v>
      </c>
      <c r="F1438" s="1" t="str">
        <f>TEXT(shipments9[[#This Row],[Shipdate]],"ddd")</f>
        <v>Fri</v>
      </c>
      <c r="G1438" s="1" t="str">
        <f>IF(OR(shipments9[[#This Row],[Day Name]]="Sat",shipments9[[#This Row],[Day Name]]="Sun"),"Weekend","Weekday")</f>
        <v>Weekday</v>
      </c>
      <c r="H1438">
        <v>2866.5</v>
      </c>
      <c r="I1438">
        <v>319</v>
      </c>
      <c r="J1438" t="s">
        <v>172</v>
      </c>
      <c r="K1438" t="s">
        <v>8155</v>
      </c>
      <c r="L1438" t="s">
        <v>8156</v>
      </c>
      <c r="M1438">
        <v>3</v>
      </c>
      <c r="N1438" t="s">
        <v>8164</v>
      </c>
      <c r="O1438" s="4">
        <f>INDEX(products[Cost_per_box], MATCH(shipments9[[#This Row],[PID]], products[PID], 0))</f>
        <v>2.76</v>
      </c>
      <c r="P1438" s="4">
        <f>shipments9[[#This Row],[Boxes]]*shipments9[[#This Row],[Cost Per Box]]</f>
        <v>880.43999999999994</v>
      </c>
      <c r="Q1438" s="4">
        <f>shipments9[[#This Row],[Amount]] -shipments9[[#This Row],[total cost]]</f>
        <v>1986.06</v>
      </c>
      <c r="R1438" s="4" t="str">
        <f>IF(shipments9[[#This Row],[Gross Profit]]&lt;0,"Loss","Profit")</f>
        <v>Profit</v>
      </c>
      <c r="S1438" s="9">
        <f>shipments9[[#This Row],[Gross Profit]]/shipments9[[#This Row],[Amount]]</f>
        <v>0.69285190999476709</v>
      </c>
      <c r="T1438" s="11">
        <f>shipments9[[#This Row],[Amount]]/shipments9[[#This Row],[Boxes]]</f>
        <v>8.9858934169278992</v>
      </c>
    </row>
    <row r="1439" spans="1:20" hidden="1" x14ac:dyDescent="0.25">
      <c r="A1439" t="s">
        <v>1641</v>
      </c>
      <c r="B1439" t="s">
        <v>95</v>
      </c>
      <c r="C1439" t="s">
        <v>126</v>
      </c>
      <c r="D1439" t="s">
        <v>31</v>
      </c>
      <c r="E1439" s="1">
        <v>45450</v>
      </c>
      <c r="F1439" s="1" t="str">
        <f>TEXT(shipments9[[#This Row],[Shipdate]],"ddd")</f>
        <v>Fri</v>
      </c>
      <c r="G1439" s="1" t="str">
        <f>IF(OR(shipments9[[#This Row],[Day Name]]="Sat",shipments9[[#This Row],[Day Name]]="Sun"),"Weekend","Weekday")</f>
        <v>Weekday</v>
      </c>
      <c r="H1439">
        <v>2873.25</v>
      </c>
      <c r="I1439">
        <v>240</v>
      </c>
      <c r="J1439" t="s">
        <v>172</v>
      </c>
      <c r="K1439" t="s">
        <v>8155</v>
      </c>
      <c r="L1439" t="s">
        <v>8154</v>
      </c>
      <c r="M1439">
        <v>6</v>
      </c>
      <c r="N1439" t="s">
        <v>8159</v>
      </c>
      <c r="O1439" s="4">
        <f>INDEX(products[Cost_per_box], MATCH(shipments9[[#This Row],[PID]], products[PID], 0))</f>
        <v>5.15</v>
      </c>
      <c r="P1439" s="4">
        <f>shipments9[[#This Row],[Boxes]]*shipments9[[#This Row],[Cost Per Box]]</f>
        <v>1236</v>
      </c>
      <c r="Q1439" s="4">
        <f>shipments9[[#This Row],[Amount]] -shipments9[[#This Row],[total cost]]</f>
        <v>1637.25</v>
      </c>
      <c r="R1439" s="4" t="str">
        <f>IF(shipments9[[#This Row],[Gross Profit]]&lt;0,"Loss","Profit")</f>
        <v>Profit</v>
      </c>
      <c r="S1439" s="9">
        <f>shipments9[[#This Row],[Gross Profit]]/shipments9[[#This Row],[Amount]]</f>
        <v>0.56982511093709209</v>
      </c>
      <c r="T1439" s="11">
        <f>shipments9[[#This Row],[Amount]]/shipments9[[#This Row],[Boxes]]</f>
        <v>11.971875000000001</v>
      </c>
    </row>
    <row r="1440" spans="1:20" hidden="1" x14ac:dyDescent="0.25">
      <c r="A1440" t="s">
        <v>1642</v>
      </c>
      <c r="B1440" t="s">
        <v>95</v>
      </c>
      <c r="C1440" t="s">
        <v>143</v>
      </c>
      <c r="D1440" t="s">
        <v>31</v>
      </c>
      <c r="E1440" s="1">
        <v>45114</v>
      </c>
      <c r="F1440" s="1" t="str">
        <f>TEXT(shipments9[[#This Row],[Shipdate]],"ddd")</f>
        <v>Fri</v>
      </c>
      <c r="G1440" s="1" t="str">
        <f>IF(OR(shipments9[[#This Row],[Day Name]]="Sat",shipments9[[#This Row],[Day Name]]="Sun"),"Weekend","Weekday")</f>
        <v>Weekday</v>
      </c>
      <c r="H1440">
        <v>4662</v>
      </c>
      <c r="I1440">
        <v>275</v>
      </c>
      <c r="J1440" t="s">
        <v>172</v>
      </c>
      <c r="K1440" t="s">
        <v>8151</v>
      </c>
      <c r="L1440" t="s">
        <v>8160</v>
      </c>
      <c r="M1440">
        <v>7</v>
      </c>
      <c r="N1440" t="s">
        <v>8161</v>
      </c>
      <c r="O1440" s="4">
        <f>INDEX(products[Cost_per_box], MATCH(shipments9[[#This Row],[PID]], products[PID], 0))</f>
        <v>10.23</v>
      </c>
      <c r="P1440" s="4">
        <f>shipments9[[#This Row],[Boxes]]*shipments9[[#This Row],[Cost Per Box]]</f>
        <v>2813.25</v>
      </c>
      <c r="Q1440" s="4">
        <f>shipments9[[#This Row],[Amount]] -shipments9[[#This Row],[total cost]]</f>
        <v>1848.75</v>
      </c>
      <c r="R1440" s="4" t="str">
        <f>IF(shipments9[[#This Row],[Gross Profit]]&lt;0,"Loss","Profit")</f>
        <v>Profit</v>
      </c>
      <c r="S1440" s="9">
        <f>shipments9[[#This Row],[Gross Profit]]/shipments9[[#This Row],[Amount]]</f>
        <v>0.39655727155727155</v>
      </c>
      <c r="T1440" s="11">
        <f>shipments9[[#This Row],[Amount]]/shipments9[[#This Row],[Boxes]]</f>
        <v>16.952727272727273</v>
      </c>
    </row>
    <row r="1441" spans="1:20" hidden="1" x14ac:dyDescent="0.25">
      <c r="A1441" t="s">
        <v>1643</v>
      </c>
      <c r="B1441" t="s">
        <v>95</v>
      </c>
      <c r="C1441" t="s">
        <v>161</v>
      </c>
      <c r="D1441" t="s">
        <v>31</v>
      </c>
      <c r="E1441" s="1">
        <v>45208</v>
      </c>
      <c r="F1441" s="1" t="str">
        <f>TEXT(shipments9[[#This Row],[Shipdate]],"ddd")</f>
        <v>Mon</v>
      </c>
      <c r="G1441" s="1" t="str">
        <f>IF(OR(shipments9[[#This Row],[Day Name]]="Sat",shipments9[[#This Row],[Day Name]]="Sun"),"Weekend","Weekday")</f>
        <v>Weekday</v>
      </c>
      <c r="H1441">
        <v>9182.25</v>
      </c>
      <c r="I1441">
        <v>766</v>
      </c>
      <c r="J1441" t="s">
        <v>172</v>
      </c>
      <c r="K1441" t="s">
        <v>8151</v>
      </c>
      <c r="L1441" t="s">
        <v>8152</v>
      </c>
      <c r="M1441">
        <v>10</v>
      </c>
      <c r="N1441" t="s">
        <v>8153</v>
      </c>
      <c r="O1441" s="4">
        <f>INDEX(products[Cost_per_box], MATCH(shipments9[[#This Row],[PID]], products[PID], 0))</f>
        <v>2.76</v>
      </c>
      <c r="P1441" s="4">
        <f>shipments9[[#This Row],[Boxes]]*shipments9[[#This Row],[Cost Per Box]]</f>
        <v>2114.16</v>
      </c>
      <c r="Q1441" s="4">
        <f>shipments9[[#This Row],[Amount]] -shipments9[[#This Row],[total cost]]</f>
        <v>7068.09</v>
      </c>
      <c r="R1441" s="4" t="str">
        <f>IF(shipments9[[#This Row],[Gross Profit]]&lt;0,"Loss","Profit")</f>
        <v>Profit</v>
      </c>
      <c r="S1441" s="9">
        <f>shipments9[[#This Row],[Gross Profit]]/shipments9[[#This Row],[Amount]]</f>
        <v>0.76975577881238255</v>
      </c>
      <c r="T1441" s="11">
        <f>shipments9[[#This Row],[Amount]]/shipments9[[#This Row],[Boxes]]</f>
        <v>11.987271540469974</v>
      </c>
    </row>
    <row r="1442" spans="1:20" hidden="1" x14ac:dyDescent="0.25">
      <c r="A1442" t="s">
        <v>1644</v>
      </c>
      <c r="B1442" t="s">
        <v>95</v>
      </c>
      <c r="C1442" t="s">
        <v>151</v>
      </c>
      <c r="D1442" t="s">
        <v>31</v>
      </c>
      <c r="E1442" s="1">
        <v>45124</v>
      </c>
      <c r="F1442" s="1" t="str">
        <f>TEXT(shipments9[[#This Row],[Shipdate]],"ddd")</f>
        <v>Mon</v>
      </c>
      <c r="G1442" s="1" t="str">
        <f>IF(OR(shipments9[[#This Row],[Day Name]]="Sat",shipments9[[#This Row],[Day Name]]="Sun"),"Weekend","Weekday")</f>
        <v>Weekday</v>
      </c>
      <c r="H1442">
        <v>3224.25</v>
      </c>
      <c r="I1442">
        <v>154</v>
      </c>
      <c r="J1442" t="s">
        <v>172</v>
      </c>
      <c r="K1442" t="s">
        <v>8151</v>
      </c>
      <c r="L1442" t="s">
        <v>8160</v>
      </c>
      <c r="M1442">
        <v>7</v>
      </c>
      <c r="N1442" t="s">
        <v>8161</v>
      </c>
      <c r="O1442" s="4">
        <f>INDEX(products[Cost_per_box], MATCH(shipments9[[#This Row],[PID]], products[PID], 0))</f>
        <v>12.41</v>
      </c>
      <c r="P1442" s="4">
        <f>shipments9[[#This Row],[Boxes]]*shipments9[[#This Row],[Cost Per Box]]</f>
        <v>1911.14</v>
      </c>
      <c r="Q1442" s="4">
        <f>shipments9[[#This Row],[Amount]] -shipments9[[#This Row],[total cost]]</f>
        <v>1313.11</v>
      </c>
      <c r="R1442" s="4" t="str">
        <f>IF(shipments9[[#This Row],[Gross Profit]]&lt;0,"Loss","Profit")</f>
        <v>Profit</v>
      </c>
      <c r="S1442" s="9">
        <f>shipments9[[#This Row],[Gross Profit]]/shipments9[[#This Row],[Amount]]</f>
        <v>0.40726060324106378</v>
      </c>
      <c r="T1442" s="11">
        <f>shipments9[[#This Row],[Amount]]/shipments9[[#This Row],[Boxes]]</f>
        <v>20.936688311688311</v>
      </c>
    </row>
    <row r="1443" spans="1:20" hidden="1" x14ac:dyDescent="0.25">
      <c r="A1443" t="s">
        <v>1645</v>
      </c>
      <c r="B1443" t="s">
        <v>98</v>
      </c>
      <c r="C1443" t="s">
        <v>143</v>
      </c>
      <c r="D1443" t="s">
        <v>31</v>
      </c>
      <c r="E1443" s="1">
        <v>45385</v>
      </c>
      <c r="F1443" s="1" t="str">
        <f>TEXT(shipments9[[#This Row],[Shipdate]],"ddd")</f>
        <v>Wed</v>
      </c>
      <c r="G1443" s="1" t="str">
        <f>IF(OR(shipments9[[#This Row],[Day Name]]="Sat",shipments9[[#This Row],[Day Name]]="Sun"),"Weekend","Weekday")</f>
        <v>Weekday</v>
      </c>
      <c r="H1443">
        <v>6324.75</v>
      </c>
      <c r="I1443">
        <v>373</v>
      </c>
      <c r="J1443" t="s">
        <v>172</v>
      </c>
      <c r="K1443" t="s">
        <v>8155</v>
      </c>
      <c r="L1443" t="s">
        <v>8154</v>
      </c>
      <c r="M1443">
        <v>4</v>
      </c>
      <c r="N1443" t="s">
        <v>8158</v>
      </c>
      <c r="O1443" s="4">
        <f>INDEX(products[Cost_per_box], MATCH(shipments9[[#This Row],[PID]], products[PID], 0))</f>
        <v>10.23</v>
      </c>
      <c r="P1443" s="4">
        <f>shipments9[[#This Row],[Boxes]]*shipments9[[#This Row],[Cost Per Box]]</f>
        <v>3815.79</v>
      </c>
      <c r="Q1443" s="4">
        <f>shipments9[[#This Row],[Amount]] -shipments9[[#This Row],[total cost]]</f>
        <v>2508.96</v>
      </c>
      <c r="R1443" s="4" t="str">
        <f>IF(shipments9[[#This Row],[Gross Profit]]&lt;0,"Loss","Profit")</f>
        <v>Profit</v>
      </c>
      <c r="S1443" s="9">
        <f>shipments9[[#This Row],[Gross Profit]]/shipments9[[#This Row],[Amount]]</f>
        <v>0.39668919720147044</v>
      </c>
      <c r="T1443" s="11">
        <f>shipments9[[#This Row],[Amount]]/shipments9[[#This Row],[Boxes]]</f>
        <v>16.956434316353889</v>
      </c>
    </row>
    <row r="1444" spans="1:20" hidden="1" x14ac:dyDescent="0.25">
      <c r="A1444" t="s">
        <v>1646</v>
      </c>
      <c r="B1444" t="s">
        <v>98</v>
      </c>
      <c r="C1444" t="s">
        <v>159</v>
      </c>
      <c r="D1444" t="s">
        <v>31</v>
      </c>
      <c r="E1444" s="1">
        <v>45020</v>
      </c>
      <c r="F1444" s="1" t="str">
        <f>TEXT(shipments9[[#This Row],[Shipdate]],"ddd")</f>
        <v>Tue</v>
      </c>
      <c r="G1444" s="1" t="str">
        <f>IF(OR(shipments9[[#This Row],[Day Name]]="Sat",shipments9[[#This Row],[Day Name]]="Sun"),"Weekend","Weekday")</f>
        <v>Weekday</v>
      </c>
      <c r="H1444">
        <v>7476.75</v>
      </c>
      <c r="I1444">
        <v>277</v>
      </c>
      <c r="J1444" t="s">
        <v>172</v>
      </c>
      <c r="K1444" t="s">
        <v>8151</v>
      </c>
      <c r="L1444" t="s">
        <v>8154</v>
      </c>
      <c r="M1444">
        <v>4</v>
      </c>
      <c r="N1444" t="s">
        <v>8158</v>
      </c>
      <c r="O1444" s="4">
        <f>INDEX(products[Cost_per_box], MATCH(shipments9[[#This Row],[PID]], products[PID], 0))</f>
        <v>5.04</v>
      </c>
      <c r="P1444" s="4">
        <f>shipments9[[#This Row],[Boxes]]*shipments9[[#This Row],[Cost Per Box]]</f>
        <v>1396.08</v>
      </c>
      <c r="Q1444" s="4">
        <f>shipments9[[#This Row],[Amount]] -shipments9[[#This Row],[total cost]]</f>
        <v>6080.67</v>
      </c>
      <c r="R1444" s="4" t="str">
        <f>IF(shipments9[[#This Row],[Gross Profit]]&lt;0,"Loss","Profit")</f>
        <v>Profit</v>
      </c>
      <c r="S1444" s="9">
        <f>shipments9[[#This Row],[Gross Profit]]/shipments9[[#This Row],[Amount]]</f>
        <v>0.81327715919349985</v>
      </c>
      <c r="T1444" s="11">
        <f>shipments9[[#This Row],[Amount]]/shipments9[[#This Row],[Boxes]]</f>
        <v>26.991877256317689</v>
      </c>
    </row>
    <row r="1445" spans="1:20" hidden="1" x14ac:dyDescent="0.25">
      <c r="A1445" t="s">
        <v>1647</v>
      </c>
      <c r="B1445" t="s">
        <v>98</v>
      </c>
      <c r="C1445" t="s">
        <v>139</v>
      </c>
      <c r="D1445" t="s">
        <v>31</v>
      </c>
      <c r="E1445" s="1">
        <v>44960</v>
      </c>
      <c r="F1445" s="1" t="str">
        <f>TEXT(shipments9[[#This Row],[Shipdate]],"ddd")</f>
        <v>Fri</v>
      </c>
      <c r="G1445" s="1" t="str">
        <f>IF(OR(shipments9[[#This Row],[Day Name]]="Sat",shipments9[[#This Row],[Day Name]]="Sun"),"Weekend","Weekday")</f>
        <v>Weekday</v>
      </c>
      <c r="H1445">
        <v>4932</v>
      </c>
      <c r="I1445">
        <v>235</v>
      </c>
      <c r="J1445" t="s">
        <v>172</v>
      </c>
      <c r="K1445" t="s">
        <v>8151</v>
      </c>
      <c r="L1445" t="s">
        <v>8156</v>
      </c>
      <c r="M1445">
        <v>2</v>
      </c>
      <c r="N1445" t="s">
        <v>8157</v>
      </c>
      <c r="O1445" s="4">
        <f>INDEX(products[Cost_per_box], MATCH(shipments9[[#This Row],[PID]], products[PID], 0))</f>
        <v>3.68</v>
      </c>
      <c r="P1445" s="4">
        <f>shipments9[[#This Row],[Boxes]]*shipments9[[#This Row],[Cost Per Box]]</f>
        <v>864.80000000000007</v>
      </c>
      <c r="Q1445" s="4">
        <f>shipments9[[#This Row],[Amount]] -shipments9[[#This Row],[total cost]]</f>
        <v>4067.2</v>
      </c>
      <c r="R1445" s="4" t="str">
        <f>IF(shipments9[[#This Row],[Gross Profit]]&lt;0,"Loss","Profit")</f>
        <v>Profit</v>
      </c>
      <c r="S1445" s="9">
        <f>shipments9[[#This Row],[Gross Profit]]/shipments9[[#This Row],[Amount]]</f>
        <v>0.82465531224655308</v>
      </c>
      <c r="T1445" s="11">
        <f>shipments9[[#This Row],[Amount]]/shipments9[[#This Row],[Boxes]]</f>
        <v>20.98723404255319</v>
      </c>
    </row>
    <row r="1446" spans="1:20" hidden="1" x14ac:dyDescent="0.25">
      <c r="A1446" t="s">
        <v>1648</v>
      </c>
      <c r="B1446" t="s">
        <v>98</v>
      </c>
      <c r="C1446" t="s">
        <v>143</v>
      </c>
      <c r="D1446" t="s">
        <v>31</v>
      </c>
      <c r="E1446" s="1">
        <v>45131</v>
      </c>
      <c r="F1446" s="1" t="str">
        <f>TEXT(shipments9[[#This Row],[Shipdate]],"ddd")</f>
        <v>Mon</v>
      </c>
      <c r="G1446" s="1" t="str">
        <f>IF(OR(shipments9[[#This Row],[Day Name]]="Sat",shipments9[[#This Row],[Day Name]]="Sun"),"Weekend","Weekday")</f>
        <v>Weekday</v>
      </c>
      <c r="H1446">
        <v>7195.5</v>
      </c>
      <c r="I1446">
        <v>360</v>
      </c>
      <c r="J1446" t="s">
        <v>172</v>
      </c>
      <c r="K1446" t="s">
        <v>8151</v>
      </c>
      <c r="L1446" t="s">
        <v>8160</v>
      </c>
      <c r="M1446">
        <v>7</v>
      </c>
      <c r="N1446" t="s">
        <v>8161</v>
      </c>
      <c r="O1446" s="4">
        <f>INDEX(products[Cost_per_box], MATCH(shipments9[[#This Row],[PID]], products[PID], 0))</f>
        <v>10.23</v>
      </c>
      <c r="P1446" s="4">
        <f>shipments9[[#This Row],[Boxes]]*shipments9[[#This Row],[Cost Per Box]]</f>
        <v>3682.8</v>
      </c>
      <c r="Q1446" s="4">
        <f>shipments9[[#This Row],[Amount]] -shipments9[[#This Row],[total cost]]</f>
        <v>3512.7</v>
      </c>
      <c r="R1446" s="4" t="str">
        <f>IF(shipments9[[#This Row],[Gross Profit]]&lt;0,"Loss","Profit")</f>
        <v>Profit</v>
      </c>
      <c r="S1446" s="9">
        <f>shipments9[[#This Row],[Gross Profit]]/shipments9[[#This Row],[Amount]]</f>
        <v>0.48818011257035643</v>
      </c>
      <c r="T1446" s="11">
        <f>shipments9[[#This Row],[Amount]]/shipments9[[#This Row],[Boxes]]</f>
        <v>19.987500000000001</v>
      </c>
    </row>
    <row r="1447" spans="1:20" hidden="1" x14ac:dyDescent="0.25">
      <c r="A1447" t="s">
        <v>1649</v>
      </c>
      <c r="B1447" t="s">
        <v>65</v>
      </c>
      <c r="C1447" t="s">
        <v>143</v>
      </c>
      <c r="D1447" t="s">
        <v>31</v>
      </c>
      <c r="E1447" s="1">
        <v>45309</v>
      </c>
      <c r="F1447" s="1" t="str">
        <f>TEXT(shipments9[[#This Row],[Shipdate]],"ddd")</f>
        <v>Thu</v>
      </c>
      <c r="G1447" s="1" t="str">
        <f>IF(OR(shipments9[[#This Row],[Day Name]]="Sat",shipments9[[#This Row],[Day Name]]="Sun"),"Weekend","Weekday")</f>
        <v>Weekday</v>
      </c>
      <c r="H1447">
        <v>2394</v>
      </c>
      <c r="I1447">
        <v>126</v>
      </c>
      <c r="J1447" t="s">
        <v>172</v>
      </c>
      <c r="K1447" t="s">
        <v>8155</v>
      </c>
      <c r="L1447" t="s">
        <v>8156</v>
      </c>
      <c r="M1447">
        <v>1</v>
      </c>
      <c r="N1447" t="s">
        <v>8163</v>
      </c>
      <c r="O1447" s="4">
        <f>INDEX(products[Cost_per_box], MATCH(shipments9[[#This Row],[PID]], products[PID], 0))</f>
        <v>10.23</v>
      </c>
      <c r="P1447" s="4">
        <f>shipments9[[#This Row],[Boxes]]*shipments9[[#This Row],[Cost Per Box]]</f>
        <v>1288.98</v>
      </c>
      <c r="Q1447" s="4">
        <f>shipments9[[#This Row],[Amount]] -shipments9[[#This Row],[total cost]]</f>
        <v>1105.02</v>
      </c>
      <c r="R1447" s="4" t="str">
        <f>IF(shipments9[[#This Row],[Gross Profit]]&lt;0,"Loss","Profit")</f>
        <v>Profit</v>
      </c>
      <c r="S1447" s="9">
        <f>shipments9[[#This Row],[Gross Profit]]/shipments9[[#This Row],[Amount]]</f>
        <v>0.46157894736842103</v>
      </c>
      <c r="T1447" s="11">
        <f>shipments9[[#This Row],[Amount]]/shipments9[[#This Row],[Boxes]]</f>
        <v>19</v>
      </c>
    </row>
    <row r="1448" spans="1:20" hidden="1" x14ac:dyDescent="0.25">
      <c r="A1448" t="s">
        <v>1650</v>
      </c>
      <c r="B1448" t="s">
        <v>65</v>
      </c>
      <c r="C1448" t="s">
        <v>132</v>
      </c>
      <c r="D1448" t="s">
        <v>31</v>
      </c>
      <c r="E1448" s="1">
        <v>45271</v>
      </c>
      <c r="F1448" s="1" t="str">
        <f>TEXT(shipments9[[#This Row],[Shipdate]],"ddd")</f>
        <v>Mon</v>
      </c>
      <c r="G1448" s="1" t="str">
        <f>IF(OR(shipments9[[#This Row],[Day Name]]="Sat",shipments9[[#This Row],[Day Name]]="Sun"),"Weekend","Weekday")</f>
        <v>Weekday</v>
      </c>
      <c r="H1448">
        <v>1053</v>
      </c>
      <c r="I1448">
        <v>43</v>
      </c>
      <c r="J1448" t="s">
        <v>172</v>
      </c>
      <c r="K1448" t="s">
        <v>8151</v>
      </c>
      <c r="L1448" t="s">
        <v>8152</v>
      </c>
      <c r="M1448">
        <v>12</v>
      </c>
      <c r="N1448" t="s">
        <v>8166</v>
      </c>
      <c r="O1448" s="4">
        <f>INDEX(products[Cost_per_box], MATCH(shipments9[[#This Row],[PID]], products[PID], 0))</f>
        <v>6.31</v>
      </c>
      <c r="P1448" s="4">
        <f>shipments9[[#This Row],[Boxes]]*shipments9[[#This Row],[Cost Per Box]]</f>
        <v>271.33</v>
      </c>
      <c r="Q1448" s="4">
        <f>shipments9[[#This Row],[Amount]] -shipments9[[#This Row],[total cost]]</f>
        <v>781.67000000000007</v>
      </c>
      <c r="R1448" s="4" t="str">
        <f>IF(shipments9[[#This Row],[Gross Profit]]&lt;0,"Loss","Profit")</f>
        <v>Profit</v>
      </c>
      <c r="S1448" s="9">
        <f>shipments9[[#This Row],[Gross Profit]]/shipments9[[#This Row],[Amount]]</f>
        <v>0.74232668566001903</v>
      </c>
      <c r="T1448" s="11">
        <f>shipments9[[#This Row],[Amount]]/shipments9[[#This Row],[Boxes]]</f>
        <v>24.488372093023255</v>
      </c>
    </row>
    <row r="1449" spans="1:20" hidden="1" x14ac:dyDescent="0.25">
      <c r="A1449" t="s">
        <v>1651</v>
      </c>
      <c r="B1449" t="s">
        <v>65</v>
      </c>
      <c r="C1449" t="s">
        <v>159</v>
      </c>
      <c r="D1449" t="s">
        <v>31</v>
      </c>
      <c r="E1449" s="1">
        <v>45455</v>
      </c>
      <c r="F1449" s="1" t="str">
        <f>TEXT(shipments9[[#This Row],[Shipdate]],"ddd")</f>
        <v>Wed</v>
      </c>
      <c r="G1449" s="1" t="str">
        <f>IF(OR(shipments9[[#This Row],[Day Name]]="Sat",shipments9[[#This Row],[Day Name]]="Sun"),"Weekend","Weekday")</f>
        <v>Weekday</v>
      </c>
      <c r="H1449">
        <v>9542.25</v>
      </c>
      <c r="I1449">
        <v>368</v>
      </c>
      <c r="J1449" t="s">
        <v>172</v>
      </c>
      <c r="K1449" t="s">
        <v>8155</v>
      </c>
      <c r="L1449" t="s">
        <v>8154</v>
      </c>
      <c r="M1449">
        <v>6</v>
      </c>
      <c r="N1449" t="s">
        <v>8159</v>
      </c>
      <c r="O1449" s="4">
        <f>INDEX(products[Cost_per_box], MATCH(shipments9[[#This Row],[PID]], products[PID], 0))</f>
        <v>5.04</v>
      </c>
      <c r="P1449" s="4">
        <f>shipments9[[#This Row],[Boxes]]*shipments9[[#This Row],[Cost Per Box]]</f>
        <v>1854.72</v>
      </c>
      <c r="Q1449" s="4">
        <f>shipments9[[#This Row],[Amount]] -shipments9[[#This Row],[total cost]]</f>
        <v>7687.53</v>
      </c>
      <c r="R1449" s="4" t="str">
        <f>IF(shipments9[[#This Row],[Gross Profit]]&lt;0,"Loss","Profit")</f>
        <v>Profit</v>
      </c>
      <c r="S1449" s="9">
        <f>shipments9[[#This Row],[Gross Profit]]/shipments9[[#This Row],[Amount]]</f>
        <v>0.80563074746522045</v>
      </c>
      <c r="T1449" s="11">
        <f>shipments9[[#This Row],[Amount]]/shipments9[[#This Row],[Boxes]]</f>
        <v>25.930027173913043</v>
      </c>
    </row>
    <row r="1450" spans="1:20" hidden="1" x14ac:dyDescent="0.25">
      <c r="A1450" t="s">
        <v>1652</v>
      </c>
      <c r="B1450" t="s">
        <v>68</v>
      </c>
      <c r="C1450" t="s">
        <v>143</v>
      </c>
      <c r="D1450" t="s">
        <v>31</v>
      </c>
      <c r="E1450" s="1">
        <v>45233</v>
      </c>
      <c r="F1450" s="1" t="str">
        <f>TEXT(shipments9[[#This Row],[Shipdate]],"ddd")</f>
        <v>Fri</v>
      </c>
      <c r="G1450" s="1" t="str">
        <f>IF(OR(shipments9[[#This Row],[Day Name]]="Sat",shipments9[[#This Row],[Day Name]]="Sun"),"Weekend","Weekday")</f>
        <v>Weekday</v>
      </c>
      <c r="H1450">
        <v>4774.5</v>
      </c>
      <c r="I1450">
        <v>281</v>
      </c>
      <c r="J1450" t="s">
        <v>172</v>
      </c>
      <c r="K1450" t="s">
        <v>8151</v>
      </c>
      <c r="L1450" t="s">
        <v>8152</v>
      </c>
      <c r="M1450">
        <v>11</v>
      </c>
      <c r="N1450" t="s">
        <v>8165</v>
      </c>
      <c r="O1450" s="4">
        <f>INDEX(products[Cost_per_box], MATCH(shipments9[[#This Row],[PID]], products[PID], 0))</f>
        <v>10.23</v>
      </c>
      <c r="P1450" s="4">
        <f>shipments9[[#This Row],[Boxes]]*shipments9[[#This Row],[Cost Per Box]]</f>
        <v>2874.63</v>
      </c>
      <c r="Q1450" s="4">
        <f>shipments9[[#This Row],[Amount]] -shipments9[[#This Row],[total cost]]</f>
        <v>1899.87</v>
      </c>
      <c r="R1450" s="4" t="str">
        <f>IF(shipments9[[#This Row],[Gross Profit]]&lt;0,"Loss","Profit")</f>
        <v>Profit</v>
      </c>
      <c r="S1450" s="9">
        <f>shipments9[[#This Row],[Gross Profit]]/shipments9[[#This Row],[Amount]]</f>
        <v>0.39792020106817466</v>
      </c>
      <c r="T1450" s="11">
        <f>shipments9[[#This Row],[Amount]]/shipments9[[#This Row],[Boxes]]</f>
        <v>16.991103202846976</v>
      </c>
    </row>
    <row r="1451" spans="1:20" hidden="1" x14ac:dyDescent="0.25">
      <c r="A1451" t="s">
        <v>1653</v>
      </c>
      <c r="B1451" t="s">
        <v>68</v>
      </c>
      <c r="C1451" t="s">
        <v>132</v>
      </c>
      <c r="D1451" t="s">
        <v>31</v>
      </c>
      <c r="E1451" s="1">
        <v>45113</v>
      </c>
      <c r="F1451" s="1" t="str">
        <f>TEXT(shipments9[[#This Row],[Shipdate]],"ddd")</f>
        <v>Thu</v>
      </c>
      <c r="G1451" s="1" t="str">
        <f>IF(OR(shipments9[[#This Row],[Day Name]]="Sat",shipments9[[#This Row],[Day Name]]="Sun"),"Weekend","Weekday")</f>
        <v>Weekday</v>
      </c>
      <c r="H1451">
        <v>3827.25</v>
      </c>
      <c r="I1451">
        <v>154</v>
      </c>
      <c r="J1451" t="s">
        <v>172</v>
      </c>
      <c r="K1451" t="s">
        <v>8151</v>
      </c>
      <c r="L1451" t="s">
        <v>8160</v>
      </c>
      <c r="M1451">
        <v>7</v>
      </c>
      <c r="N1451" t="s">
        <v>8161</v>
      </c>
      <c r="O1451" s="4">
        <f>INDEX(products[Cost_per_box], MATCH(shipments9[[#This Row],[PID]], products[PID], 0))</f>
        <v>6.31</v>
      </c>
      <c r="P1451" s="4">
        <f>shipments9[[#This Row],[Boxes]]*shipments9[[#This Row],[Cost Per Box]]</f>
        <v>971.7399999999999</v>
      </c>
      <c r="Q1451" s="4">
        <f>shipments9[[#This Row],[Amount]] -shipments9[[#This Row],[total cost]]</f>
        <v>2855.51</v>
      </c>
      <c r="R1451" s="4" t="str">
        <f>IF(shipments9[[#This Row],[Gross Profit]]&lt;0,"Loss","Profit")</f>
        <v>Profit</v>
      </c>
      <c r="S1451" s="9">
        <f>shipments9[[#This Row],[Gross Profit]]/shipments9[[#This Row],[Amount]]</f>
        <v>0.74609967992684045</v>
      </c>
      <c r="T1451" s="11">
        <f>shipments9[[#This Row],[Amount]]/shipments9[[#This Row],[Boxes]]</f>
        <v>24.852272727272727</v>
      </c>
    </row>
    <row r="1452" spans="1:20" hidden="1" x14ac:dyDescent="0.25">
      <c r="A1452" t="s">
        <v>1654</v>
      </c>
      <c r="B1452" t="s">
        <v>68</v>
      </c>
      <c r="C1452" t="s">
        <v>143</v>
      </c>
      <c r="D1452" t="s">
        <v>31</v>
      </c>
      <c r="E1452" s="1">
        <v>45247</v>
      </c>
      <c r="F1452" s="1" t="str">
        <f>TEXT(shipments9[[#This Row],[Shipdate]],"ddd")</f>
        <v>Fri</v>
      </c>
      <c r="G1452" s="1" t="str">
        <f>IF(OR(shipments9[[#This Row],[Day Name]]="Sat",shipments9[[#This Row],[Day Name]]="Sun"),"Weekend","Weekday")</f>
        <v>Weekday</v>
      </c>
      <c r="H1452">
        <v>6446.25</v>
      </c>
      <c r="I1452">
        <v>323</v>
      </c>
      <c r="J1452" t="s">
        <v>172</v>
      </c>
      <c r="K1452" t="s">
        <v>8151</v>
      </c>
      <c r="L1452" t="s">
        <v>8152</v>
      </c>
      <c r="M1452">
        <v>11</v>
      </c>
      <c r="N1452" t="s">
        <v>8165</v>
      </c>
      <c r="O1452" s="4">
        <f>INDEX(products[Cost_per_box], MATCH(shipments9[[#This Row],[PID]], products[PID], 0))</f>
        <v>10.23</v>
      </c>
      <c r="P1452" s="4">
        <f>shipments9[[#This Row],[Boxes]]*shipments9[[#This Row],[Cost Per Box]]</f>
        <v>3304.29</v>
      </c>
      <c r="Q1452" s="4">
        <f>shipments9[[#This Row],[Amount]] -shipments9[[#This Row],[total cost]]</f>
        <v>3141.96</v>
      </c>
      <c r="R1452" s="4" t="str">
        <f>IF(shipments9[[#This Row],[Gross Profit]]&lt;0,"Loss","Profit")</f>
        <v>Profit</v>
      </c>
      <c r="S1452" s="9">
        <f>shipments9[[#This Row],[Gross Profit]]/shipments9[[#This Row],[Amount]]</f>
        <v>0.48740895869691681</v>
      </c>
      <c r="T1452" s="11">
        <f>shipments9[[#This Row],[Amount]]/shipments9[[#This Row],[Boxes]]</f>
        <v>19.957430340557277</v>
      </c>
    </row>
    <row r="1453" spans="1:20" hidden="1" x14ac:dyDescent="0.25">
      <c r="A1453" t="s">
        <v>1655</v>
      </c>
      <c r="B1453" t="s">
        <v>68</v>
      </c>
      <c r="C1453" t="s">
        <v>139</v>
      </c>
      <c r="D1453" t="s">
        <v>31</v>
      </c>
      <c r="E1453" s="1">
        <v>45432</v>
      </c>
      <c r="F1453" s="1" t="str">
        <f>TEXT(shipments9[[#This Row],[Shipdate]],"ddd")</f>
        <v>Mon</v>
      </c>
      <c r="G1453" s="1" t="str">
        <f>IF(OR(shipments9[[#This Row],[Day Name]]="Sat",shipments9[[#This Row],[Day Name]]="Sun"),"Weekend","Weekday")</f>
        <v>Weekday</v>
      </c>
      <c r="H1453">
        <v>14269.5</v>
      </c>
      <c r="I1453">
        <v>752</v>
      </c>
      <c r="J1453" t="s">
        <v>172</v>
      </c>
      <c r="K1453" t="s">
        <v>8155</v>
      </c>
      <c r="L1453" t="s">
        <v>8154</v>
      </c>
      <c r="M1453">
        <v>5</v>
      </c>
      <c r="N1453" t="s">
        <v>201</v>
      </c>
      <c r="O1453" s="4">
        <f>INDEX(products[Cost_per_box], MATCH(shipments9[[#This Row],[PID]], products[PID], 0))</f>
        <v>3.68</v>
      </c>
      <c r="P1453" s="4">
        <f>shipments9[[#This Row],[Boxes]]*shipments9[[#This Row],[Cost Per Box]]</f>
        <v>2767.36</v>
      </c>
      <c r="Q1453" s="4">
        <f>shipments9[[#This Row],[Amount]] -shipments9[[#This Row],[total cost]]</f>
        <v>11502.14</v>
      </c>
      <c r="R1453" s="4" t="str">
        <f>IF(shipments9[[#This Row],[Gross Profit]]&lt;0,"Loss","Profit")</f>
        <v>Profit</v>
      </c>
      <c r="S1453" s="9">
        <f>shipments9[[#This Row],[Gross Profit]]/shipments9[[#This Row],[Amount]]</f>
        <v>0.80606468341567672</v>
      </c>
      <c r="T1453" s="11">
        <f>shipments9[[#This Row],[Amount]]/shipments9[[#This Row],[Boxes]]</f>
        <v>18.975398936170212</v>
      </c>
    </row>
    <row r="1454" spans="1:20" hidden="1" x14ac:dyDescent="0.25">
      <c r="A1454" t="s">
        <v>1656</v>
      </c>
      <c r="B1454" t="s">
        <v>68</v>
      </c>
      <c r="C1454" t="s">
        <v>139</v>
      </c>
      <c r="D1454" t="s">
        <v>31</v>
      </c>
      <c r="E1454" s="1">
        <v>45302</v>
      </c>
      <c r="F1454" s="1" t="str">
        <f>TEXT(shipments9[[#This Row],[Shipdate]],"ddd")</f>
        <v>Thu</v>
      </c>
      <c r="G1454" s="1" t="str">
        <f>IF(OR(shipments9[[#This Row],[Day Name]]="Sat",shipments9[[#This Row],[Day Name]]="Sun"),"Weekend","Weekday")</f>
        <v>Weekday</v>
      </c>
      <c r="H1454">
        <v>5937.75</v>
      </c>
      <c r="I1454">
        <v>313</v>
      </c>
      <c r="J1454" t="s">
        <v>172</v>
      </c>
      <c r="K1454" t="s">
        <v>8155</v>
      </c>
      <c r="L1454" t="s">
        <v>8156</v>
      </c>
      <c r="M1454">
        <v>1</v>
      </c>
      <c r="N1454" t="s">
        <v>8163</v>
      </c>
      <c r="O1454" s="4">
        <f>INDEX(products[Cost_per_box], MATCH(shipments9[[#This Row],[PID]], products[PID], 0))</f>
        <v>3.68</v>
      </c>
      <c r="P1454" s="4">
        <f>shipments9[[#This Row],[Boxes]]*shipments9[[#This Row],[Cost Per Box]]</f>
        <v>1151.8400000000001</v>
      </c>
      <c r="Q1454" s="4">
        <f>shipments9[[#This Row],[Amount]] -shipments9[[#This Row],[total cost]]</f>
        <v>4785.91</v>
      </c>
      <c r="R1454" s="4" t="str">
        <f>IF(shipments9[[#This Row],[Gross Profit]]&lt;0,"Loss","Profit")</f>
        <v>Profit</v>
      </c>
      <c r="S1454" s="9">
        <f>shipments9[[#This Row],[Gross Profit]]/shipments9[[#This Row],[Amount]]</f>
        <v>0.80601406256578667</v>
      </c>
      <c r="T1454" s="11">
        <f>shipments9[[#This Row],[Amount]]/shipments9[[#This Row],[Boxes]]</f>
        <v>18.970447284345049</v>
      </c>
    </row>
    <row r="1455" spans="1:20" hidden="1" x14ac:dyDescent="0.25">
      <c r="A1455" t="s">
        <v>1657</v>
      </c>
      <c r="B1455" t="s">
        <v>68</v>
      </c>
      <c r="C1455" t="s">
        <v>151</v>
      </c>
      <c r="D1455" t="s">
        <v>31</v>
      </c>
      <c r="E1455" s="1">
        <v>45251</v>
      </c>
      <c r="F1455" s="1" t="str">
        <f>TEXT(shipments9[[#This Row],[Shipdate]],"ddd")</f>
        <v>Tue</v>
      </c>
      <c r="G1455" s="1" t="str">
        <f>IF(OR(shipments9[[#This Row],[Day Name]]="Sat",shipments9[[#This Row],[Day Name]]="Sun"),"Weekend","Weekday")</f>
        <v>Weekday</v>
      </c>
      <c r="H1455">
        <v>697.5</v>
      </c>
      <c r="I1455">
        <v>39</v>
      </c>
      <c r="J1455" t="s">
        <v>172</v>
      </c>
      <c r="K1455" t="s">
        <v>8151</v>
      </c>
      <c r="L1455" t="s">
        <v>8152</v>
      </c>
      <c r="M1455">
        <v>11</v>
      </c>
      <c r="N1455" t="s">
        <v>8165</v>
      </c>
      <c r="O1455" s="4">
        <f>INDEX(products[Cost_per_box], MATCH(shipments9[[#This Row],[PID]], products[PID], 0))</f>
        <v>12.41</v>
      </c>
      <c r="P1455" s="4">
        <f>shipments9[[#This Row],[Boxes]]*shipments9[[#This Row],[Cost Per Box]]</f>
        <v>483.99</v>
      </c>
      <c r="Q1455" s="4">
        <f>shipments9[[#This Row],[Amount]] -shipments9[[#This Row],[total cost]]</f>
        <v>213.51</v>
      </c>
      <c r="R1455" s="4" t="str">
        <f>IF(shipments9[[#This Row],[Gross Profit]]&lt;0,"Loss","Profit")</f>
        <v>Profit</v>
      </c>
      <c r="S1455" s="9">
        <f>shipments9[[#This Row],[Gross Profit]]/shipments9[[#This Row],[Amount]]</f>
        <v>0.30610752688172044</v>
      </c>
      <c r="T1455" s="11">
        <f>shipments9[[#This Row],[Amount]]/shipments9[[#This Row],[Boxes]]</f>
        <v>17.884615384615383</v>
      </c>
    </row>
    <row r="1456" spans="1:20" hidden="1" x14ac:dyDescent="0.25">
      <c r="A1456" t="s">
        <v>1658</v>
      </c>
      <c r="B1456" t="s">
        <v>68</v>
      </c>
      <c r="C1456" t="s">
        <v>132</v>
      </c>
      <c r="D1456" t="s">
        <v>31</v>
      </c>
      <c r="E1456" s="1">
        <v>45089</v>
      </c>
      <c r="F1456" s="1" t="str">
        <f>TEXT(shipments9[[#This Row],[Shipdate]],"ddd")</f>
        <v>Mon</v>
      </c>
      <c r="G1456" s="1" t="str">
        <f>IF(OR(shipments9[[#This Row],[Day Name]]="Sat",shipments9[[#This Row],[Day Name]]="Sun"),"Weekend","Weekday")</f>
        <v>Weekday</v>
      </c>
      <c r="H1456">
        <v>4623.75</v>
      </c>
      <c r="I1456">
        <v>166</v>
      </c>
      <c r="J1456" t="s">
        <v>172</v>
      </c>
      <c r="K1456" t="s">
        <v>8151</v>
      </c>
      <c r="L1456" t="s">
        <v>8154</v>
      </c>
      <c r="M1456">
        <v>6</v>
      </c>
      <c r="N1456" t="s">
        <v>8159</v>
      </c>
      <c r="O1456" s="4">
        <f>INDEX(products[Cost_per_box], MATCH(shipments9[[#This Row],[PID]], products[PID], 0))</f>
        <v>6.31</v>
      </c>
      <c r="P1456" s="4">
        <f>shipments9[[#This Row],[Boxes]]*shipments9[[#This Row],[Cost Per Box]]</f>
        <v>1047.46</v>
      </c>
      <c r="Q1456" s="4">
        <f>shipments9[[#This Row],[Amount]] -shipments9[[#This Row],[total cost]]</f>
        <v>3576.29</v>
      </c>
      <c r="R1456" s="4" t="str">
        <f>IF(shipments9[[#This Row],[Gross Profit]]&lt;0,"Loss","Profit")</f>
        <v>Profit</v>
      </c>
      <c r="S1456" s="9">
        <f>shipments9[[#This Row],[Gross Profit]]/shipments9[[#This Row],[Amount]]</f>
        <v>0.77346093538794269</v>
      </c>
      <c r="T1456" s="11">
        <f>shipments9[[#This Row],[Amount]]/shipments9[[#This Row],[Boxes]]</f>
        <v>27.853915662650603</v>
      </c>
    </row>
    <row r="1457" spans="1:20" hidden="1" x14ac:dyDescent="0.25">
      <c r="A1457" t="s">
        <v>1659</v>
      </c>
      <c r="B1457" t="s">
        <v>68</v>
      </c>
      <c r="C1457" t="s">
        <v>143</v>
      </c>
      <c r="D1457" t="s">
        <v>31</v>
      </c>
      <c r="E1457" s="1">
        <v>45244</v>
      </c>
      <c r="F1457" s="1" t="str">
        <f>TEXT(shipments9[[#This Row],[Shipdate]],"ddd")</f>
        <v>Tue</v>
      </c>
      <c r="G1457" s="1" t="str">
        <f>IF(OR(shipments9[[#This Row],[Day Name]]="Sat",shipments9[[#This Row],[Day Name]]="Sun"),"Weekend","Weekday")</f>
        <v>Weekday</v>
      </c>
      <c r="H1457">
        <v>65.25</v>
      </c>
      <c r="I1457">
        <v>4</v>
      </c>
      <c r="J1457" t="s">
        <v>172</v>
      </c>
      <c r="K1457" t="s">
        <v>8151</v>
      </c>
      <c r="L1457" t="s">
        <v>8152</v>
      </c>
      <c r="M1457">
        <v>11</v>
      </c>
      <c r="N1457" t="s">
        <v>8165</v>
      </c>
      <c r="O1457" s="4">
        <f>INDEX(products[Cost_per_box], MATCH(shipments9[[#This Row],[PID]], products[PID], 0))</f>
        <v>10.23</v>
      </c>
      <c r="P1457" s="4">
        <f>shipments9[[#This Row],[Boxes]]*shipments9[[#This Row],[Cost Per Box]]</f>
        <v>40.92</v>
      </c>
      <c r="Q1457" s="4">
        <f>shipments9[[#This Row],[Amount]] -shipments9[[#This Row],[total cost]]</f>
        <v>24.33</v>
      </c>
      <c r="R1457" s="4" t="str">
        <f>IF(shipments9[[#This Row],[Gross Profit]]&lt;0,"Loss","Profit")</f>
        <v>Profit</v>
      </c>
      <c r="S1457" s="9">
        <f>shipments9[[#This Row],[Gross Profit]]/shipments9[[#This Row],[Amount]]</f>
        <v>0.37287356321839077</v>
      </c>
      <c r="T1457" s="11">
        <f>shipments9[[#This Row],[Amount]]/shipments9[[#This Row],[Boxes]]</f>
        <v>16.3125</v>
      </c>
    </row>
    <row r="1458" spans="1:20" hidden="1" x14ac:dyDescent="0.25">
      <c r="A1458" t="s">
        <v>1660</v>
      </c>
      <c r="B1458" t="s">
        <v>68</v>
      </c>
      <c r="C1458" t="s">
        <v>151</v>
      </c>
      <c r="D1458" t="s">
        <v>31</v>
      </c>
      <c r="E1458" s="1">
        <v>44967</v>
      </c>
      <c r="F1458" s="1" t="str">
        <f>TEXT(shipments9[[#This Row],[Shipdate]],"ddd")</f>
        <v>Fri</v>
      </c>
      <c r="G1458" s="1" t="str">
        <f>IF(OR(shipments9[[#This Row],[Day Name]]="Sat",shipments9[[#This Row],[Day Name]]="Sun"),"Weekend","Weekday")</f>
        <v>Weekday</v>
      </c>
      <c r="H1458">
        <v>3784.5</v>
      </c>
      <c r="I1458">
        <v>181</v>
      </c>
      <c r="J1458" t="s">
        <v>172</v>
      </c>
      <c r="K1458" t="s">
        <v>8151</v>
      </c>
      <c r="L1458" t="s">
        <v>8156</v>
      </c>
      <c r="M1458">
        <v>2</v>
      </c>
      <c r="N1458" t="s">
        <v>8157</v>
      </c>
      <c r="O1458" s="4">
        <f>INDEX(products[Cost_per_box], MATCH(shipments9[[#This Row],[PID]], products[PID], 0))</f>
        <v>12.41</v>
      </c>
      <c r="P1458" s="4">
        <f>shipments9[[#This Row],[Boxes]]*shipments9[[#This Row],[Cost Per Box]]</f>
        <v>2246.21</v>
      </c>
      <c r="Q1458" s="4">
        <f>shipments9[[#This Row],[Amount]] -shipments9[[#This Row],[total cost]]</f>
        <v>1538.29</v>
      </c>
      <c r="R1458" s="4" t="str">
        <f>IF(shipments9[[#This Row],[Gross Profit]]&lt;0,"Loss","Profit")</f>
        <v>Profit</v>
      </c>
      <c r="S1458" s="9">
        <f>shipments9[[#This Row],[Gross Profit]]/shipments9[[#This Row],[Amount]]</f>
        <v>0.40647113224996695</v>
      </c>
      <c r="T1458" s="11">
        <f>shipments9[[#This Row],[Amount]]/shipments9[[#This Row],[Boxes]]</f>
        <v>20.908839779005525</v>
      </c>
    </row>
    <row r="1459" spans="1:20" hidden="1" x14ac:dyDescent="0.25">
      <c r="A1459" t="s">
        <v>1661</v>
      </c>
      <c r="B1459" t="s">
        <v>68</v>
      </c>
      <c r="C1459" t="s">
        <v>151</v>
      </c>
      <c r="D1459" t="s">
        <v>31</v>
      </c>
      <c r="E1459" s="1">
        <v>44942</v>
      </c>
      <c r="F1459" s="1" t="str">
        <f>TEXT(shipments9[[#This Row],[Shipdate]],"ddd")</f>
        <v>Mon</v>
      </c>
      <c r="G1459" s="1" t="str">
        <f>IF(OR(shipments9[[#This Row],[Day Name]]="Sat",shipments9[[#This Row],[Day Name]]="Sun"),"Weekend","Weekday")</f>
        <v>Weekday</v>
      </c>
      <c r="H1459">
        <v>7125.75</v>
      </c>
      <c r="I1459">
        <v>357</v>
      </c>
      <c r="J1459" t="s">
        <v>172</v>
      </c>
      <c r="K1459" t="s">
        <v>8151</v>
      </c>
      <c r="L1459" t="s">
        <v>8156</v>
      </c>
      <c r="M1459">
        <v>1</v>
      </c>
      <c r="N1459" t="s">
        <v>8163</v>
      </c>
      <c r="O1459" s="4">
        <f>INDEX(products[Cost_per_box], MATCH(shipments9[[#This Row],[PID]], products[PID], 0))</f>
        <v>12.41</v>
      </c>
      <c r="P1459" s="4">
        <f>shipments9[[#This Row],[Boxes]]*shipments9[[#This Row],[Cost Per Box]]</f>
        <v>4430.37</v>
      </c>
      <c r="Q1459" s="4">
        <f>shipments9[[#This Row],[Amount]] -shipments9[[#This Row],[total cost]]</f>
        <v>2695.38</v>
      </c>
      <c r="R1459" s="4" t="str">
        <f>IF(shipments9[[#This Row],[Gross Profit]]&lt;0,"Loss","Profit")</f>
        <v>Profit</v>
      </c>
      <c r="S1459" s="9">
        <f>shipments9[[#This Row],[Gross Profit]]/shipments9[[#This Row],[Amount]]</f>
        <v>0.37825913061782973</v>
      </c>
      <c r="T1459" s="11">
        <f>shipments9[[#This Row],[Amount]]/shipments9[[#This Row],[Boxes]]</f>
        <v>19.960084033613445</v>
      </c>
    </row>
    <row r="1460" spans="1:20" hidden="1" x14ac:dyDescent="0.25">
      <c r="A1460" t="s">
        <v>1662</v>
      </c>
      <c r="B1460" t="s">
        <v>108</v>
      </c>
      <c r="C1460" t="s">
        <v>143</v>
      </c>
      <c r="D1460" t="s">
        <v>31</v>
      </c>
      <c r="E1460" s="1">
        <v>45188</v>
      </c>
      <c r="F1460" s="1" t="str">
        <f>TEXT(shipments9[[#This Row],[Shipdate]],"ddd")</f>
        <v>Tue</v>
      </c>
      <c r="G1460" s="1" t="str">
        <f>IF(OR(shipments9[[#This Row],[Day Name]]="Sat",shipments9[[#This Row],[Day Name]]="Sun"),"Weekend","Weekday")</f>
        <v>Weekday</v>
      </c>
      <c r="H1460">
        <v>7600.5</v>
      </c>
      <c r="I1460">
        <v>423</v>
      </c>
      <c r="J1460" t="s">
        <v>172</v>
      </c>
      <c r="K1460" t="s">
        <v>8151</v>
      </c>
      <c r="L1460" t="s">
        <v>8160</v>
      </c>
      <c r="M1460">
        <v>9</v>
      </c>
      <c r="N1460" t="s">
        <v>8167</v>
      </c>
      <c r="O1460" s="4">
        <f>INDEX(products[Cost_per_box], MATCH(shipments9[[#This Row],[PID]], products[PID], 0))</f>
        <v>10.23</v>
      </c>
      <c r="P1460" s="4">
        <f>shipments9[[#This Row],[Boxes]]*shipments9[[#This Row],[Cost Per Box]]</f>
        <v>4327.29</v>
      </c>
      <c r="Q1460" s="4">
        <f>shipments9[[#This Row],[Amount]] -shipments9[[#This Row],[total cost]]</f>
        <v>3273.21</v>
      </c>
      <c r="R1460" s="4" t="str">
        <f>IF(shipments9[[#This Row],[Gross Profit]]&lt;0,"Loss","Profit")</f>
        <v>Profit</v>
      </c>
      <c r="S1460" s="9">
        <f>shipments9[[#This Row],[Gross Profit]]/shipments9[[#This Row],[Amount]]</f>
        <v>0.43065719360568383</v>
      </c>
      <c r="T1460" s="11">
        <f>shipments9[[#This Row],[Amount]]/shipments9[[#This Row],[Boxes]]</f>
        <v>17.968085106382979</v>
      </c>
    </row>
    <row r="1461" spans="1:20" hidden="1" x14ac:dyDescent="0.25">
      <c r="A1461" t="s">
        <v>1663</v>
      </c>
      <c r="B1461" t="s">
        <v>108</v>
      </c>
      <c r="C1461" t="s">
        <v>143</v>
      </c>
      <c r="D1461" t="s">
        <v>31</v>
      </c>
      <c r="E1461" s="1">
        <v>45271</v>
      </c>
      <c r="F1461" s="1" t="str">
        <f>TEXT(shipments9[[#This Row],[Shipdate]],"ddd")</f>
        <v>Mon</v>
      </c>
      <c r="G1461" s="1" t="str">
        <f>IF(OR(shipments9[[#This Row],[Day Name]]="Sat",shipments9[[#This Row],[Day Name]]="Sun"),"Weekend","Weekday")</f>
        <v>Weekday</v>
      </c>
      <c r="H1461">
        <v>8646.75</v>
      </c>
      <c r="I1461">
        <v>509</v>
      </c>
      <c r="J1461" t="s">
        <v>172</v>
      </c>
      <c r="K1461" t="s">
        <v>8151</v>
      </c>
      <c r="L1461" t="s">
        <v>8152</v>
      </c>
      <c r="M1461">
        <v>12</v>
      </c>
      <c r="N1461" t="s">
        <v>8166</v>
      </c>
      <c r="O1461" s="4">
        <f>INDEX(products[Cost_per_box], MATCH(shipments9[[#This Row],[PID]], products[PID], 0))</f>
        <v>10.23</v>
      </c>
      <c r="P1461" s="4">
        <f>shipments9[[#This Row],[Boxes]]*shipments9[[#This Row],[Cost Per Box]]</f>
        <v>5207.0700000000006</v>
      </c>
      <c r="Q1461" s="4">
        <f>shipments9[[#This Row],[Amount]] -shipments9[[#This Row],[total cost]]</f>
        <v>3439.6799999999994</v>
      </c>
      <c r="R1461" s="4" t="str">
        <f>IF(shipments9[[#This Row],[Gross Profit]]&lt;0,"Loss","Profit")</f>
        <v>Profit</v>
      </c>
      <c r="S1461" s="9">
        <f>shipments9[[#This Row],[Gross Profit]]/shipments9[[#This Row],[Amount]]</f>
        <v>0.39780032960360823</v>
      </c>
      <c r="T1461" s="11">
        <f>shipments9[[#This Row],[Amount]]/shipments9[[#This Row],[Boxes]]</f>
        <v>16.987721021611002</v>
      </c>
    </row>
    <row r="1462" spans="1:20" hidden="1" x14ac:dyDescent="0.25">
      <c r="A1462" t="s">
        <v>1664</v>
      </c>
      <c r="B1462" t="s">
        <v>108</v>
      </c>
      <c r="C1462" t="s">
        <v>151</v>
      </c>
      <c r="D1462" t="s">
        <v>31</v>
      </c>
      <c r="E1462" s="1">
        <v>45093</v>
      </c>
      <c r="F1462" s="1" t="str">
        <f>TEXT(shipments9[[#This Row],[Shipdate]],"ddd")</f>
        <v>Fri</v>
      </c>
      <c r="G1462" s="1" t="str">
        <f>IF(OR(shipments9[[#This Row],[Day Name]]="Sat",shipments9[[#This Row],[Day Name]]="Sun"),"Weekend","Weekday")</f>
        <v>Weekday</v>
      </c>
      <c r="H1462">
        <v>9805.5</v>
      </c>
      <c r="I1462">
        <v>467</v>
      </c>
      <c r="J1462" t="s">
        <v>172</v>
      </c>
      <c r="K1462" t="s">
        <v>8151</v>
      </c>
      <c r="L1462" t="s">
        <v>8154</v>
      </c>
      <c r="M1462">
        <v>6</v>
      </c>
      <c r="N1462" t="s">
        <v>8159</v>
      </c>
      <c r="O1462" s="4">
        <f>INDEX(products[Cost_per_box], MATCH(shipments9[[#This Row],[PID]], products[PID], 0))</f>
        <v>12.41</v>
      </c>
      <c r="P1462" s="4">
        <f>shipments9[[#This Row],[Boxes]]*shipments9[[#This Row],[Cost Per Box]]</f>
        <v>5795.47</v>
      </c>
      <c r="Q1462" s="4">
        <f>shipments9[[#This Row],[Amount]] -shipments9[[#This Row],[total cost]]</f>
        <v>4010.0299999999997</v>
      </c>
      <c r="R1462" s="4" t="str">
        <f>IF(shipments9[[#This Row],[Gross Profit]]&lt;0,"Loss","Profit")</f>
        <v>Profit</v>
      </c>
      <c r="S1462" s="9">
        <f>shipments9[[#This Row],[Gross Profit]]/shipments9[[#This Row],[Amount]]</f>
        <v>0.40895721788792</v>
      </c>
      <c r="T1462" s="11">
        <f>shipments9[[#This Row],[Amount]]/shipments9[[#This Row],[Boxes]]</f>
        <v>20.996788008565311</v>
      </c>
    </row>
    <row r="1463" spans="1:20" hidden="1" x14ac:dyDescent="0.25">
      <c r="A1463" t="s">
        <v>1665</v>
      </c>
      <c r="B1463" t="s">
        <v>108</v>
      </c>
      <c r="C1463" t="s">
        <v>159</v>
      </c>
      <c r="D1463" t="s">
        <v>31</v>
      </c>
      <c r="E1463" s="1">
        <v>45041</v>
      </c>
      <c r="F1463" s="1" t="str">
        <f>TEXT(shipments9[[#This Row],[Shipdate]],"ddd")</f>
        <v>Tue</v>
      </c>
      <c r="G1463" s="1" t="str">
        <f>IF(OR(shipments9[[#This Row],[Day Name]]="Sat",shipments9[[#This Row],[Day Name]]="Sun"),"Weekend","Weekday")</f>
        <v>Weekday</v>
      </c>
      <c r="H1463">
        <v>11790</v>
      </c>
      <c r="I1463">
        <v>407</v>
      </c>
      <c r="J1463" t="s">
        <v>172</v>
      </c>
      <c r="K1463" t="s">
        <v>8151</v>
      </c>
      <c r="L1463" t="s">
        <v>8154</v>
      </c>
      <c r="M1463">
        <v>4</v>
      </c>
      <c r="N1463" t="s">
        <v>8158</v>
      </c>
      <c r="O1463" s="4">
        <f>INDEX(products[Cost_per_box], MATCH(shipments9[[#This Row],[PID]], products[PID], 0))</f>
        <v>5.04</v>
      </c>
      <c r="P1463" s="4">
        <f>shipments9[[#This Row],[Boxes]]*shipments9[[#This Row],[Cost Per Box]]</f>
        <v>2051.2800000000002</v>
      </c>
      <c r="Q1463" s="4">
        <f>shipments9[[#This Row],[Amount]] -shipments9[[#This Row],[total cost]]</f>
        <v>9738.7199999999993</v>
      </c>
      <c r="R1463" s="4" t="str">
        <f>IF(shipments9[[#This Row],[Gross Profit]]&lt;0,"Loss","Profit")</f>
        <v>Profit</v>
      </c>
      <c r="S1463" s="9">
        <f>shipments9[[#This Row],[Gross Profit]]/shipments9[[#This Row],[Amount]]</f>
        <v>0.8260152671755725</v>
      </c>
      <c r="T1463" s="11">
        <f>shipments9[[#This Row],[Amount]]/shipments9[[#This Row],[Boxes]]</f>
        <v>28.968058968058969</v>
      </c>
    </row>
    <row r="1464" spans="1:20" hidden="1" x14ac:dyDescent="0.25">
      <c r="A1464" t="s">
        <v>1666</v>
      </c>
      <c r="B1464" t="s">
        <v>108</v>
      </c>
      <c r="C1464" t="s">
        <v>161</v>
      </c>
      <c r="D1464" t="s">
        <v>31</v>
      </c>
      <c r="E1464" s="1">
        <v>45310</v>
      </c>
      <c r="F1464" s="1" t="str">
        <f>TEXT(shipments9[[#This Row],[Shipdate]],"ddd")</f>
        <v>Fri</v>
      </c>
      <c r="G1464" s="1" t="str">
        <f>IF(OR(shipments9[[#This Row],[Day Name]]="Sat",shipments9[[#This Row],[Day Name]]="Sun"),"Weekend","Weekday")</f>
        <v>Weekday</v>
      </c>
      <c r="H1464">
        <v>7132.5</v>
      </c>
      <c r="I1464">
        <v>892</v>
      </c>
      <c r="J1464" t="s">
        <v>172</v>
      </c>
      <c r="K1464" t="s">
        <v>8155</v>
      </c>
      <c r="L1464" t="s">
        <v>8156</v>
      </c>
      <c r="M1464">
        <v>1</v>
      </c>
      <c r="N1464" t="s">
        <v>8163</v>
      </c>
      <c r="O1464" s="4">
        <f>INDEX(products[Cost_per_box], MATCH(shipments9[[#This Row],[PID]], products[PID], 0))</f>
        <v>2.76</v>
      </c>
      <c r="P1464" s="4">
        <f>shipments9[[#This Row],[Boxes]]*shipments9[[#This Row],[Cost Per Box]]</f>
        <v>2461.9199999999996</v>
      </c>
      <c r="Q1464" s="4">
        <f>shipments9[[#This Row],[Amount]] -shipments9[[#This Row],[total cost]]</f>
        <v>4670.58</v>
      </c>
      <c r="R1464" s="4" t="str">
        <f>IF(shipments9[[#This Row],[Gross Profit]]&lt;0,"Loss","Profit")</f>
        <v>Profit</v>
      </c>
      <c r="S1464" s="9">
        <f>shipments9[[#This Row],[Gross Profit]]/shipments9[[#This Row],[Amount]]</f>
        <v>0.65483070452155623</v>
      </c>
      <c r="T1464" s="11">
        <f>shipments9[[#This Row],[Amount]]/shipments9[[#This Row],[Boxes]]</f>
        <v>7.9960762331838566</v>
      </c>
    </row>
    <row r="1465" spans="1:20" hidden="1" x14ac:dyDescent="0.25">
      <c r="A1465" t="s">
        <v>1667</v>
      </c>
      <c r="B1465" t="s">
        <v>108</v>
      </c>
      <c r="C1465" t="s">
        <v>161</v>
      </c>
      <c r="D1465" t="s">
        <v>31</v>
      </c>
      <c r="E1465" s="1">
        <v>45334</v>
      </c>
      <c r="F1465" s="1" t="str">
        <f>TEXT(shipments9[[#This Row],[Shipdate]],"ddd")</f>
        <v>Mon</v>
      </c>
      <c r="G1465" s="1" t="str">
        <f>IF(OR(shipments9[[#This Row],[Day Name]]="Sat",shipments9[[#This Row],[Day Name]]="Sun"),"Weekend","Weekday")</f>
        <v>Weekday</v>
      </c>
      <c r="H1465">
        <v>8511.75</v>
      </c>
      <c r="I1465">
        <v>852</v>
      </c>
      <c r="J1465" t="s">
        <v>172</v>
      </c>
      <c r="K1465" t="s">
        <v>8155</v>
      </c>
      <c r="L1465" t="s">
        <v>8156</v>
      </c>
      <c r="M1465">
        <v>2</v>
      </c>
      <c r="N1465" t="s">
        <v>8157</v>
      </c>
      <c r="O1465" s="4">
        <f>INDEX(products[Cost_per_box], MATCH(shipments9[[#This Row],[PID]], products[PID], 0))</f>
        <v>2.76</v>
      </c>
      <c r="P1465" s="4">
        <f>shipments9[[#This Row],[Boxes]]*shipments9[[#This Row],[Cost Per Box]]</f>
        <v>2351.52</v>
      </c>
      <c r="Q1465" s="4">
        <f>shipments9[[#This Row],[Amount]] -shipments9[[#This Row],[total cost]]</f>
        <v>6160.23</v>
      </c>
      <c r="R1465" s="4" t="str">
        <f>IF(shipments9[[#This Row],[Gross Profit]]&lt;0,"Loss","Profit")</f>
        <v>Profit</v>
      </c>
      <c r="S1465" s="9">
        <f>shipments9[[#This Row],[Gross Profit]]/shipments9[[#This Row],[Amount]]</f>
        <v>0.72373248744382757</v>
      </c>
      <c r="T1465" s="11">
        <f>shipments9[[#This Row],[Amount]]/shipments9[[#This Row],[Boxes]]</f>
        <v>9.9903169014084501</v>
      </c>
    </row>
    <row r="1466" spans="1:20" hidden="1" x14ac:dyDescent="0.25">
      <c r="A1466" t="s">
        <v>1668</v>
      </c>
      <c r="B1466" t="s">
        <v>108</v>
      </c>
      <c r="C1466" t="s">
        <v>143</v>
      </c>
      <c r="D1466" t="s">
        <v>31</v>
      </c>
      <c r="E1466" s="1">
        <v>45166</v>
      </c>
      <c r="F1466" s="1" t="str">
        <f>TEXT(shipments9[[#This Row],[Shipdate]],"ddd")</f>
        <v>Mon</v>
      </c>
      <c r="G1466" s="1" t="str">
        <f>IF(OR(shipments9[[#This Row],[Day Name]]="Sat",shipments9[[#This Row],[Day Name]]="Sun"),"Weekend","Weekday")</f>
        <v>Weekday</v>
      </c>
      <c r="H1466">
        <v>8383.5</v>
      </c>
      <c r="I1466">
        <v>466</v>
      </c>
      <c r="J1466" t="s">
        <v>172</v>
      </c>
      <c r="K1466" t="s">
        <v>8151</v>
      </c>
      <c r="L1466" t="s">
        <v>8160</v>
      </c>
      <c r="M1466">
        <v>8</v>
      </c>
      <c r="N1466" t="s">
        <v>8162</v>
      </c>
      <c r="O1466" s="4">
        <f>INDEX(products[Cost_per_box], MATCH(shipments9[[#This Row],[PID]], products[PID], 0))</f>
        <v>10.23</v>
      </c>
      <c r="P1466" s="4">
        <f>shipments9[[#This Row],[Boxes]]*shipments9[[#This Row],[Cost Per Box]]</f>
        <v>4767.18</v>
      </c>
      <c r="Q1466" s="4">
        <f>shipments9[[#This Row],[Amount]] -shipments9[[#This Row],[total cost]]</f>
        <v>3616.3199999999997</v>
      </c>
      <c r="R1466" s="4" t="str">
        <f>IF(shipments9[[#This Row],[Gross Profit]]&lt;0,"Loss","Profit")</f>
        <v>Profit</v>
      </c>
      <c r="S1466" s="9">
        <f>shipments9[[#This Row],[Gross Profit]]/shipments9[[#This Row],[Amount]]</f>
        <v>0.4313616031490427</v>
      </c>
      <c r="T1466" s="11">
        <f>shipments9[[#This Row],[Amount]]/shipments9[[#This Row],[Boxes]]</f>
        <v>17.990343347639485</v>
      </c>
    </row>
    <row r="1467" spans="1:20" hidden="1" x14ac:dyDescent="0.25">
      <c r="A1467" t="s">
        <v>1669</v>
      </c>
      <c r="B1467" t="s">
        <v>108</v>
      </c>
      <c r="C1467" t="s">
        <v>161</v>
      </c>
      <c r="D1467" t="s">
        <v>31</v>
      </c>
      <c r="E1467" s="1">
        <v>45301</v>
      </c>
      <c r="F1467" s="1" t="str">
        <f>TEXT(shipments9[[#This Row],[Shipdate]],"ddd")</f>
        <v>Wed</v>
      </c>
      <c r="G1467" s="1" t="str">
        <f>IF(OR(shipments9[[#This Row],[Day Name]]="Sat",shipments9[[#This Row],[Day Name]]="Sun"),"Weekend","Weekday")</f>
        <v>Weekday</v>
      </c>
      <c r="H1467">
        <v>10489.5</v>
      </c>
      <c r="I1467">
        <v>954</v>
      </c>
      <c r="J1467" t="s">
        <v>172</v>
      </c>
      <c r="K1467" t="s">
        <v>8155</v>
      </c>
      <c r="L1467" t="s">
        <v>8156</v>
      </c>
      <c r="M1467">
        <v>1</v>
      </c>
      <c r="N1467" t="s">
        <v>8163</v>
      </c>
      <c r="O1467" s="4">
        <f>INDEX(products[Cost_per_box], MATCH(shipments9[[#This Row],[PID]], products[PID], 0))</f>
        <v>2.76</v>
      </c>
      <c r="P1467" s="4">
        <f>shipments9[[#This Row],[Boxes]]*shipments9[[#This Row],[Cost Per Box]]</f>
        <v>2633.04</v>
      </c>
      <c r="Q1467" s="4">
        <f>shipments9[[#This Row],[Amount]] -shipments9[[#This Row],[total cost]]</f>
        <v>7856.46</v>
      </c>
      <c r="R1467" s="4" t="str">
        <f>IF(shipments9[[#This Row],[Gross Profit]]&lt;0,"Loss","Profit")</f>
        <v>Profit</v>
      </c>
      <c r="S1467" s="9">
        <f>shipments9[[#This Row],[Gross Profit]]/shipments9[[#This Row],[Amount]]</f>
        <v>0.74898326898326895</v>
      </c>
      <c r="T1467" s="11">
        <f>shipments9[[#This Row],[Amount]]/shipments9[[#This Row],[Boxes]]</f>
        <v>10.995283018867925</v>
      </c>
    </row>
    <row r="1468" spans="1:20" hidden="1" x14ac:dyDescent="0.25">
      <c r="A1468" t="s">
        <v>1670</v>
      </c>
      <c r="B1468" t="s">
        <v>108</v>
      </c>
      <c r="C1468" t="s">
        <v>151</v>
      </c>
      <c r="D1468" t="s">
        <v>31</v>
      </c>
      <c r="E1468" s="1">
        <v>45462</v>
      </c>
      <c r="F1468" s="1" t="str">
        <f>TEXT(shipments9[[#This Row],[Shipdate]],"ddd")</f>
        <v>Wed</v>
      </c>
      <c r="G1468" s="1" t="str">
        <f>IF(OR(shipments9[[#This Row],[Day Name]]="Sat",shipments9[[#This Row],[Day Name]]="Sun"),"Weekend","Weekday")</f>
        <v>Weekday</v>
      </c>
      <c r="H1468">
        <v>9429.75</v>
      </c>
      <c r="I1468">
        <v>555</v>
      </c>
      <c r="J1468" t="s">
        <v>172</v>
      </c>
      <c r="K1468" t="s">
        <v>8155</v>
      </c>
      <c r="L1468" t="s">
        <v>8154</v>
      </c>
      <c r="M1468">
        <v>6</v>
      </c>
      <c r="N1468" t="s">
        <v>8159</v>
      </c>
      <c r="O1468" s="4">
        <f>INDEX(products[Cost_per_box], MATCH(shipments9[[#This Row],[PID]], products[PID], 0))</f>
        <v>12.41</v>
      </c>
      <c r="P1468" s="4">
        <f>shipments9[[#This Row],[Boxes]]*shipments9[[#This Row],[Cost Per Box]]</f>
        <v>6887.55</v>
      </c>
      <c r="Q1468" s="4">
        <f>shipments9[[#This Row],[Amount]] -shipments9[[#This Row],[total cost]]</f>
        <v>2542.1999999999998</v>
      </c>
      <c r="R1468" s="4" t="str">
        <f>IF(shipments9[[#This Row],[Gross Profit]]&lt;0,"Loss","Profit")</f>
        <v>Profit</v>
      </c>
      <c r="S1468" s="9">
        <f>shipments9[[#This Row],[Gross Profit]]/shipments9[[#This Row],[Amount]]</f>
        <v>0.26959357353058139</v>
      </c>
      <c r="T1468" s="11">
        <f>shipments9[[#This Row],[Amount]]/shipments9[[#This Row],[Boxes]]</f>
        <v>16.99054054054054</v>
      </c>
    </row>
    <row r="1469" spans="1:20" hidden="1" x14ac:dyDescent="0.25">
      <c r="A1469" t="s">
        <v>1671</v>
      </c>
      <c r="B1469" t="s">
        <v>108</v>
      </c>
      <c r="C1469" t="s">
        <v>159</v>
      </c>
      <c r="D1469" t="s">
        <v>31</v>
      </c>
      <c r="E1469" s="1">
        <v>45190</v>
      </c>
      <c r="F1469" s="1" t="str">
        <f>TEXT(shipments9[[#This Row],[Shipdate]],"ddd")</f>
        <v>Thu</v>
      </c>
      <c r="G1469" s="1" t="str">
        <f>IF(OR(shipments9[[#This Row],[Day Name]]="Sat",shipments9[[#This Row],[Day Name]]="Sun"),"Weekend","Weekday")</f>
        <v>Weekday</v>
      </c>
      <c r="H1469">
        <v>5818.5</v>
      </c>
      <c r="I1469">
        <v>216</v>
      </c>
      <c r="J1469" t="s">
        <v>172</v>
      </c>
      <c r="K1469" t="s">
        <v>8151</v>
      </c>
      <c r="L1469" t="s">
        <v>8160</v>
      </c>
      <c r="M1469">
        <v>9</v>
      </c>
      <c r="N1469" t="s">
        <v>8167</v>
      </c>
      <c r="O1469" s="4">
        <f>INDEX(products[Cost_per_box], MATCH(shipments9[[#This Row],[PID]], products[PID], 0))</f>
        <v>5.04</v>
      </c>
      <c r="P1469" s="4">
        <f>shipments9[[#This Row],[Boxes]]*shipments9[[#This Row],[Cost Per Box]]</f>
        <v>1088.6400000000001</v>
      </c>
      <c r="Q1469" s="4">
        <f>shipments9[[#This Row],[Amount]] -shipments9[[#This Row],[total cost]]</f>
        <v>4729.8599999999997</v>
      </c>
      <c r="R1469" s="4" t="str">
        <f>IF(shipments9[[#This Row],[Gross Profit]]&lt;0,"Loss","Profit")</f>
        <v>Profit</v>
      </c>
      <c r="S1469" s="9">
        <f>shipments9[[#This Row],[Gross Profit]]/shipments9[[#This Row],[Amount]]</f>
        <v>0.81290023201856143</v>
      </c>
      <c r="T1469" s="11">
        <f>shipments9[[#This Row],[Amount]]/shipments9[[#This Row],[Boxes]]</f>
        <v>26.9375</v>
      </c>
    </row>
    <row r="1470" spans="1:20" hidden="1" x14ac:dyDescent="0.25">
      <c r="A1470" t="s">
        <v>1672</v>
      </c>
      <c r="B1470" t="s">
        <v>108</v>
      </c>
      <c r="C1470" t="s">
        <v>161</v>
      </c>
      <c r="D1470" t="s">
        <v>31</v>
      </c>
      <c r="E1470" s="1">
        <v>45083</v>
      </c>
      <c r="F1470" s="1" t="str">
        <f>TEXT(shipments9[[#This Row],[Shipdate]],"ddd")</f>
        <v>Tue</v>
      </c>
      <c r="G1470" s="1" t="str">
        <f>IF(OR(shipments9[[#This Row],[Day Name]]="Sat",shipments9[[#This Row],[Day Name]]="Sun"),"Weekend","Weekday")</f>
        <v>Weekday</v>
      </c>
      <c r="H1470">
        <v>5519.25</v>
      </c>
      <c r="I1470">
        <v>502</v>
      </c>
      <c r="J1470" t="s">
        <v>172</v>
      </c>
      <c r="K1470" t="s">
        <v>8151</v>
      </c>
      <c r="L1470" t="s">
        <v>8154</v>
      </c>
      <c r="M1470">
        <v>6</v>
      </c>
      <c r="N1470" t="s">
        <v>8159</v>
      </c>
      <c r="O1470" s="4">
        <f>INDEX(products[Cost_per_box], MATCH(shipments9[[#This Row],[PID]], products[PID], 0))</f>
        <v>2.76</v>
      </c>
      <c r="P1470" s="4">
        <f>shipments9[[#This Row],[Boxes]]*shipments9[[#This Row],[Cost Per Box]]</f>
        <v>1385.52</v>
      </c>
      <c r="Q1470" s="4">
        <f>shipments9[[#This Row],[Amount]] -shipments9[[#This Row],[total cost]]</f>
        <v>4133.7299999999996</v>
      </c>
      <c r="R1470" s="4" t="str">
        <f>IF(shipments9[[#This Row],[Gross Profit]]&lt;0,"Loss","Profit")</f>
        <v>Profit</v>
      </c>
      <c r="S1470" s="9">
        <f>shipments9[[#This Row],[Gross Profit]]/shipments9[[#This Row],[Amount]]</f>
        <v>0.7489658921049055</v>
      </c>
      <c r="T1470" s="11">
        <f>shipments9[[#This Row],[Amount]]/shipments9[[#This Row],[Boxes]]</f>
        <v>10.994521912350598</v>
      </c>
    </row>
    <row r="1471" spans="1:20" hidden="1" x14ac:dyDescent="0.25">
      <c r="A1471" t="s">
        <v>1673</v>
      </c>
      <c r="B1471" t="s">
        <v>108</v>
      </c>
      <c r="C1471" t="s">
        <v>132</v>
      </c>
      <c r="D1471" t="s">
        <v>31</v>
      </c>
      <c r="E1471" s="1">
        <v>45393</v>
      </c>
      <c r="F1471" s="1" t="str">
        <f>TEXT(shipments9[[#This Row],[Shipdate]],"ddd")</f>
        <v>Thu</v>
      </c>
      <c r="G1471" s="1" t="str">
        <f>IF(OR(shipments9[[#This Row],[Day Name]]="Sat",shipments9[[#This Row],[Day Name]]="Sun"),"Weekend","Weekday")</f>
        <v>Weekday</v>
      </c>
      <c r="H1471">
        <v>7319.25</v>
      </c>
      <c r="I1471">
        <v>305</v>
      </c>
      <c r="J1471" t="s">
        <v>172</v>
      </c>
      <c r="K1471" t="s">
        <v>8155</v>
      </c>
      <c r="L1471" t="s">
        <v>8154</v>
      </c>
      <c r="M1471">
        <v>4</v>
      </c>
      <c r="N1471" t="s">
        <v>8158</v>
      </c>
      <c r="O1471" s="4">
        <f>INDEX(products[Cost_per_box], MATCH(shipments9[[#This Row],[PID]], products[PID], 0))</f>
        <v>6.31</v>
      </c>
      <c r="P1471" s="4">
        <f>shipments9[[#This Row],[Boxes]]*shipments9[[#This Row],[Cost Per Box]]</f>
        <v>1924.55</v>
      </c>
      <c r="Q1471" s="4">
        <f>shipments9[[#This Row],[Amount]] -shipments9[[#This Row],[total cost]]</f>
        <v>5394.7</v>
      </c>
      <c r="R1471" s="4" t="str">
        <f>IF(shipments9[[#This Row],[Gross Profit]]&lt;0,"Loss","Profit")</f>
        <v>Profit</v>
      </c>
      <c r="S1471" s="9">
        <f>shipments9[[#This Row],[Gross Profit]]/shipments9[[#This Row],[Amount]]</f>
        <v>0.73705639238993059</v>
      </c>
      <c r="T1471" s="11">
        <f>shipments9[[#This Row],[Amount]]/shipments9[[#This Row],[Boxes]]</f>
        <v>23.997540983606559</v>
      </c>
    </row>
    <row r="1472" spans="1:20" hidden="1" x14ac:dyDescent="0.25">
      <c r="A1472" t="s">
        <v>1674</v>
      </c>
      <c r="B1472" t="s">
        <v>105</v>
      </c>
      <c r="C1472" t="s">
        <v>161</v>
      </c>
      <c r="D1472" t="s">
        <v>31</v>
      </c>
      <c r="E1472" s="1">
        <v>45119</v>
      </c>
      <c r="F1472" s="1" t="str">
        <f>TEXT(shipments9[[#This Row],[Shipdate]],"ddd")</f>
        <v>Wed</v>
      </c>
      <c r="G1472" s="1" t="str">
        <f>IF(OR(shipments9[[#This Row],[Day Name]]="Sat",shipments9[[#This Row],[Day Name]]="Sun"),"Weekend","Weekday")</f>
        <v>Weekday</v>
      </c>
      <c r="H1472">
        <v>10827</v>
      </c>
      <c r="I1472">
        <v>985</v>
      </c>
      <c r="J1472" t="s">
        <v>172</v>
      </c>
      <c r="K1472" t="s">
        <v>8151</v>
      </c>
      <c r="L1472" t="s">
        <v>8160</v>
      </c>
      <c r="M1472">
        <v>7</v>
      </c>
      <c r="N1472" t="s">
        <v>8161</v>
      </c>
      <c r="O1472" s="4">
        <f>INDEX(products[Cost_per_box], MATCH(shipments9[[#This Row],[PID]], products[PID], 0))</f>
        <v>2.76</v>
      </c>
      <c r="P1472" s="4">
        <f>shipments9[[#This Row],[Boxes]]*shipments9[[#This Row],[Cost Per Box]]</f>
        <v>2718.6</v>
      </c>
      <c r="Q1472" s="4">
        <f>shipments9[[#This Row],[Amount]] -shipments9[[#This Row],[total cost]]</f>
        <v>8108.4</v>
      </c>
      <c r="R1472" s="4" t="str">
        <f>IF(shipments9[[#This Row],[Gross Profit]]&lt;0,"Loss","Profit")</f>
        <v>Profit</v>
      </c>
      <c r="S1472" s="9">
        <f>shipments9[[#This Row],[Gross Profit]]/shipments9[[#This Row],[Amount]]</f>
        <v>0.7489055139927957</v>
      </c>
      <c r="T1472" s="11">
        <f>shipments9[[#This Row],[Amount]]/shipments9[[#This Row],[Boxes]]</f>
        <v>10.991878172588832</v>
      </c>
    </row>
    <row r="1473" spans="1:20" hidden="1" x14ac:dyDescent="0.25">
      <c r="A1473" t="s">
        <v>1675</v>
      </c>
      <c r="B1473" t="s">
        <v>105</v>
      </c>
      <c r="C1473" t="s">
        <v>124</v>
      </c>
      <c r="D1473" t="s">
        <v>31</v>
      </c>
      <c r="E1473" s="1">
        <v>45204</v>
      </c>
      <c r="F1473" s="1" t="str">
        <f>TEXT(shipments9[[#This Row],[Shipdate]],"ddd")</f>
        <v>Thu</v>
      </c>
      <c r="G1473" s="1" t="str">
        <f>IF(OR(shipments9[[#This Row],[Day Name]]="Sat",shipments9[[#This Row],[Day Name]]="Sun"),"Weekend","Weekday")</f>
        <v>Weekday</v>
      </c>
      <c r="H1473">
        <v>5978.25</v>
      </c>
      <c r="I1473">
        <v>428</v>
      </c>
      <c r="J1473" t="s">
        <v>172</v>
      </c>
      <c r="K1473" t="s">
        <v>8151</v>
      </c>
      <c r="L1473" t="s">
        <v>8152</v>
      </c>
      <c r="M1473">
        <v>10</v>
      </c>
      <c r="N1473" t="s">
        <v>8153</v>
      </c>
      <c r="O1473" s="4">
        <f>INDEX(products[Cost_per_box], MATCH(shipments9[[#This Row],[PID]], products[PID], 0))</f>
        <v>7.48</v>
      </c>
      <c r="P1473" s="4">
        <f>shipments9[[#This Row],[Boxes]]*shipments9[[#This Row],[Cost Per Box]]</f>
        <v>3201.44</v>
      </c>
      <c r="Q1473" s="4">
        <f>shipments9[[#This Row],[Amount]] -shipments9[[#This Row],[total cost]]</f>
        <v>2776.81</v>
      </c>
      <c r="R1473" s="4" t="str">
        <f>IF(shipments9[[#This Row],[Gross Profit]]&lt;0,"Loss","Profit")</f>
        <v>Profit</v>
      </c>
      <c r="S1473" s="9">
        <f>shipments9[[#This Row],[Gross Profit]]/shipments9[[#This Row],[Amount]]</f>
        <v>0.4644854263371388</v>
      </c>
      <c r="T1473" s="11">
        <f>shipments9[[#This Row],[Amount]]/shipments9[[#This Row],[Boxes]]</f>
        <v>13.967873831775702</v>
      </c>
    </row>
    <row r="1474" spans="1:20" hidden="1" x14ac:dyDescent="0.25">
      <c r="A1474" t="s">
        <v>1676</v>
      </c>
      <c r="B1474" t="s">
        <v>105</v>
      </c>
      <c r="C1474" t="s">
        <v>126</v>
      </c>
      <c r="D1474" t="s">
        <v>31</v>
      </c>
      <c r="E1474" s="1">
        <v>45281</v>
      </c>
      <c r="F1474" s="1" t="str">
        <f>TEXT(shipments9[[#This Row],[Shipdate]],"ddd")</f>
        <v>Thu</v>
      </c>
      <c r="G1474" s="1" t="str">
        <f>IF(OR(shipments9[[#This Row],[Day Name]]="Sat",shipments9[[#This Row],[Day Name]]="Sun"),"Weekend","Weekday")</f>
        <v>Weekday</v>
      </c>
      <c r="H1474">
        <v>8419.5</v>
      </c>
      <c r="I1474">
        <v>842</v>
      </c>
      <c r="J1474" t="s">
        <v>172</v>
      </c>
      <c r="K1474" t="s">
        <v>8151</v>
      </c>
      <c r="L1474" t="s">
        <v>8152</v>
      </c>
      <c r="M1474">
        <v>12</v>
      </c>
      <c r="N1474" t="s">
        <v>8166</v>
      </c>
      <c r="O1474" s="4">
        <f>INDEX(products[Cost_per_box], MATCH(shipments9[[#This Row],[PID]], products[PID], 0))</f>
        <v>5.15</v>
      </c>
      <c r="P1474" s="4">
        <f>shipments9[[#This Row],[Boxes]]*shipments9[[#This Row],[Cost Per Box]]</f>
        <v>4336.3</v>
      </c>
      <c r="Q1474" s="4">
        <f>shipments9[[#This Row],[Amount]] -shipments9[[#This Row],[total cost]]</f>
        <v>4083.2</v>
      </c>
      <c r="R1474" s="4" t="str">
        <f>IF(shipments9[[#This Row],[Gross Profit]]&lt;0,"Loss","Profit")</f>
        <v>Profit</v>
      </c>
      <c r="S1474" s="9">
        <f>shipments9[[#This Row],[Gross Profit]]/shipments9[[#This Row],[Amount]]</f>
        <v>0.4849694162361185</v>
      </c>
      <c r="T1474" s="11">
        <f>shipments9[[#This Row],[Amount]]/shipments9[[#This Row],[Boxes]]</f>
        <v>9.9994061757719717</v>
      </c>
    </row>
    <row r="1475" spans="1:20" hidden="1" x14ac:dyDescent="0.25">
      <c r="A1475" t="s">
        <v>1677</v>
      </c>
      <c r="B1475" t="s">
        <v>105</v>
      </c>
      <c r="C1475" t="s">
        <v>132</v>
      </c>
      <c r="D1475" t="s">
        <v>31</v>
      </c>
      <c r="E1475" s="1">
        <v>45260</v>
      </c>
      <c r="F1475" s="1" t="str">
        <f>TEXT(shipments9[[#This Row],[Shipdate]],"ddd")</f>
        <v>Thu</v>
      </c>
      <c r="G1475" s="1" t="str">
        <f>IF(OR(shipments9[[#This Row],[Day Name]]="Sat",shipments9[[#This Row],[Day Name]]="Sun"),"Weekend","Weekday")</f>
        <v>Weekday</v>
      </c>
      <c r="H1475">
        <v>2850.75</v>
      </c>
      <c r="I1475">
        <v>119</v>
      </c>
      <c r="J1475" t="s">
        <v>172</v>
      </c>
      <c r="K1475" t="s">
        <v>8151</v>
      </c>
      <c r="L1475" t="s">
        <v>8152</v>
      </c>
      <c r="M1475">
        <v>11</v>
      </c>
      <c r="N1475" t="s">
        <v>8165</v>
      </c>
      <c r="O1475" s="4">
        <f>INDEX(products[Cost_per_box], MATCH(shipments9[[#This Row],[PID]], products[PID], 0))</f>
        <v>6.31</v>
      </c>
      <c r="P1475" s="4">
        <f>shipments9[[#This Row],[Boxes]]*shipments9[[#This Row],[Cost Per Box]]</f>
        <v>750.89</v>
      </c>
      <c r="Q1475" s="4">
        <f>shipments9[[#This Row],[Amount]] -shipments9[[#This Row],[total cost]]</f>
        <v>2099.86</v>
      </c>
      <c r="R1475" s="4" t="str">
        <f>IF(shipments9[[#This Row],[Gross Profit]]&lt;0,"Loss","Profit")</f>
        <v>Profit</v>
      </c>
      <c r="S1475" s="9">
        <f>shipments9[[#This Row],[Gross Profit]]/shipments9[[#This Row],[Amount]]</f>
        <v>0.73659914057704112</v>
      </c>
      <c r="T1475" s="11">
        <f>shipments9[[#This Row],[Amount]]/shipments9[[#This Row],[Boxes]]</f>
        <v>23.955882352941178</v>
      </c>
    </row>
    <row r="1476" spans="1:20" hidden="1" x14ac:dyDescent="0.25">
      <c r="A1476" t="s">
        <v>1678</v>
      </c>
      <c r="B1476" t="s">
        <v>105</v>
      </c>
      <c r="C1476" t="s">
        <v>132</v>
      </c>
      <c r="D1476" t="s">
        <v>31</v>
      </c>
      <c r="E1476" s="1">
        <v>45259</v>
      </c>
      <c r="F1476" s="1" t="str">
        <f>TEXT(shipments9[[#This Row],[Shipdate]],"ddd")</f>
        <v>Wed</v>
      </c>
      <c r="G1476" s="1" t="str">
        <f>IF(OR(shipments9[[#This Row],[Day Name]]="Sat",shipments9[[#This Row],[Day Name]]="Sun"),"Weekend","Weekday")</f>
        <v>Weekday</v>
      </c>
      <c r="H1476">
        <v>1120.5</v>
      </c>
      <c r="I1476">
        <v>45</v>
      </c>
      <c r="J1476" t="s">
        <v>172</v>
      </c>
      <c r="K1476" t="s">
        <v>8151</v>
      </c>
      <c r="L1476" t="s">
        <v>8152</v>
      </c>
      <c r="M1476">
        <v>11</v>
      </c>
      <c r="N1476" t="s">
        <v>8165</v>
      </c>
      <c r="O1476" s="4">
        <f>INDEX(products[Cost_per_box], MATCH(shipments9[[#This Row],[PID]], products[PID], 0))</f>
        <v>6.31</v>
      </c>
      <c r="P1476" s="4">
        <f>shipments9[[#This Row],[Boxes]]*shipments9[[#This Row],[Cost Per Box]]</f>
        <v>283.95</v>
      </c>
      <c r="Q1476" s="4">
        <f>shipments9[[#This Row],[Amount]] -shipments9[[#This Row],[total cost]]</f>
        <v>836.55</v>
      </c>
      <c r="R1476" s="4" t="str">
        <f>IF(shipments9[[#This Row],[Gross Profit]]&lt;0,"Loss","Profit")</f>
        <v>Profit</v>
      </c>
      <c r="S1476" s="9">
        <f>shipments9[[#This Row],[Gross Profit]]/shipments9[[#This Row],[Amount]]</f>
        <v>0.74658634538152602</v>
      </c>
      <c r="T1476" s="11">
        <f>shipments9[[#This Row],[Amount]]/shipments9[[#This Row],[Boxes]]</f>
        <v>24.9</v>
      </c>
    </row>
    <row r="1477" spans="1:20" hidden="1" x14ac:dyDescent="0.25">
      <c r="A1477" t="s">
        <v>1679</v>
      </c>
      <c r="B1477" t="s">
        <v>105</v>
      </c>
      <c r="C1477" t="s">
        <v>139</v>
      </c>
      <c r="D1477" t="s">
        <v>31</v>
      </c>
      <c r="E1477" s="1">
        <v>45257</v>
      </c>
      <c r="F1477" s="1" t="str">
        <f>TEXT(shipments9[[#This Row],[Shipdate]],"ddd")</f>
        <v>Mon</v>
      </c>
      <c r="G1477" s="1" t="str">
        <f>IF(OR(shipments9[[#This Row],[Day Name]]="Sat",shipments9[[#This Row],[Day Name]]="Sun"),"Weekend","Weekday")</f>
        <v>Weekday</v>
      </c>
      <c r="H1477">
        <v>13689</v>
      </c>
      <c r="I1477">
        <v>652</v>
      </c>
      <c r="J1477" t="s">
        <v>172</v>
      </c>
      <c r="K1477" t="s">
        <v>8151</v>
      </c>
      <c r="L1477" t="s">
        <v>8152</v>
      </c>
      <c r="M1477">
        <v>11</v>
      </c>
      <c r="N1477" t="s">
        <v>8165</v>
      </c>
      <c r="O1477" s="4">
        <f>INDEX(products[Cost_per_box], MATCH(shipments9[[#This Row],[PID]], products[PID], 0))</f>
        <v>3.68</v>
      </c>
      <c r="P1477" s="4">
        <f>shipments9[[#This Row],[Boxes]]*shipments9[[#This Row],[Cost Per Box]]</f>
        <v>2399.36</v>
      </c>
      <c r="Q1477" s="4">
        <f>shipments9[[#This Row],[Amount]] -shipments9[[#This Row],[total cost]]</f>
        <v>11289.64</v>
      </c>
      <c r="R1477" s="4" t="str">
        <f>IF(shipments9[[#This Row],[Gross Profit]]&lt;0,"Loss","Profit")</f>
        <v>Profit</v>
      </c>
      <c r="S1477" s="9">
        <f>shipments9[[#This Row],[Gross Profit]]/shipments9[[#This Row],[Amount]]</f>
        <v>0.82472350062093647</v>
      </c>
      <c r="T1477" s="11">
        <f>shipments9[[#This Row],[Amount]]/shipments9[[#This Row],[Boxes]]</f>
        <v>20.995398773006134</v>
      </c>
    </row>
    <row r="1478" spans="1:20" hidden="1" x14ac:dyDescent="0.25">
      <c r="A1478" t="s">
        <v>1680</v>
      </c>
      <c r="B1478" t="s">
        <v>105</v>
      </c>
      <c r="C1478" t="s">
        <v>143</v>
      </c>
      <c r="D1478" t="s">
        <v>31</v>
      </c>
      <c r="E1478" s="1">
        <v>45446</v>
      </c>
      <c r="F1478" s="1" t="str">
        <f>TEXT(shipments9[[#This Row],[Shipdate]],"ddd")</f>
        <v>Mon</v>
      </c>
      <c r="G1478" s="1" t="str">
        <f>IF(OR(shipments9[[#This Row],[Day Name]]="Sat",shipments9[[#This Row],[Day Name]]="Sun"),"Weekend","Weekday")</f>
        <v>Weekday</v>
      </c>
      <c r="H1478">
        <v>5670</v>
      </c>
      <c r="I1478">
        <v>299</v>
      </c>
      <c r="J1478" t="s">
        <v>172</v>
      </c>
      <c r="K1478" t="s">
        <v>8155</v>
      </c>
      <c r="L1478" t="s">
        <v>8154</v>
      </c>
      <c r="M1478">
        <v>6</v>
      </c>
      <c r="N1478" t="s">
        <v>8159</v>
      </c>
      <c r="O1478" s="4">
        <f>INDEX(products[Cost_per_box], MATCH(shipments9[[#This Row],[PID]], products[PID], 0))</f>
        <v>10.23</v>
      </c>
      <c r="P1478" s="4">
        <f>shipments9[[#This Row],[Boxes]]*shipments9[[#This Row],[Cost Per Box]]</f>
        <v>3058.77</v>
      </c>
      <c r="Q1478" s="4">
        <f>shipments9[[#This Row],[Amount]] -shipments9[[#This Row],[total cost]]</f>
        <v>2611.23</v>
      </c>
      <c r="R1478" s="4" t="str">
        <f>IF(shipments9[[#This Row],[Gross Profit]]&lt;0,"Loss","Profit")</f>
        <v>Profit</v>
      </c>
      <c r="S1478" s="9">
        <f>shipments9[[#This Row],[Gross Profit]]/shipments9[[#This Row],[Amount]]</f>
        <v>0.46053439153439152</v>
      </c>
      <c r="T1478" s="11">
        <f>shipments9[[#This Row],[Amount]]/shipments9[[#This Row],[Boxes]]</f>
        <v>18.963210702341136</v>
      </c>
    </row>
    <row r="1479" spans="1:20" hidden="1" x14ac:dyDescent="0.25">
      <c r="A1479" t="s">
        <v>1681</v>
      </c>
      <c r="B1479" t="s">
        <v>105</v>
      </c>
      <c r="C1479" t="s">
        <v>124</v>
      </c>
      <c r="D1479" t="s">
        <v>31</v>
      </c>
      <c r="E1479" s="1">
        <v>45310</v>
      </c>
      <c r="F1479" s="1" t="str">
        <f>TEXT(shipments9[[#This Row],[Shipdate]],"ddd")</f>
        <v>Fri</v>
      </c>
      <c r="G1479" s="1" t="str">
        <f>IF(OR(shipments9[[#This Row],[Day Name]]="Sat",shipments9[[#This Row],[Day Name]]="Sun"),"Weekend","Weekday")</f>
        <v>Weekday</v>
      </c>
      <c r="H1479">
        <v>10545.75</v>
      </c>
      <c r="I1479">
        <v>812</v>
      </c>
      <c r="J1479" t="s">
        <v>172</v>
      </c>
      <c r="K1479" t="s">
        <v>8155</v>
      </c>
      <c r="L1479" t="s">
        <v>8156</v>
      </c>
      <c r="M1479">
        <v>1</v>
      </c>
      <c r="N1479" t="s">
        <v>8163</v>
      </c>
      <c r="O1479" s="4">
        <f>INDEX(products[Cost_per_box], MATCH(shipments9[[#This Row],[PID]], products[PID], 0))</f>
        <v>7.48</v>
      </c>
      <c r="P1479" s="4">
        <f>shipments9[[#This Row],[Boxes]]*shipments9[[#This Row],[Cost Per Box]]</f>
        <v>6073.76</v>
      </c>
      <c r="Q1479" s="4">
        <f>shipments9[[#This Row],[Amount]] -shipments9[[#This Row],[total cost]]</f>
        <v>4471.99</v>
      </c>
      <c r="R1479" s="4" t="str">
        <f>IF(shipments9[[#This Row],[Gross Profit]]&lt;0,"Loss","Profit")</f>
        <v>Profit</v>
      </c>
      <c r="S1479" s="9">
        <f>shipments9[[#This Row],[Gross Profit]]/shipments9[[#This Row],[Amount]]</f>
        <v>0.42405613635824857</v>
      </c>
      <c r="T1479" s="11">
        <f>shipments9[[#This Row],[Amount]]/shipments9[[#This Row],[Boxes]]</f>
        <v>12.987376847290641</v>
      </c>
    </row>
    <row r="1480" spans="1:20" hidden="1" x14ac:dyDescent="0.25">
      <c r="A1480" t="s">
        <v>1682</v>
      </c>
      <c r="B1480" t="s">
        <v>105</v>
      </c>
      <c r="C1480" t="s">
        <v>132</v>
      </c>
      <c r="D1480" t="s">
        <v>31</v>
      </c>
      <c r="E1480" s="1">
        <v>44963</v>
      </c>
      <c r="F1480" s="1" t="str">
        <f>TEXT(shipments9[[#This Row],[Shipdate]],"ddd")</f>
        <v>Mon</v>
      </c>
      <c r="G1480" s="1" t="str">
        <f>IF(OR(shipments9[[#This Row],[Day Name]]="Sat",shipments9[[#This Row],[Day Name]]="Sun"),"Weekend","Weekday")</f>
        <v>Weekday</v>
      </c>
      <c r="H1480">
        <v>2781</v>
      </c>
      <c r="I1480">
        <v>107</v>
      </c>
      <c r="J1480" t="s">
        <v>172</v>
      </c>
      <c r="K1480" t="s">
        <v>8151</v>
      </c>
      <c r="L1480" t="s">
        <v>8156</v>
      </c>
      <c r="M1480">
        <v>2</v>
      </c>
      <c r="N1480" t="s">
        <v>8157</v>
      </c>
      <c r="O1480" s="4">
        <f>INDEX(products[Cost_per_box], MATCH(shipments9[[#This Row],[PID]], products[PID], 0))</f>
        <v>6.31</v>
      </c>
      <c r="P1480" s="4">
        <f>shipments9[[#This Row],[Boxes]]*shipments9[[#This Row],[Cost Per Box]]</f>
        <v>675.17</v>
      </c>
      <c r="Q1480" s="4">
        <f>shipments9[[#This Row],[Amount]] -shipments9[[#This Row],[total cost]]</f>
        <v>2105.83</v>
      </c>
      <c r="R1480" s="4" t="str">
        <f>IF(shipments9[[#This Row],[Gross Profit]]&lt;0,"Loss","Profit")</f>
        <v>Profit</v>
      </c>
      <c r="S1480" s="9">
        <f>shipments9[[#This Row],[Gross Profit]]/shipments9[[#This Row],[Amount]]</f>
        <v>0.7572204243078029</v>
      </c>
      <c r="T1480" s="11">
        <f>shipments9[[#This Row],[Amount]]/shipments9[[#This Row],[Boxes]]</f>
        <v>25.990654205607477</v>
      </c>
    </row>
    <row r="1481" spans="1:20" hidden="1" x14ac:dyDescent="0.25">
      <c r="A1481" t="s">
        <v>1683</v>
      </c>
      <c r="B1481" t="s">
        <v>105</v>
      </c>
      <c r="C1481" t="s">
        <v>151</v>
      </c>
      <c r="D1481" t="s">
        <v>31</v>
      </c>
      <c r="E1481" s="1">
        <v>45180</v>
      </c>
      <c r="F1481" s="1" t="str">
        <f>TEXT(shipments9[[#This Row],[Shipdate]],"ddd")</f>
        <v>Mon</v>
      </c>
      <c r="G1481" s="1" t="str">
        <f>IF(OR(shipments9[[#This Row],[Day Name]]="Sat",shipments9[[#This Row],[Day Name]]="Sun"),"Weekend","Weekday")</f>
        <v>Weekday</v>
      </c>
      <c r="H1481">
        <v>9931.5</v>
      </c>
      <c r="I1481">
        <v>585</v>
      </c>
      <c r="J1481" t="s">
        <v>172</v>
      </c>
      <c r="K1481" t="s">
        <v>8151</v>
      </c>
      <c r="L1481" t="s">
        <v>8160</v>
      </c>
      <c r="M1481">
        <v>9</v>
      </c>
      <c r="N1481" t="s">
        <v>8167</v>
      </c>
      <c r="O1481" s="4">
        <f>INDEX(products[Cost_per_box], MATCH(shipments9[[#This Row],[PID]], products[PID], 0))</f>
        <v>12.41</v>
      </c>
      <c r="P1481" s="4">
        <f>shipments9[[#This Row],[Boxes]]*shipments9[[#This Row],[Cost Per Box]]</f>
        <v>7259.85</v>
      </c>
      <c r="Q1481" s="4">
        <f>shipments9[[#This Row],[Amount]] -shipments9[[#This Row],[total cost]]</f>
        <v>2671.6499999999996</v>
      </c>
      <c r="R1481" s="4" t="str">
        <f>IF(shipments9[[#This Row],[Gross Profit]]&lt;0,"Loss","Profit")</f>
        <v>Profit</v>
      </c>
      <c r="S1481" s="9">
        <f>shipments9[[#This Row],[Gross Profit]]/shipments9[[#This Row],[Amount]]</f>
        <v>0.26900770276393288</v>
      </c>
      <c r="T1481" s="11">
        <f>shipments9[[#This Row],[Amount]]/shipments9[[#This Row],[Boxes]]</f>
        <v>16.976923076923075</v>
      </c>
    </row>
    <row r="1482" spans="1:20" hidden="1" x14ac:dyDescent="0.25">
      <c r="A1482" t="s">
        <v>1684</v>
      </c>
      <c r="B1482" t="s">
        <v>111</v>
      </c>
      <c r="C1482" t="s">
        <v>124</v>
      </c>
      <c r="D1482" t="s">
        <v>31</v>
      </c>
      <c r="E1482" s="1">
        <v>45244</v>
      </c>
      <c r="F1482" s="1" t="str">
        <f>TEXT(shipments9[[#This Row],[Shipdate]],"ddd")</f>
        <v>Tue</v>
      </c>
      <c r="G1482" s="1" t="str">
        <f>IF(OR(shipments9[[#This Row],[Day Name]]="Sat",shipments9[[#This Row],[Day Name]]="Sun"),"Weekend","Weekday")</f>
        <v>Weekday</v>
      </c>
      <c r="H1482">
        <v>3613.5</v>
      </c>
      <c r="I1482">
        <v>241</v>
      </c>
      <c r="J1482" t="s">
        <v>172</v>
      </c>
      <c r="K1482" t="s">
        <v>8151</v>
      </c>
      <c r="L1482" t="s">
        <v>8152</v>
      </c>
      <c r="M1482">
        <v>11</v>
      </c>
      <c r="N1482" t="s">
        <v>8165</v>
      </c>
      <c r="O1482" s="4">
        <f>INDEX(products[Cost_per_box], MATCH(shipments9[[#This Row],[PID]], products[PID], 0))</f>
        <v>7.48</v>
      </c>
      <c r="P1482" s="4">
        <f>shipments9[[#This Row],[Boxes]]*shipments9[[#This Row],[Cost Per Box]]</f>
        <v>1802.68</v>
      </c>
      <c r="Q1482" s="4">
        <f>shipments9[[#This Row],[Amount]] -shipments9[[#This Row],[total cost]]</f>
        <v>1810.82</v>
      </c>
      <c r="R1482" s="4" t="str">
        <f>IF(shipments9[[#This Row],[Gross Profit]]&lt;0,"Loss","Profit")</f>
        <v>Profit</v>
      </c>
      <c r="S1482" s="9">
        <f>shipments9[[#This Row],[Gross Profit]]/shipments9[[#This Row],[Amount]]</f>
        <v>0.50112633181126331</v>
      </c>
      <c r="T1482" s="11">
        <f>shipments9[[#This Row],[Amount]]/shipments9[[#This Row],[Boxes]]</f>
        <v>14.993775933609959</v>
      </c>
    </row>
    <row r="1483" spans="1:20" hidden="1" x14ac:dyDescent="0.25">
      <c r="A1483" t="s">
        <v>1685</v>
      </c>
      <c r="B1483" t="s">
        <v>111</v>
      </c>
      <c r="C1483" t="s">
        <v>132</v>
      </c>
      <c r="D1483" t="s">
        <v>31</v>
      </c>
      <c r="E1483" s="1">
        <v>45208</v>
      </c>
      <c r="F1483" s="1" t="str">
        <f>TEXT(shipments9[[#This Row],[Shipdate]],"ddd")</f>
        <v>Mon</v>
      </c>
      <c r="G1483" s="1" t="str">
        <f>IF(OR(shipments9[[#This Row],[Day Name]]="Sat",shipments9[[#This Row],[Day Name]]="Sun"),"Weekend","Weekday")</f>
        <v>Weekday</v>
      </c>
      <c r="H1483">
        <v>2783.25</v>
      </c>
      <c r="I1483">
        <v>108</v>
      </c>
      <c r="J1483" t="s">
        <v>172</v>
      </c>
      <c r="K1483" t="s">
        <v>8151</v>
      </c>
      <c r="L1483" t="s">
        <v>8152</v>
      </c>
      <c r="M1483">
        <v>10</v>
      </c>
      <c r="N1483" t="s">
        <v>8153</v>
      </c>
      <c r="O1483" s="4">
        <f>INDEX(products[Cost_per_box], MATCH(shipments9[[#This Row],[PID]], products[PID], 0))</f>
        <v>6.31</v>
      </c>
      <c r="P1483" s="4">
        <f>shipments9[[#This Row],[Boxes]]*shipments9[[#This Row],[Cost Per Box]]</f>
        <v>681.4799999999999</v>
      </c>
      <c r="Q1483" s="4">
        <f>shipments9[[#This Row],[Amount]] -shipments9[[#This Row],[total cost]]</f>
        <v>2101.77</v>
      </c>
      <c r="R1483" s="4" t="str">
        <f>IF(shipments9[[#This Row],[Gross Profit]]&lt;0,"Loss","Profit")</f>
        <v>Profit</v>
      </c>
      <c r="S1483" s="9">
        <f>shipments9[[#This Row],[Gross Profit]]/shipments9[[#This Row],[Amount]]</f>
        <v>0.75514955537590944</v>
      </c>
      <c r="T1483" s="11">
        <f>shipments9[[#This Row],[Amount]]/shipments9[[#This Row],[Boxes]]</f>
        <v>25.770833333333332</v>
      </c>
    </row>
    <row r="1484" spans="1:20" hidden="1" x14ac:dyDescent="0.25">
      <c r="A1484" t="s">
        <v>1686</v>
      </c>
      <c r="B1484" t="s">
        <v>111</v>
      </c>
      <c r="C1484" t="s">
        <v>132</v>
      </c>
      <c r="D1484" t="s">
        <v>31</v>
      </c>
      <c r="E1484" s="1">
        <v>45121</v>
      </c>
      <c r="F1484" s="1" t="str">
        <f>TEXT(shipments9[[#This Row],[Shipdate]],"ddd")</f>
        <v>Fri</v>
      </c>
      <c r="G1484" s="1" t="str">
        <f>IF(OR(shipments9[[#This Row],[Day Name]]="Sat",shipments9[[#This Row],[Day Name]]="Sun"),"Weekend","Weekday")</f>
        <v>Weekday</v>
      </c>
      <c r="H1484">
        <v>2756.25</v>
      </c>
      <c r="I1484">
        <v>107</v>
      </c>
      <c r="J1484" t="s">
        <v>172</v>
      </c>
      <c r="K1484" t="s">
        <v>8151</v>
      </c>
      <c r="L1484" t="s">
        <v>8160</v>
      </c>
      <c r="M1484">
        <v>7</v>
      </c>
      <c r="N1484" t="s">
        <v>8161</v>
      </c>
      <c r="O1484" s="4">
        <f>INDEX(products[Cost_per_box], MATCH(shipments9[[#This Row],[PID]], products[PID], 0))</f>
        <v>6.31</v>
      </c>
      <c r="P1484" s="4">
        <f>shipments9[[#This Row],[Boxes]]*shipments9[[#This Row],[Cost Per Box]]</f>
        <v>675.17</v>
      </c>
      <c r="Q1484" s="4">
        <f>shipments9[[#This Row],[Amount]] -shipments9[[#This Row],[total cost]]</f>
        <v>2081.08</v>
      </c>
      <c r="R1484" s="4" t="str">
        <f>IF(shipments9[[#This Row],[Gross Profit]]&lt;0,"Loss","Profit")</f>
        <v>Profit</v>
      </c>
      <c r="S1484" s="9">
        <f>shipments9[[#This Row],[Gross Profit]]/shipments9[[#This Row],[Amount]]</f>
        <v>0.75504036281179132</v>
      </c>
      <c r="T1484" s="11">
        <f>shipments9[[#This Row],[Amount]]/shipments9[[#This Row],[Boxes]]</f>
        <v>25.759345794392523</v>
      </c>
    </row>
    <row r="1485" spans="1:20" hidden="1" x14ac:dyDescent="0.25">
      <c r="A1485" t="s">
        <v>1687</v>
      </c>
      <c r="B1485" t="s">
        <v>111</v>
      </c>
      <c r="C1485" t="s">
        <v>151</v>
      </c>
      <c r="D1485" t="s">
        <v>31</v>
      </c>
      <c r="E1485" s="1">
        <v>45125</v>
      </c>
      <c r="F1485" s="1" t="str">
        <f>TEXT(shipments9[[#This Row],[Shipdate]],"ddd")</f>
        <v>Tue</v>
      </c>
      <c r="G1485" s="1" t="str">
        <f>IF(OR(shipments9[[#This Row],[Day Name]]="Sat",shipments9[[#This Row],[Day Name]]="Sun"),"Weekend","Weekday")</f>
        <v>Weekday</v>
      </c>
      <c r="H1485">
        <v>10838.25</v>
      </c>
      <c r="I1485">
        <v>571</v>
      </c>
      <c r="J1485" t="s">
        <v>172</v>
      </c>
      <c r="K1485" t="s">
        <v>8151</v>
      </c>
      <c r="L1485" t="s">
        <v>8160</v>
      </c>
      <c r="M1485">
        <v>7</v>
      </c>
      <c r="N1485" t="s">
        <v>8161</v>
      </c>
      <c r="O1485" s="4">
        <f>INDEX(products[Cost_per_box], MATCH(shipments9[[#This Row],[PID]], products[PID], 0))</f>
        <v>12.41</v>
      </c>
      <c r="P1485" s="4">
        <f>shipments9[[#This Row],[Boxes]]*shipments9[[#This Row],[Cost Per Box]]</f>
        <v>7086.11</v>
      </c>
      <c r="Q1485" s="4">
        <f>shipments9[[#This Row],[Amount]] -shipments9[[#This Row],[total cost]]</f>
        <v>3752.1400000000003</v>
      </c>
      <c r="R1485" s="4" t="str">
        <f>IF(shipments9[[#This Row],[Gross Profit]]&lt;0,"Loss","Profit")</f>
        <v>Profit</v>
      </c>
      <c r="S1485" s="9">
        <f>shipments9[[#This Row],[Gross Profit]]/shipments9[[#This Row],[Amount]]</f>
        <v>0.34619426567942246</v>
      </c>
      <c r="T1485" s="11">
        <f>shipments9[[#This Row],[Amount]]/shipments9[[#This Row],[Boxes]]</f>
        <v>18.981173380035028</v>
      </c>
    </row>
    <row r="1486" spans="1:20" hidden="1" x14ac:dyDescent="0.25">
      <c r="A1486" t="s">
        <v>1688</v>
      </c>
      <c r="B1486" t="s">
        <v>111</v>
      </c>
      <c r="C1486" t="s">
        <v>161</v>
      </c>
      <c r="D1486" t="s">
        <v>31</v>
      </c>
      <c r="E1486" s="1">
        <v>45455</v>
      </c>
      <c r="F1486" s="1" t="str">
        <f>TEXT(shipments9[[#This Row],[Shipdate]],"ddd")</f>
        <v>Wed</v>
      </c>
      <c r="G1486" s="1" t="str">
        <f>IF(OR(shipments9[[#This Row],[Day Name]]="Sat",shipments9[[#This Row],[Day Name]]="Sun"),"Weekend","Weekday")</f>
        <v>Weekday</v>
      </c>
      <c r="H1486">
        <v>722.25</v>
      </c>
      <c r="I1486">
        <v>91</v>
      </c>
      <c r="J1486" t="s">
        <v>172</v>
      </c>
      <c r="K1486" t="s">
        <v>8155</v>
      </c>
      <c r="L1486" t="s">
        <v>8154</v>
      </c>
      <c r="M1486">
        <v>6</v>
      </c>
      <c r="N1486" t="s">
        <v>8159</v>
      </c>
      <c r="O1486" s="4">
        <f>INDEX(products[Cost_per_box], MATCH(shipments9[[#This Row],[PID]], products[PID], 0))</f>
        <v>2.76</v>
      </c>
      <c r="P1486" s="4">
        <f>shipments9[[#This Row],[Boxes]]*shipments9[[#This Row],[Cost Per Box]]</f>
        <v>251.15999999999997</v>
      </c>
      <c r="Q1486" s="4">
        <f>shipments9[[#This Row],[Amount]] -shipments9[[#This Row],[total cost]]</f>
        <v>471.09000000000003</v>
      </c>
      <c r="R1486" s="4" t="str">
        <f>IF(shipments9[[#This Row],[Gross Profit]]&lt;0,"Loss","Profit")</f>
        <v>Profit</v>
      </c>
      <c r="S1486" s="9">
        <f>shipments9[[#This Row],[Gross Profit]]/shipments9[[#This Row],[Amount]]</f>
        <v>0.6522533748701973</v>
      </c>
      <c r="T1486" s="11">
        <f>shipments9[[#This Row],[Amount]]/shipments9[[#This Row],[Boxes]]</f>
        <v>7.936813186813187</v>
      </c>
    </row>
    <row r="1487" spans="1:20" hidden="1" x14ac:dyDescent="0.25">
      <c r="A1487" t="s">
        <v>1689</v>
      </c>
      <c r="B1487" t="s">
        <v>114</v>
      </c>
      <c r="C1487" t="s">
        <v>124</v>
      </c>
      <c r="D1487" t="s">
        <v>31</v>
      </c>
      <c r="E1487" s="1">
        <v>45341</v>
      </c>
      <c r="F1487" s="1" t="str">
        <f>TEXT(shipments9[[#This Row],[Shipdate]],"ddd")</f>
        <v>Mon</v>
      </c>
      <c r="G1487" s="1" t="str">
        <f>IF(OR(shipments9[[#This Row],[Day Name]]="Sat",shipments9[[#This Row],[Day Name]]="Sun"),"Weekend","Weekday")</f>
        <v>Weekday</v>
      </c>
      <c r="H1487">
        <v>6180.75</v>
      </c>
      <c r="I1487">
        <v>364</v>
      </c>
      <c r="J1487" t="s">
        <v>172</v>
      </c>
      <c r="K1487" t="s">
        <v>8155</v>
      </c>
      <c r="L1487" t="s">
        <v>8156</v>
      </c>
      <c r="M1487">
        <v>2</v>
      </c>
      <c r="N1487" t="s">
        <v>8157</v>
      </c>
      <c r="O1487" s="4">
        <f>INDEX(products[Cost_per_box], MATCH(shipments9[[#This Row],[PID]], products[PID], 0))</f>
        <v>7.48</v>
      </c>
      <c r="P1487" s="4">
        <f>shipments9[[#This Row],[Boxes]]*shipments9[[#This Row],[Cost Per Box]]</f>
        <v>2722.7200000000003</v>
      </c>
      <c r="Q1487" s="4">
        <f>shipments9[[#This Row],[Amount]] -shipments9[[#This Row],[total cost]]</f>
        <v>3458.0299999999997</v>
      </c>
      <c r="R1487" s="4" t="str">
        <f>IF(shipments9[[#This Row],[Gross Profit]]&lt;0,"Loss","Profit")</f>
        <v>Profit</v>
      </c>
      <c r="S1487" s="9">
        <f>shipments9[[#This Row],[Gross Profit]]/shipments9[[#This Row],[Amount]]</f>
        <v>0.55948388140597816</v>
      </c>
      <c r="T1487" s="11">
        <f>shipments9[[#This Row],[Amount]]/shipments9[[#This Row],[Boxes]]</f>
        <v>16.980082417582416</v>
      </c>
    </row>
    <row r="1488" spans="1:20" hidden="1" x14ac:dyDescent="0.25">
      <c r="A1488" t="s">
        <v>1690</v>
      </c>
      <c r="B1488" t="s">
        <v>114</v>
      </c>
      <c r="C1488" t="s">
        <v>161</v>
      </c>
      <c r="D1488" t="s">
        <v>31</v>
      </c>
      <c r="E1488" s="1">
        <v>45293</v>
      </c>
      <c r="F1488" s="1" t="str">
        <f>TEXT(shipments9[[#This Row],[Shipdate]],"ddd")</f>
        <v>Tue</v>
      </c>
      <c r="G1488" s="1" t="str">
        <f>IF(OR(shipments9[[#This Row],[Day Name]]="Sat",shipments9[[#This Row],[Day Name]]="Sun"),"Weekend","Weekday")</f>
        <v>Weekday</v>
      </c>
      <c r="H1488">
        <v>5445</v>
      </c>
      <c r="I1488">
        <v>545</v>
      </c>
      <c r="J1488" t="s">
        <v>172</v>
      </c>
      <c r="K1488" t="s">
        <v>8155</v>
      </c>
      <c r="L1488" t="s">
        <v>8156</v>
      </c>
      <c r="M1488">
        <v>1</v>
      </c>
      <c r="N1488" t="s">
        <v>8163</v>
      </c>
      <c r="O1488" s="4">
        <f>INDEX(products[Cost_per_box], MATCH(shipments9[[#This Row],[PID]], products[PID], 0))</f>
        <v>2.76</v>
      </c>
      <c r="P1488" s="4">
        <f>shipments9[[#This Row],[Boxes]]*shipments9[[#This Row],[Cost Per Box]]</f>
        <v>1504.1999999999998</v>
      </c>
      <c r="Q1488" s="4">
        <f>shipments9[[#This Row],[Amount]] -shipments9[[#This Row],[total cost]]</f>
        <v>3940.8</v>
      </c>
      <c r="R1488" s="4" t="str">
        <f>IF(shipments9[[#This Row],[Gross Profit]]&lt;0,"Loss","Profit")</f>
        <v>Profit</v>
      </c>
      <c r="S1488" s="9">
        <f>shipments9[[#This Row],[Gross Profit]]/shipments9[[#This Row],[Amount]]</f>
        <v>0.72374655647382924</v>
      </c>
      <c r="T1488" s="11">
        <f>shipments9[[#This Row],[Amount]]/shipments9[[#This Row],[Boxes]]</f>
        <v>9.9908256880733948</v>
      </c>
    </row>
    <row r="1489" spans="1:20" hidden="1" x14ac:dyDescent="0.25">
      <c r="A1489" t="s">
        <v>1691</v>
      </c>
      <c r="B1489" t="s">
        <v>114</v>
      </c>
      <c r="C1489" t="s">
        <v>161</v>
      </c>
      <c r="D1489" t="s">
        <v>31</v>
      </c>
      <c r="E1489" s="1">
        <v>45287</v>
      </c>
      <c r="F1489" s="1" t="str">
        <f>TEXT(shipments9[[#This Row],[Shipdate]],"ddd")</f>
        <v>Wed</v>
      </c>
      <c r="G1489" s="1" t="str">
        <f>IF(OR(shipments9[[#This Row],[Day Name]]="Sat",shipments9[[#This Row],[Day Name]]="Sun"),"Weekend","Weekday")</f>
        <v>Weekday</v>
      </c>
      <c r="H1489">
        <v>13653</v>
      </c>
      <c r="I1489">
        <v>1138</v>
      </c>
      <c r="J1489" t="s">
        <v>172</v>
      </c>
      <c r="K1489" t="s">
        <v>8151</v>
      </c>
      <c r="L1489" t="s">
        <v>8152</v>
      </c>
      <c r="M1489">
        <v>12</v>
      </c>
      <c r="N1489" t="s">
        <v>8166</v>
      </c>
      <c r="O1489" s="4">
        <f>INDEX(products[Cost_per_box], MATCH(shipments9[[#This Row],[PID]], products[PID], 0))</f>
        <v>2.76</v>
      </c>
      <c r="P1489" s="4">
        <f>shipments9[[#This Row],[Boxes]]*shipments9[[#This Row],[Cost Per Box]]</f>
        <v>3140.8799999999997</v>
      </c>
      <c r="Q1489" s="4">
        <f>shipments9[[#This Row],[Amount]] -shipments9[[#This Row],[total cost]]</f>
        <v>10512.12</v>
      </c>
      <c r="R1489" s="4" t="str">
        <f>IF(shipments9[[#This Row],[Gross Profit]]&lt;0,"Loss","Profit")</f>
        <v>Profit</v>
      </c>
      <c r="S1489" s="9">
        <f>shipments9[[#This Row],[Gross Profit]]/shipments9[[#This Row],[Amount]]</f>
        <v>0.7699494616567788</v>
      </c>
      <c r="T1489" s="11">
        <f>shipments9[[#This Row],[Amount]]/shipments9[[#This Row],[Boxes]]</f>
        <v>11.997363796133568</v>
      </c>
    </row>
    <row r="1490" spans="1:20" hidden="1" x14ac:dyDescent="0.25">
      <c r="A1490" t="s">
        <v>1692</v>
      </c>
      <c r="B1490" t="s">
        <v>114</v>
      </c>
      <c r="C1490" t="s">
        <v>161</v>
      </c>
      <c r="D1490" t="s">
        <v>31</v>
      </c>
      <c r="E1490" s="1">
        <v>45260</v>
      </c>
      <c r="F1490" s="1" t="str">
        <f>TEXT(shipments9[[#This Row],[Shipdate]],"ddd")</f>
        <v>Thu</v>
      </c>
      <c r="G1490" s="1" t="str">
        <f>IF(OR(shipments9[[#This Row],[Day Name]]="Sat",shipments9[[#This Row],[Day Name]]="Sun"),"Weekend","Weekday")</f>
        <v>Weekday</v>
      </c>
      <c r="H1490">
        <v>13835.25</v>
      </c>
      <c r="I1490">
        <v>1730</v>
      </c>
      <c r="J1490" t="s">
        <v>172</v>
      </c>
      <c r="K1490" t="s">
        <v>8151</v>
      </c>
      <c r="L1490" t="s">
        <v>8152</v>
      </c>
      <c r="M1490">
        <v>11</v>
      </c>
      <c r="N1490" t="s">
        <v>8165</v>
      </c>
      <c r="O1490" s="4">
        <f>INDEX(products[Cost_per_box], MATCH(shipments9[[#This Row],[PID]], products[PID], 0))</f>
        <v>2.76</v>
      </c>
      <c r="P1490" s="4">
        <f>shipments9[[#This Row],[Boxes]]*shipments9[[#This Row],[Cost Per Box]]</f>
        <v>4774.7999999999993</v>
      </c>
      <c r="Q1490" s="4">
        <f>shipments9[[#This Row],[Amount]] -shipments9[[#This Row],[total cost]]</f>
        <v>9060.4500000000007</v>
      </c>
      <c r="R1490" s="4" t="str">
        <f>IF(shipments9[[#This Row],[Gross Profit]]&lt;0,"Loss","Profit")</f>
        <v>Profit</v>
      </c>
      <c r="S1490" s="9">
        <f>shipments9[[#This Row],[Gross Profit]]/shipments9[[#This Row],[Amount]]</f>
        <v>0.65488155255597125</v>
      </c>
      <c r="T1490" s="11">
        <f>shipments9[[#This Row],[Amount]]/shipments9[[#This Row],[Boxes]]</f>
        <v>7.9972543352601155</v>
      </c>
    </row>
    <row r="1491" spans="1:20" hidden="1" x14ac:dyDescent="0.25">
      <c r="A1491" t="s">
        <v>1693</v>
      </c>
      <c r="B1491" t="s">
        <v>114</v>
      </c>
      <c r="C1491" t="s">
        <v>139</v>
      </c>
      <c r="D1491" t="s">
        <v>31</v>
      </c>
      <c r="E1491" s="1">
        <v>45450</v>
      </c>
      <c r="F1491" s="1" t="str">
        <f>TEXT(shipments9[[#This Row],[Shipdate]],"ddd")</f>
        <v>Fri</v>
      </c>
      <c r="G1491" s="1" t="str">
        <f>IF(OR(shipments9[[#This Row],[Day Name]]="Sat",shipments9[[#This Row],[Day Name]]="Sun"),"Weekend","Weekday")</f>
        <v>Weekday</v>
      </c>
      <c r="H1491">
        <v>9173.25</v>
      </c>
      <c r="I1491">
        <v>483</v>
      </c>
      <c r="J1491" t="s">
        <v>172</v>
      </c>
      <c r="K1491" t="s">
        <v>8155</v>
      </c>
      <c r="L1491" t="s">
        <v>8154</v>
      </c>
      <c r="M1491">
        <v>6</v>
      </c>
      <c r="N1491" t="s">
        <v>8159</v>
      </c>
      <c r="O1491" s="4">
        <f>INDEX(products[Cost_per_box], MATCH(shipments9[[#This Row],[PID]], products[PID], 0))</f>
        <v>3.68</v>
      </c>
      <c r="P1491" s="4">
        <f>shipments9[[#This Row],[Boxes]]*shipments9[[#This Row],[Cost Per Box]]</f>
        <v>1777.44</v>
      </c>
      <c r="Q1491" s="4">
        <f>shipments9[[#This Row],[Amount]] -shipments9[[#This Row],[total cost]]</f>
        <v>7395.8099999999995</v>
      </c>
      <c r="R1491" s="4" t="str">
        <f>IF(shipments9[[#This Row],[Gross Profit]]&lt;0,"Loss","Profit")</f>
        <v>Profit</v>
      </c>
      <c r="S1491" s="9">
        <f>shipments9[[#This Row],[Gross Profit]]/shipments9[[#This Row],[Amount]]</f>
        <v>0.80623661188782592</v>
      </c>
      <c r="T1491" s="11">
        <f>shipments9[[#This Row],[Amount]]/shipments9[[#This Row],[Boxes]]</f>
        <v>18.992236024844722</v>
      </c>
    </row>
    <row r="1492" spans="1:20" hidden="1" x14ac:dyDescent="0.25">
      <c r="A1492" t="s">
        <v>1694</v>
      </c>
      <c r="B1492" t="s">
        <v>102</v>
      </c>
      <c r="C1492" t="s">
        <v>143</v>
      </c>
      <c r="D1492" t="s">
        <v>31</v>
      </c>
      <c r="E1492" s="1">
        <v>45344</v>
      </c>
      <c r="F1492" s="1" t="str">
        <f>TEXT(shipments9[[#This Row],[Shipdate]],"ddd")</f>
        <v>Thu</v>
      </c>
      <c r="G1492" s="1" t="str">
        <f>IF(OR(shipments9[[#This Row],[Day Name]]="Sat",shipments9[[#This Row],[Day Name]]="Sun"),"Weekend","Weekday")</f>
        <v>Weekday</v>
      </c>
      <c r="H1492">
        <v>5976</v>
      </c>
      <c r="I1492">
        <v>315</v>
      </c>
      <c r="J1492" t="s">
        <v>172</v>
      </c>
      <c r="K1492" t="s">
        <v>8155</v>
      </c>
      <c r="L1492" t="s">
        <v>8156</v>
      </c>
      <c r="M1492">
        <v>2</v>
      </c>
      <c r="N1492" t="s">
        <v>8157</v>
      </c>
      <c r="O1492" s="4">
        <f>INDEX(products[Cost_per_box], MATCH(shipments9[[#This Row],[PID]], products[PID], 0))</f>
        <v>10.23</v>
      </c>
      <c r="P1492" s="4">
        <f>shipments9[[#This Row],[Boxes]]*shipments9[[#This Row],[Cost Per Box]]</f>
        <v>3222.4500000000003</v>
      </c>
      <c r="Q1492" s="4">
        <f>shipments9[[#This Row],[Amount]] -shipments9[[#This Row],[total cost]]</f>
        <v>2753.5499999999997</v>
      </c>
      <c r="R1492" s="4" t="str">
        <f>IF(shipments9[[#This Row],[Gross Profit]]&lt;0,"Loss","Profit")</f>
        <v>Profit</v>
      </c>
      <c r="S1492" s="9">
        <f>shipments9[[#This Row],[Gross Profit]]/shipments9[[#This Row],[Amount]]</f>
        <v>0.46076807228915656</v>
      </c>
      <c r="T1492" s="11">
        <f>shipments9[[#This Row],[Amount]]/shipments9[[#This Row],[Boxes]]</f>
        <v>18.971428571428572</v>
      </c>
    </row>
    <row r="1493" spans="1:20" hidden="1" x14ac:dyDescent="0.25">
      <c r="A1493" t="s">
        <v>1695</v>
      </c>
      <c r="B1493" t="s">
        <v>102</v>
      </c>
      <c r="C1493" t="s">
        <v>161</v>
      </c>
      <c r="D1493" t="s">
        <v>31</v>
      </c>
      <c r="E1493" s="1">
        <v>45224</v>
      </c>
      <c r="F1493" s="1" t="str">
        <f>TEXT(shipments9[[#This Row],[Shipdate]],"ddd")</f>
        <v>Wed</v>
      </c>
      <c r="G1493" s="1" t="str">
        <f>IF(OR(shipments9[[#This Row],[Day Name]]="Sat",shipments9[[#This Row],[Day Name]]="Sun"),"Weekend","Weekday")</f>
        <v>Weekday</v>
      </c>
      <c r="H1493">
        <v>11524.5</v>
      </c>
      <c r="I1493">
        <v>1441</v>
      </c>
      <c r="J1493" t="s">
        <v>172</v>
      </c>
      <c r="K1493" t="s">
        <v>8151</v>
      </c>
      <c r="L1493" t="s">
        <v>8152</v>
      </c>
      <c r="M1493">
        <v>10</v>
      </c>
      <c r="N1493" t="s">
        <v>8153</v>
      </c>
      <c r="O1493" s="4">
        <f>INDEX(products[Cost_per_box], MATCH(shipments9[[#This Row],[PID]], products[PID], 0))</f>
        <v>2.76</v>
      </c>
      <c r="P1493" s="4">
        <f>shipments9[[#This Row],[Boxes]]*shipments9[[#This Row],[Cost Per Box]]</f>
        <v>3977.16</v>
      </c>
      <c r="Q1493" s="4">
        <f>shipments9[[#This Row],[Amount]] -shipments9[[#This Row],[total cost]]</f>
        <v>7547.34</v>
      </c>
      <c r="R1493" s="4" t="str">
        <f>IF(shipments9[[#This Row],[Gross Profit]]&lt;0,"Loss","Profit")</f>
        <v>Profit</v>
      </c>
      <c r="S1493" s="9">
        <f>shipments9[[#This Row],[Gross Profit]]/shipments9[[#This Row],[Amount]]</f>
        <v>0.6548952232200963</v>
      </c>
      <c r="T1493" s="11">
        <f>shipments9[[#This Row],[Amount]]/shipments9[[#This Row],[Boxes]]</f>
        <v>7.9975711311589173</v>
      </c>
    </row>
    <row r="1494" spans="1:20" hidden="1" x14ac:dyDescent="0.25">
      <c r="A1494" t="s">
        <v>1696</v>
      </c>
      <c r="B1494" t="s">
        <v>102</v>
      </c>
      <c r="C1494" t="s">
        <v>139</v>
      </c>
      <c r="D1494" t="s">
        <v>31</v>
      </c>
      <c r="E1494" s="1">
        <v>45322</v>
      </c>
      <c r="F1494" s="1" t="str">
        <f>TEXT(shipments9[[#This Row],[Shipdate]],"ddd")</f>
        <v>Wed</v>
      </c>
      <c r="G1494" s="1" t="str">
        <f>IF(OR(shipments9[[#This Row],[Day Name]]="Sat",shipments9[[#This Row],[Day Name]]="Sun"),"Weekend","Weekday")</f>
        <v>Weekday</v>
      </c>
      <c r="H1494">
        <v>11169</v>
      </c>
      <c r="I1494">
        <v>532</v>
      </c>
      <c r="J1494" t="s">
        <v>172</v>
      </c>
      <c r="K1494" t="s">
        <v>8155</v>
      </c>
      <c r="L1494" t="s">
        <v>8156</v>
      </c>
      <c r="M1494">
        <v>1</v>
      </c>
      <c r="N1494" t="s">
        <v>8163</v>
      </c>
      <c r="O1494" s="4">
        <f>INDEX(products[Cost_per_box], MATCH(shipments9[[#This Row],[PID]], products[PID], 0))</f>
        <v>3.68</v>
      </c>
      <c r="P1494" s="4">
        <f>shipments9[[#This Row],[Boxes]]*shipments9[[#This Row],[Cost Per Box]]</f>
        <v>1957.76</v>
      </c>
      <c r="Q1494" s="4">
        <f>shipments9[[#This Row],[Amount]] -shipments9[[#This Row],[total cost]]</f>
        <v>9211.24</v>
      </c>
      <c r="R1494" s="4" t="str">
        <f>IF(shipments9[[#This Row],[Gross Profit]]&lt;0,"Loss","Profit")</f>
        <v>Profit</v>
      </c>
      <c r="S1494" s="9">
        <f>shipments9[[#This Row],[Gross Profit]]/shipments9[[#This Row],[Amount]]</f>
        <v>0.82471483570597182</v>
      </c>
      <c r="T1494" s="11">
        <f>shipments9[[#This Row],[Amount]]/shipments9[[#This Row],[Boxes]]</f>
        <v>20.994360902255639</v>
      </c>
    </row>
    <row r="1495" spans="1:20" hidden="1" x14ac:dyDescent="0.25">
      <c r="A1495" t="s">
        <v>1697</v>
      </c>
      <c r="B1495" t="s">
        <v>102</v>
      </c>
      <c r="C1495" t="s">
        <v>139</v>
      </c>
      <c r="D1495" t="s">
        <v>31</v>
      </c>
      <c r="E1495" s="1">
        <v>45086</v>
      </c>
      <c r="F1495" s="1" t="str">
        <f>TEXT(shipments9[[#This Row],[Shipdate]],"ddd")</f>
        <v>Fri</v>
      </c>
      <c r="G1495" s="1" t="str">
        <f>IF(OR(shipments9[[#This Row],[Day Name]]="Sat",shipments9[[#This Row],[Day Name]]="Sun"),"Weekend","Weekday")</f>
        <v>Weekday</v>
      </c>
      <c r="H1495">
        <v>11556</v>
      </c>
      <c r="I1495">
        <v>578</v>
      </c>
      <c r="J1495" t="s">
        <v>172</v>
      </c>
      <c r="K1495" t="s">
        <v>8151</v>
      </c>
      <c r="L1495" t="s">
        <v>8154</v>
      </c>
      <c r="M1495">
        <v>6</v>
      </c>
      <c r="N1495" t="s">
        <v>8159</v>
      </c>
      <c r="O1495" s="4">
        <f>INDEX(products[Cost_per_box], MATCH(shipments9[[#This Row],[PID]], products[PID], 0))</f>
        <v>3.68</v>
      </c>
      <c r="P1495" s="4">
        <f>shipments9[[#This Row],[Boxes]]*shipments9[[#This Row],[Cost Per Box]]</f>
        <v>2127.04</v>
      </c>
      <c r="Q1495" s="4">
        <f>shipments9[[#This Row],[Amount]] -shipments9[[#This Row],[total cost]]</f>
        <v>9428.9599999999991</v>
      </c>
      <c r="R1495" s="4" t="str">
        <f>IF(shipments9[[#This Row],[Gross Profit]]&lt;0,"Loss","Profit")</f>
        <v>Profit</v>
      </c>
      <c r="S1495" s="9">
        <f>shipments9[[#This Row],[Gross Profit]]/shipments9[[#This Row],[Amount]]</f>
        <v>0.81593631014191759</v>
      </c>
      <c r="T1495" s="11">
        <f>shipments9[[#This Row],[Amount]]/shipments9[[#This Row],[Boxes]]</f>
        <v>19.993079584775085</v>
      </c>
    </row>
    <row r="1496" spans="1:20" hidden="1" x14ac:dyDescent="0.25">
      <c r="A1496" t="s">
        <v>1698</v>
      </c>
      <c r="B1496" t="s">
        <v>102</v>
      </c>
      <c r="C1496" t="s">
        <v>143</v>
      </c>
      <c r="D1496" t="s">
        <v>31</v>
      </c>
      <c r="E1496" s="1">
        <v>45205</v>
      </c>
      <c r="F1496" s="1" t="str">
        <f>TEXT(shipments9[[#This Row],[Shipdate]],"ddd")</f>
        <v>Fri</v>
      </c>
      <c r="G1496" s="1" t="str">
        <f>IF(OR(shipments9[[#This Row],[Day Name]]="Sat",shipments9[[#This Row],[Day Name]]="Sun"),"Weekend","Weekday")</f>
        <v>Weekday</v>
      </c>
      <c r="H1496">
        <v>9513</v>
      </c>
      <c r="I1496">
        <v>453</v>
      </c>
      <c r="J1496" t="s">
        <v>172</v>
      </c>
      <c r="K1496" t="s">
        <v>8151</v>
      </c>
      <c r="L1496" t="s">
        <v>8152</v>
      </c>
      <c r="M1496">
        <v>10</v>
      </c>
      <c r="N1496" t="s">
        <v>8153</v>
      </c>
      <c r="O1496" s="4">
        <f>INDEX(products[Cost_per_box], MATCH(shipments9[[#This Row],[PID]], products[PID], 0))</f>
        <v>10.23</v>
      </c>
      <c r="P1496" s="4">
        <f>shipments9[[#This Row],[Boxes]]*shipments9[[#This Row],[Cost Per Box]]</f>
        <v>4634.1900000000005</v>
      </c>
      <c r="Q1496" s="4">
        <f>shipments9[[#This Row],[Amount]] -shipments9[[#This Row],[total cost]]</f>
        <v>4878.8099999999995</v>
      </c>
      <c r="R1496" s="4" t="str">
        <f>IF(shipments9[[#This Row],[Gross Profit]]&lt;0,"Loss","Profit")</f>
        <v>Profit</v>
      </c>
      <c r="S1496" s="9">
        <f>shipments9[[#This Row],[Gross Profit]]/shipments9[[#This Row],[Amount]]</f>
        <v>0.51285714285714279</v>
      </c>
      <c r="T1496" s="11">
        <f>shipments9[[#This Row],[Amount]]/shipments9[[#This Row],[Boxes]]</f>
        <v>21</v>
      </c>
    </row>
    <row r="1497" spans="1:20" hidden="1" x14ac:dyDescent="0.25">
      <c r="A1497" t="s">
        <v>1699</v>
      </c>
      <c r="B1497" t="s">
        <v>102</v>
      </c>
      <c r="C1497" t="s">
        <v>151</v>
      </c>
      <c r="D1497" t="s">
        <v>31</v>
      </c>
      <c r="E1497" s="1">
        <v>45021</v>
      </c>
      <c r="F1497" s="1" t="str">
        <f>TEXT(shipments9[[#This Row],[Shipdate]],"ddd")</f>
        <v>Wed</v>
      </c>
      <c r="G1497" s="1" t="str">
        <f>IF(OR(shipments9[[#This Row],[Day Name]]="Sat",shipments9[[#This Row],[Day Name]]="Sun"),"Weekend","Weekday")</f>
        <v>Weekday</v>
      </c>
      <c r="H1497">
        <v>7051.5</v>
      </c>
      <c r="I1497">
        <v>415</v>
      </c>
      <c r="J1497" t="s">
        <v>172</v>
      </c>
      <c r="K1497" t="s">
        <v>8151</v>
      </c>
      <c r="L1497" t="s">
        <v>8154</v>
      </c>
      <c r="M1497">
        <v>4</v>
      </c>
      <c r="N1497" t="s">
        <v>8158</v>
      </c>
      <c r="O1497" s="4">
        <f>INDEX(products[Cost_per_box], MATCH(shipments9[[#This Row],[PID]], products[PID], 0))</f>
        <v>12.41</v>
      </c>
      <c r="P1497" s="4">
        <f>shipments9[[#This Row],[Boxes]]*shipments9[[#This Row],[Cost Per Box]]</f>
        <v>5150.1499999999996</v>
      </c>
      <c r="Q1497" s="4">
        <f>shipments9[[#This Row],[Amount]] -shipments9[[#This Row],[total cost]]</f>
        <v>1901.3500000000004</v>
      </c>
      <c r="R1497" s="4" t="str">
        <f>IF(shipments9[[#This Row],[Gross Profit]]&lt;0,"Loss","Profit")</f>
        <v>Profit</v>
      </c>
      <c r="S1497" s="9">
        <f>shipments9[[#This Row],[Gross Profit]]/shipments9[[#This Row],[Amount]]</f>
        <v>0.26963766574487702</v>
      </c>
      <c r="T1497" s="11">
        <f>shipments9[[#This Row],[Amount]]/shipments9[[#This Row],[Boxes]]</f>
        <v>16.991566265060239</v>
      </c>
    </row>
    <row r="1498" spans="1:20" hidden="1" x14ac:dyDescent="0.25">
      <c r="A1498" t="s">
        <v>1700</v>
      </c>
      <c r="B1498" t="s">
        <v>102</v>
      </c>
      <c r="C1498" t="s">
        <v>151</v>
      </c>
      <c r="D1498" t="s">
        <v>31</v>
      </c>
      <c r="E1498" s="1">
        <v>45104</v>
      </c>
      <c r="F1498" s="1" t="str">
        <f>TEXT(shipments9[[#This Row],[Shipdate]],"ddd")</f>
        <v>Tue</v>
      </c>
      <c r="G1498" s="1" t="str">
        <f>IF(OR(shipments9[[#This Row],[Day Name]]="Sat",shipments9[[#This Row],[Day Name]]="Sun"),"Weekend","Weekday")</f>
        <v>Weekday</v>
      </c>
      <c r="H1498">
        <v>3771</v>
      </c>
      <c r="I1498">
        <v>210</v>
      </c>
      <c r="J1498" t="s">
        <v>172</v>
      </c>
      <c r="K1498" t="s">
        <v>8151</v>
      </c>
      <c r="L1498" t="s">
        <v>8154</v>
      </c>
      <c r="M1498">
        <v>6</v>
      </c>
      <c r="N1498" t="s">
        <v>8159</v>
      </c>
      <c r="O1498" s="4">
        <f>INDEX(products[Cost_per_box], MATCH(shipments9[[#This Row],[PID]], products[PID], 0))</f>
        <v>12.41</v>
      </c>
      <c r="P1498" s="4">
        <f>shipments9[[#This Row],[Boxes]]*shipments9[[#This Row],[Cost Per Box]]</f>
        <v>2606.1</v>
      </c>
      <c r="Q1498" s="4">
        <f>shipments9[[#This Row],[Amount]] -shipments9[[#This Row],[total cost]]</f>
        <v>1164.9000000000001</v>
      </c>
      <c r="R1498" s="4" t="str">
        <f>IF(shipments9[[#This Row],[Gross Profit]]&lt;0,"Loss","Profit")</f>
        <v>Profit</v>
      </c>
      <c r="S1498" s="9">
        <f>shipments9[[#This Row],[Gross Profit]]/shipments9[[#This Row],[Amount]]</f>
        <v>0.3089101034208433</v>
      </c>
      <c r="T1498" s="11">
        <f>shipments9[[#This Row],[Amount]]/shipments9[[#This Row],[Boxes]]</f>
        <v>17.957142857142856</v>
      </c>
    </row>
    <row r="1499" spans="1:20" hidden="1" x14ac:dyDescent="0.25">
      <c r="A1499" t="s">
        <v>1701</v>
      </c>
      <c r="B1499" t="s">
        <v>102</v>
      </c>
      <c r="C1499" t="s">
        <v>161</v>
      </c>
      <c r="D1499" t="s">
        <v>31</v>
      </c>
      <c r="E1499" s="1">
        <v>44932</v>
      </c>
      <c r="F1499" s="1" t="str">
        <f>TEXT(shipments9[[#This Row],[Shipdate]],"ddd")</f>
        <v>Fri</v>
      </c>
      <c r="G1499" s="1" t="str">
        <f>IF(OR(shipments9[[#This Row],[Day Name]]="Sat",shipments9[[#This Row],[Day Name]]="Sun"),"Weekend","Weekday")</f>
        <v>Weekday</v>
      </c>
      <c r="H1499">
        <v>2693.25</v>
      </c>
      <c r="I1499">
        <v>225</v>
      </c>
      <c r="J1499" t="s">
        <v>172</v>
      </c>
      <c r="K1499" t="s">
        <v>8151</v>
      </c>
      <c r="L1499" t="s">
        <v>8156</v>
      </c>
      <c r="M1499">
        <v>1</v>
      </c>
      <c r="N1499" t="s">
        <v>8163</v>
      </c>
      <c r="O1499" s="4">
        <f>INDEX(products[Cost_per_box], MATCH(shipments9[[#This Row],[PID]], products[PID], 0))</f>
        <v>2.76</v>
      </c>
      <c r="P1499" s="4">
        <f>shipments9[[#This Row],[Boxes]]*shipments9[[#This Row],[Cost Per Box]]</f>
        <v>621</v>
      </c>
      <c r="Q1499" s="4">
        <f>shipments9[[#This Row],[Amount]] -shipments9[[#This Row],[total cost]]</f>
        <v>2072.25</v>
      </c>
      <c r="R1499" s="4" t="str">
        <f>IF(shipments9[[#This Row],[Gross Profit]]&lt;0,"Loss","Profit")</f>
        <v>Profit</v>
      </c>
      <c r="S1499" s="9">
        <f>shipments9[[#This Row],[Gross Profit]]/shipments9[[#This Row],[Amount]]</f>
        <v>0.76942355889724312</v>
      </c>
      <c r="T1499" s="11">
        <f>shipments9[[#This Row],[Amount]]/shipments9[[#This Row],[Boxes]]</f>
        <v>11.97</v>
      </c>
    </row>
    <row r="1500" spans="1:20" hidden="1" x14ac:dyDescent="0.25">
      <c r="A1500" t="s">
        <v>1702</v>
      </c>
      <c r="B1500" t="s">
        <v>42</v>
      </c>
      <c r="C1500" t="s">
        <v>145</v>
      </c>
      <c r="D1500" t="s">
        <v>19</v>
      </c>
      <c r="E1500" s="1">
        <v>45077</v>
      </c>
      <c r="F1500" s="1" t="str">
        <f>TEXT(shipments9[[#This Row],[Shipdate]],"ddd")</f>
        <v>Wed</v>
      </c>
      <c r="G1500" s="1" t="str">
        <f>IF(OR(shipments9[[#This Row],[Day Name]]="Sat",shipments9[[#This Row],[Day Name]]="Sun"),"Weekend","Weekday")</f>
        <v>Weekday</v>
      </c>
      <c r="H1500">
        <v>7904.25</v>
      </c>
      <c r="I1500">
        <v>527</v>
      </c>
      <c r="J1500" t="s">
        <v>172</v>
      </c>
      <c r="K1500" t="s">
        <v>8151</v>
      </c>
      <c r="L1500" t="s">
        <v>8154</v>
      </c>
      <c r="M1500">
        <v>5</v>
      </c>
      <c r="N1500" t="s">
        <v>201</v>
      </c>
      <c r="O1500" s="4">
        <f>INDEX(products[Cost_per_box], MATCH(shipments9[[#This Row],[PID]], products[PID], 0))</f>
        <v>4.74</v>
      </c>
      <c r="P1500" s="4">
        <f>shipments9[[#This Row],[Boxes]]*shipments9[[#This Row],[Cost Per Box]]</f>
        <v>2497.98</v>
      </c>
      <c r="Q1500" s="4">
        <f>shipments9[[#This Row],[Amount]] -shipments9[[#This Row],[total cost]]</f>
        <v>5406.27</v>
      </c>
      <c r="R1500" s="4" t="str">
        <f>IF(shipments9[[#This Row],[Gross Profit]]&lt;0,"Loss","Profit")</f>
        <v>Profit</v>
      </c>
      <c r="S1500" s="9">
        <f>shipments9[[#This Row],[Gross Profit]]/shipments9[[#This Row],[Amount]]</f>
        <v>0.68397001613056274</v>
      </c>
      <c r="T1500" s="11">
        <f>shipments9[[#This Row],[Amount]]/shipments9[[#This Row],[Boxes]]</f>
        <v>14.998576850094876</v>
      </c>
    </row>
    <row r="1501" spans="1:20" hidden="1" x14ac:dyDescent="0.25">
      <c r="A1501" t="s">
        <v>1703</v>
      </c>
      <c r="B1501" t="s">
        <v>42</v>
      </c>
      <c r="C1501" t="s">
        <v>149</v>
      </c>
      <c r="D1501" t="s">
        <v>19</v>
      </c>
      <c r="E1501" s="1">
        <v>45419</v>
      </c>
      <c r="F1501" s="1" t="str">
        <f>TEXT(shipments9[[#This Row],[Shipdate]],"ddd")</f>
        <v>Tue</v>
      </c>
      <c r="G1501" s="1" t="str">
        <f>IF(OR(shipments9[[#This Row],[Day Name]]="Sat",shipments9[[#This Row],[Day Name]]="Sun"),"Weekend","Weekday")</f>
        <v>Weekday</v>
      </c>
      <c r="H1501">
        <v>2922.75</v>
      </c>
      <c r="I1501">
        <v>163</v>
      </c>
      <c r="J1501" t="s">
        <v>172</v>
      </c>
      <c r="K1501" t="s">
        <v>8155</v>
      </c>
      <c r="L1501" t="s">
        <v>8154</v>
      </c>
      <c r="M1501">
        <v>5</v>
      </c>
      <c r="N1501" t="s">
        <v>201</v>
      </c>
      <c r="O1501" s="4">
        <f>INDEX(products[Cost_per_box], MATCH(shipments9[[#This Row],[PID]], products[PID], 0))</f>
        <v>6.43</v>
      </c>
      <c r="P1501" s="4">
        <f>shipments9[[#This Row],[Boxes]]*shipments9[[#This Row],[Cost Per Box]]</f>
        <v>1048.0899999999999</v>
      </c>
      <c r="Q1501" s="4">
        <f>shipments9[[#This Row],[Amount]] -shipments9[[#This Row],[total cost]]</f>
        <v>1874.66</v>
      </c>
      <c r="R1501" s="4" t="str">
        <f>IF(shipments9[[#This Row],[Gross Profit]]&lt;0,"Loss","Profit")</f>
        <v>Profit</v>
      </c>
      <c r="S1501" s="9">
        <f>shipments9[[#This Row],[Gross Profit]]/shipments9[[#This Row],[Amount]]</f>
        <v>0.64140278846976306</v>
      </c>
      <c r="T1501" s="11">
        <f>shipments9[[#This Row],[Amount]]/shipments9[[#This Row],[Boxes]]</f>
        <v>17.930981595092025</v>
      </c>
    </row>
    <row r="1502" spans="1:20" x14ac:dyDescent="0.25">
      <c r="A1502" t="s">
        <v>1704</v>
      </c>
      <c r="B1502" t="s">
        <v>42</v>
      </c>
      <c r="C1502" t="s">
        <v>155</v>
      </c>
      <c r="D1502" t="s">
        <v>19</v>
      </c>
      <c r="E1502" s="1">
        <v>45285</v>
      </c>
      <c r="F1502" s="1" t="str">
        <f>TEXT(shipments9[[#This Row],[Shipdate]],"ddd")</f>
        <v>Mon</v>
      </c>
      <c r="G1502" s="1" t="str">
        <f>IF(OR(shipments9[[#This Row],[Day Name]]="Sat",shipments9[[#This Row],[Day Name]]="Sun"),"Weekend","Weekday")</f>
        <v>Weekday</v>
      </c>
      <c r="H1502">
        <v>9398.25</v>
      </c>
      <c r="I1502">
        <v>1343</v>
      </c>
      <c r="J1502" t="s">
        <v>172</v>
      </c>
      <c r="K1502" t="s">
        <v>8151</v>
      </c>
      <c r="L1502" t="s">
        <v>8152</v>
      </c>
      <c r="M1502">
        <v>12</v>
      </c>
      <c r="N1502" t="s">
        <v>8166</v>
      </c>
      <c r="O1502" s="4">
        <f>INDEX(products[Cost_per_box], MATCH(shipments9[[#This Row],[PID]], products[PID], 0))</f>
        <v>8.43</v>
      </c>
      <c r="P1502" s="4">
        <f>shipments9[[#This Row],[Boxes]]*shipments9[[#This Row],[Cost Per Box]]</f>
        <v>11321.49</v>
      </c>
      <c r="Q1502" s="4">
        <f>shipments9[[#This Row],[Amount]] -shipments9[[#This Row],[total cost]]</f>
        <v>-1923.2399999999998</v>
      </c>
      <c r="R1502" s="4" t="str">
        <f>IF(shipments9[[#This Row],[Gross Profit]]&lt;0,"Loss","Profit")</f>
        <v>Loss</v>
      </c>
      <c r="S1502" s="9">
        <f>shipments9[[#This Row],[Gross Profit]]/shipments9[[#This Row],[Amount]]</f>
        <v>-0.20463809751815495</v>
      </c>
      <c r="T1502" s="11">
        <f>shipments9[[#This Row],[Amount]]/shipments9[[#This Row],[Boxes]]</f>
        <v>6.9979523454951602</v>
      </c>
    </row>
    <row r="1503" spans="1:20" hidden="1" x14ac:dyDescent="0.25">
      <c r="A1503" t="s">
        <v>1705</v>
      </c>
      <c r="B1503" t="s">
        <v>42</v>
      </c>
      <c r="C1503" t="s">
        <v>161</v>
      </c>
      <c r="D1503" t="s">
        <v>19</v>
      </c>
      <c r="E1503" s="1">
        <v>45127</v>
      </c>
      <c r="F1503" s="1" t="str">
        <f>TEXT(shipments9[[#This Row],[Shipdate]],"ddd")</f>
        <v>Thu</v>
      </c>
      <c r="G1503" s="1" t="str">
        <f>IF(OR(shipments9[[#This Row],[Day Name]]="Sat",shipments9[[#This Row],[Day Name]]="Sun"),"Weekend","Weekday")</f>
        <v>Weekday</v>
      </c>
      <c r="H1503">
        <v>8280</v>
      </c>
      <c r="I1503">
        <v>1035</v>
      </c>
      <c r="J1503" t="s">
        <v>172</v>
      </c>
      <c r="K1503" t="s">
        <v>8151</v>
      </c>
      <c r="L1503" t="s">
        <v>8160</v>
      </c>
      <c r="M1503">
        <v>7</v>
      </c>
      <c r="N1503" t="s">
        <v>8161</v>
      </c>
      <c r="O1503" s="4">
        <f>INDEX(products[Cost_per_box], MATCH(shipments9[[#This Row],[PID]], products[PID], 0))</f>
        <v>2.76</v>
      </c>
      <c r="P1503" s="4">
        <f>shipments9[[#This Row],[Boxes]]*shipments9[[#This Row],[Cost Per Box]]</f>
        <v>2856.6</v>
      </c>
      <c r="Q1503" s="4">
        <f>shipments9[[#This Row],[Amount]] -shipments9[[#This Row],[total cost]]</f>
        <v>5423.4</v>
      </c>
      <c r="R1503" s="4" t="str">
        <f>IF(shipments9[[#This Row],[Gross Profit]]&lt;0,"Loss","Profit")</f>
        <v>Profit</v>
      </c>
      <c r="S1503" s="9">
        <f>shipments9[[#This Row],[Gross Profit]]/shipments9[[#This Row],[Amount]]</f>
        <v>0.65499999999999992</v>
      </c>
      <c r="T1503" s="11">
        <f>shipments9[[#This Row],[Amount]]/shipments9[[#This Row],[Boxes]]</f>
        <v>8</v>
      </c>
    </row>
    <row r="1504" spans="1:20" hidden="1" x14ac:dyDescent="0.25">
      <c r="A1504" t="s">
        <v>1706</v>
      </c>
      <c r="B1504" t="s">
        <v>42</v>
      </c>
      <c r="C1504" t="s">
        <v>132</v>
      </c>
      <c r="D1504" t="s">
        <v>19</v>
      </c>
      <c r="E1504" s="1">
        <v>45028</v>
      </c>
      <c r="F1504" s="1" t="str">
        <f>TEXT(shipments9[[#This Row],[Shipdate]],"ddd")</f>
        <v>Wed</v>
      </c>
      <c r="G1504" s="1" t="str">
        <f>IF(OR(shipments9[[#This Row],[Day Name]]="Sat",shipments9[[#This Row],[Day Name]]="Sun"),"Weekend","Weekday")</f>
        <v>Weekday</v>
      </c>
      <c r="H1504">
        <v>4781.25</v>
      </c>
      <c r="I1504">
        <v>171</v>
      </c>
      <c r="J1504" t="s">
        <v>172</v>
      </c>
      <c r="K1504" t="s">
        <v>8151</v>
      </c>
      <c r="L1504" t="s">
        <v>8154</v>
      </c>
      <c r="M1504">
        <v>4</v>
      </c>
      <c r="N1504" t="s">
        <v>8158</v>
      </c>
      <c r="O1504" s="4">
        <f>INDEX(products[Cost_per_box], MATCH(shipments9[[#This Row],[PID]], products[PID], 0))</f>
        <v>6.31</v>
      </c>
      <c r="P1504" s="4">
        <f>shipments9[[#This Row],[Boxes]]*shipments9[[#This Row],[Cost Per Box]]</f>
        <v>1079.01</v>
      </c>
      <c r="Q1504" s="4">
        <f>shipments9[[#This Row],[Amount]] -shipments9[[#This Row],[total cost]]</f>
        <v>3702.24</v>
      </c>
      <c r="R1504" s="4" t="str">
        <f>IF(shipments9[[#This Row],[Gross Profit]]&lt;0,"Loss","Profit")</f>
        <v>Profit</v>
      </c>
      <c r="S1504" s="9">
        <f>shipments9[[#This Row],[Gross Profit]]/shipments9[[#This Row],[Amount]]</f>
        <v>0.77432470588235291</v>
      </c>
      <c r="T1504" s="11">
        <f>shipments9[[#This Row],[Amount]]/shipments9[[#This Row],[Boxes]]</f>
        <v>27.960526315789473</v>
      </c>
    </row>
    <row r="1505" spans="1:20" hidden="1" x14ac:dyDescent="0.25">
      <c r="A1505" t="s">
        <v>1707</v>
      </c>
      <c r="B1505" t="s">
        <v>42</v>
      </c>
      <c r="C1505" t="s">
        <v>132</v>
      </c>
      <c r="D1505" t="s">
        <v>19</v>
      </c>
      <c r="E1505" s="1">
        <v>44987</v>
      </c>
      <c r="F1505" s="1" t="str">
        <f>TEXT(shipments9[[#This Row],[Shipdate]],"ddd")</f>
        <v>Thu</v>
      </c>
      <c r="G1505" s="1" t="str">
        <f>IF(OR(shipments9[[#This Row],[Day Name]]="Sat",shipments9[[#This Row],[Day Name]]="Sun"),"Weekend","Weekday")</f>
        <v>Weekday</v>
      </c>
      <c r="H1505">
        <v>4396.5</v>
      </c>
      <c r="I1505">
        <v>184</v>
      </c>
      <c r="J1505" t="s">
        <v>172</v>
      </c>
      <c r="K1505" t="s">
        <v>8151</v>
      </c>
      <c r="L1505" t="s">
        <v>8156</v>
      </c>
      <c r="M1505">
        <v>3</v>
      </c>
      <c r="N1505" t="s">
        <v>8164</v>
      </c>
      <c r="O1505" s="4">
        <f>INDEX(products[Cost_per_box], MATCH(shipments9[[#This Row],[PID]], products[PID], 0))</f>
        <v>6.31</v>
      </c>
      <c r="P1505" s="4">
        <f>shipments9[[#This Row],[Boxes]]*shipments9[[#This Row],[Cost Per Box]]</f>
        <v>1161.04</v>
      </c>
      <c r="Q1505" s="4">
        <f>shipments9[[#This Row],[Amount]] -shipments9[[#This Row],[total cost]]</f>
        <v>3235.46</v>
      </c>
      <c r="R1505" s="4" t="str">
        <f>IF(shipments9[[#This Row],[Gross Profit]]&lt;0,"Loss","Profit")</f>
        <v>Profit</v>
      </c>
      <c r="S1505" s="9">
        <f>shipments9[[#This Row],[Gross Profit]]/shipments9[[#This Row],[Amount]]</f>
        <v>0.73591720686910045</v>
      </c>
      <c r="T1505" s="11">
        <f>shipments9[[#This Row],[Amount]]/shipments9[[#This Row],[Boxes]]</f>
        <v>23.894021739130434</v>
      </c>
    </row>
    <row r="1506" spans="1:20" hidden="1" x14ac:dyDescent="0.25">
      <c r="A1506" t="s">
        <v>1708</v>
      </c>
      <c r="B1506" t="s">
        <v>42</v>
      </c>
      <c r="C1506" t="s">
        <v>139</v>
      </c>
      <c r="D1506" t="s">
        <v>19</v>
      </c>
      <c r="E1506" s="1">
        <v>45180</v>
      </c>
      <c r="F1506" s="1" t="str">
        <f>TEXT(shipments9[[#This Row],[Shipdate]],"ddd")</f>
        <v>Mon</v>
      </c>
      <c r="G1506" s="1" t="str">
        <f>IF(OR(shipments9[[#This Row],[Day Name]]="Sat",shipments9[[#This Row],[Day Name]]="Sun"),"Weekend","Weekday")</f>
        <v>Weekday</v>
      </c>
      <c r="H1506">
        <v>8176.5</v>
      </c>
      <c r="I1506">
        <v>409</v>
      </c>
      <c r="J1506" t="s">
        <v>172</v>
      </c>
      <c r="K1506" t="s">
        <v>8151</v>
      </c>
      <c r="L1506" t="s">
        <v>8160</v>
      </c>
      <c r="M1506">
        <v>9</v>
      </c>
      <c r="N1506" t="s">
        <v>8167</v>
      </c>
      <c r="O1506" s="4">
        <f>INDEX(products[Cost_per_box], MATCH(shipments9[[#This Row],[PID]], products[PID], 0))</f>
        <v>3.68</v>
      </c>
      <c r="P1506" s="4">
        <f>shipments9[[#This Row],[Boxes]]*shipments9[[#This Row],[Cost Per Box]]</f>
        <v>1505.1200000000001</v>
      </c>
      <c r="Q1506" s="4">
        <f>shipments9[[#This Row],[Amount]] -shipments9[[#This Row],[total cost]]</f>
        <v>6671.38</v>
      </c>
      <c r="R1506" s="4" t="str">
        <f>IF(shipments9[[#This Row],[Gross Profit]]&lt;0,"Loss","Profit")</f>
        <v>Profit</v>
      </c>
      <c r="S1506" s="9">
        <f>shipments9[[#This Row],[Gross Profit]]/shipments9[[#This Row],[Amount]]</f>
        <v>0.81592123769338964</v>
      </c>
      <c r="T1506" s="11">
        <f>shipments9[[#This Row],[Amount]]/shipments9[[#This Row],[Boxes]]</f>
        <v>19.991442542787286</v>
      </c>
    </row>
    <row r="1507" spans="1:20" hidden="1" x14ac:dyDescent="0.25">
      <c r="A1507" t="s">
        <v>1709</v>
      </c>
      <c r="B1507" t="s">
        <v>42</v>
      </c>
      <c r="C1507" t="s">
        <v>151</v>
      </c>
      <c r="D1507" t="s">
        <v>19</v>
      </c>
      <c r="E1507" s="1">
        <v>45037</v>
      </c>
      <c r="F1507" s="1" t="str">
        <f>TEXT(shipments9[[#This Row],[Shipdate]],"ddd")</f>
        <v>Fri</v>
      </c>
      <c r="G1507" s="1" t="str">
        <f>IF(OR(shipments9[[#This Row],[Day Name]]="Sat",shipments9[[#This Row],[Day Name]]="Sun"),"Weekend","Weekday")</f>
        <v>Weekday</v>
      </c>
      <c r="H1507">
        <v>2891.25</v>
      </c>
      <c r="I1507">
        <v>171</v>
      </c>
      <c r="J1507" t="s">
        <v>172</v>
      </c>
      <c r="K1507" t="s">
        <v>8151</v>
      </c>
      <c r="L1507" t="s">
        <v>8154</v>
      </c>
      <c r="M1507">
        <v>4</v>
      </c>
      <c r="N1507" t="s">
        <v>8158</v>
      </c>
      <c r="O1507" s="4">
        <f>INDEX(products[Cost_per_box], MATCH(shipments9[[#This Row],[PID]], products[PID], 0))</f>
        <v>12.41</v>
      </c>
      <c r="P1507" s="4">
        <f>shipments9[[#This Row],[Boxes]]*shipments9[[#This Row],[Cost Per Box]]</f>
        <v>2122.11</v>
      </c>
      <c r="Q1507" s="4">
        <f>shipments9[[#This Row],[Amount]] -shipments9[[#This Row],[total cost]]</f>
        <v>769.13999999999987</v>
      </c>
      <c r="R1507" s="4" t="str">
        <f>IF(shipments9[[#This Row],[Gross Profit]]&lt;0,"Loss","Profit")</f>
        <v>Profit</v>
      </c>
      <c r="S1507" s="9">
        <f>shipments9[[#This Row],[Gross Profit]]/shipments9[[#This Row],[Amount]]</f>
        <v>0.26602334630350188</v>
      </c>
      <c r="T1507" s="11">
        <f>shipments9[[#This Row],[Amount]]/shipments9[[#This Row],[Boxes]]</f>
        <v>16.907894736842106</v>
      </c>
    </row>
    <row r="1508" spans="1:20" hidden="1" x14ac:dyDescent="0.25">
      <c r="A1508" t="s">
        <v>1710</v>
      </c>
      <c r="B1508" t="s">
        <v>42</v>
      </c>
      <c r="C1508" t="s">
        <v>153</v>
      </c>
      <c r="D1508" t="s">
        <v>19</v>
      </c>
      <c r="E1508" s="1">
        <v>45450</v>
      </c>
      <c r="F1508" s="1" t="str">
        <f>TEXT(shipments9[[#This Row],[Shipdate]],"ddd")</f>
        <v>Fri</v>
      </c>
      <c r="G1508" s="1" t="str">
        <f>IF(OR(shipments9[[#This Row],[Day Name]]="Sat",shipments9[[#This Row],[Day Name]]="Sun"),"Weekend","Weekday")</f>
        <v>Weekday</v>
      </c>
      <c r="H1508">
        <v>8151.75</v>
      </c>
      <c r="I1508">
        <v>544</v>
      </c>
      <c r="J1508" t="s">
        <v>172</v>
      </c>
      <c r="K1508" t="s">
        <v>8155</v>
      </c>
      <c r="L1508" t="s">
        <v>8154</v>
      </c>
      <c r="M1508">
        <v>6</v>
      </c>
      <c r="N1508" t="s">
        <v>8159</v>
      </c>
      <c r="O1508" s="4">
        <f>INDEX(products[Cost_per_box], MATCH(shipments9[[#This Row],[PID]], products[PID], 0))</f>
        <v>9.57</v>
      </c>
      <c r="P1508" s="4">
        <f>shipments9[[#This Row],[Boxes]]*shipments9[[#This Row],[Cost Per Box]]</f>
        <v>5206.08</v>
      </c>
      <c r="Q1508" s="4">
        <f>shipments9[[#This Row],[Amount]] -shipments9[[#This Row],[total cost]]</f>
        <v>2945.67</v>
      </c>
      <c r="R1508" s="4" t="str">
        <f>IF(shipments9[[#This Row],[Gross Profit]]&lt;0,"Loss","Profit")</f>
        <v>Profit</v>
      </c>
      <c r="S1508" s="9">
        <f>shipments9[[#This Row],[Gross Profit]]/shipments9[[#This Row],[Amount]]</f>
        <v>0.36135431042414207</v>
      </c>
      <c r="T1508" s="11">
        <f>shipments9[[#This Row],[Amount]]/shipments9[[#This Row],[Boxes]]</f>
        <v>14.984834558823529</v>
      </c>
    </row>
    <row r="1509" spans="1:20" x14ac:dyDescent="0.25">
      <c r="A1509" t="s">
        <v>1711</v>
      </c>
      <c r="B1509" t="s">
        <v>42</v>
      </c>
      <c r="C1509" t="s">
        <v>155</v>
      </c>
      <c r="D1509" t="s">
        <v>19</v>
      </c>
      <c r="E1509" s="1">
        <v>45278</v>
      </c>
      <c r="F1509" s="1" t="str">
        <f>TEXT(shipments9[[#This Row],[Shipdate]],"ddd")</f>
        <v>Mon</v>
      </c>
      <c r="G1509" s="1" t="str">
        <f>IF(OR(shipments9[[#This Row],[Day Name]]="Sat",shipments9[[#This Row],[Day Name]]="Sun"),"Weekend","Weekday")</f>
        <v>Weekday</v>
      </c>
      <c r="H1509">
        <v>1460.25</v>
      </c>
      <c r="I1509">
        <v>183</v>
      </c>
      <c r="J1509" t="s">
        <v>172</v>
      </c>
      <c r="K1509" t="s">
        <v>8151</v>
      </c>
      <c r="L1509" t="s">
        <v>8152</v>
      </c>
      <c r="M1509">
        <v>12</v>
      </c>
      <c r="N1509" t="s">
        <v>8166</v>
      </c>
      <c r="O1509" s="4">
        <f>INDEX(products[Cost_per_box], MATCH(shipments9[[#This Row],[PID]], products[PID], 0))</f>
        <v>8.43</v>
      </c>
      <c r="P1509" s="4">
        <f>shipments9[[#This Row],[Boxes]]*shipments9[[#This Row],[Cost Per Box]]</f>
        <v>1542.69</v>
      </c>
      <c r="Q1509" s="4">
        <f>shipments9[[#This Row],[Amount]] -shipments9[[#This Row],[total cost]]</f>
        <v>-82.440000000000055</v>
      </c>
      <c r="R1509" s="4" t="str">
        <f>IF(shipments9[[#This Row],[Gross Profit]]&lt;0,"Loss","Profit")</f>
        <v>Loss</v>
      </c>
      <c r="S1509" s="9">
        <f>shipments9[[#This Row],[Gross Profit]]/shipments9[[#This Row],[Amount]]</f>
        <v>-5.6456086286594799E-2</v>
      </c>
      <c r="T1509" s="11">
        <f>shipments9[[#This Row],[Amount]]/shipments9[[#This Row],[Boxes]]</f>
        <v>7.9795081967213113</v>
      </c>
    </row>
    <row r="1510" spans="1:20" x14ac:dyDescent="0.25">
      <c r="A1510" t="s">
        <v>1712</v>
      </c>
      <c r="B1510" t="s">
        <v>42</v>
      </c>
      <c r="C1510" t="s">
        <v>155</v>
      </c>
      <c r="D1510" t="s">
        <v>19</v>
      </c>
      <c r="E1510" s="1">
        <v>45145</v>
      </c>
      <c r="F1510" s="1" t="str">
        <f>TEXT(shipments9[[#This Row],[Shipdate]],"ddd")</f>
        <v>Mon</v>
      </c>
      <c r="G1510" s="1" t="str">
        <f>IF(OR(shipments9[[#This Row],[Day Name]]="Sat",shipments9[[#This Row],[Day Name]]="Sun"),"Weekend","Weekday")</f>
        <v>Weekday</v>
      </c>
      <c r="H1510">
        <v>8293.5</v>
      </c>
      <c r="I1510">
        <v>1037</v>
      </c>
      <c r="J1510" t="s">
        <v>172</v>
      </c>
      <c r="K1510" t="s">
        <v>8151</v>
      </c>
      <c r="L1510" t="s">
        <v>8160</v>
      </c>
      <c r="M1510">
        <v>8</v>
      </c>
      <c r="N1510" t="s">
        <v>8162</v>
      </c>
      <c r="O1510" s="4">
        <f>INDEX(products[Cost_per_box], MATCH(shipments9[[#This Row],[PID]], products[PID], 0))</f>
        <v>8.43</v>
      </c>
      <c r="P1510" s="4">
        <f>shipments9[[#This Row],[Boxes]]*shipments9[[#This Row],[Cost Per Box]]</f>
        <v>8741.91</v>
      </c>
      <c r="Q1510" s="4">
        <f>shipments9[[#This Row],[Amount]] -shipments9[[#This Row],[total cost]]</f>
        <v>-448.40999999999985</v>
      </c>
      <c r="R1510" s="4" t="str">
        <f>IF(shipments9[[#This Row],[Gross Profit]]&lt;0,"Loss","Profit")</f>
        <v>Loss</v>
      </c>
      <c r="S1510" s="9">
        <f>shipments9[[#This Row],[Gross Profit]]/shipments9[[#This Row],[Amount]]</f>
        <v>-5.4067643335141961E-2</v>
      </c>
      <c r="T1510" s="11">
        <f>shipments9[[#This Row],[Amount]]/shipments9[[#This Row],[Boxes]]</f>
        <v>7.9975891996142723</v>
      </c>
    </row>
    <row r="1511" spans="1:20" hidden="1" x14ac:dyDescent="0.25">
      <c r="A1511" t="s">
        <v>1713</v>
      </c>
      <c r="B1511" t="s">
        <v>42</v>
      </c>
      <c r="C1511" t="s">
        <v>161</v>
      </c>
      <c r="D1511" t="s">
        <v>19</v>
      </c>
      <c r="E1511" s="1">
        <v>45082</v>
      </c>
      <c r="F1511" s="1" t="str">
        <f>TEXT(shipments9[[#This Row],[Shipdate]],"ddd")</f>
        <v>Mon</v>
      </c>
      <c r="G1511" s="1" t="str">
        <f>IF(OR(shipments9[[#This Row],[Day Name]]="Sat",shipments9[[#This Row],[Day Name]]="Sun"),"Weekend","Weekday")</f>
        <v>Weekday</v>
      </c>
      <c r="H1511">
        <v>4725</v>
      </c>
      <c r="I1511">
        <v>430</v>
      </c>
      <c r="J1511" t="s">
        <v>172</v>
      </c>
      <c r="K1511" t="s">
        <v>8151</v>
      </c>
      <c r="L1511" t="s">
        <v>8154</v>
      </c>
      <c r="M1511">
        <v>6</v>
      </c>
      <c r="N1511" t="s">
        <v>8159</v>
      </c>
      <c r="O1511" s="4">
        <f>INDEX(products[Cost_per_box], MATCH(shipments9[[#This Row],[PID]], products[PID], 0))</f>
        <v>2.76</v>
      </c>
      <c r="P1511" s="4">
        <f>shipments9[[#This Row],[Boxes]]*shipments9[[#This Row],[Cost Per Box]]</f>
        <v>1186.8</v>
      </c>
      <c r="Q1511" s="4">
        <f>shipments9[[#This Row],[Amount]] -shipments9[[#This Row],[total cost]]</f>
        <v>3538.2</v>
      </c>
      <c r="R1511" s="4" t="str">
        <f>IF(shipments9[[#This Row],[Gross Profit]]&lt;0,"Loss","Profit")</f>
        <v>Profit</v>
      </c>
      <c r="S1511" s="9">
        <f>shipments9[[#This Row],[Gross Profit]]/shipments9[[#This Row],[Amount]]</f>
        <v>0.74882539682539684</v>
      </c>
      <c r="T1511" s="11">
        <f>shipments9[[#This Row],[Amount]]/shipments9[[#This Row],[Boxes]]</f>
        <v>10.988372093023257</v>
      </c>
    </row>
    <row r="1512" spans="1:20" hidden="1" x14ac:dyDescent="0.25">
      <c r="A1512" t="s">
        <v>1714</v>
      </c>
      <c r="B1512" t="s">
        <v>42</v>
      </c>
      <c r="C1512" t="s">
        <v>151</v>
      </c>
      <c r="D1512" t="s">
        <v>19</v>
      </c>
      <c r="E1512" s="1">
        <v>45044</v>
      </c>
      <c r="F1512" s="1" t="str">
        <f>TEXT(shipments9[[#This Row],[Shipdate]],"ddd")</f>
        <v>Fri</v>
      </c>
      <c r="G1512" s="1" t="str">
        <f>IF(OR(shipments9[[#This Row],[Day Name]]="Sat",shipments9[[#This Row],[Day Name]]="Sun"),"Weekend","Weekday")</f>
        <v>Weekday</v>
      </c>
      <c r="H1512">
        <v>7998.75</v>
      </c>
      <c r="I1512">
        <v>421</v>
      </c>
      <c r="J1512" t="s">
        <v>172</v>
      </c>
      <c r="K1512" t="s">
        <v>8151</v>
      </c>
      <c r="L1512" t="s">
        <v>8154</v>
      </c>
      <c r="M1512">
        <v>4</v>
      </c>
      <c r="N1512" t="s">
        <v>8158</v>
      </c>
      <c r="O1512" s="4">
        <f>INDEX(products[Cost_per_box], MATCH(shipments9[[#This Row],[PID]], products[PID], 0))</f>
        <v>12.41</v>
      </c>
      <c r="P1512" s="4">
        <f>shipments9[[#This Row],[Boxes]]*shipments9[[#This Row],[Cost Per Box]]</f>
        <v>5224.6099999999997</v>
      </c>
      <c r="Q1512" s="4">
        <f>shipments9[[#This Row],[Amount]] -shipments9[[#This Row],[total cost]]</f>
        <v>2774.1400000000003</v>
      </c>
      <c r="R1512" s="4" t="str">
        <f>IF(shipments9[[#This Row],[Gross Profit]]&lt;0,"Loss","Profit")</f>
        <v>Profit</v>
      </c>
      <c r="S1512" s="9">
        <f>shipments9[[#This Row],[Gross Profit]]/shipments9[[#This Row],[Amount]]</f>
        <v>0.34682169088920151</v>
      </c>
      <c r="T1512" s="11">
        <f>shipments9[[#This Row],[Amount]]/shipments9[[#This Row],[Boxes]]</f>
        <v>18.99940617577197</v>
      </c>
    </row>
    <row r="1513" spans="1:20" hidden="1" x14ac:dyDescent="0.25">
      <c r="A1513" t="s">
        <v>1715</v>
      </c>
      <c r="B1513" t="s">
        <v>42</v>
      </c>
      <c r="C1513" t="s">
        <v>153</v>
      </c>
      <c r="D1513" t="s">
        <v>19</v>
      </c>
      <c r="E1513" s="1">
        <v>44936</v>
      </c>
      <c r="F1513" s="1" t="str">
        <f>TEXT(shipments9[[#This Row],[Shipdate]],"ddd")</f>
        <v>Tue</v>
      </c>
      <c r="G1513" s="1" t="str">
        <f>IF(OR(shipments9[[#This Row],[Day Name]]="Sat",shipments9[[#This Row],[Day Name]]="Sun"),"Weekend","Weekday")</f>
        <v>Weekday</v>
      </c>
      <c r="H1513">
        <v>10725.75</v>
      </c>
      <c r="I1513">
        <v>596</v>
      </c>
      <c r="J1513" t="s">
        <v>172</v>
      </c>
      <c r="K1513" t="s">
        <v>8151</v>
      </c>
      <c r="L1513" t="s">
        <v>8156</v>
      </c>
      <c r="M1513">
        <v>1</v>
      </c>
      <c r="N1513" t="s">
        <v>8163</v>
      </c>
      <c r="O1513" s="4">
        <f>INDEX(products[Cost_per_box], MATCH(shipments9[[#This Row],[PID]], products[PID], 0))</f>
        <v>9.57</v>
      </c>
      <c r="P1513" s="4">
        <f>shipments9[[#This Row],[Boxes]]*shipments9[[#This Row],[Cost Per Box]]</f>
        <v>5703.72</v>
      </c>
      <c r="Q1513" s="4">
        <f>shipments9[[#This Row],[Amount]] -shipments9[[#This Row],[total cost]]</f>
        <v>5022.03</v>
      </c>
      <c r="R1513" s="4" t="str">
        <f>IF(shipments9[[#This Row],[Gross Profit]]&lt;0,"Loss","Profit")</f>
        <v>Profit</v>
      </c>
      <c r="S1513" s="9">
        <f>shipments9[[#This Row],[Gross Profit]]/shipments9[[#This Row],[Amount]]</f>
        <v>0.46822180267114183</v>
      </c>
      <c r="T1513" s="11">
        <f>shipments9[[#This Row],[Amount]]/shipments9[[#This Row],[Boxes]]</f>
        <v>17.996224832214764</v>
      </c>
    </row>
    <row r="1514" spans="1:20" hidden="1" x14ac:dyDescent="0.25">
      <c r="A1514" t="s">
        <v>1716</v>
      </c>
      <c r="B1514" t="s">
        <v>42</v>
      </c>
      <c r="C1514" t="s">
        <v>153</v>
      </c>
      <c r="D1514" t="s">
        <v>19</v>
      </c>
      <c r="E1514" s="1">
        <v>45148</v>
      </c>
      <c r="F1514" s="1" t="str">
        <f>TEXT(shipments9[[#This Row],[Shipdate]],"ddd")</f>
        <v>Thu</v>
      </c>
      <c r="G1514" s="1" t="str">
        <f>IF(OR(shipments9[[#This Row],[Day Name]]="Sat",shipments9[[#This Row],[Day Name]]="Sun"),"Weekend","Weekday")</f>
        <v>Weekday</v>
      </c>
      <c r="H1514">
        <v>3978</v>
      </c>
      <c r="I1514">
        <v>221</v>
      </c>
      <c r="J1514" t="s">
        <v>172</v>
      </c>
      <c r="K1514" t="s">
        <v>8151</v>
      </c>
      <c r="L1514" t="s">
        <v>8160</v>
      </c>
      <c r="M1514">
        <v>8</v>
      </c>
      <c r="N1514" t="s">
        <v>8162</v>
      </c>
      <c r="O1514" s="4">
        <f>INDEX(products[Cost_per_box], MATCH(shipments9[[#This Row],[PID]], products[PID], 0))</f>
        <v>9.57</v>
      </c>
      <c r="P1514" s="4">
        <f>shipments9[[#This Row],[Boxes]]*shipments9[[#This Row],[Cost Per Box]]</f>
        <v>2114.9700000000003</v>
      </c>
      <c r="Q1514" s="4">
        <f>shipments9[[#This Row],[Amount]] -shipments9[[#This Row],[total cost]]</f>
        <v>1863.0299999999997</v>
      </c>
      <c r="R1514" s="4" t="str">
        <f>IF(shipments9[[#This Row],[Gross Profit]]&lt;0,"Loss","Profit")</f>
        <v>Profit</v>
      </c>
      <c r="S1514" s="9">
        <f>shipments9[[#This Row],[Gross Profit]]/shipments9[[#This Row],[Amount]]</f>
        <v>0.46833333333333327</v>
      </c>
      <c r="T1514" s="11">
        <f>shipments9[[#This Row],[Amount]]/shipments9[[#This Row],[Boxes]]</f>
        <v>18</v>
      </c>
    </row>
    <row r="1515" spans="1:20" hidden="1" x14ac:dyDescent="0.25">
      <c r="A1515" t="s">
        <v>1717</v>
      </c>
      <c r="B1515" t="s">
        <v>42</v>
      </c>
      <c r="C1515" t="s">
        <v>145</v>
      </c>
      <c r="D1515" t="s">
        <v>19</v>
      </c>
      <c r="E1515" s="1">
        <v>45121</v>
      </c>
      <c r="F1515" s="1" t="str">
        <f>TEXT(shipments9[[#This Row],[Shipdate]],"ddd")</f>
        <v>Fri</v>
      </c>
      <c r="G1515" s="1" t="str">
        <f>IF(OR(shipments9[[#This Row],[Day Name]]="Sat",shipments9[[#This Row],[Day Name]]="Sun"),"Weekend","Weekday")</f>
        <v>Weekday</v>
      </c>
      <c r="H1515">
        <v>348.75</v>
      </c>
      <c r="I1515">
        <v>25</v>
      </c>
      <c r="J1515" t="s">
        <v>172</v>
      </c>
      <c r="K1515" t="s">
        <v>8151</v>
      </c>
      <c r="L1515" t="s">
        <v>8160</v>
      </c>
      <c r="M1515">
        <v>7</v>
      </c>
      <c r="N1515" t="s">
        <v>8161</v>
      </c>
      <c r="O1515" s="4">
        <f>INDEX(products[Cost_per_box], MATCH(shipments9[[#This Row],[PID]], products[PID], 0))</f>
        <v>4.74</v>
      </c>
      <c r="P1515" s="4">
        <f>shipments9[[#This Row],[Boxes]]*shipments9[[#This Row],[Cost Per Box]]</f>
        <v>118.5</v>
      </c>
      <c r="Q1515" s="4">
        <f>shipments9[[#This Row],[Amount]] -shipments9[[#This Row],[total cost]]</f>
        <v>230.25</v>
      </c>
      <c r="R1515" s="4" t="str">
        <f>IF(shipments9[[#This Row],[Gross Profit]]&lt;0,"Loss","Profit")</f>
        <v>Profit</v>
      </c>
      <c r="S1515" s="9">
        <f>shipments9[[#This Row],[Gross Profit]]/shipments9[[#This Row],[Amount]]</f>
        <v>0.66021505376344081</v>
      </c>
      <c r="T1515" s="11">
        <f>shipments9[[#This Row],[Amount]]/shipments9[[#This Row],[Boxes]]</f>
        <v>13.95</v>
      </c>
    </row>
    <row r="1516" spans="1:20" hidden="1" x14ac:dyDescent="0.25">
      <c r="A1516" t="s">
        <v>1718</v>
      </c>
      <c r="B1516" t="s">
        <v>42</v>
      </c>
      <c r="C1516" t="s">
        <v>159</v>
      </c>
      <c r="D1516" t="s">
        <v>19</v>
      </c>
      <c r="E1516" s="1">
        <v>45420</v>
      </c>
      <c r="F1516" s="1" t="str">
        <f>TEXT(shipments9[[#This Row],[Shipdate]],"ddd")</f>
        <v>Wed</v>
      </c>
      <c r="G1516" s="1" t="str">
        <f>IF(OR(shipments9[[#This Row],[Day Name]]="Sat",shipments9[[#This Row],[Day Name]]="Sun"),"Weekend","Weekday")</f>
        <v>Weekday</v>
      </c>
      <c r="H1516">
        <v>11526.75</v>
      </c>
      <c r="I1516">
        <v>412</v>
      </c>
      <c r="J1516" t="s">
        <v>172</v>
      </c>
      <c r="K1516" t="s">
        <v>8155</v>
      </c>
      <c r="L1516" t="s">
        <v>8154</v>
      </c>
      <c r="M1516">
        <v>5</v>
      </c>
      <c r="N1516" t="s">
        <v>201</v>
      </c>
      <c r="O1516" s="4">
        <f>INDEX(products[Cost_per_box], MATCH(shipments9[[#This Row],[PID]], products[PID], 0))</f>
        <v>5.04</v>
      </c>
      <c r="P1516" s="4">
        <f>shipments9[[#This Row],[Boxes]]*shipments9[[#This Row],[Cost Per Box]]</f>
        <v>2076.48</v>
      </c>
      <c r="Q1516" s="4">
        <f>shipments9[[#This Row],[Amount]] -shipments9[[#This Row],[total cost]]</f>
        <v>9450.27</v>
      </c>
      <c r="R1516" s="4" t="str">
        <f>IF(shipments9[[#This Row],[Gross Profit]]&lt;0,"Loss","Profit")</f>
        <v>Profit</v>
      </c>
      <c r="S1516" s="9">
        <f>shipments9[[#This Row],[Gross Profit]]/shipments9[[#This Row],[Amount]]</f>
        <v>0.81985555338668747</v>
      </c>
      <c r="T1516" s="11">
        <f>shipments9[[#This Row],[Amount]]/shipments9[[#This Row],[Boxes]]</f>
        <v>27.97754854368932</v>
      </c>
    </row>
    <row r="1517" spans="1:20" hidden="1" x14ac:dyDescent="0.25">
      <c r="A1517" t="s">
        <v>1719</v>
      </c>
      <c r="B1517" t="s">
        <v>42</v>
      </c>
      <c r="C1517" t="s">
        <v>159</v>
      </c>
      <c r="D1517" t="s">
        <v>19</v>
      </c>
      <c r="E1517" s="1">
        <v>45027</v>
      </c>
      <c r="F1517" s="1" t="str">
        <f>TEXT(shipments9[[#This Row],[Shipdate]],"ddd")</f>
        <v>Tue</v>
      </c>
      <c r="G1517" s="1" t="str">
        <f>IF(OR(shipments9[[#This Row],[Day Name]]="Sat",shipments9[[#This Row],[Day Name]]="Sun"),"Weekend","Weekday")</f>
        <v>Weekday</v>
      </c>
      <c r="H1517">
        <v>4407.75</v>
      </c>
      <c r="I1517">
        <v>152</v>
      </c>
      <c r="J1517" t="s">
        <v>172</v>
      </c>
      <c r="K1517" t="s">
        <v>8151</v>
      </c>
      <c r="L1517" t="s">
        <v>8154</v>
      </c>
      <c r="M1517">
        <v>4</v>
      </c>
      <c r="N1517" t="s">
        <v>8158</v>
      </c>
      <c r="O1517" s="4">
        <f>INDEX(products[Cost_per_box], MATCH(shipments9[[#This Row],[PID]], products[PID], 0))</f>
        <v>5.04</v>
      </c>
      <c r="P1517" s="4">
        <f>shipments9[[#This Row],[Boxes]]*shipments9[[#This Row],[Cost Per Box]]</f>
        <v>766.08</v>
      </c>
      <c r="Q1517" s="4">
        <f>shipments9[[#This Row],[Amount]] -shipments9[[#This Row],[total cost]]</f>
        <v>3641.67</v>
      </c>
      <c r="R1517" s="4" t="str">
        <f>IF(shipments9[[#This Row],[Gross Profit]]&lt;0,"Loss","Profit")</f>
        <v>Profit</v>
      </c>
      <c r="S1517" s="9">
        <f>shipments9[[#This Row],[Gross Profit]]/shipments9[[#This Row],[Amount]]</f>
        <v>0.82619703930576827</v>
      </c>
      <c r="T1517" s="11">
        <f>shipments9[[#This Row],[Amount]]/shipments9[[#This Row],[Boxes]]</f>
        <v>28.998355263157894</v>
      </c>
    </row>
    <row r="1518" spans="1:20" hidden="1" x14ac:dyDescent="0.25">
      <c r="A1518" t="s">
        <v>1720</v>
      </c>
      <c r="B1518" t="s">
        <v>42</v>
      </c>
      <c r="C1518" t="s">
        <v>143</v>
      </c>
      <c r="D1518" t="s">
        <v>19</v>
      </c>
      <c r="E1518" s="1">
        <v>45377</v>
      </c>
      <c r="F1518" s="1" t="str">
        <f>TEXT(shipments9[[#This Row],[Shipdate]],"ddd")</f>
        <v>Tue</v>
      </c>
      <c r="G1518" s="1" t="str">
        <f>IF(OR(shipments9[[#This Row],[Day Name]]="Sat",shipments9[[#This Row],[Day Name]]="Sun"),"Weekend","Weekday")</f>
        <v>Weekday</v>
      </c>
      <c r="H1518">
        <v>6844.5</v>
      </c>
      <c r="I1518">
        <v>361</v>
      </c>
      <c r="J1518" t="s">
        <v>172</v>
      </c>
      <c r="K1518" t="s">
        <v>8155</v>
      </c>
      <c r="L1518" t="s">
        <v>8156</v>
      </c>
      <c r="M1518">
        <v>3</v>
      </c>
      <c r="N1518" t="s">
        <v>8164</v>
      </c>
      <c r="O1518" s="4">
        <f>INDEX(products[Cost_per_box], MATCH(shipments9[[#This Row],[PID]], products[PID], 0))</f>
        <v>10.23</v>
      </c>
      <c r="P1518" s="4">
        <f>shipments9[[#This Row],[Boxes]]*shipments9[[#This Row],[Cost Per Box]]</f>
        <v>3693.03</v>
      </c>
      <c r="Q1518" s="4">
        <f>shipments9[[#This Row],[Amount]] -shipments9[[#This Row],[total cost]]</f>
        <v>3151.47</v>
      </c>
      <c r="R1518" s="4" t="str">
        <f>IF(shipments9[[#This Row],[Gross Profit]]&lt;0,"Loss","Profit")</f>
        <v>Profit</v>
      </c>
      <c r="S1518" s="9">
        <f>shipments9[[#This Row],[Gross Profit]]/shipments9[[#This Row],[Amount]]</f>
        <v>0.46043830813061581</v>
      </c>
      <c r="T1518" s="11">
        <f>shipments9[[#This Row],[Amount]]/shipments9[[#This Row],[Boxes]]</f>
        <v>18.95983379501385</v>
      </c>
    </row>
    <row r="1519" spans="1:20" hidden="1" x14ac:dyDescent="0.25">
      <c r="A1519" t="s">
        <v>1721</v>
      </c>
      <c r="B1519" t="s">
        <v>42</v>
      </c>
      <c r="C1519" t="s">
        <v>151</v>
      </c>
      <c r="D1519" t="s">
        <v>19</v>
      </c>
      <c r="E1519" s="1">
        <v>45062</v>
      </c>
      <c r="F1519" s="1" t="str">
        <f>TEXT(shipments9[[#This Row],[Shipdate]],"ddd")</f>
        <v>Tue</v>
      </c>
      <c r="G1519" s="1" t="str">
        <f>IF(OR(shipments9[[#This Row],[Day Name]]="Sat",shipments9[[#This Row],[Day Name]]="Sun"),"Weekend","Weekday")</f>
        <v>Weekday</v>
      </c>
      <c r="H1519">
        <v>5157</v>
      </c>
      <c r="I1519">
        <v>304</v>
      </c>
      <c r="J1519" t="s">
        <v>172</v>
      </c>
      <c r="K1519" t="s">
        <v>8151</v>
      </c>
      <c r="L1519" t="s">
        <v>8154</v>
      </c>
      <c r="M1519">
        <v>5</v>
      </c>
      <c r="N1519" t="s">
        <v>201</v>
      </c>
      <c r="O1519" s="4">
        <f>INDEX(products[Cost_per_box], MATCH(shipments9[[#This Row],[PID]], products[PID], 0))</f>
        <v>12.41</v>
      </c>
      <c r="P1519" s="4">
        <f>shipments9[[#This Row],[Boxes]]*shipments9[[#This Row],[Cost Per Box]]</f>
        <v>3772.64</v>
      </c>
      <c r="Q1519" s="4">
        <f>shipments9[[#This Row],[Amount]] -shipments9[[#This Row],[total cost]]</f>
        <v>1384.3600000000001</v>
      </c>
      <c r="R1519" s="4" t="str">
        <f>IF(shipments9[[#This Row],[Gross Profit]]&lt;0,"Loss","Profit")</f>
        <v>Profit</v>
      </c>
      <c r="S1519" s="9">
        <f>shipments9[[#This Row],[Gross Profit]]/shipments9[[#This Row],[Amount]]</f>
        <v>0.26844289315493508</v>
      </c>
      <c r="T1519" s="11">
        <f>shipments9[[#This Row],[Amount]]/shipments9[[#This Row],[Boxes]]</f>
        <v>16.963815789473685</v>
      </c>
    </row>
    <row r="1520" spans="1:20" hidden="1" x14ac:dyDescent="0.25">
      <c r="A1520" t="s">
        <v>1722</v>
      </c>
      <c r="B1520" t="s">
        <v>42</v>
      </c>
      <c r="C1520" t="s">
        <v>151</v>
      </c>
      <c r="D1520" t="s">
        <v>19</v>
      </c>
      <c r="E1520" s="1">
        <v>44935</v>
      </c>
      <c r="F1520" s="1" t="str">
        <f>TEXT(shipments9[[#This Row],[Shipdate]],"ddd")</f>
        <v>Mon</v>
      </c>
      <c r="G1520" s="1" t="str">
        <f>IF(OR(shipments9[[#This Row],[Day Name]]="Sat",shipments9[[#This Row],[Day Name]]="Sun"),"Weekend","Weekday")</f>
        <v>Weekday</v>
      </c>
      <c r="H1520">
        <v>1154.25</v>
      </c>
      <c r="I1520">
        <v>58</v>
      </c>
      <c r="J1520" t="s">
        <v>172</v>
      </c>
      <c r="K1520" t="s">
        <v>8151</v>
      </c>
      <c r="L1520" t="s">
        <v>8156</v>
      </c>
      <c r="M1520">
        <v>1</v>
      </c>
      <c r="N1520" t="s">
        <v>8163</v>
      </c>
      <c r="O1520" s="4">
        <f>INDEX(products[Cost_per_box], MATCH(shipments9[[#This Row],[PID]], products[PID], 0))</f>
        <v>12.41</v>
      </c>
      <c r="P1520" s="4">
        <f>shipments9[[#This Row],[Boxes]]*shipments9[[#This Row],[Cost Per Box]]</f>
        <v>719.78</v>
      </c>
      <c r="Q1520" s="4">
        <f>shipments9[[#This Row],[Amount]] -shipments9[[#This Row],[total cost]]</f>
        <v>434.47</v>
      </c>
      <c r="R1520" s="4" t="str">
        <f>IF(shipments9[[#This Row],[Gross Profit]]&lt;0,"Loss","Profit")</f>
        <v>Profit</v>
      </c>
      <c r="S1520" s="9">
        <f>shipments9[[#This Row],[Gross Profit]]/shipments9[[#This Row],[Amount]]</f>
        <v>0.37640892354342648</v>
      </c>
      <c r="T1520" s="11">
        <f>shipments9[[#This Row],[Amount]]/shipments9[[#This Row],[Boxes]]</f>
        <v>19.900862068965516</v>
      </c>
    </row>
    <row r="1521" spans="1:20" hidden="1" x14ac:dyDescent="0.25">
      <c r="A1521" t="s">
        <v>1723</v>
      </c>
      <c r="B1521" t="s">
        <v>42</v>
      </c>
      <c r="C1521" t="s">
        <v>153</v>
      </c>
      <c r="D1521" t="s">
        <v>19</v>
      </c>
      <c r="E1521" s="1">
        <v>45121</v>
      </c>
      <c r="F1521" s="1" t="str">
        <f>TEXT(shipments9[[#This Row],[Shipdate]],"ddd")</f>
        <v>Fri</v>
      </c>
      <c r="G1521" s="1" t="str">
        <f>IF(OR(shipments9[[#This Row],[Day Name]]="Sat",shipments9[[#This Row],[Day Name]]="Sun"),"Weekend","Weekday")</f>
        <v>Weekday</v>
      </c>
      <c r="H1521">
        <v>11963.25</v>
      </c>
      <c r="I1521">
        <v>704</v>
      </c>
      <c r="J1521" t="s">
        <v>172</v>
      </c>
      <c r="K1521" t="s">
        <v>8151</v>
      </c>
      <c r="L1521" t="s">
        <v>8160</v>
      </c>
      <c r="M1521">
        <v>7</v>
      </c>
      <c r="N1521" t="s">
        <v>8161</v>
      </c>
      <c r="O1521" s="4">
        <f>INDEX(products[Cost_per_box], MATCH(shipments9[[#This Row],[PID]], products[PID], 0))</f>
        <v>9.57</v>
      </c>
      <c r="P1521" s="4">
        <f>shipments9[[#This Row],[Boxes]]*shipments9[[#This Row],[Cost Per Box]]</f>
        <v>6737.2800000000007</v>
      </c>
      <c r="Q1521" s="4">
        <f>shipments9[[#This Row],[Amount]] -shipments9[[#This Row],[total cost]]</f>
        <v>5225.9699999999993</v>
      </c>
      <c r="R1521" s="4" t="str">
        <f>IF(shipments9[[#This Row],[Gross Profit]]&lt;0,"Loss","Profit")</f>
        <v>Profit</v>
      </c>
      <c r="S1521" s="9">
        <f>shipments9[[#This Row],[Gross Profit]]/shipments9[[#This Row],[Amount]]</f>
        <v>0.43683530813115162</v>
      </c>
      <c r="T1521" s="11">
        <f>shipments9[[#This Row],[Amount]]/shipments9[[#This Row],[Boxes]]</f>
        <v>16.99325284090909</v>
      </c>
    </row>
    <row r="1522" spans="1:20" hidden="1" x14ac:dyDescent="0.25">
      <c r="A1522" t="s">
        <v>1724</v>
      </c>
      <c r="B1522" t="s">
        <v>42</v>
      </c>
      <c r="C1522" t="s">
        <v>155</v>
      </c>
      <c r="D1522" t="s">
        <v>19</v>
      </c>
      <c r="E1522" s="1">
        <v>45244</v>
      </c>
      <c r="F1522" s="1" t="str">
        <f>TEXT(shipments9[[#This Row],[Shipdate]],"ddd")</f>
        <v>Tue</v>
      </c>
      <c r="G1522" s="1" t="str">
        <f>IF(OR(shipments9[[#This Row],[Day Name]]="Sat",shipments9[[#This Row],[Day Name]]="Sun"),"Weekend","Weekday")</f>
        <v>Weekday</v>
      </c>
      <c r="H1522">
        <v>7092</v>
      </c>
      <c r="I1522">
        <v>645</v>
      </c>
      <c r="J1522" t="s">
        <v>172</v>
      </c>
      <c r="K1522" t="s">
        <v>8151</v>
      </c>
      <c r="L1522" t="s">
        <v>8152</v>
      </c>
      <c r="M1522">
        <v>11</v>
      </c>
      <c r="N1522" t="s">
        <v>8165</v>
      </c>
      <c r="O1522" s="4">
        <f>INDEX(products[Cost_per_box], MATCH(shipments9[[#This Row],[PID]], products[PID], 0))</f>
        <v>8.43</v>
      </c>
      <c r="P1522" s="4">
        <f>shipments9[[#This Row],[Boxes]]*shipments9[[#This Row],[Cost Per Box]]</f>
        <v>5437.3499999999995</v>
      </c>
      <c r="Q1522" s="4">
        <f>shipments9[[#This Row],[Amount]] -shipments9[[#This Row],[total cost]]</f>
        <v>1654.6500000000005</v>
      </c>
      <c r="R1522" s="4" t="str">
        <f>IF(shipments9[[#This Row],[Gross Profit]]&lt;0,"Loss","Profit")</f>
        <v>Profit</v>
      </c>
      <c r="S1522" s="9">
        <f>shipments9[[#This Row],[Gross Profit]]/shipments9[[#This Row],[Amount]]</f>
        <v>0.23331218274111684</v>
      </c>
      <c r="T1522" s="11">
        <f>shipments9[[#This Row],[Amount]]/shipments9[[#This Row],[Boxes]]</f>
        <v>10.995348837209303</v>
      </c>
    </row>
    <row r="1523" spans="1:20" x14ac:dyDescent="0.25">
      <c r="A1523" t="s">
        <v>1725</v>
      </c>
      <c r="B1523" t="s">
        <v>42</v>
      </c>
      <c r="C1523" t="s">
        <v>155</v>
      </c>
      <c r="D1523" t="s">
        <v>19</v>
      </c>
      <c r="E1523" s="1">
        <v>45428</v>
      </c>
      <c r="F1523" s="1" t="str">
        <f>TEXT(shipments9[[#This Row],[Shipdate]],"ddd")</f>
        <v>Thu</v>
      </c>
      <c r="G1523" s="1" t="str">
        <f>IF(OR(shipments9[[#This Row],[Day Name]]="Sat",shipments9[[#This Row],[Day Name]]="Sun"),"Weekend","Weekday")</f>
        <v>Weekday</v>
      </c>
      <c r="H1523">
        <v>7978.5</v>
      </c>
      <c r="I1523">
        <v>998</v>
      </c>
      <c r="J1523" t="s">
        <v>172</v>
      </c>
      <c r="K1523" t="s">
        <v>8155</v>
      </c>
      <c r="L1523" t="s">
        <v>8154</v>
      </c>
      <c r="M1523">
        <v>5</v>
      </c>
      <c r="N1523" t="s">
        <v>201</v>
      </c>
      <c r="O1523" s="4">
        <f>INDEX(products[Cost_per_box], MATCH(shipments9[[#This Row],[PID]], products[PID], 0))</f>
        <v>8.43</v>
      </c>
      <c r="P1523" s="4">
        <f>shipments9[[#This Row],[Boxes]]*shipments9[[#This Row],[Cost Per Box]]</f>
        <v>8413.14</v>
      </c>
      <c r="Q1523" s="4">
        <f>shipments9[[#This Row],[Amount]] -shipments9[[#This Row],[total cost]]</f>
        <v>-434.63999999999942</v>
      </c>
      <c r="R1523" s="4" t="str">
        <f>IF(shipments9[[#This Row],[Gross Profit]]&lt;0,"Loss","Profit")</f>
        <v>Loss</v>
      </c>
      <c r="S1523" s="9">
        <f>shipments9[[#This Row],[Gross Profit]]/shipments9[[#This Row],[Amount]]</f>
        <v>-5.4476405339349429E-2</v>
      </c>
      <c r="T1523" s="11">
        <f>shipments9[[#This Row],[Amount]]/shipments9[[#This Row],[Boxes]]</f>
        <v>7.9944889779559114</v>
      </c>
    </row>
    <row r="1524" spans="1:20" hidden="1" x14ac:dyDescent="0.25">
      <c r="A1524" t="s">
        <v>1726</v>
      </c>
      <c r="B1524" t="s">
        <v>42</v>
      </c>
      <c r="C1524" t="s">
        <v>132</v>
      </c>
      <c r="D1524" t="s">
        <v>19</v>
      </c>
      <c r="E1524" s="1">
        <v>45447</v>
      </c>
      <c r="F1524" s="1" t="str">
        <f>TEXT(shipments9[[#This Row],[Shipdate]],"ddd")</f>
        <v>Tue</v>
      </c>
      <c r="G1524" s="1" t="str">
        <f>IF(OR(shipments9[[#This Row],[Day Name]]="Sat",shipments9[[#This Row],[Day Name]]="Sun"),"Weekend","Weekday")</f>
        <v>Weekday</v>
      </c>
      <c r="H1524">
        <v>9544.5</v>
      </c>
      <c r="I1524">
        <v>398</v>
      </c>
      <c r="J1524" t="s">
        <v>172</v>
      </c>
      <c r="K1524" t="s">
        <v>8155</v>
      </c>
      <c r="L1524" t="s">
        <v>8154</v>
      </c>
      <c r="M1524">
        <v>6</v>
      </c>
      <c r="N1524" t="s">
        <v>8159</v>
      </c>
      <c r="O1524" s="4">
        <f>INDEX(products[Cost_per_box], MATCH(shipments9[[#This Row],[PID]], products[PID], 0))</f>
        <v>6.31</v>
      </c>
      <c r="P1524" s="4">
        <f>shipments9[[#This Row],[Boxes]]*shipments9[[#This Row],[Cost Per Box]]</f>
        <v>2511.3799999999997</v>
      </c>
      <c r="Q1524" s="4">
        <f>shipments9[[#This Row],[Amount]] -shipments9[[#This Row],[total cost]]</f>
        <v>7033.1200000000008</v>
      </c>
      <c r="R1524" s="4" t="str">
        <f>IF(shipments9[[#This Row],[Gross Profit]]&lt;0,"Loss","Profit")</f>
        <v>Profit</v>
      </c>
      <c r="S1524" s="9">
        <f>shipments9[[#This Row],[Gross Profit]]/shipments9[[#This Row],[Amount]]</f>
        <v>0.73687673529257691</v>
      </c>
      <c r="T1524" s="11">
        <f>shipments9[[#This Row],[Amount]]/shipments9[[#This Row],[Boxes]]</f>
        <v>23.981155778894472</v>
      </c>
    </row>
    <row r="1525" spans="1:20" hidden="1" x14ac:dyDescent="0.25">
      <c r="A1525" t="s">
        <v>1727</v>
      </c>
      <c r="B1525" t="s">
        <v>42</v>
      </c>
      <c r="C1525" t="s">
        <v>139</v>
      </c>
      <c r="D1525" t="s">
        <v>19</v>
      </c>
      <c r="E1525" s="1">
        <v>45062</v>
      </c>
      <c r="F1525" s="1" t="str">
        <f>TEXT(shipments9[[#This Row],[Shipdate]],"ddd")</f>
        <v>Tue</v>
      </c>
      <c r="G1525" s="1" t="str">
        <f>IF(OR(shipments9[[#This Row],[Day Name]]="Sat",shipments9[[#This Row],[Day Name]]="Sun"),"Weekend","Weekday")</f>
        <v>Weekday</v>
      </c>
      <c r="H1525">
        <v>10575</v>
      </c>
      <c r="I1525">
        <v>529</v>
      </c>
      <c r="J1525" t="s">
        <v>172</v>
      </c>
      <c r="K1525" t="s">
        <v>8151</v>
      </c>
      <c r="L1525" t="s">
        <v>8154</v>
      </c>
      <c r="M1525">
        <v>5</v>
      </c>
      <c r="N1525" t="s">
        <v>201</v>
      </c>
      <c r="O1525" s="4">
        <f>INDEX(products[Cost_per_box], MATCH(shipments9[[#This Row],[PID]], products[PID], 0))</f>
        <v>3.68</v>
      </c>
      <c r="P1525" s="4">
        <f>shipments9[[#This Row],[Boxes]]*shipments9[[#This Row],[Cost Per Box]]</f>
        <v>1946.72</v>
      </c>
      <c r="Q1525" s="4">
        <f>shipments9[[#This Row],[Amount]] -shipments9[[#This Row],[total cost]]</f>
        <v>8628.2800000000007</v>
      </c>
      <c r="R1525" s="4" t="str">
        <f>IF(shipments9[[#This Row],[Gross Profit]]&lt;0,"Loss","Profit")</f>
        <v>Profit</v>
      </c>
      <c r="S1525" s="9">
        <f>shipments9[[#This Row],[Gross Profit]]/shipments9[[#This Row],[Amount]]</f>
        <v>0.81591300236406628</v>
      </c>
      <c r="T1525" s="11">
        <f>shipments9[[#This Row],[Amount]]/shipments9[[#This Row],[Boxes]]</f>
        <v>19.990548204158792</v>
      </c>
    </row>
    <row r="1526" spans="1:20" hidden="1" x14ac:dyDescent="0.25">
      <c r="A1526" t="s">
        <v>1728</v>
      </c>
      <c r="B1526" t="s">
        <v>42</v>
      </c>
      <c r="C1526" t="s">
        <v>139</v>
      </c>
      <c r="D1526" t="s">
        <v>19</v>
      </c>
      <c r="E1526" s="1">
        <v>45250</v>
      </c>
      <c r="F1526" s="1" t="str">
        <f>TEXT(shipments9[[#This Row],[Shipdate]],"ddd")</f>
        <v>Mon</v>
      </c>
      <c r="G1526" s="1" t="str">
        <f>IF(OR(shipments9[[#This Row],[Day Name]]="Sat",shipments9[[#This Row],[Day Name]]="Sun"),"Weekend","Weekday")</f>
        <v>Weekday</v>
      </c>
      <c r="H1526">
        <v>4817.25</v>
      </c>
      <c r="I1526">
        <v>254</v>
      </c>
      <c r="J1526" t="s">
        <v>172</v>
      </c>
      <c r="K1526" t="s">
        <v>8151</v>
      </c>
      <c r="L1526" t="s">
        <v>8152</v>
      </c>
      <c r="M1526">
        <v>11</v>
      </c>
      <c r="N1526" t="s">
        <v>8165</v>
      </c>
      <c r="O1526" s="4">
        <f>INDEX(products[Cost_per_box], MATCH(shipments9[[#This Row],[PID]], products[PID], 0))</f>
        <v>3.68</v>
      </c>
      <c r="P1526" s="4">
        <f>shipments9[[#This Row],[Boxes]]*shipments9[[#This Row],[Cost Per Box]]</f>
        <v>934.72</v>
      </c>
      <c r="Q1526" s="4">
        <f>shipments9[[#This Row],[Amount]] -shipments9[[#This Row],[total cost]]</f>
        <v>3882.5299999999997</v>
      </c>
      <c r="R1526" s="4" t="str">
        <f>IF(shipments9[[#This Row],[Gross Profit]]&lt;0,"Loss","Profit")</f>
        <v>Profit</v>
      </c>
      <c r="S1526" s="9">
        <f>shipments9[[#This Row],[Gross Profit]]/shipments9[[#This Row],[Amount]]</f>
        <v>0.80596398360060195</v>
      </c>
      <c r="T1526" s="11">
        <f>shipments9[[#This Row],[Amount]]/shipments9[[#This Row],[Boxes]]</f>
        <v>18.965551181102363</v>
      </c>
    </row>
    <row r="1527" spans="1:20" hidden="1" x14ac:dyDescent="0.25">
      <c r="A1527" t="s">
        <v>1729</v>
      </c>
      <c r="B1527" t="s">
        <v>42</v>
      </c>
      <c r="C1527" t="s">
        <v>143</v>
      </c>
      <c r="D1527" t="s">
        <v>19</v>
      </c>
      <c r="E1527" s="1">
        <v>45182</v>
      </c>
      <c r="F1527" s="1" t="str">
        <f>TEXT(shipments9[[#This Row],[Shipdate]],"ddd")</f>
        <v>Wed</v>
      </c>
      <c r="G1527" s="1" t="str">
        <f>IF(OR(shipments9[[#This Row],[Day Name]]="Sat",shipments9[[#This Row],[Day Name]]="Sun"),"Weekend","Weekday")</f>
        <v>Weekday</v>
      </c>
      <c r="H1527">
        <v>2571.75</v>
      </c>
      <c r="I1527">
        <v>129</v>
      </c>
      <c r="J1527" t="s">
        <v>172</v>
      </c>
      <c r="K1527" t="s">
        <v>8151</v>
      </c>
      <c r="L1527" t="s">
        <v>8160</v>
      </c>
      <c r="M1527">
        <v>9</v>
      </c>
      <c r="N1527" t="s">
        <v>8167</v>
      </c>
      <c r="O1527" s="4">
        <f>INDEX(products[Cost_per_box], MATCH(shipments9[[#This Row],[PID]], products[PID], 0))</f>
        <v>10.23</v>
      </c>
      <c r="P1527" s="4">
        <f>shipments9[[#This Row],[Boxes]]*shipments9[[#This Row],[Cost Per Box]]</f>
        <v>1319.67</v>
      </c>
      <c r="Q1527" s="4">
        <f>shipments9[[#This Row],[Amount]] -shipments9[[#This Row],[total cost]]</f>
        <v>1252.08</v>
      </c>
      <c r="R1527" s="4" t="str">
        <f>IF(shipments9[[#This Row],[Gross Profit]]&lt;0,"Loss","Profit")</f>
        <v>Profit</v>
      </c>
      <c r="S1527" s="9">
        <f>shipments9[[#This Row],[Gross Profit]]/shipments9[[#This Row],[Amount]]</f>
        <v>0.48685914260717406</v>
      </c>
      <c r="T1527" s="11">
        <f>shipments9[[#This Row],[Amount]]/shipments9[[#This Row],[Boxes]]</f>
        <v>19.936046511627907</v>
      </c>
    </row>
    <row r="1528" spans="1:20" hidden="1" x14ac:dyDescent="0.25">
      <c r="A1528" t="s">
        <v>1730</v>
      </c>
      <c r="B1528" t="s">
        <v>42</v>
      </c>
      <c r="C1528" t="s">
        <v>151</v>
      </c>
      <c r="D1528" t="s">
        <v>19</v>
      </c>
      <c r="E1528" s="1">
        <v>45433</v>
      </c>
      <c r="F1528" s="1" t="str">
        <f>TEXT(shipments9[[#This Row],[Shipdate]],"ddd")</f>
        <v>Tue</v>
      </c>
      <c r="G1528" s="1" t="str">
        <f>IF(OR(shipments9[[#This Row],[Day Name]]="Sat",shipments9[[#This Row],[Day Name]]="Sun"),"Weekend","Weekday")</f>
        <v>Weekday</v>
      </c>
      <c r="H1528">
        <v>2929.5</v>
      </c>
      <c r="I1528">
        <v>173</v>
      </c>
      <c r="J1528" t="s">
        <v>172</v>
      </c>
      <c r="K1528" t="s">
        <v>8155</v>
      </c>
      <c r="L1528" t="s">
        <v>8154</v>
      </c>
      <c r="M1528">
        <v>5</v>
      </c>
      <c r="N1528" t="s">
        <v>201</v>
      </c>
      <c r="O1528" s="4">
        <f>INDEX(products[Cost_per_box], MATCH(shipments9[[#This Row],[PID]], products[PID], 0))</f>
        <v>12.41</v>
      </c>
      <c r="P1528" s="4">
        <f>shipments9[[#This Row],[Boxes]]*shipments9[[#This Row],[Cost Per Box]]</f>
        <v>2146.9299999999998</v>
      </c>
      <c r="Q1528" s="4">
        <f>shipments9[[#This Row],[Amount]] -shipments9[[#This Row],[total cost]]</f>
        <v>782.57000000000016</v>
      </c>
      <c r="R1528" s="4" t="str">
        <f>IF(shipments9[[#This Row],[Gross Profit]]&lt;0,"Loss","Profit")</f>
        <v>Profit</v>
      </c>
      <c r="S1528" s="9">
        <f>shipments9[[#This Row],[Gross Profit]]/shipments9[[#This Row],[Amount]]</f>
        <v>0.26713432326335557</v>
      </c>
      <c r="T1528" s="11">
        <f>shipments9[[#This Row],[Amount]]/shipments9[[#This Row],[Boxes]]</f>
        <v>16.933526011560694</v>
      </c>
    </row>
    <row r="1529" spans="1:20" x14ac:dyDescent="0.25">
      <c r="A1529" t="s">
        <v>1731</v>
      </c>
      <c r="B1529" t="s">
        <v>42</v>
      </c>
      <c r="C1529" t="s">
        <v>155</v>
      </c>
      <c r="D1529" t="s">
        <v>19</v>
      </c>
      <c r="E1529" s="1">
        <v>45218</v>
      </c>
      <c r="F1529" s="1" t="str">
        <f>TEXT(shipments9[[#This Row],[Shipdate]],"ddd")</f>
        <v>Thu</v>
      </c>
      <c r="G1529" s="1" t="str">
        <f>IF(OR(shipments9[[#This Row],[Day Name]]="Sat",shipments9[[#This Row],[Day Name]]="Sun"),"Weekend","Weekday")</f>
        <v>Weekday</v>
      </c>
      <c r="H1529">
        <v>3165.75</v>
      </c>
      <c r="I1529">
        <v>453</v>
      </c>
      <c r="J1529" t="s">
        <v>172</v>
      </c>
      <c r="K1529" t="s">
        <v>8151</v>
      </c>
      <c r="L1529" t="s">
        <v>8152</v>
      </c>
      <c r="M1529">
        <v>10</v>
      </c>
      <c r="N1529" t="s">
        <v>8153</v>
      </c>
      <c r="O1529" s="4">
        <f>INDEX(products[Cost_per_box], MATCH(shipments9[[#This Row],[PID]], products[PID], 0))</f>
        <v>8.43</v>
      </c>
      <c r="P1529" s="4">
        <f>shipments9[[#This Row],[Boxes]]*shipments9[[#This Row],[Cost Per Box]]</f>
        <v>3818.79</v>
      </c>
      <c r="Q1529" s="4">
        <f>shipments9[[#This Row],[Amount]] -shipments9[[#This Row],[total cost]]</f>
        <v>-653.04</v>
      </c>
      <c r="R1529" s="4" t="str">
        <f>IF(shipments9[[#This Row],[Gross Profit]]&lt;0,"Loss","Profit")</f>
        <v>Loss</v>
      </c>
      <c r="S1529" s="9">
        <f>shipments9[[#This Row],[Gross Profit]]/shipments9[[#This Row],[Amount]]</f>
        <v>-0.2062828713574982</v>
      </c>
      <c r="T1529" s="11">
        <f>shipments9[[#This Row],[Amount]]/shipments9[[#This Row],[Boxes]]</f>
        <v>6.9884105960264904</v>
      </c>
    </row>
    <row r="1530" spans="1:20" hidden="1" x14ac:dyDescent="0.25">
      <c r="A1530" t="s">
        <v>1732</v>
      </c>
      <c r="B1530" t="s">
        <v>42</v>
      </c>
      <c r="C1530" t="s">
        <v>153</v>
      </c>
      <c r="D1530" t="s">
        <v>19</v>
      </c>
      <c r="E1530" s="1">
        <v>45093</v>
      </c>
      <c r="F1530" s="1" t="str">
        <f>TEXT(shipments9[[#This Row],[Shipdate]],"ddd")</f>
        <v>Fri</v>
      </c>
      <c r="G1530" s="1" t="str">
        <f>IF(OR(shipments9[[#This Row],[Day Name]]="Sat",shipments9[[#This Row],[Day Name]]="Sun"),"Weekend","Weekday")</f>
        <v>Weekday</v>
      </c>
      <c r="H1530">
        <v>8109</v>
      </c>
      <c r="I1530">
        <v>451</v>
      </c>
      <c r="J1530" t="s">
        <v>172</v>
      </c>
      <c r="K1530" t="s">
        <v>8151</v>
      </c>
      <c r="L1530" t="s">
        <v>8154</v>
      </c>
      <c r="M1530">
        <v>6</v>
      </c>
      <c r="N1530" t="s">
        <v>8159</v>
      </c>
      <c r="O1530" s="4">
        <f>INDEX(products[Cost_per_box], MATCH(shipments9[[#This Row],[PID]], products[PID], 0))</f>
        <v>9.57</v>
      </c>
      <c r="P1530" s="4">
        <f>shipments9[[#This Row],[Boxes]]*shipments9[[#This Row],[Cost Per Box]]</f>
        <v>4316.07</v>
      </c>
      <c r="Q1530" s="4">
        <f>shipments9[[#This Row],[Amount]] -shipments9[[#This Row],[total cost]]</f>
        <v>3792.9300000000003</v>
      </c>
      <c r="R1530" s="4" t="str">
        <f>IF(shipments9[[#This Row],[Gross Profit]]&lt;0,"Loss","Profit")</f>
        <v>Profit</v>
      </c>
      <c r="S1530" s="9">
        <f>shipments9[[#This Row],[Gross Profit]]/shipments9[[#This Row],[Amount]]</f>
        <v>0.46774324824269337</v>
      </c>
      <c r="T1530" s="11">
        <f>shipments9[[#This Row],[Amount]]/shipments9[[#This Row],[Boxes]]</f>
        <v>17.980044345898005</v>
      </c>
    </row>
    <row r="1531" spans="1:20" hidden="1" x14ac:dyDescent="0.25">
      <c r="A1531" t="s">
        <v>1733</v>
      </c>
      <c r="B1531" t="s">
        <v>45</v>
      </c>
      <c r="C1531" t="s">
        <v>124</v>
      </c>
      <c r="D1531" t="s">
        <v>19</v>
      </c>
      <c r="E1531" s="1">
        <v>45412</v>
      </c>
      <c r="F1531" s="1" t="str">
        <f>TEXT(shipments9[[#This Row],[Shipdate]],"ddd")</f>
        <v>Tue</v>
      </c>
      <c r="G1531" s="1" t="str">
        <f>IF(OR(shipments9[[#This Row],[Day Name]]="Sat",shipments9[[#This Row],[Day Name]]="Sun"),"Weekend","Weekday")</f>
        <v>Weekday</v>
      </c>
      <c r="H1531">
        <v>4520.25</v>
      </c>
      <c r="I1531">
        <v>283</v>
      </c>
      <c r="J1531" t="s">
        <v>172</v>
      </c>
      <c r="K1531" t="s">
        <v>8155</v>
      </c>
      <c r="L1531" t="s">
        <v>8154</v>
      </c>
      <c r="M1531">
        <v>4</v>
      </c>
      <c r="N1531" t="s">
        <v>8158</v>
      </c>
      <c r="O1531" s="4">
        <f>INDEX(products[Cost_per_box], MATCH(shipments9[[#This Row],[PID]], products[PID], 0))</f>
        <v>7.48</v>
      </c>
      <c r="P1531" s="4">
        <f>shipments9[[#This Row],[Boxes]]*shipments9[[#This Row],[Cost Per Box]]</f>
        <v>2116.84</v>
      </c>
      <c r="Q1531" s="4">
        <f>shipments9[[#This Row],[Amount]] -shipments9[[#This Row],[total cost]]</f>
        <v>2403.41</v>
      </c>
      <c r="R1531" s="4" t="str">
        <f>IF(shipments9[[#This Row],[Gross Profit]]&lt;0,"Loss","Profit")</f>
        <v>Profit</v>
      </c>
      <c r="S1531" s="9">
        <f>shipments9[[#This Row],[Gross Profit]]/shipments9[[#This Row],[Amount]]</f>
        <v>0.53169846800508813</v>
      </c>
      <c r="T1531" s="11">
        <f>shipments9[[#This Row],[Amount]]/shipments9[[#This Row],[Boxes]]</f>
        <v>15.972614840989399</v>
      </c>
    </row>
    <row r="1532" spans="1:20" hidden="1" x14ac:dyDescent="0.25">
      <c r="A1532" t="s">
        <v>1734</v>
      </c>
      <c r="B1532" t="s">
        <v>45</v>
      </c>
      <c r="C1532" t="s">
        <v>143</v>
      </c>
      <c r="D1532" t="s">
        <v>19</v>
      </c>
      <c r="E1532" s="1">
        <v>44979</v>
      </c>
      <c r="F1532" s="1" t="str">
        <f>TEXT(shipments9[[#This Row],[Shipdate]],"ddd")</f>
        <v>Wed</v>
      </c>
      <c r="G1532" s="1" t="str">
        <f>IF(OR(shipments9[[#This Row],[Day Name]]="Sat",shipments9[[#This Row],[Day Name]]="Sun"),"Weekend","Weekday")</f>
        <v>Weekday</v>
      </c>
      <c r="H1532">
        <v>5665.5</v>
      </c>
      <c r="I1532">
        <v>315</v>
      </c>
      <c r="J1532" t="s">
        <v>172</v>
      </c>
      <c r="K1532" t="s">
        <v>8151</v>
      </c>
      <c r="L1532" t="s">
        <v>8156</v>
      </c>
      <c r="M1532">
        <v>2</v>
      </c>
      <c r="N1532" t="s">
        <v>8157</v>
      </c>
      <c r="O1532" s="4">
        <f>INDEX(products[Cost_per_box], MATCH(shipments9[[#This Row],[PID]], products[PID], 0))</f>
        <v>10.23</v>
      </c>
      <c r="P1532" s="4">
        <f>shipments9[[#This Row],[Boxes]]*shipments9[[#This Row],[Cost Per Box]]</f>
        <v>3222.4500000000003</v>
      </c>
      <c r="Q1532" s="4">
        <f>shipments9[[#This Row],[Amount]] -shipments9[[#This Row],[total cost]]</f>
        <v>2443.0499999999997</v>
      </c>
      <c r="R1532" s="4" t="str">
        <f>IF(shipments9[[#This Row],[Gross Profit]]&lt;0,"Loss","Profit")</f>
        <v>Profit</v>
      </c>
      <c r="S1532" s="9">
        <f>shipments9[[#This Row],[Gross Profit]]/shipments9[[#This Row],[Amount]]</f>
        <v>0.43121525019857027</v>
      </c>
      <c r="T1532" s="11">
        <f>shipments9[[#This Row],[Amount]]/shipments9[[#This Row],[Boxes]]</f>
        <v>17.985714285714284</v>
      </c>
    </row>
    <row r="1533" spans="1:20" hidden="1" x14ac:dyDescent="0.25">
      <c r="A1533" t="s">
        <v>1735</v>
      </c>
      <c r="B1533" t="s">
        <v>45</v>
      </c>
      <c r="C1533" t="s">
        <v>145</v>
      </c>
      <c r="D1533" t="s">
        <v>19</v>
      </c>
      <c r="E1533" s="1">
        <v>45083</v>
      </c>
      <c r="F1533" s="1" t="str">
        <f>TEXT(shipments9[[#This Row],[Shipdate]],"ddd")</f>
        <v>Tue</v>
      </c>
      <c r="G1533" s="1" t="str">
        <f>IF(OR(shipments9[[#This Row],[Day Name]]="Sat",shipments9[[#This Row],[Day Name]]="Sun"),"Weekend","Weekday")</f>
        <v>Weekday</v>
      </c>
      <c r="H1533">
        <v>10822.5</v>
      </c>
      <c r="I1533">
        <v>774</v>
      </c>
      <c r="J1533" t="s">
        <v>172</v>
      </c>
      <c r="K1533" t="s">
        <v>8151</v>
      </c>
      <c r="L1533" t="s">
        <v>8154</v>
      </c>
      <c r="M1533">
        <v>6</v>
      </c>
      <c r="N1533" t="s">
        <v>8159</v>
      </c>
      <c r="O1533" s="4">
        <f>INDEX(products[Cost_per_box], MATCH(shipments9[[#This Row],[PID]], products[PID], 0))</f>
        <v>4.74</v>
      </c>
      <c r="P1533" s="4">
        <f>shipments9[[#This Row],[Boxes]]*shipments9[[#This Row],[Cost Per Box]]</f>
        <v>3668.76</v>
      </c>
      <c r="Q1533" s="4">
        <f>shipments9[[#This Row],[Amount]] -shipments9[[#This Row],[total cost]]</f>
        <v>7153.74</v>
      </c>
      <c r="R1533" s="4" t="str">
        <f>IF(shipments9[[#This Row],[Gross Profit]]&lt;0,"Loss","Profit")</f>
        <v>Profit</v>
      </c>
      <c r="S1533" s="9">
        <f>shipments9[[#This Row],[Gross Profit]]/shipments9[[#This Row],[Amount]]</f>
        <v>0.66100623700623695</v>
      </c>
      <c r="T1533" s="11">
        <f>shipments9[[#This Row],[Amount]]/shipments9[[#This Row],[Boxes]]</f>
        <v>13.982558139534884</v>
      </c>
    </row>
    <row r="1534" spans="1:20" hidden="1" x14ac:dyDescent="0.25">
      <c r="A1534" t="s">
        <v>1736</v>
      </c>
      <c r="B1534" t="s">
        <v>45</v>
      </c>
      <c r="C1534" t="s">
        <v>145</v>
      </c>
      <c r="D1534" t="s">
        <v>19</v>
      </c>
      <c r="E1534" s="1">
        <v>45265</v>
      </c>
      <c r="F1534" s="1" t="str">
        <f>TEXT(shipments9[[#This Row],[Shipdate]],"ddd")</f>
        <v>Tue</v>
      </c>
      <c r="G1534" s="1" t="str">
        <f>IF(OR(shipments9[[#This Row],[Day Name]]="Sat",shipments9[[#This Row],[Day Name]]="Sun"),"Weekend","Weekday")</f>
        <v>Weekday</v>
      </c>
      <c r="H1534">
        <v>11614.5</v>
      </c>
      <c r="I1534">
        <v>684</v>
      </c>
      <c r="J1534" t="s">
        <v>172</v>
      </c>
      <c r="K1534" t="s">
        <v>8151</v>
      </c>
      <c r="L1534" t="s">
        <v>8152</v>
      </c>
      <c r="M1534">
        <v>12</v>
      </c>
      <c r="N1534" t="s">
        <v>8166</v>
      </c>
      <c r="O1534" s="4">
        <f>INDEX(products[Cost_per_box], MATCH(shipments9[[#This Row],[PID]], products[PID], 0))</f>
        <v>4.74</v>
      </c>
      <c r="P1534" s="4">
        <f>shipments9[[#This Row],[Boxes]]*shipments9[[#This Row],[Cost Per Box]]</f>
        <v>3242.1600000000003</v>
      </c>
      <c r="Q1534" s="4">
        <f>shipments9[[#This Row],[Amount]] -shipments9[[#This Row],[total cost]]</f>
        <v>8372.34</v>
      </c>
      <c r="R1534" s="4" t="str">
        <f>IF(shipments9[[#This Row],[Gross Profit]]&lt;0,"Loss","Profit")</f>
        <v>Profit</v>
      </c>
      <c r="S1534" s="9">
        <f>shipments9[[#This Row],[Gross Profit]]/shipments9[[#This Row],[Amount]]</f>
        <v>0.72085238279736541</v>
      </c>
      <c r="T1534" s="11">
        <f>shipments9[[#This Row],[Amount]]/shipments9[[#This Row],[Boxes]]</f>
        <v>16.980263157894736</v>
      </c>
    </row>
    <row r="1535" spans="1:20" x14ac:dyDescent="0.25">
      <c r="A1535" t="s">
        <v>1737</v>
      </c>
      <c r="B1535" t="s">
        <v>45</v>
      </c>
      <c r="C1535" t="s">
        <v>155</v>
      </c>
      <c r="D1535" t="s">
        <v>19</v>
      </c>
      <c r="E1535" s="1">
        <v>45223</v>
      </c>
      <c r="F1535" s="1" t="str">
        <f>TEXT(shipments9[[#This Row],[Shipdate]],"ddd")</f>
        <v>Tue</v>
      </c>
      <c r="G1535" s="1" t="str">
        <f>IF(OR(shipments9[[#This Row],[Day Name]]="Sat",shipments9[[#This Row],[Day Name]]="Sun"),"Weekend","Weekday")</f>
        <v>Weekday</v>
      </c>
      <c r="H1535">
        <v>7656.75</v>
      </c>
      <c r="I1535">
        <v>958</v>
      </c>
      <c r="J1535" t="s">
        <v>172</v>
      </c>
      <c r="K1535" t="s">
        <v>8151</v>
      </c>
      <c r="L1535" t="s">
        <v>8152</v>
      </c>
      <c r="M1535">
        <v>10</v>
      </c>
      <c r="N1535" t="s">
        <v>8153</v>
      </c>
      <c r="O1535" s="4">
        <f>INDEX(products[Cost_per_box], MATCH(shipments9[[#This Row],[PID]], products[PID], 0))</f>
        <v>8.43</v>
      </c>
      <c r="P1535" s="4">
        <f>shipments9[[#This Row],[Boxes]]*shipments9[[#This Row],[Cost Per Box]]</f>
        <v>8075.94</v>
      </c>
      <c r="Q1535" s="4">
        <f>shipments9[[#This Row],[Amount]] -shipments9[[#This Row],[total cost]]</f>
        <v>-419.1899999999996</v>
      </c>
      <c r="R1535" s="4" t="str">
        <f>IF(shipments9[[#This Row],[Gross Profit]]&lt;0,"Loss","Profit")</f>
        <v>Loss</v>
      </c>
      <c r="S1535" s="9">
        <f>shipments9[[#This Row],[Gross Profit]]/shipments9[[#This Row],[Amount]]</f>
        <v>-5.4747771574101232E-2</v>
      </c>
      <c r="T1535" s="11">
        <f>shipments9[[#This Row],[Amount]]/shipments9[[#This Row],[Boxes]]</f>
        <v>7.9924321503131521</v>
      </c>
    </row>
    <row r="1536" spans="1:20" hidden="1" x14ac:dyDescent="0.25">
      <c r="A1536" t="s">
        <v>1738</v>
      </c>
      <c r="B1536" t="s">
        <v>45</v>
      </c>
      <c r="C1536" t="s">
        <v>126</v>
      </c>
      <c r="D1536" t="s">
        <v>19</v>
      </c>
      <c r="E1536" s="1">
        <v>45244</v>
      </c>
      <c r="F1536" s="1" t="str">
        <f>TEXT(shipments9[[#This Row],[Shipdate]],"ddd")</f>
        <v>Tue</v>
      </c>
      <c r="G1536" s="1" t="str">
        <f>IF(OR(shipments9[[#This Row],[Day Name]]="Sat",shipments9[[#This Row],[Day Name]]="Sun"),"Weekend","Weekday")</f>
        <v>Weekday</v>
      </c>
      <c r="H1536">
        <v>4122</v>
      </c>
      <c r="I1536">
        <v>344</v>
      </c>
      <c r="J1536" t="s">
        <v>172</v>
      </c>
      <c r="K1536" t="s">
        <v>8151</v>
      </c>
      <c r="L1536" t="s">
        <v>8152</v>
      </c>
      <c r="M1536">
        <v>11</v>
      </c>
      <c r="N1536" t="s">
        <v>8165</v>
      </c>
      <c r="O1536" s="4">
        <f>INDEX(products[Cost_per_box], MATCH(shipments9[[#This Row],[PID]], products[PID], 0))</f>
        <v>5.15</v>
      </c>
      <c r="P1536" s="4">
        <f>shipments9[[#This Row],[Boxes]]*shipments9[[#This Row],[Cost Per Box]]</f>
        <v>1771.6000000000001</v>
      </c>
      <c r="Q1536" s="4">
        <f>shipments9[[#This Row],[Amount]] -shipments9[[#This Row],[total cost]]</f>
        <v>2350.3999999999996</v>
      </c>
      <c r="R1536" s="4" t="str">
        <f>IF(shipments9[[#This Row],[Gross Profit]]&lt;0,"Loss","Profit")</f>
        <v>Profit</v>
      </c>
      <c r="S1536" s="9">
        <f>shipments9[[#This Row],[Gross Profit]]/shipments9[[#This Row],[Amount]]</f>
        <v>0.5702086365841823</v>
      </c>
      <c r="T1536" s="11">
        <f>shipments9[[#This Row],[Amount]]/shipments9[[#This Row],[Boxes]]</f>
        <v>11.982558139534884</v>
      </c>
    </row>
    <row r="1537" spans="1:20" hidden="1" x14ac:dyDescent="0.25">
      <c r="A1537" t="s">
        <v>1739</v>
      </c>
      <c r="B1537" t="s">
        <v>45</v>
      </c>
      <c r="C1537" t="s">
        <v>151</v>
      </c>
      <c r="D1537" t="s">
        <v>19</v>
      </c>
      <c r="E1537" s="1">
        <v>45243</v>
      </c>
      <c r="F1537" s="1" t="str">
        <f>TEXT(shipments9[[#This Row],[Shipdate]],"ddd")</f>
        <v>Mon</v>
      </c>
      <c r="G1537" s="1" t="str">
        <f>IF(OR(shipments9[[#This Row],[Day Name]]="Sat",shipments9[[#This Row],[Day Name]]="Sun"),"Weekend","Weekday")</f>
        <v>Weekday</v>
      </c>
      <c r="H1537">
        <v>4938.75</v>
      </c>
      <c r="I1537">
        <v>291</v>
      </c>
      <c r="J1537" t="s">
        <v>172</v>
      </c>
      <c r="K1537" t="s">
        <v>8151</v>
      </c>
      <c r="L1537" t="s">
        <v>8152</v>
      </c>
      <c r="M1537">
        <v>11</v>
      </c>
      <c r="N1537" t="s">
        <v>8165</v>
      </c>
      <c r="O1537" s="4">
        <f>INDEX(products[Cost_per_box], MATCH(shipments9[[#This Row],[PID]], products[PID], 0))</f>
        <v>12.41</v>
      </c>
      <c r="P1537" s="4">
        <f>shipments9[[#This Row],[Boxes]]*shipments9[[#This Row],[Cost Per Box]]</f>
        <v>3611.31</v>
      </c>
      <c r="Q1537" s="4">
        <f>shipments9[[#This Row],[Amount]] -shipments9[[#This Row],[total cost]]</f>
        <v>1327.44</v>
      </c>
      <c r="R1537" s="4" t="str">
        <f>IF(shipments9[[#This Row],[Gross Profit]]&lt;0,"Loss","Profit")</f>
        <v>Profit</v>
      </c>
      <c r="S1537" s="9">
        <f>shipments9[[#This Row],[Gross Profit]]/shipments9[[#This Row],[Amount]]</f>
        <v>0.26878056188306759</v>
      </c>
      <c r="T1537" s="11">
        <f>shipments9[[#This Row],[Amount]]/shipments9[[#This Row],[Boxes]]</f>
        <v>16.971649484536083</v>
      </c>
    </row>
    <row r="1538" spans="1:20" hidden="1" x14ac:dyDescent="0.25">
      <c r="A1538" t="s">
        <v>1740</v>
      </c>
      <c r="B1538" t="s">
        <v>45</v>
      </c>
      <c r="C1538" t="s">
        <v>153</v>
      </c>
      <c r="D1538" t="s">
        <v>19</v>
      </c>
      <c r="E1538" s="1">
        <v>45219</v>
      </c>
      <c r="F1538" s="1" t="str">
        <f>TEXT(shipments9[[#This Row],[Shipdate]],"ddd")</f>
        <v>Fri</v>
      </c>
      <c r="G1538" s="1" t="str">
        <f>IF(OR(shipments9[[#This Row],[Day Name]]="Sat",shipments9[[#This Row],[Day Name]]="Sun"),"Weekend","Weekday")</f>
        <v>Weekday</v>
      </c>
      <c r="H1538">
        <v>9146.25</v>
      </c>
      <c r="I1538">
        <v>654</v>
      </c>
      <c r="J1538" t="s">
        <v>172</v>
      </c>
      <c r="K1538" t="s">
        <v>8151</v>
      </c>
      <c r="L1538" t="s">
        <v>8152</v>
      </c>
      <c r="M1538">
        <v>10</v>
      </c>
      <c r="N1538" t="s">
        <v>8153</v>
      </c>
      <c r="O1538" s="4">
        <f>INDEX(products[Cost_per_box], MATCH(shipments9[[#This Row],[PID]], products[PID], 0))</f>
        <v>9.57</v>
      </c>
      <c r="P1538" s="4">
        <f>shipments9[[#This Row],[Boxes]]*shipments9[[#This Row],[Cost Per Box]]</f>
        <v>6258.78</v>
      </c>
      <c r="Q1538" s="4">
        <f>shipments9[[#This Row],[Amount]] -shipments9[[#This Row],[total cost]]</f>
        <v>2887.4700000000003</v>
      </c>
      <c r="R1538" s="4" t="str">
        <f>IF(shipments9[[#This Row],[Gross Profit]]&lt;0,"Loss","Profit")</f>
        <v>Profit</v>
      </c>
      <c r="S1538" s="9">
        <f>shipments9[[#This Row],[Gross Profit]]/shipments9[[#This Row],[Amount]]</f>
        <v>0.31569987699877</v>
      </c>
      <c r="T1538" s="11">
        <f>shipments9[[#This Row],[Amount]]/shipments9[[#This Row],[Boxes]]</f>
        <v>13.985091743119266</v>
      </c>
    </row>
    <row r="1539" spans="1:20" hidden="1" x14ac:dyDescent="0.25">
      <c r="A1539" t="s">
        <v>1741</v>
      </c>
      <c r="B1539" t="s">
        <v>45</v>
      </c>
      <c r="C1539" t="s">
        <v>155</v>
      </c>
      <c r="D1539" t="s">
        <v>19</v>
      </c>
      <c r="E1539" s="1">
        <v>44942</v>
      </c>
      <c r="F1539" s="1" t="str">
        <f>TEXT(shipments9[[#This Row],[Shipdate]],"ddd")</f>
        <v>Mon</v>
      </c>
      <c r="G1539" s="1" t="str">
        <f>IF(OR(shipments9[[#This Row],[Day Name]]="Sat",shipments9[[#This Row],[Day Name]]="Sun"),"Weekend","Weekday")</f>
        <v>Weekday</v>
      </c>
      <c r="H1539">
        <v>8709.75</v>
      </c>
      <c r="I1539">
        <v>792</v>
      </c>
      <c r="J1539" t="s">
        <v>172</v>
      </c>
      <c r="K1539" t="s">
        <v>8151</v>
      </c>
      <c r="L1539" t="s">
        <v>8156</v>
      </c>
      <c r="M1539">
        <v>1</v>
      </c>
      <c r="N1539" t="s">
        <v>8163</v>
      </c>
      <c r="O1539" s="4">
        <f>INDEX(products[Cost_per_box], MATCH(shipments9[[#This Row],[PID]], products[PID], 0))</f>
        <v>8.43</v>
      </c>
      <c r="P1539" s="4">
        <f>shipments9[[#This Row],[Boxes]]*shipments9[[#This Row],[Cost Per Box]]</f>
        <v>6676.5599999999995</v>
      </c>
      <c r="Q1539" s="4">
        <f>shipments9[[#This Row],[Amount]] -shipments9[[#This Row],[total cost]]</f>
        <v>2033.1900000000005</v>
      </c>
      <c r="R1539" s="4" t="str">
        <f>IF(shipments9[[#This Row],[Gross Profit]]&lt;0,"Loss","Profit")</f>
        <v>Profit</v>
      </c>
      <c r="S1539" s="9">
        <f>shipments9[[#This Row],[Gross Profit]]/shipments9[[#This Row],[Amount]]</f>
        <v>0.23343838801343328</v>
      </c>
      <c r="T1539" s="11">
        <f>shipments9[[#This Row],[Amount]]/shipments9[[#This Row],[Boxes]]</f>
        <v>10.997159090909092</v>
      </c>
    </row>
    <row r="1540" spans="1:20" hidden="1" x14ac:dyDescent="0.25">
      <c r="A1540" t="s">
        <v>1742</v>
      </c>
      <c r="B1540" t="s">
        <v>45</v>
      </c>
      <c r="C1540" t="s">
        <v>143</v>
      </c>
      <c r="D1540" t="s">
        <v>19</v>
      </c>
      <c r="E1540" s="1">
        <v>45250</v>
      </c>
      <c r="F1540" s="1" t="str">
        <f>TEXT(shipments9[[#This Row],[Shipdate]],"ddd")</f>
        <v>Mon</v>
      </c>
      <c r="G1540" s="1" t="str">
        <f>IF(OR(shipments9[[#This Row],[Day Name]]="Sat",shipments9[[#This Row],[Day Name]]="Sun"),"Weekend","Weekday")</f>
        <v>Weekday</v>
      </c>
      <c r="H1540">
        <v>852.75</v>
      </c>
      <c r="I1540">
        <v>51</v>
      </c>
      <c r="J1540" t="s">
        <v>172</v>
      </c>
      <c r="K1540" t="s">
        <v>8151</v>
      </c>
      <c r="L1540" t="s">
        <v>8152</v>
      </c>
      <c r="M1540">
        <v>11</v>
      </c>
      <c r="N1540" t="s">
        <v>8165</v>
      </c>
      <c r="O1540" s="4">
        <f>INDEX(products[Cost_per_box], MATCH(shipments9[[#This Row],[PID]], products[PID], 0))</f>
        <v>10.23</v>
      </c>
      <c r="P1540" s="4">
        <f>shipments9[[#This Row],[Boxes]]*shipments9[[#This Row],[Cost Per Box]]</f>
        <v>521.73</v>
      </c>
      <c r="Q1540" s="4">
        <f>shipments9[[#This Row],[Amount]] -shipments9[[#This Row],[total cost]]</f>
        <v>331.02</v>
      </c>
      <c r="R1540" s="4" t="str">
        <f>IF(shipments9[[#This Row],[Gross Profit]]&lt;0,"Loss","Profit")</f>
        <v>Profit</v>
      </c>
      <c r="S1540" s="9">
        <f>shipments9[[#This Row],[Gross Profit]]/shipments9[[#This Row],[Amount]]</f>
        <v>0.38817941952506596</v>
      </c>
      <c r="T1540" s="11">
        <f>shipments9[[#This Row],[Amount]]/shipments9[[#This Row],[Boxes]]</f>
        <v>16.720588235294116</v>
      </c>
    </row>
    <row r="1541" spans="1:20" hidden="1" x14ac:dyDescent="0.25">
      <c r="A1541" t="s">
        <v>1743</v>
      </c>
      <c r="B1541" t="s">
        <v>45</v>
      </c>
      <c r="C1541" t="s">
        <v>149</v>
      </c>
      <c r="D1541" t="s">
        <v>19</v>
      </c>
      <c r="E1541" s="1">
        <v>45281</v>
      </c>
      <c r="F1541" s="1" t="str">
        <f>TEXT(shipments9[[#This Row],[Shipdate]],"ddd")</f>
        <v>Thu</v>
      </c>
      <c r="G1541" s="1" t="str">
        <f>IF(OR(shipments9[[#This Row],[Day Name]]="Sat",shipments9[[#This Row],[Day Name]]="Sun"),"Weekend","Weekday")</f>
        <v>Weekday</v>
      </c>
      <c r="H1541">
        <v>297</v>
      </c>
      <c r="I1541">
        <v>22</v>
      </c>
      <c r="J1541" t="s">
        <v>172</v>
      </c>
      <c r="K1541" t="s">
        <v>8151</v>
      </c>
      <c r="L1541" t="s">
        <v>8152</v>
      </c>
      <c r="M1541">
        <v>12</v>
      </c>
      <c r="N1541" t="s">
        <v>8166</v>
      </c>
      <c r="O1541" s="4">
        <f>INDEX(products[Cost_per_box], MATCH(shipments9[[#This Row],[PID]], products[PID], 0))</f>
        <v>6.43</v>
      </c>
      <c r="P1541" s="4">
        <f>shipments9[[#This Row],[Boxes]]*shipments9[[#This Row],[Cost Per Box]]</f>
        <v>141.45999999999998</v>
      </c>
      <c r="Q1541" s="4">
        <f>shipments9[[#This Row],[Amount]] -shipments9[[#This Row],[total cost]]</f>
        <v>155.54000000000002</v>
      </c>
      <c r="R1541" s="4" t="str">
        <f>IF(shipments9[[#This Row],[Gross Profit]]&lt;0,"Loss","Profit")</f>
        <v>Profit</v>
      </c>
      <c r="S1541" s="9">
        <f>shipments9[[#This Row],[Gross Profit]]/shipments9[[#This Row],[Amount]]</f>
        <v>0.52370370370370378</v>
      </c>
      <c r="T1541" s="11">
        <f>shipments9[[#This Row],[Amount]]/shipments9[[#This Row],[Boxes]]</f>
        <v>13.5</v>
      </c>
    </row>
    <row r="1542" spans="1:20" hidden="1" x14ac:dyDescent="0.25">
      <c r="A1542" t="s">
        <v>1744</v>
      </c>
      <c r="B1542" t="s">
        <v>45</v>
      </c>
      <c r="C1542" t="s">
        <v>149</v>
      </c>
      <c r="D1542" t="s">
        <v>19</v>
      </c>
      <c r="E1542" s="1">
        <v>45436</v>
      </c>
      <c r="F1542" s="1" t="str">
        <f>TEXT(shipments9[[#This Row],[Shipdate]],"ddd")</f>
        <v>Fri</v>
      </c>
      <c r="G1542" s="1" t="str">
        <f>IF(OR(shipments9[[#This Row],[Day Name]]="Sat",shipments9[[#This Row],[Day Name]]="Sun"),"Weekend","Weekday")</f>
        <v>Weekday</v>
      </c>
      <c r="H1542">
        <v>4448.25</v>
      </c>
      <c r="I1542">
        <v>248</v>
      </c>
      <c r="J1542" t="s">
        <v>172</v>
      </c>
      <c r="K1542" t="s">
        <v>8155</v>
      </c>
      <c r="L1542" t="s">
        <v>8154</v>
      </c>
      <c r="M1542">
        <v>5</v>
      </c>
      <c r="N1542" t="s">
        <v>201</v>
      </c>
      <c r="O1542" s="4">
        <f>INDEX(products[Cost_per_box], MATCH(shipments9[[#This Row],[PID]], products[PID], 0))</f>
        <v>6.43</v>
      </c>
      <c r="P1542" s="4">
        <f>shipments9[[#This Row],[Boxes]]*shipments9[[#This Row],[Cost Per Box]]</f>
        <v>1594.6399999999999</v>
      </c>
      <c r="Q1542" s="4">
        <f>shipments9[[#This Row],[Amount]] -shipments9[[#This Row],[total cost]]</f>
        <v>2853.61</v>
      </c>
      <c r="R1542" s="4" t="str">
        <f>IF(shipments9[[#This Row],[Gross Profit]]&lt;0,"Loss","Profit")</f>
        <v>Profit</v>
      </c>
      <c r="S1542" s="9">
        <f>shipments9[[#This Row],[Gross Profit]]/shipments9[[#This Row],[Amount]]</f>
        <v>0.64151295453268142</v>
      </c>
      <c r="T1542" s="11">
        <f>shipments9[[#This Row],[Amount]]/shipments9[[#This Row],[Boxes]]</f>
        <v>17.936491935483872</v>
      </c>
    </row>
    <row r="1543" spans="1:20" hidden="1" x14ac:dyDescent="0.25">
      <c r="A1543" t="s">
        <v>1745</v>
      </c>
      <c r="B1543" t="s">
        <v>45</v>
      </c>
      <c r="C1543" t="s">
        <v>159</v>
      </c>
      <c r="D1543" t="s">
        <v>19</v>
      </c>
      <c r="E1543" s="1">
        <v>45148</v>
      </c>
      <c r="F1543" s="1" t="str">
        <f>TEXT(shipments9[[#This Row],[Shipdate]],"ddd")</f>
        <v>Thu</v>
      </c>
      <c r="G1543" s="1" t="str">
        <f>IF(OR(shipments9[[#This Row],[Day Name]]="Sat",shipments9[[#This Row],[Day Name]]="Sun"),"Weekend","Weekday")</f>
        <v>Weekday</v>
      </c>
      <c r="H1543">
        <v>7308</v>
      </c>
      <c r="I1543">
        <v>282</v>
      </c>
      <c r="J1543" t="s">
        <v>172</v>
      </c>
      <c r="K1543" t="s">
        <v>8151</v>
      </c>
      <c r="L1543" t="s">
        <v>8160</v>
      </c>
      <c r="M1543">
        <v>8</v>
      </c>
      <c r="N1543" t="s">
        <v>8162</v>
      </c>
      <c r="O1543" s="4">
        <f>INDEX(products[Cost_per_box], MATCH(shipments9[[#This Row],[PID]], products[PID], 0))</f>
        <v>5.04</v>
      </c>
      <c r="P1543" s="4">
        <f>shipments9[[#This Row],[Boxes]]*shipments9[[#This Row],[Cost Per Box]]</f>
        <v>1421.28</v>
      </c>
      <c r="Q1543" s="4">
        <f>shipments9[[#This Row],[Amount]] -shipments9[[#This Row],[total cost]]</f>
        <v>5886.72</v>
      </c>
      <c r="R1543" s="4" t="str">
        <f>IF(shipments9[[#This Row],[Gross Profit]]&lt;0,"Loss","Profit")</f>
        <v>Profit</v>
      </c>
      <c r="S1543" s="9">
        <f>shipments9[[#This Row],[Gross Profit]]/shipments9[[#This Row],[Amount]]</f>
        <v>0.80551724137931036</v>
      </c>
      <c r="T1543" s="11">
        <f>shipments9[[#This Row],[Amount]]/shipments9[[#This Row],[Boxes]]</f>
        <v>25.914893617021278</v>
      </c>
    </row>
    <row r="1544" spans="1:20" hidden="1" x14ac:dyDescent="0.25">
      <c r="A1544" t="s">
        <v>1746</v>
      </c>
      <c r="B1544" t="s">
        <v>45</v>
      </c>
      <c r="C1544" t="s">
        <v>132</v>
      </c>
      <c r="D1544" t="s">
        <v>19</v>
      </c>
      <c r="E1544" s="1">
        <v>45233</v>
      </c>
      <c r="F1544" s="1" t="str">
        <f>TEXT(shipments9[[#This Row],[Shipdate]],"ddd")</f>
        <v>Fri</v>
      </c>
      <c r="G1544" s="1" t="str">
        <f>IF(OR(shipments9[[#This Row],[Day Name]]="Sat",shipments9[[#This Row],[Day Name]]="Sun"),"Weekend","Weekday")</f>
        <v>Weekday</v>
      </c>
      <c r="H1544">
        <v>4803.75</v>
      </c>
      <c r="I1544">
        <v>201</v>
      </c>
      <c r="J1544" t="s">
        <v>172</v>
      </c>
      <c r="K1544" t="s">
        <v>8151</v>
      </c>
      <c r="L1544" t="s">
        <v>8152</v>
      </c>
      <c r="M1544">
        <v>11</v>
      </c>
      <c r="N1544" t="s">
        <v>8165</v>
      </c>
      <c r="O1544" s="4">
        <f>INDEX(products[Cost_per_box], MATCH(shipments9[[#This Row],[PID]], products[PID], 0))</f>
        <v>6.31</v>
      </c>
      <c r="P1544" s="4">
        <f>shipments9[[#This Row],[Boxes]]*shipments9[[#This Row],[Cost Per Box]]</f>
        <v>1268.31</v>
      </c>
      <c r="Q1544" s="4">
        <f>shipments9[[#This Row],[Amount]] -shipments9[[#This Row],[total cost]]</f>
        <v>3535.44</v>
      </c>
      <c r="R1544" s="4" t="str">
        <f>IF(shipments9[[#This Row],[Gross Profit]]&lt;0,"Loss","Profit")</f>
        <v>Profit</v>
      </c>
      <c r="S1544" s="9">
        <f>shipments9[[#This Row],[Gross Profit]]/shipments9[[#This Row],[Amount]]</f>
        <v>0.73597501951600308</v>
      </c>
      <c r="T1544" s="11">
        <f>shipments9[[#This Row],[Amount]]/shipments9[[#This Row],[Boxes]]</f>
        <v>23.899253731343283</v>
      </c>
    </row>
    <row r="1545" spans="1:20" hidden="1" x14ac:dyDescent="0.25">
      <c r="A1545" t="s">
        <v>1747</v>
      </c>
      <c r="B1545" t="s">
        <v>45</v>
      </c>
      <c r="C1545" t="s">
        <v>153</v>
      </c>
      <c r="D1545" t="s">
        <v>19</v>
      </c>
      <c r="E1545" s="1">
        <v>45273</v>
      </c>
      <c r="F1545" s="1" t="str">
        <f>TEXT(shipments9[[#This Row],[Shipdate]],"ddd")</f>
        <v>Wed</v>
      </c>
      <c r="G1545" s="1" t="str">
        <f>IF(OR(shipments9[[#This Row],[Day Name]]="Sat",shipments9[[#This Row],[Day Name]]="Sun"),"Weekend","Weekday")</f>
        <v>Weekday</v>
      </c>
      <c r="H1545">
        <v>8977.5</v>
      </c>
      <c r="I1545">
        <v>642</v>
      </c>
      <c r="J1545" t="s">
        <v>172</v>
      </c>
      <c r="K1545" t="s">
        <v>8151</v>
      </c>
      <c r="L1545" t="s">
        <v>8152</v>
      </c>
      <c r="M1545">
        <v>12</v>
      </c>
      <c r="N1545" t="s">
        <v>8166</v>
      </c>
      <c r="O1545" s="4">
        <f>INDEX(products[Cost_per_box], MATCH(shipments9[[#This Row],[PID]], products[PID], 0))</f>
        <v>9.57</v>
      </c>
      <c r="P1545" s="4">
        <f>shipments9[[#This Row],[Boxes]]*shipments9[[#This Row],[Cost Per Box]]</f>
        <v>6143.9400000000005</v>
      </c>
      <c r="Q1545" s="4">
        <f>shipments9[[#This Row],[Amount]] -shipments9[[#This Row],[total cost]]</f>
        <v>2833.5599999999995</v>
      </c>
      <c r="R1545" s="4" t="str">
        <f>IF(shipments9[[#This Row],[Gross Profit]]&lt;0,"Loss","Profit")</f>
        <v>Profit</v>
      </c>
      <c r="S1545" s="9">
        <f>shipments9[[#This Row],[Gross Profit]]/shipments9[[#This Row],[Amount]]</f>
        <v>0.3156290726817042</v>
      </c>
      <c r="T1545" s="11">
        <f>shipments9[[#This Row],[Amount]]/shipments9[[#This Row],[Boxes]]</f>
        <v>13.983644859813085</v>
      </c>
    </row>
    <row r="1546" spans="1:20" hidden="1" x14ac:dyDescent="0.25">
      <c r="A1546" t="s">
        <v>1748</v>
      </c>
      <c r="B1546" t="s">
        <v>45</v>
      </c>
      <c r="C1546" t="s">
        <v>155</v>
      </c>
      <c r="D1546" t="s">
        <v>19</v>
      </c>
      <c r="E1546" s="1">
        <v>45393</v>
      </c>
      <c r="F1546" s="1" t="str">
        <f>TEXT(shipments9[[#This Row],[Shipdate]],"ddd")</f>
        <v>Thu</v>
      </c>
      <c r="G1546" s="1" t="str">
        <f>IF(OR(shipments9[[#This Row],[Day Name]]="Sat",shipments9[[#This Row],[Day Name]]="Sun"),"Weekend","Weekday")</f>
        <v>Weekday</v>
      </c>
      <c r="H1546">
        <v>5703.75</v>
      </c>
      <c r="I1546">
        <v>571</v>
      </c>
      <c r="J1546" t="s">
        <v>172</v>
      </c>
      <c r="K1546" t="s">
        <v>8155</v>
      </c>
      <c r="L1546" t="s">
        <v>8154</v>
      </c>
      <c r="M1546">
        <v>4</v>
      </c>
      <c r="N1546" t="s">
        <v>8158</v>
      </c>
      <c r="O1546" s="4">
        <f>INDEX(products[Cost_per_box], MATCH(shipments9[[#This Row],[PID]], products[PID], 0))</f>
        <v>8.43</v>
      </c>
      <c r="P1546" s="4">
        <f>shipments9[[#This Row],[Boxes]]*shipments9[[#This Row],[Cost Per Box]]</f>
        <v>4813.53</v>
      </c>
      <c r="Q1546" s="4">
        <f>shipments9[[#This Row],[Amount]] -shipments9[[#This Row],[total cost]]</f>
        <v>890.22000000000025</v>
      </c>
      <c r="R1546" s="4" t="str">
        <f>IF(shipments9[[#This Row],[Gross Profit]]&lt;0,"Loss","Profit")</f>
        <v>Profit</v>
      </c>
      <c r="S1546" s="9">
        <f>shipments9[[#This Row],[Gross Profit]]/shipments9[[#This Row],[Amount]]</f>
        <v>0.15607626561472721</v>
      </c>
      <c r="T1546" s="11">
        <f>shipments9[[#This Row],[Amount]]/shipments9[[#This Row],[Boxes]]</f>
        <v>9.9890542907180393</v>
      </c>
    </row>
    <row r="1547" spans="1:20" hidden="1" x14ac:dyDescent="0.25">
      <c r="A1547" t="s">
        <v>1749</v>
      </c>
      <c r="B1547" t="s">
        <v>45</v>
      </c>
      <c r="C1547" t="s">
        <v>155</v>
      </c>
      <c r="D1547" t="s">
        <v>19</v>
      </c>
      <c r="E1547" s="1">
        <v>45329</v>
      </c>
      <c r="F1547" s="1" t="str">
        <f>TEXT(shipments9[[#This Row],[Shipdate]],"ddd")</f>
        <v>Wed</v>
      </c>
      <c r="G1547" s="1" t="str">
        <f>IF(OR(shipments9[[#This Row],[Day Name]]="Sat",shipments9[[#This Row],[Day Name]]="Sun"),"Weekend","Weekday")</f>
        <v>Weekday</v>
      </c>
      <c r="H1547">
        <v>3222</v>
      </c>
      <c r="I1547">
        <v>358</v>
      </c>
      <c r="J1547" t="s">
        <v>172</v>
      </c>
      <c r="K1547" t="s">
        <v>8155</v>
      </c>
      <c r="L1547" t="s">
        <v>8156</v>
      </c>
      <c r="M1547">
        <v>2</v>
      </c>
      <c r="N1547" t="s">
        <v>8157</v>
      </c>
      <c r="O1547" s="4">
        <f>INDEX(products[Cost_per_box], MATCH(shipments9[[#This Row],[PID]], products[PID], 0))</f>
        <v>8.43</v>
      </c>
      <c r="P1547" s="4">
        <f>shipments9[[#This Row],[Boxes]]*shipments9[[#This Row],[Cost Per Box]]</f>
        <v>3017.94</v>
      </c>
      <c r="Q1547" s="4">
        <f>shipments9[[#This Row],[Amount]] -shipments9[[#This Row],[total cost]]</f>
        <v>204.05999999999995</v>
      </c>
      <c r="R1547" s="4" t="str">
        <f>IF(shipments9[[#This Row],[Gross Profit]]&lt;0,"Loss","Profit")</f>
        <v>Profit</v>
      </c>
      <c r="S1547" s="9">
        <f>shipments9[[#This Row],[Gross Profit]]/shipments9[[#This Row],[Amount]]</f>
        <v>6.3333333333333311E-2</v>
      </c>
      <c r="T1547" s="11">
        <f>shipments9[[#This Row],[Amount]]/shipments9[[#This Row],[Boxes]]</f>
        <v>9</v>
      </c>
    </row>
    <row r="1548" spans="1:20" hidden="1" x14ac:dyDescent="0.25">
      <c r="A1548" t="s">
        <v>1750</v>
      </c>
      <c r="B1548" t="s">
        <v>45</v>
      </c>
      <c r="C1548" t="s">
        <v>161</v>
      </c>
      <c r="D1548" t="s">
        <v>19</v>
      </c>
      <c r="E1548" s="1">
        <v>45328</v>
      </c>
      <c r="F1548" s="1" t="str">
        <f>TEXT(shipments9[[#This Row],[Shipdate]],"ddd")</f>
        <v>Tue</v>
      </c>
      <c r="G1548" s="1" t="str">
        <f>IF(OR(shipments9[[#This Row],[Day Name]]="Sat",shipments9[[#This Row],[Day Name]]="Sun"),"Weekend","Weekday")</f>
        <v>Weekday</v>
      </c>
      <c r="H1548">
        <v>2625.75</v>
      </c>
      <c r="I1548">
        <v>239</v>
      </c>
      <c r="J1548" t="s">
        <v>172</v>
      </c>
      <c r="K1548" t="s">
        <v>8155</v>
      </c>
      <c r="L1548" t="s">
        <v>8156</v>
      </c>
      <c r="M1548">
        <v>2</v>
      </c>
      <c r="N1548" t="s">
        <v>8157</v>
      </c>
      <c r="O1548" s="4">
        <f>INDEX(products[Cost_per_box], MATCH(shipments9[[#This Row],[PID]], products[PID], 0))</f>
        <v>2.76</v>
      </c>
      <c r="P1548" s="4">
        <f>shipments9[[#This Row],[Boxes]]*shipments9[[#This Row],[Cost Per Box]]</f>
        <v>659.64</v>
      </c>
      <c r="Q1548" s="4">
        <f>shipments9[[#This Row],[Amount]] -shipments9[[#This Row],[total cost]]</f>
        <v>1966.1100000000001</v>
      </c>
      <c r="R1548" s="4" t="str">
        <f>IF(shipments9[[#This Row],[Gross Profit]]&lt;0,"Loss","Profit")</f>
        <v>Profit</v>
      </c>
      <c r="S1548" s="9">
        <f>shipments9[[#This Row],[Gross Profit]]/shipments9[[#This Row],[Amount]]</f>
        <v>0.74878034847186525</v>
      </c>
      <c r="T1548" s="11">
        <f>shipments9[[#This Row],[Amount]]/shipments9[[#This Row],[Boxes]]</f>
        <v>10.986401673640167</v>
      </c>
    </row>
    <row r="1549" spans="1:20" hidden="1" x14ac:dyDescent="0.25">
      <c r="A1549" t="s">
        <v>1751</v>
      </c>
      <c r="B1549" t="s">
        <v>45</v>
      </c>
      <c r="C1549" t="s">
        <v>153</v>
      </c>
      <c r="D1549" t="s">
        <v>19</v>
      </c>
      <c r="E1549" s="1">
        <v>45295</v>
      </c>
      <c r="F1549" s="1" t="str">
        <f>TEXT(shipments9[[#This Row],[Shipdate]],"ddd")</f>
        <v>Thu</v>
      </c>
      <c r="G1549" s="1" t="str">
        <f>IF(OR(shipments9[[#This Row],[Day Name]]="Sat",shipments9[[#This Row],[Day Name]]="Sun"),"Weekend","Weekday")</f>
        <v>Weekday</v>
      </c>
      <c r="H1549">
        <v>6664.5</v>
      </c>
      <c r="I1549">
        <v>417</v>
      </c>
      <c r="J1549" t="s">
        <v>172</v>
      </c>
      <c r="K1549" t="s">
        <v>8155</v>
      </c>
      <c r="L1549" t="s">
        <v>8156</v>
      </c>
      <c r="M1549">
        <v>1</v>
      </c>
      <c r="N1549" t="s">
        <v>8163</v>
      </c>
      <c r="O1549" s="4">
        <f>INDEX(products[Cost_per_box], MATCH(shipments9[[#This Row],[PID]], products[PID], 0))</f>
        <v>9.57</v>
      </c>
      <c r="P1549" s="4">
        <f>shipments9[[#This Row],[Boxes]]*shipments9[[#This Row],[Cost Per Box]]</f>
        <v>3990.69</v>
      </c>
      <c r="Q1549" s="4">
        <f>shipments9[[#This Row],[Amount]] -shipments9[[#This Row],[total cost]]</f>
        <v>2673.81</v>
      </c>
      <c r="R1549" s="4" t="str">
        <f>IF(shipments9[[#This Row],[Gross Profit]]&lt;0,"Loss","Profit")</f>
        <v>Profit</v>
      </c>
      <c r="S1549" s="9">
        <f>shipments9[[#This Row],[Gross Profit]]/shipments9[[#This Row],[Amount]]</f>
        <v>0.40120189061444966</v>
      </c>
      <c r="T1549" s="11">
        <f>shipments9[[#This Row],[Amount]]/shipments9[[#This Row],[Boxes]]</f>
        <v>15.982014388489208</v>
      </c>
    </row>
    <row r="1550" spans="1:20" hidden="1" x14ac:dyDescent="0.25">
      <c r="A1550" t="s">
        <v>1752</v>
      </c>
      <c r="B1550" t="s">
        <v>45</v>
      </c>
      <c r="C1550" t="s">
        <v>159</v>
      </c>
      <c r="D1550" t="s">
        <v>19</v>
      </c>
      <c r="E1550" s="1">
        <v>45159</v>
      </c>
      <c r="F1550" s="1" t="str">
        <f>TEXT(shipments9[[#This Row],[Shipdate]],"ddd")</f>
        <v>Mon</v>
      </c>
      <c r="G1550" s="1" t="str">
        <f>IF(OR(shipments9[[#This Row],[Day Name]]="Sat",shipments9[[#This Row],[Day Name]]="Sun"),"Weekend","Weekday")</f>
        <v>Weekday</v>
      </c>
      <c r="H1550">
        <v>12134.25</v>
      </c>
      <c r="I1550">
        <v>434</v>
      </c>
      <c r="J1550" t="s">
        <v>172</v>
      </c>
      <c r="K1550" t="s">
        <v>8151</v>
      </c>
      <c r="L1550" t="s">
        <v>8160</v>
      </c>
      <c r="M1550">
        <v>8</v>
      </c>
      <c r="N1550" t="s">
        <v>8162</v>
      </c>
      <c r="O1550" s="4">
        <f>INDEX(products[Cost_per_box], MATCH(shipments9[[#This Row],[PID]], products[PID], 0))</f>
        <v>5.04</v>
      </c>
      <c r="P1550" s="4">
        <f>shipments9[[#This Row],[Boxes]]*shipments9[[#This Row],[Cost Per Box]]</f>
        <v>2187.36</v>
      </c>
      <c r="Q1550" s="4">
        <f>shipments9[[#This Row],[Amount]] -shipments9[[#This Row],[total cost]]</f>
        <v>9946.89</v>
      </c>
      <c r="R1550" s="4" t="str">
        <f>IF(shipments9[[#This Row],[Gross Profit]]&lt;0,"Loss","Profit")</f>
        <v>Profit</v>
      </c>
      <c r="S1550" s="9">
        <f>shipments9[[#This Row],[Gross Profit]]/shipments9[[#This Row],[Amount]]</f>
        <v>0.81973669571666974</v>
      </c>
      <c r="T1550" s="11">
        <f>shipments9[[#This Row],[Amount]]/shipments9[[#This Row],[Boxes]]</f>
        <v>27.95910138248848</v>
      </c>
    </row>
    <row r="1551" spans="1:20" hidden="1" x14ac:dyDescent="0.25">
      <c r="A1551" t="s">
        <v>1753</v>
      </c>
      <c r="B1551" t="s">
        <v>45</v>
      </c>
      <c r="C1551" t="s">
        <v>124</v>
      </c>
      <c r="D1551" t="s">
        <v>19</v>
      </c>
      <c r="E1551" s="1">
        <v>44977</v>
      </c>
      <c r="F1551" s="1" t="str">
        <f>TEXT(shipments9[[#This Row],[Shipdate]],"ddd")</f>
        <v>Mon</v>
      </c>
      <c r="G1551" s="1" t="str">
        <f>IF(OR(shipments9[[#This Row],[Day Name]]="Sat",shipments9[[#This Row],[Day Name]]="Sun"),"Weekend","Weekday")</f>
        <v>Weekday</v>
      </c>
      <c r="H1551">
        <v>33.75</v>
      </c>
      <c r="I1551">
        <v>3</v>
      </c>
      <c r="J1551" t="s">
        <v>172</v>
      </c>
      <c r="K1551" t="s">
        <v>8151</v>
      </c>
      <c r="L1551" t="s">
        <v>8156</v>
      </c>
      <c r="M1551">
        <v>2</v>
      </c>
      <c r="N1551" t="s">
        <v>8157</v>
      </c>
      <c r="O1551" s="4">
        <f>INDEX(products[Cost_per_box], MATCH(shipments9[[#This Row],[PID]], products[PID], 0))</f>
        <v>7.48</v>
      </c>
      <c r="P1551" s="4">
        <f>shipments9[[#This Row],[Boxes]]*shipments9[[#This Row],[Cost Per Box]]</f>
        <v>22.44</v>
      </c>
      <c r="Q1551" s="4">
        <f>shipments9[[#This Row],[Amount]] -shipments9[[#This Row],[total cost]]</f>
        <v>11.309999999999999</v>
      </c>
      <c r="R1551" s="4" t="str">
        <f>IF(shipments9[[#This Row],[Gross Profit]]&lt;0,"Loss","Profit")</f>
        <v>Profit</v>
      </c>
      <c r="S1551" s="9">
        <f>shipments9[[#This Row],[Gross Profit]]/shipments9[[#This Row],[Amount]]</f>
        <v>0.33511111111111108</v>
      </c>
      <c r="T1551" s="11">
        <f>shipments9[[#This Row],[Amount]]/shipments9[[#This Row],[Boxes]]</f>
        <v>11.25</v>
      </c>
    </row>
    <row r="1552" spans="1:20" hidden="1" x14ac:dyDescent="0.25">
      <c r="A1552" t="s">
        <v>1754</v>
      </c>
      <c r="B1552" t="s">
        <v>45</v>
      </c>
      <c r="C1552" t="s">
        <v>145</v>
      </c>
      <c r="D1552" t="s">
        <v>19</v>
      </c>
      <c r="E1552" s="1">
        <v>45189</v>
      </c>
      <c r="F1552" s="1" t="str">
        <f>TEXT(shipments9[[#This Row],[Shipdate]],"ddd")</f>
        <v>Wed</v>
      </c>
      <c r="G1552" s="1" t="str">
        <f>IF(OR(shipments9[[#This Row],[Day Name]]="Sat",shipments9[[#This Row],[Day Name]]="Sun"),"Weekend","Weekday")</f>
        <v>Weekday</v>
      </c>
      <c r="H1552">
        <v>2540.25</v>
      </c>
      <c r="I1552">
        <v>159</v>
      </c>
      <c r="J1552" t="s">
        <v>172</v>
      </c>
      <c r="K1552" t="s">
        <v>8151</v>
      </c>
      <c r="L1552" t="s">
        <v>8160</v>
      </c>
      <c r="M1552">
        <v>9</v>
      </c>
      <c r="N1552" t="s">
        <v>8167</v>
      </c>
      <c r="O1552" s="4">
        <f>INDEX(products[Cost_per_box], MATCH(shipments9[[#This Row],[PID]], products[PID], 0))</f>
        <v>4.74</v>
      </c>
      <c r="P1552" s="4">
        <f>shipments9[[#This Row],[Boxes]]*shipments9[[#This Row],[Cost Per Box]]</f>
        <v>753.66000000000008</v>
      </c>
      <c r="Q1552" s="4">
        <f>shipments9[[#This Row],[Amount]] -shipments9[[#This Row],[total cost]]</f>
        <v>1786.59</v>
      </c>
      <c r="R1552" s="4" t="str">
        <f>IF(shipments9[[#This Row],[Gross Profit]]&lt;0,"Loss","Profit")</f>
        <v>Profit</v>
      </c>
      <c r="S1552" s="9">
        <f>shipments9[[#This Row],[Gross Profit]]/shipments9[[#This Row],[Amount]]</f>
        <v>0.7033126660761736</v>
      </c>
      <c r="T1552" s="11">
        <f>shipments9[[#This Row],[Amount]]/shipments9[[#This Row],[Boxes]]</f>
        <v>15.976415094339623</v>
      </c>
    </row>
    <row r="1553" spans="1:20" hidden="1" x14ac:dyDescent="0.25">
      <c r="A1553" t="s">
        <v>1755</v>
      </c>
      <c r="B1553" t="s">
        <v>45</v>
      </c>
      <c r="C1553" t="s">
        <v>151</v>
      </c>
      <c r="D1553" t="s">
        <v>19</v>
      </c>
      <c r="E1553" s="1">
        <v>44985</v>
      </c>
      <c r="F1553" s="1" t="str">
        <f>TEXT(shipments9[[#This Row],[Shipdate]],"ddd")</f>
        <v>Tue</v>
      </c>
      <c r="G1553" s="1" t="str">
        <f>IF(OR(shipments9[[#This Row],[Day Name]]="Sat",shipments9[[#This Row],[Day Name]]="Sun"),"Weekend","Weekday")</f>
        <v>Weekday</v>
      </c>
      <c r="H1553">
        <v>4036.5</v>
      </c>
      <c r="I1553">
        <v>202</v>
      </c>
      <c r="J1553" t="s">
        <v>172</v>
      </c>
      <c r="K1553" t="s">
        <v>8151</v>
      </c>
      <c r="L1553" t="s">
        <v>8156</v>
      </c>
      <c r="M1553">
        <v>2</v>
      </c>
      <c r="N1553" t="s">
        <v>8157</v>
      </c>
      <c r="O1553" s="4">
        <f>INDEX(products[Cost_per_box], MATCH(shipments9[[#This Row],[PID]], products[PID], 0))</f>
        <v>12.41</v>
      </c>
      <c r="P1553" s="4">
        <f>shipments9[[#This Row],[Boxes]]*shipments9[[#This Row],[Cost Per Box]]</f>
        <v>2506.8200000000002</v>
      </c>
      <c r="Q1553" s="4">
        <f>shipments9[[#This Row],[Amount]] -shipments9[[#This Row],[total cost]]</f>
        <v>1529.6799999999998</v>
      </c>
      <c r="R1553" s="4" t="str">
        <f>IF(shipments9[[#This Row],[Gross Profit]]&lt;0,"Loss","Profit")</f>
        <v>Profit</v>
      </c>
      <c r="S1553" s="9">
        <f>shipments9[[#This Row],[Gross Profit]]/shipments9[[#This Row],[Amount]]</f>
        <v>0.37896197200545023</v>
      </c>
      <c r="T1553" s="11">
        <f>shipments9[[#This Row],[Amount]]/shipments9[[#This Row],[Boxes]]</f>
        <v>19.982673267326732</v>
      </c>
    </row>
    <row r="1554" spans="1:20" hidden="1" x14ac:dyDescent="0.25">
      <c r="A1554" t="s">
        <v>1756</v>
      </c>
      <c r="B1554" t="s">
        <v>45</v>
      </c>
      <c r="C1554" t="s">
        <v>151</v>
      </c>
      <c r="D1554" t="s">
        <v>19</v>
      </c>
      <c r="E1554" s="1">
        <v>45258</v>
      </c>
      <c r="F1554" s="1" t="str">
        <f>TEXT(shipments9[[#This Row],[Shipdate]],"ddd")</f>
        <v>Tue</v>
      </c>
      <c r="G1554" s="1" t="str">
        <f>IF(OR(shipments9[[#This Row],[Day Name]]="Sat",shipments9[[#This Row],[Day Name]]="Sun"),"Weekend","Weekday")</f>
        <v>Weekday</v>
      </c>
      <c r="H1554">
        <v>6520.5</v>
      </c>
      <c r="I1554">
        <v>327</v>
      </c>
      <c r="J1554" t="s">
        <v>172</v>
      </c>
      <c r="K1554" t="s">
        <v>8151</v>
      </c>
      <c r="L1554" t="s">
        <v>8152</v>
      </c>
      <c r="M1554">
        <v>11</v>
      </c>
      <c r="N1554" t="s">
        <v>8165</v>
      </c>
      <c r="O1554" s="4">
        <f>INDEX(products[Cost_per_box], MATCH(shipments9[[#This Row],[PID]], products[PID], 0))</f>
        <v>12.41</v>
      </c>
      <c r="P1554" s="4">
        <f>shipments9[[#This Row],[Boxes]]*shipments9[[#This Row],[Cost Per Box]]</f>
        <v>4058.07</v>
      </c>
      <c r="Q1554" s="4">
        <f>shipments9[[#This Row],[Amount]] -shipments9[[#This Row],[total cost]]</f>
        <v>2462.4299999999998</v>
      </c>
      <c r="R1554" s="4" t="str">
        <f>IF(shipments9[[#This Row],[Gross Profit]]&lt;0,"Loss","Profit")</f>
        <v>Profit</v>
      </c>
      <c r="S1554" s="9">
        <f>shipments9[[#This Row],[Gross Profit]]/shipments9[[#This Row],[Amount]]</f>
        <v>0.37764435242696109</v>
      </c>
      <c r="T1554" s="11">
        <f>shipments9[[#This Row],[Amount]]/shipments9[[#This Row],[Boxes]]</f>
        <v>19.940366972477065</v>
      </c>
    </row>
    <row r="1555" spans="1:20" hidden="1" x14ac:dyDescent="0.25">
      <c r="A1555" t="s">
        <v>1757</v>
      </c>
      <c r="B1555" t="s">
        <v>45</v>
      </c>
      <c r="C1555" t="s">
        <v>153</v>
      </c>
      <c r="D1555" t="s">
        <v>19</v>
      </c>
      <c r="E1555" s="1">
        <v>44977</v>
      </c>
      <c r="F1555" s="1" t="str">
        <f>TEXT(shipments9[[#This Row],[Shipdate]],"ddd")</f>
        <v>Mon</v>
      </c>
      <c r="G1555" s="1" t="str">
        <f>IF(OR(shipments9[[#This Row],[Day Name]]="Sat",shipments9[[#This Row],[Day Name]]="Sun"),"Weekend","Weekday")</f>
        <v>Weekday</v>
      </c>
      <c r="H1555">
        <v>10397.25</v>
      </c>
      <c r="I1555">
        <v>578</v>
      </c>
      <c r="J1555" t="s">
        <v>172</v>
      </c>
      <c r="K1555" t="s">
        <v>8151</v>
      </c>
      <c r="L1555" t="s">
        <v>8156</v>
      </c>
      <c r="M1555">
        <v>2</v>
      </c>
      <c r="N1555" t="s">
        <v>8157</v>
      </c>
      <c r="O1555" s="4">
        <f>INDEX(products[Cost_per_box], MATCH(shipments9[[#This Row],[PID]], products[PID], 0))</f>
        <v>9.57</v>
      </c>
      <c r="P1555" s="4">
        <f>shipments9[[#This Row],[Boxes]]*shipments9[[#This Row],[Cost Per Box]]</f>
        <v>5531.46</v>
      </c>
      <c r="Q1555" s="4">
        <f>shipments9[[#This Row],[Amount]] -shipments9[[#This Row],[total cost]]</f>
        <v>4865.79</v>
      </c>
      <c r="R1555" s="4" t="str">
        <f>IF(shipments9[[#This Row],[Gross Profit]]&lt;0,"Loss","Profit")</f>
        <v>Profit</v>
      </c>
      <c r="S1555" s="9">
        <f>shipments9[[#This Row],[Gross Profit]]/shipments9[[#This Row],[Amount]]</f>
        <v>0.4679881699487845</v>
      </c>
      <c r="T1555" s="11">
        <f>shipments9[[#This Row],[Amount]]/shipments9[[#This Row],[Boxes]]</f>
        <v>17.988321799307958</v>
      </c>
    </row>
    <row r="1556" spans="1:20" hidden="1" x14ac:dyDescent="0.25">
      <c r="A1556" t="s">
        <v>1758</v>
      </c>
      <c r="B1556" t="s">
        <v>45</v>
      </c>
      <c r="C1556" t="s">
        <v>159</v>
      </c>
      <c r="D1556" t="s">
        <v>19</v>
      </c>
      <c r="E1556" s="1">
        <v>45469</v>
      </c>
      <c r="F1556" s="1" t="str">
        <f>TEXT(shipments9[[#This Row],[Shipdate]],"ddd")</f>
        <v>Wed</v>
      </c>
      <c r="G1556" s="1" t="str">
        <f>IF(OR(shipments9[[#This Row],[Day Name]]="Sat",shipments9[[#This Row],[Day Name]]="Sun"),"Weekend","Weekday")</f>
        <v>Weekday</v>
      </c>
      <c r="H1556">
        <v>5442.75</v>
      </c>
      <c r="I1556">
        <v>188</v>
      </c>
      <c r="J1556" t="s">
        <v>172</v>
      </c>
      <c r="K1556" t="s">
        <v>8155</v>
      </c>
      <c r="L1556" t="s">
        <v>8154</v>
      </c>
      <c r="M1556">
        <v>6</v>
      </c>
      <c r="N1556" t="s">
        <v>8159</v>
      </c>
      <c r="O1556" s="4">
        <f>INDEX(products[Cost_per_box], MATCH(shipments9[[#This Row],[PID]], products[PID], 0))</f>
        <v>5.04</v>
      </c>
      <c r="P1556" s="4">
        <f>shipments9[[#This Row],[Boxes]]*shipments9[[#This Row],[Cost Per Box]]</f>
        <v>947.52</v>
      </c>
      <c r="Q1556" s="4">
        <f>shipments9[[#This Row],[Amount]] -shipments9[[#This Row],[total cost]]</f>
        <v>4495.2299999999996</v>
      </c>
      <c r="R1556" s="4" t="str">
        <f>IF(shipments9[[#This Row],[Gross Profit]]&lt;0,"Loss","Profit")</f>
        <v>Profit</v>
      </c>
      <c r="S1556" s="9">
        <f>shipments9[[#This Row],[Gross Profit]]/shipments9[[#This Row],[Amount]]</f>
        <v>0.82591153369160797</v>
      </c>
      <c r="T1556" s="11">
        <f>shipments9[[#This Row],[Amount]]/shipments9[[#This Row],[Boxes]]</f>
        <v>28.950797872340427</v>
      </c>
    </row>
    <row r="1557" spans="1:20" hidden="1" x14ac:dyDescent="0.25">
      <c r="A1557" t="s">
        <v>1759</v>
      </c>
      <c r="B1557" t="s">
        <v>71</v>
      </c>
      <c r="C1557" t="s">
        <v>145</v>
      </c>
      <c r="D1557" t="s">
        <v>19</v>
      </c>
      <c r="E1557" s="1">
        <v>45134</v>
      </c>
      <c r="F1557" s="1" t="str">
        <f>TEXT(shipments9[[#This Row],[Shipdate]],"ddd")</f>
        <v>Thu</v>
      </c>
      <c r="G1557" s="1" t="str">
        <f>IF(OR(shipments9[[#This Row],[Day Name]]="Sat",shipments9[[#This Row],[Day Name]]="Sun"),"Weekend","Weekday")</f>
        <v>Weekday</v>
      </c>
      <c r="H1557">
        <v>2729.25</v>
      </c>
      <c r="I1557">
        <v>210</v>
      </c>
      <c r="J1557" t="s">
        <v>172</v>
      </c>
      <c r="K1557" t="s">
        <v>8151</v>
      </c>
      <c r="L1557" t="s">
        <v>8160</v>
      </c>
      <c r="M1557">
        <v>7</v>
      </c>
      <c r="N1557" t="s">
        <v>8161</v>
      </c>
      <c r="O1557" s="4">
        <f>INDEX(products[Cost_per_box], MATCH(shipments9[[#This Row],[PID]], products[PID], 0))</f>
        <v>4.74</v>
      </c>
      <c r="P1557" s="4">
        <f>shipments9[[#This Row],[Boxes]]*shipments9[[#This Row],[Cost Per Box]]</f>
        <v>995.40000000000009</v>
      </c>
      <c r="Q1557" s="4">
        <f>shipments9[[#This Row],[Amount]] -shipments9[[#This Row],[total cost]]</f>
        <v>1733.85</v>
      </c>
      <c r="R1557" s="4" t="str">
        <f>IF(shipments9[[#This Row],[Gross Profit]]&lt;0,"Loss","Profit")</f>
        <v>Profit</v>
      </c>
      <c r="S1557" s="9">
        <f>shipments9[[#This Row],[Gross Profit]]/shipments9[[#This Row],[Amount]]</f>
        <v>0.63528441879637265</v>
      </c>
      <c r="T1557" s="11">
        <f>shipments9[[#This Row],[Amount]]/shipments9[[#This Row],[Boxes]]</f>
        <v>12.996428571428572</v>
      </c>
    </row>
    <row r="1558" spans="1:20" hidden="1" x14ac:dyDescent="0.25">
      <c r="A1558" t="s">
        <v>1760</v>
      </c>
      <c r="B1558" t="s">
        <v>71</v>
      </c>
      <c r="C1558" t="s">
        <v>145</v>
      </c>
      <c r="D1558" t="s">
        <v>19</v>
      </c>
      <c r="E1558" s="1">
        <v>44964</v>
      </c>
      <c r="F1558" s="1" t="str">
        <f>TEXT(shipments9[[#This Row],[Shipdate]],"ddd")</f>
        <v>Tue</v>
      </c>
      <c r="G1558" s="1" t="str">
        <f>IF(OR(shipments9[[#This Row],[Day Name]]="Sat",shipments9[[#This Row],[Day Name]]="Sun"),"Weekend","Weekday")</f>
        <v>Weekday</v>
      </c>
      <c r="H1558">
        <v>4673.25</v>
      </c>
      <c r="I1558">
        <v>334</v>
      </c>
      <c r="J1558" t="s">
        <v>172</v>
      </c>
      <c r="K1558" t="s">
        <v>8151</v>
      </c>
      <c r="L1558" t="s">
        <v>8156</v>
      </c>
      <c r="M1558">
        <v>2</v>
      </c>
      <c r="N1558" t="s">
        <v>8157</v>
      </c>
      <c r="O1558" s="4">
        <f>INDEX(products[Cost_per_box], MATCH(shipments9[[#This Row],[PID]], products[PID], 0))</f>
        <v>4.74</v>
      </c>
      <c r="P1558" s="4">
        <f>shipments9[[#This Row],[Boxes]]*shipments9[[#This Row],[Cost Per Box]]</f>
        <v>1583.16</v>
      </c>
      <c r="Q1558" s="4">
        <f>shipments9[[#This Row],[Amount]] -shipments9[[#This Row],[total cost]]</f>
        <v>3090.09</v>
      </c>
      <c r="R1558" s="4" t="str">
        <f>IF(shipments9[[#This Row],[Gross Profit]]&lt;0,"Loss","Profit")</f>
        <v>Profit</v>
      </c>
      <c r="S1558" s="9">
        <f>shipments9[[#This Row],[Gross Profit]]/shipments9[[#This Row],[Amount]]</f>
        <v>0.66122933718504251</v>
      </c>
      <c r="T1558" s="11">
        <f>shipments9[[#This Row],[Amount]]/shipments9[[#This Row],[Boxes]]</f>
        <v>13.991766467065869</v>
      </c>
    </row>
    <row r="1559" spans="1:20" hidden="1" x14ac:dyDescent="0.25">
      <c r="A1559" t="s">
        <v>1761</v>
      </c>
      <c r="B1559" t="s">
        <v>71</v>
      </c>
      <c r="C1559" t="s">
        <v>149</v>
      </c>
      <c r="D1559" t="s">
        <v>19</v>
      </c>
      <c r="E1559" s="1">
        <v>45363</v>
      </c>
      <c r="F1559" s="1" t="str">
        <f>TEXT(shipments9[[#This Row],[Shipdate]],"ddd")</f>
        <v>Tue</v>
      </c>
      <c r="G1559" s="1" t="str">
        <f>IF(OR(shipments9[[#This Row],[Day Name]]="Sat",shipments9[[#This Row],[Day Name]]="Sun"),"Weekend","Weekday")</f>
        <v>Weekday</v>
      </c>
      <c r="H1559">
        <v>3030.75</v>
      </c>
      <c r="I1559">
        <v>203</v>
      </c>
      <c r="J1559" t="s">
        <v>172</v>
      </c>
      <c r="K1559" t="s">
        <v>8155</v>
      </c>
      <c r="L1559" t="s">
        <v>8156</v>
      </c>
      <c r="M1559">
        <v>3</v>
      </c>
      <c r="N1559" t="s">
        <v>8164</v>
      </c>
      <c r="O1559" s="4">
        <f>INDEX(products[Cost_per_box], MATCH(shipments9[[#This Row],[PID]], products[PID], 0))</f>
        <v>6.43</v>
      </c>
      <c r="P1559" s="4">
        <f>shipments9[[#This Row],[Boxes]]*shipments9[[#This Row],[Cost Per Box]]</f>
        <v>1305.29</v>
      </c>
      <c r="Q1559" s="4">
        <f>shipments9[[#This Row],[Amount]] -shipments9[[#This Row],[total cost]]</f>
        <v>1725.46</v>
      </c>
      <c r="R1559" s="4" t="str">
        <f>IF(shipments9[[#This Row],[Gross Profit]]&lt;0,"Loss","Profit")</f>
        <v>Profit</v>
      </c>
      <c r="S1559" s="9">
        <f>shipments9[[#This Row],[Gross Profit]]/shipments9[[#This Row],[Amount]]</f>
        <v>0.56931782562072097</v>
      </c>
      <c r="T1559" s="11">
        <f>shipments9[[#This Row],[Amount]]/shipments9[[#This Row],[Boxes]]</f>
        <v>14.929802955665025</v>
      </c>
    </row>
    <row r="1560" spans="1:20" hidden="1" x14ac:dyDescent="0.25">
      <c r="A1560" t="s">
        <v>1762</v>
      </c>
      <c r="B1560" t="s">
        <v>71</v>
      </c>
      <c r="C1560" t="s">
        <v>149</v>
      </c>
      <c r="D1560" t="s">
        <v>19</v>
      </c>
      <c r="E1560" s="1">
        <v>45027</v>
      </c>
      <c r="F1560" s="1" t="str">
        <f>TEXT(shipments9[[#This Row],[Shipdate]],"ddd")</f>
        <v>Tue</v>
      </c>
      <c r="G1560" s="1" t="str">
        <f>IF(OR(shipments9[[#This Row],[Day Name]]="Sat",shipments9[[#This Row],[Day Name]]="Sun"),"Weekend","Weekday")</f>
        <v>Weekday</v>
      </c>
      <c r="H1560">
        <v>7713</v>
      </c>
      <c r="I1560">
        <v>454</v>
      </c>
      <c r="J1560" t="s">
        <v>172</v>
      </c>
      <c r="K1560" t="s">
        <v>8151</v>
      </c>
      <c r="L1560" t="s">
        <v>8154</v>
      </c>
      <c r="M1560">
        <v>4</v>
      </c>
      <c r="N1560" t="s">
        <v>8158</v>
      </c>
      <c r="O1560" s="4">
        <f>INDEX(products[Cost_per_box], MATCH(shipments9[[#This Row],[PID]], products[PID], 0))</f>
        <v>6.43</v>
      </c>
      <c r="P1560" s="4">
        <f>shipments9[[#This Row],[Boxes]]*shipments9[[#This Row],[Cost Per Box]]</f>
        <v>2919.22</v>
      </c>
      <c r="Q1560" s="4">
        <f>shipments9[[#This Row],[Amount]] -shipments9[[#This Row],[total cost]]</f>
        <v>4793.7800000000007</v>
      </c>
      <c r="R1560" s="4" t="str">
        <f>IF(shipments9[[#This Row],[Gross Profit]]&lt;0,"Loss","Profit")</f>
        <v>Profit</v>
      </c>
      <c r="S1560" s="9">
        <f>shipments9[[#This Row],[Gross Profit]]/shipments9[[#This Row],[Amount]]</f>
        <v>0.62151951251134452</v>
      </c>
      <c r="T1560" s="11">
        <f>shipments9[[#This Row],[Amount]]/shipments9[[#This Row],[Boxes]]</f>
        <v>16.98898678414097</v>
      </c>
    </row>
    <row r="1561" spans="1:20" hidden="1" x14ac:dyDescent="0.25">
      <c r="A1561" t="s">
        <v>1763</v>
      </c>
      <c r="B1561" t="s">
        <v>71</v>
      </c>
      <c r="C1561" t="s">
        <v>151</v>
      </c>
      <c r="D1561" t="s">
        <v>19</v>
      </c>
      <c r="E1561" s="1">
        <v>44977</v>
      </c>
      <c r="F1561" s="1" t="str">
        <f>TEXT(shipments9[[#This Row],[Shipdate]],"ddd")</f>
        <v>Mon</v>
      </c>
      <c r="G1561" s="1" t="str">
        <f>IF(OR(shipments9[[#This Row],[Day Name]]="Sat",shipments9[[#This Row],[Day Name]]="Sun"),"Weekend","Weekday")</f>
        <v>Weekday</v>
      </c>
      <c r="H1561">
        <v>6066</v>
      </c>
      <c r="I1561">
        <v>289</v>
      </c>
      <c r="J1561" t="s">
        <v>172</v>
      </c>
      <c r="K1561" t="s">
        <v>8151</v>
      </c>
      <c r="L1561" t="s">
        <v>8156</v>
      </c>
      <c r="M1561">
        <v>2</v>
      </c>
      <c r="N1561" t="s">
        <v>8157</v>
      </c>
      <c r="O1561" s="4">
        <f>INDEX(products[Cost_per_box], MATCH(shipments9[[#This Row],[PID]], products[PID], 0))</f>
        <v>12.41</v>
      </c>
      <c r="P1561" s="4">
        <f>shipments9[[#This Row],[Boxes]]*shipments9[[#This Row],[Cost Per Box]]</f>
        <v>3586.4900000000002</v>
      </c>
      <c r="Q1561" s="4">
        <f>shipments9[[#This Row],[Amount]] -shipments9[[#This Row],[total cost]]</f>
        <v>2479.5099999999998</v>
      </c>
      <c r="R1561" s="4" t="str">
        <f>IF(shipments9[[#This Row],[Gross Profit]]&lt;0,"Loss","Profit")</f>
        <v>Profit</v>
      </c>
      <c r="S1561" s="9">
        <f>shipments9[[#This Row],[Gross Profit]]/shipments9[[#This Row],[Amount]]</f>
        <v>0.40875535773161881</v>
      </c>
      <c r="T1561" s="11">
        <f>shipments9[[#This Row],[Amount]]/shipments9[[#This Row],[Boxes]]</f>
        <v>20.989619377162629</v>
      </c>
    </row>
    <row r="1562" spans="1:20" hidden="1" x14ac:dyDescent="0.25">
      <c r="A1562" t="s">
        <v>1764</v>
      </c>
      <c r="B1562" t="s">
        <v>71</v>
      </c>
      <c r="C1562" t="s">
        <v>153</v>
      </c>
      <c r="D1562" t="s">
        <v>19</v>
      </c>
      <c r="E1562" s="1">
        <v>45068</v>
      </c>
      <c r="F1562" s="1" t="str">
        <f>TEXT(shipments9[[#This Row],[Shipdate]],"ddd")</f>
        <v>Mon</v>
      </c>
      <c r="G1562" s="1" t="str">
        <f>IF(OR(shipments9[[#This Row],[Day Name]]="Sat",shipments9[[#This Row],[Day Name]]="Sun"),"Weekend","Weekday")</f>
        <v>Weekday</v>
      </c>
      <c r="H1562">
        <v>13414.5</v>
      </c>
      <c r="I1562">
        <v>790</v>
      </c>
      <c r="J1562" t="s">
        <v>172</v>
      </c>
      <c r="K1562" t="s">
        <v>8151</v>
      </c>
      <c r="L1562" t="s">
        <v>8154</v>
      </c>
      <c r="M1562">
        <v>5</v>
      </c>
      <c r="N1562" t="s">
        <v>201</v>
      </c>
      <c r="O1562" s="4">
        <f>INDEX(products[Cost_per_box], MATCH(shipments9[[#This Row],[PID]], products[PID], 0))</f>
        <v>9.57</v>
      </c>
      <c r="P1562" s="4">
        <f>shipments9[[#This Row],[Boxes]]*shipments9[[#This Row],[Cost Per Box]]</f>
        <v>7560.3</v>
      </c>
      <c r="Q1562" s="4">
        <f>shipments9[[#This Row],[Amount]] -shipments9[[#This Row],[total cost]]</f>
        <v>5854.2</v>
      </c>
      <c r="R1562" s="4" t="str">
        <f>IF(shipments9[[#This Row],[Gross Profit]]&lt;0,"Loss","Profit")</f>
        <v>Profit</v>
      </c>
      <c r="S1562" s="9">
        <f>shipments9[[#This Row],[Gross Profit]]/shipments9[[#This Row],[Amount]]</f>
        <v>0.43640836408364081</v>
      </c>
      <c r="T1562" s="11">
        <f>shipments9[[#This Row],[Amount]]/shipments9[[#This Row],[Boxes]]</f>
        <v>16.980379746835442</v>
      </c>
    </row>
    <row r="1563" spans="1:20" hidden="1" x14ac:dyDescent="0.25">
      <c r="A1563" t="s">
        <v>1765</v>
      </c>
      <c r="B1563" t="s">
        <v>71</v>
      </c>
      <c r="C1563" t="s">
        <v>155</v>
      </c>
      <c r="D1563" t="s">
        <v>19</v>
      </c>
      <c r="E1563" s="1">
        <v>44928</v>
      </c>
      <c r="F1563" s="1" t="str">
        <f>TEXT(shipments9[[#This Row],[Shipdate]],"ddd")</f>
        <v>Mon</v>
      </c>
      <c r="G1563" s="1" t="str">
        <f>IF(OR(shipments9[[#This Row],[Day Name]]="Sat",shipments9[[#This Row],[Day Name]]="Sun"),"Weekend","Weekday")</f>
        <v>Weekday</v>
      </c>
      <c r="H1563">
        <v>2619</v>
      </c>
      <c r="I1563">
        <v>291</v>
      </c>
      <c r="J1563" t="s">
        <v>172</v>
      </c>
      <c r="K1563" t="s">
        <v>8151</v>
      </c>
      <c r="L1563" t="s">
        <v>8156</v>
      </c>
      <c r="M1563">
        <v>1</v>
      </c>
      <c r="N1563" t="s">
        <v>8163</v>
      </c>
      <c r="O1563" s="4">
        <f>INDEX(products[Cost_per_box], MATCH(shipments9[[#This Row],[PID]], products[PID], 0))</f>
        <v>8.43</v>
      </c>
      <c r="P1563" s="4">
        <f>shipments9[[#This Row],[Boxes]]*shipments9[[#This Row],[Cost Per Box]]</f>
        <v>2453.13</v>
      </c>
      <c r="Q1563" s="4">
        <f>shipments9[[#This Row],[Amount]] -shipments9[[#This Row],[total cost]]</f>
        <v>165.86999999999989</v>
      </c>
      <c r="R1563" s="4" t="str">
        <f>IF(shipments9[[#This Row],[Gross Profit]]&lt;0,"Loss","Profit")</f>
        <v>Profit</v>
      </c>
      <c r="S1563" s="9">
        <f>shipments9[[#This Row],[Gross Profit]]/shipments9[[#This Row],[Amount]]</f>
        <v>6.3333333333333297E-2</v>
      </c>
      <c r="T1563" s="11">
        <f>shipments9[[#This Row],[Amount]]/shipments9[[#This Row],[Boxes]]</f>
        <v>9</v>
      </c>
    </row>
    <row r="1564" spans="1:20" hidden="1" x14ac:dyDescent="0.25">
      <c r="A1564" t="s">
        <v>1766</v>
      </c>
      <c r="B1564" t="s">
        <v>71</v>
      </c>
      <c r="C1564" t="s">
        <v>155</v>
      </c>
      <c r="D1564" t="s">
        <v>19</v>
      </c>
      <c r="E1564" s="1">
        <v>45204</v>
      </c>
      <c r="F1564" s="1" t="str">
        <f>TEXT(shipments9[[#This Row],[Shipdate]],"ddd")</f>
        <v>Thu</v>
      </c>
      <c r="G1564" s="1" t="str">
        <f>IF(OR(shipments9[[#This Row],[Day Name]]="Sat",shipments9[[#This Row],[Day Name]]="Sun"),"Weekend","Weekday")</f>
        <v>Weekday</v>
      </c>
      <c r="H1564">
        <v>3710.25</v>
      </c>
      <c r="I1564">
        <v>338</v>
      </c>
      <c r="J1564" t="s">
        <v>172</v>
      </c>
      <c r="K1564" t="s">
        <v>8151</v>
      </c>
      <c r="L1564" t="s">
        <v>8152</v>
      </c>
      <c r="M1564">
        <v>10</v>
      </c>
      <c r="N1564" t="s">
        <v>8153</v>
      </c>
      <c r="O1564" s="4">
        <f>INDEX(products[Cost_per_box], MATCH(shipments9[[#This Row],[PID]], products[PID], 0))</f>
        <v>8.43</v>
      </c>
      <c r="P1564" s="4">
        <f>shipments9[[#This Row],[Boxes]]*shipments9[[#This Row],[Cost Per Box]]</f>
        <v>2849.3399999999997</v>
      </c>
      <c r="Q1564" s="4">
        <f>shipments9[[#This Row],[Amount]] -shipments9[[#This Row],[total cost]]</f>
        <v>860.91000000000031</v>
      </c>
      <c r="R1564" s="4" t="str">
        <f>IF(shipments9[[#This Row],[Gross Profit]]&lt;0,"Loss","Profit")</f>
        <v>Profit</v>
      </c>
      <c r="S1564" s="9">
        <f>shipments9[[#This Row],[Gross Profit]]/shipments9[[#This Row],[Amount]]</f>
        <v>0.23203557711744499</v>
      </c>
      <c r="T1564" s="11">
        <f>shipments9[[#This Row],[Amount]]/shipments9[[#This Row],[Boxes]]</f>
        <v>10.977071005917161</v>
      </c>
    </row>
    <row r="1565" spans="1:20" x14ac:dyDescent="0.25">
      <c r="A1565" t="s">
        <v>1767</v>
      </c>
      <c r="B1565" t="s">
        <v>71</v>
      </c>
      <c r="C1565" t="s">
        <v>155</v>
      </c>
      <c r="D1565" t="s">
        <v>19</v>
      </c>
      <c r="E1565" s="1">
        <v>45310</v>
      </c>
      <c r="F1565" s="1" t="str">
        <f>TEXT(shipments9[[#This Row],[Shipdate]],"ddd")</f>
        <v>Fri</v>
      </c>
      <c r="G1565" s="1" t="str">
        <f>IF(OR(shipments9[[#This Row],[Day Name]]="Sat",shipments9[[#This Row],[Day Name]]="Sun"),"Weekend","Weekday")</f>
        <v>Weekday</v>
      </c>
      <c r="H1565">
        <v>1260</v>
      </c>
      <c r="I1565">
        <v>180</v>
      </c>
      <c r="J1565" t="s">
        <v>172</v>
      </c>
      <c r="K1565" t="s">
        <v>8155</v>
      </c>
      <c r="L1565" t="s">
        <v>8156</v>
      </c>
      <c r="M1565">
        <v>1</v>
      </c>
      <c r="N1565" t="s">
        <v>8163</v>
      </c>
      <c r="O1565" s="4">
        <f>INDEX(products[Cost_per_box], MATCH(shipments9[[#This Row],[PID]], products[PID], 0))</f>
        <v>8.43</v>
      </c>
      <c r="P1565" s="4">
        <f>shipments9[[#This Row],[Boxes]]*shipments9[[#This Row],[Cost Per Box]]</f>
        <v>1517.3999999999999</v>
      </c>
      <c r="Q1565" s="4">
        <f>shipments9[[#This Row],[Amount]] -shipments9[[#This Row],[total cost]]</f>
        <v>-257.39999999999986</v>
      </c>
      <c r="R1565" s="4" t="str">
        <f>IF(shipments9[[#This Row],[Gross Profit]]&lt;0,"Loss","Profit")</f>
        <v>Loss</v>
      </c>
      <c r="S1565" s="9">
        <f>shipments9[[#This Row],[Gross Profit]]/shipments9[[#This Row],[Amount]]</f>
        <v>-0.20428571428571418</v>
      </c>
      <c r="T1565" s="11">
        <f>shipments9[[#This Row],[Amount]]/shipments9[[#This Row],[Boxes]]</f>
        <v>7</v>
      </c>
    </row>
    <row r="1566" spans="1:20" hidden="1" x14ac:dyDescent="0.25">
      <c r="A1566" t="s">
        <v>1768</v>
      </c>
      <c r="B1566" t="s">
        <v>71</v>
      </c>
      <c r="C1566" t="s">
        <v>145</v>
      </c>
      <c r="D1566" t="s">
        <v>19</v>
      </c>
      <c r="E1566" s="1">
        <v>44937</v>
      </c>
      <c r="F1566" s="1" t="str">
        <f>TEXT(shipments9[[#This Row],[Shipdate]],"ddd")</f>
        <v>Wed</v>
      </c>
      <c r="G1566" s="1" t="str">
        <f>IF(OR(shipments9[[#This Row],[Day Name]]="Sat",shipments9[[#This Row],[Day Name]]="Sun"),"Weekend","Weekday")</f>
        <v>Weekday</v>
      </c>
      <c r="H1566">
        <v>7755.75</v>
      </c>
      <c r="I1566">
        <v>485</v>
      </c>
      <c r="J1566" t="s">
        <v>172</v>
      </c>
      <c r="K1566" t="s">
        <v>8151</v>
      </c>
      <c r="L1566" t="s">
        <v>8156</v>
      </c>
      <c r="M1566">
        <v>1</v>
      </c>
      <c r="N1566" t="s">
        <v>8163</v>
      </c>
      <c r="O1566" s="4">
        <f>INDEX(products[Cost_per_box], MATCH(shipments9[[#This Row],[PID]], products[PID], 0))</f>
        <v>4.74</v>
      </c>
      <c r="P1566" s="4">
        <f>shipments9[[#This Row],[Boxes]]*shipments9[[#This Row],[Cost Per Box]]</f>
        <v>2298.9</v>
      </c>
      <c r="Q1566" s="4">
        <f>shipments9[[#This Row],[Amount]] -shipments9[[#This Row],[total cost]]</f>
        <v>5456.85</v>
      </c>
      <c r="R1566" s="4" t="str">
        <f>IF(shipments9[[#This Row],[Gross Profit]]&lt;0,"Loss","Profit")</f>
        <v>Profit</v>
      </c>
      <c r="S1566" s="9">
        <f>shipments9[[#This Row],[Gross Profit]]/shipments9[[#This Row],[Amount]]</f>
        <v>0.70358766076781742</v>
      </c>
      <c r="T1566" s="11">
        <f>shipments9[[#This Row],[Amount]]/shipments9[[#This Row],[Boxes]]</f>
        <v>15.991237113402061</v>
      </c>
    </row>
    <row r="1567" spans="1:20" hidden="1" x14ac:dyDescent="0.25">
      <c r="A1567" t="s">
        <v>1769</v>
      </c>
      <c r="B1567" t="s">
        <v>71</v>
      </c>
      <c r="C1567" t="s">
        <v>149</v>
      </c>
      <c r="D1567" t="s">
        <v>19</v>
      </c>
      <c r="E1567" s="1">
        <v>45414</v>
      </c>
      <c r="F1567" s="1" t="str">
        <f>TEXT(shipments9[[#This Row],[Shipdate]],"ddd")</f>
        <v>Thu</v>
      </c>
      <c r="G1567" s="1" t="str">
        <f>IF(OR(shipments9[[#This Row],[Day Name]]="Sat",shipments9[[#This Row],[Day Name]]="Sun"),"Weekend","Weekday")</f>
        <v>Weekday</v>
      </c>
      <c r="H1567">
        <v>4349.25</v>
      </c>
      <c r="I1567">
        <v>311</v>
      </c>
      <c r="J1567" t="s">
        <v>172</v>
      </c>
      <c r="K1567" t="s">
        <v>8155</v>
      </c>
      <c r="L1567" t="s">
        <v>8154</v>
      </c>
      <c r="M1567">
        <v>5</v>
      </c>
      <c r="N1567" t="s">
        <v>201</v>
      </c>
      <c r="O1567" s="4">
        <f>INDEX(products[Cost_per_box], MATCH(shipments9[[#This Row],[PID]], products[PID], 0))</f>
        <v>6.43</v>
      </c>
      <c r="P1567" s="4">
        <f>shipments9[[#This Row],[Boxes]]*shipments9[[#This Row],[Cost Per Box]]</f>
        <v>1999.73</v>
      </c>
      <c r="Q1567" s="4">
        <f>shipments9[[#This Row],[Amount]] -shipments9[[#This Row],[total cost]]</f>
        <v>2349.52</v>
      </c>
      <c r="R1567" s="4" t="str">
        <f>IF(shipments9[[#This Row],[Gross Profit]]&lt;0,"Loss","Profit")</f>
        <v>Profit</v>
      </c>
      <c r="S1567" s="9">
        <f>shipments9[[#This Row],[Gross Profit]]/shipments9[[#This Row],[Amount]]</f>
        <v>0.54021268034718628</v>
      </c>
      <c r="T1567" s="11">
        <f>shipments9[[#This Row],[Amount]]/shipments9[[#This Row],[Boxes]]</f>
        <v>13.984726688102894</v>
      </c>
    </row>
    <row r="1568" spans="1:20" hidden="1" x14ac:dyDescent="0.25">
      <c r="A1568" t="s">
        <v>1770</v>
      </c>
      <c r="B1568" t="s">
        <v>71</v>
      </c>
      <c r="C1568" t="s">
        <v>149</v>
      </c>
      <c r="D1568" t="s">
        <v>19</v>
      </c>
      <c r="E1568" s="1">
        <v>45260</v>
      </c>
      <c r="F1568" s="1" t="str">
        <f>TEXT(shipments9[[#This Row],[Shipdate]],"ddd")</f>
        <v>Thu</v>
      </c>
      <c r="G1568" s="1" t="str">
        <f>IF(OR(shipments9[[#This Row],[Day Name]]="Sat",shipments9[[#This Row],[Day Name]]="Sun"),"Weekend","Weekday")</f>
        <v>Weekday</v>
      </c>
      <c r="H1568">
        <v>7114.5</v>
      </c>
      <c r="I1568">
        <v>445</v>
      </c>
      <c r="J1568" t="s">
        <v>172</v>
      </c>
      <c r="K1568" t="s">
        <v>8151</v>
      </c>
      <c r="L1568" t="s">
        <v>8152</v>
      </c>
      <c r="M1568">
        <v>11</v>
      </c>
      <c r="N1568" t="s">
        <v>8165</v>
      </c>
      <c r="O1568" s="4">
        <f>INDEX(products[Cost_per_box], MATCH(shipments9[[#This Row],[PID]], products[PID], 0))</f>
        <v>6.43</v>
      </c>
      <c r="P1568" s="4">
        <f>shipments9[[#This Row],[Boxes]]*shipments9[[#This Row],[Cost Per Box]]</f>
        <v>2861.35</v>
      </c>
      <c r="Q1568" s="4">
        <f>shipments9[[#This Row],[Amount]] -shipments9[[#This Row],[total cost]]</f>
        <v>4253.1499999999996</v>
      </c>
      <c r="R1568" s="4" t="str">
        <f>IF(shipments9[[#This Row],[Gross Profit]]&lt;0,"Loss","Profit")</f>
        <v>Profit</v>
      </c>
      <c r="S1568" s="9">
        <f>shipments9[[#This Row],[Gross Profit]]/shipments9[[#This Row],[Amount]]</f>
        <v>0.59781432286176117</v>
      </c>
      <c r="T1568" s="11">
        <f>shipments9[[#This Row],[Amount]]/shipments9[[#This Row],[Boxes]]</f>
        <v>15.987640449438203</v>
      </c>
    </row>
    <row r="1569" spans="1:20" hidden="1" x14ac:dyDescent="0.25">
      <c r="A1569" t="s">
        <v>1771</v>
      </c>
      <c r="B1569" t="s">
        <v>71</v>
      </c>
      <c r="C1569" t="s">
        <v>153</v>
      </c>
      <c r="D1569" t="s">
        <v>19</v>
      </c>
      <c r="E1569" s="1">
        <v>45257</v>
      </c>
      <c r="F1569" s="1" t="str">
        <f>TEXT(shipments9[[#This Row],[Shipdate]],"ddd")</f>
        <v>Mon</v>
      </c>
      <c r="G1569" s="1" t="str">
        <f>IF(OR(shipments9[[#This Row],[Day Name]]="Sat",shipments9[[#This Row],[Day Name]]="Sun"),"Weekend","Weekday")</f>
        <v>Weekday</v>
      </c>
      <c r="H1569">
        <v>8147.25</v>
      </c>
      <c r="I1569">
        <v>480</v>
      </c>
      <c r="J1569" t="s">
        <v>172</v>
      </c>
      <c r="K1569" t="s">
        <v>8151</v>
      </c>
      <c r="L1569" t="s">
        <v>8152</v>
      </c>
      <c r="M1569">
        <v>11</v>
      </c>
      <c r="N1569" t="s">
        <v>8165</v>
      </c>
      <c r="O1569" s="4">
        <f>INDEX(products[Cost_per_box], MATCH(shipments9[[#This Row],[PID]], products[PID], 0))</f>
        <v>9.57</v>
      </c>
      <c r="P1569" s="4">
        <f>shipments9[[#This Row],[Boxes]]*shipments9[[#This Row],[Cost Per Box]]</f>
        <v>4593.6000000000004</v>
      </c>
      <c r="Q1569" s="4">
        <f>shipments9[[#This Row],[Amount]] -shipments9[[#This Row],[total cost]]</f>
        <v>3553.6499999999996</v>
      </c>
      <c r="R1569" s="4" t="str">
        <f>IF(shipments9[[#This Row],[Gross Profit]]&lt;0,"Loss","Profit")</f>
        <v>Profit</v>
      </c>
      <c r="S1569" s="9">
        <f>shipments9[[#This Row],[Gross Profit]]/shipments9[[#This Row],[Amount]]</f>
        <v>0.43617785142225901</v>
      </c>
      <c r="T1569" s="11">
        <f>shipments9[[#This Row],[Amount]]/shipments9[[#This Row],[Boxes]]</f>
        <v>16.973437499999999</v>
      </c>
    </row>
    <row r="1570" spans="1:20" hidden="1" x14ac:dyDescent="0.25">
      <c r="A1570" t="s">
        <v>1772</v>
      </c>
      <c r="B1570" t="s">
        <v>71</v>
      </c>
      <c r="C1570" t="s">
        <v>161</v>
      </c>
      <c r="D1570" t="s">
        <v>19</v>
      </c>
      <c r="E1570" s="1">
        <v>45252</v>
      </c>
      <c r="F1570" s="1" t="str">
        <f>TEXT(shipments9[[#This Row],[Shipdate]],"ddd")</f>
        <v>Wed</v>
      </c>
      <c r="G1570" s="1" t="str">
        <f>IF(OR(shipments9[[#This Row],[Day Name]]="Sat",shipments9[[#This Row],[Day Name]]="Sun"),"Weekend","Weekday")</f>
        <v>Weekday</v>
      </c>
      <c r="H1570">
        <v>661.5</v>
      </c>
      <c r="I1570">
        <v>61</v>
      </c>
      <c r="J1570" t="s">
        <v>172</v>
      </c>
      <c r="K1570" t="s">
        <v>8151</v>
      </c>
      <c r="L1570" t="s">
        <v>8152</v>
      </c>
      <c r="M1570">
        <v>11</v>
      </c>
      <c r="N1570" t="s">
        <v>8165</v>
      </c>
      <c r="O1570" s="4">
        <f>INDEX(products[Cost_per_box], MATCH(shipments9[[#This Row],[PID]], products[PID], 0))</f>
        <v>2.76</v>
      </c>
      <c r="P1570" s="4">
        <f>shipments9[[#This Row],[Boxes]]*shipments9[[#This Row],[Cost Per Box]]</f>
        <v>168.35999999999999</v>
      </c>
      <c r="Q1570" s="4">
        <f>shipments9[[#This Row],[Amount]] -shipments9[[#This Row],[total cost]]</f>
        <v>493.14</v>
      </c>
      <c r="R1570" s="4" t="str">
        <f>IF(shipments9[[#This Row],[Gross Profit]]&lt;0,"Loss","Profit")</f>
        <v>Profit</v>
      </c>
      <c r="S1570" s="9">
        <f>shipments9[[#This Row],[Gross Profit]]/shipments9[[#This Row],[Amount]]</f>
        <v>0.74548752834467114</v>
      </c>
      <c r="T1570" s="11">
        <f>shipments9[[#This Row],[Amount]]/shipments9[[#This Row],[Boxes]]</f>
        <v>10.844262295081966</v>
      </c>
    </row>
    <row r="1571" spans="1:20" hidden="1" x14ac:dyDescent="0.25">
      <c r="A1571" t="s">
        <v>1773</v>
      </c>
      <c r="B1571" t="s">
        <v>71</v>
      </c>
      <c r="C1571" t="s">
        <v>124</v>
      </c>
      <c r="D1571" t="s">
        <v>19</v>
      </c>
      <c r="E1571" s="1">
        <v>45265</v>
      </c>
      <c r="F1571" s="1" t="str">
        <f>TEXT(shipments9[[#This Row],[Shipdate]],"ddd")</f>
        <v>Tue</v>
      </c>
      <c r="G1571" s="1" t="str">
        <f>IF(OR(shipments9[[#This Row],[Day Name]]="Sat",shipments9[[#This Row],[Day Name]]="Sun"),"Weekend","Weekday")</f>
        <v>Weekday</v>
      </c>
      <c r="H1571">
        <v>497.25</v>
      </c>
      <c r="I1571">
        <v>36</v>
      </c>
      <c r="J1571" t="s">
        <v>172</v>
      </c>
      <c r="K1571" t="s">
        <v>8151</v>
      </c>
      <c r="L1571" t="s">
        <v>8152</v>
      </c>
      <c r="M1571">
        <v>12</v>
      </c>
      <c r="N1571" t="s">
        <v>8166</v>
      </c>
      <c r="O1571" s="4">
        <f>INDEX(products[Cost_per_box], MATCH(shipments9[[#This Row],[PID]], products[PID], 0))</f>
        <v>7.48</v>
      </c>
      <c r="P1571" s="4">
        <f>shipments9[[#This Row],[Boxes]]*shipments9[[#This Row],[Cost Per Box]]</f>
        <v>269.28000000000003</v>
      </c>
      <c r="Q1571" s="4">
        <f>shipments9[[#This Row],[Amount]] -shipments9[[#This Row],[total cost]]</f>
        <v>227.96999999999997</v>
      </c>
      <c r="R1571" s="4" t="str">
        <f>IF(shipments9[[#This Row],[Gross Profit]]&lt;0,"Loss","Profit")</f>
        <v>Profit</v>
      </c>
      <c r="S1571" s="9">
        <f>shipments9[[#This Row],[Gross Profit]]/shipments9[[#This Row],[Amount]]</f>
        <v>0.45846153846153842</v>
      </c>
      <c r="T1571" s="11">
        <f>shipments9[[#This Row],[Amount]]/shipments9[[#This Row],[Boxes]]</f>
        <v>13.8125</v>
      </c>
    </row>
    <row r="1572" spans="1:20" hidden="1" x14ac:dyDescent="0.25">
      <c r="A1572" t="s">
        <v>1774</v>
      </c>
      <c r="B1572" t="s">
        <v>71</v>
      </c>
      <c r="C1572" t="s">
        <v>132</v>
      </c>
      <c r="D1572" t="s">
        <v>19</v>
      </c>
      <c r="E1572" s="1">
        <v>45254</v>
      </c>
      <c r="F1572" s="1" t="str">
        <f>TEXT(shipments9[[#This Row],[Shipdate]],"ddd")</f>
        <v>Fri</v>
      </c>
      <c r="G1572" s="1" t="str">
        <f>IF(OR(shipments9[[#This Row],[Day Name]]="Sat",shipments9[[#This Row],[Day Name]]="Sun"),"Weekend","Weekday")</f>
        <v>Weekday</v>
      </c>
      <c r="H1572">
        <v>407.25</v>
      </c>
      <c r="I1572">
        <v>17</v>
      </c>
      <c r="J1572" t="s">
        <v>172</v>
      </c>
      <c r="K1572" t="s">
        <v>8151</v>
      </c>
      <c r="L1572" t="s">
        <v>8152</v>
      </c>
      <c r="M1572">
        <v>11</v>
      </c>
      <c r="N1572" t="s">
        <v>8165</v>
      </c>
      <c r="O1572" s="4">
        <f>INDEX(products[Cost_per_box], MATCH(shipments9[[#This Row],[PID]], products[PID], 0))</f>
        <v>6.31</v>
      </c>
      <c r="P1572" s="4">
        <f>shipments9[[#This Row],[Boxes]]*shipments9[[#This Row],[Cost Per Box]]</f>
        <v>107.27</v>
      </c>
      <c r="Q1572" s="4">
        <f>shipments9[[#This Row],[Amount]] -shipments9[[#This Row],[total cost]]</f>
        <v>299.98</v>
      </c>
      <c r="R1572" s="4" t="str">
        <f>IF(shipments9[[#This Row],[Gross Profit]]&lt;0,"Loss","Profit")</f>
        <v>Profit</v>
      </c>
      <c r="S1572" s="9">
        <f>shipments9[[#This Row],[Gross Profit]]/shipments9[[#This Row],[Amount]]</f>
        <v>0.73659914057704112</v>
      </c>
      <c r="T1572" s="11">
        <f>shipments9[[#This Row],[Amount]]/shipments9[[#This Row],[Boxes]]</f>
        <v>23.955882352941178</v>
      </c>
    </row>
    <row r="1573" spans="1:20" hidden="1" x14ac:dyDescent="0.25">
      <c r="A1573" t="s">
        <v>1775</v>
      </c>
      <c r="B1573" t="s">
        <v>71</v>
      </c>
      <c r="C1573" t="s">
        <v>132</v>
      </c>
      <c r="D1573" t="s">
        <v>19</v>
      </c>
      <c r="E1573" s="1">
        <v>45089</v>
      </c>
      <c r="F1573" s="1" t="str">
        <f>TEXT(shipments9[[#This Row],[Shipdate]],"ddd")</f>
        <v>Mon</v>
      </c>
      <c r="G1573" s="1" t="str">
        <f>IF(OR(shipments9[[#This Row],[Day Name]]="Sat",shipments9[[#This Row],[Day Name]]="Sun"),"Weekend","Weekday")</f>
        <v>Weekday</v>
      </c>
      <c r="H1573">
        <v>6162.75</v>
      </c>
      <c r="I1573">
        <v>247</v>
      </c>
      <c r="J1573" t="s">
        <v>172</v>
      </c>
      <c r="K1573" t="s">
        <v>8151</v>
      </c>
      <c r="L1573" t="s">
        <v>8154</v>
      </c>
      <c r="M1573">
        <v>6</v>
      </c>
      <c r="N1573" t="s">
        <v>8159</v>
      </c>
      <c r="O1573" s="4">
        <f>INDEX(products[Cost_per_box], MATCH(shipments9[[#This Row],[PID]], products[PID], 0))</f>
        <v>6.31</v>
      </c>
      <c r="P1573" s="4">
        <f>shipments9[[#This Row],[Boxes]]*shipments9[[#This Row],[Cost Per Box]]</f>
        <v>1558.57</v>
      </c>
      <c r="Q1573" s="4">
        <f>shipments9[[#This Row],[Amount]] -shipments9[[#This Row],[total cost]]</f>
        <v>4604.18</v>
      </c>
      <c r="R1573" s="4" t="str">
        <f>IF(shipments9[[#This Row],[Gross Profit]]&lt;0,"Loss","Profit")</f>
        <v>Profit</v>
      </c>
      <c r="S1573" s="9">
        <f>shipments9[[#This Row],[Gross Profit]]/shipments9[[#This Row],[Amount]]</f>
        <v>0.74709829215853318</v>
      </c>
      <c r="T1573" s="11">
        <f>shipments9[[#This Row],[Amount]]/shipments9[[#This Row],[Boxes]]</f>
        <v>24.950404858299596</v>
      </c>
    </row>
    <row r="1574" spans="1:20" hidden="1" x14ac:dyDescent="0.25">
      <c r="A1574" t="s">
        <v>1776</v>
      </c>
      <c r="B1574" t="s">
        <v>71</v>
      </c>
      <c r="C1574" t="s">
        <v>143</v>
      </c>
      <c r="D1574" t="s">
        <v>19</v>
      </c>
      <c r="E1574" s="1">
        <v>45226</v>
      </c>
      <c r="F1574" s="1" t="str">
        <f>TEXT(shipments9[[#This Row],[Shipdate]],"ddd")</f>
        <v>Fri</v>
      </c>
      <c r="G1574" s="1" t="str">
        <f>IF(OR(shipments9[[#This Row],[Day Name]]="Sat",shipments9[[#This Row],[Day Name]]="Sun"),"Weekend","Weekday")</f>
        <v>Weekday</v>
      </c>
      <c r="H1574">
        <v>3865.5</v>
      </c>
      <c r="I1574">
        <v>215</v>
      </c>
      <c r="J1574" t="s">
        <v>172</v>
      </c>
      <c r="K1574" t="s">
        <v>8151</v>
      </c>
      <c r="L1574" t="s">
        <v>8152</v>
      </c>
      <c r="M1574">
        <v>10</v>
      </c>
      <c r="N1574" t="s">
        <v>8153</v>
      </c>
      <c r="O1574" s="4">
        <f>INDEX(products[Cost_per_box], MATCH(shipments9[[#This Row],[PID]], products[PID], 0))</f>
        <v>10.23</v>
      </c>
      <c r="P1574" s="4">
        <f>shipments9[[#This Row],[Boxes]]*shipments9[[#This Row],[Cost Per Box]]</f>
        <v>2199.4500000000003</v>
      </c>
      <c r="Q1574" s="4">
        <f>shipments9[[#This Row],[Amount]] -shipments9[[#This Row],[total cost]]</f>
        <v>1666.0499999999997</v>
      </c>
      <c r="R1574" s="4" t="str">
        <f>IF(shipments9[[#This Row],[Gross Profit]]&lt;0,"Loss","Profit")</f>
        <v>Profit</v>
      </c>
      <c r="S1574" s="9">
        <f>shipments9[[#This Row],[Gross Profit]]/shipments9[[#This Row],[Amount]]</f>
        <v>0.43100504462553352</v>
      </c>
      <c r="T1574" s="11">
        <f>shipments9[[#This Row],[Amount]]/shipments9[[#This Row],[Boxes]]</f>
        <v>17.97906976744186</v>
      </c>
    </row>
    <row r="1575" spans="1:20" hidden="1" x14ac:dyDescent="0.25">
      <c r="A1575" t="s">
        <v>1777</v>
      </c>
      <c r="B1575" t="s">
        <v>71</v>
      </c>
      <c r="C1575" t="s">
        <v>145</v>
      </c>
      <c r="D1575" t="s">
        <v>19</v>
      </c>
      <c r="E1575" s="1">
        <v>45407</v>
      </c>
      <c r="F1575" s="1" t="str">
        <f>TEXT(shipments9[[#This Row],[Shipdate]],"ddd")</f>
        <v>Thu</v>
      </c>
      <c r="G1575" s="1" t="str">
        <f>IF(OR(shipments9[[#This Row],[Day Name]]="Sat",shipments9[[#This Row],[Day Name]]="Sun"),"Weekend","Weekday")</f>
        <v>Weekday</v>
      </c>
      <c r="H1575">
        <v>7812</v>
      </c>
      <c r="I1575">
        <v>460</v>
      </c>
      <c r="J1575" t="s">
        <v>172</v>
      </c>
      <c r="K1575" t="s">
        <v>8155</v>
      </c>
      <c r="L1575" t="s">
        <v>8154</v>
      </c>
      <c r="M1575">
        <v>4</v>
      </c>
      <c r="N1575" t="s">
        <v>8158</v>
      </c>
      <c r="O1575" s="4">
        <f>INDEX(products[Cost_per_box], MATCH(shipments9[[#This Row],[PID]], products[PID], 0))</f>
        <v>4.74</v>
      </c>
      <c r="P1575" s="4">
        <f>shipments9[[#This Row],[Boxes]]*shipments9[[#This Row],[Cost Per Box]]</f>
        <v>2180.4</v>
      </c>
      <c r="Q1575" s="4">
        <f>shipments9[[#This Row],[Amount]] -shipments9[[#This Row],[total cost]]</f>
        <v>5631.6</v>
      </c>
      <c r="R1575" s="4" t="str">
        <f>IF(shipments9[[#This Row],[Gross Profit]]&lt;0,"Loss","Profit")</f>
        <v>Profit</v>
      </c>
      <c r="S1575" s="9">
        <f>shipments9[[#This Row],[Gross Profit]]/shipments9[[#This Row],[Amount]]</f>
        <v>0.72089093701996931</v>
      </c>
      <c r="T1575" s="11">
        <f>shipments9[[#This Row],[Amount]]/shipments9[[#This Row],[Boxes]]</f>
        <v>16.982608695652175</v>
      </c>
    </row>
    <row r="1576" spans="1:20" hidden="1" x14ac:dyDescent="0.25">
      <c r="A1576" t="s">
        <v>1778</v>
      </c>
      <c r="B1576" t="s">
        <v>71</v>
      </c>
      <c r="C1576" t="s">
        <v>153</v>
      </c>
      <c r="D1576" t="s">
        <v>19</v>
      </c>
      <c r="E1576" s="1">
        <v>45237</v>
      </c>
      <c r="F1576" s="1" t="str">
        <f>TEXT(shipments9[[#This Row],[Shipdate]],"ddd")</f>
        <v>Tue</v>
      </c>
      <c r="G1576" s="1" t="str">
        <f>IF(OR(shipments9[[#This Row],[Day Name]]="Sat",shipments9[[#This Row],[Day Name]]="Sun"),"Weekend","Weekday")</f>
        <v>Weekday</v>
      </c>
      <c r="H1576">
        <v>7069.5</v>
      </c>
      <c r="I1576">
        <v>505</v>
      </c>
      <c r="J1576" t="s">
        <v>172</v>
      </c>
      <c r="K1576" t="s">
        <v>8151</v>
      </c>
      <c r="L1576" t="s">
        <v>8152</v>
      </c>
      <c r="M1576">
        <v>11</v>
      </c>
      <c r="N1576" t="s">
        <v>8165</v>
      </c>
      <c r="O1576" s="4">
        <f>INDEX(products[Cost_per_box], MATCH(shipments9[[#This Row],[PID]], products[PID], 0))</f>
        <v>9.57</v>
      </c>
      <c r="P1576" s="4">
        <f>shipments9[[#This Row],[Boxes]]*shipments9[[#This Row],[Cost Per Box]]</f>
        <v>4832.8500000000004</v>
      </c>
      <c r="Q1576" s="4">
        <f>shipments9[[#This Row],[Amount]] -shipments9[[#This Row],[total cost]]</f>
        <v>2236.6499999999996</v>
      </c>
      <c r="R1576" s="4" t="str">
        <f>IF(shipments9[[#This Row],[Gross Profit]]&lt;0,"Loss","Profit")</f>
        <v>Profit</v>
      </c>
      <c r="S1576" s="9">
        <f>shipments9[[#This Row],[Gross Profit]]/shipments9[[#This Row],[Amount]]</f>
        <v>0.31638022490982382</v>
      </c>
      <c r="T1576" s="11">
        <f>shipments9[[#This Row],[Amount]]/shipments9[[#This Row],[Boxes]]</f>
        <v>13.999009900990099</v>
      </c>
    </row>
    <row r="1577" spans="1:20" hidden="1" x14ac:dyDescent="0.25">
      <c r="A1577" t="s">
        <v>1779</v>
      </c>
      <c r="B1577" t="s">
        <v>71</v>
      </c>
      <c r="C1577" t="s">
        <v>161</v>
      </c>
      <c r="D1577" t="s">
        <v>19</v>
      </c>
      <c r="E1577" s="1">
        <v>45412</v>
      </c>
      <c r="F1577" s="1" t="str">
        <f>TEXT(shipments9[[#This Row],[Shipdate]],"ddd")</f>
        <v>Tue</v>
      </c>
      <c r="G1577" s="1" t="str">
        <f>IF(OR(shipments9[[#This Row],[Day Name]]="Sat",shipments9[[#This Row],[Day Name]]="Sun"),"Weekend","Weekday")</f>
        <v>Weekday</v>
      </c>
      <c r="H1577">
        <v>21615.75</v>
      </c>
      <c r="I1577">
        <v>2702</v>
      </c>
      <c r="J1577" t="s">
        <v>172</v>
      </c>
      <c r="K1577" t="s">
        <v>8155</v>
      </c>
      <c r="L1577" t="s">
        <v>8154</v>
      </c>
      <c r="M1577">
        <v>4</v>
      </c>
      <c r="N1577" t="s">
        <v>8158</v>
      </c>
      <c r="O1577" s="4">
        <f>INDEX(products[Cost_per_box], MATCH(shipments9[[#This Row],[PID]], products[PID], 0))</f>
        <v>2.76</v>
      </c>
      <c r="P1577" s="4">
        <f>shipments9[[#This Row],[Boxes]]*shipments9[[#This Row],[Cost Per Box]]</f>
        <v>7457.5199999999995</v>
      </c>
      <c r="Q1577" s="4">
        <f>shipments9[[#This Row],[Amount]] -shipments9[[#This Row],[total cost]]</f>
        <v>14158.23</v>
      </c>
      <c r="R1577" s="4" t="str">
        <f>IF(shipments9[[#This Row],[Gross Profit]]&lt;0,"Loss","Profit")</f>
        <v>Profit</v>
      </c>
      <c r="S1577" s="9">
        <f>shipments9[[#This Row],[Gross Profit]]/shipments9[[#This Row],[Amount]]</f>
        <v>0.65499600985392592</v>
      </c>
      <c r="T1577" s="11">
        <f>shipments9[[#This Row],[Amount]]/shipments9[[#This Row],[Boxes]]</f>
        <v>7.9999074759437452</v>
      </c>
    </row>
    <row r="1578" spans="1:20" hidden="1" x14ac:dyDescent="0.25">
      <c r="A1578" t="s">
        <v>1780</v>
      </c>
      <c r="B1578" t="s">
        <v>71</v>
      </c>
      <c r="C1578" t="s">
        <v>124</v>
      </c>
      <c r="D1578" t="s">
        <v>19</v>
      </c>
      <c r="E1578" s="1">
        <v>45363</v>
      </c>
      <c r="F1578" s="1" t="str">
        <f>TEXT(shipments9[[#This Row],[Shipdate]],"ddd")</f>
        <v>Tue</v>
      </c>
      <c r="G1578" s="1" t="str">
        <f>IF(OR(shipments9[[#This Row],[Day Name]]="Sat",shipments9[[#This Row],[Day Name]]="Sun"),"Weekend","Weekday")</f>
        <v>Weekday</v>
      </c>
      <c r="H1578">
        <v>5550.75</v>
      </c>
      <c r="I1578">
        <v>371</v>
      </c>
      <c r="J1578" t="s">
        <v>172</v>
      </c>
      <c r="K1578" t="s">
        <v>8155</v>
      </c>
      <c r="L1578" t="s">
        <v>8156</v>
      </c>
      <c r="M1578">
        <v>3</v>
      </c>
      <c r="N1578" t="s">
        <v>8164</v>
      </c>
      <c r="O1578" s="4">
        <f>INDEX(products[Cost_per_box], MATCH(shipments9[[#This Row],[PID]], products[PID], 0))</f>
        <v>7.48</v>
      </c>
      <c r="P1578" s="4">
        <f>shipments9[[#This Row],[Boxes]]*shipments9[[#This Row],[Cost Per Box]]</f>
        <v>2775.0800000000004</v>
      </c>
      <c r="Q1578" s="4">
        <f>shipments9[[#This Row],[Amount]] -shipments9[[#This Row],[total cost]]</f>
        <v>2775.6699999999996</v>
      </c>
      <c r="R1578" s="4" t="str">
        <f>IF(shipments9[[#This Row],[Gross Profit]]&lt;0,"Loss","Profit")</f>
        <v>Profit</v>
      </c>
      <c r="S1578" s="9">
        <f>shipments9[[#This Row],[Gross Profit]]/shipments9[[#This Row],[Amount]]</f>
        <v>0.50005314597126505</v>
      </c>
      <c r="T1578" s="11">
        <f>shipments9[[#This Row],[Amount]]/shipments9[[#This Row],[Boxes]]</f>
        <v>14.961590296495958</v>
      </c>
    </row>
    <row r="1579" spans="1:20" hidden="1" x14ac:dyDescent="0.25">
      <c r="A1579" t="s">
        <v>1781</v>
      </c>
      <c r="B1579" t="s">
        <v>71</v>
      </c>
      <c r="C1579" t="s">
        <v>143</v>
      </c>
      <c r="D1579" t="s">
        <v>19</v>
      </c>
      <c r="E1579" s="1">
        <v>45328</v>
      </c>
      <c r="F1579" s="1" t="str">
        <f>TEXT(shipments9[[#This Row],[Shipdate]],"ddd")</f>
        <v>Tue</v>
      </c>
      <c r="G1579" s="1" t="str">
        <f>IF(OR(shipments9[[#This Row],[Day Name]]="Sat",shipments9[[#This Row],[Day Name]]="Sun"),"Weekend","Weekday")</f>
        <v>Weekday</v>
      </c>
      <c r="H1579">
        <v>7681.5</v>
      </c>
      <c r="I1579">
        <v>427</v>
      </c>
      <c r="J1579" t="s">
        <v>172</v>
      </c>
      <c r="K1579" t="s">
        <v>8155</v>
      </c>
      <c r="L1579" t="s">
        <v>8156</v>
      </c>
      <c r="M1579">
        <v>2</v>
      </c>
      <c r="N1579" t="s">
        <v>8157</v>
      </c>
      <c r="O1579" s="4">
        <f>INDEX(products[Cost_per_box], MATCH(shipments9[[#This Row],[PID]], products[PID], 0))</f>
        <v>10.23</v>
      </c>
      <c r="P1579" s="4">
        <f>shipments9[[#This Row],[Boxes]]*shipments9[[#This Row],[Cost Per Box]]</f>
        <v>4368.21</v>
      </c>
      <c r="Q1579" s="4">
        <f>shipments9[[#This Row],[Amount]] -shipments9[[#This Row],[total cost]]</f>
        <v>3313.29</v>
      </c>
      <c r="R1579" s="4" t="str">
        <f>IF(shipments9[[#This Row],[Gross Profit]]&lt;0,"Loss","Profit")</f>
        <v>Profit</v>
      </c>
      <c r="S1579" s="9">
        <f>shipments9[[#This Row],[Gross Profit]]/shipments9[[#This Row],[Amount]]</f>
        <v>0.43133372388205427</v>
      </c>
      <c r="T1579" s="11">
        <f>shipments9[[#This Row],[Amount]]/shipments9[[#This Row],[Boxes]]</f>
        <v>17.989461358313818</v>
      </c>
    </row>
    <row r="1580" spans="1:20" hidden="1" x14ac:dyDescent="0.25">
      <c r="A1580" t="s">
        <v>1782</v>
      </c>
      <c r="B1580" t="s">
        <v>71</v>
      </c>
      <c r="C1580" t="s">
        <v>149</v>
      </c>
      <c r="D1580" t="s">
        <v>19</v>
      </c>
      <c r="E1580" s="1">
        <v>44966</v>
      </c>
      <c r="F1580" s="1" t="str">
        <f>TEXT(shipments9[[#This Row],[Shipdate]],"ddd")</f>
        <v>Thu</v>
      </c>
      <c r="G1580" s="1" t="str">
        <f>IF(OR(shipments9[[#This Row],[Day Name]]="Sat",shipments9[[#This Row],[Day Name]]="Sun"),"Weekend","Weekday")</f>
        <v>Weekday</v>
      </c>
      <c r="H1580">
        <v>7935.75</v>
      </c>
      <c r="I1580">
        <v>441</v>
      </c>
      <c r="J1580" t="s">
        <v>172</v>
      </c>
      <c r="K1580" t="s">
        <v>8151</v>
      </c>
      <c r="L1580" t="s">
        <v>8156</v>
      </c>
      <c r="M1580">
        <v>2</v>
      </c>
      <c r="N1580" t="s">
        <v>8157</v>
      </c>
      <c r="O1580" s="4">
        <f>INDEX(products[Cost_per_box], MATCH(shipments9[[#This Row],[PID]], products[PID], 0))</f>
        <v>6.43</v>
      </c>
      <c r="P1580" s="4">
        <f>shipments9[[#This Row],[Boxes]]*shipments9[[#This Row],[Cost Per Box]]</f>
        <v>2835.6299999999997</v>
      </c>
      <c r="Q1580" s="4">
        <f>shipments9[[#This Row],[Amount]] -shipments9[[#This Row],[total cost]]</f>
        <v>5100.1200000000008</v>
      </c>
      <c r="R1580" s="4" t="str">
        <f>IF(shipments9[[#This Row],[Gross Profit]]&lt;0,"Loss","Profit")</f>
        <v>Profit</v>
      </c>
      <c r="S1580" s="9">
        <f>shipments9[[#This Row],[Gross Profit]]/shipments9[[#This Row],[Amount]]</f>
        <v>0.64267649560533036</v>
      </c>
      <c r="T1580" s="11">
        <f>shipments9[[#This Row],[Amount]]/shipments9[[#This Row],[Boxes]]</f>
        <v>17.994897959183675</v>
      </c>
    </row>
    <row r="1581" spans="1:20" hidden="1" x14ac:dyDescent="0.25">
      <c r="A1581" t="s">
        <v>1783</v>
      </c>
      <c r="B1581" t="s">
        <v>71</v>
      </c>
      <c r="C1581" t="s">
        <v>153</v>
      </c>
      <c r="D1581" t="s">
        <v>19</v>
      </c>
      <c r="E1581" s="1">
        <v>44974</v>
      </c>
      <c r="F1581" s="1" t="str">
        <f>TEXT(shipments9[[#This Row],[Shipdate]],"ddd")</f>
        <v>Fri</v>
      </c>
      <c r="G1581" s="1" t="str">
        <f>IF(OR(shipments9[[#This Row],[Day Name]]="Sat",shipments9[[#This Row],[Day Name]]="Sun"),"Weekend","Weekday")</f>
        <v>Weekday</v>
      </c>
      <c r="H1581">
        <v>3944.25</v>
      </c>
      <c r="I1581">
        <v>247</v>
      </c>
      <c r="J1581" t="s">
        <v>172</v>
      </c>
      <c r="K1581" t="s">
        <v>8151</v>
      </c>
      <c r="L1581" t="s">
        <v>8156</v>
      </c>
      <c r="M1581">
        <v>2</v>
      </c>
      <c r="N1581" t="s">
        <v>8157</v>
      </c>
      <c r="O1581" s="4">
        <f>INDEX(products[Cost_per_box], MATCH(shipments9[[#This Row],[PID]], products[PID], 0))</f>
        <v>9.57</v>
      </c>
      <c r="P1581" s="4">
        <f>shipments9[[#This Row],[Boxes]]*shipments9[[#This Row],[Cost Per Box]]</f>
        <v>2363.79</v>
      </c>
      <c r="Q1581" s="4">
        <f>shipments9[[#This Row],[Amount]] -shipments9[[#This Row],[total cost]]</f>
        <v>1580.46</v>
      </c>
      <c r="R1581" s="4" t="str">
        <f>IF(shipments9[[#This Row],[Gross Profit]]&lt;0,"Loss","Profit")</f>
        <v>Profit</v>
      </c>
      <c r="S1581" s="9">
        <f>shipments9[[#This Row],[Gross Profit]]/shipments9[[#This Row],[Amount]]</f>
        <v>0.40069975280471576</v>
      </c>
      <c r="T1581" s="11">
        <f>shipments9[[#This Row],[Amount]]/shipments9[[#This Row],[Boxes]]</f>
        <v>15.968623481781377</v>
      </c>
    </row>
    <row r="1582" spans="1:20" hidden="1" x14ac:dyDescent="0.25">
      <c r="A1582" t="s">
        <v>1784</v>
      </c>
      <c r="B1582" t="s">
        <v>74</v>
      </c>
      <c r="C1582" t="s">
        <v>145</v>
      </c>
      <c r="D1582" t="s">
        <v>19</v>
      </c>
      <c r="E1582" s="1">
        <v>45300</v>
      </c>
      <c r="F1582" s="1" t="str">
        <f>TEXT(shipments9[[#This Row],[Shipdate]],"ddd")</f>
        <v>Tue</v>
      </c>
      <c r="G1582" s="1" t="str">
        <f>IF(OR(shipments9[[#This Row],[Day Name]]="Sat",shipments9[[#This Row],[Day Name]]="Sun"),"Weekend","Weekday")</f>
        <v>Weekday</v>
      </c>
      <c r="H1582">
        <v>8628.75</v>
      </c>
      <c r="I1582">
        <v>508</v>
      </c>
      <c r="J1582" t="s">
        <v>172</v>
      </c>
      <c r="K1582" t="s">
        <v>8155</v>
      </c>
      <c r="L1582" t="s">
        <v>8156</v>
      </c>
      <c r="M1582">
        <v>1</v>
      </c>
      <c r="N1582" t="s">
        <v>8163</v>
      </c>
      <c r="O1582" s="4">
        <f>INDEX(products[Cost_per_box], MATCH(shipments9[[#This Row],[PID]], products[PID], 0))</f>
        <v>4.74</v>
      </c>
      <c r="P1582" s="4">
        <f>shipments9[[#This Row],[Boxes]]*shipments9[[#This Row],[Cost Per Box]]</f>
        <v>2407.92</v>
      </c>
      <c r="Q1582" s="4">
        <f>shipments9[[#This Row],[Amount]] -shipments9[[#This Row],[total cost]]</f>
        <v>6220.83</v>
      </c>
      <c r="R1582" s="4" t="str">
        <f>IF(shipments9[[#This Row],[Gross Profit]]&lt;0,"Loss","Profit")</f>
        <v>Profit</v>
      </c>
      <c r="S1582" s="9">
        <f>shipments9[[#This Row],[Gross Profit]]/shipments9[[#This Row],[Amount]]</f>
        <v>0.72094219904389401</v>
      </c>
      <c r="T1582" s="11">
        <f>shipments9[[#This Row],[Amount]]/shipments9[[#This Row],[Boxes]]</f>
        <v>16.985728346456693</v>
      </c>
    </row>
    <row r="1583" spans="1:20" hidden="1" x14ac:dyDescent="0.25">
      <c r="A1583" t="s">
        <v>1785</v>
      </c>
      <c r="B1583" t="s">
        <v>74</v>
      </c>
      <c r="C1583" t="s">
        <v>145</v>
      </c>
      <c r="D1583" t="s">
        <v>19</v>
      </c>
      <c r="E1583" s="1">
        <v>45322</v>
      </c>
      <c r="F1583" s="1" t="str">
        <f>TEXT(shipments9[[#This Row],[Shipdate]],"ddd")</f>
        <v>Wed</v>
      </c>
      <c r="G1583" s="1" t="str">
        <f>IF(OR(shipments9[[#This Row],[Day Name]]="Sat",shipments9[[#This Row],[Day Name]]="Sun"),"Weekend","Weekday")</f>
        <v>Weekday</v>
      </c>
      <c r="H1583">
        <v>5530.5</v>
      </c>
      <c r="I1583">
        <v>346</v>
      </c>
      <c r="J1583" t="s">
        <v>172</v>
      </c>
      <c r="K1583" t="s">
        <v>8155</v>
      </c>
      <c r="L1583" t="s">
        <v>8156</v>
      </c>
      <c r="M1583">
        <v>1</v>
      </c>
      <c r="N1583" t="s">
        <v>8163</v>
      </c>
      <c r="O1583" s="4">
        <f>INDEX(products[Cost_per_box], MATCH(shipments9[[#This Row],[PID]], products[PID], 0))</f>
        <v>4.74</v>
      </c>
      <c r="P1583" s="4">
        <f>shipments9[[#This Row],[Boxes]]*shipments9[[#This Row],[Cost Per Box]]</f>
        <v>1640.04</v>
      </c>
      <c r="Q1583" s="4">
        <f>shipments9[[#This Row],[Amount]] -shipments9[[#This Row],[total cost]]</f>
        <v>3890.46</v>
      </c>
      <c r="R1583" s="4" t="str">
        <f>IF(shipments9[[#This Row],[Gross Profit]]&lt;0,"Loss","Profit")</f>
        <v>Profit</v>
      </c>
      <c r="S1583" s="9">
        <f>shipments9[[#This Row],[Gross Profit]]/shipments9[[#This Row],[Amount]]</f>
        <v>0.7034553837808516</v>
      </c>
      <c r="T1583" s="11">
        <f>shipments9[[#This Row],[Amount]]/shipments9[[#This Row],[Boxes]]</f>
        <v>15.984104046242775</v>
      </c>
    </row>
    <row r="1584" spans="1:20" hidden="1" x14ac:dyDescent="0.25">
      <c r="A1584" t="s">
        <v>1786</v>
      </c>
      <c r="B1584" t="s">
        <v>74</v>
      </c>
      <c r="C1584" t="s">
        <v>159</v>
      </c>
      <c r="D1584" t="s">
        <v>19</v>
      </c>
      <c r="E1584" s="1">
        <v>44949</v>
      </c>
      <c r="F1584" s="1" t="str">
        <f>TEXT(shipments9[[#This Row],[Shipdate]],"ddd")</f>
        <v>Mon</v>
      </c>
      <c r="G1584" s="1" t="str">
        <f>IF(OR(shipments9[[#This Row],[Day Name]]="Sat",shipments9[[#This Row],[Day Name]]="Sun"),"Weekend","Weekday")</f>
        <v>Weekday</v>
      </c>
      <c r="H1584">
        <v>8622</v>
      </c>
      <c r="I1584">
        <v>332</v>
      </c>
      <c r="J1584" t="s">
        <v>172</v>
      </c>
      <c r="K1584" t="s">
        <v>8151</v>
      </c>
      <c r="L1584" t="s">
        <v>8156</v>
      </c>
      <c r="M1584">
        <v>1</v>
      </c>
      <c r="N1584" t="s">
        <v>8163</v>
      </c>
      <c r="O1584" s="4">
        <f>INDEX(products[Cost_per_box], MATCH(shipments9[[#This Row],[PID]], products[PID], 0))</f>
        <v>5.04</v>
      </c>
      <c r="P1584" s="4">
        <f>shipments9[[#This Row],[Boxes]]*shipments9[[#This Row],[Cost Per Box]]</f>
        <v>1673.28</v>
      </c>
      <c r="Q1584" s="4">
        <f>shipments9[[#This Row],[Amount]] -shipments9[[#This Row],[total cost]]</f>
        <v>6948.72</v>
      </c>
      <c r="R1584" s="4" t="str">
        <f>IF(shipments9[[#This Row],[Gross Profit]]&lt;0,"Loss","Profit")</f>
        <v>Profit</v>
      </c>
      <c r="S1584" s="9">
        <f>shipments9[[#This Row],[Gross Profit]]/shipments9[[#This Row],[Amount]]</f>
        <v>0.80592901878914402</v>
      </c>
      <c r="T1584" s="11">
        <f>shipments9[[#This Row],[Amount]]/shipments9[[#This Row],[Boxes]]</f>
        <v>25.96987951807229</v>
      </c>
    </row>
    <row r="1585" spans="1:20" hidden="1" x14ac:dyDescent="0.25">
      <c r="A1585" t="s">
        <v>1787</v>
      </c>
      <c r="B1585" t="s">
        <v>74</v>
      </c>
      <c r="C1585" t="s">
        <v>159</v>
      </c>
      <c r="D1585" t="s">
        <v>19</v>
      </c>
      <c r="E1585" s="1">
        <v>45278</v>
      </c>
      <c r="F1585" s="1" t="str">
        <f>TEXT(shipments9[[#This Row],[Shipdate]],"ddd")</f>
        <v>Mon</v>
      </c>
      <c r="G1585" s="1" t="str">
        <f>IF(OR(shipments9[[#This Row],[Day Name]]="Sat",shipments9[[#This Row],[Day Name]]="Sun"),"Weekend","Weekday")</f>
        <v>Weekday</v>
      </c>
      <c r="H1585">
        <v>6284.25</v>
      </c>
      <c r="I1585">
        <v>225</v>
      </c>
      <c r="J1585" t="s">
        <v>172</v>
      </c>
      <c r="K1585" t="s">
        <v>8151</v>
      </c>
      <c r="L1585" t="s">
        <v>8152</v>
      </c>
      <c r="M1585">
        <v>12</v>
      </c>
      <c r="N1585" t="s">
        <v>8166</v>
      </c>
      <c r="O1585" s="4">
        <f>INDEX(products[Cost_per_box], MATCH(shipments9[[#This Row],[PID]], products[PID], 0))</f>
        <v>5.04</v>
      </c>
      <c r="P1585" s="4">
        <f>shipments9[[#This Row],[Boxes]]*shipments9[[#This Row],[Cost Per Box]]</f>
        <v>1134</v>
      </c>
      <c r="Q1585" s="4">
        <f>shipments9[[#This Row],[Amount]] -shipments9[[#This Row],[total cost]]</f>
        <v>5150.25</v>
      </c>
      <c r="R1585" s="4" t="str">
        <f>IF(shipments9[[#This Row],[Gross Profit]]&lt;0,"Loss","Profit")</f>
        <v>Profit</v>
      </c>
      <c r="S1585" s="9">
        <f>shipments9[[#This Row],[Gross Profit]]/shipments9[[#This Row],[Amount]]</f>
        <v>0.81954887218045114</v>
      </c>
      <c r="T1585" s="11">
        <f>shipments9[[#This Row],[Amount]]/shipments9[[#This Row],[Boxes]]</f>
        <v>27.93</v>
      </c>
    </row>
    <row r="1586" spans="1:20" hidden="1" x14ac:dyDescent="0.25">
      <c r="A1586" t="s">
        <v>1788</v>
      </c>
      <c r="B1586" t="s">
        <v>74</v>
      </c>
      <c r="C1586" t="s">
        <v>159</v>
      </c>
      <c r="D1586" t="s">
        <v>19</v>
      </c>
      <c r="E1586" s="1">
        <v>45000</v>
      </c>
      <c r="F1586" s="1" t="str">
        <f>TEXT(shipments9[[#This Row],[Shipdate]],"ddd")</f>
        <v>Wed</v>
      </c>
      <c r="G1586" s="1" t="str">
        <f>IF(OR(shipments9[[#This Row],[Day Name]]="Sat",shipments9[[#This Row],[Day Name]]="Sun"),"Weekend","Weekday")</f>
        <v>Weekday</v>
      </c>
      <c r="H1586">
        <v>8853.75</v>
      </c>
      <c r="I1586">
        <v>341</v>
      </c>
      <c r="J1586" t="s">
        <v>172</v>
      </c>
      <c r="K1586" t="s">
        <v>8151</v>
      </c>
      <c r="L1586" t="s">
        <v>8156</v>
      </c>
      <c r="M1586">
        <v>3</v>
      </c>
      <c r="N1586" t="s">
        <v>8164</v>
      </c>
      <c r="O1586" s="4">
        <f>INDEX(products[Cost_per_box], MATCH(shipments9[[#This Row],[PID]], products[PID], 0))</f>
        <v>5.04</v>
      </c>
      <c r="P1586" s="4">
        <f>shipments9[[#This Row],[Boxes]]*shipments9[[#This Row],[Cost Per Box]]</f>
        <v>1718.64</v>
      </c>
      <c r="Q1586" s="4">
        <f>shipments9[[#This Row],[Amount]] -shipments9[[#This Row],[total cost]]</f>
        <v>7135.11</v>
      </c>
      <c r="R1586" s="4" t="str">
        <f>IF(shipments9[[#This Row],[Gross Profit]]&lt;0,"Loss","Profit")</f>
        <v>Profit</v>
      </c>
      <c r="S1586" s="9">
        <f>shipments9[[#This Row],[Gross Profit]]/shipments9[[#This Row],[Amount]]</f>
        <v>0.8058856416772554</v>
      </c>
      <c r="T1586" s="11">
        <f>shipments9[[#This Row],[Amount]]/shipments9[[#This Row],[Boxes]]</f>
        <v>25.964076246334312</v>
      </c>
    </row>
    <row r="1587" spans="1:20" hidden="1" x14ac:dyDescent="0.25">
      <c r="A1587" t="s">
        <v>1789</v>
      </c>
      <c r="B1587" t="s">
        <v>74</v>
      </c>
      <c r="C1587" t="s">
        <v>161</v>
      </c>
      <c r="D1587" t="s">
        <v>19</v>
      </c>
      <c r="E1587" s="1">
        <v>45183</v>
      </c>
      <c r="F1587" s="1" t="str">
        <f>TEXT(shipments9[[#This Row],[Shipdate]],"ddd")</f>
        <v>Thu</v>
      </c>
      <c r="G1587" s="1" t="str">
        <f>IF(OR(shipments9[[#This Row],[Day Name]]="Sat",shipments9[[#This Row],[Day Name]]="Sun"),"Weekend","Weekday")</f>
        <v>Weekday</v>
      </c>
      <c r="H1587">
        <v>258.75</v>
      </c>
      <c r="I1587">
        <v>26</v>
      </c>
      <c r="J1587" t="s">
        <v>172</v>
      </c>
      <c r="K1587" t="s">
        <v>8151</v>
      </c>
      <c r="L1587" t="s">
        <v>8160</v>
      </c>
      <c r="M1587">
        <v>9</v>
      </c>
      <c r="N1587" t="s">
        <v>8167</v>
      </c>
      <c r="O1587" s="4">
        <f>INDEX(products[Cost_per_box], MATCH(shipments9[[#This Row],[PID]], products[PID], 0))</f>
        <v>2.76</v>
      </c>
      <c r="P1587" s="4">
        <f>shipments9[[#This Row],[Boxes]]*shipments9[[#This Row],[Cost Per Box]]</f>
        <v>71.759999999999991</v>
      </c>
      <c r="Q1587" s="4">
        <f>shipments9[[#This Row],[Amount]] -shipments9[[#This Row],[total cost]]</f>
        <v>186.99</v>
      </c>
      <c r="R1587" s="4" t="str">
        <f>IF(shipments9[[#This Row],[Gross Profit]]&lt;0,"Loss","Profit")</f>
        <v>Profit</v>
      </c>
      <c r="S1587" s="9">
        <f>shipments9[[#This Row],[Gross Profit]]/shipments9[[#This Row],[Amount]]</f>
        <v>0.72266666666666668</v>
      </c>
      <c r="T1587" s="11">
        <f>shipments9[[#This Row],[Amount]]/shipments9[[#This Row],[Boxes]]</f>
        <v>9.9519230769230766</v>
      </c>
    </row>
    <row r="1588" spans="1:20" hidden="1" x14ac:dyDescent="0.25">
      <c r="A1588" t="s">
        <v>1790</v>
      </c>
      <c r="B1588" t="s">
        <v>74</v>
      </c>
      <c r="C1588" t="s">
        <v>124</v>
      </c>
      <c r="D1588" t="s">
        <v>19</v>
      </c>
      <c r="E1588" s="1">
        <v>45342</v>
      </c>
      <c r="F1588" s="1" t="str">
        <f>TEXT(shipments9[[#This Row],[Shipdate]],"ddd")</f>
        <v>Tue</v>
      </c>
      <c r="G1588" s="1" t="str">
        <f>IF(OR(shipments9[[#This Row],[Day Name]]="Sat",shipments9[[#This Row],[Day Name]]="Sun"),"Weekend","Weekday")</f>
        <v>Weekday</v>
      </c>
      <c r="H1588">
        <v>8723.25</v>
      </c>
      <c r="I1588">
        <v>546</v>
      </c>
      <c r="J1588" t="s">
        <v>172</v>
      </c>
      <c r="K1588" t="s">
        <v>8155</v>
      </c>
      <c r="L1588" t="s">
        <v>8156</v>
      </c>
      <c r="M1588">
        <v>2</v>
      </c>
      <c r="N1588" t="s">
        <v>8157</v>
      </c>
      <c r="O1588" s="4">
        <f>INDEX(products[Cost_per_box], MATCH(shipments9[[#This Row],[PID]], products[PID], 0))</f>
        <v>7.48</v>
      </c>
      <c r="P1588" s="4">
        <f>shipments9[[#This Row],[Boxes]]*shipments9[[#This Row],[Cost Per Box]]</f>
        <v>4084.0800000000004</v>
      </c>
      <c r="Q1588" s="4">
        <f>shipments9[[#This Row],[Amount]] -shipments9[[#This Row],[total cost]]</f>
        <v>4639.17</v>
      </c>
      <c r="R1588" s="4" t="str">
        <f>IF(shipments9[[#This Row],[Gross Profit]]&lt;0,"Loss","Profit")</f>
        <v>Profit</v>
      </c>
      <c r="S1588" s="9">
        <f>shipments9[[#This Row],[Gross Profit]]/shipments9[[#This Row],[Amount]]</f>
        <v>0.53181669675866217</v>
      </c>
      <c r="T1588" s="11">
        <f>shipments9[[#This Row],[Amount]]/shipments9[[#This Row],[Boxes]]</f>
        <v>15.976648351648352</v>
      </c>
    </row>
    <row r="1589" spans="1:20" hidden="1" x14ac:dyDescent="0.25">
      <c r="A1589" t="s">
        <v>1791</v>
      </c>
      <c r="B1589" t="s">
        <v>74</v>
      </c>
      <c r="C1589" t="s">
        <v>124</v>
      </c>
      <c r="D1589" t="s">
        <v>19</v>
      </c>
      <c r="E1589" s="1">
        <v>44974</v>
      </c>
      <c r="F1589" s="1" t="str">
        <f>TEXT(shipments9[[#This Row],[Shipdate]],"ddd")</f>
        <v>Fri</v>
      </c>
      <c r="G1589" s="1" t="str">
        <f>IF(OR(shipments9[[#This Row],[Day Name]]="Sat",shipments9[[#This Row],[Day Name]]="Sun"),"Weekend","Weekday")</f>
        <v>Weekday</v>
      </c>
      <c r="H1589">
        <v>4671</v>
      </c>
      <c r="I1589">
        <v>312</v>
      </c>
      <c r="J1589" t="s">
        <v>172</v>
      </c>
      <c r="K1589" t="s">
        <v>8151</v>
      </c>
      <c r="L1589" t="s">
        <v>8156</v>
      </c>
      <c r="M1589">
        <v>2</v>
      </c>
      <c r="N1589" t="s">
        <v>8157</v>
      </c>
      <c r="O1589" s="4">
        <f>INDEX(products[Cost_per_box], MATCH(shipments9[[#This Row],[PID]], products[PID], 0))</f>
        <v>7.48</v>
      </c>
      <c r="P1589" s="4">
        <f>shipments9[[#This Row],[Boxes]]*shipments9[[#This Row],[Cost Per Box]]</f>
        <v>2333.7600000000002</v>
      </c>
      <c r="Q1589" s="4">
        <f>shipments9[[#This Row],[Amount]] -shipments9[[#This Row],[total cost]]</f>
        <v>2337.2399999999998</v>
      </c>
      <c r="R1589" s="4" t="str">
        <f>IF(shipments9[[#This Row],[Gross Profit]]&lt;0,"Loss","Profit")</f>
        <v>Profit</v>
      </c>
      <c r="S1589" s="9">
        <f>shipments9[[#This Row],[Gross Profit]]/shipments9[[#This Row],[Amount]]</f>
        <v>0.50037251123956317</v>
      </c>
      <c r="T1589" s="11">
        <f>shipments9[[#This Row],[Amount]]/shipments9[[#This Row],[Boxes]]</f>
        <v>14.971153846153847</v>
      </c>
    </row>
    <row r="1590" spans="1:20" x14ac:dyDescent="0.25">
      <c r="A1590" t="s">
        <v>1792</v>
      </c>
      <c r="B1590" t="s">
        <v>74</v>
      </c>
      <c r="C1590" t="s">
        <v>155</v>
      </c>
      <c r="D1590" t="s">
        <v>19</v>
      </c>
      <c r="E1590" s="1">
        <v>45260</v>
      </c>
      <c r="F1590" s="1" t="str">
        <f>TEXT(shipments9[[#This Row],[Shipdate]],"ddd")</f>
        <v>Thu</v>
      </c>
      <c r="G1590" s="1" t="str">
        <f>IF(OR(shipments9[[#This Row],[Day Name]]="Sat",shipments9[[#This Row],[Day Name]]="Sun"),"Weekend","Weekday")</f>
        <v>Weekday</v>
      </c>
      <c r="H1590">
        <v>3368.25</v>
      </c>
      <c r="I1590">
        <v>422</v>
      </c>
      <c r="J1590" t="s">
        <v>172</v>
      </c>
      <c r="K1590" t="s">
        <v>8151</v>
      </c>
      <c r="L1590" t="s">
        <v>8152</v>
      </c>
      <c r="M1590">
        <v>11</v>
      </c>
      <c r="N1590" t="s">
        <v>8165</v>
      </c>
      <c r="O1590" s="4">
        <f>INDEX(products[Cost_per_box], MATCH(shipments9[[#This Row],[PID]], products[PID], 0))</f>
        <v>8.43</v>
      </c>
      <c r="P1590" s="4">
        <f>shipments9[[#This Row],[Boxes]]*shipments9[[#This Row],[Cost Per Box]]</f>
        <v>3557.46</v>
      </c>
      <c r="Q1590" s="4">
        <f>shipments9[[#This Row],[Amount]] -shipments9[[#This Row],[total cost]]</f>
        <v>-189.21000000000004</v>
      </c>
      <c r="R1590" s="4" t="str">
        <f>IF(shipments9[[#This Row],[Gross Profit]]&lt;0,"Loss","Profit")</f>
        <v>Loss</v>
      </c>
      <c r="S1590" s="9">
        <f>shipments9[[#This Row],[Gross Profit]]/shipments9[[#This Row],[Amount]]</f>
        <v>-5.6174571364952137E-2</v>
      </c>
      <c r="T1590" s="11">
        <f>shipments9[[#This Row],[Amount]]/shipments9[[#This Row],[Boxes]]</f>
        <v>7.9816350710900474</v>
      </c>
    </row>
    <row r="1591" spans="1:20" hidden="1" x14ac:dyDescent="0.25">
      <c r="A1591" t="s">
        <v>1793</v>
      </c>
      <c r="B1591" t="s">
        <v>74</v>
      </c>
      <c r="C1591" t="s">
        <v>159</v>
      </c>
      <c r="D1591" t="s">
        <v>19</v>
      </c>
      <c r="E1591" s="1">
        <v>45372</v>
      </c>
      <c r="F1591" s="1" t="str">
        <f>TEXT(shipments9[[#This Row],[Shipdate]],"ddd")</f>
        <v>Thu</v>
      </c>
      <c r="G1591" s="1" t="str">
        <f>IF(OR(shipments9[[#This Row],[Day Name]]="Sat",shipments9[[#This Row],[Day Name]]="Sun"),"Weekend","Weekday")</f>
        <v>Weekday</v>
      </c>
      <c r="H1591">
        <v>7841.25</v>
      </c>
      <c r="I1591">
        <v>291</v>
      </c>
      <c r="J1591" t="s">
        <v>172</v>
      </c>
      <c r="K1591" t="s">
        <v>8155</v>
      </c>
      <c r="L1591" t="s">
        <v>8156</v>
      </c>
      <c r="M1591">
        <v>3</v>
      </c>
      <c r="N1591" t="s">
        <v>8164</v>
      </c>
      <c r="O1591" s="4">
        <f>INDEX(products[Cost_per_box], MATCH(shipments9[[#This Row],[PID]], products[PID], 0))</f>
        <v>5.04</v>
      </c>
      <c r="P1591" s="4">
        <f>shipments9[[#This Row],[Boxes]]*shipments9[[#This Row],[Cost Per Box]]</f>
        <v>1466.64</v>
      </c>
      <c r="Q1591" s="4">
        <f>shipments9[[#This Row],[Amount]] -shipments9[[#This Row],[total cost]]</f>
        <v>6374.61</v>
      </c>
      <c r="R1591" s="4" t="str">
        <f>IF(shipments9[[#This Row],[Gross Profit]]&lt;0,"Loss","Profit")</f>
        <v>Profit</v>
      </c>
      <c r="S1591" s="9">
        <f>shipments9[[#This Row],[Gross Profit]]/shipments9[[#This Row],[Amount]]</f>
        <v>0.81295839311334284</v>
      </c>
      <c r="T1591" s="11">
        <f>shipments9[[#This Row],[Amount]]/shipments9[[#This Row],[Boxes]]</f>
        <v>26.945876288659793</v>
      </c>
    </row>
    <row r="1592" spans="1:20" hidden="1" x14ac:dyDescent="0.25">
      <c r="A1592" t="s">
        <v>1794</v>
      </c>
      <c r="B1592" t="s">
        <v>74</v>
      </c>
      <c r="C1592" t="s">
        <v>151</v>
      </c>
      <c r="D1592" t="s">
        <v>19</v>
      </c>
      <c r="E1592" s="1">
        <v>44929</v>
      </c>
      <c r="F1592" s="1" t="str">
        <f>TEXT(shipments9[[#This Row],[Shipdate]],"ddd")</f>
        <v>Tue</v>
      </c>
      <c r="G1592" s="1" t="str">
        <f>IF(OR(shipments9[[#This Row],[Day Name]]="Sat",shipments9[[#This Row],[Day Name]]="Sun"),"Weekend","Weekday")</f>
        <v>Weekday</v>
      </c>
      <c r="H1592">
        <v>6723</v>
      </c>
      <c r="I1592">
        <v>396</v>
      </c>
      <c r="J1592" t="s">
        <v>172</v>
      </c>
      <c r="K1592" t="s">
        <v>8151</v>
      </c>
      <c r="L1592" t="s">
        <v>8156</v>
      </c>
      <c r="M1592">
        <v>1</v>
      </c>
      <c r="N1592" t="s">
        <v>8163</v>
      </c>
      <c r="O1592" s="4">
        <f>INDEX(products[Cost_per_box], MATCH(shipments9[[#This Row],[PID]], products[PID], 0))</f>
        <v>12.41</v>
      </c>
      <c r="P1592" s="4">
        <f>shipments9[[#This Row],[Boxes]]*shipments9[[#This Row],[Cost Per Box]]</f>
        <v>4914.3599999999997</v>
      </c>
      <c r="Q1592" s="4">
        <f>shipments9[[#This Row],[Amount]] -shipments9[[#This Row],[total cost]]</f>
        <v>1808.6400000000003</v>
      </c>
      <c r="R1592" s="4" t="str">
        <f>IF(shipments9[[#This Row],[Gross Profit]]&lt;0,"Loss","Profit")</f>
        <v>Profit</v>
      </c>
      <c r="S1592" s="9">
        <f>shipments9[[#This Row],[Gross Profit]]/shipments9[[#This Row],[Amount]]</f>
        <v>0.26902275769745654</v>
      </c>
      <c r="T1592" s="11">
        <f>shipments9[[#This Row],[Amount]]/shipments9[[#This Row],[Boxes]]</f>
        <v>16.977272727272727</v>
      </c>
    </row>
    <row r="1593" spans="1:20" hidden="1" x14ac:dyDescent="0.25">
      <c r="A1593" t="s">
        <v>1795</v>
      </c>
      <c r="B1593" t="s">
        <v>74</v>
      </c>
      <c r="C1593" t="s">
        <v>155</v>
      </c>
      <c r="D1593" t="s">
        <v>19</v>
      </c>
      <c r="E1593" s="1">
        <v>45043</v>
      </c>
      <c r="F1593" s="1" t="str">
        <f>TEXT(shipments9[[#This Row],[Shipdate]],"ddd")</f>
        <v>Thu</v>
      </c>
      <c r="G1593" s="1" t="str">
        <f>IF(OR(shipments9[[#This Row],[Day Name]]="Sat",shipments9[[#This Row],[Day Name]]="Sun"),"Weekend","Weekday")</f>
        <v>Weekday</v>
      </c>
      <c r="H1593">
        <v>877.5</v>
      </c>
      <c r="I1593">
        <v>98</v>
      </c>
      <c r="J1593" t="s">
        <v>172</v>
      </c>
      <c r="K1593" t="s">
        <v>8151</v>
      </c>
      <c r="L1593" t="s">
        <v>8154</v>
      </c>
      <c r="M1593">
        <v>4</v>
      </c>
      <c r="N1593" t="s">
        <v>8158</v>
      </c>
      <c r="O1593" s="4">
        <f>INDEX(products[Cost_per_box], MATCH(shipments9[[#This Row],[PID]], products[PID], 0))</f>
        <v>8.43</v>
      </c>
      <c r="P1593" s="4">
        <f>shipments9[[#This Row],[Boxes]]*shipments9[[#This Row],[Cost Per Box]]</f>
        <v>826.14</v>
      </c>
      <c r="Q1593" s="4">
        <f>shipments9[[#This Row],[Amount]] -shipments9[[#This Row],[total cost]]</f>
        <v>51.360000000000014</v>
      </c>
      <c r="R1593" s="4" t="str">
        <f>IF(shipments9[[#This Row],[Gross Profit]]&lt;0,"Loss","Profit")</f>
        <v>Profit</v>
      </c>
      <c r="S1593" s="9">
        <f>shipments9[[#This Row],[Gross Profit]]/shipments9[[#This Row],[Amount]]</f>
        <v>5.8529914529914545E-2</v>
      </c>
      <c r="T1593" s="11">
        <f>shipments9[[#This Row],[Amount]]/shipments9[[#This Row],[Boxes]]</f>
        <v>8.954081632653061</v>
      </c>
    </row>
    <row r="1594" spans="1:20" x14ac:dyDescent="0.25">
      <c r="A1594" t="s">
        <v>1796</v>
      </c>
      <c r="B1594" t="s">
        <v>74</v>
      </c>
      <c r="C1594" t="s">
        <v>155</v>
      </c>
      <c r="D1594" t="s">
        <v>19</v>
      </c>
      <c r="E1594" s="1">
        <v>45205</v>
      </c>
      <c r="F1594" s="1" t="str">
        <f>TEXT(shipments9[[#This Row],[Shipdate]],"ddd")</f>
        <v>Fri</v>
      </c>
      <c r="G1594" s="1" t="str">
        <f>IF(OR(shipments9[[#This Row],[Day Name]]="Sat",shipments9[[#This Row],[Day Name]]="Sun"),"Weekend","Weekday")</f>
        <v>Weekday</v>
      </c>
      <c r="H1594">
        <v>5395.5</v>
      </c>
      <c r="I1594">
        <v>675</v>
      </c>
      <c r="J1594" t="s">
        <v>172</v>
      </c>
      <c r="K1594" t="s">
        <v>8151</v>
      </c>
      <c r="L1594" t="s">
        <v>8152</v>
      </c>
      <c r="M1594">
        <v>10</v>
      </c>
      <c r="N1594" t="s">
        <v>8153</v>
      </c>
      <c r="O1594" s="4">
        <f>INDEX(products[Cost_per_box], MATCH(shipments9[[#This Row],[PID]], products[PID], 0))</f>
        <v>8.43</v>
      </c>
      <c r="P1594" s="4">
        <f>shipments9[[#This Row],[Boxes]]*shipments9[[#This Row],[Cost Per Box]]</f>
        <v>5690.25</v>
      </c>
      <c r="Q1594" s="4">
        <f>shipments9[[#This Row],[Amount]] -shipments9[[#This Row],[total cost]]</f>
        <v>-294.75</v>
      </c>
      <c r="R1594" s="4" t="str">
        <f>IF(shipments9[[#This Row],[Gross Profit]]&lt;0,"Loss","Profit")</f>
        <v>Loss</v>
      </c>
      <c r="S1594" s="9">
        <f>shipments9[[#This Row],[Gross Profit]]/shipments9[[#This Row],[Amount]]</f>
        <v>-5.4628857381150961E-2</v>
      </c>
      <c r="T1594" s="11">
        <f>shipments9[[#This Row],[Amount]]/shipments9[[#This Row],[Boxes]]</f>
        <v>7.9933333333333332</v>
      </c>
    </row>
    <row r="1595" spans="1:20" hidden="1" x14ac:dyDescent="0.25">
      <c r="A1595" t="s">
        <v>1797</v>
      </c>
      <c r="B1595" t="s">
        <v>74</v>
      </c>
      <c r="C1595" t="s">
        <v>161</v>
      </c>
      <c r="D1595" t="s">
        <v>19</v>
      </c>
      <c r="E1595" s="1">
        <v>44965</v>
      </c>
      <c r="F1595" s="1" t="str">
        <f>TEXT(shipments9[[#This Row],[Shipdate]],"ddd")</f>
        <v>Wed</v>
      </c>
      <c r="G1595" s="1" t="str">
        <f>IF(OR(shipments9[[#This Row],[Day Name]]="Sat",shipments9[[#This Row],[Day Name]]="Sun"),"Weekend","Weekday")</f>
        <v>Weekday</v>
      </c>
      <c r="H1595">
        <v>1932.75</v>
      </c>
      <c r="I1595">
        <v>162</v>
      </c>
      <c r="J1595" t="s">
        <v>172</v>
      </c>
      <c r="K1595" t="s">
        <v>8151</v>
      </c>
      <c r="L1595" t="s">
        <v>8156</v>
      </c>
      <c r="M1595">
        <v>2</v>
      </c>
      <c r="N1595" t="s">
        <v>8157</v>
      </c>
      <c r="O1595" s="4">
        <f>INDEX(products[Cost_per_box], MATCH(shipments9[[#This Row],[PID]], products[PID], 0))</f>
        <v>2.76</v>
      </c>
      <c r="P1595" s="4">
        <f>shipments9[[#This Row],[Boxes]]*shipments9[[#This Row],[Cost Per Box]]</f>
        <v>447.11999999999995</v>
      </c>
      <c r="Q1595" s="4">
        <f>shipments9[[#This Row],[Amount]] -shipments9[[#This Row],[total cost]]</f>
        <v>1485.63</v>
      </c>
      <c r="R1595" s="4" t="str">
        <f>IF(shipments9[[#This Row],[Gross Profit]]&lt;0,"Loss","Profit")</f>
        <v>Profit</v>
      </c>
      <c r="S1595" s="9">
        <f>shipments9[[#This Row],[Gross Profit]]/shipments9[[#This Row],[Amount]]</f>
        <v>0.76866123399301522</v>
      </c>
      <c r="T1595" s="11">
        <f>shipments9[[#This Row],[Amount]]/shipments9[[#This Row],[Boxes]]</f>
        <v>11.930555555555555</v>
      </c>
    </row>
    <row r="1596" spans="1:20" hidden="1" x14ac:dyDescent="0.25">
      <c r="A1596" t="s">
        <v>1798</v>
      </c>
      <c r="B1596" t="s">
        <v>49</v>
      </c>
      <c r="C1596" t="s">
        <v>143</v>
      </c>
      <c r="D1596" t="s">
        <v>19</v>
      </c>
      <c r="E1596" s="1">
        <v>44960</v>
      </c>
      <c r="F1596" s="1" t="str">
        <f>TEXT(shipments9[[#This Row],[Shipdate]],"ddd")</f>
        <v>Fri</v>
      </c>
      <c r="G1596" s="1" t="str">
        <f>IF(OR(shipments9[[#This Row],[Day Name]]="Sat",shipments9[[#This Row],[Day Name]]="Sun"),"Weekend","Weekday")</f>
        <v>Weekday</v>
      </c>
      <c r="H1596">
        <v>5872.5</v>
      </c>
      <c r="I1596">
        <v>280</v>
      </c>
      <c r="J1596" t="s">
        <v>172</v>
      </c>
      <c r="K1596" t="s">
        <v>8151</v>
      </c>
      <c r="L1596" t="s">
        <v>8156</v>
      </c>
      <c r="M1596">
        <v>2</v>
      </c>
      <c r="N1596" t="s">
        <v>8157</v>
      </c>
      <c r="O1596" s="4">
        <f>INDEX(products[Cost_per_box], MATCH(shipments9[[#This Row],[PID]], products[PID], 0))</f>
        <v>10.23</v>
      </c>
      <c r="P1596" s="4">
        <f>shipments9[[#This Row],[Boxes]]*shipments9[[#This Row],[Cost Per Box]]</f>
        <v>2864.4</v>
      </c>
      <c r="Q1596" s="4">
        <f>shipments9[[#This Row],[Amount]] -shipments9[[#This Row],[total cost]]</f>
        <v>3008.1</v>
      </c>
      <c r="R1596" s="4" t="str">
        <f>IF(shipments9[[#This Row],[Gross Profit]]&lt;0,"Loss","Profit")</f>
        <v>Profit</v>
      </c>
      <c r="S1596" s="9">
        <f>shipments9[[#This Row],[Gross Profit]]/shipments9[[#This Row],[Amount]]</f>
        <v>0.51223499361430391</v>
      </c>
      <c r="T1596" s="11">
        <f>shipments9[[#This Row],[Amount]]/shipments9[[#This Row],[Boxes]]</f>
        <v>20.973214285714285</v>
      </c>
    </row>
    <row r="1597" spans="1:20" hidden="1" x14ac:dyDescent="0.25">
      <c r="A1597" t="s">
        <v>1799</v>
      </c>
      <c r="B1597" t="s">
        <v>49</v>
      </c>
      <c r="C1597" t="s">
        <v>149</v>
      </c>
      <c r="D1597" t="s">
        <v>19</v>
      </c>
      <c r="E1597" s="1">
        <v>45237</v>
      </c>
      <c r="F1597" s="1" t="str">
        <f>TEXT(shipments9[[#This Row],[Shipdate]],"ddd")</f>
        <v>Tue</v>
      </c>
      <c r="G1597" s="1" t="str">
        <f>IF(OR(shipments9[[#This Row],[Day Name]]="Sat",shipments9[[#This Row],[Day Name]]="Sun"),"Weekend","Weekday")</f>
        <v>Weekday</v>
      </c>
      <c r="H1597">
        <v>4342.5</v>
      </c>
      <c r="I1597">
        <v>311</v>
      </c>
      <c r="J1597" t="s">
        <v>172</v>
      </c>
      <c r="K1597" t="s">
        <v>8151</v>
      </c>
      <c r="L1597" t="s">
        <v>8152</v>
      </c>
      <c r="M1597">
        <v>11</v>
      </c>
      <c r="N1597" t="s">
        <v>8165</v>
      </c>
      <c r="O1597" s="4">
        <f>INDEX(products[Cost_per_box], MATCH(shipments9[[#This Row],[PID]], products[PID], 0))</f>
        <v>6.43</v>
      </c>
      <c r="P1597" s="4">
        <f>shipments9[[#This Row],[Boxes]]*shipments9[[#This Row],[Cost Per Box]]</f>
        <v>1999.73</v>
      </c>
      <c r="Q1597" s="4">
        <f>shipments9[[#This Row],[Amount]] -shipments9[[#This Row],[total cost]]</f>
        <v>2342.77</v>
      </c>
      <c r="R1597" s="4" t="str">
        <f>IF(shipments9[[#This Row],[Gross Profit]]&lt;0,"Loss","Profit")</f>
        <v>Profit</v>
      </c>
      <c r="S1597" s="9">
        <f>shipments9[[#This Row],[Gross Profit]]/shipments9[[#This Row],[Amount]]</f>
        <v>0.5394979850316638</v>
      </c>
      <c r="T1597" s="11">
        <f>shipments9[[#This Row],[Amount]]/shipments9[[#This Row],[Boxes]]</f>
        <v>13.963022508038586</v>
      </c>
    </row>
    <row r="1598" spans="1:20" hidden="1" x14ac:dyDescent="0.25">
      <c r="A1598" t="s">
        <v>1800</v>
      </c>
      <c r="B1598" t="s">
        <v>49</v>
      </c>
      <c r="C1598" t="s">
        <v>155</v>
      </c>
      <c r="D1598" t="s">
        <v>19</v>
      </c>
      <c r="E1598" s="1">
        <v>45260</v>
      </c>
      <c r="F1598" s="1" t="str">
        <f>TEXT(shipments9[[#This Row],[Shipdate]],"ddd")</f>
        <v>Thu</v>
      </c>
      <c r="G1598" s="1" t="str">
        <f>IF(OR(shipments9[[#This Row],[Day Name]]="Sat",shipments9[[#This Row],[Day Name]]="Sun"),"Weekend","Weekday")</f>
        <v>Weekday</v>
      </c>
      <c r="H1598">
        <v>5676.75</v>
      </c>
      <c r="I1598">
        <v>517</v>
      </c>
      <c r="J1598" t="s">
        <v>172</v>
      </c>
      <c r="K1598" t="s">
        <v>8151</v>
      </c>
      <c r="L1598" t="s">
        <v>8152</v>
      </c>
      <c r="M1598">
        <v>11</v>
      </c>
      <c r="N1598" t="s">
        <v>8165</v>
      </c>
      <c r="O1598" s="4">
        <f>INDEX(products[Cost_per_box], MATCH(shipments9[[#This Row],[PID]], products[PID], 0))</f>
        <v>8.43</v>
      </c>
      <c r="P1598" s="4">
        <f>shipments9[[#This Row],[Boxes]]*shipments9[[#This Row],[Cost Per Box]]</f>
        <v>4358.3099999999995</v>
      </c>
      <c r="Q1598" s="4">
        <f>shipments9[[#This Row],[Amount]] -shipments9[[#This Row],[total cost]]</f>
        <v>1318.4400000000005</v>
      </c>
      <c r="R1598" s="4" t="str">
        <f>IF(shipments9[[#This Row],[Gross Profit]]&lt;0,"Loss","Profit")</f>
        <v>Profit</v>
      </c>
      <c r="S1598" s="9">
        <f>shipments9[[#This Row],[Gross Profit]]/shipments9[[#This Row],[Amount]]</f>
        <v>0.23225260932752023</v>
      </c>
      <c r="T1598" s="11">
        <f>shipments9[[#This Row],[Amount]]/shipments9[[#This Row],[Boxes]]</f>
        <v>10.98017408123791</v>
      </c>
    </row>
    <row r="1599" spans="1:20" hidden="1" x14ac:dyDescent="0.25">
      <c r="A1599" t="s">
        <v>1801</v>
      </c>
      <c r="B1599" t="s">
        <v>49</v>
      </c>
      <c r="C1599" t="s">
        <v>161</v>
      </c>
      <c r="D1599" t="s">
        <v>19</v>
      </c>
      <c r="E1599" s="1">
        <v>45429</v>
      </c>
      <c r="F1599" s="1" t="str">
        <f>TEXT(shipments9[[#This Row],[Shipdate]],"ddd")</f>
        <v>Fri</v>
      </c>
      <c r="G1599" s="1" t="str">
        <f>IF(OR(shipments9[[#This Row],[Day Name]]="Sat",shipments9[[#This Row],[Day Name]]="Sun"),"Weekend","Weekday")</f>
        <v>Weekday</v>
      </c>
      <c r="H1599">
        <v>1563.75</v>
      </c>
      <c r="I1599">
        <v>196</v>
      </c>
      <c r="J1599" t="s">
        <v>172</v>
      </c>
      <c r="K1599" t="s">
        <v>8155</v>
      </c>
      <c r="L1599" t="s">
        <v>8154</v>
      </c>
      <c r="M1599">
        <v>5</v>
      </c>
      <c r="N1599" t="s">
        <v>201</v>
      </c>
      <c r="O1599" s="4">
        <f>INDEX(products[Cost_per_box], MATCH(shipments9[[#This Row],[PID]], products[PID], 0))</f>
        <v>2.76</v>
      </c>
      <c r="P1599" s="4">
        <f>shipments9[[#This Row],[Boxes]]*shipments9[[#This Row],[Cost Per Box]]</f>
        <v>540.95999999999992</v>
      </c>
      <c r="Q1599" s="4">
        <f>shipments9[[#This Row],[Amount]] -shipments9[[#This Row],[total cost]]</f>
        <v>1022.7900000000001</v>
      </c>
      <c r="R1599" s="4" t="str">
        <f>IF(shipments9[[#This Row],[Gross Profit]]&lt;0,"Loss","Profit")</f>
        <v>Profit</v>
      </c>
      <c r="S1599" s="9">
        <f>shipments9[[#This Row],[Gross Profit]]/shipments9[[#This Row],[Amount]]</f>
        <v>0.6540623501199041</v>
      </c>
      <c r="T1599" s="11">
        <f>shipments9[[#This Row],[Amount]]/shipments9[[#This Row],[Boxes]]</f>
        <v>7.9783163265306118</v>
      </c>
    </row>
    <row r="1600" spans="1:20" hidden="1" x14ac:dyDescent="0.25">
      <c r="A1600" t="s">
        <v>1802</v>
      </c>
      <c r="B1600" t="s">
        <v>49</v>
      </c>
      <c r="C1600" t="s">
        <v>139</v>
      </c>
      <c r="D1600" t="s">
        <v>19</v>
      </c>
      <c r="E1600" s="1">
        <v>45351</v>
      </c>
      <c r="F1600" s="1" t="str">
        <f>TEXT(shipments9[[#This Row],[Shipdate]],"ddd")</f>
        <v>Thu</v>
      </c>
      <c r="G1600" s="1" t="str">
        <f>IF(OR(shipments9[[#This Row],[Day Name]]="Sat",shipments9[[#This Row],[Day Name]]="Sun"),"Weekend","Weekday")</f>
        <v>Weekday</v>
      </c>
      <c r="H1600">
        <v>3935.25</v>
      </c>
      <c r="I1600">
        <v>179</v>
      </c>
      <c r="J1600" t="s">
        <v>172</v>
      </c>
      <c r="K1600" t="s">
        <v>8155</v>
      </c>
      <c r="L1600" t="s">
        <v>8156</v>
      </c>
      <c r="M1600">
        <v>2</v>
      </c>
      <c r="N1600" t="s">
        <v>8157</v>
      </c>
      <c r="O1600" s="4">
        <f>INDEX(products[Cost_per_box], MATCH(shipments9[[#This Row],[PID]], products[PID], 0))</f>
        <v>3.68</v>
      </c>
      <c r="P1600" s="4">
        <f>shipments9[[#This Row],[Boxes]]*shipments9[[#This Row],[Cost Per Box]]</f>
        <v>658.72</v>
      </c>
      <c r="Q1600" s="4">
        <f>shipments9[[#This Row],[Amount]] -shipments9[[#This Row],[total cost]]</f>
        <v>3276.5299999999997</v>
      </c>
      <c r="R1600" s="4" t="str">
        <f>IF(shipments9[[#This Row],[Gross Profit]]&lt;0,"Loss","Profit")</f>
        <v>Profit</v>
      </c>
      <c r="S1600" s="9">
        <f>shipments9[[#This Row],[Gross Profit]]/shipments9[[#This Row],[Amount]]</f>
        <v>0.83261038053490877</v>
      </c>
      <c r="T1600" s="11">
        <f>shipments9[[#This Row],[Amount]]/shipments9[[#This Row],[Boxes]]</f>
        <v>21.984636871508378</v>
      </c>
    </row>
    <row r="1601" spans="1:20" hidden="1" x14ac:dyDescent="0.25">
      <c r="A1601" t="s">
        <v>1803</v>
      </c>
      <c r="B1601" t="s">
        <v>49</v>
      </c>
      <c r="C1601" t="s">
        <v>145</v>
      </c>
      <c r="D1601" t="s">
        <v>19</v>
      </c>
      <c r="E1601" s="1">
        <v>45009</v>
      </c>
      <c r="F1601" s="1" t="str">
        <f>TEXT(shipments9[[#This Row],[Shipdate]],"ddd")</f>
        <v>Fri</v>
      </c>
      <c r="G1601" s="1" t="str">
        <f>IF(OR(shipments9[[#This Row],[Day Name]]="Sat",shipments9[[#This Row],[Day Name]]="Sun"),"Weekend","Weekday")</f>
        <v>Weekday</v>
      </c>
      <c r="H1601">
        <v>4306.5</v>
      </c>
      <c r="I1601">
        <v>288</v>
      </c>
      <c r="J1601" t="s">
        <v>172</v>
      </c>
      <c r="K1601" t="s">
        <v>8151</v>
      </c>
      <c r="L1601" t="s">
        <v>8156</v>
      </c>
      <c r="M1601">
        <v>3</v>
      </c>
      <c r="N1601" t="s">
        <v>8164</v>
      </c>
      <c r="O1601" s="4">
        <f>INDEX(products[Cost_per_box], MATCH(shipments9[[#This Row],[PID]], products[PID], 0))</f>
        <v>4.74</v>
      </c>
      <c r="P1601" s="4">
        <f>shipments9[[#This Row],[Boxes]]*shipments9[[#This Row],[Cost Per Box]]</f>
        <v>1365.1200000000001</v>
      </c>
      <c r="Q1601" s="4">
        <f>shipments9[[#This Row],[Amount]] -shipments9[[#This Row],[total cost]]</f>
        <v>2941.38</v>
      </c>
      <c r="R1601" s="4" t="str">
        <f>IF(shipments9[[#This Row],[Gross Profit]]&lt;0,"Loss","Profit")</f>
        <v>Profit</v>
      </c>
      <c r="S1601" s="9">
        <f>shipments9[[#This Row],[Gross Profit]]/shipments9[[#This Row],[Amount]]</f>
        <v>0.68300940438871471</v>
      </c>
      <c r="T1601" s="11">
        <f>shipments9[[#This Row],[Amount]]/shipments9[[#This Row],[Boxes]]</f>
        <v>14.953125</v>
      </c>
    </row>
    <row r="1602" spans="1:20" hidden="1" x14ac:dyDescent="0.25">
      <c r="A1602" t="s">
        <v>1804</v>
      </c>
      <c r="B1602" t="s">
        <v>49</v>
      </c>
      <c r="C1602" t="s">
        <v>149</v>
      </c>
      <c r="D1602" t="s">
        <v>19</v>
      </c>
      <c r="E1602" s="1">
        <v>45113</v>
      </c>
      <c r="F1602" s="1" t="str">
        <f>TEXT(shipments9[[#This Row],[Shipdate]],"ddd")</f>
        <v>Thu</v>
      </c>
      <c r="G1602" s="1" t="str">
        <f>IF(OR(shipments9[[#This Row],[Day Name]]="Sat",shipments9[[#This Row],[Day Name]]="Sun"),"Weekend","Weekday")</f>
        <v>Weekday</v>
      </c>
      <c r="H1602">
        <v>7386.75</v>
      </c>
      <c r="I1602">
        <v>411</v>
      </c>
      <c r="J1602" t="s">
        <v>172</v>
      </c>
      <c r="K1602" t="s">
        <v>8151</v>
      </c>
      <c r="L1602" t="s">
        <v>8160</v>
      </c>
      <c r="M1602">
        <v>7</v>
      </c>
      <c r="N1602" t="s">
        <v>8161</v>
      </c>
      <c r="O1602" s="4">
        <f>INDEX(products[Cost_per_box], MATCH(shipments9[[#This Row],[PID]], products[PID], 0))</f>
        <v>6.43</v>
      </c>
      <c r="P1602" s="4">
        <f>shipments9[[#This Row],[Boxes]]*shipments9[[#This Row],[Cost Per Box]]</f>
        <v>2642.73</v>
      </c>
      <c r="Q1602" s="4">
        <f>shipments9[[#This Row],[Amount]] -shipments9[[#This Row],[total cost]]</f>
        <v>4744.0200000000004</v>
      </c>
      <c r="R1602" s="4" t="str">
        <f>IF(shipments9[[#This Row],[Gross Profit]]&lt;0,"Loss","Profit")</f>
        <v>Profit</v>
      </c>
      <c r="S1602" s="9">
        <f>shipments9[[#This Row],[Gross Profit]]/shipments9[[#This Row],[Amount]]</f>
        <v>0.64223372931262068</v>
      </c>
      <c r="T1602" s="11">
        <f>shipments9[[#This Row],[Amount]]/shipments9[[#This Row],[Boxes]]</f>
        <v>17.972627737226276</v>
      </c>
    </row>
    <row r="1603" spans="1:20" hidden="1" x14ac:dyDescent="0.25">
      <c r="A1603" t="s">
        <v>1805</v>
      </c>
      <c r="B1603" t="s">
        <v>49</v>
      </c>
      <c r="C1603" t="s">
        <v>149</v>
      </c>
      <c r="D1603" t="s">
        <v>19</v>
      </c>
      <c r="E1603" s="1">
        <v>45042</v>
      </c>
      <c r="F1603" s="1" t="str">
        <f>TEXT(shipments9[[#This Row],[Shipdate]],"ddd")</f>
        <v>Wed</v>
      </c>
      <c r="G1603" s="1" t="str">
        <f>IF(OR(shipments9[[#This Row],[Day Name]]="Sat",shipments9[[#This Row],[Day Name]]="Sun"),"Weekend","Weekday")</f>
        <v>Weekday</v>
      </c>
      <c r="H1603">
        <v>8257.5</v>
      </c>
      <c r="I1603">
        <v>590</v>
      </c>
      <c r="J1603" t="s">
        <v>172</v>
      </c>
      <c r="K1603" t="s">
        <v>8151</v>
      </c>
      <c r="L1603" t="s">
        <v>8154</v>
      </c>
      <c r="M1603">
        <v>4</v>
      </c>
      <c r="N1603" t="s">
        <v>8158</v>
      </c>
      <c r="O1603" s="4">
        <f>INDEX(products[Cost_per_box], MATCH(shipments9[[#This Row],[PID]], products[PID], 0))</f>
        <v>6.43</v>
      </c>
      <c r="P1603" s="4">
        <f>shipments9[[#This Row],[Boxes]]*shipments9[[#This Row],[Cost Per Box]]</f>
        <v>3793.7</v>
      </c>
      <c r="Q1603" s="4">
        <f>shipments9[[#This Row],[Amount]] -shipments9[[#This Row],[total cost]]</f>
        <v>4463.8</v>
      </c>
      <c r="R1603" s="4" t="str">
        <f>IF(shipments9[[#This Row],[Gross Profit]]&lt;0,"Loss","Profit")</f>
        <v>Profit</v>
      </c>
      <c r="S1603" s="9">
        <f>shipments9[[#This Row],[Gross Profit]]/shipments9[[#This Row],[Amount]]</f>
        <v>0.5405752346351802</v>
      </c>
      <c r="T1603" s="11">
        <f>shipments9[[#This Row],[Amount]]/shipments9[[#This Row],[Boxes]]</f>
        <v>13.995762711864407</v>
      </c>
    </row>
    <row r="1604" spans="1:20" hidden="1" x14ac:dyDescent="0.25">
      <c r="A1604" t="s">
        <v>1806</v>
      </c>
      <c r="B1604" t="s">
        <v>49</v>
      </c>
      <c r="C1604" t="s">
        <v>149</v>
      </c>
      <c r="D1604" t="s">
        <v>19</v>
      </c>
      <c r="E1604" s="1">
        <v>45218</v>
      </c>
      <c r="F1604" s="1" t="str">
        <f>TEXT(shipments9[[#This Row],[Shipdate]],"ddd")</f>
        <v>Thu</v>
      </c>
      <c r="G1604" s="1" t="str">
        <f>IF(OR(shipments9[[#This Row],[Day Name]]="Sat",shipments9[[#This Row],[Day Name]]="Sun"),"Weekend","Weekday")</f>
        <v>Weekday</v>
      </c>
      <c r="H1604">
        <v>4614.75</v>
      </c>
      <c r="I1604">
        <v>257</v>
      </c>
      <c r="J1604" t="s">
        <v>172</v>
      </c>
      <c r="K1604" t="s">
        <v>8151</v>
      </c>
      <c r="L1604" t="s">
        <v>8152</v>
      </c>
      <c r="M1604">
        <v>10</v>
      </c>
      <c r="N1604" t="s">
        <v>8153</v>
      </c>
      <c r="O1604" s="4">
        <f>INDEX(products[Cost_per_box], MATCH(shipments9[[#This Row],[PID]], products[PID], 0))</f>
        <v>6.43</v>
      </c>
      <c r="P1604" s="4">
        <f>shipments9[[#This Row],[Boxes]]*shipments9[[#This Row],[Cost Per Box]]</f>
        <v>1652.51</v>
      </c>
      <c r="Q1604" s="4">
        <f>shipments9[[#This Row],[Amount]] -shipments9[[#This Row],[total cost]]</f>
        <v>2962.24</v>
      </c>
      <c r="R1604" s="4" t="str">
        <f>IF(shipments9[[#This Row],[Gross Profit]]&lt;0,"Loss","Profit")</f>
        <v>Profit</v>
      </c>
      <c r="S1604" s="9">
        <f>shipments9[[#This Row],[Gross Profit]]/shipments9[[#This Row],[Amount]]</f>
        <v>0.64190692886938616</v>
      </c>
      <c r="T1604" s="11">
        <f>shipments9[[#This Row],[Amount]]/shipments9[[#This Row],[Boxes]]</f>
        <v>17.956225680933851</v>
      </c>
    </row>
    <row r="1605" spans="1:20" hidden="1" x14ac:dyDescent="0.25">
      <c r="A1605" t="s">
        <v>1807</v>
      </c>
      <c r="B1605" t="s">
        <v>49</v>
      </c>
      <c r="C1605" t="s">
        <v>151</v>
      </c>
      <c r="D1605" t="s">
        <v>19</v>
      </c>
      <c r="E1605" s="1">
        <v>45134</v>
      </c>
      <c r="F1605" s="1" t="str">
        <f>TEXT(shipments9[[#This Row],[Shipdate]],"ddd")</f>
        <v>Thu</v>
      </c>
      <c r="G1605" s="1" t="str">
        <f>IF(OR(shipments9[[#This Row],[Day Name]]="Sat",shipments9[[#This Row],[Day Name]]="Sun"),"Weekend","Weekday")</f>
        <v>Weekday</v>
      </c>
      <c r="H1605">
        <v>227.25</v>
      </c>
      <c r="I1605">
        <v>12</v>
      </c>
      <c r="J1605" t="s">
        <v>172</v>
      </c>
      <c r="K1605" t="s">
        <v>8151</v>
      </c>
      <c r="L1605" t="s">
        <v>8160</v>
      </c>
      <c r="M1605">
        <v>7</v>
      </c>
      <c r="N1605" t="s">
        <v>8161</v>
      </c>
      <c r="O1605" s="4">
        <f>INDEX(products[Cost_per_box], MATCH(shipments9[[#This Row],[PID]], products[PID], 0))</f>
        <v>12.41</v>
      </c>
      <c r="P1605" s="4">
        <f>shipments9[[#This Row],[Boxes]]*shipments9[[#This Row],[Cost Per Box]]</f>
        <v>148.92000000000002</v>
      </c>
      <c r="Q1605" s="4">
        <f>shipments9[[#This Row],[Amount]] -shipments9[[#This Row],[total cost]]</f>
        <v>78.329999999999984</v>
      </c>
      <c r="R1605" s="4" t="str">
        <f>IF(shipments9[[#This Row],[Gross Profit]]&lt;0,"Loss","Profit")</f>
        <v>Profit</v>
      </c>
      <c r="S1605" s="9">
        <f>shipments9[[#This Row],[Gross Profit]]/shipments9[[#This Row],[Amount]]</f>
        <v>0.34468646864686464</v>
      </c>
      <c r="T1605" s="11">
        <f>shipments9[[#This Row],[Amount]]/shipments9[[#This Row],[Boxes]]</f>
        <v>18.9375</v>
      </c>
    </row>
    <row r="1606" spans="1:20" hidden="1" x14ac:dyDescent="0.25">
      <c r="A1606" t="s">
        <v>1808</v>
      </c>
      <c r="B1606" t="s">
        <v>49</v>
      </c>
      <c r="C1606" t="s">
        <v>161</v>
      </c>
      <c r="D1606" t="s">
        <v>19</v>
      </c>
      <c r="E1606" s="1">
        <v>45261</v>
      </c>
      <c r="F1606" s="1" t="str">
        <f>TEXT(shipments9[[#This Row],[Shipdate]],"ddd")</f>
        <v>Fri</v>
      </c>
      <c r="G1606" s="1" t="str">
        <f>IF(OR(shipments9[[#This Row],[Day Name]]="Sat",shipments9[[#This Row],[Day Name]]="Sun"),"Weekend","Weekday")</f>
        <v>Weekday</v>
      </c>
      <c r="H1606">
        <v>1107</v>
      </c>
      <c r="I1606">
        <v>139</v>
      </c>
      <c r="J1606" t="s">
        <v>172</v>
      </c>
      <c r="K1606" t="s">
        <v>8151</v>
      </c>
      <c r="L1606" t="s">
        <v>8152</v>
      </c>
      <c r="M1606">
        <v>12</v>
      </c>
      <c r="N1606" t="s">
        <v>8166</v>
      </c>
      <c r="O1606" s="4">
        <f>INDEX(products[Cost_per_box], MATCH(shipments9[[#This Row],[PID]], products[PID], 0))</f>
        <v>2.76</v>
      </c>
      <c r="P1606" s="4">
        <f>shipments9[[#This Row],[Boxes]]*shipments9[[#This Row],[Cost Per Box]]</f>
        <v>383.64</v>
      </c>
      <c r="Q1606" s="4">
        <f>shipments9[[#This Row],[Amount]] -shipments9[[#This Row],[total cost]]</f>
        <v>723.36</v>
      </c>
      <c r="R1606" s="4" t="str">
        <f>IF(shipments9[[#This Row],[Gross Profit]]&lt;0,"Loss","Profit")</f>
        <v>Profit</v>
      </c>
      <c r="S1606" s="9">
        <f>shipments9[[#This Row],[Gross Profit]]/shipments9[[#This Row],[Amount]]</f>
        <v>0.65344173441734421</v>
      </c>
      <c r="T1606" s="11">
        <f>shipments9[[#This Row],[Amount]]/shipments9[[#This Row],[Boxes]]</f>
        <v>7.9640287769784175</v>
      </c>
    </row>
    <row r="1607" spans="1:20" hidden="1" x14ac:dyDescent="0.25">
      <c r="A1607" t="s">
        <v>1809</v>
      </c>
      <c r="B1607" t="s">
        <v>49</v>
      </c>
      <c r="C1607" t="s">
        <v>161</v>
      </c>
      <c r="D1607" t="s">
        <v>19</v>
      </c>
      <c r="E1607" s="1">
        <v>45275</v>
      </c>
      <c r="F1607" s="1" t="str">
        <f>TEXT(shipments9[[#This Row],[Shipdate]],"ddd")</f>
        <v>Fri</v>
      </c>
      <c r="G1607" s="1" t="str">
        <f>IF(OR(shipments9[[#This Row],[Day Name]]="Sat",shipments9[[#This Row],[Day Name]]="Sun"),"Weekend","Weekday")</f>
        <v>Weekday</v>
      </c>
      <c r="H1607">
        <v>4776.75</v>
      </c>
      <c r="I1607">
        <v>478</v>
      </c>
      <c r="J1607" t="s">
        <v>172</v>
      </c>
      <c r="K1607" t="s">
        <v>8151</v>
      </c>
      <c r="L1607" t="s">
        <v>8152</v>
      </c>
      <c r="M1607">
        <v>12</v>
      </c>
      <c r="N1607" t="s">
        <v>8166</v>
      </c>
      <c r="O1607" s="4">
        <f>INDEX(products[Cost_per_box], MATCH(shipments9[[#This Row],[PID]], products[PID], 0))</f>
        <v>2.76</v>
      </c>
      <c r="P1607" s="4">
        <f>shipments9[[#This Row],[Boxes]]*shipments9[[#This Row],[Cost Per Box]]</f>
        <v>1319.28</v>
      </c>
      <c r="Q1607" s="4">
        <f>shipments9[[#This Row],[Amount]] -shipments9[[#This Row],[total cost]]</f>
        <v>3457.4700000000003</v>
      </c>
      <c r="R1607" s="4" t="str">
        <f>IF(shipments9[[#This Row],[Gross Profit]]&lt;0,"Loss","Profit")</f>
        <v>Profit</v>
      </c>
      <c r="S1607" s="9">
        <f>shipments9[[#This Row],[Gross Profit]]/shipments9[[#This Row],[Amount]]</f>
        <v>0.7238122154184331</v>
      </c>
      <c r="T1607" s="11">
        <f>shipments9[[#This Row],[Amount]]/shipments9[[#This Row],[Boxes]]</f>
        <v>9.9932008368200833</v>
      </c>
    </row>
    <row r="1608" spans="1:20" hidden="1" x14ac:dyDescent="0.25">
      <c r="A1608" t="s">
        <v>1810</v>
      </c>
      <c r="B1608" t="s">
        <v>49</v>
      </c>
      <c r="C1608" t="s">
        <v>143</v>
      </c>
      <c r="D1608" t="s">
        <v>19</v>
      </c>
      <c r="E1608" s="1">
        <v>44929</v>
      </c>
      <c r="F1608" s="1" t="str">
        <f>TEXT(shipments9[[#This Row],[Shipdate]],"ddd")</f>
        <v>Tue</v>
      </c>
      <c r="G1608" s="1" t="str">
        <f>IF(OR(shipments9[[#This Row],[Day Name]]="Sat",shipments9[[#This Row],[Day Name]]="Sun"),"Weekend","Weekday")</f>
        <v>Weekday</v>
      </c>
      <c r="H1608">
        <v>8743.5</v>
      </c>
      <c r="I1608">
        <v>515</v>
      </c>
      <c r="J1608" t="s">
        <v>172</v>
      </c>
      <c r="K1608" t="s">
        <v>8151</v>
      </c>
      <c r="L1608" t="s">
        <v>8156</v>
      </c>
      <c r="M1608">
        <v>1</v>
      </c>
      <c r="N1608" t="s">
        <v>8163</v>
      </c>
      <c r="O1608" s="4">
        <f>INDEX(products[Cost_per_box], MATCH(shipments9[[#This Row],[PID]], products[PID], 0))</f>
        <v>10.23</v>
      </c>
      <c r="P1608" s="4">
        <f>shipments9[[#This Row],[Boxes]]*shipments9[[#This Row],[Cost Per Box]]</f>
        <v>5268.45</v>
      </c>
      <c r="Q1608" s="4">
        <f>shipments9[[#This Row],[Amount]] -shipments9[[#This Row],[total cost]]</f>
        <v>3475.05</v>
      </c>
      <c r="R1608" s="4" t="str">
        <f>IF(shipments9[[#This Row],[Gross Profit]]&lt;0,"Loss","Profit")</f>
        <v>Profit</v>
      </c>
      <c r="S1608" s="9">
        <f>shipments9[[#This Row],[Gross Profit]]/shipments9[[#This Row],[Amount]]</f>
        <v>0.39744381540572998</v>
      </c>
      <c r="T1608" s="11">
        <f>shipments9[[#This Row],[Amount]]/shipments9[[#This Row],[Boxes]]</f>
        <v>16.97766990291262</v>
      </c>
    </row>
    <row r="1609" spans="1:20" hidden="1" x14ac:dyDescent="0.25">
      <c r="A1609" t="s">
        <v>1811</v>
      </c>
      <c r="B1609" t="s">
        <v>49</v>
      </c>
      <c r="C1609" t="s">
        <v>143</v>
      </c>
      <c r="D1609" t="s">
        <v>19</v>
      </c>
      <c r="E1609" s="1">
        <v>45002</v>
      </c>
      <c r="F1609" s="1" t="str">
        <f>TEXT(shipments9[[#This Row],[Shipdate]],"ddd")</f>
        <v>Fri</v>
      </c>
      <c r="G1609" s="1" t="str">
        <f>IF(OR(shipments9[[#This Row],[Day Name]]="Sat",shipments9[[#This Row],[Day Name]]="Sun"),"Weekend","Weekday")</f>
        <v>Weekday</v>
      </c>
      <c r="H1609">
        <v>12487.5</v>
      </c>
      <c r="I1609">
        <v>694</v>
      </c>
      <c r="J1609" t="s">
        <v>172</v>
      </c>
      <c r="K1609" t="s">
        <v>8151</v>
      </c>
      <c r="L1609" t="s">
        <v>8156</v>
      </c>
      <c r="M1609">
        <v>3</v>
      </c>
      <c r="N1609" t="s">
        <v>8164</v>
      </c>
      <c r="O1609" s="4">
        <f>INDEX(products[Cost_per_box], MATCH(shipments9[[#This Row],[PID]], products[PID], 0))</f>
        <v>10.23</v>
      </c>
      <c r="P1609" s="4">
        <f>shipments9[[#This Row],[Boxes]]*shipments9[[#This Row],[Cost Per Box]]</f>
        <v>7099.62</v>
      </c>
      <c r="Q1609" s="4">
        <f>shipments9[[#This Row],[Amount]] -shipments9[[#This Row],[total cost]]</f>
        <v>5387.88</v>
      </c>
      <c r="R1609" s="4" t="str">
        <f>IF(shipments9[[#This Row],[Gross Profit]]&lt;0,"Loss","Profit")</f>
        <v>Profit</v>
      </c>
      <c r="S1609" s="9">
        <f>shipments9[[#This Row],[Gross Profit]]/shipments9[[#This Row],[Amount]]</f>
        <v>0.43146186186186186</v>
      </c>
      <c r="T1609" s="11">
        <f>shipments9[[#This Row],[Amount]]/shipments9[[#This Row],[Boxes]]</f>
        <v>17.993515850144092</v>
      </c>
    </row>
    <row r="1610" spans="1:20" x14ac:dyDescent="0.25">
      <c r="A1610" t="s">
        <v>1812</v>
      </c>
      <c r="B1610" t="s">
        <v>49</v>
      </c>
      <c r="C1610" t="s">
        <v>155</v>
      </c>
      <c r="D1610" t="s">
        <v>19</v>
      </c>
      <c r="E1610" s="1">
        <v>45120</v>
      </c>
      <c r="F1610" s="1" t="str">
        <f>TEXT(shipments9[[#This Row],[Shipdate]],"ddd")</f>
        <v>Thu</v>
      </c>
      <c r="G1610" s="1" t="str">
        <f>IF(OR(shipments9[[#This Row],[Day Name]]="Sat",shipments9[[#This Row],[Day Name]]="Sun"),"Weekend","Weekday")</f>
        <v>Weekday</v>
      </c>
      <c r="H1610">
        <v>463.5</v>
      </c>
      <c r="I1610">
        <v>58</v>
      </c>
      <c r="J1610" t="s">
        <v>172</v>
      </c>
      <c r="K1610" t="s">
        <v>8151</v>
      </c>
      <c r="L1610" t="s">
        <v>8160</v>
      </c>
      <c r="M1610">
        <v>7</v>
      </c>
      <c r="N1610" t="s">
        <v>8161</v>
      </c>
      <c r="O1610" s="4">
        <f>INDEX(products[Cost_per_box], MATCH(shipments9[[#This Row],[PID]], products[PID], 0))</f>
        <v>8.43</v>
      </c>
      <c r="P1610" s="4">
        <f>shipments9[[#This Row],[Boxes]]*shipments9[[#This Row],[Cost Per Box]]</f>
        <v>488.94</v>
      </c>
      <c r="Q1610" s="4">
        <f>shipments9[[#This Row],[Amount]] -shipments9[[#This Row],[total cost]]</f>
        <v>-25.439999999999998</v>
      </c>
      <c r="R1610" s="4" t="str">
        <f>IF(shipments9[[#This Row],[Gross Profit]]&lt;0,"Loss","Profit")</f>
        <v>Loss</v>
      </c>
      <c r="S1610" s="9">
        <f>shipments9[[#This Row],[Gross Profit]]/shipments9[[#This Row],[Amount]]</f>
        <v>-5.4886731391585758E-2</v>
      </c>
      <c r="T1610" s="11">
        <f>shipments9[[#This Row],[Amount]]/shipments9[[#This Row],[Boxes]]</f>
        <v>7.9913793103448274</v>
      </c>
    </row>
    <row r="1611" spans="1:20" hidden="1" x14ac:dyDescent="0.25">
      <c r="A1611" t="s">
        <v>1813</v>
      </c>
      <c r="B1611" t="s">
        <v>52</v>
      </c>
      <c r="C1611" t="s">
        <v>126</v>
      </c>
      <c r="D1611" t="s">
        <v>19</v>
      </c>
      <c r="E1611" s="1">
        <v>45099</v>
      </c>
      <c r="F1611" s="1" t="str">
        <f>TEXT(shipments9[[#This Row],[Shipdate]],"ddd")</f>
        <v>Thu</v>
      </c>
      <c r="G1611" s="1" t="str">
        <f>IF(OR(shipments9[[#This Row],[Day Name]]="Sat",shipments9[[#This Row],[Day Name]]="Sun"),"Weekend","Weekday")</f>
        <v>Weekday</v>
      </c>
      <c r="H1611">
        <v>7701.75</v>
      </c>
      <c r="I1611">
        <v>593</v>
      </c>
      <c r="J1611" t="s">
        <v>172</v>
      </c>
      <c r="K1611" t="s">
        <v>8151</v>
      </c>
      <c r="L1611" t="s">
        <v>8154</v>
      </c>
      <c r="M1611">
        <v>6</v>
      </c>
      <c r="N1611" t="s">
        <v>8159</v>
      </c>
      <c r="O1611" s="4">
        <f>INDEX(products[Cost_per_box], MATCH(shipments9[[#This Row],[PID]], products[PID], 0))</f>
        <v>5.15</v>
      </c>
      <c r="P1611" s="4">
        <f>shipments9[[#This Row],[Boxes]]*shipments9[[#This Row],[Cost Per Box]]</f>
        <v>3053.9500000000003</v>
      </c>
      <c r="Q1611" s="4">
        <f>shipments9[[#This Row],[Amount]] -shipments9[[#This Row],[total cost]]</f>
        <v>4647.7999999999993</v>
      </c>
      <c r="R1611" s="4" t="str">
        <f>IF(shipments9[[#This Row],[Gross Profit]]&lt;0,"Loss","Profit")</f>
        <v>Profit</v>
      </c>
      <c r="S1611" s="9">
        <f>shipments9[[#This Row],[Gross Profit]]/shipments9[[#This Row],[Amount]]</f>
        <v>0.60347323660207086</v>
      </c>
      <c r="T1611" s="11">
        <f>shipments9[[#This Row],[Amount]]/shipments9[[#This Row],[Boxes]]</f>
        <v>12.987774030354132</v>
      </c>
    </row>
    <row r="1612" spans="1:20" hidden="1" x14ac:dyDescent="0.25">
      <c r="A1612" t="s">
        <v>1814</v>
      </c>
      <c r="B1612" t="s">
        <v>52</v>
      </c>
      <c r="C1612" t="s">
        <v>132</v>
      </c>
      <c r="D1612" t="s">
        <v>19</v>
      </c>
      <c r="E1612" s="1">
        <v>45243</v>
      </c>
      <c r="F1612" s="1" t="str">
        <f>TEXT(shipments9[[#This Row],[Shipdate]],"ddd")</f>
        <v>Mon</v>
      </c>
      <c r="G1612" s="1" t="str">
        <f>IF(OR(shipments9[[#This Row],[Day Name]]="Sat",shipments9[[#This Row],[Day Name]]="Sun"),"Weekend","Weekday")</f>
        <v>Weekday</v>
      </c>
      <c r="H1612">
        <v>8505</v>
      </c>
      <c r="I1612">
        <v>355</v>
      </c>
      <c r="J1612" t="s">
        <v>172</v>
      </c>
      <c r="K1612" t="s">
        <v>8151</v>
      </c>
      <c r="L1612" t="s">
        <v>8152</v>
      </c>
      <c r="M1612">
        <v>11</v>
      </c>
      <c r="N1612" t="s">
        <v>8165</v>
      </c>
      <c r="O1612" s="4">
        <f>INDEX(products[Cost_per_box], MATCH(shipments9[[#This Row],[PID]], products[PID], 0))</f>
        <v>6.31</v>
      </c>
      <c r="P1612" s="4">
        <f>shipments9[[#This Row],[Boxes]]*shipments9[[#This Row],[Cost Per Box]]</f>
        <v>2240.0499999999997</v>
      </c>
      <c r="Q1612" s="4">
        <f>shipments9[[#This Row],[Amount]] -shipments9[[#This Row],[total cost]]</f>
        <v>6264.9500000000007</v>
      </c>
      <c r="R1612" s="4" t="str">
        <f>IF(shipments9[[#This Row],[Gross Profit]]&lt;0,"Loss","Profit")</f>
        <v>Profit</v>
      </c>
      <c r="S1612" s="9">
        <f>shipments9[[#This Row],[Gross Profit]]/shipments9[[#This Row],[Amount]]</f>
        <v>0.7366196355085245</v>
      </c>
      <c r="T1612" s="11">
        <f>shipments9[[#This Row],[Amount]]/shipments9[[#This Row],[Boxes]]</f>
        <v>23.95774647887324</v>
      </c>
    </row>
    <row r="1613" spans="1:20" hidden="1" x14ac:dyDescent="0.25">
      <c r="A1613" t="s">
        <v>1815</v>
      </c>
      <c r="B1613" t="s">
        <v>52</v>
      </c>
      <c r="C1613" t="s">
        <v>139</v>
      </c>
      <c r="D1613" t="s">
        <v>19</v>
      </c>
      <c r="E1613" s="1">
        <v>45079</v>
      </c>
      <c r="F1613" s="1" t="str">
        <f>TEXT(shipments9[[#This Row],[Shipdate]],"ddd")</f>
        <v>Fri</v>
      </c>
      <c r="G1613" s="1" t="str">
        <f>IF(OR(shipments9[[#This Row],[Day Name]]="Sat",shipments9[[#This Row],[Day Name]]="Sun"),"Weekend","Weekday")</f>
        <v>Weekday</v>
      </c>
      <c r="H1613">
        <v>6446.25</v>
      </c>
      <c r="I1613">
        <v>294</v>
      </c>
      <c r="J1613" t="s">
        <v>172</v>
      </c>
      <c r="K1613" t="s">
        <v>8151</v>
      </c>
      <c r="L1613" t="s">
        <v>8154</v>
      </c>
      <c r="M1613">
        <v>6</v>
      </c>
      <c r="N1613" t="s">
        <v>8159</v>
      </c>
      <c r="O1613" s="4">
        <f>INDEX(products[Cost_per_box], MATCH(shipments9[[#This Row],[PID]], products[PID], 0))</f>
        <v>3.68</v>
      </c>
      <c r="P1613" s="4">
        <f>shipments9[[#This Row],[Boxes]]*shipments9[[#This Row],[Cost Per Box]]</f>
        <v>1081.92</v>
      </c>
      <c r="Q1613" s="4">
        <f>shipments9[[#This Row],[Amount]] -shipments9[[#This Row],[total cost]]</f>
        <v>5364.33</v>
      </c>
      <c r="R1613" s="4" t="str">
        <f>IF(shipments9[[#This Row],[Gross Profit]]&lt;0,"Loss","Profit")</f>
        <v>Profit</v>
      </c>
      <c r="S1613" s="9">
        <f>shipments9[[#This Row],[Gross Profit]]/shipments9[[#This Row],[Amount]]</f>
        <v>0.83216288539848748</v>
      </c>
      <c r="T1613" s="11">
        <f>shipments9[[#This Row],[Amount]]/shipments9[[#This Row],[Boxes]]</f>
        <v>21.926020408163264</v>
      </c>
    </row>
    <row r="1614" spans="1:20" hidden="1" x14ac:dyDescent="0.25">
      <c r="A1614" t="s">
        <v>1816</v>
      </c>
      <c r="B1614" t="s">
        <v>52</v>
      </c>
      <c r="C1614" t="s">
        <v>145</v>
      </c>
      <c r="D1614" t="s">
        <v>19</v>
      </c>
      <c r="E1614" s="1">
        <v>45363</v>
      </c>
      <c r="F1614" s="1" t="str">
        <f>TEXT(shipments9[[#This Row],[Shipdate]],"ddd")</f>
        <v>Tue</v>
      </c>
      <c r="G1614" s="1" t="str">
        <f>IF(OR(shipments9[[#This Row],[Day Name]]="Sat",shipments9[[#This Row],[Day Name]]="Sun"),"Weekend","Weekday")</f>
        <v>Weekday</v>
      </c>
      <c r="H1614">
        <v>5402.25</v>
      </c>
      <c r="I1614">
        <v>416</v>
      </c>
      <c r="J1614" t="s">
        <v>172</v>
      </c>
      <c r="K1614" t="s">
        <v>8155</v>
      </c>
      <c r="L1614" t="s">
        <v>8156</v>
      </c>
      <c r="M1614">
        <v>3</v>
      </c>
      <c r="N1614" t="s">
        <v>8164</v>
      </c>
      <c r="O1614" s="4">
        <f>INDEX(products[Cost_per_box], MATCH(shipments9[[#This Row],[PID]], products[PID], 0))</f>
        <v>4.74</v>
      </c>
      <c r="P1614" s="4">
        <f>shipments9[[#This Row],[Boxes]]*shipments9[[#This Row],[Cost Per Box]]</f>
        <v>1971.8400000000001</v>
      </c>
      <c r="Q1614" s="4">
        <f>shipments9[[#This Row],[Amount]] -shipments9[[#This Row],[total cost]]</f>
        <v>3430.41</v>
      </c>
      <c r="R1614" s="4" t="str">
        <f>IF(shipments9[[#This Row],[Gross Profit]]&lt;0,"Loss","Profit")</f>
        <v>Profit</v>
      </c>
      <c r="S1614" s="9">
        <f>shipments9[[#This Row],[Gross Profit]]/shipments9[[#This Row],[Amount]]</f>
        <v>0.63499652922393446</v>
      </c>
      <c r="T1614" s="11">
        <f>shipments9[[#This Row],[Amount]]/shipments9[[#This Row],[Boxes]]</f>
        <v>12.986177884615385</v>
      </c>
    </row>
    <row r="1615" spans="1:20" hidden="1" x14ac:dyDescent="0.25">
      <c r="A1615" t="s">
        <v>1817</v>
      </c>
      <c r="B1615" t="s">
        <v>52</v>
      </c>
      <c r="C1615" t="s">
        <v>149</v>
      </c>
      <c r="D1615" t="s">
        <v>19</v>
      </c>
      <c r="E1615" s="1">
        <v>45218</v>
      </c>
      <c r="F1615" s="1" t="str">
        <f>TEXT(shipments9[[#This Row],[Shipdate]],"ddd")</f>
        <v>Thu</v>
      </c>
      <c r="G1615" s="1" t="str">
        <f>IF(OR(shipments9[[#This Row],[Day Name]]="Sat",shipments9[[#This Row],[Day Name]]="Sun"),"Weekend","Weekday")</f>
        <v>Weekday</v>
      </c>
      <c r="H1615">
        <v>4918.5</v>
      </c>
      <c r="I1615">
        <v>352</v>
      </c>
      <c r="J1615" t="s">
        <v>172</v>
      </c>
      <c r="K1615" t="s">
        <v>8151</v>
      </c>
      <c r="L1615" t="s">
        <v>8152</v>
      </c>
      <c r="M1615">
        <v>10</v>
      </c>
      <c r="N1615" t="s">
        <v>8153</v>
      </c>
      <c r="O1615" s="4">
        <f>INDEX(products[Cost_per_box], MATCH(shipments9[[#This Row],[PID]], products[PID], 0))</f>
        <v>6.43</v>
      </c>
      <c r="P1615" s="4">
        <f>shipments9[[#This Row],[Boxes]]*shipments9[[#This Row],[Cost Per Box]]</f>
        <v>2263.3599999999997</v>
      </c>
      <c r="Q1615" s="4">
        <f>shipments9[[#This Row],[Amount]] -shipments9[[#This Row],[total cost]]</f>
        <v>2655.1400000000003</v>
      </c>
      <c r="R1615" s="4" t="str">
        <f>IF(shipments9[[#This Row],[Gross Profit]]&lt;0,"Loss","Profit")</f>
        <v>Profit</v>
      </c>
      <c r="S1615" s="9">
        <f>shipments9[[#This Row],[Gross Profit]]/shipments9[[#This Row],[Amount]]</f>
        <v>0.53982718308427369</v>
      </c>
      <c r="T1615" s="11">
        <f>shipments9[[#This Row],[Amount]]/shipments9[[#This Row],[Boxes]]</f>
        <v>13.973011363636363</v>
      </c>
    </row>
    <row r="1616" spans="1:20" hidden="1" x14ac:dyDescent="0.25">
      <c r="A1616" t="s">
        <v>1818</v>
      </c>
      <c r="B1616" t="s">
        <v>52</v>
      </c>
      <c r="C1616" t="s">
        <v>153</v>
      </c>
      <c r="D1616" t="s">
        <v>19</v>
      </c>
      <c r="E1616" s="1">
        <v>45408</v>
      </c>
      <c r="F1616" s="1" t="str">
        <f>TEXT(shipments9[[#This Row],[Shipdate]],"ddd")</f>
        <v>Fri</v>
      </c>
      <c r="G1616" s="1" t="str">
        <f>IF(OR(shipments9[[#This Row],[Day Name]]="Sat",shipments9[[#This Row],[Day Name]]="Sun"),"Weekend","Weekday")</f>
        <v>Weekday</v>
      </c>
      <c r="H1616">
        <v>9047.25</v>
      </c>
      <c r="I1616">
        <v>604</v>
      </c>
      <c r="J1616" t="s">
        <v>172</v>
      </c>
      <c r="K1616" t="s">
        <v>8155</v>
      </c>
      <c r="L1616" t="s">
        <v>8154</v>
      </c>
      <c r="M1616">
        <v>4</v>
      </c>
      <c r="N1616" t="s">
        <v>8158</v>
      </c>
      <c r="O1616" s="4">
        <f>INDEX(products[Cost_per_box], MATCH(shipments9[[#This Row],[PID]], products[PID], 0))</f>
        <v>9.57</v>
      </c>
      <c r="P1616" s="4">
        <f>shipments9[[#This Row],[Boxes]]*shipments9[[#This Row],[Cost Per Box]]</f>
        <v>5780.28</v>
      </c>
      <c r="Q1616" s="4">
        <f>shipments9[[#This Row],[Amount]] -shipments9[[#This Row],[total cost]]</f>
        <v>3266.9700000000003</v>
      </c>
      <c r="R1616" s="4" t="str">
        <f>IF(shipments9[[#This Row],[Gross Profit]]&lt;0,"Loss","Profit")</f>
        <v>Profit</v>
      </c>
      <c r="S1616" s="9">
        <f>shipments9[[#This Row],[Gross Profit]]/shipments9[[#This Row],[Amount]]</f>
        <v>0.36110088700986492</v>
      </c>
      <c r="T1616" s="11">
        <f>shipments9[[#This Row],[Amount]]/shipments9[[#This Row],[Boxes]]</f>
        <v>14.978890728476822</v>
      </c>
    </row>
    <row r="1617" spans="1:20" hidden="1" x14ac:dyDescent="0.25">
      <c r="A1617" t="s">
        <v>1819</v>
      </c>
      <c r="B1617" t="s">
        <v>52</v>
      </c>
      <c r="C1617" t="s">
        <v>153</v>
      </c>
      <c r="D1617" t="s">
        <v>19</v>
      </c>
      <c r="E1617" s="1">
        <v>45239</v>
      </c>
      <c r="F1617" s="1" t="str">
        <f>TEXT(shipments9[[#This Row],[Shipdate]],"ddd")</f>
        <v>Thu</v>
      </c>
      <c r="G1617" s="1" t="str">
        <f>IF(OR(shipments9[[#This Row],[Day Name]]="Sat",shipments9[[#This Row],[Day Name]]="Sun"),"Weekend","Weekday")</f>
        <v>Weekday</v>
      </c>
      <c r="H1617">
        <v>7434</v>
      </c>
      <c r="I1617">
        <v>413</v>
      </c>
      <c r="J1617" t="s">
        <v>172</v>
      </c>
      <c r="K1617" t="s">
        <v>8151</v>
      </c>
      <c r="L1617" t="s">
        <v>8152</v>
      </c>
      <c r="M1617">
        <v>11</v>
      </c>
      <c r="N1617" t="s">
        <v>8165</v>
      </c>
      <c r="O1617" s="4">
        <f>INDEX(products[Cost_per_box], MATCH(shipments9[[#This Row],[PID]], products[PID], 0))</f>
        <v>9.57</v>
      </c>
      <c r="P1617" s="4">
        <f>shipments9[[#This Row],[Boxes]]*shipments9[[#This Row],[Cost Per Box]]</f>
        <v>3952.4100000000003</v>
      </c>
      <c r="Q1617" s="4">
        <f>shipments9[[#This Row],[Amount]] -shipments9[[#This Row],[total cost]]</f>
        <v>3481.5899999999997</v>
      </c>
      <c r="R1617" s="4" t="str">
        <f>IF(shipments9[[#This Row],[Gross Profit]]&lt;0,"Loss","Profit")</f>
        <v>Profit</v>
      </c>
      <c r="S1617" s="9">
        <f>shipments9[[#This Row],[Gross Profit]]/shipments9[[#This Row],[Amount]]</f>
        <v>0.46833333333333327</v>
      </c>
      <c r="T1617" s="11">
        <f>shipments9[[#This Row],[Amount]]/shipments9[[#This Row],[Boxes]]</f>
        <v>18</v>
      </c>
    </row>
    <row r="1618" spans="1:20" hidden="1" x14ac:dyDescent="0.25">
      <c r="A1618" t="s">
        <v>1820</v>
      </c>
      <c r="B1618" t="s">
        <v>52</v>
      </c>
      <c r="C1618" t="s">
        <v>132</v>
      </c>
      <c r="D1618" t="s">
        <v>19</v>
      </c>
      <c r="E1618" s="1">
        <v>45233</v>
      </c>
      <c r="F1618" s="1" t="str">
        <f>TEXT(shipments9[[#This Row],[Shipdate]],"ddd")</f>
        <v>Fri</v>
      </c>
      <c r="G1618" s="1" t="str">
        <f>IF(OR(shipments9[[#This Row],[Day Name]]="Sat",shipments9[[#This Row],[Day Name]]="Sun"),"Weekend","Weekday")</f>
        <v>Weekday</v>
      </c>
      <c r="H1618">
        <v>7024.5</v>
      </c>
      <c r="I1618">
        <v>293</v>
      </c>
      <c r="J1618" t="s">
        <v>172</v>
      </c>
      <c r="K1618" t="s">
        <v>8151</v>
      </c>
      <c r="L1618" t="s">
        <v>8152</v>
      </c>
      <c r="M1618">
        <v>11</v>
      </c>
      <c r="N1618" t="s">
        <v>8165</v>
      </c>
      <c r="O1618" s="4">
        <f>INDEX(products[Cost_per_box], MATCH(shipments9[[#This Row],[PID]], products[PID], 0))</f>
        <v>6.31</v>
      </c>
      <c r="P1618" s="4">
        <f>shipments9[[#This Row],[Boxes]]*shipments9[[#This Row],[Cost Per Box]]</f>
        <v>1848.83</v>
      </c>
      <c r="Q1618" s="4">
        <f>shipments9[[#This Row],[Amount]] -shipments9[[#This Row],[total cost]]</f>
        <v>5175.67</v>
      </c>
      <c r="R1618" s="4" t="str">
        <f>IF(shipments9[[#This Row],[Gross Profit]]&lt;0,"Loss","Profit")</f>
        <v>Profit</v>
      </c>
      <c r="S1618" s="9">
        <f>shipments9[[#This Row],[Gross Profit]]/shipments9[[#This Row],[Amount]]</f>
        <v>0.73680261940351632</v>
      </c>
      <c r="T1618" s="11">
        <f>shipments9[[#This Row],[Amount]]/shipments9[[#This Row],[Boxes]]</f>
        <v>23.974402730375427</v>
      </c>
    </row>
    <row r="1619" spans="1:20" hidden="1" x14ac:dyDescent="0.25">
      <c r="A1619" t="s">
        <v>1821</v>
      </c>
      <c r="B1619" t="s">
        <v>52</v>
      </c>
      <c r="C1619" t="s">
        <v>139</v>
      </c>
      <c r="D1619" t="s">
        <v>19</v>
      </c>
      <c r="E1619" s="1">
        <v>45040</v>
      </c>
      <c r="F1619" s="1" t="str">
        <f>TEXT(shipments9[[#This Row],[Shipdate]],"ddd")</f>
        <v>Mon</v>
      </c>
      <c r="G1619" s="1" t="str">
        <f>IF(OR(shipments9[[#This Row],[Day Name]]="Sat",shipments9[[#This Row],[Day Name]]="Sun"),"Weekend","Weekday")</f>
        <v>Weekday</v>
      </c>
      <c r="H1619">
        <v>13871.25</v>
      </c>
      <c r="I1619">
        <v>694</v>
      </c>
      <c r="J1619" t="s">
        <v>172</v>
      </c>
      <c r="K1619" t="s">
        <v>8151</v>
      </c>
      <c r="L1619" t="s">
        <v>8154</v>
      </c>
      <c r="M1619">
        <v>4</v>
      </c>
      <c r="N1619" t="s">
        <v>8158</v>
      </c>
      <c r="O1619" s="4">
        <f>INDEX(products[Cost_per_box], MATCH(shipments9[[#This Row],[PID]], products[PID], 0))</f>
        <v>3.68</v>
      </c>
      <c r="P1619" s="4">
        <f>shipments9[[#This Row],[Boxes]]*shipments9[[#This Row],[Cost Per Box]]</f>
        <v>2553.92</v>
      </c>
      <c r="Q1619" s="4">
        <f>shipments9[[#This Row],[Amount]] -shipments9[[#This Row],[total cost]]</f>
        <v>11317.33</v>
      </c>
      <c r="R1619" s="4" t="str">
        <f>IF(shipments9[[#This Row],[Gross Profit]]&lt;0,"Loss","Profit")</f>
        <v>Profit</v>
      </c>
      <c r="S1619" s="9">
        <f>shipments9[[#This Row],[Gross Profit]]/shipments9[[#This Row],[Amount]]</f>
        <v>0.81588393259439485</v>
      </c>
      <c r="T1619" s="11">
        <f>shipments9[[#This Row],[Amount]]/shipments9[[#This Row],[Boxes]]</f>
        <v>19.987391930835734</v>
      </c>
    </row>
    <row r="1620" spans="1:20" hidden="1" x14ac:dyDescent="0.25">
      <c r="A1620" t="s">
        <v>1822</v>
      </c>
      <c r="B1620" t="s">
        <v>52</v>
      </c>
      <c r="C1620" t="s">
        <v>143</v>
      </c>
      <c r="D1620" t="s">
        <v>19</v>
      </c>
      <c r="E1620" s="1">
        <v>45114</v>
      </c>
      <c r="F1620" s="1" t="str">
        <f>TEXT(shipments9[[#This Row],[Shipdate]],"ddd")</f>
        <v>Fri</v>
      </c>
      <c r="G1620" s="1" t="str">
        <f>IF(OR(shipments9[[#This Row],[Day Name]]="Sat",shipments9[[#This Row],[Day Name]]="Sun"),"Weekend","Weekday")</f>
        <v>Weekday</v>
      </c>
      <c r="H1620">
        <v>9177.75</v>
      </c>
      <c r="I1620">
        <v>438</v>
      </c>
      <c r="J1620" t="s">
        <v>172</v>
      </c>
      <c r="K1620" t="s">
        <v>8151</v>
      </c>
      <c r="L1620" t="s">
        <v>8160</v>
      </c>
      <c r="M1620">
        <v>7</v>
      </c>
      <c r="N1620" t="s">
        <v>8161</v>
      </c>
      <c r="O1620" s="4">
        <f>INDEX(products[Cost_per_box], MATCH(shipments9[[#This Row],[PID]], products[PID], 0))</f>
        <v>10.23</v>
      </c>
      <c r="P1620" s="4">
        <f>shipments9[[#This Row],[Boxes]]*shipments9[[#This Row],[Cost Per Box]]</f>
        <v>4480.74</v>
      </c>
      <c r="Q1620" s="4">
        <f>shipments9[[#This Row],[Amount]] -shipments9[[#This Row],[total cost]]</f>
        <v>4697.01</v>
      </c>
      <c r="R1620" s="4" t="str">
        <f>IF(shipments9[[#This Row],[Gross Profit]]&lt;0,"Loss","Profit")</f>
        <v>Profit</v>
      </c>
      <c r="S1620" s="9">
        <f>shipments9[[#This Row],[Gross Profit]]/shipments9[[#This Row],[Amount]]</f>
        <v>0.51178229958323118</v>
      </c>
      <c r="T1620" s="11">
        <f>shipments9[[#This Row],[Amount]]/shipments9[[#This Row],[Boxes]]</f>
        <v>20.953767123287673</v>
      </c>
    </row>
    <row r="1621" spans="1:20" hidden="1" x14ac:dyDescent="0.25">
      <c r="A1621" t="s">
        <v>1823</v>
      </c>
      <c r="B1621" t="s">
        <v>52</v>
      </c>
      <c r="C1621" t="s">
        <v>153</v>
      </c>
      <c r="D1621" t="s">
        <v>19</v>
      </c>
      <c r="E1621" s="1">
        <v>45391</v>
      </c>
      <c r="F1621" s="1" t="str">
        <f>TEXT(shipments9[[#This Row],[Shipdate]],"ddd")</f>
        <v>Tue</v>
      </c>
      <c r="G1621" s="1" t="str">
        <f>IF(OR(shipments9[[#This Row],[Day Name]]="Sat",shipments9[[#This Row],[Day Name]]="Sun"),"Weekend","Weekday")</f>
        <v>Weekday</v>
      </c>
      <c r="H1621">
        <v>17624.25</v>
      </c>
      <c r="I1621">
        <v>1102</v>
      </c>
      <c r="J1621" t="s">
        <v>172</v>
      </c>
      <c r="K1621" t="s">
        <v>8155</v>
      </c>
      <c r="L1621" t="s">
        <v>8154</v>
      </c>
      <c r="M1621">
        <v>4</v>
      </c>
      <c r="N1621" t="s">
        <v>8158</v>
      </c>
      <c r="O1621" s="4">
        <f>INDEX(products[Cost_per_box], MATCH(shipments9[[#This Row],[PID]], products[PID], 0))</f>
        <v>9.57</v>
      </c>
      <c r="P1621" s="4">
        <f>shipments9[[#This Row],[Boxes]]*shipments9[[#This Row],[Cost Per Box]]</f>
        <v>10546.14</v>
      </c>
      <c r="Q1621" s="4">
        <f>shipments9[[#This Row],[Amount]] -shipments9[[#This Row],[total cost]]</f>
        <v>7078.1100000000006</v>
      </c>
      <c r="R1621" s="4" t="str">
        <f>IF(shipments9[[#This Row],[Gross Profit]]&lt;0,"Loss","Profit")</f>
        <v>Profit</v>
      </c>
      <c r="S1621" s="9">
        <f>shipments9[[#This Row],[Gross Profit]]/shipments9[[#This Row],[Amount]]</f>
        <v>0.40161198348865912</v>
      </c>
      <c r="T1621" s="11">
        <f>shipments9[[#This Row],[Amount]]/shipments9[[#This Row],[Boxes]]</f>
        <v>15.992967332123412</v>
      </c>
    </row>
    <row r="1622" spans="1:20" x14ac:dyDescent="0.25">
      <c r="A1622" t="s">
        <v>1824</v>
      </c>
      <c r="B1622" t="s">
        <v>52</v>
      </c>
      <c r="C1622" t="s">
        <v>155</v>
      </c>
      <c r="D1622" t="s">
        <v>19</v>
      </c>
      <c r="E1622" s="1">
        <v>44965</v>
      </c>
      <c r="F1622" s="1" t="str">
        <f>TEXT(shipments9[[#This Row],[Shipdate]],"ddd")</f>
        <v>Wed</v>
      </c>
      <c r="G1622" s="1" t="str">
        <f>IF(OR(shipments9[[#This Row],[Day Name]]="Sat",shipments9[[#This Row],[Day Name]]="Sun"),"Weekend","Weekday")</f>
        <v>Weekday</v>
      </c>
      <c r="H1622">
        <v>726.75</v>
      </c>
      <c r="I1622">
        <v>104</v>
      </c>
      <c r="J1622" t="s">
        <v>172</v>
      </c>
      <c r="K1622" t="s">
        <v>8151</v>
      </c>
      <c r="L1622" t="s">
        <v>8156</v>
      </c>
      <c r="M1622">
        <v>2</v>
      </c>
      <c r="N1622" t="s">
        <v>8157</v>
      </c>
      <c r="O1622" s="4">
        <f>INDEX(products[Cost_per_box], MATCH(shipments9[[#This Row],[PID]], products[PID], 0))</f>
        <v>8.43</v>
      </c>
      <c r="P1622" s="4">
        <f>shipments9[[#This Row],[Boxes]]*shipments9[[#This Row],[Cost Per Box]]</f>
        <v>876.72</v>
      </c>
      <c r="Q1622" s="4">
        <f>shipments9[[#This Row],[Amount]] -shipments9[[#This Row],[total cost]]</f>
        <v>-149.97000000000003</v>
      </c>
      <c r="R1622" s="4" t="str">
        <f>IF(shipments9[[#This Row],[Gross Profit]]&lt;0,"Loss","Profit")</f>
        <v>Loss</v>
      </c>
      <c r="S1622" s="9">
        <f>shipments9[[#This Row],[Gross Profit]]/shipments9[[#This Row],[Amount]]</f>
        <v>-0.2063570691434469</v>
      </c>
      <c r="T1622" s="11">
        <f>shipments9[[#This Row],[Amount]]/shipments9[[#This Row],[Boxes]]</f>
        <v>6.9879807692307692</v>
      </c>
    </row>
    <row r="1623" spans="1:20" hidden="1" x14ac:dyDescent="0.25">
      <c r="A1623" t="s">
        <v>1825</v>
      </c>
      <c r="B1623" t="s">
        <v>52</v>
      </c>
      <c r="C1623" t="s">
        <v>161</v>
      </c>
      <c r="D1623" t="s">
        <v>19</v>
      </c>
      <c r="E1623" s="1">
        <v>45232</v>
      </c>
      <c r="F1623" s="1" t="str">
        <f>TEXT(shipments9[[#This Row],[Shipdate]],"ddd")</f>
        <v>Thu</v>
      </c>
      <c r="G1623" s="1" t="str">
        <f>IF(OR(shipments9[[#This Row],[Day Name]]="Sat",shipments9[[#This Row],[Day Name]]="Sun"),"Weekend","Weekday")</f>
        <v>Weekday</v>
      </c>
      <c r="H1623">
        <v>87.75</v>
      </c>
      <c r="I1623">
        <v>8</v>
      </c>
      <c r="J1623" t="s">
        <v>172</v>
      </c>
      <c r="K1623" t="s">
        <v>8151</v>
      </c>
      <c r="L1623" t="s">
        <v>8152</v>
      </c>
      <c r="M1623">
        <v>11</v>
      </c>
      <c r="N1623" t="s">
        <v>8165</v>
      </c>
      <c r="O1623" s="4">
        <f>INDEX(products[Cost_per_box], MATCH(shipments9[[#This Row],[PID]], products[PID], 0))</f>
        <v>2.76</v>
      </c>
      <c r="P1623" s="4">
        <f>shipments9[[#This Row],[Boxes]]*shipments9[[#This Row],[Cost Per Box]]</f>
        <v>22.08</v>
      </c>
      <c r="Q1623" s="4">
        <f>shipments9[[#This Row],[Amount]] -shipments9[[#This Row],[total cost]]</f>
        <v>65.67</v>
      </c>
      <c r="R1623" s="4" t="str">
        <f>IF(shipments9[[#This Row],[Gross Profit]]&lt;0,"Loss","Profit")</f>
        <v>Profit</v>
      </c>
      <c r="S1623" s="9">
        <f>shipments9[[#This Row],[Gross Profit]]/shipments9[[#This Row],[Amount]]</f>
        <v>0.7483760683760684</v>
      </c>
      <c r="T1623" s="11">
        <f>shipments9[[#This Row],[Amount]]/shipments9[[#This Row],[Boxes]]</f>
        <v>10.96875</v>
      </c>
    </row>
    <row r="1624" spans="1:20" hidden="1" x14ac:dyDescent="0.25">
      <c r="A1624" t="s">
        <v>1826</v>
      </c>
      <c r="B1624" t="s">
        <v>52</v>
      </c>
      <c r="C1624" t="s">
        <v>161</v>
      </c>
      <c r="D1624" t="s">
        <v>19</v>
      </c>
      <c r="E1624" s="1">
        <v>45125</v>
      </c>
      <c r="F1624" s="1" t="str">
        <f>TEXT(shipments9[[#This Row],[Shipdate]],"ddd")</f>
        <v>Tue</v>
      </c>
      <c r="G1624" s="1" t="str">
        <f>IF(OR(shipments9[[#This Row],[Day Name]]="Sat",shipments9[[#This Row],[Day Name]]="Sun"),"Weekend","Weekday")</f>
        <v>Weekday</v>
      </c>
      <c r="H1624">
        <v>8399.25</v>
      </c>
      <c r="I1624">
        <v>840</v>
      </c>
      <c r="J1624" t="s">
        <v>172</v>
      </c>
      <c r="K1624" t="s">
        <v>8151</v>
      </c>
      <c r="L1624" t="s">
        <v>8160</v>
      </c>
      <c r="M1624">
        <v>7</v>
      </c>
      <c r="N1624" t="s">
        <v>8161</v>
      </c>
      <c r="O1624" s="4">
        <f>INDEX(products[Cost_per_box], MATCH(shipments9[[#This Row],[PID]], products[PID], 0))</f>
        <v>2.76</v>
      </c>
      <c r="P1624" s="4">
        <f>shipments9[[#This Row],[Boxes]]*shipments9[[#This Row],[Cost Per Box]]</f>
        <v>2318.3999999999996</v>
      </c>
      <c r="Q1624" s="4">
        <f>shipments9[[#This Row],[Amount]] -shipments9[[#This Row],[total cost]]</f>
        <v>6080.85</v>
      </c>
      <c r="R1624" s="4" t="str">
        <f>IF(shipments9[[#This Row],[Gross Profit]]&lt;0,"Loss","Profit")</f>
        <v>Profit</v>
      </c>
      <c r="S1624" s="9">
        <f>shipments9[[#This Row],[Gross Profit]]/shipments9[[#This Row],[Amount]]</f>
        <v>0.72397535494240561</v>
      </c>
      <c r="T1624" s="11">
        <f>shipments9[[#This Row],[Amount]]/shipments9[[#This Row],[Boxes]]</f>
        <v>9.9991071428571434</v>
      </c>
    </row>
    <row r="1625" spans="1:20" hidden="1" x14ac:dyDescent="0.25">
      <c r="A1625" t="s">
        <v>1827</v>
      </c>
      <c r="B1625" t="s">
        <v>52</v>
      </c>
      <c r="C1625" t="s">
        <v>149</v>
      </c>
      <c r="D1625" t="s">
        <v>19</v>
      </c>
      <c r="E1625" s="1">
        <v>45455</v>
      </c>
      <c r="F1625" s="1" t="str">
        <f>TEXT(shipments9[[#This Row],[Shipdate]],"ddd")</f>
        <v>Wed</v>
      </c>
      <c r="G1625" s="1" t="str">
        <f>IF(OR(shipments9[[#This Row],[Day Name]]="Sat",shipments9[[#This Row],[Day Name]]="Sun"),"Weekend","Weekday")</f>
        <v>Weekday</v>
      </c>
      <c r="H1625">
        <v>6990.75</v>
      </c>
      <c r="I1625">
        <v>500</v>
      </c>
      <c r="J1625" t="s">
        <v>172</v>
      </c>
      <c r="K1625" t="s">
        <v>8155</v>
      </c>
      <c r="L1625" t="s">
        <v>8154</v>
      </c>
      <c r="M1625">
        <v>6</v>
      </c>
      <c r="N1625" t="s">
        <v>8159</v>
      </c>
      <c r="O1625" s="4">
        <f>INDEX(products[Cost_per_box], MATCH(shipments9[[#This Row],[PID]], products[PID], 0))</f>
        <v>6.43</v>
      </c>
      <c r="P1625" s="4">
        <f>shipments9[[#This Row],[Boxes]]*shipments9[[#This Row],[Cost Per Box]]</f>
        <v>3215</v>
      </c>
      <c r="Q1625" s="4">
        <f>shipments9[[#This Row],[Amount]] -shipments9[[#This Row],[total cost]]</f>
        <v>3775.75</v>
      </c>
      <c r="R1625" s="4" t="str">
        <f>IF(shipments9[[#This Row],[Gross Profit]]&lt;0,"Loss","Profit")</f>
        <v>Profit</v>
      </c>
      <c r="S1625" s="9">
        <f>shipments9[[#This Row],[Gross Profit]]/shipments9[[#This Row],[Amount]]</f>
        <v>0.54010656939527235</v>
      </c>
      <c r="T1625" s="11">
        <f>shipments9[[#This Row],[Amount]]/shipments9[[#This Row],[Boxes]]</f>
        <v>13.9815</v>
      </c>
    </row>
    <row r="1626" spans="1:20" hidden="1" x14ac:dyDescent="0.25">
      <c r="A1626" t="s">
        <v>1828</v>
      </c>
      <c r="B1626" t="s">
        <v>52</v>
      </c>
      <c r="C1626" t="s">
        <v>155</v>
      </c>
      <c r="D1626" t="s">
        <v>19</v>
      </c>
      <c r="E1626" s="1">
        <v>45343</v>
      </c>
      <c r="F1626" s="1" t="str">
        <f>TEXT(shipments9[[#This Row],[Shipdate]],"ddd")</f>
        <v>Wed</v>
      </c>
      <c r="G1626" s="1" t="str">
        <f>IF(OR(shipments9[[#This Row],[Day Name]]="Sat",shipments9[[#This Row],[Day Name]]="Sun"),"Weekend","Weekday")</f>
        <v>Weekday</v>
      </c>
      <c r="H1626">
        <v>4828.5</v>
      </c>
      <c r="I1626">
        <v>537</v>
      </c>
      <c r="J1626" t="s">
        <v>172</v>
      </c>
      <c r="K1626" t="s">
        <v>8155</v>
      </c>
      <c r="L1626" t="s">
        <v>8156</v>
      </c>
      <c r="M1626">
        <v>2</v>
      </c>
      <c r="N1626" t="s">
        <v>8157</v>
      </c>
      <c r="O1626" s="4">
        <f>INDEX(products[Cost_per_box], MATCH(shipments9[[#This Row],[PID]], products[PID], 0))</f>
        <v>8.43</v>
      </c>
      <c r="P1626" s="4">
        <f>shipments9[[#This Row],[Boxes]]*shipments9[[#This Row],[Cost Per Box]]</f>
        <v>4526.91</v>
      </c>
      <c r="Q1626" s="4">
        <f>shipments9[[#This Row],[Amount]] -shipments9[[#This Row],[total cost]]</f>
        <v>301.59000000000015</v>
      </c>
      <c r="R1626" s="4" t="str">
        <f>IF(shipments9[[#This Row],[Gross Profit]]&lt;0,"Loss","Profit")</f>
        <v>Profit</v>
      </c>
      <c r="S1626" s="9">
        <f>shipments9[[#This Row],[Gross Profit]]/shipments9[[#This Row],[Amount]]</f>
        <v>6.2460391425908694E-2</v>
      </c>
      <c r="T1626" s="11">
        <f>shipments9[[#This Row],[Amount]]/shipments9[[#This Row],[Boxes]]</f>
        <v>8.9916201117318444</v>
      </c>
    </row>
    <row r="1627" spans="1:20" hidden="1" x14ac:dyDescent="0.25">
      <c r="A1627" t="s">
        <v>1829</v>
      </c>
      <c r="B1627" t="s">
        <v>52</v>
      </c>
      <c r="C1627" t="s">
        <v>155</v>
      </c>
      <c r="D1627" t="s">
        <v>19</v>
      </c>
      <c r="E1627" s="1">
        <v>45314</v>
      </c>
      <c r="F1627" s="1" t="str">
        <f>TEXT(shipments9[[#This Row],[Shipdate]],"ddd")</f>
        <v>Tue</v>
      </c>
      <c r="G1627" s="1" t="str">
        <f>IF(OR(shipments9[[#This Row],[Day Name]]="Sat",shipments9[[#This Row],[Day Name]]="Sun"),"Weekend","Weekday")</f>
        <v>Weekday</v>
      </c>
      <c r="H1627">
        <v>5242.5</v>
      </c>
      <c r="I1627">
        <v>583</v>
      </c>
      <c r="J1627" t="s">
        <v>172</v>
      </c>
      <c r="K1627" t="s">
        <v>8155</v>
      </c>
      <c r="L1627" t="s">
        <v>8156</v>
      </c>
      <c r="M1627">
        <v>1</v>
      </c>
      <c r="N1627" t="s">
        <v>8163</v>
      </c>
      <c r="O1627" s="4">
        <f>INDEX(products[Cost_per_box], MATCH(shipments9[[#This Row],[PID]], products[PID], 0))</f>
        <v>8.43</v>
      </c>
      <c r="P1627" s="4">
        <f>shipments9[[#This Row],[Boxes]]*shipments9[[#This Row],[Cost Per Box]]</f>
        <v>4914.6899999999996</v>
      </c>
      <c r="Q1627" s="4">
        <f>shipments9[[#This Row],[Amount]] -shipments9[[#This Row],[total cost]]</f>
        <v>327.8100000000004</v>
      </c>
      <c r="R1627" s="4" t="str">
        <f>IF(shipments9[[#This Row],[Gross Profit]]&lt;0,"Loss","Profit")</f>
        <v>Profit</v>
      </c>
      <c r="S1627" s="9">
        <f>shipments9[[#This Row],[Gross Profit]]/shipments9[[#This Row],[Amount]]</f>
        <v>6.2529327610872751E-2</v>
      </c>
      <c r="T1627" s="11">
        <f>shipments9[[#This Row],[Amount]]/shipments9[[#This Row],[Boxes]]</f>
        <v>8.9922813036020575</v>
      </c>
    </row>
    <row r="1628" spans="1:20" hidden="1" x14ac:dyDescent="0.25">
      <c r="A1628" t="s">
        <v>1830</v>
      </c>
      <c r="B1628" t="s">
        <v>77</v>
      </c>
      <c r="C1628" t="s">
        <v>126</v>
      </c>
      <c r="D1628" t="s">
        <v>19</v>
      </c>
      <c r="E1628" s="1">
        <v>45414</v>
      </c>
      <c r="F1628" s="1" t="str">
        <f>TEXT(shipments9[[#This Row],[Shipdate]],"ddd")</f>
        <v>Thu</v>
      </c>
      <c r="G1628" s="1" t="str">
        <f>IF(OR(shipments9[[#This Row],[Day Name]]="Sat",shipments9[[#This Row],[Day Name]]="Sun"),"Weekend","Weekday")</f>
        <v>Weekday</v>
      </c>
      <c r="H1628">
        <v>16962.75</v>
      </c>
      <c r="I1628">
        <v>1697</v>
      </c>
      <c r="J1628" t="s">
        <v>172</v>
      </c>
      <c r="K1628" t="s">
        <v>8155</v>
      </c>
      <c r="L1628" t="s">
        <v>8154</v>
      </c>
      <c r="M1628">
        <v>5</v>
      </c>
      <c r="N1628" t="s">
        <v>201</v>
      </c>
      <c r="O1628" s="4">
        <f>INDEX(products[Cost_per_box], MATCH(shipments9[[#This Row],[PID]], products[PID], 0))</f>
        <v>5.15</v>
      </c>
      <c r="P1628" s="4">
        <f>shipments9[[#This Row],[Boxes]]*shipments9[[#This Row],[Cost Per Box]]</f>
        <v>8739.5500000000011</v>
      </c>
      <c r="Q1628" s="4">
        <f>shipments9[[#This Row],[Amount]] -shipments9[[#This Row],[total cost]]</f>
        <v>8223.1999999999989</v>
      </c>
      <c r="R1628" s="4" t="str">
        <f>IF(shipments9[[#This Row],[Gross Profit]]&lt;0,"Loss","Profit")</f>
        <v>Profit</v>
      </c>
      <c r="S1628" s="9">
        <f>shipments9[[#This Row],[Gross Profit]]/shipments9[[#This Row],[Amount]]</f>
        <v>0.48477988533698835</v>
      </c>
      <c r="T1628" s="11">
        <f>shipments9[[#This Row],[Amount]]/shipments9[[#This Row],[Boxes]]</f>
        <v>9.9957277548615195</v>
      </c>
    </row>
    <row r="1629" spans="1:20" hidden="1" x14ac:dyDescent="0.25">
      <c r="A1629" t="s">
        <v>1831</v>
      </c>
      <c r="B1629" t="s">
        <v>77</v>
      </c>
      <c r="C1629" t="s">
        <v>149</v>
      </c>
      <c r="D1629" t="s">
        <v>19</v>
      </c>
      <c r="E1629" s="1">
        <v>45182</v>
      </c>
      <c r="F1629" s="1" t="str">
        <f>TEXT(shipments9[[#This Row],[Shipdate]],"ddd")</f>
        <v>Wed</v>
      </c>
      <c r="G1629" s="1" t="str">
        <f>IF(OR(shipments9[[#This Row],[Day Name]]="Sat",shipments9[[#This Row],[Day Name]]="Sun"),"Weekend","Weekday")</f>
        <v>Weekday</v>
      </c>
      <c r="H1629">
        <v>5411.25</v>
      </c>
      <c r="I1629">
        <v>361</v>
      </c>
      <c r="J1629" t="s">
        <v>172</v>
      </c>
      <c r="K1629" t="s">
        <v>8151</v>
      </c>
      <c r="L1629" t="s">
        <v>8160</v>
      </c>
      <c r="M1629">
        <v>9</v>
      </c>
      <c r="N1629" t="s">
        <v>8167</v>
      </c>
      <c r="O1629" s="4">
        <f>INDEX(products[Cost_per_box], MATCH(shipments9[[#This Row],[PID]], products[PID], 0))</f>
        <v>6.43</v>
      </c>
      <c r="P1629" s="4">
        <f>shipments9[[#This Row],[Boxes]]*shipments9[[#This Row],[Cost Per Box]]</f>
        <v>2321.23</v>
      </c>
      <c r="Q1629" s="4">
        <f>shipments9[[#This Row],[Amount]] -shipments9[[#This Row],[total cost]]</f>
        <v>3090.02</v>
      </c>
      <c r="R1629" s="4" t="str">
        <f>IF(shipments9[[#This Row],[Gross Profit]]&lt;0,"Loss","Profit")</f>
        <v>Profit</v>
      </c>
      <c r="S1629" s="9">
        <f>shipments9[[#This Row],[Gross Profit]]/shipments9[[#This Row],[Amount]]</f>
        <v>0.57103626703626709</v>
      </c>
      <c r="T1629" s="11">
        <f>shipments9[[#This Row],[Amount]]/shipments9[[#This Row],[Boxes]]</f>
        <v>14.989612188365651</v>
      </c>
    </row>
    <row r="1630" spans="1:20" hidden="1" x14ac:dyDescent="0.25">
      <c r="A1630" t="s">
        <v>1832</v>
      </c>
      <c r="B1630" t="s">
        <v>77</v>
      </c>
      <c r="C1630" t="s">
        <v>149</v>
      </c>
      <c r="D1630" t="s">
        <v>19</v>
      </c>
      <c r="E1630" s="1">
        <v>45386</v>
      </c>
      <c r="F1630" s="1" t="str">
        <f>TEXT(shipments9[[#This Row],[Shipdate]],"ddd")</f>
        <v>Thu</v>
      </c>
      <c r="G1630" s="1" t="str">
        <f>IF(OR(shipments9[[#This Row],[Day Name]]="Sat",shipments9[[#This Row],[Day Name]]="Sun"),"Weekend","Weekday")</f>
        <v>Weekday</v>
      </c>
      <c r="H1630">
        <v>7213.5</v>
      </c>
      <c r="I1630">
        <v>425</v>
      </c>
      <c r="J1630" t="s">
        <v>172</v>
      </c>
      <c r="K1630" t="s">
        <v>8155</v>
      </c>
      <c r="L1630" t="s">
        <v>8154</v>
      </c>
      <c r="M1630">
        <v>4</v>
      </c>
      <c r="N1630" t="s">
        <v>8158</v>
      </c>
      <c r="O1630" s="4">
        <f>INDEX(products[Cost_per_box], MATCH(shipments9[[#This Row],[PID]], products[PID], 0))</f>
        <v>6.43</v>
      </c>
      <c r="P1630" s="4">
        <f>shipments9[[#This Row],[Boxes]]*shipments9[[#This Row],[Cost Per Box]]</f>
        <v>2732.75</v>
      </c>
      <c r="Q1630" s="4">
        <f>shipments9[[#This Row],[Amount]] -shipments9[[#This Row],[total cost]]</f>
        <v>4480.75</v>
      </c>
      <c r="R1630" s="4" t="str">
        <f>IF(shipments9[[#This Row],[Gross Profit]]&lt;0,"Loss","Profit")</f>
        <v>Profit</v>
      </c>
      <c r="S1630" s="9">
        <f>shipments9[[#This Row],[Gross Profit]]/shipments9[[#This Row],[Amount]]</f>
        <v>0.62116171068136139</v>
      </c>
      <c r="T1630" s="11">
        <f>shipments9[[#This Row],[Amount]]/shipments9[[#This Row],[Boxes]]</f>
        <v>16.972941176470588</v>
      </c>
    </row>
    <row r="1631" spans="1:20" hidden="1" x14ac:dyDescent="0.25">
      <c r="A1631" t="s">
        <v>1833</v>
      </c>
      <c r="B1631" t="s">
        <v>77</v>
      </c>
      <c r="C1631" t="s">
        <v>145</v>
      </c>
      <c r="D1631" t="s">
        <v>19</v>
      </c>
      <c r="E1631" s="1">
        <v>44949</v>
      </c>
      <c r="F1631" s="1" t="str">
        <f>TEXT(shipments9[[#This Row],[Shipdate]],"ddd")</f>
        <v>Mon</v>
      </c>
      <c r="G1631" s="1" t="str">
        <f>IF(OR(shipments9[[#This Row],[Day Name]]="Sat",shipments9[[#This Row],[Day Name]]="Sun"),"Weekend","Weekday")</f>
        <v>Weekday</v>
      </c>
      <c r="H1631">
        <v>2360.25</v>
      </c>
      <c r="I1631">
        <v>148</v>
      </c>
      <c r="J1631" t="s">
        <v>172</v>
      </c>
      <c r="K1631" t="s">
        <v>8151</v>
      </c>
      <c r="L1631" t="s">
        <v>8156</v>
      </c>
      <c r="M1631">
        <v>1</v>
      </c>
      <c r="N1631" t="s">
        <v>8163</v>
      </c>
      <c r="O1631" s="4">
        <f>INDEX(products[Cost_per_box], MATCH(shipments9[[#This Row],[PID]], products[PID], 0))</f>
        <v>4.74</v>
      </c>
      <c r="P1631" s="4">
        <f>shipments9[[#This Row],[Boxes]]*shipments9[[#This Row],[Cost Per Box]]</f>
        <v>701.52</v>
      </c>
      <c r="Q1631" s="4">
        <f>shipments9[[#This Row],[Amount]] -shipments9[[#This Row],[total cost]]</f>
        <v>1658.73</v>
      </c>
      <c r="R1631" s="4" t="str">
        <f>IF(shipments9[[#This Row],[Gross Profit]]&lt;0,"Loss","Profit")</f>
        <v>Profit</v>
      </c>
      <c r="S1631" s="9">
        <f>shipments9[[#This Row],[Gross Profit]]/shipments9[[#This Row],[Amount]]</f>
        <v>0.70277724817286302</v>
      </c>
      <c r="T1631" s="11">
        <f>shipments9[[#This Row],[Amount]]/shipments9[[#This Row],[Boxes]]</f>
        <v>15.947635135135135</v>
      </c>
    </row>
    <row r="1632" spans="1:20" hidden="1" x14ac:dyDescent="0.25">
      <c r="A1632" t="s">
        <v>1834</v>
      </c>
      <c r="B1632" t="s">
        <v>77</v>
      </c>
      <c r="C1632" t="s">
        <v>159</v>
      </c>
      <c r="D1632" t="s">
        <v>19</v>
      </c>
      <c r="E1632" s="1">
        <v>45159</v>
      </c>
      <c r="F1632" s="1" t="str">
        <f>TEXT(shipments9[[#This Row],[Shipdate]],"ddd")</f>
        <v>Mon</v>
      </c>
      <c r="G1632" s="1" t="str">
        <f>IF(OR(shipments9[[#This Row],[Day Name]]="Sat",shipments9[[#This Row],[Day Name]]="Sun"),"Weekend","Weekday")</f>
        <v>Weekday</v>
      </c>
      <c r="H1632">
        <v>3863.25</v>
      </c>
      <c r="I1632">
        <v>144</v>
      </c>
      <c r="J1632" t="s">
        <v>172</v>
      </c>
      <c r="K1632" t="s">
        <v>8151</v>
      </c>
      <c r="L1632" t="s">
        <v>8160</v>
      </c>
      <c r="M1632">
        <v>8</v>
      </c>
      <c r="N1632" t="s">
        <v>8162</v>
      </c>
      <c r="O1632" s="4">
        <f>INDEX(products[Cost_per_box], MATCH(shipments9[[#This Row],[PID]], products[PID], 0))</f>
        <v>5.04</v>
      </c>
      <c r="P1632" s="4">
        <f>shipments9[[#This Row],[Boxes]]*shipments9[[#This Row],[Cost Per Box]]</f>
        <v>725.76</v>
      </c>
      <c r="Q1632" s="4">
        <f>shipments9[[#This Row],[Amount]] -shipments9[[#This Row],[total cost]]</f>
        <v>3137.49</v>
      </c>
      <c r="R1632" s="4" t="str">
        <f>IF(shipments9[[#This Row],[Gross Profit]]&lt;0,"Loss","Profit")</f>
        <v>Profit</v>
      </c>
      <c r="S1632" s="9">
        <f>shipments9[[#This Row],[Gross Profit]]/shipments9[[#This Row],[Amount]]</f>
        <v>0.81213744903902152</v>
      </c>
      <c r="T1632" s="11">
        <f>shipments9[[#This Row],[Amount]]/shipments9[[#This Row],[Boxes]]</f>
        <v>26.828125</v>
      </c>
    </row>
    <row r="1633" spans="1:20" hidden="1" x14ac:dyDescent="0.25">
      <c r="A1633" t="s">
        <v>1835</v>
      </c>
      <c r="B1633" t="s">
        <v>77</v>
      </c>
      <c r="C1633" t="s">
        <v>143</v>
      </c>
      <c r="D1633" t="s">
        <v>19</v>
      </c>
      <c r="E1633" s="1">
        <v>45208</v>
      </c>
      <c r="F1633" s="1" t="str">
        <f>TEXT(shipments9[[#This Row],[Shipdate]],"ddd")</f>
        <v>Mon</v>
      </c>
      <c r="G1633" s="1" t="str">
        <f>IF(OR(shipments9[[#This Row],[Day Name]]="Sat",shipments9[[#This Row],[Day Name]]="Sun"),"Weekend","Weekday")</f>
        <v>Weekday</v>
      </c>
      <c r="H1633">
        <v>5652</v>
      </c>
      <c r="I1633">
        <v>283</v>
      </c>
      <c r="J1633" t="s">
        <v>172</v>
      </c>
      <c r="K1633" t="s">
        <v>8151</v>
      </c>
      <c r="L1633" t="s">
        <v>8152</v>
      </c>
      <c r="M1633">
        <v>10</v>
      </c>
      <c r="N1633" t="s">
        <v>8153</v>
      </c>
      <c r="O1633" s="4">
        <f>INDEX(products[Cost_per_box], MATCH(shipments9[[#This Row],[PID]], products[PID], 0))</f>
        <v>10.23</v>
      </c>
      <c r="P1633" s="4">
        <f>shipments9[[#This Row],[Boxes]]*shipments9[[#This Row],[Cost Per Box]]</f>
        <v>2895.09</v>
      </c>
      <c r="Q1633" s="4">
        <f>shipments9[[#This Row],[Amount]] -shipments9[[#This Row],[total cost]]</f>
        <v>2756.91</v>
      </c>
      <c r="R1633" s="4" t="str">
        <f>IF(shipments9[[#This Row],[Gross Profit]]&lt;0,"Loss","Profit")</f>
        <v>Profit</v>
      </c>
      <c r="S1633" s="9">
        <f>shipments9[[#This Row],[Gross Profit]]/shipments9[[#This Row],[Amount]]</f>
        <v>0.48777600849256897</v>
      </c>
      <c r="T1633" s="11">
        <f>shipments9[[#This Row],[Amount]]/shipments9[[#This Row],[Boxes]]</f>
        <v>19.971731448763251</v>
      </c>
    </row>
    <row r="1634" spans="1:20" hidden="1" x14ac:dyDescent="0.25">
      <c r="A1634" t="s">
        <v>1836</v>
      </c>
      <c r="B1634" t="s">
        <v>77</v>
      </c>
      <c r="C1634" t="s">
        <v>145</v>
      </c>
      <c r="D1634" t="s">
        <v>19</v>
      </c>
      <c r="E1634" s="1">
        <v>45181</v>
      </c>
      <c r="F1634" s="1" t="str">
        <f>TEXT(shipments9[[#This Row],[Shipdate]],"ddd")</f>
        <v>Tue</v>
      </c>
      <c r="G1634" s="1" t="str">
        <f>IF(OR(shipments9[[#This Row],[Day Name]]="Sat",shipments9[[#This Row],[Day Name]]="Sun"),"Weekend","Weekday")</f>
        <v>Weekday</v>
      </c>
      <c r="H1634">
        <v>9605.25</v>
      </c>
      <c r="I1634">
        <v>739</v>
      </c>
      <c r="J1634" t="s">
        <v>172</v>
      </c>
      <c r="K1634" t="s">
        <v>8151</v>
      </c>
      <c r="L1634" t="s">
        <v>8160</v>
      </c>
      <c r="M1634">
        <v>9</v>
      </c>
      <c r="N1634" t="s">
        <v>8167</v>
      </c>
      <c r="O1634" s="4">
        <f>INDEX(products[Cost_per_box], MATCH(shipments9[[#This Row],[PID]], products[PID], 0))</f>
        <v>4.74</v>
      </c>
      <c r="P1634" s="4">
        <f>shipments9[[#This Row],[Boxes]]*shipments9[[#This Row],[Cost Per Box]]</f>
        <v>3502.86</v>
      </c>
      <c r="Q1634" s="4">
        <f>shipments9[[#This Row],[Amount]] -shipments9[[#This Row],[total cost]]</f>
        <v>6102.3899999999994</v>
      </c>
      <c r="R1634" s="4" t="str">
        <f>IF(shipments9[[#This Row],[Gross Profit]]&lt;0,"Loss","Profit")</f>
        <v>Profit</v>
      </c>
      <c r="S1634" s="9">
        <f>shipments9[[#This Row],[Gross Profit]]/shipments9[[#This Row],[Amount]]</f>
        <v>0.63531818536737716</v>
      </c>
      <c r="T1634" s="11">
        <f>shipments9[[#This Row],[Amount]]/shipments9[[#This Row],[Boxes]]</f>
        <v>12.997631935047361</v>
      </c>
    </row>
    <row r="1635" spans="1:20" hidden="1" x14ac:dyDescent="0.25">
      <c r="A1635" t="s">
        <v>1837</v>
      </c>
      <c r="B1635" t="s">
        <v>77</v>
      </c>
      <c r="C1635" t="s">
        <v>149</v>
      </c>
      <c r="D1635" t="s">
        <v>19</v>
      </c>
      <c r="E1635" s="1">
        <v>44942</v>
      </c>
      <c r="F1635" s="1" t="str">
        <f>TEXT(shipments9[[#This Row],[Shipdate]],"ddd")</f>
        <v>Mon</v>
      </c>
      <c r="G1635" s="1" t="str">
        <f>IF(OR(shipments9[[#This Row],[Day Name]]="Sat",shipments9[[#This Row],[Day Name]]="Sun"),"Weekend","Weekday")</f>
        <v>Weekday</v>
      </c>
      <c r="H1635">
        <v>5546.25</v>
      </c>
      <c r="I1635">
        <v>370</v>
      </c>
      <c r="J1635" t="s">
        <v>172</v>
      </c>
      <c r="K1635" t="s">
        <v>8151</v>
      </c>
      <c r="L1635" t="s">
        <v>8156</v>
      </c>
      <c r="M1635">
        <v>1</v>
      </c>
      <c r="N1635" t="s">
        <v>8163</v>
      </c>
      <c r="O1635" s="4">
        <f>INDEX(products[Cost_per_box], MATCH(shipments9[[#This Row],[PID]], products[PID], 0))</f>
        <v>6.43</v>
      </c>
      <c r="P1635" s="4">
        <f>shipments9[[#This Row],[Boxes]]*shipments9[[#This Row],[Cost Per Box]]</f>
        <v>2379.1</v>
      </c>
      <c r="Q1635" s="4">
        <f>shipments9[[#This Row],[Amount]] -shipments9[[#This Row],[total cost]]</f>
        <v>3167.15</v>
      </c>
      <c r="R1635" s="4" t="str">
        <f>IF(shipments9[[#This Row],[Gross Profit]]&lt;0,"Loss","Profit")</f>
        <v>Profit</v>
      </c>
      <c r="S1635" s="9">
        <f>shipments9[[#This Row],[Gross Profit]]/shipments9[[#This Row],[Amount]]</f>
        <v>0.57104349785891373</v>
      </c>
      <c r="T1635" s="11">
        <f>shipments9[[#This Row],[Amount]]/shipments9[[#This Row],[Boxes]]</f>
        <v>14.989864864864865</v>
      </c>
    </row>
    <row r="1636" spans="1:20" hidden="1" x14ac:dyDescent="0.25">
      <c r="A1636" t="s">
        <v>1838</v>
      </c>
      <c r="B1636" t="s">
        <v>77</v>
      </c>
      <c r="C1636" t="s">
        <v>153</v>
      </c>
      <c r="D1636" t="s">
        <v>19</v>
      </c>
      <c r="E1636" s="1">
        <v>45203</v>
      </c>
      <c r="F1636" s="1" t="str">
        <f>TEXT(shipments9[[#This Row],[Shipdate]],"ddd")</f>
        <v>Wed</v>
      </c>
      <c r="G1636" s="1" t="str">
        <f>IF(OR(shipments9[[#This Row],[Day Name]]="Sat",shipments9[[#This Row],[Day Name]]="Sun"),"Weekend","Weekday")</f>
        <v>Weekday</v>
      </c>
      <c r="H1636">
        <v>1251</v>
      </c>
      <c r="I1636">
        <v>79</v>
      </c>
      <c r="J1636" t="s">
        <v>172</v>
      </c>
      <c r="K1636" t="s">
        <v>8151</v>
      </c>
      <c r="L1636" t="s">
        <v>8152</v>
      </c>
      <c r="M1636">
        <v>10</v>
      </c>
      <c r="N1636" t="s">
        <v>8153</v>
      </c>
      <c r="O1636" s="4">
        <f>INDEX(products[Cost_per_box], MATCH(shipments9[[#This Row],[PID]], products[PID], 0))</f>
        <v>9.57</v>
      </c>
      <c r="P1636" s="4">
        <f>shipments9[[#This Row],[Boxes]]*shipments9[[#This Row],[Cost Per Box]]</f>
        <v>756.03</v>
      </c>
      <c r="Q1636" s="4">
        <f>shipments9[[#This Row],[Amount]] -shipments9[[#This Row],[total cost]]</f>
        <v>494.97</v>
      </c>
      <c r="R1636" s="4" t="str">
        <f>IF(shipments9[[#This Row],[Gross Profit]]&lt;0,"Loss","Profit")</f>
        <v>Profit</v>
      </c>
      <c r="S1636" s="9">
        <f>shipments9[[#This Row],[Gross Profit]]/shipments9[[#This Row],[Amount]]</f>
        <v>0.3956594724220624</v>
      </c>
      <c r="T1636" s="11">
        <f>shipments9[[#This Row],[Amount]]/shipments9[[#This Row],[Boxes]]</f>
        <v>15.835443037974683</v>
      </c>
    </row>
    <row r="1637" spans="1:20" hidden="1" x14ac:dyDescent="0.25">
      <c r="A1637" t="s">
        <v>1839</v>
      </c>
      <c r="B1637" t="s">
        <v>77</v>
      </c>
      <c r="C1637" t="s">
        <v>153</v>
      </c>
      <c r="D1637" t="s">
        <v>19</v>
      </c>
      <c r="E1637" s="1">
        <v>44956</v>
      </c>
      <c r="F1637" s="1" t="str">
        <f>TEXT(shipments9[[#This Row],[Shipdate]],"ddd")</f>
        <v>Mon</v>
      </c>
      <c r="G1637" s="1" t="str">
        <f>IF(OR(shipments9[[#This Row],[Day Name]]="Sat",shipments9[[#This Row],[Day Name]]="Sun"),"Weekend","Weekday")</f>
        <v>Weekday</v>
      </c>
      <c r="H1637">
        <v>8043.75</v>
      </c>
      <c r="I1637">
        <v>503</v>
      </c>
      <c r="J1637" t="s">
        <v>172</v>
      </c>
      <c r="K1637" t="s">
        <v>8151</v>
      </c>
      <c r="L1637" t="s">
        <v>8156</v>
      </c>
      <c r="M1637">
        <v>1</v>
      </c>
      <c r="N1637" t="s">
        <v>8163</v>
      </c>
      <c r="O1637" s="4">
        <f>INDEX(products[Cost_per_box], MATCH(shipments9[[#This Row],[PID]], products[PID], 0))</f>
        <v>9.57</v>
      </c>
      <c r="P1637" s="4">
        <f>shipments9[[#This Row],[Boxes]]*shipments9[[#This Row],[Cost Per Box]]</f>
        <v>4813.71</v>
      </c>
      <c r="Q1637" s="4">
        <f>shipments9[[#This Row],[Amount]] -shipments9[[#This Row],[total cost]]</f>
        <v>3230.04</v>
      </c>
      <c r="R1637" s="4" t="str">
        <f>IF(shipments9[[#This Row],[Gross Profit]]&lt;0,"Loss","Profit")</f>
        <v>Profit</v>
      </c>
      <c r="S1637" s="9">
        <f>shipments9[[#This Row],[Gross Profit]]/shipments9[[#This Row],[Amount]]</f>
        <v>0.40155897435897436</v>
      </c>
      <c r="T1637" s="11">
        <f>shipments9[[#This Row],[Amount]]/shipments9[[#This Row],[Boxes]]</f>
        <v>15.991550695825049</v>
      </c>
    </row>
    <row r="1638" spans="1:20" hidden="1" x14ac:dyDescent="0.25">
      <c r="A1638" t="s">
        <v>1840</v>
      </c>
      <c r="B1638" t="s">
        <v>77</v>
      </c>
      <c r="C1638" t="s">
        <v>124</v>
      </c>
      <c r="D1638" t="s">
        <v>19</v>
      </c>
      <c r="E1638" s="1">
        <v>45120</v>
      </c>
      <c r="F1638" s="1" t="str">
        <f>TEXT(shipments9[[#This Row],[Shipdate]],"ddd")</f>
        <v>Thu</v>
      </c>
      <c r="G1638" s="1" t="str">
        <f>IF(OR(shipments9[[#This Row],[Day Name]]="Sat",shipments9[[#This Row],[Day Name]]="Sun"),"Weekend","Weekday")</f>
        <v>Weekday</v>
      </c>
      <c r="H1638">
        <v>7857</v>
      </c>
      <c r="I1638">
        <v>562</v>
      </c>
      <c r="J1638" t="s">
        <v>172</v>
      </c>
      <c r="K1638" t="s">
        <v>8151</v>
      </c>
      <c r="L1638" t="s">
        <v>8160</v>
      </c>
      <c r="M1638">
        <v>7</v>
      </c>
      <c r="N1638" t="s">
        <v>8161</v>
      </c>
      <c r="O1638" s="4">
        <f>INDEX(products[Cost_per_box], MATCH(shipments9[[#This Row],[PID]], products[PID], 0))</f>
        <v>7.48</v>
      </c>
      <c r="P1638" s="4">
        <f>shipments9[[#This Row],[Boxes]]*shipments9[[#This Row],[Cost Per Box]]</f>
        <v>4203.76</v>
      </c>
      <c r="Q1638" s="4">
        <f>shipments9[[#This Row],[Amount]] -shipments9[[#This Row],[total cost]]</f>
        <v>3653.24</v>
      </c>
      <c r="R1638" s="4" t="str">
        <f>IF(shipments9[[#This Row],[Gross Profit]]&lt;0,"Loss","Profit")</f>
        <v>Profit</v>
      </c>
      <c r="S1638" s="9">
        <f>shipments9[[#This Row],[Gross Profit]]/shipments9[[#This Row],[Amount]]</f>
        <v>0.4649662721140384</v>
      </c>
      <c r="T1638" s="11">
        <f>shipments9[[#This Row],[Amount]]/shipments9[[#This Row],[Boxes]]</f>
        <v>13.980427046263346</v>
      </c>
    </row>
    <row r="1639" spans="1:20" hidden="1" x14ac:dyDescent="0.25">
      <c r="A1639" t="s">
        <v>1841</v>
      </c>
      <c r="B1639" t="s">
        <v>77</v>
      </c>
      <c r="C1639" t="s">
        <v>126</v>
      </c>
      <c r="D1639" t="s">
        <v>19</v>
      </c>
      <c r="E1639" s="1">
        <v>45313</v>
      </c>
      <c r="F1639" s="1" t="str">
        <f>TEXT(shipments9[[#This Row],[Shipdate]],"ddd")</f>
        <v>Mon</v>
      </c>
      <c r="G1639" s="1" t="str">
        <f>IF(OR(shipments9[[#This Row],[Day Name]]="Sat",shipments9[[#This Row],[Day Name]]="Sun"),"Weekend","Weekday")</f>
        <v>Weekday</v>
      </c>
      <c r="H1639">
        <v>10820.25</v>
      </c>
      <c r="I1639">
        <v>984</v>
      </c>
      <c r="J1639" t="s">
        <v>172</v>
      </c>
      <c r="K1639" t="s">
        <v>8155</v>
      </c>
      <c r="L1639" t="s">
        <v>8156</v>
      </c>
      <c r="M1639">
        <v>1</v>
      </c>
      <c r="N1639" t="s">
        <v>8163</v>
      </c>
      <c r="O1639" s="4">
        <f>INDEX(products[Cost_per_box], MATCH(shipments9[[#This Row],[PID]], products[PID], 0))</f>
        <v>5.15</v>
      </c>
      <c r="P1639" s="4">
        <f>shipments9[[#This Row],[Boxes]]*shipments9[[#This Row],[Cost Per Box]]</f>
        <v>5067.6000000000004</v>
      </c>
      <c r="Q1639" s="4">
        <f>shipments9[[#This Row],[Amount]] -shipments9[[#This Row],[total cost]]</f>
        <v>5752.65</v>
      </c>
      <c r="R1639" s="4" t="str">
        <f>IF(shipments9[[#This Row],[Gross Profit]]&lt;0,"Loss","Profit")</f>
        <v>Profit</v>
      </c>
      <c r="S1639" s="9">
        <f>shipments9[[#This Row],[Gross Profit]]/shipments9[[#This Row],[Amount]]</f>
        <v>0.53165592292229846</v>
      </c>
      <c r="T1639" s="11">
        <f>shipments9[[#This Row],[Amount]]/shipments9[[#This Row],[Boxes]]</f>
        <v>10.996189024390244</v>
      </c>
    </row>
    <row r="1640" spans="1:20" hidden="1" x14ac:dyDescent="0.25">
      <c r="A1640" t="s">
        <v>1842</v>
      </c>
      <c r="B1640" t="s">
        <v>77</v>
      </c>
      <c r="C1640" t="s">
        <v>145</v>
      </c>
      <c r="D1640" t="s">
        <v>19</v>
      </c>
      <c r="E1640" s="1">
        <v>45261</v>
      </c>
      <c r="F1640" s="1" t="str">
        <f>TEXT(shipments9[[#This Row],[Shipdate]],"ddd")</f>
        <v>Fri</v>
      </c>
      <c r="G1640" s="1" t="str">
        <f>IF(OR(shipments9[[#This Row],[Day Name]]="Sat",shipments9[[#This Row],[Day Name]]="Sun"),"Weekend","Weekday")</f>
        <v>Weekday</v>
      </c>
      <c r="H1640">
        <v>11445.75</v>
      </c>
      <c r="I1640">
        <v>881</v>
      </c>
      <c r="J1640" t="s">
        <v>172</v>
      </c>
      <c r="K1640" t="s">
        <v>8151</v>
      </c>
      <c r="L1640" t="s">
        <v>8152</v>
      </c>
      <c r="M1640">
        <v>12</v>
      </c>
      <c r="N1640" t="s">
        <v>8166</v>
      </c>
      <c r="O1640" s="4">
        <f>INDEX(products[Cost_per_box], MATCH(shipments9[[#This Row],[PID]], products[PID], 0))</f>
        <v>4.74</v>
      </c>
      <c r="P1640" s="4">
        <f>shipments9[[#This Row],[Boxes]]*shipments9[[#This Row],[Cost Per Box]]</f>
        <v>4175.9400000000005</v>
      </c>
      <c r="Q1640" s="4">
        <f>shipments9[[#This Row],[Amount]] -shipments9[[#This Row],[total cost]]</f>
        <v>7269.8099999999995</v>
      </c>
      <c r="R1640" s="4" t="str">
        <f>IF(shipments9[[#This Row],[Gross Profit]]&lt;0,"Loss","Profit")</f>
        <v>Profit</v>
      </c>
      <c r="S1640" s="9">
        <f>shipments9[[#This Row],[Gross Profit]]/shipments9[[#This Row],[Amount]]</f>
        <v>0.63515365965533055</v>
      </c>
      <c r="T1640" s="11">
        <f>shipments9[[#This Row],[Amount]]/shipments9[[#This Row],[Boxes]]</f>
        <v>12.991770715096481</v>
      </c>
    </row>
    <row r="1641" spans="1:20" hidden="1" x14ac:dyDescent="0.25">
      <c r="A1641" t="s">
        <v>1843</v>
      </c>
      <c r="B1641" t="s">
        <v>77</v>
      </c>
      <c r="C1641" t="s">
        <v>149</v>
      </c>
      <c r="D1641" t="s">
        <v>19</v>
      </c>
      <c r="E1641" s="1">
        <v>45443</v>
      </c>
      <c r="F1641" s="1" t="str">
        <f>TEXT(shipments9[[#This Row],[Shipdate]],"ddd")</f>
        <v>Fri</v>
      </c>
      <c r="G1641" s="1" t="str">
        <f>IF(OR(shipments9[[#This Row],[Day Name]]="Sat",shipments9[[#This Row],[Day Name]]="Sun"),"Weekend","Weekday")</f>
        <v>Weekday</v>
      </c>
      <c r="H1641">
        <v>3150</v>
      </c>
      <c r="I1641">
        <v>186</v>
      </c>
      <c r="J1641" t="s">
        <v>172</v>
      </c>
      <c r="K1641" t="s">
        <v>8155</v>
      </c>
      <c r="L1641" t="s">
        <v>8154</v>
      </c>
      <c r="M1641">
        <v>5</v>
      </c>
      <c r="N1641" t="s">
        <v>201</v>
      </c>
      <c r="O1641" s="4">
        <f>INDEX(products[Cost_per_box], MATCH(shipments9[[#This Row],[PID]], products[PID], 0))</f>
        <v>6.43</v>
      </c>
      <c r="P1641" s="4">
        <f>shipments9[[#This Row],[Boxes]]*shipments9[[#This Row],[Cost Per Box]]</f>
        <v>1195.98</v>
      </c>
      <c r="Q1641" s="4">
        <f>shipments9[[#This Row],[Amount]] -shipments9[[#This Row],[total cost]]</f>
        <v>1954.02</v>
      </c>
      <c r="R1641" s="4" t="str">
        <f>IF(shipments9[[#This Row],[Gross Profit]]&lt;0,"Loss","Profit")</f>
        <v>Profit</v>
      </c>
      <c r="S1641" s="9">
        <f>shipments9[[#This Row],[Gross Profit]]/shipments9[[#This Row],[Amount]]</f>
        <v>0.6203238095238095</v>
      </c>
      <c r="T1641" s="11">
        <f>shipments9[[#This Row],[Amount]]/shipments9[[#This Row],[Boxes]]</f>
        <v>16.93548387096774</v>
      </c>
    </row>
    <row r="1642" spans="1:20" hidden="1" x14ac:dyDescent="0.25">
      <c r="A1642" t="s">
        <v>1844</v>
      </c>
      <c r="B1642" t="s">
        <v>77</v>
      </c>
      <c r="C1642" t="s">
        <v>149</v>
      </c>
      <c r="D1642" t="s">
        <v>19</v>
      </c>
      <c r="E1642" s="1">
        <v>45195</v>
      </c>
      <c r="F1642" s="1" t="str">
        <f>TEXT(shipments9[[#This Row],[Shipdate]],"ddd")</f>
        <v>Tue</v>
      </c>
      <c r="G1642" s="1" t="str">
        <f>IF(OR(shipments9[[#This Row],[Day Name]]="Sat",shipments9[[#This Row],[Day Name]]="Sun"),"Weekend","Weekday")</f>
        <v>Weekday</v>
      </c>
      <c r="H1642">
        <v>4196.25</v>
      </c>
      <c r="I1642">
        <v>280</v>
      </c>
      <c r="J1642" t="s">
        <v>172</v>
      </c>
      <c r="K1642" t="s">
        <v>8151</v>
      </c>
      <c r="L1642" t="s">
        <v>8160</v>
      </c>
      <c r="M1642">
        <v>9</v>
      </c>
      <c r="N1642" t="s">
        <v>8167</v>
      </c>
      <c r="O1642" s="4">
        <f>INDEX(products[Cost_per_box], MATCH(shipments9[[#This Row],[PID]], products[PID], 0))</f>
        <v>6.43</v>
      </c>
      <c r="P1642" s="4">
        <f>shipments9[[#This Row],[Boxes]]*shipments9[[#This Row],[Cost Per Box]]</f>
        <v>1800.3999999999999</v>
      </c>
      <c r="Q1642" s="4">
        <f>shipments9[[#This Row],[Amount]] -shipments9[[#This Row],[total cost]]</f>
        <v>2395.8500000000004</v>
      </c>
      <c r="R1642" s="4" t="str">
        <f>IF(shipments9[[#This Row],[Gross Profit]]&lt;0,"Loss","Profit")</f>
        <v>Profit</v>
      </c>
      <c r="S1642" s="9">
        <f>shipments9[[#This Row],[Gross Profit]]/shipments9[[#This Row],[Amount]]</f>
        <v>0.570950253202264</v>
      </c>
      <c r="T1642" s="11">
        <f>shipments9[[#This Row],[Amount]]/shipments9[[#This Row],[Boxes]]</f>
        <v>14.986607142857142</v>
      </c>
    </row>
    <row r="1643" spans="1:20" hidden="1" x14ac:dyDescent="0.25">
      <c r="A1643" t="s">
        <v>1845</v>
      </c>
      <c r="B1643" t="s">
        <v>77</v>
      </c>
      <c r="C1643" t="s">
        <v>151</v>
      </c>
      <c r="D1643" t="s">
        <v>19</v>
      </c>
      <c r="E1643" s="1">
        <v>45000</v>
      </c>
      <c r="F1643" s="1" t="str">
        <f>TEXT(shipments9[[#This Row],[Shipdate]],"ddd")</f>
        <v>Wed</v>
      </c>
      <c r="G1643" s="1" t="str">
        <f>IF(OR(shipments9[[#This Row],[Day Name]]="Sat",shipments9[[#This Row],[Day Name]]="Sun"),"Weekend","Weekday")</f>
        <v>Weekday</v>
      </c>
      <c r="H1643">
        <v>1302.75</v>
      </c>
      <c r="I1643">
        <v>69</v>
      </c>
      <c r="J1643" t="s">
        <v>172</v>
      </c>
      <c r="K1643" t="s">
        <v>8151</v>
      </c>
      <c r="L1643" t="s">
        <v>8156</v>
      </c>
      <c r="M1643">
        <v>3</v>
      </c>
      <c r="N1643" t="s">
        <v>8164</v>
      </c>
      <c r="O1643" s="4">
        <f>INDEX(products[Cost_per_box], MATCH(shipments9[[#This Row],[PID]], products[PID], 0))</f>
        <v>12.41</v>
      </c>
      <c r="P1643" s="4">
        <f>shipments9[[#This Row],[Boxes]]*shipments9[[#This Row],[Cost Per Box]]</f>
        <v>856.29</v>
      </c>
      <c r="Q1643" s="4">
        <f>shipments9[[#This Row],[Amount]] -shipments9[[#This Row],[total cost]]</f>
        <v>446.46000000000004</v>
      </c>
      <c r="R1643" s="4" t="str">
        <f>IF(shipments9[[#This Row],[Gross Profit]]&lt;0,"Loss","Profit")</f>
        <v>Profit</v>
      </c>
      <c r="S1643" s="9">
        <f>shipments9[[#This Row],[Gross Profit]]/shipments9[[#This Row],[Amount]]</f>
        <v>0.34270581462291311</v>
      </c>
      <c r="T1643" s="11">
        <f>shipments9[[#This Row],[Amount]]/shipments9[[#This Row],[Boxes]]</f>
        <v>18.880434782608695</v>
      </c>
    </row>
    <row r="1644" spans="1:20" hidden="1" x14ac:dyDescent="0.25">
      <c r="A1644" t="s">
        <v>1846</v>
      </c>
      <c r="B1644" t="s">
        <v>77</v>
      </c>
      <c r="C1644" t="s">
        <v>153</v>
      </c>
      <c r="D1644" t="s">
        <v>19</v>
      </c>
      <c r="E1644" s="1">
        <v>44932</v>
      </c>
      <c r="F1644" s="1" t="str">
        <f>TEXT(shipments9[[#This Row],[Shipdate]],"ddd")</f>
        <v>Fri</v>
      </c>
      <c r="G1644" s="1" t="str">
        <f>IF(OR(shipments9[[#This Row],[Day Name]]="Sat",shipments9[[#This Row],[Day Name]]="Sun"),"Weekend","Weekday")</f>
        <v>Weekday</v>
      </c>
      <c r="H1644">
        <v>1532.25</v>
      </c>
      <c r="I1644">
        <v>86</v>
      </c>
      <c r="J1644" t="s">
        <v>172</v>
      </c>
      <c r="K1644" t="s">
        <v>8151</v>
      </c>
      <c r="L1644" t="s">
        <v>8156</v>
      </c>
      <c r="M1644">
        <v>1</v>
      </c>
      <c r="N1644" t="s">
        <v>8163</v>
      </c>
      <c r="O1644" s="4">
        <f>INDEX(products[Cost_per_box], MATCH(shipments9[[#This Row],[PID]], products[PID], 0))</f>
        <v>9.57</v>
      </c>
      <c r="P1644" s="4">
        <f>shipments9[[#This Row],[Boxes]]*shipments9[[#This Row],[Cost Per Box]]</f>
        <v>823.02</v>
      </c>
      <c r="Q1644" s="4">
        <f>shipments9[[#This Row],[Amount]] -shipments9[[#This Row],[total cost]]</f>
        <v>709.23</v>
      </c>
      <c r="R1644" s="4" t="str">
        <f>IF(shipments9[[#This Row],[Gross Profit]]&lt;0,"Loss","Profit")</f>
        <v>Profit</v>
      </c>
      <c r="S1644" s="9">
        <f>shipments9[[#This Row],[Gross Profit]]/shipments9[[#This Row],[Amount]]</f>
        <v>0.46286833088595203</v>
      </c>
      <c r="T1644" s="11">
        <f>shipments9[[#This Row],[Amount]]/shipments9[[#This Row],[Boxes]]</f>
        <v>17.816860465116278</v>
      </c>
    </row>
    <row r="1645" spans="1:20" hidden="1" x14ac:dyDescent="0.25">
      <c r="A1645" t="s">
        <v>1847</v>
      </c>
      <c r="B1645" t="s">
        <v>77</v>
      </c>
      <c r="C1645" t="s">
        <v>159</v>
      </c>
      <c r="D1645" t="s">
        <v>19</v>
      </c>
      <c r="E1645" s="1">
        <v>45449</v>
      </c>
      <c r="F1645" s="1" t="str">
        <f>TEXT(shipments9[[#This Row],[Shipdate]],"ddd")</f>
        <v>Thu</v>
      </c>
      <c r="G1645" s="1" t="str">
        <f>IF(OR(shipments9[[#This Row],[Day Name]]="Sat",shipments9[[#This Row],[Day Name]]="Sun"),"Weekend","Weekday")</f>
        <v>Weekday</v>
      </c>
      <c r="H1645">
        <v>7402.5</v>
      </c>
      <c r="I1645">
        <v>297</v>
      </c>
      <c r="J1645" t="s">
        <v>172</v>
      </c>
      <c r="K1645" t="s">
        <v>8155</v>
      </c>
      <c r="L1645" t="s">
        <v>8154</v>
      </c>
      <c r="M1645">
        <v>6</v>
      </c>
      <c r="N1645" t="s">
        <v>8159</v>
      </c>
      <c r="O1645" s="4">
        <f>INDEX(products[Cost_per_box], MATCH(shipments9[[#This Row],[PID]], products[PID], 0))</f>
        <v>5.04</v>
      </c>
      <c r="P1645" s="4">
        <f>shipments9[[#This Row],[Boxes]]*shipments9[[#This Row],[Cost Per Box]]</f>
        <v>1496.88</v>
      </c>
      <c r="Q1645" s="4">
        <f>shipments9[[#This Row],[Amount]] -shipments9[[#This Row],[total cost]]</f>
        <v>5905.62</v>
      </c>
      <c r="R1645" s="4" t="str">
        <f>IF(shipments9[[#This Row],[Gross Profit]]&lt;0,"Loss","Profit")</f>
        <v>Profit</v>
      </c>
      <c r="S1645" s="9">
        <f>shipments9[[#This Row],[Gross Profit]]/shipments9[[#This Row],[Amount]]</f>
        <v>0.79778723404255314</v>
      </c>
      <c r="T1645" s="11">
        <f>shipments9[[#This Row],[Amount]]/shipments9[[#This Row],[Boxes]]</f>
        <v>24.924242424242426</v>
      </c>
    </row>
    <row r="1646" spans="1:20" hidden="1" x14ac:dyDescent="0.25">
      <c r="A1646" t="s">
        <v>1848</v>
      </c>
      <c r="B1646" t="s">
        <v>77</v>
      </c>
      <c r="C1646" t="s">
        <v>159</v>
      </c>
      <c r="D1646" t="s">
        <v>19</v>
      </c>
      <c r="E1646" s="1">
        <v>45414</v>
      </c>
      <c r="F1646" s="1" t="str">
        <f>TEXT(shipments9[[#This Row],[Shipdate]],"ddd")</f>
        <v>Thu</v>
      </c>
      <c r="G1646" s="1" t="str">
        <f>IF(OR(shipments9[[#This Row],[Day Name]]="Sat",shipments9[[#This Row],[Day Name]]="Sun"),"Weekend","Weekday")</f>
        <v>Weekday</v>
      </c>
      <c r="H1646">
        <v>15502.5</v>
      </c>
      <c r="I1646">
        <v>575</v>
      </c>
      <c r="J1646" t="s">
        <v>172</v>
      </c>
      <c r="K1646" t="s">
        <v>8155</v>
      </c>
      <c r="L1646" t="s">
        <v>8154</v>
      </c>
      <c r="M1646">
        <v>5</v>
      </c>
      <c r="N1646" t="s">
        <v>201</v>
      </c>
      <c r="O1646" s="4">
        <f>INDEX(products[Cost_per_box], MATCH(shipments9[[#This Row],[PID]], products[PID], 0))</f>
        <v>5.04</v>
      </c>
      <c r="P1646" s="4">
        <f>shipments9[[#This Row],[Boxes]]*shipments9[[#This Row],[Cost Per Box]]</f>
        <v>2898</v>
      </c>
      <c r="Q1646" s="4">
        <f>shipments9[[#This Row],[Amount]] -shipments9[[#This Row],[total cost]]</f>
        <v>12604.5</v>
      </c>
      <c r="R1646" s="4" t="str">
        <f>IF(shipments9[[#This Row],[Gross Profit]]&lt;0,"Loss","Profit")</f>
        <v>Profit</v>
      </c>
      <c r="S1646" s="9">
        <f>shipments9[[#This Row],[Gross Profit]]/shipments9[[#This Row],[Amount]]</f>
        <v>0.81306240928882434</v>
      </c>
      <c r="T1646" s="11">
        <f>shipments9[[#This Row],[Amount]]/shipments9[[#This Row],[Boxes]]</f>
        <v>26.96086956521739</v>
      </c>
    </row>
    <row r="1647" spans="1:20" hidden="1" x14ac:dyDescent="0.25">
      <c r="A1647" t="s">
        <v>1849</v>
      </c>
      <c r="B1647" t="s">
        <v>77</v>
      </c>
      <c r="C1647" t="s">
        <v>145</v>
      </c>
      <c r="D1647" t="s">
        <v>19</v>
      </c>
      <c r="E1647" s="1">
        <v>45287</v>
      </c>
      <c r="F1647" s="1" t="str">
        <f>TEXT(shipments9[[#This Row],[Shipdate]],"ddd")</f>
        <v>Wed</v>
      </c>
      <c r="G1647" s="1" t="str">
        <f>IF(OR(shipments9[[#This Row],[Day Name]]="Sat",shipments9[[#This Row],[Day Name]]="Sun"),"Weekend","Weekday")</f>
        <v>Weekday</v>
      </c>
      <c r="H1647">
        <v>5064.75</v>
      </c>
      <c r="I1647">
        <v>298</v>
      </c>
      <c r="J1647" t="s">
        <v>172</v>
      </c>
      <c r="K1647" t="s">
        <v>8151</v>
      </c>
      <c r="L1647" t="s">
        <v>8152</v>
      </c>
      <c r="M1647">
        <v>12</v>
      </c>
      <c r="N1647" t="s">
        <v>8166</v>
      </c>
      <c r="O1647" s="4">
        <f>INDEX(products[Cost_per_box], MATCH(shipments9[[#This Row],[PID]], products[PID], 0))</f>
        <v>4.74</v>
      </c>
      <c r="P1647" s="4">
        <f>shipments9[[#This Row],[Boxes]]*shipments9[[#This Row],[Cost Per Box]]</f>
        <v>1412.52</v>
      </c>
      <c r="Q1647" s="4">
        <f>shipments9[[#This Row],[Amount]] -shipments9[[#This Row],[total cost]]</f>
        <v>3652.23</v>
      </c>
      <c r="R1647" s="4" t="str">
        <f>IF(shipments9[[#This Row],[Gross Profit]]&lt;0,"Loss","Profit")</f>
        <v>Profit</v>
      </c>
      <c r="S1647" s="9">
        <f>shipments9[[#This Row],[Gross Profit]]/shipments9[[#This Row],[Amount]]</f>
        <v>0.72110765585665626</v>
      </c>
      <c r="T1647" s="11">
        <f>shipments9[[#This Row],[Amount]]/shipments9[[#This Row],[Boxes]]</f>
        <v>16.995805369127517</v>
      </c>
    </row>
    <row r="1648" spans="1:20" hidden="1" x14ac:dyDescent="0.25">
      <c r="A1648" t="s">
        <v>1850</v>
      </c>
      <c r="B1648" t="s">
        <v>77</v>
      </c>
      <c r="C1648" t="s">
        <v>145</v>
      </c>
      <c r="D1648" t="s">
        <v>19</v>
      </c>
      <c r="E1648" s="1">
        <v>45244</v>
      </c>
      <c r="F1648" s="1" t="str">
        <f>TEXT(shipments9[[#This Row],[Shipdate]],"ddd")</f>
        <v>Tue</v>
      </c>
      <c r="G1648" s="1" t="str">
        <f>IF(OR(shipments9[[#This Row],[Day Name]]="Sat",shipments9[[#This Row],[Day Name]]="Sun"),"Weekend","Weekday")</f>
        <v>Weekday</v>
      </c>
      <c r="H1648">
        <v>7335</v>
      </c>
      <c r="I1648">
        <v>565</v>
      </c>
      <c r="J1648" t="s">
        <v>172</v>
      </c>
      <c r="K1648" t="s">
        <v>8151</v>
      </c>
      <c r="L1648" t="s">
        <v>8152</v>
      </c>
      <c r="M1648">
        <v>11</v>
      </c>
      <c r="N1648" t="s">
        <v>8165</v>
      </c>
      <c r="O1648" s="4">
        <f>INDEX(products[Cost_per_box], MATCH(shipments9[[#This Row],[PID]], products[PID], 0))</f>
        <v>4.74</v>
      </c>
      <c r="P1648" s="4">
        <f>shipments9[[#This Row],[Boxes]]*shipments9[[#This Row],[Cost Per Box]]</f>
        <v>2678.1</v>
      </c>
      <c r="Q1648" s="4">
        <f>shipments9[[#This Row],[Amount]] -shipments9[[#This Row],[total cost]]</f>
        <v>4656.8999999999996</v>
      </c>
      <c r="R1648" s="4" t="str">
        <f>IF(shipments9[[#This Row],[Gross Profit]]&lt;0,"Loss","Profit")</f>
        <v>Profit</v>
      </c>
      <c r="S1648" s="9">
        <f>shipments9[[#This Row],[Gross Profit]]/shipments9[[#This Row],[Amount]]</f>
        <v>0.63488752556237216</v>
      </c>
      <c r="T1648" s="11">
        <f>shipments9[[#This Row],[Amount]]/shipments9[[#This Row],[Boxes]]</f>
        <v>12.982300884955752</v>
      </c>
    </row>
    <row r="1649" spans="1:20" hidden="1" x14ac:dyDescent="0.25">
      <c r="A1649" t="s">
        <v>1851</v>
      </c>
      <c r="B1649" t="s">
        <v>77</v>
      </c>
      <c r="C1649" t="s">
        <v>149</v>
      </c>
      <c r="D1649" t="s">
        <v>19</v>
      </c>
      <c r="E1649" s="1">
        <v>45233</v>
      </c>
      <c r="F1649" s="1" t="str">
        <f>TEXT(shipments9[[#This Row],[Shipdate]],"ddd")</f>
        <v>Fri</v>
      </c>
      <c r="G1649" s="1" t="str">
        <f>IF(OR(shipments9[[#This Row],[Day Name]]="Sat",shipments9[[#This Row],[Day Name]]="Sun"),"Weekend","Weekday")</f>
        <v>Weekday</v>
      </c>
      <c r="H1649">
        <v>3316.5</v>
      </c>
      <c r="I1649">
        <v>185</v>
      </c>
      <c r="J1649" t="s">
        <v>172</v>
      </c>
      <c r="K1649" t="s">
        <v>8151</v>
      </c>
      <c r="L1649" t="s">
        <v>8152</v>
      </c>
      <c r="M1649">
        <v>11</v>
      </c>
      <c r="N1649" t="s">
        <v>8165</v>
      </c>
      <c r="O1649" s="4">
        <f>INDEX(products[Cost_per_box], MATCH(shipments9[[#This Row],[PID]], products[PID], 0))</f>
        <v>6.43</v>
      </c>
      <c r="P1649" s="4">
        <f>shipments9[[#This Row],[Boxes]]*shipments9[[#This Row],[Cost Per Box]]</f>
        <v>1189.55</v>
      </c>
      <c r="Q1649" s="4">
        <f>shipments9[[#This Row],[Amount]] -shipments9[[#This Row],[total cost]]</f>
        <v>2126.9499999999998</v>
      </c>
      <c r="R1649" s="4" t="str">
        <f>IF(shipments9[[#This Row],[Gross Profit]]&lt;0,"Loss","Profit")</f>
        <v>Profit</v>
      </c>
      <c r="S1649" s="9">
        <f>shipments9[[#This Row],[Gross Profit]]/shipments9[[#This Row],[Amount]]</f>
        <v>0.64132368460726663</v>
      </c>
      <c r="T1649" s="11">
        <f>shipments9[[#This Row],[Amount]]/shipments9[[#This Row],[Boxes]]</f>
        <v>17.927027027027027</v>
      </c>
    </row>
    <row r="1650" spans="1:20" hidden="1" x14ac:dyDescent="0.25">
      <c r="A1650" t="s">
        <v>1852</v>
      </c>
      <c r="B1650" t="s">
        <v>77</v>
      </c>
      <c r="C1650" t="s">
        <v>149</v>
      </c>
      <c r="D1650" t="s">
        <v>19</v>
      </c>
      <c r="E1650" s="1">
        <v>45331</v>
      </c>
      <c r="F1650" s="1" t="str">
        <f>TEXT(shipments9[[#This Row],[Shipdate]],"ddd")</f>
        <v>Fri</v>
      </c>
      <c r="G1650" s="1" t="str">
        <f>IF(OR(shipments9[[#This Row],[Day Name]]="Sat",shipments9[[#This Row],[Day Name]]="Sun"),"Weekend","Weekday")</f>
        <v>Weekday</v>
      </c>
      <c r="H1650">
        <v>3498.75</v>
      </c>
      <c r="I1650">
        <v>234</v>
      </c>
      <c r="J1650" t="s">
        <v>172</v>
      </c>
      <c r="K1650" t="s">
        <v>8155</v>
      </c>
      <c r="L1650" t="s">
        <v>8156</v>
      </c>
      <c r="M1650">
        <v>2</v>
      </c>
      <c r="N1650" t="s">
        <v>8157</v>
      </c>
      <c r="O1650" s="4">
        <f>INDEX(products[Cost_per_box], MATCH(shipments9[[#This Row],[PID]], products[PID], 0))</f>
        <v>6.43</v>
      </c>
      <c r="P1650" s="4">
        <f>shipments9[[#This Row],[Boxes]]*shipments9[[#This Row],[Cost Per Box]]</f>
        <v>1504.62</v>
      </c>
      <c r="Q1650" s="4">
        <f>shipments9[[#This Row],[Amount]] -shipments9[[#This Row],[total cost]]</f>
        <v>1994.13</v>
      </c>
      <c r="R1650" s="4" t="str">
        <f>IF(shipments9[[#This Row],[Gross Profit]]&lt;0,"Loss","Profit")</f>
        <v>Profit</v>
      </c>
      <c r="S1650" s="9">
        <f>shipments9[[#This Row],[Gross Profit]]/shipments9[[#This Row],[Amount]]</f>
        <v>0.56995498392282962</v>
      </c>
      <c r="T1650" s="11">
        <f>shipments9[[#This Row],[Amount]]/shipments9[[#This Row],[Boxes]]</f>
        <v>14.951923076923077</v>
      </c>
    </row>
    <row r="1651" spans="1:20" hidden="1" x14ac:dyDescent="0.25">
      <c r="A1651" t="s">
        <v>1853</v>
      </c>
      <c r="B1651" t="s">
        <v>77</v>
      </c>
      <c r="C1651" t="s">
        <v>149</v>
      </c>
      <c r="D1651" t="s">
        <v>19</v>
      </c>
      <c r="E1651" s="1">
        <v>45467</v>
      </c>
      <c r="F1651" s="1" t="str">
        <f>TEXT(shipments9[[#This Row],[Shipdate]],"ddd")</f>
        <v>Mon</v>
      </c>
      <c r="G1651" s="1" t="str">
        <f>IF(OR(shipments9[[#This Row],[Day Name]]="Sat",shipments9[[#This Row],[Day Name]]="Sun"),"Weekend","Weekday")</f>
        <v>Weekday</v>
      </c>
      <c r="H1651">
        <v>6068.25</v>
      </c>
      <c r="I1651">
        <v>380</v>
      </c>
      <c r="J1651" t="s">
        <v>172</v>
      </c>
      <c r="K1651" t="s">
        <v>8155</v>
      </c>
      <c r="L1651" t="s">
        <v>8154</v>
      </c>
      <c r="M1651">
        <v>6</v>
      </c>
      <c r="N1651" t="s">
        <v>8159</v>
      </c>
      <c r="O1651" s="4">
        <f>INDEX(products[Cost_per_box], MATCH(shipments9[[#This Row],[PID]], products[PID], 0))</f>
        <v>6.43</v>
      </c>
      <c r="P1651" s="4">
        <f>shipments9[[#This Row],[Boxes]]*shipments9[[#This Row],[Cost Per Box]]</f>
        <v>2443.4</v>
      </c>
      <c r="Q1651" s="4">
        <f>shipments9[[#This Row],[Amount]] -shipments9[[#This Row],[total cost]]</f>
        <v>3624.85</v>
      </c>
      <c r="R1651" s="4" t="str">
        <f>IF(shipments9[[#This Row],[Gross Profit]]&lt;0,"Loss","Profit")</f>
        <v>Profit</v>
      </c>
      <c r="S1651" s="9">
        <f>shipments9[[#This Row],[Gross Profit]]/shipments9[[#This Row],[Amount]]</f>
        <v>0.59734684629011658</v>
      </c>
      <c r="T1651" s="11">
        <f>shipments9[[#This Row],[Amount]]/shipments9[[#This Row],[Boxes]]</f>
        <v>15.969078947368422</v>
      </c>
    </row>
    <row r="1652" spans="1:20" hidden="1" x14ac:dyDescent="0.25">
      <c r="A1652" t="s">
        <v>1854</v>
      </c>
      <c r="B1652" t="s">
        <v>77</v>
      </c>
      <c r="C1652" t="s">
        <v>149</v>
      </c>
      <c r="D1652" t="s">
        <v>19</v>
      </c>
      <c r="E1652" s="1">
        <v>45077</v>
      </c>
      <c r="F1652" s="1" t="str">
        <f>TEXT(shipments9[[#This Row],[Shipdate]],"ddd")</f>
        <v>Wed</v>
      </c>
      <c r="G1652" s="1" t="str">
        <f>IF(OR(shipments9[[#This Row],[Day Name]]="Sat",shipments9[[#This Row],[Day Name]]="Sun"),"Weekend","Weekday")</f>
        <v>Weekday</v>
      </c>
      <c r="H1652">
        <v>5982.75</v>
      </c>
      <c r="I1652">
        <v>428</v>
      </c>
      <c r="J1652" t="s">
        <v>172</v>
      </c>
      <c r="K1652" t="s">
        <v>8151</v>
      </c>
      <c r="L1652" t="s">
        <v>8154</v>
      </c>
      <c r="M1652">
        <v>5</v>
      </c>
      <c r="N1652" t="s">
        <v>201</v>
      </c>
      <c r="O1652" s="4">
        <f>INDEX(products[Cost_per_box], MATCH(shipments9[[#This Row],[PID]], products[PID], 0))</f>
        <v>6.43</v>
      </c>
      <c r="P1652" s="4">
        <f>shipments9[[#This Row],[Boxes]]*shipments9[[#This Row],[Cost Per Box]]</f>
        <v>2752.04</v>
      </c>
      <c r="Q1652" s="4">
        <f>shipments9[[#This Row],[Amount]] -shipments9[[#This Row],[total cost]]</f>
        <v>3230.71</v>
      </c>
      <c r="R1652" s="4" t="str">
        <f>IF(shipments9[[#This Row],[Gross Profit]]&lt;0,"Loss","Profit")</f>
        <v>Profit</v>
      </c>
      <c r="S1652" s="9">
        <f>shipments9[[#This Row],[Gross Profit]]/shipments9[[#This Row],[Amount]]</f>
        <v>0.54000417868037276</v>
      </c>
      <c r="T1652" s="11">
        <f>shipments9[[#This Row],[Amount]]/shipments9[[#This Row],[Boxes]]</f>
        <v>13.978387850467289</v>
      </c>
    </row>
    <row r="1653" spans="1:20" hidden="1" x14ac:dyDescent="0.25">
      <c r="A1653" t="s">
        <v>1855</v>
      </c>
      <c r="B1653" t="s">
        <v>77</v>
      </c>
      <c r="C1653" t="s">
        <v>153</v>
      </c>
      <c r="D1653" t="s">
        <v>19</v>
      </c>
      <c r="E1653" s="1">
        <v>45317</v>
      </c>
      <c r="F1653" s="1" t="str">
        <f>TEXT(shipments9[[#This Row],[Shipdate]],"ddd")</f>
        <v>Fri</v>
      </c>
      <c r="G1653" s="1" t="str">
        <f>IF(OR(shipments9[[#This Row],[Day Name]]="Sat",shipments9[[#This Row],[Day Name]]="Sun"),"Weekend","Weekday")</f>
        <v>Weekday</v>
      </c>
      <c r="H1653">
        <v>9549</v>
      </c>
      <c r="I1653">
        <v>683</v>
      </c>
      <c r="J1653" t="s">
        <v>172</v>
      </c>
      <c r="K1653" t="s">
        <v>8155</v>
      </c>
      <c r="L1653" t="s">
        <v>8156</v>
      </c>
      <c r="M1653">
        <v>1</v>
      </c>
      <c r="N1653" t="s">
        <v>8163</v>
      </c>
      <c r="O1653" s="4">
        <f>INDEX(products[Cost_per_box], MATCH(shipments9[[#This Row],[PID]], products[PID], 0))</f>
        <v>9.57</v>
      </c>
      <c r="P1653" s="4">
        <f>shipments9[[#This Row],[Boxes]]*shipments9[[#This Row],[Cost Per Box]]</f>
        <v>6536.31</v>
      </c>
      <c r="Q1653" s="4">
        <f>shipments9[[#This Row],[Amount]] -shipments9[[#This Row],[total cost]]</f>
        <v>3012.6899999999996</v>
      </c>
      <c r="R1653" s="4" t="str">
        <f>IF(shipments9[[#This Row],[Gross Profit]]&lt;0,"Loss","Profit")</f>
        <v>Profit</v>
      </c>
      <c r="S1653" s="9">
        <f>shipments9[[#This Row],[Gross Profit]]/shipments9[[#This Row],[Amount]]</f>
        <v>0.31549795790135088</v>
      </c>
      <c r="T1653" s="11">
        <f>shipments9[[#This Row],[Amount]]/shipments9[[#This Row],[Boxes]]</f>
        <v>13.980966325036603</v>
      </c>
    </row>
    <row r="1654" spans="1:20" hidden="1" x14ac:dyDescent="0.25">
      <c r="A1654" t="s">
        <v>1856</v>
      </c>
      <c r="B1654" t="s">
        <v>77</v>
      </c>
      <c r="C1654" t="s">
        <v>155</v>
      </c>
      <c r="D1654" t="s">
        <v>19</v>
      </c>
      <c r="E1654" s="1">
        <v>45343</v>
      </c>
      <c r="F1654" s="1" t="str">
        <f>TEXT(shipments9[[#This Row],[Shipdate]],"ddd")</f>
        <v>Wed</v>
      </c>
      <c r="G1654" s="1" t="str">
        <f>IF(OR(shipments9[[#This Row],[Day Name]]="Sat",shipments9[[#This Row],[Day Name]]="Sun"),"Weekend","Weekday")</f>
        <v>Weekday</v>
      </c>
      <c r="H1654">
        <v>9751.5</v>
      </c>
      <c r="I1654">
        <v>887</v>
      </c>
      <c r="J1654" t="s">
        <v>172</v>
      </c>
      <c r="K1654" t="s">
        <v>8155</v>
      </c>
      <c r="L1654" t="s">
        <v>8156</v>
      </c>
      <c r="M1654">
        <v>2</v>
      </c>
      <c r="N1654" t="s">
        <v>8157</v>
      </c>
      <c r="O1654" s="4">
        <f>INDEX(products[Cost_per_box], MATCH(shipments9[[#This Row],[PID]], products[PID], 0))</f>
        <v>8.43</v>
      </c>
      <c r="P1654" s="4">
        <f>shipments9[[#This Row],[Boxes]]*shipments9[[#This Row],[Cost Per Box]]</f>
        <v>7477.41</v>
      </c>
      <c r="Q1654" s="4">
        <f>shipments9[[#This Row],[Amount]] -shipments9[[#This Row],[total cost]]</f>
        <v>2274.09</v>
      </c>
      <c r="R1654" s="4" t="str">
        <f>IF(shipments9[[#This Row],[Gross Profit]]&lt;0,"Loss","Profit")</f>
        <v>Profit</v>
      </c>
      <c r="S1654" s="9">
        <f>shipments9[[#This Row],[Gross Profit]]/shipments9[[#This Row],[Amount]]</f>
        <v>0.23320412244270114</v>
      </c>
      <c r="T1654" s="11">
        <f>shipments9[[#This Row],[Amount]]/shipments9[[#This Row],[Boxes]]</f>
        <v>10.99379932356257</v>
      </c>
    </row>
    <row r="1655" spans="1:20" hidden="1" x14ac:dyDescent="0.25">
      <c r="A1655" t="s">
        <v>1857</v>
      </c>
      <c r="B1655" t="s">
        <v>77</v>
      </c>
      <c r="C1655" t="s">
        <v>161</v>
      </c>
      <c r="D1655" t="s">
        <v>19</v>
      </c>
      <c r="E1655" s="1">
        <v>45139</v>
      </c>
      <c r="F1655" s="1" t="str">
        <f>TEXT(shipments9[[#This Row],[Shipdate]],"ddd")</f>
        <v>Tue</v>
      </c>
      <c r="G1655" s="1" t="str">
        <f>IF(OR(shipments9[[#This Row],[Day Name]]="Sat",shipments9[[#This Row],[Day Name]]="Sun"),"Weekend","Weekday")</f>
        <v>Weekday</v>
      </c>
      <c r="H1655">
        <v>1435.5</v>
      </c>
      <c r="I1655">
        <v>160</v>
      </c>
      <c r="J1655" t="s">
        <v>172</v>
      </c>
      <c r="K1655" t="s">
        <v>8151</v>
      </c>
      <c r="L1655" t="s">
        <v>8160</v>
      </c>
      <c r="M1655">
        <v>8</v>
      </c>
      <c r="N1655" t="s">
        <v>8162</v>
      </c>
      <c r="O1655" s="4">
        <f>INDEX(products[Cost_per_box], MATCH(shipments9[[#This Row],[PID]], products[PID], 0))</f>
        <v>2.76</v>
      </c>
      <c r="P1655" s="4">
        <f>shipments9[[#This Row],[Boxes]]*shipments9[[#This Row],[Cost Per Box]]</f>
        <v>441.59999999999997</v>
      </c>
      <c r="Q1655" s="4">
        <f>shipments9[[#This Row],[Amount]] -shipments9[[#This Row],[total cost]]</f>
        <v>993.90000000000009</v>
      </c>
      <c r="R1655" s="4" t="str">
        <f>IF(shipments9[[#This Row],[Gross Profit]]&lt;0,"Loss","Profit")</f>
        <v>Profit</v>
      </c>
      <c r="S1655" s="9">
        <f>shipments9[[#This Row],[Gross Profit]]/shipments9[[#This Row],[Amount]]</f>
        <v>0.69237199582027176</v>
      </c>
      <c r="T1655" s="11">
        <f>shipments9[[#This Row],[Amount]]/shipments9[[#This Row],[Boxes]]</f>
        <v>8.9718750000000007</v>
      </c>
    </row>
    <row r="1656" spans="1:20" hidden="1" x14ac:dyDescent="0.25">
      <c r="A1656" t="s">
        <v>1858</v>
      </c>
      <c r="B1656" t="s">
        <v>58</v>
      </c>
      <c r="C1656" t="s">
        <v>153</v>
      </c>
      <c r="D1656" t="s">
        <v>19</v>
      </c>
      <c r="E1656" s="1">
        <v>45219</v>
      </c>
      <c r="F1656" s="1" t="str">
        <f>TEXT(shipments9[[#This Row],[Shipdate]],"ddd")</f>
        <v>Fri</v>
      </c>
      <c r="G1656" s="1" t="str">
        <f>IF(OR(shipments9[[#This Row],[Day Name]]="Sat",shipments9[[#This Row],[Day Name]]="Sun"),"Weekend","Weekday")</f>
        <v>Weekday</v>
      </c>
      <c r="H1656">
        <v>10809</v>
      </c>
      <c r="I1656">
        <v>676</v>
      </c>
      <c r="J1656" t="s">
        <v>172</v>
      </c>
      <c r="K1656" t="s">
        <v>8151</v>
      </c>
      <c r="L1656" t="s">
        <v>8152</v>
      </c>
      <c r="M1656">
        <v>10</v>
      </c>
      <c r="N1656" t="s">
        <v>8153</v>
      </c>
      <c r="O1656" s="4">
        <f>INDEX(products[Cost_per_box], MATCH(shipments9[[#This Row],[PID]], products[PID], 0))</f>
        <v>9.57</v>
      </c>
      <c r="P1656" s="4">
        <f>shipments9[[#This Row],[Boxes]]*shipments9[[#This Row],[Cost Per Box]]</f>
        <v>6469.3200000000006</v>
      </c>
      <c r="Q1656" s="4">
        <f>shipments9[[#This Row],[Amount]] -shipments9[[#This Row],[total cost]]</f>
        <v>4339.6799999999994</v>
      </c>
      <c r="R1656" s="4" t="str">
        <f>IF(shipments9[[#This Row],[Gross Profit]]&lt;0,"Loss","Profit")</f>
        <v>Profit</v>
      </c>
      <c r="S1656" s="9">
        <f>shipments9[[#This Row],[Gross Profit]]/shipments9[[#This Row],[Amount]]</f>
        <v>0.4014876491812378</v>
      </c>
      <c r="T1656" s="11">
        <f>shipments9[[#This Row],[Amount]]/shipments9[[#This Row],[Boxes]]</f>
        <v>15.989644970414201</v>
      </c>
    </row>
    <row r="1657" spans="1:20" hidden="1" x14ac:dyDescent="0.25">
      <c r="A1657" t="s">
        <v>1859</v>
      </c>
      <c r="B1657" t="s">
        <v>58</v>
      </c>
      <c r="C1657" t="s">
        <v>151</v>
      </c>
      <c r="D1657" t="s">
        <v>19</v>
      </c>
      <c r="E1657" s="1">
        <v>45264</v>
      </c>
      <c r="F1657" s="1" t="str">
        <f>TEXT(shipments9[[#This Row],[Shipdate]],"ddd")</f>
        <v>Mon</v>
      </c>
      <c r="G1657" s="1" t="str">
        <f>IF(OR(shipments9[[#This Row],[Day Name]]="Sat",shipments9[[#This Row],[Day Name]]="Sun"),"Weekend","Weekday")</f>
        <v>Weekday</v>
      </c>
      <c r="H1657">
        <v>459</v>
      </c>
      <c r="I1657">
        <v>27</v>
      </c>
      <c r="J1657" t="s">
        <v>172</v>
      </c>
      <c r="K1657" t="s">
        <v>8151</v>
      </c>
      <c r="L1657" t="s">
        <v>8152</v>
      </c>
      <c r="M1657">
        <v>12</v>
      </c>
      <c r="N1657" t="s">
        <v>8166</v>
      </c>
      <c r="O1657" s="4">
        <f>INDEX(products[Cost_per_box], MATCH(shipments9[[#This Row],[PID]], products[PID], 0))</f>
        <v>12.41</v>
      </c>
      <c r="P1657" s="4">
        <f>shipments9[[#This Row],[Boxes]]*shipments9[[#This Row],[Cost Per Box]]</f>
        <v>335.07</v>
      </c>
      <c r="Q1657" s="4">
        <f>shipments9[[#This Row],[Amount]] -shipments9[[#This Row],[total cost]]</f>
        <v>123.93</v>
      </c>
      <c r="R1657" s="4" t="str">
        <f>IF(shipments9[[#This Row],[Gross Profit]]&lt;0,"Loss","Profit")</f>
        <v>Profit</v>
      </c>
      <c r="S1657" s="9">
        <f>shipments9[[#This Row],[Gross Profit]]/shipments9[[#This Row],[Amount]]</f>
        <v>0.27</v>
      </c>
      <c r="T1657" s="11">
        <f>shipments9[[#This Row],[Amount]]/shipments9[[#This Row],[Boxes]]</f>
        <v>17</v>
      </c>
    </row>
    <row r="1658" spans="1:20" hidden="1" x14ac:dyDescent="0.25">
      <c r="A1658" t="s">
        <v>1860</v>
      </c>
      <c r="B1658" t="s">
        <v>58</v>
      </c>
      <c r="C1658" t="s">
        <v>161</v>
      </c>
      <c r="D1658" t="s">
        <v>19</v>
      </c>
      <c r="E1658" s="1">
        <v>45327</v>
      </c>
      <c r="F1658" s="1" t="str">
        <f>TEXT(shipments9[[#This Row],[Shipdate]],"ddd")</f>
        <v>Mon</v>
      </c>
      <c r="G1658" s="1" t="str">
        <f>IF(OR(shipments9[[#This Row],[Day Name]]="Sat",shipments9[[#This Row],[Day Name]]="Sun"),"Weekend","Weekday")</f>
        <v>Weekday</v>
      </c>
      <c r="H1658">
        <v>3487.5</v>
      </c>
      <c r="I1658">
        <v>436</v>
      </c>
      <c r="J1658" t="s">
        <v>172</v>
      </c>
      <c r="K1658" t="s">
        <v>8155</v>
      </c>
      <c r="L1658" t="s">
        <v>8156</v>
      </c>
      <c r="M1658">
        <v>2</v>
      </c>
      <c r="N1658" t="s">
        <v>8157</v>
      </c>
      <c r="O1658" s="4">
        <f>INDEX(products[Cost_per_box], MATCH(shipments9[[#This Row],[PID]], products[PID], 0))</f>
        <v>2.76</v>
      </c>
      <c r="P1658" s="4">
        <f>shipments9[[#This Row],[Boxes]]*shipments9[[#This Row],[Cost Per Box]]</f>
        <v>1203.3599999999999</v>
      </c>
      <c r="Q1658" s="4">
        <f>shipments9[[#This Row],[Amount]] -shipments9[[#This Row],[total cost]]</f>
        <v>2284.1400000000003</v>
      </c>
      <c r="R1658" s="4" t="str">
        <f>IF(shipments9[[#This Row],[Gross Profit]]&lt;0,"Loss","Profit")</f>
        <v>Profit</v>
      </c>
      <c r="S1658" s="9">
        <f>shipments9[[#This Row],[Gross Profit]]/shipments9[[#This Row],[Amount]]</f>
        <v>0.65495053763440869</v>
      </c>
      <c r="T1658" s="11">
        <f>shipments9[[#This Row],[Amount]]/shipments9[[#This Row],[Boxes]]</f>
        <v>7.9988532110091741</v>
      </c>
    </row>
    <row r="1659" spans="1:20" hidden="1" x14ac:dyDescent="0.25">
      <c r="A1659" t="s">
        <v>1861</v>
      </c>
      <c r="B1659" t="s">
        <v>58</v>
      </c>
      <c r="C1659" t="s">
        <v>126</v>
      </c>
      <c r="D1659" t="s">
        <v>19</v>
      </c>
      <c r="E1659" s="1">
        <v>45210</v>
      </c>
      <c r="F1659" s="1" t="str">
        <f>TEXT(shipments9[[#This Row],[Shipdate]],"ddd")</f>
        <v>Wed</v>
      </c>
      <c r="G1659" s="1" t="str">
        <f>IF(OR(shipments9[[#This Row],[Day Name]]="Sat",shipments9[[#This Row],[Day Name]]="Sun"),"Weekend","Weekday")</f>
        <v>Weekday</v>
      </c>
      <c r="H1659">
        <v>13437</v>
      </c>
      <c r="I1659">
        <v>1344</v>
      </c>
      <c r="J1659" t="s">
        <v>172</v>
      </c>
      <c r="K1659" t="s">
        <v>8151</v>
      </c>
      <c r="L1659" t="s">
        <v>8152</v>
      </c>
      <c r="M1659">
        <v>10</v>
      </c>
      <c r="N1659" t="s">
        <v>8153</v>
      </c>
      <c r="O1659" s="4">
        <f>INDEX(products[Cost_per_box], MATCH(shipments9[[#This Row],[PID]], products[PID], 0))</f>
        <v>5.15</v>
      </c>
      <c r="P1659" s="4">
        <f>shipments9[[#This Row],[Boxes]]*shipments9[[#This Row],[Cost Per Box]]</f>
        <v>6921.6</v>
      </c>
      <c r="Q1659" s="4">
        <f>shipments9[[#This Row],[Amount]] -shipments9[[#This Row],[total cost]]</f>
        <v>6515.4</v>
      </c>
      <c r="R1659" s="4" t="str">
        <f>IF(shipments9[[#This Row],[Gross Profit]]&lt;0,"Loss","Profit")</f>
        <v>Profit</v>
      </c>
      <c r="S1659" s="9">
        <f>shipments9[[#This Row],[Gross Profit]]/shipments9[[#This Row],[Amount]]</f>
        <v>0.48488501897745029</v>
      </c>
      <c r="T1659" s="11">
        <f>shipments9[[#This Row],[Amount]]/shipments9[[#This Row],[Boxes]]</f>
        <v>9.9977678571428577</v>
      </c>
    </row>
    <row r="1660" spans="1:20" hidden="1" x14ac:dyDescent="0.25">
      <c r="A1660" t="s">
        <v>1862</v>
      </c>
      <c r="B1660" t="s">
        <v>58</v>
      </c>
      <c r="C1660" t="s">
        <v>153</v>
      </c>
      <c r="D1660" t="s">
        <v>19</v>
      </c>
      <c r="E1660" s="1">
        <v>45415</v>
      </c>
      <c r="F1660" s="1" t="str">
        <f>TEXT(shipments9[[#This Row],[Shipdate]],"ddd")</f>
        <v>Fri</v>
      </c>
      <c r="G1660" s="1" t="str">
        <f>IF(OR(shipments9[[#This Row],[Day Name]]="Sat",shipments9[[#This Row],[Day Name]]="Sun"),"Weekend","Weekday")</f>
        <v>Weekday</v>
      </c>
      <c r="H1660">
        <v>614.25</v>
      </c>
      <c r="I1660">
        <v>44</v>
      </c>
      <c r="J1660" t="s">
        <v>172</v>
      </c>
      <c r="K1660" t="s">
        <v>8155</v>
      </c>
      <c r="L1660" t="s">
        <v>8154</v>
      </c>
      <c r="M1660">
        <v>5</v>
      </c>
      <c r="N1660" t="s">
        <v>201</v>
      </c>
      <c r="O1660" s="4">
        <f>INDEX(products[Cost_per_box], MATCH(shipments9[[#This Row],[PID]], products[PID], 0))</f>
        <v>9.57</v>
      </c>
      <c r="P1660" s="4">
        <f>shipments9[[#This Row],[Boxes]]*shipments9[[#This Row],[Cost Per Box]]</f>
        <v>421.08000000000004</v>
      </c>
      <c r="Q1660" s="4">
        <f>shipments9[[#This Row],[Amount]] -shipments9[[#This Row],[total cost]]</f>
        <v>193.16999999999996</v>
      </c>
      <c r="R1660" s="4" t="str">
        <f>IF(shipments9[[#This Row],[Gross Profit]]&lt;0,"Loss","Profit")</f>
        <v>Profit</v>
      </c>
      <c r="S1660" s="9">
        <f>shipments9[[#This Row],[Gross Profit]]/shipments9[[#This Row],[Amount]]</f>
        <v>0.31448107448107443</v>
      </c>
      <c r="T1660" s="11">
        <f>shipments9[[#This Row],[Amount]]/shipments9[[#This Row],[Boxes]]</f>
        <v>13.960227272727273</v>
      </c>
    </row>
    <row r="1661" spans="1:20" hidden="1" x14ac:dyDescent="0.25">
      <c r="A1661" t="s">
        <v>1863</v>
      </c>
      <c r="B1661" t="s">
        <v>58</v>
      </c>
      <c r="C1661" t="s">
        <v>159</v>
      </c>
      <c r="D1661" t="s">
        <v>19</v>
      </c>
      <c r="E1661" s="1">
        <v>45260</v>
      </c>
      <c r="F1661" s="1" t="str">
        <f>TEXT(shipments9[[#This Row],[Shipdate]],"ddd")</f>
        <v>Thu</v>
      </c>
      <c r="G1661" s="1" t="str">
        <f>IF(OR(shipments9[[#This Row],[Day Name]]="Sat",shipments9[[#This Row],[Day Name]]="Sun"),"Weekend","Weekday")</f>
        <v>Weekday</v>
      </c>
      <c r="H1661">
        <v>677.25</v>
      </c>
      <c r="I1661">
        <v>24</v>
      </c>
      <c r="J1661" t="s">
        <v>172</v>
      </c>
      <c r="K1661" t="s">
        <v>8151</v>
      </c>
      <c r="L1661" t="s">
        <v>8152</v>
      </c>
      <c r="M1661">
        <v>11</v>
      </c>
      <c r="N1661" t="s">
        <v>8165</v>
      </c>
      <c r="O1661" s="4">
        <f>INDEX(products[Cost_per_box], MATCH(shipments9[[#This Row],[PID]], products[PID], 0))</f>
        <v>5.04</v>
      </c>
      <c r="P1661" s="4">
        <f>shipments9[[#This Row],[Boxes]]*shipments9[[#This Row],[Cost Per Box]]</f>
        <v>120.96000000000001</v>
      </c>
      <c r="Q1661" s="4">
        <f>shipments9[[#This Row],[Amount]] -shipments9[[#This Row],[total cost]]</f>
        <v>556.29</v>
      </c>
      <c r="R1661" s="4" t="str">
        <f>IF(shipments9[[#This Row],[Gross Profit]]&lt;0,"Loss","Profit")</f>
        <v>Profit</v>
      </c>
      <c r="S1661" s="9">
        <f>shipments9[[#This Row],[Gross Profit]]/shipments9[[#This Row],[Amount]]</f>
        <v>0.82139534883720922</v>
      </c>
      <c r="T1661" s="11">
        <f>shipments9[[#This Row],[Amount]]/shipments9[[#This Row],[Boxes]]</f>
        <v>28.21875</v>
      </c>
    </row>
    <row r="1662" spans="1:20" hidden="1" x14ac:dyDescent="0.25">
      <c r="A1662" t="s">
        <v>1864</v>
      </c>
      <c r="B1662" t="s">
        <v>58</v>
      </c>
      <c r="C1662" t="s">
        <v>124</v>
      </c>
      <c r="D1662" t="s">
        <v>19</v>
      </c>
      <c r="E1662" s="1">
        <v>45258</v>
      </c>
      <c r="F1662" s="1" t="str">
        <f>TEXT(shipments9[[#This Row],[Shipdate]],"ddd")</f>
        <v>Tue</v>
      </c>
      <c r="G1662" s="1" t="str">
        <f>IF(OR(shipments9[[#This Row],[Day Name]]="Sat",shipments9[[#This Row],[Day Name]]="Sun"),"Weekend","Weekday")</f>
        <v>Weekday</v>
      </c>
      <c r="H1662">
        <v>4772.25</v>
      </c>
      <c r="I1662">
        <v>341</v>
      </c>
      <c r="J1662" t="s">
        <v>172</v>
      </c>
      <c r="K1662" t="s">
        <v>8151</v>
      </c>
      <c r="L1662" t="s">
        <v>8152</v>
      </c>
      <c r="M1662">
        <v>11</v>
      </c>
      <c r="N1662" t="s">
        <v>8165</v>
      </c>
      <c r="O1662" s="4">
        <f>INDEX(products[Cost_per_box], MATCH(shipments9[[#This Row],[PID]], products[PID], 0))</f>
        <v>7.48</v>
      </c>
      <c r="P1662" s="4">
        <f>shipments9[[#This Row],[Boxes]]*shipments9[[#This Row],[Cost Per Box]]</f>
        <v>2550.6800000000003</v>
      </c>
      <c r="Q1662" s="4">
        <f>shipments9[[#This Row],[Amount]] -shipments9[[#This Row],[total cost]]</f>
        <v>2221.5699999999997</v>
      </c>
      <c r="R1662" s="4" t="str">
        <f>IF(shipments9[[#This Row],[Gross Profit]]&lt;0,"Loss","Profit")</f>
        <v>Profit</v>
      </c>
      <c r="S1662" s="9">
        <f>shipments9[[#This Row],[Gross Profit]]/shipments9[[#This Row],[Amount]]</f>
        <v>0.46551836135994545</v>
      </c>
      <c r="T1662" s="11">
        <f>shipments9[[#This Row],[Amount]]/shipments9[[#This Row],[Boxes]]</f>
        <v>13.994868035190615</v>
      </c>
    </row>
    <row r="1663" spans="1:20" hidden="1" x14ac:dyDescent="0.25">
      <c r="A1663" t="s">
        <v>1865</v>
      </c>
      <c r="B1663" t="s">
        <v>58</v>
      </c>
      <c r="C1663" t="s">
        <v>145</v>
      </c>
      <c r="D1663" t="s">
        <v>19</v>
      </c>
      <c r="E1663" s="1">
        <v>45006</v>
      </c>
      <c r="F1663" s="1" t="str">
        <f>TEXT(shipments9[[#This Row],[Shipdate]],"ddd")</f>
        <v>Tue</v>
      </c>
      <c r="G1663" s="1" t="str">
        <f>IF(OR(shipments9[[#This Row],[Day Name]]="Sat",shipments9[[#This Row],[Day Name]]="Sun"),"Weekend","Weekday")</f>
        <v>Weekday</v>
      </c>
      <c r="H1663">
        <v>11866.5</v>
      </c>
      <c r="I1663">
        <v>913</v>
      </c>
      <c r="J1663" t="s">
        <v>172</v>
      </c>
      <c r="K1663" t="s">
        <v>8151</v>
      </c>
      <c r="L1663" t="s">
        <v>8156</v>
      </c>
      <c r="M1663">
        <v>3</v>
      </c>
      <c r="N1663" t="s">
        <v>8164</v>
      </c>
      <c r="O1663" s="4">
        <f>INDEX(products[Cost_per_box], MATCH(shipments9[[#This Row],[PID]], products[PID], 0))</f>
        <v>4.74</v>
      </c>
      <c r="P1663" s="4">
        <f>shipments9[[#This Row],[Boxes]]*shipments9[[#This Row],[Cost Per Box]]</f>
        <v>4327.62</v>
      </c>
      <c r="Q1663" s="4">
        <f>shipments9[[#This Row],[Amount]] -shipments9[[#This Row],[total cost]]</f>
        <v>7538.88</v>
      </c>
      <c r="R1663" s="4" t="str">
        <f>IF(shipments9[[#This Row],[Gross Profit]]&lt;0,"Loss","Profit")</f>
        <v>Profit</v>
      </c>
      <c r="S1663" s="9">
        <f>shipments9[[#This Row],[Gross Profit]]/shipments9[[#This Row],[Amount]]</f>
        <v>0.63530779926684366</v>
      </c>
      <c r="T1663" s="11">
        <f>shipments9[[#This Row],[Amount]]/shipments9[[#This Row],[Boxes]]</f>
        <v>12.997261774370209</v>
      </c>
    </row>
    <row r="1664" spans="1:20" hidden="1" x14ac:dyDescent="0.25">
      <c r="A1664" t="s">
        <v>1866</v>
      </c>
      <c r="B1664" t="s">
        <v>58</v>
      </c>
      <c r="C1664" t="s">
        <v>145</v>
      </c>
      <c r="D1664" t="s">
        <v>19</v>
      </c>
      <c r="E1664" s="1">
        <v>45414</v>
      </c>
      <c r="F1664" s="1" t="str">
        <f>TEXT(shipments9[[#This Row],[Shipdate]],"ddd")</f>
        <v>Thu</v>
      </c>
      <c r="G1664" s="1" t="str">
        <f>IF(OR(shipments9[[#This Row],[Day Name]]="Sat",shipments9[[#This Row],[Day Name]]="Sun"),"Weekend","Weekday")</f>
        <v>Weekday</v>
      </c>
      <c r="H1664">
        <v>4329</v>
      </c>
      <c r="I1664">
        <v>255</v>
      </c>
      <c r="J1664" t="s">
        <v>172</v>
      </c>
      <c r="K1664" t="s">
        <v>8155</v>
      </c>
      <c r="L1664" t="s">
        <v>8154</v>
      </c>
      <c r="M1664">
        <v>5</v>
      </c>
      <c r="N1664" t="s">
        <v>201</v>
      </c>
      <c r="O1664" s="4">
        <f>INDEX(products[Cost_per_box], MATCH(shipments9[[#This Row],[PID]], products[PID], 0))</f>
        <v>4.74</v>
      </c>
      <c r="P1664" s="4">
        <f>shipments9[[#This Row],[Boxes]]*shipments9[[#This Row],[Cost Per Box]]</f>
        <v>1208.7</v>
      </c>
      <c r="Q1664" s="4">
        <f>shipments9[[#This Row],[Amount]] -shipments9[[#This Row],[total cost]]</f>
        <v>3120.3</v>
      </c>
      <c r="R1664" s="4" t="str">
        <f>IF(shipments9[[#This Row],[Gross Profit]]&lt;0,"Loss","Profit")</f>
        <v>Profit</v>
      </c>
      <c r="S1664" s="9">
        <f>shipments9[[#This Row],[Gross Profit]]/shipments9[[#This Row],[Amount]]</f>
        <v>0.72079002079002086</v>
      </c>
      <c r="T1664" s="11">
        <f>shipments9[[#This Row],[Amount]]/shipments9[[#This Row],[Boxes]]</f>
        <v>16.976470588235294</v>
      </c>
    </row>
    <row r="1665" spans="1:20" hidden="1" x14ac:dyDescent="0.25">
      <c r="A1665" t="s">
        <v>1867</v>
      </c>
      <c r="B1665" t="s">
        <v>58</v>
      </c>
      <c r="C1665" t="s">
        <v>149</v>
      </c>
      <c r="D1665" t="s">
        <v>19</v>
      </c>
      <c r="E1665" s="1">
        <v>45286</v>
      </c>
      <c r="F1665" s="1" t="str">
        <f>TEXT(shipments9[[#This Row],[Shipdate]],"ddd")</f>
        <v>Tue</v>
      </c>
      <c r="G1665" s="1" t="str">
        <f>IF(OR(shipments9[[#This Row],[Day Name]]="Sat",shipments9[[#This Row],[Day Name]]="Sun"),"Weekend","Weekday")</f>
        <v>Weekday</v>
      </c>
      <c r="H1665">
        <v>5532.75</v>
      </c>
      <c r="I1665">
        <v>396</v>
      </c>
      <c r="J1665" t="s">
        <v>172</v>
      </c>
      <c r="K1665" t="s">
        <v>8151</v>
      </c>
      <c r="L1665" t="s">
        <v>8152</v>
      </c>
      <c r="M1665">
        <v>12</v>
      </c>
      <c r="N1665" t="s">
        <v>8166</v>
      </c>
      <c r="O1665" s="4">
        <f>INDEX(products[Cost_per_box], MATCH(shipments9[[#This Row],[PID]], products[PID], 0))</f>
        <v>6.43</v>
      </c>
      <c r="P1665" s="4">
        <f>shipments9[[#This Row],[Boxes]]*shipments9[[#This Row],[Cost Per Box]]</f>
        <v>2546.2799999999997</v>
      </c>
      <c r="Q1665" s="4">
        <f>shipments9[[#This Row],[Amount]] -shipments9[[#This Row],[total cost]]</f>
        <v>2986.4700000000003</v>
      </c>
      <c r="R1665" s="4" t="str">
        <f>IF(shipments9[[#This Row],[Gross Profit]]&lt;0,"Loss","Profit")</f>
        <v>Profit</v>
      </c>
      <c r="S1665" s="9">
        <f>shipments9[[#This Row],[Gross Profit]]/shipments9[[#This Row],[Amount]]</f>
        <v>0.53978039853599025</v>
      </c>
      <c r="T1665" s="11">
        <f>shipments9[[#This Row],[Amount]]/shipments9[[#This Row],[Boxes]]</f>
        <v>13.971590909090908</v>
      </c>
    </row>
    <row r="1666" spans="1:20" hidden="1" x14ac:dyDescent="0.25">
      <c r="A1666" t="s">
        <v>1868</v>
      </c>
      <c r="B1666" t="s">
        <v>58</v>
      </c>
      <c r="C1666" t="s">
        <v>151</v>
      </c>
      <c r="D1666" t="s">
        <v>19</v>
      </c>
      <c r="E1666" s="1">
        <v>45273</v>
      </c>
      <c r="F1666" s="1" t="str">
        <f>TEXT(shipments9[[#This Row],[Shipdate]],"ddd")</f>
        <v>Wed</v>
      </c>
      <c r="G1666" s="1" t="str">
        <f>IF(OR(shipments9[[#This Row],[Day Name]]="Sat",shipments9[[#This Row],[Day Name]]="Sun"),"Weekend","Weekday")</f>
        <v>Weekday</v>
      </c>
      <c r="H1666">
        <v>1548</v>
      </c>
      <c r="I1666">
        <v>86</v>
      </c>
      <c r="J1666" t="s">
        <v>172</v>
      </c>
      <c r="K1666" t="s">
        <v>8151</v>
      </c>
      <c r="L1666" t="s">
        <v>8152</v>
      </c>
      <c r="M1666">
        <v>12</v>
      </c>
      <c r="N1666" t="s">
        <v>8166</v>
      </c>
      <c r="O1666" s="4">
        <f>INDEX(products[Cost_per_box], MATCH(shipments9[[#This Row],[PID]], products[PID], 0))</f>
        <v>12.41</v>
      </c>
      <c r="P1666" s="4">
        <f>shipments9[[#This Row],[Boxes]]*shipments9[[#This Row],[Cost Per Box]]</f>
        <v>1067.26</v>
      </c>
      <c r="Q1666" s="4">
        <f>shipments9[[#This Row],[Amount]] -shipments9[[#This Row],[total cost]]</f>
        <v>480.74</v>
      </c>
      <c r="R1666" s="4" t="str">
        <f>IF(shipments9[[#This Row],[Gross Profit]]&lt;0,"Loss","Profit")</f>
        <v>Profit</v>
      </c>
      <c r="S1666" s="9">
        <f>shipments9[[#This Row],[Gross Profit]]/shipments9[[#This Row],[Amount]]</f>
        <v>0.31055555555555558</v>
      </c>
      <c r="T1666" s="11">
        <f>shipments9[[#This Row],[Amount]]/shipments9[[#This Row],[Boxes]]</f>
        <v>18</v>
      </c>
    </row>
    <row r="1667" spans="1:20" hidden="1" x14ac:dyDescent="0.25">
      <c r="A1667" t="s">
        <v>1869</v>
      </c>
      <c r="B1667" t="s">
        <v>58</v>
      </c>
      <c r="C1667" t="s">
        <v>153</v>
      </c>
      <c r="D1667" t="s">
        <v>19</v>
      </c>
      <c r="E1667" s="1">
        <v>45047</v>
      </c>
      <c r="F1667" s="1" t="str">
        <f>TEXT(shipments9[[#This Row],[Shipdate]],"ddd")</f>
        <v>Mon</v>
      </c>
      <c r="G1667" s="1" t="str">
        <f>IF(OR(shipments9[[#This Row],[Day Name]]="Sat",shipments9[[#This Row],[Day Name]]="Sun"),"Weekend","Weekday")</f>
        <v>Weekday</v>
      </c>
      <c r="H1667">
        <v>5161.5</v>
      </c>
      <c r="I1667">
        <v>323</v>
      </c>
      <c r="J1667" t="s">
        <v>172</v>
      </c>
      <c r="K1667" t="s">
        <v>8151</v>
      </c>
      <c r="L1667" t="s">
        <v>8154</v>
      </c>
      <c r="M1667">
        <v>5</v>
      </c>
      <c r="N1667" t="s">
        <v>201</v>
      </c>
      <c r="O1667" s="4">
        <f>INDEX(products[Cost_per_box], MATCH(shipments9[[#This Row],[PID]], products[PID], 0))</f>
        <v>9.57</v>
      </c>
      <c r="P1667" s="4">
        <f>shipments9[[#This Row],[Boxes]]*shipments9[[#This Row],[Cost Per Box]]</f>
        <v>3091.11</v>
      </c>
      <c r="Q1667" s="4">
        <f>shipments9[[#This Row],[Amount]] -shipments9[[#This Row],[total cost]]</f>
        <v>2070.39</v>
      </c>
      <c r="R1667" s="4" t="str">
        <f>IF(shipments9[[#This Row],[Gross Profit]]&lt;0,"Loss","Profit")</f>
        <v>Profit</v>
      </c>
      <c r="S1667" s="9">
        <f>shipments9[[#This Row],[Gross Profit]]/shipments9[[#This Row],[Amount]]</f>
        <v>0.40112176692821849</v>
      </c>
      <c r="T1667" s="11">
        <f>shipments9[[#This Row],[Amount]]/shipments9[[#This Row],[Boxes]]</f>
        <v>15.979876160990711</v>
      </c>
    </row>
    <row r="1668" spans="1:20" x14ac:dyDescent="0.25">
      <c r="A1668" t="s">
        <v>1870</v>
      </c>
      <c r="B1668" t="s">
        <v>58</v>
      </c>
      <c r="C1668" t="s">
        <v>155</v>
      </c>
      <c r="D1668" t="s">
        <v>19</v>
      </c>
      <c r="E1668" s="1">
        <v>45244</v>
      </c>
      <c r="F1668" s="1" t="str">
        <f>TEXT(shipments9[[#This Row],[Shipdate]],"ddd")</f>
        <v>Tue</v>
      </c>
      <c r="G1668" s="1" t="str">
        <f>IF(OR(shipments9[[#This Row],[Day Name]]="Sat",shipments9[[#This Row],[Day Name]]="Sun"),"Weekend","Weekday")</f>
        <v>Weekday</v>
      </c>
      <c r="H1668">
        <v>8727.75</v>
      </c>
      <c r="I1668">
        <v>1091</v>
      </c>
      <c r="J1668" t="s">
        <v>172</v>
      </c>
      <c r="K1668" t="s">
        <v>8151</v>
      </c>
      <c r="L1668" t="s">
        <v>8152</v>
      </c>
      <c r="M1668">
        <v>11</v>
      </c>
      <c r="N1668" t="s">
        <v>8165</v>
      </c>
      <c r="O1668" s="4">
        <f>INDEX(products[Cost_per_box], MATCH(shipments9[[#This Row],[PID]], products[PID], 0))</f>
        <v>8.43</v>
      </c>
      <c r="P1668" s="4">
        <f>shipments9[[#This Row],[Boxes]]*shipments9[[#This Row],[Cost Per Box]]</f>
        <v>9197.1299999999992</v>
      </c>
      <c r="Q1668" s="4">
        <f>shipments9[[#This Row],[Amount]] -shipments9[[#This Row],[total cost]]</f>
        <v>-469.3799999999992</v>
      </c>
      <c r="R1668" s="4" t="str">
        <f>IF(shipments9[[#This Row],[Gross Profit]]&lt;0,"Loss","Profit")</f>
        <v>Loss</v>
      </c>
      <c r="S1668" s="9">
        <f>shipments9[[#This Row],[Gross Profit]]/shipments9[[#This Row],[Amount]]</f>
        <v>-5.3780183896193087E-2</v>
      </c>
      <c r="T1668" s="11">
        <f>shipments9[[#This Row],[Amount]]/shipments9[[#This Row],[Boxes]]</f>
        <v>7.9997708524289646</v>
      </c>
    </row>
    <row r="1669" spans="1:20" hidden="1" x14ac:dyDescent="0.25">
      <c r="A1669" t="s">
        <v>1871</v>
      </c>
      <c r="B1669" t="s">
        <v>58</v>
      </c>
      <c r="C1669" t="s">
        <v>124</v>
      </c>
      <c r="D1669" t="s">
        <v>19</v>
      </c>
      <c r="E1669" s="1">
        <v>45154</v>
      </c>
      <c r="F1669" s="1" t="str">
        <f>TEXT(shipments9[[#This Row],[Shipdate]],"ddd")</f>
        <v>Wed</v>
      </c>
      <c r="G1669" s="1" t="str">
        <f>IF(OR(shipments9[[#This Row],[Day Name]]="Sat",shipments9[[#This Row],[Day Name]]="Sun"),"Weekend","Weekday")</f>
        <v>Weekday</v>
      </c>
      <c r="H1669">
        <v>7434</v>
      </c>
      <c r="I1669">
        <v>438</v>
      </c>
      <c r="J1669" t="s">
        <v>172</v>
      </c>
      <c r="K1669" t="s">
        <v>8151</v>
      </c>
      <c r="L1669" t="s">
        <v>8160</v>
      </c>
      <c r="M1669">
        <v>8</v>
      </c>
      <c r="N1669" t="s">
        <v>8162</v>
      </c>
      <c r="O1669" s="4">
        <f>INDEX(products[Cost_per_box], MATCH(shipments9[[#This Row],[PID]], products[PID], 0))</f>
        <v>7.48</v>
      </c>
      <c r="P1669" s="4">
        <f>shipments9[[#This Row],[Boxes]]*shipments9[[#This Row],[Cost Per Box]]</f>
        <v>3276.2400000000002</v>
      </c>
      <c r="Q1669" s="4">
        <f>shipments9[[#This Row],[Amount]] -shipments9[[#This Row],[total cost]]</f>
        <v>4157.76</v>
      </c>
      <c r="R1669" s="4" t="str">
        <f>IF(shipments9[[#This Row],[Gross Profit]]&lt;0,"Loss","Profit")</f>
        <v>Profit</v>
      </c>
      <c r="S1669" s="9">
        <f>shipments9[[#This Row],[Gross Profit]]/shipments9[[#This Row],[Amount]]</f>
        <v>0.55928974979822443</v>
      </c>
      <c r="T1669" s="11">
        <f>shipments9[[#This Row],[Amount]]/shipments9[[#This Row],[Boxes]]</f>
        <v>16.972602739726028</v>
      </c>
    </row>
    <row r="1670" spans="1:20" hidden="1" x14ac:dyDescent="0.25">
      <c r="A1670" t="s">
        <v>1872</v>
      </c>
      <c r="B1670" t="s">
        <v>58</v>
      </c>
      <c r="C1670" t="s">
        <v>145</v>
      </c>
      <c r="D1670" t="s">
        <v>19</v>
      </c>
      <c r="E1670" s="1">
        <v>45302</v>
      </c>
      <c r="F1670" s="1" t="str">
        <f>TEXT(shipments9[[#This Row],[Shipdate]],"ddd")</f>
        <v>Thu</v>
      </c>
      <c r="G1670" s="1" t="str">
        <f>IF(OR(shipments9[[#This Row],[Day Name]]="Sat",shipments9[[#This Row],[Day Name]]="Sun"),"Weekend","Weekday")</f>
        <v>Weekday</v>
      </c>
      <c r="H1670">
        <v>4542.75</v>
      </c>
      <c r="I1670">
        <v>350</v>
      </c>
      <c r="J1670" t="s">
        <v>172</v>
      </c>
      <c r="K1670" t="s">
        <v>8155</v>
      </c>
      <c r="L1670" t="s">
        <v>8156</v>
      </c>
      <c r="M1670">
        <v>1</v>
      </c>
      <c r="N1670" t="s">
        <v>8163</v>
      </c>
      <c r="O1670" s="4">
        <f>INDEX(products[Cost_per_box], MATCH(shipments9[[#This Row],[PID]], products[PID], 0))</f>
        <v>4.74</v>
      </c>
      <c r="P1670" s="4">
        <f>shipments9[[#This Row],[Boxes]]*shipments9[[#This Row],[Cost Per Box]]</f>
        <v>1659</v>
      </c>
      <c r="Q1670" s="4">
        <f>shipments9[[#This Row],[Amount]] -shipments9[[#This Row],[total cost]]</f>
        <v>2883.75</v>
      </c>
      <c r="R1670" s="4" t="str">
        <f>IF(shipments9[[#This Row],[Gross Profit]]&lt;0,"Loss","Profit")</f>
        <v>Profit</v>
      </c>
      <c r="S1670" s="9">
        <f>shipments9[[#This Row],[Gross Profit]]/shipments9[[#This Row],[Amount]]</f>
        <v>0.63480270761102853</v>
      </c>
      <c r="T1670" s="11">
        <f>shipments9[[#This Row],[Amount]]/shipments9[[#This Row],[Boxes]]</f>
        <v>12.979285714285714</v>
      </c>
    </row>
    <row r="1671" spans="1:20" hidden="1" x14ac:dyDescent="0.25">
      <c r="A1671" t="s">
        <v>1873</v>
      </c>
      <c r="B1671" t="s">
        <v>58</v>
      </c>
      <c r="C1671" t="s">
        <v>145</v>
      </c>
      <c r="D1671" t="s">
        <v>19</v>
      </c>
      <c r="E1671" s="1">
        <v>45079</v>
      </c>
      <c r="F1671" s="1" t="str">
        <f>TEXT(shipments9[[#This Row],[Shipdate]],"ddd")</f>
        <v>Fri</v>
      </c>
      <c r="G1671" s="1" t="str">
        <f>IF(OR(shipments9[[#This Row],[Day Name]]="Sat",shipments9[[#This Row],[Day Name]]="Sun"),"Weekend","Weekday")</f>
        <v>Weekday</v>
      </c>
      <c r="H1671">
        <v>4344.75</v>
      </c>
      <c r="I1671">
        <v>311</v>
      </c>
      <c r="J1671" t="s">
        <v>172</v>
      </c>
      <c r="K1671" t="s">
        <v>8151</v>
      </c>
      <c r="L1671" t="s">
        <v>8154</v>
      </c>
      <c r="M1671">
        <v>6</v>
      </c>
      <c r="N1671" t="s">
        <v>8159</v>
      </c>
      <c r="O1671" s="4">
        <f>INDEX(products[Cost_per_box], MATCH(shipments9[[#This Row],[PID]], products[PID], 0))</f>
        <v>4.74</v>
      </c>
      <c r="P1671" s="4">
        <f>shipments9[[#This Row],[Boxes]]*shipments9[[#This Row],[Cost Per Box]]</f>
        <v>1474.14</v>
      </c>
      <c r="Q1671" s="4">
        <f>shipments9[[#This Row],[Amount]] -shipments9[[#This Row],[total cost]]</f>
        <v>2870.6099999999997</v>
      </c>
      <c r="R1671" s="4" t="str">
        <f>IF(shipments9[[#This Row],[Gross Profit]]&lt;0,"Loss","Profit")</f>
        <v>Profit</v>
      </c>
      <c r="S1671" s="9">
        <f>shipments9[[#This Row],[Gross Profit]]/shipments9[[#This Row],[Amount]]</f>
        <v>0.66070775073364396</v>
      </c>
      <c r="T1671" s="11">
        <f>shipments9[[#This Row],[Amount]]/shipments9[[#This Row],[Boxes]]</f>
        <v>13.970257234726688</v>
      </c>
    </row>
    <row r="1672" spans="1:20" hidden="1" x14ac:dyDescent="0.25">
      <c r="A1672" t="s">
        <v>1874</v>
      </c>
      <c r="B1672" t="s">
        <v>58</v>
      </c>
      <c r="C1672" t="s">
        <v>153</v>
      </c>
      <c r="D1672" t="s">
        <v>19</v>
      </c>
      <c r="E1672" s="1">
        <v>44953</v>
      </c>
      <c r="F1672" s="1" t="str">
        <f>TEXT(shipments9[[#This Row],[Shipdate]],"ddd")</f>
        <v>Fri</v>
      </c>
      <c r="G1672" s="1" t="str">
        <f>IF(OR(shipments9[[#This Row],[Day Name]]="Sat",shipments9[[#This Row],[Day Name]]="Sun"),"Weekend","Weekday")</f>
        <v>Weekday</v>
      </c>
      <c r="H1672">
        <v>5112</v>
      </c>
      <c r="I1672">
        <v>341</v>
      </c>
      <c r="J1672" t="s">
        <v>172</v>
      </c>
      <c r="K1672" t="s">
        <v>8151</v>
      </c>
      <c r="L1672" t="s">
        <v>8156</v>
      </c>
      <c r="M1672">
        <v>1</v>
      </c>
      <c r="N1672" t="s">
        <v>8163</v>
      </c>
      <c r="O1672" s="4">
        <f>INDEX(products[Cost_per_box], MATCH(shipments9[[#This Row],[PID]], products[PID], 0))</f>
        <v>9.57</v>
      </c>
      <c r="P1672" s="4">
        <f>shipments9[[#This Row],[Boxes]]*shipments9[[#This Row],[Cost Per Box]]</f>
        <v>3263.37</v>
      </c>
      <c r="Q1672" s="4">
        <f>shipments9[[#This Row],[Amount]] -shipments9[[#This Row],[total cost]]</f>
        <v>1848.63</v>
      </c>
      <c r="R1672" s="4" t="str">
        <f>IF(shipments9[[#This Row],[Gross Profit]]&lt;0,"Loss","Profit")</f>
        <v>Profit</v>
      </c>
      <c r="S1672" s="9">
        <f>shipments9[[#This Row],[Gross Profit]]/shipments9[[#This Row],[Amount]]</f>
        <v>0.36162558685446011</v>
      </c>
      <c r="T1672" s="11">
        <f>shipments9[[#This Row],[Amount]]/shipments9[[#This Row],[Boxes]]</f>
        <v>14.991202346041055</v>
      </c>
    </row>
    <row r="1673" spans="1:20" hidden="1" x14ac:dyDescent="0.25">
      <c r="A1673" t="s">
        <v>1875</v>
      </c>
      <c r="B1673" t="s">
        <v>58</v>
      </c>
      <c r="C1673" t="s">
        <v>155</v>
      </c>
      <c r="D1673" t="s">
        <v>19</v>
      </c>
      <c r="E1673" s="1">
        <v>44953</v>
      </c>
      <c r="F1673" s="1" t="str">
        <f>TEXT(shipments9[[#This Row],[Shipdate]],"ddd")</f>
        <v>Fri</v>
      </c>
      <c r="G1673" s="1" t="str">
        <f>IF(OR(shipments9[[#This Row],[Day Name]]="Sat",shipments9[[#This Row],[Day Name]]="Sun"),"Weekend","Weekday")</f>
        <v>Weekday</v>
      </c>
      <c r="H1673">
        <v>6725.25</v>
      </c>
      <c r="I1673">
        <v>612</v>
      </c>
      <c r="J1673" t="s">
        <v>172</v>
      </c>
      <c r="K1673" t="s">
        <v>8151</v>
      </c>
      <c r="L1673" t="s">
        <v>8156</v>
      </c>
      <c r="M1673">
        <v>1</v>
      </c>
      <c r="N1673" t="s">
        <v>8163</v>
      </c>
      <c r="O1673" s="4">
        <f>INDEX(products[Cost_per_box], MATCH(shipments9[[#This Row],[PID]], products[PID], 0))</f>
        <v>8.43</v>
      </c>
      <c r="P1673" s="4">
        <f>shipments9[[#This Row],[Boxes]]*shipments9[[#This Row],[Cost Per Box]]</f>
        <v>5159.16</v>
      </c>
      <c r="Q1673" s="4">
        <f>shipments9[[#This Row],[Amount]] -shipments9[[#This Row],[total cost]]</f>
        <v>1566.0900000000001</v>
      </c>
      <c r="R1673" s="4" t="str">
        <f>IF(shipments9[[#This Row],[Gross Profit]]&lt;0,"Loss","Profit")</f>
        <v>Profit</v>
      </c>
      <c r="S1673" s="9">
        <f>shipments9[[#This Row],[Gross Profit]]/shipments9[[#This Row],[Amount]]</f>
        <v>0.23286717965874876</v>
      </c>
      <c r="T1673" s="11">
        <f>shipments9[[#This Row],[Amount]]/shipments9[[#This Row],[Boxes]]</f>
        <v>10.988970588235293</v>
      </c>
    </row>
    <row r="1674" spans="1:20" hidden="1" x14ac:dyDescent="0.25">
      <c r="A1674" t="s">
        <v>1876</v>
      </c>
      <c r="B1674" t="s">
        <v>58</v>
      </c>
      <c r="C1674" t="s">
        <v>126</v>
      </c>
      <c r="D1674" t="s">
        <v>19</v>
      </c>
      <c r="E1674" s="1">
        <v>45217</v>
      </c>
      <c r="F1674" s="1" t="str">
        <f>TEXT(shipments9[[#This Row],[Shipdate]],"ddd")</f>
        <v>Wed</v>
      </c>
      <c r="G1674" s="1" t="str">
        <f>IF(OR(shipments9[[#This Row],[Day Name]]="Sat",shipments9[[#This Row],[Day Name]]="Sun"),"Weekend","Weekday")</f>
        <v>Weekday</v>
      </c>
      <c r="H1674">
        <v>7429.5</v>
      </c>
      <c r="I1674">
        <v>620</v>
      </c>
      <c r="J1674" t="s">
        <v>172</v>
      </c>
      <c r="K1674" t="s">
        <v>8151</v>
      </c>
      <c r="L1674" t="s">
        <v>8152</v>
      </c>
      <c r="M1674">
        <v>10</v>
      </c>
      <c r="N1674" t="s">
        <v>8153</v>
      </c>
      <c r="O1674" s="4">
        <f>INDEX(products[Cost_per_box], MATCH(shipments9[[#This Row],[PID]], products[PID], 0))</f>
        <v>5.15</v>
      </c>
      <c r="P1674" s="4">
        <f>shipments9[[#This Row],[Boxes]]*shipments9[[#This Row],[Cost Per Box]]</f>
        <v>3193</v>
      </c>
      <c r="Q1674" s="4">
        <f>shipments9[[#This Row],[Amount]] -shipments9[[#This Row],[total cost]]</f>
        <v>4236.5</v>
      </c>
      <c r="R1674" s="4" t="str">
        <f>IF(shipments9[[#This Row],[Gross Profit]]&lt;0,"Loss","Profit")</f>
        <v>Profit</v>
      </c>
      <c r="S1674" s="9">
        <f>shipments9[[#This Row],[Gross Profit]]/shipments9[[#This Row],[Amount]]</f>
        <v>0.57022679857325531</v>
      </c>
      <c r="T1674" s="11">
        <f>shipments9[[#This Row],[Amount]]/shipments9[[#This Row],[Boxes]]</f>
        <v>11.983064516129032</v>
      </c>
    </row>
    <row r="1675" spans="1:20" hidden="1" x14ac:dyDescent="0.25">
      <c r="A1675" t="s">
        <v>1877</v>
      </c>
      <c r="B1675" t="s">
        <v>58</v>
      </c>
      <c r="C1675" t="s">
        <v>149</v>
      </c>
      <c r="D1675" t="s">
        <v>19</v>
      </c>
      <c r="E1675" s="1">
        <v>44993</v>
      </c>
      <c r="F1675" s="1" t="str">
        <f>TEXT(shipments9[[#This Row],[Shipdate]],"ddd")</f>
        <v>Wed</v>
      </c>
      <c r="G1675" s="1" t="str">
        <f>IF(OR(shipments9[[#This Row],[Day Name]]="Sat",shipments9[[#This Row],[Day Name]]="Sun"),"Weekend","Weekday")</f>
        <v>Weekday</v>
      </c>
      <c r="H1675">
        <v>3732.75</v>
      </c>
      <c r="I1675">
        <v>220</v>
      </c>
      <c r="J1675" t="s">
        <v>172</v>
      </c>
      <c r="K1675" t="s">
        <v>8151</v>
      </c>
      <c r="L1675" t="s">
        <v>8156</v>
      </c>
      <c r="M1675">
        <v>3</v>
      </c>
      <c r="N1675" t="s">
        <v>8164</v>
      </c>
      <c r="O1675" s="4">
        <f>INDEX(products[Cost_per_box], MATCH(shipments9[[#This Row],[PID]], products[PID], 0))</f>
        <v>6.43</v>
      </c>
      <c r="P1675" s="4">
        <f>shipments9[[#This Row],[Boxes]]*shipments9[[#This Row],[Cost Per Box]]</f>
        <v>1414.6</v>
      </c>
      <c r="Q1675" s="4">
        <f>shipments9[[#This Row],[Amount]] -shipments9[[#This Row],[total cost]]</f>
        <v>2318.15</v>
      </c>
      <c r="R1675" s="4" t="str">
        <f>IF(shipments9[[#This Row],[Gross Profit]]&lt;0,"Loss","Profit")</f>
        <v>Profit</v>
      </c>
      <c r="S1675" s="9">
        <f>shipments9[[#This Row],[Gross Profit]]/shipments9[[#This Row],[Amount]]</f>
        <v>0.62103007166298307</v>
      </c>
      <c r="T1675" s="11">
        <f>shipments9[[#This Row],[Amount]]/shipments9[[#This Row],[Boxes]]</f>
        <v>16.967045454545456</v>
      </c>
    </row>
    <row r="1676" spans="1:20" hidden="1" x14ac:dyDescent="0.25">
      <c r="A1676" t="s">
        <v>1878</v>
      </c>
      <c r="B1676" t="s">
        <v>58</v>
      </c>
      <c r="C1676" t="s">
        <v>149</v>
      </c>
      <c r="D1676" t="s">
        <v>19</v>
      </c>
      <c r="E1676" s="1">
        <v>45448</v>
      </c>
      <c r="F1676" s="1" t="str">
        <f>TEXT(shipments9[[#This Row],[Shipdate]],"ddd")</f>
        <v>Wed</v>
      </c>
      <c r="G1676" s="1" t="str">
        <f>IF(OR(shipments9[[#This Row],[Day Name]]="Sat",shipments9[[#This Row],[Day Name]]="Sun"),"Weekend","Weekday")</f>
        <v>Weekday</v>
      </c>
      <c r="H1676">
        <v>612</v>
      </c>
      <c r="I1676">
        <v>41</v>
      </c>
      <c r="J1676" t="s">
        <v>172</v>
      </c>
      <c r="K1676" t="s">
        <v>8155</v>
      </c>
      <c r="L1676" t="s">
        <v>8154</v>
      </c>
      <c r="M1676">
        <v>6</v>
      </c>
      <c r="N1676" t="s">
        <v>8159</v>
      </c>
      <c r="O1676" s="4">
        <f>INDEX(products[Cost_per_box], MATCH(shipments9[[#This Row],[PID]], products[PID], 0))</f>
        <v>6.43</v>
      </c>
      <c r="P1676" s="4">
        <f>shipments9[[#This Row],[Boxes]]*shipments9[[#This Row],[Cost Per Box]]</f>
        <v>263.63</v>
      </c>
      <c r="Q1676" s="4">
        <f>shipments9[[#This Row],[Amount]] -shipments9[[#This Row],[total cost]]</f>
        <v>348.37</v>
      </c>
      <c r="R1676" s="4" t="str">
        <f>IF(shipments9[[#This Row],[Gross Profit]]&lt;0,"Loss","Profit")</f>
        <v>Profit</v>
      </c>
      <c r="S1676" s="9">
        <f>shipments9[[#This Row],[Gross Profit]]/shipments9[[#This Row],[Amount]]</f>
        <v>0.56923202614379087</v>
      </c>
      <c r="T1676" s="11">
        <f>shipments9[[#This Row],[Amount]]/shipments9[[#This Row],[Boxes]]</f>
        <v>14.926829268292684</v>
      </c>
    </row>
    <row r="1677" spans="1:20" hidden="1" x14ac:dyDescent="0.25">
      <c r="A1677" t="s">
        <v>1879</v>
      </c>
      <c r="B1677" t="s">
        <v>58</v>
      </c>
      <c r="C1677" t="s">
        <v>149</v>
      </c>
      <c r="D1677" t="s">
        <v>19</v>
      </c>
      <c r="E1677" s="1">
        <v>45286</v>
      </c>
      <c r="F1677" s="1" t="str">
        <f>TEXT(shipments9[[#This Row],[Shipdate]],"ddd")</f>
        <v>Tue</v>
      </c>
      <c r="G1677" s="1" t="str">
        <f>IF(OR(shipments9[[#This Row],[Day Name]]="Sat",shipments9[[#This Row],[Day Name]]="Sun"),"Weekend","Weekday")</f>
        <v>Weekday</v>
      </c>
      <c r="H1677">
        <v>7092</v>
      </c>
      <c r="I1677">
        <v>444</v>
      </c>
      <c r="J1677" t="s">
        <v>172</v>
      </c>
      <c r="K1677" t="s">
        <v>8151</v>
      </c>
      <c r="L1677" t="s">
        <v>8152</v>
      </c>
      <c r="M1677">
        <v>12</v>
      </c>
      <c r="N1677" t="s">
        <v>8166</v>
      </c>
      <c r="O1677" s="4">
        <f>INDEX(products[Cost_per_box], MATCH(shipments9[[#This Row],[PID]], products[PID], 0))</f>
        <v>6.43</v>
      </c>
      <c r="P1677" s="4">
        <f>shipments9[[#This Row],[Boxes]]*shipments9[[#This Row],[Cost Per Box]]</f>
        <v>2854.92</v>
      </c>
      <c r="Q1677" s="4">
        <f>shipments9[[#This Row],[Amount]] -shipments9[[#This Row],[total cost]]</f>
        <v>4237.08</v>
      </c>
      <c r="R1677" s="4" t="str">
        <f>IF(shipments9[[#This Row],[Gross Profit]]&lt;0,"Loss","Profit")</f>
        <v>Profit</v>
      </c>
      <c r="S1677" s="9">
        <f>shipments9[[#This Row],[Gross Profit]]/shipments9[[#This Row],[Amount]]</f>
        <v>0.59744500846023685</v>
      </c>
      <c r="T1677" s="11">
        <f>shipments9[[#This Row],[Amount]]/shipments9[[#This Row],[Boxes]]</f>
        <v>15.972972972972974</v>
      </c>
    </row>
    <row r="1678" spans="1:20" hidden="1" x14ac:dyDescent="0.25">
      <c r="A1678" t="s">
        <v>1880</v>
      </c>
      <c r="B1678" t="s">
        <v>58</v>
      </c>
      <c r="C1678" t="s">
        <v>153</v>
      </c>
      <c r="D1678" t="s">
        <v>19</v>
      </c>
      <c r="E1678" s="1">
        <v>45278</v>
      </c>
      <c r="F1678" s="1" t="str">
        <f>TEXT(shipments9[[#This Row],[Shipdate]],"ddd")</f>
        <v>Mon</v>
      </c>
      <c r="G1678" s="1" t="str">
        <f>IF(OR(shipments9[[#This Row],[Day Name]]="Sat",shipments9[[#This Row],[Day Name]]="Sun"),"Weekend","Weekday")</f>
        <v>Weekday</v>
      </c>
      <c r="H1678">
        <v>8916.75</v>
      </c>
      <c r="I1678">
        <v>595</v>
      </c>
      <c r="J1678" t="s">
        <v>172</v>
      </c>
      <c r="K1678" t="s">
        <v>8151</v>
      </c>
      <c r="L1678" t="s">
        <v>8152</v>
      </c>
      <c r="M1678">
        <v>12</v>
      </c>
      <c r="N1678" t="s">
        <v>8166</v>
      </c>
      <c r="O1678" s="4">
        <f>INDEX(products[Cost_per_box], MATCH(shipments9[[#This Row],[PID]], products[PID], 0))</f>
        <v>9.57</v>
      </c>
      <c r="P1678" s="4">
        <f>shipments9[[#This Row],[Boxes]]*shipments9[[#This Row],[Cost Per Box]]</f>
        <v>5694.1500000000005</v>
      </c>
      <c r="Q1678" s="4">
        <f>shipments9[[#This Row],[Amount]] -shipments9[[#This Row],[total cost]]</f>
        <v>3222.5999999999995</v>
      </c>
      <c r="R1678" s="4" t="str">
        <f>IF(shipments9[[#This Row],[Gross Profit]]&lt;0,"Loss","Profit")</f>
        <v>Profit</v>
      </c>
      <c r="S1678" s="9">
        <f>shipments9[[#This Row],[Gross Profit]]/shipments9[[#This Row],[Amount]]</f>
        <v>0.36140970645134152</v>
      </c>
      <c r="T1678" s="11">
        <f>shipments9[[#This Row],[Amount]]/shipments9[[#This Row],[Boxes]]</f>
        <v>14.986134453781512</v>
      </c>
    </row>
    <row r="1679" spans="1:20" hidden="1" x14ac:dyDescent="0.25">
      <c r="A1679" t="s">
        <v>1881</v>
      </c>
      <c r="B1679" t="s">
        <v>58</v>
      </c>
      <c r="C1679" t="s">
        <v>155</v>
      </c>
      <c r="D1679" t="s">
        <v>19</v>
      </c>
      <c r="E1679" s="1">
        <v>45107</v>
      </c>
      <c r="F1679" s="1" t="str">
        <f>TEXT(shipments9[[#This Row],[Shipdate]],"ddd")</f>
        <v>Fri</v>
      </c>
      <c r="G1679" s="1" t="str">
        <f>IF(OR(shipments9[[#This Row],[Day Name]]="Sat",shipments9[[#This Row],[Day Name]]="Sun"),"Weekend","Weekday")</f>
        <v>Weekday</v>
      </c>
      <c r="H1679">
        <v>5044.5</v>
      </c>
      <c r="I1679">
        <v>561</v>
      </c>
      <c r="J1679" t="s">
        <v>172</v>
      </c>
      <c r="K1679" t="s">
        <v>8151</v>
      </c>
      <c r="L1679" t="s">
        <v>8154</v>
      </c>
      <c r="M1679">
        <v>6</v>
      </c>
      <c r="N1679" t="s">
        <v>8159</v>
      </c>
      <c r="O1679" s="4">
        <f>INDEX(products[Cost_per_box], MATCH(shipments9[[#This Row],[PID]], products[PID], 0))</f>
        <v>8.43</v>
      </c>
      <c r="P1679" s="4">
        <f>shipments9[[#This Row],[Boxes]]*shipments9[[#This Row],[Cost Per Box]]</f>
        <v>4729.2299999999996</v>
      </c>
      <c r="Q1679" s="4">
        <f>shipments9[[#This Row],[Amount]] -shipments9[[#This Row],[total cost]]</f>
        <v>315.27000000000044</v>
      </c>
      <c r="R1679" s="4" t="str">
        <f>IF(shipments9[[#This Row],[Gross Profit]]&lt;0,"Loss","Profit")</f>
        <v>Profit</v>
      </c>
      <c r="S1679" s="9">
        <f>shipments9[[#This Row],[Gross Profit]]/shipments9[[#This Row],[Amount]]</f>
        <v>6.2497769848349774E-2</v>
      </c>
      <c r="T1679" s="11">
        <f>shipments9[[#This Row],[Amount]]/shipments9[[#This Row],[Boxes]]</f>
        <v>8.9919786096256686</v>
      </c>
    </row>
    <row r="1680" spans="1:20" hidden="1" x14ac:dyDescent="0.25">
      <c r="A1680" t="s">
        <v>1882</v>
      </c>
      <c r="B1680" t="s">
        <v>58</v>
      </c>
      <c r="C1680" t="s">
        <v>132</v>
      </c>
      <c r="D1680" t="s">
        <v>19</v>
      </c>
      <c r="E1680" s="1">
        <v>45392</v>
      </c>
      <c r="F1680" s="1" t="str">
        <f>TEXT(shipments9[[#This Row],[Shipdate]],"ddd")</f>
        <v>Wed</v>
      </c>
      <c r="G1680" s="1" t="str">
        <f>IF(OR(shipments9[[#This Row],[Day Name]]="Sat",shipments9[[#This Row],[Day Name]]="Sun"),"Weekend","Weekday")</f>
        <v>Weekday</v>
      </c>
      <c r="H1680">
        <v>6493.5</v>
      </c>
      <c r="I1680">
        <v>271</v>
      </c>
      <c r="J1680" t="s">
        <v>172</v>
      </c>
      <c r="K1680" t="s">
        <v>8155</v>
      </c>
      <c r="L1680" t="s">
        <v>8154</v>
      </c>
      <c r="M1680">
        <v>4</v>
      </c>
      <c r="N1680" t="s">
        <v>8158</v>
      </c>
      <c r="O1680" s="4">
        <f>INDEX(products[Cost_per_box], MATCH(shipments9[[#This Row],[PID]], products[PID], 0))</f>
        <v>6.31</v>
      </c>
      <c r="P1680" s="4">
        <f>shipments9[[#This Row],[Boxes]]*shipments9[[#This Row],[Cost Per Box]]</f>
        <v>1710.01</v>
      </c>
      <c r="Q1680" s="4">
        <f>shipments9[[#This Row],[Amount]] -shipments9[[#This Row],[total cost]]</f>
        <v>4783.49</v>
      </c>
      <c r="R1680" s="4" t="str">
        <f>IF(shipments9[[#This Row],[Gross Profit]]&lt;0,"Loss","Profit")</f>
        <v>Profit</v>
      </c>
      <c r="S1680" s="9">
        <f>shipments9[[#This Row],[Gross Profit]]/shipments9[[#This Row],[Amount]]</f>
        <v>0.73665819665819665</v>
      </c>
      <c r="T1680" s="11">
        <f>shipments9[[#This Row],[Amount]]/shipments9[[#This Row],[Boxes]]</f>
        <v>23.961254612546124</v>
      </c>
    </row>
    <row r="1681" spans="1:20" hidden="1" x14ac:dyDescent="0.25">
      <c r="A1681" t="s">
        <v>1883</v>
      </c>
      <c r="B1681" t="s">
        <v>58</v>
      </c>
      <c r="C1681" t="s">
        <v>132</v>
      </c>
      <c r="D1681" t="s">
        <v>19</v>
      </c>
      <c r="E1681" s="1">
        <v>45208</v>
      </c>
      <c r="F1681" s="1" t="str">
        <f>TEXT(shipments9[[#This Row],[Shipdate]],"ddd")</f>
        <v>Mon</v>
      </c>
      <c r="G1681" s="1" t="str">
        <f>IF(OR(shipments9[[#This Row],[Day Name]]="Sat",shipments9[[#This Row],[Day Name]]="Sun"),"Weekend","Weekday")</f>
        <v>Weekday</v>
      </c>
      <c r="H1681">
        <v>5352.75</v>
      </c>
      <c r="I1681">
        <v>192</v>
      </c>
      <c r="J1681" t="s">
        <v>172</v>
      </c>
      <c r="K1681" t="s">
        <v>8151</v>
      </c>
      <c r="L1681" t="s">
        <v>8152</v>
      </c>
      <c r="M1681">
        <v>10</v>
      </c>
      <c r="N1681" t="s">
        <v>8153</v>
      </c>
      <c r="O1681" s="4">
        <f>INDEX(products[Cost_per_box], MATCH(shipments9[[#This Row],[PID]], products[PID], 0))</f>
        <v>6.31</v>
      </c>
      <c r="P1681" s="4">
        <f>shipments9[[#This Row],[Boxes]]*shipments9[[#This Row],[Cost Per Box]]</f>
        <v>1211.52</v>
      </c>
      <c r="Q1681" s="4">
        <f>shipments9[[#This Row],[Amount]] -shipments9[[#This Row],[total cost]]</f>
        <v>4141.2299999999996</v>
      </c>
      <c r="R1681" s="4" t="str">
        <f>IF(shipments9[[#This Row],[Gross Profit]]&lt;0,"Loss","Profit")</f>
        <v>Profit</v>
      </c>
      <c r="S1681" s="9">
        <f>shipments9[[#This Row],[Gross Profit]]/shipments9[[#This Row],[Amount]]</f>
        <v>0.77366400448367656</v>
      </c>
      <c r="T1681" s="11">
        <f>shipments9[[#This Row],[Amount]]/shipments9[[#This Row],[Boxes]]</f>
        <v>27.87890625</v>
      </c>
    </row>
    <row r="1682" spans="1:20" hidden="1" x14ac:dyDescent="0.25">
      <c r="A1682" t="s">
        <v>1884</v>
      </c>
      <c r="B1682" t="s">
        <v>58</v>
      </c>
      <c r="C1682" t="s">
        <v>149</v>
      </c>
      <c r="D1682" t="s">
        <v>19</v>
      </c>
      <c r="E1682" s="1">
        <v>45453</v>
      </c>
      <c r="F1682" s="1" t="str">
        <f>TEXT(shipments9[[#This Row],[Shipdate]],"ddd")</f>
        <v>Mon</v>
      </c>
      <c r="G1682" s="1" t="str">
        <f>IF(OR(shipments9[[#This Row],[Day Name]]="Sat",shipments9[[#This Row],[Day Name]]="Sun"),"Weekend","Weekday")</f>
        <v>Weekday</v>
      </c>
      <c r="H1682">
        <v>3165.75</v>
      </c>
      <c r="I1682">
        <v>187</v>
      </c>
      <c r="J1682" t="s">
        <v>172</v>
      </c>
      <c r="K1682" t="s">
        <v>8155</v>
      </c>
      <c r="L1682" t="s">
        <v>8154</v>
      </c>
      <c r="M1682">
        <v>6</v>
      </c>
      <c r="N1682" t="s">
        <v>8159</v>
      </c>
      <c r="O1682" s="4">
        <f>INDEX(products[Cost_per_box], MATCH(shipments9[[#This Row],[PID]], products[PID], 0))</f>
        <v>6.43</v>
      </c>
      <c r="P1682" s="4">
        <f>shipments9[[#This Row],[Boxes]]*shipments9[[#This Row],[Cost Per Box]]</f>
        <v>1202.4099999999999</v>
      </c>
      <c r="Q1682" s="4">
        <f>shipments9[[#This Row],[Amount]] -shipments9[[#This Row],[total cost]]</f>
        <v>1963.3400000000001</v>
      </c>
      <c r="R1682" s="4" t="str">
        <f>IF(shipments9[[#This Row],[Gross Profit]]&lt;0,"Loss","Profit")</f>
        <v>Profit</v>
      </c>
      <c r="S1682" s="9">
        <f>shipments9[[#This Row],[Gross Profit]]/shipments9[[#This Row],[Amount]]</f>
        <v>0.62018163152491512</v>
      </c>
      <c r="T1682" s="11">
        <f>shipments9[[#This Row],[Amount]]/shipments9[[#This Row],[Boxes]]</f>
        <v>16.929144385026738</v>
      </c>
    </row>
    <row r="1683" spans="1:20" hidden="1" x14ac:dyDescent="0.25">
      <c r="A1683" t="s">
        <v>1885</v>
      </c>
      <c r="B1683" t="s">
        <v>58</v>
      </c>
      <c r="C1683" t="s">
        <v>149</v>
      </c>
      <c r="D1683" t="s">
        <v>19</v>
      </c>
      <c r="E1683" s="1">
        <v>45132</v>
      </c>
      <c r="F1683" s="1" t="str">
        <f>TEXT(shipments9[[#This Row],[Shipdate]],"ddd")</f>
        <v>Tue</v>
      </c>
      <c r="G1683" s="1" t="str">
        <f>IF(OR(shipments9[[#This Row],[Day Name]]="Sat",shipments9[[#This Row],[Day Name]]="Sun"),"Weekend","Weekday")</f>
        <v>Weekday</v>
      </c>
      <c r="H1683">
        <v>7715.25</v>
      </c>
      <c r="I1683">
        <v>429</v>
      </c>
      <c r="J1683" t="s">
        <v>172</v>
      </c>
      <c r="K1683" t="s">
        <v>8151</v>
      </c>
      <c r="L1683" t="s">
        <v>8160</v>
      </c>
      <c r="M1683">
        <v>7</v>
      </c>
      <c r="N1683" t="s">
        <v>8161</v>
      </c>
      <c r="O1683" s="4">
        <f>INDEX(products[Cost_per_box], MATCH(shipments9[[#This Row],[PID]], products[PID], 0))</f>
        <v>6.43</v>
      </c>
      <c r="P1683" s="4">
        <f>shipments9[[#This Row],[Boxes]]*shipments9[[#This Row],[Cost Per Box]]</f>
        <v>2758.47</v>
      </c>
      <c r="Q1683" s="4">
        <f>shipments9[[#This Row],[Amount]] -shipments9[[#This Row],[total cost]]</f>
        <v>4956.7800000000007</v>
      </c>
      <c r="R1683" s="4" t="str">
        <f>IF(shipments9[[#This Row],[Gross Profit]]&lt;0,"Loss","Profit")</f>
        <v>Profit</v>
      </c>
      <c r="S1683" s="9">
        <f>shipments9[[#This Row],[Gross Profit]]/shipments9[[#This Row],[Amount]]</f>
        <v>0.64246524739963073</v>
      </c>
      <c r="T1683" s="11">
        <f>shipments9[[#This Row],[Amount]]/shipments9[[#This Row],[Boxes]]</f>
        <v>17.984265734265733</v>
      </c>
    </row>
    <row r="1684" spans="1:20" hidden="1" x14ac:dyDescent="0.25">
      <c r="A1684" t="s">
        <v>1886</v>
      </c>
      <c r="B1684" t="s">
        <v>58</v>
      </c>
      <c r="C1684" t="s">
        <v>153</v>
      </c>
      <c r="D1684" t="s">
        <v>19</v>
      </c>
      <c r="E1684" s="1">
        <v>45462</v>
      </c>
      <c r="F1684" s="1" t="str">
        <f>TEXT(shipments9[[#This Row],[Shipdate]],"ddd")</f>
        <v>Wed</v>
      </c>
      <c r="G1684" s="1" t="str">
        <f>IF(OR(shipments9[[#This Row],[Day Name]]="Sat",shipments9[[#This Row],[Day Name]]="Sun"),"Weekend","Weekday")</f>
        <v>Weekday</v>
      </c>
      <c r="H1684">
        <v>36</v>
      </c>
      <c r="I1684">
        <v>2</v>
      </c>
      <c r="J1684" t="s">
        <v>172</v>
      </c>
      <c r="K1684" t="s">
        <v>8155</v>
      </c>
      <c r="L1684" t="s">
        <v>8154</v>
      </c>
      <c r="M1684">
        <v>6</v>
      </c>
      <c r="N1684" t="s">
        <v>8159</v>
      </c>
      <c r="O1684" s="4">
        <f>INDEX(products[Cost_per_box], MATCH(shipments9[[#This Row],[PID]], products[PID], 0))</f>
        <v>9.57</v>
      </c>
      <c r="P1684" s="4">
        <f>shipments9[[#This Row],[Boxes]]*shipments9[[#This Row],[Cost Per Box]]</f>
        <v>19.14</v>
      </c>
      <c r="Q1684" s="4">
        <f>shipments9[[#This Row],[Amount]] -shipments9[[#This Row],[total cost]]</f>
        <v>16.86</v>
      </c>
      <c r="R1684" s="4" t="str">
        <f>IF(shipments9[[#This Row],[Gross Profit]]&lt;0,"Loss","Profit")</f>
        <v>Profit</v>
      </c>
      <c r="S1684" s="9">
        <f>shipments9[[#This Row],[Gross Profit]]/shipments9[[#This Row],[Amount]]</f>
        <v>0.46833333333333332</v>
      </c>
      <c r="T1684" s="11">
        <f>shipments9[[#This Row],[Amount]]/shipments9[[#This Row],[Boxes]]</f>
        <v>18</v>
      </c>
    </row>
    <row r="1685" spans="1:20" hidden="1" x14ac:dyDescent="0.25">
      <c r="A1685" t="s">
        <v>1887</v>
      </c>
      <c r="B1685" t="s">
        <v>58</v>
      </c>
      <c r="C1685" t="s">
        <v>153</v>
      </c>
      <c r="D1685" t="s">
        <v>19</v>
      </c>
      <c r="E1685" s="1">
        <v>45331</v>
      </c>
      <c r="F1685" s="1" t="str">
        <f>TEXT(shipments9[[#This Row],[Shipdate]],"ddd")</f>
        <v>Fri</v>
      </c>
      <c r="G1685" s="1" t="str">
        <f>IF(OR(shipments9[[#This Row],[Day Name]]="Sat",shipments9[[#This Row],[Day Name]]="Sun"),"Weekend","Weekday")</f>
        <v>Weekday</v>
      </c>
      <c r="H1685">
        <v>6543</v>
      </c>
      <c r="I1685">
        <v>437</v>
      </c>
      <c r="J1685" t="s">
        <v>172</v>
      </c>
      <c r="K1685" t="s">
        <v>8155</v>
      </c>
      <c r="L1685" t="s">
        <v>8156</v>
      </c>
      <c r="M1685">
        <v>2</v>
      </c>
      <c r="N1685" t="s">
        <v>8157</v>
      </c>
      <c r="O1685" s="4">
        <f>INDEX(products[Cost_per_box], MATCH(shipments9[[#This Row],[PID]], products[PID], 0))</f>
        <v>9.57</v>
      </c>
      <c r="P1685" s="4">
        <f>shipments9[[#This Row],[Boxes]]*shipments9[[#This Row],[Cost Per Box]]</f>
        <v>4182.09</v>
      </c>
      <c r="Q1685" s="4">
        <f>shipments9[[#This Row],[Amount]] -shipments9[[#This Row],[total cost]]</f>
        <v>2360.91</v>
      </c>
      <c r="R1685" s="4" t="str">
        <f>IF(shipments9[[#This Row],[Gross Profit]]&lt;0,"Loss","Profit")</f>
        <v>Profit</v>
      </c>
      <c r="S1685" s="9">
        <f>shipments9[[#This Row],[Gross Profit]]/shipments9[[#This Row],[Amount]]</f>
        <v>0.36082989454378722</v>
      </c>
      <c r="T1685" s="11">
        <f>shipments9[[#This Row],[Amount]]/shipments9[[#This Row],[Boxes]]</f>
        <v>14.972540045766591</v>
      </c>
    </row>
    <row r="1686" spans="1:20" hidden="1" x14ac:dyDescent="0.25">
      <c r="A1686" t="s">
        <v>1888</v>
      </c>
      <c r="B1686" t="s">
        <v>58</v>
      </c>
      <c r="C1686" t="s">
        <v>159</v>
      </c>
      <c r="D1686" t="s">
        <v>19</v>
      </c>
      <c r="E1686" s="1">
        <v>45210</v>
      </c>
      <c r="F1686" s="1" t="str">
        <f>TEXT(shipments9[[#This Row],[Shipdate]],"ddd")</f>
        <v>Wed</v>
      </c>
      <c r="G1686" s="1" t="str">
        <f>IF(OR(shipments9[[#This Row],[Day Name]]="Sat",shipments9[[#This Row],[Day Name]]="Sun"),"Weekend","Weekday")</f>
        <v>Weekday</v>
      </c>
      <c r="H1686">
        <v>2997</v>
      </c>
      <c r="I1686">
        <v>108</v>
      </c>
      <c r="J1686" t="s">
        <v>172</v>
      </c>
      <c r="K1686" t="s">
        <v>8151</v>
      </c>
      <c r="L1686" t="s">
        <v>8152</v>
      </c>
      <c r="M1686">
        <v>10</v>
      </c>
      <c r="N1686" t="s">
        <v>8153</v>
      </c>
      <c r="O1686" s="4">
        <f>INDEX(products[Cost_per_box], MATCH(shipments9[[#This Row],[PID]], products[PID], 0))</f>
        <v>5.04</v>
      </c>
      <c r="P1686" s="4">
        <f>shipments9[[#This Row],[Boxes]]*shipments9[[#This Row],[Cost Per Box]]</f>
        <v>544.32000000000005</v>
      </c>
      <c r="Q1686" s="4">
        <f>shipments9[[#This Row],[Amount]] -shipments9[[#This Row],[total cost]]</f>
        <v>2452.6799999999998</v>
      </c>
      <c r="R1686" s="4" t="str">
        <f>IF(shipments9[[#This Row],[Gross Profit]]&lt;0,"Loss","Profit")</f>
        <v>Profit</v>
      </c>
      <c r="S1686" s="9">
        <f>shipments9[[#This Row],[Gross Profit]]/shipments9[[#This Row],[Amount]]</f>
        <v>0.81837837837837835</v>
      </c>
      <c r="T1686" s="11">
        <f>shipments9[[#This Row],[Amount]]/shipments9[[#This Row],[Boxes]]</f>
        <v>27.75</v>
      </c>
    </row>
    <row r="1687" spans="1:20" hidden="1" x14ac:dyDescent="0.25">
      <c r="A1687" t="s">
        <v>1889</v>
      </c>
      <c r="B1687" t="s">
        <v>58</v>
      </c>
      <c r="C1687" t="s">
        <v>161</v>
      </c>
      <c r="D1687" t="s">
        <v>19</v>
      </c>
      <c r="E1687" s="1">
        <v>45169</v>
      </c>
      <c r="F1687" s="1" t="str">
        <f>TEXT(shipments9[[#This Row],[Shipdate]],"ddd")</f>
        <v>Thu</v>
      </c>
      <c r="G1687" s="1" t="str">
        <f>IF(OR(shipments9[[#This Row],[Day Name]]="Sat",shipments9[[#This Row],[Day Name]]="Sun"),"Weekend","Weekday")</f>
        <v>Weekday</v>
      </c>
      <c r="H1687">
        <v>4774.5</v>
      </c>
      <c r="I1687">
        <v>531</v>
      </c>
      <c r="J1687" t="s">
        <v>172</v>
      </c>
      <c r="K1687" t="s">
        <v>8151</v>
      </c>
      <c r="L1687" t="s">
        <v>8160</v>
      </c>
      <c r="M1687">
        <v>8</v>
      </c>
      <c r="N1687" t="s">
        <v>8162</v>
      </c>
      <c r="O1687" s="4">
        <f>INDEX(products[Cost_per_box], MATCH(shipments9[[#This Row],[PID]], products[PID], 0))</f>
        <v>2.76</v>
      </c>
      <c r="P1687" s="4">
        <f>shipments9[[#This Row],[Boxes]]*shipments9[[#This Row],[Cost Per Box]]</f>
        <v>1465.56</v>
      </c>
      <c r="Q1687" s="4">
        <f>shipments9[[#This Row],[Amount]] -shipments9[[#This Row],[total cost]]</f>
        <v>3308.94</v>
      </c>
      <c r="R1687" s="4" t="str">
        <f>IF(shipments9[[#This Row],[Gross Profit]]&lt;0,"Loss","Profit")</f>
        <v>Profit</v>
      </c>
      <c r="S1687" s="9">
        <f>shipments9[[#This Row],[Gross Profit]]/shipments9[[#This Row],[Amount]]</f>
        <v>0.69304429783223376</v>
      </c>
      <c r="T1687" s="11">
        <f>shipments9[[#This Row],[Amount]]/shipments9[[#This Row],[Boxes]]</f>
        <v>8.9915254237288131</v>
      </c>
    </row>
    <row r="1688" spans="1:20" hidden="1" x14ac:dyDescent="0.25">
      <c r="A1688" t="s">
        <v>1890</v>
      </c>
      <c r="B1688" t="s">
        <v>58</v>
      </c>
      <c r="C1688" t="s">
        <v>139</v>
      </c>
      <c r="D1688" t="s">
        <v>19</v>
      </c>
      <c r="E1688" s="1">
        <v>44951</v>
      </c>
      <c r="F1688" s="1" t="str">
        <f>TEXT(shipments9[[#This Row],[Shipdate]],"ddd")</f>
        <v>Wed</v>
      </c>
      <c r="G1688" s="1" t="str">
        <f>IF(OR(shipments9[[#This Row],[Day Name]]="Sat",shipments9[[#This Row],[Day Name]]="Sun"),"Weekend","Weekday")</f>
        <v>Weekday</v>
      </c>
      <c r="H1688">
        <v>9733.5</v>
      </c>
      <c r="I1688">
        <v>487</v>
      </c>
      <c r="J1688" t="s">
        <v>172</v>
      </c>
      <c r="K1688" t="s">
        <v>8151</v>
      </c>
      <c r="L1688" t="s">
        <v>8156</v>
      </c>
      <c r="M1688">
        <v>1</v>
      </c>
      <c r="N1688" t="s">
        <v>8163</v>
      </c>
      <c r="O1688" s="4">
        <f>INDEX(products[Cost_per_box], MATCH(shipments9[[#This Row],[PID]], products[PID], 0))</f>
        <v>3.68</v>
      </c>
      <c r="P1688" s="4">
        <f>shipments9[[#This Row],[Boxes]]*shipments9[[#This Row],[Cost Per Box]]</f>
        <v>1792.16</v>
      </c>
      <c r="Q1688" s="4">
        <f>shipments9[[#This Row],[Amount]] -shipments9[[#This Row],[total cost]]</f>
        <v>7941.34</v>
      </c>
      <c r="R1688" s="4" t="str">
        <f>IF(shipments9[[#This Row],[Gross Profit]]&lt;0,"Loss","Profit")</f>
        <v>Profit</v>
      </c>
      <c r="S1688" s="9">
        <f>shipments9[[#This Row],[Gross Profit]]/shipments9[[#This Row],[Amount]]</f>
        <v>0.81587712539168855</v>
      </c>
      <c r="T1688" s="11">
        <f>shipments9[[#This Row],[Amount]]/shipments9[[#This Row],[Boxes]]</f>
        <v>19.986652977412732</v>
      </c>
    </row>
    <row r="1689" spans="1:20" hidden="1" x14ac:dyDescent="0.25">
      <c r="A1689" t="s">
        <v>1891</v>
      </c>
      <c r="B1689" t="s">
        <v>58</v>
      </c>
      <c r="C1689" t="s">
        <v>159</v>
      </c>
      <c r="D1689" t="s">
        <v>19</v>
      </c>
      <c r="E1689" s="1">
        <v>45260</v>
      </c>
      <c r="F1689" s="1" t="str">
        <f>TEXT(shipments9[[#This Row],[Shipdate]],"ddd")</f>
        <v>Thu</v>
      </c>
      <c r="G1689" s="1" t="str">
        <f>IF(OR(shipments9[[#This Row],[Day Name]]="Sat",shipments9[[#This Row],[Day Name]]="Sun"),"Weekend","Weekday")</f>
        <v>Weekday</v>
      </c>
      <c r="H1689">
        <v>6475.5</v>
      </c>
      <c r="I1689">
        <v>232</v>
      </c>
      <c r="J1689" t="s">
        <v>172</v>
      </c>
      <c r="K1689" t="s">
        <v>8151</v>
      </c>
      <c r="L1689" t="s">
        <v>8152</v>
      </c>
      <c r="M1689">
        <v>11</v>
      </c>
      <c r="N1689" t="s">
        <v>8165</v>
      </c>
      <c r="O1689" s="4">
        <f>INDEX(products[Cost_per_box], MATCH(shipments9[[#This Row],[PID]], products[PID], 0))</f>
        <v>5.04</v>
      </c>
      <c r="P1689" s="4">
        <f>shipments9[[#This Row],[Boxes]]*shipments9[[#This Row],[Cost Per Box]]</f>
        <v>1169.28</v>
      </c>
      <c r="Q1689" s="4">
        <f>shipments9[[#This Row],[Amount]] -shipments9[[#This Row],[total cost]]</f>
        <v>5306.22</v>
      </c>
      <c r="R1689" s="4" t="str">
        <f>IF(shipments9[[#This Row],[Gross Profit]]&lt;0,"Loss","Profit")</f>
        <v>Profit</v>
      </c>
      <c r="S1689" s="9">
        <f>shipments9[[#This Row],[Gross Profit]]/shipments9[[#This Row],[Amount]]</f>
        <v>0.81943015983321754</v>
      </c>
      <c r="T1689" s="11">
        <f>shipments9[[#This Row],[Amount]]/shipments9[[#This Row],[Boxes]]</f>
        <v>27.911637931034484</v>
      </c>
    </row>
    <row r="1690" spans="1:20" hidden="1" x14ac:dyDescent="0.25">
      <c r="A1690" t="s">
        <v>1892</v>
      </c>
      <c r="B1690" t="s">
        <v>58</v>
      </c>
      <c r="C1690" t="s">
        <v>159</v>
      </c>
      <c r="D1690" t="s">
        <v>19</v>
      </c>
      <c r="E1690" s="1">
        <v>45055</v>
      </c>
      <c r="F1690" s="1" t="str">
        <f>TEXT(shipments9[[#This Row],[Shipdate]],"ddd")</f>
        <v>Tue</v>
      </c>
      <c r="G1690" s="1" t="str">
        <f>IF(OR(shipments9[[#This Row],[Day Name]]="Sat",shipments9[[#This Row],[Day Name]]="Sun"),"Weekend","Weekday")</f>
        <v>Weekday</v>
      </c>
      <c r="H1690">
        <v>1053</v>
      </c>
      <c r="I1690">
        <v>41</v>
      </c>
      <c r="J1690" t="s">
        <v>172</v>
      </c>
      <c r="K1690" t="s">
        <v>8151</v>
      </c>
      <c r="L1690" t="s">
        <v>8154</v>
      </c>
      <c r="M1690">
        <v>5</v>
      </c>
      <c r="N1690" t="s">
        <v>201</v>
      </c>
      <c r="O1690" s="4">
        <f>INDEX(products[Cost_per_box], MATCH(shipments9[[#This Row],[PID]], products[PID], 0))</f>
        <v>5.04</v>
      </c>
      <c r="P1690" s="4">
        <f>shipments9[[#This Row],[Boxes]]*shipments9[[#This Row],[Cost Per Box]]</f>
        <v>206.64000000000001</v>
      </c>
      <c r="Q1690" s="4">
        <f>shipments9[[#This Row],[Amount]] -shipments9[[#This Row],[total cost]]</f>
        <v>846.36</v>
      </c>
      <c r="R1690" s="4" t="str">
        <f>IF(shipments9[[#This Row],[Gross Profit]]&lt;0,"Loss","Profit")</f>
        <v>Profit</v>
      </c>
      <c r="S1690" s="9">
        <f>shipments9[[#This Row],[Gross Profit]]/shipments9[[#This Row],[Amount]]</f>
        <v>0.80376068376068377</v>
      </c>
      <c r="T1690" s="11">
        <f>shipments9[[#This Row],[Amount]]/shipments9[[#This Row],[Boxes]]</f>
        <v>25.682926829268293</v>
      </c>
    </row>
    <row r="1691" spans="1:20" hidden="1" x14ac:dyDescent="0.25">
      <c r="A1691" t="s">
        <v>1893</v>
      </c>
      <c r="B1691" t="s">
        <v>61</v>
      </c>
      <c r="C1691" t="s">
        <v>143</v>
      </c>
      <c r="D1691" t="s">
        <v>19</v>
      </c>
      <c r="E1691" s="1">
        <v>44984</v>
      </c>
      <c r="F1691" s="1" t="str">
        <f>TEXT(shipments9[[#This Row],[Shipdate]],"ddd")</f>
        <v>Mon</v>
      </c>
      <c r="G1691" s="1" t="str">
        <f>IF(OR(shipments9[[#This Row],[Day Name]]="Sat",shipments9[[#This Row],[Day Name]]="Sun"),"Weekend","Weekday")</f>
        <v>Weekday</v>
      </c>
      <c r="H1691">
        <v>8925.75</v>
      </c>
      <c r="I1691">
        <v>426</v>
      </c>
      <c r="J1691" t="s">
        <v>172</v>
      </c>
      <c r="K1691" t="s">
        <v>8151</v>
      </c>
      <c r="L1691" t="s">
        <v>8156</v>
      </c>
      <c r="M1691">
        <v>2</v>
      </c>
      <c r="N1691" t="s">
        <v>8157</v>
      </c>
      <c r="O1691" s="4">
        <f>INDEX(products[Cost_per_box], MATCH(shipments9[[#This Row],[PID]], products[PID], 0))</f>
        <v>10.23</v>
      </c>
      <c r="P1691" s="4">
        <f>shipments9[[#This Row],[Boxes]]*shipments9[[#This Row],[Cost Per Box]]</f>
        <v>4357.9800000000005</v>
      </c>
      <c r="Q1691" s="4">
        <f>shipments9[[#This Row],[Amount]] -shipments9[[#This Row],[total cost]]</f>
        <v>4567.7699999999995</v>
      </c>
      <c r="R1691" s="4" t="str">
        <f>IF(shipments9[[#This Row],[Gross Profit]]&lt;0,"Loss","Profit")</f>
        <v>Profit</v>
      </c>
      <c r="S1691" s="9">
        <f>shipments9[[#This Row],[Gross Profit]]/shipments9[[#This Row],[Amount]]</f>
        <v>0.51175195361734305</v>
      </c>
      <c r="T1691" s="11">
        <f>shipments9[[#This Row],[Amount]]/shipments9[[#This Row],[Boxes]]</f>
        <v>20.952464788732396</v>
      </c>
    </row>
    <row r="1692" spans="1:20" hidden="1" x14ac:dyDescent="0.25">
      <c r="A1692" t="s">
        <v>1894</v>
      </c>
      <c r="B1692" t="s">
        <v>61</v>
      </c>
      <c r="C1692" t="s">
        <v>126</v>
      </c>
      <c r="D1692" t="s">
        <v>19</v>
      </c>
      <c r="E1692" s="1">
        <v>45194</v>
      </c>
      <c r="F1692" s="1" t="str">
        <f>TEXT(shipments9[[#This Row],[Shipdate]],"ddd")</f>
        <v>Mon</v>
      </c>
      <c r="G1692" s="1" t="str">
        <f>IF(OR(shipments9[[#This Row],[Day Name]]="Sat",shipments9[[#This Row],[Day Name]]="Sun"),"Weekend","Weekday")</f>
        <v>Weekday</v>
      </c>
      <c r="H1692">
        <v>7607.25</v>
      </c>
      <c r="I1692">
        <v>846</v>
      </c>
      <c r="J1692" t="s">
        <v>172</v>
      </c>
      <c r="K1692" t="s">
        <v>8151</v>
      </c>
      <c r="L1692" t="s">
        <v>8160</v>
      </c>
      <c r="M1692">
        <v>9</v>
      </c>
      <c r="N1692" t="s">
        <v>8167</v>
      </c>
      <c r="O1692" s="4">
        <f>INDEX(products[Cost_per_box], MATCH(shipments9[[#This Row],[PID]], products[PID], 0))</f>
        <v>5.15</v>
      </c>
      <c r="P1692" s="4">
        <f>shipments9[[#This Row],[Boxes]]*shipments9[[#This Row],[Cost Per Box]]</f>
        <v>4356.9000000000005</v>
      </c>
      <c r="Q1692" s="4">
        <f>shipments9[[#This Row],[Amount]] -shipments9[[#This Row],[total cost]]</f>
        <v>3250.3499999999995</v>
      </c>
      <c r="R1692" s="4" t="str">
        <f>IF(shipments9[[#This Row],[Gross Profit]]&lt;0,"Loss","Profit")</f>
        <v>Profit</v>
      </c>
      <c r="S1692" s="9">
        <f>shipments9[[#This Row],[Gross Profit]]/shipments9[[#This Row],[Amount]]</f>
        <v>0.42727003845016259</v>
      </c>
      <c r="T1692" s="11">
        <f>shipments9[[#This Row],[Amount]]/shipments9[[#This Row],[Boxes]]</f>
        <v>8.9920212765957448</v>
      </c>
    </row>
    <row r="1693" spans="1:20" hidden="1" x14ac:dyDescent="0.25">
      <c r="A1693" t="s">
        <v>1895</v>
      </c>
      <c r="B1693" t="s">
        <v>61</v>
      </c>
      <c r="C1693" t="s">
        <v>139</v>
      </c>
      <c r="D1693" t="s">
        <v>19</v>
      </c>
      <c r="E1693" s="1">
        <v>45082</v>
      </c>
      <c r="F1693" s="1" t="str">
        <f>TEXT(shipments9[[#This Row],[Shipdate]],"ddd")</f>
        <v>Mon</v>
      </c>
      <c r="G1693" s="1" t="str">
        <f>IF(OR(shipments9[[#This Row],[Day Name]]="Sat",shipments9[[#This Row],[Day Name]]="Sun"),"Weekend","Weekday")</f>
        <v>Weekday</v>
      </c>
      <c r="H1693">
        <v>9184.5</v>
      </c>
      <c r="I1693">
        <v>484</v>
      </c>
      <c r="J1693" t="s">
        <v>172</v>
      </c>
      <c r="K1693" t="s">
        <v>8151</v>
      </c>
      <c r="L1693" t="s">
        <v>8154</v>
      </c>
      <c r="M1693">
        <v>6</v>
      </c>
      <c r="N1693" t="s">
        <v>8159</v>
      </c>
      <c r="O1693" s="4">
        <f>INDEX(products[Cost_per_box], MATCH(shipments9[[#This Row],[PID]], products[PID], 0))</f>
        <v>3.68</v>
      </c>
      <c r="P1693" s="4">
        <f>shipments9[[#This Row],[Boxes]]*shipments9[[#This Row],[Cost Per Box]]</f>
        <v>1781.1200000000001</v>
      </c>
      <c r="Q1693" s="4">
        <f>shipments9[[#This Row],[Amount]] -shipments9[[#This Row],[total cost]]</f>
        <v>7403.38</v>
      </c>
      <c r="R1693" s="4" t="str">
        <f>IF(shipments9[[#This Row],[Gross Profit]]&lt;0,"Loss","Profit")</f>
        <v>Profit</v>
      </c>
      <c r="S1693" s="9">
        <f>shipments9[[#This Row],[Gross Profit]]/shipments9[[#This Row],[Amount]]</f>
        <v>0.80607327562741582</v>
      </c>
      <c r="T1693" s="11">
        <f>shipments9[[#This Row],[Amount]]/shipments9[[#This Row],[Boxes]]</f>
        <v>18.976239669421489</v>
      </c>
    </row>
    <row r="1694" spans="1:20" hidden="1" x14ac:dyDescent="0.25">
      <c r="A1694" t="s">
        <v>1896</v>
      </c>
      <c r="B1694" t="s">
        <v>61</v>
      </c>
      <c r="C1694" t="s">
        <v>149</v>
      </c>
      <c r="D1694" t="s">
        <v>19</v>
      </c>
      <c r="E1694" s="1">
        <v>45370</v>
      </c>
      <c r="F1694" s="1" t="str">
        <f>TEXT(shipments9[[#This Row],[Shipdate]],"ddd")</f>
        <v>Tue</v>
      </c>
      <c r="G1694" s="1" t="str">
        <f>IF(OR(shipments9[[#This Row],[Day Name]]="Sat",shipments9[[#This Row],[Day Name]]="Sun"),"Weekend","Weekday")</f>
        <v>Weekday</v>
      </c>
      <c r="H1694">
        <v>8723.25</v>
      </c>
      <c r="I1694">
        <v>514</v>
      </c>
      <c r="J1694" t="s">
        <v>172</v>
      </c>
      <c r="K1694" t="s">
        <v>8155</v>
      </c>
      <c r="L1694" t="s">
        <v>8156</v>
      </c>
      <c r="M1694">
        <v>3</v>
      </c>
      <c r="N1694" t="s">
        <v>8164</v>
      </c>
      <c r="O1694" s="4">
        <f>INDEX(products[Cost_per_box], MATCH(shipments9[[#This Row],[PID]], products[PID], 0))</f>
        <v>6.43</v>
      </c>
      <c r="P1694" s="4">
        <f>shipments9[[#This Row],[Boxes]]*shipments9[[#This Row],[Cost Per Box]]</f>
        <v>3305.02</v>
      </c>
      <c r="Q1694" s="4">
        <f>shipments9[[#This Row],[Amount]] -shipments9[[#This Row],[total cost]]</f>
        <v>5418.23</v>
      </c>
      <c r="R1694" s="4" t="str">
        <f>IF(shipments9[[#This Row],[Gross Profit]]&lt;0,"Loss","Profit")</f>
        <v>Profit</v>
      </c>
      <c r="S1694" s="9">
        <f>shipments9[[#This Row],[Gross Profit]]/shipments9[[#This Row],[Amount]]</f>
        <v>0.62112515404235802</v>
      </c>
      <c r="T1694" s="11">
        <f>shipments9[[#This Row],[Amount]]/shipments9[[#This Row],[Boxes]]</f>
        <v>16.971303501945524</v>
      </c>
    </row>
    <row r="1695" spans="1:20" hidden="1" x14ac:dyDescent="0.25">
      <c r="A1695" t="s">
        <v>1897</v>
      </c>
      <c r="B1695" t="s">
        <v>61</v>
      </c>
      <c r="C1695" t="s">
        <v>161</v>
      </c>
      <c r="D1695" t="s">
        <v>19</v>
      </c>
      <c r="E1695" s="1">
        <v>45160</v>
      </c>
      <c r="F1695" s="1" t="str">
        <f>TEXT(shipments9[[#This Row],[Shipdate]],"ddd")</f>
        <v>Tue</v>
      </c>
      <c r="G1695" s="1" t="str">
        <f>IF(OR(shipments9[[#This Row],[Day Name]]="Sat",shipments9[[#This Row],[Day Name]]="Sun"),"Weekend","Weekday")</f>
        <v>Weekday</v>
      </c>
      <c r="H1695">
        <v>1098</v>
      </c>
      <c r="I1695">
        <v>122</v>
      </c>
      <c r="J1695" t="s">
        <v>172</v>
      </c>
      <c r="K1695" t="s">
        <v>8151</v>
      </c>
      <c r="L1695" t="s">
        <v>8160</v>
      </c>
      <c r="M1695">
        <v>8</v>
      </c>
      <c r="N1695" t="s">
        <v>8162</v>
      </c>
      <c r="O1695" s="4">
        <f>INDEX(products[Cost_per_box], MATCH(shipments9[[#This Row],[PID]], products[PID], 0))</f>
        <v>2.76</v>
      </c>
      <c r="P1695" s="4">
        <f>shipments9[[#This Row],[Boxes]]*shipments9[[#This Row],[Cost Per Box]]</f>
        <v>336.71999999999997</v>
      </c>
      <c r="Q1695" s="4">
        <f>shipments9[[#This Row],[Amount]] -shipments9[[#This Row],[total cost]]</f>
        <v>761.28</v>
      </c>
      <c r="R1695" s="4" t="str">
        <f>IF(shipments9[[#This Row],[Gross Profit]]&lt;0,"Loss","Profit")</f>
        <v>Profit</v>
      </c>
      <c r="S1695" s="9">
        <f>shipments9[[#This Row],[Gross Profit]]/shipments9[[#This Row],[Amount]]</f>
        <v>0.69333333333333336</v>
      </c>
      <c r="T1695" s="11">
        <f>shipments9[[#This Row],[Amount]]/shipments9[[#This Row],[Boxes]]</f>
        <v>9</v>
      </c>
    </row>
    <row r="1696" spans="1:20" hidden="1" x14ac:dyDescent="0.25">
      <c r="A1696" t="s">
        <v>1898</v>
      </c>
      <c r="B1696" t="s">
        <v>61</v>
      </c>
      <c r="C1696" t="s">
        <v>126</v>
      </c>
      <c r="D1696" t="s">
        <v>19</v>
      </c>
      <c r="E1696" s="1">
        <v>44988</v>
      </c>
      <c r="F1696" s="1" t="str">
        <f>TEXT(shipments9[[#This Row],[Shipdate]],"ddd")</f>
        <v>Fri</v>
      </c>
      <c r="G1696" s="1" t="str">
        <f>IF(OR(shipments9[[#This Row],[Day Name]]="Sat",shipments9[[#This Row],[Day Name]]="Sun"),"Weekend","Weekday")</f>
        <v>Weekday</v>
      </c>
      <c r="H1696">
        <v>7735.5</v>
      </c>
      <c r="I1696">
        <v>645</v>
      </c>
      <c r="J1696" t="s">
        <v>172</v>
      </c>
      <c r="K1696" t="s">
        <v>8151</v>
      </c>
      <c r="L1696" t="s">
        <v>8156</v>
      </c>
      <c r="M1696">
        <v>3</v>
      </c>
      <c r="N1696" t="s">
        <v>8164</v>
      </c>
      <c r="O1696" s="4">
        <f>INDEX(products[Cost_per_box], MATCH(shipments9[[#This Row],[PID]], products[PID], 0))</f>
        <v>5.15</v>
      </c>
      <c r="P1696" s="4">
        <f>shipments9[[#This Row],[Boxes]]*shipments9[[#This Row],[Cost Per Box]]</f>
        <v>3321.7500000000005</v>
      </c>
      <c r="Q1696" s="4">
        <f>shipments9[[#This Row],[Amount]] -shipments9[[#This Row],[total cost]]</f>
        <v>4413.75</v>
      </c>
      <c r="R1696" s="4" t="str">
        <f>IF(shipments9[[#This Row],[Gross Profit]]&lt;0,"Loss","Profit")</f>
        <v>Profit</v>
      </c>
      <c r="S1696" s="9">
        <f>shipments9[[#This Row],[Gross Profit]]/shipments9[[#This Row],[Amount]]</f>
        <v>0.57058367267791354</v>
      </c>
      <c r="T1696" s="11">
        <f>shipments9[[#This Row],[Amount]]/shipments9[[#This Row],[Boxes]]</f>
        <v>11.993023255813954</v>
      </c>
    </row>
    <row r="1697" spans="1:20" hidden="1" x14ac:dyDescent="0.25">
      <c r="A1697" t="s">
        <v>1899</v>
      </c>
      <c r="B1697" t="s">
        <v>61</v>
      </c>
      <c r="C1697" t="s">
        <v>149</v>
      </c>
      <c r="D1697" t="s">
        <v>19</v>
      </c>
      <c r="E1697" s="1">
        <v>44942</v>
      </c>
      <c r="F1697" s="1" t="str">
        <f>TEXT(shipments9[[#This Row],[Shipdate]],"ddd")</f>
        <v>Mon</v>
      </c>
      <c r="G1697" s="1" t="str">
        <f>IF(OR(shipments9[[#This Row],[Day Name]]="Sat",shipments9[[#This Row],[Day Name]]="Sun"),"Weekend","Weekday")</f>
        <v>Weekday</v>
      </c>
      <c r="H1697">
        <v>5006.25</v>
      </c>
      <c r="I1697">
        <v>279</v>
      </c>
      <c r="J1697" t="s">
        <v>172</v>
      </c>
      <c r="K1697" t="s">
        <v>8151</v>
      </c>
      <c r="L1697" t="s">
        <v>8156</v>
      </c>
      <c r="M1697">
        <v>1</v>
      </c>
      <c r="N1697" t="s">
        <v>8163</v>
      </c>
      <c r="O1697" s="4">
        <f>INDEX(products[Cost_per_box], MATCH(shipments9[[#This Row],[PID]], products[PID], 0))</f>
        <v>6.43</v>
      </c>
      <c r="P1697" s="4">
        <f>shipments9[[#This Row],[Boxes]]*shipments9[[#This Row],[Cost Per Box]]</f>
        <v>1793.97</v>
      </c>
      <c r="Q1697" s="4">
        <f>shipments9[[#This Row],[Amount]] -shipments9[[#This Row],[total cost]]</f>
        <v>3212.2799999999997</v>
      </c>
      <c r="R1697" s="4" t="str">
        <f>IF(shipments9[[#This Row],[Gross Profit]]&lt;0,"Loss","Profit")</f>
        <v>Profit</v>
      </c>
      <c r="S1697" s="9">
        <f>shipments9[[#This Row],[Gross Profit]]/shipments9[[#This Row],[Amount]]</f>
        <v>0.64165393258426962</v>
      </c>
      <c r="T1697" s="11">
        <f>shipments9[[#This Row],[Amount]]/shipments9[[#This Row],[Boxes]]</f>
        <v>17.943548387096776</v>
      </c>
    </row>
    <row r="1698" spans="1:20" hidden="1" x14ac:dyDescent="0.25">
      <c r="A1698" t="s">
        <v>1900</v>
      </c>
      <c r="B1698" t="s">
        <v>61</v>
      </c>
      <c r="C1698" t="s">
        <v>153</v>
      </c>
      <c r="D1698" t="s">
        <v>19</v>
      </c>
      <c r="E1698" s="1">
        <v>45341</v>
      </c>
      <c r="F1698" s="1" t="str">
        <f>TEXT(shipments9[[#This Row],[Shipdate]],"ddd")</f>
        <v>Mon</v>
      </c>
      <c r="G1698" s="1" t="str">
        <f>IF(OR(shipments9[[#This Row],[Day Name]]="Sat",shipments9[[#This Row],[Day Name]]="Sun"),"Weekend","Weekday")</f>
        <v>Weekday</v>
      </c>
      <c r="H1698">
        <v>10399.5</v>
      </c>
      <c r="I1698">
        <v>694</v>
      </c>
      <c r="J1698" t="s">
        <v>172</v>
      </c>
      <c r="K1698" t="s">
        <v>8155</v>
      </c>
      <c r="L1698" t="s">
        <v>8156</v>
      </c>
      <c r="M1698">
        <v>2</v>
      </c>
      <c r="N1698" t="s">
        <v>8157</v>
      </c>
      <c r="O1698" s="4">
        <f>INDEX(products[Cost_per_box], MATCH(shipments9[[#This Row],[PID]], products[PID], 0))</f>
        <v>9.57</v>
      </c>
      <c r="P1698" s="4">
        <f>shipments9[[#This Row],[Boxes]]*shipments9[[#This Row],[Cost Per Box]]</f>
        <v>6641.58</v>
      </c>
      <c r="Q1698" s="4">
        <f>shipments9[[#This Row],[Amount]] -shipments9[[#This Row],[total cost]]</f>
        <v>3757.92</v>
      </c>
      <c r="R1698" s="4" t="str">
        <f>IF(shipments9[[#This Row],[Gross Profit]]&lt;0,"Loss","Profit")</f>
        <v>Profit</v>
      </c>
      <c r="S1698" s="9">
        <f>shipments9[[#This Row],[Gross Profit]]/shipments9[[#This Row],[Amount]]</f>
        <v>0.3613558344151161</v>
      </c>
      <c r="T1698" s="11">
        <f>shipments9[[#This Row],[Amount]]/shipments9[[#This Row],[Boxes]]</f>
        <v>14.984870317002882</v>
      </c>
    </row>
    <row r="1699" spans="1:20" hidden="1" x14ac:dyDescent="0.25">
      <c r="A1699" t="s">
        <v>1901</v>
      </c>
      <c r="B1699" t="s">
        <v>61</v>
      </c>
      <c r="C1699" t="s">
        <v>159</v>
      </c>
      <c r="D1699" t="s">
        <v>19</v>
      </c>
      <c r="E1699" s="1">
        <v>45036</v>
      </c>
      <c r="F1699" s="1" t="str">
        <f>TEXT(shipments9[[#This Row],[Shipdate]],"ddd")</f>
        <v>Thu</v>
      </c>
      <c r="G1699" s="1" t="str">
        <f>IF(OR(shipments9[[#This Row],[Day Name]]="Sat",shipments9[[#This Row],[Day Name]]="Sun"),"Weekend","Weekday")</f>
        <v>Weekday</v>
      </c>
      <c r="H1699">
        <v>3368.25</v>
      </c>
      <c r="I1699">
        <v>121</v>
      </c>
      <c r="J1699" t="s">
        <v>172</v>
      </c>
      <c r="K1699" t="s">
        <v>8151</v>
      </c>
      <c r="L1699" t="s">
        <v>8154</v>
      </c>
      <c r="M1699">
        <v>4</v>
      </c>
      <c r="N1699" t="s">
        <v>8158</v>
      </c>
      <c r="O1699" s="4">
        <f>INDEX(products[Cost_per_box], MATCH(shipments9[[#This Row],[PID]], products[PID], 0))</f>
        <v>5.04</v>
      </c>
      <c r="P1699" s="4">
        <f>shipments9[[#This Row],[Boxes]]*shipments9[[#This Row],[Cost Per Box]]</f>
        <v>609.84</v>
      </c>
      <c r="Q1699" s="4">
        <f>shipments9[[#This Row],[Amount]] -shipments9[[#This Row],[total cost]]</f>
        <v>2758.41</v>
      </c>
      <c r="R1699" s="4" t="str">
        <f>IF(shipments9[[#This Row],[Gross Profit]]&lt;0,"Loss","Profit")</f>
        <v>Profit</v>
      </c>
      <c r="S1699" s="9">
        <f>shipments9[[#This Row],[Gross Profit]]/shipments9[[#This Row],[Amount]]</f>
        <v>0.81894455577822312</v>
      </c>
      <c r="T1699" s="11">
        <f>shipments9[[#This Row],[Amount]]/shipments9[[#This Row],[Boxes]]</f>
        <v>27.83677685950413</v>
      </c>
    </row>
    <row r="1700" spans="1:20" hidden="1" x14ac:dyDescent="0.25">
      <c r="A1700" t="s">
        <v>1902</v>
      </c>
      <c r="B1700" t="s">
        <v>61</v>
      </c>
      <c r="C1700" t="s">
        <v>143</v>
      </c>
      <c r="D1700" t="s">
        <v>19</v>
      </c>
      <c r="E1700" s="1">
        <v>44966</v>
      </c>
      <c r="F1700" s="1" t="str">
        <f>TEXT(shipments9[[#This Row],[Shipdate]],"ddd")</f>
        <v>Thu</v>
      </c>
      <c r="G1700" s="1" t="str">
        <f>IF(OR(shipments9[[#This Row],[Day Name]]="Sat",shipments9[[#This Row],[Day Name]]="Sun"),"Weekend","Weekday")</f>
        <v>Weekday</v>
      </c>
      <c r="H1700">
        <v>11054.25</v>
      </c>
      <c r="I1700">
        <v>527</v>
      </c>
      <c r="J1700" t="s">
        <v>172</v>
      </c>
      <c r="K1700" t="s">
        <v>8151</v>
      </c>
      <c r="L1700" t="s">
        <v>8156</v>
      </c>
      <c r="M1700">
        <v>2</v>
      </c>
      <c r="N1700" t="s">
        <v>8157</v>
      </c>
      <c r="O1700" s="4">
        <f>INDEX(products[Cost_per_box], MATCH(shipments9[[#This Row],[PID]], products[PID], 0))</f>
        <v>10.23</v>
      </c>
      <c r="P1700" s="4">
        <f>shipments9[[#This Row],[Boxes]]*shipments9[[#This Row],[Cost Per Box]]</f>
        <v>5391.21</v>
      </c>
      <c r="Q1700" s="4">
        <f>shipments9[[#This Row],[Amount]] -shipments9[[#This Row],[total cost]]</f>
        <v>5663.04</v>
      </c>
      <c r="R1700" s="4" t="str">
        <f>IF(shipments9[[#This Row],[Gross Profit]]&lt;0,"Loss","Profit")</f>
        <v>Profit</v>
      </c>
      <c r="S1700" s="9">
        <f>shipments9[[#This Row],[Gross Profit]]/shipments9[[#This Row],[Amount]]</f>
        <v>0.51229527104959627</v>
      </c>
      <c r="T1700" s="11">
        <f>shipments9[[#This Row],[Amount]]/shipments9[[#This Row],[Boxes]]</f>
        <v>20.975806451612904</v>
      </c>
    </row>
    <row r="1701" spans="1:20" hidden="1" x14ac:dyDescent="0.25">
      <c r="A1701" t="s">
        <v>1903</v>
      </c>
      <c r="B1701" t="s">
        <v>61</v>
      </c>
      <c r="C1701" t="s">
        <v>149</v>
      </c>
      <c r="D1701" t="s">
        <v>19</v>
      </c>
      <c r="E1701" s="1">
        <v>45166</v>
      </c>
      <c r="F1701" s="1" t="str">
        <f>TEXT(shipments9[[#This Row],[Shipdate]],"ddd")</f>
        <v>Mon</v>
      </c>
      <c r="G1701" s="1" t="str">
        <f>IF(OR(shipments9[[#This Row],[Day Name]]="Sat",shipments9[[#This Row],[Day Name]]="Sun"),"Weekend","Weekday")</f>
        <v>Weekday</v>
      </c>
      <c r="H1701">
        <v>5640.75</v>
      </c>
      <c r="I1701">
        <v>377</v>
      </c>
      <c r="J1701" t="s">
        <v>172</v>
      </c>
      <c r="K1701" t="s">
        <v>8151</v>
      </c>
      <c r="L1701" t="s">
        <v>8160</v>
      </c>
      <c r="M1701">
        <v>8</v>
      </c>
      <c r="N1701" t="s">
        <v>8162</v>
      </c>
      <c r="O1701" s="4">
        <f>INDEX(products[Cost_per_box], MATCH(shipments9[[#This Row],[PID]], products[PID], 0))</f>
        <v>6.43</v>
      </c>
      <c r="P1701" s="4">
        <f>shipments9[[#This Row],[Boxes]]*shipments9[[#This Row],[Cost Per Box]]</f>
        <v>2424.1099999999997</v>
      </c>
      <c r="Q1701" s="4">
        <f>shipments9[[#This Row],[Amount]] -shipments9[[#This Row],[total cost]]</f>
        <v>3216.6400000000003</v>
      </c>
      <c r="R1701" s="4" t="str">
        <f>IF(shipments9[[#This Row],[Gross Profit]]&lt;0,"Loss","Profit")</f>
        <v>Profit</v>
      </c>
      <c r="S1701" s="9">
        <f>shipments9[[#This Row],[Gross Profit]]/shipments9[[#This Row],[Amount]]</f>
        <v>0.57025040996321419</v>
      </c>
      <c r="T1701" s="11">
        <f>shipments9[[#This Row],[Amount]]/shipments9[[#This Row],[Boxes]]</f>
        <v>14.962201591511937</v>
      </c>
    </row>
    <row r="1702" spans="1:20" x14ac:dyDescent="0.25">
      <c r="A1702" t="s">
        <v>1904</v>
      </c>
      <c r="B1702" t="s">
        <v>61</v>
      </c>
      <c r="C1702" t="s">
        <v>155</v>
      </c>
      <c r="D1702" t="s">
        <v>19</v>
      </c>
      <c r="E1702" s="1">
        <v>45085</v>
      </c>
      <c r="F1702" s="1" t="str">
        <f>TEXT(shipments9[[#This Row],[Shipdate]],"ddd")</f>
        <v>Thu</v>
      </c>
      <c r="G1702" s="1" t="str">
        <f>IF(OR(shipments9[[#This Row],[Day Name]]="Sat",shipments9[[#This Row],[Day Name]]="Sun"),"Weekend","Weekday")</f>
        <v>Weekday</v>
      </c>
      <c r="H1702">
        <v>7965</v>
      </c>
      <c r="I1702">
        <v>996</v>
      </c>
      <c r="J1702" t="s">
        <v>172</v>
      </c>
      <c r="K1702" t="s">
        <v>8151</v>
      </c>
      <c r="L1702" t="s">
        <v>8154</v>
      </c>
      <c r="M1702">
        <v>6</v>
      </c>
      <c r="N1702" t="s">
        <v>8159</v>
      </c>
      <c r="O1702" s="4">
        <f>INDEX(products[Cost_per_box], MATCH(shipments9[[#This Row],[PID]], products[PID], 0))</f>
        <v>8.43</v>
      </c>
      <c r="P1702" s="4">
        <f>shipments9[[#This Row],[Boxes]]*shipments9[[#This Row],[Cost Per Box]]</f>
        <v>8396.2799999999988</v>
      </c>
      <c r="Q1702" s="4">
        <f>shipments9[[#This Row],[Amount]] -shipments9[[#This Row],[total cost]]</f>
        <v>-431.27999999999884</v>
      </c>
      <c r="R1702" s="4" t="str">
        <f>IF(shipments9[[#This Row],[Gross Profit]]&lt;0,"Loss","Profit")</f>
        <v>Loss</v>
      </c>
      <c r="S1702" s="9">
        <f>shipments9[[#This Row],[Gross Profit]]/shipments9[[#This Row],[Amount]]</f>
        <v>-5.4146892655367082E-2</v>
      </c>
      <c r="T1702" s="11">
        <f>shipments9[[#This Row],[Amount]]/shipments9[[#This Row],[Boxes]]</f>
        <v>7.9969879518072293</v>
      </c>
    </row>
    <row r="1703" spans="1:20" hidden="1" x14ac:dyDescent="0.25">
      <c r="A1703" t="s">
        <v>1905</v>
      </c>
      <c r="B1703" t="s">
        <v>61</v>
      </c>
      <c r="C1703" t="s">
        <v>124</v>
      </c>
      <c r="D1703" t="s">
        <v>19</v>
      </c>
      <c r="E1703" s="1">
        <v>45202</v>
      </c>
      <c r="F1703" s="1" t="str">
        <f>TEXT(shipments9[[#This Row],[Shipdate]],"ddd")</f>
        <v>Tue</v>
      </c>
      <c r="G1703" s="1" t="str">
        <f>IF(OR(shipments9[[#This Row],[Day Name]]="Sat",shipments9[[#This Row],[Day Name]]="Sun"),"Weekend","Weekday")</f>
        <v>Weekday</v>
      </c>
      <c r="H1703">
        <v>4871.25</v>
      </c>
      <c r="I1703">
        <v>287</v>
      </c>
      <c r="J1703" t="s">
        <v>172</v>
      </c>
      <c r="K1703" t="s">
        <v>8151</v>
      </c>
      <c r="L1703" t="s">
        <v>8152</v>
      </c>
      <c r="M1703">
        <v>10</v>
      </c>
      <c r="N1703" t="s">
        <v>8153</v>
      </c>
      <c r="O1703" s="4">
        <f>INDEX(products[Cost_per_box], MATCH(shipments9[[#This Row],[PID]], products[PID], 0))</f>
        <v>7.48</v>
      </c>
      <c r="P1703" s="4">
        <f>shipments9[[#This Row],[Boxes]]*shipments9[[#This Row],[Cost Per Box]]</f>
        <v>2146.7600000000002</v>
      </c>
      <c r="Q1703" s="4">
        <f>shipments9[[#This Row],[Amount]] -shipments9[[#This Row],[total cost]]</f>
        <v>2724.49</v>
      </c>
      <c r="R1703" s="4" t="str">
        <f>IF(shipments9[[#This Row],[Gross Profit]]&lt;0,"Loss","Profit")</f>
        <v>Profit</v>
      </c>
      <c r="S1703" s="9">
        <f>shipments9[[#This Row],[Gross Profit]]/shipments9[[#This Row],[Amount]]</f>
        <v>0.55929997433923528</v>
      </c>
      <c r="T1703" s="11">
        <f>shipments9[[#This Row],[Amount]]/shipments9[[#This Row],[Boxes]]</f>
        <v>16.972996515679444</v>
      </c>
    </row>
    <row r="1704" spans="1:20" hidden="1" x14ac:dyDescent="0.25">
      <c r="A1704" t="s">
        <v>1906</v>
      </c>
      <c r="B1704" t="s">
        <v>61</v>
      </c>
      <c r="C1704" t="s">
        <v>139</v>
      </c>
      <c r="D1704" t="s">
        <v>19</v>
      </c>
      <c r="E1704" s="1">
        <v>45257</v>
      </c>
      <c r="F1704" s="1" t="str">
        <f>TEXT(shipments9[[#This Row],[Shipdate]],"ddd")</f>
        <v>Mon</v>
      </c>
      <c r="G1704" s="1" t="str">
        <f>IF(OR(shipments9[[#This Row],[Day Name]]="Sat",shipments9[[#This Row],[Day Name]]="Sun"),"Weekend","Weekday")</f>
        <v>Weekday</v>
      </c>
      <c r="H1704">
        <v>6610.5</v>
      </c>
      <c r="I1704">
        <v>315</v>
      </c>
      <c r="J1704" t="s">
        <v>172</v>
      </c>
      <c r="K1704" t="s">
        <v>8151</v>
      </c>
      <c r="L1704" t="s">
        <v>8152</v>
      </c>
      <c r="M1704">
        <v>11</v>
      </c>
      <c r="N1704" t="s">
        <v>8165</v>
      </c>
      <c r="O1704" s="4">
        <f>INDEX(products[Cost_per_box], MATCH(shipments9[[#This Row],[PID]], products[PID], 0))</f>
        <v>3.68</v>
      </c>
      <c r="P1704" s="4">
        <f>shipments9[[#This Row],[Boxes]]*shipments9[[#This Row],[Cost Per Box]]</f>
        <v>1159.2</v>
      </c>
      <c r="Q1704" s="4">
        <f>shipments9[[#This Row],[Amount]] -shipments9[[#This Row],[total cost]]</f>
        <v>5451.3</v>
      </c>
      <c r="R1704" s="4" t="str">
        <f>IF(shipments9[[#This Row],[Gross Profit]]&lt;0,"Loss","Profit")</f>
        <v>Profit</v>
      </c>
      <c r="S1704" s="9">
        <f>shipments9[[#This Row],[Gross Profit]]/shipments9[[#This Row],[Amount]]</f>
        <v>0.82464261402314498</v>
      </c>
      <c r="T1704" s="11">
        <f>shipments9[[#This Row],[Amount]]/shipments9[[#This Row],[Boxes]]</f>
        <v>20.985714285714284</v>
      </c>
    </row>
    <row r="1705" spans="1:20" hidden="1" x14ac:dyDescent="0.25">
      <c r="A1705" t="s">
        <v>1907</v>
      </c>
      <c r="B1705" t="s">
        <v>61</v>
      </c>
      <c r="C1705" t="s">
        <v>149</v>
      </c>
      <c r="D1705" t="s">
        <v>19</v>
      </c>
      <c r="E1705" s="1">
        <v>44946</v>
      </c>
      <c r="F1705" s="1" t="str">
        <f>TEXT(shipments9[[#This Row],[Shipdate]],"ddd")</f>
        <v>Fri</v>
      </c>
      <c r="G1705" s="1" t="str">
        <f>IF(OR(shipments9[[#This Row],[Day Name]]="Sat",shipments9[[#This Row],[Day Name]]="Sun"),"Weekend","Weekday")</f>
        <v>Weekday</v>
      </c>
      <c r="H1705">
        <v>3636</v>
      </c>
      <c r="I1705">
        <v>260</v>
      </c>
      <c r="J1705" t="s">
        <v>172</v>
      </c>
      <c r="K1705" t="s">
        <v>8151</v>
      </c>
      <c r="L1705" t="s">
        <v>8156</v>
      </c>
      <c r="M1705">
        <v>1</v>
      </c>
      <c r="N1705" t="s">
        <v>8163</v>
      </c>
      <c r="O1705" s="4">
        <f>INDEX(products[Cost_per_box], MATCH(shipments9[[#This Row],[PID]], products[PID], 0))</f>
        <v>6.43</v>
      </c>
      <c r="P1705" s="4">
        <f>shipments9[[#This Row],[Boxes]]*shipments9[[#This Row],[Cost Per Box]]</f>
        <v>1671.8</v>
      </c>
      <c r="Q1705" s="4">
        <f>shipments9[[#This Row],[Amount]] -shipments9[[#This Row],[total cost]]</f>
        <v>1964.2</v>
      </c>
      <c r="R1705" s="4" t="str">
        <f>IF(shipments9[[#This Row],[Gross Profit]]&lt;0,"Loss","Profit")</f>
        <v>Profit</v>
      </c>
      <c r="S1705" s="9">
        <f>shipments9[[#This Row],[Gross Profit]]/shipments9[[#This Row],[Amount]]</f>
        <v>0.54020902090209022</v>
      </c>
      <c r="T1705" s="11">
        <f>shipments9[[#This Row],[Amount]]/shipments9[[#This Row],[Boxes]]</f>
        <v>13.984615384615385</v>
      </c>
    </row>
    <row r="1706" spans="1:20" hidden="1" x14ac:dyDescent="0.25">
      <c r="A1706" t="s">
        <v>1908</v>
      </c>
      <c r="B1706" t="s">
        <v>61</v>
      </c>
      <c r="C1706" t="s">
        <v>149</v>
      </c>
      <c r="D1706" t="s">
        <v>19</v>
      </c>
      <c r="E1706" s="1">
        <v>45210</v>
      </c>
      <c r="F1706" s="1" t="str">
        <f>TEXT(shipments9[[#This Row],[Shipdate]],"ddd")</f>
        <v>Wed</v>
      </c>
      <c r="G1706" s="1" t="str">
        <f>IF(OR(shipments9[[#This Row],[Day Name]]="Sat",shipments9[[#This Row],[Day Name]]="Sun"),"Weekend","Weekday")</f>
        <v>Weekday</v>
      </c>
      <c r="H1706">
        <v>4981.5</v>
      </c>
      <c r="I1706">
        <v>356</v>
      </c>
      <c r="J1706" t="s">
        <v>172</v>
      </c>
      <c r="K1706" t="s">
        <v>8151</v>
      </c>
      <c r="L1706" t="s">
        <v>8152</v>
      </c>
      <c r="M1706">
        <v>10</v>
      </c>
      <c r="N1706" t="s">
        <v>8153</v>
      </c>
      <c r="O1706" s="4">
        <f>INDEX(products[Cost_per_box], MATCH(shipments9[[#This Row],[PID]], products[PID], 0))</f>
        <v>6.43</v>
      </c>
      <c r="P1706" s="4">
        <f>shipments9[[#This Row],[Boxes]]*shipments9[[#This Row],[Cost Per Box]]</f>
        <v>2289.08</v>
      </c>
      <c r="Q1706" s="4">
        <f>shipments9[[#This Row],[Amount]] -shipments9[[#This Row],[total cost]]</f>
        <v>2692.42</v>
      </c>
      <c r="R1706" s="4" t="str">
        <f>IF(shipments9[[#This Row],[Gross Profit]]&lt;0,"Loss","Profit")</f>
        <v>Profit</v>
      </c>
      <c r="S1706" s="9">
        <f>shipments9[[#This Row],[Gross Profit]]/shipments9[[#This Row],[Amount]]</f>
        <v>0.54048379002308544</v>
      </c>
      <c r="T1706" s="11">
        <f>shipments9[[#This Row],[Amount]]/shipments9[[#This Row],[Boxes]]</f>
        <v>13.992977528089888</v>
      </c>
    </row>
    <row r="1707" spans="1:20" x14ac:dyDescent="0.25">
      <c r="A1707" t="s">
        <v>1909</v>
      </c>
      <c r="B1707" t="s">
        <v>61</v>
      </c>
      <c r="C1707" t="s">
        <v>155</v>
      </c>
      <c r="D1707" t="s">
        <v>19</v>
      </c>
      <c r="E1707" s="1">
        <v>45446</v>
      </c>
      <c r="F1707" s="1" t="str">
        <f>TEXT(shipments9[[#This Row],[Shipdate]],"ddd")</f>
        <v>Mon</v>
      </c>
      <c r="G1707" s="1" t="str">
        <f>IF(OR(shipments9[[#This Row],[Day Name]]="Sat",shipments9[[#This Row],[Day Name]]="Sun"),"Weekend","Weekday")</f>
        <v>Weekday</v>
      </c>
      <c r="H1707">
        <v>4752</v>
      </c>
      <c r="I1707">
        <v>594</v>
      </c>
      <c r="J1707" t="s">
        <v>172</v>
      </c>
      <c r="K1707" t="s">
        <v>8155</v>
      </c>
      <c r="L1707" t="s">
        <v>8154</v>
      </c>
      <c r="M1707">
        <v>6</v>
      </c>
      <c r="N1707" t="s">
        <v>8159</v>
      </c>
      <c r="O1707" s="4">
        <f>INDEX(products[Cost_per_box], MATCH(shipments9[[#This Row],[PID]], products[PID], 0))</f>
        <v>8.43</v>
      </c>
      <c r="P1707" s="4">
        <f>shipments9[[#This Row],[Boxes]]*shipments9[[#This Row],[Cost Per Box]]</f>
        <v>5007.42</v>
      </c>
      <c r="Q1707" s="4">
        <f>shipments9[[#This Row],[Amount]] -shipments9[[#This Row],[total cost]]</f>
        <v>-255.42000000000007</v>
      </c>
      <c r="R1707" s="4" t="str">
        <f>IF(shipments9[[#This Row],[Gross Profit]]&lt;0,"Loss","Profit")</f>
        <v>Loss</v>
      </c>
      <c r="S1707" s="9">
        <f>shipments9[[#This Row],[Gross Profit]]/shipments9[[#This Row],[Amount]]</f>
        <v>-5.3750000000000013E-2</v>
      </c>
      <c r="T1707" s="11">
        <f>shipments9[[#This Row],[Amount]]/shipments9[[#This Row],[Boxes]]</f>
        <v>8</v>
      </c>
    </row>
    <row r="1708" spans="1:20" hidden="1" x14ac:dyDescent="0.25">
      <c r="A1708" t="s">
        <v>1910</v>
      </c>
      <c r="B1708" t="s">
        <v>61</v>
      </c>
      <c r="C1708" t="s">
        <v>155</v>
      </c>
      <c r="D1708" t="s">
        <v>19</v>
      </c>
      <c r="E1708" s="1">
        <v>45324</v>
      </c>
      <c r="F1708" s="1" t="str">
        <f>TEXT(shipments9[[#This Row],[Shipdate]],"ddd")</f>
        <v>Fri</v>
      </c>
      <c r="G1708" s="1" t="str">
        <f>IF(OR(shipments9[[#This Row],[Day Name]]="Sat",shipments9[[#This Row],[Day Name]]="Sun"),"Weekend","Weekday")</f>
        <v>Weekday</v>
      </c>
      <c r="H1708">
        <v>63</v>
      </c>
      <c r="I1708">
        <v>7</v>
      </c>
      <c r="J1708" t="s">
        <v>172</v>
      </c>
      <c r="K1708" t="s">
        <v>8155</v>
      </c>
      <c r="L1708" t="s">
        <v>8156</v>
      </c>
      <c r="M1708">
        <v>2</v>
      </c>
      <c r="N1708" t="s">
        <v>8157</v>
      </c>
      <c r="O1708" s="4">
        <f>INDEX(products[Cost_per_box], MATCH(shipments9[[#This Row],[PID]], products[PID], 0))</f>
        <v>8.43</v>
      </c>
      <c r="P1708" s="4">
        <f>shipments9[[#This Row],[Boxes]]*shipments9[[#This Row],[Cost Per Box]]</f>
        <v>59.01</v>
      </c>
      <c r="Q1708" s="4">
        <f>shipments9[[#This Row],[Amount]] -shipments9[[#This Row],[total cost]]</f>
        <v>3.990000000000002</v>
      </c>
      <c r="R1708" s="4" t="str">
        <f>IF(shipments9[[#This Row],[Gross Profit]]&lt;0,"Loss","Profit")</f>
        <v>Profit</v>
      </c>
      <c r="S1708" s="9">
        <f>shipments9[[#This Row],[Gross Profit]]/shipments9[[#This Row],[Amount]]</f>
        <v>6.3333333333333366E-2</v>
      </c>
      <c r="T1708" s="11">
        <f>shipments9[[#This Row],[Amount]]/shipments9[[#This Row],[Boxes]]</f>
        <v>9</v>
      </c>
    </row>
    <row r="1709" spans="1:20" hidden="1" x14ac:dyDescent="0.25">
      <c r="A1709" t="s">
        <v>1911</v>
      </c>
      <c r="B1709" t="s">
        <v>80</v>
      </c>
      <c r="C1709" t="s">
        <v>126</v>
      </c>
      <c r="D1709" t="s">
        <v>19</v>
      </c>
      <c r="E1709" s="1">
        <v>44945</v>
      </c>
      <c r="F1709" s="1" t="str">
        <f>TEXT(shipments9[[#This Row],[Shipdate]],"ddd")</f>
        <v>Thu</v>
      </c>
      <c r="G1709" s="1" t="str">
        <f>IF(OR(shipments9[[#This Row],[Day Name]]="Sat",shipments9[[#This Row],[Day Name]]="Sun"),"Weekend","Weekday")</f>
        <v>Weekday</v>
      </c>
      <c r="H1709">
        <v>5845.5</v>
      </c>
      <c r="I1709">
        <v>585</v>
      </c>
      <c r="J1709" t="s">
        <v>172</v>
      </c>
      <c r="K1709" t="s">
        <v>8151</v>
      </c>
      <c r="L1709" t="s">
        <v>8156</v>
      </c>
      <c r="M1709">
        <v>1</v>
      </c>
      <c r="N1709" t="s">
        <v>8163</v>
      </c>
      <c r="O1709" s="4">
        <f>INDEX(products[Cost_per_box], MATCH(shipments9[[#This Row],[PID]], products[PID], 0))</f>
        <v>5.15</v>
      </c>
      <c r="P1709" s="4">
        <f>shipments9[[#This Row],[Boxes]]*shipments9[[#This Row],[Cost Per Box]]</f>
        <v>3012.75</v>
      </c>
      <c r="Q1709" s="4">
        <f>shipments9[[#This Row],[Amount]] -shipments9[[#This Row],[total cost]]</f>
        <v>2832.75</v>
      </c>
      <c r="R1709" s="4" t="str">
        <f>IF(shipments9[[#This Row],[Gross Profit]]&lt;0,"Loss","Profit")</f>
        <v>Profit</v>
      </c>
      <c r="S1709" s="9">
        <f>shipments9[[#This Row],[Gross Profit]]/shipments9[[#This Row],[Amount]]</f>
        <v>0.48460354118552734</v>
      </c>
      <c r="T1709" s="11">
        <f>shipments9[[#This Row],[Amount]]/shipments9[[#This Row],[Boxes]]</f>
        <v>9.9923076923076923</v>
      </c>
    </row>
    <row r="1710" spans="1:20" hidden="1" x14ac:dyDescent="0.25">
      <c r="A1710" t="s">
        <v>1912</v>
      </c>
      <c r="B1710" t="s">
        <v>80</v>
      </c>
      <c r="C1710" t="s">
        <v>139</v>
      </c>
      <c r="D1710" t="s">
        <v>19</v>
      </c>
      <c r="E1710" s="1">
        <v>44959</v>
      </c>
      <c r="F1710" s="1" t="str">
        <f>TEXT(shipments9[[#This Row],[Shipdate]],"ddd")</f>
        <v>Thu</v>
      </c>
      <c r="G1710" s="1" t="str">
        <f>IF(OR(shipments9[[#This Row],[Day Name]]="Sat",shipments9[[#This Row],[Day Name]]="Sun"),"Weekend","Weekday")</f>
        <v>Weekday</v>
      </c>
      <c r="H1710">
        <v>1899</v>
      </c>
      <c r="I1710">
        <v>83</v>
      </c>
      <c r="J1710" t="s">
        <v>172</v>
      </c>
      <c r="K1710" t="s">
        <v>8151</v>
      </c>
      <c r="L1710" t="s">
        <v>8156</v>
      </c>
      <c r="M1710">
        <v>2</v>
      </c>
      <c r="N1710" t="s">
        <v>8157</v>
      </c>
      <c r="O1710" s="4">
        <f>INDEX(products[Cost_per_box], MATCH(shipments9[[#This Row],[PID]], products[PID], 0))</f>
        <v>3.68</v>
      </c>
      <c r="P1710" s="4">
        <f>shipments9[[#This Row],[Boxes]]*shipments9[[#This Row],[Cost Per Box]]</f>
        <v>305.44</v>
      </c>
      <c r="Q1710" s="4">
        <f>shipments9[[#This Row],[Amount]] -shipments9[[#This Row],[total cost]]</f>
        <v>1593.56</v>
      </c>
      <c r="R1710" s="4" t="str">
        <f>IF(shipments9[[#This Row],[Gross Profit]]&lt;0,"Loss","Profit")</f>
        <v>Profit</v>
      </c>
      <c r="S1710" s="9">
        <f>shipments9[[#This Row],[Gross Profit]]/shipments9[[#This Row],[Amount]]</f>
        <v>0.83915745129015273</v>
      </c>
      <c r="T1710" s="11">
        <f>shipments9[[#This Row],[Amount]]/shipments9[[#This Row],[Boxes]]</f>
        <v>22.879518072289155</v>
      </c>
    </row>
    <row r="1711" spans="1:20" hidden="1" x14ac:dyDescent="0.25">
      <c r="A1711" t="s">
        <v>1913</v>
      </c>
      <c r="B1711" t="s">
        <v>80</v>
      </c>
      <c r="C1711" t="s">
        <v>145</v>
      </c>
      <c r="D1711" t="s">
        <v>19</v>
      </c>
      <c r="E1711" s="1">
        <v>45386</v>
      </c>
      <c r="F1711" s="1" t="str">
        <f>TEXT(shipments9[[#This Row],[Shipdate]],"ddd")</f>
        <v>Thu</v>
      </c>
      <c r="G1711" s="1" t="str">
        <f>IF(OR(shipments9[[#This Row],[Day Name]]="Sat",shipments9[[#This Row],[Day Name]]="Sun"),"Weekend","Weekday")</f>
        <v>Weekday</v>
      </c>
      <c r="H1711">
        <v>11954.25</v>
      </c>
      <c r="I1711">
        <v>854</v>
      </c>
      <c r="J1711" t="s">
        <v>172</v>
      </c>
      <c r="K1711" t="s">
        <v>8155</v>
      </c>
      <c r="L1711" t="s">
        <v>8154</v>
      </c>
      <c r="M1711">
        <v>4</v>
      </c>
      <c r="N1711" t="s">
        <v>8158</v>
      </c>
      <c r="O1711" s="4">
        <f>INDEX(products[Cost_per_box], MATCH(shipments9[[#This Row],[PID]], products[PID], 0))</f>
        <v>4.74</v>
      </c>
      <c r="P1711" s="4">
        <f>shipments9[[#This Row],[Boxes]]*shipments9[[#This Row],[Cost Per Box]]</f>
        <v>4047.96</v>
      </c>
      <c r="Q1711" s="4">
        <f>shipments9[[#This Row],[Amount]] -shipments9[[#This Row],[total cost]]</f>
        <v>7906.29</v>
      </c>
      <c r="R1711" s="4" t="str">
        <f>IF(shipments9[[#This Row],[Gross Profit]]&lt;0,"Loss","Profit")</f>
        <v>Profit</v>
      </c>
      <c r="S1711" s="9">
        <f>shipments9[[#This Row],[Gross Profit]]/shipments9[[#This Row],[Amount]]</f>
        <v>0.66137900746596401</v>
      </c>
      <c r="T1711" s="11">
        <f>shipments9[[#This Row],[Amount]]/shipments9[[#This Row],[Boxes]]</f>
        <v>13.997950819672131</v>
      </c>
    </row>
    <row r="1712" spans="1:20" hidden="1" x14ac:dyDescent="0.25">
      <c r="A1712" t="s">
        <v>1914</v>
      </c>
      <c r="B1712" t="s">
        <v>80</v>
      </c>
      <c r="C1712" t="s">
        <v>159</v>
      </c>
      <c r="D1712" t="s">
        <v>19</v>
      </c>
      <c r="E1712" s="1">
        <v>45184</v>
      </c>
      <c r="F1712" s="1" t="str">
        <f>TEXT(shipments9[[#This Row],[Shipdate]],"ddd")</f>
        <v>Fri</v>
      </c>
      <c r="G1712" s="1" t="str">
        <f>IF(OR(shipments9[[#This Row],[Day Name]]="Sat",shipments9[[#This Row],[Day Name]]="Sun"),"Weekend","Weekday")</f>
        <v>Weekday</v>
      </c>
      <c r="H1712">
        <v>2544.75</v>
      </c>
      <c r="I1712">
        <v>102</v>
      </c>
      <c r="J1712" t="s">
        <v>172</v>
      </c>
      <c r="K1712" t="s">
        <v>8151</v>
      </c>
      <c r="L1712" t="s">
        <v>8160</v>
      </c>
      <c r="M1712">
        <v>9</v>
      </c>
      <c r="N1712" t="s">
        <v>8167</v>
      </c>
      <c r="O1712" s="4">
        <f>INDEX(products[Cost_per_box], MATCH(shipments9[[#This Row],[PID]], products[PID], 0))</f>
        <v>5.04</v>
      </c>
      <c r="P1712" s="4">
        <f>shipments9[[#This Row],[Boxes]]*shipments9[[#This Row],[Cost Per Box]]</f>
        <v>514.08000000000004</v>
      </c>
      <c r="Q1712" s="4">
        <f>shipments9[[#This Row],[Amount]] -shipments9[[#This Row],[total cost]]</f>
        <v>2030.67</v>
      </c>
      <c r="R1712" s="4" t="str">
        <f>IF(shipments9[[#This Row],[Gross Profit]]&lt;0,"Loss","Profit")</f>
        <v>Profit</v>
      </c>
      <c r="S1712" s="9">
        <f>shipments9[[#This Row],[Gross Profit]]/shipments9[[#This Row],[Amount]]</f>
        <v>0.79798408488063666</v>
      </c>
      <c r="T1712" s="11">
        <f>shipments9[[#This Row],[Amount]]/shipments9[[#This Row],[Boxes]]</f>
        <v>24.948529411764707</v>
      </c>
    </row>
    <row r="1713" spans="1:20" hidden="1" x14ac:dyDescent="0.25">
      <c r="A1713" t="s">
        <v>1915</v>
      </c>
      <c r="B1713" t="s">
        <v>80</v>
      </c>
      <c r="C1713" t="s">
        <v>126</v>
      </c>
      <c r="D1713" t="s">
        <v>19</v>
      </c>
      <c r="E1713" s="1">
        <v>45196</v>
      </c>
      <c r="F1713" s="1" t="str">
        <f>TEXT(shipments9[[#This Row],[Shipdate]],"ddd")</f>
        <v>Wed</v>
      </c>
      <c r="G1713" s="1" t="str">
        <f>IF(OR(shipments9[[#This Row],[Day Name]]="Sat",shipments9[[#This Row],[Day Name]]="Sun"),"Weekend","Weekday")</f>
        <v>Weekday</v>
      </c>
      <c r="H1713">
        <v>884.25</v>
      </c>
      <c r="I1713">
        <v>74</v>
      </c>
      <c r="J1713" t="s">
        <v>172</v>
      </c>
      <c r="K1713" t="s">
        <v>8151</v>
      </c>
      <c r="L1713" t="s">
        <v>8160</v>
      </c>
      <c r="M1713">
        <v>9</v>
      </c>
      <c r="N1713" t="s">
        <v>8167</v>
      </c>
      <c r="O1713" s="4">
        <f>INDEX(products[Cost_per_box], MATCH(shipments9[[#This Row],[PID]], products[PID], 0))</f>
        <v>5.15</v>
      </c>
      <c r="P1713" s="4">
        <f>shipments9[[#This Row],[Boxes]]*shipments9[[#This Row],[Cost Per Box]]</f>
        <v>381.1</v>
      </c>
      <c r="Q1713" s="4">
        <f>shipments9[[#This Row],[Amount]] -shipments9[[#This Row],[total cost]]</f>
        <v>503.15</v>
      </c>
      <c r="R1713" s="4" t="str">
        <f>IF(shipments9[[#This Row],[Gross Profit]]&lt;0,"Loss","Profit")</f>
        <v>Profit</v>
      </c>
      <c r="S1713" s="9">
        <f>shipments9[[#This Row],[Gross Profit]]/shipments9[[#This Row],[Amount]]</f>
        <v>0.56901328809725749</v>
      </c>
      <c r="T1713" s="11">
        <f>shipments9[[#This Row],[Amount]]/shipments9[[#This Row],[Boxes]]</f>
        <v>11.949324324324325</v>
      </c>
    </row>
    <row r="1714" spans="1:20" hidden="1" x14ac:dyDescent="0.25">
      <c r="A1714" t="s">
        <v>1916</v>
      </c>
      <c r="B1714" t="s">
        <v>80</v>
      </c>
      <c r="C1714" t="s">
        <v>159</v>
      </c>
      <c r="D1714" t="s">
        <v>19</v>
      </c>
      <c r="E1714" s="1">
        <v>45419</v>
      </c>
      <c r="F1714" s="1" t="str">
        <f>TEXT(shipments9[[#This Row],[Shipdate]],"ddd")</f>
        <v>Tue</v>
      </c>
      <c r="G1714" s="1" t="str">
        <f>IF(OR(shipments9[[#This Row],[Day Name]]="Sat",shipments9[[#This Row],[Day Name]]="Sun"),"Weekend","Weekday")</f>
        <v>Weekday</v>
      </c>
      <c r="H1714">
        <v>1998</v>
      </c>
      <c r="I1714">
        <v>77</v>
      </c>
      <c r="J1714" t="s">
        <v>172</v>
      </c>
      <c r="K1714" t="s">
        <v>8155</v>
      </c>
      <c r="L1714" t="s">
        <v>8154</v>
      </c>
      <c r="M1714">
        <v>5</v>
      </c>
      <c r="N1714" t="s">
        <v>201</v>
      </c>
      <c r="O1714" s="4">
        <f>INDEX(products[Cost_per_box], MATCH(shipments9[[#This Row],[PID]], products[PID], 0))</f>
        <v>5.04</v>
      </c>
      <c r="P1714" s="4">
        <f>shipments9[[#This Row],[Boxes]]*shipments9[[#This Row],[Cost Per Box]]</f>
        <v>388.08</v>
      </c>
      <c r="Q1714" s="4">
        <f>shipments9[[#This Row],[Amount]] -shipments9[[#This Row],[total cost]]</f>
        <v>1609.92</v>
      </c>
      <c r="R1714" s="4" t="str">
        <f>IF(shipments9[[#This Row],[Gross Profit]]&lt;0,"Loss","Profit")</f>
        <v>Profit</v>
      </c>
      <c r="S1714" s="9">
        <f>shipments9[[#This Row],[Gross Profit]]/shipments9[[#This Row],[Amount]]</f>
        <v>0.80576576576576575</v>
      </c>
      <c r="T1714" s="11">
        <f>shipments9[[#This Row],[Amount]]/shipments9[[#This Row],[Boxes]]</f>
        <v>25.948051948051948</v>
      </c>
    </row>
    <row r="1715" spans="1:20" hidden="1" x14ac:dyDescent="0.25">
      <c r="A1715" t="s">
        <v>1917</v>
      </c>
      <c r="B1715" t="s">
        <v>83</v>
      </c>
      <c r="C1715" t="s">
        <v>143</v>
      </c>
      <c r="D1715" t="s">
        <v>19</v>
      </c>
      <c r="E1715" s="1">
        <v>45322</v>
      </c>
      <c r="F1715" s="1" t="str">
        <f>TEXT(shipments9[[#This Row],[Shipdate]],"ddd")</f>
        <v>Wed</v>
      </c>
      <c r="G1715" s="1" t="str">
        <f>IF(OR(shipments9[[#This Row],[Day Name]]="Sat",shipments9[[#This Row],[Day Name]]="Sun"),"Weekend","Weekday")</f>
        <v>Weekday</v>
      </c>
      <c r="H1715">
        <v>5445</v>
      </c>
      <c r="I1715">
        <v>287</v>
      </c>
      <c r="J1715" t="s">
        <v>172</v>
      </c>
      <c r="K1715" t="s">
        <v>8155</v>
      </c>
      <c r="L1715" t="s">
        <v>8156</v>
      </c>
      <c r="M1715">
        <v>1</v>
      </c>
      <c r="N1715" t="s">
        <v>8163</v>
      </c>
      <c r="O1715" s="4">
        <f>INDEX(products[Cost_per_box], MATCH(shipments9[[#This Row],[PID]], products[PID], 0))</f>
        <v>10.23</v>
      </c>
      <c r="P1715" s="4">
        <f>shipments9[[#This Row],[Boxes]]*shipments9[[#This Row],[Cost Per Box]]</f>
        <v>2936.01</v>
      </c>
      <c r="Q1715" s="4">
        <f>shipments9[[#This Row],[Amount]] -shipments9[[#This Row],[total cost]]</f>
        <v>2508.9899999999998</v>
      </c>
      <c r="R1715" s="4" t="str">
        <f>IF(shipments9[[#This Row],[Gross Profit]]&lt;0,"Loss","Profit")</f>
        <v>Profit</v>
      </c>
      <c r="S1715" s="9">
        <f>shipments9[[#This Row],[Gross Profit]]/shipments9[[#This Row],[Amount]]</f>
        <v>0.46078787878787875</v>
      </c>
      <c r="T1715" s="11">
        <f>shipments9[[#This Row],[Amount]]/shipments9[[#This Row],[Boxes]]</f>
        <v>18.972125435540068</v>
      </c>
    </row>
    <row r="1716" spans="1:20" hidden="1" x14ac:dyDescent="0.25">
      <c r="A1716" t="s">
        <v>1918</v>
      </c>
      <c r="B1716" t="s">
        <v>83</v>
      </c>
      <c r="C1716" t="s">
        <v>145</v>
      </c>
      <c r="D1716" t="s">
        <v>19</v>
      </c>
      <c r="E1716" s="1">
        <v>45293</v>
      </c>
      <c r="F1716" s="1" t="str">
        <f>TEXT(shipments9[[#This Row],[Shipdate]],"ddd")</f>
        <v>Tue</v>
      </c>
      <c r="G1716" s="1" t="str">
        <f>IF(OR(shipments9[[#This Row],[Day Name]]="Sat",shipments9[[#This Row],[Day Name]]="Sun"),"Weekend","Weekday")</f>
        <v>Weekday</v>
      </c>
      <c r="H1716">
        <v>9996.75</v>
      </c>
      <c r="I1716">
        <v>589</v>
      </c>
      <c r="J1716" t="s">
        <v>172</v>
      </c>
      <c r="K1716" t="s">
        <v>8155</v>
      </c>
      <c r="L1716" t="s">
        <v>8156</v>
      </c>
      <c r="M1716">
        <v>1</v>
      </c>
      <c r="N1716" t="s">
        <v>8163</v>
      </c>
      <c r="O1716" s="4">
        <f>INDEX(products[Cost_per_box], MATCH(shipments9[[#This Row],[PID]], products[PID], 0))</f>
        <v>4.74</v>
      </c>
      <c r="P1716" s="4">
        <f>shipments9[[#This Row],[Boxes]]*shipments9[[#This Row],[Cost Per Box]]</f>
        <v>2791.86</v>
      </c>
      <c r="Q1716" s="4">
        <f>shipments9[[#This Row],[Amount]] -shipments9[[#This Row],[total cost]]</f>
        <v>7204.8899999999994</v>
      </c>
      <c r="R1716" s="4" t="str">
        <f>IF(shipments9[[#This Row],[Gross Profit]]&lt;0,"Loss","Profit")</f>
        <v>Profit</v>
      </c>
      <c r="S1716" s="9">
        <f>shipments9[[#This Row],[Gross Profit]]/shipments9[[#This Row],[Amount]]</f>
        <v>0.72072323505139169</v>
      </c>
      <c r="T1716" s="11">
        <f>shipments9[[#This Row],[Amount]]/shipments9[[#This Row],[Boxes]]</f>
        <v>16.972410865874362</v>
      </c>
    </row>
    <row r="1717" spans="1:20" hidden="1" x14ac:dyDescent="0.25">
      <c r="A1717" t="s">
        <v>1919</v>
      </c>
      <c r="B1717" t="s">
        <v>83</v>
      </c>
      <c r="C1717" t="s">
        <v>149</v>
      </c>
      <c r="D1717" t="s">
        <v>19</v>
      </c>
      <c r="E1717" s="1">
        <v>45020</v>
      </c>
      <c r="F1717" s="1" t="str">
        <f>TEXT(shipments9[[#This Row],[Shipdate]],"ddd")</f>
        <v>Tue</v>
      </c>
      <c r="G1717" s="1" t="str">
        <f>IF(OR(shipments9[[#This Row],[Day Name]]="Sat",shipments9[[#This Row],[Day Name]]="Sun"),"Weekend","Weekday")</f>
        <v>Weekday</v>
      </c>
      <c r="H1717">
        <v>9353.25</v>
      </c>
      <c r="I1717">
        <v>585</v>
      </c>
      <c r="J1717" t="s">
        <v>172</v>
      </c>
      <c r="K1717" t="s">
        <v>8151</v>
      </c>
      <c r="L1717" t="s">
        <v>8154</v>
      </c>
      <c r="M1717">
        <v>4</v>
      </c>
      <c r="N1717" t="s">
        <v>8158</v>
      </c>
      <c r="O1717" s="4">
        <f>INDEX(products[Cost_per_box], MATCH(shipments9[[#This Row],[PID]], products[PID], 0))</f>
        <v>6.43</v>
      </c>
      <c r="P1717" s="4">
        <f>shipments9[[#This Row],[Boxes]]*shipments9[[#This Row],[Cost Per Box]]</f>
        <v>3761.5499999999997</v>
      </c>
      <c r="Q1717" s="4">
        <f>shipments9[[#This Row],[Amount]] -shipments9[[#This Row],[total cost]]</f>
        <v>5591.7000000000007</v>
      </c>
      <c r="R1717" s="4" t="str">
        <f>IF(shipments9[[#This Row],[Gross Profit]]&lt;0,"Loss","Profit")</f>
        <v>Profit</v>
      </c>
      <c r="S1717" s="9">
        <f>shipments9[[#This Row],[Gross Profit]]/shipments9[[#This Row],[Amount]]</f>
        <v>0.59783497714698108</v>
      </c>
      <c r="T1717" s="11">
        <f>shipments9[[#This Row],[Amount]]/shipments9[[#This Row],[Boxes]]</f>
        <v>15.988461538461538</v>
      </c>
    </row>
    <row r="1718" spans="1:20" hidden="1" x14ac:dyDescent="0.25">
      <c r="A1718" t="s">
        <v>1920</v>
      </c>
      <c r="B1718" t="s">
        <v>83</v>
      </c>
      <c r="C1718" t="s">
        <v>124</v>
      </c>
      <c r="D1718" t="s">
        <v>19</v>
      </c>
      <c r="E1718" s="1">
        <v>45363</v>
      </c>
      <c r="F1718" s="1" t="str">
        <f>TEXT(shipments9[[#This Row],[Shipdate]],"ddd")</f>
        <v>Tue</v>
      </c>
      <c r="G1718" s="1" t="str">
        <f>IF(OR(shipments9[[#This Row],[Day Name]]="Sat",shipments9[[#This Row],[Day Name]]="Sun"),"Weekend","Weekday")</f>
        <v>Weekday</v>
      </c>
      <c r="H1718">
        <v>14202</v>
      </c>
      <c r="I1718">
        <v>1015</v>
      </c>
      <c r="J1718" t="s">
        <v>172</v>
      </c>
      <c r="K1718" t="s">
        <v>8155</v>
      </c>
      <c r="L1718" t="s">
        <v>8156</v>
      </c>
      <c r="M1718">
        <v>3</v>
      </c>
      <c r="N1718" t="s">
        <v>8164</v>
      </c>
      <c r="O1718" s="4">
        <f>INDEX(products[Cost_per_box], MATCH(shipments9[[#This Row],[PID]], products[PID], 0))</f>
        <v>7.48</v>
      </c>
      <c r="P1718" s="4">
        <f>shipments9[[#This Row],[Boxes]]*shipments9[[#This Row],[Cost Per Box]]</f>
        <v>7592.2000000000007</v>
      </c>
      <c r="Q1718" s="4">
        <f>shipments9[[#This Row],[Amount]] -shipments9[[#This Row],[total cost]]</f>
        <v>6609.7999999999993</v>
      </c>
      <c r="R1718" s="4" t="str">
        <f>IF(shipments9[[#This Row],[Gross Profit]]&lt;0,"Loss","Profit")</f>
        <v>Profit</v>
      </c>
      <c r="S1718" s="9">
        <f>shipments9[[#This Row],[Gross Profit]]/shipments9[[#This Row],[Amount]]</f>
        <v>0.46541332206731439</v>
      </c>
      <c r="T1718" s="11">
        <f>shipments9[[#This Row],[Amount]]/shipments9[[#This Row],[Boxes]]</f>
        <v>13.992118226600985</v>
      </c>
    </row>
    <row r="1719" spans="1:20" hidden="1" x14ac:dyDescent="0.25">
      <c r="A1719" t="s">
        <v>1921</v>
      </c>
      <c r="B1719" t="s">
        <v>83</v>
      </c>
      <c r="C1719" t="s">
        <v>145</v>
      </c>
      <c r="D1719" t="s">
        <v>19</v>
      </c>
      <c r="E1719" s="1">
        <v>44958</v>
      </c>
      <c r="F1719" s="1" t="str">
        <f>TEXT(shipments9[[#This Row],[Shipdate]],"ddd")</f>
        <v>Wed</v>
      </c>
      <c r="G1719" s="1" t="str">
        <f>IF(OR(shipments9[[#This Row],[Day Name]]="Sat",shipments9[[#This Row],[Day Name]]="Sun"),"Weekend","Weekday")</f>
        <v>Weekday</v>
      </c>
      <c r="H1719">
        <v>9389.25</v>
      </c>
      <c r="I1719">
        <v>587</v>
      </c>
      <c r="J1719" t="s">
        <v>172</v>
      </c>
      <c r="K1719" t="s">
        <v>8151</v>
      </c>
      <c r="L1719" t="s">
        <v>8156</v>
      </c>
      <c r="M1719">
        <v>2</v>
      </c>
      <c r="N1719" t="s">
        <v>8157</v>
      </c>
      <c r="O1719" s="4">
        <f>INDEX(products[Cost_per_box], MATCH(shipments9[[#This Row],[PID]], products[PID], 0))</f>
        <v>4.74</v>
      </c>
      <c r="P1719" s="4">
        <f>shipments9[[#This Row],[Boxes]]*shipments9[[#This Row],[Cost Per Box]]</f>
        <v>2782.38</v>
      </c>
      <c r="Q1719" s="4">
        <f>shipments9[[#This Row],[Amount]] -shipments9[[#This Row],[total cost]]</f>
        <v>6606.87</v>
      </c>
      <c r="R1719" s="4" t="str">
        <f>IF(shipments9[[#This Row],[Gross Profit]]&lt;0,"Loss","Profit")</f>
        <v>Profit</v>
      </c>
      <c r="S1719" s="9">
        <f>shipments9[[#This Row],[Gross Profit]]/shipments9[[#This Row],[Amount]]</f>
        <v>0.70366323188753099</v>
      </c>
      <c r="T1719" s="11">
        <f>shipments9[[#This Row],[Amount]]/shipments9[[#This Row],[Boxes]]</f>
        <v>15.995315161839864</v>
      </c>
    </row>
    <row r="1720" spans="1:20" hidden="1" x14ac:dyDescent="0.25">
      <c r="A1720" t="s">
        <v>1922</v>
      </c>
      <c r="B1720" t="s">
        <v>83</v>
      </c>
      <c r="C1720" t="s">
        <v>153</v>
      </c>
      <c r="D1720" t="s">
        <v>19</v>
      </c>
      <c r="E1720" s="1">
        <v>45182</v>
      </c>
      <c r="F1720" s="1" t="str">
        <f>TEXT(shipments9[[#This Row],[Shipdate]],"ddd")</f>
        <v>Wed</v>
      </c>
      <c r="G1720" s="1" t="str">
        <f>IF(OR(shipments9[[#This Row],[Day Name]]="Sat",shipments9[[#This Row],[Day Name]]="Sun"),"Weekend","Weekday")</f>
        <v>Weekday</v>
      </c>
      <c r="H1720">
        <v>4576.5</v>
      </c>
      <c r="I1720">
        <v>255</v>
      </c>
      <c r="J1720" t="s">
        <v>172</v>
      </c>
      <c r="K1720" t="s">
        <v>8151</v>
      </c>
      <c r="L1720" t="s">
        <v>8160</v>
      </c>
      <c r="M1720">
        <v>9</v>
      </c>
      <c r="N1720" t="s">
        <v>8167</v>
      </c>
      <c r="O1720" s="4">
        <f>INDEX(products[Cost_per_box], MATCH(shipments9[[#This Row],[PID]], products[PID], 0))</f>
        <v>9.57</v>
      </c>
      <c r="P1720" s="4">
        <f>shipments9[[#This Row],[Boxes]]*shipments9[[#This Row],[Cost Per Box]]</f>
        <v>2440.35</v>
      </c>
      <c r="Q1720" s="4">
        <f>shipments9[[#This Row],[Amount]] -shipments9[[#This Row],[total cost]]</f>
        <v>2136.15</v>
      </c>
      <c r="R1720" s="4" t="str">
        <f>IF(shipments9[[#This Row],[Gross Profit]]&lt;0,"Loss","Profit")</f>
        <v>Profit</v>
      </c>
      <c r="S1720" s="9">
        <f>shipments9[[#This Row],[Gross Profit]]/shipments9[[#This Row],[Amount]]</f>
        <v>0.46676499508357916</v>
      </c>
      <c r="T1720" s="11">
        <f>shipments9[[#This Row],[Amount]]/shipments9[[#This Row],[Boxes]]</f>
        <v>17.94705882352941</v>
      </c>
    </row>
    <row r="1721" spans="1:20" hidden="1" x14ac:dyDescent="0.25">
      <c r="A1721" t="s">
        <v>1923</v>
      </c>
      <c r="B1721" t="s">
        <v>83</v>
      </c>
      <c r="C1721" t="s">
        <v>155</v>
      </c>
      <c r="D1721" t="s">
        <v>19</v>
      </c>
      <c r="E1721" s="1">
        <v>45226</v>
      </c>
      <c r="F1721" s="1" t="str">
        <f>TEXT(shipments9[[#This Row],[Shipdate]],"ddd")</f>
        <v>Fri</v>
      </c>
      <c r="G1721" s="1" t="str">
        <f>IF(OR(shipments9[[#This Row],[Day Name]]="Sat",shipments9[[#This Row],[Day Name]]="Sun"),"Weekend","Weekday")</f>
        <v>Weekday</v>
      </c>
      <c r="H1721">
        <v>8709.75</v>
      </c>
      <c r="I1721">
        <v>792</v>
      </c>
      <c r="J1721" t="s">
        <v>172</v>
      </c>
      <c r="K1721" t="s">
        <v>8151</v>
      </c>
      <c r="L1721" t="s">
        <v>8152</v>
      </c>
      <c r="M1721">
        <v>10</v>
      </c>
      <c r="N1721" t="s">
        <v>8153</v>
      </c>
      <c r="O1721" s="4">
        <f>INDEX(products[Cost_per_box], MATCH(shipments9[[#This Row],[PID]], products[PID], 0))</f>
        <v>8.43</v>
      </c>
      <c r="P1721" s="4">
        <f>shipments9[[#This Row],[Boxes]]*shipments9[[#This Row],[Cost Per Box]]</f>
        <v>6676.5599999999995</v>
      </c>
      <c r="Q1721" s="4">
        <f>shipments9[[#This Row],[Amount]] -shipments9[[#This Row],[total cost]]</f>
        <v>2033.1900000000005</v>
      </c>
      <c r="R1721" s="4" t="str">
        <f>IF(shipments9[[#This Row],[Gross Profit]]&lt;0,"Loss","Profit")</f>
        <v>Profit</v>
      </c>
      <c r="S1721" s="9">
        <f>shipments9[[#This Row],[Gross Profit]]/shipments9[[#This Row],[Amount]]</f>
        <v>0.23343838801343328</v>
      </c>
      <c r="T1721" s="11">
        <f>shipments9[[#This Row],[Amount]]/shipments9[[#This Row],[Boxes]]</f>
        <v>10.997159090909092</v>
      </c>
    </row>
    <row r="1722" spans="1:20" hidden="1" x14ac:dyDescent="0.25">
      <c r="A1722" t="s">
        <v>1924</v>
      </c>
      <c r="B1722" t="s">
        <v>83</v>
      </c>
      <c r="C1722" t="s">
        <v>159</v>
      </c>
      <c r="D1722" t="s">
        <v>19</v>
      </c>
      <c r="E1722" s="1">
        <v>44944</v>
      </c>
      <c r="F1722" s="1" t="str">
        <f>TEXT(shipments9[[#This Row],[Shipdate]],"ddd")</f>
        <v>Wed</v>
      </c>
      <c r="G1722" s="1" t="str">
        <f>IF(OR(shipments9[[#This Row],[Day Name]]="Sat",shipments9[[#This Row],[Day Name]]="Sun"),"Weekend","Weekday")</f>
        <v>Weekday</v>
      </c>
      <c r="H1722">
        <v>9733.5</v>
      </c>
      <c r="I1722">
        <v>390</v>
      </c>
      <c r="J1722" t="s">
        <v>172</v>
      </c>
      <c r="K1722" t="s">
        <v>8151</v>
      </c>
      <c r="L1722" t="s">
        <v>8156</v>
      </c>
      <c r="M1722">
        <v>1</v>
      </c>
      <c r="N1722" t="s">
        <v>8163</v>
      </c>
      <c r="O1722" s="4">
        <f>INDEX(products[Cost_per_box], MATCH(shipments9[[#This Row],[PID]], products[PID], 0))</f>
        <v>5.04</v>
      </c>
      <c r="P1722" s="4">
        <f>shipments9[[#This Row],[Boxes]]*shipments9[[#This Row],[Cost Per Box]]</f>
        <v>1965.6</v>
      </c>
      <c r="Q1722" s="4">
        <f>shipments9[[#This Row],[Amount]] -shipments9[[#This Row],[total cost]]</f>
        <v>7767.9</v>
      </c>
      <c r="R1722" s="4" t="str">
        <f>IF(shipments9[[#This Row],[Gross Profit]]&lt;0,"Loss","Profit")</f>
        <v>Profit</v>
      </c>
      <c r="S1722" s="9">
        <f>shipments9[[#This Row],[Gross Profit]]/shipments9[[#This Row],[Amount]]</f>
        <v>0.79805825242718442</v>
      </c>
      <c r="T1722" s="11">
        <f>shipments9[[#This Row],[Amount]]/shipments9[[#This Row],[Boxes]]</f>
        <v>24.957692307692309</v>
      </c>
    </row>
    <row r="1723" spans="1:20" hidden="1" x14ac:dyDescent="0.25">
      <c r="A1723" t="s">
        <v>1925</v>
      </c>
      <c r="B1723" t="s">
        <v>86</v>
      </c>
      <c r="C1723" t="s">
        <v>132</v>
      </c>
      <c r="D1723" t="s">
        <v>19</v>
      </c>
      <c r="E1723" s="1">
        <v>45238</v>
      </c>
      <c r="F1723" s="1" t="str">
        <f>TEXT(shipments9[[#This Row],[Shipdate]],"ddd")</f>
        <v>Wed</v>
      </c>
      <c r="G1723" s="1" t="str">
        <f>IF(OR(shipments9[[#This Row],[Day Name]]="Sat",shipments9[[#This Row],[Day Name]]="Sun"),"Weekend","Weekday")</f>
        <v>Weekday</v>
      </c>
      <c r="H1723">
        <v>8300.25</v>
      </c>
      <c r="I1723">
        <v>308</v>
      </c>
      <c r="J1723" t="s">
        <v>172</v>
      </c>
      <c r="K1723" t="s">
        <v>8151</v>
      </c>
      <c r="L1723" t="s">
        <v>8152</v>
      </c>
      <c r="M1723">
        <v>11</v>
      </c>
      <c r="N1723" t="s">
        <v>8165</v>
      </c>
      <c r="O1723" s="4">
        <f>INDEX(products[Cost_per_box], MATCH(shipments9[[#This Row],[PID]], products[PID], 0))</f>
        <v>6.31</v>
      </c>
      <c r="P1723" s="4">
        <f>shipments9[[#This Row],[Boxes]]*shipments9[[#This Row],[Cost Per Box]]</f>
        <v>1943.4799999999998</v>
      </c>
      <c r="Q1723" s="4">
        <f>shipments9[[#This Row],[Amount]] -shipments9[[#This Row],[total cost]]</f>
        <v>6356.77</v>
      </c>
      <c r="R1723" s="4" t="str">
        <f>IF(shipments9[[#This Row],[Gross Profit]]&lt;0,"Loss","Profit")</f>
        <v>Profit</v>
      </c>
      <c r="S1723" s="9">
        <f>shipments9[[#This Row],[Gross Profit]]/shipments9[[#This Row],[Amount]]</f>
        <v>0.76585283575795915</v>
      </c>
      <c r="T1723" s="11">
        <f>shipments9[[#This Row],[Amount]]/shipments9[[#This Row],[Boxes]]</f>
        <v>26.948863636363637</v>
      </c>
    </row>
    <row r="1724" spans="1:20" hidden="1" x14ac:dyDescent="0.25">
      <c r="A1724" t="s">
        <v>1926</v>
      </c>
      <c r="B1724" t="s">
        <v>86</v>
      </c>
      <c r="C1724" t="s">
        <v>153</v>
      </c>
      <c r="D1724" t="s">
        <v>19</v>
      </c>
      <c r="E1724" s="1">
        <v>45000</v>
      </c>
      <c r="F1724" s="1" t="str">
        <f>TEXT(shipments9[[#This Row],[Shipdate]],"ddd")</f>
        <v>Wed</v>
      </c>
      <c r="G1724" s="1" t="str">
        <f>IF(OR(shipments9[[#This Row],[Day Name]]="Sat",shipments9[[#This Row],[Day Name]]="Sun"),"Weekend","Weekday")</f>
        <v>Weekday</v>
      </c>
      <c r="H1724">
        <v>7411.5</v>
      </c>
      <c r="I1724">
        <v>495</v>
      </c>
      <c r="J1724" t="s">
        <v>172</v>
      </c>
      <c r="K1724" t="s">
        <v>8151</v>
      </c>
      <c r="L1724" t="s">
        <v>8156</v>
      </c>
      <c r="M1724">
        <v>3</v>
      </c>
      <c r="N1724" t="s">
        <v>8164</v>
      </c>
      <c r="O1724" s="4">
        <f>INDEX(products[Cost_per_box], MATCH(shipments9[[#This Row],[PID]], products[PID], 0))</f>
        <v>9.57</v>
      </c>
      <c r="P1724" s="4">
        <f>shipments9[[#This Row],[Boxes]]*shipments9[[#This Row],[Cost Per Box]]</f>
        <v>4737.1500000000005</v>
      </c>
      <c r="Q1724" s="4">
        <f>shipments9[[#This Row],[Amount]] -shipments9[[#This Row],[total cost]]</f>
        <v>2674.3499999999995</v>
      </c>
      <c r="R1724" s="4" t="str">
        <f>IF(shipments9[[#This Row],[Gross Profit]]&lt;0,"Loss","Profit")</f>
        <v>Profit</v>
      </c>
      <c r="S1724" s="9">
        <f>shipments9[[#This Row],[Gross Profit]]/shipments9[[#This Row],[Amount]]</f>
        <v>0.36083788706739517</v>
      </c>
      <c r="T1724" s="11">
        <f>shipments9[[#This Row],[Amount]]/shipments9[[#This Row],[Boxes]]</f>
        <v>14.972727272727273</v>
      </c>
    </row>
    <row r="1725" spans="1:20" hidden="1" x14ac:dyDescent="0.25">
      <c r="A1725" t="s">
        <v>1927</v>
      </c>
      <c r="B1725" t="s">
        <v>86</v>
      </c>
      <c r="C1725" t="s">
        <v>153</v>
      </c>
      <c r="D1725" t="s">
        <v>19</v>
      </c>
      <c r="E1725" s="1">
        <v>45078</v>
      </c>
      <c r="F1725" s="1" t="str">
        <f>TEXT(shipments9[[#This Row],[Shipdate]],"ddd")</f>
        <v>Thu</v>
      </c>
      <c r="G1725" s="1" t="str">
        <f>IF(OR(shipments9[[#This Row],[Day Name]]="Sat",shipments9[[#This Row],[Day Name]]="Sun"),"Weekend","Weekday")</f>
        <v>Weekday</v>
      </c>
      <c r="H1725">
        <v>8865</v>
      </c>
      <c r="I1725">
        <v>591</v>
      </c>
      <c r="J1725" t="s">
        <v>172</v>
      </c>
      <c r="K1725" t="s">
        <v>8151</v>
      </c>
      <c r="L1725" t="s">
        <v>8154</v>
      </c>
      <c r="M1725">
        <v>6</v>
      </c>
      <c r="N1725" t="s">
        <v>8159</v>
      </c>
      <c r="O1725" s="4">
        <f>INDEX(products[Cost_per_box], MATCH(shipments9[[#This Row],[PID]], products[PID], 0))</f>
        <v>9.57</v>
      </c>
      <c r="P1725" s="4">
        <f>shipments9[[#This Row],[Boxes]]*shipments9[[#This Row],[Cost Per Box]]</f>
        <v>5655.87</v>
      </c>
      <c r="Q1725" s="4">
        <f>shipments9[[#This Row],[Amount]] -shipments9[[#This Row],[total cost]]</f>
        <v>3209.13</v>
      </c>
      <c r="R1725" s="4" t="str">
        <f>IF(shipments9[[#This Row],[Gross Profit]]&lt;0,"Loss","Profit")</f>
        <v>Profit</v>
      </c>
      <c r="S1725" s="9">
        <f>shipments9[[#This Row],[Gross Profit]]/shipments9[[#This Row],[Amount]]</f>
        <v>0.36199999999999999</v>
      </c>
      <c r="T1725" s="11">
        <f>shipments9[[#This Row],[Amount]]/shipments9[[#This Row],[Boxes]]</f>
        <v>15</v>
      </c>
    </row>
    <row r="1726" spans="1:20" hidden="1" x14ac:dyDescent="0.25">
      <c r="A1726" t="s">
        <v>1928</v>
      </c>
      <c r="B1726" t="s">
        <v>86</v>
      </c>
      <c r="C1726" t="s">
        <v>155</v>
      </c>
      <c r="D1726" t="s">
        <v>19</v>
      </c>
      <c r="E1726" s="1">
        <v>45294</v>
      </c>
      <c r="F1726" s="1" t="str">
        <f>TEXT(shipments9[[#This Row],[Shipdate]],"ddd")</f>
        <v>Wed</v>
      </c>
      <c r="G1726" s="1" t="str">
        <f>IF(OR(shipments9[[#This Row],[Day Name]]="Sat",shipments9[[#This Row],[Day Name]]="Sun"),"Weekend","Weekday")</f>
        <v>Weekday</v>
      </c>
      <c r="H1726">
        <v>2542.5</v>
      </c>
      <c r="I1726">
        <v>283</v>
      </c>
      <c r="J1726" t="s">
        <v>172</v>
      </c>
      <c r="K1726" t="s">
        <v>8155</v>
      </c>
      <c r="L1726" t="s">
        <v>8156</v>
      </c>
      <c r="M1726">
        <v>1</v>
      </c>
      <c r="N1726" t="s">
        <v>8163</v>
      </c>
      <c r="O1726" s="4">
        <f>INDEX(products[Cost_per_box], MATCH(shipments9[[#This Row],[PID]], products[PID], 0))</f>
        <v>8.43</v>
      </c>
      <c r="P1726" s="4">
        <f>shipments9[[#This Row],[Boxes]]*shipments9[[#This Row],[Cost Per Box]]</f>
        <v>2385.69</v>
      </c>
      <c r="Q1726" s="4">
        <f>shipments9[[#This Row],[Amount]] -shipments9[[#This Row],[total cost]]</f>
        <v>156.80999999999995</v>
      </c>
      <c r="R1726" s="4" t="str">
        <f>IF(shipments9[[#This Row],[Gross Profit]]&lt;0,"Loss","Profit")</f>
        <v>Profit</v>
      </c>
      <c r="S1726" s="9">
        <f>shipments9[[#This Row],[Gross Profit]]/shipments9[[#This Row],[Amount]]</f>
        <v>6.1675516224188771E-2</v>
      </c>
      <c r="T1726" s="11">
        <f>shipments9[[#This Row],[Amount]]/shipments9[[#This Row],[Boxes]]</f>
        <v>8.9840989399293285</v>
      </c>
    </row>
    <row r="1727" spans="1:20" hidden="1" x14ac:dyDescent="0.25">
      <c r="A1727" t="s">
        <v>1929</v>
      </c>
      <c r="B1727" t="s">
        <v>86</v>
      </c>
      <c r="C1727" t="s">
        <v>159</v>
      </c>
      <c r="D1727" t="s">
        <v>19</v>
      </c>
      <c r="E1727" s="1">
        <v>45307</v>
      </c>
      <c r="F1727" s="1" t="str">
        <f>TEXT(shipments9[[#This Row],[Shipdate]],"ddd")</f>
        <v>Tue</v>
      </c>
      <c r="G1727" s="1" t="str">
        <f>IF(OR(shipments9[[#This Row],[Day Name]]="Sat",shipments9[[#This Row],[Day Name]]="Sun"),"Weekend","Weekday")</f>
        <v>Weekday</v>
      </c>
      <c r="H1727">
        <v>13212</v>
      </c>
      <c r="I1727">
        <v>490</v>
      </c>
      <c r="J1727" t="s">
        <v>172</v>
      </c>
      <c r="K1727" t="s">
        <v>8155</v>
      </c>
      <c r="L1727" t="s">
        <v>8156</v>
      </c>
      <c r="M1727">
        <v>1</v>
      </c>
      <c r="N1727" t="s">
        <v>8163</v>
      </c>
      <c r="O1727" s="4">
        <f>INDEX(products[Cost_per_box], MATCH(shipments9[[#This Row],[PID]], products[PID], 0))</f>
        <v>5.04</v>
      </c>
      <c r="P1727" s="4">
        <f>shipments9[[#This Row],[Boxes]]*shipments9[[#This Row],[Cost Per Box]]</f>
        <v>2469.6</v>
      </c>
      <c r="Q1727" s="4">
        <f>shipments9[[#This Row],[Amount]] -shipments9[[#This Row],[total cost]]</f>
        <v>10742.4</v>
      </c>
      <c r="R1727" s="4" t="str">
        <f>IF(shipments9[[#This Row],[Gross Profit]]&lt;0,"Loss","Profit")</f>
        <v>Profit</v>
      </c>
      <c r="S1727" s="9">
        <f>shipments9[[#This Row],[Gross Profit]]/shipments9[[#This Row],[Amount]]</f>
        <v>0.8130790190735695</v>
      </c>
      <c r="T1727" s="11">
        <f>shipments9[[#This Row],[Amount]]/shipments9[[#This Row],[Boxes]]</f>
        <v>26.963265306122448</v>
      </c>
    </row>
    <row r="1728" spans="1:20" hidden="1" x14ac:dyDescent="0.25">
      <c r="A1728" t="s">
        <v>1930</v>
      </c>
      <c r="B1728" t="s">
        <v>86</v>
      </c>
      <c r="C1728" t="s">
        <v>153</v>
      </c>
      <c r="D1728" t="s">
        <v>19</v>
      </c>
      <c r="E1728" s="1">
        <v>45460</v>
      </c>
      <c r="F1728" s="1" t="str">
        <f>TEXT(shipments9[[#This Row],[Shipdate]],"ddd")</f>
        <v>Mon</v>
      </c>
      <c r="G1728" s="1" t="str">
        <f>IF(OR(shipments9[[#This Row],[Day Name]]="Sat",shipments9[[#This Row],[Day Name]]="Sun"),"Weekend","Weekday")</f>
        <v>Weekday</v>
      </c>
      <c r="H1728">
        <v>6941.25</v>
      </c>
      <c r="I1728">
        <v>434</v>
      </c>
      <c r="J1728" t="s">
        <v>172</v>
      </c>
      <c r="K1728" t="s">
        <v>8155</v>
      </c>
      <c r="L1728" t="s">
        <v>8154</v>
      </c>
      <c r="M1728">
        <v>6</v>
      </c>
      <c r="N1728" t="s">
        <v>8159</v>
      </c>
      <c r="O1728" s="4">
        <f>INDEX(products[Cost_per_box], MATCH(shipments9[[#This Row],[PID]], products[PID], 0))</f>
        <v>9.57</v>
      </c>
      <c r="P1728" s="4">
        <f>shipments9[[#This Row],[Boxes]]*shipments9[[#This Row],[Cost Per Box]]</f>
        <v>4153.38</v>
      </c>
      <c r="Q1728" s="4">
        <f>shipments9[[#This Row],[Amount]] -shipments9[[#This Row],[total cost]]</f>
        <v>2787.87</v>
      </c>
      <c r="R1728" s="4" t="str">
        <f>IF(shipments9[[#This Row],[Gross Profit]]&lt;0,"Loss","Profit")</f>
        <v>Profit</v>
      </c>
      <c r="S1728" s="9">
        <f>shipments9[[#This Row],[Gross Profit]]/shipments9[[#This Row],[Amount]]</f>
        <v>0.40163803349540789</v>
      </c>
      <c r="T1728" s="11">
        <f>shipments9[[#This Row],[Amount]]/shipments9[[#This Row],[Boxes]]</f>
        <v>15.993663594470046</v>
      </c>
    </row>
    <row r="1729" spans="1:20" x14ac:dyDescent="0.25">
      <c r="A1729" t="s">
        <v>1931</v>
      </c>
      <c r="B1729" t="s">
        <v>86</v>
      </c>
      <c r="C1729" t="s">
        <v>155</v>
      </c>
      <c r="D1729" t="s">
        <v>19</v>
      </c>
      <c r="E1729" s="1">
        <v>45240</v>
      </c>
      <c r="F1729" s="1" t="str">
        <f>TEXT(shipments9[[#This Row],[Shipdate]],"ddd")</f>
        <v>Fri</v>
      </c>
      <c r="G1729" s="1" t="str">
        <f>IF(OR(shipments9[[#This Row],[Day Name]]="Sat",shipments9[[#This Row],[Day Name]]="Sun"),"Weekend","Weekday")</f>
        <v>Weekday</v>
      </c>
      <c r="H1729">
        <v>9360</v>
      </c>
      <c r="I1729">
        <v>1170</v>
      </c>
      <c r="J1729" t="s">
        <v>172</v>
      </c>
      <c r="K1729" t="s">
        <v>8151</v>
      </c>
      <c r="L1729" t="s">
        <v>8152</v>
      </c>
      <c r="M1729">
        <v>11</v>
      </c>
      <c r="N1729" t="s">
        <v>8165</v>
      </c>
      <c r="O1729" s="4">
        <f>INDEX(products[Cost_per_box], MATCH(shipments9[[#This Row],[PID]], products[PID], 0))</f>
        <v>8.43</v>
      </c>
      <c r="P1729" s="4">
        <f>shipments9[[#This Row],[Boxes]]*shipments9[[#This Row],[Cost Per Box]]</f>
        <v>9863.1</v>
      </c>
      <c r="Q1729" s="4">
        <f>shipments9[[#This Row],[Amount]] -shipments9[[#This Row],[total cost]]</f>
        <v>-503.10000000000036</v>
      </c>
      <c r="R1729" s="4" t="str">
        <f>IF(shipments9[[#This Row],[Gross Profit]]&lt;0,"Loss","Profit")</f>
        <v>Loss</v>
      </c>
      <c r="S1729" s="9">
        <f>shipments9[[#This Row],[Gross Profit]]/shipments9[[#This Row],[Amount]]</f>
        <v>-5.3750000000000041E-2</v>
      </c>
      <c r="T1729" s="11">
        <f>shipments9[[#This Row],[Amount]]/shipments9[[#This Row],[Boxes]]</f>
        <v>8</v>
      </c>
    </row>
    <row r="1730" spans="1:20" hidden="1" x14ac:dyDescent="0.25">
      <c r="A1730" t="s">
        <v>1932</v>
      </c>
      <c r="B1730" t="s">
        <v>86</v>
      </c>
      <c r="C1730" t="s">
        <v>132</v>
      </c>
      <c r="D1730" t="s">
        <v>19</v>
      </c>
      <c r="E1730" s="1">
        <v>45415</v>
      </c>
      <c r="F1730" s="1" t="str">
        <f>TEXT(shipments9[[#This Row],[Shipdate]],"ddd")</f>
        <v>Fri</v>
      </c>
      <c r="G1730" s="1" t="str">
        <f>IF(OR(shipments9[[#This Row],[Day Name]]="Sat",shipments9[[#This Row],[Day Name]]="Sun"),"Weekend","Weekday")</f>
        <v>Weekday</v>
      </c>
      <c r="H1730">
        <v>5292</v>
      </c>
      <c r="I1730">
        <v>204</v>
      </c>
      <c r="J1730" t="s">
        <v>172</v>
      </c>
      <c r="K1730" t="s">
        <v>8155</v>
      </c>
      <c r="L1730" t="s">
        <v>8154</v>
      </c>
      <c r="M1730">
        <v>5</v>
      </c>
      <c r="N1730" t="s">
        <v>201</v>
      </c>
      <c r="O1730" s="4">
        <f>INDEX(products[Cost_per_box], MATCH(shipments9[[#This Row],[PID]], products[PID], 0))</f>
        <v>6.31</v>
      </c>
      <c r="P1730" s="4">
        <f>shipments9[[#This Row],[Boxes]]*shipments9[[#This Row],[Cost Per Box]]</f>
        <v>1287.24</v>
      </c>
      <c r="Q1730" s="4">
        <f>shipments9[[#This Row],[Amount]] -shipments9[[#This Row],[total cost]]</f>
        <v>4004.76</v>
      </c>
      <c r="R1730" s="4" t="str">
        <f>IF(shipments9[[#This Row],[Gross Profit]]&lt;0,"Loss","Profit")</f>
        <v>Profit</v>
      </c>
      <c r="S1730" s="9">
        <f>shipments9[[#This Row],[Gross Profit]]/shipments9[[#This Row],[Amount]]</f>
        <v>0.75675736961451257</v>
      </c>
      <c r="T1730" s="11">
        <f>shipments9[[#This Row],[Amount]]/shipments9[[#This Row],[Boxes]]</f>
        <v>25.941176470588236</v>
      </c>
    </row>
    <row r="1731" spans="1:20" hidden="1" x14ac:dyDescent="0.25">
      <c r="A1731" t="s">
        <v>1933</v>
      </c>
      <c r="B1731" t="s">
        <v>86</v>
      </c>
      <c r="C1731" t="s">
        <v>155</v>
      </c>
      <c r="D1731" t="s">
        <v>19</v>
      </c>
      <c r="E1731" s="1">
        <v>45191</v>
      </c>
      <c r="F1731" s="1" t="str">
        <f>TEXT(shipments9[[#This Row],[Shipdate]],"ddd")</f>
        <v>Fri</v>
      </c>
      <c r="G1731" s="1" t="str">
        <f>IF(OR(shipments9[[#This Row],[Day Name]]="Sat",shipments9[[#This Row],[Day Name]]="Sun"),"Weekend","Weekday")</f>
        <v>Weekday</v>
      </c>
      <c r="H1731">
        <v>1631.25</v>
      </c>
      <c r="I1731">
        <v>182</v>
      </c>
      <c r="J1731" t="s">
        <v>172</v>
      </c>
      <c r="K1731" t="s">
        <v>8151</v>
      </c>
      <c r="L1731" t="s">
        <v>8160</v>
      </c>
      <c r="M1731">
        <v>9</v>
      </c>
      <c r="N1731" t="s">
        <v>8167</v>
      </c>
      <c r="O1731" s="4">
        <f>INDEX(products[Cost_per_box], MATCH(shipments9[[#This Row],[PID]], products[PID], 0))</f>
        <v>8.43</v>
      </c>
      <c r="P1731" s="4">
        <f>shipments9[[#This Row],[Boxes]]*shipments9[[#This Row],[Cost Per Box]]</f>
        <v>1534.26</v>
      </c>
      <c r="Q1731" s="4">
        <f>shipments9[[#This Row],[Amount]] -shipments9[[#This Row],[total cost]]</f>
        <v>96.990000000000009</v>
      </c>
      <c r="R1731" s="4" t="str">
        <f>IF(shipments9[[#This Row],[Gross Profit]]&lt;0,"Loss","Profit")</f>
        <v>Profit</v>
      </c>
      <c r="S1731" s="9">
        <f>shipments9[[#This Row],[Gross Profit]]/shipments9[[#This Row],[Amount]]</f>
        <v>5.9457471264367824E-2</v>
      </c>
      <c r="T1731" s="11">
        <f>shipments9[[#This Row],[Amount]]/shipments9[[#This Row],[Boxes]]</f>
        <v>8.9629120879120876</v>
      </c>
    </row>
    <row r="1732" spans="1:20" hidden="1" x14ac:dyDescent="0.25">
      <c r="A1732" t="s">
        <v>1934</v>
      </c>
      <c r="B1732" t="s">
        <v>86</v>
      </c>
      <c r="C1732" t="s">
        <v>155</v>
      </c>
      <c r="D1732" t="s">
        <v>19</v>
      </c>
      <c r="E1732" s="1">
        <v>45083</v>
      </c>
      <c r="F1732" s="1" t="str">
        <f>TEXT(shipments9[[#This Row],[Shipdate]],"ddd")</f>
        <v>Tue</v>
      </c>
      <c r="G1732" s="1" t="str">
        <f>IF(OR(shipments9[[#This Row],[Day Name]]="Sat",shipments9[[#This Row],[Day Name]]="Sun"),"Weekend","Weekday")</f>
        <v>Weekday</v>
      </c>
      <c r="H1732">
        <v>3251.25</v>
      </c>
      <c r="I1732">
        <v>326</v>
      </c>
      <c r="J1732" t="s">
        <v>172</v>
      </c>
      <c r="K1732" t="s">
        <v>8151</v>
      </c>
      <c r="L1732" t="s">
        <v>8154</v>
      </c>
      <c r="M1732">
        <v>6</v>
      </c>
      <c r="N1732" t="s">
        <v>8159</v>
      </c>
      <c r="O1732" s="4">
        <f>INDEX(products[Cost_per_box], MATCH(shipments9[[#This Row],[PID]], products[PID], 0))</f>
        <v>8.43</v>
      </c>
      <c r="P1732" s="4">
        <f>shipments9[[#This Row],[Boxes]]*shipments9[[#This Row],[Cost Per Box]]</f>
        <v>2748.18</v>
      </c>
      <c r="Q1732" s="4">
        <f>shipments9[[#This Row],[Amount]] -shipments9[[#This Row],[total cost]]</f>
        <v>503.07000000000016</v>
      </c>
      <c r="R1732" s="4" t="str">
        <f>IF(shipments9[[#This Row],[Gross Profit]]&lt;0,"Loss","Profit")</f>
        <v>Profit</v>
      </c>
      <c r="S1732" s="9">
        <f>shipments9[[#This Row],[Gross Profit]]/shipments9[[#This Row],[Amount]]</f>
        <v>0.1547312572087659</v>
      </c>
      <c r="T1732" s="11">
        <f>shipments9[[#This Row],[Amount]]/shipments9[[#This Row],[Boxes]]</f>
        <v>9.9731595092024534</v>
      </c>
    </row>
    <row r="1733" spans="1:20" hidden="1" x14ac:dyDescent="0.25">
      <c r="A1733" t="s">
        <v>1935</v>
      </c>
      <c r="B1733" t="s">
        <v>86</v>
      </c>
      <c r="C1733" t="s">
        <v>143</v>
      </c>
      <c r="D1733" t="s">
        <v>19</v>
      </c>
      <c r="E1733" s="1">
        <v>45117</v>
      </c>
      <c r="F1733" s="1" t="str">
        <f>TEXT(shipments9[[#This Row],[Shipdate]],"ddd")</f>
        <v>Mon</v>
      </c>
      <c r="G1733" s="1" t="str">
        <f>IF(OR(shipments9[[#This Row],[Day Name]]="Sat",shipments9[[#This Row],[Day Name]]="Sun"),"Weekend","Weekday")</f>
        <v>Weekday</v>
      </c>
      <c r="H1733">
        <v>8712</v>
      </c>
      <c r="I1733">
        <v>484</v>
      </c>
      <c r="J1733" t="s">
        <v>172</v>
      </c>
      <c r="K1733" t="s">
        <v>8151</v>
      </c>
      <c r="L1733" t="s">
        <v>8160</v>
      </c>
      <c r="M1733">
        <v>7</v>
      </c>
      <c r="N1733" t="s">
        <v>8161</v>
      </c>
      <c r="O1733" s="4">
        <f>INDEX(products[Cost_per_box], MATCH(shipments9[[#This Row],[PID]], products[PID], 0))</f>
        <v>10.23</v>
      </c>
      <c r="P1733" s="4">
        <f>shipments9[[#This Row],[Boxes]]*shipments9[[#This Row],[Cost Per Box]]</f>
        <v>4951.3200000000006</v>
      </c>
      <c r="Q1733" s="4">
        <f>shipments9[[#This Row],[Amount]] -shipments9[[#This Row],[total cost]]</f>
        <v>3760.6799999999994</v>
      </c>
      <c r="R1733" s="4" t="str">
        <f>IF(shipments9[[#This Row],[Gross Profit]]&lt;0,"Loss","Profit")</f>
        <v>Profit</v>
      </c>
      <c r="S1733" s="9">
        <f>shipments9[[#This Row],[Gross Profit]]/shipments9[[#This Row],[Amount]]</f>
        <v>0.43166666666666659</v>
      </c>
      <c r="T1733" s="11">
        <f>shipments9[[#This Row],[Amount]]/shipments9[[#This Row],[Boxes]]</f>
        <v>18</v>
      </c>
    </row>
    <row r="1734" spans="1:20" hidden="1" x14ac:dyDescent="0.25">
      <c r="A1734" t="s">
        <v>1936</v>
      </c>
      <c r="B1734" t="s">
        <v>86</v>
      </c>
      <c r="C1734" t="s">
        <v>149</v>
      </c>
      <c r="D1734" t="s">
        <v>19</v>
      </c>
      <c r="E1734" s="1">
        <v>45166</v>
      </c>
      <c r="F1734" s="1" t="str">
        <f>TEXT(shipments9[[#This Row],[Shipdate]],"ddd")</f>
        <v>Mon</v>
      </c>
      <c r="G1734" s="1" t="str">
        <f>IF(OR(shipments9[[#This Row],[Day Name]]="Sat",shipments9[[#This Row],[Day Name]]="Sun"),"Weekend","Weekday")</f>
        <v>Weekday</v>
      </c>
      <c r="H1734">
        <v>6855.75</v>
      </c>
      <c r="I1734">
        <v>458</v>
      </c>
      <c r="J1734" t="s">
        <v>172</v>
      </c>
      <c r="K1734" t="s">
        <v>8151</v>
      </c>
      <c r="L1734" t="s">
        <v>8160</v>
      </c>
      <c r="M1734">
        <v>8</v>
      </c>
      <c r="N1734" t="s">
        <v>8162</v>
      </c>
      <c r="O1734" s="4">
        <f>INDEX(products[Cost_per_box], MATCH(shipments9[[#This Row],[PID]], products[PID], 0))</f>
        <v>6.43</v>
      </c>
      <c r="P1734" s="4">
        <f>shipments9[[#This Row],[Boxes]]*shipments9[[#This Row],[Cost Per Box]]</f>
        <v>2944.94</v>
      </c>
      <c r="Q1734" s="4">
        <f>shipments9[[#This Row],[Amount]] -shipments9[[#This Row],[total cost]]</f>
        <v>3910.81</v>
      </c>
      <c r="R1734" s="4" t="str">
        <f>IF(shipments9[[#This Row],[Gross Profit]]&lt;0,"Loss","Profit")</f>
        <v>Profit</v>
      </c>
      <c r="S1734" s="9">
        <f>shipments9[[#This Row],[Gross Profit]]/shipments9[[#This Row],[Amount]]</f>
        <v>0.57044232943149908</v>
      </c>
      <c r="T1734" s="11">
        <f>shipments9[[#This Row],[Amount]]/shipments9[[#This Row],[Boxes]]</f>
        <v>14.968886462882097</v>
      </c>
    </row>
    <row r="1735" spans="1:20" hidden="1" x14ac:dyDescent="0.25">
      <c r="A1735" t="s">
        <v>1937</v>
      </c>
      <c r="B1735" t="s">
        <v>86</v>
      </c>
      <c r="C1735" t="s">
        <v>151</v>
      </c>
      <c r="D1735" t="s">
        <v>19</v>
      </c>
      <c r="E1735" s="1">
        <v>45471</v>
      </c>
      <c r="F1735" s="1" t="str">
        <f>TEXT(shipments9[[#This Row],[Shipdate]],"ddd")</f>
        <v>Fri</v>
      </c>
      <c r="G1735" s="1" t="str">
        <f>IF(OR(shipments9[[#This Row],[Day Name]]="Sat",shipments9[[#This Row],[Day Name]]="Sun"),"Weekend","Weekday")</f>
        <v>Weekday</v>
      </c>
      <c r="H1735">
        <v>7283.25</v>
      </c>
      <c r="I1735">
        <v>384</v>
      </c>
      <c r="J1735" t="s">
        <v>172</v>
      </c>
      <c r="K1735" t="s">
        <v>8155</v>
      </c>
      <c r="L1735" t="s">
        <v>8154</v>
      </c>
      <c r="M1735">
        <v>6</v>
      </c>
      <c r="N1735" t="s">
        <v>8159</v>
      </c>
      <c r="O1735" s="4">
        <f>INDEX(products[Cost_per_box], MATCH(shipments9[[#This Row],[PID]], products[PID], 0))</f>
        <v>12.41</v>
      </c>
      <c r="P1735" s="4">
        <f>shipments9[[#This Row],[Boxes]]*shipments9[[#This Row],[Cost Per Box]]</f>
        <v>4765.4400000000005</v>
      </c>
      <c r="Q1735" s="4">
        <f>shipments9[[#This Row],[Amount]] -shipments9[[#This Row],[total cost]]</f>
        <v>2517.8099999999995</v>
      </c>
      <c r="R1735" s="4" t="str">
        <f>IF(shipments9[[#This Row],[Gross Profit]]&lt;0,"Loss","Profit")</f>
        <v>Profit</v>
      </c>
      <c r="S1735" s="9">
        <f>shipments9[[#This Row],[Gross Profit]]/shipments9[[#This Row],[Amount]]</f>
        <v>0.34569869220471622</v>
      </c>
      <c r="T1735" s="11">
        <f>shipments9[[#This Row],[Amount]]/shipments9[[#This Row],[Boxes]]</f>
        <v>18.966796875</v>
      </c>
    </row>
    <row r="1736" spans="1:20" hidden="1" x14ac:dyDescent="0.25">
      <c r="A1736" t="s">
        <v>1938</v>
      </c>
      <c r="B1736" t="s">
        <v>86</v>
      </c>
      <c r="C1736" t="s">
        <v>153</v>
      </c>
      <c r="D1736" t="s">
        <v>19</v>
      </c>
      <c r="E1736" s="1">
        <v>45468</v>
      </c>
      <c r="F1736" s="1" t="str">
        <f>TEXT(shipments9[[#This Row],[Shipdate]],"ddd")</f>
        <v>Tue</v>
      </c>
      <c r="G1736" s="1" t="str">
        <f>IF(OR(shipments9[[#This Row],[Day Name]]="Sat",shipments9[[#This Row],[Day Name]]="Sun"),"Weekend","Weekday")</f>
        <v>Weekday</v>
      </c>
      <c r="H1736">
        <v>2418.75</v>
      </c>
      <c r="I1736">
        <v>135</v>
      </c>
      <c r="J1736" t="s">
        <v>172</v>
      </c>
      <c r="K1736" t="s">
        <v>8155</v>
      </c>
      <c r="L1736" t="s">
        <v>8154</v>
      </c>
      <c r="M1736">
        <v>6</v>
      </c>
      <c r="N1736" t="s">
        <v>8159</v>
      </c>
      <c r="O1736" s="4">
        <f>INDEX(products[Cost_per_box], MATCH(shipments9[[#This Row],[PID]], products[PID], 0))</f>
        <v>9.57</v>
      </c>
      <c r="P1736" s="4">
        <f>shipments9[[#This Row],[Boxes]]*shipments9[[#This Row],[Cost Per Box]]</f>
        <v>1291.95</v>
      </c>
      <c r="Q1736" s="4">
        <f>shipments9[[#This Row],[Amount]] -shipments9[[#This Row],[total cost]]</f>
        <v>1126.8</v>
      </c>
      <c r="R1736" s="4" t="str">
        <f>IF(shipments9[[#This Row],[Gross Profit]]&lt;0,"Loss","Profit")</f>
        <v>Profit</v>
      </c>
      <c r="S1736" s="9">
        <f>shipments9[[#This Row],[Gross Profit]]/shipments9[[#This Row],[Amount]]</f>
        <v>0.46586046511627904</v>
      </c>
      <c r="T1736" s="11">
        <f>shipments9[[#This Row],[Amount]]/shipments9[[#This Row],[Boxes]]</f>
        <v>17.916666666666668</v>
      </c>
    </row>
    <row r="1737" spans="1:20" hidden="1" x14ac:dyDescent="0.25">
      <c r="A1737" t="s">
        <v>1939</v>
      </c>
      <c r="B1737" t="s">
        <v>86</v>
      </c>
      <c r="C1737" t="s">
        <v>155</v>
      </c>
      <c r="D1737" t="s">
        <v>19</v>
      </c>
      <c r="E1737" s="1">
        <v>45419</v>
      </c>
      <c r="F1737" s="1" t="str">
        <f>TEXT(shipments9[[#This Row],[Shipdate]],"ddd")</f>
        <v>Tue</v>
      </c>
      <c r="G1737" s="1" t="str">
        <f>IF(OR(shipments9[[#This Row],[Day Name]]="Sat",shipments9[[#This Row],[Day Name]]="Sun"),"Weekend","Weekday")</f>
        <v>Weekday</v>
      </c>
      <c r="H1737">
        <v>2740.5</v>
      </c>
      <c r="I1737">
        <v>305</v>
      </c>
      <c r="J1737" t="s">
        <v>172</v>
      </c>
      <c r="K1737" t="s">
        <v>8155</v>
      </c>
      <c r="L1737" t="s">
        <v>8154</v>
      </c>
      <c r="M1737">
        <v>5</v>
      </c>
      <c r="N1737" t="s">
        <v>201</v>
      </c>
      <c r="O1737" s="4">
        <f>INDEX(products[Cost_per_box], MATCH(shipments9[[#This Row],[PID]], products[PID], 0))</f>
        <v>8.43</v>
      </c>
      <c r="P1737" s="4">
        <f>shipments9[[#This Row],[Boxes]]*shipments9[[#This Row],[Cost Per Box]]</f>
        <v>2571.15</v>
      </c>
      <c r="Q1737" s="4">
        <f>shipments9[[#This Row],[Amount]] -shipments9[[#This Row],[total cost]]</f>
        <v>169.34999999999991</v>
      </c>
      <c r="R1737" s="4" t="str">
        <f>IF(shipments9[[#This Row],[Gross Profit]]&lt;0,"Loss","Profit")</f>
        <v>Profit</v>
      </c>
      <c r="S1737" s="9">
        <f>shipments9[[#This Row],[Gross Profit]]/shipments9[[#This Row],[Amount]]</f>
        <v>6.1795292829775555E-2</v>
      </c>
      <c r="T1737" s="11">
        <f>shipments9[[#This Row],[Amount]]/shipments9[[#This Row],[Boxes]]</f>
        <v>8.9852459016393436</v>
      </c>
    </row>
    <row r="1738" spans="1:20" hidden="1" x14ac:dyDescent="0.25">
      <c r="A1738" t="s">
        <v>1940</v>
      </c>
      <c r="B1738" t="s">
        <v>86</v>
      </c>
      <c r="C1738" t="s">
        <v>155</v>
      </c>
      <c r="D1738" t="s">
        <v>19</v>
      </c>
      <c r="E1738" s="1">
        <v>45408</v>
      </c>
      <c r="F1738" s="1" t="str">
        <f>TEXT(shipments9[[#This Row],[Shipdate]],"ddd")</f>
        <v>Fri</v>
      </c>
      <c r="G1738" s="1" t="str">
        <f>IF(OR(shipments9[[#This Row],[Day Name]]="Sat",shipments9[[#This Row],[Day Name]]="Sun"),"Weekend","Weekday")</f>
        <v>Weekday</v>
      </c>
      <c r="H1738">
        <v>6207.75</v>
      </c>
      <c r="I1738">
        <v>621</v>
      </c>
      <c r="J1738" t="s">
        <v>172</v>
      </c>
      <c r="K1738" t="s">
        <v>8155</v>
      </c>
      <c r="L1738" t="s">
        <v>8154</v>
      </c>
      <c r="M1738">
        <v>4</v>
      </c>
      <c r="N1738" t="s">
        <v>8158</v>
      </c>
      <c r="O1738" s="4">
        <f>INDEX(products[Cost_per_box], MATCH(shipments9[[#This Row],[PID]], products[PID], 0))</f>
        <v>8.43</v>
      </c>
      <c r="P1738" s="4">
        <f>shipments9[[#This Row],[Boxes]]*shipments9[[#This Row],[Cost Per Box]]</f>
        <v>5235.03</v>
      </c>
      <c r="Q1738" s="4">
        <f>shipments9[[#This Row],[Amount]] -shipments9[[#This Row],[total cost]]</f>
        <v>972.72000000000025</v>
      </c>
      <c r="R1738" s="4" t="str">
        <f>IF(shipments9[[#This Row],[Gross Profit]]&lt;0,"Loss","Profit")</f>
        <v>Profit</v>
      </c>
      <c r="S1738" s="9">
        <f>shipments9[[#This Row],[Gross Profit]]/shipments9[[#This Row],[Amount]]</f>
        <v>0.15669445451250458</v>
      </c>
      <c r="T1738" s="11">
        <f>shipments9[[#This Row],[Amount]]/shipments9[[#This Row],[Boxes]]</f>
        <v>9.9963768115942031</v>
      </c>
    </row>
    <row r="1739" spans="1:20" hidden="1" x14ac:dyDescent="0.25">
      <c r="A1739" t="s">
        <v>1941</v>
      </c>
      <c r="B1739" t="s">
        <v>89</v>
      </c>
      <c r="C1739" t="s">
        <v>132</v>
      </c>
      <c r="D1739" t="s">
        <v>19</v>
      </c>
      <c r="E1739" s="1">
        <v>44953</v>
      </c>
      <c r="F1739" s="1" t="str">
        <f>TEXT(shipments9[[#This Row],[Shipdate]],"ddd")</f>
        <v>Fri</v>
      </c>
      <c r="G1739" s="1" t="str">
        <f>IF(OR(shipments9[[#This Row],[Day Name]]="Sat",shipments9[[#This Row],[Day Name]]="Sun"),"Weekend","Weekday")</f>
        <v>Weekday</v>
      </c>
      <c r="H1739">
        <v>2297.25</v>
      </c>
      <c r="I1739">
        <v>96</v>
      </c>
      <c r="J1739" t="s">
        <v>172</v>
      </c>
      <c r="K1739" t="s">
        <v>8151</v>
      </c>
      <c r="L1739" t="s">
        <v>8156</v>
      </c>
      <c r="M1739">
        <v>1</v>
      </c>
      <c r="N1739" t="s">
        <v>8163</v>
      </c>
      <c r="O1739" s="4">
        <f>INDEX(products[Cost_per_box], MATCH(shipments9[[#This Row],[PID]], products[PID], 0))</f>
        <v>6.31</v>
      </c>
      <c r="P1739" s="4">
        <f>shipments9[[#This Row],[Boxes]]*shipments9[[#This Row],[Cost Per Box]]</f>
        <v>605.76</v>
      </c>
      <c r="Q1739" s="4">
        <f>shipments9[[#This Row],[Amount]] -shipments9[[#This Row],[total cost]]</f>
        <v>1691.49</v>
      </c>
      <c r="R1739" s="4" t="str">
        <f>IF(shipments9[[#This Row],[Gross Profit]]&lt;0,"Loss","Profit")</f>
        <v>Profit</v>
      </c>
      <c r="S1739" s="9">
        <f>shipments9[[#This Row],[Gross Profit]]/shipments9[[#This Row],[Amount]]</f>
        <v>0.7363108063989553</v>
      </c>
      <c r="T1739" s="11">
        <f>shipments9[[#This Row],[Amount]]/shipments9[[#This Row],[Boxes]]</f>
        <v>23.9296875</v>
      </c>
    </row>
    <row r="1740" spans="1:20" hidden="1" x14ac:dyDescent="0.25">
      <c r="A1740" t="s">
        <v>1942</v>
      </c>
      <c r="B1740" t="s">
        <v>89</v>
      </c>
      <c r="C1740" t="s">
        <v>145</v>
      </c>
      <c r="D1740" t="s">
        <v>19</v>
      </c>
      <c r="E1740" s="1">
        <v>45210</v>
      </c>
      <c r="F1740" s="1" t="str">
        <f>TEXT(shipments9[[#This Row],[Shipdate]],"ddd")</f>
        <v>Wed</v>
      </c>
      <c r="G1740" s="1" t="str">
        <f>IF(OR(shipments9[[#This Row],[Day Name]]="Sat",shipments9[[#This Row],[Day Name]]="Sun"),"Weekend","Weekday")</f>
        <v>Weekday</v>
      </c>
      <c r="H1740">
        <v>11112.75</v>
      </c>
      <c r="I1740">
        <v>695</v>
      </c>
      <c r="J1740" t="s">
        <v>172</v>
      </c>
      <c r="K1740" t="s">
        <v>8151</v>
      </c>
      <c r="L1740" t="s">
        <v>8152</v>
      </c>
      <c r="M1740">
        <v>10</v>
      </c>
      <c r="N1740" t="s">
        <v>8153</v>
      </c>
      <c r="O1740" s="4">
        <f>INDEX(products[Cost_per_box], MATCH(shipments9[[#This Row],[PID]], products[PID], 0))</f>
        <v>4.74</v>
      </c>
      <c r="P1740" s="4">
        <f>shipments9[[#This Row],[Boxes]]*shipments9[[#This Row],[Cost Per Box]]</f>
        <v>3294.3</v>
      </c>
      <c r="Q1740" s="4">
        <f>shipments9[[#This Row],[Amount]] -shipments9[[#This Row],[total cost]]</f>
        <v>7818.45</v>
      </c>
      <c r="R1740" s="4" t="str">
        <f>IF(shipments9[[#This Row],[Gross Profit]]&lt;0,"Loss","Profit")</f>
        <v>Profit</v>
      </c>
      <c r="S1740" s="9">
        <f>shipments9[[#This Row],[Gross Profit]]/shipments9[[#This Row],[Amount]]</f>
        <v>0.70355672538300595</v>
      </c>
      <c r="T1740" s="11">
        <f>shipments9[[#This Row],[Amount]]/shipments9[[#This Row],[Boxes]]</f>
        <v>15.989568345323741</v>
      </c>
    </row>
    <row r="1741" spans="1:20" hidden="1" x14ac:dyDescent="0.25">
      <c r="A1741" t="s">
        <v>1943</v>
      </c>
      <c r="B1741" t="s">
        <v>89</v>
      </c>
      <c r="C1741" t="s">
        <v>149</v>
      </c>
      <c r="D1741" t="s">
        <v>19</v>
      </c>
      <c r="E1741" s="1">
        <v>45079</v>
      </c>
      <c r="F1741" s="1" t="str">
        <f>TEXT(shipments9[[#This Row],[Shipdate]],"ddd")</f>
        <v>Fri</v>
      </c>
      <c r="G1741" s="1" t="str">
        <f>IF(OR(shipments9[[#This Row],[Day Name]]="Sat",shipments9[[#This Row],[Day Name]]="Sun"),"Weekend","Weekday")</f>
        <v>Weekday</v>
      </c>
      <c r="H1741">
        <v>5661</v>
      </c>
      <c r="I1741">
        <v>315</v>
      </c>
      <c r="J1741" t="s">
        <v>172</v>
      </c>
      <c r="K1741" t="s">
        <v>8151</v>
      </c>
      <c r="L1741" t="s">
        <v>8154</v>
      </c>
      <c r="M1741">
        <v>6</v>
      </c>
      <c r="N1741" t="s">
        <v>8159</v>
      </c>
      <c r="O1741" s="4">
        <f>INDEX(products[Cost_per_box], MATCH(shipments9[[#This Row],[PID]], products[PID], 0))</f>
        <v>6.43</v>
      </c>
      <c r="P1741" s="4">
        <f>shipments9[[#This Row],[Boxes]]*shipments9[[#This Row],[Cost Per Box]]</f>
        <v>2025.4499999999998</v>
      </c>
      <c r="Q1741" s="4">
        <f>shipments9[[#This Row],[Amount]] -shipments9[[#This Row],[total cost]]</f>
        <v>3635.55</v>
      </c>
      <c r="R1741" s="4" t="str">
        <f>IF(shipments9[[#This Row],[Gross Profit]]&lt;0,"Loss","Profit")</f>
        <v>Profit</v>
      </c>
      <c r="S1741" s="9">
        <f>shipments9[[#This Row],[Gross Profit]]/shipments9[[#This Row],[Amount]]</f>
        <v>0.64220985691573929</v>
      </c>
      <c r="T1741" s="11">
        <f>shipments9[[#This Row],[Amount]]/shipments9[[#This Row],[Boxes]]</f>
        <v>17.971428571428572</v>
      </c>
    </row>
    <row r="1742" spans="1:20" hidden="1" x14ac:dyDescent="0.25">
      <c r="A1742" t="s">
        <v>1944</v>
      </c>
      <c r="B1742" t="s">
        <v>89</v>
      </c>
      <c r="C1742" t="s">
        <v>153</v>
      </c>
      <c r="D1742" t="s">
        <v>19</v>
      </c>
      <c r="E1742" s="1">
        <v>45377</v>
      </c>
      <c r="F1742" s="1" t="str">
        <f>TEXT(shipments9[[#This Row],[Shipdate]],"ddd")</f>
        <v>Tue</v>
      </c>
      <c r="G1742" s="1" t="str">
        <f>IF(OR(shipments9[[#This Row],[Day Name]]="Sat",shipments9[[#This Row],[Day Name]]="Sun"),"Weekend","Weekday")</f>
        <v>Weekday</v>
      </c>
      <c r="H1742">
        <v>7038</v>
      </c>
      <c r="I1742">
        <v>470</v>
      </c>
      <c r="J1742" t="s">
        <v>172</v>
      </c>
      <c r="K1742" t="s">
        <v>8155</v>
      </c>
      <c r="L1742" t="s">
        <v>8156</v>
      </c>
      <c r="M1742">
        <v>3</v>
      </c>
      <c r="N1742" t="s">
        <v>8164</v>
      </c>
      <c r="O1742" s="4">
        <f>INDEX(products[Cost_per_box], MATCH(shipments9[[#This Row],[PID]], products[PID], 0))</f>
        <v>9.57</v>
      </c>
      <c r="P1742" s="4">
        <f>shipments9[[#This Row],[Boxes]]*shipments9[[#This Row],[Cost Per Box]]</f>
        <v>4497.9000000000005</v>
      </c>
      <c r="Q1742" s="4">
        <f>shipments9[[#This Row],[Amount]] -shipments9[[#This Row],[total cost]]</f>
        <v>2540.0999999999995</v>
      </c>
      <c r="R1742" s="4" t="str">
        <f>IF(shipments9[[#This Row],[Gross Profit]]&lt;0,"Loss","Profit")</f>
        <v>Profit</v>
      </c>
      <c r="S1742" s="9">
        <f>shipments9[[#This Row],[Gross Profit]]/shipments9[[#This Row],[Amount]]</f>
        <v>0.36091219096334176</v>
      </c>
      <c r="T1742" s="11">
        <f>shipments9[[#This Row],[Amount]]/shipments9[[#This Row],[Boxes]]</f>
        <v>14.974468085106382</v>
      </c>
    </row>
    <row r="1743" spans="1:20" hidden="1" x14ac:dyDescent="0.25">
      <c r="A1743" t="s">
        <v>1945</v>
      </c>
      <c r="B1743" t="s">
        <v>89</v>
      </c>
      <c r="C1743" t="s">
        <v>153</v>
      </c>
      <c r="D1743" t="s">
        <v>19</v>
      </c>
      <c r="E1743" s="1">
        <v>44979</v>
      </c>
      <c r="F1743" s="1" t="str">
        <f>TEXT(shipments9[[#This Row],[Shipdate]],"ddd")</f>
        <v>Wed</v>
      </c>
      <c r="G1743" s="1" t="str">
        <f>IF(OR(shipments9[[#This Row],[Day Name]]="Sat",shipments9[[#This Row],[Day Name]]="Sun"),"Weekend","Weekday")</f>
        <v>Weekday</v>
      </c>
      <c r="H1743">
        <v>9508.5</v>
      </c>
      <c r="I1743">
        <v>560</v>
      </c>
      <c r="J1743" t="s">
        <v>172</v>
      </c>
      <c r="K1743" t="s">
        <v>8151</v>
      </c>
      <c r="L1743" t="s">
        <v>8156</v>
      </c>
      <c r="M1743">
        <v>2</v>
      </c>
      <c r="N1743" t="s">
        <v>8157</v>
      </c>
      <c r="O1743" s="4">
        <f>INDEX(products[Cost_per_box], MATCH(shipments9[[#This Row],[PID]], products[PID], 0))</f>
        <v>9.57</v>
      </c>
      <c r="P1743" s="4">
        <f>shipments9[[#This Row],[Boxes]]*shipments9[[#This Row],[Cost Per Box]]</f>
        <v>5359.2</v>
      </c>
      <c r="Q1743" s="4">
        <f>shipments9[[#This Row],[Amount]] -shipments9[[#This Row],[total cost]]</f>
        <v>4149.3</v>
      </c>
      <c r="R1743" s="4" t="str">
        <f>IF(shipments9[[#This Row],[Gross Profit]]&lt;0,"Loss","Profit")</f>
        <v>Profit</v>
      </c>
      <c r="S1743" s="9">
        <f>shipments9[[#This Row],[Gross Profit]]/shipments9[[#This Row],[Amount]]</f>
        <v>0.43637797759899039</v>
      </c>
      <c r="T1743" s="11">
        <f>shipments9[[#This Row],[Amount]]/shipments9[[#This Row],[Boxes]]</f>
        <v>16.979464285714286</v>
      </c>
    </row>
    <row r="1744" spans="1:20" hidden="1" x14ac:dyDescent="0.25">
      <c r="A1744" t="s">
        <v>1946</v>
      </c>
      <c r="B1744" t="s">
        <v>89</v>
      </c>
      <c r="C1744" t="s">
        <v>159</v>
      </c>
      <c r="D1744" t="s">
        <v>19</v>
      </c>
      <c r="E1744" s="1">
        <v>44965</v>
      </c>
      <c r="F1744" s="1" t="str">
        <f>TEXT(shipments9[[#This Row],[Shipdate]],"ddd")</f>
        <v>Wed</v>
      </c>
      <c r="G1744" s="1" t="str">
        <f>IF(OR(shipments9[[#This Row],[Day Name]]="Sat",shipments9[[#This Row],[Day Name]]="Sun"),"Weekend","Weekday")</f>
        <v>Weekday</v>
      </c>
      <c r="H1744">
        <v>4511.25</v>
      </c>
      <c r="I1744">
        <v>174</v>
      </c>
      <c r="J1744" t="s">
        <v>172</v>
      </c>
      <c r="K1744" t="s">
        <v>8151</v>
      </c>
      <c r="L1744" t="s">
        <v>8156</v>
      </c>
      <c r="M1744">
        <v>2</v>
      </c>
      <c r="N1744" t="s">
        <v>8157</v>
      </c>
      <c r="O1744" s="4">
        <f>INDEX(products[Cost_per_box], MATCH(shipments9[[#This Row],[PID]], products[PID], 0))</f>
        <v>5.04</v>
      </c>
      <c r="P1744" s="4">
        <f>shipments9[[#This Row],[Boxes]]*shipments9[[#This Row],[Cost Per Box]]</f>
        <v>876.96</v>
      </c>
      <c r="Q1744" s="4">
        <f>shipments9[[#This Row],[Amount]] -shipments9[[#This Row],[total cost]]</f>
        <v>3634.29</v>
      </c>
      <c r="R1744" s="4" t="str">
        <f>IF(shipments9[[#This Row],[Gross Profit]]&lt;0,"Loss","Profit")</f>
        <v>Profit</v>
      </c>
      <c r="S1744" s="9">
        <f>shipments9[[#This Row],[Gross Profit]]/shipments9[[#This Row],[Amount]]</f>
        <v>0.80560598503740644</v>
      </c>
      <c r="T1744" s="11">
        <f>shipments9[[#This Row],[Amount]]/shipments9[[#This Row],[Boxes]]</f>
        <v>25.926724137931036</v>
      </c>
    </row>
    <row r="1745" spans="1:20" hidden="1" x14ac:dyDescent="0.25">
      <c r="A1745" t="s">
        <v>1947</v>
      </c>
      <c r="B1745" t="s">
        <v>89</v>
      </c>
      <c r="C1745" t="s">
        <v>132</v>
      </c>
      <c r="D1745" t="s">
        <v>19</v>
      </c>
      <c r="E1745" s="1">
        <v>45272</v>
      </c>
      <c r="F1745" s="1" t="str">
        <f>TEXT(shipments9[[#This Row],[Shipdate]],"ddd")</f>
        <v>Tue</v>
      </c>
      <c r="G1745" s="1" t="str">
        <f>IF(OR(shipments9[[#This Row],[Day Name]]="Sat",shipments9[[#This Row],[Day Name]]="Sun"),"Weekend","Weekday")</f>
        <v>Weekday</v>
      </c>
      <c r="H1745">
        <v>4151.25</v>
      </c>
      <c r="I1745">
        <v>160</v>
      </c>
      <c r="J1745" t="s">
        <v>172</v>
      </c>
      <c r="K1745" t="s">
        <v>8151</v>
      </c>
      <c r="L1745" t="s">
        <v>8152</v>
      </c>
      <c r="M1745">
        <v>12</v>
      </c>
      <c r="N1745" t="s">
        <v>8166</v>
      </c>
      <c r="O1745" s="4">
        <f>INDEX(products[Cost_per_box], MATCH(shipments9[[#This Row],[PID]], products[PID], 0))</f>
        <v>6.31</v>
      </c>
      <c r="P1745" s="4">
        <f>shipments9[[#This Row],[Boxes]]*shipments9[[#This Row],[Cost Per Box]]</f>
        <v>1009.5999999999999</v>
      </c>
      <c r="Q1745" s="4">
        <f>shipments9[[#This Row],[Amount]] -shipments9[[#This Row],[total cost]]</f>
        <v>3141.65</v>
      </c>
      <c r="R1745" s="4" t="str">
        <f>IF(shipments9[[#This Row],[Gross Profit]]&lt;0,"Loss","Profit")</f>
        <v>Profit</v>
      </c>
      <c r="S1745" s="9">
        <f>shipments9[[#This Row],[Gross Profit]]/shipments9[[#This Row],[Amount]]</f>
        <v>0.75679614573923515</v>
      </c>
      <c r="T1745" s="11">
        <f>shipments9[[#This Row],[Amount]]/shipments9[[#This Row],[Boxes]]</f>
        <v>25.9453125</v>
      </c>
    </row>
    <row r="1746" spans="1:20" hidden="1" x14ac:dyDescent="0.25">
      <c r="A1746" t="s">
        <v>1948</v>
      </c>
      <c r="B1746" t="s">
        <v>89</v>
      </c>
      <c r="C1746" t="s">
        <v>149</v>
      </c>
      <c r="D1746" t="s">
        <v>19</v>
      </c>
      <c r="E1746" s="1">
        <v>45124</v>
      </c>
      <c r="F1746" s="1" t="str">
        <f>TEXT(shipments9[[#This Row],[Shipdate]],"ddd")</f>
        <v>Mon</v>
      </c>
      <c r="G1746" s="1" t="str">
        <f>IF(OR(shipments9[[#This Row],[Day Name]]="Sat",shipments9[[#This Row],[Day Name]]="Sun"),"Weekend","Weekday")</f>
        <v>Weekday</v>
      </c>
      <c r="H1746">
        <v>4743</v>
      </c>
      <c r="I1746">
        <v>317</v>
      </c>
      <c r="J1746" t="s">
        <v>172</v>
      </c>
      <c r="K1746" t="s">
        <v>8151</v>
      </c>
      <c r="L1746" t="s">
        <v>8160</v>
      </c>
      <c r="M1746">
        <v>7</v>
      </c>
      <c r="N1746" t="s">
        <v>8161</v>
      </c>
      <c r="O1746" s="4">
        <f>INDEX(products[Cost_per_box], MATCH(shipments9[[#This Row],[PID]], products[PID], 0))</f>
        <v>6.43</v>
      </c>
      <c r="P1746" s="4">
        <f>shipments9[[#This Row],[Boxes]]*shipments9[[#This Row],[Cost Per Box]]</f>
        <v>2038.31</v>
      </c>
      <c r="Q1746" s="4">
        <f>shipments9[[#This Row],[Amount]] -shipments9[[#This Row],[total cost]]</f>
        <v>2704.69</v>
      </c>
      <c r="R1746" s="4" t="str">
        <f>IF(shipments9[[#This Row],[Gross Profit]]&lt;0,"Loss","Profit")</f>
        <v>Profit</v>
      </c>
      <c r="S1746" s="9">
        <f>shipments9[[#This Row],[Gross Profit]]/shipments9[[#This Row],[Amount]]</f>
        <v>0.57024878768711784</v>
      </c>
      <c r="T1746" s="11">
        <f>shipments9[[#This Row],[Amount]]/shipments9[[#This Row],[Boxes]]</f>
        <v>14.962145110410095</v>
      </c>
    </row>
    <row r="1747" spans="1:20" hidden="1" x14ac:dyDescent="0.25">
      <c r="A1747" t="s">
        <v>1949</v>
      </c>
      <c r="B1747" t="s">
        <v>89</v>
      </c>
      <c r="C1747" t="s">
        <v>153</v>
      </c>
      <c r="D1747" t="s">
        <v>19</v>
      </c>
      <c r="E1747" s="1">
        <v>45254</v>
      </c>
      <c r="F1747" s="1" t="str">
        <f>TEXT(shipments9[[#This Row],[Shipdate]],"ddd")</f>
        <v>Fri</v>
      </c>
      <c r="G1747" s="1" t="str">
        <f>IF(OR(shipments9[[#This Row],[Day Name]]="Sat",shipments9[[#This Row],[Day Name]]="Sun"),"Weekend","Weekday")</f>
        <v>Weekday</v>
      </c>
      <c r="H1747">
        <v>5170.5</v>
      </c>
      <c r="I1747">
        <v>288</v>
      </c>
      <c r="J1747" t="s">
        <v>172</v>
      </c>
      <c r="K1747" t="s">
        <v>8151</v>
      </c>
      <c r="L1747" t="s">
        <v>8152</v>
      </c>
      <c r="M1747">
        <v>11</v>
      </c>
      <c r="N1747" t="s">
        <v>8165</v>
      </c>
      <c r="O1747" s="4">
        <f>INDEX(products[Cost_per_box], MATCH(shipments9[[#This Row],[PID]], products[PID], 0))</f>
        <v>9.57</v>
      </c>
      <c r="P1747" s="4">
        <f>shipments9[[#This Row],[Boxes]]*shipments9[[#This Row],[Cost Per Box]]</f>
        <v>2756.16</v>
      </c>
      <c r="Q1747" s="4">
        <f>shipments9[[#This Row],[Amount]] -shipments9[[#This Row],[total cost]]</f>
        <v>2414.34</v>
      </c>
      <c r="R1747" s="4" t="str">
        <f>IF(shipments9[[#This Row],[Gross Profit]]&lt;0,"Loss","Profit")</f>
        <v>Profit</v>
      </c>
      <c r="S1747" s="9">
        <f>shipments9[[#This Row],[Gross Profit]]/shipments9[[#This Row],[Amount]]</f>
        <v>0.46694516971279376</v>
      </c>
      <c r="T1747" s="11">
        <f>shipments9[[#This Row],[Amount]]/shipments9[[#This Row],[Boxes]]</f>
        <v>17.953125</v>
      </c>
    </row>
    <row r="1748" spans="1:20" hidden="1" x14ac:dyDescent="0.25">
      <c r="A1748" t="s">
        <v>1950</v>
      </c>
      <c r="B1748" t="s">
        <v>89</v>
      </c>
      <c r="C1748" t="s">
        <v>153</v>
      </c>
      <c r="D1748" t="s">
        <v>19</v>
      </c>
      <c r="E1748" s="1">
        <v>45285</v>
      </c>
      <c r="F1748" s="1" t="str">
        <f>TEXT(shipments9[[#This Row],[Shipdate]],"ddd")</f>
        <v>Mon</v>
      </c>
      <c r="G1748" s="1" t="str">
        <f>IF(OR(shipments9[[#This Row],[Day Name]]="Sat",shipments9[[#This Row],[Day Name]]="Sun"),"Weekend","Weekday")</f>
        <v>Weekday</v>
      </c>
      <c r="H1748">
        <v>7767</v>
      </c>
      <c r="I1748">
        <v>457</v>
      </c>
      <c r="J1748" t="s">
        <v>172</v>
      </c>
      <c r="K1748" t="s">
        <v>8151</v>
      </c>
      <c r="L1748" t="s">
        <v>8152</v>
      </c>
      <c r="M1748">
        <v>12</v>
      </c>
      <c r="N1748" t="s">
        <v>8166</v>
      </c>
      <c r="O1748" s="4">
        <f>INDEX(products[Cost_per_box], MATCH(shipments9[[#This Row],[PID]], products[PID], 0))</f>
        <v>9.57</v>
      </c>
      <c r="P1748" s="4">
        <f>shipments9[[#This Row],[Boxes]]*shipments9[[#This Row],[Cost Per Box]]</f>
        <v>4373.49</v>
      </c>
      <c r="Q1748" s="4">
        <f>shipments9[[#This Row],[Amount]] -shipments9[[#This Row],[total cost]]</f>
        <v>3393.51</v>
      </c>
      <c r="R1748" s="4" t="str">
        <f>IF(shipments9[[#This Row],[Gross Profit]]&lt;0,"Loss","Profit")</f>
        <v>Profit</v>
      </c>
      <c r="S1748" s="9">
        <f>shipments9[[#This Row],[Gross Profit]]/shipments9[[#This Row],[Amount]]</f>
        <v>0.4369138663576671</v>
      </c>
      <c r="T1748" s="11">
        <f>shipments9[[#This Row],[Amount]]/shipments9[[#This Row],[Boxes]]</f>
        <v>16.995623632385119</v>
      </c>
    </row>
    <row r="1749" spans="1:20" hidden="1" x14ac:dyDescent="0.25">
      <c r="A1749" t="s">
        <v>1951</v>
      </c>
      <c r="B1749" t="s">
        <v>89</v>
      </c>
      <c r="C1749" t="s">
        <v>124</v>
      </c>
      <c r="D1749" t="s">
        <v>19</v>
      </c>
      <c r="E1749" s="1">
        <v>45114</v>
      </c>
      <c r="F1749" s="1" t="str">
        <f>TEXT(shipments9[[#This Row],[Shipdate]],"ddd")</f>
        <v>Fri</v>
      </c>
      <c r="G1749" s="1" t="str">
        <f>IF(OR(shipments9[[#This Row],[Day Name]]="Sat",shipments9[[#This Row],[Day Name]]="Sun"),"Weekend","Weekday")</f>
        <v>Weekday</v>
      </c>
      <c r="H1749">
        <v>8410.5</v>
      </c>
      <c r="I1749">
        <v>526</v>
      </c>
      <c r="J1749" t="s">
        <v>172</v>
      </c>
      <c r="K1749" t="s">
        <v>8151</v>
      </c>
      <c r="L1749" t="s">
        <v>8160</v>
      </c>
      <c r="M1749">
        <v>7</v>
      </c>
      <c r="N1749" t="s">
        <v>8161</v>
      </c>
      <c r="O1749" s="4">
        <f>INDEX(products[Cost_per_box], MATCH(shipments9[[#This Row],[PID]], products[PID], 0))</f>
        <v>7.48</v>
      </c>
      <c r="P1749" s="4">
        <f>shipments9[[#This Row],[Boxes]]*shipments9[[#This Row],[Cost Per Box]]</f>
        <v>3934.48</v>
      </c>
      <c r="Q1749" s="4">
        <f>shipments9[[#This Row],[Amount]] -shipments9[[#This Row],[total cost]]</f>
        <v>4476.0200000000004</v>
      </c>
      <c r="R1749" s="4" t="str">
        <f>IF(shipments9[[#This Row],[Gross Profit]]&lt;0,"Loss","Profit")</f>
        <v>Profit</v>
      </c>
      <c r="S1749" s="9">
        <f>shipments9[[#This Row],[Gross Profit]]/shipments9[[#This Row],[Amount]]</f>
        <v>0.53219428095832599</v>
      </c>
      <c r="T1749" s="11">
        <f>shipments9[[#This Row],[Amount]]/shipments9[[#This Row],[Boxes]]</f>
        <v>15.989543726235741</v>
      </c>
    </row>
    <row r="1750" spans="1:20" hidden="1" x14ac:dyDescent="0.25">
      <c r="A1750" t="s">
        <v>1952</v>
      </c>
      <c r="B1750" t="s">
        <v>89</v>
      </c>
      <c r="C1750" t="s">
        <v>145</v>
      </c>
      <c r="D1750" t="s">
        <v>19</v>
      </c>
      <c r="E1750" s="1">
        <v>45429</v>
      </c>
      <c r="F1750" s="1" t="str">
        <f>TEXT(shipments9[[#This Row],[Shipdate]],"ddd")</f>
        <v>Fri</v>
      </c>
      <c r="G1750" s="1" t="str">
        <f>IF(OR(shipments9[[#This Row],[Day Name]]="Sat",shipments9[[#This Row],[Day Name]]="Sun"),"Weekend","Weekday")</f>
        <v>Weekday</v>
      </c>
      <c r="H1750">
        <v>6216.75</v>
      </c>
      <c r="I1750">
        <v>389</v>
      </c>
      <c r="J1750" t="s">
        <v>172</v>
      </c>
      <c r="K1750" t="s">
        <v>8155</v>
      </c>
      <c r="L1750" t="s">
        <v>8154</v>
      </c>
      <c r="M1750">
        <v>5</v>
      </c>
      <c r="N1750" t="s">
        <v>201</v>
      </c>
      <c r="O1750" s="4">
        <f>INDEX(products[Cost_per_box], MATCH(shipments9[[#This Row],[PID]], products[PID], 0))</f>
        <v>4.74</v>
      </c>
      <c r="P1750" s="4">
        <f>shipments9[[#This Row],[Boxes]]*shipments9[[#This Row],[Cost Per Box]]</f>
        <v>1843.8600000000001</v>
      </c>
      <c r="Q1750" s="4">
        <f>shipments9[[#This Row],[Amount]] -shipments9[[#This Row],[total cost]]</f>
        <v>4372.8899999999994</v>
      </c>
      <c r="R1750" s="4" t="str">
        <f>IF(shipments9[[#This Row],[Gross Profit]]&lt;0,"Loss","Profit")</f>
        <v>Profit</v>
      </c>
      <c r="S1750" s="9">
        <f>shipments9[[#This Row],[Gross Profit]]/shipments9[[#This Row],[Amount]]</f>
        <v>0.70340451200386045</v>
      </c>
      <c r="T1750" s="11">
        <f>shipments9[[#This Row],[Amount]]/shipments9[[#This Row],[Boxes]]</f>
        <v>15.981362467866324</v>
      </c>
    </row>
    <row r="1751" spans="1:20" hidden="1" x14ac:dyDescent="0.25">
      <c r="A1751" t="s">
        <v>1953</v>
      </c>
      <c r="B1751" t="s">
        <v>89</v>
      </c>
      <c r="C1751" t="s">
        <v>149</v>
      </c>
      <c r="D1751" t="s">
        <v>19</v>
      </c>
      <c r="E1751" s="1">
        <v>45057</v>
      </c>
      <c r="F1751" s="1" t="str">
        <f>TEXT(shipments9[[#This Row],[Shipdate]],"ddd")</f>
        <v>Thu</v>
      </c>
      <c r="G1751" s="1" t="str">
        <f>IF(OR(shipments9[[#This Row],[Day Name]]="Sat",shipments9[[#This Row],[Day Name]]="Sun"),"Weekend","Weekday")</f>
        <v>Weekday</v>
      </c>
      <c r="H1751">
        <v>6540.75</v>
      </c>
      <c r="I1751">
        <v>468</v>
      </c>
      <c r="J1751" t="s">
        <v>172</v>
      </c>
      <c r="K1751" t="s">
        <v>8151</v>
      </c>
      <c r="L1751" t="s">
        <v>8154</v>
      </c>
      <c r="M1751">
        <v>5</v>
      </c>
      <c r="N1751" t="s">
        <v>201</v>
      </c>
      <c r="O1751" s="4">
        <f>INDEX(products[Cost_per_box], MATCH(shipments9[[#This Row],[PID]], products[PID], 0))</f>
        <v>6.43</v>
      </c>
      <c r="P1751" s="4">
        <f>shipments9[[#This Row],[Boxes]]*shipments9[[#This Row],[Cost Per Box]]</f>
        <v>3009.24</v>
      </c>
      <c r="Q1751" s="4">
        <f>shipments9[[#This Row],[Amount]] -shipments9[[#This Row],[total cost]]</f>
        <v>3531.51</v>
      </c>
      <c r="R1751" s="4" t="str">
        <f>IF(shipments9[[#This Row],[Gross Profit]]&lt;0,"Loss","Profit")</f>
        <v>Profit</v>
      </c>
      <c r="S1751" s="9">
        <f>shipments9[[#This Row],[Gross Profit]]/shipments9[[#This Row],[Amount]]</f>
        <v>0.53992432060543516</v>
      </c>
      <c r="T1751" s="11">
        <f>shipments9[[#This Row],[Amount]]/shipments9[[#This Row],[Boxes]]</f>
        <v>13.975961538461538</v>
      </c>
    </row>
    <row r="1752" spans="1:20" hidden="1" x14ac:dyDescent="0.25">
      <c r="A1752" t="s">
        <v>1954</v>
      </c>
      <c r="B1752" t="s">
        <v>89</v>
      </c>
      <c r="C1752" t="s">
        <v>143</v>
      </c>
      <c r="D1752" t="s">
        <v>19</v>
      </c>
      <c r="E1752" s="1">
        <v>45077</v>
      </c>
      <c r="F1752" s="1" t="str">
        <f>TEXT(shipments9[[#This Row],[Shipdate]],"ddd")</f>
        <v>Wed</v>
      </c>
      <c r="G1752" s="1" t="str">
        <f>IF(OR(shipments9[[#This Row],[Day Name]]="Sat",shipments9[[#This Row],[Day Name]]="Sun"),"Weekend","Weekday")</f>
        <v>Weekday</v>
      </c>
      <c r="H1752">
        <v>4655.25</v>
      </c>
      <c r="I1752">
        <v>246</v>
      </c>
      <c r="J1752" t="s">
        <v>172</v>
      </c>
      <c r="K1752" t="s">
        <v>8151</v>
      </c>
      <c r="L1752" t="s">
        <v>8154</v>
      </c>
      <c r="M1752">
        <v>5</v>
      </c>
      <c r="N1752" t="s">
        <v>201</v>
      </c>
      <c r="O1752" s="4">
        <f>INDEX(products[Cost_per_box], MATCH(shipments9[[#This Row],[PID]], products[PID], 0))</f>
        <v>10.23</v>
      </c>
      <c r="P1752" s="4">
        <f>shipments9[[#This Row],[Boxes]]*shipments9[[#This Row],[Cost Per Box]]</f>
        <v>2516.58</v>
      </c>
      <c r="Q1752" s="4">
        <f>shipments9[[#This Row],[Amount]] -shipments9[[#This Row],[total cost]]</f>
        <v>2138.67</v>
      </c>
      <c r="R1752" s="4" t="str">
        <f>IF(shipments9[[#This Row],[Gross Profit]]&lt;0,"Loss","Profit")</f>
        <v>Profit</v>
      </c>
      <c r="S1752" s="9">
        <f>shipments9[[#This Row],[Gross Profit]]/shipments9[[#This Row],[Amount]]</f>
        <v>0.45941034316094731</v>
      </c>
      <c r="T1752" s="11">
        <f>shipments9[[#This Row],[Amount]]/shipments9[[#This Row],[Boxes]]</f>
        <v>18.923780487804876</v>
      </c>
    </row>
    <row r="1753" spans="1:20" hidden="1" x14ac:dyDescent="0.25">
      <c r="A1753" t="s">
        <v>1955</v>
      </c>
      <c r="B1753" t="s">
        <v>89</v>
      </c>
      <c r="C1753" t="s">
        <v>143</v>
      </c>
      <c r="D1753" t="s">
        <v>19</v>
      </c>
      <c r="E1753" s="1">
        <v>45271</v>
      </c>
      <c r="F1753" s="1" t="str">
        <f>TEXT(shipments9[[#This Row],[Shipdate]],"ddd")</f>
        <v>Mon</v>
      </c>
      <c r="G1753" s="1" t="str">
        <f>IF(OR(shipments9[[#This Row],[Day Name]]="Sat",shipments9[[#This Row],[Day Name]]="Sun"),"Weekend","Weekday")</f>
        <v>Weekday</v>
      </c>
      <c r="H1753">
        <v>4614.75</v>
      </c>
      <c r="I1753">
        <v>220</v>
      </c>
      <c r="J1753" t="s">
        <v>172</v>
      </c>
      <c r="K1753" t="s">
        <v>8151</v>
      </c>
      <c r="L1753" t="s">
        <v>8152</v>
      </c>
      <c r="M1753">
        <v>12</v>
      </c>
      <c r="N1753" t="s">
        <v>8166</v>
      </c>
      <c r="O1753" s="4">
        <f>INDEX(products[Cost_per_box], MATCH(shipments9[[#This Row],[PID]], products[PID], 0))</f>
        <v>10.23</v>
      </c>
      <c r="P1753" s="4">
        <f>shipments9[[#This Row],[Boxes]]*shipments9[[#This Row],[Cost Per Box]]</f>
        <v>2250.6</v>
      </c>
      <c r="Q1753" s="4">
        <f>shipments9[[#This Row],[Amount]] -shipments9[[#This Row],[total cost]]</f>
        <v>2364.15</v>
      </c>
      <c r="R1753" s="4" t="str">
        <f>IF(shipments9[[#This Row],[Gross Profit]]&lt;0,"Loss","Profit")</f>
        <v>Profit</v>
      </c>
      <c r="S1753" s="9">
        <f>shipments9[[#This Row],[Gross Profit]]/shipments9[[#This Row],[Amount]]</f>
        <v>0.51230294165447754</v>
      </c>
      <c r="T1753" s="11">
        <f>shipments9[[#This Row],[Amount]]/shipments9[[#This Row],[Boxes]]</f>
        <v>20.976136363636364</v>
      </c>
    </row>
    <row r="1754" spans="1:20" hidden="1" x14ac:dyDescent="0.25">
      <c r="A1754" t="s">
        <v>1956</v>
      </c>
      <c r="B1754" t="s">
        <v>89</v>
      </c>
      <c r="C1754" t="s">
        <v>132</v>
      </c>
      <c r="D1754" t="s">
        <v>19</v>
      </c>
      <c r="E1754" s="1">
        <v>45103</v>
      </c>
      <c r="F1754" s="1" t="str">
        <f>TEXT(shipments9[[#This Row],[Shipdate]],"ddd")</f>
        <v>Mon</v>
      </c>
      <c r="G1754" s="1" t="str">
        <f>IF(OR(shipments9[[#This Row],[Day Name]]="Sat",shipments9[[#This Row],[Day Name]]="Sun"),"Weekend","Weekday")</f>
        <v>Weekday</v>
      </c>
      <c r="H1754">
        <v>3809.25</v>
      </c>
      <c r="I1754">
        <v>137</v>
      </c>
      <c r="J1754" t="s">
        <v>172</v>
      </c>
      <c r="K1754" t="s">
        <v>8151</v>
      </c>
      <c r="L1754" t="s">
        <v>8154</v>
      </c>
      <c r="M1754">
        <v>6</v>
      </c>
      <c r="N1754" t="s">
        <v>8159</v>
      </c>
      <c r="O1754" s="4">
        <f>INDEX(products[Cost_per_box], MATCH(shipments9[[#This Row],[PID]], products[PID], 0))</f>
        <v>6.31</v>
      </c>
      <c r="P1754" s="4">
        <f>shipments9[[#This Row],[Boxes]]*shipments9[[#This Row],[Cost Per Box]]</f>
        <v>864.46999999999991</v>
      </c>
      <c r="Q1754" s="4">
        <f>shipments9[[#This Row],[Amount]] -shipments9[[#This Row],[total cost]]</f>
        <v>2944.78</v>
      </c>
      <c r="R1754" s="4" t="str">
        <f>IF(shipments9[[#This Row],[Gross Profit]]&lt;0,"Loss","Profit")</f>
        <v>Profit</v>
      </c>
      <c r="S1754" s="9">
        <f>shipments9[[#This Row],[Gross Profit]]/shipments9[[#This Row],[Amount]]</f>
        <v>0.77306031371004791</v>
      </c>
      <c r="T1754" s="11">
        <f>shipments9[[#This Row],[Amount]]/shipments9[[#This Row],[Boxes]]</f>
        <v>27.804744525547445</v>
      </c>
    </row>
    <row r="1755" spans="1:20" hidden="1" x14ac:dyDescent="0.25">
      <c r="A1755" t="s">
        <v>1957</v>
      </c>
      <c r="B1755" t="s">
        <v>89</v>
      </c>
      <c r="C1755" t="s">
        <v>145</v>
      </c>
      <c r="D1755" t="s">
        <v>19</v>
      </c>
      <c r="E1755" s="1">
        <v>45295</v>
      </c>
      <c r="F1755" s="1" t="str">
        <f>TEXT(shipments9[[#This Row],[Shipdate]],"ddd")</f>
        <v>Thu</v>
      </c>
      <c r="G1755" s="1" t="str">
        <f>IF(OR(shipments9[[#This Row],[Day Name]]="Sat",shipments9[[#This Row],[Day Name]]="Sun"),"Weekend","Weekday")</f>
        <v>Weekday</v>
      </c>
      <c r="H1755">
        <v>8410.5</v>
      </c>
      <c r="I1755">
        <v>561</v>
      </c>
      <c r="J1755" t="s">
        <v>172</v>
      </c>
      <c r="K1755" t="s">
        <v>8155</v>
      </c>
      <c r="L1755" t="s">
        <v>8156</v>
      </c>
      <c r="M1755">
        <v>1</v>
      </c>
      <c r="N1755" t="s">
        <v>8163</v>
      </c>
      <c r="O1755" s="4">
        <f>INDEX(products[Cost_per_box], MATCH(shipments9[[#This Row],[PID]], products[PID], 0))</f>
        <v>4.74</v>
      </c>
      <c r="P1755" s="4">
        <f>shipments9[[#This Row],[Boxes]]*shipments9[[#This Row],[Cost Per Box]]</f>
        <v>2659.1400000000003</v>
      </c>
      <c r="Q1755" s="4">
        <f>shipments9[[#This Row],[Amount]] -shipments9[[#This Row],[total cost]]</f>
        <v>5751.36</v>
      </c>
      <c r="R1755" s="4" t="str">
        <f>IF(shipments9[[#This Row],[Gross Profit]]&lt;0,"Loss","Profit")</f>
        <v>Profit</v>
      </c>
      <c r="S1755" s="9">
        <f>shipments9[[#This Row],[Gross Profit]]/shipments9[[#This Row],[Amount]]</f>
        <v>0.68383092562867842</v>
      </c>
      <c r="T1755" s="11">
        <f>shipments9[[#This Row],[Amount]]/shipments9[[#This Row],[Boxes]]</f>
        <v>14.991978609625669</v>
      </c>
    </row>
    <row r="1756" spans="1:20" hidden="1" x14ac:dyDescent="0.25">
      <c r="A1756" t="s">
        <v>1958</v>
      </c>
      <c r="B1756" t="s">
        <v>89</v>
      </c>
      <c r="C1756" t="s">
        <v>145</v>
      </c>
      <c r="D1756" t="s">
        <v>19</v>
      </c>
      <c r="E1756" s="1">
        <v>45237</v>
      </c>
      <c r="F1756" s="1" t="str">
        <f>TEXT(shipments9[[#This Row],[Shipdate]],"ddd")</f>
        <v>Tue</v>
      </c>
      <c r="G1756" s="1" t="str">
        <f>IF(OR(shipments9[[#This Row],[Day Name]]="Sat",shipments9[[#This Row],[Day Name]]="Sun"),"Weekend","Weekday")</f>
        <v>Weekday</v>
      </c>
      <c r="H1756">
        <v>2646</v>
      </c>
      <c r="I1756">
        <v>166</v>
      </c>
      <c r="J1756" t="s">
        <v>172</v>
      </c>
      <c r="K1756" t="s">
        <v>8151</v>
      </c>
      <c r="L1756" t="s">
        <v>8152</v>
      </c>
      <c r="M1756">
        <v>11</v>
      </c>
      <c r="N1756" t="s">
        <v>8165</v>
      </c>
      <c r="O1756" s="4">
        <f>INDEX(products[Cost_per_box], MATCH(shipments9[[#This Row],[PID]], products[PID], 0))</f>
        <v>4.74</v>
      </c>
      <c r="P1756" s="4">
        <f>shipments9[[#This Row],[Boxes]]*shipments9[[#This Row],[Cost Per Box]]</f>
        <v>786.84</v>
      </c>
      <c r="Q1756" s="4">
        <f>shipments9[[#This Row],[Amount]] -shipments9[[#This Row],[total cost]]</f>
        <v>1859.1599999999999</v>
      </c>
      <c r="R1756" s="4" t="str">
        <f>IF(shipments9[[#This Row],[Gross Profit]]&lt;0,"Loss","Profit")</f>
        <v>Profit</v>
      </c>
      <c r="S1756" s="9">
        <f>shipments9[[#This Row],[Gross Profit]]/shipments9[[#This Row],[Amount]]</f>
        <v>0.70263038548752832</v>
      </c>
      <c r="T1756" s="11">
        <f>shipments9[[#This Row],[Amount]]/shipments9[[#This Row],[Boxes]]</f>
        <v>15.939759036144578</v>
      </c>
    </row>
    <row r="1757" spans="1:20" hidden="1" x14ac:dyDescent="0.25">
      <c r="A1757" t="s">
        <v>1959</v>
      </c>
      <c r="B1757" t="s">
        <v>89</v>
      </c>
      <c r="C1757" t="s">
        <v>149</v>
      </c>
      <c r="D1757" t="s">
        <v>19</v>
      </c>
      <c r="E1757" s="1">
        <v>44938</v>
      </c>
      <c r="F1757" s="1" t="str">
        <f>TEXT(shipments9[[#This Row],[Shipdate]],"ddd")</f>
        <v>Thu</v>
      </c>
      <c r="G1757" s="1" t="str">
        <f>IF(OR(shipments9[[#This Row],[Day Name]]="Sat",shipments9[[#This Row],[Day Name]]="Sun"),"Weekend","Weekday")</f>
        <v>Weekday</v>
      </c>
      <c r="H1757">
        <v>7535.25</v>
      </c>
      <c r="I1757">
        <v>444</v>
      </c>
      <c r="J1757" t="s">
        <v>172</v>
      </c>
      <c r="K1757" t="s">
        <v>8151</v>
      </c>
      <c r="L1757" t="s">
        <v>8156</v>
      </c>
      <c r="M1757">
        <v>1</v>
      </c>
      <c r="N1757" t="s">
        <v>8163</v>
      </c>
      <c r="O1757" s="4">
        <f>INDEX(products[Cost_per_box], MATCH(shipments9[[#This Row],[PID]], products[PID], 0))</f>
        <v>6.43</v>
      </c>
      <c r="P1757" s="4">
        <f>shipments9[[#This Row],[Boxes]]*shipments9[[#This Row],[Cost Per Box]]</f>
        <v>2854.92</v>
      </c>
      <c r="Q1757" s="4">
        <f>shipments9[[#This Row],[Amount]] -shipments9[[#This Row],[total cost]]</f>
        <v>4680.33</v>
      </c>
      <c r="R1757" s="4" t="str">
        <f>IF(shipments9[[#This Row],[Gross Profit]]&lt;0,"Loss","Profit")</f>
        <v>Profit</v>
      </c>
      <c r="S1757" s="9">
        <f>shipments9[[#This Row],[Gross Profit]]/shipments9[[#This Row],[Amount]]</f>
        <v>0.62112471384492884</v>
      </c>
      <c r="T1757" s="11">
        <f>shipments9[[#This Row],[Amount]]/shipments9[[#This Row],[Boxes]]</f>
        <v>16.971283783783782</v>
      </c>
    </row>
    <row r="1758" spans="1:20" x14ac:dyDescent="0.25">
      <c r="A1758" t="s">
        <v>1960</v>
      </c>
      <c r="B1758" t="s">
        <v>89</v>
      </c>
      <c r="C1758" t="s">
        <v>155</v>
      </c>
      <c r="D1758" t="s">
        <v>19</v>
      </c>
      <c r="E1758" s="1">
        <v>45469</v>
      </c>
      <c r="F1758" s="1" t="str">
        <f>TEXT(shipments9[[#This Row],[Shipdate]],"ddd")</f>
        <v>Wed</v>
      </c>
      <c r="G1758" s="1" t="str">
        <f>IF(OR(shipments9[[#This Row],[Day Name]]="Sat",shipments9[[#This Row],[Day Name]]="Sun"),"Weekend","Weekday")</f>
        <v>Weekday</v>
      </c>
      <c r="H1758">
        <v>11745</v>
      </c>
      <c r="I1758">
        <v>1469</v>
      </c>
      <c r="J1758" t="s">
        <v>172</v>
      </c>
      <c r="K1758" t="s">
        <v>8155</v>
      </c>
      <c r="L1758" t="s">
        <v>8154</v>
      </c>
      <c r="M1758">
        <v>6</v>
      </c>
      <c r="N1758" t="s">
        <v>8159</v>
      </c>
      <c r="O1758" s="4">
        <f>INDEX(products[Cost_per_box], MATCH(shipments9[[#This Row],[PID]], products[PID], 0))</f>
        <v>8.43</v>
      </c>
      <c r="P1758" s="4">
        <f>shipments9[[#This Row],[Boxes]]*shipments9[[#This Row],[Cost Per Box]]</f>
        <v>12383.67</v>
      </c>
      <c r="Q1758" s="4">
        <f>shipments9[[#This Row],[Amount]] -shipments9[[#This Row],[total cost]]</f>
        <v>-638.67000000000007</v>
      </c>
      <c r="R1758" s="4" t="str">
        <f>IF(shipments9[[#This Row],[Gross Profit]]&lt;0,"Loss","Profit")</f>
        <v>Loss</v>
      </c>
      <c r="S1758" s="9">
        <f>shipments9[[#This Row],[Gross Profit]]/shipments9[[#This Row],[Amount]]</f>
        <v>-5.4378033205619417E-2</v>
      </c>
      <c r="T1758" s="11">
        <f>shipments9[[#This Row],[Amount]]/shipments9[[#This Row],[Boxes]]</f>
        <v>7.9952348536419331</v>
      </c>
    </row>
    <row r="1759" spans="1:20" hidden="1" x14ac:dyDescent="0.25">
      <c r="A1759" t="s">
        <v>1961</v>
      </c>
      <c r="B1759" t="s">
        <v>92</v>
      </c>
      <c r="C1759" t="s">
        <v>126</v>
      </c>
      <c r="D1759" t="s">
        <v>19</v>
      </c>
      <c r="E1759" s="1">
        <v>45051</v>
      </c>
      <c r="F1759" s="1" t="str">
        <f>TEXT(shipments9[[#This Row],[Shipdate]],"ddd")</f>
        <v>Fri</v>
      </c>
      <c r="G1759" s="1" t="str">
        <f>IF(OR(shipments9[[#This Row],[Day Name]]="Sat",shipments9[[#This Row],[Day Name]]="Sun"),"Weekend","Weekday")</f>
        <v>Weekday</v>
      </c>
      <c r="H1759">
        <v>2243.25</v>
      </c>
      <c r="I1759">
        <v>204</v>
      </c>
      <c r="J1759" t="s">
        <v>172</v>
      </c>
      <c r="K1759" t="s">
        <v>8151</v>
      </c>
      <c r="L1759" t="s">
        <v>8154</v>
      </c>
      <c r="M1759">
        <v>5</v>
      </c>
      <c r="N1759" t="s">
        <v>201</v>
      </c>
      <c r="O1759" s="4">
        <f>INDEX(products[Cost_per_box], MATCH(shipments9[[#This Row],[PID]], products[PID], 0))</f>
        <v>5.15</v>
      </c>
      <c r="P1759" s="4">
        <f>shipments9[[#This Row],[Boxes]]*shipments9[[#This Row],[Cost Per Box]]</f>
        <v>1050.6000000000001</v>
      </c>
      <c r="Q1759" s="4">
        <f>shipments9[[#This Row],[Amount]] -shipments9[[#This Row],[total cost]]</f>
        <v>1192.6499999999999</v>
      </c>
      <c r="R1759" s="4" t="str">
        <f>IF(shipments9[[#This Row],[Gross Profit]]&lt;0,"Loss","Profit")</f>
        <v>Profit</v>
      </c>
      <c r="S1759" s="9">
        <f>shipments9[[#This Row],[Gross Profit]]/shipments9[[#This Row],[Amount]]</f>
        <v>0.53166165162153123</v>
      </c>
      <c r="T1759" s="11">
        <f>shipments9[[#This Row],[Amount]]/shipments9[[#This Row],[Boxes]]</f>
        <v>10.996323529411764</v>
      </c>
    </row>
    <row r="1760" spans="1:20" hidden="1" x14ac:dyDescent="0.25">
      <c r="A1760" t="s">
        <v>1962</v>
      </c>
      <c r="B1760" t="s">
        <v>92</v>
      </c>
      <c r="C1760" t="s">
        <v>143</v>
      </c>
      <c r="D1760" t="s">
        <v>19</v>
      </c>
      <c r="E1760" s="1">
        <v>45303</v>
      </c>
      <c r="F1760" s="1" t="str">
        <f>TEXT(shipments9[[#This Row],[Shipdate]],"ddd")</f>
        <v>Fri</v>
      </c>
      <c r="G1760" s="1" t="str">
        <f>IF(OR(shipments9[[#This Row],[Day Name]]="Sat",shipments9[[#This Row],[Day Name]]="Sun"),"Weekend","Weekday")</f>
        <v>Weekday</v>
      </c>
      <c r="H1760">
        <v>9659.25</v>
      </c>
      <c r="I1760">
        <v>537</v>
      </c>
      <c r="J1760" t="s">
        <v>172</v>
      </c>
      <c r="K1760" t="s">
        <v>8155</v>
      </c>
      <c r="L1760" t="s">
        <v>8156</v>
      </c>
      <c r="M1760">
        <v>1</v>
      </c>
      <c r="N1760" t="s">
        <v>8163</v>
      </c>
      <c r="O1760" s="4">
        <f>INDEX(products[Cost_per_box], MATCH(shipments9[[#This Row],[PID]], products[PID], 0))</f>
        <v>10.23</v>
      </c>
      <c r="P1760" s="4">
        <f>shipments9[[#This Row],[Boxes]]*shipments9[[#This Row],[Cost Per Box]]</f>
        <v>5493.51</v>
      </c>
      <c r="Q1760" s="4">
        <f>shipments9[[#This Row],[Amount]] -shipments9[[#This Row],[total cost]]</f>
        <v>4165.74</v>
      </c>
      <c r="R1760" s="4" t="str">
        <f>IF(shipments9[[#This Row],[Gross Profit]]&lt;0,"Loss","Profit")</f>
        <v>Profit</v>
      </c>
      <c r="S1760" s="9">
        <f>shipments9[[#This Row],[Gross Profit]]/shipments9[[#This Row],[Amount]]</f>
        <v>0.43126950850221291</v>
      </c>
      <c r="T1760" s="11">
        <f>shipments9[[#This Row],[Amount]]/shipments9[[#This Row],[Boxes]]</f>
        <v>17.987430167597765</v>
      </c>
    </row>
    <row r="1761" spans="1:20" hidden="1" x14ac:dyDescent="0.25">
      <c r="A1761" t="s">
        <v>1963</v>
      </c>
      <c r="B1761" t="s">
        <v>92</v>
      </c>
      <c r="C1761" t="s">
        <v>153</v>
      </c>
      <c r="D1761" t="s">
        <v>19</v>
      </c>
      <c r="E1761" s="1">
        <v>45289</v>
      </c>
      <c r="F1761" s="1" t="str">
        <f>TEXT(shipments9[[#This Row],[Shipdate]],"ddd")</f>
        <v>Fri</v>
      </c>
      <c r="G1761" s="1" t="str">
        <f>IF(OR(shipments9[[#This Row],[Day Name]]="Sat",shipments9[[#This Row],[Day Name]]="Sun"),"Weekend","Weekday")</f>
        <v>Weekday</v>
      </c>
      <c r="H1761">
        <v>4538.25</v>
      </c>
      <c r="I1761">
        <v>284</v>
      </c>
      <c r="J1761" t="s">
        <v>172</v>
      </c>
      <c r="K1761" t="s">
        <v>8151</v>
      </c>
      <c r="L1761" t="s">
        <v>8152</v>
      </c>
      <c r="M1761">
        <v>12</v>
      </c>
      <c r="N1761" t="s">
        <v>8166</v>
      </c>
      <c r="O1761" s="4">
        <f>INDEX(products[Cost_per_box], MATCH(shipments9[[#This Row],[PID]], products[PID], 0))</f>
        <v>9.57</v>
      </c>
      <c r="P1761" s="4">
        <f>shipments9[[#This Row],[Boxes]]*shipments9[[#This Row],[Cost Per Box]]</f>
        <v>2717.88</v>
      </c>
      <c r="Q1761" s="4">
        <f>shipments9[[#This Row],[Amount]] -shipments9[[#This Row],[total cost]]</f>
        <v>1820.37</v>
      </c>
      <c r="R1761" s="4" t="str">
        <f>IF(shipments9[[#This Row],[Gross Profit]]&lt;0,"Loss","Profit")</f>
        <v>Profit</v>
      </c>
      <c r="S1761" s="9">
        <f>shipments9[[#This Row],[Gross Profit]]/shipments9[[#This Row],[Amount]]</f>
        <v>0.40111717071558417</v>
      </c>
      <c r="T1761" s="11">
        <f>shipments9[[#This Row],[Amount]]/shipments9[[#This Row],[Boxes]]</f>
        <v>15.97975352112676</v>
      </c>
    </row>
    <row r="1762" spans="1:20" hidden="1" x14ac:dyDescent="0.25">
      <c r="A1762" t="s">
        <v>1964</v>
      </c>
      <c r="B1762" t="s">
        <v>92</v>
      </c>
      <c r="C1762" t="s">
        <v>161</v>
      </c>
      <c r="D1762" t="s">
        <v>19</v>
      </c>
      <c r="E1762" s="1">
        <v>45281</v>
      </c>
      <c r="F1762" s="1" t="str">
        <f>TEXT(shipments9[[#This Row],[Shipdate]],"ddd")</f>
        <v>Thu</v>
      </c>
      <c r="G1762" s="1" t="str">
        <f>IF(OR(shipments9[[#This Row],[Day Name]]="Sat",shipments9[[#This Row],[Day Name]]="Sun"),"Weekend","Weekday")</f>
        <v>Weekday</v>
      </c>
      <c r="H1762">
        <v>5067</v>
      </c>
      <c r="I1762">
        <v>563</v>
      </c>
      <c r="J1762" t="s">
        <v>172</v>
      </c>
      <c r="K1762" t="s">
        <v>8151</v>
      </c>
      <c r="L1762" t="s">
        <v>8152</v>
      </c>
      <c r="M1762">
        <v>12</v>
      </c>
      <c r="N1762" t="s">
        <v>8166</v>
      </c>
      <c r="O1762" s="4">
        <f>INDEX(products[Cost_per_box], MATCH(shipments9[[#This Row],[PID]], products[PID], 0))</f>
        <v>2.76</v>
      </c>
      <c r="P1762" s="4">
        <f>shipments9[[#This Row],[Boxes]]*shipments9[[#This Row],[Cost Per Box]]</f>
        <v>1553.8799999999999</v>
      </c>
      <c r="Q1762" s="4">
        <f>shipments9[[#This Row],[Amount]] -shipments9[[#This Row],[total cost]]</f>
        <v>3513.12</v>
      </c>
      <c r="R1762" s="4" t="str">
        <f>IF(shipments9[[#This Row],[Gross Profit]]&lt;0,"Loss","Profit")</f>
        <v>Profit</v>
      </c>
      <c r="S1762" s="9">
        <f>shipments9[[#This Row],[Gross Profit]]/shipments9[[#This Row],[Amount]]</f>
        <v>0.69333333333333336</v>
      </c>
      <c r="T1762" s="11">
        <f>shipments9[[#This Row],[Amount]]/shipments9[[#This Row],[Boxes]]</f>
        <v>9</v>
      </c>
    </row>
    <row r="1763" spans="1:20" hidden="1" x14ac:dyDescent="0.25">
      <c r="A1763" t="s">
        <v>1965</v>
      </c>
      <c r="B1763" t="s">
        <v>92</v>
      </c>
      <c r="C1763" t="s">
        <v>161</v>
      </c>
      <c r="D1763" t="s">
        <v>19</v>
      </c>
      <c r="E1763" s="1">
        <v>45250</v>
      </c>
      <c r="F1763" s="1" t="str">
        <f>TEXT(shipments9[[#This Row],[Shipdate]],"ddd")</f>
        <v>Mon</v>
      </c>
      <c r="G1763" s="1" t="str">
        <f>IF(OR(shipments9[[#This Row],[Day Name]]="Sat",shipments9[[#This Row],[Day Name]]="Sun"),"Weekend","Weekday")</f>
        <v>Weekday</v>
      </c>
      <c r="H1763">
        <v>2218.5</v>
      </c>
      <c r="I1763">
        <v>185</v>
      </c>
      <c r="J1763" t="s">
        <v>172</v>
      </c>
      <c r="K1763" t="s">
        <v>8151</v>
      </c>
      <c r="L1763" t="s">
        <v>8152</v>
      </c>
      <c r="M1763">
        <v>11</v>
      </c>
      <c r="N1763" t="s">
        <v>8165</v>
      </c>
      <c r="O1763" s="4">
        <f>INDEX(products[Cost_per_box], MATCH(shipments9[[#This Row],[PID]], products[PID], 0))</f>
        <v>2.76</v>
      </c>
      <c r="P1763" s="4">
        <f>shipments9[[#This Row],[Boxes]]*shipments9[[#This Row],[Cost Per Box]]</f>
        <v>510.59999999999997</v>
      </c>
      <c r="Q1763" s="4">
        <f>shipments9[[#This Row],[Amount]] -shipments9[[#This Row],[total cost]]</f>
        <v>1707.9</v>
      </c>
      <c r="R1763" s="4" t="str">
        <f>IF(shipments9[[#This Row],[Gross Profit]]&lt;0,"Loss","Profit")</f>
        <v>Profit</v>
      </c>
      <c r="S1763" s="9">
        <f>shipments9[[#This Row],[Gross Profit]]/shipments9[[#This Row],[Amount]]</f>
        <v>0.769844489519946</v>
      </c>
      <c r="T1763" s="11">
        <f>shipments9[[#This Row],[Amount]]/shipments9[[#This Row],[Boxes]]</f>
        <v>11.991891891891893</v>
      </c>
    </row>
    <row r="1764" spans="1:20" hidden="1" x14ac:dyDescent="0.25">
      <c r="A1764" t="s">
        <v>1966</v>
      </c>
      <c r="B1764" t="s">
        <v>92</v>
      </c>
      <c r="C1764" t="s">
        <v>132</v>
      </c>
      <c r="D1764" t="s">
        <v>19</v>
      </c>
      <c r="E1764" s="1">
        <v>45201</v>
      </c>
      <c r="F1764" s="1" t="str">
        <f>TEXT(shipments9[[#This Row],[Shipdate]],"ddd")</f>
        <v>Mon</v>
      </c>
      <c r="G1764" s="1" t="str">
        <f>IF(OR(shipments9[[#This Row],[Day Name]]="Sat",shipments9[[#This Row],[Day Name]]="Sun"),"Weekend","Weekday")</f>
        <v>Weekday</v>
      </c>
      <c r="H1764">
        <v>2781</v>
      </c>
      <c r="I1764">
        <v>107</v>
      </c>
      <c r="J1764" t="s">
        <v>172</v>
      </c>
      <c r="K1764" t="s">
        <v>8151</v>
      </c>
      <c r="L1764" t="s">
        <v>8152</v>
      </c>
      <c r="M1764">
        <v>10</v>
      </c>
      <c r="N1764" t="s">
        <v>8153</v>
      </c>
      <c r="O1764" s="4">
        <f>INDEX(products[Cost_per_box], MATCH(shipments9[[#This Row],[PID]], products[PID], 0))</f>
        <v>6.31</v>
      </c>
      <c r="P1764" s="4">
        <f>shipments9[[#This Row],[Boxes]]*shipments9[[#This Row],[Cost Per Box]]</f>
        <v>675.17</v>
      </c>
      <c r="Q1764" s="4">
        <f>shipments9[[#This Row],[Amount]] -shipments9[[#This Row],[total cost]]</f>
        <v>2105.83</v>
      </c>
      <c r="R1764" s="4" t="str">
        <f>IF(shipments9[[#This Row],[Gross Profit]]&lt;0,"Loss","Profit")</f>
        <v>Profit</v>
      </c>
      <c r="S1764" s="9">
        <f>shipments9[[#This Row],[Gross Profit]]/shipments9[[#This Row],[Amount]]</f>
        <v>0.7572204243078029</v>
      </c>
      <c r="T1764" s="11">
        <f>shipments9[[#This Row],[Amount]]/shipments9[[#This Row],[Boxes]]</f>
        <v>25.990654205607477</v>
      </c>
    </row>
    <row r="1765" spans="1:20" hidden="1" x14ac:dyDescent="0.25">
      <c r="A1765" t="s">
        <v>1967</v>
      </c>
      <c r="B1765" t="s">
        <v>92</v>
      </c>
      <c r="C1765" t="s">
        <v>143</v>
      </c>
      <c r="D1765" t="s">
        <v>19</v>
      </c>
      <c r="E1765" s="1">
        <v>45299</v>
      </c>
      <c r="F1765" s="1" t="str">
        <f>TEXT(shipments9[[#This Row],[Shipdate]],"ddd")</f>
        <v>Mon</v>
      </c>
      <c r="G1765" s="1" t="str">
        <f>IF(OR(shipments9[[#This Row],[Day Name]]="Sat",shipments9[[#This Row],[Day Name]]="Sun"),"Weekend","Weekday")</f>
        <v>Weekday</v>
      </c>
      <c r="H1765">
        <v>8253</v>
      </c>
      <c r="I1765">
        <v>486</v>
      </c>
      <c r="J1765" t="s">
        <v>172</v>
      </c>
      <c r="K1765" t="s">
        <v>8155</v>
      </c>
      <c r="L1765" t="s">
        <v>8156</v>
      </c>
      <c r="M1765">
        <v>1</v>
      </c>
      <c r="N1765" t="s">
        <v>8163</v>
      </c>
      <c r="O1765" s="4">
        <f>INDEX(products[Cost_per_box], MATCH(shipments9[[#This Row],[PID]], products[PID], 0))</f>
        <v>10.23</v>
      </c>
      <c r="P1765" s="4">
        <f>shipments9[[#This Row],[Boxes]]*shipments9[[#This Row],[Cost Per Box]]</f>
        <v>4971.7800000000007</v>
      </c>
      <c r="Q1765" s="4">
        <f>shipments9[[#This Row],[Amount]] -shipments9[[#This Row],[total cost]]</f>
        <v>3281.2199999999993</v>
      </c>
      <c r="R1765" s="4" t="str">
        <f>IF(shipments9[[#This Row],[Gross Profit]]&lt;0,"Loss","Profit")</f>
        <v>Profit</v>
      </c>
      <c r="S1765" s="9">
        <f>shipments9[[#This Row],[Gross Profit]]/shipments9[[#This Row],[Amount]]</f>
        <v>0.39757906215921474</v>
      </c>
      <c r="T1765" s="11">
        <f>shipments9[[#This Row],[Amount]]/shipments9[[#This Row],[Boxes]]</f>
        <v>16.981481481481481</v>
      </c>
    </row>
    <row r="1766" spans="1:20" hidden="1" x14ac:dyDescent="0.25">
      <c r="A1766" t="s">
        <v>1968</v>
      </c>
      <c r="B1766" t="s">
        <v>92</v>
      </c>
      <c r="C1766" t="s">
        <v>145</v>
      </c>
      <c r="D1766" t="s">
        <v>19</v>
      </c>
      <c r="E1766" s="1">
        <v>45218</v>
      </c>
      <c r="F1766" s="1" t="str">
        <f>TEXT(shipments9[[#This Row],[Shipdate]],"ddd")</f>
        <v>Thu</v>
      </c>
      <c r="G1766" s="1" t="str">
        <f>IF(OR(shipments9[[#This Row],[Day Name]]="Sat",shipments9[[#This Row],[Day Name]]="Sun"),"Weekend","Weekday")</f>
        <v>Weekday</v>
      </c>
      <c r="H1766">
        <v>8862.75</v>
      </c>
      <c r="I1766">
        <v>554</v>
      </c>
      <c r="J1766" t="s">
        <v>172</v>
      </c>
      <c r="K1766" t="s">
        <v>8151</v>
      </c>
      <c r="L1766" t="s">
        <v>8152</v>
      </c>
      <c r="M1766">
        <v>10</v>
      </c>
      <c r="N1766" t="s">
        <v>8153</v>
      </c>
      <c r="O1766" s="4">
        <f>INDEX(products[Cost_per_box], MATCH(shipments9[[#This Row],[PID]], products[PID], 0))</f>
        <v>4.74</v>
      </c>
      <c r="P1766" s="4">
        <f>shipments9[[#This Row],[Boxes]]*shipments9[[#This Row],[Cost Per Box]]</f>
        <v>2625.96</v>
      </c>
      <c r="Q1766" s="4">
        <f>shipments9[[#This Row],[Amount]] -shipments9[[#This Row],[total cost]]</f>
        <v>6236.79</v>
      </c>
      <c r="R1766" s="4" t="str">
        <f>IF(shipments9[[#This Row],[Gross Profit]]&lt;0,"Loss","Profit")</f>
        <v>Profit</v>
      </c>
      <c r="S1766" s="9">
        <f>shipments9[[#This Row],[Gross Profit]]/shipments9[[#This Row],[Amount]]</f>
        <v>0.70370821697554375</v>
      </c>
      <c r="T1766" s="11">
        <f>shipments9[[#This Row],[Amount]]/shipments9[[#This Row],[Boxes]]</f>
        <v>15.997743682310469</v>
      </c>
    </row>
    <row r="1767" spans="1:20" hidden="1" x14ac:dyDescent="0.25">
      <c r="A1767" t="s">
        <v>1969</v>
      </c>
      <c r="B1767" t="s">
        <v>92</v>
      </c>
      <c r="C1767" t="s">
        <v>153</v>
      </c>
      <c r="D1767" t="s">
        <v>19</v>
      </c>
      <c r="E1767" s="1">
        <v>45285</v>
      </c>
      <c r="F1767" s="1" t="str">
        <f>TEXT(shipments9[[#This Row],[Shipdate]],"ddd")</f>
        <v>Mon</v>
      </c>
      <c r="G1767" s="1" t="str">
        <f>IF(OR(shipments9[[#This Row],[Day Name]]="Sat",shipments9[[#This Row],[Day Name]]="Sun"),"Weekend","Weekday")</f>
        <v>Weekday</v>
      </c>
      <c r="H1767">
        <v>14852.25</v>
      </c>
      <c r="I1767">
        <v>929</v>
      </c>
      <c r="J1767" t="s">
        <v>172</v>
      </c>
      <c r="K1767" t="s">
        <v>8151</v>
      </c>
      <c r="L1767" t="s">
        <v>8152</v>
      </c>
      <c r="M1767">
        <v>12</v>
      </c>
      <c r="N1767" t="s">
        <v>8166</v>
      </c>
      <c r="O1767" s="4">
        <f>INDEX(products[Cost_per_box], MATCH(shipments9[[#This Row],[PID]], products[PID], 0))</f>
        <v>9.57</v>
      </c>
      <c r="P1767" s="4">
        <f>shipments9[[#This Row],[Boxes]]*shipments9[[#This Row],[Cost Per Box]]</f>
        <v>8890.5300000000007</v>
      </c>
      <c r="Q1767" s="4">
        <f>shipments9[[#This Row],[Amount]] -shipments9[[#This Row],[total cost]]</f>
        <v>5961.7199999999993</v>
      </c>
      <c r="R1767" s="4" t="str">
        <f>IF(shipments9[[#This Row],[Gross Profit]]&lt;0,"Loss","Profit")</f>
        <v>Profit</v>
      </c>
      <c r="S1767" s="9">
        <f>shipments9[[#This Row],[Gross Profit]]/shipments9[[#This Row],[Amount]]</f>
        <v>0.40140180780689788</v>
      </c>
      <c r="T1767" s="11">
        <f>shipments9[[#This Row],[Amount]]/shipments9[[#This Row],[Boxes]]</f>
        <v>15.987351991388589</v>
      </c>
    </row>
    <row r="1768" spans="1:20" hidden="1" x14ac:dyDescent="0.25">
      <c r="A1768" t="s">
        <v>1970</v>
      </c>
      <c r="B1768" t="s">
        <v>92</v>
      </c>
      <c r="C1768" t="s">
        <v>132</v>
      </c>
      <c r="D1768" t="s">
        <v>19</v>
      </c>
      <c r="E1768" s="1">
        <v>45230</v>
      </c>
      <c r="F1768" s="1" t="str">
        <f>TEXT(shipments9[[#This Row],[Shipdate]],"ddd")</f>
        <v>Tue</v>
      </c>
      <c r="G1768" s="1" t="str">
        <f>IF(OR(shipments9[[#This Row],[Day Name]]="Sat",shipments9[[#This Row],[Day Name]]="Sun"),"Weekend","Weekday")</f>
        <v>Weekday</v>
      </c>
      <c r="H1768">
        <v>2774.25</v>
      </c>
      <c r="I1768">
        <v>116</v>
      </c>
      <c r="J1768" t="s">
        <v>172</v>
      </c>
      <c r="K1768" t="s">
        <v>8151</v>
      </c>
      <c r="L1768" t="s">
        <v>8152</v>
      </c>
      <c r="M1768">
        <v>10</v>
      </c>
      <c r="N1768" t="s">
        <v>8153</v>
      </c>
      <c r="O1768" s="4">
        <f>INDEX(products[Cost_per_box], MATCH(shipments9[[#This Row],[PID]], products[PID], 0))</f>
        <v>6.31</v>
      </c>
      <c r="P1768" s="4">
        <f>shipments9[[#This Row],[Boxes]]*shipments9[[#This Row],[Cost Per Box]]</f>
        <v>731.95999999999992</v>
      </c>
      <c r="Q1768" s="4">
        <f>shipments9[[#This Row],[Amount]] -shipments9[[#This Row],[total cost]]</f>
        <v>2042.29</v>
      </c>
      <c r="R1768" s="4" t="str">
        <f>IF(shipments9[[#This Row],[Gross Profit]]&lt;0,"Loss","Profit")</f>
        <v>Profit</v>
      </c>
      <c r="S1768" s="9">
        <f>shipments9[[#This Row],[Gross Profit]]/shipments9[[#This Row],[Amount]]</f>
        <v>0.73615932233937098</v>
      </c>
      <c r="T1768" s="11">
        <f>shipments9[[#This Row],[Amount]]/shipments9[[#This Row],[Boxes]]</f>
        <v>23.915948275862068</v>
      </c>
    </row>
    <row r="1769" spans="1:20" hidden="1" x14ac:dyDescent="0.25">
      <c r="A1769" t="s">
        <v>1971</v>
      </c>
      <c r="B1769" t="s">
        <v>92</v>
      </c>
      <c r="C1769" t="s">
        <v>149</v>
      </c>
      <c r="D1769" t="s">
        <v>19</v>
      </c>
      <c r="E1769" s="1">
        <v>45295</v>
      </c>
      <c r="F1769" s="1" t="str">
        <f>TEXT(shipments9[[#This Row],[Shipdate]],"ddd")</f>
        <v>Thu</v>
      </c>
      <c r="G1769" s="1" t="str">
        <f>IF(OR(shipments9[[#This Row],[Day Name]]="Sat",shipments9[[#This Row],[Day Name]]="Sun"),"Weekend","Weekday")</f>
        <v>Weekday</v>
      </c>
      <c r="H1769">
        <v>2256.75</v>
      </c>
      <c r="I1769">
        <v>151</v>
      </c>
      <c r="J1769" t="s">
        <v>172</v>
      </c>
      <c r="K1769" t="s">
        <v>8155</v>
      </c>
      <c r="L1769" t="s">
        <v>8156</v>
      </c>
      <c r="M1769">
        <v>1</v>
      </c>
      <c r="N1769" t="s">
        <v>8163</v>
      </c>
      <c r="O1769" s="4">
        <f>INDEX(products[Cost_per_box], MATCH(shipments9[[#This Row],[PID]], products[PID], 0))</f>
        <v>6.43</v>
      </c>
      <c r="P1769" s="4">
        <f>shipments9[[#This Row],[Boxes]]*shipments9[[#This Row],[Cost Per Box]]</f>
        <v>970.93</v>
      </c>
      <c r="Q1769" s="4">
        <f>shipments9[[#This Row],[Amount]] -shipments9[[#This Row],[total cost]]</f>
        <v>1285.8200000000002</v>
      </c>
      <c r="R1769" s="4" t="str">
        <f>IF(shipments9[[#This Row],[Gross Profit]]&lt;0,"Loss","Profit")</f>
        <v>Profit</v>
      </c>
      <c r="S1769" s="9">
        <f>shipments9[[#This Row],[Gross Profit]]/shipments9[[#This Row],[Amount]]</f>
        <v>0.56976625678519999</v>
      </c>
      <c r="T1769" s="11">
        <f>shipments9[[#This Row],[Amount]]/shipments9[[#This Row],[Boxes]]</f>
        <v>14.945364238410596</v>
      </c>
    </row>
    <row r="1770" spans="1:20" hidden="1" x14ac:dyDescent="0.25">
      <c r="A1770" t="s">
        <v>1972</v>
      </c>
      <c r="B1770" t="s">
        <v>92</v>
      </c>
      <c r="C1770" t="s">
        <v>155</v>
      </c>
      <c r="D1770" t="s">
        <v>19</v>
      </c>
      <c r="E1770" s="1">
        <v>45324</v>
      </c>
      <c r="F1770" s="1" t="str">
        <f>TEXT(shipments9[[#This Row],[Shipdate]],"ddd")</f>
        <v>Fri</v>
      </c>
      <c r="G1770" s="1" t="str">
        <f>IF(OR(shipments9[[#This Row],[Day Name]]="Sat",shipments9[[#This Row],[Day Name]]="Sun"),"Weekend","Weekday")</f>
        <v>Weekday</v>
      </c>
      <c r="H1770">
        <v>9</v>
      </c>
      <c r="I1770">
        <v>1</v>
      </c>
      <c r="J1770" t="s">
        <v>172</v>
      </c>
      <c r="K1770" t="s">
        <v>8155</v>
      </c>
      <c r="L1770" t="s">
        <v>8156</v>
      </c>
      <c r="M1770">
        <v>2</v>
      </c>
      <c r="N1770" t="s">
        <v>8157</v>
      </c>
      <c r="O1770" s="4">
        <f>INDEX(products[Cost_per_box], MATCH(shipments9[[#This Row],[PID]], products[PID], 0))</f>
        <v>8.43</v>
      </c>
      <c r="P1770" s="4">
        <f>shipments9[[#This Row],[Boxes]]*shipments9[[#This Row],[Cost Per Box]]</f>
        <v>8.43</v>
      </c>
      <c r="Q1770" s="4">
        <f>shipments9[[#This Row],[Amount]] -shipments9[[#This Row],[total cost]]</f>
        <v>0.57000000000000028</v>
      </c>
      <c r="R1770" s="4" t="str">
        <f>IF(shipments9[[#This Row],[Gross Profit]]&lt;0,"Loss","Profit")</f>
        <v>Profit</v>
      </c>
      <c r="S1770" s="9">
        <f>shipments9[[#This Row],[Gross Profit]]/shipments9[[#This Row],[Amount]]</f>
        <v>6.3333333333333366E-2</v>
      </c>
      <c r="T1770" s="11">
        <f>shipments9[[#This Row],[Amount]]/shipments9[[#This Row],[Boxes]]</f>
        <v>9</v>
      </c>
    </row>
    <row r="1771" spans="1:20" hidden="1" x14ac:dyDescent="0.25">
      <c r="A1771" t="s">
        <v>1973</v>
      </c>
      <c r="B1771" t="s">
        <v>92</v>
      </c>
      <c r="C1771" t="s">
        <v>139</v>
      </c>
      <c r="D1771" t="s">
        <v>19</v>
      </c>
      <c r="E1771" s="1">
        <v>45454</v>
      </c>
      <c r="F1771" s="1" t="str">
        <f>TEXT(shipments9[[#This Row],[Shipdate]],"ddd")</f>
        <v>Tue</v>
      </c>
      <c r="G1771" s="1" t="str">
        <f>IF(OR(shipments9[[#This Row],[Day Name]]="Sat",shipments9[[#This Row],[Day Name]]="Sun"),"Weekend","Weekday")</f>
        <v>Weekday</v>
      </c>
      <c r="H1771">
        <v>2938.5</v>
      </c>
      <c r="I1771">
        <v>155</v>
      </c>
      <c r="J1771" t="s">
        <v>172</v>
      </c>
      <c r="K1771" t="s">
        <v>8155</v>
      </c>
      <c r="L1771" t="s">
        <v>8154</v>
      </c>
      <c r="M1771">
        <v>6</v>
      </c>
      <c r="N1771" t="s">
        <v>8159</v>
      </c>
      <c r="O1771" s="4">
        <f>INDEX(products[Cost_per_box], MATCH(shipments9[[#This Row],[PID]], products[PID], 0))</f>
        <v>3.68</v>
      </c>
      <c r="P1771" s="4">
        <f>shipments9[[#This Row],[Boxes]]*shipments9[[#This Row],[Cost Per Box]]</f>
        <v>570.4</v>
      </c>
      <c r="Q1771" s="4">
        <f>shipments9[[#This Row],[Amount]] -shipments9[[#This Row],[total cost]]</f>
        <v>2368.1</v>
      </c>
      <c r="R1771" s="4" t="str">
        <f>IF(shipments9[[#This Row],[Gross Profit]]&lt;0,"Loss","Profit")</f>
        <v>Profit</v>
      </c>
      <c r="S1771" s="9">
        <f>shipments9[[#This Row],[Gross Profit]]/shipments9[[#This Row],[Amount]]</f>
        <v>0.8058873574953207</v>
      </c>
      <c r="T1771" s="11">
        <f>shipments9[[#This Row],[Amount]]/shipments9[[#This Row],[Boxes]]</f>
        <v>18.958064516129031</v>
      </c>
    </row>
    <row r="1772" spans="1:20" hidden="1" x14ac:dyDescent="0.25">
      <c r="A1772" t="s">
        <v>1974</v>
      </c>
      <c r="B1772" t="s">
        <v>92</v>
      </c>
      <c r="C1772" t="s">
        <v>139</v>
      </c>
      <c r="D1772" t="s">
        <v>19</v>
      </c>
      <c r="E1772" s="1">
        <v>45453</v>
      </c>
      <c r="F1772" s="1" t="str">
        <f>TEXT(shipments9[[#This Row],[Shipdate]],"ddd")</f>
        <v>Mon</v>
      </c>
      <c r="G1772" s="1" t="str">
        <f>IF(OR(shipments9[[#This Row],[Day Name]]="Sat",shipments9[[#This Row],[Day Name]]="Sun"),"Weekend","Weekday")</f>
        <v>Weekday</v>
      </c>
      <c r="H1772">
        <v>4779</v>
      </c>
      <c r="I1772">
        <v>208</v>
      </c>
      <c r="J1772" t="s">
        <v>172</v>
      </c>
      <c r="K1772" t="s">
        <v>8155</v>
      </c>
      <c r="L1772" t="s">
        <v>8154</v>
      </c>
      <c r="M1772">
        <v>6</v>
      </c>
      <c r="N1772" t="s">
        <v>8159</v>
      </c>
      <c r="O1772" s="4">
        <f>INDEX(products[Cost_per_box], MATCH(shipments9[[#This Row],[PID]], products[PID], 0))</f>
        <v>3.68</v>
      </c>
      <c r="P1772" s="4">
        <f>shipments9[[#This Row],[Boxes]]*shipments9[[#This Row],[Cost Per Box]]</f>
        <v>765.44</v>
      </c>
      <c r="Q1772" s="4">
        <f>shipments9[[#This Row],[Amount]] -shipments9[[#This Row],[total cost]]</f>
        <v>4013.56</v>
      </c>
      <c r="R1772" s="4" t="str">
        <f>IF(shipments9[[#This Row],[Gross Profit]]&lt;0,"Loss","Profit")</f>
        <v>Profit</v>
      </c>
      <c r="S1772" s="9">
        <f>shipments9[[#This Row],[Gross Profit]]/shipments9[[#This Row],[Amount]]</f>
        <v>0.83983260096254442</v>
      </c>
      <c r="T1772" s="11">
        <f>shipments9[[#This Row],[Amount]]/shipments9[[#This Row],[Boxes]]</f>
        <v>22.97596153846154</v>
      </c>
    </row>
    <row r="1773" spans="1:20" hidden="1" x14ac:dyDescent="0.25">
      <c r="A1773" t="s">
        <v>1975</v>
      </c>
      <c r="B1773" t="s">
        <v>92</v>
      </c>
      <c r="C1773" t="s">
        <v>143</v>
      </c>
      <c r="D1773" t="s">
        <v>19</v>
      </c>
      <c r="E1773" s="1">
        <v>45222</v>
      </c>
      <c r="F1773" s="1" t="str">
        <f>TEXT(shipments9[[#This Row],[Shipdate]],"ddd")</f>
        <v>Mon</v>
      </c>
      <c r="G1773" s="1" t="str">
        <f>IF(OR(shipments9[[#This Row],[Day Name]]="Sat",shipments9[[#This Row],[Day Name]]="Sun"),"Weekend","Weekday")</f>
        <v>Weekday</v>
      </c>
      <c r="H1773">
        <v>9130.5</v>
      </c>
      <c r="I1773">
        <v>508</v>
      </c>
      <c r="J1773" t="s">
        <v>172</v>
      </c>
      <c r="K1773" t="s">
        <v>8151</v>
      </c>
      <c r="L1773" t="s">
        <v>8152</v>
      </c>
      <c r="M1773">
        <v>10</v>
      </c>
      <c r="N1773" t="s">
        <v>8153</v>
      </c>
      <c r="O1773" s="4">
        <f>INDEX(products[Cost_per_box], MATCH(shipments9[[#This Row],[PID]], products[PID], 0))</f>
        <v>10.23</v>
      </c>
      <c r="P1773" s="4">
        <f>shipments9[[#This Row],[Boxes]]*shipments9[[#This Row],[Cost Per Box]]</f>
        <v>5196.84</v>
      </c>
      <c r="Q1773" s="4">
        <f>shipments9[[#This Row],[Amount]] -shipments9[[#This Row],[total cost]]</f>
        <v>3933.66</v>
      </c>
      <c r="R1773" s="4" t="str">
        <f>IF(shipments9[[#This Row],[Gross Profit]]&lt;0,"Loss","Profit")</f>
        <v>Profit</v>
      </c>
      <c r="S1773" s="9">
        <f>shipments9[[#This Row],[Gross Profit]]/shipments9[[#This Row],[Amount]]</f>
        <v>0.43082635124034829</v>
      </c>
      <c r="T1773" s="11">
        <f>shipments9[[#This Row],[Amount]]/shipments9[[#This Row],[Boxes]]</f>
        <v>17.973425196850393</v>
      </c>
    </row>
    <row r="1774" spans="1:20" hidden="1" x14ac:dyDescent="0.25">
      <c r="A1774" t="s">
        <v>1976</v>
      </c>
      <c r="B1774" t="s">
        <v>92</v>
      </c>
      <c r="C1774" t="s">
        <v>145</v>
      </c>
      <c r="D1774" t="s">
        <v>19</v>
      </c>
      <c r="E1774" s="1">
        <v>45244</v>
      </c>
      <c r="F1774" s="1" t="str">
        <f>TEXT(shipments9[[#This Row],[Shipdate]],"ddd")</f>
        <v>Tue</v>
      </c>
      <c r="G1774" s="1" t="str">
        <f>IF(OR(shipments9[[#This Row],[Day Name]]="Sat",shipments9[[#This Row],[Day Name]]="Sun"),"Weekend","Weekday")</f>
        <v>Weekday</v>
      </c>
      <c r="H1774">
        <v>8979.75</v>
      </c>
      <c r="I1774">
        <v>642</v>
      </c>
      <c r="J1774" t="s">
        <v>172</v>
      </c>
      <c r="K1774" t="s">
        <v>8151</v>
      </c>
      <c r="L1774" t="s">
        <v>8152</v>
      </c>
      <c r="M1774">
        <v>11</v>
      </c>
      <c r="N1774" t="s">
        <v>8165</v>
      </c>
      <c r="O1774" s="4">
        <f>INDEX(products[Cost_per_box], MATCH(shipments9[[#This Row],[PID]], products[PID], 0))</f>
        <v>4.74</v>
      </c>
      <c r="P1774" s="4">
        <f>shipments9[[#This Row],[Boxes]]*shipments9[[#This Row],[Cost Per Box]]</f>
        <v>3043.08</v>
      </c>
      <c r="Q1774" s="4">
        <f>shipments9[[#This Row],[Amount]] -shipments9[[#This Row],[total cost]]</f>
        <v>5936.67</v>
      </c>
      <c r="R1774" s="4" t="str">
        <f>IF(shipments9[[#This Row],[Gross Profit]]&lt;0,"Loss","Profit")</f>
        <v>Profit</v>
      </c>
      <c r="S1774" s="9">
        <f>shipments9[[#This Row],[Gross Profit]]/shipments9[[#This Row],[Amount]]</f>
        <v>0.66111751440741673</v>
      </c>
      <c r="T1774" s="11">
        <f>shipments9[[#This Row],[Amount]]/shipments9[[#This Row],[Boxes]]</f>
        <v>13.98714953271028</v>
      </c>
    </row>
    <row r="1775" spans="1:20" hidden="1" x14ac:dyDescent="0.25">
      <c r="A1775" t="s">
        <v>1977</v>
      </c>
      <c r="B1775" t="s">
        <v>92</v>
      </c>
      <c r="C1775" t="s">
        <v>159</v>
      </c>
      <c r="D1775" t="s">
        <v>19</v>
      </c>
      <c r="E1775" s="1">
        <v>45293</v>
      </c>
      <c r="F1775" s="1" t="str">
        <f>TEXT(shipments9[[#This Row],[Shipdate]],"ddd")</f>
        <v>Tue</v>
      </c>
      <c r="G1775" s="1" t="str">
        <f>IF(OR(shipments9[[#This Row],[Day Name]]="Sat",shipments9[[#This Row],[Day Name]]="Sun"),"Weekend","Weekday")</f>
        <v>Weekday</v>
      </c>
      <c r="H1775">
        <v>7578</v>
      </c>
      <c r="I1775">
        <v>281</v>
      </c>
      <c r="J1775" t="s">
        <v>172</v>
      </c>
      <c r="K1775" t="s">
        <v>8155</v>
      </c>
      <c r="L1775" t="s">
        <v>8156</v>
      </c>
      <c r="M1775">
        <v>1</v>
      </c>
      <c r="N1775" t="s">
        <v>8163</v>
      </c>
      <c r="O1775" s="4">
        <f>INDEX(products[Cost_per_box], MATCH(shipments9[[#This Row],[PID]], products[PID], 0))</f>
        <v>5.04</v>
      </c>
      <c r="P1775" s="4">
        <f>shipments9[[#This Row],[Boxes]]*shipments9[[#This Row],[Cost Per Box]]</f>
        <v>1416.24</v>
      </c>
      <c r="Q1775" s="4">
        <f>shipments9[[#This Row],[Amount]] -shipments9[[#This Row],[total cost]]</f>
        <v>6161.76</v>
      </c>
      <c r="R1775" s="4" t="str">
        <f>IF(shipments9[[#This Row],[Gross Profit]]&lt;0,"Loss","Profit")</f>
        <v>Profit</v>
      </c>
      <c r="S1775" s="9">
        <f>shipments9[[#This Row],[Gross Profit]]/shipments9[[#This Row],[Amount]]</f>
        <v>0.81311163895486938</v>
      </c>
      <c r="T1775" s="11">
        <f>shipments9[[#This Row],[Amount]]/shipments9[[#This Row],[Boxes]]</f>
        <v>26.967971530249109</v>
      </c>
    </row>
    <row r="1776" spans="1:20" hidden="1" x14ac:dyDescent="0.25">
      <c r="A1776" t="s">
        <v>1978</v>
      </c>
      <c r="B1776" t="s">
        <v>92</v>
      </c>
      <c r="C1776" t="s">
        <v>139</v>
      </c>
      <c r="D1776" t="s">
        <v>19</v>
      </c>
      <c r="E1776" s="1">
        <v>45334</v>
      </c>
      <c r="F1776" s="1" t="str">
        <f>TEXT(shipments9[[#This Row],[Shipdate]],"ddd")</f>
        <v>Mon</v>
      </c>
      <c r="G1776" s="1" t="str">
        <f>IF(OR(shipments9[[#This Row],[Day Name]]="Sat",shipments9[[#This Row],[Day Name]]="Sun"),"Weekend","Weekday")</f>
        <v>Weekday</v>
      </c>
      <c r="H1776">
        <v>1788.75</v>
      </c>
      <c r="I1776">
        <v>90</v>
      </c>
      <c r="J1776" t="s">
        <v>172</v>
      </c>
      <c r="K1776" t="s">
        <v>8155</v>
      </c>
      <c r="L1776" t="s">
        <v>8156</v>
      </c>
      <c r="M1776">
        <v>2</v>
      </c>
      <c r="N1776" t="s">
        <v>8157</v>
      </c>
      <c r="O1776" s="4">
        <f>INDEX(products[Cost_per_box], MATCH(shipments9[[#This Row],[PID]], products[PID], 0))</f>
        <v>3.68</v>
      </c>
      <c r="P1776" s="4">
        <f>shipments9[[#This Row],[Boxes]]*shipments9[[#This Row],[Cost Per Box]]</f>
        <v>331.2</v>
      </c>
      <c r="Q1776" s="4">
        <f>shipments9[[#This Row],[Amount]] -shipments9[[#This Row],[total cost]]</f>
        <v>1457.55</v>
      </c>
      <c r="R1776" s="4" t="str">
        <f>IF(shipments9[[#This Row],[Gross Profit]]&lt;0,"Loss","Profit")</f>
        <v>Profit</v>
      </c>
      <c r="S1776" s="9">
        <f>shipments9[[#This Row],[Gross Profit]]/shipments9[[#This Row],[Amount]]</f>
        <v>0.81484276729559746</v>
      </c>
      <c r="T1776" s="11">
        <f>shipments9[[#This Row],[Amount]]/shipments9[[#This Row],[Boxes]]</f>
        <v>19.875</v>
      </c>
    </row>
    <row r="1777" spans="1:20" hidden="1" x14ac:dyDescent="0.25">
      <c r="A1777" t="s">
        <v>1979</v>
      </c>
      <c r="B1777" t="s">
        <v>92</v>
      </c>
      <c r="C1777" t="s">
        <v>151</v>
      </c>
      <c r="D1777" t="s">
        <v>19</v>
      </c>
      <c r="E1777" s="1">
        <v>44986</v>
      </c>
      <c r="F1777" s="1" t="str">
        <f>TEXT(shipments9[[#This Row],[Shipdate]],"ddd")</f>
        <v>Wed</v>
      </c>
      <c r="G1777" s="1" t="str">
        <f>IF(OR(shipments9[[#This Row],[Day Name]]="Sat",shipments9[[#This Row],[Day Name]]="Sun"),"Weekend","Weekday")</f>
        <v>Weekday</v>
      </c>
      <c r="H1777">
        <v>4941</v>
      </c>
      <c r="I1777">
        <v>261</v>
      </c>
      <c r="J1777" t="s">
        <v>172</v>
      </c>
      <c r="K1777" t="s">
        <v>8151</v>
      </c>
      <c r="L1777" t="s">
        <v>8156</v>
      </c>
      <c r="M1777">
        <v>3</v>
      </c>
      <c r="N1777" t="s">
        <v>8164</v>
      </c>
      <c r="O1777" s="4">
        <f>INDEX(products[Cost_per_box], MATCH(shipments9[[#This Row],[PID]], products[PID], 0))</f>
        <v>12.41</v>
      </c>
      <c r="P1777" s="4">
        <f>shipments9[[#This Row],[Boxes]]*shipments9[[#This Row],[Cost Per Box]]</f>
        <v>3239.01</v>
      </c>
      <c r="Q1777" s="4">
        <f>shipments9[[#This Row],[Amount]] -shipments9[[#This Row],[total cost]]</f>
        <v>1701.9899999999998</v>
      </c>
      <c r="R1777" s="4" t="str">
        <f>IF(shipments9[[#This Row],[Gross Profit]]&lt;0,"Loss","Profit")</f>
        <v>Profit</v>
      </c>
      <c r="S1777" s="9">
        <f>shipments9[[#This Row],[Gross Profit]]/shipments9[[#This Row],[Amount]]</f>
        <v>0.34446265938069215</v>
      </c>
      <c r="T1777" s="11">
        <f>shipments9[[#This Row],[Amount]]/shipments9[[#This Row],[Boxes]]</f>
        <v>18.931034482758619</v>
      </c>
    </row>
    <row r="1778" spans="1:20" hidden="1" x14ac:dyDescent="0.25">
      <c r="A1778" t="s">
        <v>1980</v>
      </c>
      <c r="B1778" t="s">
        <v>92</v>
      </c>
      <c r="C1778" t="s">
        <v>153</v>
      </c>
      <c r="D1778" t="s">
        <v>19</v>
      </c>
      <c r="E1778" s="1">
        <v>45127</v>
      </c>
      <c r="F1778" s="1" t="str">
        <f>TEXT(shipments9[[#This Row],[Shipdate]],"ddd")</f>
        <v>Thu</v>
      </c>
      <c r="G1778" s="1" t="str">
        <f>IF(OR(shipments9[[#This Row],[Day Name]]="Sat",shipments9[[#This Row],[Day Name]]="Sun"),"Weekend","Weekday")</f>
        <v>Weekday</v>
      </c>
      <c r="H1778">
        <v>1892.25</v>
      </c>
      <c r="I1778">
        <v>127</v>
      </c>
      <c r="J1778" t="s">
        <v>172</v>
      </c>
      <c r="K1778" t="s">
        <v>8151</v>
      </c>
      <c r="L1778" t="s">
        <v>8160</v>
      </c>
      <c r="M1778">
        <v>7</v>
      </c>
      <c r="N1778" t="s">
        <v>8161</v>
      </c>
      <c r="O1778" s="4">
        <f>INDEX(products[Cost_per_box], MATCH(shipments9[[#This Row],[PID]], products[PID], 0))</f>
        <v>9.57</v>
      </c>
      <c r="P1778" s="4">
        <f>shipments9[[#This Row],[Boxes]]*shipments9[[#This Row],[Cost Per Box]]</f>
        <v>1215.3900000000001</v>
      </c>
      <c r="Q1778" s="4">
        <f>shipments9[[#This Row],[Amount]] -shipments9[[#This Row],[total cost]]</f>
        <v>676.8599999999999</v>
      </c>
      <c r="R1778" s="4" t="str">
        <f>IF(shipments9[[#This Row],[Gross Profit]]&lt;0,"Loss","Profit")</f>
        <v>Profit</v>
      </c>
      <c r="S1778" s="9">
        <f>shipments9[[#This Row],[Gross Profit]]/shipments9[[#This Row],[Amount]]</f>
        <v>0.3577011494252873</v>
      </c>
      <c r="T1778" s="11">
        <f>shipments9[[#This Row],[Amount]]/shipments9[[#This Row],[Boxes]]</f>
        <v>14.899606299212598</v>
      </c>
    </row>
    <row r="1779" spans="1:20" hidden="1" x14ac:dyDescent="0.25">
      <c r="A1779" t="s">
        <v>1981</v>
      </c>
      <c r="B1779" t="s">
        <v>92</v>
      </c>
      <c r="C1779" t="s">
        <v>153</v>
      </c>
      <c r="D1779" t="s">
        <v>19</v>
      </c>
      <c r="E1779" s="1">
        <v>45071</v>
      </c>
      <c r="F1779" s="1" t="str">
        <f>TEXT(shipments9[[#This Row],[Shipdate]],"ddd")</f>
        <v>Thu</v>
      </c>
      <c r="G1779" s="1" t="str">
        <f>IF(OR(shipments9[[#This Row],[Day Name]]="Sat",shipments9[[#This Row],[Day Name]]="Sun"),"Weekend","Weekday")</f>
        <v>Weekday</v>
      </c>
      <c r="H1779">
        <v>7906.5</v>
      </c>
      <c r="I1779">
        <v>565</v>
      </c>
      <c r="J1779" t="s">
        <v>172</v>
      </c>
      <c r="K1779" t="s">
        <v>8151</v>
      </c>
      <c r="L1779" t="s">
        <v>8154</v>
      </c>
      <c r="M1779">
        <v>5</v>
      </c>
      <c r="N1779" t="s">
        <v>201</v>
      </c>
      <c r="O1779" s="4">
        <f>INDEX(products[Cost_per_box], MATCH(shipments9[[#This Row],[PID]], products[PID], 0))</f>
        <v>9.57</v>
      </c>
      <c r="P1779" s="4">
        <f>shipments9[[#This Row],[Boxes]]*shipments9[[#This Row],[Cost Per Box]]</f>
        <v>5407.05</v>
      </c>
      <c r="Q1779" s="4">
        <f>shipments9[[#This Row],[Amount]] -shipments9[[#This Row],[total cost]]</f>
        <v>2499.4499999999998</v>
      </c>
      <c r="R1779" s="4" t="str">
        <f>IF(shipments9[[#This Row],[Gross Profit]]&lt;0,"Loss","Profit")</f>
        <v>Profit</v>
      </c>
      <c r="S1779" s="9">
        <f>shipments9[[#This Row],[Gross Profit]]/shipments9[[#This Row],[Amount]]</f>
        <v>0.3161259723012711</v>
      </c>
      <c r="T1779" s="11">
        <f>shipments9[[#This Row],[Amount]]/shipments9[[#This Row],[Boxes]]</f>
        <v>13.993805309734514</v>
      </c>
    </row>
    <row r="1780" spans="1:20" hidden="1" x14ac:dyDescent="0.25">
      <c r="A1780" t="s">
        <v>1982</v>
      </c>
      <c r="B1780" t="s">
        <v>92</v>
      </c>
      <c r="C1780" t="s">
        <v>124</v>
      </c>
      <c r="D1780" t="s">
        <v>19</v>
      </c>
      <c r="E1780" s="1">
        <v>45118</v>
      </c>
      <c r="F1780" s="1" t="str">
        <f>TEXT(shipments9[[#This Row],[Shipdate]],"ddd")</f>
        <v>Tue</v>
      </c>
      <c r="G1780" s="1" t="str">
        <f>IF(OR(shipments9[[#This Row],[Day Name]]="Sat",shipments9[[#This Row],[Day Name]]="Sun"),"Weekend","Weekday")</f>
        <v>Weekday</v>
      </c>
      <c r="H1780">
        <v>2925</v>
      </c>
      <c r="I1780">
        <v>209</v>
      </c>
      <c r="J1780" t="s">
        <v>172</v>
      </c>
      <c r="K1780" t="s">
        <v>8151</v>
      </c>
      <c r="L1780" t="s">
        <v>8160</v>
      </c>
      <c r="M1780">
        <v>7</v>
      </c>
      <c r="N1780" t="s">
        <v>8161</v>
      </c>
      <c r="O1780" s="4">
        <f>INDEX(products[Cost_per_box], MATCH(shipments9[[#This Row],[PID]], products[PID], 0))</f>
        <v>7.48</v>
      </c>
      <c r="P1780" s="4">
        <f>shipments9[[#This Row],[Boxes]]*shipments9[[#This Row],[Cost Per Box]]</f>
        <v>1563.3200000000002</v>
      </c>
      <c r="Q1780" s="4">
        <f>shipments9[[#This Row],[Amount]] -shipments9[[#This Row],[total cost]]</f>
        <v>1361.6799999999998</v>
      </c>
      <c r="R1780" s="4" t="str">
        <f>IF(shipments9[[#This Row],[Gross Profit]]&lt;0,"Loss","Profit")</f>
        <v>Profit</v>
      </c>
      <c r="S1780" s="9">
        <f>shipments9[[#This Row],[Gross Profit]]/shipments9[[#This Row],[Amount]]</f>
        <v>0.46553162393162389</v>
      </c>
      <c r="T1780" s="11">
        <f>shipments9[[#This Row],[Amount]]/shipments9[[#This Row],[Boxes]]</f>
        <v>13.995215311004785</v>
      </c>
    </row>
    <row r="1781" spans="1:20" hidden="1" x14ac:dyDescent="0.25">
      <c r="A1781" t="s">
        <v>1983</v>
      </c>
      <c r="B1781" t="s">
        <v>92</v>
      </c>
      <c r="C1781" t="s">
        <v>149</v>
      </c>
      <c r="D1781" t="s">
        <v>19</v>
      </c>
      <c r="E1781" s="1">
        <v>45110</v>
      </c>
      <c r="F1781" s="1" t="str">
        <f>TEXT(shipments9[[#This Row],[Shipdate]],"ddd")</f>
        <v>Mon</v>
      </c>
      <c r="G1781" s="1" t="str">
        <f>IF(OR(shipments9[[#This Row],[Day Name]]="Sat",shipments9[[#This Row],[Day Name]]="Sun"),"Weekend","Weekday")</f>
        <v>Weekday</v>
      </c>
      <c r="H1781">
        <v>5796</v>
      </c>
      <c r="I1781">
        <v>322</v>
      </c>
      <c r="J1781" t="s">
        <v>172</v>
      </c>
      <c r="K1781" t="s">
        <v>8151</v>
      </c>
      <c r="L1781" t="s">
        <v>8160</v>
      </c>
      <c r="M1781">
        <v>7</v>
      </c>
      <c r="N1781" t="s">
        <v>8161</v>
      </c>
      <c r="O1781" s="4">
        <f>INDEX(products[Cost_per_box], MATCH(shipments9[[#This Row],[PID]], products[PID], 0))</f>
        <v>6.43</v>
      </c>
      <c r="P1781" s="4">
        <f>shipments9[[#This Row],[Boxes]]*shipments9[[#This Row],[Cost Per Box]]</f>
        <v>2070.46</v>
      </c>
      <c r="Q1781" s="4">
        <f>shipments9[[#This Row],[Amount]] -shipments9[[#This Row],[total cost]]</f>
        <v>3725.54</v>
      </c>
      <c r="R1781" s="4" t="str">
        <f>IF(shipments9[[#This Row],[Gross Profit]]&lt;0,"Loss","Profit")</f>
        <v>Profit</v>
      </c>
      <c r="S1781" s="9">
        <f>shipments9[[#This Row],[Gross Profit]]/shipments9[[#This Row],[Amount]]</f>
        <v>0.64277777777777778</v>
      </c>
      <c r="T1781" s="11">
        <f>shipments9[[#This Row],[Amount]]/shipments9[[#This Row],[Boxes]]</f>
        <v>18</v>
      </c>
    </row>
    <row r="1782" spans="1:20" hidden="1" x14ac:dyDescent="0.25">
      <c r="A1782" t="s">
        <v>1984</v>
      </c>
      <c r="B1782" t="s">
        <v>92</v>
      </c>
      <c r="C1782" t="s">
        <v>151</v>
      </c>
      <c r="D1782" t="s">
        <v>19</v>
      </c>
      <c r="E1782" s="1">
        <v>44956</v>
      </c>
      <c r="F1782" s="1" t="str">
        <f>TEXT(shipments9[[#This Row],[Shipdate]],"ddd")</f>
        <v>Mon</v>
      </c>
      <c r="G1782" s="1" t="str">
        <f>IF(OR(shipments9[[#This Row],[Day Name]]="Sat",shipments9[[#This Row],[Day Name]]="Sun"),"Weekend","Weekday")</f>
        <v>Weekday</v>
      </c>
      <c r="H1782">
        <v>7517.25</v>
      </c>
      <c r="I1782">
        <v>443</v>
      </c>
      <c r="J1782" t="s">
        <v>172</v>
      </c>
      <c r="K1782" t="s">
        <v>8151</v>
      </c>
      <c r="L1782" t="s">
        <v>8156</v>
      </c>
      <c r="M1782">
        <v>1</v>
      </c>
      <c r="N1782" t="s">
        <v>8163</v>
      </c>
      <c r="O1782" s="4">
        <f>INDEX(products[Cost_per_box], MATCH(shipments9[[#This Row],[PID]], products[PID], 0))</f>
        <v>12.41</v>
      </c>
      <c r="P1782" s="4">
        <f>shipments9[[#This Row],[Boxes]]*shipments9[[#This Row],[Cost Per Box]]</f>
        <v>5497.63</v>
      </c>
      <c r="Q1782" s="4">
        <f>shipments9[[#This Row],[Amount]] -shipments9[[#This Row],[total cost]]</f>
        <v>2019.62</v>
      </c>
      <c r="R1782" s="4" t="str">
        <f>IF(shipments9[[#This Row],[Gross Profit]]&lt;0,"Loss","Profit")</f>
        <v>Profit</v>
      </c>
      <c r="S1782" s="9">
        <f>shipments9[[#This Row],[Gross Profit]]/shipments9[[#This Row],[Amount]]</f>
        <v>0.2686647377697961</v>
      </c>
      <c r="T1782" s="11">
        <f>shipments9[[#This Row],[Amount]]/shipments9[[#This Row],[Boxes]]</f>
        <v>16.968961625282166</v>
      </c>
    </row>
    <row r="1783" spans="1:20" hidden="1" x14ac:dyDescent="0.25">
      <c r="A1783" t="s">
        <v>1985</v>
      </c>
      <c r="B1783" t="s">
        <v>92</v>
      </c>
      <c r="C1783" t="s">
        <v>153</v>
      </c>
      <c r="D1783" t="s">
        <v>19</v>
      </c>
      <c r="E1783" s="1">
        <v>45330</v>
      </c>
      <c r="F1783" s="1" t="str">
        <f>TEXT(shipments9[[#This Row],[Shipdate]],"ddd")</f>
        <v>Thu</v>
      </c>
      <c r="G1783" s="1" t="str">
        <f>IF(OR(shipments9[[#This Row],[Day Name]]="Sat",shipments9[[#This Row],[Day Name]]="Sun"),"Weekend","Weekday")</f>
        <v>Weekday</v>
      </c>
      <c r="H1783">
        <v>9335.25</v>
      </c>
      <c r="I1783">
        <v>667</v>
      </c>
      <c r="J1783" t="s">
        <v>172</v>
      </c>
      <c r="K1783" t="s">
        <v>8155</v>
      </c>
      <c r="L1783" t="s">
        <v>8156</v>
      </c>
      <c r="M1783">
        <v>2</v>
      </c>
      <c r="N1783" t="s">
        <v>8157</v>
      </c>
      <c r="O1783" s="4">
        <f>INDEX(products[Cost_per_box], MATCH(shipments9[[#This Row],[PID]], products[PID], 0))</f>
        <v>9.57</v>
      </c>
      <c r="P1783" s="4">
        <f>shipments9[[#This Row],[Boxes]]*shipments9[[#This Row],[Cost Per Box]]</f>
        <v>6383.1900000000005</v>
      </c>
      <c r="Q1783" s="4">
        <f>shipments9[[#This Row],[Amount]] -shipments9[[#This Row],[total cost]]</f>
        <v>2952.0599999999995</v>
      </c>
      <c r="R1783" s="4" t="str">
        <f>IF(shipments9[[#This Row],[Gross Profit]]&lt;0,"Loss","Profit")</f>
        <v>Profit</v>
      </c>
      <c r="S1783" s="9">
        <f>shipments9[[#This Row],[Gross Profit]]/shipments9[[#This Row],[Amount]]</f>
        <v>0.31622720334217075</v>
      </c>
      <c r="T1783" s="11">
        <f>shipments9[[#This Row],[Amount]]/shipments9[[#This Row],[Boxes]]</f>
        <v>13.995877061469265</v>
      </c>
    </row>
    <row r="1784" spans="1:20" hidden="1" x14ac:dyDescent="0.25">
      <c r="A1784" t="s">
        <v>1986</v>
      </c>
      <c r="B1784" t="s">
        <v>92</v>
      </c>
      <c r="C1784" t="s">
        <v>143</v>
      </c>
      <c r="D1784" t="s">
        <v>19</v>
      </c>
      <c r="E1784" s="1">
        <v>45362</v>
      </c>
      <c r="F1784" s="1" t="str">
        <f>TEXT(shipments9[[#This Row],[Shipdate]],"ddd")</f>
        <v>Mon</v>
      </c>
      <c r="G1784" s="1" t="str">
        <f>IF(OR(shipments9[[#This Row],[Day Name]]="Sat",shipments9[[#This Row],[Day Name]]="Sun"),"Weekend","Weekday")</f>
        <v>Weekday</v>
      </c>
      <c r="H1784">
        <v>11409.75</v>
      </c>
      <c r="I1784">
        <v>544</v>
      </c>
      <c r="J1784" t="s">
        <v>172</v>
      </c>
      <c r="K1784" t="s">
        <v>8155</v>
      </c>
      <c r="L1784" t="s">
        <v>8156</v>
      </c>
      <c r="M1784">
        <v>3</v>
      </c>
      <c r="N1784" t="s">
        <v>8164</v>
      </c>
      <c r="O1784" s="4">
        <f>INDEX(products[Cost_per_box], MATCH(shipments9[[#This Row],[PID]], products[PID], 0))</f>
        <v>10.23</v>
      </c>
      <c r="P1784" s="4">
        <f>shipments9[[#This Row],[Boxes]]*shipments9[[#This Row],[Cost Per Box]]</f>
        <v>5565.12</v>
      </c>
      <c r="Q1784" s="4">
        <f>shipments9[[#This Row],[Amount]] -shipments9[[#This Row],[total cost]]</f>
        <v>5844.63</v>
      </c>
      <c r="R1784" s="4" t="str">
        <f>IF(shipments9[[#This Row],[Gross Profit]]&lt;0,"Loss","Profit")</f>
        <v>Profit</v>
      </c>
      <c r="S1784" s="9">
        <f>shipments9[[#This Row],[Gross Profit]]/shipments9[[#This Row],[Amount]]</f>
        <v>0.51224873463485177</v>
      </c>
      <c r="T1784" s="11">
        <f>shipments9[[#This Row],[Amount]]/shipments9[[#This Row],[Boxes]]</f>
        <v>20.973805147058822</v>
      </c>
    </row>
    <row r="1785" spans="1:20" hidden="1" x14ac:dyDescent="0.25">
      <c r="A1785" t="s">
        <v>1987</v>
      </c>
      <c r="B1785" t="s">
        <v>92</v>
      </c>
      <c r="C1785" t="s">
        <v>145</v>
      </c>
      <c r="D1785" t="s">
        <v>19</v>
      </c>
      <c r="E1785" s="1">
        <v>45082</v>
      </c>
      <c r="F1785" s="1" t="str">
        <f>TEXT(shipments9[[#This Row],[Shipdate]],"ddd")</f>
        <v>Mon</v>
      </c>
      <c r="G1785" s="1" t="str">
        <f>IF(OR(shipments9[[#This Row],[Day Name]]="Sat",shipments9[[#This Row],[Day Name]]="Sun"),"Weekend","Weekday")</f>
        <v>Weekday</v>
      </c>
      <c r="H1785">
        <v>10440</v>
      </c>
      <c r="I1785">
        <v>696</v>
      </c>
      <c r="J1785" t="s">
        <v>172</v>
      </c>
      <c r="K1785" t="s">
        <v>8151</v>
      </c>
      <c r="L1785" t="s">
        <v>8154</v>
      </c>
      <c r="M1785">
        <v>6</v>
      </c>
      <c r="N1785" t="s">
        <v>8159</v>
      </c>
      <c r="O1785" s="4">
        <f>INDEX(products[Cost_per_box], MATCH(shipments9[[#This Row],[PID]], products[PID], 0))</f>
        <v>4.74</v>
      </c>
      <c r="P1785" s="4">
        <f>shipments9[[#This Row],[Boxes]]*shipments9[[#This Row],[Cost Per Box]]</f>
        <v>3299.04</v>
      </c>
      <c r="Q1785" s="4">
        <f>shipments9[[#This Row],[Amount]] -shipments9[[#This Row],[total cost]]</f>
        <v>7140.96</v>
      </c>
      <c r="R1785" s="4" t="str">
        <f>IF(shipments9[[#This Row],[Gross Profit]]&lt;0,"Loss","Profit")</f>
        <v>Profit</v>
      </c>
      <c r="S1785" s="9">
        <f>shipments9[[#This Row],[Gross Profit]]/shipments9[[#This Row],[Amount]]</f>
        <v>0.68400000000000005</v>
      </c>
      <c r="T1785" s="11">
        <f>shipments9[[#This Row],[Amount]]/shipments9[[#This Row],[Boxes]]</f>
        <v>15</v>
      </c>
    </row>
    <row r="1786" spans="1:20" hidden="1" x14ac:dyDescent="0.25">
      <c r="A1786" t="s">
        <v>1988</v>
      </c>
      <c r="B1786" t="s">
        <v>92</v>
      </c>
      <c r="C1786" t="s">
        <v>145</v>
      </c>
      <c r="D1786" t="s">
        <v>19</v>
      </c>
      <c r="E1786" s="1">
        <v>45177</v>
      </c>
      <c r="F1786" s="1" t="str">
        <f>TEXT(shipments9[[#This Row],[Shipdate]],"ddd")</f>
        <v>Fri</v>
      </c>
      <c r="G1786" s="1" t="str">
        <f>IF(OR(shipments9[[#This Row],[Day Name]]="Sat",shipments9[[#This Row],[Day Name]]="Sun"),"Weekend","Weekday")</f>
        <v>Weekday</v>
      </c>
      <c r="H1786">
        <v>5859</v>
      </c>
      <c r="I1786">
        <v>391</v>
      </c>
      <c r="J1786" t="s">
        <v>172</v>
      </c>
      <c r="K1786" t="s">
        <v>8151</v>
      </c>
      <c r="L1786" t="s">
        <v>8160</v>
      </c>
      <c r="M1786">
        <v>9</v>
      </c>
      <c r="N1786" t="s">
        <v>8167</v>
      </c>
      <c r="O1786" s="4">
        <f>INDEX(products[Cost_per_box], MATCH(shipments9[[#This Row],[PID]], products[PID], 0))</f>
        <v>4.74</v>
      </c>
      <c r="P1786" s="4">
        <f>shipments9[[#This Row],[Boxes]]*shipments9[[#This Row],[Cost Per Box]]</f>
        <v>1853.3400000000001</v>
      </c>
      <c r="Q1786" s="4">
        <f>shipments9[[#This Row],[Amount]] -shipments9[[#This Row],[total cost]]</f>
        <v>4005.66</v>
      </c>
      <c r="R1786" s="4" t="str">
        <f>IF(shipments9[[#This Row],[Gross Profit]]&lt;0,"Loss","Profit")</f>
        <v>Profit</v>
      </c>
      <c r="S1786" s="9">
        <f>shipments9[[#This Row],[Gross Profit]]/shipments9[[#This Row],[Amount]]</f>
        <v>0.68367639528929847</v>
      </c>
      <c r="T1786" s="11">
        <f>shipments9[[#This Row],[Amount]]/shipments9[[#This Row],[Boxes]]</f>
        <v>14.9846547314578</v>
      </c>
    </row>
    <row r="1787" spans="1:20" x14ac:dyDescent="0.25">
      <c r="A1787" t="s">
        <v>1989</v>
      </c>
      <c r="B1787" t="s">
        <v>92</v>
      </c>
      <c r="C1787" t="s">
        <v>155</v>
      </c>
      <c r="D1787" t="s">
        <v>19</v>
      </c>
      <c r="E1787" s="1">
        <v>45187</v>
      </c>
      <c r="F1787" s="1" t="str">
        <f>TEXT(shipments9[[#This Row],[Shipdate]],"ddd")</f>
        <v>Mon</v>
      </c>
      <c r="G1787" s="1" t="str">
        <f>IF(OR(shipments9[[#This Row],[Day Name]]="Sat",shipments9[[#This Row],[Day Name]]="Sun"),"Weekend","Weekday")</f>
        <v>Weekday</v>
      </c>
      <c r="H1787">
        <v>13776.75</v>
      </c>
      <c r="I1787">
        <v>1969</v>
      </c>
      <c r="J1787" t="s">
        <v>172</v>
      </c>
      <c r="K1787" t="s">
        <v>8151</v>
      </c>
      <c r="L1787" t="s">
        <v>8160</v>
      </c>
      <c r="M1787">
        <v>9</v>
      </c>
      <c r="N1787" t="s">
        <v>8167</v>
      </c>
      <c r="O1787" s="4">
        <f>INDEX(products[Cost_per_box], MATCH(shipments9[[#This Row],[PID]], products[PID], 0))</f>
        <v>8.43</v>
      </c>
      <c r="P1787" s="4">
        <f>shipments9[[#This Row],[Boxes]]*shipments9[[#This Row],[Cost Per Box]]</f>
        <v>16598.669999999998</v>
      </c>
      <c r="Q1787" s="4">
        <f>shipments9[[#This Row],[Amount]] -shipments9[[#This Row],[total cost]]</f>
        <v>-2821.9199999999983</v>
      </c>
      <c r="R1787" s="4" t="str">
        <f>IF(shipments9[[#This Row],[Gross Profit]]&lt;0,"Loss","Profit")</f>
        <v>Loss</v>
      </c>
      <c r="S1787" s="9">
        <f>shipments9[[#This Row],[Gross Profit]]/shipments9[[#This Row],[Amount]]</f>
        <v>-0.2048320540040284</v>
      </c>
      <c r="T1787" s="11">
        <f>shipments9[[#This Row],[Amount]]/shipments9[[#This Row],[Boxes]]</f>
        <v>6.996825799898426</v>
      </c>
    </row>
    <row r="1788" spans="1:20" hidden="1" x14ac:dyDescent="0.25">
      <c r="A1788" t="s">
        <v>1990</v>
      </c>
      <c r="B1788" t="s">
        <v>92</v>
      </c>
      <c r="C1788" t="s">
        <v>161</v>
      </c>
      <c r="D1788" t="s">
        <v>19</v>
      </c>
      <c r="E1788" s="1">
        <v>45274</v>
      </c>
      <c r="F1788" s="1" t="str">
        <f>TEXT(shipments9[[#This Row],[Shipdate]],"ddd")</f>
        <v>Thu</v>
      </c>
      <c r="G1788" s="1" t="str">
        <f>IF(OR(shipments9[[#This Row],[Day Name]]="Sat",shipments9[[#This Row],[Day Name]]="Sun"),"Weekend","Weekday")</f>
        <v>Weekday</v>
      </c>
      <c r="H1788">
        <v>315</v>
      </c>
      <c r="I1788">
        <v>40</v>
      </c>
      <c r="J1788" t="s">
        <v>172</v>
      </c>
      <c r="K1788" t="s">
        <v>8151</v>
      </c>
      <c r="L1788" t="s">
        <v>8152</v>
      </c>
      <c r="M1788">
        <v>12</v>
      </c>
      <c r="N1788" t="s">
        <v>8166</v>
      </c>
      <c r="O1788" s="4">
        <f>INDEX(products[Cost_per_box], MATCH(shipments9[[#This Row],[PID]], products[PID], 0))</f>
        <v>2.76</v>
      </c>
      <c r="P1788" s="4">
        <f>shipments9[[#This Row],[Boxes]]*shipments9[[#This Row],[Cost Per Box]]</f>
        <v>110.39999999999999</v>
      </c>
      <c r="Q1788" s="4">
        <f>shipments9[[#This Row],[Amount]] -shipments9[[#This Row],[total cost]]</f>
        <v>204.60000000000002</v>
      </c>
      <c r="R1788" s="4" t="str">
        <f>IF(shipments9[[#This Row],[Gross Profit]]&lt;0,"Loss","Profit")</f>
        <v>Profit</v>
      </c>
      <c r="S1788" s="9">
        <f>shipments9[[#This Row],[Gross Profit]]/shipments9[[#This Row],[Amount]]</f>
        <v>0.64952380952380961</v>
      </c>
      <c r="T1788" s="11">
        <f>shipments9[[#This Row],[Amount]]/shipments9[[#This Row],[Boxes]]</f>
        <v>7.875</v>
      </c>
    </row>
    <row r="1789" spans="1:20" hidden="1" x14ac:dyDescent="0.25">
      <c r="A1789" t="s">
        <v>1991</v>
      </c>
      <c r="B1789" t="s">
        <v>95</v>
      </c>
      <c r="C1789" t="s">
        <v>149</v>
      </c>
      <c r="D1789" t="s">
        <v>19</v>
      </c>
      <c r="E1789" s="1">
        <v>45111</v>
      </c>
      <c r="F1789" s="1" t="str">
        <f>TEXT(shipments9[[#This Row],[Shipdate]],"ddd")</f>
        <v>Tue</v>
      </c>
      <c r="G1789" s="1" t="str">
        <f>IF(OR(shipments9[[#This Row],[Day Name]]="Sat",shipments9[[#This Row],[Day Name]]="Sun"),"Weekend","Weekday")</f>
        <v>Weekday</v>
      </c>
      <c r="H1789">
        <v>3721.5</v>
      </c>
      <c r="I1789">
        <v>266</v>
      </c>
      <c r="J1789" t="s">
        <v>172</v>
      </c>
      <c r="K1789" t="s">
        <v>8151</v>
      </c>
      <c r="L1789" t="s">
        <v>8160</v>
      </c>
      <c r="M1789">
        <v>7</v>
      </c>
      <c r="N1789" t="s">
        <v>8161</v>
      </c>
      <c r="O1789" s="4">
        <f>INDEX(products[Cost_per_box], MATCH(shipments9[[#This Row],[PID]], products[PID], 0))</f>
        <v>6.43</v>
      </c>
      <c r="P1789" s="4">
        <f>shipments9[[#This Row],[Boxes]]*shipments9[[#This Row],[Cost Per Box]]</f>
        <v>1710.3799999999999</v>
      </c>
      <c r="Q1789" s="4">
        <f>shipments9[[#This Row],[Amount]] -shipments9[[#This Row],[total cost]]</f>
        <v>2011.1200000000001</v>
      </c>
      <c r="R1789" s="4" t="str">
        <f>IF(shipments9[[#This Row],[Gross Profit]]&lt;0,"Loss","Profit")</f>
        <v>Profit</v>
      </c>
      <c r="S1789" s="9">
        <f>shipments9[[#This Row],[Gross Profit]]/shipments9[[#This Row],[Amount]]</f>
        <v>0.54040575036947469</v>
      </c>
      <c r="T1789" s="11">
        <f>shipments9[[#This Row],[Amount]]/shipments9[[#This Row],[Boxes]]</f>
        <v>13.990601503759398</v>
      </c>
    </row>
    <row r="1790" spans="1:20" hidden="1" x14ac:dyDescent="0.25">
      <c r="A1790" t="s">
        <v>1992</v>
      </c>
      <c r="B1790" t="s">
        <v>95</v>
      </c>
      <c r="C1790" t="s">
        <v>155</v>
      </c>
      <c r="D1790" t="s">
        <v>19</v>
      </c>
      <c r="E1790" s="1">
        <v>45286</v>
      </c>
      <c r="F1790" s="1" t="str">
        <f>TEXT(shipments9[[#This Row],[Shipdate]],"ddd")</f>
        <v>Tue</v>
      </c>
      <c r="G1790" s="1" t="str">
        <f>IF(OR(shipments9[[#This Row],[Day Name]]="Sat",shipments9[[#This Row],[Day Name]]="Sun"),"Weekend","Weekday")</f>
        <v>Weekday</v>
      </c>
      <c r="H1790">
        <v>6525</v>
      </c>
      <c r="I1790">
        <v>725</v>
      </c>
      <c r="J1790" t="s">
        <v>172</v>
      </c>
      <c r="K1790" t="s">
        <v>8151</v>
      </c>
      <c r="L1790" t="s">
        <v>8152</v>
      </c>
      <c r="M1790">
        <v>12</v>
      </c>
      <c r="N1790" t="s">
        <v>8166</v>
      </c>
      <c r="O1790" s="4">
        <f>INDEX(products[Cost_per_box], MATCH(shipments9[[#This Row],[PID]], products[PID], 0))</f>
        <v>8.43</v>
      </c>
      <c r="P1790" s="4">
        <f>shipments9[[#This Row],[Boxes]]*shipments9[[#This Row],[Cost Per Box]]</f>
        <v>6111.75</v>
      </c>
      <c r="Q1790" s="4">
        <f>shipments9[[#This Row],[Amount]] -shipments9[[#This Row],[total cost]]</f>
        <v>413.25</v>
      </c>
      <c r="R1790" s="4" t="str">
        <f>IF(shipments9[[#This Row],[Gross Profit]]&lt;0,"Loss","Profit")</f>
        <v>Profit</v>
      </c>
      <c r="S1790" s="9">
        <f>shipments9[[#This Row],[Gross Profit]]/shipments9[[#This Row],[Amount]]</f>
        <v>6.3333333333333339E-2</v>
      </c>
      <c r="T1790" s="11">
        <f>shipments9[[#This Row],[Amount]]/shipments9[[#This Row],[Boxes]]</f>
        <v>9</v>
      </c>
    </row>
    <row r="1791" spans="1:20" hidden="1" x14ac:dyDescent="0.25">
      <c r="A1791" t="s">
        <v>1993</v>
      </c>
      <c r="B1791" t="s">
        <v>95</v>
      </c>
      <c r="C1791" t="s">
        <v>153</v>
      </c>
      <c r="D1791" t="s">
        <v>19</v>
      </c>
      <c r="E1791" s="1">
        <v>45376</v>
      </c>
      <c r="F1791" s="1" t="str">
        <f>TEXT(shipments9[[#This Row],[Shipdate]],"ddd")</f>
        <v>Mon</v>
      </c>
      <c r="G1791" s="1" t="str">
        <f>IF(OR(shipments9[[#This Row],[Day Name]]="Sat",shipments9[[#This Row],[Day Name]]="Sun"),"Weekend","Weekday")</f>
        <v>Weekday</v>
      </c>
      <c r="H1791">
        <v>245.25</v>
      </c>
      <c r="I1791">
        <v>16</v>
      </c>
      <c r="J1791" t="s">
        <v>172</v>
      </c>
      <c r="K1791" t="s">
        <v>8155</v>
      </c>
      <c r="L1791" t="s">
        <v>8156</v>
      </c>
      <c r="M1791">
        <v>3</v>
      </c>
      <c r="N1791" t="s">
        <v>8164</v>
      </c>
      <c r="O1791" s="4">
        <f>INDEX(products[Cost_per_box], MATCH(shipments9[[#This Row],[PID]], products[PID], 0))</f>
        <v>9.57</v>
      </c>
      <c r="P1791" s="4">
        <f>shipments9[[#This Row],[Boxes]]*shipments9[[#This Row],[Cost Per Box]]</f>
        <v>153.12</v>
      </c>
      <c r="Q1791" s="4">
        <f>shipments9[[#This Row],[Amount]] -shipments9[[#This Row],[total cost]]</f>
        <v>92.13</v>
      </c>
      <c r="R1791" s="4" t="str">
        <f>IF(shipments9[[#This Row],[Gross Profit]]&lt;0,"Loss","Profit")</f>
        <v>Profit</v>
      </c>
      <c r="S1791" s="9">
        <f>shipments9[[#This Row],[Gross Profit]]/shipments9[[#This Row],[Amount]]</f>
        <v>0.37565749235474005</v>
      </c>
      <c r="T1791" s="11">
        <f>shipments9[[#This Row],[Amount]]/shipments9[[#This Row],[Boxes]]</f>
        <v>15.328125</v>
      </c>
    </row>
    <row r="1792" spans="1:20" x14ac:dyDescent="0.25">
      <c r="A1792" t="s">
        <v>1994</v>
      </c>
      <c r="B1792" t="s">
        <v>95</v>
      </c>
      <c r="C1792" t="s">
        <v>155</v>
      </c>
      <c r="D1792" t="s">
        <v>19</v>
      </c>
      <c r="E1792" s="1">
        <v>45236</v>
      </c>
      <c r="F1792" s="1" t="str">
        <f>TEXT(shipments9[[#This Row],[Shipdate]],"ddd")</f>
        <v>Mon</v>
      </c>
      <c r="G1792" s="1" t="str">
        <f>IF(OR(shipments9[[#This Row],[Day Name]]="Sat",shipments9[[#This Row],[Day Name]]="Sun"),"Weekend","Weekday")</f>
        <v>Weekday</v>
      </c>
      <c r="H1792">
        <v>1665</v>
      </c>
      <c r="I1792">
        <v>238</v>
      </c>
      <c r="J1792" t="s">
        <v>172</v>
      </c>
      <c r="K1792" t="s">
        <v>8151</v>
      </c>
      <c r="L1792" t="s">
        <v>8152</v>
      </c>
      <c r="M1792">
        <v>11</v>
      </c>
      <c r="N1792" t="s">
        <v>8165</v>
      </c>
      <c r="O1792" s="4">
        <f>INDEX(products[Cost_per_box], MATCH(shipments9[[#This Row],[PID]], products[PID], 0))</f>
        <v>8.43</v>
      </c>
      <c r="P1792" s="4">
        <f>shipments9[[#This Row],[Boxes]]*shipments9[[#This Row],[Cost Per Box]]</f>
        <v>2006.34</v>
      </c>
      <c r="Q1792" s="4">
        <f>shipments9[[#This Row],[Amount]] -shipments9[[#This Row],[total cost]]</f>
        <v>-341.33999999999992</v>
      </c>
      <c r="R1792" s="4" t="str">
        <f>IF(shipments9[[#This Row],[Gross Profit]]&lt;0,"Loss","Profit")</f>
        <v>Loss</v>
      </c>
      <c r="S1792" s="9">
        <f>shipments9[[#This Row],[Gross Profit]]/shipments9[[#This Row],[Amount]]</f>
        <v>-0.20500900900900895</v>
      </c>
      <c r="T1792" s="11">
        <f>shipments9[[#This Row],[Amount]]/shipments9[[#This Row],[Boxes]]</f>
        <v>6.9957983193277311</v>
      </c>
    </row>
    <row r="1793" spans="1:20" hidden="1" x14ac:dyDescent="0.25">
      <c r="A1793" t="s">
        <v>1995</v>
      </c>
      <c r="B1793" t="s">
        <v>95</v>
      </c>
      <c r="C1793" t="s">
        <v>159</v>
      </c>
      <c r="D1793" t="s">
        <v>19</v>
      </c>
      <c r="E1793" s="1">
        <v>45376</v>
      </c>
      <c r="F1793" s="1" t="str">
        <f>TEXT(shipments9[[#This Row],[Shipdate]],"ddd")</f>
        <v>Mon</v>
      </c>
      <c r="G1793" s="1" t="str">
        <f>IF(OR(shipments9[[#This Row],[Day Name]]="Sat",shipments9[[#This Row],[Day Name]]="Sun"),"Weekend","Weekday")</f>
        <v>Weekday</v>
      </c>
      <c r="H1793">
        <v>1629</v>
      </c>
      <c r="I1793">
        <v>61</v>
      </c>
      <c r="J1793" t="s">
        <v>172</v>
      </c>
      <c r="K1793" t="s">
        <v>8155</v>
      </c>
      <c r="L1793" t="s">
        <v>8156</v>
      </c>
      <c r="M1793">
        <v>3</v>
      </c>
      <c r="N1793" t="s">
        <v>8164</v>
      </c>
      <c r="O1793" s="4">
        <f>INDEX(products[Cost_per_box], MATCH(shipments9[[#This Row],[PID]], products[PID], 0))</f>
        <v>5.04</v>
      </c>
      <c r="P1793" s="4">
        <f>shipments9[[#This Row],[Boxes]]*shipments9[[#This Row],[Cost Per Box]]</f>
        <v>307.44</v>
      </c>
      <c r="Q1793" s="4">
        <f>shipments9[[#This Row],[Amount]] -shipments9[[#This Row],[total cost]]</f>
        <v>1321.56</v>
      </c>
      <c r="R1793" s="4" t="str">
        <f>IF(shipments9[[#This Row],[Gross Profit]]&lt;0,"Loss","Profit")</f>
        <v>Profit</v>
      </c>
      <c r="S1793" s="9">
        <f>shipments9[[#This Row],[Gross Profit]]/shipments9[[#This Row],[Amount]]</f>
        <v>0.81127071823204422</v>
      </c>
      <c r="T1793" s="11">
        <f>shipments9[[#This Row],[Amount]]/shipments9[[#This Row],[Boxes]]</f>
        <v>26.704918032786885</v>
      </c>
    </row>
    <row r="1794" spans="1:20" hidden="1" x14ac:dyDescent="0.25">
      <c r="A1794" t="s">
        <v>1996</v>
      </c>
      <c r="B1794" t="s">
        <v>95</v>
      </c>
      <c r="C1794" t="s">
        <v>143</v>
      </c>
      <c r="D1794" t="s">
        <v>19</v>
      </c>
      <c r="E1794" s="1">
        <v>45471</v>
      </c>
      <c r="F1794" s="1" t="str">
        <f>TEXT(shipments9[[#This Row],[Shipdate]],"ddd")</f>
        <v>Fri</v>
      </c>
      <c r="G1794" s="1" t="str">
        <f>IF(OR(shipments9[[#This Row],[Day Name]]="Sat",shipments9[[#This Row],[Day Name]]="Sun"),"Weekend","Weekday")</f>
        <v>Weekday</v>
      </c>
      <c r="H1794">
        <v>6662.25</v>
      </c>
      <c r="I1794">
        <v>371</v>
      </c>
      <c r="J1794" t="s">
        <v>172</v>
      </c>
      <c r="K1794" t="s">
        <v>8155</v>
      </c>
      <c r="L1794" t="s">
        <v>8154</v>
      </c>
      <c r="M1794">
        <v>6</v>
      </c>
      <c r="N1794" t="s">
        <v>8159</v>
      </c>
      <c r="O1794" s="4">
        <f>INDEX(products[Cost_per_box], MATCH(shipments9[[#This Row],[PID]], products[PID], 0))</f>
        <v>10.23</v>
      </c>
      <c r="P1794" s="4">
        <f>shipments9[[#This Row],[Boxes]]*shipments9[[#This Row],[Cost Per Box]]</f>
        <v>3795.3300000000004</v>
      </c>
      <c r="Q1794" s="4">
        <f>shipments9[[#This Row],[Amount]] -shipments9[[#This Row],[total cost]]</f>
        <v>2866.9199999999996</v>
      </c>
      <c r="R1794" s="4" t="str">
        <f>IF(shipments9[[#This Row],[Gross Profit]]&lt;0,"Loss","Profit")</f>
        <v>Profit</v>
      </c>
      <c r="S1794" s="9">
        <f>shipments9[[#This Row],[Gross Profit]]/shipments9[[#This Row],[Amount]]</f>
        <v>0.43032308904649325</v>
      </c>
      <c r="T1794" s="11">
        <f>shipments9[[#This Row],[Amount]]/shipments9[[#This Row],[Boxes]]</f>
        <v>17.95754716981132</v>
      </c>
    </row>
    <row r="1795" spans="1:20" hidden="1" x14ac:dyDescent="0.25">
      <c r="A1795" t="s">
        <v>1997</v>
      </c>
      <c r="B1795" t="s">
        <v>95</v>
      </c>
      <c r="C1795" t="s">
        <v>159</v>
      </c>
      <c r="D1795" t="s">
        <v>19</v>
      </c>
      <c r="E1795" s="1">
        <v>45121</v>
      </c>
      <c r="F1795" s="1" t="str">
        <f>TEXT(shipments9[[#This Row],[Shipdate]],"ddd")</f>
        <v>Fri</v>
      </c>
      <c r="G1795" s="1" t="str">
        <f>IF(OR(shipments9[[#This Row],[Day Name]]="Sat",shipments9[[#This Row],[Day Name]]="Sun"),"Weekend","Weekday")</f>
        <v>Weekday</v>
      </c>
      <c r="H1795">
        <v>8646.75</v>
      </c>
      <c r="I1795">
        <v>309</v>
      </c>
      <c r="J1795" t="s">
        <v>172</v>
      </c>
      <c r="K1795" t="s">
        <v>8151</v>
      </c>
      <c r="L1795" t="s">
        <v>8160</v>
      </c>
      <c r="M1795">
        <v>7</v>
      </c>
      <c r="N1795" t="s">
        <v>8161</v>
      </c>
      <c r="O1795" s="4">
        <f>INDEX(products[Cost_per_box], MATCH(shipments9[[#This Row],[PID]], products[PID], 0))</f>
        <v>5.04</v>
      </c>
      <c r="P1795" s="4">
        <f>shipments9[[#This Row],[Boxes]]*shipments9[[#This Row],[Cost Per Box]]</f>
        <v>1557.36</v>
      </c>
      <c r="Q1795" s="4">
        <f>shipments9[[#This Row],[Amount]] -shipments9[[#This Row],[total cost]]</f>
        <v>7089.39</v>
      </c>
      <c r="R1795" s="4" t="str">
        <f>IF(shipments9[[#This Row],[Gross Profit]]&lt;0,"Loss","Profit")</f>
        <v>Profit</v>
      </c>
      <c r="S1795" s="9">
        <f>shipments9[[#This Row],[Gross Profit]]/shipments9[[#This Row],[Amount]]</f>
        <v>0.81989071038251371</v>
      </c>
      <c r="T1795" s="11">
        <f>shipments9[[#This Row],[Amount]]/shipments9[[#This Row],[Boxes]]</f>
        <v>27.983009708737864</v>
      </c>
    </row>
    <row r="1796" spans="1:20" hidden="1" x14ac:dyDescent="0.25">
      <c r="A1796" t="s">
        <v>1998</v>
      </c>
      <c r="B1796" t="s">
        <v>95</v>
      </c>
      <c r="C1796" t="s">
        <v>161</v>
      </c>
      <c r="D1796" t="s">
        <v>19</v>
      </c>
      <c r="E1796" s="1">
        <v>45251</v>
      </c>
      <c r="F1796" s="1" t="str">
        <f>TEXT(shipments9[[#This Row],[Shipdate]],"ddd")</f>
        <v>Tue</v>
      </c>
      <c r="G1796" s="1" t="str">
        <f>IF(OR(shipments9[[#This Row],[Day Name]]="Sat",shipments9[[#This Row],[Day Name]]="Sun"),"Weekend","Weekday")</f>
        <v>Weekday</v>
      </c>
      <c r="H1796">
        <v>420.75</v>
      </c>
      <c r="I1796">
        <v>47</v>
      </c>
      <c r="J1796" t="s">
        <v>172</v>
      </c>
      <c r="K1796" t="s">
        <v>8151</v>
      </c>
      <c r="L1796" t="s">
        <v>8152</v>
      </c>
      <c r="M1796">
        <v>11</v>
      </c>
      <c r="N1796" t="s">
        <v>8165</v>
      </c>
      <c r="O1796" s="4">
        <f>INDEX(products[Cost_per_box], MATCH(shipments9[[#This Row],[PID]], products[PID], 0))</f>
        <v>2.76</v>
      </c>
      <c r="P1796" s="4">
        <f>shipments9[[#This Row],[Boxes]]*shipments9[[#This Row],[Cost Per Box]]</f>
        <v>129.72</v>
      </c>
      <c r="Q1796" s="4">
        <f>shipments9[[#This Row],[Amount]] -shipments9[[#This Row],[total cost]]</f>
        <v>291.02999999999997</v>
      </c>
      <c r="R1796" s="4" t="str">
        <f>IF(shipments9[[#This Row],[Gross Profit]]&lt;0,"Loss","Profit")</f>
        <v>Profit</v>
      </c>
      <c r="S1796" s="9">
        <f>shipments9[[#This Row],[Gross Profit]]/shipments9[[#This Row],[Amount]]</f>
        <v>0.69169340463458107</v>
      </c>
      <c r="T1796" s="11">
        <f>shipments9[[#This Row],[Amount]]/shipments9[[#This Row],[Boxes]]</f>
        <v>8.9521276595744688</v>
      </c>
    </row>
    <row r="1797" spans="1:20" hidden="1" x14ac:dyDescent="0.25">
      <c r="A1797" t="s">
        <v>1999</v>
      </c>
      <c r="B1797" t="s">
        <v>95</v>
      </c>
      <c r="C1797" t="s">
        <v>145</v>
      </c>
      <c r="D1797" t="s">
        <v>19</v>
      </c>
      <c r="E1797" s="1">
        <v>45335</v>
      </c>
      <c r="F1797" s="1" t="str">
        <f>TEXT(shipments9[[#This Row],[Shipdate]],"ddd")</f>
        <v>Tue</v>
      </c>
      <c r="G1797" s="1" t="str">
        <f>IF(OR(shipments9[[#This Row],[Day Name]]="Sat",shipments9[[#This Row],[Day Name]]="Sun"),"Weekend","Weekday")</f>
        <v>Weekday</v>
      </c>
      <c r="H1797">
        <v>2639.25</v>
      </c>
      <c r="I1797">
        <v>156</v>
      </c>
      <c r="J1797" t="s">
        <v>172</v>
      </c>
      <c r="K1797" t="s">
        <v>8155</v>
      </c>
      <c r="L1797" t="s">
        <v>8156</v>
      </c>
      <c r="M1797">
        <v>2</v>
      </c>
      <c r="N1797" t="s">
        <v>8157</v>
      </c>
      <c r="O1797" s="4">
        <f>INDEX(products[Cost_per_box], MATCH(shipments9[[#This Row],[PID]], products[PID], 0))</f>
        <v>4.74</v>
      </c>
      <c r="P1797" s="4">
        <f>shipments9[[#This Row],[Boxes]]*shipments9[[#This Row],[Cost Per Box]]</f>
        <v>739.44</v>
      </c>
      <c r="Q1797" s="4">
        <f>shipments9[[#This Row],[Amount]] -shipments9[[#This Row],[total cost]]</f>
        <v>1899.81</v>
      </c>
      <c r="R1797" s="4" t="str">
        <f>IF(shipments9[[#This Row],[Gross Profit]]&lt;0,"Loss","Profit")</f>
        <v>Profit</v>
      </c>
      <c r="S1797" s="9">
        <f>shipments9[[#This Row],[Gross Profit]]/shipments9[[#This Row],[Amount]]</f>
        <v>0.71982949701619781</v>
      </c>
      <c r="T1797" s="11">
        <f>shipments9[[#This Row],[Amount]]/shipments9[[#This Row],[Boxes]]</f>
        <v>16.91826923076923</v>
      </c>
    </row>
    <row r="1798" spans="1:20" hidden="1" x14ac:dyDescent="0.25">
      <c r="A1798" t="s">
        <v>2000</v>
      </c>
      <c r="B1798" t="s">
        <v>95</v>
      </c>
      <c r="C1798" t="s">
        <v>151</v>
      </c>
      <c r="D1798" t="s">
        <v>19</v>
      </c>
      <c r="E1798" s="1">
        <v>45205</v>
      </c>
      <c r="F1798" s="1" t="str">
        <f>TEXT(shipments9[[#This Row],[Shipdate]],"ddd")</f>
        <v>Fri</v>
      </c>
      <c r="G1798" s="1" t="str">
        <f>IF(OR(shipments9[[#This Row],[Day Name]]="Sat",shipments9[[#This Row],[Day Name]]="Sun"),"Weekend","Weekday")</f>
        <v>Weekday</v>
      </c>
      <c r="H1798">
        <v>6603.75</v>
      </c>
      <c r="I1798">
        <v>389</v>
      </c>
      <c r="J1798" t="s">
        <v>172</v>
      </c>
      <c r="K1798" t="s">
        <v>8151</v>
      </c>
      <c r="L1798" t="s">
        <v>8152</v>
      </c>
      <c r="M1798">
        <v>10</v>
      </c>
      <c r="N1798" t="s">
        <v>8153</v>
      </c>
      <c r="O1798" s="4">
        <f>INDEX(products[Cost_per_box], MATCH(shipments9[[#This Row],[PID]], products[PID], 0))</f>
        <v>12.41</v>
      </c>
      <c r="P1798" s="4">
        <f>shipments9[[#This Row],[Boxes]]*shipments9[[#This Row],[Cost Per Box]]</f>
        <v>4827.49</v>
      </c>
      <c r="Q1798" s="4">
        <f>shipments9[[#This Row],[Amount]] -shipments9[[#This Row],[total cost]]</f>
        <v>1776.2600000000002</v>
      </c>
      <c r="R1798" s="4" t="str">
        <f>IF(shipments9[[#This Row],[Gross Profit]]&lt;0,"Loss","Profit")</f>
        <v>Profit</v>
      </c>
      <c r="S1798" s="9">
        <f>shipments9[[#This Row],[Gross Profit]]/shipments9[[#This Row],[Amount]]</f>
        <v>0.26897747491955332</v>
      </c>
      <c r="T1798" s="11">
        <f>shipments9[[#This Row],[Amount]]/shipments9[[#This Row],[Boxes]]</f>
        <v>16.976221079691516</v>
      </c>
    </row>
    <row r="1799" spans="1:20" hidden="1" x14ac:dyDescent="0.25">
      <c r="A1799" t="s">
        <v>2001</v>
      </c>
      <c r="B1799" t="s">
        <v>95</v>
      </c>
      <c r="C1799" t="s">
        <v>153</v>
      </c>
      <c r="D1799" t="s">
        <v>19</v>
      </c>
      <c r="E1799" s="1">
        <v>44979</v>
      </c>
      <c r="F1799" s="1" t="str">
        <f>TEXT(shipments9[[#This Row],[Shipdate]],"ddd")</f>
        <v>Wed</v>
      </c>
      <c r="G1799" s="1" t="str">
        <f>IF(OR(shipments9[[#This Row],[Day Name]]="Sat",shipments9[[#This Row],[Day Name]]="Sun"),"Weekend","Weekday")</f>
        <v>Weekday</v>
      </c>
      <c r="H1799">
        <v>13227.75</v>
      </c>
      <c r="I1799">
        <v>882</v>
      </c>
      <c r="J1799" t="s">
        <v>172</v>
      </c>
      <c r="K1799" t="s">
        <v>8151</v>
      </c>
      <c r="L1799" t="s">
        <v>8156</v>
      </c>
      <c r="M1799">
        <v>2</v>
      </c>
      <c r="N1799" t="s">
        <v>8157</v>
      </c>
      <c r="O1799" s="4">
        <f>INDEX(products[Cost_per_box], MATCH(shipments9[[#This Row],[PID]], products[PID], 0))</f>
        <v>9.57</v>
      </c>
      <c r="P1799" s="4">
        <f>shipments9[[#This Row],[Boxes]]*shipments9[[#This Row],[Cost Per Box]]</f>
        <v>8440.74</v>
      </c>
      <c r="Q1799" s="4">
        <f>shipments9[[#This Row],[Amount]] -shipments9[[#This Row],[total cost]]</f>
        <v>4787.01</v>
      </c>
      <c r="R1799" s="4" t="str">
        <f>IF(shipments9[[#This Row],[Gross Profit]]&lt;0,"Loss","Profit")</f>
        <v>Profit</v>
      </c>
      <c r="S1799" s="9">
        <f>shipments9[[#This Row],[Gross Profit]]/shipments9[[#This Row],[Amount]]</f>
        <v>0.36189147814254125</v>
      </c>
      <c r="T1799" s="11">
        <f>shipments9[[#This Row],[Amount]]/shipments9[[#This Row],[Boxes]]</f>
        <v>14.997448979591837</v>
      </c>
    </row>
    <row r="1800" spans="1:20" hidden="1" x14ac:dyDescent="0.25">
      <c r="A1800" t="s">
        <v>2002</v>
      </c>
      <c r="B1800" t="s">
        <v>95</v>
      </c>
      <c r="C1800" t="s">
        <v>161</v>
      </c>
      <c r="D1800" t="s">
        <v>19</v>
      </c>
      <c r="E1800" s="1">
        <v>45225</v>
      </c>
      <c r="F1800" s="1" t="str">
        <f>TEXT(shipments9[[#This Row],[Shipdate]],"ddd")</f>
        <v>Thu</v>
      </c>
      <c r="G1800" s="1" t="str">
        <f>IF(OR(shipments9[[#This Row],[Day Name]]="Sat",shipments9[[#This Row],[Day Name]]="Sun"),"Weekend","Weekday")</f>
        <v>Weekday</v>
      </c>
      <c r="H1800">
        <v>9861.75</v>
      </c>
      <c r="I1800">
        <v>987</v>
      </c>
      <c r="J1800" t="s">
        <v>172</v>
      </c>
      <c r="K1800" t="s">
        <v>8151</v>
      </c>
      <c r="L1800" t="s">
        <v>8152</v>
      </c>
      <c r="M1800">
        <v>10</v>
      </c>
      <c r="N1800" t="s">
        <v>8153</v>
      </c>
      <c r="O1800" s="4">
        <f>INDEX(products[Cost_per_box], MATCH(shipments9[[#This Row],[PID]], products[PID], 0))</f>
        <v>2.76</v>
      </c>
      <c r="P1800" s="4">
        <f>shipments9[[#This Row],[Boxes]]*shipments9[[#This Row],[Cost Per Box]]</f>
        <v>2724.12</v>
      </c>
      <c r="Q1800" s="4">
        <f>shipments9[[#This Row],[Amount]] -shipments9[[#This Row],[total cost]]</f>
        <v>7137.63</v>
      </c>
      <c r="R1800" s="4" t="str">
        <f>IF(shipments9[[#This Row],[Gross Profit]]&lt;0,"Loss","Profit")</f>
        <v>Profit</v>
      </c>
      <c r="S1800" s="9">
        <f>shipments9[[#This Row],[Gross Profit]]/shipments9[[#This Row],[Amount]]</f>
        <v>0.72376910791695193</v>
      </c>
      <c r="T1800" s="11">
        <f>shipments9[[#This Row],[Amount]]/shipments9[[#This Row],[Boxes]]</f>
        <v>9.9916413373860191</v>
      </c>
    </row>
    <row r="1801" spans="1:20" hidden="1" x14ac:dyDescent="0.25">
      <c r="A1801" t="s">
        <v>2003</v>
      </c>
      <c r="B1801" t="s">
        <v>98</v>
      </c>
      <c r="C1801" t="s">
        <v>124</v>
      </c>
      <c r="D1801" t="s">
        <v>19</v>
      </c>
      <c r="E1801" s="1">
        <v>45299</v>
      </c>
      <c r="F1801" s="1" t="str">
        <f>TEXT(shipments9[[#This Row],[Shipdate]],"ddd")</f>
        <v>Mon</v>
      </c>
      <c r="G1801" s="1" t="str">
        <f>IF(OR(shipments9[[#This Row],[Day Name]]="Sat",shipments9[[#This Row],[Day Name]]="Sun"),"Weekend","Weekday")</f>
        <v>Weekday</v>
      </c>
      <c r="H1801">
        <v>4677.75</v>
      </c>
      <c r="I1801">
        <v>293</v>
      </c>
      <c r="J1801" t="s">
        <v>172</v>
      </c>
      <c r="K1801" t="s">
        <v>8155</v>
      </c>
      <c r="L1801" t="s">
        <v>8156</v>
      </c>
      <c r="M1801">
        <v>1</v>
      </c>
      <c r="N1801" t="s">
        <v>8163</v>
      </c>
      <c r="O1801" s="4">
        <f>INDEX(products[Cost_per_box], MATCH(shipments9[[#This Row],[PID]], products[PID], 0))</f>
        <v>7.48</v>
      </c>
      <c r="P1801" s="4">
        <f>shipments9[[#This Row],[Boxes]]*shipments9[[#This Row],[Cost Per Box]]</f>
        <v>2191.6400000000003</v>
      </c>
      <c r="Q1801" s="4">
        <f>shipments9[[#This Row],[Amount]] -shipments9[[#This Row],[total cost]]</f>
        <v>2486.1099999999997</v>
      </c>
      <c r="R1801" s="4" t="str">
        <f>IF(shipments9[[#This Row],[Gross Profit]]&lt;0,"Loss","Profit")</f>
        <v>Profit</v>
      </c>
      <c r="S1801" s="9">
        <f>shipments9[[#This Row],[Gross Profit]]/shipments9[[#This Row],[Amount]]</f>
        <v>0.53147560258671367</v>
      </c>
      <c r="T1801" s="11">
        <f>shipments9[[#This Row],[Amount]]/shipments9[[#This Row],[Boxes]]</f>
        <v>15.965017064846416</v>
      </c>
    </row>
    <row r="1802" spans="1:20" hidden="1" x14ac:dyDescent="0.25">
      <c r="A1802" t="s">
        <v>2004</v>
      </c>
      <c r="B1802" t="s">
        <v>98</v>
      </c>
      <c r="C1802" t="s">
        <v>149</v>
      </c>
      <c r="D1802" t="s">
        <v>19</v>
      </c>
      <c r="E1802" s="1">
        <v>45245</v>
      </c>
      <c r="F1802" s="1" t="str">
        <f>TEXT(shipments9[[#This Row],[Shipdate]],"ddd")</f>
        <v>Wed</v>
      </c>
      <c r="G1802" s="1" t="str">
        <f>IF(OR(shipments9[[#This Row],[Day Name]]="Sat",shipments9[[#This Row],[Day Name]]="Sun"),"Weekend","Weekday")</f>
        <v>Weekday</v>
      </c>
      <c r="H1802">
        <v>5096.25</v>
      </c>
      <c r="I1802">
        <v>284</v>
      </c>
      <c r="J1802" t="s">
        <v>172</v>
      </c>
      <c r="K1802" t="s">
        <v>8151</v>
      </c>
      <c r="L1802" t="s">
        <v>8152</v>
      </c>
      <c r="M1802">
        <v>11</v>
      </c>
      <c r="N1802" t="s">
        <v>8165</v>
      </c>
      <c r="O1802" s="4">
        <f>INDEX(products[Cost_per_box], MATCH(shipments9[[#This Row],[PID]], products[PID], 0))</f>
        <v>6.43</v>
      </c>
      <c r="P1802" s="4">
        <f>shipments9[[#This Row],[Boxes]]*shipments9[[#This Row],[Cost Per Box]]</f>
        <v>1826.12</v>
      </c>
      <c r="Q1802" s="4">
        <f>shipments9[[#This Row],[Amount]] -shipments9[[#This Row],[total cost]]</f>
        <v>3270.13</v>
      </c>
      <c r="R1802" s="4" t="str">
        <f>IF(shipments9[[#This Row],[Gross Profit]]&lt;0,"Loss","Profit")</f>
        <v>Profit</v>
      </c>
      <c r="S1802" s="9">
        <f>shipments9[[#This Row],[Gross Profit]]/shipments9[[#This Row],[Amount]]</f>
        <v>0.64167377974000495</v>
      </c>
      <c r="T1802" s="11">
        <f>shipments9[[#This Row],[Amount]]/shipments9[[#This Row],[Boxes]]</f>
        <v>17.944542253521128</v>
      </c>
    </row>
    <row r="1803" spans="1:20" hidden="1" x14ac:dyDescent="0.25">
      <c r="A1803" t="s">
        <v>2005</v>
      </c>
      <c r="B1803" t="s">
        <v>98</v>
      </c>
      <c r="C1803" t="s">
        <v>151</v>
      </c>
      <c r="D1803" t="s">
        <v>19</v>
      </c>
      <c r="E1803" s="1">
        <v>45448</v>
      </c>
      <c r="F1803" s="1" t="str">
        <f>TEXT(shipments9[[#This Row],[Shipdate]],"ddd")</f>
        <v>Wed</v>
      </c>
      <c r="G1803" s="1" t="str">
        <f>IF(OR(shipments9[[#This Row],[Day Name]]="Sat",shipments9[[#This Row],[Day Name]]="Sun"),"Weekend","Weekday")</f>
        <v>Weekday</v>
      </c>
      <c r="H1803">
        <v>4448.25</v>
      </c>
      <c r="I1803">
        <v>212</v>
      </c>
      <c r="J1803" t="s">
        <v>172</v>
      </c>
      <c r="K1803" t="s">
        <v>8155</v>
      </c>
      <c r="L1803" t="s">
        <v>8154</v>
      </c>
      <c r="M1803">
        <v>6</v>
      </c>
      <c r="N1803" t="s">
        <v>8159</v>
      </c>
      <c r="O1803" s="4">
        <f>INDEX(products[Cost_per_box], MATCH(shipments9[[#This Row],[PID]], products[PID], 0))</f>
        <v>12.41</v>
      </c>
      <c r="P1803" s="4">
        <f>shipments9[[#This Row],[Boxes]]*shipments9[[#This Row],[Cost Per Box]]</f>
        <v>2630.92</v>
      </c>
      <c r="Q1803" s="4">
        <f>shipments9[[#This Row],[Amount]] -shipments9[[#This Row],[total cost]]</f>
        <v>1817.33</v>
      </c>
      <c r="R1803" s="4" t="str">
        <f>IF(shipments9[[#This Row],[Gross Profit]]&lt;0,"Loss","Profit")</f>
        <v>Profit</v>
      </c>
      <c r="S1803" s="9">
        <f>shipments9[[#This Row],[Gross Profit]]/shipments9[[#This Row],[Amount]]</f>
        <v>0.40854942955094697</v>
      </c>
      <c r="T1803" s="11">
        <f>shipments9[[#This Row],[Amount]]/shipments9[[#This Row],[Boxes]]</f>
        <v>20.982311320754718</v>
      </c>
    </row>
    <row r="1804" spans="1:20" hidden="1" x14ac:dyDescent="0.25">
      <c r="A1804" t="s">
        <v>2006</v>
      </c>
      <c r="B1804" t="s">
        <v>98</v>
      </c>
      <c r="C1804" t="s">
        <v>159</v>
      </c>
      <c r="D1804" t="s">
        <v>19</v>
      </c>
      <c r="E1804" s="1">
        <v>45050</v>
      </c>
      <c r="F1804" s="1" t="str">
        <f>TEXT(shipments9[[#This Row],[Shipdate]],"ddd")</f>
        <v>Thu</v>
      </c>
      <c r="G1804" s="1" t="str">
        <f>IF(OR(shipments9[[#This Row],[Day Name]]="Sat",shipments9[[#This Row],[Day Name]]="Sun"),"Weekend","Weekday")</f>
        <v>Weekday</v>
      </c>
      <c r="H1804">
        <v>735.75</v>
      </c>
      <c r="I1804">
        <v>26</v>
      </c>
      <c r="J1804" t="s">
        <v>172</v>
      </c>
      <c r="K1804" t="s">
        <v>8151</v>
      </c>
      <c r="L1804" t="s">
        <v>8154</v>
      </c>
      <c r="M1804">
        <v>5</v>
      </c>
      <c r="N1804" t="s">
        <v>201</v>
      </c>
      <c r="O1804" s="4">
        <f>INDEX(products[Cost_per_box], MATCH(shipments9[[#This Row],[PID]], products[PID], 0))</f>
        <v>5.04</v>
      </c>
      <c r="P1804" s="4">
        <f>shipments9[[#This Row],[Boxes]]*shipments9[[#This Row],[Cost Per Box]]</f>
        <v>131.04</v>
      </c>
      <c r="Q1804" s="4">
        <f>shipments9[[#This Row],[Amount]] -shipments9[[#This Row],[total cost]]</f>
        <v>604.71</v>
      </c>
      <c r="R1804" s="4" t="str">
        <f>IF(shipments9[[#This Row],[Gross Profit]]&lt;0,"Loss","Profit")</f>
        <v>Profit</v>
      </c>
      <c r="S1804" s="9">
        <f>shipments9[[#This Row],[Gross Profit]]/shipments9[[#This Row],[Amount]]</f>
        <v>0.8218960244648319</v>
      </c>
      <c r="T1804" s="11">
        <f>shipments9[[#This Row],[Amount]]/shipments9[[#This Row],[Boxes]]</f>
        <v>28.298076923076923</v>
      </c>
    </row>
    <row r="1805" spans="1:20" hidden="1" x14ac:dyDescent="0.25">
      <c r="A1805" t="s">
        <v>2007</v>
      </c>
      <c r="B1805" t="s">
        <v>98</v>
      </c>
      <c r="C1805" t="s">
        <v>159</v>
      </c>
      <c r="D1805" t="s">
        <v>19</v>
      </c>
      <c r="E1805" s="1">
        <v>45427</v>
      </c>
      <c r="F1805" s="1" t="str">
        <f>TEXT(shipments9[[#This Row],[Shipdate]],"ddd")</f>
        <v>Wed</v>
      </c>
      <c r="G1805" s="1" t="str">
        <f>IF(OR(shipments9[[#This Row],[Day Name]]="Sat",shipments9[[#This Row],[Day Name]]="Sun"),"Weekend","Weekday")</f>
        <v>Weekday</v>
      </c>
      <c r="H1805">
        <v>1233</v>
      </c>
      <c r="I1805">
        <v>43</v>
      </c>
      <c r="J1805" t="s">
        <v>172</v>
      </c>
      <c r="K1805" t="s">
        <v>8155</v>
      </c>
      <c r="L1805" t="s">
        <v>8154</v>
      </c>
      <c r="M1805">
        <v>5</v>
      </c>
      <c r="N1805" t="s">
        <v>201</v>
      </c>
      <c r="O1805" s="4">
        <f>INDEX(products[Cost_per_box], MATCH(shipments9[[#This Row],[PID]], products[PID], 0))</f>
        <v>5.04</v>
      </c>
      <c r="P1805" s="4">
        <f>shipments9[[#This Row],[Boxes]]*shipments9[[#This Row],[Cost Per Box]]</f>
        <v>216.72</v>
      </c>
      <c r="Q1805" s="4">
        <f>shipments9[[#This Row],[Amount]] -shipments9[[#This Row],[total cost]]</f>
        <v>1016.28</v>
      </c>
      <c r="R1805" s="4" t="str">
        <f>IF(shipments9[[#This Row],[Gross Profit]]&lt;0,"Loss","Profit")</f>
        <v>Profit</v>
      </c>
      <c r="S1805" s="9">
        <f>shipments9[[#This Row],[Gross Profit]]/shipments9[[#This Row],[Amount]]</f>
        <v>0.82423357664233576</v>
      </c>
      <c r="T1805" s="11">
        <f>shipments9[[#This Row],[Amount]]/shipments9[[#This Row],[Boxes]]</f>
        <v>28.674418604651162</v>
      </c>
    </row>
    <row r="1806" spans="1:20" hidden="1" x14ac:dyDescent="0.25">
      <c r="A1806" t="s">
        <v>2008</v>
      </c>
      <c r="B1806" t="s">
        <v>98</v>
      </c>
      <c r="C1806" t="s">
        <v>159</v>
      </c>
      <c r="D1806" t="s">
        <v>19</v>
      </c>
      <c r="E1806" s="1">
        <v>45118</v>
      </c>
      <c r="F1806" s="1" t="str">
        <f>TEXT(shipments9[[#This Row],[Shipdate]],"ddd")</f>
        <v>Tue</v>
      </c>
      <c r="G1806" s="1" t="str">
        <f>IF(OR(shipments9[[#This Row],[Day Name]]="Sat",shipments9[[#This Row],[Day Name]]="Sun"),"Weekend","Weekday")</f>
        <v>Weekday</v>
      </c>
      <c r="H1806">
        <v>3397.5</v>
      </c>
      <c r="I1806">
        <v>118</v>
      </c>
      <c r="J1806" t="s">
        <v>172</v>
      </c>
      <c r="K1806" t="s">
        <v>8151</v>
      </c>
      <c r="L1806" t="s">
        <v>8160</v>
      </c>
      <c r="M1806">
        <v>7</v>
      </c>
      <c r="N1806" t="s">
        <v>8161</v>
      </c>
      <c r="O1806" s="4">
        <f>INDEX(products[Cost_per_box], MATCH(shipments9[[#This Row],[PID]], products[PID], 0))</f>
        <v>5.04</v>
      </c>
      <c r="P1806" s="4">
        <f>shipments9[[#This Row],[Boxes]]*shipments9[[#This Row],[Cost Per Box]]</f>
        <v>594.72</v>
      </c>
      <c r="Q1806" s="4">
        <f>shipments9[[#This Row],[Amount]] -shipments9[[#This Row],[total cost]]</f>
        <v>2802.7799999999997</v>
      </c>
      <c r="R1806" s="4" t="str">
        <f>IF(shipments9[[#This Row],[Gross Profit]]&lt;0,"Loss","Profit")</f>
        <v>Profit</v>
      </c>
      <c r="S1806" s="9">
        <f>shipments9[[#This Row],[Gross Profit]]/shipments9[[#This Row],[Amount]]</f>
        <v>0.82495364238410585</v>
      </c>
      <c r="T1806" s="11">
        <f>shipments9[[#This Row],[Amount]]/shipments9[[#This Row],[Boxes]]</f>
        <v>28.792372881355931</v>
      </c>
    </row>
    <row r="1807" spans="1:20" hidden="1" x14ac:dyDescent="0.25">
      <c r="A1807" t="s">
        <v>2009</v>
      </c>
      <c r="B1807" t="s">
        <v>98</v>
      </c>
      <c r="C1807" t="s">
        <v>151</v>
      </c>
      <c r="D1807" t="s">
        <v>19</v>
      </c>
      <c r="E1807" s="1">
        <v>45173</v>
      </c>
      <c r="F1807" s="1" t="str">
        <f>TEXT(shipments9[[#This Row],[Shipdate]],"ddd")</f>
        <v>Mon</v>
      </c>
      <c r="G1807" s="1" t="str">
        <f>IF(OR(shipments9[[#This Row],[Day Name]]="Sat",shipments9[[#This Row],[Day Name]]="Sun"),"Weekend","Weekday")</f>
        <v>Weekday</v>
      </c>
      <c r="H1807">
        <v>6198.75</v>
      </c>
      <c r="I1807">
        <v>310</v>
      </c>
      <c r="J1807" t="s">
        <v>172</v>
      </c>
      <c r="K1807" t="s">
        <v>8151</v>
      </c>
      <c r="L1807" t="s">
        <v>8160</v>
      </c>
      <c r="M1807">
        <v>9</v>
      </c>
      <c r="N1807" t="s">
        <v>8167</v>
      </c>
      <c r="O1807" s="4">
        <f>INDEX(products[Cost_per_box], MATCH(shipments9[[#This Row],[PID]], products[PID], 0))</f>
        <v>12.41</v>
      </c>
      <c r="P1807" s="4">
        <f>shipments9[[#This Row],[Boxes]]*shipments9[[#This Row],[Cost Per Box]]</f>
        <v>3847.1</v>
      </c>
      <c r="Q1807" s="4">
        <f>shipments9[[#This Row],[Amount]] -shipments9[[#This Row],[total cost]]</f>
        <v>2351.65</v>
      </c>
      <c r="R1807" s="4" t="str">
        <f>IF(shipments9[[#This Row],[Gross Profit]]&lt;0,"Loss","Profit")</f>
        <v>Profit</v>
      </c>
      <c r="S1807" s="9">
        <f>shipments9[[#This Row],[Gross Profit]]/shipments9[[#This Row],[Amount]]</f>
        <v>0.37937487396652553</v>
      </c>
      <c r="T1807" s="11">
        <f>shipments9[[#This Row],[Amount]]/shipments9[[#This Row],[Boxes]]</f>
        <v>19.995967741935484</v>
      </c>
    </row>
    <row r="1808" spans="1:20" hidden="1" x14ac:dyDescent="0.25">
      <c r="A1808" t="s">
        <v>2010</v>
      </c>
      <c r="B1808" t="s">
        <v>98</v>
      </c>
      <c r="C1808" t="s">
        <v>151</v>
      </c>
      <c r="D1808" t="s">
        <v>19</v>
      </c>
      <c r="E1808" s="1">
        <v>45337</v>
      </c>
      <c r="F1808" s="1" t="str">
        <f>TEXT(shipments9[[#This Row],[Shipdate]],"ddd")</f>
        <v>Thu</v>
      </c>
      <c r="G1808" s="1" t="str">
        <f>IF(OR(shipments9[[#This Row],[Day Name]]="Sat",shipments9[[#This Row],[Day Name]]="Sun"),"Weekend","Weekday")</f>
        <v>Weekday</v>
      </c>
      <c r="H1808">
        <v>758.25</v>
      </c>
      <c r="I1808">
        <v>37</v>
      </c>
      <c r="J1808" t="s">
        <v>172</v>
      </c>
      <c r="K1808" t="s">
        <v>8155</v>
      </c>
      <c r="L1808" t="s">
        <v>8156</v>
      </c>
      <c r="M1808">
        <v>2</v>
      </c>
      <c r="N1808" t="s">
        <v>8157</v>
      </c>
      <c r="O1808" s="4">
        <f>INDEX(products[Cost_per_box], MATCH(shipments9[[#This Row],[PID]], products[PID], 0))</f>
        <v>12.41</v>
      </c>
      <c r="P1808" s="4">
        <f>shipments9[[#This Row],[Boxes]]*shipments9[[#This Row],[Cost Per Box]]</f>
        <v>459.17</v>
      </c>
      <c r="Q1808" s="4">
        <f>shipments9[[#This Row],[Amount]] -shipments9[[#This Row],[total cost]]</f>
        <v>299.08</v>
      </c>
      <c r="R1808" s="4" t="str">
        <f>IF(shipments9[[#This Row],[Gross Profit]]&lt;0,"Loss","Profit")</f>
        <v>Profit</v>
      </c>
      <c r="S1808" s="9">
        <f>shipments9[[#This Row],[Gross Profit]]/shipments9[[#This Row],[Amount]]</f>
        <v>0.39443455324760962</v>
      </c>
      <c r="T1808" s="11">
        <f>shipments9[[#This Row],[Amount]]/shipments9[[#This Row],[Boxes]]</f>
        <v>20.493243243243242</v>
      </c>
    </row>
    <row r="1809" spans="1:20" hidden="1" x14ac:dyDescent="0.25">
      <c r="A1809" t="s">
        <v>2011</v>
      </c>
      <c r="B1809" t="s">
        <v>98</v>
      </c>
      <c r="C1809" t="s">
        <v>153</v>
      </c>
      <c r="D1809" t="s">
        <v>19</v>
      </c>
      <c r="E1809" s="1">
        <v>45201</v>
      </c>
      <c r="F1809" s="1" t="str">
        <f>TEXT(shipments9[[#This Row],[Shipdate]],"ddd")</f>
        <v>Mon</v>
      </c>
      <c r="G1809" s="1" t="str">
        <f>IF(OR(shipments9[[#This Row],[Day Name]]="Sat",shipments9[[#This Row],[Day Name]]="Sun"),"Weekend","Weekday")</f>
        <v>Weekday</v>
      </c>
      <c r="H1809">
        <v>4770</v>
      </c>
      <c r="I1809">
        <v>299</v>
      </c>
      <c r="J1809" t="s">
        <v>172</v>
      </c>
      <c r="K1809" t="s">
        <v>8151</v>
      </c>
      <c r="L1809" t="s">
        <v>8152</v>
      </c>
      <c r="M1809">
        <v>10</v>
      </c>
      <c r="N1809" t="s">
        <v>8153</v>
      </c>
      <c r="O1809" s="4">
        <f>INDEX(products[Cost_per_box], MATCH(shipments9[[#This Row],[PID]], products[PID], 0))</f>
        <v>9.57</v>
      </c>
      <c r="P1809" s="4">
        <f>shipments9[[#This Row],[Boxes]]*shipments9[[#This Row],[Cost Per Box]]</f>
        <v>2861.4300000000003</v>
      </c>
      <c r="Q1809" s="4">
        <f>shipments9[[#This Row],[Amount]] -shipments9[[#This Row],[total cost]]</f>
        <v>1908.5699999999997</v>
      </c>
      <c r="R1809" s="4" t="str">
        <f>IF(shipments9[[#This Row],[Gross Profit]]&lt;0,"Loss","Profit")</f>
        <v>Profit</v>
      </c>
      <c r="S1809" s="9">
        <f>shipments9[[#This Row],[Gross Profit]]/shipments9[[#This Row],[Amount]]</f>
        <v>0.40011949685534587</v>
      </c>
      <c r="T1809" s="11">
        <f>shipments9[[#This Row],[Amount]]/shipments9[[#This Row],[Boxes]]</f>
        <v>15.953177257525084</v>
      </c>
    </row>
    <row r="1810" spans="1:20" hidden="1" x14ac:dyDescent="0.25">
      <c r="A1810" t="s">
        <v>2012</v>
      </c>
      <c r="B1810" t="s">
        <v>98</v>
      </c>
      <c r="C1810" t="s">
        <v>155</v>
      </c>
      <c r="D1810" t="s">
        <v>19</v>
      </c>
      <c r="E1810" s="1">
        <v>45442</v>
      </c>
      <c r="F1810" s="1" t="str">
        <f>TEXT(shipments9[[#This Row],[Shipdate]],"ddd")</f>
        <v>Thu</v>
      </c>
      <c r="G1810" s="1" t="str">
        <f>IF(OR(shipments9[[#This Row],[Day Name]]="Sat",shipments9[[#This Row],[Day Name]]="Sun"),"Weekend","Weekday")</f>
        <v>Weekday</v>
      </c>
      <c r="H1810">
        <v>8455.5</v>
      </c>
      <c r="I1810">
        <v>940</v>
      </c>
      <c r="J1810" t="s">
        <v>172</v>
      </c>
      <c r="K1810" t="s">
        <v>8155</v>
      </c>
      <c r="L1810" t="s">
        <v>8154</v>
      </c>
      <c r="M1810">
        <v>5</v>
      </c>
      <c r="N1810" t="s">
        <v>201</v>
      </c>
      <c r="O1810" s="4">
        <f>INDEX(products[Cost_per_box], MATCH(shipments9[[#This Row],[PID]], products[PID], 0))</f>
        <v>8.43</v>
      </c>
      <c r="P1810" s="4">
        <f>shipments9[[#This Row],[Boxes]]*shipments9[[#This Row],[Cost Per Box]]</f>
        <v>7924.2</v>
      </c>
      <c r="Q1810" s="4">
        <f>shipments9[[#This Row],[Amount]] -shipments9[[#This Row],[total cost]]</f>
        <v>531.30000000000018</v>
      </c>
      <c r="R1810" s="4" t="str">
        <f>IF(shipments9[[#This Row],[Gross Profit]]&lt;0,"Loss","Profit")</f>
        <v>Profit</v>
      </c>
      <c r="S1810" s="9">
        <f>shipments9[[#This Row],[Gross Profit]]/shipments9[[#This Row],[Amount]]</f>
        <v>6.2834841227603355E-2</v>
      </c>
      <c r="T1810" s="11">
        <f>shipments9[[#This Row],[Amount]]/shipments9[[#This Row],[Boxes]]</f>
        <v>8.9952127659574472</v>
      </c>
    </row>
    <row r="1811" spans="1:20" hidden="1" x14ac:dyDescent="0.25">
      <c r="A1811" t="s">
        <v>2013</v>
      </c>
      <c r="B1811" t="s">
        <v>65</v>
      </c>
      <c r="C1811" t="s">
        <v>139</v>
      </c>
      <c r="D1811" t="s">
        <v>19</v>
      </c>
      <c r="E1811" s="1">
        <v>45112</v>
      </c>
      <c r="F1811" s="1" t="str">
        <f>TEXT(shipments9[[#This Row],[Shipdate]],"ddd")</f>
        <v>Wed</v>
      </c>
      <c r="G1811" s="1" t="str">
        <f>IF(OR(shipments9[[#This Row],[Day Name]]="Sat",shipments9[[#This Row],[Day Name]]="Sun"),"Weekend","Weekday")</f>
        <v>Weekday</v>
      </c>
      <c r="H1811">
        <v>1881</v>
      </c>
      <c r="I1811">
        <v>95</v>
      </c>
      <c r="J1811" t="s">
        <v>172</v>
      </c>
      <c r="K1811" t="s">
        <v>8151</v>
      </c>
      <c r="L1811" t="s">
        <v>8160</v>
      </c>
      <c r="M1811">
        <v>7</v>
      </c>
      <c r="N1811" t="s">
        <v>8161</v>
      </c>
      <c r="O1811" s="4">
        <f>INDEX(products[Cost_per_box], MATCH(shipments9[[#This Row],[PID]], products[PID], 0))</f>
        <v>3.68</v>
      </c>
      <c r="P1811" s="4">
        <f>shipments9[[#This Row],[Boxes]]*shipments9[[#This Row],[Cost Per Box]]</f>
        <v>349.6</v>
      </c>
      <c r="Q1811" s="4">
        <f>shipments9[[#This Row],[Amount]] -shipments9[[#This Row],[total cost]]</f>
        <v>1531.4</v>
      </c>
      <c r="R1811" s="4" t="str">
        <f>IF(shipments9[[#This Row],[Gross Profit]]&lt;0,"Loss","Profit")</f>
        <v>Profit</v>
      </c>
      <c r="S1811" s="9">
        <f>shipments9[[#This Row],[Gross Profit]]/shipments9[[#This Row],[Amount]]</f>
        <v>0.81414141414141417</v>
      </c>
      <c r="T1811" s="11">
        <f>shipments9[[#This Row],[Amount]]/shipments9[[#This Row],[Boxes]]</f>
        <v>19.8</v>
      </c>
    </row>
    <row r="1812" spans="1:20" hidden="1" x14ac:dyDescent="0.25">
      <c r="A1812" t="s">
        <v>2014</v>
      </c>
      <c r="B1812" t="s">
        <v>65</v>
      </c>
      <c r="C1812" t="s">
        <v>145</v>
      </c>
      <c r="D1812" t="s">
        <v>19</v>
      </c>
      <c r="E1812" s="1">
        <v>44928</v>
      </c>
      <c r="F1812" s="1" t="str">
        <f>TEXT(shipments9[[#This Row],[Shipdate]],"ddd")</f>
        <v>Mon</v>
      </c>
      <c r="G1812" s="1" t="str">
        <f>IF(OR(shipments9[[#This Row],[Day Name]]="Sat",shipments9[[#This Row],[Day Name]]="Sun"),"Weekend","Weekday")</f>
        <v>Weekday</v>
      </c>
      <c r="H1812">
        <v>6324.75</v>
      </c>
      <c r="I1812">
        <v>487</v>
      </c>
      <c r="J1812" t="s">
        <v>172</v>
      </c>
      <c r="K1812" t="s">
        <v>8151</v>
      </c>
      <c r="L1812" t="s">
        <v>8156</v>
      </c>
      <c r="M1812">
        <v>1</v>
      </c>
      <c r="N1812" t="s">
        <v>8163</v>
      </c>
      <c r="O1812" s="4">
        <f>INDEX(products[Cost_per_box], MATCH(shipments9[[#This Row],[PID]], products[PID], 0))</f>
        <v>4.74</v>
      </c>
      <c r="P1812" s="4">
        <f>shipments9[[#This Row],[Boxes]]*shipments9[[#This Row],[Cost Per Box]]</f>
        <v>2308.38</v>
      </c>
      <c r="Q1812" s="4">
        <f>shipments9[[#This Row],[Amount]] -shipments9[[#This Row],[total cost]]</f>
        <v>4016.37</v>
      </c>
      <c r="R1812" s="4" t="str">
        <f>IF(shipments9[[#This Row],[Gross Profit]]&lt;0,"Loss","Profit")</f>
        <v>Profit</v>
      </c>
      <c r="S1812" s="9">
        <f>shipments9[[#This Row],[Gross Profit]]/shipments9[[#This Row],[Amount]]</f>
        <v>0.63502430926123565</v>
      </c>
      <c r="T1812" s="11">
        <f>shipments9[[#This Row],[Amount]]/shipments9[[#This Row],[Boxes]]</f>
        <v>12.987166324435318</v>
      </c>
    </row>
    <row r="1813" spans="1:20" hidden="1" x14ac:dyDescent="0.25">
      <c r="A1813" t="s">
        <v>2015</v>
      </c>
      <c r="B1813" t="s">
        <v>65</v>
      </c>
      <c r="C1813" t="s">
        <v>149</v>
      </c>
      <c r="D1813" t="s">
        <v>19</v>
      </c>
      <c r="E1813" s="1">
        <v>45296</v>
      </c>
      <c r="F1813" s="1" t="str">
        <f>TEXT(shipments9[[#This Row],[Shipdate]],"ddd")</f>
        <v>Fri</v>
      </c>
      <c r="G1813" s="1" t="str">
        <f>IF(OR(shipments9[[#This Row],[Day Name]]="Sat",shipments9[[#This Row],[Day Name]]="Sun"),"Weekend","Weekday")</f>
        <v>Weekday</v>
      </c>
      <c r="H1813">
        <v>5985</v>
      </c>
      <c r="I1813">
        <v>428</v>
      </c>
      <c r="J1813" t="s">
        <v>172</v>
      </c>
      <c r="K1813" t="s">
        <v>8155</v>
      </c>
      <c r="L1813" t="s">
        <v>8156</v>
      </c>
      <c r="M1813">
        <v>1</v>
      </c>
      <c r="N1813" t="s">
        <v>8163</v>
      </c>
      <c r="O1813" s="4">
        <f>INDEX(products[Cost_per_box], MATCH(shipments9[[#This Row],[PID]], products[PID], 0))</f>
        <v>6.43</v>
      </c>
      <c r="P1813" s="4">
        <f>shipments9[[#This Row],[Boxes]]*shipments9[[#This Row],[Cost Per Box]]</f>
        <v>2752.04</v>
      </c>
      <c r="Q1813" s="4">
        <f>shipments9[[#This Row],[Amount]] -shipments9[[#This Row],[total cost]]</f>
        <v>3232.96</v>
      </c>
      <c r="R1813" s="4" t="str">
        <f>IF(shipments9[[#This Row],[Gross Profit]]&lt;0,"Loss","Profit")</f>
        <v>Profit</v>
      </c>
      <c r="S1813" s="9">
        <f>shipments9[[#This Row],[Gross Profit]]/shipments9[[#This Row],[Amount]]</f>
        <v>0.54017710944026731</v>
      </c>
      <c r="T1813" s="11">
        <f>shipments9[[#This Row],[Amount]]/shipments9[[#This Row],[Boxes]]</f>
        <v>13.983644859813085</v>
      </c>
    </row>
    <row r="1814" spans="1:20" hidden="1" x14ac:dyDescent="0.25">
      <c r="A1814" t="s">
        <v>2016</v>
      </c>
      <c r="B1814" t="s">
        <v>65</v>
      </c>
      <c r="C1814" t="s">
        <v>153</v>
      </c>
      <c r="D1814" t="s">
        <v>19</v>
      </c>
      <c r="E1814" s="1">
        <v>45406</v>
      </c>
      <c r="F1814" s="1" t="str">
        <f>TEXT(shipments9[[#This Row],[Shipdate]],"ddd")</f>
        <v>Wed</v>
      </c>
      <c r="G1814" s="1" t="str">
        <f>IF(OR(shipments9[[#This Row],[Day Name]]="Sat",shipments9[[#This Row],[Day Name]]="Sun"),"Weekend","Weekday")</f>
        <v>Weekday</v>
      </c>
      <c r="H1814">
        <v>6655.5</v>
      </c>
      <c r="I1814">
        <v>392</v>
      </c>
      <c r="J1814" t="s">
        <v>172</v>
      </c>
      <c r="K1814" t="s">
        <v>8155</v>
      </c>
      <c r="L1814" t="s">
        <v>8154</v>
      </c>
      <c r="M1814">
        <v>4</v>
      </c>
      <c r="N1814" t="s">
        <v>8158</v>
      </c>
      <c r="O1814" s="4">
        <f>INDEX(products[Cost_per_box], MATCH(shipments9[[#This Row],[PID]], products[PID], 0))</f>
        <v>9.57</v>
      </c>
      <c r="P1814" s="4">
        <f>shipments9[[#This Row],[Boxes]]*shipments9[[#This Row],[Cost Per Box]]</f>
        <v>3751.44</v>
      </c>
      <c r="Q1814" s="4">
        <f>shipments9[[#This Row],[Amount]] -shipments9[[#This Row],[total cost]]</f>
        <v>2904.06</v>
      </c>
      <c r="R1814" s="4" t="str">
        <f>IF(shipments9[[#This Row],[Gross Profit]]&lt;0,"Loss","Profit")</f>
        <v>Profit</v>
      </c>
      <c r="S1814" s="9">
        <f>shipments9[[#This Row],[Gross Profit]]/shipments9[[#This Row],[Amount]]</f>
        <v>0.43633986928104573</v>
      </c>
      <c r="T1814" s="11">
        <f>shipments9[[#This Row],[Amount]]/shipments9[[#This Row],[Boxes]]</f>
        <v>16.978316326530614</v>
      </c>
    </row>
    <row r="1815" spans="1:20" hidden="1" x14ac:dyDescent="0.25">
      <c r="A1815" t="s">
        <v>2017</v>
      </c>
      <c r="B1815" t="s">
        <v>65</v>
      </c>
      <c r="C1815" t="s">
        <v>161</v>
      </c>
      <c r="D1815" t="s">
        <v>19</v>
      </c>
      <c r="E1815" s="1">
        <v>45149</v>
      </c>
      <c r="F1815" s="1" t="str">
        <f>TEXT(shipments9[[#This Row],[Shipdate]],"ddd")</f>
        <v>Fri</v>
      </c>
      <c r="G1815" s="1" t="str">
        <f>IF(OR(shipments9[[#This Row],[Day Name]]="Sat",shipments9[[#This Row],[Day Name]]="Sun"),"Weekend","Weekday")</f>
        <v>Weekday</v>
      </c>
      <c r="H1815">
        <v>4392</v>
      </c>
      <c r="I1815">
        <v>400</v>
      </c>
      <c r="J1815" t="s">
        <v>172</v>
      </c>
      <c r="K1815" t="s">
        <v>8151</v>
      </c>
      <c r="L1815" t="s">
        <v>8160</v>
      </c>
      <c r="M1815">
        <v>8</v>
      </c>
      <c r="N1815" t="s">
        <v>8162</v>
      </c>
      <c r="O1815" s="4">
        <f>INDEX(products[Cost_per_box], MATCH(shipments9[[#This Row],[PID]], products[PID], 0))</f>
        <v>2.76</v>
      </c>
      <c r="P1815" s="4">
        <f>shipments9[[#This Row],[Boxes]]*shipments9[[#This Row],[Cost Per Box]]</f>
        <v>1104</v>
      </c>
      <c r="Q1815" s="4">
        <f>shipments9[[#This Row],[Amount]] -shipments9[[#This Row],[total cost]]</f>
        <v>3288</v>
      </c>
      <c r="R1815" s="4" t="str">
        <f>IF(shipments9[[#This Row],[Gross Profit]]&lt;0,"Loss","Profit")</f>
        <v>Profit</v>
      </c>
      <c r="S1815" s="9">
        <f>shipments9[[#This Row],[Gross Profit]]/shipments9[[#This Row],[Amount]]</f>
        <v>0.74863387978142082</v>
      </c>
      <c r="T1815" s="11">
        <f>shipments9[[#This Row],[Amount]]/shipments9[[#This Row],[Boxes]]</f>
        <v>10.98</v>
      </c>
    </row>
    <row r="1816" spans="1:20" hidden="1" x14ac:dyDescent="0.25">
      <c r="A1816" t="s">
        <v>2018</v>
      </c>
      <c r="B1816" t="s">
        <v>65</v>
      </c>
      <c r="C1816" t="s">
        <v>145</v>
      </c>
      <c r="D1816" t="s">
        <v>19</v>
      </c>
      <c r="E1816" s="1">
        <v>45292</v>
      </c>
      <c r="F1816" s="1" t="str">
        <f>TEXT(shipments9[[#This Row],[Shipdate]],"ddd")</f>
        <v>Mon</v>
      </c>
      <c r="G1816" s="1" t="str">
        <f>IF(OR(shipments9[[#This Row],[Day Name]]="Sat",shipments9[[#This Row],[Day Name]]="Sun"),"Weekend","Weekday")</f>
        <v>Weekday</v>
      </c>
      <c r="H1816">
        <v>5406.75</v>
      </c>
      <c r="I1816">
        <v>416</v>
      </c>
      <c r="J1816" t="s">
        <v>172</v>
      </c>
      <c r="K1816" t="s">
        <v>8155</v>
      </c>
      <c r="L1816" t="s">
        <v>8156</v>
      </c>
      <c r="M1816">
        <v>1</v>
      </c>
      <c r="N1816" t="s">
        <v>8163</v>
      </c>
      <c r="O1816" s="4">
        <f>INDEX(products[Cost_per_box], MATCH(shipments9[[#This Row],[PID]], products[PID], 0))</f>
        <v>4.74</v>
      </c>
      <c r="P1816" s="4">
        <f>shipments9[[#This Row],[Boxes]]*shipments9[[#This Row],[Cost Per Box]]</f>
        <v>1971.8400000000001</v>
      </c>
      <c r="Q1816" s="4">
        <f>shipments9[[#This Row],[Amount]] -shipments9[[#This Row],[total cost]]</f>
        <v>3434.91</v>
      </c>
      <c r="R1816" s="4" t="str">
        <f>IF(shipments9[[#This Row],[Gross Profit]]&lt;0,"Loss","Profit")</f>
        <v>Profit</v>
      </c>
      <c r="S1816" s="9">
        <f>shipments9[[#This Row],[Gross Profit]]/shipments9[[#This Row],[Amount]]</f>
        <v>0.63530031904563733</v>
      </c>
      <c r="T1816" s="11">
        <f>shipments9[[#This Row],[Amount]]/shipments9[[#This Row],[Boxes]]</f>
        <v>12.996995192307692</v>
      </c>
    </row>
    <row r="1817" spans="1:20" hidden="1" x14ac:dyDescent="0.25">
      <c r="A1817" t="s">
        <v>2019</v>
      </c>
      <c r="B1817" t="s">
        <v>65</v>
      </c>
      <c r="C1817" t="s">
        <v>145</v>
      </c>
      <c r="D1817" t="s">
        <v>19</v>
      </c>
      <c r="E1817" s="1">
        <v>45455</v>
      </c>
      <c r="F1817" s="1" t="str">
        <f>TEXT(shipments9[[#This Row],[Shipdate]],"ddd")</f>
        <v>Wed</v>
      </c>
      <c r="G1817" s="1" t="str">
        <f>IF(OR(shipments9[[#This Row],[Day Name]]="Sat",shipments9[[#This Row],[Day Name]]="Sun"),"Weekend","Weekday")</f>
        <v>Weekday</v>
      </c>
      <c r="H1817">
        <v>9535.5</v>
      </c>
      <c r="I1817">
        <v>596</v>
      </c>
      <c r="J1817" t="s">
        <v>172</v>
      </c>
      <c r="K1817" t="s">
        <v>8155</v>
      </c>
      <c r="L1817" t="s">
        <v>8154</v>
      </c>
      <c r="M1817">
        <v>6</v>
      </c>
      <c r="N1817" t="s">
        <v>8159</v>
      </c>
      <c r="O1817" s="4">
        <f>INDEX(products[Cost_per_box], MATCH(shipments9[[#This Row],[PID]], products[PID], 0))</f>
        <v>4.74</v>
      </c>
      <c r="P1817" s="4">
        <f>shipments9[[#This Row],[Boxes]]*shipments9[[#This Row],[Cost Per Box]]</f>
        <v>2825.04</v>
      </c>
      <c r="Q1817" s="4">
        <f>shipments9[[#This Row],[Amount]] -shipments9[[#This Row],[total cost]]</f>
        <v>6710.46</v>
      </c>
      <c r="R1817" s="4" t="str">
        <f>IF(shipments9[[#This Row],[Gross Profit]]&lt;0,"Loss","Profit")</f>
        <v>Profit</v>
      </c>
      <c r="S1817" s="9">
        <f>shipments9[[#This Row],[Gross Profit]]/shipments9[[#This Row],[Amount]]</f>
        <v>0.70373446594305489</v>
      </c>
      <c r="T1817" s="11">
        <f>shipments9[[#This Row],[Amount]]/shipments9[[#This Row],[Boxes]]</f>
        <v>15.999161073825503</v>
      </c>
    </row>
    <row r="1818" spans="1:20" hidden="1" x14ac:dyDescent="0.25">
      <c r="A1818" t="s">
        <v>2020</v>
      </c>
      <c r="B1818" t="s">
        <v>65</v>
      </c>
      <c r="C1818" t="s">
        <v>155</v>
      </c>
      <c r="D1818" t="s">
        <v>19</v>
      </c>
      <c r="E1818" s="1">
        <v>44929</v>
      </c>
      <c r="F1818" s="1" t="str">
        <f>TEXT(shipments9[[#This Row],[Shipdate]],"ddd")</f>
        <v>Tue</v>
      </c>
      <c r="G1818" s="1" t="str">
        <f>IF(OR(shipments9[[#This Row],[Day Name]]="Sat",shipments9[[#This Row],[Day Name]]="Sun"),"Weekend","Weekday")</f>
        <v>Weekday</v>
      </c>
      <c r="H1818">
        <v>11182.5</v>
      </c>
      <c r="I1818">
        <v>1243</v>
      </c>
      <c r="J1818" t="s">
        <v>172</v>
      </c>
      <c r="K1818" t="s">
        <v>8151</v>
      </c>
      <c r="L1818" t="s">
        <v>8156</v>
      </c>
      <c r="M1818">
        <v>1</v>
      </c>
      <c r="N1818" t="s">
        <v>8163</v>
      </c>
      <c r="O1818" s="4">
        <f>INDEX(products[Cost_per_box], MATCH(shipments9[[#This Row],[PID]], products[PID], 0))</f>
        <v>8.43</v>
      </c>
      <c r="P1818" s="4">
        <f>shipments9[[#This Row],[Boxes]]*shipments9[[#This Row],[Cost Per Box]]</f>
        <v>10478.49</v>
      </c>
      <c r="Q1818" s="4">
        <f>shipments9[[#This Row],[Amount]] -shipments9[[#This Row],[total cost]]</f>
        <v>704.01000000000022</v>
      </c>
      <c r="R1818" s="4" t="str">
        <f>IF(shipments9[[#This Row],[Gross Profit]]&lt;0,"Loss","Profit")</f>
        <v>Profit</v>
      </c>
      <c r="S1818" s="9">
        <f>shipments9[[#This Row],[Gross Profit]]/shipments9[[#This Row],[Amount]]</f>
        <v>6.2956405097250187E-2</v>
      </c>
      <c r="T1818" s="11">
        <f>shipments9[[#This Row],[Amount]]/shipments9[[#This Row],[Boxes]]</f>
        <v>8.9963797264682217</v>
      </c>
    </row>
    <row r="1819" spans="1:20" hidden="1" x14ac:dyDescent="0.25">
      <c r="A1819" t="s">
        <v>2021</v>
      </c>
      <c r="B1819" t="s">
        <v>65</v>
      </c>
      <c r="C1819" t="s">
        <v>159</v>
      </c>
      <c r="D1819" t="s">
        <v>19</v>
      </c>
      <c r="E1819" s="1">
        <v>45001</v>
      </c>
      <c r="F1819" s="1" t="str">
        <f>TEXT(shipments9[[#This Row],[Shipdate]],"ddd")</f>
        <v>Thu</v>
      </c>
      <c r="G1819" s="1" t="str">
        <f>IF(OR(shipments9[[#This Row],[Day Name]]="Sat",shipments9[[#This Row],[Day Name]]="Sun"),"Weekend","Weekday")</f>
        <v>Weekday</v>
      </c>
      <c r="H1819">
        <v>9693</v>
      </c>
      <c r="I1819">
        <v>335</v>
      </c>
      <c r="J1819" t="s">
        <v>172</v>
      </c>
      <c r="K1819" t="s">
        <v>8151</v>
      </c>
      <c r="L1819" t="s">
        <v>8156</v>
      </c>
      <c r="M1819">
        <v>3</v>
      </c>
      <c r="N1819" t="s">
        <v>8164</v>
      </c>
      <c r="O1819" s="4">
        <f>INDEX(products[Cost_per_box], MATCH(shipments9[[#This Row],[PID]], products[PID], 0))</f>
        <v>5.04</v>
      </c>
      <c r="P1819" s="4">
        <f>shipments9[[#This Row],[Boxes]]*shipments9[[#This Row],[Cost Per Box]]</f>
        <v>1688.4</v>
      </c>
      <c r="Q1819" s="4">
        <f>shipments9[[#This Row],[Amount]] -shipments9[[#This Row],[total cost]]</f>
        <v>8004.6</v>
      </c>
      <c r="R1819" s="4" t="str">
        <f>IF(shipments9[[#This Row],[Gross Profit]]&lt;0,"Loss","Profit")</f>
        <v>Profit</v>
      </c>
      <c r="S1819" s="9">
        <f>shipments9[[#This Row],[Gross Profit]]/shipments9[[#This Row],[Amount]]</f>
        <v>0.82581244196843084</v>
      </c>
      <c r="T1819" s="11">
        <f>shipments9[[#This Row],[Amount]]/shipments9[[#This Row],[Boxes]]</f>
        <v>28.934328358208955</v>
      </c>
    </row>
    <row r="1820" spans="1:20" hidden="1" x14ac:dyDescent="0.25">
      <c r="A1820" t="s">
        <v>2022</v>
      </c>
      <c r="B1820" t="s">
        <v>65</v>
      </c>
      <c r="C1820" t="s">
        <v>145</v>
      </c>
      <c r="D1820" t="s">
        <v>19</v>
      </c>
      <c r="E1820" s="1">
        <v>45245</v>
      </c>
      <c r="F1820" s="1" t="str">
        <f>TEXT(shipments9[[#This Row],[Shipdate]],"ddd")</f>
        <v>Wed</v>
      </c>
      <c r="G1820" s="1" t="str">
        <f>IF(OR(shipments9[[#This Row],[Day Name]]="Sat",shipments9[[#This Row],[Day Name]]="Sun"),"Weekend","Weekday")</f>
        <v>Weekday</v>
      </c>
      <c r="H1820">
        <v>2623.5</v>
      </c>
      <c r="I1820">
        <v>175</v>
      </c>
      <c r="J1820" t="s">
        <v>172</v>
      </c>
      <c r="K1820" t="s">
        <v>8151</v>
      </c>
      <c r="L1820" t="s">
        <v>8152</v>
      </c>
      <c r="M1820">
        <v>11</v>
      </c>
      <c r="N1820" t="s">
        <v>8165</v>
      </c>
      <c r="O1820" s="4">
        <f>INDEX(products[Cost_per_box], MATCH(shipments9[[#This Row],[PID]], products[PID], 0))</f>
        <v>4.74</v>
      </c>
      <c r="P1820" s="4">
        <f>shipments9[[#This Row],[Boxes]]*shipments9[[#This Row],[Cost Per Box]]</f>
        <v>829.5</v>
      </c>
      <c r="Q1820" s="4">
        <f>shipments9[[#This Row],[Amount]] -shipments9[[#This Row],[total cost]]</f>
        <v>1794</v>
      </c>
      <c r="R1820" s="4" t="str">
        <f>IF(shipments9[[#This Row],[Gross Profit]]&lt;0,"Loss","Profit")</f>
        <v>Profit</v>
      </c>
      <c r="S1820" s="9">
        <f>shipments9[[#This Row],[Gross Profit]]/shipments9[[#This Row],[Amount]]</f>
        <v>0.68381932532875933</v>
      </c>
      <c r="T1820" s="11">
        <f>shipments9[[#This Row],[Amount]]/shipments9[[#This Row],[Boxes]]</f>
        <v>14.991428571428571</v>
      </c>
    </row>
    <row r="1821" spans="1:20" hidden="1" x14ac:dyDescent="0.25">
      <c r="A1821" t="s">
        <v>2023</v>
      </c>
      <c r="B1821" t="s">
        <v>65</v>
      </c>
      <c r="C1821" t="s">
        <v>151</v>
      </c>
      <c r="D1821" t="s">
        <v>19</v>
      </c>
      <c r="E1821" s="1">
        <v>45120</v>
      </c>
      <c r="F1821" s="1" t="str">
        <f>TEXT(shipments9[[#This Row],[Shipdate]],"ddd")</f>
        <v>Thu</v>
      </c>
      <c r="G1821" s="1" t="str">
        <f>IF(OR(shipments9[[#This Row],[Day Name]]="Sat",shipments9[[#This Row],[Day Name]]="Sun"),"Weekend","Weekday")</f>
        <v>Weekday</v>
      </c>
      <c r="H1821">
        <v>675</v>
      </c>
      <c r="I1821">
        <v>36</v>
      </c>
      <c r="J1821" t="s">
        <v>172</v>
      </c>
      <c r="K1821" t="s">
        <v>8151</v>
      </c>
      <c r="L1821" t="s">
        <v>8160</v>
      </c>
      <c r="M1821">
        <v>7</v>
      </c>
      <c r="N1821" t="s">
        <v>8161</v>
      </c>
      <c r="O1821" s="4">
        <f>INDEX(products[Cost_per_box], MATCH(shipments9[[#This Row],[PID]], products[PID], 0))</f>
        <v>12.41</v>
      </c>
      <c r="P1821" s="4">
        <f>shipments9[[#This Row],[Boxes]]*shipments9[[#This Row],[Cost Per Box]]</f>
        <v>446.76</v>
      </c>
      <c r="Q1821" s="4">
        <f>shipments9[[#This Row],[Amount]] -shipments9[[#This Row],[total cost]]</f>
        <v>228.24</v>
      </c>
      <c r="R1821" s="4" t="str">
        <f>IF(shipments9[[#This Row],[Gross Profit]]&lt;0,"Loss","Profit")</f>
        <v>Profit</v>
      </c>
      <c r="S1821" s="9">
        <f>shipments9[[#This Row],[Gross Profit]]/shipments9[[#This Row],[Amount]]</f>
        <v>0.33813333333333334</v>
      </c>
      <c r="T1821" s="11">
        <f>shipments9[[#This Row],[Amount]]/shipments9[[#This Row],[Boxes]]</f>
        <v>18.75</v>
      </c>
    </row>
    <row r="1822" spans="1:20" hidden="1" x14ac:dyDescent="0.25">
      <c r="A1822" t="s">
        <v>2024</v>
      </c>
      <c r="B1822" t="s">
        <v>65</v>
      </c>
      <c r="C1822" t="s">
        <v>159</v>
      </c>
      <c r="D1822" t="s">
        <v>19</v>
      </c>
      <c r="E1822" s="1">
        <v>44980</v>
      </c>
      <c r="F1822" s="1" t="str">
        <f>TEXT(shipments9[[#This Row],[Shipdate]],"ddd")</f>
        <v>Thu</v>
      </c>
      <c r="G1822" s="1" t="str">
        <f>IF(OR(shipments9[[#This Row],[Day Name]]="Sat",shipments9[[#This Row],[Day Name]]="Sun"),"Weekend","Weekday")</f>
        <v>Weekday</v>
      </c>
      <c r="H1822">
        <v>5314.5</v>
      </c>
      <c r="I1822">
        <v>184</v>
      </c>
      <c r="J1822" t="s">
        <v>172</v>
      </c>
      <c r="K1822" t="s">
        <v>8151</v>
      </c>
      <c r="L1822" t="s">
        <v>8156</v>
      </c>
      <c r="M1822">
        <v>2</v>
      </c>
      <c r="N1822" t="s">
        <v>8157</v>
      </c>
      <c r="O1822" s="4">
        <f>INDEX(products[Cost_per_box], MATCH(shipments9[[#This Row],[PID]], products[PID], 0))</f>
        <v>5.04</v>
      </c>
      <c r="P1822" s="4">
        <f>shipments9[[#This Row],[Boxes]]*shipments9[[#This Row],[Cost Per Box]]</f>
        <v>927.36</v>
      </c>
      <c r="Q1822" s="4">
        <f>shipments9[[#This Row],[Amount]] -shipments9[[#This Row],[total cost]]</f>
        <v>4387.1400000000003</v>
      </c>
      <c r="R1822" s="4" t="str">
        <f>IF(shipments9[[#This Row],[Gross Profit]]&lt;0,"Loss","Profit")</f>
        <v>Profit</v>
      </c>
      <c r="S1822" s="9">
        <f>shipments9[[#This Row],[Gross Profit]]/shipments9[[#This Row],[Amount]]</f>
        <v>0.82550381033022868</v>
      </c>
      <c r="T1822" s="11">
        <f>shipments9[[#This Row],[Amount]]/shipments9[[#This Row],[Boxes]]</f>
        <v>28.883152173913043</v>
      </c>
    </row>
    <row r="1823" spans="1:20" hidden="1" x14ac:dyDescent="0.25">
      <c r="A1823" t="s">
        <v>2025</v>
      </c>
      <c r="B1823" t="s">
        <v>65</v>
      </c>
      <c r="C1823" t="s">
        <v>159</v>
      </c>
      <c r="D1823" t="s">
        <v>19</v>
      </c>
      <c r="E1823" s="1">
        <v>45289</v>
      </c>
      <c r="F1823" s="1" t="str">
        <f>TEXT(shipments9[[#This Row],[Shipdate]],"ddd")</f>
        <v>Fri</v>
      </c>
      <c r="G1823" s="1" t="str">
        <f>IF(OR(shipments9[[#This Row],[Day Name]]="Sat",shipments9[[#This Row],[Day Name]]="Sun"),"Weekend","Weekday")</f>
        <v>Weekday</v>
      </c>
      <c r="H1823">
        <v>8532</v>
      </c>
      <c r="I1823">
        <v>295</v>
      </c>
      <c r="J1823" t="s">
        <v>172</v>
      </c>
      <c r="K1823" t="s">
        <v>8151</v>
      </c>
      <c r="L1823" t="s">
        <v>8152</v>
      </c>
      <c r="M1823">
        <v>12</v>
      </c>
      <c r="N1823" t="s">
        <v>8166</v>
      </c>
      <c r="O1823" s="4">
        <f>INDEX(products[Cost_per_box], MATCH(shipments9[[#This Row],[PID]], products[PID], 0))</f>
        <v>5.04</v>
      </c>
      <c r="P1823" s="4">
        <f>shipments9[[#This Row],[Boxes]]*shipments9[[#This Row],[Cost Per Box]]</f>
        <v>1486.8</v>
      </c>
      <c r="Q1823" s="4">
        <f>shipments9[[#This Row],[Amount]] -shipments9[[#This Row],[total cost]]</f>
        <v>7045.2</v>
      </c>
      <c r="R1823" s="4" t="str">
        <f>IF(shipments9[[#This Row],[Gross Profit]]&lt;0,"Loss","Profit")</f>
        <v>Profit</v>
      </c>
      <c r="S1823" s="9">
        <f>shipments9[[#This Row],[Gross Profit]]/shipments9[[#This Row],[Amount]]</f>
        <v>0.82573839662447257</v>
      </c>
      <c r="T1823" s="11">
        <f>shipments9[[#This Row],[Amount]]/shipments9[[#This Row],[Boxes]]</f>
        <v>28.922033898305084</v>
      </c>
    </row>
    <row r="1824" spans="1:20" hidden="1" x14ac:dyDescent="0.25">
      <c r="A1824" t="s">
        <v>2026</v>
      </c>
      <c r="B1824" t="s">
        <v>65</v>
      </c>
      <c r="C1824" t="s">
        <v>132</v>
      </c>
      <c r="D1824" t="s">
        <v>19</v>
      </c>
      <c r="E1824" s="1">
        <v>45268</v>
      </c>
      <c r="F1824" s="1" t="str">
        <f>TEXT(shipments9[[#This Row],[Shipdate]],"ddd")</f>
        <v>Fri</v>
      </c>
      <c r="G1824" s="1" t="str">
        <f>IF(OR(shipments9[[#This Row],[Day Name]]="Sat",shipments9[[#This Row],[Day Name]]="Sun"),"Weekend","Weekday")</f>
        <v>Weekday</v>
      </c>
      <c r="H1824">
        <v>4020.75</v>
      </c>
      <c r="I1824">
        <v>144</v>
      </c>
      <c r="J1824" t="s">
        <v>172</v>
      </c>
      <c r="K1824" t="s">
        <v>8151</v>
      </c>
      <c r="L1824" t="s">
        <v>8152</v>
      </c>
      <c r="M1824">
        <v>12</v>
      </c>
      <c r="N1824" t="s">
        <v>8166</v>
      </c>
      <c r="O1824" s="4">
        <f>INDEX(products[Cost_per_box], MATCH(shipments9[[#This Row],[PID]], products[PID], 0))</f>
        <v>6.31</v>
      </c>
      <c r="P1824" s="4">
        <f>shipments9[[#This Row],[Boxes]]*shipments9[[#This Row],[Cost Per Box]]</f>
        <v>908.64</v>
      </c>
      <c r="Q1824" s="4">
        <f>shipments9[[#This Row],[Amount]] -shipments9[[#This Row],[total cost]]</f>
        <v>3112.11</v>
      </c>
      <c r="R1824" s="4" t="str">
        <f>IF(shipments9[[#This Row],[Gross Profit]]&lt;0,"Loss","Profit")</f>
        <v>Profit</v>
      </c>
      <c r="S1824" s="9">
        <f>shipments9[[#This Row],[Gross Profit]]/shipments9[[#This Row],[Amount]]</f>
        <v>0.77401231113598212</v>
      </c>
      <c r="T1824" s="11">
        <f>shipments9[[#This Row],[Amount]]/shipments9[[#This Row],[Boxes]]</f>
        <v>27.921875</v>
      </c>
    </row>
    <row r="1825" spans="1:20" hidden="1" x14ac:dyDescent="0.25">
      <c r="A1825" t="s">
        <v>2027</v>
      </c>
      <c r="B1825" t="s">
        <v>65</v>
      </c>
      <c r="C1825" t="s">
        <v>132</v>
      </c>
      <c r="D1825" t="s">
        <v>19</v>
      </c>
      <c r="E1825" s="1">
        <v>45089</v>
      </c>
      <c r="F1825" s="1" t="str">
        <f>TEXT(shipments9[[#This Row],[Shipdate]],"ddd")</f>
        <v>Mon</v>
      </c>
      <c r="G1825" s="1" t="str">
        <f>IF(OR(shipments9[[#This Row],[Day Name]]="Sat",shipments9[[#This Row],[Day Name]]="Sun"),"Weekend","Weekday")</f>
        <v>Weekday</v>
      </c>
      <c r="H1825">
        <v>4500</v>
      </c>
      <c r="I1825">
        <v>174</v>
      </c>
      <c r="J1825" t="s">
        <v>172</v>
      </c>
      <c r="K1825" t="s">
        <v>8151</v>
      </c>
      <c r="L1825" t="s">
        <v>8154</v>
      </c>
      <c r="M1825">
        <v>6</v>
      </c>
      <c r="N1825" t="s">
        <v>8159</v>
      </c>
      <c r="O1825" s="4">
        <f>INDEX(products[Cost_per_box], MATCH(shipments9[[#This Row],[PID]], products[PID], 0))</f>
        <v>6.31</v>
      </c>
      <c r="P1825" s="4">
        <f>shipments9[[#This Row],[Boxes]]*shipments9[[#This Row],[Cost Per Box]]</f>
        <v>1097.9399999999998</v>
      </c>
      <c r="Q1825" s="4">
        <f>shipments9[[#This Row],[Amount]] -shipments9[[#This Row],[total cost]]</f>
        <v>3402.0600000000004</v>
      </c>
      <c r="R1825" s="4" t="str">
        <f>IF(shipments9[[#This Row],[Gross Profit]]&lt;0,"Loss","Profit")</f>
        <v>Profit</v>
      </c>
      <c r="S1825" s="9">
        <f>shipments9[[#This Row],[Gross Profit]]/shipments9[[#This Row],[Amount]]</f>
        <v>0.75601333333333343</v>
      </c>
      <c r="T1825" s="11">
        <f>shipments9[[#This Row],[Amount]]/shipments9[[#This Row],[Boxes]]</f>
        <v>25.862068965517242</v>
      </c>
    </row>
    <row r="1826" spans="1:20" hidden="1" x14ac:dyDescent="0.25">
      <c r="A1826" t="s">
        <v>2028</v>
      </c>
      <c r="B1826" t="s">
        <v>65</v>
      </c>
      <c r="C1826" t="s">
        <v>143</v>
      </c>
      <c r="D1826" t="s">
        <v>19</v>
      </c>
      <c r="E1826" s="1">
        <v>45166</v>
      </c>
      <c r="F1826" s="1" t="str">
        <f>TEXT(shipments9[[#This Row],[Shipdate]],"ddd")</f>
        <v>Mon</v>
      </c>
      <c r="G1826" s="1" t="str">
        <f>IF(OR(shipments9[[#This Row],[Day Name]]="Sat",shipments9[[#This Row],[Day Name]]="Sun"),"Weekend","Weekday")</f>
        <v>Weekday</v>
      </c>
      <c r="H1826">
        <v>2364.75</v>
      </c>
      <c r="I1826">
        <v>132</v>
      </c>
      <c r="J1826" t="s">
        <v>172</v>
      </c>
      <c r="K1826" t="s">
        <v>8151</v>
      </c>
      <c r="L1826" t="s">
        <v>8160</v>
      </c>
      <c r="M1826">
        <v>8</v>
      </c>
      <c r="N1826" t="s">
        <v>8162</v>
      </c>
      <c r="O1826" s="4">
        <f>INDEX(products[Cost_per_box], MATCH(shipments9[[#This Row],[PID]], products[PID], 0))</f>
        <v>10.23</v>
      </c>
      <c r="P1826" s="4">
        <f>shipments9[[#This Row],[Boxes]]*shipments9[[#This Row],[Cost Per Box]]</f>
        <v>1350.3600000000001</v>
      </c>
      <c r="Q1826" s="4">
        <f>shipments9[[#This Row],[Amount]] -shipments9[[#This Row],[total cost]]</f>
        <v>1014.3899999999999</v>
      </c>
      <c r="R1826" s="4" t="str">
        <f>IF(shipments9[[#This Row],[Gross Profit]]&lt;0,"Loss","Profit")</f>
        <v>Profit</v>
      </c>
      <c r="S1826" s="9">
        <f>shipments9[[#This Row],[Gross Profit]]/shipments9[[#This Row],[Amount]]</f>
        <v>0.42896289248334912</v>
      </c>
      <c r="T1826" s="11">
        <f>shipments9[[#This Row],[Amount]]/shipments9[[#This Row],[Boxes]]</f>
        <v>17.914772727272727</v>
      </c>
    </row>
    <row r="1827" spans="1:20" hidden="1" x14ac:dyDescent="0.25">
      <c r="A1827" t="s">
        <v>2029</v>
      </c>
      <c r="B1827" t="s">
        <v>65</v>
      </c>
      <c r="C1827" t="s">
        <v>155</v>
      </c>
      <c r="D1827" t="s">
        <v>19</v>
      </c>
      <c r="E1827" s="1">
        <v>45169</v>
      </c>
      <c r="F1827" s="1" t="str">
        <f>TEXT(shipments9[[#This Row],[Shipdate]],"ddd")</f>
        <v>Thu</v>
      </c>
      <c r="G1827" s="1" t="str">
        <f>IF(OR(shipments9[[#This Row],[Day Name]]="Sat",shipments9[[#This Row],[Day Name]]="Sun"),"Weekend","Weekday")</f>
        <v>Weekday</v>
      </c>
      <c r="H1827">
        <v>11009.25</v>
      </c>
      <c r="I1827">
        <v>1224</v>
      </c>
      <c r="J1827" t="s">
        <v>172</v>
      </c>
      <c r="K1827" t="s">
        <v>8151</v>
      </c>
      <c r="L1827" t="s">
        <v>8160</v>
      </c>
      <c r="M1827">
        <v>8</v>
      </c>
      <c r="N1827" t="s">
        <v>8162</v>
      </c>
      <c r="O1827" s="4">
        <f>INDEX(products[Cost_per_box], MATCH(shipments9[[#This Row],[PID]], products[PID], 0))</f>
        <v>8.43</v>
      </c>
      <c r="P1827" s="4">
        <f>shipments9[[#This Row],[Boxes]]*shipments9[[#This Row],[Cost Per Box]]</f>
        <v>10318.32</v>
      </c>
      <c r="Q1827" s="4">
        <f>shipments9[[#This Row],[Amount]] -shipments9[[#This Row],[total cost]]</f>
        <v>690.93000000000029</v>
      </c>
      <c r="R1827" s="4" t="str">
        <f>IF(shipments9[[#This Row],[Gross Profit]]&lt;0,"Loss","Profit")</f>
        <v>Profit</v>
      </c>
      <c r="S1827" s="9">
        <f>shipments9[[#This Row],[Gross Profit]]/shipments9[[#This Row],[Amount]]</f>
        <v>6.2759043531575742E-2</v>
      </c>
      <c r="T1827" s="11">
        <f>shipments9[[#This Row],[Amount]]/shipments9[[#This Row],[Boxes]]</f>
        <v>8.9944852941176467</v>
      </c>
    </row>
    <row r="1828" spans="1:20" hidden="1" x14ac:dyDescent="0.25">
      <c r="A1828" t="s">
        <v>2030</v>
      </c>
      <c r="B1828" t="s">
        <v>65</v>
      </c>
      <c r="C1828" t="s">
        <v>139</v>
      </c>
      <c r="D1828" t="s">
        <v>19</v>
      </c>
      <c r="E1828" s="1">
        <v>45293</v>
      </c>
      <c r="F1828" s="1" t="str">
        <f>TEXT(shipments9[[#This Row],[Shipdate]],"ddd")</f>
        <v>Tue</v>
      </c>
      <c r="G1828" s="1" t="str">
        <f>IF(OR(shipments9[[#This Row],[Day Name]]="Sat",shipments9[[#This Row],[Day Name]]="Sun"),"Weekend","Weekday")</f>
        <v>Weekday</v>
      </c>
      <c r="H1828">
        <v>5251.5</v>
      </c>
      <c r="I1828">
        <v>251</v>
      </c>
      <c r="J1828" t="s">
        <v>172</v>
      </c>
      <c r="K1828" t="s">
        <v>8155</v>
      </c>
      <c r="L1828" t="s">
        <v>8156</v>
      </c>
      <c r="M1828">
        <v>1</v>
      </c>
      <c r="N1828" t="s">
        <v>8163</v>
      </c>
      <c r="O1828" s="4">
        <f>INDEX(products[Cost_per_box], MATCH(shipments9[[#This Row],[PID]], products[PID], 0))</f>
        <v>3.68</v>
      </c>
      <c r="P1828" s="4">
        <f>shipments9[[#This Row],[Boxes]]*shipments9[[#This Row],[Cost Per Box]]</f>
        <v>923.68000000000006</v>
      </c>
      <c r="Q1828" s="4">
        <f>shipments9[[#This Row],[Amount]] -shipments9[[#This Row],[total cost]]</f>
        <v>4327.82</v>
      </c>
      <c r="R1828" s="4" t="str">
        <f>IF(shipments9[[#This Row],[Gross Profit]]&lt;0,"Loss","Profit")</f>
        <v>Profit</v>
      </c>
      <c r="S1828" s="9">
        <f>shipments9[[#This Row],[Gross Profit]]/shipments9[[#This Row],[Amount]]</f>
        <v>0.82411120632200319</v>
      </c>
      <c r="T1828" s="11">
        <f>shipments9[[#This Row],[Amount]]/shipments9[[#This Row],[Boxes]]</f>
        <v>20.922310756972113</v>
      </c>
    </row>
    <row r="1829" spans="1:20" hidden="1" x14ac:dyDescent="0.25">
      <c r="A1829" t="s">
        <v>2031</v>
      </c>
      <c r="B1829" t="s">
        <v>65</v>
      </c>
      <c r="C1829" t="s">
        <v>151</v>
      </c>
      <c r="D1829" t="s">
        <v>19</v>
      </c>
      <c r="E1829" s="1">
        <v>45231</v>
      </c>
      <c r="F1829" s="1" t="str">
        <f>TEXT(shipments9[[#This Row],[Shipdate]],"ddd")</f>
        <v>Wed</v>
      </c>
      <c r="G1829" s="1" t="str">
        <f>IF(OR(shipments9[[#This Row],[Day Name]]="Sat",shipments9[[#This Row],[Day Name]]="Sun"),"Weekend","Weekday")</f>
        <v>Weekday</v>
      </c>
      <c r="H1829">
        <v>5910.75</v>
      </c>
      <c r="I1829">
        <v>282</v>
      </c>
      <c r="J1829" t="s">
        <v>172</v>
      </c>
      <c r="K1829" t="s">
        <v>8151</v>
      </c>
      <c r="L1829" t="s">
        <v>8152</v>
      </c>
      <c r="M1829">
        <v>11</v>
      </c>
      <c r="N1829" t="s">
        <v>8165</v>
      </c>
      <c r="O1829" s="4">
        <f>INDEX(products[Cost_per_box], MATCH(shipments9[[#This Row],[PID]], products[PID], 0))</f>
        <v>12.41</v>
      </c>
      <c r="P1829" s="4">
        <f>shipments9[[#This Row],[Boxes]]*shipments9[[#This Row],[Cost Per Box]]</f>
        <v>3499.62</v>
      </c>
      <c r="Q1829" s="4">
        <f>shipments9[[#This Row],[Amount]] -shipments9[[#This Row],[total cost]]</f>
        <v>2411.13</v>
      </c>
      <c r="R1829" s="4" t="str">
        <f>IF(shipments9[[#This Row],[Gross Profit]]&lt;0,"Loss","Profit")</f>
        <v>Profit</v>
      </c>
      <c r="S1829" s="9">
        <f>shipments9[[#This Row],[Gross Profit]]/shipments9[[#This Row],[Amount]]</f>
        <v>0.40792285242989468</v>
      </c>
      <c r="T1829" s="11">
        <f>shipments9[[#This Row],[Amount]]/shipments9[[#This Row],[Boxes]]</f>
        <v>20.960106382978722</v>
      </c>
    </row>
    <row r="1830" spans="1:20" hidden="1" x14ac:dyDescent="0.25">
      <c r="A1830" t="s">
        <v>2032</v>
      </c>
      <c r="B1830" t="s">
        <v>65</v>
      </c>
      <c r="C1830" t="s">
        <v>153</v>
      </c>
      <c r="D1830" t="s">
        <v>19</v>
      </c>
      <c r="E1830" s="1">
        <v>44938</v>
      </c>
      <c r="F1830" s="1" t="str">
        <f>TEXT(shipments9[[#This Row],[Shipdate]],"ddd")</f>
        <v>Thu</v>
      </c>
      <c r="G1830" s="1" t="str">
        <f>IF(OR(shipments9[[#This Row],[Day Name]]="Sat",shipments9[[#This Row],[Day Name]]="Sun"),"Weekend","Weekday")</f>
        <v>Weekday</v>
      </c>
      <c r="H1830">
        <v>4718.25</v>
      </c>
      <c r="I1830">
        <v>315</v>
      </c>
      <c r="J1830" t="s">
        <v>172</v>
      </c>
      <c r="K1830" t="s">
        <v>8151</v>
      </c>
      <c r="L1830" t="s">
        <v>8156</v>
      </c>
      <c r="M1830">
        <v>1</v>
      </c>
      <c r="N1830" t="s">
        <v>8163</v>
      </c>
      <c r="O1830" s="4">
        <f>INDEX(products[Cost_per_box], MATCH(shipments9[[#This Row],[PID]], products[PID], 0))</f>
        <v>9.57</v>
      </c>
      <c r="P1830" s="4">
        <f>shipments9[[#This Row],[Boxes]]*shipments9[[#This Row],[Cost Per Box]]</f>
        <v>3014.55</v>
      </c>
      <c r="Q1830" s="4">
        <f>shipments9[[#This Row],[Amount]] -shipments9[[#This Row],[total cost]]</f>
        <v>1703.6999999999998</v>
      </c>
      <c r="R1830" s="4" t="str">
        <f>IF(shipments9[[#This Row],[Gross Profit]]&lt;0,"Loss","Profit")</f>
        <v>Profit</v>
      </c>
      <c r="S1830" s="9">
        <f>shipments9[[#This Row],[Gross Profit]]/shipments9[[#This Row],[Amount]]</f>
        <v>0.36108726752503573</v>
      </c>
      <c r="T1830" s="11">
        <f>shipments9[[#This Row],[Amount]]/shipments9[[#This Row],[Boxes]]</f>
        <v>14.978571428571428</v>
      </c>
    </row>
    <row r="1831" spans="1:20" hidden="1" x14ac:dyDescent="0.25">
      <c r="A1831" t="s">
        <v>2033</v>
      </c>
      <c r="B1831" t="s">
        <v>65</v>
      </c>
      <c r="C1831" t="s">
        <v>145</v>
      </c>
      <c r="D1831" t="s">
        <v>19</v>
      </c>
      <c r="E1831" s="1">
        <v>45302</v>
      </c>
      <c r="F1831" s="1" t="str">
        <f>TEXT(shipments9[[#This Row],[Shipdate]],"ddd")</f>
        <v>Thu</v>
      </c>
      <c r="G1831" s="1" t="str">
        <f>IF(OR(shipments9[[#This Row],[Day Name]]="Sat",shipments9[[#This Row],[Day Name]]="Sun"),"Weekend","Weekday")</f>
        <v>Weekday</v>
      </c>
      <c r="H1831">
        <v>10397.25</v>
      </c>
      <c r="I1831">
        <v>612</v>
      </c>
      <c r="J1831" t="s">
        <v>172</v>
      </c>
      <c r="K1831" t="s">
        <v>8155</v>
      </c>
      <c r="L1831" t="s">
        <v>8156</v>
      </c>
      <c r="M1831">
        <v>1</v>
      </c>
      <c r="N1831" t="s">
        <v>8163</v>
      </c>
      <c r="O1831" s="4">
        <f>INDEX(products[Cost_per_box], MATCH(shipments9[[#This Row],[PID]], products[PID], 0))</f>
        <v>4.74</v>
      </c>
      <c r="P1831" s="4">
        <f>shipments9[[#This Row],[Boxes]]*shipments9[[#This Row],[Cost Per Box]]</f>
        <v>2900.88</v>
      </c>
      <c r="Q1831" s="4">
        <f>shipments9[[#This Row],[Amount]] -shipments9[[#This Row],[total cost]]</f>
        <v>7496.37</v>
      </c>
      <c r="R1831" s="4" t="str">
        <f>IF(shipments9[[#This Row],[Gross Profit]]&lt;0,"Loss","Profit")</f>
        <v>Profit</v>
      </c>
      <c r="S1831" s="9">
        <f>shipments9[[#This Row],[Gross Profit]]/shipments9[[#This Row],[Amount]]</f>
        <v>0.72099545552910627</v>
      </c>
      <c r="T1831" s="11">
        <f>shipments9[[#This Row],[Amount]]/shipments9[[#This Row],[Boxes]]</f>
        <v>16.988970588235293</v>
      </c>
    </row>
    <row r="1832" spans="1:20" hidden="1" x14ac:dyDescent="0.25">
      <c r="A1832" t="s">
        <v>2034</v>
      </c>
      <c r="B1832" t="s">
        <v>65</v>
      </c>
      <c r="C1832" t="s">
        <v>149</v>
      </c>
      <c r="D1832" t="s">
        <v>19</v>
      </c>
      <c r="E1832" s="1">
        <v>45303</v>
      </c>
      <c r="F1832" s="1" t="str">
        <f>TEXT(shipments9[[#This Row],[Shipdate]],"ddd")</f>
        <v>Fri</v>
      </c>
      <c r="G1832" s="1" t="str">
        <f>IF(OR(shipments9[[#This Row],[Day Name]]="Sat",shipments9[[#This Row],[Day Name]]="Sun"),"Weekend","Weekday")</f>
        <v>Weekday</v>
      </c>
      <c r="H1832">
        <v>1624.5</v>
      </c>
      <c r="I1832">
        <v>91</v>
      </c>
      <c r="J1832" t="s">
        <v>172</v>
      </c>
      <c r="K1832" t="s">
        <v>8155</v>
      </c>
      <c r="L1832" t="s">
        <v>8156</v>
      </c>
      <c r="M1832">
        <v>1</v>
      </c>
      <c r="N1832" t="s">
        <v>8163</v>
      </c>
      <c r="O1832" s="4">
        <f>INDEX(products[Cost_per_box], MATCH(shipments9[[#This Row],[PID]], products[PID], 0))</f>
        <v>6.43</v>
      </c>
      <c r="P1832" s="4">
        <f>shipments9[[#This Row],[Boxes]]*shipments9[[#This Row],[Cost Per Box]]</f>
        <v>585.13</v>
      </c>
      <c r="Q1832" s="4">
        <f>shipments9[[#This Row],[Amount]] -shipments9[[#This Row],[total cost]]</f>
        <v>1039.3699999999999</v>
      </c>
      <c r="R1832" s="4" t="str">
        <f>IF(shipments9[[#This Row],[Gross Profit]]&lt;0,"Loss","Profit")</f>
        <v>Profit</v>
      </c>
      <c r="S1832" s="9">
        <f>shipments9[[#This Row],[Gross Profit]]/shipments9[[#This Row],[Amount]]</f>
        <v>0.6398091720529393</v>
      </c>
      <c r="T1832" s="11">
        <f>shipments9[[#This Row],[Amount]]/shipments9[[#This Row],[Boxes]]</f>
        <v>17.85164835164835</v>
      </c>
    </row>
    <row r="1833" spans="1:20" hidden="1" x14ac:dyDescent="0.25">
      <c r="A1833" t="s">
        <v>2035</v>
      </c>
      <c r="B1833" t="s">
        <v>65</v>
      </c>
      <c r="C1833" t="s">
        <v>155</v>
      </c>
      <c r="D1833" t="s">
        <v>19</v>
      </c>
      <c r="E1833" s="1">
        <v>45287</v>
      </c>
      <c r="F1833" s="1" t="str">
        <f>TEXT(shipments9[[#This Row],[Shipdate]],"ddd")</f>
        <v>Wed</v>
      </c>
      <c r="G1833" s="1" t="str">
        <f>IF(OR(shipments9[[#This Row],[Day Name]]="Sat",shipments9[[#This Row],[Day Name]]="Sun"),"Weekend","Weekday")</f>
        <v>Weekday</v>
      </c>
      <c r="H1833">
        <v>5328</v>
      </c>
      <c r="I1833">
        <v>533</v>
      </c>
      <c r="J1833" t="s">
        <v>172</v>
      </c>
      <c r="K1833" t="s">
        <v>8151</v>
      </c>
      <c r="L1833" t="s">
        <v>8152</v>
      </c>
      <c r="M1833">
        <v>12</v>
      </c>
      <c r="N1833" t="s">
        <v>8166</v>
      </c>
      <c r="O1833" s="4">
        <f>INDEX(products[Cost_per_box], MATCH(shipments9[[#This Row],[PID]], products[PID], 0))</f>
        <v>8.43</v>
      </c>
      <c r="P1833" s="4">
        <f>shipments9[[#This Row],[Boxes]]*shipments9[[#This Row],[Cost Per Box]]</f>
        <v>4493.1899999999996</v>
      </c>
      <c r="Q1833" s="4">
        <f>shipments9[[#This Row],[Amount]] -shipments9[[#This Row],[total cost]]</f>
        <v>834.8100000000004</v>
      </c>
      <c r="R1833" s="4" t="str">
        <f>IF(shipments9[[#This Row],[Gross Profit]]&lt;0,"Loss","Profit")</f>
        <v>Profit</v>
      </c>
      <c r="S1833" s="9">
        <f>shipments9[[#This Row],[Gross Profit]]/shipments9[[#This Row],[Amount]]</f>
        <v>0.15668355855855864</v>
      </c>
      <c r="T1833" s="11">
        <f>shipments9[[#This Row],[Amount]]/shipments9[[#This Row],[Boxes]]</f>
        <v>9.9962476547842396</v>
      </c>
    </row>
    <row r="1834" spans="1:20" hidden="1" x14ac:dyDescent="0.25">
      <c r="A1834" t="s">
        <v>2036</v>
      </c>
      <c r="B1834" t="s">
        <v>68</v>
      </c>
      <c r="C1834" t="s">
        <v>151</v>
      </c>
      <c r="D1834" t="s">
        <v>19</v>
      </c>
      <c r="E1834" s="1">
        <v>45016</v>
      </c>
      <c r="F1834" s="1" t="str">
        <f>TEXT(shipments9[[#This Row],[Shipdate]],"ddd")</f>
        <v>Fri</v>
      </c>
      <c r="G1834" s="1" t="str">
        <f>IF(OR(shipments9[[#This Row],[Day Name]]="Sat",shipments9[[#This Row],[Day Name]]="Sun"),"Weekend","Weekday")</f>
        <v>Weekday</v>
      </c>
      <c r="H1834">
        <v>3404.25</v>
      </c>
      <c r="I1834">
        <v>190</v>
      </c>
      <c r="J1834" t="s">
        <v>172</v>
      </c>
      <c r="K1834" t="s">
        <v>8151</v>
      </c>
      <c r="L1834" t="s">
        <v>8156</v>
      </c>
      <c r="M1834">
        <v>3</v>
      </c>
      <c r="N1834" t="s">
        <v>8164</v>
      </c>
      <c r="O1834" s="4">
        <f>INDEX(products[Cost_per_box], MATCH(shipments9[[#This Row],[PID]], products[PID], 0))</f>
        <v>12.41</v>
      </c>
      <c r="P1834" s="4">
        <f>shipments9[[#This Row],[Boxes]]*shipments9[[#This Row],[Cost Per Box]]</f>
        <v>2357.9</v>
      </c>
      <c r="Q1834" s="4">
        <f>shipments9[[#This Row],[Amount]] -shipments9[[#This Row],[total cost]]</f>
        <v>1046.3499999999999</v>
      </c>
      <c r="R1834" s="4" t="str">
        <f>IF(shipments9[[#This Row],[Gross Profit]]&lt;0,"Loss","Profit")</f>
        <v>Profit</v>
      </c>
      <c r="S1834" s="9">
        <f>shipments9[[#This Row],[Gross Profit]]/shipments9[[#This Row],[Amount]]</f>
        <v>0.30736579275905118</v>
      </c>
      <c r="T1834" s="11">
        <f>shipments9[[#This Row],[Amount]]/shipments9[[#This Row],[Boxes]]</f>
        <v>17.917105263157893</v>
      </c>
    </row>
    <row r="1835" spans="1:20" hidden="1" x14ac:dyDescent="0.25">
      <c r="A1835" t="s">
        <v>2037</v>
      </c>
      <c r="B1835" t="s">
        <v>68</v>
      </c>
      <c r="C1835" t="s">
        <v>153</v>
      </c>
      <c r="D1835" t="s">
        <v>19</v>
      </c>
      <c r="E1835" s="1">
        <v>44943</v>
      </c>
      <c r="F1835" s="1" t="str">
        <f>TEXT(shipments9[[#This Row],[Shipdate]],"ddd")</f>
        <v>Tue</v>
      </c>
      <c r="G1835" s="1" t="str">
        <f>IF(OR(shipments9[[#This Row],[Day Name]]="Sat",shipments9[[#This Row],[Day Name]]="Sun"),"Weekend","Weekday")</f>
        <v>Weekday</v>
      </c>
      <c r="H1835">
        <v>2866.5</v>
      </c>
      <c r="I1835">
        <v>205</v>
      </c>
      <c r="J1835" t="s">
        <v>172</v>
      </c>
      <c r="K1835" t="s">
        <v>8151</v>
      </c>
      <c r="L1835" t="s">
        <v>8156</v>
      </c>
      <c r="M1835">
        <v>1</v>
      </c>
      <c r="N1835" t="s">
        <v>8163</v>
      </c>
      <c r="O1835" s="4">
        <f>INDEX(products[Cost_per_box], MATCH(shipments9[[#This Row],[PID]], products[PID], 0))</f>
        <v>9.57</v>
      </c>
      <c r="P1835" s="4">
        <f>shipments9[[#This Row],[Boxes]]*shipments9[[#This Row],[Cost Per Box]]</f>
        <v>1961.8500000000001</v>
      </c>
      <c r="Q1835" s="4">
        <f>shipments9[[#This Row],[Amount]] -shipments9[[#This Row],[total cost]]</f>
        <v>904.64999999999986</v>
      </c>
      <c r="R1835" s="4" t="str">
        <f>IF(shipments9[[#This Row],[Gross Profit]]&lt;0,"Loss","Profit")</f>
        <v>Profit</v>
      </c>
      <c r="S1835" s="9">
        <f>shipments9[[#This Row],[Gross Profit]]/shipments9[[#This Row],[Amount]]</f>
        <v>0.31559392987964413</v>
      </c>
      <c r="T1835" s="11">
        <f>shipments9[[#This Row],[Amount]]/shipments9[[#This Row],[Boxes]]</f>
        <v>13.982926829268292</v>
      </c>
    </row>
    <row r="1836" spans="1:20" hidden="1" x14ac:dyDescent="0.25">
      <c r="A1836" t="s">
        <v>2038</v>
      </c>
      <c r="B1836" t="s">
        <v>68</v>
      </c>
      <c r="C1836" t="s">
        <v>155</v>
      </c>
      <c r="D1836" t="s">
        <v>19</v>
      </c>
      <c r="E1836" s="1">
        <v>45236</v>
      </c>
      <c r="F1836" s="1" t="str">
        <f>TEXT(shipments9[[#This Row],[Shipdate]],"ddd")</f>
        <v>Mon</v>
      </c>
      <c r="G1836" s="1" t="str">
        <f>IF(OR(shipments9[[#This Row],[Day Name]]="Sat",shipments9[[#This Row],[Day Name]]="Sun"),"Weekend","Weekday")</f>
        <v>Weekday</v>
      </c>
      <c r="H1836">
        <v>8289</v>
      </c>
      <c r="I1836">
        <v>829</v>
      </c>
      <c r="J1836" t="s">
        <v>172</v>
      </c>
      <c r="K1836" t="s">
        <v>8151</v>
      </c>
      <c r="L1836" t="s">
        <v>8152</v>
      </c>
      <c r="M1836">
        <v>11</v>
      </c>
      <c r="N1836" t="s">
        <v>8165</v>
      </c>
      <c r="O1836" s="4">
        <f>INDEX(products[Cost_per_box], MATCH(shipments9[[#This Row],[PID]], products[PID], 0))</f>
        <v>8.43</v>
      </c>
      <c r="P1836" s="4">
        <f>shipments9[[#This Row],[Boxes]]*shipments9[[#This Row],[Cost Per Box]]</f>
        <v>6988.4699999999993</v>
      </c>
      <c r="Q1836" s="4">
        <f>shipments9[[#This Row],[Amount]] -shipments9[[#This Row],[total cost]]</f>
        <v>1300.5300000000007</v>
      </c>
      <c r="R1836" s="4" t="str">
        <f>IF(shipments9[[#This Row],[Gross Profit]]&lt;0,"Loss","Profit")</f>
        <v>Profit</v>
      </c>
      <c r="S1836" s="9">
        <f>shipments9[[#This Row],[Gross Profit]]/shipments9[[#This Row],[Amount]]</f>
        <v>0.15689829895041629</v>
      </c>
      <c r="T1836" s="11">
        <f>shipments9[[#This Row],[Amount]]/shipments9[[#This Row],[Boxes]]</f>
        <v>9.9987937273823881</v>
      </c>
    </row>
    <row r="1837" spans="1:20" hidden="1" x14ac:dyDescent="0.25">
      <c r="A1837" t="s">
        <v>2039</v>
      </c>
      <c r="B1837" t="s">
        <v>68</v>
      </c>
      <c r="C1837" t="s">
        <v>161</v>
      </c>
      <c r="D1837" t="s">
        <v>19</v>
      </c>
      <c r="E1837" s="1">
        <v>45216</v>
      </c>
      <c r="F1837" s="1" t="str">
        <f>TEXT(shipments9[[#This Row],[Shipdate]],"ddd")</f>
        <v>Tue</v>
      </c>
      <c r="G1837" s="1" t="str">
        <f>IF(OR(shipments9[[#This Row],[Day Name]]="Sat",shipments9[[#This Row],[Day Name]]="Sun"),"Weekend","Weekday")</f>
        <v>Weekday</v>
      </c>
      <c r="H1837">
        <v>3251.25</v>
      </c>
      <c r="I1837">
        <v>326</v>
      </c>
      <c r="J1837" t="s">
        <v>172</v>
      </c>
      <c r="K1837" t="s">
        <v>8151</v>
      </c>
      <c r="L1837" t="s">
        <v>8152</v>
      </c>
      <c r="M1837">
        <v>10</v>
      </c>
      <c r="N1837" t="s">
        <v>8153</v>
      </c>
      <c r="O1837" s="4">
        <f>INDEX(products[Cost_per_box], MATCH(shipments9[[#This Row],[PID]], products[PID], 0))</f>
        <v>2.76</v>
      </c>
      <c r="P1837" s="4">
        <f>shipments9[[#This Row],[Boxes]]*shipments9[[#This Row],[Cost Per Box]]</f>
        <v>899.75999999999988</v>
      </c>
      <c r="Q1837" s="4">
        <f>shipments9[[#This Row],[Amount]] -shipments9[[#This Row],[total cost]]</f>
        <v>2351.4900000000002</v>
      </c>
      <c r="R1837" s="4" t="str">
        <f>IF(shipments9[[#This Row],[Gross Profit]]&lt;0,"Loss","Profit")</f>
        <v>Profit</v>
      </c>
      <c r="S1837" s="9">
        <f>shipments9[[#This Row],[Gross Profit]]/shipments9[[#This Row],[Amount]]</f>
        <v>0.72325720876585931</v>
      </c>
      <c r="T1837" s="11">
        <f>shipments9[[#This Row],[Amount]]/shipments9[[#This Row],[Boxes]]</f>
        <v>9.9731595092024534</v>
      </c>
    </row>
    <row r="1838" spans="1:20" hidden="1" x14ac:dyDescent="0.25">
      <c r="A1838" t="s">
        <v>2040</v>
      </c>
      <c r="B1838" t="s">
        <v>68</v>
      </c>
      <c r="C1838" t="s">
        <v>161</v>
      </c>
      <c r="D1838" t="s">
        <v>19</v>
      </c>
      <c r="E1838" s="1">
        <v>45266</v>
      </c>
      <c r="F1838" s="1" t="str">
        <f>TEXT(shipments9[[#This Row],[Shipdate]],"ddd")</f>
        <v>Wed</v>
      </c>
      <c r="G1838" s="1" t="str">
        <f>IF(OR(shipments9[[#This Row],[Day Name]]="Sat",shipments9[[#This Row],[Day Name]]="Sun"),"Weekend","Weekday")</f>
        <v>Weekday</v>
      </c>
      <c r="H1838">
        <v>16186.5</v>
      </c>
      <c r="I1838">
        <v>1349</v>
      </c>
      <c r="J1838" t="s">
        <v>172</v>
      </c>
      <c r="K1838" t="s">
        <v>8151</v>
      </c>
      <c r="L1838" t="s">
        <v>8152</v>
      </c>
      <c r="M1838">
        <v>12</v>
      </c>
      <c r="N1838" t="s">
        <v>8166</v>
      </c>
      <c r="O1838" s="4">
        <f>INDEX(products[Cost_per_box], MATCH(shipments9[[#This Row],[PID]], products[PID], 0))</f>
        <v>2.76</v>
      </c>
      <c r="P1838" s="4">
        <f>shipments9[[#This Row],[Boxes]]*shipments9[[#This Row],[Cost Per Box]]</f>
        <v>3723.24</v>
      </c>
      <c r="Q1838" s="4">
        <f>shipments9[[#This Row],[Amount]] -shipments9[[#This Row],[total cost]]</f>
        <v>12463.26</v>
      </c>
      <c r="R1838" s="4" t="str">
        <f>IF(shipments9[[#This Row],[Gross Profit]]&lt;0,"Loss","Profit")</f>
        <v>Profit</v>
      </c>
      <c r="S1838" s="9">
        <f>shipments9[[#This Row],[Gross Profit]]/shipments9[[#This Row],[Amount]]</f>
        <v>0.76997868594198871</v>
      </c>
      <c r="T1838" s="11">
        <f>shipments9[[#This Row],[Amount]]/shipments9[[#This Row],[Boxes]]</f>
        <v>11.998888065233507</v>
      </c>
    </row>
    <row r="1839" spans="1:20" hidden="1" x14ac:dyDescent="0.25">
      <c r="A1839" t="s">
        <v>2041</v>
      </c>
      <c r="B1839" t="s">
        <v>68</v>
      </c>
      <c r="C1839" t="s">
        <v>145</v>
      </c>
      <c r="D1839" t="s">
        <v>19</v>
      </c>
      <c r="E1839" s="1">
        <v>44953</v>
      </c>
      <c r="F1839" s="1" t="str">
        <f>TEXT(shipments9[[#This Row],[Shipdate]],"ddd")</f>
        <v>Fri</v>
      </c>
      <c r="G1839" s="1" t="str">
        <f>IF(OR(shipments9[[#This Row],[Day Name]]="Sat",shipments9[[#This Row],[Day Name]]="Sun"),"Weekend","Weekday")</f>
        <v>Weekday</v>
      </c>
      <c r="H1839">
        <v>7074</v>
      </c>
      <c r="I1839">
        <v>545</v>
      </c>
      <c r="J1839" t="s">
        <v>172</v>
      </c>
      <c r="K1839" t="s">
        <v>8151</v>
      </c>
      <c r="L1839" t="s">
        <v>8156</v>
      </c>
      <c r="M1839">
        <v>1</v>
      </c>
      <c r="N1839" t="s">
        <v>8163</v>
      </c>
      <c r="O1839" s="4">
        <f>INDEX(products[Cost_per_box], MATCH(shipments9[[#This Row],[PID]], products[PID], 0))</f>
        <v>4.74</v>
      </c>
      <c r="P1839" s="4">
        <f>shipments9[[#This Row],[Boxes]]*shipments9[[#This Row],[Cost Per Box]]</f>
        <v>2583.3000000000002</v>
      </c>
      <c r="Q1839" s="4">
        <f>shipments9[[#This Row],[Amount]] -shipments9[[#This Row],[total cost]]</f>
        <v>4490.7</v>
      </c>
      <c r="R1839" s="4" t="str">
        <f>IF(shipments9[[#This Row],[Gross Profit]]&lt;0,"Loss","Profit")</f>
        <v>Profit</v>
      </c>
      <c r="S1839" s="9">
        <f>shipments9[[#This Row],[Gross Profit]]/shipments9[[#This Row],[Amount]]</f>
        <v>0.63481764206955049</v>
      </c>
      <c r="T1839" s="11">
        <f>shipments9[[#This Row],[Amount]]/shipments9[[#This Row],[Boxes]]</f>
        <v>12.979816513761468</v>
      </c>
    </row>
    <row r="1840" spans="1:20" hidden="1" x14ac:dyDescent="0.25">
      <c r="A1840" t="s">
        <v>2042</v>
      </c>
      <c r="B1840" t="s">
        <v>68</v>
      </c>
      <c r="C1840" t="s">
        <v>149</v>
      </c>
      <c r="D1840" t="s">
        <v>19</v>
      </c>
      <c r="E1840" s="1">
        <v>45083</v>
      </c>
      <c r="F1840" s="1" t="str">
        <f>TEXT(shipments9[[#This Row],[Shipdate]],"ddd")</f>
        <v>Tue</v>
      </c>
      <c r="G1840" s="1" t="str">
        <f>IF(OR(shipments9[[#This Row],[Day Name]]="Sat",shipments9[[#This Row],[Day Name]]="Sun"),"Weekend","Weekday")</f>
        <v>Weekday</v>
      </c>
      <c r="H1840">
        <v>4263.75</v>
      </c>
      <c r="I1840">
        <v>237</v>
      </c>
      <c r="J1840" t="s">
        <v>172</v>
      </c>
      <c r="K1840" t="s">
        <v>8151</v>
      </c>
      <c r="L1840" t="s">
        <v>8154</v>
      </c>
      <c r="M1840">
        <v>6</v>
      </c>
      <c r="N1840" t="s">
        <v>8159</v>
      </c>
      <c r="O1840" s="4">
        <f>INDEX(products[Cost_per_box], MATCH(shipments9[[#This Row],[PID]], products[PID], 0))</f>
        <v>6.43</v>
      </c>
      <c r="P1840" s="4">
        <f>shipments9[[#This Row],[Boxes]]*shipments9[[#This Row],[Cost Per Box]]</f>
        <v>1523.9099999999999</v>
      </c>
      <c r="Q1840" s="4">
        <f>shipments9[[#This Row],[Amount]] -shipments9[[#This Row],[total cost]]</f>
        <v>2739.84</v>
      </c>
      <c r="R1840" s="4" t="str">
        <f>IF(shipments9[[#This Row],[Gross Profit]]&lt;0,"Loss","Profit")</f>
        <v>Profit</v>
      </c>
      <c r="S1840" s="9">
        <f>shipments9[[#This Row],[Gross Profit]]/shipments9[[#This Row],[Amount]]</f>
        <v>0.64258927000879507</v>
      </c>
      <c r="T1840" s="11">
        <f>shipments9[[#This Row],[Amount]]/shipments9[[#This Row],[Boxes]]</f>
        <v>17.990506329113924</v>
      </c>
    </row>
    <row r="1841" spans="1:20" hidden="1" x14ac:dyDescent="0.25">
      <c r="A1841" t="s">
        <v>2043</v>
      </c>
      <c r="B1841" t="s">
        <v>68</v>
      </c>
      <c r="C1841" t="s">
        <v>153</v>
      </c>
      <c r="D1841" t="s">
        <v>19</v>
      </c>
      <c r="E1841" s="1">
        <v>45281</v>
      </c>
      <c r="F1841" s="1" t="str">
        <f>TEXT(shipments9[[#This Row],[Shipdate]],"ddd")</f>
        <v>Thu</v>
      </c>
      <c r="G1841" s="1" t="str">
        <f>IF(OR(shipments9[[#This Row],[Day Name]]="Sat",shipments9[[#This Row],[Day Name]]="Sun"),"Weekend","Weekday")</f>
        <v>Weekday</v>
      </c>
      <c r="H1841">
        <v>981</v>
      </c>
      <c r="I1841">
        <v>58</v>
      </c>
      <c r="J1841" t="s">
        <v>172</v>
      </c>
      <c r="K1841" t="s">
        <v>8151</v>
      </c>
      <c r="L1841" t="s">
        <v>8152</v>
      </c>
      <c r="M1841">
        <v>12</v>
      </c>
      <c r="N1841" t="s">
        <v>8166</v>
      </c>
      <c r="O1841" s="4">
        <f>INDEX(products[Cost_per_box], MATCH(shipments9[[#This Row],[PID]], products[PID], 0))</f>
        <v>9.57</v>
      </c>
      <c r="P1841" s="4">
        <f>shipments9[[#This Row],[Boxes]]*shipments9[[#This Row],[Cost Per Box]]</f>
        <v>555.06000000000006</v>
      </c>
      <c r="Q1841" s="4">
        <f>shipments9[[#This Row],[Amount]] -shipments9[[#This Row],[total cost]]</f>
        <v>425.93999999999994</v>
      </c>
      <c r="R1841" s="4" t="str">
        <f>IF(shipments9[[#This Row],[Gross Profit]]&lt;0,"Loss","Profit")</f>
        <v>Profit</v>
      </c>
      <c r="S1841" s="9">
        <f>shipments9[[#This Row],[Gross Profit]]/shipments9[[#This Row],[Amount]]</f>
        <v>0.43418960244648314</v>
      </c>
      <c r="T1841" s="11">
        <f>shipments9[[#This Row],[Amount]]/shipments9[[#This Row],[Boxes]]</f>
        <v>16.913793103448278</v>
      </c>
    </row>
    <row r="1842" spans="1:20" x14ac:dyDescent="0.25">
      <c r="A1842" t="s">
        <v>2044</v>
      </c>
      <c r="B1842" t="s">
        <v>68</v>
      </c>
      <c r="C1842" t="s">
        <v>155</v>
      </c>
      <c r="D1842" t="s">
        <v>19</v>
      </c>
      <c r="E1842" s="1">
        <v>45180</v>
      </c>
      <c r="F1842" s="1" t="str">
        <f>TEXT(shipments9[[#This Row],[Shipdate]],"ddd")</f>
        <v>Mon</v>
      </c>
      <c r="G1842" s="1" t="str">
        <f>IF(OR(shipments9[[#This Row],[Day Name]]="Sat",shipments9[[#This Row],[Day Name]]="Sun"),"Weekend","Weekday")</f>
        <v>Weekday</v>
      </c>
      <c r="H1842">
        <v>454.5</v>
      </c>
      <c r="I1842">
        <v>65</v>
      </c>
      <c r="J1842" t="s">
        <v>172</v>
      </c>
      <c r="K1842" t="s">
        <v>8151</v>
      </c>
      <c r="L1842" t="s">
        <v>8160</v>
      </c>
      <c r="M1842">
        <v>9</v>
      </c>
      <c r="N1842" t="s">
        <v>8167</v>
      </c>
      <c r="O1842" s="4">
        <f>INDEX(products[Cost_per_box], MATCH(shipments9[[#This Row],[PID]], products[PID], 0))</f>
        <v>8.43</v>
      </c>
      <c r="P1842" s="4">
        <f>shipments9[[#This Row],[Boxes]]*shipments9[[#This Row],[Cost Per Box]]</f>
        <v>547.94999999999993</v>
      </c>
      <c r="Q1842" s="4">
        <f>shipments9[[#This Row],[Amount]] -shipments9[[#This Row],[total cost]]</f>
        <v>-93.449999999999932</v>
      </c>
      <c r="R1842" s="4" t="str">
        <f>IF(shipments9[[#This Row],[Gross Profit]]&lt;0,"Loss","Profit")</f>
        <v>Loss</v>
      </c>
      <c r="S1842" s="9">
        <f>shipments9[[#This Row],[Gross Profit]]/shipments9[[#This Row],[Amount]]</f>
        <v>-0.20561056105610545</v>
      </c>
      <c r="T1842" s="11">
        <f>shipments9[[#This Row],[Amount]]/shipments9[[#This Row],[Boxes]]</f>
        <v>6.9923076923076923</v>
      </c>
    </row>
    <row r="1843" spans="1:20" hidden="1" x14ac:dyDescent="0.25">
      <c r="A1843" t="s">
        <v>2045</v>
      </c>
      <c r="B1843" t="s">
        <v>68</v>
      </c>
      <c r="C1843" t="s">
        <v>124</v>
      </c>
      <c r="D1843" t="s">
        <v>19</v>
      </c>
      <c r="E1843" s="1">
        <v>45288</v>
      </c>
      <c r="F1843" s="1" t="str">
        <f>TEXT(shipments9[[#This Row],[Shipdate]],"ddd")</f>
        <v>Thu</v>
      </c>
      <c r="G1843" s="1" t="str">
        <f>IF(OR(shipments9[[#This Row],[Day Name]]="Sat",shipments9[[#This Row],[Day Name]]="Sun"),"Weekend","Weekday")</f>
        <v>Weekday</v>
      </c>
      <c r="H1843">
        <v>4938.75</v>
      </c>
      <c r="I1843">
        <v>330</v>
      </c>
      <c r="J1843" t="s">
        <v>172</v>
      </c>
      <c r="K1843" t="s">
        <v>8151</v>
      </c>
      <c r="L1843" t="s">
        <v>8152</v>
      </c>
      <c r="M1843">
        <v>12</v>
      </c>
      <c r="N1843" t="s">
        <v>8166</v>
      </c>
      <c r="O1843" s="4">
        <f>INDEX(products[Cost_per_box], MATCH(shipments9[[#This Row],[PID]], products[PID], 0))</f>
        <v>7.48</v>
      </c>
      <c r="P1843" s="4">
        <f>shipments9[[#This Row],[Boxes]]*shipments9[[#This Row],[Cost Per Box]]</f>
        <v>2468.4</v>
      </c>
      <c r="Q1843" s="4">
        <f>shipments9[[#This Row],[Amount]] -shipments9[[#This Row],[total cost]]</f>
        <v>2470.35</v>
      </c>
      <c r="R1843" s="4" t="str">
        <f>IF(shipments9[[#This Row],[Gross Profit]]&lt;0,"Loss","Profit")</f>
        <v>Profit</v>
      </c>
      <c r="S1843" s="9">
        <f>shipments9[[#This Row],[Gross Profit]]/shipments9[[#This Row],[Amount]]</f>
        <v>0.5001974183750949</v>
      </c>
      <c r="T1843" s="11">
        <f>shipments9[[#This Row],[Amount]]/shipments9[[#This Row],[Boxes]]</f>
        <v>14.965909090909092</v>
      </c>
    </row>
    <row r="1844" spans="1:20" hidden="1" x14ac:dyDescent="0.25">
      <c r="A1844" t="s">
        <v>2046</v>
      </c>
      <c r="B1844" t="s">
        <v>68</v>
      </c>
      <c r="C1844" t="s">
        <v>143</v>
      </c>
      <c r="D1844" t="s">
        <v>19</v>
      </c>
      <c r="E1844" s="1">
        <v>45282</v>
      </c>
      <c r="F1844" s="1" t="str">
        <f>TEXT(shipments9[[#This Row],[Shipdate]],"ddd")</f>
        <v>Fri</v>
      </c>
      <c r="G1844" s="1" t="str">
        <f>IF(OR(shipments9[[#This Row],[Day Name]]="Sat",shipments9[[#This Row],[Day Name]]="Sun"),"Weekend","Weekday")</f>
        <v>Weekday</v>
      </c>
      <c r="H1844">
        <v>5953.5</v>
      </c>
      <c r="I1844">
        <v>314</v>
      </c>
      <c r="J1844" t="s">
        <v>172</v>
      </c>
      <c r="K1844" t="s">
        <v>8151</v>
      </c>
      <c r="L1844" t="s">
        <v>8152</v>
      </c>
      <c r="M1844">
        <v>12</v>
      </c>
      <c r="N1844" t="s">
        <v>8166</v>
      </c>
      <c r="O1844" s="4">
        <f>INDEX(products[Cost_per_box], MATCH(shipments9[[#This Row],[PID]], products[PID], 0))</f>
        <v>10.23</v>
      </c>
      <c r="P1844" s="4">
        <f>shipments9[[#This Row],[Boxes]]*shipments9[[#This Row],[Cost Per Box]]</f>
        <v>3212.2200000000003</v>
      </c>
      <c r="Q1844" s="4">
        <f>shipments9[[#This Row],[Amount]] -shipments9[[#This Row],[total cost]]</f>
        <v>2741.2799999999997</v>
      </c>
      <c r="R1844" s="4" t="str">
        <f>IF(shipments9[[#This Row],[Gross Profit]]&lt;0,"Loss","Profit")</f>
        <v>Profit</v>
      </c>
      <c r="S1844" s="9">
        <f>shipments9[[#This Row],[Gross Profit]]/shipments9[[#This Row],[Amount]]</f>
        <v>0.46044847568657088</v>
      </c>
      <c r="T1844" s="11">
        <f>shipments9[[#This Row],[Amount]]/shipments9[[#This Row],[Boxes]]</f>
        <v>18.960191082802549</v>
      </c>
    </row>
    <row r="1845" spans="1:20" hidden="1" x14ac:dyDescent="0.25">
      <c r="A1845" t="s">
        <v>2047</v>
      </c>
      <c r="B1845" t="s">
        <v>68</v>
      </c>
      <c r="C1845" t="s">
        <v>153</v>
      </c>
      <c r="D1845" t="s">
        <v>19</v>
      </c>
      <c r="E1845" s="1">
        <v>45243</v>
      </c>
      <c r="F1845" s="1" t="str">
        <f>TEXT(shipments9[[#This Row],[Shipdate]],"ddd")</f>
        <v>Mon</v>
      </c>
      <c r="G1845" s="1" t="str">
        <f>IF(OR(shipments9[[#This Row],[Day Name]]="Sat",shipments9[[#This Row],[Day Name]]="Sun"),"Weekend","Weekday")</f>
        <v>Weekday</v>
      </c>
      <c r="H1845">
        <v>3901.5</v>
      </c>
      <c r="I1845">
        <v>244</v>
      </c>
      <c r="J1845" t="s">
        <v>172</v>
      </c>
      <c r="K1845" t="s">
        <v>8151</v>
      </c>
      <c r="L1845" t="s">
        <v>8152</v>
      </c>
      <c r="M1845">
        <v>11</v>
      </c>
      <c r="N1845" t="s">
        <v>8165</v>
      </c>
      <c r="O1845" s="4">
        <f>INDEX(products[Cost_per_box], MATCH(shipments9[[#This Row],[PID]], products[PID], 0))</f>
        <v>9.57</v>
      </c>
      <c r="P1845" s="4">
        <f>shipments9[[#This Row],[Boxes]]*shipments9[[#This Row],[Cost Per Box]]</f>
        <v>2335.08</v>
      </c>
      <c r="Q1845" s="4">
        <f>shipments9[[#This Row],[Amount]] -shipments9[[#This Row],[total cost]]</f>
        <v>1566.42</v>
      </c>
      <c r="R1845" s="4" t="str">
        <f>IF(shipments9[[#This Row],[Gross Profit]]&lt;0,"Loss","Profit")</f>
        <v>Profit</v>
      </c>
      <c r="S1845" s="9">
        <f>shipments9[[#This Row],[Gross Profit]]/shipments9[[#This Row],[Amount]]</f>
        <v>0.40149173394848137</v>
      </c>
      <c r="T1845" s="11">
        <f>shipments9[[#This Row],[Amount]]/shipments9[[#This Row],[Boxes]]</f>
        <v>15.989754098360656</v>
      </c>
    </row>
    <row r="1846" spans="1:20" hidden="1" x14ac:dyDescent="0.25">
      <c r="A1846" t="s">
        <v>2048</v>
      </c>
      <c r="B1846" t="s">
        <v>68</v>
      </c>
      <c r="C1846" t="s">
        <v>161</v>
      </c>
      <c r="D1846" t="s">
        <v>19</v>
      </c>
      <c r="E1846" s="1">
        <v>45022</v>
      </c>
      <c r="F1846" s="1" t="str">
        <f>TEXT(shipments9[[#This Row],[Shipdate]],"ddd")</f>
        <v>Thu</v>
      </c>
      <c r="G1846" s="1" t="str">
        <f>IF(OR(shipments9[[#This Row],[Day Name]]="Sat",shipments9[[#This Row],[Day Name]]="Sun"),"Weekend","Weekday")</f>
        <v>Weekday</v>
      </c>
      <c r="H1846">
        <v>4140</v>
      </c>
      <c r="I1846">
        <v>518</v>
      </c>
      <c r="J1846" t="s">
        <v>172</v>
      </c>
      <c r="K1846" t="s">
        <v>8151</v>
      </c>
      <c r="L1846" t="s">
        <v>8154</v>
      </c>
      <c r="M1846">
        <v>4</v>
      </c>
      <c r="N1846" t="s">
        <v>8158</v>
      </c>
      <c r="O1846" s="4">
        <f>INDEX(products[Cost_per_box], MATCH(shipments9[[#This Row],[PID]], products[PID], 0))</f>
        <v>2.76</v>
      </c>
      <c r="P1846" s="4">
        <f>shipments9[[#This Row],[Boxes]]*shipments9[[#This Row],[Cost Per Box]]</f>
        <v>1429.6799999999998</v>
      </c>
      <c r="Q1846" s="4">
        <f>shipments9[[#This Row],[Amount]] -shipments9[[#This Row],[total cost]]</f>
        <v>2710.32</v>
      </c>
      <c r="R1846" s="4" t="str">
        <f>IF(shipments9[[#This Row],[Gross Profit]]&lt;0,"Loss","Profit")</f>
        <v>Profit</v>
      </c>
      <c r="S1846" s="9">
        <f>shipments9[[#This Row],[Gross Profit]]/shipments9[[#This Row],[Amount]]</f>
        <v>0.65466666666666673</v>
      </c>
      <c r="T1846" s="11">
        <f>shipments9[[#This Row],[Amount]]/shipments9[[#This Row],[Boxes]]</f>
        <v>7.9922779922779918</v>
      </c>
    </row>
    <row r="1847" spans="1:20" hidden="1" x14ac:dyDescent="0.25">
      <c r="A1847" t="s">
        <v>2049</v>
      </c>
      <c r="B1847" t="s">
        <v>68</v>
      </c>
      <c r="C1847" t="s">
        <v>151</v>
      </c>
      <c r="D1847" t="s">
        <v>19</v>
      </c>
      <c r="E1847" s="1">
        <v>45345</v>
      </c>
      <c r="F1847" s="1" t="str">
        <f>TEXT(shipments9[[#This Row],[Shipdate]],"ddd")</f>
        <v>Fri</v>
      </c>
      <c r="G1847" s="1" t="str">
        <f>IF(OR(shipments9[[#This Row],[Day Name]]="Sat",shipments9[[#This Row],[Day Name]]="Sun"),"Weekend","Weekday")</f>
        <v>Weekday</v>
      </c>
      <c r="H1847">
        <v>13140</v>
      </c>
      <c r="I1847">
        <v>657</v>
      </c>
      <c r="J1847" t="s">
        <v>172</v>
      </c>
      <c r="K1847" t="s">
        <v>8155</v>
      </c>
      <c r="L1847" t="s">
        <v>8156</v>
      </c>
      <c r="M1847">
        <v>2</v>
      </c>
      <c r="N1847" t="s">
        <v>8157</v>
      </c>
      <c r="O1847" s="4">
        <f>INDEX(products[Cost_per_box], MATCH(shipments9[[#This Row],[PID]], products[PID], 0))</f>
        <v>12.41</v>
      </c>
      <c r="P1847" s="4">
        <f>shipments9[[#This Row],[Boxes]]*shipments9[[#This Row],[Cost Per Box]]</f>
        <v>8153.37</v>
      </c>
      <c r="Q1847" s="4">
        <f>shipments9[[#This Row],[Amount]] -shipments9[[#This Row],[total cost]]</f>
        <v>4986.63</v>
      </c>
      <c r="R1847" s="4" t="str">
        <f>IF(shipments9[[#This Row],[Gross Profit]]&lt;0,"Loss","Profit")</f>
        <v>Profit</v>
      </c>
      <c r="S1847" s="9">
        <f>shipments9[[#This Row],[Gross Profit]]/shipments9[[#This Row],[Amount]]</f>
        <v>0.3795</v>
      </c>
      <c r="T1847" s="11">
        <f>shipments9[[#This Row],[Amount]]/shipments9[[#This Row],[Boxes]]</f>
        <v>20</v>
      </c>
    </row>
    <row r="1848" spans="1:20" hidden="1" x14ac:dyDescent="0.25">
      <c r="A1848" t="s">
        <v>2050</v>
      </c>
      <c r="B1848" t="s">
        <v>68</v>
      </c>
      <c r="C1848" t="s">
        <v>153</v>
      </c>
      <c r="D1848" t="s">
        <v>19</v>
      </c>
      <c r="E1848" s="1">
        <v>44965</v>
      </c>
      <c r="F1848" s="1" t="str">
        <f>TEXT(shipments9[[#This Row],[Shipdate]],"ddd")</f>
        <v>Wed</v>
      </c>
      <c r="G1848" s="1" t="str">
        <f>IF(OR(shipments9[[#This Row],[Day Name]]="Sat",shipments9[[#This Row],[Day Name]]="Sun"),"Weekend","Weekday")</f>
        <v>Weekday</v>
      </c>
      <c r="H1848">
        <v>11002.5</v>
      </c>
      <c r="I1848">
        <v>612</v>
      </c>
      <c r="J1848" t="s">
        <v>172</v>
      </c>
      <c r="K1848" t="s">
        <v>8151</v>
      </c>
      <c r="L1848" t="s">
        <v>8156</v>
      </c>
      <c r="M1848">
        <v>2</v>
      </c>
      <c r="N1848" t="s">
        <v>8157</v>
      </c>
      <c r="O1848" s="4">
        <f>INDEX(products[Cost_per_box], MATCH(shipments9[[#This Row],[PID]], products[PID], 0))</f>
        <v>9.57</v>
      </c>
      <c r="P1848" s="4">
        <f>shipments9[[#This Row],[Boxes]]*shipments9[[#This Row],[Cost Per Box]]</f>
        <v>5856.84</v>
      </c>
      <c r="Q1848" s="4">
        <f>shipments9[[#This Row],[Amount]] -shipments9[[#This Row],[total cost]]</f>
        <v>5145.66</v>
      </c>
      <c r="R1848" s="4" t="str">
        <f>IF(shipments9[[#This Row],[Gross Profit]]&lt;0,"Loss","Profit")</f>
        <v>Profit</v>
      </c>
      <c r="S1848" s="9">
        <f>shipments9[[#This Row],[Gross Profit]]/shipments9[[#This Row],[Amount]]</f>
        <v>0.46768098159509203</v>
      </c>
      <c r="T1848" s="11">
        <f>shipments9[[#This Row],[Amount]]/shipments9[[#This Row],[Boxes]]</f>
        <v>17.977941176470587</v>
      </c>
    </row>
    <row r="1849" spans="1:20" hidden="1" x14ac:dyDescent="0.25">
      <c r="A1849" t="s">
        <v>2051</v>
      </c>
      <c r="B1849" t="s">
        <v>68</v>
      </c>
      <c r="C1849" t="s">
        <v>153</v>
      </c>
      <c r="D1849" t="s">
        <v>19</v>
      </c>
      <c r="E1849" s="1">
        <v>45132</v>
      </c>
      <c r="F1849" s="1" t="str">
        <f>TEXT(shipments9[[#This Row],[Shipdate]],"ddd")</f>
        <v>Tue</v>
      </c>
      <c r="G1849" s="1" t="str">
        <f>IF(OR(shipments9[[#This Row],[Day Name]]="Sat",shipments9[[#This Row],[Day Name]]="Sun"),"Weekend","Weekday")</f>
        <v>Weekday</v>
      </c>
      <c r="H1849">
        <v>18391.5</v>
      </c>
      <c r="I1849">
        <v>1082</v>
      </c>
      <c r="J1849" t="s">
        <v>172</v>
      </c>
      <c r="K1849" t="s">
        <v>8151</v>
      </c>
      <c r="L1849" t="s">
        <v>8160</v>
      </c>
      <c r="M1849">
        <v>7</v>
      </c>
      <c r="N1849" t="s">
        <v>8161</v>
      </c>
      <c r="O1849" s="4">
        <f>INDEX(products[Cost_per_box], MATCH(shipments9[[#This Row],[PID]], products[PID], 0))</f>
        <v>9.57</v>
      </c>
      <c r="P1849" s="4">
        <f>shipments9[[#This Row],[Boxes]]*shipments9[[#This Row],[Cost Per Box]]</f>
        <v>10354.74</v>
      </c>
      <c r="Q1849" s="4">
        <f>shipments9[[#This Row],[Amount]] -shipments9[[#This Row],[total cost]]</f>
        <v>8036.76</v>
      </c>
      <c r="R1849" s="4" t="str">
        <f>IF(shipments9[[#This Row],[Gross Profit]]&lt;0,"Loss","Profit")</f>
        <v>Profit</v>
      </c>
      <c r="S1849" s="9">
        <f>shipments9[[#This Row],[Gross Profit]]/shipments9[[#This Row],[Amount]]</f>
        <v>0.43698230160672052</v>
      </c>
      <c r="T1849" s="11">
        <f>shipments9[[#This Row],[Amount]]/shipments9[[#This Row],[Boxes]]</f>
        <v>16.997689463955638</v>
      </c>
    </row>
    <row r="1850" spans="1:20" hidden="1" x14ac:dyDescent="0.25">
      <c r="A1850" t="s">
        <v>2052</v>
      </c>
      <c r="B1850" t="s">
        <v>68</v>
      </c>
      <c r="C1850" t="s">
        <v>161</v>
      </c>
      <c r="D1850" t="s">
        <v>19</v>
      </c>
      <c r="E1850" s="1">
        <v>45219</v>
      </c>
      <c r="F1850" s="1" t="str">
        <f>TEXT(shipments9[[#This Row],[Shipdate]],"ddd")</f>
        <v>Fri</v>
      </c>
      <c r="G1850" s="1" t="str">
        <f>IF(OR(shipments9[[#This Row],[Day Name]]="Sat",shipments9[[#This Row],[Day Name]]="Sun"),"Weekend","Weekday")</f>
        <v>Weekday</v>
      </c>
      <c r="H1850">
        <v>11855.25</v>
      </c>
      <c r="I1850">
        <v>1318</v>
      </c>
      <c r="J1850" t="s">
        <v>172</v>
      </c>
      <c r="K1850" t="s">
        <v>8151</v>
      </c>
      <c r="L1850" t="s">
        <v>8152</v>
      </c>
      <c r="M1850">
        <v>10</v>
      </c>
      <c r="N1850" t="s">
        <v>8153</v>
      </c>
      <c r="O1850" s="4">
        <f>INDEX(products[Cost_per_box], MATCH(shipments9[[#This Row],[PID]], products[PID], 0))</f>
        <v>2.76</v>
      </c>
      <c r="P1850" s="4">
        <f>shipments9[[#This Row],[Boxes]]*shipments9[[#This Row],[Cost Per Box]]</f>
        <v>3637.68</v>
      </c>
      <c r="Q1850" s="4">
        <f>shipments9[[#This Row],[Amount]] -shipments9[[#This Row],[total cost]]</f>
        <v>8217.57</v>
      </c>
      <c r="R1850" s="4" t="str">
        <f>IF(shipments9[[#This Row],[Gross Profit]]&lt;0,"Loss","Profit")</f>
        <v>Profit</v>
      </c>
      <c r="S1850" s="9">
        <f>shipments9[[#This Row],[Gross Profit]]/shipments9[[#This Row],[Amount]]</f>
        <v>0.69315872714620097</v>
      </c>
      <c r="T1850" s="11">
        <f>shipments9[[#This Row],[Amount]]/shipments9[[#This Row],[Boxes]]</f>
        <v>8.9948786039453719</v>
      </c>
    </row>
    <row r="1851" spans="1:20" hidden="1" x14ac:dyDescent="0.25">
      <c r="A1851" t="s">
        <v>2053</v>
      </c>
      <c r="B1851" t="s">
        <v>68</v>
      </c>
      <c r="C1851" t="s">
        <v>126</v>
      </c>
      <c r="D1851" t="s">
        <v>19</v>
      </c>
      <c r="E1851" s="1">
        <v>45240</v>
      </c>
      <c r="F1851" s="1" t="str">
        <f>TEXT(shipments9[[#This Row],[Shipdate]],"ddd")</f>
        <v>Fri</v>
      </c>
      <c r="G1851" s="1" t="str">
        <f>IF(OR(shipments9[[#This Row],[Day Name]]="Sat",shipments9[[#This Row],[Day Name]]="Sun"),"Weekend","Weekday")</f>
        <v>Weekday</v>
      </c>
      <c r="H1851">
        <v>14316.75</v>
      </c>
      <c r="I1851">
        <v>1302</v>
      </c>
      <c r="J1851" t="s">
        <v>172</v>
      </c>
      <c r="K1851" t="s">
        <v>8151</v>
      </c>
      <c r="L1851" t="s">
        <v>8152</v>
      </c>
      <c r="M1851">
        <v>11</v>
      </c>
      <c r="N1851" t="s">
        <v>8165</v>
      </c>
      <c r="O1851" s="4">
        <f>INDEX(products[Cost_per_box], MATCH(shipments9[[#This Row],[PID]], products[PID], 0))</f>
        <v>5.15</v>
      </c>
      <c r="P1851" s="4">
        <f>shipments9[[#This Row],[Boxes]]*shipments9[[#This Row],[Cost Per Box]]</f>
        <v>6705.3</v>
      </c>
      <c r="Q1851" s="4">
        <f>shipments9[[#This Row],[Amount]] -shipments9[[#This Row],[total cost]]</f>
        <v>7611.45</v>
      </c>
      <c r="R1851" s="4" t="str">
        <f>IF(shipments9[[#This Row],[Gross Profit]]&lt;0,"Loss","Profit")</f>
        <v>Profit</v>
      </c>
      <c r="S1851" s="9">
        <f>shipments9[[#This Row],[Gross Profit]]/shipments9[[#This Row],[Amount]]</f>
        <v>0.53164649798313168</v>
      </c>
      <c r="T1851" s="11">
        <f>shipments9[[#This Row],[Amount]]/shipments9[[#This Row],[Boxes]]</f>
        <v>10.995967741935484</v>
      </c>
    </row>
    <row r="1852" spans="1:20" hidden="1" x14ac:dyDescent="0.25">
      <c r="A1852" t="s">
        <v>2054</v>
      </c>
      <c r="B1852" t="s">
        <v>68</v>
      </c>
      <c r="C1852" t="s">
        <v>149</v>
      </c>
      <c r="D1852" t="s">
        <v>19</v>
      </c>
      <c r="E1852" s="1">
        <v>45335</v>
      </c>
      <c r="F1852" s="1" t="str">
        <f>TEXT(shipments9[[#This Row],[Shipdate]],"ddd")</f>
        <v>Tue</v>
      </c>
      <c r="G1852" s="1" t="str">
        <f>IF(OR(shipments9[[#This Row],[Day Name]]="Sat",shipments9[[#This Row],[Day Name]]="Sun"),"Weekend","Weekday")</f>
        <v>Weekday</v>
      </c>
      <c r="H1852">
        <v>3847.5</v>
      </c>
      <c r="I1852">
        <v>257</v>
      </c>
      <c r="J1852" t="s">
        <v>172</v>
      </c>
      <c r="K1852" t="s">
        <v>8155</v>
      </c>
      <c r="L1852" t="s">
        <v>8156</v>
      </c>
      <c r="M1852">
        <v>2</v>
      </c>
      <c r="N1852" t="s">
        <v>8157</v>
      </c>
      <c r="O1852" s="4">
        <f>INDEX(products[Cost_per_box], MATCH(shipments9[[#This Row],[PID]], products[PID], 0))</f>
        <v>6.43</v>
      </c>
      <c r="P1852" s="4">
        <f>shipments9[[#This Row],[Boxes]]*shipments9[[#This Row],[Cost Per Box]]</f>
        <v>1652.51</v>
      </c>
      <c r="Q1852" s="4">
        <f>shipments9[[#This Row],[Amount]] -shipments9[[#This Row],[total cost]]</f>
        <v>2194.9899999999998</v>
      </c>
      <c r="R1852" s="4" t="str">
        <f>IF(shipments9[[#This Row],[Gross Profit]]&lt;0,"Loss","Profit")</f>
        <v>Profit</v>
      </c>
      <c r="S1852" s="9">
        <f>shipments9[[#This Row],[Gross Profit]]/shipments9[[#This Row],[Amount]]</f>
        <v>0.57049772579597136</v>
      </c>
      <c r="T1852" s="11">
        <f>shipments9[[#This Row],[Amount]]/shipments9[[#This Row],[Boxes]]</f>
        <v>14.970817120622568</v>
      </c>
    </row>
    <row r="1853" spans="1:20" hidden="1" x14ac:dyDescent="0.25">
      <c r="A1853" t="s">
        <v>2055</v>
      </c>
      <c r="B1853" t="s">
        <v>68</v>
      </c>
      <c r="C1853" t="s">
        <v>153</v>
      </c>
      <c r="D1853" t="s">
        <v>19</v>
      </c>
      <c r="E1853" s="1">
        <v>44966</v>
      </c>
      <c r="F1853" s="1" t="str">
        <f>TEXT(shipments9[[#This Row],[Shipdate]],"ddd")</f>
        <v>Thu</v>
      </c>
      <c r="G1853" s="1" t="str">
        <f>IF(OR(shipments9[[#This Row],[Day Name]]="Sat",shipments9[[#This Row],[Day Name]]="Sun"),"Weekend","Weekday")</f>
        <v>Weekday</v>
      </c>
      <c r="H1853">
        <v>4556.25</v>
      </c>
      <c r="I1853">
        <v>285</v>
      </c>
      <c r="J1853" t="s">
        <v>172</v>
      </c>
      <c r="K1853" t="s">
        <v>8151</v>
      </c>
      <c r="L1853" t="s">
        <v>8156</v>
      </c>
      <c r="M1853">
        <v>2</v>
      </c>
      <c r="N1853" t="s">
        <v>8157</v>
      </c>
      <c r="O1853" s="4">
        <f>INDEX(products[Cost_per_box], MATCH(shipments9[[#This Row],[PID]], products[PID], 0))</f>
        <v>9.57</v>
      </c>
      <c r="P1853" s="4">
        <f>shipments9[[#This Row],[Boxes]]*shipments9[[#This Row],[Cost Per Box]]</f>
        <v>2727.4500000000003</v>
      </c>
      <c r="Q1853" s="4">
        <f>shipments9[[#This Row],[Amount]] -shipments9[[#This Row],[total cost]]</f>
        <v>1828.7999999999997</v>
      </c>
      <c r="R1853" s="4" t="str">
        <f>IF(shipments9[[#This Row],[Gross Profit]]&lt;0,"Loss","Profit")</f>
        <v>Profit</v>
      </c>
      <c r="S1853" s="9">
        <f>shipments9[[#This Row],[Gross Profit]]/shipments9[[#This Row],[Amount]]</f>
        <v>0.40138271604938264</v>
      </c>
      <c r="T1853" s="11">
        <f>shipments9[[#This Row],[Amount]]/shipments9[[#This Row],[Boxes]]</f>
        <v>15.986842105263158</v>
      </c>
    </row>
    <row r="1854" spans="1:20" hidden="1" x14ac:dyDescent="0.25">
      <c r="A1854" t="s">
        <v>2056</v>
      </c>
      <c r="B1854" t="s">
        <v>68</v>
      </c>
      <c r="C1854" t="s">
        <v>161</v>
      </c>
      <c r="D1854" t="s">
        <v>19</v>
      </c>
      <c r="E1854" s="1">
        <v>45260</v>
      </c>
      <c r="F1854" s="1" t="str">
        <f>TEXT(shipments9[[#This Row],[Shipdate]],"ddd")</f>
        <v>Thu</v>
      </c>
      <c r="G1854" s="1" t="str">
        <f>IF(OR(shipments9[[#This Row],[Day Name]]="Sat",shipments9[[#This Row],[Day Name]]="Sun"),"Weekend","Weekday")</f>
        <v>Weekday</v>
      </c>
      <c r="H1854">
        <v>7807.5</v>
      </c>
      <c r="I1854">
        <v>976</v>
      </c>
      <c r="J1854" t="s">
        <v>172</v>
      </c>
      <c r="K1854" t="s">
        <v>8151</v>
      </c>
      <c r="L1854" t="s">
        <v>8152</v>
      </c>
      <c r="M1854">
        <v>11</v>
      </c>
      <c r="N1854" t="s">
        <v>8165</v>
      </c>
      <c r="O1854" s="4">
        <f>INDEX(products[Cost_per_box], MATCH(shipments9[[#This Row],[PID]], products[PID], 0))</f>
        <v>2.76</v>
      </c>
      <c r="P1854" s="4">
        <f>shipments9[[#This Row],[Boxes]]*shipments9[[#This Row],[Cost Per Box]]</f>
        <v>2693.7599999999998</v>
      </c>
      <c r="Q1854" s="4">
        <f>shipments9[[#This Row],[Amount]] -shipments9[[#This Row],[total cost]]</f>
        <v>5113.74</v>
      </c>
      <c r="R1854" s="4" t="str">
        <f>IF(shipments9[[#This Row],[Gross Profit]]&lt;0,"Loss","Profit")</f>
        <v>Profit</v>
      </c>
      <c r="S1854" s="9">
        <f>shipments9[[#This Row],[Gross Profit]]/shipments9[[#This Row],[Amount]]</f>
        <v>0.65497790585975024</v>
      </c>
      <c r="T1854" s="11">
        <f>shipments9[[#This Row],[Amount]]/shipments9[[#This Row],[Boxes]]</f>
        <v>7.9994877049180326</v>
      </c>
    </row>
    <row r="1855" spans="1:20" hidden="1" x14ac:dyDescent="0.25">
      <c r="A1855" t="s">
        <v>2057</v>
      </c>
      <c r="B1855" t="s">
        <v>68</v>
      </c>
      <c r="C1855" t="s">
        <v>161</v>
      </c>
      <c r="D1855" t="s">
        <v>19</v>
      </c>
      <c r="E1855" s="1">
        <v>45345</v>
      </c>
      <c r="F1855" s="1" t="str">
        <f>TEXT(shipments9[[#This Row],[Shipdate]],"ddd")</f>
        <v>Fri</v>
      </c>
      <c r="G1855" s="1" t="str">
        <f>IF(OR(shipments9[[#This Row],[Day Name]]="Sat",shipments9[[#This Row],[Day Name]]="Sun"),"Weekend","Weekday")</f>
        <v>Weekday</v>
      </c>
      <c r="H1855">
        <v>2283.75</v>
      </c>
      <c r="I1855">
        <v>229</v>
      </c>
      <c r="J1855" t="s">
        <v>172</v>
      </c>
      <c r="K1855" t="s">
        <v>8155</v>
      </c>
      <c r="L1855" t="s">
        <v>8156</v>
      </c>
      <c r="M1855">
        <v>2</v>
      </c>
      <c r="N1855" t="s">
        <v>8157</v>
      </c>
      <c r="O1855" s="4">
        <f>INDEX(products[Cost_per_box], MATCH(shipments9[[#This Row],[PID]], products[PID], 0))</f>
        <v>2.76</v>
      </c>
      <c r="P1855" s="4">
        <f>shipments9[[#This Row],[Boxes]]*shipments9[[#This Row],[Cost Per Box]]</f>
        <v>632.04</v>
      </c>
      <c r="Q1855" s="4">
        <f>shipments9[[#This Row],[Amount]] -shipments9[[#This Row],[total cost]]</f>
        <v>1651.71</v>
      </c>
      <c r="R1855" s="4" t="str">
        <f>IF(shipments9[[#This Row],[Gross Profit]]&lt;0,"Loss","Profit")</f>
        <v>Profit</v>
      </c>
      <c r="S1855" s="9">
        <f>shipments9[[#This Row],[Gross Profit]]/shipments9[[#This Row],[Amount]]</f>
        <v>0.72324466338259441</v>
      </c>
      <c r="T1855" s="11">
        <f>shipments9[[#This Row],[Amount]]/shipments9[[#This Row],[Boxes]]</f>
        <v>9.9727074235807862</v>
      </c>
    </row>
    <row r="1856" spans="1:20" hidden="1" x14ac:dyDescent="0.25">
      <c r="A1856" t="s">
        <v>2058</v>
      </c>
      <c r="B1856" t="s">
        <v>68</v>
      </c>
      <c r="C1856" t="s">
        <v>126</v>
      </c>
      <c r="D1856" t="s">
        <v>19</v>
      </c>
      <c r="E1856" s="1">
        <v>45252</v>
      </c>
      <c r="F1856" s="1" t="str">
        <f>TEXT(shipments9[[#This Row],[Shipdate]],"ddd")</f>
        <v>Wed</v>
      </c>
      <c r="G1856" s="1" t="str">
        <f>IF(OR(shipments9[[#This Row],[Day Name]]="Sat",shipments9[[#This Row],[Day Name]]="Sun"),"Weekend","Weekday")</f>
        <v>Weekday</v>
      </c>
      <c r="H1856">
        <v>2277</v>
      </c>
      <c r="I1856">
        <v>190</v>
      </c>
      <c r="J1856" t="s">
        <v>172</v>
      </c>
      <c r="K1856" t="s">
        <v>8151</v>
      </c>
      <c r="L1856" t="s">
        <v>8152</v>
      </c>
      <c r="M1856">
        <v>11</v>
      </c>
      <c r="N1856" t="s">
        <v>8165</v>
      </c>
      <c r="O1856" s="4">
        <f>INDEX(products[Cost_per_box], MATCH(shipments9[[#This Row],[PID]], products[PID], 0))</f>
        <v>5.15</v>
      </c>
      <c r="P1856" s="4">
        <f>shipments9[[#This Row],[Boxes]]*shipments9[[#This Row],[Cost Per Box]]</f>
        <v>978.50000000000011</v>
      </c>
      <c r="Q1856" s="4">
        <f>shipments9[[#This Row],[Amount]] -shipments9[[#This Row],[total cost]]</f>
        <v>1298.5</v>
      </c>
      <c r="R1856" s="4" t="str">
        <f>IF(shipments9[[#This Row],[Gross Profit]]&lt;0,"Loss","Profit")</f>
        <v>Profit</v>
      </c>
      <c r="S1856" s="9">
        <f>shipments9[[#This Row],[Gross Profit]]/shipments9[[#This Row],[Amount]]</f>
        <v>0.57026789635485287</v>
      </c>
      <c r="T1856" s="11">
        <f>shipments9[[#This Row],[Amount]]/shipments9[[#This Row],[Boxes]]</f>
        <v>11.98421052631579</v>
      </c>
    </row>
    <row r="1857" spans="1:20" hidden="1" x14ac:dyDescent="0.25">
      <c r="A1857" t="s">
        <v>2059</v>
      </c>
      <c r="B1857" t="s">
        <v>68</v>
      </c>
      <c r="C1857" t="s">
        <v>143</v>
      </c>
      <c r="D1857" t="s">
        <v>19</v>
      </c>
      <c r="E1857" s="1">
        <v>45469</v>
      </c>
      <c r="F1857" s="1" t="str">
        <f>TEXT(shipments9[[#This Row],[Shipdate]],"ddd")</f>
        <v>Wed</v>
      </c>
      <c r="G1857" s="1" t="str">
        <f>IF(OR(shipments9[[#This Row],[Day Name]]="Sat",shipments9[[#This Row],[Day Name]]="Sun"),"Weekend","Weekday")</f>
        <v>Weekday</v>
      </c>
      <c r="H1857">
        <v>5636.25</v>
      </c>
      <c r="I1857">
        <v>332</v>
      </c>
      <c r="J1857" t="s">
        <v>172</v>
      </c>
      <c r="K1857" t="s">
        <v>8155</v>
      </c>
      <c r="L1857" t="s">
        <v>8154</v>
      </c>
      <c r="M1857">
        <v>6</v>
      </c>
      <c r="N1857" t="s">
        <v>8159</v>
      </c>
      <c r="O1857" s="4">
        <f>INDEX(products[Cost_per_box], MATCH(shipments9[[#This Row],[PID]], products[PID], 0))</f>
        <v>10.23</v>
      </c>
      <c r="P1857" s="4">
        <f>shipments9[[#This Row],[Boxes]]*shipments9[[#This Row],[Cost Per Box]]</f>
        <v>3396.36</v>
      </c>
      <c r="Q1857" s="4">
        <f>shipments9[[#This Row],[Amount]] -shipments9[[#This Row],[total cost]]</f>
        <v>2239.89</v>
      </c>
      <c r="R1857" s="4" t="str">
        <f>IF(shipments9[[#This Row],[Gross Profit]]&lt;0,"Loss","Profit")</f>
        <v>Profit</v>
      </c>
      <c r="S1857" s="9">
        <f>shipments9[[#This Row],[Gross Profit]]/shipments9[[#This Row],[Amount]]</f>
        <v>0.39740785096473719</v>
      </c>
      <c r="T1857" s="11">
        <f>shipments9[[#This Row],[Amount]]/shipments9[[#This Row],[Boxes]]</f>
        <v>16.976656626506024</v>
      </c>
    </row>
    <row r="1858" spans="1:20" hidden="1" x14ac:dyDescent="0.25">
      <c r="A1858" t="s">
        <v>2060</v>
      </c>
      <c r="B1858" t="s">
        <v>68</v>
      </c>
      <c r="C1858" t="s">
        <v>159</v>
      </c>
      <c r="D1858" t="s">
        <v>19</v>
      </c>
      <c r="E1858" s="1">
        <v>45296</v>
      </c>
      <c r="F1858" s="1" t="str">
        <f>TEXT(shipments9[[#This Row],[Shipdate]],"ddd")</f>
        <v>Fri</v>
      </c>
      <c r="G1858" s="1" t="str">
        <f>IF(OR(shipments9[[#This Row],[Day Name]]="Sat",shipments9[[#This Row],[Day Name]]="Sun"),"Weekend","Weekday")</f>
        <v>Weekday</v>
      </c>
      <c r="H1858">
        <v>450</v>
      </c>
      <c r="I1858">
        <v>16</v>
      </c>
      <c r="J1858" t="s">
        <v>172</v>
      </c>
      <c r="K1858" t="s">
        <v>8155</v>
      </c>
      <c r="L1858" t="s">
        <v>8156</v>
      </c>
      <c r="M1858">
        <v>1</v>
      </c>
      <c r="N1858" t="s">
        <v>8163</v>
      </c>
      <c r="O1858" s="4">
        <f>INDEX(products[Cost_per_box], MATCH(shipments9[[#This Row],[PID]], products[PID], 0))</f>
        <v>5.04</v>
      </c>
      <c r="P1858" s="4">
        <f>shipments9[[#This Row],[Boxes]]*shipments9[[#This Row],[Cost Per Box]]</f>
        <v>80.64</v>
      </c>
      <c r="Q1858" s="4">
        <f>shipments9[[#This Row],[Amount]] -shipments9[[#This Row],[total cost]]</f>
        <v>369.36</v>
      </c>
      <c r="R1858" s="4" t="str">
        <f>IF(shipments9[[#This Row],[Gross Profit]]&lt;0,"Loss","Profit")</f>
        <v>Profit</v>
      </c>
      <c r="S1858" s="9">
        <f>shipments9[[#This Row],[Gross Profit]]/shipments9[[#This Row],[Amount]]</f>
        <v>0.82080000000000009</v>
      </c>
      <c r="T1858" s="11">
        <f>shipments9[[#This Row],[Amount]]/shipments9[[#This Row],[Boxes]]</f>
        <v>28.125</v>
      </c>
    </row>
    <row r="1859" spans="1:20" hidden="1" x14ac:dyDescent="0.25">
      <c r="A1859" t="s">
        <v>2061</v>
      </c>
      <c r="B1859" t="s">
        <v>108</v>
      </c>
      <c r="C1859" t="s">
        <v>153</v>
      </c>
      <c r="D1859" t="s">
        <v>19</v>
      </c>
      <c r="E1859" s="1">
        <v>45420</v>
      </c>
      <c r="F1859" s="1" t="str">
        <f>TEXT(shipments9[[#This Row],[Shipdate]],"ddd")</f>
        <v>Wed</v>
      </c>
      <c r="G1859" s="1" t="str">
        <f>IF(OR(shipments9[[#This Row],[Day Name]]="Sat",shipments9[[#This Row],[Day Name]]="Sun"),"Weekend","Weekday")</f>
        <v>Weekday</v>
      </c>
      <c r="H1859">
        <v>7067.25</v>
      </c>
      <c r="I1859">
        <v>416</v>
      </c>
      <c r="J1859" t="s">
        <v>172</v>
      </c>
      <c r="K1859" t="s">
        <v>8155</v>
      </c>
      <c r="L1859" t="s">
        <v>8154</v>
      </c>
      <c r="M1859">
        <v>5</v>
      </c>
      <c r="N1859" t="s">
        <v>201</v>
      </c>
      <c r="O1859" s="4">
        <f>INDEX(products[Cost_per_box], MATCH(shipments9[[#This Row],[PID]], products[PID], 0))</f>
        <v>9.57</v>
      </c>
      <c r="P1859" s="4">
        <f>shipments9[[#This Row],[Boxes]]*shipments9[[#This Row],[Cost Per Box]]</f>
        <v>3981.12</v>
      </c>
      <c r="Q1859" s="4">
        <f>shipments9[[#This Row],[Amount]] -shipments9[[#This Row],[total cost]]</f>
        <v>3086.13</v>
      </c>
      <c r="R1859" s="4" t="str">
        <f>IF(shipments9[[#This Row],[Gross Profit]]&lt;0,"Loss","Profit")</f>
        <v>Profit</v>
      </c>
      <c r="S1859" s="9">
        <f>shipments9[[#This Row],[Gross Profit]]/shipments9[[#This Row],[Amount]]</f>
        <v>0.4366804626976547</v>
      </c>
      <c r="T1859" s="11">
        <f>shipments9[[#This Row],[Amount]]/shipments9[[#This Row],[Boxes]]</f>
        <v>16.98858173076923</v>
      </c>
    </row>
    <row r="1860" spans="1:20" hidden="1" x14ac:dyDescent="0.25">
      <c r="A1860" t="s">
        <v>2062</v>
      </c>
      <c r="B1860" t="s">
        <v>108</v>
      </c>
      <c r="C1860" t="s">
        <v>153</v>
      </c>
      <c r="D1860" t="s">
        <v>19</v>
      </c>
      <c r="E1860" s="1">
        <v>45138</v>
      </c>
      <c r="F1860" s="1" t="str">
        <f>TEXT(shipments9[[#This Row],[Shipdate]],"ddd")</f>
        <v>Mon</v>
      </c>
      <c r="G1860" s="1" t="str">
        <f>IF(OR(shipments9[[#This Row],[Day Name]]="Sat",shipments9[[#This Row],[Day Name]]="Sun"),"Weekend","Weekday")</f>
        <v>Weekday</v>
      </c>
      <c r="H1860">
        <v>5420.25</v>
      </c>
      <c r="I1860">
        <v>362</v>
      </c>
      <c r="J1860" t="s">
        <v>172</v>
      </c>
      <c r="K1860" t="s">
        <v>8151</v>
      </c>
      <c r="L1860" t="s">
        <v>8160</v>
      </c>
      <c r="M1860">
        <v>7</v>
      </c>
      <c r="N1860" t="s">
        <v>8161</v>
      </c>
      <c r="O1860" s="4">
        <f>INDEX(products[Cost_per_box], MATCH(shipments9[[#This Row],[PID]], products[PID], 0))</f>
        <v>9.57</v>
      </c>
      <c r="P1860" s="4">
        <f>shipments9[[#This Row],[Boxes]]*shipments9[[#This Row],[Cost Per Box]]</f>
        <v>3464.34</v>
      </c>
      <c r="Q1860" s="4">
        <f>shipments9[[#This Row],[Amount]] -shipments9[[#This Row],[total cost]]</f>
        <v>1955.9099999999999</v>
      </c>
      <c r="R1860" s="4" t="str">
        <f>IF(shipments9[[#This Row],[Gross Profit]]&lt;0,"Loss","Profit")</f>
        <v>Profit</v>
      </c>
      <c r="S1860" s="9">
        <f>shipments9[[#This Row],[Gross Profit]]/shipments9[[#This Row],[Amount]]</f>
        <v>0.36085235920852354</v>
      </c>
      <c r="T1860" s="11">
        <f>shipments9[[#This Row],[Amount]]/shipments9[[#This Row],[Boxes]]</f>
        <v>14.973066298342541</v>
      </c>
    </row>
    <row r="1861" spans="1:20" hidden="1" x14ac:dyDescent="0.25">
      <c r="A1861" t="s">
        <v>2063</v>
      </c>
      <c r="B1861" t="s">
        <v>108</v>
      </c>
      <c r="C1861" t="s">
        <v>153</v>
      </c>
      <c r="D1861" t="s">
        <v>19</v>
      </c>
      <c r="E1861" s="1">
        <v>44984</v>
      </c>
      <c r="F1861" s="1" t="str">
        <f>TEXT(shipments9[[#This Row],[Shipdate]],"ddd")</f>
        <v>Mon</v>
      </c>
      <c r="G1861" s="1" t="str">
        <f>IF(OR(shipments9[[#This Row],[Day Name]]="Sat",shipments9[[#This Row],[Day Name]]="Sun"),"Weekend","Weekday")</f>
        <v>Weekday</v>
      </c>
      <c r="H1861">
        <v>1230.75</v>
      </c>
      <c r="I1861">
        <v>69</v>
      </c>
      <c r="J1861" t="s">
        <v>172</v>
      </c>
      <c r="K1861" t="s">
        <v>8151</v>
      </c>
      <c r="L1861" t="s">
        <v>8156</v>
      </c>
      <c r="M1861">
        <v>2</v>
      </c>
      <c r="N1861" t="s">
        <v>8157</v>
      </c>
      <c r="O1861" s="4">
        <f>INDEX(products[Cost_per_box], MATCH(shipments9[[#This Row],[PID]], products[PID], 0))</f>
        <v>9.57</v>
      </c>
      <c r="P1861" s="4">
        <f>shipments9[[#This Row],[Boxes]]*shipments9[[#This Row],[Cost Per Box]]</f>
        <v>660.33</v>
      </c>
      <c r="Q1861" s="4">
        <f>shipments9[[#This Row],[Amount]] -shipments9[[#This Row],[total cost]]</f>
        <v>570.41999999999996</v>
      </c>
      <c r="R1861" s="4" t="str">
        <f>IF(shipments9[[#This Row],[Gross Profit]]&lt;0,"Loss","Profit")</f>
        <v>Profit</v>
      </c>
      <c r="S1861" s="9">
        <f>shipments9[[#This Row],[Gross Profit]]/shipments9[[#This Row],[Amount]]</f>
        <v>0.46347349177330893</v>
      </c>
      <c r="T1861" s="11">
        <f>shipments9[[#This Row],[Amount]]/shipments9[[#This Row],[Boxes]]</f>
        <v>17.836956521739129</v>
      </c>
    </row>
    <row r="1862" spans="1:20" hidden="1" x14ac:dyDescent="0.25">
      <c r="A1862" t="s">
        <v>2064</v>
      </c>
      <c r="B1862" t="s">
        <v>108</v>
      </c>
      <c r="C1862" t="s">
        <v>161</v>
      </c>
      <c r="D1862" t="s">
        <v>19</v>
      </c>
      <c r="E1862" s="1">
        <v>45443</v>
      </c>
      <c r="F1862" s="1" t="str">
        <f>TEXT(shipments9[[#This Row],[Shipdate]],"ddd")</f>
        <v>Fri</v>
      </c>
      <c r="G1862" s="1" t="str">
        <f>IF(OR(shipments9[[#This Row],[Day Name]]="Sat",shipments9[[#This Row],[Day Name]]="Sun"),"Weekend","Weekday")</f>
        <v>Weekday</v>
      </c>
      <c r="H1862">
        <v>12813.75</v>
      </c>
      <c r="I1862">
        <v>1424</v>
      </c>
      <c r="J1862" t="s">
        <v>172</v>
      </c>
      <c r="K1862" t="s">
        <v>8155</v>
      </c>
      <c r="L1862" t="s">
        <v>8154</v>
      </c>
      <c r="M1862">
        <v>5</v>
      </c>
      <c r="N1862" t="s">
        <v>201</v>
      </c>
      <c r="O1862" s="4">
        <f>INDEX(products[Cost_per_box], MATCH(shipments9[[#This Row],[PID]], products[PID], 0))</f>
        <v>2.76</v>
      </c>
      <c r="P1862" s="4">
        <f>shipments9[[#This Row],[Boxes]]*shipments9[[#This Row],[Cost Per Box]]</f>
        <v>3930.24</v>
      </c>
      <c r="Q1862" s="4">
        <f>shipments9[[#This Row],[Amount]] -shipments9[[#This Row],[total cost]]</f>
        <v>8883.51</v>
      </c>
      <c r="R1862" s="4" t="str">
        <f>IF(shipments9[[#This Row],[Gross Profit]]&lt;0,"Loss","Profit")</f>
        <v>Profit</v>
      </c>
      <c r="S1862" s="9">
        <f>shipments9[[#This Row],[Gross Profit]]/shipments9[[#This Row],[Amount]]</f>
        <v>0.69327948492829972</v>
      </c>
      <c r="T1862" s="11">
        <f>shipments9[[#This Row],[Amount]]/shipments9[[#This Row],[Boxes]]</f>
        <v>8.9984199438202239</v>
      </c>
    </row>
    <row r="1863" spans="1:20" hidden="1" x14ac:dyDescent="0.25">
      <c r="A1863" t="s">
        <v>2065</v>
      </c>
      <c r="B1863" t="s">
        <v>108</v>
      </c>
      <c r="C1863" t="s">
        <v>161</v>
      </c>
      <c r="D1863" t="s">
        <v>19</v>
      </c>
      <c r="E1863" s="1">
        <v>45042</v>
      </c>
      <c r="F1863" s="1" t="str">
        <f>TEXT(shipments9[[#This Row],[Shipdate]],"ddd")</f>
        <v>Wed</v>
      </c>
      <c r="G1863" s="1" t="str">
        <f>IF(OR(shipments9[[#This Row],[Day Name]]="Sat",shipments9[[#This Row],[Day Name]]="Sun"),"Weekend","Weekday")</f>
        <v>Weekday</v>
      </c>
      <c r="H1863">
        <v>12816</v>
      </c>
      <c r="I1863">
        <v>1602</v>
      </c>
      <c r="J1863" t="s">
        <v>172</v>
      </c>
      <c r="K1863" t="s">
        <v>8151</v>
      </c>
      <c r="L1863" t="s">
        <v>8154</v>
      </c>
      <c r="M1863">
        <v>4</v>
      </c>
      <c r="N1863" t="s">
        <v>8158</v>
      </c>
      <c r="O1863" s="4">
        <f>INDEX(products[Cost_per_box], MATCH(shipments9[[#This Row],[PID]], products[PID], 0))</f>
        <v>2.76</v>
      </c>
      <c r="P1863" s="4">
        <f>shipments9[[#This Row],[Boxes]]*shipments9[[#This Row],[Cost Per Box]]</f>
        <v>4421.5199999999995</v>
      </c>
      <c r="Q1863" s="4">
        <f>shipments9[[#This Row],[Amount]] -shipments9[[#This Row],[total cost]]</f>
        <v>8394.48</v>
      </c>
      <c r="R1863" s="4" t="str">
        <f>IF(shipments9[[#This Row],[Gross Profit]]&lt;0,"Loss","Profit")</f>
        <v>Profit</v>
      </c>
      <c r="S1863" s="9">
        <f>shipments9[[#This Row],[Gross Profit]]/shipments9[[#This Row],[Amount]]</f>
        <v>0.65499999999999992</v>
      </c>
      <c r="T1863" s="11">
        <f>shipments9[[#This Row],[Amount]]/shipments9[[#This Row],[Boxes]]</f>
        <v>8</v>
      </c>
    </row>
    <row r="1864" spans="1:20" hidden="1" x14ac:dyDescent="0.25">
      <c r="A1864" t="s">
        <v>2066</v>
      </c>
      <c r="B1864" t="s">
        <v>108</v>
      </c>
      <c r="C1864" t="s">
        <v>124</v>
      </c>
      <c r="D1864" t="s">
        <v>19</v>
      </c>
      <c r="E1864" s="1">
        <v>45160</v>
      </c>
      <c r="F1864" s="1" t="str">
        <f>TEXT(shipments9[[#This Row],[Shipdate]],"ddd")</f>
        <v>Tue</v>
      </c>
      <c r="G1864" s="1" t="str">
        <f>IF(OR(shipments9[[#This Row],[Day Name]]="Sat",shipments9[[#This Row],[Day Name]]="Sun"),"Weekend","Weekday")</f>
        <v>Weekday</v>
      </c>
      <c r="H1864">
        <v>1111.5</v>
      </c>
      <c r="I1864">
        <v>70</v>
      </c>
      <c r="J1864" t="s">
        <v>172</v>
      </c>
      <c r="K1864" t="s">
        <v>8151</v>
      </c>
      <c r="L1864" t="s">
        <v>8160</v>
      </c>
      <c r="M1864">
        <v>8</v>
      </c>
      <c r="N1864" t="s">
        <v>8162</v>
      </c>
      <c r="O1864" s="4">
        <f>INDEX(products[Cost_per_box], MATCH(shipments9[[#This Row],[PID]], products[PID], 0))</f>
        <v>7.48</v>
      </c>
      <c r="P1864" s="4">
        <f>shipments9[[#This Row],[Boxes]]*shipments9[[#This Row],[Cost Per Box]]</f>
        <v>523.6</v>
      </c>
      <c r="Q1864" s="4">
        <f>shipments9[[#This Row],[Amount]] -shipments9[[#This Row],[total cost]]</f>
        <v>587.9</v>
      </c>
      <c r="R1864" s="4" t="str">
        <f>IF(shipments9[[#This Row],[Gross Profit]]&lt;0,"Loss","Profit")</f>
        <v>Profit</v>
      </c>
      <c r="S1864" s="9">
        <f>shipments9[[#This Row],[Gross Profit]]/shipments9[[#This Row],[Amount]]</f>
        <v>0.52892487629329732</v>
      </c>
      <c r="T1864" s="11">
        <f>shipments9[[#This Row],[Amount]]/shipments9[[#This Row],[Boxes]]</f>
        <v>15.878571428571428</v>
      </c>
    </row>
    <row r="1865" spans="1:20" hidden="1" x14ac:dyDescent="0.25">
      <c r="A1865" t="s">
        <v>2067</v>
      </c>
      <c r="B1865" t="s">
        <v>108</v>
      </c>
      <c r="C1865" t="s">
        <v>145</v>
      </c>
      <c r="D1865" t="s">
        <v>19</v>
      </c>
      <c r="E1865" s="1">
        <v>44960</v>
      </c>
      <c r="F1865" s="1" t="str">
        <f>TEXT(shipments9[[#This Row],[Shipdate]],"ddd")</f>
        <v>Fri</v>
      </c>
      <c r="G1865" s="1" t="str">
        <f>IF(OR(shipments9[[#This Row],[Day Name]]="Sat",shipments9[[#This Row],[Day Name]]="Sun"),"Weekend","Weekday")</f>
        <v>Weekday</v>
      </c>
      <c r="H1865">
        <v>4646.25</v>
      </c>
      <c r="I1865">
        <v>332</v>
      </c>
      <c r="J1865" t="s">
        <v>172</v>
      </c>
      <c r="K1865" t="s">
        <v>8151</v>
      </c>
      <c r="L1865" t="s">
        <v>8156</v>
      </c>
      <c r="M1865">
        <v>2</v>
      </c>
      <c r="N1865" t="s">
        <v>8157</v>
      </c>
      <c r="O1865" s="4">
        <f>INDEX(products[Cost_per_box], MATCH(shipments9[[#This Row],[PID]], products[PID], 0))</f>
        <v>4.74</v>
      </c>
      <c r="P1865" s="4">
        <f>shipments9[[#This Row],[Boxes]]*shipments9[[#This Row],[Cost Per Box]]</f>
        <v>1573.68</v>
      </c>
      <c r="Q1865" s="4">
        <f>shipments9[[#This Row],[Amount]] -shipments9[[#This Row],[total cost]]</f>
        <v>3072.5699999999997</v>
      </c>
      <c r="R1865" s="4" t="str">
        <f>IF(shipments9[[#This Row],[Gross Profit]]&lt;0,"Loss","Profit")</f>
        <v>Profit</v>
      </c>
      <c r="S1865" s="9">
        <f>shipments9[[#This Row],[Gross Profit]]/shipments9[[#This Row],[Amount]]</f>
        <v>0.66130104923325261</v>
      </c>
      <c r="T1865" s="11">
        <f>shipments9[[#This Row],[Amount]]/shipments9[[#This Row],[Boxes]]</f>
        <v>13.99472891566265</v>
      </c>
    </row>
    <row r="1866" spans="1:20" hidden="1" x14ac:dyDescent="0.25">
      <c r="A1866" t="s">
        <v>2068</v>
      </c>
      <c r="B1866" t="s">
        <v>108</v>
      </c>
      <c r="C1866" t="s">
        <v>149</v>
      </c>
      <c r="D1866" t="s">
        <v>19</v>
      </c>
      <c r="E1866" s="1">
        <v>45020</v>
      </c>
      <c r="F1866" s="1" t="str">
        <f>TEXT(shipments9[[#This Row],[Shipdate]],"ddd")</f>
        <v>Tue</v>
      </c>
      <c r="G1866" s="1" t="str">
        <f>IF(OR(shipments9[[#This Row],[Day Name]]="Sat",shipments9[[#This Row],[Day Name]]="Sun"),"Weekend","Weekday")</f>
        <v>Weekday</v>
      </c>
      <c r="H1866">
        <v>7506</v>
      </c>
      <c r="I1866">
        <v>442</v>
      </c>
      <c r="J1866" t="s">
        <v>172</v>
      </c>
      <c r="K1866" t="s">
        <v>8151</v>
      </c>
      <c r="L1866" t="s">
        <v>8154</v>
      </c>
      <c r="M1866">
        <v>4</v>
      </c>
      <c r="N1866" t="s">
        <v>8158</v>
      </c>
      <c r="O1866" s="4">
        <f>INDEX(products[Cost_per_box], MATCH(shipments9[[#This Row],[PID]], products[PID], 0))</f>
        <v>6.43</v>
      </c>
      <c r="P1866" s="4">
        <f>shipments9[[#This Row],[Boxes]]*shipments9[[#This Row],[Cost Per Box]]</f>
        <v>2842.06</v>
      </c>
      <c r="Q1866" s="4">
        <f>shipments9[[#This Row],[Amount]] -shipments9[[#This Row],[total cost]]</f>
        <v>4663.9400000000005</v>
      </c>
      <c r="R1866" s="4" t="str">
        <f>IF(shipments9[[#This Row],[Gross Profit]]&lt;0,"Loss","Profit")</f>
        <v>Profit</v>
      </c>
      <c r="S1866" s="9">
        <f>shipments9[[#This Row],[Gross Profit]]/shipments9[[#This Row],[Amount]]</f>
        <v>0.62136157740474296</v>
      </c>
      <c r="T1866" s="11">
        <f>shipments9[[#This Row],[Amount]]/shipments9[[#This Row],[Boxes]]</f>
        <v>16.981900452488688</v>
      </c>
    </row>
    <row r="1867" spans="1:20" hidden="1" x14ac:dyDescent="0.25">
      <c r="A1867" t="s">
        <v>2069</v>
      </c>
      <c r="B1867" t="s">
        <v>108</v>
      </c>
      <c r="C1867" t="s">
        <v>149</v>
      </c>
      <c r="D1867" t="s">
        <v>19</v>
      </c>
      <c r="E1867" s="1">
        <v>45342</v>
      </c>
      <c r="F1867" s="1" t="str">
        <f>TEXT(shipments9[[#This Row],[Shipdate]],"ddd")</f>
        <v>Tue</v>
      </c>
      <c r="G1867" s="1" t="str">
        <f>IF(OR(shipments9[[#This Row],[Day Name]]="Sat",shipments9[[#This Row],[Day Name]]="Sun"),"Weekend","Weekday")</f>
        <v>Weekday</v>
      </c>
      <c r="H1867">
        <v>6234.75</v>
      </c>
      <c r="I1867">
        <v>347</v>
      </c>
      <c r="J1867" t="s">
        <v>172</v>
      </c>
      <c r="K1867" t="s">
        <v>8155</v>
      </c>
      <c r="L1867" t="s">
        <v>8156</v>
      </c>
      <c r="M1867">
        <v>2</v>
      </c>
      <c r="N1867" t="s">
        <v>8157</v>
      </c>
      <c r="O1867" s="4">
        <f>INDEX(products[Cost_per_box], MATCH(shipments9[[#This Row],[PID]], products[PID], 0))</f>
        <v>6.43</v>
      </c>
      <c r="P1867" s="4">
        <f>shipments9[[#This Row],[Boxes]]*shipments9[[#This Row],[Cost Per Box]]</f>
        <v>2231.21</v>
      </c>
      <c r="Q1867" s="4">
        <f>shipments9[[#This Row],[Amount]] -shipments9[[#This Row],[total cost]]</f>
        <v>4003.54</v>
      </c>
      <c r="R1867" s="4" t="str">
        <f>IF(shipments9[[#This Row],[Gross Profit]]&lt;0,"Loss","Profit")</f>
        <v>Profit</v>
      </c>
      <c r="S1867" s="9">
        <f>shipments9[[#This Row],[Gross Profit]]/shipments9[[#This Row],[Amount]]</f>
        <v>0.6421332050202494</v>
      </c>
      <c r="T1867" s="11">
        <f>shipments9[[#This Row],[Amount]]/shipments9[[#This Row],[Boxes]]</f>
        <v>17.967579250720462</v>
      </c>
    </row>
    <row r="1868" spans="1:20" hidden="1" x14ac:dyDescent="0.25">
      <c r="A1868" t="s">
        <v>2070</v>
      </c>
      <c r="B1868" t="s">
        <v>108</v>
      </c>
      <c r="C1868" t="s">
        <v>151</v>
      </c>
      <c r="D1868" t="s">
        <v>19</v>
      </c>
      <c r="E1868" s="1">
        <v>44991</v>
      </c>
      <c r="F1868" s="1" t="str">
        <f>TEXT(shipments9[[#This Row],[Shipdate]],"ddd")</f>
        <v>Mon</v>
      </c>
      <c r="G1868" s="1" t="str">
        <f>IF(OR(shipments9[[#This Row],[Day Name]]="Sat",shipments9[[#This Row],[Day Name]]="Sun"),"Weekend","Weekday")</f>
        <v>Weekday</v>
      </c>
      <c r="H1868">
        <v>12431.25</v>
      </c>
      <c r="I1868">
        <v>622</v>
      </c>
      <c r="J1868" t="s">
        <v>172</v>
      </c>
      <c r="K1868" t="s">
        <v>8151</v>
      </c>
      <c r="L1868" t="s">
        <v>8156</v>
      </c>
      <c r="M1868">
        <v>3</v>
      </c>
      <c r="N1868" t="s">
        <v>8164</v>
      </c>
      <c r="O1868" s="4">
        <f>INDEX(products[Cost_per_box], MATCH(shipments9[[#This Row],[PID]], products[PID], 0))</f>
        <v>12.41</v>
      </c>
      <c r="P1868" s="4">
        <f>shipments9[[#This Row],[Boxes]]*shipments9[[#This Row],[Cost Per Box]]</f>
        <v>7719.02</v>
      </c>
      <c r="Q1868" s="4">
        <f>shipments9[[#This Row],[Amount]] -shipments9[[#This Row],[total cost]]</f>
        <v>4712.2299999999996</v>
      </c>
      <c r="R1868" s="4" t="str">
        <f>IF(shipments9[[#This Row],[Gross Profit]]&lt;0,"Loss","Profit")</f>
        <v>Profit</v>
      </c>
      <c r="S1868" s="9">
        <f>shipments9[[#This Row],[Gross Profit]]/shipments9[[#This Row],[Amount]]</f>
        <v>0.37906324786324785</v>
      </c>
      <c r="T1868" s="11">
        <f>shipments9[[#This Row],[Amount]]/shipments9[[#This Row],[Boxes]]</f>
        <v>19.985932475884244</v>
      </c>
    </row>
    <row r="1869" spans="1:20" hidden="1" x14ac:dyDescent="0.25">
      <c r="A1869" t="s">
        <v>2071</v>
      </c>
      <c r="B1869" t="s">
        <v>108</v>
      </c>
      <c r="C1869" t="s">
        <v>155</v>
      </c>
      <c r="D1869" t="s">
        <v>19</v>
      </c>
      <c r="E1869" s="1">
        <v>45188</v>
      </c>
      <c r="F1869" s="1" t="str">
        <f>TEXT(shipments9[[#This Row],[Shipdate]],"ddd")</f>
        <v>Tue</v>
      </c>
      <c r="G1869" s="1" t="str">
        <f>IF(OR(shipments9[[#This Row],[Day Name]]="Sat",shipments9[[#This Row],[Day Name]]="Sun"),"Weekend","Weekday")</f>
        <v>Weekday</v>
      </c>
      <c r="H1869">
        <v>1561.5</v>
      </c>
      <c r="I1869">
        <v>157</v>
      </c>
      <c r="J1869" t="s">
        <v>172</v>
      </c>
      <c r="K1869" t="s">
        <v>8151</v>
      </c>
      <c r="L1869" t="s">
        <v>8160</v>
      </c>
      <c r="M1869">
        <v>9</v>
      </c>
      <c r="N1869" t="s">
        <v>8167</v>
      </c>
      <c r="O1869" s="4">
        <f>INDEX(products[Cost_per_box], MATCH(shipments9[[#This Row],[PID]], products[PID], 0))</f>
        <v>8.43</v>
      </c>
      <c r="P1869" s="4">
        <f>shipments9[[#This Row],[Boxes]]*shipments9[[#This Row],[Cost Per Box]]</f>
        <v>1323.51</v>
      </c>
      <c r="Q1869" s="4">
        <f>shipments9[[#This Row],[Amount]] -shipments9[[#This Row],[total cost]]</f>
        <v>237.99</v>
      </c>
      <c r="R1869" s="4" t="str">
        <f>IF(shipments9[[#This Row],[Gross Profit]]&lt;0,"Loss","Profit")</f>
        <v>Profit</v>
      </c>
      <c r="S1869" s="9">
        <f>shipments9[[#This Row],[Gross Profit]]/shipments9[[#This Row],[Amount]]</f>
        <v>0.15241114313160423</v>
      </c>
      <c r="T1869" s="11">
        <f>shipments9[[#This Row],[Amount]]/shipments9[[#This Row],[Boxes]]</f>
        <v>9.9458598726114644</v>
      </c>
    </row>
    <row r="1870" spans="1:20" hidden="1" x14ac:dyDescent="0.25">
      <c r="A1870" t="s">
        <v>2072</v>
      </c>
      <c r="B1870" t="s">
        <v>108</v>
      </c>
      <c r="C1870" t="s">
        <v>159</v>
      </c>
      <c r="D1870" t="s">
        <v>19</v>
      </c>
      <c r="E1870" s="1">
        <v>45288</v>
      </c>
      <c r="F1870" s="1" t="str">
        <f>TEXT(shipments9[[#This Row],[Shipdate]],"ddd")</f>
        <v>Thu</v>
      </c>
      <c r="G1870" s="1" t="str">
        <f>IF(OR(shipments9[[#This Row],[Day Name]]="Sat",shipments9[[#This Row],[Day Name]]="Sun"),"Weekend","Weekday")</f>
        <v>Weekday</v>
      </c>
      <c r="H1870">
        <v>807.75</v>
      </c>
      <c r="I1870">
        <v>28</v>
      </c>
      <c r="J1870" t="s">
        <v>172</v>
      </c>
      <c r="K1870" t="s">
        <v>8151</v>
      </c>
      <c r="L1870" t="s">
        <v>8152</v>
      </c>
      <c r="M1870">
        <v>12</v>
      </c>
      <c r="N1870" t="s">
        <v>8166</v>
      </c>
      <c r="O1870" s="4">
        <f>INDEX(products[Cost_per_box], MATCH(shipments9[[#This Row],[PID]], products[PID], 0))</f>
        <v>5.04</v>
      </c>
      <c r="P1870" s="4">
        <f>shipments9[[#This Row],[Boxes]]*shipments9[[#This Row],[Cost Per Box]]</f>
        <v>141.12</v>
      </c>
      <c r="Q1870" s="4">
        <f>shipments9[[#This Row],[Amount]] -shipments9[[#This Row],[total cost]]</f>
        <v>666.63</v>
      </c>
      <c r="R1870" s="4" t="str">
        <f>IF(shipments9[[#This Row],[Gross Profit]]&lt;0,"Loss","Profit")</f>
        <v>Profit</v>
      </c>
      <c r="S1870" s="9">
        <f>shipments9[[#This Row],[Gross Profit]]/shipments9[[#This Row],[Amount]]</f>
        <v>0.82529247910863512</v>
      </c>
      <c r="T1870" s="11">
        <f>shipments9[[#This Row],[Amount]]/shipments9[[#This Row],[Boxes]]</f>
        <v>28.848214285714285</v>
      </c>
    </row>
    <row r="1871" spans="1:20" hidden="1" x14ac:dyDescent="0.25">
      <c r="A1871" t="s">
        <v>2073</v>
      </c>
      <c r="B1871" t="s">
        <v>108</v>
      </c>
      <c r="C1871" t="s">
        <v>159</v>
      </c>
      <c r="D1871" t="s">
        <v>19</v>
      </c>
      <c r="E1871" s="1">
        <v>44945</v>
      </c>
      <c r="F1871" s="1" t="str">
        <f>TEXT(shipments9[[#This Row],[Shipdate]],"ddd")</f>
        <v>Thu</v>
      </c>
      <c r="G1871" s="1" t="str">
        <f>IF(OR(shipments9[[#This Row],[Day Name]]="Sat",shipments9[[#This Row],[Day Name]]="Sun"),"Weekend","Weekday")</f>
        <v>Weekday</v>
      </c>
      <c r="H1871">
        <v>10323</v>
      </c>
      <c r="I1871">
        <v>369</v>
      </c>
      <c r="J1871" t="s">
        <v>172</v>
      </c>
      <c r="K1871" t="s">
        <v>8151</v>
      </c>
      <c r="L1871" t="s">
        <v>8156</v>
      </c>
      <c r="M1871">
        <v>1</v>
      </c>
      <c r="N1871" t="s">
        <v>8163</v>
      </c>
      <c r="O1871" s="4">
        <f>INDEX(products[Cost_per_box], MATCH(shipments9[[#This Row],[PID]], products[PID], 0))</f>
        <v>5.04</v>
      </c>
      <c r="P1871" s="4">
        <f>shipments9[[#This Row],[Boxes]]*shipments9[[#This Row],[Cost Per Box]]</f>
        <v>1859.76</v>
      </c>
      <c r="Q1871" s="4">
        <f>shipments9[[#This Row],[Amount]] -shipments9[[#This Row],[total cost]]</f>
        <v>8463.24</v>
      </c>
      <c r="R1871" s="4" t="str">
        <f>IF(shipments9[[#This Row],[Gross Profit]]&lt;0,"Loss","Profit")</f>
        <v>Profit</v>
      </c>
      <c r="S1871" s="9">
        <f>shipments9[[#This Row],[Gross Profit]]/shipments9[[#This Row],[Amount]]</f>
        <v>0.81984306887532687</v>
      </c>
      <c r="T1871" s="11">
        <f>shipments9[[#This Row],[Amount]]/shipments9[[#This Row],[Boxes]]</f>
        <v>27.975609756097562</v>
      </c>
    </row>
    <row r="1872" spans="1:20" hidden="1" x14ac:dyDescent="0.25">
      <c r="A1872" t="s">
        <v>2074</v>
      </c>
      <c r="B1872" t="s">
        <v>108</v>
      </c>
      <c r="C1872" t="s">
        <v>161</v>
      </c>
      <c r="D1872" t="s">
        <v>19</v>
      </c>
      <c r="E1872" s="1">
        <v>45267</v>
      </c>
      <c r="F1872" s="1" t="str">
        <f>TEXT(shipments9[[#This Row],[Shipdate]],"ddd")</f>
        <v>Thu</v>
      </c>
      <c r="G1872" s="1" t="str">
        <f>IF(OR(shipments9[[#This Row],[Day Name]]="Sat",shipments9[[#This Row],[Day Name]]="Sun"),"Weekend","Weekday")</f>
        <v>Weekday</v>
      </c>
      <c r="H1872">
        <v>19701</v>
      </c>
      <c r="I1872">
        <v>1642</v>
      </c>
      <c r="J1872" t="s">
        <v>172</v>
      </c>
      <c r="K1872" t="s">
        <v>8151</v>
      </c>
      <c r="L1872" t="s">
        <v>8152</v>
      </c>
      <c r="M1872">
        <v>12</v>
      </c>
      <c r="N1872" t="s">
        <v>8166</v>
      </c>
      <c r="O1872" s="4">
        <f>INDEX(products[Cost_per_box], MATCH(shipments9[[#This Row],[PID]], products[PID], 0))</f>
        <v>2.76</v>
      </c>
      <c r="P1872" s="4">
        <f>shipments9[[#This Row],[Boxes]]*shipments9[[#This Row],[Cost Per Box]]</f>
        <v>4531.92</v>
      </c>
      <c r="Q1872" s="4">
        <f>shipments9[[#This Row],[Amount]] -shipments9[[#This Row],[total cost]]</f>
        <v>15169.08</v>
      </c>
      <c r="R1872" s="4" t="str">
        <f>IF(shipments9[[#This Row],[Gross Profit]]&lt;0,"Loss","Profit")</f>
        <v>Profit</v>
      </c>
      <c r="S1872" s="9">
        <f>shipments9[[#This Row],[Gross Profit]]/shipments9[[#This Row],[Amount]]</f>
        <v>0.76996497639713724</v>
      </c>
      <c r="T1872" s="11">
        <f>shipments9[[#This Row],[Amount]]/shipments9[[#This Row],[Boxes]]</f>
        <v>11.998172959805116</v>
      </c>
    </row>
    <row r="1873" spans="1:20" hidden="1" x14ac:dyDescent="0.25">
      <c r="A1873" t="s">
        <v>2075</v>
      </c>
      <c r="B1873" t="s">
        <v>108</v>
      </c>
      <c r="C1873" t="s">
        <v>143</v>
      </c>
      <c r="D1873" t="s">
        <v>19</v>
      </c>
      <c r="E1873" s="1">
        <v>45210</v>
      </c>
      <c r="F1873" s="1" t="str">
        <f>TEXT(shipments9[[#This Row],[Shipdate]],"ddd")</f>
        <v>Wed</v>
      </c>
      <c r="G1873" s="1" t="str">
        <f>IF(OR(shipments9[[#This Row],[Day Name]]="Sat",shipments9[[#This Row],[Day Name]]="Sun"),"Weekend","Weekday")</f>
        <v>Weekday</v>
      </c>
      <c r="H1873">
        <v>1793.25</v>
      </c>
      <c r="I1873">
        <v>100</v>
      </c>
      <c r="J1873" t="s">
        <v>172</v>
      </c>
      <c r="K1873" t="s">
        <v>8151</v>
      </c>
      <c r="L1873" t="s">
        <v>8152</v>
      </c>
      <c r="M1873">
        <v>10</v>
      </c>
      <c r="N1873" t="s">
        <v>8153</v>
      </c>
      <c r="O1873" s="4">
        <f>INDEX(products[Cost_per_box], MATCH(shipments9[[#This Row],[PID]], products[PID], 0))</f>
        <v>10.23</v>
      </c>
      <c r="P1873" s="4">
        <f>shipments9[[#This Row],[Boxes]]*shipments9[[#This Row],[Cost Per Box]]</f>
        <v>1023</v>
      </c>
      <c r="Q1873" s="4">
        <f>shipments9[[#This Row],[Amount]] -shipments9[[#This Row],[total cost]]</f>
        <v>770.25</v>
      </c>
      <c r="R1873" s="4" t="str">
        <f>IF(shipments9[[#This Row],[Gross Profit]]&lt;0,"Loss","Profit")</f>
        <v>Profit</v>
      </c>
      <c r="S1873" s="9">
        <f>shipments9[[#This Row],[Gross Profit]]/shipments9[[#This Row],[Amount]]</f>
        <v>0.42952739439565035</v>
      </c>
      <c r="T1873" s="11">
        <f>shipments9[[#This Row],[Amount]]/shipments9[[#This Row],[Boxes]]</f>
        <v>17.932500000000001</v>
      </c>
    </row>
    <row r="1874" spans="1:20" hidden="1" x14ac:dyDescent="0.25">
      <c r="A1874" t="s">
        <v>2076</v>
      </c>
      <c r="B1874" t="s">
        <v>108</v>
      </c>
      <c r="C1874" t="s">
        <v>139</v>
      </c>
      <c r="D1874" t="s">
        <v>19</v>
      </c>
      <c r="E1874" s="1">
        <v>44984</v>
      </c>
      <c r="F1874" s="1" t="str">
        <f>TEXT(shipments9[[#This Row],[Shipdate]],"ddd")</f>
        <v>Mon</v>
      </c>
      <c r="G1874" s="1" t="str">
        <f>IF(OR(shipments9[[#This Row],[Day Name]]="Sat",shipments9[[#This Row],[Day Name]]="Sun"),"Weekend","Weekday")</f>
        <v>Weekday</v>
      </c>
      <c r="H1874">
        <v>5487.75</v>
      </c>
      <c r="I1874">
        <v>289</v>
      </c>
      <c r="J1874" t="s">
        <v>172</v>
      </c>
      <c r="K1874" t="s">
        <v>8151</v>
      </c>
      <c r="L1874" t="s">
        <v>8156</v>
      </c>
      <c r="M1874">
        <v>2</v>
      </c>
      <c r="N1874" t="s">
        <v>8157</v>
      </c>
      <c r="O1874" s="4">
        <f>INDEX(products[Cost_per_box], MATCH(shipments9[[#This Row],[PID]], products[PID], 0))</f>
        <v>3.68</v>
      </c>
      <c r="P1874" s="4">
        <f>shipments9[[#This Row],[Boxes]]*shipments9[[#This Row],[Cost Per Box]]</f>
        <v>1063.52</v>
      </c>
      <c r="Q1874" s="4">
        <f>shipments9[[#This Row],[Amount]] -shipments9[[#This Row],[total cost]]</f>
        <v>4424.2299999999996</v>
      </c>
      <c r="R1874" s="4" t="str">
        <f>IF(shipments9[[#This Row],[Gross Profit]]&lt;0,"Loss","Profit")</f>
        <v>Profit</v>
      </c>
      <c r="S1874" s="9">
        <f>shipments9[[#This Row],[Gross Profit]]/shipments9[[#This Row],[Amount]]</f>
        <v>0.80620108423306447</v>
      </c>
      <c r="T1874" s="11">
        <f>shipments9[[#This Row],[Amount]]/shipments9[[#This Row],[Boxes]]</f>
        <v>18.988754325259517</v>
      </c>
    </row>
    <row r="1875" spans="1:20" hidden="1" x14ac:dyDescent="0.25">
      <c r="A1875" t="s">
        <v>2077</v>
      </c>
      <c r="B1875" t="s">
        <v>108</v>
      </c>
      <c r="C1875" t="s">
        <v>143</v>
      </c>
      <c r="D1875" t="s">
        <v>19</v>
      </c>
      <c r="E1875" s="1">
        <v>45075</v>
      </c>
      <c r="F1875" s="1" t="str">
        <f>TEXT(shipments9[[#This Row],[Shipdate]],"ddd")</f>
        <v>Mon</v>
      </c>
      <c r="G1875" s="1" t="str">
        <f>IF(OR(shipments9[[#This Row],[Day Name]]="Sat",shipments9[[#This Row],[Day Name]]="Sun"),"Weekend","Weekday")</f>
        <v>Weekday</v>
      </c>
      <c r="H1875">
        <v>792</v>
      </c>
      <c r="I1875">
        <v>38</v>
      </c>
      <c r="J1875" t="s">
        <v>172</v>
      </c>
      <c r="K1875" t="s">
        <v>8151</v>
      </c>
      <c r="L1875" t="s">
        <v>8154</v>
      </c>
      <c r="M1875">
        <v>5</v>
      </c>
      <c r="N1875" t="s">
        <v>201</v>
      </c>
      <c r="O1875" s="4">
        <f>INDEX(products[Cost_per_box], MATCH(shipments9[[#This Row],[PID]], products[PID], 0))</f>
        <v>10.23</v>
      </c>
      <c r="P1875" s="4">
        <f>shipments9[[#This Row],[Boxes]]*shipments9[[#This Row],[Cost Per Box]]</f>
        <v>388.74</v>
      </c>
      <c r="Q1875" s="4">
        <f>shipments9[[#This Row],[Amount]] -shipments9[[#This Row],[total cost]]</f>
        <v>403.26</v>
      </c>
      <c r="R1875" s="4" t="str">
        <f>IF(shipments9[[#This Row],[Gross Profit]]&lt;0,"Loss","Profit")</f>
        <v>Profit</v>
      </c>
      <c r="S1875" s="9">
        <f>shipments9[[#This Row],[Gross Profit]]/shipments9[[#This Row],[Amount]]</f>
        <v>0.50916666666666666</v>
      </c>
      <c r="T1875" s="11">
        <f>shipments9[[#This Row],[Amount]]/shipments9[[#This Row],[Boxes]]</f>
        <v>20.842105263157894</v>
      </c>
    </row>
    <row r="1876" spans="1:20" hidden="1" x14ac:dyDescent="0.25">
      <c r="A1876" t="s">
        <v>2078</v>
      </c>
      <c r="B1876" t="s">
        <v>108</v>
      </c>
      <c r="C1876" t="s">
        <v>159</v>
      </c>
      <c r="D1876" t="s">
        <v>19</v>
      </c>
      <c r="E1876" s="1">
        <v>45317</v>
      </c>
      <c r="F1876" s="1" t="str">
        <f>TEXT(shipments9[[#This Row],[Shipdate]],"ddd")</f>
        <v>Fri</v>
      </c>
      <c r="G1876" s="1" t="str">
        <f>IF(OR(shipments9[[#This Row],[Day Name]]="Sat",shipments9[[#This Row],[Day Name]]="Sun"),"Weekend","Weekday")</f>
        <v>Weekday</v>
      </c>
      <c r="H1876">
        <v>2587.5</v>
      </c>
      <c r="I1876">
        <v>93</v>
      </c>
      <c r="J1876" t="s">
        <v>172</v>
      </c>
      <c r="K1876" t="s">
        <v>8155</v>
      </c>
      <c r="L1876" t="s">
        <v>8156</v>
      </c>
      <c r="M1876">
        <v>1</v>
      </c>
      <c r="N1876" t="s">
        <v>8163</v>
      </c>
      <c r="O1876" s="4">
        <f>INDEX(products[Cost_per_box], MATCH(shipments9[[#This Row],[PID]], products[PID], 0))</f>
        <v>5.04</v>
      </c>
      <c r="P1876" s="4">
        <f>shipments9[[#This Row],[Boxes]]*shipments9[[#This Row],[Cost Per Box]]</f>
        <v>468.72</v>
      </c>
      <c r="Q1876" s="4">
        <f>shipments9[[#This Row],[Amount]] -shipments9[[#This Row],[total cost]]</f>
        <v>2118.7799999999997</v>
      </c>
      <c r="R1876" s="4" t="str">
        <f>IF(shipments9[[#This Row],[Gross Profit]]&lt;0,"Loss","Profit")</f>
        <v>Profit</v>
      </c>
      <c r="S1876" s="9">
        <f>shipments9[[#This Row],[Gross Profit]]/shipments9[[#This Row],[Amount]]</f>
        <v>0.81885217391304344</v>
      </c>
      <c r="T1876" s="11">
        <f>shipments9[[#This Row],[Amount]]/shipments9[[#This Row],[Boxes]]</f>
        <v>27.822580645161292</v>
      </c>
    </row>
    <row r="1877" spans="1:20" hidden="1" x14ac:dyDescent="0.25">
      <c r="A1877" t="s">
        <v>2079</v>
      </c>
      <c r="B1877" t="s">
        <v>108</v>
      </c>
      <c r="C1877" t="s">
        <v>159</v>
      </c>
      <c r="D1877" t="s">
        <v>19</v>
      </c>
      <c r="E1877" s="1">
        <v>45454</v>
      </c>
      <c r="F1877" s="1" t="str">
        <f>TEXT(shipments9[[#This Row],[Shipdate]],"ddd")</f>
        <v>Tue</v>
      </c>
      <c r="G1877" s="1" t="str">
        <f>IF(OR(shipments9[[#This Row],[Day Name]]="Sat",shipments9[[#This Row],[Day Name]]="Sun"),"Weekend","Weekday")</f>
        <v>Weekday</v>
      </c>
      <c r="H1877">
        <v>2592</v>
      </c>
      <c r="I1877">
        <v>90</v>
      </c>
      <c r="J1877" t="s">
        <v>172</v>
      </c>
      <c r="K1877" t="s">
        <v>8155</v>
      </c>
      <c r="L1877" t="s">
        <v>8154</v>
      </c>
      <c r="M1877">
        <v>6</v>
      </c>
      <c r="N1877" t="s">
        <v>8159</v>
      </c>
      <c r="O1877" s="4">
        <f>INDEX(products[Cost_per_box], MATCH(shipments9[[#This Row],[PID]], products[PID], 0))</f>
        <v>5.04</v>
      </c>
      <c r="P1877" s="4">
        <f>shipments9[[#This Row],[Boxes]]*shipments9[[#This Row],[Cost Per Box]]</f>
        <v>453.6</v>
      </c>
      <c r="Q1877" s="4">
        <f>shipments9[[#This Row],[Amount]] -shipments9[[#This Row],[total cost]]</f>
        <v>2138.4</v>
      </c>
      <c r="R1877" s="4" t="str">
        <f>IF(shipments9[[#This Row],[Gross Profit]]&lt;0,"Loss","Profit")</f>
        <v>Profit</v>
      </c>
      <c r="S1877" s="9">
        <f>shipments9[[#This Row],[Gross Profit]]/shipments9[[#This Row],[Amount]]</f>
        <v>0.82500000000000007</v>
      </c>
      <c r="T1877" s="11">
        <f>shipments9[[#This Row],[Amount]]/shipments9[[#This Row],[Boxes]]</f>
        <v>28.8</v>
      </c>
    </row>
    <row r="1878" spans="1:20" hidden="1" x14ac:dyDescent="0.25">
      <c r="A1878" t="s">
        <v>2080</v>
      </c>
      <c r="B1878" t="s">
        <v>108</v>
      </c>
      <c r="C1878" t="s">
        <v>161</v>
      </c>
      <c r="D1878" t="s">
        <v>19</v>
      </c>
      <c r="E1878" s="1">
        <v>45371</v>
      </c>
      <c r="F1878" s="1" t="str">
        <f>TEXT(shipments9[[#This Row],[Shipdate]],"ddd")</f>
        <v>Wed</v>
      </c>
      <c r="G1878" s="1" t="str">
        <f>IF(OR(shipments9[[#This Row],[Day Name]]="Sat",shipments9[[#This Row],[Day Name]]="Sun"),"Weekend","Weekday")</f>
        <v>Weekday</v>
      </c>
      <c r="H1878">
        <v>16137</v>
      </c>
      <c r="I1878">
        <v>1345</v>
      </c>
      <c r="J1878" t="s">
        <v>172</v>
      </c>
      <c r="K1878" t="s">
        <v>8155</v>
      </c>
      <c r="L1878" t="s">
        <v>8156</v>
      </c>
      <c r="M1878">
        <v>3</v>
      </c>
      <c r="N1878" t="s">
        <v>8164</v>
      </c>
      <c r="O1878" s="4">
        <f>INDEX(products[Cost_per_box], MATCH(shipments9[[#This Row],[PID]], products[PID], 0))</f>
        <v>2.76</v>
      </c>
      <c r="P1878" s="4">
        <f>shipments9[[#This Row],[Boxes]]*shipments9[[#This Row],[Cost Per Box]]</f>
        <v>3712.2</v>
      </c>
      <c r="Q1878" s="4">
        <f>shipments9[[#This Row],[Amount]] -shipments9[[#This Row],[total cost]]</f>
        <v>12424.8</v>
      </c>
      <c r="R1878" s="4" t="str">
        <f>IF(shipments9[[#This Row],[Gross Profit]]&lt;0,"Loss","Profit")</f>
        <v>Profit</v>
      </c>
      <c r="S1878" s="9">
        <f>shipments9[[#This Row],[Gross Profit]]/shipments9[[#This Row],[Amount]]</f>
        <v>0.76995724112288522</v>
      </c>
      <c r="T1878" s="11">
        <f>shipments9[[#This Row],[Amount]]/shipments9[[#This Row],[Boxes]]</f>
        <v>11.997769516728624</v>
      </c>
    </row>
    <row r="1879" spans="1:20" hidden="1" x14ac:dyDescent="0.25">
      <c r="A1879" t="s">
        <v>2081</v>
      </c>
      <c r="B1879" t="s">
        <v>105</v>
      </c>
      <c r="C1879" t="s">
        <v>143</v>
      </c>
      <c r="D1879" t="s">
        <v>19</v>
      </c>
      <c r="E1879" s="1">
        <v>45342</v>
      </c>
      <c r="F1879" s="1" t="str">
        <f>TEXT(shipments9[[#This Row],[Shipdate]],"ddd")</f>
        <v>Tue</v>
      </c>
      <c r="G1879" s="1" t="str">
        <f>IF(OR(shipments9[[#This Row],[Day Name]]="Sat",shipments9[[#This Row],[Day Name]]="Sun"),"Weekend","Weekday")</f>
        <v>Weekday</v>
      </c>
      <c r="H1879">
        <v>11616.75</v>
      </c>
      <c r="I1879">
        <v>646</v>
      </c>
      <c r="J1879" t="s">
        <v>172</v>
      </c>
      <c r="K1879" t="s">
        <v>8155</v>
      </c>
      <c r="L1879" t="s">
        <v>8156</v>
      </c>
      <c r="M1879">
        <v>2</v>
      </c>
      <c r="N1879" t="s">
        <v>8157</v>
      </c>
      <c r="O1879" s="4">
        <f>INDEX(products[Cost_per_box], MATCH(shipments9[[#This Row],[PID]], products[PID], 0))</f>
        <v>10.23</v>
      </c>
      <c r="P1879" s="4">
        <f>shipments9[[#This Row],[Boxes]]*shipments9[[#This Row],[Cost Per Box]]</f>
        <v>6608.58</v>
      </c>
      <c r="Q1879" s="4">
        <f>shipments9[[#This Row],[Amount]] -shipments9[[#This Row],[total cost]]</f>
        <v>5008.17</v>
      </c>
      <c r="R1879" s="4" t="str">
        <f>IF(shipments9[[#This Row],[Gross Profit]]&lt;0,"Loss","Profit")</f>
        <v>Profit</v>
      </c>
      <c r="S1879" s="9">
        <f>shipments9[[#This Row],[Gross Profit]]/shipments9[[#This Row],[Amount]]</f>
        <v>0.43111627606688618</v>
      </c>
      <c r="T1879" s="11">
        <f>shipments9[[#This Row],[Amount]]/shipments9[[#This Row],[Boxes]]</f>
        <v>17.982585139318886</v>
      </c>
    </row>
    <row r="1880" spans="1:20" hidden="1" x14ac:dyDescent="0.25">
      <c r="A1880" t="s">
        <v>2082</v>
      </c>
      <c r="B1880" t="s">
        <v>105</v>
      </c>
      <c r="C1880" t="s">
        <v>153</v>
      </c>
      <c r="D1880" t="s">
        <v>19</v>
      </c>
      <c r="E1880" s="1">
        <v>45090</v>
      </c>
      <c r="F1880" s="1" t="str">
        <f>TEXT(shipments9[[#This Row],[Shipdate]],"ddd")</f>
        <v>Tue</v>
      </c>
      <c r="G1880" s="1" t="str">
        <f>IF(OR(shipments9[[#This Row],[Day Name]]="Sat",shipments9[[#This Row],[Day Name]]="Sun"),"Weekend","Weekday")</f>
        <v>Weekday</v>
      </c>
      <c r="H1880">
        <v>8608.5</v>
      </c>
      <c r="I1880">
        <v>615</v>
      </c>
      <c r="J1880" t="s">
        <v>172</v>
      </c>
      <c r="K1880" t="s">
        <v>8151</v>
      </c>
      <c r="L1880" t="s">
        <v>8154</v>
      </c>
      <c r="M1880">
        <v>6</v>
      </c>
      <c r="N1880" t="s">
        <v>8159</v>
      </c>
      <c r="O1880" s="4">
        <f>INDEX(products[Cost_per_box], MATCH(shipments9[[#This Row],[PID]], products[PID], 0))</f>
        <v>9.57</v>
      </c>
      <c r="P1880" s="4">
        <f>shipments9[[#This Row],[Boxes]]*shipments9[[#This Row],[Cost Per Box]]</f>
        <v>5885.55</v>
      </c>
      <c r="Q1880" s="4">
        <f>shipments9[[#This Row],[Amount]] -shipments9[[#This Row],[total cost]]</f>
        <v>2722.95</v>
      </c>
      <c r="R1880" s="4" t="str">
        <f>IF(shipments9[[#This Row],[Gross Profit]]&lt;0,"Loss","Profit")</f>
        <v>Profit</v>
      </c>
      <c r="S1880" s="9">
        <f>shipments9[[#This Row],[Gross Profit]]/shipments9[[#This Row],[Amount]]</f>
        <v>0.31630946157867224</v>
      </c>
      <c r="T1880" s="11">
        <f>shipments9[[#This Row],[Amount]]/shipments9[[#This Row],[Boxes]]</f>
        <v>13.997560975609757</v>
      </c>
    </row>
    <row r="1881" spans="1:20" hidden="1" x14ac:dyDescent="0.25">
      <c r="A1881" t="s">
        <v>2083</v>
      </c>
      <c r="B1881" t="s">
        <v>105</v>
      </c>
      <c r="C1881" t="s">
        <v>155</v>
      </c>
      <c r="D1881" t="s">
        <v>19</v>
      </c>
      <c r="E1881" s="1">
        <v>45293</v>
      </c>
      <c r="F1881" s="1" t="str">
        <f>TEXT(shipments9[[#This Row],[Shipdate]],"ddd")</f>
        <v>Tue</v>
      </c>
      <c r="G1881" s="1" t="str">
        <f>IF(OR(shipments9[[#This Row],[Day Name]]="Sat",shipments9[[#This Row],[Day Name]]="Sun"),"Weekend","Weekday")</f>
        <v>Weekday</v>
      </c>
      <c r="H1881">
        <v>9645.75</v>
      </c>
      <c r="I1881">
        <v>877</v>
      </c>
      <c r="J1881" t="s">
        <v>172</v>
      </c>
      <c r="K1881" t="s">
        <v>8155</v>
      </c>
      <c r="L1881" t="s">
        <v>8156</v>
      </c>
      <c r="M1881">
        <v>1</v>
      </c>
      <c r="N1881" t="s">
        <v>8163</v>
      </c>
      <c r="O1881" s="4">
        <f>INDEX(products[Cost_per_box], MATCH(shipments9[[#This Row],[PID]], products[PID], 0))</f>
        <v>8.43</v>
      </c>
      <c r="P1881" s="4">
        <f>shipments9[[#This Row],[Boxes]]*shipments9[[#This Row],[Cost Per Box]]</f>
        <v>7393.11</v>
      </c>
      <c r="Q1881" s="4">
        <f>shipments9[[#This Row],[Amount]] -shipments9[[#This Row],[total cost]]</f>
        <v>2252.6400000000003</v>
      </c>
      <c r="R1881" s="4" t="str">
        <f>IF(shipments9[[#This Row],[Gross Profit]]&lt;0,"Loss","Profit")</f>
        <v>Profit</v>
      </c>
      <c r="S1881" s="9">
        <f>shipments9[[#This Row],[Gross Profit]]/shipments9[[#This Row],[Amount]]</f>
        <v>0.2335370499961123</v>
      </c>
      <c r="T1881" s="11">
        <f>shipments9[[#This Row],[Amount]]/shipments9[[#This Row],[Boxes]]</f>
        <v>10.998574686431015</v>
      </c>
    </row>
    <row r="1882" spans="1:20" hidden="1" x14ac:dyDescent="0.25">
      <c r="A1882" t="s">
        <v>2084</v>
      </c>
      <c r="B1882" t="s">
        <v>105</v>
      </c>
      <c r="C1882" t="s">
        <v>139</v>
      </c>
      <c r="D1882" t="s">
        <v>19</v>
      </c>
      <c r="E1882" s="1">
        <v>45300</v>
      </c>
      <c r="F1882" s="1" t="str">
        <f>TEXT(shipments9[[#This Row],[Shipdate]],"ddd")</f>
        <v>Tue</v>
      </c>
      <c r="G1882" s="1" t="str">
        <f>IF(OR(shipments9[[#This Row],[Day Name]]="Sat",shipments9[[#This Row],[Day Name]]="Sun"),"Weekend","Weekday")</f>
        <v>Weekday</v>
      </c>
      <c r="H1882">
        <v>789.75</v>
      </c>
      <c r="I1882">
        <v>42</v>
      </c>
      <c r="J1882" t="s">
        <v>172</v>
      </c>
      <c r="K1882" t="s">
        <v>8155</v>
      </c>
      <c r="L1882" t="s">
        <v>8156</v>
      </c>
      <c r="M1882">
        <v>1</v>
      </c>
      <c r="N1882" t="s">
        <v>8163</v>
      </c>
      <c r="O1882" s="4">
        <f>INDEX(products[Cost_per_box], MATCH(shipments9[[#This Row],[PID]], products[PID], 0))</f>
        <v>3.68</v>
      </c>
      <c r="P1882" s="4">
        <f>shipments9[[#This Row],[Boxes]]*shipments9[[#This Row],[Cost Per Box]]</f>
        <v>154.56</v>
      </c>
      <c r="Q1882" s="4">
        <f>shipments9[[#This Row],[Amount]] -shipments9[[#This Row],[total cost]]</f>
        <v>635.19000000000005</v>
      </c>
      <c r="R1882" s="4" t="str">
        <f>IF(shipments9[[#This Row],[Gross Profit]]&lt;0,"Loss","Profit")</f>
        <v>Profit</v>
      </c>
      <c r="S1882" s="9">
        <f>shipments9[[#This Row],[Gross Profit]]/shipments9[[#This Row],[Amount]]</f>
        <v>0.80429249762583099</v>
      </c>
      <c r="T1882" s="11">
        <f>shipments9[[#This Row],[Amount]]/shipments9[[#This Row],[Boxes]]</f>
        <v>18.803571428571427</v>
      </c>
    </row>
    <row r="1883" spans="1:20" hidden="1" x14ac:dyDescent="0.25">
      <c r="A1883" t="s">
        <v>2085</v>
      </c>
      <c r="B1883" t="s">
        <v>105</v>
      </c>
      <c r="C1883" t="s">
        <v>143</v>
      </c>
      <c r="D1883" t="s">
        <v>19</v>
      </c>
      <c r="E1883" s="1">
        <v>44978</v>
      </c>
      <c r="F1883" s="1" t="str">
        <f>TEXT(shipments9[[#This Row],[Shipdate]],"ddd")</f>
        <v>Tue</v>
      </c>
      <c r="G1883" s="1" t="str">
        <f>IF(OR(shipments9[[#This Row],[Day Name]]="Sat",shipments9[[#This Row],[Day Name]]="Sun"),"Weekend","Weekday")</f>
        <v>Weekday</v>
      </c>
      <c r="H1883">
        <v>7164</v>
      </c>
      <c r="I1883">
        <v>378</v>
      </c>
      <c r="J1883" t="s">
        <v>172</v>
      </c>
      <c r="K1883" t="s">
        <v>8151</v>
      </c>
      <c r="L1883" t="s">
        <v>8156</v>
      </c>
      <c r="M1883">
        <v>2</v>
      </c>
      <c r="N1883" t="s">
        <v>8157</v>
      </c>
      <c r="O1883" s="4">
        <f>INDEX(products[Cost_per_box], MATCH(shipments9[[#This Row],[PID]], products[PID], 0))</f>
        <v>10.23</v>
      </c>
      <c r="P1883" s="4">
        <f>shipments9[[#This Row],[Boxes]]*shipments9[[#This Row],[Cost Per Box]]</f>
        <v>3866.94</v>
      </c>
      <c r="Q1883" s="4">
        <f>shipments9[[#This Row],[Amount]] -shipments9[[#This Row],[total cost]]</f>
        <v>3297.06</v>
      </c>
      <c r="R1883" s="4" t="str">
        <f>IF(shipments9[[#This Row],[Gross Profit]]&lt;0,"Loss","Profit")</f>
        <v>Profit</v>
      </c>
      <c r="S1883" s="9">
        <f>shipments9[[#This Row],[Gross Profit]]/shipments9[[#This Row],[Amount]]</f>
        <v>0.46022613065326634</v>
      </c>
      <c r="T1883" s="11">
        <f>shipments9[[#This Row],[Amount]]/shipments9[[#This Row],[Boxes]]</f>
        <v>18.952380952380953</v>
      </c>
    </row>
    <row r="1884" spans="1:20" hidden="1" x14ac:dyDescent="0.25">
      <c r="A1884" t="s">
        <v>2086</v>
      </c>
      <c r="B1884" t="s">
        <v>105</v>
      </c>
      <c r="C1884" t="s">
        <v>145</v>
      </c>
      <c r="D1884" t="s">
        <v>19</v>
      </c>
      <c r="E1884" s="1">
        <v>45436</v>
      </c>
      <c r="F1884" s="1" t="str">
        <f>TEXT(shipments9[[#This Row],[Shipdate]],"ddd")</f>
        <v>Fri</v>
      </c>
      <c r="G1884" s="1" t="str">
        <f>IF(OR(shipments9[[#This Row],[Day Name]]="Sat",shipments9[[#This Row],[Day Name]]="Sun"),"Weekend","Weekday")</f>
        <v>Weekday</v>
      </c>
      <c r="H1884">
        <v>13252.5</v>
      </c>
      <c r="I1884">
        <v>829</v>
      </c>
      <c r="J1884" t="s">
        <v>172</v>
      </c>
      <c r="K1884" t="s">
        <v>8155</v>
      </c>
      <c r="L1884" t="s">
        <v>8154</v>
      </c>
      <c r="M1884">
        <v>5</v>
      </c>
      <c r="N1884" t="s">
        <v>201</v>
      </c>
      <c r="O1884" s="4">
        <f>INDEX(products[Cost_per_box], MATCH(shipments9[[#This Row],[PID]], products[PID], 0))</f>
        <v>4.74</v>
      </c>
      <c r="P1884" s="4">
        <f>shipments9[[#This Row],[Boxes]]*shipments9[[#This Row],[Cost Per Box]]</f>
        <v>3929.46</v>
      </c>
      <c r="Q1884" s="4">
        <f>shipments9[[#This Row],[Amount]] -shipments9[[#This Row],[total cost]]</f>
        <v>9323.0400000000009</v>
      </c>
      <c r="R1884" s="4" t="str">
        <f>IF(shipments9[[#This Row],[Gross Profit]]&lt;0,"Loss","Profit")</f>
        <v>Profit</v>
      </c>
      <c r="S1884" s="9">
        <f>shipments9[[#This Row],[Gross Profit]]/shipments9[[#This Row],[Amount]]</f>
        <v>0.70349292586304479</v>
      </c>
      <c r="T1884" s="11">
        <f>shipments9[[#This Row],[Amount]]/shipments9[[#This Row],[Boxes]]</f>
        <v>15.986127864897467</v>
      </c>
    </row>
    <row r="1885" spans="1:20" hidden="1" x14ac:dyDescent="0.25">
      <c r="A1885" t="s">
        <v>2087</v>
      </c>
      <c r="B1885" t="s">
        <v>105</v>
      </c>
      <c r="C1885" t="s">
        <v>151</v>
      </c>
      <c r="D1885" t="s">
        <v>19</v>
      </c>
      <c r="E1885" s="1">
        <v>45201</v>
      </c>
      <c r="F1885" s="1" t="str">
        <f>TEXT(shipments9[[#This Row],[Shipdate]],"ddd")</f>
        <v>Mon</v>
      </c>
      <c r="G1885" s="1" t="str">
        <f>IF(OR(shipments9[[#This Row],[Day Name]]="Sat",shipments9[[#This Row],[Day Name]]="Sun"),"Weekend","Weekday")</f>
        <v>Weekday</v>
      </c>
      <c r="H1885">
        <v>3197.25</v>
      </c>
      <c r="I1885">
        <v>189</v>
      </c>
      <c r="J1885" t="s">
        <v>172</v>
      </c>
      <c r="K1885" t="s">
        <v>8151</v>
      </c>
      <c r="L1885" t="s">
        <v>8152</v>
      </c>
      <c r="M1885">
        <v>10</v>
      </c>
      <c r="N1885" t="s">
        <v>8153</v>
      </c>
      <c r="O1885" s="4">
        <f>INDEX(products[Cost_per_box], MATCH(shipments9[[#This Row],[PID]], products[PID], 0))</f>
        <v>12.41</v>
      </c>
      <c r="P1885" s="4">
        <f>shipments9[[#This Row],[Boxes]]*shipments9[[#This Row],[Cost Per Box]]</f>
        <v>2345.4900000000002</v>
      </c>
      <c r="Q1885" s="4">
        <f>shipments9[[#This Row],[Amount]] -shipments9[[#This Row],[total cost]]</f>
        <v>851.75999999999976</v>
      </c>
      <c r="R1885" s="4" t="str">
        <f>IF(shipments9[[#This Row],[Gross Profit]]&lt;0,"Loss","Profit")</f>
        <v>Profit</v>
      </c>
      <c r="S1885" s="9">
        <f>shipments9[[#This Row],[Gross Profit]]/shipments9[[#This Row],[Amount]]</f>
        <v>0.26640394088669944</v>
      </c>
      <c r="T1885" s="11">
        <f>shipments9[[#This Row],[Amount]]/shipments9[[#This Row],[Boxes]]</f>
        <v>16.916666666666668</v>
      </c>
    </row>
    <row r="1886" spans="1:20" hidden="1" x14ac:dyDescent="0.25">
      <c r="A1886" t="s">
        <v>2088</v>
      </c>
      <c r="B1886" t="s">
        <v>105</v>
      </c>
      <c r="C1886" t="s">
        <v>151</v>
      </c>
      <c r="D1886" t="s">
        <v>19</v>
      </c>
      <c r="E1886" s="1">
        <v>45126</v>
      </c>
      <c r="F1886" s="1" t="str">
        <f>TEXT(shipments9[[#This Row],[Shipdate]],"ddd")</f>
        <v>Wed</v>
      </c>
      <c r="G1886" s="1" t="str">
        <f>IF(OR(shipments9[[#This Row],[Day Name]]="Sat",shipments9[[#This Row],[Day Name]]="Sun"),"Weekend","Weekday")</f>
        <v>Weekday</v>
      </c>
      <c r="H1886">
        <v>6698.25</v>
      </c>
      <c r="I1886">
        <v>335</v>
      </c>
      <c r="J1886" t="s">
        <v>172</v>
      </c>
      <c r="K1886" t="s">
        <v>8151</v>
      </c>
      <c r="L1886" t="s">
        <v>8160</v>
      </c>
      <c r="M1886">
        <v>7</v>
      </c>
      <c r="N1886" t="s">
        <v>8161</v>
      </c>
      <c r="O1886" s="4">
        <f>INDEX(products[Cost_per_box], MATCH(shipments9[[#This Row],[PID]], products[PID], 0))</f>
        <v>12.41</v>
      </c>
      <c r="P1886" s="4">
        <f>shipments9[[#This Row],[Boxes]]*shipments9[[#This Row],[Cost Per Box]]</f>
        <v>4157.3500000000004</v>
      </c>
      <c r="Q1886" s="4">
        <f>shipments9[[#This Row],[Amount]] -shipments9[[#This Row],[total cost]]</f>
        <v>2540.8999999999996</v>
      </c>
      <c r="R1886" s="4" t="str">
        <f>IF(shipments9[[#This Row],[Gross Profit]]&lt;0,"Loss","Profit")</f>
        <v>Profit</v>
      </c>
      <c r="S1886" s="9">
        <f>shipments9[[#This Row],[Gross Profit]]/shipments9[[#This Row],[Amount]]</f>
        <v>0.37933788676146751</v>
      </c>
      <c r="T1886" s="11">
        <f>shipments9[[#This Row],[Amount]]/shipments9[[#This Row],[Boxes]]</f>
        <v>19.994776119402985</v>
      </c>
    </row>
    <row r="1887" spans="1:20" hidden="1" x14ac:dyDescent="0.25">
      <c r="A1887" t="s">
        <v>2089</v>
      </c>
      <c r="B1887" t="s">
        <v>105</v>
      </c>
      <c r="C1887" t="s">
        <v>151</v>
      </c>
      <c r="D1887" t="s">
        <v>19</v>
      </c>
      <c r="E1887" s="1">
        <v>45266</v>
      </c>
      <c r="F1887" s="1" t="str">
        <f>TEXT(shipments9[[#This Row],[Shipdate]],"ddd")</f>
        <v>Wed</v>
      </c>
      <c r="G1887" s="1" t="str">
        <f>IF(OR(shipments9[[#This Row],[Day Name]]="Sat",shipments9[[#This Row],[Day Name]]="Sun"),"Weekend","Weekday")</f>
        <v>Weekday</v>
      </c>
      <c r="H1887">
        <v>1383.75</v>
      </c>
      <c r="I1887">
        <v>82</v>
      </c>
      <c r="J1887" t="s">
        <v>172</v>
      </c>
      <c r="K1887" t="s">
        <v>8151</v>
      </c>
      <c r="L1887" t="s">
        <v>8152</v>
      </c>
      <c r="M1887">
        <v>12</v>
      </c>
      <c r="N1887" t="s">
        <v>8166</v>
      </c>
      <c r="O1887" s="4">
        <f>INDEX(products[Cost_per_box], MATCH(shipments9[[#This Row],[PID]], products[PID], 0))</f>
        <v>12.41</v>
      </c>
      <c r="P1887" s="4">
        <f>shipments9[[#This Row],[Boxes]]*shipments9[[#This Row],[Cost Per Box]]</f>
        <v>1017.62</v>
      </c>
      <c r="Q1887" s="4">
        <f>shipments9[[#This Row],[Amount]] -shipments9[[#This Row],[total cost]]</f>
        <v>366.13</v>
      </c>
      <c r="R1887" s="4" t="str">
        <f>IF(shipments9[[#This Row],[Gross Profit]]&lt;0,"Loss","Profit")</f>
        <v>Profit</v>
      </c>
      <c r="S1887" s="9">
        <f>shipments9[[#This Row],[Gross Profit]]/shipments9[[#This Row],[Amount]]</f>
        <v>0.2645925925925926</v>
      </c>
      <c r="T1887" s="11">
        <f>shipments9[[#This Row],[Amount]]/shipments9[[#This Row],[Boxes]]</f>
        <v>16.875</v>
      </c>
    </row>
    <row r="1888" spans="1:20" hidden="1" x14ac:dyDescent="0.25">
      <c r="A1888" t="s">
        <v>2090</v>
      </c>
      <c r="B1888" t="s">
        <v>105</v>
      </c>
      <c r="C1888" t="s">
        <v>153</v>
      </c>
      <c r="D1888" t="s">
        <v>19</v>
      </c>
      <c r="E1888" s="1">
        <v>45280</v>
      </c>
      <c r="F1888" s="1" t="str">
        <f>TEXT(shipments9[[#This Row],[Shipdate]],"ddd")</f>
        <v>Wed</v>
      </c>
      <c r="G1888" s="1" t="str">
        <f>IF(OR(shipments9[[#This Row],[Day Name]]="Sat",shipments9[[#This Row],[Day Name]]="Sun"),"Weekend","Weekday")</f>
        <v>Weekday</v>
      </c>
      <c r="H1888">
        <v>5465.25</v>
      </c>
      <c r="I1888">
        <v>365</v>
      </c>
      <c r="J1888" t="s">
        <v>172</v>
      </c>
      <c r="K1888" t="s">
        <v>8151</v>
      </c>
      <c r="L1888" t="s">
        <v>8152</v>
      </c>
      <c r="M1888">
        <v>12</v>
      </c>
      <c r="N1888" t="s">
        <v>8166</v>
      </c>
      <c r="O1888" s="4">
        <f>INDEX(products[Cost_per_box], MATCH(shipments9[[#This Row],[PID]], products[PID], 0))</f>
        <v>9.57</v>
      </c>
      <c r="P1888" s="4">
        <f>shipments9[[#This Row],[Boxes]]*shipments9[[#This Row],[Cost Per Box]]</f>
        <v>3493.05</v>
      </c>
      <c r="Q1888" s="4">
        <f>shipments9[[#This Row],[Amount]] -shipments9[[#This Row],[total cost]]</f>
        <v>1972.1999999999998</v>
      </c>
      <c r="R1888" s="4" t="str">
        <f>IF(shipments9[[#This Row],[Gross Profit]]&lt;0,"Loss","Profit")</f>
        <v>Profit</v>
      </c>
      <c r="S1888" s="9">
        <f>shipments9[[#This Row],[Gross Profit]]/shipments9[[#This Row],[Amount]]</f>
        <v>0.36086180870042539</v>
      </c>
      <c r="T1888" s="11">
        <f>shipments9[[#This Row],[Amount]]/shipments9[[#This Row],[Boxes]]</f>
        <v>14.973287671232876</v>
      </c>
    </row>
    <row r="1889" spans="1:20" hidden="1" x14ac:dyDescent="0.25">
      <c r="A1889" t="s">
        <v>2091</v>
      </c>
      <c r="B1889" t="s">
        <v>105</v>
      </c>
      <c r="C1889" t="s">
        <v>153</v>
      </c>
      <c r="D1889" t="s">
        <v>19</v>
      </c>
      <c r="E1889" s="1">
        <v>45448</v>
      </c>
      <c r="F1889" s="1" t="str">
        <f>TEXT(shipments9[[#This Row],[Shipdate]],"ddd")</f>
        <v>Wed</v>
      </c>
      <c r="G1889" s="1" t="str">
        <f>IF(OR(shipments9[[#This Row],[Day Name]]="Sat",shipments9[[#This Row],[Day Name]]="Sun"),"Weekend","Weekday")</f>
        <v>Weekday</v>
      </c>
      <c r="H1889">
        <v>965.25</v>
      </c>
      <c r="I1889">
        <v>61</v>
      </c>
      <c r="J1889" t="s">
        <v>172</v>
      </c>
      <c r="K1889" t="s">
        <v>8155</v>
      </c>
      <c r="L1889" t="s">
        <v>8154</v>
      </c>
      <c r="M1889">
        <v>6</v>
      </c>
      <c r="N1889" t="s">
        <v>8159</v>
      </c>
      <c r="O1889" s="4">
        <f>INDEX(products[Cost_per_box], MATCH(shipments9[[#This Row],[PID]], products[PID], 0))</f>
        <v>9.57</v>
      </c>
      <c r="P1889" s="4">
        <f>shipments9[[#This Row],[Boxes]]*shipments9[[#This Row],[Cost Per Box]]</f>
        <v>583.77</v>
      </c>
      <c r="Q1889" s="4">
        <f>shipments9[[#This Row],[Amount]] -shipments9[[#This Row],[total cost]]</f>
        <v>381.48</v>
      </c>
      <c r="R1889" s="4" t="str">
        <f>IF(shipments9[[#This Row],[Gross Profit]]&lt;0,"Loss","Profit")</f>
        <v>Profit</v>
      </c>
      <c r="S1889" s="9">
        <f>shipments9[[#This Row],[Gross Profit]]/shipments9[[#This Row],[Amount]]</f>
        <v>0.39521367521367523</v>
      </c>
      <c r="T1889" s="11">
        <f>shipments9[[#This Row],[Amount]]/shipments9[[#This Row],[Boxes]]</f>
        <v>15.823770491803279</v>
      </c>
    </row>
    <row r="1890" spans="1:20" hidden="1" x14ac:dyDescent="0.25">
      <c r="A1890" t="s">
        <v>2092</v>
      </c>
      <c r="B1890" t="s">
        <v>105</v>
      </c>
      <c r="C1890" t="s">
        <v>161</v>
      </c>
      <c r="D1890" t="s">
        <v>19</v>
      </c>
      <c r="E1890" s="1">
        <v>45415</v>
      </c>
      <c r="F1890" s="1" t="str">
        <f>TEXT(shipments9[[#This Row],[Shipdate]],"ddd")</f>
        <v>Fri</v>
      </c>
      <c r="G1890" s="1" t="str">
        <f>IF(OR(shipments9[[#This Row],[Day Name]]="Sat",shipments9[[#This Row],[Day Name]]="Sun"),"Weekend","Weekday")</f>
        <v>Weekday</v>
      </c>
      <c r="H1890">
        <v>5886</v>
      </c>
      <c r="I1890">
        <v>536</v>
      </c>
      <c r="J1890" t="s">
        <v>172</v>
      </c>
      <c r="K1890" t="s">
        <v>8155</v>
      </c>
      <c r="L1890" t="s">
        <v>8154</v>
      </c>
      <c r="M1890">
        <v>5</v>
      </c>
      <c r="N1890" t="s">
        <v>201</v>
      </c>
      <c r="O1890" s="4">
        <f>INDEX(products[Cost_per_box], MATCH(shipments9[[#This Row],[PID]], products[PID], 0))</f>
        <v>2.76</v>
      </c>
      <c r="P1890" s="4">
        <f>shipments9[[#This Row],[Boxes]]*shipments9[[#This Row],[Cost Per Box]]</f>
        <v>1479.36</v>
      </c>
      <c r="Q1890" s="4">
        <f>shipments9[[#This Row],[Amount]] -shipments9[[#This Row],[total cost]]</f>
        <v>4406.6400000000003</v>
      </c>
      <c r="R1890" s="4" t="str">
        <f>IF(shipments9[[#This Row],[Gross Profit]]&lt;0,"Loss","Profit")</f>
        <v>Profit</v>
      </c>
      <c r="S1890" s="9">
        <f>shipments9[[#This Row],[Gross Profit]]/shipments9[[#This Row],[Amount]]</f>
        <v>0.748664627930683</v>
      </c>
      <c r="T1890" s="11">
        <f>shipments9[[#This Row],[Amount]]/shipments9[[#This Row],[Boxes]]</f>
        <v>10.98134328358209</v>
      </c>
    </row>
    <row r="1891" spans="1:20" hidden="1" x14ac:dyDescent="0.25">
      <c r="A1891" t="s">
        <v>2093</v>
      </c>
      <c r="B1891" t="s">
        <v>105</v>
      </c>
      <c r="C1891" t="s">
        <v>161</v>
      </c>
      <c r="D1891" t="s">
        <v>19</v>
      </c>
      <c r="E1891" s="1">
        <v>45468</v>
      </c>
      <c r="F1891" s="1" t="str">
        <f>TEXT(shipments9[[#This Row],[Shipdate]],"ddd")</f>
        <v>Tue</v>
      </c>
      <c r="G1891" s="1" t="str">
        <f>IF(OR(shipments9[[#This Row],[Day Name]]="Sat",shipments9[[#This Row],[Day Name]]="Sun"),"Weekend","Weekday")</f>
        <v>Weekday</v>
      </c>
      <c r="H1891">
        <v>6882.75</v>
      </c>
      <c r="I1891">
        <v>689</v>
      </c>
      <c r="J1891" t="s">
        <v>172</v>
      </c>
      <c r="K1891" t="s">
        <v>8155</v>
      </c>
      <c r="L1891" t="s">
        <v>8154</v>
      </c>
      <c r="M1891">
        <v>6</v>
      </c>
      <c r="N1891" t="s">
        <v>8159</v>
      </c>
      <c r="O1891" s="4">
        <f>INDEX(products[Cost_per_box], MATCH(shipments9[[#This Row],[PID]], products[PID], 0))</f>
        <v>2.76</v>
      </c>
      <c r="P1891" s="4">
        <f>shipments9[[#This Row],[Boxes]]*shipments9[[#This Row],[Cost Per Box]]</f>
        <v>1901.6399999999999</v>
      </c>
      <c r="Q1891" s="4">
        <f>shipments9[[#This Row],[Amount]] -shipments9[[#This Row],[total cost]]</f>
        <v>4981.1100000000006</v>
      </c>
      <c r="R1891" s="4" t="str">
        <f>IF(shipments9[[#This Row],[Gross Profit]]&lt;0,"Loss","Profit")</f>
        <v>Profit</v>
      </c>
      <c r="S1891" s="9">
        <f>shipments9[[#This Row],[Gross Profit]]/shipments9[[#This Row],[Amount]]</f>
        <v>0.72370927318295752</v>
      </c>
      <c r="T1891" s="11">
        <f>shipments9[[#This Row],[Amount]]/shipments9[[#This Row],[Boxes]]</f>
        <v>9.9894775036284464</v>
      </c>
    </row>
    <row r="1892" spans="1:20" hidden="1" x14ac:dyDescent="0.25">
      <c r="A1892" t="s">
        <v>2094</v>
      </c>
      <c r="B1892" t="s">
        <v>105</v>
      </c>
      <c r="C1892" t="s">
        <v>132</v>
      </c>
      <c r="D1892" t="s">
        <v>19</v>
      </c>
      <c r="E1892" s="1">
        <v>44957</v>
      </c>
      <c r="F1892" s="1" t="str">
        <f>TEXT(shipments9[[#This Row],[Shipdate]],"ddd")</f>
        <v>Tue</v>
      </c>
      <c r="G1892" s="1" t="str">
        <f>IF(OR(shipments9[[#This Row],[Day Name]]="Sat",shipments9[[#This Row],[Day Name]]="Sun"),"Weekend","Weekday")</f>
        <v>Weekday</v>
      </c>
      <c r="H1892">
        <v>4360.5</v>
      </c>
      <c r="I1892">
        <v>156</v>
      </c>
      <c r="J1892" t="s">
        <v>172</v>
      </c>
      <c r="K1892" t="s">
        <v>8151</v>
      </c>
      <c r="L1892" t="s">
        <v>8156</v>
      </c>
      <c r="M1892">
        <v>1</v>
      </c>
      <c r="N1892" t="s">
        <v>8163</v>
      </c>
      <c r="O1892" s="4">
        <f>INDEX(products[Cost_per_box], MATCH(shipments9[[#This Row],[PID]], products[PID], 0))</f>
        <v>6.31</v>
      </c>
      <c r="P1892" s="4">
        <f>shipments9[[#This Row],[Boxes]]*shipments9[[#This Row],[Cost Per Box]]</f>
        <v>984.3599999999999</v>
      </c>
      <c r="Q1892" s="4">
        <f>shipments9[[#This Row],[Amount]] -shipments9[[#This Row],[total cost]]</f>
        <v>3376.1400000000003</v>
      </c>
      <c r="R1892" s="4" t="str">
        <f>IF(shipments9[[#This Row],[Gross Profit]]&lt;0,"Loss","Profit")</f>
        <v>Profit</v>
      </c>
      <c r="S1892" s="9">
        <f>shipments9[[#This Row],[Gross Profit]]/shipments9[[#This Row],[Amount]]</f>
        <v>0.77425524595803241</v>
      </c>
      <c r="T1892" s="11">
        <f>shipments9[[#This Row],[Amount]]/shipments9[[#This Row],[Boxes]]</f>
        <v>27.951923076923077</v>
      </c>
    </row>
    <row r="1893" spans="1:20" hidden="1" x14ac:dyDescent="0.25">
      <c r="A1893" t="s">
        <v>2095</v>
      </c>
      <c r="B1893" t="s">
        <v>105</v>
      </c>
      <c r="C1893" t="s">
        <v>139</v>
      </c>
      <c r="D1893" t="s">
        <v>19</v>
      </c>
      <c r="E1893" s="1">
        <v>45174</v>
      </c>
      <c r="F1893" s="1" t="str">
        <f>TEXT(shipments9[[#This Row],[Shipdate]],"ddd")</f>
        <v>Tue</v>
      </c>
      <c r="G1893" s="1" t="str">
        <f>IF(OR(shipments9[[#This Row],[Day Name]]="Sat",shipments9[[#This Row],[Day Name]]="Sun"),"Weekend","Weekday")</f>
        <v>Weekday</v>
      </c>
      <c r="H1893">
        <v>10147.5</v>
      </c>
      <c r="I1893">
        <v>535</v>
      </c>
      <c r="J1893" t="s">
        <v>172</v>
      </c>
      <c r="K1893" t="s">
        <v>8151</v>
      </c>
      <c r="L1893" t="s">
        <v>8160</v>
      </c>
      <c r="M1893">
        <v>9</v>
      </c>
      <c r="N1893" t="s">
        <v>8167</v>
      </c>
      <c r="O1893" s="4">
        <f>INDEX(products[Cost_per_box], MATCH(shipments9[[#This Row],[PID]], products[PID], 0))</f>
        <v>3.68</v>
      </c>
      <c r="P1893" s="4">
        <f>shipments9[[#This Row],[Boxes]]*shipments9[[#This Row],[Cost Per Box]]</f>
        <v>1968.8000000000002</v>
      </c>
      <c r="Q1893" s="4">
        <f>shipments9[[#This Row],[Amount]] -shipments9[[#This Row],[total cost]]</f>
        <v>8178.7</v>
      </c>
      <c r="R1893" s="4" t="str">
        <f>IF(shipments9[[#This Row],[Gross Profit]]&lt;0,"Loss","Profit")</f>
        <v>Profit</v>
      </c>
      <c r="S1893" s="9">
        <f>shipments9[[#This Row],[Gross Profit]]/shipments9[[#This Row],[Amount]]</f>
        <v>0.80598176890859818</v>
      </c>
      <c r="T1893" s="11">
        <f>shipments9[[#This Row],[Amount]]/shipments9[[#This Row],[Boxes]]</f>
        <v>18.967289719626169</v>
      </c>
    </row>
    <row r="1894" spans="1:20" hidden="1" x14ac:dyDescent="0.25">
      <c r="A1894" t="s">
        <v>2096</v>
      </c>
      <c r="B1894" t="s">
        <v>105</v>
      </c>
      <c r="C1894" t="s">
        <v>151</v>
      </c>
      <c r="D1894" t="s">
        <v>19</v>
      </c>
      <c r="E1894" s="1">
        <v>45083</v>
      </c>
      <c r="F1894" s="1" t="str">
        <f>TEXT(shipments9[[#This Row],[Shipdate]],"ddd")</f>
        <v>Tue</v>
      </c>
      <c r="G1894" s="1" t="str">
        <f>IF(OR(shipments9[[#This Row],[Day Name]]="Sat",shipments9[[#This Row],[Day Name]]="Sun"),"Weekend","Weekday")</f>
        <v>Weekday</v>
      </c>
      <c r="H1894">
        <v>137.25</v>
      </c>
      <c r="I1894">
        <v>7</v>
      </c>
      <c r="J1894" t="s">
        <v>172</v>
      </c>
      <c r="K1894" t="s">
        <v>8151</v>
      </c>
      <c r="L1894" t="s">
        <v>8154</v>
      </c>
      <c r="M1894">
        <v>6</v>
      </c>
      <c r="N1894" t="s">
        <v>8159</v>
      </c>
      <c r="O1894" s="4">
        <f>INDEX(products[Cost_per_box], MATCH(shipments9[[#This Row],[PID]], products[PID], 0))</f>
        <v>12.41</v>
      </c>
      <c r="P1894" s="4">
        <f>shipments9[[#This Row],[Boxes]]*shipments9[[#This Row],[Cost Per Box]]</f>
        <v>86.87</v>
      </c>
      <c r="Q1894" s="4">
        <f>shipments9[[#This Row],[Amount]] -shipments9[[#This Row],[total cost]]</f>
        <v>50.379999999999995</v>
      </c>
      <c r="R1894" s="4" t="str">
        <f>IF(shipments9[[#This Row],[Gross Profit]]&lt;0,"Loss","Profit")</f>
        <v>Profit</v>
      </c>
      <c r="S1894" s="9">
        <f>shipments9[[#This Row],[Gross Profit]]/shipments9[[#This Row],[Amount]]</f>
        <v>0.36706739526411652</v>
      </c>
      <c r="T1894" s="11">
        <f>shipments9[[#This Row],[Amount]]/shipments9[[#This Row],[Boxes]]</f>
        <v>19.607142857142858</v>
      </c>
    </row>
    <row r="1895" spans="1:20" hidden="1" x14ac:dyDescent="0.25">
      <c r="A1895" t="s">
        <v>2097</v>
      </c>
      <c r="B1895" t="s">
        <v>105</v>
      </c>
      <c r="C1895" t="s">
        <v>159</v>
      </c>
      <c r="D1895" t="s">
        <v>19</v>
      </c>
      <c r="E1895" s="1">
        <v>45141</v>
      </c>
      <c r="F1895" s="1" t="str">
        <f>TEXT(shipments9[[#This Row],[Shipdate]],"ddd")</f>
        <v>Thu</v>
      </c>
      <c r="G1895" s="1" t="str">
        <f>IF(OR(shipments9[[#This Row],[Day Name]]="Sat",shipments9[[#This Row],[Day Name]]="Sun"),"Weekend","Weekday")</f>
        <v>Weekday</v>
      </c>
      <c r="H1895">
        <v>9258.75</v>
      </c>
      <c r="I1895">
        <v>371</v>
      </c>
      <c r="J1895" t="s">
        <v>172</v>
      </c>
      <c r="K1895" t="s">
        <v>8151</v>
      </c>
      <c r="L1895" t="s">
        <v>8160</v>
      </c>
      <c r="M1895">
        <v>8</v>
      </c>
      <c r="N1895" t="s">
        <v>8162</v>
      </c>
      <c r="O1895" s="4">
        <f>INDEX(products[Cost_per_box], MATCH(shipments9[[#This Row],[PID]], products[PID], 0))</f>
        <v>5.04</v>
      </c>
      <c r="P1895" s="4">
        <f>shipments9[[#This Row],[Boxes]]*shipments9[[#This Row],[Cost Per Box]]</f>
        <v>1869.84</v>
      </c>
      <c r="Q1895" s="4">
        <f>shipments9[[#This Row],[Amount]] -shipments9[[#This Row],[total cost]]</f>
        <v>7388.91</v>
      </c>
      <c r="R1895" s="4" t="str">
        <f>IF(shipments9[[#This Row],[Gross Profit]]&lt;0,"Loss","Profit")</f>
        <v>Profit</v>
      </c>
      <c r="S1895" s="9">
        <f>shipments9[[#This Row],[Gross Profit]]/shipments9[[#This Row],[Amount]]</f>
        <v>0.79804617253948962</v>
      </c>
      <c r="T1895" s="11">
        <f>shipments9[[#This Row],[Amount]]/shipments9[[#This Row],[Boxes]]</f>
        <v>24.956199460916441</v>
      </c>
    </row>
    <row r="1896" spans="1:20" hidden="1" x14ac:dyDescent="0.25">
      <c r="A1896" t="s">
        <v>2098</v>
      </c>
      <c r="B1896" t="s">
        <v>105</v>
      </c>
      <c r="C1896" t="s">
        <v>153</v>
      </c>
      <c r="D1896" t="s">
        <v>19</v>
      </c>
      <c r="E1896" s="1">
        <v>45468</v>
      </c>
      <c r="F1896" s="1" t="str">
        <f>TEXT(shipments9[[#This Row],[Shipdate]],"ddd")</f>
        <v>Tue</v>
      </c>
      <c r="G1896" s="1" t="str">
        <f>IF(OR(shipments9[[#This Row],[Day Name]]="Sat",shipments9[[#This Row],[Day Name]]="Sun"),"Weekend","Weekday")</f>
        <v>Weekday</v>
      </c>
      <c r="H1896">
        <v>4614.75</v>
      </c>
      <c r="I1896">
        <v>308</v>
      </c>
      <c r="J1896" t="s">
        <v>172</v>
      </c>
      <c r="K1896" t="s">
        <v>8155</v>
      </c>
      <c r="L1896" t="s">
        <v>8154</v>
      </c>
      <c r="M1896">
        <v>6</v>
      </c>
      <c r="N1896" t="s">
        <v>8159</v>
      </c>
      <c r="O1896" s="4">
        <f>INDEX(products[Cost_per_box], MATCH(shipments9[[#This Row],[PID]], products[PID], 0))</f>
        <v>9.57</v>
      </c>
      <c r="P1896" s="4">
        <f>shipments9[[#This Row],[Boxes]]*shipments9[[#This Row],[Cost Per Box]]</f>
        <v>2947.56</v>
      </c>
      <c r="Q1896" s="4">
        <f>shipments9[[#This Row],[Amount]] -shipments9[[#This Row],[total cost]]</f>
        <v>1667.19</v>
      </c>
      <c r="R1896" s="4" t="str">
        <f>IF(shipments9[[#This Row],[Gross Profit]]&lt;0,"Loss","Profit")</f>
        <v>Profit</v>
      </c>
      <c r="S1896" s="9">
        <f>shipments9[[#This Row],[Gross Profit]]/shipments9[[#This Row],[Amount]]</f>
        <v>0.36127417519908989</v>
      </c>
      <c r="T1896" s="11">
        <f>shipments9[[#This Row],[Amount]]/shipments9[[#This Row],[Boxes]]</f>
        <v>14.982954545454545</v>
      </c>
    </row>
    <row r="1897" spans="1:20" hidden="1" x14ac:dyDescent="0.25">
      <c r="A1897" t="s">
        <v>2099</v>
      </c>
      <c r="B1897" t="s">
        <v>105</v>
      </c>
      <c r="C1897" t="s">
        <v>155</v>
      </c>
      <c r="D1897" t="s">
        <v>19</v>
      </c>
      <c r="E1897" s="1">
        <v>45287</v>
      </c>
      <c r="F1897" s="1" t="str">
        <f>TEXT(shipments9[[#This Row],[Shipdate]],"ddd")</f>
        <v>Wed</v>
      </c>
      <c r="G1897" s="1" t="str">
        <f>IF(OR(shipments9[[#This Row],[Day Name]]="Sat",shipments9[[#This Row],[Day Name]]="Sun"),"Weekend","Weekday")</f>
        <v>Weekday</v>
      </c>
      <c r="H1897">
        <v>3494.25</v>
      </c>
      <c r="I1897">
        <v>389</v>
      </c>
      <c r="J1897" t="s">
        <v>172</v>
      </c>
      <c r="K1897" t="s">
        <v>8151</v>
      </c>
      <c r="L1897" t="s">
        <v>8152</v>
      </c>
      <c r="M1897">
        <v>12</v>
      </c>
      <c r="N1897" t="s">
        <v>8166</v>
      </c>
      <c r="O1897" s="4">
        <f>INDEX(products[Cost_per_box], MATCH(shipments9[[#This Row],[PID]], products[PID], 0))</f>
        <v>8.43</v>
      </c>
      <c r="P1897" s="4">
        <f>shipments9[[#This Row],[Boxes]]*shipments9[[#This Row],[Cost Per Box]]</f>
        <v>3279.27</v>
      </c>
      <c r="Q1897" s="4">
        <f>shipments9[[#This Row],[Amount]] -shipments9[[#This Row],[total cost]]</f>
        <v>214.98000000000002</v>
      </c>
      <c r="R1897" s="4" t="str">
        <f>IF(shipments9[[#This Row],[Gross Profit]]&lt;0,"Loss","Profit")</f>
        <v>Profit</v>
      </c>
      <c r="S1897" s="9">
        <f>shipments9[[#This Row],[Gross Profit]]/shipments9[[#This Row],[Amount]]</f>
        <v>6.1523932174286332E-2</v>
      </c>
      <c r="T1897" s="11">
        <f>shipments9[[#This Row],[Amount]]/shipments9[[#This Row],[Boxes]]</f>
        <v>8.9826478149100257</v>
      </c>
    </row>
    <row r="1898" spans="1:20" hidden="1" x14ac:dyDescent="0.25">
      <c r="A1898" t="s">
        <v>2100</v>
      </c>
      <c r="B1898" t="s">
        <v>105</v>
      </c>
      <c r="C1898" t="s">
        <v>155</v>
      </c>
      <c r="D1898" t="s">
        <v>19</v>
      </c>
      <c r="E1898" s="1">
        <v>45147</v>
      </c>
      <c r="F1898" s="1" t="str">
        <f>TEXT(shipments9[[#This Row],[Shipdate]],"ddd")</f>
        <v>Wed</v>
      </c>
      <c r="G1898" s="1" t="str">
        <f>IF(OR(shipments9[[#This Row],[Day Name]]="Sat",shipments9[[#This Row],[Day Name]]="Sun"),"Weekend","Weekday")</f>
        <v>Weekday</v>
      </c>
      <c r="H1898">
        <v>3474</v>
      </c>
      <c r="I1898">
        <v>386</v>
      </c>
      <c r="J1898" t="s">
        <v>172</v>
      </c>
      <c r="K1898" t="s">
        <v>8151</v>
      </c>
      <c r="L1898" t="s">
        <v>8160</v>
      </c>
      <c r="M1898">
        <v>8</v>
      </c>
      <c r="N1898" t="s">
        <v>8162</v>
      </c>
      <c r="O1898" s="4">
        <f>INDEX(products[Cost_per_box], MATCH(shipments9[[#This Row],[PID]], products[PID], 0))</f>
        <v>8.43</v>
      </c>
      <c r="P1898" s="4">
        <f>shipments9[[#This Row],[Boxes]]*shipments9[[#This Row],[Cost Per Box]]</f>
        <v>3253.98</v>
      </c>
      <c r="Q1898" s="4">
        <f>shipments9[[#This Row],[Amount]] -shipments9[[#This Row],[total cost]]</f>
        <v>220.01999999999998</v>
      </c>
      <c r="R1898" s="4" t="str">
        <f>IF(shipments9[[#This Row],[Gross Profit]]&lt;0,"Loss","Profit")</f>
        <v>Profit</v>
      </c>
      <c r="S1898" s="9">
        <f>shipments9[[#This Row],[Gross Profit]]/shipments9[[#This Row],[Amount]]</f>
        <v>6.3333333333333325E-2</v>
      </c>
      <c r="T1898" s="11">
        <f>shipments9[[#This Row],[Amount]]/shipments9[[#This Row],[Boxes]]</f>
        <v>9</v>
      </c>
    </row>
    <row r="1899" spans="1:20" hidden="1" x14ac:dyDescent="0.25">
      <c r="A1899" t="s">
        <v>2101</v>
      </c>
      <c r="B1899" t="s">
        <v>111</v>
      </c>
      <c r="C1899" t="s">
        <v>132</v>
      </c>
      <c r="D1899" t="s">
        <v>19</v>
      </c>
      <c r="E1899" s="1">
        <v>44949</v>
      </c>
      <c r="F1899" s="1" t="str">
        <f>TEXT(shipments9[[#This Row],[Shipdate]],"ddd")</f>
        <v>Mon</v>
      </c>
      <c r="G1899" s="1" t="str">
        <f>IF(OR(shipments9[[#This Row],[Day Name]]="Sat",shipments9[[#This Row],[Day Name]]="Sun"),"Weekend","Weekday")</f>
        <v>Weekday</v>
      </c>
      <c r="H1899">
        <v>3991.5</v>
      </c>
      <c r="I1899">
        <v>154</v>
      </c>
      <c r="J1899" t="s">
        <v>172</v>
      </c>
      <c r="K1899" t="s">
        <v>8151</v>
      </c>
      <c r="L1899" t="s">
        <v>8156</v>
      </c>
      <c r="M1899">
        <v>1</v>
      </c>
      <c r="N1899" t="s">
        <v>8163</v>
      </c>
      <c r="O1899" s="4">
        <f>INDEX(products[Cost_per_box], MATCH(shipments9[[#This Row],[PID]], products[PID], 0))</f>
        <v>6.31</v>
      </c>
      <c r="P1899" s="4">
        <f>shipments9[[#This Row],[Boxes]]*shipments9[[#This Row],[Cost Per Box]]</f>
        <v>971.7399999999999</v>
      </c>
      <c r="Q1899" s="4">
        <f>shipments9[[#This Row],[Amount]] -shipments9[[#This Row],[total cost]]</f>
        <v>3019.76</v>
      </c>
      <c r="R1899" s="4" t="str">
        <f>IF(shipments9[[#This Row],[Gross Profit]]&lt;0,"Loss","Profit")</f>
        <v>Profit</v>
      </c>
      <c r="S1899" s="9">
        <f>shipments9[[#This Row],[Gross Profit]]/shipments9[[#This Row],[Amount]]</f>
        <v>0.75654766378554439</v>
      </c>
      <c r="T1899" s="11">
        <f>shipments9[[#This Row],[Amount]]/shipments9[[#This Row],[Boxes]]</f>
        <v>25.918831168831169</v>
      </c>
    </row>
    <row r="1900" spans="1:20" hidden="1" x14ac:dyDescent="0.25">
      <c r="A1900" t="s">
        <v>2102</v>
      </c>
      <c r="B1900" t="s">
        <v>111</v>
      </c>
      <c r="C1900" t="s">
        <v>153</v>
      </c>
      <c r="D1900" t="s">
        <v>19</v>
      </c>
      <c r="E1900" s="1">
        <v>45427</v>
      </c>
      <c r="F1900" s="1" t="str">
        <f>TEXT(shipments9[[#This Row],[Shipdate]],"ddd")</f>
        <v>Wed</v>
      </c>
      <c r="G1900" s="1" t="str">
        <f>IF(OR(shipments9[[#This Row],[Day Name]]="Sat",shipments9[[#This Row],[Day Name]]="Sun"),"Weekend","Weekday")</f>
        <v>Weekday</v>
      </c>
      <c r="H1900">
        <v>8660.25</v>
      </c>
      <c r="I1900">
        <v>542</v>
      </c>
      <c r="J1900" t="s">
        <v>172</v>
      </c>
      <c r="K1900" t="s">
        <v>8155</v>
      </c>
      <c r="L1900" t="s">
        <v>8154</v>
      </c>
      <c r="M1900">
        <v>5</v>
      </c>
      <c r="N1900" t="s">
        <v>201</v>
      </c>
      <c r="O1900" s="4">
        <f>INDEX(products[Cost_per_box], MATCH(shipments9[[#This Row],[PID]], products[PID], 0))</f>
        <v>9.57</v>
      </c>
      <c r="P1900" s="4">
        <f>shipments9[[#This Row],[Boxes]]*shipments9[[#This Row],[Cost Per Box]]</f>
        <v>5186.9400000000005</v>
      </c>
      <c r="Q1900" s="4">
        <f>shipments9[[#This Row],[Amount]] -shipments9[[#This Row],[total cost]]</f>
        <v>3473.3099999999995</v>
      </c>
      <c r="R1900" s="4" t="str">
        <f>IF(shipments9[[#This Row],[Gross Profit]]&lt;0,"Loss","Profit")</f>
        <v>Profit</v>
      </c>
      <c r="S1900" s="9">
        <f>shipments9[[#This Row],[Gross Profit]]/shipments9[[#This Row],[Amount]]</f>
        <v>0.40106347969169476</v>
      </c>
      <c r="T1900" s="11">
        <f>shipments9[[#This Row],[Amount]]/shipments9[[#This Row],[Boxes]]</f>
        <v>15.978321033210332</v>
      </c>
    </row>
    <row r="1901" spans="1:20" hidden="1" x14ac:dyDescent="0.25">
      <c r="A1901" t="s">
        <v>2103</v>
      </c>
      <c r="B1901" t="s">
        <v>111</v>
      </c>
      <c r="C1901" t="s">
        <v>153</v>
      </c>
      <c r="D1901" t="s">
        <v>19</v>
      </c>
      <c r="E1901" s="1">
        <v>45190</v>
      </c>
      <c r="F1901" s="1" t="str">
        <f>TEXT(shipments9[[#This Row],[Shipdate]],"ddd")</f>
        <v>Thu</v>
      </c>
      <c r="G1901" s="1" t="str">
        <f>IF(OR(shipments9[[#This Row],[Day Name]]="Sat",shipments9[[#This Row],[Day Name]]="Sun"),"Weekend","Weekday")</f>
        <v>Weekday</v>
      </c>
      <c r="H1901">
        <v>4063.5</v>
      </c>
      <c r="I1901">
        <v>291</v>
      </c>
      <c r="J1901" t="s">
        <v>172</v>
      </c>
      <c r="K1901" t="s">
        <v>8151</v>
      </c>
      <c r="L1901" t="s">
        <v>8160</v>
      </c>
      <c r="M1901">
        <v>9</v>
      </c>
      <c r="N1901" t="s">
        <v>8167</v>
      </c>
      <c r="O1901" s="4">
        <f>INDEX(products[Cost_per_box], MATCH(shipments9[[#This Row],[PID]], products[PID], 0))</f>
        <v>9.57</v>
      </c>
      <c r="P1901" s="4">
        <f>shipments9[[#This Row],[Boxes]]*shipments9[[#This Row],[Cost Per Box]]</f>
        <v>2784.87</v>
      </c>
      <c r="Q1901" s="4">
        <f>shipments9[[#This Row],[Amount]] -shipments9[[#This Row],[total cost]]</f>
        <v>1278.6300000000001</v>
      </c>
      <c r="R1901" s="4" t="str">
        <f>IF(shipments9[[#This Row],[Gross Profit]]&lt;0,"Loss","Profit")</f>
        <v>Profit</v>
      </c>
      <c r="S1901" s="9">
        <f>shipments9[[#This Row],[Gross Profit]]/shipments9[[#This Row],[Amount]]</f>
        <v>0.31466223698781842</v>
      </c>
      <c r="T1901" s="11">
        <f>shipments9[[#This Row],[Amount]]/shipments9[[#This Row],[Boxes]]</f>
        <v>13.963917525773196</v>
      </c>
    </row>
    <row r="1902" spans="1:20" x14ac:dyDescent="0.25">
      <c r="A1902" t="s">
        <v>2104</v>
      </c>
      <c r="B1902" t="s">
        <v>111</v>
      </c>
      <c r="C1902" t="s">
        <v>155</v>
      </c>
      <c r="D1902" t="s">
        <v>19</v>
      </c>
      <c r="E1902" s="1">
        <v>45467</v>
      </c>
      <c r="F1902" s="1" t="str">
        <f>TEXT(shipments9[[#This Row],[Shipdate]],"ddd")</f>
        <v>Mon</v>
      </c>
      <c r="G1902" s="1" t="str">
        <f>IF(OR(shipments9[[#This Row],[Day Name]]="Sat",shipments9[[#This Row],[Day Name]]="Sun"),"Weekend","Weekday")</f>
        <v>Weekday</v>
      </c>
      <c r="H1902">
        <v>918</v>
      </c>
      <c r="I1902">
        <v>115</v>
      </c>
      <c r="J1902" t="s">
        <v>172</v>
      </c>
      <c r="K1902" t="s">
        <v>8155</v>
      </c>
      <c r="L1902" t="s">
        <v>8154</v>
      </c>
      <c r="M1902">
        <v>6</v>
      </c>
      <c r="N1902" t="s">
        <v>8159</v>
      </c>
      <c r="O1902" s="4">
        <f>INDEX(products[Cost_per_box], MATCH(shipments9[[#This Row],[PID]], products[PID], 0))</f>
        <v>8.43</v>
      </c>
      <c r="P1902" s="4">
        <f>shipments9[[#This Row],[Boxes]]*shipments9[[#This Row],[Cost Per Box]]</f>
        <v>969.44999999999993</v>
      </c>
      <c r="Q1902" s="4">
        <f>shipments9[[#This Row],[Amount]] -shipments9[[#This Row],[total cost]]</f>
        <v>-51.449999999999932</v>
      </c>
      <c r="R1902" s="4" t="str">
        <f>IF(shipments9[[#This Row],[Gross Profit]]&lt;0,"Loss","Profit")</f>
        <v>Loss</v>
      </c>
      <c r="S1902" s="9">
        <f>shipments9[[#This Row],[Gross Profit]]/shipments9[[#This Row],[Amount]]</f>
        <v>-5.6045751633986854E-2</v>
      </c>
      <c r="T1902" s="11">
        <f>shipments9[[#This Row],[Amount]]/shipments9[[#This Row],[Boxes]]</f>
        <v>7.982608695652174</v>
      </c>
    </row>
    <row r="1903" spans="1:20" hidden="1" x14ac:dyDescent="0.25">
      <c r="A1903" t="s">
        <v>2105</v>
      </c>
      <c r="B1903" t="s">
        <v>111</v>
      </c>
      <c r="C1903" t="s">
        <v>161</v>
      </c>
      <c r="D1903" t="s">
        <v>19</v>
      </c>
      <c r="E1903" s="1">
        <v>45327</v>
      </c>
      <c r="F1903" s="1" t="str">
        <f>TEXT(shipments9[[#This Row],[Shipdate]],"ddd")</f>
        <v>Mon</v>
      </c>
      <c r="G1903" s="1" t="str">
        <f>IF(OR(shipments9[[#This Row],[Day Name]]="Sat",shipments9[[#This Row],[Day Name]]="Sun"),"Weekend","Weekday")</f>
        <v>Weekday</v>
      </c>
      <c r="H1903">
        <v>1847.25</v>
      </c>
      <c r="I1903">
        <v>154</v>
      </c>
      <c r="J1903" t="s">
        <v>172</v>
      </c>
      <c r="K1903" t="s">
        <v>8155</v>
      </c>
      <c r="L1903" t="s">
        <v>8156</v>
      </c>
      <c r="M1903">
        <v>2</v>
      </c>
      <c r="N1903" t="s">
        <v>8157</v>
      </c>
      <c r="O1903" s="4">
        <f>INDEX(products[Cost_per_box], MATCH(shipments9[[#This Row],[PID]], products[PID], 0))</f>
        <v>2.76</v>
      </c>
      <c r="P1903" s="4">
        <f>shipments9[[#This Row],[Boxes]]*shipments9[[#This Row],[Cost Per Box]]</f>
        <v>425.03999999999996</v>
      </c>
      <c r="Q1903" s="4">
        <f>shipments9[[#This Row],[Amount]] -shipments9[[#This Row],[total cost]]</f>
        <v>1422.21</v>
      </c>
      <c r="R1903" s="4" t="str">
        <f>IF(shipments9[[#This Row],[Gross Profit]]&lt;0,"Loss","Profit")</f>
        <v>Profit</v>
      </c>
      <c r="S1903" s="9">
        <f>shipments9[[#This Row],[Gross Profit]]/shipments9[[#This Row],[Amount]]</f>
        <v>0.76990661794559478</v>
      </c>
      <c r="T1903" s="11">
        <f>shipments9[[#This Row],[Amount]]/shipments9[[#This Row],[Boxes]]</f>
        <v>11.995129870129871</v>
      </c>
    </row>
    <row r="1904" spans="1:20" hidden="1" x14ac:dyDescent="0.25">
      <c r="A1904" t="s">
        <v>2106</v>
      </c>
      <c r="B1904" t="s">
        <v>114</v>
      </c>
      <c r="C1904" t="s">
        <v>145</v>
      </c>
      <c r="D1904" t="s">
        <v>19</v>
      </c>
      <c r="E1904" s="1">
        <v>45371</v>
      </c>
      <c r="F1904" s="1" t="str">
        <f>TEXT(shipments9[[#This Row],[Shipdate]],"ddd")</f>
        <v>Wed</v>
      </c>
      <c r="G1904" s="1" t="str">
        <f>IF(OR(shipments9[[#This Row],[Day Name]]="Sat",shipments9[[#This Row],[Day Name]]="Sun"),"Weekend","Weekday")</f>
        <v>Weekday</v>
      </c>
      <c r="H1904">
        <v>5161.5</v>
      </c>
      <c r="I1904">
        <v>369</v>
      </c>
      <c r="J1904" t="s">
        <v>172</v>
      </c>
      <c r="K1904" t="s">
        <v>8155</v>
      </c>
      <c r="L1904" t="s">
        <v>8156</v>
      </c>
      <c r="M1904">
        <v>3</v>
      </c>
      <c r="N1904" t="s">
        <v>8164</v>
      </c>
      <c r="O1904" s="4">
        <f>INDEX(products[Cost_per_box], MATCH(shipments9[[#This Row],[PID]], products[PID], 0))</f>
        <v>4.74</v>
      </c>
      <c r="P1904" s="4">
        <f>shipments9[[#This Row],[Boxes]]*shipments9[[#This Row],[Cost Per Box]]</f>
        <v>1749.0600000000002</v>
      </c>
      <c r="Q1904" s="4">
        <f>shipments9[[#This Row],[Amount]] -shipments9[[#This Row],[total cost]]</f>
        <v>3412.4399999999996</v>
      </c>
      <c r="R1904" s="4" t="str">
        <f>IF(shipments9[[#This Row],[Gross Profit]]&lt;0,"Loss","Profit")</f>
        <v>Profit</v>
      </c>
      <c r="S1904" s="9">
        <f>shipments9[[#This Row],[Gross Profit]]/shipments9[[#This Row],[Amount]]</f>
        <v>0.66113339145597205</v>
      </c>
      <c r="T1904" s="11">
        <f>shipments9[[#This Row],[Amount]]/shipments9[[#This Row],[Boxes]]</f>
        <v>13.987804878048781</v>
      </c>
    </row>
    <row r="1905" spans="1:20" hidden="1" x14ac:dyDescent="0.25">
      <c r="A1905" t="s">
        <v>2107</v>
      </c>
      <c r="B1905" t="s">
        <v>114</v>
      </c>
      <c r="C1905" t="s">
        <v>145</v>
      </c>
      <c r="D1905" t="s">
        <v>19</v>
      </c>
      <c r="E1905" s="1">
        <v>44972</v>
      </c>
      <c r="F1905" s="1" t="str">
        <f>TEXT(shipments9[[#This Row],[Shipdate]],"ddd")</f>
        <v>Wed</v>
      </c>
      <c r="G1905" s="1" t="str">
        <f>IF(OR(shipments9[[#This Row],[Day Name]]="Sat",shipments9[[#This Row],[Day Name]]="Sun"),"Weekend","Weekday")</f>
        <v>Weekday</v>
      </c>
      <c r="H1905">
        <v>3665.25</v>
      </c>
      <c r="I1905">
        <v>262</v>
      </c>
      <c r="J1905" t="s">
        <v>172</v>
      </c>
      <c r="K1905" t="s">
        <v>8151</v>
      </c>
      <c r="L1905" t="s">
        <v>8156</v>
      </c>
      <c r="M1905">
        <v>2</v>
      </c>
      <c r="N1905" t="s">
        <v>8157</v>
      </c>
      <c r="O1905" s="4">
        <f>INDEX(products[Cost_per_box], MATCH(shipments9[[#This Row],[PID]], products[PID], 0))</f>
        <v>4.74</v>
      </c>
      <c r="P1905" s="4">
        <f>shipments9[[#This Row],[Boxes]]*shipments9[[#This Row],[Cost Per Box]]</f>
        <v>1241.8800000000001</v>
      </c>
      <c r="Q1905" s="4">
        <f>shipments9[[#This Row],[Amount]] -shipments9[[#This Row],[total cost]]</f>
        <v>2423.37</v>
      </c>
      <c r="R1905" s="4" t="str">
        <f>IF(shipments9[[#This Row],[Gross Profit]]&lt;0,"Loss","Profit")</f>
        <v>Profit</v>
      </c>
      <c r="S1905" s="9">
        <f>shipments9[[#This Row],[Gross Profit]]/shipments9[[#This Row],[Amount]]</f>
        <v>0.66117454471045634</v>
      </c>
      <c r="T1905" s="11">
        <f>shipments9[[#This Row],[Amount]]/shipments9[[#This Row],[Boxes]]</f>
        <v>13.989503816793894</v>
      </c>
    </row>
    <row r="1906" spans="1:20" x14ac:dyDescent="0.25">
      <c r="A1906" t="s">
        <v>2108</v>
      </c>
      <c r="B1906" t="s">
        <v>114</v>
      </c>
      <c r="C1906" t="s">
        <v>155</v>
      </c>
      <c r="D1906" t="s">
        <v>19</v>
      </c>
      <c r="E1906" s="1">
        <v>45254</v>
      </c>
      <c r="F1906" s="1" t="str">
        <f>TEXT(shipments9[[#This Row],[Shipdate]],"ddd")</f>
        <v>Fri</v>
      </c>
      <c r="G1906" s="1" t="str">
        <f>IF(OR(shipments9[[#This Row],[Day Name]]="Sat",shipments9[[#This Row],[Day Name]]="Sun"),"Weekend","Weekday")</f>
        <v>Weekday</v>
      </c>
      <c r="H1906">
        <v>765</v>
      </c>
      <c r="I1906">
        <v>110</v>
      </c>
      <c r="J1906" t="s">
        <v>172</v>
      </c>
      <c r="K1906" t="s">
        <v>8151</v>
      </c>
      <c r="L1906" t="s">
        <v>8152</v>
      </c>
      <c r="M1906">
        <v>11</v>
      </c>
      <c r="N1906" t="s">
        <v>8165</v>
      </c>
      <c r="O1906" s="4">
        <f>INDEX(products[Cost_per_box], MATCH(shipments9[[#This Row],[PID]], products[PID], 0))</f>
        <v>8.43</v>
      </c>
      <c r="P1906" s="4">
        <f>shipments9[[#This Row],[Boxes]]*shipments9[[#This Row],[Cost Per Box]]</f>
        <v>927.3</v>
      </c>
      <c r="Q1906" s="4">
        <f>shipments9[[#This Row],[Amount]] -shipments9[[#This Row],[total cost]]</f>
        <v>-162.29999999999995</v>
      </c>
      <c r="R1906" s="4" t="str">
        <f>IF(shipments9[[#This Row],[Gross Profit]]&lt;0,"Loss","Profit")</f>
        <v>Loss</v>
      </c>
      <c r="S1906" s="9">
        <f>shipments9[[#This Row],[Gross Profit]]/shipments9[[#This Row],[Amount]]</f>
        <v>-0.21215686274509798</v>
      </c>
      <c r="T1906" s="11">
        <f>shipments9[[#This Row],[Amount]]/shipments9[[#This Row],[Boxes]]</f>
        <v>6.9545454545454541</v>
      </c>
    </row>
    <row r="1907" spans="1:20" x14ac:dyDescent="0.25">
      <c r="A1907" t="s">
        <v>2109</v>
      </c>
      <c r="B1907" t="s">
        <v>114</v>
      </c>
      <c r="C1907" t="s">
        <v>155</v>
      </c>
      <c r="D1907" t="s">
        <v>19</v>
      </c>
      <c r="E1907" s="1">
        <v>44965</v>
      </c>
      <c r="F1907" s="1" t="str">
        <f>TEXT(shipments9[[#This Row],[Shipdate]],"ddd")</f>
        <v>Wed</v>
      </c>
      <c r="G1907" s="1" t="str">
        <f>IF(OR(shipments9[[#This Row],[Day Name]]="Sat",shipments9[[#This Row],[Day Name]]="Sun"),"Weekend","Weekday")</f>
        <v>Weekday</v>
      </c>
      <c r="H1907">
        <v>1467</v>
      </c>
      <c r="I1907">
        <v>184</v>
      </c>
      <c r="J1907" t="s">
        <v>172</v>
      </c>
      <c r="K1907" t="s">
        <v>8151</v>
      </c>
      <c r="L1907" t="s">
        <v>8156</v>
      </c>
      <c r="M1907">
        <v>2</v>
      </c>
      <c r="N1907" t="s">
        <v>8157</v>
      </c>
      <c r="O1907" s="4">
        <f>INDEX(products[Cost_per_box], MATCH(shipments9[[#This Row],[PID]], products[PID], 0))</f>
        <v>8.43</v>
      </c>
      <c r="P1907" s="4">
        <f>shipments9[[#This Row],[Boxes]]*shipments9[[#This Row],[Cost Per Box]]</f>
        <v>1551.12</v>
      </c>
      <c r="Q1907" s="4">
        <f>shipments9[[#This Row],[Amount]] -shipments9[[#This Row],[total cost]]</f>
        <v>-84.119999999999891</v>
      </c>
      <c r="R1907" s="4" t="str">
        <f>IF(shipments9[[#This Row],[Gross Profit]]&lt;0,"Loss","Profit")</f>
        <v>Loss</v>
      </c>
      <c r="S1907" s="9">
        <f>shipments9[[#This Row],[Gross Profit]]/shipments9[[#This Row],[Amount]]</f>
        <v>-5.7341513292433463E-2</v>
      </c>
      <c r="T1907" s="11">
        <f>shipments9[[#This Row],[Amount]]/shipments9[[#This Row],[Boxes]]</f>
        <v>7.9728260869565215</v>
      </c>
    </row>
    <row r="1908" spans="1:20" hidden="1" x14ac:dyDescent="0.25">
      <c r="A1908" t="s">
        <v>2110</v>
      </c>
      <c r="B1908" t="s">
        <v>114</v>
      </c>
      <c r="C1908" t="s">
        <v>161</v>
      </c>
      <c r="D1908" t="s">
        <v>19</v>
      </c>
      <c r="E1908" s="1">
        <v>44992</v>
      </c>
      <c r="F1908" s="1" t="str">
        <f>TEXT(shipments9[[#This Row],[Shipdate]],"ddd")</f>
        <v>Tue</v>
      </c>
      <c r="G1908" s="1" t="str">
        <f>IF(OR(shipments9[[#This Row],[Day Name]]="Sat",shipments9[[#This Row],[Day Name]]="Sun"),"Weekend","Weekday")</f>
        <v>Weekday</v>
      </c>
      <c r="H1908">
        <v>4603.5</v>
      </c>
      <c r="I1908">
        <v>384</v>
      </c>
      <c r="J1908" t="s">
        <v>172</v>
      </c>
      <c r="K1908" t="s">
        <v>8151</v>
      </c>
      <c r="L1908" t="s">
        <v>8156</v>
      </c>
      <c r="M1908">
        <v>3</v>
      </c>
      <c r="N1908" t="s">
        <v>8164</v>
      </c>
      <c r="O1908" s="4">
        <f>INDEX(products[Cost_per_box], MATCH(shipments9[[#This Row],[PID]], products[PID], 0))</f>
        <v>2.76</v>
      </c>
      <c r="P1908" s="4">
        <f>shipments9[[#This Row],[Boxes]]*shipments9[[#This Row],[Cost Per Box]]</f>
        <v>1059.8399999999999</v>
      </c>
      <c r="Q1908" s="4">
        <f>shipments9[[#This Row],[Amount]] -shipments9[[#This Row],[total cost]]</f>
        <v>3543.66</v>
      </c>
      <c r="R1908" s="4" t="str">
        <f>IF(shipments9[[#This Row],[Gross Profit]]&lt;0,"Loss","Profit")</f>
        <v>Profit</v>
      </c>
      <c r="S1908" s="9">
        <f>shipments9[[#This Row],[Gross Profit]]/shipments9[[#This Row],[Amount]]</f>
        <v>0.76977517106549365</v>
      </c>
      <c r="T1908" s="11">
        <f>shipments9[[#This Row],[Amount]]/shipments9[[#This Row],[Boxes]]</f>
        <v>11.98828125</v>
      </c>
    </row>
    <row r="1909" spans="1:20" hidden="1" x14ac:dyDescent="0.25">
      <c r="A1909" t="s">
        <v>2111</v>
      </c>
      <c r="B1909" t="s">
        <v>102</v>
      </c>
      <c r="C1909" t="s">
        <v>126</v>
      </c>
      <c r="D1909" t="s">
        <v>19</v>
      </c>
      <c r="E1909" s="1">
        <v>45243</v>
      </c>
      <c r="F1909" s="1" t="str">
        <f>TEXT(shipments9[[#This Row],[Shipdate]],"ddd")</f>
        <v>Mon</v>
      </c>
      <c r="G1909" s="1" t="str">
        <f>IF(OR(shipments9[[#This Row],[Day Name]]="Sat",shipments9[[#This Row],[Day Name]]="Sun"),"Weekend","Weekday")</f>
        <v>Weekday</v>
      </c>
      <c r="H1909">
        <v>5114.25</v>
      </c>
      <c r="I1909">
        <v>465</v>
      </c>
      <c r="J1909" t="s">
        <v>172</v>
      </c>
      <c r="K1909" t="s">
        <v>8151</v>
      </c>
      <c r="L1909" t="s">
        <v>8152</v>
      </c>
      <c r="M1909">
        <v>11</v>
      </c>
      <c r="N1909" t="s">
        <v>8165</v>
      </c>
      <c r="O1909" s="4">
        <f>INDEX(products[Cost_per_box], MATCH(shipments9[[#This Row],[PID]], products[PID], 0))</f>
        <v>5.15</v>
      </c>
      <c r="P1909" s="4">
        <f>shipments9[[#This Row],[Boxes]]*shipments9[[#This Row],[Cost Per Box]]</f>
        <v>2394.75</v>
      </c>
      <c r="Q1909" s="4">
        <f>shipments9[[#This Row],[Amount]] -shipments9[[#This Row],[total cost]]</f>
        <v>2719.5</v>
      </c>
      <c r="R1909" s="4" t="str">
        <f>IF(shipments9[[#This Row],[Gross Profit]]&lt;0,"Loss","Profit")</f>
        <v>Profit</v>
      </c>
      <c r="S1909" s="9">
        <f>shipments9[[#This Row],[Gross Profit]]/shipments9[[#This Row],[Amount]]</f>
        <v>0.5317495233905265</v>
      </c>
      <c r="T1909" s="11">
        <f>shipments9[[#This Row],[Amount]]/shipments9[[#This Row],[Boxes]]</f>
        <v>10.998387096774193</v>
      </c>
    </row>
    <row r="1910" spans="1:20" hidden="1" x14ac:dyDescent="0.25">
      <c r="A1910" t="s">
        <v>2112</v>
      </c>
      <c r="B1910" t="s">
        <v>102</v>
      </c>
      <c r="C1910" t="s">
        <v>149</v>
      </c>
      <c r="D1910" t="s">
        <v>19</v>
      </c>
      <c r="E1910" s="1">
        <v>44935</v>
      </c>
      <c r="F1910" s="1" t="str">
        <f>TEXT(shipments9[[#This Row],[Shipdate]],"ddd")</f>
        <v>Mon</v>
      </c>
      <c r="G1910" s="1" t="str">
        <f>IF(OR(shipments9[[#This Row],[Day Name]]="Sat",shipments9[[#This Row],[Day Name]]="Sun"),"Weekend","Weekday")</f>
        <v>Weekday</v>
      </c>
      <c r="H1910">
        <v>2304</v>
      </c>
      <c r="I1910">
        <v>154</v>
      </c>
      <c r="J1910" t="s">
        <v>172</v>
      </c>
      <c r="K1910" t="s">
        <v>8151</v>
      </c>
      <c r="L1910" t="s">
        <v>8156</v>
      </c>
      <c r="M1910">
        <v>1</v>
      </c>
      <c r="N1910" t="s">
        <v>8163</v>
      </c>
      <c r="O1910" s="4">
        <f>INDEX(products[Cost_per_box], MATCH(shipments9[[#This Row],[PID]], products[PID], 0))</f>
        <v>6.43</v>
      </c>
      <c r="P1910" s="4">
        <f>shipments9[[#This Row],[Boxes]]*shipments9[[#This Row],[Cost Per Box]]</f>
        <v>990.21999999999991</v>
      </c>
      <c r="Q1910" s="4">
        <f>shipments9[[#This Row],[Amount]] -shipments9[[#This Row],[total cost]]</f>
        <v>1313.7800000000002</v>
      </c>
      <c r="R1910" s="4" t="str">
        <f>IF(shipments9[[#This Row],[Gross Profit]]&lt;0,"Loss","Profit")</f>
        <v>Profit</v>
      </c>
      <c r="S1910" s="9">
        <f>shipments9[[#This Row],[Gross Profit]]/shipments9[[#This Row],[Amount]]</f>
        <v>0.57021701388888901</v>
      </c>
      <c r="T1910" s="11">
        <f>shipments9[[#This Row],[Amount]]/shipments9[[#This Row],[Boxes]]</f>
        <v>14.961038961038961</v>
      </c>
    </row>
    <row r="1911" spans="1:20" hidden="1" x14ac:dyDescent="0.25">
      <c r="A1911" t="s">
        <v>2113</v>
      </c>
      <c r="B1911" t="s">
        <v>102</v>
      </c>
      <c r="C1911" t="s">
        <v>161</v>
      </c>
      <c r="D1911" t="s">
        <v>19</v>
      </c>
      <c r="E1911" s="1">
        <v>45072</v>
      </c>
      <c r="F1911" s="1" t="str">
        <f>TEXT(shipments9[[#This Row],[Shipdate]],"ddd")</f>
        <v>Fri</v>
      </c>
      <c r="G1911" s="1" t="str">
        <f>IF(OR(shipments9[[#This Row],[Day Name]]="Sat",shipments9[[#This Row],[Day Name]]="Sun"),"Weekend","Weekday")</f>
        <v>Weekday</v>
      </c>
      <c r="H1911">
        <v>6378.75</v>
      </c>
      <c r="I1911">
        <v>532</v>
      </c>
      <c r="J1911" t="s">
        <v>172</v>
      </c>
      <c r="K1911" t="s">
        <v>8151</v>
      </c>
      <c r="L1911" t="s">
        <v>8154</v>
      </c>
      <c r="M1911">
        <v>5</v>
      </c>
      <c r="N1911" t="s">
        <v>201</v>
      </c>
      <c r="O1911" s="4">
        <f>INDEX(products[Cost_per_box], MATCH(shipments9[[#This Row],[PID]], products[PID], 0))</f>
        <v>2.76</v>
      </c>
      <c r="P1911" s="4">
        <f>shipments9[[#This Row],[Boxes]]*shipments9[[#This Row],[Cost Per Box]]</f>
        <v>1468.32</v>
      </c>
      <c r="Q1911" s="4">
        <f>shipments9[[#This Row],[Amount]] -shipments9[[#This Row],[total cost]]</f>
        <v>4910.43</v>
      </c>
      <c r="R1911" s="4" t="str">
        <f>IF(shipments9[[#This Row],[Gross Profit]]&lt;0,"Loss","Profit")</f>
        <v>Profit</v>
      </c>
      <c r="S1911" s="9">
        <f>shipments9[[#This Row],[Gross Profit]]/shipments9[[#This Row],[Amount]]</f>
        <v>0.76981069958847737</v>
      </c>
      <c r="T1911" s="11">
        <f>shipments9[[#This Row],[Amount]]/shipments9[[#This Row],[Boxes]]</f>
        <v>11.990131578947368</v>
      </c>
    </row>
    <row r="1912" spans="1:20" hidden="1" x14ac:dyDescent="0.25">
      <c r="A1912" t="s">
        <v>2114</v>
      </c>
      <c r="B1912" t="s">
        <v>102</v>
      </c>
      <c r="C1912" t="s">
        <v>155</v>
      </c>
      <c r="D1912" t="s">
        <v>19</v>
      </c>
      <c r="E1912" s="1">
        <v>45446</v>
      </c>
      <c r="F1912" s="1" t="str">
        <f>TEXT(shipments9[[#This Row],[Shipdate]],"ddd")</f>
        <v>Mon</v>
      </c>
      <c r="G1912" s="1" t="str">
        <f>IF(OR(shipments9[[#This Row],[Day Name]]="Sat",shipments9[[#This Row],[Day Name]]="Sun"),"Weekend","Weekday")</f>
        <v>Weekday</v>
      </c>
      <c r="H1912">
        <v>8941.5</v>
      </c>
      <c r="I1912">
        <v>813</v>
      </c>
      <c r="J1912" t="s">
        <v>172</v>
      </c>
      <c r="K1912" t="s">
        <v>8155</v>
      </c>
      <c r="L1912" t="s">
        <v>8154</v>
      </c>
      <c r="M1912">
        <v>6</v>
      </c>
      <c r="N1912" t="s">
        <v>8159</v>
      </c>
      <c r="O1912" s="4">
        <f>INDEX(products[Cost_per_box], MATCH(shipments9[[#This Row],[PID]], products[PID], 0))</f>
        <v>8.43</v>
      </c>
      <c r="P1912" s="4">
        <f>shipments9[[#This Row],[Boxes]]*shipments9[[#This Row],[Cost Per Box]]</f>
        <v>6853.59</v>
      </c>
      <c r="Q1912" s="4">
        <f>shipments9[[#This Row],[Amount]] -shipments9[[#This Row],[total cost]]</f>
        <v>2087.91</v>
      </c>
      <c r="R1912" s="4" t="str">
        <f>IF(shipments9[[#This Row],[Gross Profit]]&lt;0,"Loss","Profit")</f>
        <v>Profit</v>
      </c>
      <c r="S1912" s="9">
        <f>shipments9[[#This Row],[Gross Profit]]/shipments9[[#This Row],[Amount]]</f>
        <v>0.23350780070457974</v>
      </c>
      <c r="T1912" s="11">
        <f>shipments9[[#This Row],[Amount]]/shipments9[[#This Row],[Boxes]]</f>
        <v>10.998154981549815</v>
      </c>
    </row>
    <row r="1913" spans="1:20" x14ac:dyDescent="0.25">
      <c r="A1913" t="s">
        <v>2115</v>
      </c>
      <c r="B1913" t="s">
        <v>102</v>
      </c>
      <c r="C1913" t="s">
        <v>155</v>
      </c>
      <c r="D1913" t="s">
        <v>19</v>
      </c>
      <c r="E1913" s="1">
        <v>45246</v>
      </c>
      <c r="F1913" s="1" t="str">
        <f>TEXT(shipments9[[#This Row],[Shipdate]],"ddd")</f>
        <v>Thu</v>
      </c>
      <c r="G1913" s="1" t="str">
        <f>IF(OR(shipments9[[#This Row],[Day Name]]="Sat",shipments9[[#This Row],[Day Name]]="Sun"),"Weekend","Weekday")</f>
        <v>Weekday</v>
      </c>
      <c r="H1913">
        <v>16474.5</v>
      </c>
      <c r="I1913">
        <v>2354</v>
      </c>
      <c r="J1913" t="s">
        <v>172</v>
      </c>
      <c r="K1913" t="s">
        <v>8151</v>
      </c>
      <c r="L1913" t="s">
        <v>8152</v>
      </c>
      <c r="M1913">
        <v>11</v>
      </c>
      <c r="N1913" t="s">
        <v>8165</v>
      </c>
      <c r="O1913" s="4">
        <f>INDEX(products[Cost_per_box], MATCH(shipments9[[#This Row],[PID]], products[PID], 0))</f>
        <v>8.43</v>
      </c>
      <c r="P1913" s="4">
        <f>shipments9[[#This Row],[Boxes]]*shipments9[[#This Row],[Cost Per Box]]</f>
        <v>19844.219999999998</v>
      </c>
      <c r="Q1913" s="4">
        <f>shipments9[[#This Row],[Amount]] -shipments9[[#This Row],[total cost]]</f>
        <v>-3369.7199999999975</v>
      </c>
      <c r="R1913" s="4" t="str">
        <f>IF(shipments9[[#This Row],[Gross Profit]]&lt;0,"Loss","Profit")</f>
        <v>Loss</v>
      </c>
      <c r="S1913" s="9">
        <f>shipments9[[#This Row],[Gross Profit]]/shipments9[[#This Row],[Amount]]</f>
        <v>-0.20454156423563674</v>
      </c>
      <c r="T1913" s="11">
        <f>shipments9[[#This Row],[Amount]]/shipments9[[#This Row],[Boxes]]</f>
        <v>6.9985131690739166</v>
      </c>
    </row>
    <row r="1914" spans="1:20" x14ac:dyDescent="0.25">
      <c r="A1914" t="s">
        <v>2116</v>
      </c>
      <c r="B1914" t="s">
        <v>102</v>
      </c>
      <c r="C1914" t="s">
        <v>155</v>
      </c>
      <c r="D1914" t="s">
        <v>19</v>
      </c>
      <c r="E1914" s="1">
        <v>45467</v>
      </c>
      <c r="F1914" s="1" t="str">
        <f>TEXT(shipments9[[#This Row],[Shipdate]],"ddd")</f>
        <v>Mon</v>
      </c>
      <c r="G1914" s="1" t="str">
        <f>IF(OR(shipments9[[#This Row],[Day Name]]="Sat",shipments9[[#This Row],[Day Name]]="Sun"),"Weekend","Weekday")</f>
        <v>Weekday</v>
      </c>
      <c r="H1914">
        <v>6329.25</v>
      </c>
      <c r="I1914">
        <v>792</v>
      </c>
      <c r="J1914" t="s">
        <v>172</v>
      </c>
      <c r="K1914" t="s">
        <v>8155</v>
      </c>
      <c r="L1914" t="s">
        <v>8154</v>
      </c>
      <c r="M1914">
        <v>6</v>
      </c>
      <c r="N1914" t="s">
        <v>8159</v>
      </c>
      <c r="O1914" s="4">
        <f>INDEX(products[Cost_per_box], MATCH(shipments9[[#This Row],[PID]], products[PID], 0))</f>
        <v>8.43</v>
      </c>
      <c r="P1914" s="4">
        <f>shipments9[[#This Row],[Boxes]]*shipments9[[#This Row],[Cost Per Box]]</f>
        <v>6676.5599999999995</v>
      </c>
      <c r="Q1914" s="4">
        <f>shipments9[[#This Row],[Amount]] -shipments9[[#This Row],[total cost]]</f>
        <v>-347.30999999999949</v>
      </c>
      <c r="R1914" s="4" t="str">
        <f>IF(shipments9[[#This Row],[Gross Profit]]&lt;0,"Loss","Profit")</f>
        <v>Loss</v>
      </c>
      <c r="S1914" s="9">
        <f>shipments9[[#This Row],[Gross Profit]]/shipments9[[#This Row],[Amount]]</f>
        <v>-5.4873800213295333E-2</v>
      </c>
      <c r="T1914" s="11">
        <f>shipments9[[#This Row],[Amount]]/shipments9[[#This Row],[Boxes]]</f>
        <v>7.9914772727272725</v>
      </c>
    </row>
    <row r="1915" spans="1:20" hidden="1" x14ac:dyDescent="0.25">
      <c r="A1915" t="s">
        <v>2117</v>
      </c>
      <c r="B1915" t="s">
        <v>102</v>
      </c>
      <c r="C1915" t="s">
        <v>159</v>
      </c>
      <c r="D1915" t="s">
        <v>19</v>
      </c>
      <c r="E1915" s="1">
        <v>45133</v>
      </c>
      <c r="F1915" s="1" t="str">
        <f>TEXT(shipments9[[#This Row],[Shipdate]],"ddd")</f>
        <v>Wed</v>
      </c>
      <c r="G1915" s="1" t="str">
        <f>IF(OR(shipments9[[#This Row],[Day Name]]="Sat",shipments9[[#This Row],[Day Name]]="Sun"),"Weekend","Weekday")</f>
        <v>Weekday</v>
      </c>
      <c r="H1915">
        <v>10622.25</v>
      </c>
      <c r="I1915">
        <v>394</v>
      </c>
      <c r="J1915" t="s">
        <v>172</v>
      </c>
      <c r="K1915" t="s">
        <v>8151</v>
      </c>
      <c r="L1915" t="s">
        <v>8160</v>
      </c>
      <c r="M1915">
        <v>7</v>
      </c>
      <c r="N1915" t="s">
        <v>8161</v>
      </c>
      <c r="O1915" s="4">
        <f>INDEX(products[Cost_per_box], MATCH(shipments9[[#This Row],[PID]], products[PID], 0))</f>
        <v>5.04</v>
      </c>
      <c r="P1915" s="4">
        <f>shipments9[[#This Row],[Boxes]]*shipments9[[#This Row],[Cost Per Box]]</f>
        <v>1985.76</v>
      </c>
      <c r="Q1915" s="4">
        <f>shipments9[[#This Row],[Amount]] -shipments9[[#This Row],[total cost]]</f>
        <v>8636.49</v>
      </c>
      <c r="R1915" s="4" t="str">
        <f>IF(shipments9[[#This Row],[Gross Profit]]&lt;0,"Loss","Profit")</f>
        <v>Profit</v>
      </c>
      <c r="S1915" s="9">
        <f>shipments9[[#This Row],[Gross Profit]]/shipments9[[#This Row],[Amount]]</f>
        <v>0.81305655581444602</v>
      </c>
      <c r="T1915" s="11">
        <f>shipments9[[#This Row],[Amount]]/shipments9[[#This Row],[Boxes]]</f>
        <v>26.960025380710661</v>
      </c>
    </row>
    <row r="1916" spans="1:20" hidden="1" x14ac:dyDescent="0.25">
      <c r="A1916" t="s">
        <v>2118</v>
      </c>
      <c r="B1916" t="s">
        <v>102</v>
      </c>
      <c r="C1916" t="s">
        <v>145</v>
      </c>
      <c r="D1916" t="s">
        <v>19</v>
      </c>
      <c r="E1916" s="1">
        <v>44994</v>
      </c>
      <c r="F1916" s="1" t="str">
        <f>TEXT(shipments9[[#This Row],[Shipdate]],"ddd")</f>
        <v>Thu</v>
      </c>
      <c r="G1916" s="1" t="str">
        <f>IF(OR(shipments9[[#This Row],[Day Name]]="Sat",shipments9[[#This Row],[Day Name]]="Sun"),"Weekend","Weekday")</f>
        <v>Weekday</v>
      </c>
      <c r="H1916">
        <v>13497.75</v>
      </c>
      <c r="I1916">
        <v>844</v>
      </c>
      <c r="J1916" t="s">
        <v>172</v>
      </c>
      <c r="K1916" t="s">
        <v>8151</v>
      </c>
      <c r="L1916" t="s">
        <v>8156</v>
      </c>
      <c r="M1916">
        <v>3</v>
      </c>
      <c r="N1916" t="s">
        <v>8164</v>
      </c>
      <c r="O1916" s="4">
        <f>INDEX(products[Cost_per_box], MATCH(shipments9[[#This Row],[PID]], products[PID], 0))</f>
        <v>4.74</v>
      </c>
      <c r="P1916" s="4">
        <f>shipments9[[#This Row],[Boxes]]*shipments9[[#This Row],[Cost Per Box]]</f>
        <v>4000.5600000000004</v>
      </c>
      <c r="Q1916" s="4">
        <f>shipments9[[#This Row],[Amount]] -shipments9[[#This Row],[total cost]]</f>
        <v>9497.1899999999987</v>
      </c>
      <c r="R1916" s="4" t="str">
        <f>IF(shipments9[[#This Row],[Gross Profit]]&lt;0,"Loss","Profit")</f>
        <v>Profit</v>
      </c>
      <c r="S1916" s="9">
        <f>shipments9[[#This Row],[Gross Profit]]/shipments9[[#This Row],[Amount]]</f>
        <v>0.70361282435961536</v>
      </c>
      <c r="T1916" s="11">
        <f>shipments9[[#This Row],[Amount]]/shipments9[[#This Row],[Boxes]]</f>
        <v>15.992594786729859</v>
      </c>
    </row>
    <row r="1917" spans="1:20" hidden="1" x14ac:dyDescent="0.25">
      <c r="A1917" t="s">
        <v>2119</v>
      </c>
      <c r="B1917" t="s">
        <v>102</v>
      </c>
      <c r="C1917" t="s">
        <v>149</v>
      </c>
      <c r="D1917" t="s">
        <v>19</v>
      </c>
      <c r="E1917" s="1">
        <v>45127</v>
      </c>
      <c r="F1917" s="1" t="str">
        <f>TEXT(shipments9[[#This Row],[Shipdate]],"ddd")</f>
        <v>Thu</v>
      </c>
      <c r="G1917" s="1" t="str">
        <f>IF(OR(shipments9[[#This Row],[Day Name]]="Sat",shipments9[[#This Row],[Day Name]]="Sun"),"Weekend","Weekday")</f>
        <v>Weekday</v>
      </c>
      <c r="H1917">
        <v>4900.5</v>
      </c>
      <c r="I1917">
        <v>307</v>
      </c>
      <c r="J1917" t="s">
        <v>172</v>
      </c>
      <c r="K1917" t="s">
        <v>8151</v>
      </c>
      <c r="L1917" t="s">
        <v>8160</v>
      </c>
      <c r="M1917">
        <v>7</v>
      </c>
      <c r="N1917" t="s">
        <v>8161</v>
      </c>
      <c r="O1917" s="4">
        <f>INDEX(products[Cost_per_box], MATCH(shipments9[[#This Row],[PID]], products[PID], 0))</f>
        <v>6.43</v>
      </c>
      <c r="P1917" s="4">
        <f>shipments9[[#This Row],[Boxes]]*shipments9[[#This Row],[Cost Per Box]]</f>
        <v>1974.01</v>
      </c>
      <c r="Q1917" s="4">
        <f>shipments9[[#This Row],[Amount]] -shipments9[[#This Row],[total cost]]</f>
        <v>2926.49</v>
      </c>
      <c r="R1917" s="4" t="str">
        <f>IF(shipments9[[#This Row],[Gross Profit]]&lt;0,"Loss","Profit")</f>
        <v>Profit</v>
      </c>
      <c r="S1917" s="9">
        <f>shipments9[[#This Row],[Gross Profit]]/shipments9[[#This Row],[Amount]]</f>
        <v>0.59718192021222316</v>
      </c>
      <c r="T1917" s="11">
        <f>shipments9[[#This Row],[Amount]]/shipments9[[#This Row],[Boxes]]</f>
        <v>15.962540716612377</v>
      </c>
    </row>
    <row r="1918" spans="1:20" hidden="1" x14ac:dyDescent="0.25">
      <c r="A1918" t="s">
        <v>2120</v>
      </c>
      <c r="B1918" t="s">
        <v>102</v>
      </c>
      <c r="C1918" t="s">
        <v>153</v>
      </c>
      <c r="D1918" t="s">
        <v>19</v>
      </c>
      <c r="E1918" s="1">
        <v>44967</v>
      </c>
      <c r="F1918" s="1" t="str">
        <f>TEXT(shipments9[[#This Row],[Shipdate]],"ddd")</f>
        <v>Fri</v>
      </c>
      <c r="G1918" s="1" t="str">
        <f>IF(OR(shipments9[[#This Row],[Day Name]]="Sat",shipments9[[#This Row],[Day Name]]="Sun"),"Weekend","Weekday")</f>
        <v>Weekday</v>
      </c>
      <c r="H1918">
        <v>1800</v>
      </c>
      <c r="I1918">
        <v>100</v>
      </c>
      <c r="J1918" t="s">
        <v>172</v>
      </c>
      <c r="K1918" t="s">
        <v>8151</v>
      </c>
      <c r="L1918" t="s">
        <v>8156</v>
      </c>
      <c r="M1918">
        <v>2</v>
      </c>
      <c r="N1918" t="s">
        <v>8157</v>
      </c>
      <c r="O1918" s="4">
        <f>INDEX(products[Cost_per_box], MATCH(shipments9[[#This Row],[PID]], products[PID], 0))</f>
        <v>9.57</v>
      </c>
      <c r="P1918" s="4">
        <f>shipments9[[#This Row],[Boxes]]*shipments9[[#This Row],[Cost Per Box]]</f>
        <v>957</v>
      </c>
      <c r="Q1918" s="4">
        <f>shipments9[[#This Row],[Amount]] -shipments9[[#This Row],[total cost]]</f>
        <v>843</v>
      </c>
      <c r="R1918" s="4" t="str">
        <f>IF(shipments9[[#This Row],[Gross Profit]]&lt;0,"Loss","Profit")</f>
        <v>Profit</v>
      </c>
      <c r="S1918" s="9">
        <f>shipments9[[#This Row],[Gross Profit]]/shipments9[[#This Row],[Amount]]</f>
        <v>0.46833333333333332</v>
      </c>
      <c r="T1918" s="11">
        <f>shipments9[[#This Row],[Amount]]/shipments9[[#This Row],[Boxes]]</f>
        <v>18</v>
      </c>
    </row>
    <row r="1919" spans="1:20" x14ac:dyDescent="0.25">
      <c r="A1919" t="s">
        <v>2121</v>
      </c>
      <c r="B1919" t="s">
        <v>102</v>
      </c>
      <c r="C1919" t="s">
        <v>155</v>
      </c>
      <c r="D1919" t="s">
        <v>19</v>
      </c>
      <c r="E1919" s="1">
        <v>45075</v>
      </c>
      <c r="F1919" s="1" t="str">
        <f>TEXT(shipments9[[#This Row],[Shipdate]],"ddd")</f>
        <v>Mon</v>
      </c>
      <c r="G1919" s="1" t="str">
        <f>IF(OR(shipments9[[#This Row],[Day Name]]="Sat",shipments9[[#This Row],[Day Name]]="Sun"),"Weekend","Weekday")</f>
        <v>Weekday</v>
      </c>
      <c r="H1919">
        <v>3327.75</v>
      </c>
      <c r="I1919">
        <v>416</v>
      </c>
      <c r="J1919" t="s">
        <v>172</v>
      </c>
      <c r="K1919" t="s">
        <v>8151</v>
      </c>
      <c r="L1919" t="s">
        <v>8154</v>
      </c>
      <c r="M1919">
        <v>5</v>
      </c>
      <c r="N1919" t="s">
        <v>201</v>
      </c>
      <c r="O1919" s="4">
        <f>INDEX(products[Cost_per_box], MATCH(shipments9[[#This Row],[PID]], products[PID], 0))</f>
        <v>8.43</v>
      </c>
      <c r="P1919" s="4">
        <f>shipments9[[#This Row],[Boxes]]*shipments9[[#This Row],[Cost Per Box]]</f>
        <v>3506.88</v>
      </c>
      <c r="Q1919" s="4">
        <f>shipments9[[#This Row],[Amount]] -shipments9[[#This Row],[total cost]]</f>
        <v>-179.13000000000011</v>
      </c>
      <c r="R1919" s="4" t="str">
        <f>IF(shipments9[[#This Row],[Gross Profit]]&lt;0,"Loss","Profit")</f>
        <v>Loss</v>
      </c>
      <c r="S1919" s="9">
        <f>shipments9[[#This Row],[Gross Profit]]/shipments9[[#This Row],[Amount]]</f>
        <v>-5.3829163849447859E-2</v>
      </c>
      <c r="T1919" s="11">
        <f>shipments9[[#This Row],[Amount]]/shipments9[[#This Row],[Boxes]]</f>
        <v>7.9993990384615383</v>
      </c>
    </row>
    <row r="1920" spans="1:20" hidden="1" x14ac:dyDescent="0.25">
      <c r="A1920" t="s">
        <v>2122</v>
      </c>
      <c r="B1920" t="s">
        <v>102</v>
      </c>
      <c r="C1920" t="s">
        <v>145</v>
      </c>
      <c r="D1920" t="s">
        <v>19</v>
      </c>
      <c r="E1920" s="1">
        <v>44986</v>
      </c>
      <c r="F1920" s="1" t="str">
        <f>TEXT(shipments9[[#This Row],[Shipdate]],"ddd")</f>
        <v>Wed</v>
      </c>
      <c r="G1920" s="1" t="str">
        <f>IF(OR(shipments9[[#This Row],[Day Name]]="Sat",shipments9[[#This Row],[Day Name]]="Sun"),"Weekend","Weekday")</f>
        <v>Weekday</v>
      </c>
      <c r="H1920">
        <v>4486.5</v>
      </c>
      <c r="I1920">
        <v>300</v>
      </c>
      <c r="J1920" t="s">
        <v>172</v>
      </c>
      <c r="K1920" t="s">
        <v>8151</v>
      </c>
      <c r="L1920" t="s">
        <v>8156</v>
      </c>
      <c r="M1920">
        <v>3</v>
      </c>
      <c r="N1920" t="s">
        <v>8164</v>
      </c>
      <c r="O1920" s="4">
        <f>INDEX(products[Cost_per_box], MATCH(shipments9[[#This Row],[PID]], products[PID], 0))</f>
        <v>4.74</v>
      </c>
      <c r="P1920" s="4">
        <f>shipments9[[#This Row],[Boxes]]*shipments9[[#This Row],[Cost Per Box]]</f>
        <v>1422</v>
      </c>
      <c r="Q1920" s="4">
        <f>shipments9[[#This Row],[Amount]] -shipments9[[#This Row],[total cost]]</f>
        <v>3064.5</v>
      </c>
      <c r="R1920" s="4" t="str">
        <f>IF(shipments9[[#This Row],[Gross Profit]]&lt;0,"Loss","Profit")</f>
        <v>Profit</v>
      </c>
      <c r="S1920" s="9">
        <f>shipments9[[#This Row],[Gross Profit]]/shipments9[[#This Row],[Amount]]</f>
        <v>0.68304914744232703</v>
      </c>
      <c r="T1920" s="11">
        <f>shipments9[[#This Row],[Amount]]/shipments9[[#This Row],[Boxes]]</f>
        <v>14.955</v>
      </c>
    </row>
    <row r="1921" spans="1:20" hidden="1" x14ac:dyDescent="0.25">
      <c r="A1921" t="s">
        <v>2123</v>
      </c>
      <c r="B1921" t="s">
        <v>102</v>
      </c>
      <c r="C1921" t="s">
        <v>132</v>
      </c>
      <c r="D1921" t="s">
        <v>19</v>
      </c>
      <c r="E1921" s="1">
        <v>45089</v>
      </c>
      <c r="F1921" s="1" t="str">
        <f>TEXT(shipments9[[#This Row],[Shipdate]],"ddd")</f>
        <v>Mon</v>
      </c>
      <c r="G1921" s="1" t="str">
        <f>IF(OR(shipments9[[#This Row],[Day Name]]="Sat",shipments9[[#This Row],[Day Name]]="Sun"),"Weekend","Weekday")</f>
        <v>Weekday</v>
      </c>
      <c r="H1921">
        <v>94.5</v>
      </c>
      <c r="I1921">
        <v>4</v>
      </c>
      <c r="J1921" t="s">
        <v>172</v>
      </c>
      <c r="K1921" t="s">
        <v>8151</v>
      </c>
      <c r="L1921" t="s">
        <v>8154</v>
      </c>
      <c r="M1921">
        <v>6</v>
      </c>
      <c r="N1921" t="s">
        <v>8159</v>
      </c>
      <c r="O1921" s="4">
        <f>INDEX(products[Cost_per_box], MATCH(shipments9[[#This Row],[PID]], products[PID], 0))</f>
        <v>6.31</v>
      </c>
      <c r="P1921" s="4">
        <f>shipments9[[#This Row],[Boxes]]*shipments9[[#This Row],[Cost Per Box]]</f>
        <v>25.24</v>
      </c>
      <c r="Q1921" s="4">
        <f>shipments9[[#This Row],[Amount]] -shipments9[[#This Row],[total cost]]</f>
        <v>69.260000000000005</v>
      </c>
      <c r="R1921" s="4" t="str">
        <f>IF(shipments9[[#This Row],[Gross Profit]]&lt;0,"Loss","Profit")</f>
        <v>Profit</v>
      </c>
      <c r="S1921" s="9">
        <f>shipments9[[#This Row],[Gross Profit]]/shipments9[[#This Row],[Amount]]</f>
        <v>0.73291005291005296</v>
      </c>
      <c r="T1921" s="11">
        <f>shipments9[[#This Row],[Amount]]/shipments9[[#This Row],[Boxes]]</f>
        <v>23.625</v>
      </c>
    </row>
    <row r="1922" spans="1:20" hidden="1" x14ac:dyDescent="0.25">
      <c r="A1922" t="s">
        <v>2124</v>
      </c>
      <c r="B1922" t="s">
        <v>102</v>
      </c>
      <c r="C1922" t="s">
        <v>139</v>
      </c>
      <c r="D1922" t="s">
        <v>19</v>
      </c>
      <c r="E1922" s="1">
        <v>45161</v>
      </c>
      <c r="F1922" s="1" t="str">
        <f>TEXT(shipments9[[#This Row],[Shipdate]],"ddd")</f>
        <v>Wed</v>
      </c>
      <c r="G1922" s="1" t="str">
        <f>IF(OR(shipments9[[#This Row],[Day Name]]="Sat",shipments9[[#This Row],[Day Name]]="Sun"),"Weekend","Weekday")</f>
        <v>Weekday</v>
      </c>
      <c r="H1922">
        <v>14112</v>
      </c>
      <c r="I1922">
        <v>743</v>
      </c>
      <c r="J1922" t="s">
        <v>172</v>
      </c>
      <c r="K1922" t="s">
        <v>8151</v>
      </c>
      <c r="L1922" t="s">
        <v>8160</v>
      </c>
      <c r="M1922">
        <v>8</v>
      </c>
      <c r="N1922" t="s">
        <v>8162</v>
      </c>
      <c r="O1922" s="4">
        <f>INDEX(products[Cost_per_box], MATCH(shipments9[[#This Row],[PID]], products[PID], 0))</f>
        <v>3.68</v>
      </c>
      <c r="P1922" s="4">
        <f>shipments9[[#This Row],[Boxes]]*shipments9[[#This Row],[Cost Per Box]]</f>
        <v>2734.2400000000002</v>
      </c>
      <c r="Q1922" s="4">
        <f>shipments9[[#This Row],[Amount]] -shipments9[[#This Row],[total cost]]</f>
        <v>11377.76</v>
      </c>
      <c r="R1922" s="4" t="str">
        <f>IF(shipments9[[#This Row],[Gross Profit]]&lt;0,"Loss","Profit")</f>
        <v>Profit</v>
      </c>
      <c r="S1922" s="9">
        <f>shipments9[[#This Row],[Gross Profit]]/shipments9[[#This Row],[Amount]]</f>
        <v>0.80624716553287978</v>
      </c>
      <c r="T1922" s="11">
        <f>shipments9[[#This Row],[Amount]]/shipments9[[#This Row],[Boxes]]</f>
        <v>18.993270524899057</v>
      </c>
    </row>
    <row r="1923" spans="1:20" hidden="1" x14ac:dyDescent="0.25">
      <c r="A1923" t="s">
        <v>2125</v>
      </c>
      <c r="B1923" t="s">
        <v>102</v>
      </c>
      <c r="C1923" t="s">
        <v>149</v>
      </c>
      <c r="D1923" t="s">
        <v>19</v>
      </c>
      <c r="E1923" s="1">
        <v>45349</v>
      </c>
      <c r="F1923" s="1" t="str">
        <f>TEXT(shipments9[[#This Row],[Shipdate]],"ddd")</f>
        <v>Tue</v>
      </c>
      <c r="G1923" s="1" t="str">
        <f>IF(OR(shipments9[[#This Row],[Day Name]]="Sat",shipments9[[#This Row],[Day Name]]="Sun"),"Weekend","Weekday")</f>
        <v>Weekday</v>
      </c>
      <c r="H1923">
        <v>5303.25</v>
      </c>
      <c r="I1923">
        <v>295</v>
      </c>
      <c r="J1923" t="s">
        <v>172</v>
      </c>
      <c r="K1923" t="s">
        <v>8155</v>
      </c>
      <c r="L1923" t="s">
        <v>8156</v>
      </c>
      <c r="M1923">
        <v>2</v>
      </c>
      <c r="N1923" t="s">
        <v>8157</v>
      </c>
      <c r="O1923" s="4">
        <f>INDEX(products[Cost_per_box], MATCH(shipments9[[#This Row],[PID]], products[PID], 0))</f>
        <v>6.43</v>
      </c>
      <c r="P1923" s="4">
        <f>shipments9[[#This Row],[Boxes]]*shipments9[[#This Row],[Cost Per Box]]</f>
        <v>1896.85</v>
      </c>
      <c r="Q1923" s="4">
        <f>shipments9[[#This Row],[Amount]] -shipments9[[#This Row],[total cost]]</f>
        <v>3406.4</v>
      </c>
      <c r="R1923" s="4" t="str">
        <f>IF(shipments9[[#This Row],[Gross Profit]]&lt;0,"Loss","Profit")</f>
        <v>Profit</v>
      </c>
      <c r="S1923" s="9">
        <f>shipments9[[#This Row],[Gross Profit]]/shipments9[[#This Row],[Amount]]</f>
        <v>0.64232310375713009</v>
      </c>
      <c r="T1923" s="11">
        <f>shipments9[[#This Row],[Amount]]/shipments9[[#This Row],[Boxes]]</f>
        <v>17.977118644067797</v>
      </c>
    </row>
    <row r="1924" spans="1:20" x14ac:dyDescent="0.25">
      <c r="A1924" t="s">
        <v>2126</v>
      </c>
      <c r="B1924" t="s">
        <v>102</v>
      </c>
      <c r="C1924" t="s">
        <v>155</v>
      </c>
      <c r="D1924" t="s">
        <v>19</v>
      </c>
      <c r="E1924" s="1">
        <v>45404</v>
      </c>
      <c r="F1924" s="1" t="str">
        <f>TEXT(shipments9[[#This Row],[Shipdate]],"ddd")</f>
        <v>Mon</v>
      </c>
      <c r="G1924" s="1" t="str">
        <f>IF(OR(shipments9[[#This Row],[Day Name]]="Sat",shipments9[[#This Row],[Day Name]]="Sun"),"Weekend","Weekday")</f>
        <v>Weekday</v>
      </c>
      <c r="H1924">
        <v>6493.5</v>
      </c>
      <c r="I1924">
        <v>928</v>
      </c>
      <c r="J1924" t="s">
        <v>172</v>
      </c>
      <c r="K1924" t="s">
        <v>8155</v>
      </c>
      <c r="L1924" t="s">
        <v>8154</v>
      </c>
      <c r="M1924">
        <v>4</v>
      </c>
      <c r="N1924" t="s">
        <v>8158</v>
      </c>
      <c r="O1924" s="4">
        <f>INDEX(products[Cost_per_box], MATCH(shipments9[[#This Row],[PID]], products[PID], 0))</f>
        <v>8.43</v>
      </c>
      <c r="P1924" s="4">
        <f>shipments9[[#This Row],[Boxes]]*shipments9[[#This Row],[Cost Per Box]]</f>
        <v>7823.04</v>
      </c>
      <c r="Q1924" s="4">
        <f>shipments9[[#This Row],[Amount]] -shipments9[[#This Row],[total cost]]</f>
        <v>-1329.54</v>
      </c>
      <c r="R1924" s="4" t="str">
        <f>IF(shipments9[[#This Row],[Gross Profit]]&lt;0,"Loss","Profit")</f>
        <v>Loss</v>
      </c>
      <c r="S1924" s="9">
        <f>shipments9[[#This Row],[Gross Profit]]/shipments9[[#This Row],[Amount]]</f>
        <v>-0.20474936474936475</v>
      </c>
      <c r="T1924" s="11">
        <f>shipments9[[#This Row],[Amount]]/shipments9[[#This Row],[Boxes]]</f>
        <v>6.9973060344827589</v>
      </c>
    </row>
    <row r="1925" spans="1:20" hidden="1" x14ac:dyDescent="0.25">
      <c r="A1925" t="s">
        <v>2127</v>
      </c>
      <c r="B1925" t="s">
        <v>102</v>
      </c>
      <c r="C1925" t="s">
        <v>159</v>
      </c>
      <c r="D1925" t="s">
        <v>19</v>
      </c>
      <c r="E1925" s="1">
        <v>45450</v>
      </c>
      <c r="F1925" s="1" t="str">
        <f>TEXT(shipments9[[#This Row],[Shipdate]],"ddd")</f>
        <v>Fri</v>
      </c>
      <c r="G1925" s="1" t="str">
        <f>IF(OR(shipments9[[#This Row],[Day Name]]="Sat",shipments9[[#This Row],[Day Name]]="Sun"),"Weekend","Weekday")</f>
        <v>Weekday</v>
      </c>
      <c r="H1925">
        <v>3073.5</v>
      </c>
      <c r="I1925">
        <v>123</v>
      </c>
      <c r="J1925" t="s">
        <v>172</v>
      </c>
      <c r="K1925" t="s">
        <v>8155</v>
      </c>
      <c r="L1925" t="s">
        <v>8154</v>
      </c>
      <c r="M1925">
        <v>6</v>
      </c>
      <c r="N1925" t="s">
        <v>8159</v>
      </c>
      <c r="O1925" s="4">
        <f>INDEX(products[Cost_per_box], MATCH(shipments9[[#This Row],[PID]], products[PID], 0))</f>
        <v>5.04</v>
      </c>
      <c r="P1925" s="4">
        <f>shipments9[[#This Row],[Boxes]]*shipments9[[#This Row],[Cost Per Box]]</f>
        <v>619.91999999999996</v>
      </c>
      <c r="Q1925" s="4">
        <f>shipments9[[#This Row],[Amount]] -shipments9[[#This Row],[total cost]]</f>
        <v>2453.58</v>
      </c>
      <c r="R1925" s="4" t="str">
        <f>IF(shipments9[[#This Row],[Gross Profit]]&lt;0,"Loss","Profit")</f>
        <v>Profit</v>
      </c>
      <c r="S1925" s="9">
        <f>shipments9[[#This Row],[Gross Profit]]/shipments9[[#This Row],[Amount]]</f>
        <v>0.79830161054172766</v>
      </c>
      <c r="T1925" s="11">
        <f>shipments9[[#This Row],[Amount]]/shipments9[[#This Row],[Boxes]]</f>
        <v>24.987804878048781</v>
      </c>
    </row>
    <row r="1926" spans="1:20" hidden="1" x14ac:dyDescent="0.25">
      <c r="A1926" t="s">
        <v>2128</v>
      </c>
      <c r="B1926" t="s">
        <v>42</v>
      </c>
      <c r="C1926" t="s">
        <v>163</v>
      </c>
      <c r="D1926" t="s">
        <v>19</v>
      </c>
      <c r="E1926" s="1">
        <v>45154</v>
      </c>
      <c r="F1926" s="1" t="str">
        <f>TEXT(shipments9[[#This Row],[Shipdate]],"ddd")</f>
        <v>Wed</v>
      </c>
      <c r="G1926" s="1" t="str">
        <f>IF(OR(shipments9[[#This Row],[Day Name]]="Sat",shipments9[[#This Row],[Day Name]]="Sun"),"Weekend","Weekday")</f>
        <v>Weekday</v>
      </c>
      <c r="H1926">
        <v>6491.25</v>
      </c>
      <c r="I1926">
        <v>928</v>
      </c>
      <c r="J1926" t="s">
        <v>172</v>
      </c>
      <c r="K1926" t="s">
        <v>8151</v>
      </c>
      <c r="L1926" t="s">
        <v>8160</v>
      </c>
      <c r="M1926">
        <v>8</v>
      </c>
      <c r="N1926" t="s">
        <v>8162</v>
      </c>
      <c r="O1926" s="4">
        <f>INDEX(products[Cost_per_box], MATCH(shipments9[[#This Row],[PID]], products[PID], 0))</f>
        <v>3.32</v>
      </c>
      <c r="P1926" s="4">
        <f>shipments9[[#This Row],[Boxes]]*shipments9[[#This Row],[Cost Per Box]]</f>
        <v>3080.96</v>
      </c>
      <c r="Q1926" s="4">
        <f>shipments9[[#This Row],[Amount]] -shipments9[[#This Row],[total cost]]</f>
        <v>3410.29</v>
      </c>
      <c r="R1926" s="4" t="str">
        <f>IF(shipments9[[#This Row],[Gross Profit]]&lt;0,"Loss","Profit")</f>
        <v>Profit</v>
      </c>
      <c r="S1926" s="9">
        <f>shipments9[[#This Row],[Gross Profit]]/shipments9[[#This Row],[Amount]]</f>
        <v>0.52536722511072598</v>
      </c>
      <c r="T1926" s="11">
        <f>shipments9[[#This Row],[Amount]]/shipments9[[#This Row],[Boxes]]</f>
        <v>6.9948814655172411</v>
      </c>
    </row>
    <row r="1927" spans="1:20" hidden="1" x14ac:dyDescent="0.25">
      <c r="A1927" t="s">
        <v>2129</v>
      </c>
      <c r="B1927" t="s">
        <v>42</v>
      </c>
      <c r="C1927" t="s">
        <v>163</v>
      </c>
      <c r="D1927" t="s">
        <v>19</v>
      </c>
      <c r="E1927" s="1">
        <v>45082</v>
      </c>
      <c r="F1927" s="1" t="str">
        <f>TEXT(shipments9[[#This Row],[Shipdate]],"ddd")</f>
        <v>Mon</v>
      </c>
      <c r="G1927" s="1" t="str">
        <f>IF(OR(shipments9[[#This Row],[Day Name]]="Sat",shipments9[[#This Row],[Day Name]]="Sun"),"Weekend","Weekday")</f>
        <v>Weekday</v>
      </c>
      <c r="H1927">
        <v>7823.25</v>
      </c>
      <c r="I1927">
        <v>783</v>
      </c>
      <c r="J1927" t="s">
        <v>172</v>
      </c>
      <c r="K1927" t="s">
        <v>8151</v>
      </c>
      <c r="L1927" t="s">
        <v>8154</v>
      </c>
      <c r="M1927">
        <v>6</v>
      </c>
      <c r="N1927" t="s">
        <v>8159</v>
      </c>
      <c r="O1927" s="4">
        <f>INDEX(products[Cost_per_box], MATCH(shipments9[[#This Row],[PID]], products[PID], 0))</f>
        <v>3.32</v>
      </c>
      <c r="P1927" s="4">
        <f>shipments9[[#This Row],[Boxes]]*shipments9[[#This Row],[Cost Per Box]]</f>
        <v>2599.56</v>
      </c>
      <c r="Q1927" s="4">
        <f>shipments9[[#This Row],[Amount]] -shipments9[[#This Row],[total cost]]</f>
        <v>5223.6900000000005</v>
      </c>
      <c r="R1927" s="4" t="str">
        <f>IF(shipments9[[#This Row],[Gross Profit]]&lt;0,"Loss","Profit")</f>
        <v>Profit</v>
      </c>
      <c r="S1927" s="9">
        <f>shipments9[[#This Row],[Gross Profit]]/shipments9[[#This Row],[Amount]]</f>
        <v>0.66771354616048328</v>
      </c>
      <c r="T1927" s="11">
        <f>shipments9[[#This Row],[Amount]]/shipments9[[#This Row],[Boxes]]</f>
        <v>9.9913793103448274</v>
      </c>
    </row>
    <row r="1928" spans="1:20" hidden="1" x14ac:dyDescent="0.25">
      <c r="A1928" t="s">
        <v>2130</v>
      </c>
      <c r="B1928" t="s">
        <v>42</v>
      </c>
      <c r="C1928" t="s">
        <v>163</v>
      </c>
      <c r="D1928" t="s">
        <v>19</v>
      </c>
      <c r="E1928" s="1">
        <v>45411</v>
      </c>
      <c r="F1928" s="1" t="str">
        <f>TEXT(shipments9[[#This Row],[Shipdate]],"ddd")</f>
        <v>Mon</v>
      </c>
      <c r="G1928" s="1" t="str">
        <f>IF(OR(shipments9[[#This Row],[Day Name]]="Sat",shipments9[[#This Row],[Day Name]]="Sun"),"Weekend","Weekday")</f>
        <v>Weekday</v>
      </c>
      <c r="H1928">
        <v>803.25</v>
      </c>
      <c r="I1928">
        <v>90</v>
      </c>
      <c r="J1928" t="s">
        <v>172</v>
      </c>
      <c r="K1928" t="s">
        <v>8155</v>
      </c>
      <c r="L1928" t="s">
        <v>8154</v>
      </c>
      <c r="M1928">
        <v>4</v>
      </c>
      <c r="N1928" t="s">
        <v>8158</v>
      </c>
      <c r="O1928" s="4">
        <f>INDEX(products[Cost_per_box], MATCH(shipments9[[#This Row],[PID]], products[PID], 0))</f>
        <v>3.32</v>
      </c>
      <c r="P1928" s="4">
        <f>shipments9[[#This Row],[Boxes]]*shipments9[[#This Row],[Cost Per Box]]</f>
        <v>298.8</v>
      </c>
      <c r="Q1928" s="4">
        <f>shipments9[[#This Row],[Amount]] -shipments9[[#This Row],[total cost]]</f>
        <v>504.45</v>
      </c>
      <c r="R1928" s="4" t="str">
        <f>IF(shipments9[[#This Row],[Gross Profit]]&lt;0,"Loss","Profit")</f>
        <v>Profit</v>
      </c>
      <c r="S1928" s="9">
        <f>shipments9[[#This Row],[Gross Profit]]/shipments9[[#This Row],[Amount]]</f>
        <v>0.62801120448179271</v>
      </c>
      <c r="T1928" s="11">
        <f>shipments9[[#This Row],[Amount]]/shipments9[[#This Row],[Boxes]]</f>
        <v>8.9250000000000007</v>
      </c>
    </row>
    <row r="1929" spans="1:20" hidden="1" x14ac:dyDescent="0.25">
      <c r="A1929" t="s">
        <v>2131</v>
      </c>
      <c r="B1929" t="s">
        <v>42</v>
      </c>
      <c r="C1929" t="s">
        <v>163</v>
      </c>
      <c r="D1929" t="s">
        <v>19</v>
      </c>
      <c r="E1929" s="1">
        <v>45042</v>
      </c>
      <c r="F1929" s="1" t="str">
        <f>TEXT(shipments9[[#This Row],[Shipdate]],"ddd")</f>
        <v>Wed</v>
      </c>
      <c r="G1929" s="1" t="str">
        <f>IF(OR(shipments9[[#This Row],[Day Name]]="Sat",shipments9[[#This Row],[Day Name]]="Sun"),"Weekend","Weekday")</f>
        <v>Weekday</v>
      </c>
      <c r="H1929">
        <v>3845.25</v>
      </c>
      <c r="I1929">
        <v>350</v>
      </c>
      <c r="J1929" t="s">
        <v>172</v>
      </c>
      <c r="K1929" t="s">
        <v>8151</v>
      </c>
      <c r="L1929" t="s">
        <v>8154</v>
      </c>
      <c r="M1929">
        <v>4</v>
      </c>
      <c r="N1929" t="s">
        <v>8158</v>
      </c>
      <c r="O1929" s="4">
        <f>INDEX(products[Cost_per_box], MATCH(shipments9[[#This Row],[PID]], products[PID], 0))</f>
        <v>3.32</v>
      </c>
      <c r="P1929" s="4">
        <f>shipments9[[#This Row],[Boxes]]*shipments9[[#This Row],[Cost Per Box]]</f>
        <v>1162</v>
      </c>
      <c r="Q1929" s="4">
        <f>shipments9[[#This Row],[Amount]] -shipments9[[#This Row],[total cost]]</f>
        <v>2683.25</v>
      </c>
      <c r="R1929" s="4" t="str">
        <f>IF(shipments9[[#This Row],[Gross Profit]]&lt;0,"Loss","Profit")</f>
        <v>Profit</v>
      </c>
      <c r="S1929" s="9">
        <f>shipments9[[#This Row],[Gross Profit]]/shipments9[[#This Row],[Amount]]</f>
        <v>0.69780898511150125</v>
      </c>
      <c r="T1929" s="11">
        <f>shipments9[[#This Row],[Amount]]/shipments9[[#This Row],[Boxes]]</f>
        <v>10.986428571428572</v>
      </c>
    </row>
    <row r="1930" spans="1:20" hidden="1" x14ac:dyDescent="0.25">
      <c r="A1930" t="s">
        <v>2132</v>
      </c>
      <c r="B1930" t="s">
        <v>42</v>
      </c>
      <c r="C1930" t="s">
        <v>163</v>
      </c>
      <c r="D1930" t="s">
        <v>19</v>
      </c>
      <c r="E1930" s="1">
        <v>45294</v>
      </c>
      <c r="F1930" s="1" t="str">
        <f>TEXT(shipments9[[#This Row],[Shipdate]],"ddd")</f>
        <v>Wed</v>
      </c>
      <c r="G1930" s="1" t="str">
        <f>IF(OR(shipments9[[#This Row],[Day Name]]="Sat",shipments9[[#This Row],[Day Name]]="Sun"),"Weekend","Weekday")</f>
        <v>Weekday</v>
      </c>
      <c r="H1930">
        <v>2416.5</v>
      </c>
      <c r="I1930">
        <v>242</v>
      </c>
      <c r="J1930" t="s">
        <v>172</v>
      </c>
      <c r="K1930" t="s">
        <v>8155</v>
      </c>
      <c r="L1930" t="s">
        <v>8156</v>
      </c>
      <c r="M1930">
        <v>1</v>
      </c>
      <c r="N1930" t="s">
        <v>8163</v>
      </c>
      <c r="O1930" s="4">
        <f>INDEX(products[Cost_per_box], MATCH(shipments9[[#This Row],[PID]], products[PID], 0))</f>
        <v>3.32</v>
      </c>
      <c r="P1930" s="4">
        <f>shipments9[[#This Row],[Boxes]]*shipments9[[#This Row],[Cost Per Box]]</f>
        <v>803.43999999999994</v>
      </c>
      <c r="Q1930" s="4">
        <f>shipments9[[#This Row],[Amount]] -shipments9[[#This Row],[total cost]]</f>
        <v>1613.06</v>
      </c>
      <c r="R1930" s="4" t="str">
        <f>IF(shipments9[[#This Row],[Gross Profit]]&lt;0,"Loss","Profit")</f>
        <v>Profit</v>
      </c>
      <c r="S1930" s="9">
        <f>shipments9[[#This Row],[Gross Profit]]/shipments9[[#This Row],[Amount]]</f>
        <v>0.66751913925098283</v>
      </c>
      <c r="T1930" s="11">
        <f>shipments9[[#This Row],[Amount]]/shipments9[[#This Row],[Boxes]]</f>
        <v>9.9855371900826455</v>
      </c>
    </row>
    <row r="1931" spans="1:20" hidden="1" x14ac:dyDescent="0.25">
      <c r="A1931" t="s">
        <v>2133</v>
      </c>
      <c r="B1931" t="s">
        <v>45</v>
      </c>
      <c r="C1931" t="s">
        <v>163</v>
      </c>
      <c r="D1931" t="s">
        <v>19</v>
      </c>
      <c r="E1931" s="1">
        <v>45215</v>
      </c>
      <c r="F1931" s="1" t="str">
        <f>TEXT(shipments9[[#This Row],[Shipdate]],"ddd")</f>
        <v>Mon</v>
      </c>
      <c r="G1931" s="1" t="str">
        <f>IF(OR(shipments9[[#This Row],[Day Name]]="Sat",shipments9[[#This Row],[Day Name]]="Sun"),"Weekend","Weekday")</f>
        <v>Weekday</v>
      </c>
      <c r="H1931">
        <v>3865.5</v>
      </c>
      <c r="I1931">
        <v>553</v>
      </c>
      <c r="J1931" t="s">
        <v>172</v>
      </c>
      <c r="K1931" t="s">
        <v>8151</v>
      </c>
      <c r="L1931" t="s">
        <v>8152</v>
      </c>
      <c r="M1931">
        <v>10</v>
      </c>
      <c r="N1931" t="s">
        <v>8153</v>
      </c>
      <c r="O1931" s="4">
        <f>INDEX(products[Cost_per_box], MATCH(shipments9[[#This Row],[PID]], products[PID], 0))</f>
        <v>3.32</v>
      </c>
      <c r="P1931" s="4">
        <f>shipments9[[#This Row],[Boxes]]*shipments9[[#This Row],[Cost Per Box]]</f>
        <v>1835.9599999999998</v>
      </c>
      <c r="Q1931" s="4">
        <f>shipments9[[#This Row],[Amount]] -shipments9[[#This Row],[total cost]]</f>
        <v>2029.5400000000002</v>
      </c>
      <c r="R1931" s="4" t="str">
        <f>IF(shipments9[[#This Row],[Gross Profit]]&lt;0,"Loss","Profit")</f>
        <v>Profit</v>
      </c>
      <c r="S1931" s="9">
        <f>shipments9[[#This Row],[Gross Profit]]/shipments9[[#This Row],[Amount]]</f>
        <v>0.52503945155865994</v>
      </c>
      <c r="T1931" s="11">
        <f>shipments9[[#This Row],[Amount]]/shipments9[[#This Row],[Boxes]]</f>
        <v>6.9900542495479208</v>
      </c>
    </row>
    <row r="1932" spans="1:20" hidden="1" x14ac:dyDescent="0.25">
      <c r="A1932" t="s">
        <v>2134</v>
      </c>
      <c r="B1932" t="s">
        <v>45</v>
      </c>
      <c r="C1932" t="s">
        <v>163</v>
      </c>
      <c r="D1932" t="s">
        <v>19</v>
      </c>
      <c r="E1932" s="1">
        <v>45100</v>
      </c>
      <c r="F1932" s="1" t="str">
        <f>TEXT(shipments9[[#This Row],[Shipdate]],"ddd")</f>
        <v>Fri</v>
      </c>
      <c r="G1932" s="1" t="str">
        <f>IF(OR(shipments9[[#This Row],[Day Name]]="Sat",shipments9[[#This Row],[Day Name]]="Sun"),"Weekend","Weekday")</f>
        <v>Weekday</v>
      </c>
      <c r="H1932">
        <v>13081.5</v>
      </c>
      <c r="I1932">
        <v>1309</v>
      </c>
      <c r="J1932" t="s">
        <v>172</v>
      </c>
      <c r="K1932" t="s">
        <v>8151</v>
      </c>
      <c r="L1932" t="s">
        <v>8154</v>
      </c>
      <c r="M1932">
        <v>6</v>
      </c>
      <c r="N1932" t="s">
        <v>8159</v>
      </c>
      <c r="O1932" s="4">
        <f>INDEX(products[Cost_per_box], MATCH(shipments9[[#This Row],[PID]], products[PID], 0))</f>
        <v>3.32</v>
      </c>
      <c r="P1932" s="4">
        <f>shipments9[[#This Row],[Boxes]]*shipments9[[#This Row],[Cost Per Box]]</f>
        <v>4345.88</v>
      </c>
      <c r="Q1932" s="4">
        <f>shipments9[[#This Row],[Amount]] -shipments9[[#This Row],[total cost]]</f>
        <v>8735.619999999999</v>
      </c>
      <c r="R1932" s="4" t="str">
        <f>IF(shipments9[[#This Row],[Gross Profit]]&lt;0,"Loss","Profit")</f>
        <v>Profit</v>
      </c>
      <c r="S1932" s="9">
        <f>shipments9[[#This Row],[Gross Profit]]/shipments9[[#This Row],[Amount]]</f>
        <v>0.66778427550357367</v>
      </c>
      <c r="T1932" s="11">
        <f>shipments9[[#This Row],[Amount]]/shipments9[[#This Row],[Boxes]]</f>
        <v>9.9935064935064943</v>
      </c>
    </row>
    <row r="1933" spans="1:20" hidden="1" x14ac:dyDescent="0.25">
      <c r="A1933" t="s">
        <v>2135</v>
      </c>
      <c r="B1933" t="s">
        <v>71</v>
      </c>
      <c r="C1933" t="s">
        <v>163</v>
      </c>
      <c r="D1933" t="s">
        <v>19</v>
      </c>
      <c r="E1933" s="1">
        <v>45266</v>
      </c>
      <c r="F1933" s="1" t="str">
        <f>TEXT(shipments9[[#This Row],[Shipdate]],"ddd")</f>
        <v>Wed</v>
      </c>
      <c r="G1933" s="1" t="str">
        <f>IF(OR(shipments9[[#This Row],[Day Name]]="Sat",shipments9[[#This Row],[Day Name]]="Sun"),"Weekend","Weekday")</f>
        <v>Weekday</v>
      </c>
      <c r="H1933">
        <v>1413</v>
      </c>
      <c r="I1933">
        <v>142</v>
      </c>
      <c r="J1933" t="s">
        <v>172</v>
      </c>
      <c r="K1933" t="s">
        <v>8151</v>
      </c>
      <c r="L1933" t="s">
        <v>8152</v>
      </c>
      <c r="M1933">
        <v>12</v>
      </c>
      <c r="N1933" t="s">
        <v>8166</v>
      </c>
      <c r="O1933" s="4">
        <f>INDEX(products[Cost_per_box], MATCH(shipments9[[#This Row],[PID]], products[PID], 0))</f>
        <v>3.32</v>
      </c>
      <c r="P1933" s="4">
        <f>shipments9[[#This Row],[Boxes]]*shipments9[[#This Row],[Cost Per Box]]</f>
        <v>471.44</v>
      </c>
      <c r="Q1933" s="4">
        <f>shipments9[[#This Row],[Amount]] -shipments9[[#This Row],[total cost]]</f>
        <v>941.56</v>
      </c>
      <c r="R1933" s="4" t="str">
        <f>IF(shipments9[[#This Row],[Gross Profit]]&lt;0,"Loss","Profit")</f>
        <v>Profit</v>
      </c>
      <c r="S1933" s="9">
        <f>shipments9[[#This Row],[Gross Profit]]/shipments9[[#This Row],[Amount]]</f>
        <v>0.6663552724699221</v>
      </c>
      <c r="T1933" s="11">
        <f>shipments9[[#This Row],[Amount]]/shipments9[[#This Row],[Boxes]]</f>
        <v>9.9507042253521121</v>
      </c>
    </row>
    <row r="1934" spans="1:20" hidden="1" x14ac:dyDescent="0.25">
      <c r="A1934" t="s">
        <v>2136</v>
      </c>
      <c r="B1934" t="s">
        <v>71</v>
      </c>
      <c r="C1934" t="s">
        <v>163</v>
      </c>
      <c r="D1934" t="s">
        <v>19</v>
      </c>
      <c r="E1934" s="1">
        <v>45264</v>
      </c>
      <c r="F1934" s="1" t="str">
        <f>TEXT(shipments9[[#This Row],[Shipdate]],"ddd")</f>
        <v>Mon</v>
      </c>
      <c r="G1934" s="1" t="str">
        <f>IF(OR(shipments9[[#This Row],[Day Name]]="Sat",shipments9[[#This Row],[Day Name]]="Sun"),"Weekend","Weekday")</f>
        <v>Weekday</v>
      </c>
      <c r="H1934">
        <v>9189</v>
      </c>
      <c r="I1934">
        <v>1313</v>
      </c>
      <c r="J1934" t="s">
        <v>172</v>
      </c>
      <c r="K1934" t="s">
        <v>8151</v>
      </c>
      <c r="L1934" t="s">
        <v>8152</v>
      </c>
      <c r="M1934">
        <v>12</v>
      </c>
      <c r="N1934" t="s">
        <v>8166</v>
      </c>
      <c r="O1934" s="4">
        <f>INDEX(products[Cost_per_box], MATCH(shipments9[[#This Row],[PID]], products[PID], 0))</f>
        <v>3.32</v>
      </c>
      <c r="P1934" s="4">
        <f>shipments9[[#This Row],[Boxes]]*shipments9[[#This Row],[Cost Per Box]]</f>
        <v>4359.16</v>
      </c>
      <c r="Q1934" s="4">
        <f>shipments9[[#This Row],[Amount]] -shipments9[[#This Row],[total cost]]</f>
        <v>4829.84</v>
      </c>
      <c r="R1934" s="4" t="str">
        <f>IF(shipments9[[#This Row],[Gross Profit]]&lt;0,"Loss","Profit")</f>
        <v>Profit</v>
      </c>
      <c r="S1934" s="9">
        <f>shipments9[[#This Row],[Gross Profit]]/shipments9[[#This Row],[Amount]]</f>
        <v>0.52561105669822616</v>
      </c>
      <c r="T1934" s="11">
        <f>shipments9[[#This Row],[Amount]]/shipments9[[#This Row],[Boxes]]</f>
        <v>6.9984767707539985</v>
      </c>
    </row>
    <row r="1935" spans="1:20" hidden="1" x14ac:dyDescent="0.25">
      <c r="A1935" t="s">
        <v>2137</v>
      </c>
      <c r="B1935" t="s">
        <v>71</v>
      </c>
      <c r="C1935" t="s">
        <v>163</v>
      </c>
      <c r="D1935" t="s">
        <v>19</v>
      </c>
      <c r="E1935" s="1">
        <v>45399</v>
      </c>
      <c r="F1935" s="1" t="str">
        <f>TEXT(shipments9[[#This Row],[Shipdate]],"ddd")</f>
        <v>Wed</v>
      </c>
      <c r="G1935" s="1" t="str">
        <f>IF(OR(shipments9[[#This Row],[Day Name]]="Sat",shipments9[[#This Row],[Day Name]]="Sun"),"Weekend","Weekday")</f>
        <v>Weekday</v>
      </c>
      <c r="H1935">
        <v>5908.5</v>
      </c>
      <c r="I1935">
        <v>538</v>
      </c>
      <c r="J1935" t="s">
        <v>172</v>
      </c>
      <c r="K1935" t="s">
        <v>8155</v>
      </c>
      <c r="L1935" t="s">
        <v>8154</v>
      </c>
      <c r="M1935">
        <v>4</v>
      </c>
      <c r="N1935" t="s">
        <v>8158</v>
      </c>
      <c r="O1935" s="4">
        <f>INDEX(products[Cost_per_box], MATCH(shipments9[[#This Row],[PID]], products[PID], 0))</f>
        <v>3.32</v>
      </c>
      <c r="P1935" s="4">
        <f>shipments9[[#This Row],[Boxes]]*shipments9[[#This Row],[Cost Per Box]]</f>
        <v>1786.1599999999999</v>
      </c>
      <c r="Q1935" s="4">
        <f>shipments9[[#This Row],[Amount]] -shipments9[[#This Row],[total cost]]</f>
        <v>4122.34</v>
      </c>
      <c r="R1935" s="4" t="str">
        <f>IF(shipments9[[#This Row],[Gross Profit]]&lt;0,"Loss","Profit")</f>
        <v>Profit</v>
      </c>
      <c r="S1935" s="9">
        <f>shipments9[[#This Row],[Gross Profit]]/shipments9[[#This Row],[Amount]]</f>
        <v>0.69769653888465777</v>
      </c>
      <c r="T1935" s="11">
        <f>shipments9[[#This Row],[Amount]]/shipments9[[#This Row],[Boxes]]</f>
        <v>10.982342007434944</v>
      </c>
    </row>
    <row r="1936" spans="1:20" hidden="1" x14ac:dyDescent="0.25">
      <c r="A1936" t="s">
        <v>2138</v>
      </c>
      <c r="B1936" t="s">
        <v>71</v>
      </c>
      <c r="C1936" t="s">
        <v>163</v>
      </c>
      <c r="D1936" t="s">
        <v>19</v>
      </c>
      <c r="E1936" s="1">
        <v>45343</v>
      </c>
      <c r="F1936" s="1" t="str">
        <f>TEXT(shipments9[[#This Row],[Shipdate]],"ddd")</f>
        <v>Wed</v>
      </c>
      <c r="G1936" s="1" t="str">
        <f>IF(OR(shipments9[[#This Row],[Day Name]]="Sat",shipments9[[#This Row],[Day Name]]="Sun"),"Weekend","Weekday")</f>
        <v>Weekday</v>
      </c>
      <c r="H1936">
        <v>10554.75</v>
      </c>
      <c r="I1936">
        <v>1508</v>
      </c>
      <c r="J1936" t="s">
        <v>172</v>
      </c>
      <c r="K1936" t="s">
        <v>8155</v>
      </c>
      <c r="L1936" t="s">
        <v>8156</v>
      </c>
      <c r="M1936">
        <v>2</v>
      </c>
      <c r="N1936" t="s">
        <v>8157</v>
      </c>
      <c r="O1936" s="4">
        <f>INDEX(products[Cost_per_box], MATCH(shipments9[[#This Row],[PID]], products[PID], 0))</f>
        <v>3.32</v>
      </c>
      <c r="P1936" s="4">
        <f>shipments9[[#This Row],[Boxes]]*shipments9[[#This Row],[Cost Per Box]]</f>
        <v>5006.5599999999995</v>
      </c>
      <c r="Q1936" s="4">
        <f>shipments9[[#This Row],[Amount]] -shipments9[[#This Row],[total cost]]</f>
        <v>5548.1900000000005</v>
      </c>
      <c r="R1936" s="4" t="str">
        <f>IF(shipments9[[#This Row],[Gross Profit]]&lt;0,"Loss","Profit")</f>
        <v>Profit</v>
      </c>
      <c r="S1936" s="9">
        <f>shipments9[[#This Row],[Gross Profit]]/shipments9[[#This Row],[Amount]]</f>
        <v>0.52565811601411694</v>
      </c>
      <c r="T1936" s="11">
        <f>shipments9[[#This Row],[Amount]]/shipments9[[#This Row],[Boxes]]</f>
        <v>6.9991710875331563</v>
      </c>
    </row>
    <row r="1937" spans="1:20" hidden="1" x14ac:dyDescent="0.25">
      <c r="A1937" t="s">
        <v>2139</v>
      </c>
      <c r="B1937" t="s">
        <v>71</v>
      </c>
      <c r="C1937" t="s">
        <v>163</v>
      </c>
      <c r="D1937" t="s">
        <v>19</v>
      </c>
      <c r="E1937" s="1">
        <v>45252</v>
      </c>
      <c r="F1937" s="1" t="str">
        <f>TEXT(shipments9[[#This Row],[Shipdate]],"ddd")</f>
        <v>Wed</v>
      </c>
      <c r="G1937" s="1" t="str">
        <f>IF(OR(shipments9[[#This Row],[Day Name]]="Sat",shipments9[[#This Row],[Day Name]]="Sun"),"Weekend","Weekday")</f>
        <v>Weekday</v>
      </c>
      <c r="H1937">
        <v>121.5</v>
      </c>
      <c r="I1937">
        <v>13</v>
      </c>
      <c r="J1937" t="s">
        <v>172</v>
      </c>
      <c r="K1937" t="s">
        <v>8151</v>
      </c>
      <c r="L1937" t="s">
        <v>8152</v>
      </c>
      <c r="M1937">
        <v>11</v>
      </c>
      <c r="N1937" t="s">
        <v>8165</v>
      </c>
      <c r="O1937" s="4">
        <f>INDEX(products[Cost_per_box], MATCH(shipments9[[#This Row],[PID]], products[PID], 0))</f>
        <v>3.32</v>
      </c>
      <c r="P1937" s="4">
        <f>shipments9[[#This Row],[Boxes]]*shipments9[[#This Row],[Cost Per Box]]</f>
        <v>43.16</v>
      </c>
      <c r="Q1937" s="4">
        <f>shipments9[[#This Row],[Amount]] -shipments9[[#This Row],[total cost]]</f>
        <v>78.34</v>
      </c>
      <c r="R1937" s="4" t="str">
        <f>IF(shipments9[[#This Row],[Gross Profit]]&lt;0,"Loss","Profit")</f>
        <v>Profit</v>
      </c>
      <c r="S1937" s="9">
        <f>shipments9[[#This Row],[Gross Profit]]/shipments9[[#This Row],[Amount]]</f>
        <v>0.64477366255144031</v>
      </c>
      <c r="T1937" s="11">
        <f>shipments9[[#This Row],[Amount]]/shipments9[[#This Row],[Boxes]]</f>
        <v>9.3461538461538467</v>
      </c>
    </row>
    <row r="1938" spans="1:20" hidden="1" x14ac:dyDescent="0.25">
      <c r="A1938" t="s">
        <v>2140</v>
      </c>
      <c r="B1938" t="s">
        <v>74</v>
      </c>
      <c r="C1938" t="s">
        <v>163</v>
      </c>
      <c r="D1938" t="s">
        <v>19</v>
      </c>
      <c r="E1938" s="1">
        <v>44929</v>
      </c>
      <c r="F1938" s="1" t="str">
        <f>TEXT(shipments9[[#This Row],[Shipdate]],"ddd")</f>
        <v>Tue</v>
      </c>
      <c r="G1938" s="1" t="str">
        <f>IF(OR(shipments9[[#This Row],[Day Name]]="Sat",shipments9[[#This Row],[Day Name]]="Sun"),"Weekend","Weekday")</f>
        <v>Weekday</v>
      </c>
      <c r="H1938">
        <v>5674.5</v>
      </c>
      <c r="I1938">
        <v>516</v>
      </c>
      <c r="J1938" t="s">
        <v>172</v>
      </c>
      <c r="K1938" t="s">
        <v>8151</v>
      </c>
      <c r="L1938" t="s">
        <v>8156</v>
      </c>
      <c r="M1938">
        <v>1</v>
      </c>
      <c r="N1938" t="s">
        <v>8163</v>
      </c>
      <c r="O1938" s="4">
        <f>INDEX(products[Cost_per_box], MATCH(shipments9[[#This Row],[PID]], products[PID], 0))</f>
        <v>3.32</v>
      </c>
      <c r="P1938" s="4">
        <f>shipments9[[#This Row],[Boxes]]*shipments9[[#This Row],[Cost Per Box]]</f>
        <v>1713.12</v>
      </c>
      <c r="Q1938" s="4">
        <f>shipments9[[#This Row],[Amount]] -shipments9[[#This Row],[total cost]]</f>
        <v>3961.38</v>
      </c>
      <c r="R1938" s="4" t="str">
        <f>IF(shipments9[[#This Row],[Gross Profit]]&lt;0,"Loss","Profit")</f>
        <v>Profit</v>
      </c>
      <c r="S1938" s="9">
        <f>shipments9[[#This Row],[Gross Profit]]/shipments9[[#This Row],[Amount]]</f>
        <v>0.69810203542162308</v>
      </c>
      <c r="T1938" s="11">
        <f>shipments9[[#This Row],[Amount]]/shipments9[[#This Row],[Boxes]]</f>
        <v>10.997093023255815</v>
      </c>
    </row>
    <row r="1939" spans="1:20" hidden="1" x14ac:dyDescent="0.25">
      <c r="A1939" t="s">
        <v>2141</v>
      </c>
      <c r="B1939" t="s">
        <v>74</v>
      </c>
      <c r="C1939" t="s">
        <v>163</v>
      </c>
      <c r="D1939" t="s">
        <v>19</v>
      </c>
      <c r="E1939" s="1">
        <v>44967</v>
      </c>
      <c r="F1939" s="1" t="str">
        <f>TEXT(shipments9[[#This Row],[Shipdate]],"ddd")</f>
        <v>Fri</v>
      </c>
      <c r="G1939" s="1" t="str">
        <f>IF(OR(shipments9[[#This Row],[Day Name]]="Sat",shipments9[[#This Row],[Day Name]]="Sun"),"Weekend","Weekday")</f>
        <v>Weekday</v>
      </c>
      <c r="H1939">
        <v>1453.5</v>
      </c>
      <c r="I1939">
        <v>146</v>
      </c>
      <c r="J1939" t="s">
        <v>172</v>
      </c>
      <c r="K1939" t="s">
        <v>8151</v>
      </c>
      <c r="L1939" t="s">
        <v>8156</v>
      </c>
      <c r="M1939">
        <v>2</v>
      </c>
      <c r="N1939" t="s">
        <v>8157</v>
      </c>
      <c r="O1939" s="4">
        <f>INDEX(products[Cost_per_box], MATCH(shipments9[[#This Row],[PID]], products[PID], 0))</f>
        <v>3.32</v>
      </c>
      <c r="P1939" s="4">
        <f>shipments9[[#This Row],[Boxes]]*shipments9[[#This Row],[Cost Per Box]]</f>
        <v>484.71999999999997</v>
      </c>
      <c r="Q1939" s="4">
        <f>shipments9[[#This Row],[Amount]] -shipments9[[#This Row],[total cost]]</f>
        <v>968.78</v>
      </c>
      <c r="R1939" s="4" t="str">
        <f>IF(shipments9[[#This Row],[Gross Profit]]&lt;0,"Loss","Profit")</f>
        <v>Profit</v>
      </c>
      <c r="S1939" s="9">
        <f>shipments9[[#This Row],[Gross Profit]]/shipments9[[#This Row],[Amount]]</f>
        <v>0.66651530787753699</v>
      </c>
      <c r="T1939" s="11">
        <f>shipments9[[#This Row],[Amount]]/shipments9[[#This Row],[Boxes]]</f>
        <v>9.955479452054794</v>
      </c>
    </row>
    <row r="1940" spans="1:20" hidden="1" x14ac:dyDescent="0.25">
      <c r="A1940" t="s">
        <v>2142</v>
      </c>
      <c r="B1940" t="s">
        <v>74</v>
      </c>
      <c r="C1940" t="s">
        <v>163</v>
      </c>
      <c r="D1940" t="s">
        <v>19</v>
      </c>
      <c r="E1940" s="1">
        <v>45463</v>
      </c>
      <c r="F1940" s="1" t="str">
        <f>TEXT(shipments9[[#This Row],[Shipdate]],"ddd")</f>
        <v>Thu</v>
      </c>
      <c r="G1940" s="1" t="str">
        <f>IF(OR(shipments9[[#This Row],[Day Name]]="Sat",shipments9[[#This Row],[Day Name]]="Sun"),"Weekend","Weekday")</f>
        <v>Weekday</v>
      </c>
      <c r="H1940">
        <v>1309.5</v>
      </c>
      <c r="I1940">
        <v>188</v>
      </c>
      <c r="J1940" t="s">
        <v>172</v>
      </c>
      <c r="K1940" t="s">
        <v>8155</v>
      </c>
      <c r="L1940" t="s">
        <v>8154</v>
      </c>
      <c r="M1940">
        <v>6</v>
      </c>
      <c r="N1940" t="s">
        <v>8159</v>
      </c>
      <c r="O1940" s="4">
        <f>INDEX(products[Cost_per_box], MATCH(shipments9[[#This Row],[PID]], products[PID], 0))</f>
        <v>3.32</v>
      </c>
      <c r="P1940" s="4">
        <f>shipments9[[#This Row],[Boxes]]*shipments9[[#This Row],[Cost Per Box]]</f>
        <v>624.16</v>
      </c>
      <c r="Q1940" s="4">
        <f>shipments9[[#This Row],[Amount]] -shipments9[[#This Row],[total cost]]</f>
        <v>685.34</v>
      </c>
      <c r="R1940" s="4" t="str">
        <f>IF(shipments9[[#This Row],[Gross Profit]]&lt;0,"Loss","Profit")</f>
        <v>Profit</v>
      </c>
      <c r="S1940" s="9">
        <f>shipments9[[#This Row],[Gross Profit]]/shipments9[[#This Row],[Amount]]</f>
        <v>0.52336006109201993</v>
      </c>
      <c r="T1940" s="11">
        <f>shipments9[[#This Row],[Amount]]/shipments9[[#This Row],[Boxes]]</f>
        <v>6.9654255319148932</v>
      </c>
    </row>
    <row r="1941" spans="1:20" hidden="1" x14ac:dyDescent="0.25">
      <c r="A1941" t="s">
        <v>2143</v>
      </c>
      <c r="B1941" t="s">
        <v>74</v>
      </c>
      <c r="C1941" t="s">
        <v>163</v>
      </c>
      <c r="D1941" t="s">
        <v>19</v>
      </c>
      <c r="E1941" s="1">
        <v>45111</v>
      </c>
      <c r="F1941" s="1" t="str">
        <f>TEXT(shipments9[[#This Row],[Shipdate]],"ddd")</f>
        <v>Tue</v>
      </c>
      <c r="G1941" s="1" t="str">
        <f>IF(OR(shipments9[[#This Row],[Day Name]]="Sat",shipments9[[#This Row],[Day Name]]="Sun"),"Weekend","Weekday")</f>
        <v>Weekday</v>
      </c>
      <c r="H1941">
        <v>1066.5</v>
      </c>
      <c r="I1941">
        <v>153</v>
      </c>
      <c r="J1941" t="s">
        <v>172</v>
      </c>
      <c r="K1941" t="s">
        <v>8151</v>
      </c>
      <c r="L1941" t="s">
        <v>8160</v>
      </c>
      <c r="M1941">
        <v>7</v>
      </c>
      <c r="N1941" t="s">
        <v>8161</v>
      </c>
      <c r="O1941" s="4">
        <f>INDEX(products[Cost_per_box], MATCH(shipments9[[#This Row],[PID]], products[PID], 0))</f>
        <v>3.32</v>
      </c>
      <c r="P1941" s="4">
        <f>shipments9[[#This Row],[Boxes]]*shipments9[[#This Row],[Cost Per Box]]</f>
        <v>507.96</v>
      </c>
      <c r="Q1941" s="4">
        <f>shipments9[[#This Row],[Amount]] -shipments9[[#This Row],[total cost]]</f>
        <v>558.54</v>
      </c>
      <c r="R1941" s="4" t="str">
        <f>IF(shipments9[[#This Row],[Gross Profit]]&lt;0,"Loss","Profit")</f>
        <v>Profit</v>
      </c>
      <c r="S1941" s="9">
        <f>shipments9[[#This Row],[Gross Profit]]/shipments9[[#This Row],[Amount]]</f>
        <v>0.52371308016877638</v>
      </c>
      <c r="T1941" s="11">
        <f>shipments9[[#This Row],[Amount]]/shipments9[[#This Row],[Boxes]]</f>
        <v>6.9705882352941178</v>
      </c>
    </row>
    <row r="1942" spans="1:20" hidden="1" x14ac:dyDescent="0.25">
      <c r="A1942" t="s">
        <v>2144</v>
      </c>
      <c r="B1942" t="s">
        <v>49</v>
      </c>
      <c r="C1942" t="s">
        <v>163</v>
      </c>
      <c r="D1942" t="s">
        <v>19</v>
      </c>
      <c r="E1942" s="1">
        <v>44937</v>
      </c>
      <c r="F1942" s="1" t="str">
        <f>TEXT(shipments9[[#This Row],[Shipdate]],"ddd")</f>
        <v>Wed</v>
      </c>
      <c r="G1942" s="1" t="str">
        <f>IF(OR(shipments9[[#This Row],[Day Name]]="Sat",shipments9[[#This Row],[Day Name]]="Sun"),"Weekend","Weekday")</f>
        <v>Weekday</v>
      </c>
      <c r="H1942">
        <v>6768</v>
      </c>
      <c r="I1942">
        <v>846</v>
      </c>
      <c r="J1942" t="s">
        <v>172</v>
      </c>
      <c r="K1942" t="s">
        <v>8151</v>
      </c>
      <c r="L1942" t="s">
        <v>8156</v>
      </c>
      <c r="M1942">
        <v>1</v>
      </c>
      <c r="N1942" t="s">
        <v>8163</v>
      </c>
      <c r="O1942" s="4">
        <f>INDEX(products[Cost_per_box], MATCH(shipments9[[#This Row],[PID]], products[PID], 0))</f>
        <v>3.32</v>
      </c>
      <c r="P1942" s="4">
        <f>shipments9[[#This Row],[Boxes]]*shipments9[[#This Row],[Cost Per Box]]</f>
        <v>2808.72</v>
      </c>
      <c r="Q1942" s="4">
        <f>shipments9[[#This Row],[Amount]] -shipments9[[#This Row],[total cost]]</f>
        <v>3959.28</v>
      </c>
      <c r="R1942" s="4" t="str">
        <f>IF(shipments9[[#This Row],[Gross Profit]]&lt;0,"Loss","Profit")</f>
        <v>Profit</v>
      </c>
      <c r="S1942" s="9">
        <f>shipments9[[#This Row],[Gross Profit]]/shipments9[[#This Row],[Amount]]</f>
        <v>0.58500000000000008</v>
      </c>
      <c r="T1942" s="11">
        <f>shipments9[[#This Row],[Amount]]/shipments9[[#This Row],[Boxes]]</f>
        <v>8</v>
      </c>
    </row>
    <row r="1943" spans="1:20" hidden="1" x14ac:dyDescent="0.25">
      <c r="A1943" t="s">
        <v>2145</v>
      </c>
      <c r="B1943" t="s">
        <v>49</v>
      </c>
      <c r="C1943" t="s">
        <v>163</v>
      </c>
      <c r="D1943" t="s">
        <v>19</v>
      </c>
      <c r="E1943" s="1">
        <v>45079</v>
      </c>
      <c r="F1943" s="1" t="str">
        <f>TEXT(shipments9[[#This Row],[Shipdate]],"ddd")</f>
        <v>Fri</v>
      </c>
      <c r="G1943" s="1" t="str">
        <f>IF(OR(shipments9[[#This Row],[Day Name]]="Sat",shipments9[[#This Row],[Day Name]]="Sun"),"Weekend","Weekday")</f>
        <v>Weekday</v>
      </c>
      <c r="H1943">
        <v>6579</v>
      </c>
      <c r="I1943">
        <v>823</v>
      </c>
      <c r="J1943" t="s">
        <v>172</v>
      </c>
      <c r="K1943" t="s">
        <v>8151</v>
      </c>
      <c r="L1943" t="s">
        <v>8154</v>
      </c>
      <c r="M1943">
        <v>6</v>
      </c>
      <c r="N1943" t="s">
        <v>8159</v>
      </c>
      <c r="O1943" s="4">
        <f>INDEX(products[Cost_per_box], MATCH(shipments9[[#This Row],[PID]], products[PID], 0))</f>
        <v>3.32</v>
      </c>
      <c r="P1943" s="4">
        <f>shipments9[[#This Row],[Boxes]]*shipments9[[#This Row],[Cost Per Box]]</f>
        <v>2732.3599999999997</v>
      </c>
      <c r="Q1943" s="4">
        <f>shipments9[[#This Row],[Amount]] -shipments9[[#This Row],[total cost]]</f>
        <v>3846.6400000000003</v>
      </c>
      <c r="R1943" s="4" t="str">
        <f>IF(shipments9[[#This Row],[Gross Profit]]&lt;0,"Loss","Profit")</f>
        <v>Profit</v>
      </c>
      <c r="S1943" s="9">
        <f>shipments9[[#This Row],[Gross Profit]]/shipments9[[#This Row],[Amount]]</f>
        <v>0.58468460252317989</v>
      </c>
      <c r="T1943" s="11">
        <f>shipments9[[#This Row],[Amount]]/shipments9[[#This Row],[Boxes]]</f>
        <v>7.9939246658566221</v>
      </c>
    </row>
    <row r="1944" spans="1:20" hidden="1" x14ac:dyDescent="0.25">
      <c r="A1944" t="s">
        <v>2146</v>
      </c>
      <c r="B1944" t="s">
        <v>52</v>
      </c>
      <c r="C1944" t="s">
        <v>163</v>
      </c>
      <c r="D1944" t="s">
        <v>19</v>
      </c>
      <c r="E1944" s="1">
        <v>45086</v>
      </c>
      <c r="F1944" s="1" t="str">
        <f>TEXT(shipments9[[#This Row],[Shipdate]],"ddd")</f>
        <v>Fri</v>
      </c>
      <c r="G1944" s="1" t="str">
        <f>IF(OR(shipments9[[#This Row],[Day Name]]="Sat",shipments9[[#This Row],[Day Name]]="Sun"),"Weekend","Weekday")</f>
        <v>Weekday</v>
      </c>
      <c r="H1944">
        <v>3955.5</v>
      </c>
      <c r="I1944">
        <v>440</v>
      </c>
      <c r="J1944" t="s">
        <v>172</v>
      </c>
      <c r="K1944" t="s">
        <v>8151</v>
      </c>
      <c r="L1944" t="s">
        <v>8154</v>
      </c>
      <c r="M1944">
        <v>6</v>
      </c>
      <c r="N1944" t="s">
        <v>8159</v>
      </c>
      <c r="O1944" s="4">
        <f>INDEX(products[Cost_per_box], MATCH(shipments9[[#This Row],[PID]], products[PID], 0))</f>
        <v>3.32</v>
      </c>
      <c r="P1944" s="4">
        <f>shipments9[[#This Row],[Boxes]]*shipments9[[#This Row],[Cost Per Box]]</f>
        <v>1460.8</v>
      </c>
      <c r="Q1944" s="4">
        <f>shipments9[[#This Row],[Amount]] -shipments9[[#This Row],[total cost]]</f>
        <v>2494.6999999999998</v>
      </c>
      <c r="R1944" s="4" t="str">
        <f>IF(shipments9[[#This Row],[Gross Profit]]&lt;0,"Loss","Profit")</f>
        <v>Profit</v>
      </c>
      <c r="S1944" s="9">
        <f>shipments9[[#This Row],[Gross Profit]]/shipments9[[#This Row],[Amount]]</f>
        <v>0.63069144229553786</v>
      </c>
      <c r="T1944" s="11">
        <f>shipments9[[#This Row],[Amount]]/shipments9[[#This Row],[Boxes]]</f>
        <v>8.9897727272727277</v>
      </c>
    </row>
    <row r="1945" spans="1:20" hidden="1" x14ac:dyDescent="0.25">
      <c r="A1945" t="s">
        <v>2147</v>
      </c>
      <c r="B1945" t="s">
        <v>52</v>
      </c>
      <c r="C1945" t="s">
        <v>163</v>
      </c>
      <c r="D1945" t="s">
        <v>19</v>
      </c>
      <c r="E1945" s="1">
        <v>45462</v>
      </c>
      <c r="F1945" s="1" t="str">
        <f>TEXT(shipments9[[#This Row],[Shipdate]],"ddd")</f>
        <v>Wed</v>
      </c>
      <c r="G1945" s="1" t="str">
        <f>IF(OR(shipments9[[#This Row],[Day Name]]="Sat",shipments9[[#This Row],[Day Name]]="Sun"),"Weekend","Weekday")</f>
        <v>Weekday</v>
      </c>
      <c r="H1945">
        <v>2277</v>
      </c>
      <c r="I1945">
        <v>253</v>
      </c>
      <c r="J1945" t="s">
        <v>172</v>
      </c>
      <c r="K1945" t="s">
        <v>8155</v>
      </c>
      <c r="L1945" t="s">
        <v>8154</v>
      </c>
      <c r="M1945">
        <v>6</v>
      </c>
      <c r="N1945" t="s">
        <v>8159</v>
      </c>
      <c r="O1945" s="4">
        <f>INDEX(products[Cost_per_box], MATCH(shipments9[[#This Row],[PID]], products[PID], 0))</f>
        <v>3.32</v>
      </c>
      <c r="P1945" s="4">
        <f>shipments9[[#This Row],[Boxes]]*shipments9[[#This Row],[Cost Per Box]]</f>
        <v>839.95999999999992</v>
      </c>
      <c r="Q1945" s="4">
        <f>shipments9[[#This Row],[Amount]] -shipments9[[#This Row],[total cost]]</f>
        <v>1437.04</v>
      </c>
      <c r="R1945" s="4" t="str">
        <f>IF(shipments9[[#This Row],[Gross Profit]]&lt;0,"Loss","Profit")</f>
        <v>Profit</v>
      </c>
      <c r="S1945" s="9">
        <f>shipments9[[#This Row],[Gross Profit]]/shipments9[[#This Row],[Amount]]</f>
        <v>0.63111111111111107</v>
      </c>
      <c r="T1945" s="11">
        <f>shipments9[[#This Row],[Amount]]/shipments9[[#This Row],[Boxes]]</f>
        <v>9</v>
      </c>
    </row>
    <row r="1946" spans="1:20" hidden="1" x14ac:dyDescent="0.25">
      <c r="A1946" t="s">
        <v>2148</v>
      </c>
      <c r="B1946" t="s">
        <v>52</v>
      </c>
      <c r="C1946" t="s">
        <v>163</v>
      </c>
      <c r="D1946" t="s">
        <v>19</v>
      </c>
      <c r="E1946" s="1">
        <v>45294</v>
      </c>
      <c r="F1946" s="1" t="str">
        <f>TEXT(shipments9[[#This Row],[Shipdate]],"ddd")</f>
        <v>Wed</v>
      </c>
      <c r="G1946" s="1" t="str">
        <f>IF(OR(shipments9[[#This Row],[Day Name]]="Sat",shipments9[[#This Row],[Day Name]]="Sun"),"Weekend","Weekday")</f>
        <v>Weekday</v>
      </c>
      <c r="H1946">
        <v>5656.5</v>
      </c>
      <c r="I1946">
        <v>566</v>
      </c>
      <c r="J1946" t="s">
        <v>172</v>
      </c>
      <c r="K1946" t="s">
        <v>8155</v>
      </c>
      <c r="L1946" t="s">
        <v>8156</v>
      </c>
      <c r="M1946">
        <v>1</v>
      </c>
      <c r="N1946" t="s">
        <v>8163</v>
      </c>
      <c r="O1946" s="4">
        <f>INDEX(products[Cost_per_box], MATCH(shipments9[[#This Row],[PID]], products[PID], 0))</f>
        <v>3.32</v>
      </c>
      <c r="P1946" s="4">
        <f>shipments9[[#This Row],[Boxes]]*shipments9[[#This Row],[Cost Per Box]]</f>
        <v>1879.12</v>
      </c>
      <c r="Q1946" s="4">
        <f>shipments9[[#This Row],[Amount]] -shipments9[[#This Row],[total cost]]</f>
        <v>3777.38</v>
      </c>
      <c r="R1946" s="4" t="str">
        <f>IF(shipments9[[#This Row],[Gross Profit]]&lt;0,"Loss","Profit")</f>
        <v>Profit</v>
      </c>
      <c r="S1946" s="9">
        <f>shipments9[[#This Row],[Gross Profit]]/shipments9[[#This Row],[Amount]]</f>
        <v>0.66779457261557507</v>
      </c>
      <c r="T1946" s="11">
        <f>shipments9[[#This Row],[Amount]]/shipments9[[#This Row],[Boxes]]</f>
        <v>9.9938162544169611</v>
      </c>
    </row>
    <row r="1947" spans="1:20" hidden="1" x14ac:dyDescent="0.25">
      <c r="A1947" t="s">
        <v>2149</v>
      </c>
      <c r="B1947" t="s">
        <v>52</v>
      </c>
      <c r="C1947" t="s">
        <v>163</v>
      </c>
      <c r="D1947" t="s">
        <v>19</v>
      </c>
      <c r="E1947" s="1">
        <v>45443</v>
      </c>
      <c r="F1947" s="1" t="str">
        <f>TEXT(shipments9[[#This Row],[Shipdate]],"ddd")</f>
        <v>Fri</v>
      </c>
      <c r="G1947" s="1" t="str">
        <f>IF(OR(shipments9[[#This Row],[Day Name]]="Sat",shipments9[[#This Row],[Day Name]]="Sun"),"Weekend","Weekday")</f>
        <v>Weekday</v>
      </c>
      <c r="H1947">
        <v>5195.25</v>
      </c>
      <c r="I1947">
        <v>520</v>
      </c>
      <c r="J1947" t="s">
        <v>172</v>
      </c>
      <c r="K1947" t="s">
        <v>8155</v>
      </c>
      <c r="L1947" t="s">
        <v>8154</v>
      </c>
      <c r="M1947">
        <v>5</v>
      </c>
      <c r="N1947" t="s">
        <v>201</v>
      </c>
      <c r="O1947" s="4">
        <f>INDEX(products[Cost_per_box], MATCH(shipments9[[#This Row],[PID]], products[PID], 0))</f>
        <v>3.32</v>
      </c>
      <c r="P1947" s="4">
        <f>shipments9[[#This Row],[Boxes]]*shipments9[[#This Row],[Cost Per Box]]</f>
        <v>1726.3999999999999</v>
      </c>
      <c r="Q1947" s="4">
        <f>shipments9[[#This Row],[Amount]] -shipments9[[#This Row],[total cost]]</f>
        <v>3468.8500000000004</v>
      </c>
      <c r="R1947" s="4" t="str">
        <f>IF(shipments9[[#This Row],[Gross Profit]]&lt;0,"Loss","Profit")</f>
        <v>Profit</v>
      </c>
      <c r="S1947" s="9">
        <f>shipments9[[#This Row],[Gross Profit]]/shipments9[[#This Row],[Amount]]</f>
        <v>0.66769645349116991</v>
      </c>
      <c r="T1947" s="11">
        <f>shipments9[[#This Row],[Amount]]/shipments9[[#This Row],[Boxes]]</f>
        <v>9.9908653846153843</v>
      </c>
    </row>
    <row r="1948" spans="1:20" hidden="1" x14ac:dyDescent="0.25">
      <c r="A1948" t="s">
        <v>2150</v>
      </c>
      <c r="B1948" t="s">
        <v>77</v>
      </c>
      <c r="C1948" t="s">
        <v>163</v>
      </c>
      <c r="D1948" t="s">
        <v>19</v>
      </c>
      <c r="E1948" s="1">
        <v>45463</v>
      </c>
      <c r="F1948" s="1" t="str">
        <f>TEXT(shipments9[[#This Row],[Shipdate]],"ddd")</f>
        <v>Thu</v>
      </c>
      <c r="G1948" s="1" t="str">
        <f>IF(OR(shipments9[[#This Row],[Day Name]]="Sat",shipments9[[#This Row],[Day Name]]="Sun"),"Weekend","Weekday")</f>
        <v>Weekday</v>
      </c>
      <c r="H1948">
        <v>2155.5</v>
      </c>
      <c r="I1948">
        <v>270</v>
      </c>
      <c r="J1948" t="s">
        <v>172</v>
      </c>
      <c r="K1948" t="s">
        <v>8155</v>
      </c>
      <c r="L1948" t="s">
        <v>8154</v>
      </c>
      <c r="M1948">
        <v>6</v>
      </c>
      <c r="N1948" t="s">
        <v>8159</v>
      </c>
      <c r="O1948" s="4">
        <f>INDEX(products[Cost_per_box], MATCH(shipments9[[#This Row],[PID]], products[PID], 0))</f>
        <v>3.32</v>
      </c>
      <c r="P1948" s="4">
        <f>shipments9[[#This Row],[Boxes]]*shipments9[[#This Row],[Cost Per Box]]</f>
        <v>896.4</v>
      </c>
      <c r="Q1948" s="4">
        <f>shipments9[[#This Row],[Amount]] -shipments9[[#This Row],[total cost]]</f>
        <v>1259.0999999999999</v>
      </c>
      <c r="R1948" s="4" t="str">
        <f>IF(shipments9[[#This Row],[Gross Profit]]&lt;0,"Loss","Profit")</f>
        <v>Profit</v>
      </c>
      <c r="S1948" s="9">
        <f>shipments9[[#This Row],[Gross Profit]]/shipments9[[#This Row],[Amount]]</f>
        <v>0.58413361169102296</v>
      </c>
      <c r="T1948" s="11">
        <f>shipments9[[#This Row],[Amount]]/shipments9[[#This Row],[Boxes]]</f>
        <v>7.9833333333333334</v>
      </c>
    </row>
    <row r="1949" spans="1:20" hidden="1" x14ac:dyDescent="0.25">
      <c r="A1949" t="s">
        <v>2151</v>
      </c>
      <c r="B1949" t="s">
        <v>77</v>
      </c>
      <c r="C1949" t="s">
        <v>163</v>
      </c>
      <c r="D1949" t="s">
        <v>19</v>
      </c>
      <c r="E1949" s="1">
        <v>45181</v>
      </c>
      <c r="F1949" s="1" t="str">
        <f>TEXT(shipments9[[#This Row],[Shipdate]],"ddd")</f>
        <v>Tue</v>
      </c>
      <c r="G1949" s="1" t="str">
        <f>IF(OR(shipments9[[#This Row],[Day Name]]="Sat",shipments9[[#This Row],[Day Name]]="Sun"),"Weekend","Weekday")</f>
        <v>Weekday</v>
      </c>
      <c r="H1949">
        <v>1734.75</v>
      </c>
      <c r="I1949">
        <v>248</v>
      </c>
      <c r="J1949" t="s">
        <v>172</v>
      </c>
      <c r="K1949" t="s">
        <v>8151</v>
      </c>
      <c r="L1949" t="s">
        <v>8160</v>
      </c>
      <c r="M1949">
        <v>9</v>
      </c>
      <c r="N1949" t="s">
        <v>8167</v>
      </c>
      <c r="O1949" s="4">
        <f>INDEX(products[Cost_per_box], MATCH(shipments9[[#This Row],[PID]], products[PID], 0))</f>
        <v>3.32</v>
      </c>
      <c r="P1949" s="4">
        <f>shipments9[[#This Row],[Boxes]]*shipments9[[#This Row],[Cost Per Box]]</f>
        <v>823.36</v>
      </c>
      <c r="Q1949" s="4">
        <f>shipments9[[#This Row],[Amount]] -shipments9[[#This Row],[total cost]]</f>
        <v>911.39</v>
      </c>
      <c r="R1949" s="4" t="str">
        <f>IF(shipments9[[#This Row],[Gross Profit]]&lt;0,"Loss","Profit")</f>
        <v>Profit</v>
      </c>
      <c r="S1949" s="9">
        <f>shipments9[[#This Row],[Gross Profit]]/shipments9[[#This Row],[Amount]]</f>
        <v>0.52537253206513901</v>
      </c>
      <c r="T1949" s="11">
        <f>shipments9[[#This Row],[Amount]]/shipments9[[#This Row],[Boxes]]</f>
        <v>6.994959677419355</v>
      </c>
    </row>
    <row r="1950" spans="1:20" hidden="1" x14ac:dyDescent="0.25">
      <c r="A1950" t="s">
        <v>2152</v>
      </c>
      <c r="B1950" t="s">
        <v>77</v>
      </c>
      <c r="C1950" t="s">
        <v>163</v>
      </c>
      <c r="D1950" t="s">
        <v>19</v>
      </c>
      <c r="E1950" s="1">
        <v>45126</v>
      </c>
      <c r="F1950" s="1" t="str">
        <f>TEXT(shipments9[[#This Row],[Shipdate]],"ddd")</f>
        <v>Wed</v>
      </c>
      <c r="G1950" s="1" t="str">
        <f>IF(OR(shipments9[[#This Row],[Day Name]]="Sat",shipments9[[#This Row],[Day Name]]="Sun"),"Weekend","Weekday")</f>
        <v>Weekday</v>
      </c>
      <c r="H1950">
        <v>8347.5</v>
      </c>
      <c r="I1950">
        <v>759</v>
      </c>
      <c r="J1950" t="s">
        <v>172</v>
      </c>
      <c r="K1950" t="s">
        <v>8151</v>
      </c>
      <c r="L1950" t="s">
        <v>8160</v>
      </c>
      <c r="M1950">
        <v>7</v>
      </c>
      <c r="N1950" t="s">
        <v>8161</v>
      </c>
      <c r="O1950" s="4">
        <f>INDEX(products[Cost_per_box], MATCH(shipments9[[#This Row],[PID]], products[PID], 0))</f>
        <v>3.32</v>
      </c>
      <c r="P1950" s="4">
        <f>shipments9[[#This Row],[Boxes]]*shipments9[[#This Row],[Cost Per Box]]</f>
        <v>2519.8799999999997</v>
      </c>
      <c r="Q1950" s="4">
        <f>shipments9[[#This Row],[Amount]] -shipments9[[#This Row],[total cost]]</f>
        <v>5827.6200000000008</v>
      </c>
      <c r="R1950" s="4" t="str">
        <f>IF(shipments9[[#This Row],[Gross Profit]]&lt;0,"Loss","Profit")</f>
        <v>Profit</v>
      </c>
      <c r="S1950" s="9">
        <f>shipments9[[#This Row],[Gross Profit]]/shipments9[[#This Row],[Amount]]</f>
        <v>0.69812758310871526</v>
      </c>
      <c r="T1950" s="11">
        <f>shipments9[[#This Row],[Amount]]/shipments9[[#This Row],[Boxes]]</f>
        <v>10.99802371541502</v>
      </c>
    </row>
    <row r="1951" spans="1:20" hidden="1" x14ac:dyDescent="0.25">
      <c r="A1951" t="s">
        <v>2153</v>
      </c>
      <c r="B1951" t="s">
        <v>77</v>
      </c>
      <c r="C1951" t="s">
        <v>163</v>
      </c>
      <c r="D1951" t="s">
        <v>19</v>
      </c>
      <c r="E1951" s="1">
        <v>44987</v>
      </c>
      <c r="F1951" s="1" t="str">
        <f>TEXT(shipments9[[#This Row],[Shipdate]],"ddd")</f>
        <v>Thu</v>
      </c>
      <c r="G1951" s="1" t="str">
        <f>IF(OR(shipments9[[#This Row],[Day Name]]="Sat",shipments9[[#This Row],[Day Name]]="Sun"),"Weekend","Weekday")</f>
        <v>Weekday</v>
      </c>
      <c r="H1951">
        <v>4432.5</v>
      </c>
      <c r="I1951">
        <v>634</v>
      </c>
      <c r="J1951" t="s">
        <v>172</v>
      </c>
      <c r="K1951" t="s">
        <v>8151</v>
      </c>
      <c r="L1951" t="s">
        <v>8156</v>
      </c>
      <c r="M1951">
        <v>3</v>
      </c>
      <c r="N1951" t="s">
        <v>8164</v>
      </c>
      <c r="O1951" s="4">
        <f>INDEX(products[Cost_per_box], MATCH(shipments9[[#This Row],[PID]], products[PID], 0))</f>
        <v>3.32</v>
      </c>
      <c r="P1951" s="4">
        <f>shipments9[[#This Row],[Boxes]]*shipments9[[#This Row],[Cost Per Box]]</f>
        <v>2104.88</v>
      </c>
      <c r="Q1951" s="4">
        <f>shipments9[[#This Row],[Amount]] -shipments9[[#This Row],[total cost]]</f>
        <v>2327.62</v>
      </c>
      <c r="R1951" s="4" t="str">
        <f>IF(shipments9[[#This Row],[Gross Profit]]&lt;0,"Loss","Profit")</f>
        <v>Profit</v>
      </c>
      <c r="S1951" s="9">
        <f>shipments9[[#This Row],[Gross Profit]]/shipments9[[#This Row],[Amount]]</f>
        <v>0.52512577552171458</v>
      </c>
      <c r="T1951" s="11">
        <f>shipments9[[#This Row],[Amount]]/shipments9[[#This Row],[Boxes]]</f>
        <v>6.9913249211356465</v>
      </c>
    </row>
    <row r="1952" spans="1:20" hidden="1" x14ac:dyDescent="0.25">
      <c r="A1952" t="s">
        <v>2154</v>
      </c>
      <c r="B1952" t="s">
        <v>77</v>
      </c>
      <c r="C1952" t="s">
        <v>163</v>
      </c>
      <c r="D1952" t="s">
        <v>19</v>
      </c>
      <c r="E1952" s="1">
        <v>45056</v>
      </c>
      <c r="F1952" s="1" t="str">
        <f>TEXT(shipments9[[#This Row],[Shipdate]],"ddd")</f>
        <v>Wed</v>
      </c>
      <c r="G1952" s="1" t="str">
        <f>IF(OR(shipments9[[#This Row],[Day Name]]="Sat",shipments9[[#This Row],[Day Name]]="Sun"),"Weekend","Weekday")</f>
        <v>Weekday</v>
      </c>
      <c r="H1952">
        <v>1197</v>
      </c>
      <c r="I1952">
        <v>171</v>
      </c>
      <c r="J1952" t="s">
        <v>172</v>
      </c>
      <c r="K1952" t="s">
        <v>8151</v>
      </c>
      <c r="L1952" t="s">
        <v>8154</v>
      </c>
      <c r="M1952">
        <v>5</v>
      </c>
      <c r="N1952" t="s">
        <v>201</v>
      </c>
      <c r="O1952" s="4">
        <f>INDEX(products[Cost_per_box], MATCH(shipments9[[#This Row],[PID]], products[PID], 0))</f>
        <v>3.32</v>
      </c>
      <c r="P1952" s="4">
        <f>shipments9[[#This Row],[Boxes]]*shipments9[[#This Row],[Cost Per Box]]</f>
        <v>567.72</v>
      </c>
      <c r="Q1952" s="4">
        <f>shipments9[[#This Row],[Amount]] -shipments9[[#This Row],[total cost]]</f>
        <v>629.28</v>
      </c>
      <c r="R1952" s="4" t="str">
        <f>IF(shipments9[[#This Row],[Gross Profit]]&lt;0,"Loss","Profit")</f>
        <v>Profit</v>
      </c>
      <c r="S1952" s="9">
        <f>shipments9[[#This Row],[Gross Profit]]/shipments9[[#This Row],[Amount]]</f>
        <v>0.52571428571428569</v>
      </c>
      <c r="T1952" s="11">
        <f>shipments9[[#This Row],[Amount]]/shipments9[[#This Row],[Boxes]]</f>
        <v>7</v>
      </c>
    </row>
    <row r="1953" spans="1:20" hidden="1" x14ac:dyDescent="0.25">
      <c r="A1953" t="s">
        <v>2155</v>
      </c>
      <c r="B1953" t="s">
        <v>58</v>
      </c>
      <c r="C1953" t="s">
        <v>163</v>
      </c>
      <c r="D1953" t="s">
        <v>19</v>
      </c>
      <c r="E1953" s="1">
        <v>44953</v>
      </c>
      <c r="F1953" s="1" t="str">
        <f>TEXT(shipments9[[#This Row],[Shipdate]],"ddd")</f>
        <v>Fri</v>
      </c>
      <c r="G1953" s="1" t="str">
        <f>IF(OR(shipments9[[#This Row],[Day Name]]="Sat",shipments9[[#This Row],[Day Name]]="Sun"),"Weekend","Weekday")</f>
        <v>Weekday</v>
      </c>
      <c r="H1953">
        <v>4284</v>
      </c>
      <c r="I1953">
        <v>390</v>
      </c>
      <c r="J1953" t="s">
        <v>172</v>
      </c>
      <c r="K1953" t="s">
        <v>8151</v>
      </c>
      <c r="L1953" t="s">
        <v>8156</v>
      </c>
      <c r="M1953">
        <v>1</v>
      </c>
      <c r="N1953" t="s">
        <v>8163</v>
      </c>
      <c r="O1953" s="4">
        <f>INDEX(products[Cost_per_box], MATCH(shipments9[[#This Row],[PID]], products[PID], 0))</f>
        <v>3.32</v>
      </c>
      <c r="P1953" s="4">
        <f>shipments9[[#This Row],[Boxes]]*shipments9[[#This Row],[Cost Per Box]]</f>
        <v>1294.8</v>
      </c>
      <c r="Q1953" s="4">
        <f>shipments9[[#This Row],[Amount]] -shipments9[[#This Row],[total cost]]</f>
        <v>2989.2</v>
      </c>
      <c r="R1953" s="4" t="str">
        <f>IF(shipments9[[#This Row],[Gross Profit]]&lt;0,"Loss","Profit")</f>
        <v>Profit</v>
      </c>
      <c r="S1953" s="9">
        <f>shipments9[[#This Row],[Gross Profit]]/shipments9[[#This Row],[Amount]]</f>
        <v>0.69775910364145655</v>
      </c>
      <c r="T1953" s="11">
        <f>shipments9[[#This Row],[Amount]]/shipments9[[#This Row],[Boxes]]</f>
        <v>10.984615384615385</v>
      </c>
    </row>
    <row r="1954" spans="1:20" hidden="1" x14ac:dyDescent="0.25">
      <c r="A1954" t="s">
        <v>2156</v>
      </c>
      <c r="B1954" t="s">
        <v>58</v>
      </c>
      <c r="C1954" t="s">
        <v>163</v>
      </c>
      <c r="D1954" t="s">
        <v>19</v>
      </c>
      <c r="E1954" s="1">
        <v>45252</v>
      </c>
      <c r="F1954" s="1" t="str">
        <f>TEXT(shipments9[[#This Row],[Shipdate]],"ddd")</f>
        <v>Wed</v>
      </c>
      <c r="G1954" s="1" t="str">
        <f>IF(OR(shipments9[[#This Row],[Day Name]]="Sat",shipments9[[#This Row],[Day Name]]="Sun"),"Weekend","Weekday")</f>
        <v>Weekday</v>
      </c>
      <c r="H1954">
        <v>3244.5</v>
      </c>
      <c r="I1954">
        <v>295</v>
      </c>
      <c r="J1954" t="s">
        <v>172</v>
      </c>
      <c r="K1954" t="s">
        <v>8151</v>
      </c>
      <c r="L1954" t="s">
        <v>8152</v>
      </c>
      <c r="M1954">
        <v>11</v>
      </c>
      <c r="N1954" t="s">
        <v>8165</v>
      </c>
      <c r="O1954" s="4">
        <f>INDEX(products[Cost_per_box], MATCH(shipments9[[#This Row],[PID]], products[PID], 0))</f>
        <v>3.32</v>
      </c>
      <c r="P1954" s="4">
        <f>shipments9[[#This Row],[Boxes]]*shipments9[[#This Row],[Cost Per Box]]</f>
        <v>979.4</v>
      </c>
      <c r="Q1954" s="4">
        <f>shipments9[[#This Row],[Amount]] -shipments9[[#This Row],[total cost]]</f>
        <v>2265.1</v>
      </c>
      <c r="R1954" s="4" t="str">
        <f>IF(shipments9[[#This Row],[Gross Profit]]&lt;0,"Loss","Profit")</f>
        <v>Profit</v>
      </c>
      <c r="S1954" s="9">
        <f>shipments9[[#This Row],[Gross Profit]]/shipments9[[#This Row],[Amount]]</f>
        <v>0.69813530590229611</v>
      </c>
      <c r="T1954" s="11">
        <f>shipments9[[#This Row],[Amount]]/shipments9[[#This Row],[Boxes]]</f>
        <v>10.998305084745763</v>
      </c>
    </row>
    <row r="1955" spans="1:20" hidden="1" x14ac:dyDescent="0.25">
      <c r="A1955" t="s">
        <v>2157</v>
      </c>
      <c r="B1955" t="s">
        <v>58</v>
      </c>
      <c r="C1955" t="s">
        <v>163</v>
      </c>
      <c r="D1955" t="s">
        <v>19</v>
      </c>
      <c r="E1955" s="1">
        <v>45163</v>
      </c>
      <c r="F1955" s="1" t="str">
        <f>TEXT(shipments9[[#This Row],[Shipdate]],"ddd")</f>
        <v>Fri</v>
      </c>
      <c r="G1955" s="1" t="str">
        <f>IF(OR(shipments9[[#This Row],[Day Name]]="Sat",shipments9[[#This Row],[Day Name]]="Sun"),"Weekend","Weekday")</f>
        <v>Weekday</v>
      </c>
      <c r="H1955">
        <v>3357</v>
      </c>
      <c r="I1955">
        <v>336</v>
      </c>
      <c r="J1955" t="s">
        <v>172</v>
      </c>
      <c r="K1955" t="s">
        <v>8151</v>
      </c>
      <c r="L1955" t="s">
        <v>8160</v>
      </c>
      <c r="M1955">
        <v>8</v>
      </c>
      <c r="N1955" t="s">
        <v>8162</v>
      </c>
      <c r="O1955" s="4">
        <f>INDEX(products[Cost_per_box], MATCH(shipments9[[#This Row],[PID]], products[PID], 0))</f>
        <v>3.32</v>
      </c>
      <c r="P1955" s="4">
        <f>shipments9[[#This Row],[Boxes]]*shipments9[[#This Row],[Cost Per Box]]</f>
        <v>1115.52</v>
      </c>
      <c r="Q1955" s="4">
        <f>shipments9[[#This Row],[Amount]] -shipments9[[#This Row],[total cost]]</f>
        <v>2241.48</v>
      </c>
      <c r="R1955" s="4" t="str">
        <f>IF(shipments9[[#This Row],[Gross Profit]]&lt;0,"Loss","Profit")</f>
        <v>Profit</v>
      </c>
      <c r="S1955" s="9">
        <f>shipments9[[#This Row],[Gross Profit]]/shipments9[[#This Row],[Amount]]</f>
        <v>0.66770330652368182</v>
      </c>
      <c r="T1955" s="11">
        <f>shipments9[[#This Row],[Amount]]/shipments9[[#This Row],[Boxes]]</f>
        <v>9.9910714285714288</v>
      </c>
    </row>
    <row r="1956" spans="1:20" hidden="1" x14ac:dyDescent="0.25">
      <c r="A1956" t="s">
        <v>2158</v>
      </c>
      <c r="B1956" t="s">
        <v>58</v>
      </c>
      <c r="C1956" t="s">
        <v>163</v>
      </c>
      <c r="D1956" t="s">
        <v>19</v>
      </c>
      <c r="E1956" s="1">
        <v>45310</v>
      </c>
      <c r="F1956" s="1" t="str">
        <f>TEXT(shipments9[[#This Row],[Shipdate]],"ddd")</f>
        <v>Fri</v>
      </c>
      <c r="G1956" s="1" t="str">
        <f>IF(OR(shipments9[[#This Row],[Day Name]]="Sat",shipments9[[#This Row],[Day Name]]="Sun"),"Weekend","Weekday")</f>
        <v>Weekday</v>
      </c>
      <c r="H1956">
        <v>5292</v>
      </c>
      <c r="I1956">
        <v>530</v>
      </c>
      <c r="J1956" t="s">
        <v>172</v>
      </c>
      <c r="K1956" t="s">
        <v>8155</v>
      </c>
      <c r="L1956" t="s">
        <v>8156</v>
      </c>
      <c r="M1956">
        <v>1</v>
      </c>
      <c r="N1956" t="s">
        <v>8163</v>
      </c>
      <c r="O1956" s="4">
        <f>INDEX(products[Cost_per_box], MATCH(shipments9[[#This Row],[PID]], products[PID], 0))</f>
        <v>3.32</v>
      </c>
      <c r="P1956" s="4">
        <f>shipments9[[#This Row],[Boxes]]*shipments9[[#This Row],[Cost Per Box]]</f>
        <v>1759.6</v>
      </c>
      <c r="Q1956" s="4">
        <f>shipments9[[#This Row],[Amount]] -shipments9[[#This Row],[total cost]]</f>
        <v>3532.4</v>
      </c>
      <c r="R1956" s="4" t="str">
        <f>IF(shipments9[[#This Row],[Gross Profit]]&lt;0,"Loss","Profit")</f>
        <v>Profit</v>
      </c>
      <c r="S1956" s="9">
        <f>shipments9[[#This Row],[Gross Profit]]/shipments9[[#This Row],[Amount]]</f>
        <v>0.66749811035525319</v>
      </c>
      <c r="T1956" s="11">
        <f>shipments9[[#This Row],[Amount]]/shipments9[[#This Row],[Boxes]]</f>
        <v>9.9849056603773576</v>
      </c>
    </row>
    <row r="1957" spans="1:20" hidden="1" x14ac:dyDescent="0.25">
      <c r="A1957" t="s">
        <v>2159</v>
      </c>
      <c r="B1957" t="s">
        <v>61</v>
      </c>
      <c r="C1957" t="s">
        <v>163</v>
      </c>
      <c r="D1957" t="s">
        <v>19</v>
      </c>
      <c r="E1957" s="1">
        <v>45205</v>
      </c>
      <c r="F1957" s="1" t="str">
        <f>TEXT(shipments9[[#This Row],[Shipdate]],"ddd")</f>
        <v>Fri</v>
      </c>
      <c r="G1957" s="1" t="str">
        <f>IF(OR(shipments9[[#This Row],[Day Name]]="Sat",shipments9[[#This Row],[Day Name]]="Sun"),"Weekend","Weekday")</f>
        <v>Weekday</v>
      </c>
      <c r="H1957">
        <v>279</v>
      </c>
      <c r="I1957">
        <v>26</v>
      </c>
      <c r="J1957" t="s">
        <v>172</v>
      </c>
      <c r="K1957" t="s">
        <v>8151</v>
      </c>
      <c r="L1957" t="s">
        <v>8152</v>
      </c>
      <c r="M1957">
        <v>10</v>
      </c>
      <c r="N1957" t="s">
        <v>8153</v>
      </c>
      <c r="O1957" s="4">
        <f>INDEX(products[Cost_per_box], MATCH(shipments9[[#This Row],[PID]], products[PID], 0))</f>
        <v>3.32</v>
      </c>
      <c r="P1957" s="4">
        <f>shipments9[[#This Row],[Boxes]]*shipments9[[#This Row],[Cost Per Box]]</f>
        <v>86.32</v>
      </c>
      <c r="Q1957" s="4">
        <f>shipments9[[#This Row],[Amount]] -shipments9[[#This Row],[total cost]]</f>
        <v>192.68</v>
      </c>
      <c r="R1957" s="4" t="str">
        <f>IF(shipments9[[#This Row],[Gross Profit]]&lt;0,"Loss","Profit")</f>
        <v>Profit</v>
      </c>
      <c r="S1957" s="9">
        <f>shipments9[[#This Row],[Gross Profit]]/shipments9[[#This Row],[Amount]]</f>
        <v>0.69060931899641576</v>
      </c>
      <c r="T1957" s="11">
        <f>shipments9[[#This Row],[Amount]]/shipments9[[#This Row],[Boxes]]</f>
        <v>10.73076923076923</v>
      </c>
    </row>
    <row r="1958" spans="1:20" hidden="1" x14ac:dyDescent="0.25">
      <c r="A1958" t="s">
        <v>2160</v>
      </c>
      <c r="B1958" t="s">
        <v>61</v>
      </c>
      <c r="C1958" t="s">
        <v>163</v>
      </c>
      <c r="D1958" t="s">
        <v>19</v>
      </c>
      <c r="E1958" s="1">
        <v>45328</v>
      </c>
      <c r="F1958" s="1" t="str">
        <f>TEXT(shipments9[[#This Row],[Shipdate]],"ddd")</f>
        <v>Tue</v>
      </c>
      <c r="G1958" s="1" t="str">
        <f>IF(OR(shipments9[[#This Row],[Day Name]]="Sat",shipments9[[#This Row],[Day Name]]="Sun"),"Weekend","Weekday")</f>
        <v>Weekday</v>
      </c>
      <c r="H1958">
        <v>1662.75</v>
      </c>
      <c r="I1958">
        <v>185</v>
      </c>
      <c r="J1958" t="s">
        <v>172</v>
      </c>
      <c r="K1958" t="s">
        <v>8155</v>
      </c>
      <c r="L1958" t="s">
        <v>8156</v>
      </c>
      <c r="M1958">
        <v>2</v>
      </c>
      <c r="N1958" t="s">
        <v>8157</v>
      </c>
      <c r="O1958" s="4">
        <f>INDEX(products[Cost_per_box], MATCH(shipments9[[#This Row],[PID]], products[PID], 0))</f>
        <v>3.32</v>
      </c>
      <c r="P1958" s="4">
        <f>shipments9[[#This Row],[Boxes]]*shipments9[[#This Row],[Cost Per Box]]</f>
        <v>614.19999999999993</v>
      </c>
      <c r="Q1958" s="4">
        <f>shipments9[[#This Row],[Amount]] -shipments9[[#This Row],[total cost]]</f>
        <v>1048.5500000000002</v>
      </c>
      <c r="R1958" s="4" t="str">
        <f>IF(shipments9[[#This Row],[Gross Profit]]&lt;0,"Loss","Profit")</f>
        <v>Profit</v>
      </c>
      <c r="S1958" s="9">
        <f>shipments9[[#This Row],[Gross Profit]]/shipments9[[#This Row],[Amount]]</f>
        <v>0.63061193805442806</v>
      </c>
      <c r="T1958" s="11">
        <f>shipments9[[#This Row],[Amount]]/shipments9[[#This Row],[Boxes]]</f>
        <v>8.9878378378378372</v>
      </c>
    </row>
    <row r="1959" spans="1:20" hidden="1" x14ac:dyDescent="0.25">
      <c r="A1959" t="s">
        <v>2161</v>
      </c>
      <c r="B1959" t="s">
        <v>61</v>
      </c>
      <c r="C1959" t="s">
        <v>163</v>
      </c>
      <c r="D1959" t="s">
        <v>19</v>
      </c>
      <c r="E1959" s="1">
        <v>44939</v>
      </c>
      <c r="F1959" s="1" t="str">
        <f>TEXT(shipments9[[#This Row],[Shipdate]],"ddd")</f>
        <v>Fri</v>
      </c>
      <c r="G1959" s="1" t="str">
        <f>IF(OR(shipments9[[#This Row],[Day Name]]="Sat",shipments9[[#This Row],[Day Name]]="Sun"),"Weekend","Weekday")</f>
        <v>Weekday</v>
      </c>
      <c r="H1959">
        <v>2443.5</v>
      </c>
      <c r="I1959">
        <v>223</v>
      </c>
      <c r="J1959" t="s">
        <v>172</v>
      </c>
      <c r="K1959" t="s">
        <v>8151</v>
      </c>
      <c r="L1959" t="s">
        <v>8156</v>
      </c>
      <c r="M1959">
        <v>1</v>
      </c>
      <c r="N1959" t="s">
        <v>8163</v>
      </c>
      <c r="O1959" s="4">
        <f>INDEX(products[Cost_per_box], MATCH(shipments9[[#This Row],[PID]], products[PID], 0))</f>
        <v>3.32</v>
      </c>
      <c r="P1959" s="4">
        <f>shipments9[[#This Row],[Boxes]]*shipments9[[#This Row],[Cost Per Box]]</f>
        <v>740.36</v>
      </c>
      <c r="Q1959" s="4">
        <f>shipments9[[#This Row],[Amount]] -shipments9[[#This Row],[total cost]]</f>
        <v>1703.1399999999999</v>
      </c>
      <c r="R1959" s="4" t="str">
        <f>IF(shipments9[[#This Row],[Gross Profit]]&lt;0,"Loss","Profit")</f>
        <v>Profit</v>
      </c>
      <c r="S1959" s="9">
        <f>shipments9[[#This Row],[Gross Profit]]/shipments9[[#This Row],[Amount]]</f>
        <v>0.69700838960507461</v>
      </c>
      <c r="T1959" s="11">
        <f>shipments9[[#This Row],[Amount]]/shipments9[[#This Row],[Boxes]]</f>
        <v>10.957399103139014</v>
      </c>
    </row>
    <row r="1960" spans="1:20" hidden="1" x14ac:dyDescent="0.25">
      <c r="A1960" t="s">
        <v>2162</v>
      </c>
      <c r="B1960" t="s">
        <v>61</v>
      </c>
      <c r="C1960" t="s">
        <v>163</v>
      </c>
      <c r="D1960" t="s">
        <v>19</v>
      </c>
      <c r="E1960" s="1">
        <v>45159</v>
      </c>
      <c r="F1960" s="1" t="str">
        <f>TEXT(shipments9[[#This Row],[Shipdate]],"ddd")</f>
        <v>Mon</v>
      </c>
      <c r="G1960" s="1" t="str">
        <f>IF(OR(shipments9[[#This Row],[Day Name]]="Sat",shipments9[[#This Row],[Day Name]]="Sun"),"Weekend","Weekday")</f>
        <v>Weekday</v>
      </c>
      <c r="H1960">
        <v>6012</v>
      </c>
      <c r="I1960">
        <v>547</v>
      </c>
      <c r="J1960" t="s">
        <v>172</v>
      </c>
      <c r="K1960" t="s">
        <v>8151</v>
      </c>
      <c r="L1960" t="s">
        <v>8160</v>
      </c>
      <c r="M1960">
        <v>8</v>
      </c>
      <c r="N1960" t="s">
        <v>8162</v>
      </c>
      <c r="O1960" s="4">
        <f>INDEX(products[Cost_per_box], MATCH(shipments9[[#This Row],[PID]], products[PID], 0))</f>
        <v>3.32</v>
      </c>
      <c r="P1960" s="4">
        <f>shipments9[[#This Row],[Boxes]]*shipments9[[#This Row],[Cost Per Box]]</f>
        <v>1816.04</v>
      </c>
      <c r="Q1960" s="4">
        <f>shipments9[[#This Row],[Amount]] -shipments9[[#This Row],[total cost]]</f>
        <v>4195.96</v>
      </c>
      <c r="R1960" s="4" t="str">
        <f>IF(shipments9[[#This Row],[Gross Profit]]&lt;0,"Loss","Profit")</f>
        <v>Profit</v>
      </c>
      <c r="S1960" s="9">
        <f>shipments9[[#This Row],[Gross Profit]]/shipments9[[#This Row],[Amount]]</f>
        <v>0.69793080505655358</v>
      </c>
      <c r="T1960" s="11">
        <f>shipments9[[#This Row],[Amount]]/shipments9[[#This Row],[Boxes]]</f>
        <v>10.990859232175502</v>
      </c>
    </row>
    <row r="1961" spans="1:20" hidden="1" x14ac:dyDescent="0.25">
      <c r="A1961" t="s">
        <v>2163</v>
      </c>
      <c r="B1961" t="s">
        <v>80</v>
      </c>
      <c r="C1961" t="s">
        <v>163</v>
      </c>
      <c r="D1961" t="s">
        <v>19</v>
      </c>
      <c r="E1961" s="1">
        <v>45252</v>
      </c>
      <c r="F1961" s="1" t="str">
        <f>TEXT(shipments9[[#This Row],[Shipdate]],"ddd")</f>
        <v>Wed</v>
      </c>
      <c r="G1961" s="1" t="str">
        <f>IF(OR(shipments9[[#This Row],[Day Name]]="Sat",shipments9[[#This Row],[Day Name]]="Sun"),"Weekend","Weekday")</f>
        <v>Weekday</v>
      </c>
      <c r="H1961">
        <v>2445.75</v>
      </c>
      <c r="I1961">
        <v>350</v>
      </c>
      <c r="J1961" t="s">
        <v>172</v>
      </c>
      <c r="K1961" t="s">
        <v>8151</v>
      </c>
      <c r="L1961" t="s">
        <v>8152</v>
      </c>
      <c r="M1961">
        <v>11</v>
      </c>
      <c r="N1961" t="s">
        <v>8165</v>
      </c>
      <c r="O1961" s="4">
        <f>INDEX(products[Cost_per_box], MATCH(shipments9[[#This Row],[PID]], products[PID], 0))</f>
        <v>3.32</v>
      </c>
      <c r="P1961" s="4">
        <f>shipments9[[#This Row],[Boxes]]*shipments9[[#This Row],[Cost Per Box]]</f>
        <v>1162</v>
      </c>
      <c r="Q1961" s="4">
        <f>shipments9[[#This Row],[Amount]] -shipments9[[#This Row],[total cost]]</f>
        <v>1283.75</v>
      </c>
      <c r="R1961" s="4" t="str">
        <f>IF(shipments9[[#This Row],[Gross Profit]]&lt;0,"Loss","Profit")</f>
        <v>Profit</v>
      </c>
      <c r="S1961" s="9">
        <f>shipments9[[#This Row],[Gross Profit]]/shipments9[[#This Row],[Amount]]</f>
        <v>0.5248901155064909</v>
      </c>
      <c r="T1961" s="11">
        <f>shipments9[[#This Row],[Amount]]/shipments9[[#This Row],[Boxes]]</f>
        <v>6.987857142857143</v>
      </c>
    </row>
    <row r="1962" spans="1:20" hidden="1" x14ac:dyDescent="0.25">
      <c r="A1962" t="s">
        <v>2164</v>
      </c>
      <c r="B1962" t="s">
        <v>83</v>
      </c>
      <c r="C1962" t="s">
        <v>163</v>
      </c>
      <c r="D1962" t="s">
        <v>19</v>
      </c>
      <c r="E1962" s="1">
        <v>45275</v>
      </c>
      <c r="F1962" s="1" t="str">
        <f>TEXT(shipments9[[#This Row],[Shipdate]],"ddd")</f>
        <v>Fri</v>
      </c>
      <c r="G1962" s="1" t="str">
        <f>IF(OR(shipments9[[#This Row],[Day Name]]="Sat",shipments9[[#This Row],[Day Name]]="Sun"),"Weekend","Weekday")</f>
        <v>Weekday</v>
      </c>
      <c r="H1962">
        <v>342</v>
      </c>
      <c r="I1962">
        <v>49</v>
      </c>
      <c r="J1962" t="s">
        <v>172</v>
      </c>
      <c r="K1962" t="s">
        <v>8151</v>
      </c>
      <c r="L1962" t="s">
        <v>8152</v>
      </c>
      <c r="M1962">
        <v>12</v>
      </c>
      <c r="N1962" t="s">
        <v>8166</v>
      </c>
      <c r="O1962" s="4">
        <f>INDEX(products[Cost_per_box], MATCH(shipments9[[#This Row],[PID]], products[PID], 0))</f>
        <v>3.32</v>
      </c>
      <c r="P1962" s="4">
        <f>shipments9[[#This Row],[Boxes]]*shipments9[[#This Row],[Cost Per Box]]</f>
        <v>162.67999999999998</v>
      </c>
      <c r="Q1962" s="4">
        <f>shipments9[[#This Row],[Amount]] -shipments9[[#This Row],[total cost]]</f>
        <v>179.32000000000002</v>
      </c>
      <c r="R1962" s="4" t="str">
        <f>IF(shipments9[[#This Row],[Gross Profit]]&lt;0,"Loss","Profit")</f>
        <v>Profit</v>
      </c>
      <c r="S1962" s="9">
        <f>shipments9[[#This Row],[Gross Profit]]/shipments9[[#This Row],[Amount]]</f>
        <v>0.52432748538011698</v>
      </c>
      <c r="T1962" s="11">
        <f>shipments9[[#This Row],[Amount]]/shipments9[[#This Row],[Boxes]]</f>
        <v>6.9795918367346941</v>
      </c>
    </row>
    <row r="1963" spans="1:20" hidden="1" x14ac:dyDescent="0.25">
      <c r="A1963" t="s">
        <v>2165</v>
      </c>
      <c r="B1963" t="s">
        <v>86</v>
      </c>
      <c r="C1963" t="s">
        <v>163</v>
      </c>
      <c r="D1963" t="s">
        <v>19</v>
      </c>
      <c r="E1963" s="1">
        <v>45104</v>
      </c>
      <c r="F1963" s="1" t="str">
        <f>TEXT(shipments9[[#This Row],[Shipdate]],"ddd")</f>
        <v>Tue</v>
      </c>
      <c r="G1963" s="1" t="str">
        <f>IF(OR(shipments9[[#This Row],[Day Name]]="Sat",shipments9[[#This Row],[Day Name]]="Sun"),"Weekend","Weekday")</f>
        <v>Weekday</v>
      </c>
      <c r="H1963">
        <v>722.25</v>
      </c>
      <c r="I1963">
        <v>91</v>
      </c>
      <c r="J1963" t="s">
        <v>172</v>
      </c>
      <c r="K1963" t="s">
        <v>8151</v>
      </c>
      <c r="L1963" t="s">
        <v>8154</v>
      </c>
      <c r="M1963">
        <v>6</v>
      </c>
      <c r="N1963" t="s">
        <v>8159</v>
      </c>
      <c r="O1963" s="4">
        <f>INDEX(products[Cost_per_box], MATCH(shipments9[[#This Row],[PID]], products[PID], 0))</f>
        <v>3.32</v>
      </c>
      <c r="P1963" s="4">
        <f>shipments9[[#This Row],[Boxes]]*shipments9[[#This Row],[Cost Per Box]]</f>
        <v>302.12</v>
      </c>
      <c r="Q1963" s="4">
        <f>shipments9[[#This Row],[Amount]] -shipments9[[#This Row],[total cost]]</f>
        <v>420.13</v>
      </c>
      <c r="R1963" s="4" t="str">
        <f>IF(shipments9[[#This Row],[Gross Profit]]&lt;0,"Loss","Profit")</f>
        <v>Profit</v>
      </c>
      <c r="S1963" s="9">
        <f>shipments9[[#This Row],[Gross Profit]]/shipments9[[#This Row],[Amount]]</f>
        <v>0.58169608861197641</v>
      </c>
      <c r="T1963" s="11">
        <f>shipments9[[#This Row],[Amount]]/shipments9[[#This Row],[Boxes]]</f>
        <v>7.936813186813187</v>
      </c>
    </row>
    <row r="1964" spans="1:20" hidden="1" x14ac:dyDescent="0.25">
      <c r="A1964" t="s">
        <v>2166</v>
      </c>
      <c r="B1964" t="s">
        <v>86</v>
      </c>
      <c r="C1964" t="s">
        <v>163</v>
      </c>
      <c r="D1964" t="s">
        <v>19</v>
      </c>
      <c r="E1964" s="1">
        <v>44993</v>
      </c>
      <c r="F1964" s="1" t="str">
        <f>TEXT(shipments9[[#This Row],[Shipdate]],"ddd")</f>
        <v>Wed</v>
      </c>
      <c r="G1964" s="1" t="str">
        <f>IF(OR(shipments9[[#This Row],[Day Name]]="Sat",shipments9[[#This Row],[Day Name]]="Sun"),"Weekend","Weekday")</f>
        <v>Weekday</v>
      </c>
      <c r="H1964">
        <v>72</v>
      </c>
      <c r="I1964">
        <v>8</v>
      </c>
      <c r="J1964" t="s">
        <v>172</v>
      </c>
      <c r="K1964" t="s">
        <v>8151</v>
      </c>
      <c r="L1964" t="s">
        <v>8156</v>
      </c>
      <c r="M1964">
        <v>3</v>
      </c>
      <c r="N1964" t="s">
        <v>8164</v>
      </c>
      <c r="O1964" s="4">
        <f>INDEX(products[Cost_per_box], MATCH(shipments9[[#This Row],[PID]], products[PID], 0))</f>
        <v>3.32</v>
      </c>
      <c r="P1964" s="4">
        <f>shipments9[[#This Row],[Boxes]]*shipments9[[#This Row],[Cost Per Box]]</f>
        <v>26.56</v>
      </c>
      <c r="Q1964" s="4">
        <f>shipments9[[#This Row],[Amount]] -shipments9[[#This Row],[total cost]]</f>
        <v>45.44</v>
      </c>
      <c r="R1964" s="4" t="str">
        <f>IF(shipments9[[#This Row],[Gross Profit]]&lt;0,"Loss","Profit")</f>
        <v>Profit</v>
      </c>
      <c r="S1964" s="9">
        <f>shipments9[[#This Row],[Gross Profit]]/shipments9[[#This Row],[Amount]]</f>
        <v>0.63111111111111107</v>
      </c>
      <c r="T1964" s="11">
        <f>shipments9[[#This Row],[Amount]]/shipments9[[#This Row],[Boxes]]</f>
        <v>9</v>
      </c>
    </row>
    <row r="1965" spans="1:20" hidden="1" x14ac:dyDescent="0.25">
      <c r="A1965" t="s">
        <v>2167</v>
      </c>
      <c r="B1965" t="s">
        <v>86</v>
      </c>
      <c r="C1965" t="s">
        <v>163</v>
      </c>
      <c r="D1965" t="s">
        <v>19</v>
      </c>
      <c r="E1965" s="1">
        <v>45037</v>
      </c>
      <c r="F1965" s="1" t="str">
        <f>TEXT(shipments9[[#This Row],[Shipdate]],"ddd")</f>
        <v>Fri</v>
      </c>
      <c r="G1965" s="1" t="str">
        <f>IF(OR(shipments9[[#This Row],[Day Name]]="Sat",shipments9[[#This Row],[Day Name]]="Sun"),"Weekend","Weekday")</f>
        <v>Weekday</v>
      </c>
      <c r="H1965">
        <v>3548.25</v>
      </c>
      <c r="I1965">
        <v>323</v>
      </c>
      <c r="J1965" t="s">
        <v>172</v>
      </c>
      <c r="K1965" t="s">
        <v>8151</v>
      </c>
      <c r="L1965" t="s">
        <v>8154</v>
      </c>
      <c r="M1965">
        <v>4</v>
      </c>
      <c r="N1965" t="s">
        <v>8158</v>
      </c>
      <c r="O1965" s="4">
        <f>INDEX(products[Cost_per_box], MATCH(shipments9[[#This Row],[PID]], products[PID], 0))</f>
        <v>3.32</v>
      </c>
      <c r="P1965" s="4">
        <f>shipments9[[#This Row],[Boxes]]*shipments9[[#This Row],[Cost Per Box]]</f>
        <v>1072.3599999999999</v>
      </c>
      <c r="Q1965" s="4">
        <f>shipments9[[#This Row],[Amount]] -shipments9[[#This Row],[total cost]]</f>
        <v>2475.8900000000003</v>
      </c>
      <c r="R1965" s="4" t="str">
        <f>IF(shipments9[[#This Row],[Gross Profit]]&lt;0,"Loss","Profit")</f>
        <v>Profit</v>
      </c>
      <c r="S1965" s="9">
        <f>shipments9[[#This Row],[Gross Profit]]/shipments9[[#This Row],[Amount]]</f>
        <v>0.69777777777777783</v>
      </c>
      <c r="T1965" s="11">
        <f>shipments9[[#This Row],[Amount]]/shipments9[[#This Row],[Boxes]]</f>
        <v>10.985294117647058</v>
      </c>
    </row>
    <row r="1966" spans="1:20" hidden="1" x14ac:dyDescent="0.25">
      <c r="A1966" t="s">
        <v>2168</v>
      </c>
      <c r="B1966" t="s">
        <v>86</v>
      </c>
      <c r="C1966" t="s">
        <v>163</v>
      </c>
      <c r="D1966" t="s">
        <v>19</v>
      </c>
      <c r="E1966" s="1">
        <v>45377</v>
      </c>
      <c r="F1966" s="1" t="str">
        <f>TEXT(shipments9[[#This Row],[Shipdate]],"ddd")</f>
        <v>Tue</v>
      </c>
      <c r="G1966" s="1" t="str">
        <f>IF(OR(shipments9[[#This Row],[Day Name]]="Sat",shipments9[[#This Row],[Day Name]]="Sun"),"Weekend","Weekday")</f>
        <v>Weekday</v>
      </c>
      <c r="H1966">
        <v>83.25</v>
      </c>
      <c r="I1966">
        <v>8</v>
      </c>
      <c r="J1966" t="s">
        <v>172</v>
      </c>
      <c r="K1966" t="s">
        <v>8155</v>
      </c>
      <c r="L1966" t="s">
        <v>8156</v>
      </c>
      <c r="M1966">
        <v>3</v>
      </c>
      <c r="N1966" t="s">
        <v>8164</v>
      </c>
      <c r="O1966" s="4">
        <f>INDEX(products[Cost_per_box], MATCH(shipments9[[#This Row],[PID]], products[PID], 0))</f>
        <v>3.32</v>
      </c>
      <c r="P1966" s="4">
        <f>shipments9[[#This Row],[Boxes]]*shipments9[[#This Row],[Cost Per Box]]</f>
        <v>26.56</v>
      </c>
      <c r="Q1966" s="4">
        <f>shipments9[[#This Row],[Amount]] -shipments9[[#This Row],[total cost]]</f>
        <v>56.69</v>
      </c>
      <c r="R1966" s="4" t="str">
        <f>IF(shipments9[[#This Row],[Gross Profit]]&lt;0,"Loss","Profit")</f>
        <v>Profit</v>
      </c>
      <c r="S1966" s="9">
        <f>shipments9[[#This Row],[Gross Profit]]/shipments9[[#This Row],[Amount]]</f>
        <v>0.68096096096096093</v>
      </c>
      <c r="T1966" s="11">
        <f>shipments9[[#This Row],[Amount]]/shipments9[[#This Row],[Boxes]]</f>
        <v>10.40625</v>
      </c>
    </row>
    <row r="1967" spans="1:20" hidden="1" x14ac:dyDescent="0.25">
      <c r="A1967" t="s">
        <v>2169</v>
      </c>
      <c r="B1967" t="s">
        <v>89</v>
      </c>
      <c r="C1967" t="s">
        <v>163</v>
      </c>
      <c r="D1967" t="s">
        <v>19</v>
      </c>
      <c r="E1967" s="1">
        <v>45447</v>
      </c>
      <c r="F1967" s="1" t="str">
        <f>TEXT(shipments9[[#This Row],[Shipdate]],"ddd")</f>
        <v>Tue</v>
      </c>
      <c r="G1967" s="1" t="str">
        <f>IF(OR(shipments9[[#This Row],[Day Name]]="Sat",shipments9[[#This Row],[Day Name]]="Sun"),"Weekend","Weekday")</f>
        <v>Weekday</v>
      </c>
      <c r="H1967">
        <v>4340.25</v>
      </c>
      <c r="I1967">
        <v>483</v>
      </c>
      <c r="J1967" t="s">
        <v>172</v>
      </c>
      <c r="K1967" t="s">
        <v>8155</v>
      </c>
      <c r="L1967" t="s">
        <v>8154</v>
      </c>
      <c r="M1967">
        <v>6</v>
      </c>
      <c r="N1967" t="s">
        <v>8159</v>
      </c>
      <c r="O1967" s="4">
        <f>INDEX(products[Cost_per_box], MATCH(shipments9[[#This Row],[PID]], products[PID], 0))</f>
        <v>3.32</v>
      </c>
      <c r="P1967" s="4">
        <f>shipments9[[#This Row],[Boxes]]*shipments9[[#This Row],[Cost Per Box]]</f>
        <v>1603.56</v>
      </c>
      <c r="Q1967" s="4">
        <f>shipments9[[#This Row],[Amount]] -shipments9[[#This Row],[total cost]]</f>
        <v>2736.69</v>
      </c>
      <c r="R1967" s="4" t="str">
        <f>IF(shipments9[[#This Row],[Gross Profit]]&lt;0,"Loss","Profit")</f>
        <v>Profit</v>
      </c>
      <c r="S1967" s="9">
        <f>shipments9[[#This Row],[Gross Profit]]/shipments9[[#This Row],[Amount]]</f>
        <v>0.6305374114394332</v>
      </c>
      <c r="T1967" s="11">
        <f>shipments9[[#This Row],[Amount]]/shipments9[[#This Row],[Boxes]]</f>
        <v>8.9860248447204967</v>
      </c>
    </row>
    <row r="1968" spans="1:20" hidden="1" x14ac:dyDescent="0.25">
      <c r="A1968" t="s">
        <v>2170</v>
      </c>
      <c r="B1968" t="s">
        <v>89</v>
      </c>
      <c r="C1968" t="s">
        <v>163</v>
      </c>
      <c r="D1968" t="s">
        <v>19</v>
      </c>
      <c r="E1968" s="1">
        <v>44974</v>
      </c>
      <c r="F1968" s="1" t="str">
        <f>TEXT(shipments9[[#This Row],[Shipdate]],"ddd")</f>
        <v>Fri</v>
      </c>
      <c r="G1968" s="1" t="str">
        <f>IF(OR(shipments9[[#This Row],[Day Name]]="Sat",shipments9[[#This Row],[Day Name]]="Sun"),"Weekend","Weekday")</f>
        <v>Weekday</v>
      </c>
      <c r="H1968">
        <v>3242.25</v>
      </c>
      <c r="I1968">
        <v>325</v>
      </c>
      <c r="J1968" t="s">
        <v>172</v>
      </c>
      <c r="K1968" t="s">
        <v>8151</v>
      </c>
      <c r="L1968" t="s">
        <v>8156</v>
      </c>
      <c r="M1968">
        <v>2</v>
      </c>
      <c r="N1968" t="s">
        <v>8157</v>
      </c>
      <c r="O1968" s="4">
        <f>INDEX(products[Cost_per_box], MATCH(shipments9[[#This Row],[PID]], products[PID], 0))</f>
        <v>3.32</v>
      </c>
      <c r="P1968" s="4">
        <f>shipments9[[#This Row],[Boxes]]*shipments9[[#This Row],[Cost Per Box]]</f>
        <v>1079</v>
      </c>
      <c r="Q1968" s="4">
        <f>shipments9[[#This Row],[Amount]] -shipments9[[#This Row],[total cost]]</f>
        <v>2163.25</v>
      </c>
      <c r="R1968" s="4" t="str">
        <f>IF(shipments9[[#This Row],[Gross Profit]]&lt;0,"Loss","Profit")</f>
        <v>Profit</v>
      </c>
      <c r="S1968" s="9">
        <f>shipments9[[#This Row],[Gross Profit]]/shipments9[[#This Row],[Amount]]</f>
        <v>0.66720641529801838</v>
      </c>
      <c r="T1968" s="11">
        <f>shipments9[[#This Row],[Amount]]/shipments9[[#This Row],[Boxes]]</f>
        <v>9.9761538461538457</v>
      </c>
    </row>
    <row r="1969" spans="1:20" hidden="1" x14ac:dyDescent="0.25">
      <c r="A1969" t="s">
        <v>2171</v>
      </c>
      <c r="B1969" t="s">
        <v>89</v>
      </c>
      <c r="C1969" t="s">
        <v>163</v>
      </c>
      <c r="D1969" t="s">
        <v>19</v>
      </c>
      <c r="E1969" s="1">
        <v>45286</v>
      </c>
      <c r="F1969" s="1" t="str">
        <f>TEXT(shipments9[[#This Row],[Shipdate]],"ddd")</f>
        <v>Tue</v>
      </c>
      <c r="G1969" s="1" t="str">
        <f>IF(OR(shipments9[[#This Row],[Day Name]]="Sat",shipments9[[#This Row],[Day Name]]="Sun"),"Weekend","Weekday")</f>
        <v>Weekday</v>
      </c>
      <c r="H1969">
        <v>6450.75</v>
      </c>
      <c r="I1969">
        <v>807</v>
      </c>
      <c r="J1969" t="s">
        <v>172</v>
      </c>
      <c r="K1969" t="s">
        <v>8151</v>
      </c>
      <c r="L1969" t="s">
        <v>8152</v>
      </c>
      <c r="M1969">
        <v>12</v>
      </c>
      <c r="N1969" t="s">
        <v>8166</v>
      </c>
      <c r="O1969" s="4">
        <f>INDEX(products[Cost_per_box], MATCH(shipments9[[#This Row],[PID]], products[PID], 0))</f>
        <v>3.32</v>
      </c>
      <c r="P1969" s="4">
        <f>shipments9[[#This Row],[Boxes]]*shipments9[[#This Row],[Cost Per Box]]</f>
        <v>2679.24</v>
      </c>
      <c r="Q1969" s="4">
        <f>shipments9[[#This Row],[Amount]] -shipments9[[#This Row],[total cost]]</f>
        <v>3771.51</v>
      </c>
      <c r="R1969" s="4" t="str">
        <f>IF(shipments9[[#This Row],[Gross Profit]]&lt;0,"Loss","Profit")</f>
        <v>Profit</v>
      </c>
      <c r="S1969" s="9">
        <f>shipments9[[#This Row],[Gross Profit]]/shipments9[[#This Row],[Amount]]</f>
        <v>0.584662248575747</v>
      </c>
      <c r="T1969" s="11">
        <f>shipments9[[#This Row],[Amount]]/shipments9[[#This Row],[Boxes]]</f>
        <v>7.9934944237918213</v>
      </c>
    </row>
    <row r="1970" spans="1:20" hidden="1" x14ac:dyDescent="0.25">
      <c r="A1970" t="s">
        <v>2172</v>
      </c>
      <c r="B1970" t="s">
        <v>92</v>
      </c>
      <c r="C1970" t="s">
        <v>163</v>
      </c>
      <c r="D1970" t="s">
        <v>19</v>
      </c>
      <c r="E1970" s="1">
        <v>45317</v>
      </c>
      <c r="F1970" s="1" t="str">
        <f>TEXT(shipments9[[#This Row],[Shipdate]],"ddd")</f>
        <v>Fri</v>
      </c>
      <c r="G1970" s="1" t="str">
        <f>IF(OR(shipments9[[#This Row],[Day Name]]="Sat",shipments9[[#This Row],[Day Name]]="Sun"),"Weekend","Weekday")</f>
        <v>Weekday</v>
      </c>
      <c r="H1970">
        <v>3375</v>
      </c>
      <c r="I1970">
        <v>307</v>
      </c>
      <c r="J1970" t="s">
        <v>172</v>
      </c>
      <c r="K1970" t="s">
        <v>8155</v>
      </c>
      <c r="L1970" t="s">
        <v>8156</v>
      </c>
      <c r="M1970">
        <v>1</v>
      </c>
      <c r="N1970" t="s">
        <v>8163</v>
      </c>
      <c r="O1970" s="4">
        <f>INDEX(products[Cost_per_box], MATCH(shipments9[[#This Row],[PID]], products[PID], 0))</f>
        <v>3.32</v>
      </c>
      <c r="P1970" s="4">
        <f>shipments9[[#This Row],[Boxes]]*shipments9[[#This Row],[Cost Per Box]]</f>
        <v>1019.2399999999999</v>
      </c>
      <c r="Q1970" s="4">
        <f>shipments9[[#This Row],[Amount]] -shipments9[[#This Row],[total cost]]</f>
        <v>2355.7600000000002</v>
      </c>
      <c r="R1970" s="4" t="str">
        <f>IF(shipments9[[#This Row],[Gross Profit]]&lt;0,"Loss","Profit")</f>
        <v>Profit</v>
      </c>
      <c r="S1970" s="9">
        <f>shipments9[[#This Row],[Gross Profit]]/shipments9[[#This Row],[Amount]]</f>
        <v>0.69800296296296305</v>
      </c>
      <c r="T1970" s="11">
        <f>shipments9[[#This Row],[Amount]]/shipments9[[#This Row],[Boxes]]</f>
        <v>10.993485342019545</v>
      </c>
    </row>
    <row r="1971" spans="1:20" hidden="1" x14ac:dyDescent="0.25">
      <c r="A1971" t="s">
        <v>2173</v>
      </c>
      <c r="B1971" t="s">
        <v>92</v>
      </c>
      <c r="C1971" t="s">
        <v>163</v>
      </c>
      <c r="D1971" t="s">
        <v>19</v>
      </c>
      <c r="E1971" s="1">
        <v>45324</v>
      </c>
      <c r="F1971" s="1" t="str">
        <f>TEXT(shipments9[[#This Row],[Shipdate]],"ddd")</f>
        <v>Fri</v>
      </c>
      <c r="G1971" s="1" t="str">
        <f>IF(OR(shipments9[[#This Row],[Day Name]]="Sat",shipments9[[#This Row],[Day Name]]="Sun"),"Weekend","Weekday")</f>
        <v>Weekday</v>
      </c>
      <c r="H1971">
        <v>3213</v>
      </c>
      <c r="I1971">
        <v>293</v>
      </c>
      <c r="J1971" t="s">
        <v>172</v>
      </c>
      <c r="K1971" t="s">
        <v>8155</v>
      </c>
      <c r="L1971" t="s">
        <v>8156</v>
      </c>
      <c r="M1971">
        <v>2</v>
      </c>
      <c r="N1971" t="s">
        <v>8157</v>
      </c>
      <c r="O1971" s="4">
        <f>INDEX(products[Cost_per_box], MATCH(shipments9[[#This Row],[PID]], products[PID], 0))</f>
        <v>3.32</v>
      </c>
      <c r="P1971" s="4">
        <f>shipments9[[#This Row],[Boxes]]*shipments9[[#This Row],[Cost Per Box]]</f>
        <v>972.76</v>
      </c>
      <c r="Q1971" s="4">
        <f>shipments9[[#This Row],[Amount]] -shipments9[[#This Row],[total cost]]</f>
        <v>2240.2399999999998</v>
      </c>
      <c r="R1971" s="4" t="str">
        <f>IF(shipments9[[#This Row],[Gross Profit]]&lt;0,"Loss","Profit")</f>
        <v>Profit</v>
      </c>
      <c r="S1971" s="9">
        <f>shipments9[[#This Row],[Gross Profit]]/shipments9[[#This Row],[Amount]]</f>
        <v>0.69724245253657013</v>
      </c>
      <c r="T1971" s="11">
        <f>shipments9[[#This Row],[Amount]]/shipments9[[#This Row],[Boxes]]</f>
        <v>10.965870307167236</v>
      </c>
    </row>
    <row r="1972" spans="1:20" hidden="1" x14ac:dyDescent="0.25">
      <c r="A1972" t="s">
        <v>2174</v>
      </c>
      <c r="B1972" t="s">
        <v>92</v>
      </c>
      <c r="C1972" t="s">
        <v>163</v>
      </c>
      <c r="D1972" t="s">
        <v>19</v>
      </c>
      <c r="E1972" s="1">
        <v>45176</v>
      </c>
      <c r="F1972" s="1" t="str">
        <f>TEXT(shipments9[[#This Row],[Shipdate]],"ddd")</f>
        <v>Thu</v>
      </c>
      <c r="G1972" s="1" t="str">
        <f>IF(OR(shipments9[[#This Row],[Day Name]]="Sat",shipments9[[#This Row],[Day Name]]="Sun"),"Weekend","Weekday")</f>
        <v>Weekday</v>
      </c>
      <c r="H1972">
        <v>6194.25</v>
      </c>
      <c r="I1972">
        <v>775</v>
      </c>
      <c r="J1972" t="s">
        <v>172</v>
      </c>
      <c r="K1972" t="s">
        <v>8151</v>
      </c>
      <c r="L1972" t="s">
        <v>8160</v>
      </c>
      <c r="M1972">
        <v>9</v>
      </c>
      <c r="N1972" t="s">
        <v>8167</v>
      </c>
      <c r="O1972" s="4">
        <f>INDEX(products[Cost_per_box], MATCH(shipments9[[#This Row],[PID]], products[PID], 0))</f>
        <v>3.32</v>
      </c>
      <c r="P1972" s="4">
        <f>shipments9[[#This Row],[Boxes]]*shipments9[[#This Row],[Cost Per Box]]</f>
        <v>2573</v>
      </c>
      <c r="Q1972" s="4">
        <f>shipments9[[#This Row],[Amount]] -shipments9[[#This Row],[total cost]]</f>
        <v>3621.25</v>
      </c>
      <c r="R1972" s="4" t="str">
        <f>IF(shipments9[[#This Row],[Gross Profit]]&lt;0,"Loss","Profit")</f>
        <v>Profit</v>
      </c>
      <c r="S1972" s="9">
        <f>shipments9[[#This Row],[Gross Profit]]/shipments9[[#This Row],[Amount]]</f>
        <v>0.58461476369213383</v>
      </c>
      <c r="T1972" s="11">
        <f>shipments9[[#This Row],[Amount]]/shipments9[[#This Row],[Boxes]]</f>
        <v>7.99258064516129</v>
      </c>
    </row>
    <row r="1973" spans="1:20" hidden="1" x14ac:dyDescent="0.25">
      <c r="A1973" t="s">
        <v>2175</v>
      </c>
      <c r="B1973" t="s">
        <v>95</v>
      </c>
      <c r="C1973" t="s">
        <v>163</v>
      </c>
      <c r="D1973" t="s">
        <v>19</v>
      </c>
      <c r="E1973" s="1">
        <v>45090</v>
      </c>
      <c r="F1973" s="1" t="str">
        <f>TEXT(shipments9[[#This Row],[Shipdate]],"ddd")</f>
        <v>Tue</v>
      </c>
      <c r="G1973" s="1" t="str">
        <f>IF(OR(shipments9[[#This Row],[Day Name]]="Sat",shipments9[[#This Row],[Day Name]]="Sun"),"Weekend","Weekday")</f>
        <v>Weekday</v>
      </c>
      <c r="H1973">
        <v>949.5</v>
      </c>
      <c r="I1973">
        <v>95</v>
      </c>
      <c r="J1973" t="s">
        <v>172</v>
      </c>
      <c r="K1973" t="s">
        <v>8151</v>
      </c>
      <c r="L1973" t="s">
        <v>8154</v>
      </c>
      <c r="M1973">
        <v>6</v>
      </c>
      <c r="N1973" t="s">
        <v>8159</v>
      </c>
      <c r="O1973" s="4">
        <f>INDEX(products[Cost_per_box], MATCH(shipments9[[#This Row],[PID]], products[PID], 0))</f>
        <v>3.32</v>
      </c>
      <c r="P1973" s="4">
        <f>shipments9[[#This Row],[Boxes]]*shipments9[[#This Row],[Cost Per Box]]</f>
        <v>315.39999999999998</v>
      </c>
      <c r="Q1973" s="4">
        <f>shipments9[[#This Row],[Amount]] -shipments9[[#This Row],[total cost]]</f>
        <v>634.1</v>
      </c>
      <c r="R1973" s="4" t="str">
        <f>IF(shipments9[[#This Row],[Gross Profit]]&lt;0,"Loss","Profit")</f>
        <v>Profit</v>
      </c>
      <c r="S1973" s="9">
        <f>shipments9[[#This Row],[Gross Profit]]/shipments9[[#This Row],[Amount]]</f>
        <v>0.66782517114270668</v>
      </c>
      <c r="T1973" s="11">
        <f>shipments9[[#This Row],[Amount]]/shipments9[[#This Row],[Boxes]]</f>
        <v>9.9947368421052634</v>
      </c>
    </row>
    <row r="1974" spans="1:20" hidden="1" x14ac:dyDescent="0.25">
      <c r="A1974" t="s">
        <v>2176</v>
      </c>
      <c r="B1974" t="s">
        <v>95</v>
      </c>
      <c r="C1974" t="s">
        <v>163</v>
      </c>
      <c r="D1974" t="s">
        <v>19</v>
      </c>
      <c r="E1974" s="1">
        <v>45013</v>
      </c>
      <c r="F1974" s="1" t="str">
        <f>TEXT(shipments9[[#This Row],[Shipdate]],"ddd")</f>
        <v>Tue</v>
      </c>
      <c r="G1974" s="1" t="str">
        <f>IF(OR(shipments9[[#This Row],[Day Name]]="Sat",shipments9[[#This Row],[Day Name]]="Sun"),"Weekend","Weekday")</f>
        <v>Weekday</v>
      </c>
      <c r="H1974">
        <v>4803.75</v>
      </c>
      <c r="I1974">
        <v>481</v>
      </c>
      <c r="J1974" t="s">
        <v>172</v>
      </c>
      <c r="K1974" t="s">
        <v>8151</v>
      </c>
      <c r="L1974" t="s">
        <v>8156</v>
      </c>
      <c r="M1974">
        <v>3</v>
      </c>
      <c r="N1974" t="s">
        <v>8164</v>
      </c>
      <c r="O1974" s="4">
        <f>INDEX(products[Cost_per_box], MATCH(shipments9[[#This Row],[PID]], products[PID], 0))</f>
        <v>3.32</v>
      </c>
      <c r="P1974" s="4">
        <f>shipments9[[#This Row],[Boxes]]*shipments9[[#This Row],[Cost Per Box]]</f>
        <v>1596.9199999999998</v>
      </c>
      <c r="Q1974" s="4">
        <f>shipments9[[#This Row],[Amount]] -shipments9[[#This Row],[total cost]]</f>
        <v>3206.83</v>
      </c>
      <c r="R1974" s="4" t="str">
        <f>IF(shipments9[[#This Row],[Gross Profit]]&lt;0,"Loss","Profit")</f>
        <v>Profit</v>
      </c>
      <c r="S1974" s="9">
        <f>shipments9[[#This Row],[Gross Profit]]/shipments9[[#This Row],[Amount]]</f>
        <v>0.66756804579755402</v>
      </c>
      <c r="T1974" s="11">
        <f>shipments9[[#This Row],[Amount]]/shipments9[[#This Row],[Boxes]]</f>
        <v>9.9870062370062378</v>
      </c>
    </row>
    <row r="1975" spans="1:20" hidden="1" x14ac:dyDescent="0.25">
      <c r="A1975" t="s">
        <v>2177</v>
      </c>
      <c r="B1975" t="s">
        <v>95</v>
      </c>
      <c r="C1975" t="s">
        <v>163</v>
      </c>
      <c r="D1975" t="s">
        <v>19</v>
      </c>
      <c r="E1975" s="1">
        <v>44973</v>
      </c>
      <c r="F1975" s="1" t="str">
        <f>TEXT(shipments9[[#This Row],[Shipdate]],"ddd")</f>
        <v>Thu</v>
      </c>
      <c r="G1975" s="1" t="str">
        <f>IF(OR(shipments9[[#This Row],[Day Name]]="Sat",shipments9[[#This Row],[Day Name]]="Sun"),"Weekend","Weekday")</f>
        <v>Weekday</v>
      </c>
      <c r="H1975">
        <v>8460</v>
      </c>
      <c r="I1975">
        <v>1058</v>
      </c>
      <c r="J1975" t="s">
        <v>172</v>
      </c>
      <c r="K1975" t="s">
        <v>8151</v>
      </c>
      <c r="L1975" t="s">
        <v>8156</v>
      </c>
      <c r="M1975">
        <v>2</v>
      </c>
      <c r="N1975" t="s">
        <v>8157</v>
      </c>
      <c r="O1975" s="4">
        <f>INDEX(products[Cost_per_box], MATCH(shipments9[[#This Row],[PID]], products[PID], 0))</f>
        <v>3.32</v>
      </c>
      <c r="P1975" s="4">
        <f>shipments9[[#This Row],[Boxes]]*shipments9[[#This Row],[Cost Per Box]]</f>
        <v>3512.56</v>
      </c>
      <c r="Q1975" s="4">
        <f>shipments9[[#This Row],[Amount]] -shipments9[[#This Row],[total cost]]</f>
        <v>4947.4400000000005</v>
      </c>
      <c r="R1975" s="4" t="str">
        <f>IF(shipments9[[#This Row],[Gross Profit]]&lt;0,"Loss","Profit")</f>
        <v>Profit</v>
      </c>
      <c r="S1975" s="9">
        <f>shipments9[[#This Row],[Gross Profit]]/shipments9[[#This Row],[Amount]]</f>
        <v>0.58480378250591025</v>
      </c>
      <c r="T1975" s="11">
        <f>shipments9[[#This Row],[Amount]]/shipments9[[#This Row],[Boxes]]</f>
        <v>7.9962192816635165</v>
      </c>
    </row>
    <row r="1976" spans="1:20" hidden="1" x14ac:dyDescent="0.25">
      <c r="A1976" t="s">
        <v>2178</v>
      </c>
      <c r="B1976" t="s">
        <v>95</v>
      </c>
      <c r="C1976" t="s">
        <v>163</v>
      </c>
      <c r="D1976" t="s">
        <v>19</v>
      </c>
      <c r="E1976" s="1">
        <v>45033</v>
      </c>
      <c r="F1976" s="1" t="str">
        <f>TEXT(shipments9[[#This Row],[Shipdate]],"ddd")</f>
        <v>Mon</v>
      </c>
      <c r="G1976" s="1" t="str">
        <f>IF(OR(shipments9[[#This Row],[Day Name]]="Sat",shipments9[[#This Row],[Day Name]]="Sun"),"Weekend","Weekday")</f>
        <v>Weekday</v>
      </c>
      <c r="H1976">
        <v>2529</v>
      </c>
      <c r="I1976">
        <v>362</v>
      </c>
      <c r="J1976" t="s">
        <v>172</v>
      </c>
      <c r="K1976" t="s">
        <v>8151</v>
      </c>
      <c r="L1976" t="s">
        <v>8154</v>
      </c>
      <c r="M1976">
        <v>4</v>
      </c>
      <c r="N1976" t="s">
        <v>8158</v>
      </c>
      <c r="O1976" s="4">
        <f>INDEX(products[Cost_per_box], MATCH(shipments9[[#This Row],[PID]], products[PID], 0))</f>
        <v>3.32</v>
      </c>
      <c r="P1976" s="4">
        <f>shipments9[[#This Row],[Boxes]]*shipments9[[#This Row],[Cost Per Box]]</f>
        <v>1201.8399999999999</v>
      </c>
      <c r="Q1976" s="4">
        <f>shipments9[[#This Row],[Amount]] -shipments9[[#This Row],[total cost]]</f>
        <v>1327.16</v>
      </c>
      <c r="R1976" s="4" t="str">
        <f>IF(shipments9[[#This Row],[Gross Profit]]&lt;0,"Loss","Profit")</f>
        <v>Profit</v>
      </c>
      <c r="S1976" s="9">
        <f>shipments9[[#This Row],[Gross Profit]]/shipments9[[#This Row],[Amount]]</f>
        <v>0.52477659153815737</v>
      </c>
      <c r="T1976" s="11">
        <f>shipments9[[#This Row],[Amount]]/shipments9[[#This Row],[Boxes]]</f>
        <v>6.9861878453038671</v>
      </c>
    </row>
    <row r="1977" spans="1:20" hidden="1" x14ac:dyDescent="0.25">
      <c r="A1977" t="s">
        <v>2179</v>
      </c>
      <c r="B1977" t="s">
        <v>95</v>
      </c>
      <c r="C1977" t="s">
        <v>163</v>
      </c>
      <c r="D1977" t="s">
        <v>19</v>
      </c>
      <c r="E1977" s="1">
        <v>44964</v>
      </c>
      <c r="F1977" s="1" t="str">
        <f>TEXT(shipments9[[#This Row],[Shipdate]],"ddd")</f>
        <v>Tue</v>
      </c>
      <c r="G1977" s="1" t="str">
        <f>IF(OR(shipments9[[#This Row],[Day Name]]="Sat",shipments9[[#This Row],[Day Name]]="Sun"),"Weekend","Weekday")</f>
        <v>Weekday</v>
      </c>
      <c r="H1977">
        <v>859.5</v>
      </c>
      <c r="I1977">
        <v>86</v>
      </c>
      <c r="J1977" t="s">
        <v>172</v>
      </c>
      <c r="K1977" t="s">
        <v>8151</v>
      </c>
      <c r="L1977" t="s">
        <v>8156</v>
      </c>
      <c r="M1977">
        <v>2</v>
      </c>
      <c r="N1977" t="s">
        <v>8157</v>
      </c>
      <c r="O1977" s="4">
        <f>INDEX(products[Cost_per_box], MATCH(shipments9[[#This Row],[PID]], products[PID], 0))</f>
        <v>3.32</v>
      </c>
      <c r="P1977" s="4">
        <f>shipments9[[#This Row],[Boxes]]*shipments9[[#This Row],[Cost Per Box]]</f>
        <v>285.52</v>
      </c>
      <c r="Q1977" s="4">
        <f>shipments9[[#This Row],[Amount]] -shipments9[[#This Row],[total cost]]</f>
        <v>573.98</v>
      </c>
      <c r="R1977" s="4" t="str">
        <f>IF(shipments9[[#This Row],[Gross Profit]]&lt;0,"Loss","Profit")</f>
        <v>Profit</v>
      </c>
      <c r="S1977" s="9">
        <f>shipments9[[#This Row],[Gross Profit]]/shipments9[[#This Row],[Amount]]</f>
        <v>0.66780686445607917</v>
      </c>
      <c r="T1977" s="11">
        <f>shipments9[[#This Row],[Amount]]/shipments9[[#This Row],[Boxes]]</f>
        <v>9.9941860465116275</v>
      </c>
    </row>
    <row r="1978" spans="1:20" hidden="1" x14ac:dyDescent="0.25">
      <c r="A1978" t="s">
        <v>2180</v>
      </c>
      <c r="B1978" t="s">
        <v>65</v>
      </c>
      <c r="C1978" t="s">
        <v>163</v>
      </c>
      <c r="D1978" t="s">
        <v>19</v>
      </c>
      <c r="E1978" s="1">
        <v>45191</v>
      </c>
      <c r="F1978" s="1" t="str">
        <f>TEXT(shipments9[[#This Row],[Shipdate]],"ddd")</f>
        <v>Fri</v>
      </c>
      <c r="G1978" s="1" t="str">
        <f>IF(OR(shipments9[[#This Row],[Day Name]]="Sat",shipments9[[#This Row],[Day Name]]="Sun"),"Weekend","Weekday")</f>
        <v>Weekday</v>
      </c>
      <c r="H1978">
        <v>3249</v>
      </c>
      <c r="I1978">
        <v>296</v>
      </c>
      <c r="J1978" t="s">
        <v>172</v>
      </c>
      <c r="K1978" t="s">
        <v>8151</v>
      </c>
      <c r="L1978" t="s">
        <v>8160</v>
      </c>
      <c r="M1978">
        <v>9</v>
      </c>
      <c r="N1978" t="s">
        <v>8167</v>
      </c>
      <c r="O1978" s="4">
        <f>INDEX(products[Cost_per_box], MATCH(shipments9[[#This Row],[PID]], products[PID], 0))</f>
        <v>3.32</v>
      </c>
      <c r="P1978" s="4">
        <f>shipments9[[#This Row],[Boxes]]*shipments9[[#This Row],[Cost Per Box]]</f>
        <v>982.71999999999991</v>
      </c>
      <c r="Q1978" s="4">
        <f>shipments9[[#This Row],[Amount]] -shipments9[[#This Row],[total cost]]</f>
        <v>2266.2800000000002</v>
      </c>
      <c r="R1978" s="4" t="str">
        <f>IF(shipments9[[#This Row],[Gross Profit]]&lt;0,"Loss","Profit")</f>
        <v>Profit</v>
      </c>
      <c r="S1978" s="9">
        <f>shipments9[[#This Row],[Gross Profit]]/shipments9[[#This Row],[Amount]]</f>
        <v>0.69753154816866736</v>
      </c>
      <c r="T1978" s="11">
        <f>shipments9[[#This Row],[Amount]]/shipments9[[#This Row],[Boxes]]</f>
        <v>10.976351351351351</v>
      </c>
    </row>
    <row r="1979" spans="1:20" hidden="1" x14ac:dyDescent="0.25">
      <c r="A1979" t="s">
        <v>2181</v>
      </c>
      <c r="B1979" t="s">
        <v>65</v>
      </c>
      <c r="C1979" t="s">
        <v>163</v>
      </c>
      <c r="D1979" t="s">
        <v>19</v>
      </c>
      <c r="E1979" s="1">
        <v>45257</v>
      </c>
      <c r="F1979" s="1" t="str">
        <f>TEXT(shipments9[[#This Row],[Shipdate]],"ddd")</f>
        <v>Mon</v>
      </c>
      <c r="G1979" s="1" t="str">
        <f>IF(OR(shipments9[[#This Row],[Day Name]]="Sat",shipments9[[#This Row],[Day Name]]="Sun"),"Weekend","Weekday")</f>
        <v>Weekday</v>
      </c>
      <c r="H1979">
        <v>6792.75</v>
      </c>
      <c r="I1979">
        <v>618</v>
      </c>
      <c r="J1979" t="s">
        <v>172</v>
      </c>
      <c r="K1979" t="s">
        <v>8151</v>
      </c>
      <c r="L1979" t="s">
        <v>8152</v>
      </c>
      <c r="M1979">
        <v>11</v>
      </c>
      <c r="N1979" t="s">
        <v>8165</v>
      </c>
      <c r="O1979" s="4">
        <f>INDEX(products[Cost_per_box], MATCH(shipments9[[#This Row],[PID]], products[PID], 0))</f>
        <v>3.32</v>
      </c>
      <c r="P1979" s="4">
        <f>shipments9[[#This Row],[Boxes]]*shipments9[[#This Row],[Cost Per Box]]</f>
        <v>2051.7599999999998</v>
      </c>
      <c r="Q1979" s="4">
        <f>shipments9[[#This Row],[Amount]] -shipments9[[#This Row],[total cost]]</f>
        <v>4740.99</v>
      </c>
      <c r="R1979" s="4" t="str">
        <f>IF(shipments9[[#This Row],[Gross Profit]]&lt;0,"Loss","Profit")</f>
        <v>Profit</v>
      </c>
      <c r="S1979" s="9">
        <f>shipments9[[#This Row],[Gross Profit]]/shipments9[[#This Row],[Amount]]</f>
        <v>0.69794854808435458</v>
      </c>
      <c r="T1979" s="11">
        <f>shipments9[[#This Row],[Amount]]/shipments9[[#This Row],[Boxes]]</f>
        <v>10.991504854368932</v>
      </c>
    </row>
    <row r="1980" spans="1:20" hidden="1" x14ac:dyDescent="0.25">
      <c r="A1980" t="s">
        <v>2182</v>
      </c>
      <c r="B1980" t="s">
        <v>65</v>
      </c>
      <c r="C1980" t="s">
        <v>163</v>
      </c>
      <c r="D1980" t="s">
        <v>19</v>
      </c>
      <c r="E1980" s="1">
        <v>45377</v>
      </c>
      <c r="F1980" s="1" t="str">
        <f>TEXT(shipments9[[#This Row],[Shipdate]],"ddd")</f>
        <v>Tue</v>
      </c>
      <c r="G1980" s="1" t="str">
        <f>IF(OR(shipments9[[#This Row],[Day Name]]="Sat",shipments9[[#This Row],[Day Name]]="Sun"),"Weekend","Weekday")</f>
        <v>Weekday</v>
      </c>
      <c r="H1980">
        <v>7920</v>
      </c>
      <c r="I1980">
        <v>990</v>
      </c>
      <c r="J1980" t="s">
        <v>172</v>
      </c>
      <c r="K1980" t="s">
        <v>8155</v>
      </c>
      <c r="L1980" t="s">
        <v>8156</v>
      </c>
      <c r="M1980">
        <v>3</v>
      </c>
      <c r="N1980" t="s">
        <v>8164</v>
      </c>
      <c r="O1980" s="4">
        <f>INDEX(products[Cost_per_box], MATCH(shipments9[[#This Row],[PID]], products[PID], 0))</f>
        <v>3.32</v>
      </c>
      <c r="P1980" s="4">
        <f>shipments9[[#This Row],[Boxes]]*shipments9[[#This Row],[Cost Per Box]]</f>
        <v>3286.7999999999997</v>
      </c>
      <c r="Q1980" s="4">
        <f>shipments9[[#This Row],[Amount]] -shipments9[[#This Row],[total cost]]</f>
        <v>4633.2000000000007</v>
      </c>
      <c r="R1980" s="4" t="str">
        <f>IF(shipments9[[#This Row],[Gross Profit]]&lt;0,"Loss","Profit")</f>
        <v>Profit</v>
      </c>
      <c r="S1980" s="9">
        <f>shipments9[[#This Row],[Gross Profit]]/shipments9[[#This Row],[Amount]]</f>
        <v>0.58500000000000008</v>
      </c>
      <c r="T1980" s="11">
        <f>shipments9[[#This Row],[Amount]]/shipments9[[#This Row],[Boxes]]</f>
        <v>8</v>
      </c>
    </row>
    <row r="1981" spans="1:20" hidden="1" x14ac:dyDescent="0.25">
      <c r="A1981" t="s">
        <v>2183</v>
      </c>
      <c r="B1981" t="s">
        <v>65</v>
      </c>
      <c r="C1981" t="s">
        <v>163</v>
      </c>
      <c r="D1981" t="s">
        <v>19</v>
      </c>
      <c r="E1981" s="1">
        <v>45463</v>
      </c>
      <c r="F1981" s="1" t="str">
        <f>TEXT(shipments9[[#This Row],[Shipdate]],"ddd")</f>
        <v>Thu</v>
      </c>
      <c r="G1981" s="1" t="str">
        <f>IF(OR(shipments9[[#This Row],[Day Name]]="Sat",shipments9[[#This Row],[Day Name]]="Sun"),"Weekend","Weekday")</f>
        <v>Weekday</v>
      </c>
      <c r="H1981">
        <v>515.25</v>
      </c>
      <c r="I1981">
        <v>47</v>
      </c>
      <c r="J1981" t="s">
        <v>172</v>
      </c>
      <c r="K1981" t="s">
        <v>8155</v>
      </c>
      <c r="L1981" t="s">
        <v>8154</v>
      </c>
      <c r="M1981">
        <v>6</v>
      </c>
      <c r="N1981" t="s">
        <v>8159</v>
      </c>
      <c r="O1981" s="4">
        <f>INDEX(products[Cost_per_box], MATCH(shipments9[[#This Row],[PID]], products[PID], 0))</f>
        <v>3.32</v>
      </c>
      <c r="P1981" s="4">
        <f>shipments9[[#This Row],[Boxes]]*shipments9[[#This Row],[Cost Per Box]]</f>
        <v>156.04</v>
      </c>
      <c r="Q1981" s="4">
        <f>shipments9[[#This Row],[Amount]] -shipments9[[#This Row],[total cost]]</f>
        <v>359.21000000000004</v>
      </c>
      <c r="R1981" s="4" t="str">
        <f>IF(shipments9[[#This Row],[Gross Profit]]&lt;0,"Loss","Profit")</f>
        <v>Profit</v>
      </c>
      <c r="S1981" s="9">
        <f>shipments9[[#This Row],[Gross Profit]]/shipments9[[#This Row],[Amount]]</f>
        <v>0.69715672003881612</v>
      </c>
      <c r="T1981" s="11">
        <f>shipments9[[#This Row],[Amount]]/shipments9[[#This Row],[Boxes]]</f>
        <v>10.962765957446809</v>
      </c>
    </row>
    <row r="1982" spans="1:20" hidden="1" x14ac:dyDescent="0.25">
      <c r="A1982" t="s">
        <v>2184</v>
      </c>
      <c r="B1982" t="s">
        <v>65</v>
      </c>
      <c r="C1982" t="s">
        <v>163</v>
      </c>
      <c r="D1982" t="s">
        <v>19</v>
      </c>
      <c r="E1982" s="1">
        <v>45306</v>
      </c>
      <c r="F1982" s="1" t="str">
        <f>TEXT(shipments9[[#This Row],[Shipdate]],"ddd")</f>
        <v>Mon</v>
      </c>
      <c r="G1982" s="1" t="str">
        <f>IF(OR(shipments9[[#This Row],[Day Name]]="Sat",shipments9[[#This Row],[Day Name]]="Sun"),"Weekend","Weekday")</f>
        <v>Weekday</v>
      </c>
      <c r="H1982">
        <v>5834.25</v>
      </c>
      <c r="I1982">
        <v>730</v>
      </c>
      <c r="J1982" t="s">
        <v>172</v>
      </c>
      <c r="K1982" t="s">
        <v>8155</v>
      </c>
      <c r="L1982" t="s">
        <v>8156</v>
      </c>
      <c r="M1982">
        <v>1</v>
      </c>
      <c r="N1982" t="s">
        <v>8163</v>
      </c>
      <c r="O1982" s="4">
        <f>INDEX(products[Cost_per_box], MATCH(shipments9[[#This Row],[PID]], products[PID], 0))</f>
        <v>3.32</v>
      </c>
      <c r="P1982" s="4">
        <f>shipments9[[#This Row],[Boxes]]*shipments9[[#This Row],[Cost Per Box]]</f>
        <v>2423.6</v>
      </c>
      <c r="Q1982" s="4">
        <f>shipments9[[#This Row],[Amount]] -shipments9[[#This Row],[total cost]]</f>
        <v>3410.65</v>
      </c>
      <c r="R1982" s="4" t="str">
        <f>IF(shipments9[[#This Row],[Gross Profit]]&lt;0,"Loss","Profit")</f>
        <v>Profit</v>
      </c>
      <c r="S1982" s="9">
        <f>shipments9[[#This Row],[Gross Profit]]/shipments9[[#This Row],[Amount]]</f>
        <v>0.58459099284398164</v>
      </c>
      <c r="T1982" s="11">
        <f>shipments9[[#This Row],[Amount]]/shipments9[[#This Row],[Boxes]]</f>
        <v>7.9921232876712329</v>
      </c>
    </row>
    <row r="1983" spans="1:20" hidden="1" x14ac:dyDescent="0.25">
      <c r="A1983" t="s">
        <v>2185</v>
      </c>
      <c r="B1983" t="s">
        <v>68</v>
      </c>
      <c r="C1983" t="s">
        <v>163</v>
      </c>
      <c r="D1983" t="s">
        <v>19</v>
      </c>
      <c r="E1983" s="1">
        <v>45056</v>
      </c>
      <c r="F1983" s="1" t="str">
        <f>TEXT(shipments9[[#This Row],[Shipdate]],"ddd")</f>
        <v>Wed</v>
      </c>
      <c r="G1983" s="1" t="str">
        <f>IF(OR(shipments9[[#This Row],[Day Name]]="Sat",shipments9[[#This Row],[Day Name]]="Sun"),"Weekend","Weekday")</f>
        <v>Weekday</v>
      </c>
      <c r="H1983">
        <v>7704</v>
      </c>
      <c r="I1983">
        <v>1101</v>
      </c>
      <c r="J1983" t="s">
        <v>172</v>
      </c>
      <c r="K1983" t="s">
        <v>8151</v>
      </c>
      <c r="L1983" t="s">
        <v>8154</v>
      </c>
      <c r="M1983">
        <v>5</v>
      </c>
      <c r="N1983" t="s">
        <v>201</v>
      </c>
      <c r="O1983" s="4">
        <f>INDEX(products[Cost_per_box], MATCH(shipments9[[#This Row],[PID]], products[PID], 0))</f>
        <v>3.32</v>
      </c>
      <c r="P1983" s="4">
        <f>shipments9[[#This Row],[Boxes]]*shipments9[[#This Row],[Cost Per Box]]</f>
        <v>3655.3199999999997</v>
      </c>
      <c r="Q1983" s="4">
        <f>shipments9[[#This Row],[Amount]] -shipments9[[#This Row],[total cost]]</f>
        <v>4048.6800000000003</v>
      </c>
      <c r="R1983" s="4" t="str">
        <f>IF(shipments9[[#This Row],[Gross Profit]]&lt;0,"Loss","Profit")</f>
        <v>Profit</v>
      </c>
      <c r="S1983" s="9">
        <f>shipments9[[#This Row],[Gross Profit]]/shipments9[[#This Row],[Amount]]</f>
        <v>0.52552959501557639</v>
      </c>
      <c r="T1983" s="11">
        <f>shipments9[[#This Row],[Amount]]/shipments9[[#This Row],[Boxes]]</f>
        <v>6.9972752043596733</v>
      </c>
    </row>
    <row r="1984" spans="1:20" hidden="1" x14ac:dyDescent="0.25">
      <c r="A1984" t="s">
        <v>2186</v>
      </c>
      <c r="B1984" t="s">
        <v>68</v>
      </c>
      <c r="C1984" t="s">
        <v>163</v>
      </c>
      <c r="D1984" t="s">
        <v>19</v>
      </c>
      <c r="E1984" s="1">
        <v>45098</v>
      </c>
      <c r="F1984" s="1" t="str">
        <f>TEXT(shipments9[[#This Row],[Shipdate]],"ddd")</f>
        <v>Wed</v>
      </c>
      <c r="G1984" s="1" t="str">
        <f>IF(OR(shipments9[[#This Row],[Day Name]]="Sat",shipments9[[#This Row],[Day Name]]="Sun"),"Weekend","Weekday")</f>
        <v>Weekday</v>
      </c>
      <c r="H1984">
        <v>3773.25</v>
      </c>
      <c r="I1984">
        <v>420</v>
      </c>
      <c r="J1984" t="s">
        <v>172</v>
      </c>
      <c r="K1984" t="s">
        <v>8151</v>
      </c>
      <c r="L1984" t="s">
        <v>8154</v>
      </c>
      <c r="M1984">
        <v>6</v>
      </c>
      <c r="N1984" t="s">
        <v>8159</v>
      </c>
      <c r="O1984" s="4">
        <f>INDEX(products[Cost_per_box], MATCH(shipments9[[#This Row],[PID]], products[PID], 0))</f>
        <v>3.32</v>
      </c>
      <c r="P1984" s="4">
        <f>shipments9[[#This Row],[Boxes]]*shipments9[[#This Row],[Cost Per Box]]</f>
        <v>1394.3999999999999</v>
      </c>
      <c r="Q1984" s="4">
        <f>shipments9[[#This Row],[Amount]] -shipments9[[#This Row],[total cost]]</f>
        <v>2378.8500000000004</v>
      </c>
      <c r="R1984" s="4" t="str">
        <f>IF(shipments9[[#This Row],[Gross Profit]]&lt;0,"Loss","Profit")</f>
        <v>Profit</v>
      </c>
      <c r="S1984" s="9">
        <f>shipments9[[#This Row],[Gross Profit]]/shipments9[[#This Row],[Amount]]</f>
        <v>0.63045120254422593</v>
      </c>
      <c r="T1984" s="11">
        <f>shipments9[[#This Row],[Amount]]/shipments9[[#This Row],[Boxes]]</f>
        <v>8.9839285714285708</v>
      </c>
    </row>
    <row r="1985" spans="1:20" hidden="1" x14ac:dyDescent="0.25">
      <c r="A1985" t="s">
        <v>2187</v>
      </c>
      <c r="B1985" t="s">
        <v>108</v>
      </c>
      <c r="C1985" t="s">
        <v>163</v>
      </c>
      <c r="D1985" t="s">
        <v>19</v>
      </c>
      <c r="E1985" s="1">
        <v>45030</v>
      </c>
      <c r="F1985" s="1" t="str">
        <f>TEXT(shipments9[[#This Row],[Shipdate]],"ddd")</f>
        <v>Fri</v>
      </c>
      <c r="G1985" s="1" t="str">
        <f>IF(OR(shipments9[[#This Row],[Day Name]]="Sat",shipments9[[#This Row],[Day Name]]="Sun"),"Weekend","Weekday")</f>
        <v>Weekday</v>
      </c>
      <c r="H1985">
        <v>279</v>
      </c>
      <c r="I1985">
        <v>31</v>
      </c>
      <c r="J1985" t="s">
        <v>172</v>
      </c>
      <c r="K1985" t="s">
        <v>8151</v>
      </c>
      <c r="L1985" t="s">
        <v>8154</v>
      </c>
      <c r="M1985">
        <v>4</v>
      </c>
      <c r="N1985" t="s">
        <v>8158</v>
      </c>
      <c r="O1985" s="4">
        <f>INDEX(products[Cost_per_box], MATCH(shipments9[[#This Row],[PID]], products[PID], 0))</f>
        <v>3.32</v>
      </c>
      <c r="P1985" s="4">
        <f>shipments9[[#This Row],[Boxes]]*shipments9[[#This Row],[Cost Per Box]]</f>
        <v>102.92</v>
      </c>
      <c r="Q1985" s="4">
        <f>shipments9[[#This Row],[Amount]] -shipments9[[#This Row],[total cost]]</f>
        <v>176.07999999999998</v>
      </c>
      <c r="R1985" s="4" t="str">
        <f>IF(shipments9[[#This Row],[Gross Profit]]&lt;0,"Loss","Profit")</f>
        <v>Profit</v>
      </c>
      <c r="S1985" s="9">
        <f>shipments9[[#This Row],[Gross Profit]]/shipments9[[#This Row],[Amount]]</f>
        <v>0.63111111111111107</v>
      </c>
      <c r="T1985" s="11">
        <f>shipments9[[#This Row],[Amount]]/shipments9[[#This Row],[Boxes]]</f>
        <v>9</v>
      </c>
    </row>
    <row r="1986" spans="1:20" hidden="1" x14ac:dyDescent="0.25">
      <c r="A1986" t="s">
        <v>2188</v>
      </c>
      <c r="B1986" t="s">
        <v>108</v>
      </c>
      <c r="C1986" t="s">
        <v>163</v>
      </c>
      <c r="D1986" t="s">
        <v>19</v>
      </c>
      <c r="E1986" s="1">
        <v>44988</v>
      </c>
      <c r="F1986" s="1" t="str">
        <f>TEXT(shipments9[[#This Row],[Shipdate]],"ddd")</f>
        <v>Fri</v>
      </c>
      <c r="G1986" s="1" t="str">
        <f>IF(OR(shipments9[[#This Row],[Day Name]]="Sat",shipments9[[#This Row],[Day Name]]="Sun"),"Weekend","Weekday")</f>
        <v>Weekday</v>
      </c>
      <c r="H1986">
        <v>2247.75</v>
      </c>
      <c r="I1986">
        <v>322</v>
      </c>
      <c r="J1986" t="s">
        <v>172</v>
      </c>
      <c r="K1986" t="s">
        <v>8151</v>
      </c>
      <c r="L1986" t="s">
        <v>8156</v>
      </c>
      <c r="M1986">
        <v>3</v>
      </c>
      <c r="N1986" t="s">
        <v>8164</v>
      </c>
      <c r="O1986" s="4">
        <f>INDEX(products[Cost_per_box], MATCH(shipments9[[#This Row],[PID]], products[PID], 0))</f>
        <v>3.32</v>
      </c>
      <c r="P1986" s="4">
        <f>shipments9[[#This Row],[Boxes]]*shipments9[[#This Row],[Cost Per Box]]</f>
        <v>1069.04</v>
      </c>
      <c r="Q1986" s="4">
        <f>shipments9[[#This Row],[Amount]] -shipments9[[#This Row],[total cost]]</f>
        <v>1178.71</v>
      </c>
      <c r="R1986" s="4" t="str">
        <f>IF(shipments9[[#This Row],[Gross Profit]]&lt;0,"Loss","Profit")</f>
        <v>Profit</v>
      </c>
      <c r="S1986" s="9">
        <f>shipments9[[#This Row],[Gross Profit]]/shipments9[[#This Row],[Amount]]</f>
        <v>0.52439550661772882</v>
      </c>
      <c r="T1986" s="11">
        <f>shipments9[[#This Row],[Amount]]/shipments9[[#This Row],[Boxes]]</f>
        <v>6.9805900621118013</v>
      </c>
    </row>
    <row r="1987" spans="1:20" hidden="1" x14ac:dyDescent="0.25">
      <c r="A1987" t="s">
        <v>2189</v>
      </c>
      <c r="B1987" t="s">
        <v>108</v>
      </c>
      <c r="C1987" t="s">
        <v>163</v>
      </c>
      <c r="D1987" t="s">
        <v>19</v>
      </c>
      <c r="E1987" s="1">
        <v>44935</v>
      </c>
      <c r="F1987" s="1" t="str">
        <f>TEXT(shipments9[[#This Row],[Shipdate]],"ddd")</f>
        <v>Mon</v>
      </c>
      <c r="G1987" s="1" t="str">
        <f>IF(OR(shipments9[[#This Row],[Day Name]]="Sat",shipments9[[#This Row],[Day Name]]="Sun"),"Weekend","Weekday")</f>
        <v>Weekday</v>
      </c>
      <c r="H1987">
        <v>1485</v>
      </c>
      <c r="I1987">
        <v>135</v>
      </c>
      <c r="J1987" t="s">
        <v>172</v>
      </c>
      <c r="K1987" t="s">
        <v>8151</v>
      </c>
      <c r="L1987" t="s">
        <v>8156</v>
      </c>
      <c r="M1987">
        <v>1</v>
      </c>
      <c r="N1987" t="s">
        <v>8163</v>
      </c>
      <c r="O1987" s="4">
        <f>INDEX(products[Cost_per_box], MATCH(shipments9[[#This Row],[PID]], products[PID], 0))</f>
        <v>3.32</v>
      </c>
      <c r="P1987" s="4">
        <f>shipments9[[#This Row],[Boxes]]*shipments9[[#This Row],[Cost Per Box]]</f>
        <v>448.2</v>
      </c>
      <c r="Q1987" s="4">
        <f>shipments9[[#This Row],[Amount]] -shipments9[[#This Row],[total cost]]</f>
        <v>1036.8</v>
      </c>
      <c r="R1987" s="4" t="str">
        <f>IF(shipments9[[#This Row],[Gross Profit]]&lt;0,"Loss","Profit")</f>
        <v>Profit</v>
      </c>
      <c r="S1987" s="9">
        <f>shipments9[[#This Row],[Gross Profit]]/shipments9[[#This Row],[Amount]]</f>
        <v>0.69818181818181813</v>
      </c>
      <c r="T1987" s="11">
        <f>shipments9[[#This Row],[Amount]]/shipments9[[#This Row],[Boxes]]</f>
        <v>11</v>
      </c>
    </row>
    <row r="1988" spans="1:20" hidden="1" x14ac:dyDescent="0.25">
      <c r="A1988" t="s">
        <v>2190</v>
      </c>
      <c r="B1988" t="s">
        <v>108</v>
      </c>
      <c r="C1988" t="s">
        <v>163</v>
      </c>
      <c r="D1988" t="s">
        <v>19</v>
      </c>
      <c r="E1988" s="1">
        <v>45448</v>
      </c>
      <c r="F1988" s="1" t="str">
        <f>TEXT(shipments9[[#This Row],[Shipdate]],"ddd")</f>
        <v>Wed</v>
      </c>
      <c r="G1988" s="1" t="str">
        <f>IF(OR(shipments9[[#This Row],[Day Name]]="Sat",shipments9[[#This Row],[Day Name]]="Sun"),"Weekend","Weekday")</f>
        <v>Weekday</v>
      </c>
      <c r="H1988">
        <v>3084.75</v>
      </c>
      <c r="I1988">
        <v>281</v>
      </c>
      <c r="J1988" t="s">
        <v>172</v>
      </c>
      <c r="K1988" t="s">
        <v>8155</v>
      </c>
      <c r="L1988" t="s">
        <v>8154</v>
      </c>
      <c r="M1988">
        <v>6</v>
      </c>
      <c r="N1988" t="s">
        <v>8159</v>
      </c>
      <c r="O1988" s="4">
        <f>INDEX(products[Cost_per_box], MATCH(shipments9[[#This Row],[PID]], products[PID], 0))</f>
        <v>3.32</v>
      </c>
      <c r="P1988" s="4">
        <f>shipments9[[#This Row],[Boxes]]*shipments9[[#This Row],[Cost Per Box]]</f>
        <v>932.92</v>
      </c>
      <c r="Q1988" s="4">
        <f>shipments9[[#This Row],[Amount]] -shipments9[[#This Row],[total cost]]</f>
        <v>2151.83</v>
      </c>
      <c r="R1988" s="4" t="str">
        <f>IF(shipments9[[#This Row],[Gross Profit]]&lt;0,"Loss","Profit")</f>
        <v>Profit</v>
      </c>
      <c r="S1988" s="9">
        <f>shipments9[[#This Row],[Gross Profit]]/shipments9[[#This Row],[Amount]]</f>
        <v>0.69757030553529453</v>
      </c>
      <c r="T1988" s="11">
        <f>shipments9[[#This Row],[Amount]]/shipments9[[#This Row],[Boxes]]</f>
        <v>10.977758007117437</v>
      </c>
    </row>
    <row r="1989" spans="1:20" hidden="1" x14ac:dyDescent="0.25">
      <c r="A1989" t="s">
        <v>2191</v>
      </c>
      <c r="B1989" t="s">
        <v>108</v>
      </c>
      <c r="C1989" t="s">
        <v>163</v>
      </c>
      <c r="D1989" t="s">
        <v>19</v>
      </c>
      <c r="E1989" s="1">
        <v>45173</v>
      </c>
      <c r="F1989" s="1" t="str">
        <f>TEXT(shipments9[[#This Row],[Shipdate]],"ddd")</f>
        <v>Mon</v>
      </c>
      <c r="G1989" s="1" t="str">
        <f>IF(OR(shipments9[[#This Row],[Day Name]]="Sat",shipments9[[#This Row],[Day Name]]="Sun"),"Weekend","Weekday")</f>
        <v>Weekday</v>
      </c>
      <c r="H1989">
        <v>1914.75</v>
      </c>
      <c r="I1989">
        <v>192</v>
      </c>
      <c r="J1989" t="s">
        <v>172</v>
      </c>
      <c r="K1989" t="s">
        <v>8151</v>
      </c>
      <c r="L1989" t="s">
        <v>8160</v>
      </c>
      <c r="M1989">
        <v>9</v>
      </c>
      <c r="N1989" t="s">
        <v>8167</v>
      </c>
      <c r="O1989" s="4">
        <f>INDEX(products[Cost_per_box], MATCH(shipments9[[#This Row],[PID]], products[PID], 0))</f>
        <v>3.32</v>
      </c>
      <c r="P1989" s="4">
        <f>shipments9[[#This Row],[Boxes]]*shipments9[[#This Row],[Cost Per Box]]</f>
        <v>637.43999999999994</v>
      </c>
      <c r="Q1989" s="4">
        <f>shipments9[[#This Row],[Amount]] -shipments9[[#This Row],[total cost]]</f>
        <v>1277.31</v>
      </c>
      <c r="R1989" s="4" t="str">
        <f>IF(shipments9[[#This Row],[Gross Profit]]&lt;0,"Loss","Profit")</f>
        <v>Profit</v>
      </c>
      <c r="S1989" s="9">
        <f>shipments9[[#This Row],[Gross Profit]]/shipments9[[#This Row],[Amount]]</f>
        <v>0.66708969839404619</v>
      </c>
      <c r="T1989" s="11">
        <f>shipments9[[#This Row],[Amount]]/shipments9[[#This Row],[Boxes]]</f>
        <v>9.97265625</v>
      </c>
    </row>
    <row r="1990" spans="1:20" hidden="1" x14ac:dyDescent="0.25">
      <c r="A1990" t="s">
        <v>2192</v>
      </c>
      <c r="B1990" t="s">
        <v>108</v>
      </c>
      <c r="C1990" t="s">
        <v>163</v>
      </c>
      <c r="D1990" t="s">
        <v>19</v>
      </c>
      <c r="E1990" s="1">
        <v>45328</v>
      </c>
      <c r="F1990" s="1" t="str">
        <f>TEXT(shipments9[[#This Row],[Shipdate]],"ddd")</f>
        <v>Tue</v>
      </c>
      <c r="G1990" s="1" t="str">
        <f>IF(OR(shipments9[[#This Row],[Day Name]]="Sat",shipments9[[#This Row],[Day Name]]="Sun"),"Weekend","Weekday")</f>
        <v>Weekday</v>
      </c>
      <c r="H1990">
        <v>200.25</v>
      </c>
      <c r="I1990">
        <v>21</v>
      </c>
      <c r="J1990" t="s">
        <v>172</v>
      </c>
      <c r="K1990" t="s">
        <v>8155</v>
      </c>
      <c r="L1990" t="s">
        <v>8156</v>
      </c>
      <c r="M1990">
        <v>2</v>
      </c>
      <c r="N1990" t="s">
        <v>8157</v>
      </c>
      <c r="O1990" s="4">
        <f>INDEX(products[Cost_per_box], MATCH(shipments9[[#This Row],[PID]], products[PID], 0))</f>
        <v>3.32</v>
      </c>
      <c r="P1990" s="4">
        <f>shipments9[[#This Row],[Boxes]]*shipments9[[#This Row],[Cost Per Box]]</f>
        <v>69.72</v>
      </c>
      <c r="Q1990" s="4">
        <f>shipments9[[#This Row],[Amount]] -shipments9[[#This Row],[total cost]]</f>
        <v>130.53</v>
      </c>
      <c r="R1990" s="4" t="str">
        <f>IF(shipments9[[#This Row],[Gross Profit]]&lt;0,"Loss","Profit")</f>
        <v>Profit</v>
      </c>
      <c r="S1990" s="9">
        <f>shipments9[[#This Row],[Gross Profit]]/shipments9[[#This Row],[Amount]]</f>
        <v>0.65183520599250933</v>
      </c>
      <c r="T1990" s="11">
        <f>shipments9[[#This Row],[Amount]]/shipments9[[#This Row],[Boxes]]</f>
        <v>9.5357142857142865</v>
      </c>
    </row>
    <row r="1991" spans="1:20" hidden="1" x14ac:dyDescent="0.25">
      <c r="A1991" t="s">
        <v>2193</v>
      </c>
      <c r="B1991" t="s">
        <v>105</v>
      </c>
      <c r="C1991" t="s">
        <v>163</v>
      </c>
      <c r="D1991" t="s">
        <v>19</v>
      </c>
      <c r="E1991" s="1">
        <v>45104</v>
      </c>
      <c r="F1991" s="1" t="str">
        <f>TEXT(shipments9[[#This Row],[Shipdate]],"ddd")</f>
        <v>Tue</v>
      </c>
      <c r="G1991" s="1" t="str">
        <f>IF(OR(shipments9[[#This Row],[Day Name]]="Sat",shipments9[[#This Row],[Day Name]]="Sun"),"Weekend","Weekday")</f>
        <v>Weekday</v>
      </c>
      <c r="H1991">
        <v>2567.25</v>
      </c>
      <c r="I1991">
        <v>234</v>
      </c>
      <c r="J1991" t="s">
        <v>172</v>
      </c>
      <c r="K1991" t="s">
        <v>8151</v>
      </c>
      <c r="L1991" t="s">
        <v>8154</v>
      </c>
      <c r="M1991">
        <v>6</v>
      </c>
      <c r="N1991" t="s">
        <v>8159</v>
      </c>
      <c r="O1991" s="4">
        <f>INDEX(products[Cost_per_box], MATCH(shipments9[[#This Row],[PID]], products[PID], 0))</f>
        <v>3.32</v>
      </c>
      <c r="P1991" s="4">
        <f>shipments9[[#This Row],[Boxes]]*shipments9[[#This Row],[Cost Per Box]]</f>
        <v>776.88</v>
      </c>
      <c r="Q1991" s="4">
        <f>shipments9[[#This Row],[Amount]] -shipments9[[#This Row],[total cost]]</f>
        <v>1790.37</v>
      </c>
      <c r="R1991" s="4" t="str">
        <f>IF(shipments9[[#This Row],[Gross Profit]]&lt;0,"Loss","Profit")</f>
        <v>Profit</v>
      </c>
      <c r="S1991" s="9">
        <f>shipments9[[#This Row],[Gross Profit]]/shipments9[[#This Row],[Amount]]</f>
        <v>0.69738825591586329</v>
      </c>
      <c r="T1991" s="11">
        <f>shipments9[[#This Row],[Amount]]/shipments9[[#This Row],[Boxes]]</f>
        <v>10.971153846153847</v>
      </c>
    </row>
    <row r="1992" spans="1:20" hidden="1" x14ac:dyDescent="0.25">
      <c r="A1992" t="s">
        <v>2194</v>
      </c>
      <c r="B1992" t="s">
        <v>105</v>
      </c>
      <c r="C1992" t="s">
        <v>163</v>
      </c>
      <c r="D1992" t="s">
        <v>19</v>
      </c>
      <c r="E1992" s="1">
        <v>45062</v>
      </c>
      <c r="F1992" s="1" t="str">
        <f>TEXT(shipments9[[#This Row],[Shipdate]],"ddd")</f>
        <v>Tue</v>
      </c>
      <c r="G1992" s="1" t="str">
        <f>IF(OR(shipments9[[#This Row],[Day Name]]="Sat",shipments9[[#This Row],[Day Name]]="Sun"),"Weekend","Weekday")</f>
        <v>Weekday</v>
      </c>
      <c r="H1992">
        <v>5105.25</v>
      </c>
      <c r="I1992">
        <v>511</v>
      </c>
      <c r="J1992" t="s">
        <v>172</v>
      </c>
      <c r="K1992" t="s">
        <v>8151</v>
      </c>
      <c r="L1992" t="s">
        <v>8154</v>
      </c>
      <c r="M1992">
        <v>5</v>
      </c>
      <c r="N1992" t="s">
        <v>201</v>
      </c>
      <c r="O1992" s="4">
        <f>INDEX(products[Cost_per_box], MATCH(shipments9[[#This Row],[PID]], products[PID], 0))</f>
        <v>3.32</v>
      </c>
      <c r="P1992" s="4">
        <f>shipments9[[#This Row],[Boxes]]*shipments9[[#This Row],[Cost Per Box]]</f>
        <v>1696.52</v>
      </c>
      <c r="Q1992" s="4">
        <f>shipments9[[#This Row],[Amount]] -shipments9[[#This Row],[total cost]]</f>
        <v>3408.73</v>
      </c>
      <c r="R1992" s="4" t="str">
        <f>IF(shipments9[[#This Row],[Gross Profit]]&lt;0,"Loss","Profit")</f>
        <v>Profit</v>
      </c>
      <c r="S1992" s="9">
        <f>shipments9[[#This Row],[Gross Profit]]/shipments9[[#This Row],[Amount]]</f>
        <v>0.6676911022966554</v>
      </c>
      <c r="T1992" s="11">
        <f>shipments9[[#This Row],[Amount]]/shipments9[[#This Row],[Boxes]]</f>
        <v>9.9907045009784738</v>
      </c>
    </row>
    <row r="1993" spans="1:20" hidden="1" x14ac:dyDescent="0.25">
      <c r="A1993" t="s">
        <v>2195</v>
      </c>
      <c r="B1993" t="s">
        <v>105</v>
      </c>
      <c r="C1993" t="s">
        <v>163</v>
      </c>
      <c r="D1993" t="s">
        <v>19</v>
      </c>
      <c r="E1993" s="1">
        <v>45448</v>
      </c>
      <c r="F1993" s="1" t="str">
        <f>TEXT(shipments9[[#This Row],[Shipdate]],"ddd")</f>
        <v>Wed</v>
      </c>
      <c r="G1993" s="1" t="str">
        <f>IF(OR(shipments9[[#This Row],[Day Name]]="Sat",shipments9[[#This Row],[Day Name]]="Sun"),"Weekend","Weekday")</f>
        <v>Weekday</v>
      </c>
      <c r="H1993">
        <v>1057.5</v>
      </c>
      <c r="I1993">
        <v>118</v>
      </c>
      <c r="J1993" t="s">
        <v>172</v>
      </c>
      <c r="K1993" t="s">
        <v>8155</v>
      </c>
      <c r="L1993" t="s">
        <v>8154</v>
      </c>
      <c r="M1993">
        <v>6</v>
      </c>
      <c r="N1993" t="s">
        <v>8159</v>
      </c>
      <c r="O1993" s="4">
        <f>INDEX(products[Cost_per_box], MATCH(shipments9[[#This Row],[PID]], products[PID], 0))</f>
        <v>3.32</v>
      </c>
      <c r="P1993" s="4">
        <f>shipments9[[#This Row],[Boxes]]*shipments9[[#This Row],[Cost Per Box]]</f>
        <v>391.76</v>
      </c>
      <c r="Q1993" s="4">
        <f>shipments9[[#This Row],[Amount]] -shipments9[[#This Row],[total cost]]</f>
        <v>665.74</v>
      </c>
      <c r="R1993" s="4" t="str">
        <f>IF(shipments9[[#This Row],[Gross Profit]]&lt;0,"Loss","Profit")</f>
        <v>Profit</v>
      </c>
      <c r="S1993" s="9">
        <f>shipments9[[#This Row],[Gross Profit]]/shipments9[[#This Row],[Amount]]</f>
        <v>0.62954137115839248</v>
      </c>
      <c r="T1993" s="11">
        <f>shipments9[[#This Row],[Amount]]/shipments9[[#This Row],[Boxes]]</f>
        <v>8.9618644067796609</v>
      </c>
    </row>
    <row r="1994" spans="1:20" hidden="1" x14ac:dyDescent="0.25">
      <c r="A1994" t="s">
        <v>2196</v>
      </c>
      <c r="B1994" t="s">
        <v>105</v>
      </c>
      <c r="C1994" t="s">
        <v>163</v>
      </c>
      <c r="D1994" t="s">
        <v>19</v>
      </c>
      <c r="E1994" s="1">
        <v>44965</v>
      </c>
      <c r="F1994" s="1" t="str">
        <f>TEXT(shipments9[[#This Row],[Shipdate]],"ddd")</f>
        <v>Wed</v>
      </c>
      <c r="G1994" s="1" t="str">
        <f>IF(OR(shipments9[[#This Row],[Day Name]]="Sat",shipments9[[#This Row],[Day Name]]="Sun"),"Weekend","Weekday")</f>
        <v>Weekday</v>
      </c>
      <c r="H1994">
        <v>8086.5</v>
      </c>
      <c r="I1994">
        <v>899</v>
      </c>
      <c r="J1994" t="s">
        <v>172</v>
      </c>
      <c r="K1994" t="s">
        <v>8151</v>
      </c>
      <c r="L1994" t="s">
        <v>8156</v>
      </c>
      <c r="M1994">
        <v>2</v>
      </c>
      <c r="N1994" t="s">
        <v>8157</v>
      </c>
      <c r="O1994" s="4">
        <f>INDEX(products[Cost_per_box], MATCH(shipments9[[#This Row],[PID]], products[PID], 0))</f>
        <v>3.32</v>
      </c>
      <c r="P1994" s="4">
        <f>shipments9[[#This Row],[Boxes]]*shipments9[[#This Row],[Cost Per Box]]</f>
        <v>2984.68</v>
      </c>
      <c r="Q1994" s="4">
        <f>shipments9[[#This Row],[Amount]] -shipments9[[#This Row],[total cost]]</f>
        <v>5101.82</v>
      </c>
      <c r="R1994" s="4" t="str">
        <f>IF(shipments9[[#This Row],[Gross Profit]]&lt;0,"Loss","Profit")</f>
        <v>Profit</v>
      </c>
      <c r="S1994" s="9">
        <f>shipments9[[#This Row],[Gross Profit]]/shipments9[[#This Row],[Amount]]</f>
        <v>0.63090583070549677</v>
      </c>
      <c r="T1994" s="11">
        <f>shipments9[[#This Row],[Amount]]/shipments9[[#This Row],[Boxes]]</f>
        <v>8.9949944382647384</v>
      </c>
    </row>
    <row r="1995" spans="1:20" hidden="1" x14ac:dyDescent="0.25">
      <c r="A1995" t="s">
        <v>2197</v>
      </c>
      <c r="B1995" t="s">
        <v>105</v>
      </c>
      <c r="C1995" t="s">
        <v>163</v>
      </c>
      <c r="D1995" t="s">
        <v>19</v>
      </c>
      <c r="E1995" s="1">
        <v>44932</v>
      </c>
      <c r="F1995" s="1" t="str">
        <f>TEXT(shipments9[[#This Row],[Shipdate]],"ddd")</f>
        <v>Fri</v>
      </c>
      <c r="G1995" s="1" t="str">
        <f>IF(OR(shipments9[[#This Row],[Day Name]]="Sat",shipments9[[#This Row],[Day Name]]="Sun"),"Weekend","Weekday")</f>
        <v>Weekday</v>
      </c>
      <c r="H1995">
        <v>654.75</v>
      </c>
      <c r="I1995">
        <v>66</v>
      </c>
      <c r="J1995" t="s">
        <v>172</v>
      </c>
      <c r="K1995" t="s">
        <v>8151</v>
      </c>
      <c r="L1995" t="s">
        <v>8156</v>
      </c>
      <c r="M1995">
        <v>1</v>
      </c>
      <c r="N1995" t="s">
        <v>8163</v>
      </c>
      <c r="O1995" s="4">
        <f>INDEX(products[Cost_per_box], MATCH(shipments9[[#This Row],[PID]], products[PID], 0))</f>
        <v>3.32</v>
      </c>
      <c r="P1995" s="4">
        <f>shipments9[[#This Row],[Boxes]]*shipments9[[#This Row],[Cost Per Box]]</f>
        <v>219.11999999999998</v>
      </c>
      <c r="Q1995" s="4">
        <f>shipments9[[#This Row],[Amount]] -shipments9[[#This Row],[total cost]]</f>
        <v>435.63</v>
      </c>
      <c r="R1995" s="4" t="str">
        <f>IF(shipments9[[#This Row],[Gross Profit]]&lt;0,"Loss","Profit")</f>
        <v>Profit</v>
      </c>
      <c r="S1995" s="9">
        <f>shipments9[[#This Row],[Gross Profit]]/shipments9[[#This Row],[Amount]]</f>
        <v>0.66533791523482244</v>
      </c>
      <c r="T1995" s="11">
        <f>shipments9[[#This Row],[Amount]]/shipments9[[#This Row],[Boxes]]</f>
        <v>9.920454545454545</v>
      </c>
    </row>
    <row r="1996" spans="1:20" hidden="1" x14ac:dyDescent="0.25">
      <c r="A1996" t="s">
        <v>2198</v>
      </c>
      <c r="B1996" t="s">
        <v>105</v>
      </c>
      <c r="C1996" t="s">
        <v>163</v>
      </c>
      <c r="D1996" t="s">
        <v>19</v>
      </c>
      <c r="E1996" s="1">
        <v>45027</v>
      </c>
      <c r="F1996" s="1" t="str">
        <f>TEXT(shipments9[[#This Row],[Shipdate]],"ddd")</f>
        <v>Tue</v>
      </c>
      <c r="G1996" s="1" t="str">
        <f>IF(OR(shipments9[[#This Row],[Day Name]]="Sat",shipments9[[#This Row],[Day Name]]="Sun"),"Weekend","Weekday")</f>
        <v>Weekday</v>
      </c>
      <c r="H1996">
        <v>10680.75</v>
      </c>
      <c r="I1996">
        <v>1069</v>
      </c>
      <c r="J1996" t="s">
        <v>172</v>
      </c>
      <c r="K1996" t="s">
        <v>8151</v>
      </c>
      <c r="L1996" t="s">
        <v>8154</v>
      </c>
      <c r="M1996">
        <v>4</v>
      </c>
      <c r="N1996" t="s">
        <v>8158</v>
      </c>
      <c r="O1996" s="4">
        <f>INDEX(products[Cost_per_box], MATCH(shipments9[[#This Row],[PID]], products[PID], 0))</f>
        <v>3.32</v>
      </c>
      <c r="P1996" s="4">
        <f>shipments9[[#This Row],[Boxes]]*shipments9[[#This Row],[Cost Per Box]]</f>
        <v>3549.08</v>
      </c>
      <c r="Q1996" s="4">
        <f>shipments9[[#This Row],[Amount]] -shipments9[[#This Row],[total cost]]</f>
        <v>7131.67</v>
      </c>
      <c r="R1996" s="4" t="str">
        <f>IF(shipments9[[#This Row],[Gross Profit]]&lt;0,"Loss","Profit")</f>
        <v>Profit</v>
      </c>
      <c r="S1996" s="9">
        <f>shipments9[[#This Row],[Gross Profit]]/shipments9[[#This Row],[Amount]]</f>
        <v>0.66771247337499706</v>
      </c>
      <c r="T1996" s="11">
        <f>shipments9[[#This Row],[Amount]]/shipments9[[#This Row],[Boxes]]</f>
        <v>9.9913470533208599</v>
      </c>
    </row>
    <row r="1997" spans="1:20" hidden="1" x14ac:dyDescent="0.25">
      <c r="A1997" t="s">
        <v>2199</v>
      </c>
      <c r="B1997" t="s">
        <v>114</v>
      </c>
      <c r="C1997" t="s">
        <v>163</v>
      </c>
      <c r="D1997" t="s">
        <v>19</v>
      </c>
      <c r="E1997" s="1">
        <v>45075</v>
      </c>
      <c r="F1997" s="1" t="str">
        <f>TEXT(shipments9[[#This Row],[Shipdate]],"ddd")</f>
        <v>Mon</v>
      </c>
      <c r="G1997" s="1" t="str">
        <f>IF(OR(shipments9[[#This Row],[Day Name]]="Sat",shipments9[[#This Row],[Day Name]]="Sun"),"Weekend","Weekday")</f>
        <v>Weekday</v>
      </c>
      <c r="H1997">
        <v>3548.25</v>
      </c>
      <c r="I1997">
        <v>444</v>
      </c>
      <c r="J1997" t="s">
        <v>172</v>
      </c>
      <c r="K1997" t="s">
        <v>8151</v>
      </c>
      <c r="L1997" t="s">
        <v>8154</v>
      </c>
      <c r="M1997">
        <v>5</v>
      </c>
      <c r="N1997" t="s">
        <v>201</v>
      </c>
      <c r="O1997" s="4">
        <f>INDEX(products[Cost_per_box], MATCH(shipments9[[#This Row],[PID]], products[PID], 0))</f>
        <v>3.32</v>
      </c>
      <c r="P1997" s="4">
        <f>shipments9[[#This Row],[Boxes]]*shipments9[[#This Row],[Cost Per Box]]</f>
        <v>1474.08</v>
      </c>
      <c r="Q1997" s="4">
        <f>shipments9[[#This Row],[Amount]] -shipments9[[#This Row],[total cost]]</f>
        <v>2074.17</v>
      </c>
      <c r="R1997" s="4" t="str">
        <f>IF(shipments9[[#This Row],[Gross Profit]]&lt;0,"Loss","Profit")</f>
        <v>Profit</v>
      </c>
      <c r="S1997" s="9">
        <f>shipments9[[#This Row],[Gross Profit]]/shipments9[[#This Row],[Amount]]</f>
        <v>0.58456140350877195</v>
      </c>
      <c r="T1997" s="11">
        <f>shipments9[[#This Row],[Amount]]/shipments9[[#This Row],[Boxes]]</f>
        <v>7.9915540540540544</v>
      </c>
    </row>
    <row r="1998" spans="1:20" hidden="1" x14ac:dyDescent="0.25">
      <c r="A1998" t="s">
        <v>2200</v>
      </c>
      <c r="B1998" t="s">
        <v>102</v>
      </c>
      <c r="C1998" t="s">
        <v>163</v>
      </c>
      <c r="D1998" t="s">
        <v>19</v>
      </c>
      <c r="E1998" s="1">
        <v>44981</v>
      </c>
      <c r="F1998" s="1" t="str">
        <f>TEXT(shipments9[[#This Row],[Shipdate]],"ddd")</f>
        <v>Fri</v>
      </c>
      <c r="G1998" s="1" t="str">
        <f>IF(OR(shipments9[[#This Row],[Day Name]]="Sat",shipments9[[#This Row],[Day Name]]="Sun"),"Weekend","Weekday")</f>
        <v>Weekday</v>
      </c>
      <c r="H1998">
        <v>4326.75</v>
      </c>
      <c r="I1998">
        <v>541</v>
      </c>
      <c r="J1998" t="s">
        <v>172</v>
      </c>
      <c r="K1998" t="s">
        <v>8151</v>
      </c>
      <c r="L1998" t="s">
        <v>8156</v>
      </c>
      <c r="M1998">
        <v>2</v>
      </c>
      <c r="N1998" t="s">
        <v>8157</v>
      </c>
      <c r="O1998" s="4">
        <f>INDEX(products[Cost_per_box], MATCH(shipments9[[#This Row],[PID]], products[PID], 0))</f>
        <v>3.32</v>
      </c>
      <c r="P1998" s="4">
        <f>shipments9[[#This Row],[Boxes]]*shipments9[[#This Row],[Cost Per Box]]</f>
        <v>1796.12</v>
      </c>
      <c r="Q1998" s="4">
        <f>shipments9[[#This Row],[Amount]] -shipments9[[#This Row],[total cost]]</f>
        <v>2530.63</v>
      </c>
      <c r="R1998" s="4" t="str">
        <f>IF(shipments9[[#This Row],[Gross Profit]]&lt;0,"Loss","Profit")</f>
        <v>Profit</v>
      </c>
      <c r="S1998" s="9">
        <f>shipments9[[#This Row],[Gross Profit]]/shipments9[[#This Row],[Amount]]</f>
        <v>0.5848801063153638</v>
      </c>
      <c r="T1998" s="11">
        <f>shipments9[[#This Row],[Amount]]/shipments9[[#This Row],[Boxes]]</f>
        <v>7.9976894639556377</v>
      </c>
    </row>
    <row r="1999" spans="1:20" hidden="1" x14ac:dyDescent="0.25">
      <c r="A1999" t="s">
        <v>2201</v>
      </c>
      <c r="B1999" t="s">
        <v>102</v>
      </c>
      <c r="C1999" t="s">
        <v>163</v>
      </c>
      <c r="D1999" t="s">
        <v>19</v>
      </c>
      <c r="E1999" s="1">
        <v>44984</v>
      </c>
      <c r="F1999" s="1" t="str">
        <f>TEXT(shipments9[[#This Row],[Shipdate]],"ddd")</f>
        <v>Mon</v>
      </c>
      <c r="G1999" s="1" t="str">
        <f>IF(OR(shipments9[[#This Row],[Day Name]]="Sat",shipments9[[#This Row],[Day Name]]="Sun"),"Weekend","Weekday")</f>
        <v>Weekday</v>
      </c>
      <c r="H1999">
        <v>8743.5</v>
      </c>
      <c r="I1999">
        <v>795</v>
      </c>
      <c r="J1999" t="s">
        <v>172</v>
      </c>
      <c r="K1999" t="s">
        <v>8151</v>
      </c>
      <c r="L1999" t="s">
        <v>8156</v>
      </c>
      <c r="M1999">
        <v>2</v>
      </c>
      <c r="N1999" t="s">
        <v>8157</v>
      </c>
      <c r="O1999" s="4">
        <f>INDEX(products[Cost_per_box], MATCH(shipments9[[#This Row],[PID]], products[PID], 0))</f>
        <v>3.32</v>
      </c>
      <c r="P1999" s="4">
        <f>shipments9[[#This Row],[Boxes]]*shipments9[[#This Row],[Cost Per Box]]</f>
        <v>2639.4</v>
      </c>
      <c r="Q1999" s="4">
        <f>shipments9[[#This Row],[Amount]] -shipments9[[#This Row],[total cost]]</f>
        <v>6104.1</v>
      </c>
      <c r="R1999" s="4" t="str">
        <f>IF(shipments9[[#This Row],[Gross Profit]]&lt;0,"Loss","Profit")</f>
        <v>Profit</v>
      </c>
      <c r="S1999" s="9">
        <f>shipments9[[#This Row],[Gross Profit]]/shipments9[[#This Row],[Amount]]</f>
        <v>0.69813003945788299</v>
      </c>
      <c r="T1999" s="11">
        <f>shipments9[[#This Row],[Amount]]/shipments9[[#This Row],[Boxes]]</f>
        <v>10.998113207547171</v>
      </c>
    </row>
    <row r="2000" spans="1:20" hidden="1" x14ac:dyDescent="0.25">
      <c r="A2000" t="s">
        <v>2202</v>
      </c>
      <c r="B2000" t="s">
        <v>42</v>
      </c>
      <c r="C2000" t="s">
        <v>135</v>
      </c>
      <c r="D2000" t="s">
        <v>19</v>
      </c>
      <c r="E2000" s="1">
        <v>45208</v>
      </c>
      <c r="F2000" s="1" t="str">
        <f>TEXT(shipments9[[#This Row],[Shipdate]],"ddd")</f>
        <v>Mon</v>
      </c>
      <c r="G2000" s="1" t="str">
        <f>IF(OR(shipments9[[#This Row],[Day Name]]="Sat",shipments9[[#This Row],[Day Name]]="Sun"),"Weekend","Weekday")</f>
        <v>Weekday</v>
      </c>
      <c r="H2000">
        <v>5357.25</v>
      </c>
      <c r="I2000">
        <v>224</v>
      </c>
      <c r="J2000" t="s">
        <v>172</v>
      </c>
      <c r="K2000" t="s">
        <v>8151</v>
      </c>
      <c r="L2000" t="s">
        <v>8152</v>
      </c>
      <c r="M2000">
        <v>10</v>
      </c>
      <c r="N2000" t="s">
        <v>8153</v>
      </c>
      <c r="O2000" s="4">
        <f>INDEX(products[Cost_per_box], MATCH(shipments9[[#This Row],[PID]], products[PID], 0))</f>
        <v>9.94</v>
      </c>
      <c r="P2000" s="4">
        <f>shipments9[[#This Row],[Boxes]]*shipments9[[#This Row],[Cost Per Box]]</f>
        <v>2226.56</v>
      </c>
      <c r="Q2000" s="4">
        <f>shipments9[[#This Row],[Amount]] -shipments9[[#This Row],[total cost]]</f>
        <v>3130.69</v>
      </c>
      <c r="R2000" s="4" t="str">
        <f>IF(shipments9[[#This Row],[Gross Profit]]&lt;0,"Loss","Profit")</f>
        <v>Profit</v>
      </c>
      <c r="S2000" s="9">
        <f>shipments9[[#This Row],[Gross Profit]]/shipments9[[#This Row],[Amount]]</f>
        <v>0.58438377899108684</v>
      </c>
      <c r="T2000" s="11">
        <f>shipments9[[#This Row],[Amount]]/shipments9[[#This Row],[Boxes]]</f>
        <v>23.916294642857142</v>
      </c>
    </row>
    <row r="2001" spans="1:20" hidden="1" x14ac:dyDescent="0.25">
      <c r="A2001" t="s">
        <v>2203</v>
      </c>
      <c r="B2001" t="s">
        <v>42</v>
      </c>
      <c r="C2001" t="s">
        <v>135</v>
      </c>
      <c r="D2001" t="s">
        <v>19</v>
      </c>
      <c r="E2001" s="1">
        <v>45205</v>
      </c>
      <c r="F2001" s="1" t="str">
        <f>TEXT(shipments9[[#This Row],[Shipdate]],"ddd")</f>
        <v>Fri</v>
      </c>
      <c r="G2001" s="1" t="str">
        <f>IF(OR(shipments9[[#This Row],[Day Name]]="Sat",shipments9[[#This Row],[Day Name]]="Sun"),"Weekend","Weekday")</f>
        <v>Weekday</v>
      </c>
      <c r="H2001">
        <v>4794.75</v>
      </c>
      <c r="I2001">
        <v>185</v>
      </c>
      <c r="J2001" t="s">
        <v>172</v>
      </c>
      <c r="K2001" t="s">
        <v>8151</v>
      </c>
      <c r="L2001" t="s">
        <v>8152</v>
      </c>
      <c r="M2001">
        <v>10</v>
      </c>
      <c r="N2001" t="s">
        <v>8153</v>
      </c>
      <c r="O2001" s="4">
        <f>INDEX(products[Cost_per_box], MATCH(shipments9[[#This Row],[PID]], products[PID], 0))</f>
        <v>9.94</v>
      </c>
      <c r="P2001" s="4">
        <f>shipments9[[#This Row],[Boxes]]*shipments9[[#This Row],[Cost Per Box]]</f>
        <v>1838.8999999999999</v>
      </c>
      <c r="Q2001" s="4">
        <f>shipments9[[#This Row],[Amount]] -shipments9[[#This Row],[total cost]]</f>
        <v>2955.8500000000004</v>
      </c>
      <c r="R2001" s="4" t="str">
        <f>IF(shipments9[[#This Row],[Gross Profit]]&lt;0,"Loss","Profit")</f>
        <v>Profit</v>
      </c>
      <c r="S2001" s="9">
        <f>shipments9[[#This Row],[Gross Profit]]/shipments9[[#This Row],[Amount]]</f>
        <v>0.6164763543458992</v>
      </c>
      <c r="T2001" s="11">
        <f>shipments9[[#This Row],[Amount]]/shipments9[[#This Row],[Boxes]]</f>
        <v>25.917567567567566</v>
      </c>
    </row>
    <row r="2002" spans="1:20" hidden="1" x14ac:dyDescent="0.25">
      <c r="A2002" t="s">
        <v>2204</v>
      </c>
      <c r="B2002" t="s">
        <v>42</v>
      </c>
      <c r="C2002" t="s">
        <v>135</v>
      </c>
      <c r="D2002" t="s">
        <v>19</v>
      </c>
      <c r="E2002" s="1">
        <v>45322</v>
      </c>
      <c r="F2002" s="1" t="str">
        <f>TEXT(shipments9[[#This Row],[Shipdate]],"ddd")</f>
        <v>Wed</v>
      </c>
      <c r="G2002" s="1" t="str">
        <f>IF(OR(shipments9[[#This Row],[Day Name]]="Sat",shipments9[[#This Row],[Day Name]]="Sun"),"Weekend","Weekday")</f>
        <v>Weekday</v>
      </c>
      <c r="H2002">
        <v>5931</v>
      </c>
      <c r="I2002">
        <v>248</v>
      </c>
      <c r="J2002" t="s">
        <v>172</v>
      </c>
      <c r="K2002" t="s">
        <v>8155</v>
      </c>
      <c r="L2002" t="s">
        <v>8156</v>
      </c>
      <c r="M2002">
        <v>1</v>
      </c>
      <c r="N2002" t="s">
        <v>8163</v>
      </c>
      <c r="O2002" s="4">
        <f>INDEX(products[Cost_per_box], MATCH(shipments9[[#This Row],[PID]], products[PID], 0))</f>
        <v>9.94</v>
      </c>
      <c r="P2002" s="4">
        <f>shipments9[[#This Row],[Boxes]]*shipments9[[#This Row],[Cost Per Box]]</f>
        <v>2465.12</v>
      </c>
      <c r="Q2002" s="4">
        <f>shipments9[[#This Row],[Amount]] -shipments9[[#This Row],[total cost]]</f>
        <v>3465.88</v>
      </c>
      <c r="R2002" s="4" t="str">
        <f>IF(shipments9[[#This Row],[Gross Profit]]&lt;0,"Loss","Profit")</f>
        <v>Profit</v>
      </c>
      <c r="S2002" s="9">
        <f>shipments9[[#This Row],[Gross Profit]]/shipments9[[#This Row],[Amount]]</f>
        <v>0.58436688585398755</v>
      </c>
      <c r="T2002" s="11">
        <f>shipments9[[#This Row],[Amount]]/shipments9[[#This Row],[Boxes]]</f>
        <v>23.91532258064516</v>
      </c>
    </row>
    <row r="2003" spans="1:20" hidden="1" x14ac:dyDescent="0.25">
      <c r="A2003" t="s">
        <v>2205</v>
      </c>
      <c r="B2003" t="s">
        <v>42</v>
      </c>
      <c r="C2003" t="s">
        <v>135</v>
      </c>
      <c r="D2003" t="s">
        <v>19</v>
      </c>
      <c r="E2003" s="1">
        <v>45370</v>
      </c>
      <c r="F2003" s="1" t="str">
        <f>TEXT(shipments9[[#This Row],[Shipdate]],"ddd")</f>
        <v>Tue</v>
      </c>
      <c r="G2003" s="1" t="str">
        <f>IF(OR(shipments9[[#This Row],[Day Name]]="Sat",shipments9[[#This Row],[Day Name]]="Sun"),"Weekend","Weekday")</f>
        <v>Weekday</v>
      </c>
      <c r="H2003">
        <v>5613.75</v>
      </c>
      <c r="I2003">
        <v>201</v>
      </c>
      <c r="J2003" t="s">
        <v>172</v>
      </c>
      <c r="K2003" t="s">
        <v>8155</v>
      </c>
      <c r="L2003" t="s">
        <v>8156</v>
      </c>
      <c r="M2003">
        <v>3</v>
      </c>
      <c r="N2003" t="s">
        <v>8164</v>
      </c>
      <c r="O2003" s="4">
        <f>INDEX(products[Cost_per_box], MATCH(shipments9[[#This Row],[PID]], products[PID], 0))</f>
        <v>9.94</v>
      </c>
      <c r="P2003" s="4">
        <f>shipments9[[#This Row],[Boxes]]*shipments9[[#This Row],[Cost Per Box]]</f>
        <v>1997.9399999999998</v>
      </c>
      <c r="Q2003" s="4">
        <f>shipments9[[#This Row],[Amount]] -shipments9[[#This Row],[total cost]]</f>
        <v>3615.8100000000004</v>
      </c>
      <c r="R2003" s="4" t="str">
        <f>IF(shipments9[[#This Row],[Gross Profit]]&lt;0,"Loss","Profit")</f>
        <v>Profit</v>
      </c>
      <c r="S2003" s="9">
        <f>shipments9[[#This Row],[Gross Profit]]/shipments9[[#This Row],[Amount]]</f>
        <v>0.6440988643954576</v>
      </c>
      <c r="T2003" s="11">
        <f>shipments9[[#This Row],[Amount]]/shipments9[[#This Row],[Boxes]]</f>
        <v>27.92910447761194</v>
      </c>
    </row>
    <row r="2004" spans="1:20" hidden="1" x14ac:dyDescent="0.25">
      <c r="A2004" t="s">
        <v>2206</v>
      </c>
      <c r="B2004" t="s">
        <v>45</v>
      </c>
      <c r="C2004" t="s">
        <v>135</v>
      </c>
      <c r="D2004" t="s">
        <v>19</v>
      </c>
      <c r="E2004" s="1">
        <v>45378</v>
      </c>
      <c r="F2004" s="1" t="str">
        <f>TEXT(shipments9[[#This Row],[Shipdate]],"ddd")</f>
        <v>Wed</v>
      </c>
      <c r="G2004" s="1" t="str">
        <f>IF(OR(shipments9[[#This Row],[Day Name]]="Sat",shipments9[[#This Row],[Day Name]]="Sun"),"Weekend","Weekday")</f>
        <v>Weekday</v>
      </c>
      <c r="H2004">
        <v>4621.5</v>
      </c>
      <c r="I2004">
        <v>178</v>
      </c>
      <c r="J2004" t="s">
        <v>172</v>
      </c>
      <c r="K2004" t="s">
        <v>8155</v>
      </c>
      <c r="L2004" t="s">
        <v>8156</v>
      </c>
      <c r="M2004">
        <v>3</v>
      </c>
      <c r="N2004" t="s">
        <v>8164</v>
      </c>
      <c r="O2004" s="4">
        <f>INDEX(products[Cost_per_box], MATCH(shipments9[[#This Row],[PID]], products[PID], 0))</f>
        <v>9.94</v>
      </c>
      <c r="P2004" s="4">
        <f>shipments9[[#This Row],[Boxes]]*shipments9[[#This Row],[Cost Per Box]]</f>
        <v>1769.32</v>
      </c>
      <c r="Q2004" s="4">
        <f>shipments9[[#This Row],[Amount]] -shipments9[[#This Row],[total cost]]</f>
        <v>2852.1800000000003</v>
      </c>
      <c r="R2004" s="4" t="str">
        <f>IF(shipments9[[#This Row],[Gross Profit]]&lt;0,"Loss","Profit")</f>
        <v>Profit</v>
      </c>
      <c r="S2004" s="9">
        <f>shipments9[[#This Row],[Gross Profit]]/shipments9[[#This Row],[Amount]]</f>
        <v>0.61715460348371742</v>
      </c>
      <c r="T2004" s="11">
        <f>shipments9[[#This Row],[Amount]]/shipments9[[#This Row],[Boxes]]</f>
        <v>25.963483146067414</v>
      </c>
    </row>
    <row r="2005" spans="1:20" hidden="1" x14ac:dyDescent="0.25">
      <c r="A2005" t="s">
        <v>2207</v>
      </c>
      <c r="B2005" t="s">
        <v>45</v>
      </c>
      <c r="C2005" t="s">
        <v>135</v>
      </c>
      <c r="D2005" t="s">
        <v>19</v>
      </c>
      <c r="E2005" s="1">
        <v>44964</v>
      </c>
      <c r="F2005" s="1" t="str">
        <f>TEXT(shipments9[[#This Row],[Shipdate]],"ddd")</f>
        <v>Tue</v>
      </c>
      <c r="G2005" s="1" t="str">
        <f>IF(OR(shipments9[[#This Row],[Day Name]]="Sat",shipments9[[#This Row],[Day Name]]="Sun"),"Weekend","Weekday")</f>
        <v>Weekday</v>
      </c>
      <c r="H2005">
        <v>5337</v>
      </c>
      <c r="I2005">
        <v>223</v>
      </c>
      <c r="J2005" t="s">
        <v>172</v>
      </c>
      <c r="K2005" t="s">
        <v>8151</v>
      </c>
      <c r="L2005" t="s">
        <v>8156</v>
      </c>
      <c r="M2005">
        <v>2</v>
      </c>
      <c r="N2005" t="s">
        <v>8157</v>
      </c>
      <c r="O2005" s="4">
        <f>INDEX(products[Cost_per_box], MATCH(shipments9[[#This Row],[PID]], products[PID], 0))</f>
        <v>9.94</v>
      </c>
      <c r="P2005" s="4">
        <f>shipments9[[#This Row],[Boxes]]*shipments9[[#This Row],[Cost Per Box]]</f>
        <v>2216.62</v>
      </c>
      <c r="Q2005" s="4">
        <f>shipments9[[#This Row],[Amount]] -shipments9[[#This Row],[total cost]]</f>
        <v>3120.38</v>
      </c>
      <c r="R2005" s="4" t="str">
        <f>IF(shipments9[[#This Row],[Gross Profit]]&lt;0,"Loss","Profit")</f>
        <v>Profit</v>
      </c>
      <c r="S2005" s="9">
        <f>shipments9[[#This Row],[Gross Profit]]/shipments9[[#This Row],[Amount]]</f>
        <v>0.58466928986321909</v>
      </c>
      <c r="T2005" s="11">
        <f>shipments9[[#This Row],[Amount]]/shipments9[[#This Row],[Boxes]]</f>
        <v>23.932735426008968</v>
      </c>
    </row>
    <row r="2006" spans="1:20" hidden="1" x14ac:dyDescent="0.25">
      <c r="A2006" t="s">
        <v>2208</v>
      </c>
      <c r="B2006" t="s">
        <v>45</v>
      </c>
      <c r="C2006" t="s">
        <v>135</v>
      </c>
      <c r="D2006" t="s">
        <v>19</v>
      </c>
      <c r="E2006" s="1">
        <v>45231</v>
      </c>
      <c r="F2006" s="1" t="str">
        <f>TEXT(shipments9[[#This Row],[Shipdate]],"ddd")</f>
        <v>Wed</v>
      </c>
      <c r="G2006" s="1" t="str">
        <f>IF(OR(shipments9[[#This Row],[Day Name]]="Sat",shipments9[[#This Row],[Day Name]]="Sun"),"Weekend","Weekday")</f>
        <v>Weekday</v>
      </c>
      <c r="H2006">
        <v>5539.5</v>
      </c>
      <c r="I2006">
        <v>231</v>
      </c>
      <c r="J2006" t="s">
        <v>172</v>
      </c>
      <c r="K2006" t="s">
        <v>8151</v>
      </c>
      <c r="L2006" t="s">
        <v>8152</v>
      </c>
      <c r="M2006">
        <v>11</v>
      </c>
      <c r="N2006" t="s">
        <v>8165</v>
      </c>
      <c r="O2006" s="4">
        <f>INDEX(products[Cost_per_box], MATCH(shipments9[[#This Row],[PID]], products[PID], 0))</f>
        <v>9.94</v>
      </c>
      <c r="P2006" s="4">
        <f>shipments9[[#This Row],[Boxes]]*shipments9[[#This Row],[Cost Per Box]]</f>
        <v>2296.14</v>
      </c>
      <c r="Q2006" s="4">
        <f>shipments9[[#This Row],[Amount]] -shipments9[[#This Row],[total cost]]</f>
        <v>3243.36</v>
      </c>
      <c r="R2006" s="4" t="str">
        <f>IF(shipments9[[#This Row],[Gross Profit]]&lt;0,"Loss","Profit")</f>
        <v>Profit</v>
      </c>
      <c r="S2006" s="9">
        <f>shipments9[[#This Row],[Gross Profit]]/shipments9[[#This Row],[Amount]]</f>
        <v>0.58549688600054162</v>
      </c>
      <c r="T2006" s="11">
        <f>shipments9[[#This Row],[Amount]]/shipments9[[#This Row],[Boxes]]</f>
        <v>23.980519480519479</v>
      </c>
    </row>
    <row r="2007" spans="1:20" hidden="1" x14ac:dyDescent="0.25">
      <c r="A2007" t="s">
        <v>2209</v>
      </c>
      <c r="B2007" t="s">
        <v>45</v>
      </c>
      <c r="C2007" t="s">
        <v>135</v>
      </c>
      <c r="D2007" t="s">
        <v>19</v>
      </c>
      <c r="E2007" s="1">
        <v>45331</v>
      </c>
      <c r="F2007" s="1" t="str">
        <f>TEXT(shipments9[[#This Row],[Shipdate]],"ddd")</f>
        <v>Fri</v>
      </c>
      <c r="G2007" s="1" t="str">
        <f>IF(OR(shipments9[[#This Row],[Day Name]]="Sat",shipments9[[#This Row],[Day Name]]="Sun"),"Weekend","Weekday")</f>
        <v>Weekday</v>
      </c>
      <c r="H2007">
        <v>5499</v>
      </c>
      <c r="I2007">
        <v>212</v>
      </c>
      <c r="J2007" t="s">
        <v>172</v>
      </c>
      <c r="K2007" t="s">
        <v>8155</v>
      </c>
      <c r="L2007" t="s">
        <v>8156</v>
      </c>
      <c r="M2007">
        <v>2</v>
      </c>
      <c r="N2007" t="s">
        <v>8157</v>
      </c>
      <c r="O2007" s="4">
        <f>INDEX(products[Cost_per_box], MATCH(shipments9[[#This Row],[PID]], products[PID], 0))</f>
        <v>9.94</v>
      </c>
      <c r="P2007" s="4">
        <f>shipments9[[#This Row],[Boxes]]*shipments9[[#This Row],[Cost Per Box]]</f>
        <v>2107.2799999999997</v>
      </c>
      <c r="Q2007" s="4">
        <f>shipments9[[#This Row],[Amount]] -shipments9[[#This Row],[total cost]]</f>
        <v>3391.7200000000003</v>
      </c>
      <c r="R2007" s="4" t="str">
        <f>IF(shipments9[[#This Row],[Gross Profit]]&lt;0,"Loss","Profit")</f>
        <v>Profit</v>
      </c>
      <c r="S2007" s="9">
        <f>shipments9[[#This Row],[Gross Profit]]/shipments9[[#This Row],[Amount]]</f>
        <v>0.61678850700127297</v>
      </c>
      <c r="T2007" s="11">
        <f>shipments9[[#This Row],[Amount]]/shipments9[[#This Row],[Boxes]]</f>
        <v>25.938679245283019</v>
      </c>
    </row>
    <row r="2008" spans="1:20" hidden="1" x14ac:dyDescent="0.25">
      <c r="A2008" t="s">
        <v>2210</v>
      </c>
      <c r="B2008" t="s">
        <v>45</v>
      </c>
      <c r="C2008" t="s">
        <v>135</v>
      </c>
      <c r="D2008" t="s">
        <v>19</v>
      </c>
      <c r="E2008" s="1">
        <v>45266</v>
      </c>
      <c r="F2008" s="1" t="str">
        <f>TEXT(shipments9[[#This Row],[Shipdate]],"ddd")</f>
        <v>Wed</v>
      </c>
      <c r="G2008" s="1" t="str">
        <f>IF(OR(shipments9[[#This Row],[Day Name]]="Sat",shipments9[[#This Row],[Day Name]]="Sun"),"Weekend","Weekday")</f>
        <v>Weekday</v>
      </c>
      <c r="H2008">
        <v>4758.75</v>
      </c>
      <c r="I2008">
        <v>184</v>
      </c>
      <c r="J2008" t="s">
        <v>172</v>
      </c>
      <c r="K2008" t="s">
        <v>8151</v>
      </c>
      <c r="L2008" t="s">
        <v>8152</v>
      </c>
      <c r="M2008">
        <v>12</v>
      </c>
      <c r="N2008" t="s">
        <v>8166</v>
      </c>
      <c r="O2008" s="4">
        <f>INDEX(products[Cost_per_box], MATCH(shipments9[[#This Row],[PID]], products[PID], 0))</f>
        <v>9.94</v>
      </c>
      <c r="P2008" s="4">
        <f>shipments9[[#This Row],[Boxes]]*shipments9[[#This Row],[Cost Per Box]]</f>
        <v>1828.9599999999998</v>
      </c>
      <c r="Q2008" s="4">
        <f>shipments9[[#This Row],[Amount]] -shipments9[[#This Row],[total cost]]</f>
        <v>2929.79</v>
      </c>
      <c r="R2008" s="4" t="str">
        <f>IF(shipments9[[#This Row],[Gross Profit]]&lt;0,"Loss","Profit")</f>
        <v>Profit</v>
      </c>
      <c r="S2008" s="9">
        <f>shipments9[[#This Row],[Gross Profit]]/shipments9[[#This Row],[Amount]]</f>
        <v>0.61566377725242971</v>
      </c>
      <c r="T2008" s="11">
        <f>shipments9[[#This Row],[Amount]]/shipments9[[#This Row],[Boxes]]</f>
        <v>25.862771739130434</v>
      </c>
    </row>
    <row r="2009" spans="1:20" hidden="1" x14ac:dyDescent="0.25">
      <c r="A2009" t="s">
        <v>2211</v>
      </c>
      <c r="B2009" t="s">
        <v>45</v>
      </c>
      <c r="C2009" t="s">
        <v>135</v>
      </c>
      <c r="D2009" t="s">
        <v>19</v>
      </c>
      <c r="E2009" s="1">
        <v>45421</v>
      </c>
      <c r="F2009" s="1" t="str">
        <f>TEXT(shipments9[[#This Row],[Shipdate]],"ddd")</f>
        <v>Thu</v>
      </c>
      <c r="G2009" s="1" t="str">
        <f>IF(OR(shipments9[[#This Row],[Day Name]]="Sat",shipments9[[#This Row],[Day Name]]="Sun"),"Weekend","Weekday")</f>
        <v>Weekday</v>
      </c>
      <c r="H2009">
        <v>4803.75</v>
      </c>
      <c r="I2009">
        <v>201</v>
      </c>
      <c r="J2009" t="s">
        <v>172</v>
      </c>
      <c r="K2009" t="s">
        <v>8155</v>
      </c>
      <c r="L2009" t="s">
        <v>8154</v>
      </c>
      <c r="M2009">
        <v>5</v>
      </c>
      <c r="N2009" t="s">
        <v>201</v>
      </c>
      <c r="O2009" s="4">
        <f>INDEX(products[Cost_per_box], MATCH(shipments9[[#This Row],[PID]], products[PID], 0))</f>
        <v>9.94</v>
      </c>
      <c r="P2009" s="4">
        <f>shipments9[[#This Row],[Boxes]]*shipments9[[#This Row],[Cost Per Box]]</f>
        <v>1997.9399999999998</v>
      </c>
      <c r="Q2009" s="4">
        <f>shipments9[[#This Row],[Amount]] -shipments9[[#This Row],[total cost]]</f>
        <v>2805.8100000000004</v>
      </c>
      <c r="R2009" s="4" t="str">
        <f>IF(shipments9[[#This Row],[Gross Profit]]&lt;0,"Loss","Profit")</f>
        <v>Profit</v>
      </c>
      <c r="S2009" s="9">
        <f>shipments9[[#This Row],[Gross Profit]]/shipments9[[#This Row],[Amount]]</f>
        <v>0.58408743169398913</v>
      </c>
      <c r="T2009" s="11">
        <f>shipments9[[#This Row],[Amount]]/shipments9[[#This Row],[Boxes]]</f>
        <v>23.899253731343283</v>
      </c>
    </row>
    <row r="2010" spans="1:20" hidden="1" x14ac:dyDescent="0.25">
      <c r="A2010" t="s">
        <v>2212</v>
      </c>
      <c r="B2010" t="s">
        <v>71</v>
      </c>
      <c r="C2010" t="s">
        <v>135</v>
      </c>
      <c r="D2010" t="s">
        <v>19</v>
      </c>
      <c r="E2010" s="1">
        <v>45414</v>
      </c>
      <c r="F2010" s="1" t="str">
        <f>TEXT(shipments9[[#This Row],[Shipdate]],"ddd")</f>
        <v>Thu</v>
      </c>
      <c r="G2010" s="1" t="str">
        <f>IF(OR(shipments9[[#This Row],[Day Name]]="Sat",shipments9[[#This Row],[Day Name]]="Sun"),"Weekend","Weekday")</f>
        <v>Weekday</v>
      </c>
      <c r="H2010">
        <v>6720.75</v>
      </c>
      <c r="I2010">
        <v>241</v>
      </c>
      <c r="J2010" t="s">
        <v>172</v>
      </c>
      <c r="K2010" t="s">
        <v>8155</v>
      </c>
      <c r="L2010" t="s">
        <v>8154</v>
      </c>
      <c r="M2010">
        <v>5</v>
      </c>
      <c r="N2010" t="s">
        <v>201</v>
      </c>
      <c r="O2010" s="4">
        <f>INDEX(products[Cost_per_box], MATCH(shipments9[[#This Row],[PID]], products[PID], 0))</f>
        <v>9.94</v>
      </c>
      <c r="P2010" s="4">
        <f>shipments9[[#This Row],[Boxes]]*shipments9[[#This Row],[Cost Per Box]]</f>
        <v>2395.54</v>
      </c>
      <c r="Q2010" s="4">
        <f>shipments9[[#This Row],[Amount]] -shipments9[[#This Row],[total cost]]</f>
        <v>4325.21</v>
      </c>
      <c r="R2010" s="4" t="str">
        <f>IF(shipments9[[#This Row],[Gross Profit]]&lt;0,"Loss","Profit")</f>
        <v>Profit</v>
      </c>
      <c r="S2010" s="9">
        <f>shipments9[[#This Row],[Gross Profit]]/shipments9[[#This Row],[Amount]]</f>
        <v>0.64356061451474911</v>
      </c>
      <c r="T2010" s="11">
        <f>shipments9[[#This Row],[Amount]]/shipments9[[#This Row],[Boxes]]</f>
        <v>27.886929460580912</v>
      </c>
    </row>
    <row r="2011" spans="1:20" hidden="1" x14ac:dyDescent="0.25">
      <c r="A2011" t="s">
        <v>2213</v>
      </c>
      <c r="B2011" t="s">
        <v>71</v>
      </c>
      <c r="C2011" t="s">
        <v>135</v>
      </c>
      <c r="D2011" t="s">
        <v>19</v>
      </c>
      <c r="E2011" s="1">
        <v>45258</v>
      </c>
      <c r="F2011" s="1" t="str">
        <f>TEXT(shipments9[[#This Row],[Shipdate]],"ddd")</f>
        <v>Tue</v>
      </c>
      <c r="G2011" s="1" t="str">
        <f>IF(OR(shipments9[[#This Row],[Day Name]]="Sat",shipments9[[#This Row],[Day Name]]="Sun"),"Weekend","Weekday")</f>
        <v>Weekday</v>
      </c>
      <c r="H2011">
        <v>5213.25</v>
      </c>
      <c r="I2011">
        <v>218</v>
      </c>
      <c r="J2011" t="s">
        <v>172</v>
      </c>
      <c r="K2011" t="s">
        <v>8151</v>
      </c>
      <c r="L2011" t="s">
        <v>8152</v>
      </c>
      <c r="M2011">
        <v>11</v>
      </c>
      <c r="N2011" t="s">
        <v>8165</v>
      </c>
      <c r="O2011" s="4">
        <f>INDEX(products[Cost_per_box], MATCH(shipments9[[#This Row],[PID]], products[PID], 0))</f>
        <v>9.94</v>
      </c>
      <c r="P2011" s="4">
        <f>shipments9[[#This Row],[Boxes]]*shipments9[[#This Row],[Cost Per Box]]</f>
        <v>2166.92</v>
      </c>
      <c r="Q2011" s="4">
        <f>shipments9[[#This Row],[Amount]] -shipments9[[#This Row],[total cost]]</f>
        <v>3046.33</v>
      </c>
      <c r="R2011" s="4" t="str">
        <f>IF(shipments9[[#This Row],[Gross Profit]]&lt;0,"Loss","Profit")</f>
        <v>Profit</v>
      </c>
      <c r="S2011" s="9">
        <f>shipments9[[#This Row],[Gross Profit]]/shipments9[[#This Row],[Amount]]</f>
        <v>0.58434373950990259</v>
      </c>
      <c r="T2011" s="11">
        <f>shipments9[[#This Row],[Amount]]/shipments9[[#This Row],[Boxes]]</f>
        <v>23.913990825688074</v>
      </c>
    </row>
    <row r="2012" spans="1:20" hidden="1" x14ac:dyDescent="0.25">
      <c r="A2012" t="s">
        <v>2214</v>
      </c>
      <c r="B2012" t="s">
        <v>74</v>
      </c>
      <c r="C2012" t="s">
        <v>135</v>
      </c>
      <c r="D2012" t="s">
        <v>19</v>
      </c>
      <c r="E2012" s="1">
        <v>45323</v>
      </c>
      <c r="F2012" s="1" t="str">
        <f>TEXT(shipments9[[#This Row],[Shipdate]],"ddd")</f>
        <v>Thu</v>
      </c>
      <c r="G2012" s="1" t="str">
        <f>IF(OR(shipments9[[#This Row],[Day Name]]="Sat",shipments9[[#This Row],[Day Name]]="Sun"),"Weekend","Weekday")</f>
        <v>Weekday</v>
      </c>
      <c r="H2012">
        <v>2988</v>
      </c>
      <c r="I2012">
        <v>111</v>
      </c>
      <c r="J2012" t="s">
        <v>172</v>
      </c>
      <c r="K2012" t="s">
        <v>8155</v>
      </c>
      <c r="L2012" t="s">
        <v>8156</v>
      </c>
      <c r="M2012">
        <v>2</v>
      </c>
      <c r="N2012" t="s">
        <v>8157</v>
      </c>
      <c r="O2012" s="4">
        <f>INDEX(products[Cost_per_box], MATCH(shipments9[[#This Row],[PID]], products[PID], 0))</f>
        <v>9.94</v>
      </c>
      <c r="P2012" s="4">
        <f>shipments9[[#This Row],[Boxes]]*shipments9[[#This Row],[Cost Per Box]]</f>
        <v>1103.3399999999999</v>
      </c>
      <c r="Q2012" s="4">
        <f>shipments9[[#This Row],[Amount]] -shipments9[[#This Row],[total cost]]</f>
        <v>1884.66</v>
      </c>
      <c r="R2012" s="4" t="str">
        <f>IF(shipments9[[#This Row],[Gross Profit]]&lt;0,"Loss","Profit")</f>
        <v>Profit</v>
      </c>
      <c r="S2012" s="9">
        <f>shipments9[[#This Row],[Gross Profit]]/shipments9[[#This Row],[Amount]]</f>
        <v>0.63074297188755024</v>
      </c>
      <c r="T2012" s="11">
        <f>shipments9[[#This Row],[Amount]]/shipments9[[#This Row],[Boxes]]</f>
        <v>26.918918918918919</v>
      </c>
    </row>
    <row r="2013" spans="1:20" hidden="1" x14ac:dyDescent="0.25">
      <c r="A2013" t="s">
        <v>2215</v>
      </c>
      <c r="B2013" t="s">
        <v>74</v>
      </c>
      <c r="C2013" t="s">
        <v>135</v>
      </c>
      <c r="D2013" t="s">
        <v>19</v>
      </c>
      <c r="E2013" s="1">
        <v>45275</v>
      </c>
      <c r="F2013" s="1" t="str">
        <f>TEXT(shipments9[[#This Row],[Shipdate]],"ddd")</f>
        <v>Fri</v>
      </c>
      <c r="G2013" s="1" t="str">
        <f>IF(OR(shipments9[[#This Row],[Day Name]]="Sat",shipments9[[#This Row],[Day Name]]="Sun"),"Weekend","Weekday")</f>
        <v>Weekday</v>
      </c>
      <c r="H2013">
        <v>5368.5</v>
      </c>
      <c r="I2013">
        <v>207</v>
      </c>
      <c r="J2013" t="s">
        <v>172</v>
      </c>
      <c r="K2013" t="s">
        <v>8151</v>
      </c>
      <c r="L2013" t="s">
        <v>8152</v>
      </c>
      <c r="M2013">
        <v>12</v>
      </c>
      <c r="N2013" t="s">
        <v>8166</v>
      </c>
      <c r="O2013" s="4">
        <f>INDEX(products[Cost_per_box], MATCH(shipments9[[#This Row],[PID]], products[PID], 0))</f>
        <v>9.94</v>
      </c>
      <c r="P2013" s="4">
        <f>shipments9[[#This Row],[Boxes]]*shipments9[[#This Row],[Cost Per Box]]</f>
        <v>2057.58</v>
      </c>
      <c r="Q2013" s="4">
        <f>shipments9[[#This Row],[Amount]] -shipments9[[#This Row],[total cost]]</f>
        <v>3310.92</v>
      </c>
      <c r="R2013" s="4" t="str">
        <f>IF(shipments9[[#This Row],[Gross Profit]]&lt;0,"Loss","Profit")</f>
        <v>Profit</v>
      </c>
      <c r="S2013" s="9">
        <f>shipments9[[#This Row],[Gross Profit]]/shipments9[[#This Row],[Amount]]</f>
        <v>0.61673093042749372</v>
      </c>
      <c r="T2013" s="11">
        <f>shipments9[[#This Row],[Amount]]/shipments9[[#This Row],[Boxes]]</f>
        <v>25.934782608695652</v>
      </c>
    </row>
    <row r="2014" spans="1:20" hidden="1" x14ac:dyDescent="0.25">
      <c r="A2014" t="s">
        <v>2216</v>
      </c>
      <c r="B2014" t="s">
        <v>74</v>
      </c>
      <c r="C2014" t="s">
        <v>135</v>
      </c>
      <c r="D2014" t="s">
        <v>19</v>
      </c>
      <c r="E2014" s="1">
        <v>45371</v>
      </c>
      <c r="F2014" s="1" t="str">
        <f>TEXT(shipments9[[#This Row],[Shipdate]],"ddd")</f>
        <v>Wed</v>
      </c>
      <c r="G2014" s="1" t="str">
        <f>IF(OR(shipments9[[#This Row],[Day Name]]="Sat",shipments9[[#This Row],[Day Name]]="Sun"),"Weekend","Weekday")</f>
        <v>Weekday</v>
      </c>
      <c r="H2014">
        <v>4403.25</v>
      </c>
      <c r="I2014">
        <v>164</v>
      </c>
      <c r="J2014" t="s">
        <v>172</v>
      </c>
      <c r="K2014" t="s">
        <v>8155</v>
      </c>
      <c r="L2014" t="s">
        <v>8156</v>
      </c>
      <c r="M2014">
        <v>3</v>
      </c>
      <c r="N2014" t="s">
        <v>8164</v>
      </c>
      <c r="O2014" s="4">
        <f>INDEX(products[Cost_per_box], MATCH(shipments9[[#This Row],[PID]], products[PID], 0))</f>
        <v>9.94</v>
      </c>
      <c r="P2014" s="4">
        <f>shipments9[[#This Row],[Boxes]]*shipments9[[#This Row],[Cost Per Box]]</f>
        <v>1630.1599999999999</v>
      </c>
      <c r="Q2014" s="4">
        <f>shipments9[[#This Row],[Amount]] -shipments9[[#This Row],[total cost]]</f>
        <v>2773.09</v>
      </c>
      <c r="R2014" s="4" t="str">
        <f>IF(shipments9[[#This Row],[Gross Profit]]&lt;0,"Loss","Profit")</f>
        <v>Profit</v>
      </c>
      <c r="S2014" s="9">
        <f>shipments9[[#This Row],[Gross Profit]]/shipments9[[#This Row],[Amount]]</f>
        <v>0.62978254698234259</v>
      </c>
      <c r="T2014" s="11">
        <f>shipments9[[#This Row],[Amount]]/shipments9[[#This Row],[Boxes]]</f>
        <v>26.849085365853657</v>
      </c>
    </row>
    <row r="2015" spans="1:20" hidden="1" x14ac:dyDescent="0.25">
      <c r="A2015" t="s">
        <v>2217</v>
      </c>
      <c r="B2015" t="s">
        <v>49</v>
      </c>
      <c r="C2015" t="s">
        <v>135</v>
      </c>
      <c r="D2015" t="s">
        <v>19</v>
      </c>
      <c r="E2015" s="1">
        <v>45415</v>
      </c>
      <c r="F2015" s="1" t="str">
        <f>TEXT(shipments9[[#This Row],[Shipdate]],"ddd")</f>
        <v>Fri</v>
      </c>
      <c r="G2015" s="1" t="str">
        <f>IF(OR(shipments9[[#This Row],[Day Name]]="Sat",shipments9[[#This Row],[Day Name]]="Sun"),"Weekend","Weekday")</f>
        <v>Weekday</v>
      </c>
      <c r="H2015">
        <v>5451.75</v>
      </c>
      <c r="I2015">
        <v>219</v>
      </c>
      <c r="J2015" t="s">
        <v>172</v>
      </c>
      <c r="K2015" t="s">
        <v>8155</v>
      </c>
      <c r="L2015" t="s">
        <v>8154</v>
      </c>
      <c r="M2015">
        <v>5</v>
      </c>
      <c r="N2015" t="s">
        <v>201</v>
      </c>
      <c r="O2015" s="4">
        <f>INDEX(products[Cost_per_box], MATCH(shipments9[[#This Row],[PID]], products[PID], 0))</f>
        <v>9.94</v>
      </c>
      <c r="P2015" s="4">
        <f>shipments9[[#This Row],[Boxes]]*shipments9[[#This Row],[Cost Per Box]]</f>
        <v>2176.8599999999997</v>
      </c>
      <c r="Q2015" s="4">
        <f>shipments9[[#This Row],[Amount]] -shipments9[[#This Row],[total cost]]</f>
        <v>3274.8900000000003</v>
      </c>
      <c r="R2015" s="4" t="str">
        <f>IF(shipments9[[#This Row],[Gross Profit]]&lt;0,"Loss","Profit")</f>
        <v>Profit</v>
      </c>
      <c r="S2015" s="9">
        <f>shipments9[[#This Row],[Gross Profit]]/shipments9[[#This Row],[Amount]]</f>
        <v>0.6007043609850049</v>
      </c>
      <c r="T2015" s="11">
        <f>shipments9[[#This Row],[Amount]]/shipments9[[#This Row],[Boxes]]</f>
        <v>24.893835616438356</v>
      </c>
    </row>
    <row r="2016" spans="1:20" hidden="1" x14ac:dyDescent="0.25">
      <c r="A2016" t="s">
        <v>2218</v>
      </c>
      <c r="B2016" t="s">
        <v>49</v>
      </c>
      <c r="C2016" t="s">
        <v>135</v>
      </c>
      <c r="D2016" t="s">
        <v>19</v>
      </c>
      <c r="E2016" s="1">
        <v>45139</v>
      </c>
      <c r="F2016" s="1" t="str">
        <f>TEXT(shipments9[[#This Row],[Shipdate]],"ddd")</f>
        <v>Tue</v>
      </c>
      <c r="G2016" s="1" t="str">
        <f>IF(OR(shipments9[[#This Row],[Day Name]]="Sat",shipments9[[#This Row],[Day Name]]="Sun"),"Weekend","Weekday")</f>
        <v>Weekday</v>
      </c>
      <c r="H2016">
        <v>5492.25</v>
      </c>
      <c r="I2016">
        <v>220</v>
      </c>
      <c r="J2016" t="s">
        <v>172</v>
      </c>
      <c r="K2016" t="s">
        <v>8151</v>
      </c>
      <c r="L2016" t="s">
        <v>8160</v>
      </c>
      <c r="M2016">
        <v>8</v>
      </c>
      <c r="N2016" t="s">
        <v>8162</v>
      </c>
      <c r="O2016" s="4">
        <f>INDEX(products[Cost_per_box], MATCH(shipments9[[#This Row],[PID]], products[PID], 0))</f>
        <v>9.94</v>
      </c>
      <c r="P2016" s="4">
        <f>shipments9[[#This Row],[Boxes]]*shipments9[[#This Row],[Cost Per Box]]</f>
        <v>2186.7999999999997</v>
      </c>
      <c r="Q2016" s="4">
        <f>shipments9[[#This Row],[Amount]] -shipments9[[#This Row],[total cost]]</f>
        <v>3305.4500000000003</v>
      </c>
      <c r="R2016" s="4" t="str">
        <f>IF(shipments9[[#This Row],[Gross Profit]]&lt;0,"Loss","Profit")</f>
        <v>Profit</v>
      </c>
      <c r="S2016" s="9">
        <f>shipments9[[#This Row],[Gross Profit]]/shipments9[[#This Row],[Amount]]</f>
        <v>0.60183895489098282</v>
      </c>
      <c r="T2016" s="11">
        <f>shipments9[[#This Row],[Amount]]/shipments9[[#This Row],[Boxes]]</f>
        <v>24.964772727272727</v>
      </c>
    </row>
    <row r="2017" spans="1:20" hidden="1" x14ac:dyDescent="0.25">
      <c r="A2017" t="s">
        <v>2219</v>
      </c>
      <c r="B2017" t="s">
        <v>52</v>
      </c>
      <c r="C2017" t="s">
        <v>135</v>
      </c>
      <c r="D2017" t="s">
        <v>19</v>
      </c>
      <c r="E2017" s="1">
        <v>45323</v>
      </c>
      <c r="F2017" s="1" t="str">
        <f>TEXT(shipments9[[#This Row],[Shipdate]],"ddd")</f>
        <v>Thu</v>
      </c>
      <c r="G2017" s="1" t="str">
        <f>IF(OR(shipments9[[#This Row],[Day Name]]="Sat",shipments9[[#This Row],[Day Name]]="Sun"),"Weekend","Weekday")</f>
        <v>Weekday</v>
      </c>
      <c r="H2017">
        <v>5323.5</v>
      </c>
      <c r="I2017">
        <v>191</v>
      </c>
      <c r="J2017" t="s">
        <v>172</v>
      </c>
      <c r="K2017" t="s">
        <v>8155</v>
      </c>
      <c r="L2017" t="s">
        <v>8156</v>
      </c>
      <c r="M2017">
        <v>2</v>
      </c>
      <c r="N2017" t="s">
        <v>8157</v>
      </c>
      <c r="O2017" s="4">
        <f>INDEX(products[Cost_per_box], MATCH(shipments9[[#This Row],[PID]], products[PID], 0))</f>
        <v>9.94</v>
      </c>
      <c r="P2017" s="4">
        <f>shipments9[[#This Row],[Boxes]]*shipments9[[#This Row],[Cost Per Box]]</f>
        <v>1898.54</v>
      </c>
      <c r="Q2017" s="4">
        <f>shipments9[[#This Row],[Amount]] -shipments9[[#This Row],[total cost]]</f>
        <v>3424.96</v>
      </c>
      <c r="R2017" s="4" t="str">
        <f>IF(shipments9[[#This Row],[Gross Profit]]&lt;0,"Loss","Profit")</f>
        <v>Profit</v>
      </c>
      <c r="S2017" s="9">
        <f>shipments9[[#This Row],[Gross Profit]]/shipments9[[#This Row],[Amount]]</f>
        <v>0.64336620644312947</v>
      </c>
      <c r="T2017" s="11">
        <f>shipments9[[#This Row],[Amount]]/shipments9[[#This Row],[Boxes]]</f>
        <v>27.8717277486911</v>
      </c>
    </row>
    <row r="2018" spans="1:20" hidden="1" x14ac:dyDescent="0.25">
      <c r="A2018" t="s">
        <v>2220</v>
      </c>
      <c r="B2018" t="s">
        <v>77</v>
      </c>
      <c r="C2018" t="s">
        <v>135</v>
      </c>
      <c r="D2018" t="s">
        <v>19</v>
      </c>
      <c r="E2018" s="1">
        <v>45348</v>
      </c>
      <c r="F2018" s="1" t="str">
        <f>TEXT(shipments9[[#This Row],[Shipdate]],"ddd")</f>
        <v>Mon</v>
      </c>
      <c r="G2018" s="1" t="str">
        <f>IF(OR(shipments9[[#This Row],[Day Name]]="Sat",shipments9[[#This Row],[Day Name]]="Sun"),"Weekend","Weekday")</f>
        <v>Weekday</v>
      </c>
      <c r="H2018">
        <v>5692.5</v>
      </c>
      <c r="I2018">
        <v>219</v>
      </c>
      <c r="J2018" t="s">
        <v>172</v>
      </c>
      <c r="K2018" t="s">
        <v>8155</v>
      </c>
      <c r="L2018" t="s">
        <v>8156</v>
      </c>
      <c r="M2018">
        <v>2</v>
      </c>
      <c r="N2018" t="s">
        <v>8157</v>
      </c>
      <c r="O2018" s="4">
        <f>INDEX(products[Cost_per_box], MATCH(shipments9[[#This Row],[PID]], products[PID], 0))</f>
        <v>9.94</v>
      </c>
      <c r="P2018" s="4">
        <f>shipments9[[#This Row],[Boxes]]*shipments9[[#This Row],[Cost Per Box]]</f>
        <v>2176.8599999999997</v>
      </c>
      <c r="Q2018" s="4">
        <f>shipments9[[#This Row],[Amount]] -shipments9[[#This Row],[total cost]]</f>
        <v>3515.6400000000003</v>
      </c>
      <c r="R2018" s="4" t="str">
        <f>IF(shipments9[[#This Row],[Gross Profit]]&lt;0,"Loss","Profit")</f>
        <v>Profit</v>
      </c>
      <c r="S2018" s="9">
        <f>shipments9[[#This Row],[Gross Profit]]/shipments9[[#This Row],[Amount]]</f>
        <v>0.61759156785243752</v>
      </c>
      <c r="T2018" s="11">
        <f>shipments9[[#This Row],[Amount]]/shipments9[[#This Row],[Boxes]]</f>
        <v>25.993150684931507</v>
      </c>
    </row>
    <row r="2019" spans="1:20" hidden="1" x14ac:dyDescent="0.25">
      <c r="A2019" t="s">
        <v>2221</v>
      </c>
      <c r="B2019" t="s">
        <v>77</v>
      </c>
      <c r="C2019" t="s">
        <v>135</v>
      </c>
      <c r="D2019" t="s">
        <v>19</v>
      </c>
      <c r="E2019" s="1">
        <v>45015</v>
      </c>
      <c r="F2019" s="1" t="str">
        <f>TEXT(shipments9[[#This Row],[Shipdate]],"ddd")</f>
        <v>Thu</v>
      </c>
      <c r="G2019" s="1" t="str">
        <f>IF(OR(shipments9[[#This Row],[Day Name]]="Sat",shipments9[[#This Row],[Day Name]]="Sun"),"Weekend","Weekday")</f>
        <v>Weekday</v>
      </c>
      <c r="H2019">
        <v>6349.5</v>
      </c>
      <c r="I2019">
        <v>236</v>
      </c>
      <c r="J2019" t="s">
        <v>172</v>
      </c>
      <c r="K2019" t="s">
        <v>8151</v>
      </c>
      <c r="L2019" t="s">
        <v>8156</v>
      </c>
      <c r="M2019">
        <v>3</v>
      </c>
      <c r="N2019" t="s">
        <v>8164</v>
      </c>
      <c r="O2019" s="4">
        <f>INDEX(products[Cost_per_box], MATCH(shipments9[[#This Row],[PID]], products[PID], 0))</f>
        <v>9.94</v>
      </c>
      <c r="P2019" s="4">
        <f>shipments9[[#This Row],[Boxes]]*shipments9[[#This Row],[Cost Per Box]]</f>
        <v>2345.8399999999997</v>
      </c>
      <c r="Q2019" s="4">
        <f>shipments9[[#This Row],[Amount]] -shipments9[[#This Row],[total cost]]</f>
        <v>4003.6600000000003</v>
      </c>
      <c r="R2019" s="4" t="str">
        <f>IF(shipments9[[#This Row],[Gross Profit]]&lt;0,"Loss","Profit")</f>
        <v>Profit</v>
      </c>
      <c r="S2019" s="9">
        <f>shipments9[[#This Row],[Gross Profit]]/shipments9[[#This Row],[Amount]]</f>
        <v>0.6305472871879676</v>
      </c>
      <c r="T2019" s="11">
        <f>shipments9[[#This Row],[Amount]]/shipments9[[#This Row],[Boxes]]</f>
        <v>26.904661016949152</v>
      </c>
    </row>
    <row r="2020" spans="1:20" hidden="1" x14ac:dyDescent="0.25">
      <c r="A2020" t="s">
        <v>2222</v>
      </c>
      <c r="B2020" t="s">
        <v>77</v>
      </c>
      <c r="C2020" t="s">
        <v>135</v>
      </c>
      <c r="D2020" t="s">
        <v>19</v>
      </c>
      <c r="E2020" s="1">
        <v>45110</v>
      </c>
      <c r="F2020" s="1" t="str">
        <f>TEXT(shipments9[[#This Row],[Shipdate]],"ddd")</f>
        <v>Mon</v>
      </c>
      <c r="G2020" s="1" t="str">
        <f>IF(OR(shipments9[[#This Row],[Day Name]]="Sat",shipments9[[#This Row],[Day Name]]="Sun"),"Weekend","Weekday")</f>
        <v>Weekday</v>
      </c>
      <c r="H2020">
        <v>5427</v>
      </c>
      <c r="I2020">
        <v>209</v>
      </c>
      <c r="J2020" t="s">
        <v>172</v>
      </c>
      <c r="K2020" t="s">
        <v>8151</v>
      </c>
      <c r="L2020" t="s">
        <v>8160</v>
      </c>
      <c r="M2020">
        <v>7</v>
      </c>
      <c r="N2020" t="s">
        <v>8161</v>
      </c>
      <c r="O2020" s="4">
        <f>INDEX(products[Cost_per_box], MATCH(shipments9[[#This Row],[PID]], products[PID], 0))</f>
        <v>9.94</v>
      </c>
      <c r="P2020" s="4">
        <f>shipments9[[#This Row],[Boxes]]*shipments9[[#This Row],[Cost Per Box]]</f>
        <v>2077.46</v>
      </c>
      <c r="Q2020" s="4">
        <f>shipments9[[#This Row],[Amount]] -shipments9[[#This Row],[total cost]]</f>
        <v>3349.54</v>
      </c>
      <c r="R2020" s="4" t="str">
        <f>IF(shipments9[[#This Row],[Gross Profit]]&lt;0,"Loss","Profit")</f>
        <v>Profit</v>
      </c>
      <c r="S2020" s="9">
        <f>shipments9[[#This Row],[Gross Profit]]/shipments9[[#This Row],[Amount]]</f>
        <v>0.6171991892389902</v>
      </c>
      <c r="T2020" s="11">
        <f>shipments9[[#This Row],[Amount]]/shipments9[[#This Row],[Boxes]]</f>
        <v>25.966507177033492</v>
      </c>
    </row>
    <row r="2021" spans="1:20" hidden="1" x14ac:dyDescent="0.25">
      <c r="A2021" t="s">
        <v>2223</v>
      </c>
      <c r="B2021" t="s">
        <v>58</v>
      </c>
      <c r="C2021" t="s">
        <v>135</v>
      </c>
      <c r="D2021" t="s">
        <v>19</v>
      </c>
      <c r="E2021" s="1">
        <v>45440</v>
      </c>
      <c r="F2021" s="1" t="str">
        <f>TEXT(shipments9[[#This Row],[Shipdate]],"ddd")</f>
        <v>Tue</v>
      </c>
      <c r="G2021" s="1" t="str">
        <f>IF(OR(shipments9[[#This Row],[Day Name]]="Sat",shipments9[[#This Row],[Day Name]]="Sun"),"Weekend","Weekday")</f>
        <v>Weekday</v>
      </c>
      <c r="H2021">
        <v>5267.25</v>
      </c>
      <c r="I2021">
        <v>203</v>
      </c>
      <c r="J2021" t="s">
        <v>172</v>
      </c>
      <c r="K2021" t="s">
        <v>8155</v>
      </c>
      <c r="L2021" t="s">
        <v>8154</v>
      </c>
      <c r="M2021">
        <v>5</v>
      </c>
      <c r="N2021" t="s">
        <v>201</v>
      </c>
      <c r="O2021" s="4">
        <f>INDEX(products[Cost_per_box], MATCH(shipments9[[#This Row],[PID]], products[PID], 0))</f>
        <v>9.94</v>
      </c>
      <c r="P2021" s="4">
        <f>shipments9[[#This Row],[Boxes]]*shipments9[[#This Row],[Cost Per Box]]</f>
        <v>2017.82</v>
      </c>
      <c r="Q2021" s="4">
        <f>shipments9[[#This Row],[Amount]] -shipments9[[#This Row],[total cost]]</f>
        <v>3249.4300000000003</v>
      </c>
      <c r="R2021" s="4" t="str">
        <f>IF(shipments9[[#This Row],[Gross Profit]]&lt;0,"Loss","Profit")</f>
        <v>Profit</v>
      </c>
      <c r="S2021" s="9">
        <f>shipments9[[#This Row],[Gross Profit]]/shipments9[[#This Row],[Amount]]</f>
        <v>0.61691205088044054</v>
      </c>
      <c r="T2021" s="11">
        <f>shipments9[[#This Row],[Amount]]/shipments9[[#This Row],[Boxes]]</f>
        <v>25.94704433497537</v>
      </c>
    </row>
    <row r="2022" spans="1:20" hidden="1" x14ac:dyDescent="0.25">
      <c r="A2022" t="s">
        <v>2224</v>
      </c>
      <c r="B2022" t="s">
        <v>58</v>
      </c>
      <c r="C2022" t="s">
        <v>135</v>
      </c>
      <c r="D2022" t="s">
        <v>19</v>
      </c>
      <c r="E2022" s="1">
        <v>45362</v>
      </c>
      <c r="F2022" s="1" t="str">
        <f>TEXT(shipments9[[#This Row],[Shipdate]],"ddd")</f>
        <v>Mon</v>
      </c>
      <c r="G2022" s="1" t="str">
        <f>IF(OR(shipments9[[#This Row],[Day Name]]="Sat",shipments9[[#This Row],[Day Name]]="Sun"),"Weekend","Weekday")</f>
        <v>Weekday</v>
      </c>
      <c r="H2022">
        <v>3307.5</v>
      </c>
      <c r="I2022">
        <v>133</v>
      </c>
      <c r="J2022" t="s">
        <v>172</v>
      </c>
      <c r="K2022" t="s">
        <v>8155</v>
      </c>
      <c r="L2022" t="s">
        <v>8156</v>
      </c>
      <c r="M2022">
        <v>3</v>
      </c>
      <c r="N2022" t="s">
        <v>8164</v>
      </c>
      <c r="O2022" s="4">
        <f>INDEX(products[Cost_per_box], MATCH(shipments9[[#This Row],[PID]], products[PID], 0))</f>
        <v>9.94</v>
      </c>
      <c r="P2022" s="4">
        <f>shipments9[[#This Row],[Boxes]]*shipments9[[#This Row],[Cost Per Box]]</f>
        <v>1322.02</v>
      </c>
      <c r="Q2022" s="4">
        <f>shipments9[[#This Row],[Amount]] -shipments9[[#This Row],[total cost]]</f>
        <v>1985.48</v>
      </c>
      <c r="R2022" s="4" t="str">
        <f>IF(shipments9[[#This Row],[Gross Profit]]&lt;0,"Loss","Profit")</f>
        <v>Profit</v>
      </c>
      <c r="S2022" s="9">
        <f>shipments9[[#This Row],[Gross Profit]]/shipments9[[#This Row],[Amount]]</f>
        <v>0.60029629629629633</v>
      </c>
      <c r="T2022" s="11">
        <f>shipments9[[#This Row],[Amount]]/shipments9[[#This Row],[Boxes]]</f>
        <v>24.868421052631579</v>
      </c>
    </row>
    <row r="2023" spans="1:20" hidden="1" x14ac:dyDescent="0.25">
      <c r="A2023" t="s">
        <v>2225</v>
      </c>
      <c r="B2023" t="s">
        <v>61</v>
      </c>
      <c r="C2023" t="s">
        <v>135</v>
      </c>
      <c r="D2023" t="s">
        <v>19</v>
      </c>
      <c r="E2023" s="1">
        <v>45246</v>
      </c>
      <c r="F2023" s="1" t="str">
        <f>TEXT(shipments9[[#This Row],[Shipdate]],"ddd")</f>
        <v>Thu</v>
      </c>
      <c r="G2023" s="1" t="str">
        <f>IF(OR(shipments9[[#This Row],[Day Name]]="Sat",shipments9[[#This Row],[Day Name]]="Sun"),"Weekend","Weekday")</f>
        <v>Weekday</v>
      </c>
      <c r="H2023">
        <v>5067</v>
      </c>
      <c r="I2023">
        <v>195</v>
      </c>
      <c r="J2023" t="s">
        <v>172</v>
      </c>
      <c r="K2023" t="s">
        <v>8151</v>
      </c>
      <c r="L2023" t="s">
        <v>8152</v>
      </c>
      <c r="M2023">
        <v>11</v>
      </c>
      <c r="N2023" t="s">
        <v>8165</v>
      </c>
      <c r="O2023" s="4">
        <f>INDEX(products[Cost_per_box], MATCH(shipments9[[#This Row],[PID]], products[PID], 0))</f>
        <v>9.94</v>
      </c>
      <c r="P2023" s="4">
        <f>shipments9[[#This Row],[Boxes]]*shipments9[[#This Row],[Cost Per Box]]</f>
        <v>1938.3</v>
      </c>
      <c r="Q2023" s="4">
        <f>shipments9[[#This Row],[Amount]] -shipments9[[#This Row],[total cost]]</f>
        <v>3128.7</v>
      </c>
      <c r="R2023" s="4" t="str">
        <f>IF(shipments9[[#This Row],[Gross Profit]]&lt;0,"Loss","Profit")</f>
        <v>Profit</v>
      </c>
      <c r="S2023" s="9">
        <f>shipments9[[#This Row],[Gross Profit]]/shipments9[[#This Row],[Amount]]</f>
        <v>0.61746595618709288</v>
      </c>
      <c r="T2023" s="11">
        <f>shipments9[[#This Row],[Amount]]/shipments9[[#This Row],[Boxes]]</f>
        <v>25.984615384615385</v>
      </c>
    </row>
    <row r="2024" spans="1:20" hidden="1" x14ac:dyDescent="0.25">
      <c r="A2024" t="s">
        <v>2226</v>
      </c>
      <c r="B2024" t="s">
        <v>61</v>
      </c>
      <c r="C2024" t="s">
        <v>135</v>
      </c>
      <c r="D2024" t="s">
        <v>19</v>
      </c>
      <c r="E2024" s="1">
        <v>45218</v>
      </c>
      <c r="F2024" s="1" t="str">
        <f>TEXT(shipments9[[#This Row],[Shipdate]],"ddd")</f>
        <v>Thu</v>
      </c>
      <c r="G2024" s="1" t="str">
        <f>IF(OR(shipments9[[#This Row],[Day Name]]="Sat",shipments9[[#This Row],[Day Name]]="Sun"),"Weekend","Weekday")</f>
        <v>Weekday</v>
      </c>
      <c r="H2024">
        <v>4869</v>
      </c>
      <c r="I2024">
        <v>174</v>
      </c>
      <c r="J2024" t="s">
        <v>172</v>
      </c>
      <c r="K2024" t="s">
        <v>8151</v>
      </c>
      <c r="L2024" t="s">
        <v>8152</v>
      </c>
      <c r="M2024">
        <v>10</v>
      </c>
      <c r="N2024" t="s">
        <v>8153</v>
      </c>
      <c r="O2024" s="4">
        <f>INDEX(products[Cost_per_box], MATCH(shipments9[[#This Row],[PID]], products[PID], 0))</f>
        <v>9.94</v>
      </c>
      <c r="P2024" s="4">
        <f>shipments9[[#This Row],[Boxes]]*shipments9[[#This Row],[Cost Per Box]]</f>
        <v>1729.56</v>
      </c>
      <c r="Q2024" s="4">
        <f>shipments9[[#This Row],[Amount]] -shipments9[[#This Row],[total cost]]</f>
        <v>3139.44</v>
      </c>
      <c r="R2024" s="4" t="str">
        <f>IF(shipments9[[#This Row],[Gross Profit]]&lt;0,"Loss","Profit")</f>
        <v>Profit</v>
      </c>
      <c r="S2024" s="9">
        <f>shipments9[[#This Row],[Gross Profit]]/shipments9[[#This Row],[Amount]]</f>
        <v>0.64478126925446699</v>
      </c>
      <c r="T2024" s="11">
        <f>shipments9[[#This Row],[Amount]]/shipments9[[#This Row],[Boxes]]</f>
        <v>27.982758620689655</v>
      </c>
    </row>
    <row r="2025" spans="1:20" hidden="1" x14ac:dyDescent="0.25">
      <c r="A2025" t="s">
        <v>2227</v>
      </c>
      <c r="B2025" t="s">
        <v>61</v>
      </c>
      <c r="C2025" t="s">
        <v>135</v>
      </c>
      <c r="D2025" t="s">
        <v>19</v>
      </c>
      <c r="E2025" s="1">
        <v>44935</v>
      </c>
      <c r="F2025" s="1" t="str">
        <f>TEXT(shipments9[[#This Row],[Shipdate]],"ddd")</f>
        <v>Mon</v>
      </c>
      <c r="G2025" s="1" t="str">
        <f>IF(OR(shipments9[[#This Row],[Day Name]]="Sat",shipments9[[#This Row],[Day Name]]="Sun"),"Weekend","Weekday")</f>
        <v>Weekday</v>
      </c>
      <c r="H2025">
        <v>5825.25</v>
      </c>
      <c r="I2025">
        <v>234</v>
      </c>
      <c r="J2025" t="s">
        <v>172</v>
      </c>
      <c r="K2025" t="s">
        <v>8151</v>
      </c>
      <c r="L2025" t="s">
        <v>8156</v>
      </c>
      <c r="M2025">
        <v>1</v>
      </c>
      <c r="N2025" t="s">
        <v>8163</v>
      </c>
      <c r="O2025" s="4">
        <f>INDEX(products[Cost_per_box], MATCH(shipments9[[#This Row],[PID]], products[PID], 0))</f>
        <v>9.94</v>
      </c>
      <c r="P2025" s="4">
        <f>shipments9[[#This Row],[Boxes]]*shipments9[[#This Row],[Cost Per Box]]</f>
        <v>2325.96</v>
      </c>
      <c r="Q2025" s="4">
        <f>shipments9[[#This Row],[Amount]] -shipments9[[#This Row],[total cost]]</f>
        <v>3499.29</v>
      </c>
      <c r="R2025" s="4" t="str">
        <f>IF(shipments9[[#This Row],[Gross Profit]]&lt;0,"Loss","Profit")</f>
        <v>Profit</v>
      </c>
      <c r="S2025" s="9">
        <f>shipments9[[#This Row],[Gross Profit]]/shipments9[[#This Row],[Amount]]</f>
        <v>0.60071069911162611</v>
      </c>
      <c r="T2025" s="11">
        <f>shipments9[[#This Row],[Amount]]/shipments9[[#This Row],[Boxes]]</f>
        <v>24.89423076923077</v>
      </c>
    </row>
    <row r="2026" spans="1:20" hidden="1" x14ac:dyDescent="0.25">
      <c r="A2026" t="s">
        <v>2228</v>
      </c>
      <c r="B2026" t="s">
        <v>61</v>
      </c>
      <c r="C2026" t="s">
        <v>135</v>
      </c>
      <c r="D2026" t="s">
        <v>19</v>
      </c>
      <c r="E2026" s="1">
        <v>45412</v>
      </c>
      <c r="F2026" s="1" t="str">
        <f>TEXT(shipments9[[#This Row],[Shipdate]],"ddd")</f>
        <v>Tue</v>
      </c>
      <c r="G2026" s="1" t="str">
        <f>IF(OR(shipments9[[#This Row],[Day Name]]="Sat",shipments9[[#This Row],[Day Name]]="Sun"),"Weekend","Weekday")</f>
        <v>Weekday</v>
      </c>
      <c r="H2026">
        <v>6284.25</v>
      </c>
      <c r="I2026">
        <v>242</v>
      </c>
      <c r="J2026" t="s">
        <v>172</v>
      </c>
      <c r="K2026" t="s">
        <v>8155</v>
      </c>
      <c r="L2026" t="s">
        <v>8154</v>
      </c>
      <c r="M2026">
        <v>4</v>
      </c>
      <c r="N2026" t="s">
        <v>8158</v>
      </c>
      <c r="O2026" s="4">
        <f>INDEX(products[Cost_per_box], MATCH(shipments9[[#This Row],[PID]], products[PID], 0))</f>
        <v>9.94</v>
      </c>
      <c r="P2026" s="4">
        <f>shipments9[[#This Row],[Boxes]]*shipments9[[#This Row],[Cost Per Box]]</f>
        <v>2405.48</v>
      </c>
      <c r="Q2026" s="4">
        <f>shipments9[[#This Row],[Amount]] -shipments9[[#This Row],[total cost]]</f>
        <v>3878.77</v>
      </c>
      <c r="R2026" s="4" t="str">
        <f>IF(shipments9[[#This Row],[Gross Profit]]&lt;0,"Loss","Profit")</f>
        <v>Profit</v>
      </c>
      <c r="S2026" s="9">
        <f>shipments9[[#This Row],[Gross Profit]]/shipments9[[#This Row],[Amount]]</f>
        <v>0.61722082985240878</v>
      </c>
      <c r="T2026" s="11">
        <f>shipments9[[#This Row],[Amount]]/shipments9[[#This Row],[Boxes]]</f>
        <v>25.96797520661157</v>
      </c>
    </row>
    <row r="2027" spans="1:20" hidden="1" x14ac:dyDescent="0.25">
      <c r="A2027" t="s">
        <v>2229</v>
      </c>
      <c r="B2027" t="s">
        <v>61</v>
      </c>
      <c r="C2027" t="s">
        <v>135</v>
      </c>
      <c r="D2027" t="s">
        <v>19</v>
      </c>
      <c r="E2027" s="1">
        <v>45289</v>
      </c>
      <c r="F2027" s="1" t="str">
        <f>TEXT(shipments9[[#This Row],[Shipdate]],"ddd")</f>
        <v>Fri</v>
      </c>
      <c r="G2027" s="1" t="str">
        <f>IF(OR(shipments9[[#This Row],[Day Name]]="Sat",shipments9[[#This Row],[Day Name]]="Sun"),"Weekend","Weekday")</f>
        <v>Weekday</v>
      </c>
      <c r="H2027">
        <v>4857.75</v>
      </c>
      <c r="I2027">
        <v>203</v>
      </c>
      <c r="J2027" t="s">
        <v>172</v>
      </c>
      <c r="K2027" t="s">
        <v>8151</v>
      </c>
      <c r="L2027" t="s">
        <v>8152</v>
      </c>
      <c r="M2027">
        <v>12</v>
      </c>
      <c r="N2027" t="s">
        <v>8166</v>
      </c>
      <c r="O2027" s="4">
        <f>INDEX(products[Cost_per_box], MATCH(shipments9[[#This Row],[PID]], products[PID], 0))</f>
        <v>9.94</v>
      </c>
      <c r="P2027" s="4">
        <f>shipments9[[#This Row],[Boxes]]*shipments9[[#This Row],[Cost Per Box]]</f>
        <v>2017.82</v>
      </c>
      <c r="Q2027" s="4">
        <f>shipments9[[#This Row],[Amount]] -shipments9[[#This Row],[total cost]]</f>
        <v>2839.9300000000003</v>
      </c>
      <c r="R2027" s="4" t="str">
        <f>IF(shipments9[[#This Row],[Gross Profit]]&lt;0,"Loss","Profit")</f>
        <v>Profit</v>
      </c>
      <c r="S2027" s="9">
        <f>shipments9[[#This Row],[Gross Profit]]/shipments9[[#This Row],[Amount]]</f>
        <v>0.58461839328907417</v>
      </c>
      <c r="T2027" s="11">
        <f>shipments9[[#This Row],[Amount]]/shipments9[[#This Row],[Boxes]]</f>
        <v>23.929802955665025</v>
      </c>
    </row>
    <row r="2028" spans="1:20" hidden="1" x14ac:dyDescent="0.25">
      <c r="A2028" t="s">
        <v>2230</v>
      </c>
      <c r="B2028" t="s">
        <v>80</v>
      </c>
      <c r="C2028" t="s">
        <v>135</v>
      </c>
      <c r="D2028" t="s">
        <v>19</v>
      </c>
      <c r="E2028" s="1">
        <v>45392</v>
      </c>
      <c r="F2028" s="1" t="str">
        <f>TEXT(shipments9[[#This Row],[Shipdate]],"ddd")</f>
        <v>Wed</v>
      </c>
      <c r="G2028" s="1" t="str">
        <f>IF(OR(shipments9[[#This Row],[Day Name]]="Sat",shipments9[[#This Row],[Day Name]]="Sun"),"Weekend","Weekday")</f>
        <v>Weekday</v>
      </c>
      <c r="H2028">
        <v>5235.75</v>
      </c>
      <c r="I2028">
        <v>210</v>
      </c>
      <c r="J2028" t="s">
        <v>172</v>
      </c>
      <c r="K2028" t="s">
        <v>8155</v>
      </c>
      <c r="L2028" t="s">
        <v>8154</v>
      </c>
      <c r="M2028">
        <v>4</v>
      </c>
      <c r="N2028" t="s">
        <v>8158</v>
      </c>
      <c r="O2028" s="4">
        <f>INDEX(products[Cost_per_box], MATCH(shipments9[[#This Row],[PID]], products[PID], 0))</f>
        <v>9.94</v>
      </c>
      <c r="P2028" s="4">
        <f>shipments9[[#This Row],[Boxes]]*shipments9[[#This Row],[Cost Per Box]]</f>
        <v>2087.4</v>
      </c>
      <c r="Q2028" s="4">
        <f>shipments9[[#This Row],[Amount]] -shipments9[[#This Row],[total cost]]</f>
        <v>3148.35</v>
      </c>
      <c r="R2028" s="4" t="str">
        <f>IF(shipments9[[#This Row],[Gross Profit]]&lt;0,"Loss","Profit")</f>
        <v>Profit</v>
      </c>
      <c r="S2028" s="9">
        <f>shipments9[[#This Row],[Gross Profit]]/shipments9[[#This Row],[Amount]]</f>
        <v>0.60131786277037669</v>
      </c>
      <c r="T2028" s="11">
        <f>shipments9[[#This Row],[Amount]]/shipments9[[#This Row],[Boxes]]</f>
        <v>24.932142857142857</v>
      </c>
    </row>
    <row r="2029" spans="1:20" hidden="1" x14ac:dyDescent="0.25">
      <c r="A2029" t="s">
        <v>2231</v>
      </c>
      <c r="B2029" t="s">
        <v>83</v>
      </c>
      <c r="C2029" t="s">
        <v>135</v>
      </c>
      <c r="D2029" t="s">
        <v>19</v>
      </c>
      <c r="E2029" s="1">
        <v>45330</v>
      </c>
      <c r="F2029" s="1" t="str">
        <f>TEXT(shipments9[[#This Row],[Shipdate]],"ddd")</f>
        <v>Thu</v>
      </c>
      <c r="G2029" s="1" t="str">
        <f>IF(OR(shipments9[[#This Row],[Day Name]]="Sat",shipments9[[#This Row],[Day Name]]="Sun"),"Weekend","Weekday")</f>
        <v>Weekday</v>
      </c>
      <c r="H2029">
        <v>4225.5</v>
      </c>
      <c r="I2029">
        <v>163</v>
      </c>
      <c r="J2029" t="s">
        <v>172</v>
      </c>
      <c r="K2029" t="s">
        <v>8155</v>
      </c>
      <c r="L2029" t="s">
        <v>8156</v>
      </c>
      <c r="M2029">
        <v>2</v>
      </c>
      <c r="N2029" t="s">
        <v>8157</v>
      </c>
      <c r="O2029" s="4">
        <f>INDEX(products[Cost_per_box], MATCH(shipments9[[#This Row],[PID]], products[PID], 0))</f>
        <v>9.94</v>
      </c>
      <c r="P2029" s="4">
        <f>shipments9[[#This Row],[Boxes]]*shipments9[[#This Row],[Cost Per Box]]</f>
        <v>1620.22</v>
      </c>
      <c r="Q2029" s="4">
        <f>shipments9[[#This Row],[Amount]] -shipments9[[#This Row],[total cost]]</f>
        <v>2605.2799999999997</v>
      </c>
      <c r="R2029" s="4" t="str">
        <f>IF(shipments9[[#This Row],[Gross Profit]]&lt;0,"Loss","Profit")</f>
        <v>Profit</v>
      </c>
      <c r="S2029" s="9">
        <f>shipments9[[#This Row],[Gross Profit]]/shipments9[[#This Row],[Amount]]</f>
        <v>0.61656135368595422</v>
      </c>
      <c r="T2029" s="11">
        <f>shipments9[[#This Row],[Amount]]/shipments9[[#This Row],[Boxes]]</f>
        <v>25.923312883435582</v>
      </c>
    </row>
    <row r="2030" spans="1:20" hidden="1" x14ac:dyDescent="0.25">
      <c r="A2030" t="s">
        <v>2232</v>
      </c>
      <c r="B2030" t="s">
        <v>86</v>
      </c>
      <c r="C2030" t="s">
        <v>135</v>
      </c>
      <c r="D2030" t="s">
        <v>19</v>
      </c>
      <c r="E2030" s="1">
        <v>45442</v>
      </c>
      <c r="F2030" s="1" t="str">
        <f>TEXT(shipments9[[#This Row],[Shipdate]],"ddd")</f>
        <v>Thu</v>
      </c>
      <c r="G2030" s="1" t="str">
        <f>IF(OR(shipments9[[#This Row],[Day Name]]="Sat",shipments9[[#This Row],[Day Name]]="Sun"),"Weekend","Weekday")</f>
        <v>Weekday</v>
      </c>
      <c r="H2030">
        <v>5301</v>
      </c>
      <c r="I2030">
        <v>190</v>
      </c>
      <c r="J2030" t="s">
        <v>172</v>
      </c>
      <c r="K2030" t="s">
        <v>8155</v>
      </c>
      <c r="L2030" t="s">
        <v>8154</v>
      </c>
      <c r="M2030">
        <v>5</v>
      </c>
      <c r="N2030" t="s">
        <v>201</v>
      </c>
      <c r="O2030" s="4">
        <f>INDEX(products[Cost_per_box], MATCH(shipments9[[#This Row],[PID]], products[PID], 0))</f>
        <v>9.94</v>
      </c>
      <c r="P2030" s="4">
        <f>shipments9[[#This Row],[Boxes]]*shipments9[[#This Row],[Cost Per Box]]</f>
        <v>1888.6</v>
      </c>
      <c r="Q2030" s="4">
        <f>shipments9[[#This Row],[Amount]] -shipments9[[#This Row],[total cost]]</f>
        <v>3412.4</v>
      </c>
      <c r="R2030" s="4" t="str">
        <f>IF(shipments9[[#This Row],[Gross Profit]]&lt;0,"Loss","Profit")</f>
        <v>Profit</v>
      </c>
      <c r="S2030" s="9">
        <f>shipments9[[#This Row],[Gross Profit]]/shipments9[[#This Row],[Amount]]</f>
        <v>0.64372759856630823</v>
      </c>
      <c r="T2030" s="11">
        <f>shipments9[[#This Row],[Amount]]/shipments9[[#This Row],[Boxes]]</f>
        <v>27.9</v>
      </c>
    </row>
    <row r="2031" spans="1:20" hidden="1" x14ac:dyDescent="0.25">
      <c r="A2031" t="s">
        <v>2233</v>
      </c>
      <c r="B2031" t="s">
        <v>86</v>
      </c>
      <c r="C2031" t="s">
        <v>135</v>
      </c>
      <c r="D2031" t="s">
        <v>19</v>
      </c>
      <c r="E2031" s="1">
        <v>45334</v>
      </c>
      <c r="F2031" s="1" t="str">
        <f>TEXT(shipments9[[#This Row],[Shipdate]],"ddd")</f>
        <v>Mon</v>
      </c>
      <c r="G2031" s="1" t="str">
        <f>IF(OR(shipments9[[#This Row],[Day Name]]="Sat",shipments9[[#This Row],[Day Name]]="Sun"),"Weekend","Weekday")</f>
        <v>Weekday</v>
      </c>
      <c r="H2031">
        <v>5370.75</v>
      </c>
      <c r="I2031">
        <v>224</v>
      </c>
      <c r="J2031" t="s">
        <v>172</v>
      </c>
      <c r="K2031" t="s">
        <v>8155</v>
      </c>
      <c r="L2031" t="s">
        <v>8156</v>
      </c>
      <c r="M2031">
        <v>2</v>
      </c>
      <c r="N2031" t="s">
        <v>8157</v>
      </c>
      <c r="O2031" s="4">
        <f>INDEX(products[Cost_per_box], MATCH(shipments9[[#This Row],[PID]], products[PID], 0))</f>
        <v>9.94</v>
      </c>
      <c r="P2031" s="4">
        <f>shipments9[[#This Row],[Boxes]]*shipments9[[#This Row],[Cost Per Box]]</f>
        <v>2226.56</v>
      </c>
      <c r="Q2031" s="4">
        <f>shipments9[[#This Row],[Amount]] -shipments9[[#This Row],[total cost]]</f>
        <v>3144.19</v>
      </c>
      <c r="R2031" s="4" t="str">
        <f>IF(shipments9[[#This Row],[Gross Profit]]&lt;0,"Loss","Profit")</f>
        <v>Profit</v>
      </c>
      <c r="S2031" s="9">
        <f>shipments9[[#This Row],[Gross Profit]]/shipments9[[#This Row],[Amount]]</f>
        <v>0.58542847833170419</v>
      </c>
      <c r="T2031" s="11">
        <f>shipments9[[#This Row],[Amount]]/shipments9[[#This Row],[Boxes]]</f>
        <v>23.9765625</v>
      </c>
    </row>
    <row r="2032" spans="1:20" hidden="1" x14ac:dyDescent="0.25">
      <c r="A2032" t="s">
        <v>2234</v>
      </c>
      <c r="B2032" t="s">
        <v>86</v>
      </c>
      <c r="C2032" t="s">
        <v>135</v>
      </c>
      <c r="D2032" t="s">
        <v>19</v>
      </c>
      <c r="E2032" s="1">
        <v>45210</v>
      </c>
      <c r="F2032" s="1" t="str">
        <f>TEXT(shipments9[[#This Row],[Shipdate]],"ddd")</f>
        <v>Wed</v>
      </c>
      <c r="G2032" s="1" t="str">
        <f>IF(OR(shipments9[[#This Row],[Day Name]]="Sat",shipments9[[#This Row],[Day Name]]="Sun"),"Weekend","Weekday")</f>
        <v>Weekday</v>
      </c>
      <c r="H2032">
        <v>5557.5</v>
      </c>
      <c r="I2032">
        <v>206</v>
      </c>
      <c r="J2032" t="s">
        <v>172</v>
      </c>
      <c r="K2032" t="s">
        <v>8151</v>
      </c>
      <c r="L2032" t="s">
        <v>8152</v>
      </c>
      <c r="M2032">
        <v>10</v>
      </c>
      <c r="N2032" t="s">
        <v>8153</v>
      </c>
      <c r="O2032" s="4">
        <f>INDEX(products[Cost_per_box], MATCH(shipments9[[#This Row],[PID]], products[PID], 0))</f>
        <v>9.94</v>
      </c>
      <c r="P2032" s="4">
        <f>shipments9[[#This Row],[Boxes]]*shipments9[[#This Row],[Cost Per Box]]</f>
        <v>2047.6399999999999</v>
      </c>
      <c r="Q2032" s="4">
        <f>shipments9[[#This Row],[Amount]] -shipments9[[#This Row],[total cost]]</f>
        <v>3509.86</v>
      </c>
      <c r="R2032" s="4" t="str">
        <f>IF(shipments9[[#This Row],[Gross Profit]]&lt;0,"Loss","Profit")</f>
        <v>Profit</v>
      </c>
      <c r="S2032" s="9">
        <f>shipments9[[#This Row],[Gross Profit]]/shipments9[[#This Row],[Amount]]</f>
        <v>0.63155375618533516</v>
      </c>
      <c r="T2032" s="11">
        <f>shipments9[[#This Row],[Amount]]/shipments9[[#This Row],[Boxes]]</f>
        <v>26.978155339805824</v>
      </c>
    </row>
    <row r="2033" spans="1:20" hidden="1" x14ac:dyDescent="0.25">
      <c r="A2033" t="s">
        <v>2235</v>
      </c>
      <c r="B2033" t="s">
        <v>86</v>
      </c>
      <c r="C2033" t="s">
        <v>135</v>
      </c>
      <c r="D2033" t="s">
        <v>19</v>
      </c>
      <c r="E2033" s="1">
        <v>45110</v>
      </c>
      <c r="F2033" s="1" t="str">
        <f>TEXT(shipments9[[#This Row],[Shipdate]],"ddd")</f>
        <v>Mon</v>
      </c>
      <c r="G2033" s="1" t="str">
        <f>IF(OR(shipments9[[#This Row],[Day Name]]="Sat",shipments9[[#This Row],[Day Name]]="Sun"),"Weekend","Weekday")</f>
        <v>Weekday</v>
      </c>
      <c r="H2033">
        <v>2704.5</v>
      </c>
      <c r="I2033">
        <v>105</v>
      </c>
      <c r="J2033" t="s">
        <v>172</v>
      </c>
      <c r="K2033" t="s">
        <v>8151</v>
      </c>
      <c r="L2033" t="s">
        <v>8160</v>
      </c>
      <c r="M2033">
        <v>7</v>
      </c>
      <c r="N2033" t="s">
        <v>8161</v>
      </c>
      <c r="O2033" s="4">
        <f>INDEX(products[Cost_per_box], MATCH(shipments9[[#This Row],[PID]], products[PID], 0))</f>
        <v>9.94</v>
      </c>
      <c r="P2033" s="4">
        <f>shipments9[[#This Row],[Boxes]]*shipments9[[#This Row],[Cost Per Box]]</f>
        <v>1043.7</v>
      </c>
      <c r="Q2033" s="4">
        <f>shipments9[[#This Row],[Amount]] -shipments9[[#This Row],[total cost]]</f>
        <v>1660.8</v>
      </c>
      <c r="R2033" s="4" t="str">
        <f>IF(shipments9[[#This Row],[Gross Profit]]&lt;0,"Loss","Profit")</f>
        <v>Profit</v>
      </c>
      <c r="S2033" s="9">
        <f>shipments9[[#This Row],[Gross Profit]]/shipments9[[#This Row],[Amount]]</f>
        <v>0.61408763172490288</v>
      </c>
      <c r="T2033" s="11">
        <f>shipments9[[#This Row],[Amount]]/shipments9[[#This Row],[Boxes]]</f>
        <v>25.757142857142856</v>
      </c>
    </row>
    <row r="2034" spans="1:20" hidden="1" x14ac:dyDescent="0.25">
      <c r="A2034" t="s">
        <v>2236</v>
      </c>
      <c r="B2034" t="s">
        <v>86</v>
      </c>
      <c r="C2034" t="s">
        <v>135</v>
      </c>
      <c r="D2034" t="s">
        <v>19</v>
      </c>
      <c r="E2034" s="1">
        <v>45432</v>
      </c>
      <c r="F2034" s="1" t="str">
        <f>TEXT(shipments9[[#This Row],[Shipdate]],"ddd")</f>
        <v>Mon</v>
      </c>
      <c r="G2034" s="1" t="str">
        <f>IF(OR(shipments9[[#This Row],[Day Name]]="Sat",shipments9[[#This Row],[Day Name]]="Sun"),"Weekend","Weekday")</f>
        <v>Weekday</v>
      </c>
      <c r="H2034">
        <v>4599</v>
      </c>
      <c r="I2034">
        <v>184</v>
      </c>
      <c r="J2034" t="s">
        <v>172</v>
      </c>
      <c r="K2034" t="s">
        <v>8155</v>
      </c>
      <c r="L2034" t="s">
        <v>8154</v>
      </c>
      <c r="M2034">
        <v>5</v>
      </c>
      <c r="N2034" t="s">
        <v>201</v>
      </c>
      <c r="O2034" s="4">
        <f>INDEX(products[Cost_per_box], MATCH(shipments9[[#This Row],[PID]], products[PID], 0))</f>
        <v>9.94</v>
      </c>
      <c r="P2034" s="4">
        <f>shipments9[[#This Row],[Boxes]]*shipments9[[#This Row],[Cost Per Box]]</f>
        <v>1828.9599999999998</v>
      </c>
      <c r="Q2034" s="4">
        <f>shipments9[[#This Row],[Amount]] -shipments9[[#This Row],[total cost]]</f>
        <v>2770.04</v>
      </c>
      <c r="R2034" s="4" t="str">
        <f>IF(shipments9[[#This Row],[Gross Profit]]&lt;0,"Loss","Profit")</f>
        <v>Profit</v>
      </c>
      <c r="S2034" s="9">
        <f>shipments9[[#This Row],[Gross Profit]]/shipments9[[#This Row],[Amount]]</f>
        <v>0.6023135464231355</v>
      </c>
      <c r="T2034" s="11">
        <f>shipments9[[#This Row],[Amount]]/shipments9[[#This Row],[Boxes]]</f>
        <v>24.994565217391305</v>
      </c>
    </row>
    <row r="2035" spans="1:20" hidden="1" x14ac:dyDescent="0.25">
      <c r="A2035" t="s">
        <v>2237</v>
      </c>
      <c r="B2035" t="s">
        <v>89</v>
      </c>
      <c r="C2035" t="s">
        <v>135</v>
      </c>
      <c r="D2035" t="s">
        <v>19</v>
      </c>
      <c r="E2035" s="1">
        <v>45295</v>
      </c>
      <c r="F2035" s="1" t="str">
        <f>TEXT(shipments9[[#This Row],[Shipdate]],"ddd")</f>
        <v>Thu</v>
      </c>
      <c r="G2035" s="1" t="str">
        <f>IF(OR(shipments9[[#This Row],[Day Name]]="Sat",shipments9[[#This Row],[Day Name]]="Sun"),"Weekend","Weekday")</f>
        <v>Weekday</v>
      </c>
      <c r="H2035">
        <v>5375.25</v>
      </c>
      <c r="I2035">
        <v>224</v>
      </c>
      <c r="J2035" t="s">
        <v>172</v>
      </c>
      <c r="K2035" t="s">
        <v>8155</v>
      </c>
      <c r="L2035" t="s">
        <v>8156</v>
      </c>
      <c r="M2035">
        <v>1</v>
      </c>
      <c r="N2035" t="s">
        <v>8163</v>
      </c>
      <c r="O2035" s="4">
        <f>INDEX(products[Cost_per_box], MATCH(shipments9[[#This Row],[PID]], products[PID], 0))</f>
        <v>9.94</v>
      </c>
      <c r="P2035" s="4">
        <f>shipments9[[#This Row],[Boxes]]*shipments9[[#This Row],[Cost Per Box]]</f>
        <v>2226.56</v>
      </c>
      <c r="Q2035" s="4">
        <f>shipments9[[#This Row],[Amount]] -shipments9[[#This Row],[total cost]]</f>
        <v>3148.69</v>
      </c>
      <c r="R2035" s="4" t="str">
        <f>IF(shipments9[[#This Row],[Gross Profit]]&lt;0,"Loss","Profit")</f>
        <v>Profit</v>
      </c>
      <c r="S2035" s="9">
        <f>shipments9[[#This Row],[Gross Profit]]/shipments9[[#This Row],[Amount]]</f>
        <v>0.58577554532347331</v>
      </c>
      <c r="T2035" s="11">
        <f>shipments9[[#This Row],[Amount]]/shipments9[[#This Row],[Boxes]]</f>
        <v>23.996651785714285</v>
      </c>
    </row>
    <row r="2036" spans="1:20" hidden="1" x14ac:dyDescent="0.25">
      <c r="A2036" t="s">
        <v>2238</v>
      </c>
      <c r="B2036" t="s">
        <v>89</v>
      </c>
      <c r="C2036" t="s">
        <v>135</v>
      </c>
      <c r="D2036" t="s">
        <v>19</v>
      </c>
      <c r="E2036" s="1">
        <v>44956</v>
      </c>
      <c r="F2036" s="1" t="str">
        <f>TEXT(shipments9[[#This Row],[Shipdate]],"ddd")</f>
        <v>Mon</v>
      </c>
      <c r="G2036" s="1" t="str">
        <f>IF(OR(shipments9[[#This Row],[Day Name]]="Sat",shipments9[[#This Row],[Day Name]]="Sun"),"Weekend","Weekday")</f>
        <v>Weekday</v>
      </c>
      <c r="H2036">
        <v>5593.5</v>
      </c>
      <c r="I2036">
        <v>208</v>
      </c>
      <c r="J2036" t="s">
        <v>172</v>
      </c>
      <c r="K2036" t="s">
        <v>8151</v>
      </c>
      <c r="L2036" t="s">
        <v>8156</v>
      </c>
      <c r="M2036">
        <v>1</v>
      </c>
      <c r="N2036" t="s">
        <v>8163</v>
      </c>
      <c r="O2036" s="4">
        <f>INDEX(products[Cost_per_box], MATCH(shipments9[[#This Row],[PID]], products[PID], 0))</f>
        <v>9.94</v>
      </c>
      <c r="P2036" s="4">
        <f>shipments9[[#This Row],[Boxes]]*shipments9[[#This Row],[Cost Per Box]]</f>
        <v>2067.52</v>
      </c>
      <c r="Q2036" s="4">
        <f>shipments9[[#This Row],[Amount]] -shipments9[[#This Row],[total cost]]</f>
        <v>3525.98</v>
      </c>
      <c r="R2036" s="4" t="str">
        <f>IF(shipments9[[#This Row],[Gross Profit]]&lt;0,"Loss","Profit")</f>
        <v>Profit</v>
      </c>
      <c r="S2036" s="9">
        <f>shipments9[[#This Row],[Gross Profit]]/shipments9[[#This Row],[Amount]]</f>
        <v>0.63037096630016987</v>
      </c>
      <c r="T2036" s="11">
        <f>shipments9[[#This Row],[Amount]]/shipments9[[#This Row],[Boxes]]</f>
        <v>26.891826923076923</v>
      </c>
    </row>
    <row r="2037" spans="1:20" hidden="1" x14ac:dyDescent="0.25">
      <c r="A2037" t="s">
        <v>2239</v>
      </c>
      <c r="B2037" t="s">
        <v>89</v>
      </c>
      <c r="C2037" t="s">
        <v>135</v>
      </c>
      <c r="D2037" t="s">
        <v>19</v>
      </c>
      <c r="E2037" s="1">
        <v>44960</v>
      </c>
      <c r="F2037" s="1" t="str">
        <f>TEXT(shipments9[[#This Row],[Shipdate]],"ddd")</f>
        <v>Fri</v>
      </c>
      <c r="G2037" s="1" t="str">
        <f>IF(OR(shipments9[[#This Row],[Day Name]]="Sat",shipments9[[#This Row],[Day Name]]="Sun"),"Weekend","Weekday")</f>
        <v>Weekday</v>
      </c>
      <c r="H2037">
        <v>6662.25</v>
      </c>
      <c r="I2037">
        <v>247</v>
      </c>
      <c r="J2037" t="s">
        <v>172</v>
      </c>
      <c r="K2037" t="s">
        <v>8151</v>
      </c>
      <c r="L2037" t="s">
        <v>8156</v>
      </c>
      <c r="M2037">
        <v>2</v>
      </c>
      <c r="N2037" t="s">
        <v>8157</v>
      </c>
      <c r="O2037" s="4">
        <f>INDEX(products[Cost_per_box], MATCH(shipments9[[#This Row],[PID]], products[PID], 0))</f>
        <v>9.94</v>
      </c>
      <c r="P2037" s="4">
        <f>shipments9[[#This Row],[Boxes]]*shipments9[[#This Row],[Cost Per Box]]</f>
        <v>2455.1799999999998</v>
      </c>
      <c r="Q2037" s="4">
        <f>shipments9[[#This Row],[Amount]] -shipments9[[#This Row],[total cost]]</f>
        <v>4207.07</v>
      </c>
      <c r="R2037" s="4" t="str">
        <f>IF(shipments9[[#This Row],[Gross Profit]]&lt;0,"Loss","Profit")</f>
        <v>Profit</v>
      </c>
      <c r="S2037" s="9">
        <f>shipments9[[#This Row],[Gross Profit]]/shipments9[[#This Row],[Amount]]</f>
        <v>0.63147885474126608</v>
      </c>
      <c r="T2037" s="11">
        <f>shipments9[[#This Row],[Amount]]/shipments9[[#This Row],[Boxes]]</f>
        <v>26.972672064777328</v>
      </c>
    </row>
    <row r="2038" spans="1:20" hidden="1" x14ac:dyDescent="0.25">
      <c r="A2038" t="s">
        <v>2240</v>
      </c>
      <c r="B2038" t="s">
        <v>92</v>
      </c>
      <c r="C2038" t="s">
        <v>135</v>
      </c>
      <c r="D2038" t="s">
        <v>19</v>
      </c>
      <c r="E2038" s="1">
        <v>45275</v>
      </c>
      <c r="F2038" s="1" t="str">
        <f>TEXT(shipments9[[#This Row],[Shipdate]],"ddd")</f>
        <v>Fri</v>
      </c>
      <c r="G2038" s="1" t="str">
        <f>IF(OR(shipments9[[#This Row],[Day Name]]="Sat",shipments9[[#This Row],[Day Name]]="Sun"),"Weekend","Weekday")</f>
        <v>Weekday</v>
      </c>
      <c r="H2038">
        <v>5418</v>
      </c>
      <c r="I2038">
        <v>209</v>
      </c>
      <c r="J2038" t="s">
        <v>172</v>
      </c>
      <c r="K2038" t="s">
        <v>8151</v>
      </c>
      <c r="L2038" t="s">
        <v>8152</v>
      </c>
      <c r="M2038">
        <v>12</v>
      </c>
      <c r="N2038" t="s">
        <v>8166</v>
      </c>
      <c r="O2038" s="4">
        <f>INDEX(products[Cost_per_box], MATCH(shipments9[[#This Row],[PID]], products[PID], 0))</f>
        <v>9.94</v>
      </c>
      <c r="P2038" s="4">
        <f>shipments9[[#This Row],[Boxes]]*shipments9[[#This Row],[Cost Per Box]]</f>
        <v>2077.46</v>
      </c>
      <c r="Q2038" s="4">
        <f>shipments9[[#This Row],[Amount]] -shipments9[[#This Row],[total cost]]</f>
        <v>3340.54</v>
      </c>
      <c r="R2038" s="4" t="str">
        <f>IF(shipments9[[#This Row],[Gross Profit]]&lt;0,"Loss","Profit")</f>
        <v>Profit</v>
      </c>
      <c r="S2038" s="9">
        <f>shipments9[[#This Row],[Gross Profit]]/shipments9[[#This Row],[Amount]]</f>
        <v>0.61656330749354005</v>
      </c>
      <c r="T2038" s="11">
        <f>shipments9[[#This Row],[Amount]]/shipments9[[#This Row],[Boxes]]</f>
        <v>25.923444976076556</v>
      </c>
    </row>
    <row r="2039" spans="1:20" hidden="1" x14ac:dyDescent="0.25">
      <c r="A2039" t="s">
        <v>2241</v>
      </c>
      <c r="B2039" t="s">
        <v>92</v>
      </c>
      <c r="C2039" t="s">
        <v>135</v>
      </c>
      <c r="D2039" t="s">
        <v>19</v>
      </c>
      <c r="E2039" s="1">
        <v>45204</v>
      </c>
      <c r="F2039" s="1" t="str">
        <f>TEXT(shipments9[[#This Row],[Shipdate]],"ddd")</f>
        <v>Thu</v>
      </c>
      <c r="G2039" s="1" t="str">
        <f>IF(OR(shipments9[[#This Row],[Day Name]]="Sat",shipments9[[#This Row],[Day Name]]="Sun"),"Weekend","Weekday")</f>
        <v>Weekday</v>
      </c>
      <c r="H2039">
        <v>5163.75</v>
      </c>
      <c r="I2039">
        <v>192</v>
      </c>
      <c r="J2039" t="s">
        <v>172</v>
      </c>
      <c r="K2039" t="s">
        <v>8151</v>
      </c>
      <c r="L2039" t="s">
        <v>8152</v>
      </c>
      <c r="M2039">
        <v>10</v>
      </c>
      <c r="N2039" t="s">
        <v>8153</v>
      </c>
      <c r="O2039" s="4">
        <f>INDEX(products[Cost_per_box], MATCH(shipments9[[#This Row],[PID]], products[PID], 0))</f>
        <v>9.94</v>
      </c>
      <c r="P2039" s="4">
        <f>shipments9[[#This Row],[Boxes]]*shipments9[[#This Row],[Cost Per Box]]</f>
        <v>1908.48</v>
      </c>
      <c r="Q2039" s="4">
        <f>shipments9[[#This Row],[Amount]] -shipments9[[#This Row],[total cost]]</f>
        <v>3255.27</v>
      </c>
      <c r="R2039" s="4" t="str">
        <f>IF(shipments9[[#This Row],[Gross Profit]]&lt;0,"Loss","Profit")</f>
        <v>Profit</v>
      </c>
      <c r="S2039" s="9">
        <f>shipments9[[#This Row],[Gross Profit]]/shipments9[[#This Row],[Amount]]</f>
        <v>0.63040813362381987</v>
      </c>
      <c r="T2039" s="11">
        <f>shipments9[[#This Row],[Amount]]/shipments9[[#This Row],[Boxes]]</f>
        <v>26.89453125</v>
      </c>
    </row>
    <row r="2040" spans="1:20" hidden="1" x14ac:dyDescent="0.25">
      <c r="A2040" t="s">
        <v>2242</v>
      </c>
      <c r="B2040" t="s">
        <v>92</v>
      </c>
      <c r="C2040" t="s">
        <v>135</v>
      </c>
      <c r="D2040" t="s">
        <v>19</v>
      </c>
      <c r="E2040" s="1">
        <v>45377</v>
      </c>
      <c r="F2040" s="1" t="str">
        <f>TEXT(shipments9[[#This Row],[Shipdate]],"ddd")</f>
        <v>Tue</v>
      </c>
      <c r="G2040" s="1" t="str">
        <f>IF(OR(shipments9[[#This Row],[Day Name]]="Sat",shipments9[[#This Row],[Day Name]]="Sun"),"Weekend","Weekday")</f>
        <v>Weekday</v>
      </c>
      <c r="H2040">
        <v>5742</v>
      </c>
      <c r="I2040">
        <v>206</v>
      </c>
      <c r="J2040" t="s">
        <v>172</v>
      </c>
      <c r="K2040" t="s">
        <v>8155</v>
      </c>
      <c r="L2040" t="s">
        <v>8156</v>
      </c>
      <c r="M2040">
        <v>3</v>
      </c>
      <c r="N2040" t="s">
        <v>8164</v>
      </c>
      <c r="O2040" s="4">
        <f>INDEX(products[Cost_per_box], MATCH(shipments9[[#This Row],[PID]], products[PID], 0))</f>
        <v>9.94</v>
      </c>
      <c r="P2040" s="4">
        <f>shipments9[[#This Row],[Boxes]]*shipments9[[#This Row],[Cost Per Box]]</f>
        <v>2047.6399999999999</v>
      </c>
      <c r="Q2040" s="4">
        <f>shipments9[[#This Row],[Amount]] -shipments9[[#This Row],[total cost]]</f>
        <v>3694.36</v>
      </c>
      <c r="R2040" s="4" t="str">
        <f>IF(shipments9[[#This Row],[Gross Profit]]&lt;0,"Loss","Profit")</f>
        <v>Profit</v>
      </c>
      <c r="S2040" s="9">
        <f>shipments9[[#This Row],[Gross Profit]]/shipments9[[#This Row],[Amount]]</f>
        <v>0.64339254615116681</v>
      </c>
      <c r="T2040" s="11">
        <f>shipments9[[#This Row],[Amount]]/shipments9[[#This Row],[Boxes]]</f>
        <v>27.873786407766989</v>
      </c>
    </row>
    <row r="2041" spans="1:20" hidden="1" x14ac:dyDescent="0.25">
      <c r="A2041" t="s">
        <v>2243</v>
      </c>
      <c r="B2041" t="s">
        <v>92</v>
      </c>
      <c r="C2041" t="s">
        <v>135</v>
      </c>
      <c r="D2041" t="s">
        <v>19</v>
      </c>
      <c r="E2041" s="1">
        <v>45194</v>
      </c>
      <c r="F2041" s="1" t="str">
        <f>TEXT(shipments9[[#This Row],[Shipdate]],"ddd")</f>
        <v>Mon</v>
      </c>
      <c r="G2041" s="1" t="str">
        <f>IF(OR(shipments9[[#This Row],[Day Name]]="Sat",shipments9[[#This Row],[Day Name]]="Sun"),"Weekend","Weekday")</f>
        <v>Weekday</v>
      </c>
      <c r="H2041">
        <v>3744</v>
      </c>
      <c r="I2041">
        <v>144</v>
      </c>
      <c r="J2041" t="s">
        <v>172</v>
      </c>
      <c r="K2041" t="s">
        <v>8151</v>
      </c>
      <c r="L2041" t="s">
        <v>8160</v>
      </c>
      <c r="M2041">
        <v>9</v>
      </c>
      <c r="N2041" t="s">
        <v>8167</v>
      </c>
      <c r="O2041" s="4">
        <f>INDEX(products[Cost_per_box], MATCH(shipments9[[#This Row],[PID]], products[PID], 0))</f>
        <v>9.94</v>
      </c>
      <c r="P2041" s="4">
        <f>shipments9[[#This Row],[Boxes]]*shipments9[[#This Row],[Cost Per Box]]</f>
        <v>1431.36</v>
      </c>
      <c r="Q2041" s="4">
        <f>shipments9[[#This Row],[Amount]] -shipments9[[#This Row],[total cost]]</f>
        <v>2312.6400000000003</v>
      </c>
      <c r="R2041" s="4" t="str">
        <f>IF(shipments9[[#This Row],[Gross Profit]]&lt;0,"Loss","Profit")</f>
        <v>Profit</v>
      </c>
      <c r="S2041" s="9">
        <f>shipments9[[#This Row],[Gross Profit]]/shipments9[[#This Row],[Amount]]</f>
        <v>0.61769230769230776</v>
      </c>
      <c r="T2041" s="11">
        <f>shipments9[[#This Row],[Amount]]/shipments9[[#This Row],[Boxes]]</f>
        <v>26</v>
      </c>
    </row>
    <row r="2042" spans="1:20" hidden="1" x14ac:dyDescent="0.25">
      <c r="A2042" t="s">
        <v>2244</v>
      </c>
      <c r="B2042" t="s">
        <v>92</v>
      </c>
      <c r="C2042" t="s">
        <v>135</v>
      </c>
      <c r="D2042" t="s">
        <v>19</v>
      </c>
      <c r="E2042" s="1">
        <v>45268</v>
      </c>
      <c r="F2042" s="1" t="str">
        <f>TEXT(shipments9[[#This Row],[Shipdate]],"ddd")</f>
        <v>Fri</v>
      </c>
      <c r="G2042" s="1" t="str">
        <f>IF(OR(shipments9[[#This Row],[Day Name]]="Sat",shipments9[[#This Row],[Day Name]]="Sun"),"Weekend","Weekday")</f>
        <v>Weekday</v>
      </c>
      <c r="H2042">
        <v>4713.75</v>
      </c>
      <c r="I2042">
        <v>189</v>
      </c>
      <c r="J2042" t="s">
        <v>172</v>
      </c>
      <c r="K2042" t="s">
        <v>8151</v>
      </c>
      <c r="L2042" t="s">
        <v>8152</v>
      </c>
      <c r="M2042">
        <v>12</v>
      </c>
      <c r="N2042" t="s">
        <v>8166</v>
      </c>
      <c r="O2042" s="4">
        <f>INDEX(products[Cost_per_box], MATCH(shipments9[[#This Row],[PID]], products[PID], 0))</f>
        <v>9.94</v>
      </c>
      <c r="P2042" s="4">
        <f>shipments9[[#This Row],[Boxes]]*shipments9[[#This Row],[Cost Per Box]]</f>
        <v>1878.6599999999999</v>
      </c>
      <c r="Q2042" s="4">
        <f>shipments9[[#This Row],[Amount]] -shipments9[[#This Row],[total cost]]</f>
        <v>2835.09</v>
      </c>
      <c r="R2042" s="4" t="str">
        <f>IF(shipments9[[#This Row],[Gross Profit]]&lt;0,"Loss","Profit")</f>
        <v>Profit</v>
      </c>
      <c r="S2042" s="9">
        <f>shipments9[[#This Row],[Gross Profit]]/shipments9[[#This Row],[Amount]]</f>
        <v>0.60145107398568021</v>
      </c>
      <c r="T2042" s="11">
        <f>shipments9[[#This Row],[Amount]]/shipments9[[#This Row],[Boxes]]</f>
        <v>24.94047619047619</v>
      </c>
    </row>
    <row r="2043" spans="1:20" hidden="1" x14ac:dyDescent="0.25">
      <c r="A2043" t="s">
        <v>2245</v>
      </c>
      <c r="B2043" t="s">
        <v>92</v>
      </c>
      <c r="C2043" t="s">
        <v>135</v>
      </c>
      <c r="D2043" t="s">
        <v>19</v>
      </c>
      <c r="E2043" s="1">
        <v>45294</v>
      </c>
      <c r="F2043" s="1" t="str">
        <f>TEXT(shipments9[[#This Row],[Shipdate]],"ddd")</f>
        <v>Wed</v>
      </c>
      <c r="G2043" s="1" t="str">
        <f>IF(OR(shipments9[[#This Row],[Day Name]]="Sat",shipments9[[#This Row],[Day Name]]="Sun"),"Weekend","Weekday")</f>
        <v>Weekday</v>
      </c>
      <c r="H2043">
        <v>5573.25</v>
      </c>
      <c r="I2043">
        <v>223</v>
      </c>
      <c r="J2043" t="s">
        <v>172</v>
      </c>
      <c r="K2043" t="s">
        <v>8155</v>
      </c>
      <c r="L2043" t="s">
        <v>8156</v>
      </c>
      <c r="M2043">
        <v>1</v>
      </c>
      <c r="N2043" t="s">
        <v>8163</v>
      </c>
      <c r="O2043" s="4">
        <f>INDEX(products[Cost_per_box], MATCH(shipments9[[#This Row],[PID]], products[PID], 0))</f>
        <v>9.94</v>
      </c>
      <c r="P2043" s="4">
        <f>shipments9[[#This Row],[Boxes]]*shipments9[[#This Row],[Cost Per Box]]</f>
        <v>2216.62</v>
      </c>
      <c r="Q2043" s="4">
        <f>shipments9[[#This Row],[Amount]] -shipments9[[#This Row],[total cost]]</f>
        <v>3356.63</v>
      </c>
      <c r="R2043" s="4" t="str">
        <f>IF(shipments9[[#This Row],[Gross Profit]]&lt;0,"Loss","Profit")</f>
        <v>Profit</v>
      </c>
      <c r="S2043" s="9">
        <f>shipments9[[#This Row],[Gross Profit]]/shipments9[[#This Row],[Amount]]</f>
        <v>0.60227515363567041</v>
      </c>
      <c r="T2043" s="11">
        <f>shipments9[[#This Row],[Amount]]/shipments9[[#This Row],[Boxes]]</f>
        <v>24.992152466367713</v>
      </c>
    </row>
    <row r="2044" spans="1:20" hidden="1" x14ac:dyDescent="0.25">
      <c r="A2044" t="s">
        <v>2246</v>
      </c>
      <c r="B2044" t="s">
        <v>92</v>
      </c>
      <c r="C2044" t="s">
        <v>135</v>
      </c>
      <c r="D2044" t="s">
        <v>19</v>
      </c>
      <c r="E2044" s="1">
        <v>44942</v>
      </c>
      <c r="F2044" s="1" t="str">
        <f>TEXT(shipments9[[#This Row],[Shipdate]],"ddd")</f>
        <v>Mon</v>
      </c>
      <c r="G2044" s="1" t="str">
        <f>IF(OR(shipments9[[#This Row],[Day Name]]="Sat",shipments9[[#This Row],[Day Name]]="Sun"),"Weekend","Weekday")</f>
        <v>Weekday</v>
      </c>
      <c r="H2044">
        <v>5456.25</v>
      </c>
      <c r="I2044">
        <v>228</v>
      </c>
      <c r="J2044" t="s">
        <v>172</v>
      </c>
      <c r="K2044" t="s">
        <v>8151</v>
      </c>
      <c r="L2044" t="s">
        <v>8156</v>
      </c>
      <c r="M2044">
        <v>1</v>
      </c>
      <c r="N2044" t="s">
        <v>8163</v>
      </c>
      <c r="O2044" s="4">
        <f>INDEX(products[Cost_per_box], MATCH(shipments9[[#This Row],[PID]], products[PID], 0))</f>
        <v>9.94</v>
      </c>
      <c r="P2044" s="4">
        <f>shipments9[[#This Row],[Boxes]]*shipments9[[#This Row],[Cost Per Box]]</f>
        <v>2266.3199999999997</v>
      </c>
      <c r="Q2044" s="4">
        <f>shipments9[[#This Row],[Amount]] -shipments9[[#This Row],[total cost]]</f>
        <v>3189.9300000000003</v>
      </c>
      <c r="R2044" s="4" t="str">
        <f>IF(shipments9[[#This Row],[Gross Profit]]&lt;0,"Loss","Profit")</f>
        <v>Profit</v>
      </c>
      <c r="S2044" s="9">
        <f>shipments9[[#This Row],[Gross Profit]]/shipments9[[#This Row],[Amount]]</f>
        <v>0.58463780068728533</v>
      </c>
      <c r="T2044" s="11">
        <f>shipments9[[#This Row],[Amount]]/shipments9[[#This Row],[Boxes]]</f>
        <v>23.930921052631579</v>
      </c>
    </row>
    <row r="2045" spans="1:20" hidden="1" x14ac:dyDescent="0.25">
      <c r="A2045" t="s">
        <v>2247</v>
      </c>
      <c r="B2045" t="s">
        <v>92</v>
      </c>
      <c r="C2045" t="s">
        <v>135</v>
      </c>
      <c r="D2045" t="s">
        <v>19</v>
      </c>
      <c r="E2045" s="1">
        <v>45338</v>
      </c>
      <c r="F2045" s="1" t="str">
        <f>TEXT(shipments9[[#This Row],[Shipdate]],"ddd")</f>
        <v>Fri</v>
      </c>
      <c r="G2045" s="1" t="str">
        <f>IF(OR(shipments9[[#This Row],[Day Name]]="Sat",shipments9[[#This Row],[Day Name]]="Sun"),"Weekend","Weekday")</f>
        <v>Weekday</v>
      </c>
      <c r="H2045">
        <v>5305.5</v>
      </c>
      <c r="I2045">
        <v>190</v>
      </c>
      <c r="J2045" t="s">
        <v>172</v>
      </c>
      <c r="K2045" t="s">
        <v>8155</v>
      </c>
      <c r="L2045" t="s">
        <v>8156</v>
      </c>
      <c r="M2045">
        <v>2</v>
      </c>
      <c r="N2045" t="s">
        <v>8157</v>
      </c>
      <c r="O2045" s="4">
        <f>INDEX(products[Cost_per_box], MATCH(shipments9[[#This Row],[PID]], products[PID], 0))</f>
        <v>9.94</v>
      </c>
      <c r="P2045" s="4">
        <f>shipments9[[#This Row],[Boxes]]*shipments9[[#This Row],[Cost Per Box]]</f>
        <v>1888.6</v>
      </c>
      <c r="Q2045" s="4">
        <f>shipments9[[#This Row],[Amount]] -shipments9[[#This Row],[total cost]]</f>
        <v>3416.9</v>
      </c>
      <c r="R2045" s="4" t="str">
        <f>IF(shipments9[[#This Row],[Gross Profit]]&lt;0,"Loss","Profit")</f>
        <v>Profit</v>
      </c>
      <c r="S2045" s="9">
        <f>shipments9[[#This Row],[Gross Profit]]/shipments9[[#This Row],[Amount]]</f>
        <v>0.6440297804165489</v>
      </c>
      <c r="T2045" s="11">
        <f>shipments9[[#This Row],[Amount]]/shipments9[[#This Row],[Boxes]]</f>
        <v>27.923684210526314</v>
      </c>
    </row>
    <row r="2046" spans="1:20" hidden="1" x14ac:dyDescent="0.25">
      <c r="A2046" t="s">
        <v>2248</v>
      </c>
      <c r="B2046" t="s">
        <v>92</v>
      </c>
      <c r="C2046" t="s">
        <v>135</v>
      </c>
      <c r="D2046" t="s">
        <v>19</v>
      </c>
      <c r="E2046" s="1">
        <v>45330</v>
      </c>
      <c r="F2046" s="1" t="str">
        <f>TEXT(shipments9[[#This Row],[Shipdate]],"ddd")</f>
        <v>Thu</v>
      </c>
      <c r="G2046" s="1" t="str">
        <f>IF(OR(shipments9[[#This Row],[Day Name]]="Sat",shipments9[[#This Row],[Day Name]]="Sun"),"Weekend","Weekday")</f>
        <v>Weekday</v>
      </c>
      <c r="H2046">
        <v>5350.5</v>
      </c>
      <c r="I2046">
        <v>223</v>
      </c>
      <c r="J2046" t="s">
        <v>172</v>
      </c>
      <c r="K2046" t="s">
        <v>8155</v>
      </c>
      <c r="L2046" t="s">
        <v>8156</v>
      </c>
      <c r="M2046">
        <v>2</v>
      </c>
      <c r="N2046" t="s">
        <v>8157</v>
      </c>
      <c r="O2046" s="4">
        <f>INDEX(products[Cost_per_box], MATCH(shipments9[[#This Row],[PID]], products[PID], 0))</f>
        <v>9.94</v>
      </c>
      <c r="P2046" s="4">
        <f>shipments9[[#This Row],[Boxes]]*shipments9[[#This Row],[Cost Per Box]]</f>
        <v>2216.62</v>
      </c>
      <c r="Q2046" s="4">
        <f>shipments9[[#This Row],[Amount]] -shipments9[[#This Row],[total cost]]</f>
        <v>3133.88</v>
      </c>
      <c r="R2046" s="4" t="str">
        <f>IF(shipments9[[#This Row],[Gross Profit]]&lt;0,"Loss","Profit")</f>
        <v>Profit</v>
      </c>
      <c r="S2046" s="9">
        <f>shipments9[[#This Row],[Gross Profit]]/shipments9[[#This Row],[Amount]]</f>
        <v>0.58571722268946824</v>
      </c>
      <c r="T2046" s="11">
        <f>shipments9[[#This Row],[Amount]]/shipments9[[#This Row],[Boxes]]</f>
        <v>23.993273542600896</v>
      </c>
    </row>
    <row r="2047" spans="1:20" hidden="1" x14ac:dyDescent="0.25">
      <c r="A2047" t="s">
        <v>2249</v>
      </c>
      <c r="B2047" t="s">
        <v>92</v>
      </c>
      <c r="C2047" t="s">
        <v>135</v>
      </c>
      <c r="D2047" t="s">
        <v>19</v>
      </c>
      <c r="E2047" s="1">
        <v>45443</v>
      </c>
      <c r="F2047" s="1" t="str">
        <f>TEXT(shipments9[[#This Row],[Shipdate]],"ddd")</f>
        <v>Fri</v>
      </c>
      <c r="G2047" s="1" t="str">
        <f>IF(OR(shipments9[[#This Row],[Day Name]]="Sat",shipments9[[#This Row],[Day Name]]="Sun"),"Weekend","Weekday")</f>
        <v>Weekday</v>
      </c>
      <c r="H2047">
        <v>5217.75</v>
      </c>
      <c r="I2047">
        <v>218</v>
      </c>
      <c r="J2047" t="s">
        <v>172</v>
      </c>
      <c r="K2047" t="s">
        <v>8155</v>
      </c>
      <c r="L2047" t="s">
        <v>8154</v>
      </c>
      <c r="M2047">
        <v>5</v>
      </c>
      <c r="N2047" t="s">
        <v>201</v>
      </c>
      <c r="O2047" s="4">
        <f>INDEX(products[Cost_per_box], MATCH(shipments9[[#This Row],[PID]], products[PID], 0))</f>
        <v>9.94</v>
      </c>
      <c r="P2047" s="4">
        <f>shipments9[[#This Row],[Boxes]]*shipments9[[#This Row],[Cost Per Box]]</f>
        <v>2166.92</v>
      </c>
      <c r="Q2047" s="4">
        <f>shipments9[[#This Row],[Amount]] -shipments9[[#This Row],[total cost]]</f>
        <v>3050.83</v>
      </c>
      <c r="R2047" s="4" t="str">
        <f>IF(shipments9[[#This Row],[Gross Profit]]&lt;0,"Loss","Profit")</f>
        <v>Profit</v>
      </c>
      <c r="S2047" s="9">
        <f>shipments9[[#This Row],[Gross Profit]]/shipments9[[#This Row],[Amount]]</f>
        <v>0.58470221838915237</v>
      </c>
      <c r="T2047" s="11">
        <f>shipments9[[#This Row],[Amount]]/shipments9[[#This Row],[Boxes]]</f>
        <v>23.934633027522935</v>
      </c>
    </row>
    <row r="2048" spans="1:20" hidden="1" x14ac:dyDescent="0.25">
      <c r="A2048" t="s">
        <v>2250</v>
      </c>
      <c r="B2048" t="s">
        <v>95</v>
      </c>
      <c r="C2048" t="s">
        <v>135</v>
      </c>
      <c r="D2048" t="s">
        <v>19</v>
      </c>
      <c r="E2048" s="1">
        <v>45415</v>
      </c>
      <c r="F2048" s="1" t="str">
        <f>TEXT(shipments9[[#This Row],[Shipdate]],"ddd")</f>
        <v>Fri</v>
      </c>
      <c r="G2048" s="1" t="str">
        <f>IF(OR(shipments9[[#This Row],[Day Name]]="Sat",shipments9[[#This Row],[Day Name]]="Sun"),"Weekend","Weekday")</f>
        <v>Weekday</v>
      </c>
      <c r="H2048">
        <v>5791.5</v>
      </c>
      <c r="I2048">
        <v>207</v>
      </c>
      <c r="J2048" t="s">
        <v>172</v>
      </c>
      <c r="K2048" t="s">
        <v>8155</v>
      </c>
      <c r="L2048" t="s">
        <v>8154</v>
      </c>
      <c r="M2048">
        <v>5</v>
      </c>
      <c r="N2048" t="s">
        <v>201</v>
      </c>
      <c r="O2048" s="4">
        <f>INDEX(products[Cost_per_box], MATCH(shipments9[[#This Row],[PID]], products[PID], 0))</f>
        <v>9.94</v>
      </c>
      <c r="P2048" s="4">
        <f>shipments9[[#This Row],[Boxes]]*shipments9[[#This Row],[Cost Per Box]]</f>
        <v>2057.58</v>
      </c>
      <c r="Q2048" s="4">
        <f>shipments9[[#This Row],[Amount]] -shipments9[[#This Row],[total cost]]</f>
        <v>3733.92</v>
      </c>
      <c r="R2048" s="4" t="str">
        <f>IF(shipments9[[#This Row],[Gross Profit]]&lt;0,"Loss","Profit")</f>
        <v>Profit</v>
      </c>
      <c r="S2048" s="9">
        <f>shipments9[[#This Row],[Gross Profit]]/shipments9[[#This Row],[Amount]]</f>
        <v>0.64472416472416472</v>
      </c>
      <c r="T2048" s="11">
        <f>shipments9[[#This Row],[Amount]]/shipments9[[#This Row],[Boxes]]</f>
        <v>27.978260869565219</v>
      </c>
    </row>
    <row r="2049" spans="1:20" hidden="1" x14ac:dyDescent="0.25">
      <c r="A2049" t="s">
        <v>2251</v>
      </c>
      <c r="B2049" t="s">
        <v>95</v>
      </c>
      <c r="C2049" t="s">
        <v>135</v>
      </c>
      <c r="D2049" t="s">
        <v>19</v>
      </c>
      <c r="E2049" s="1">
        <v>44984</v>
      </c>
      <c r="F2049" s="1" t="str">
        <f>TEXT(shipments9[[#This Row],[Shipdate]],"ddd")</f>
        <v>Mon</v>
      </c>
      <c r="G2049" s="1" t="str">
        <f>IF(OR(shipments9[[#This Row],[Day Name]]="Sat",shipments9[[#This Row],[Day Name]]="Sun"),"Weekend","Weekday")</f>
        <v>Weekday</v>
      </c>
      <c r="H2049">
        <v>4362.75</v>
      </c>
      <c r="I2049">
        <v>175</v>
      </c>
      <c r="J2049" t="s">
        <v>172</v>
      </c>
      <c r="K2049" t="s">
        <v>8151</v>
      </c>
      <c r="L2049" t="s">
        <v>8156</v>
      </c>
      <c r="M2049">
        <v>2</v>
      </c>
      <c r="N2049" t="s">
        <v>8157</v>
      </c>
      <c r="O2049" s="4">
        <f>INDEX(products[Cost_per_box], MATCH(shipments9[[#This Row],[PID]], products[PID], 0))</f>
        <v>9.94</v>
      </c>
      <c r="P2049" s="4">
        <f>shipments9[[#This Row],[Boxes]]*shipments9[[#This Row],[Cost Per Box]]</f>
        <v>1739.5</v>
      </c>
      <c r="Q2049" s="4">
        <f>shipments9[[#This Row],[Amount]] -shipments9[[#This Row],[total cost]]</f>
        <v>2623.25</v>
      </c>
      <c r="R2049" s="4" t="str">
        <f>IF(shipments9[[#This Row],[Gross Profit]]&lt;0,"Loss","Profit")</f>
        <v>Profit</v>
      </c>
      <c r="S2049" s="9">
        <f>shipments9[[#This Row],[Gross Profit]]/shipments9[[#This Row],[Amount]]</f>
        <v>0.6012835940633775</v>
      </c>
      <c r="T2049" s="11">
        <f>shipments9[[#This Row],[Amount]]/shipments9[[#This Row],[Boxes]]</f>
        <v>24.93</v>
      </c>
    </row>
    <row r="2050" spans="1:20" hidden="1" x14ac:dyDescent="0.25">
      <c r="A2050" t="s">
        <v>2252</v>
      </c>
      <c r="B2050" t="s">
        <v>95</v>
      </c>
      <c r="C2050" t="s">
        <v>135</v>
      </c>
      <c r="D2050" t="s">
        <v>19</v>
      </c>
      <c r="E2050" s="1">
        <v>45408</v>
      </c>
      <c r="F2050" s="1" t="str">
        <f>TEXT(shipments9[[#This Row],[Shipdate]],"ddd")</f>
        <v>Fri</v>
      </c>
      <c r="G2050" s="1" t="str">
        <f>IF(OR(shipments9[[#This Row],[Day Name]]="Sat",shipments9[[#This Row],[Day Name]]="Sun"),"Weekend","Weekday")</f>
        <v>Weekday</v>
      </c>
      <c r="H2050">
        <v>3510</v>
      </c>
      <c r="I2050">
        <v>147</v>
      </c>
      <c r="J2050" t="s">
        <v>172</v>
      </c>
      <c r="K2050" t="s">
        <v>8155</v>
      </c>
      <c r="L2050" t="s">
        <v>8154</v>
      </c>
      <c r="M2050">
        <v>4</v>
      </c>
      <c r="N2050" t="s">
        <v>8158</v>
      </c>
      <c r="O2050" s="4">
        <f>INDEX(products[Cost_per_box], MATCH(shipments9[[#This Row],[PID]], products[PID], 0))</f>
        <v>9.94</v>
      </c>
      <c r="P2050" s="4">
        <f>shipments9[[#This Row],[Boxes]]*shipments9[[#This Row],[Cost Per Box]]</f>
        <v>1461.1799999999998</v>
      </c>
      <c r="Q2050" s="4">
        <f>shipments9[[#This Row],[Amount]] -shipments9[[#This Row],[total cost]]</f>
        <v>2048.8200000000002</v>
      </c>
      <c r="R2050" s="4" t="str">
        <f>IF(shipments9[[#This Row],[Gross Profit]]&lt;0,"Loss","Profit")</f>
        <v>Profit</v>
      </c>
      <c r="S2050" s="9">
        <f>shipments9[[#This Row],[Gross Profit]]/shipments9[[#This Row],[Amount]]</f>
        <v>0.58370940170940178</v>
      </c>
      <c r="T2050" s="11">
        <f>shipments9[[#This Row],[Amount]]/shipments9[[#This Row],[Boxes]]</f>
        <v>23.877551020408163</v>
      </c>
    </row>
    <row r="2051" spans="1:20" hidden="1" x14ac:dyDescent="0.25">
      <c r="A2051" t="s">
        <v>2253</v>
      </c>
      <c r="B2051" t="s">
        <v>95</v>
      </c>
      <c r="C2051" t="s">
        <v>135</v>
      </c>
      <c r="D2051" t="s">
        <v>19</v>
      </c>
      <c r="E2051" s="1">
        <v>45184</v>
      </c>
      <c r="F2051" s="1" t="str">
        <f>TEXT(shipments9[[#This Row],[Shipdate]],"ddd")</f>
        <v>Fri</v>
      </c>
      <c r="G2051" s="1" t="str">
        <f>IF(OR(shipments9[[#This Row],[Day Name]]="Sat",shipments9[[#This Row],[Day Name]]="Sun"),"Weekend","Weekday")</f>
        <v>Weekday</v>
      </c>
      <c r="H2051">
        <v>5204.25</v>
      </c>
      <c r="I2051">
        <v>186</v>
      </c>
      <c r="J2051" t="s">
        <v>172</v>
      </c>
      <c r="K2051" t="s">
        <v>8151</v>
      </c>
      <c r="L2051" t="s">
        <v>8160</v>
      </c>
      <c r="M2051">
        <v>9</v>
      </c>
      <c r="N2051" t="s">
        <v>8167</v>
      </c>
      <c r="O2051" s="4">
        <f>INDEX(products[Cost_per_box], MATCH(shipments9[[#This Row],[PID]], products[PID], 0))</f>
        <v>9.94</v>
      </c>
      <c r="P2051" s="4">
        <f>shipments9[[#This Row],[Boxes]]*shipments9[[#This Row],[Cost Per Box]]</f>
        <v>1848.84</v>
      </c>
      <c r="Q2051" s="4">
        <f>shipments9[[#This Row],[Amount]] -shipments9[[#This Row],[total cost]]</f>
        <v>3355.41</v>
      </c>
      <c r="R2051" s="4" t="str">
        <f>IF(shipments9[[#This Row],[Gross Profit]]&lt;0,"Loss","Profit")</f>
        <v>Profit</v>
      </c>
      <c r="S2051" s="9">
        <f>shipments9[[#This Row],[Gross Profit]]/shipments9[[#This Row],[Amount]]</f>
        <v>0.6447441994523706</v>
      </c>
      <c r="T2051" s="11">
        <f>shipments9[[#This Row],[Amount]]/shipments9[[#This Row],[Boxes]]</f>
        <v>27.97983870967742</v>
      </c>
    </row>
    <row r="2052" spans="1:20" hidden="1" x14ac:dyDescent="0.25">
      <c r="A2052" t="s">
        <v>2254</v>
      </c>
      <c r="B2052" t="s">
        <v>98</v>
      </c>
      <c r="C2052" t="s">
        <v>135</v>
      </c>
      <c r="D2052" t="s">
        <v>19</v>
      </c>
      <c r="E2052" s="1">
        <v>45281</v>
      </c>
      <c r="F2052" s="1" t="str">
        <f>TEXT(shipments9[[#This Row],[Shipdate]],"ddd")</f>
        <v>Thu</v>
      </c>
      <c r="G2052" s="1" t="str">
        <f>IF(OR(shipments9[[#This Row],[Day Name]]="Sat",shipments9[[#This Row],[Day Name]]="Sun"),"Weekend","Weekday")</f>
        <v>Weekday</v>
      </c>
      <c r="H2052">
        <v>6286.5</v>
      </c>
      <c r="I2052">
        <v>225</v>
      </c>
      <c r="J2052" t="s">
        <v>172</v>
      </c>
      <c r="K2052" t="s">
        <v>8151</v>
      </c>
      <c r="L2052" t="s">
        <v>8152</v>
      </c>
      <c r="M2052">
        <v>12</v>
      </c>
      <c r="N2052" t="s">
        <v>8166</v>
      </c>
      <c r="O2052" s="4">
        <f>INDEX(products[Cost_per_box], MATCH(shipments9[[#This Row],[PID]], products[PID], 0))</f>
        <v>9.94</v>
      </c>
      <c r="P2052" s="4">
        <f>shipments9[[#This Row],[Boxes]]*shipments9[[#This Row],[Cost Per Box]]</f>
        <v>2236.5</v>
      </c>
      <c r="Q2052" s="4">
        <f>shipments9[[#This Row],[Amount]] -shipments9[[#This Row],[total cost]]</f>
        <v>4050</v>
      </c>
      <c r="R2052" s="4" t="str">
        <f>IF(shipments9[[#This Row],[Gross Profit]]&lt;0,"Loss","Profit")</f>
        <v>Profit</v>
      </c>
      <c r="S2052" s="9">
        <f>shipments9[[#This Row],[Gross Profit]]/shipments9[[#This Row],[Amount]]</f>
        <v>0.64423765211166784</v>
      </c>
      <c r="T2052" s="11">
        <f>shipments9[[#This Row],[Amount]]/shipments9[[#This Row],[Boxes]]</f>
        <v>27.94</v>
      </c>
    </row>
    <row r="2053" spans="1:20" hidden="1" x14ac:dyDescent="0.25">
      <c r="A2053" t="s">
        <v>2255</v>
      </c>
      <c r="B2053" t="s">
        <v>65</v>
      </c>
      <c r="C2053" t="s">
        <v>135</v>
      </c>
      <c r="D2053" t="s">
        <v>19</v>
      </c>
      <c r="E2053" s="1">
        <v>45341</v>
      </c>
      <c r="F2053" s="1" t="str">
        <f>TEXT(shipments9[[#This Row],[Shipdate]],"ddd")</f>
        <v>Mon</v>
      </c>
      <c r="G2053" s="1" t="str">
        <f>IF(OR(shipments9[[#This Row],[Day Name]]="Sat",shipments9[[#This Row],[Day Name]]="Sun"),"Weekend","Weekday")</f>
        <v>Weekday</v>
      </c>
      <c r="H2053">
        <v>5449.5</v>
      </c>
      <c r="I2053">
        <v>202</v>
      </c>
      <c r="J2053" t="s">
        <v>172</v>
      </c>
      <c r="K2053" t="s">
        <v>8155</v>
      </c>
      <c r="L2053" t="s">
        <v>8156</v>
      </c>
      <c r="M2053">
        <v>2</v>
      </c>
      <c r="N2053" t="s">
        <v>8157</v>
      </c>
      <c r="O2053" s="4">
        <f>INDEX(products[Cost_per_box], MATCH(shipments9[[#This Row],[PID]], products[PID], 0))</f>
        <v>9.94</v>
      </c>
      <c r="P2053" s="4">
        <f>shipments9[[#This Row],[Boxes]]*shipments9[[#This Row],[Cost Per Box]]</f>
        <v>2007.8799999999999</v>
      </c>
      <c r="Q2053" s="4">
        <f>shipments9[[#This Row],[Amount]] -shipments9[[#This Row],[total cost]]</f>
        <v>3441.62</v>
      </c>
      <c r="R2053" s="4" t="str">
        <f>IF(shipments9[[#This Row],[Gross Profit]]&lt;0,"Loss","Profit")</f>
        <v>Profit</v>
      </c>
      <c r="S2053" s="9">
        <f>shipments9[[#This Row],[Gross Profit]]/shipments9[[#This Row],[Amount]]</f>
        <v>0.63154784842646117</v>
      </c>
      <c r="T2053" s="11">
        <f>shipments9[[#This Row],[Amount]]/shipments9[[#This Row],[Boxes]]</f>
        <v>26.977722772277229</v>
      </c>
    </row>
    <row r="2054" spans="1:20" hidden="1" x14ac:dyDescent="0.25">
      <c r="A2054" t="s">
        <v>2256</v>
      </c>
      <c r="B2054" t="s">
        <v>65</v>
      </c>
      <c r="C2054" t="s">
        <v>135</v>
      </c>
      <c r="D2054" t="s">
        <v>19</v>
      </c>
      <c r="E2054" s="1">
        <v>45391</v>
      </c>
      <c r="F2054" s="1" t="str">
        <f>TEXT(shipments9[[#This Row],[Shipdate]],"ddd")</f>
        <v>Tue</v>
      </c>
      <c r="G2054" s="1" t="str">
        <f>IF(OR(shipments9[[#This Row],[Day Name]]="Sat",shipments9[[#This Row],[Day Name]]="Sun"),"Weekend","Weekday")</f>
        <v>Weekday</v>
      </c>
      <c r="H2054">
        <v>4144.5</v>
      </c>
      <c r="I2054">
        <v>173</v>
      </c>
      <c r="J2054" t="s">
        <v>172</v>
      </c>
      <c r="K2054" t="s">
        <v>8155</v>
      </c>
      <c r="L2054" t="s">
        <v>8154</v>
      </c>
      <c r="M2054">
        <v>4</v>
      </c>
      <c r="N2054" t="s">
        <v>8158</v>
      </c>
      <c r="O2054" s="4">
        <f>INDEX(products[Cost_per_box], MATCH(shipments9[[#This Row],[PID]], products[PID], 0))</f>
        <v>9.94</v>
      </c>
      <c r="P2054" s="4">
        <f>shipments9[[#This Row],[Boxes]]*shipments9[[#This Row],[Cost Per Box]]</f>
        <v>1719.62</v>
      </c>
      <c r="Q2054" s="4">
        <f>shipments9[[#This Row],[Amount]] -shipments9[[#This Row],[total cost]]</f>
        <v>2424.88</v>
      </c>
      <c r="R2054" s="4" t="str">
        <f>IF(shipments9[[#This Row],[Gross Profit]]&lt;0,"Loss","Profit")</f>
        <v>Profit</v>
      </c>
      <c r="S2054" s="9">
        <f>shipments9[[#This Row],[Gross Profit]]/shipments9[[#This Row],[Amount]]</f>
        <v>0.5850838460610448</v>
      </c>
      <c r="T2054" s="11">
        <f>shipments9[[#This Row],[Amount]]/shipments9[[#This Row],[Boxes]]</f>
        <v>23.956647398843931</v>
      </c>
    </row>
    <row r="2055" spans="1:20" hidden="1" x14ac:dyDescent="0.25">
      <c r="A2055" t="s">
        <v>2257</v>
      </c>
      <c r="B2055" t="s">
        <v>68</v>
      </c>
      <c r="C2055" t="s">
        <v>135</v>
      </c>
      <c r="D2055" t="s">
        <v>19</v>
      </c>
      <c r="E2055" s="1">
        <v>44972</v>
      </c>
      <c r="F2055" s="1" t="str">
        <f>TEXT(shipments9[[#This Row],[Shipdate]],"ddd")</f>
        <v>Wed</v>
      </c>
      <c r="G2055" s="1" t="str">
        <f>IF(OR(shipments9[[#This Row],[Day Name]]="Sat",shipments9[[#This Row],[Day Name]]="Sun"),"Weekend","Weekday")</f>
        <v>Weekday</v>
      </c>
      <c r="H2055">
        <v>5172.75</v>
      </c>
      <c r="I2055">
        <v>185</v>
      </c>
      <c r="J2055" t="s">
        <v>172</v>
      </c>
      <c r="K2055" t="s">
        <v>8151</v>
      </c>
      <c r="L2055" t="s">
        <v>8156</v>
      </c>
      <c r="M2055">
        <v>2</v>
      </c>
      <c r="N2055" t="s">
        <v>8157</v>
      </c>
      <c r="O2055" s="4">
        <f>INDEX(products[Cost_per_box], MATCH(shipments9[[#This Row],[PID]], products[PID], 0))</f>
        <v>9.94</v>
      </c>
      <c r="P2055" s="4">
        <f>shipments9[[#This Row],[Boxes]]*shipments9[[#This Row],[Cost Per Box]]</f>
        <v>1838.8999999999999</v>
      </c>
      <c r="Q2055" s="4">
        <f>shipments9[[#This Row],[Amount]] -shipments9[[#This Row],[total cost]]</f>
        <v>3333.8500000000004</v>
      </c>
      <c r="R2055" s="4" t="str">
        <f>IF(shipments9[[#This Row],[Gross Profit]]&lt;0,"Loss","Profit")</f>
        <v>Profit</v>
      </c>
      <c r="S2055" s="9">
        <f>shipments9[[#This Row],[Gross Profit]]/shipments9[[#This Row],[Amount]]</f>
        <v>0.64450244067468954</v>
      </c>
      <c r="T2055" s="11">
        <f>shipments9[[#This Row],[Amount]]/shipments9[[#This Row],[Boxes]]</f>
        <v>27.960810810810809</v>
      </c>
    </row>
    <row r="2056" spans="1:20" hidden="1" x14ac:dyDescent="0.25">
      <c r="A2056" t="s">
        <v>2258</v>
      </c>
      <c r="B2056" t="s">
        <v>68</v>
      </c>
      <c r="C2056" t="s">
        <v>135</v>
      </c>
      <c r="D2056" t="s">
        <v>19</v>
      </c>
      <c r="E2056" s="1">
        <v>45467</v>
      </c>
      <c r="F2056" s="1" t="str">
        <f>TEXT(shipments9[[#This Row],[Shipdate]],"ddd")</f>
        <v>Mon</v>
      </c>
      <c r="G2056" s="1" t="str">
        <f>IF(OR(shipments9[[#This Row],[Day Name]]="Sat",shipments9[[#This Row],[Day Name]]="Sun"),"Weekend","Weekday")</f>
        <v>Weekday</v>
      </c>
      <c r="H2056">
        <v>4677.75</v>
      </c>
      <c r="I2056">
        <v>174</v>
      </c>
      <c r="J2056" t="s">
        <v>172</v>
      </c>
      <c r="K2056" t="s">
        <v>8155</v>
      </c>
      <c r="L2056" t="s">
        <v>8154</v>
      </c>
      <c r="M2056">
        <v>6</v>
      </c>
      <c r="N2056" t="s">
        <v>8159</v>
      </c>
      <c r="O2056" s="4">
        <f>INDEX(products[Cost_per_box], MATCH(shipments9[[#This Row],[PID]], products[PID], 0))</f>
        <v>9.94</v>
      </c>
      <c r="P2056" s="4">
        <f>shipments9[[#This Row],[Boxes]]*shipments9[[#This Row],[Cost Per Box]]</f>
        <v>1729.56</v>
      </c>
      <c r="Q2056" s="4">
        <f>shipments9[[#This Row],[Amount]] -shipments9[[#This Row],[total cost]]</f>
        <v>2948.19</v>
      </c>
      <c r="R2056" s="4" t="str">
        <f>IF(shipments9[[#This Row],[Gross Profit]]&lt;0,"Loss","Profit")</f>
        <v>Profit</v>
      </c>
      <c r="S2056" s="9">
        <f>shipments9[[#This Row],[Gross Profit]]/shipments9[[#This Row],[Amount]]</f>
        <v>0.63025813692480359</v>
      </c>
      <c r="T2056" s="11">
        <f>shipments9[[#This Row],[Amount]]/shipments9[[#This Row],[Boxes]]</f>
        <v>26.883620689655171</v>
      </c>
    </row>
    <row r="2057" spans="1:20" hidden="1" x14ac:dyDescent="0.25">
      <c r="A2057" t="s">
        <v>2259</v>
      </c>
      <c r="B2057" t="s">
        <v>68</v>
      </c>
      <c r="C2057" t="s">
        <v>135</v>
      </c>
      <c r="D2057" t="s">
        <v>19</v>
      </c>
      <c r="E2057" s="1">
        <v>45258</v>
      </c>
      <c r="F2057" s="1" t="str">
        <f>TEXT(shipments9[[#This Row],[Shipdate]],"ddd")</f>
        <v>Tue</v>
      </c>
      <c r="G2057" s="1" t="str">
        <f>IF(OR(shipments9[[#This Row],[Day Name]]="Sat",shipments9[[#This Row],[Day Name]]="Sun"),"Weekend","Weekday")</f>
        <v>Weekday</v>
      </c>
      <c r="H2057">
        <v>5863.5</v>
      </c>
      <c r="I2057">
        <v>245</v>
      </c>
      <c r="J2057" t="s">
        <v>172</v>
      </c>
      <c r="K2057" t="s">
        <v>8151</v>
      </c>
      <c r="L2057" t="s">
        <v>8152</v>
      </c>
      <c r="M2057">
        <v>11</v>
      </c>
      <c r="N2057" t="s">
        <v>8165</v>
      </c>
      <c r="O2057" s="4">
        <f>INDEX(products[Cost_per_box], MATCH(shipments9[[#This Row],[PID]], products[PID], 0))</f>
        <v>9.94</v>
      </c>
      <c r="P2057" s="4">
        <f>shipments9[[#This Row],[Boxes]]*shipments9[[#This Row],[Cost Per Box]]</f>
        <v>2435.2999999999997</v>
      </c>
      <c r="Q2057" s="4">
        <f>shipments9[[#This Row],[Amount]] -shipments9[[#This Row],[total cost]]</f>
        <v>3428.2000000000003</v>
      </c>
      <c r="R2057" s="4" t="str">
        <f>IF(shipments9[[#This Row],[Gross Profit]]&lt;0,"Loss","Profit")</f>
        <v>Profit</v>
      </c>
      <c r="S2057" s="9">
        <f>shipments9[[#This Row],[Gross Profit]]/shipments9[[#This Row],[Amount]]</f>
        <v>0.58466786049287978</v>
      </c>
      <c r="T2057" s="11">
        <f>shipments9[[#This Row],[Amount]]/shipments9[[#This Row],[Boxes]]</f>
        <v>23.932653061224489</v>
      </c>
    </row>
    <row r="2058" spans="1:20" hidden="1" x14ac:dyDescent="0.25">
      <c r="A2058" t="s">
        <v>2260</v>
      </c>
      <c r="B2058" t="s">
        <v>68</v>
      </c>
      <c r="C2058" t="s">
        <v>135</v>
      </c>
      <c r="D2058" t="s">
        <v>19</v>
      </c>
      <c r="E2058" s="1">
        <v>45216</v>
      </c>
      <c r="F2058" s="1" t="str">
        <f>TEXT(shipments9[[#This Row],[Shipdate]],"ddd")</f>
        <v>Tue</v>
      </c>
      <c r="G2058" s="1" t="str">
        <f>IF(OR(shipments9[[#This Row],[Day Name]]="Sat",shipments9[[#This Row],[Day Name]]="Sun"),"Weekend","Weekday")</f>
        <v>Weekday</v>
      </c>
      <c r="H2058">
        <v>5937.75</v>
      </c>
      <c r="I2058">
        <v>220</v>
      </c>
      <c r="J2058" t="s">
        <v>172</v>
      </c>
      <c r="K2058" t="s">
        <v>8151</v>
      </c>
      <c r="L2058" t="s">
        <v>8152</v>
      </c>
      <c r="M2058">
        <v>10</v>
      </c>
      <c r="N2058" t="s">
        <v>8153</v>
      </c>
      <c r="O2058" s="4">
        <f>INDEX(products[Cost_per_box], MATCH(shipments9[[#This Row],[PID]], products[PID], 0))</f>
        <v>9.94</v>
      </c>
      <c r="P2058" s="4">
        <f>shipments9[[#This Row],[Boxes]]*shipments9[[#This Row],[Cost Per Box]]</f>
        <v>2186.7999999999997</v>
      </c>
      <c r="Q2058" s="4">
        <f>shipments9[[#This Row],[Amount]] -shipments9[[#This Row],[total cost]]</f>
        <v>3750.9500000000003</v>
      </c>
      <c r="R2058" s="4" t="str">
        <f>IF(shipments9[[#This Row],[Gross Profit]]&lt;0,"Loss","Profit")</f>
        <v>Profit</v>
      </c>
      <c r="S2058" s="9">
        <f>shipments9[[#This Row],[Gross Profit]]/shipments9[[#This Row],[Amount]]</f>
        <v>0.6317123489537283</v>
      </c>
      <c r="T2058" s="11">
        <f>shipments9[[#This Row],[Amount]]/shipments9[[#This Row],[Boxes]]</f>
        <v>26.989772727272726</v>
      </c>
    </row>
    <row r="2059" spans="1:20" hidden="1" x14ac:dyDescent="0.25">
      <c r="A2059" t="s">
        <v>2261</v>
      </c>
      <c r="B2059" t="s">
        <v>68</v>
      </c>
      <c r="C2059" t="s">
        <v>135</v>
      </c>
      <c r="D2059" t="s">
        <v>19</v>
      </c>
      <c r="E2059" s="1">
        <v>45201</v>
      </c>
      <c r="F2059" s="1" t="str">
        <f>TEXT(shipments9[[#This Row],[Shipdate]],"ddd")</f>
        <v>Mon</v>
      </c>
      <c r="G2059" s="1" t="str">
        <f>IF(OR(shipments9[[#This Row],[Day Name]]="Sat",shipments9[[#This Row],[Day Name]]="Sun"),"Weekend","Weekday")</f>
        <v>Weekday</v>
      </c>
      <c r="H2059">
        <v>5609.25</v>
      </c>
      <c r="I2059">
        <v>216</v>
      </c>
      <c r="J2059" t="s">
        <v>172</v>
      </c>
      <c r="K2059" t="s">
        <v>8151</v>
      </c>
      <c r="L2059" t="s">
        <v>8152</v>
      </c>
      <c r="M2059">
        <v>10</v>
      </c>
      <c r="N2059" t="s">
        <v>8153</v>
      </c>
      <c r="O2059" s="4">
        <f>INDEX(products[Cost_per_box], MATCH(shipments9[[#This Row],[PID]], products[PID], 0))</f>
        <v>9.94</v>
      </c>
      <c r="P2059" s="4">
        <f>shipments9[[#This Row],[Boxes]]*shipments9[[#This Row],[Cost Per Box]]</f>
        <v>2147.04</v>
      </c>
      <c r="Q2059" s="4">
        <f>shipments9[[#This Row],[Amount]] -shipments9[[#This Row],[total cost]]</f>
        <v>3462.21</v>
      </c>
      <c r="R2059" s="4" t="str">
        <f>IF(shipments9[[#This Row],[Gross Profit]]&lt;0,"Loss","Profit")</f>
        <v>Profit</v>
      </c>
      <c r="S2059" s="9">
        <f>shipments9[[#This Row],[Gross Profit]]/shipments9[[#This Row],[Amount]]</f>
        <v>0.61723225030084239</v>
      </c>
      <c r="T2059" s="11">
        <f>shipments9[[#This Row],[Amount]]/shipments9[[#This Row],[Boxes]]</f>
        <v>25.96875</v>
      </c>
    </row>
    <row r="2060" spans="1:20" hidden="1" x14ac:dyDescent="0.25">
      <c r="A2060" t="s">
        <v>2262</v>
      </c>
      <c r="B2060" t="s">
        <v>108</v>
      </c>
      <c r="C2060" t="s">
        <v>135</v>
      </c>
      <c r="D2060" t="s">
        <v>19</v>
      </c>
      <c r="E2060" s="1">
        <v>45315</v>
      </c>
      <c r="F2060" s="1" t="str">
        <f>TEXT(shipments9[[#This Row],[Shipdate]],"ddd")</f>
        <v>Wed</v>
      </c>
      <c r="G2060" s="1" t="str">
        <f>IF(OR(shipments9[[#This Row],[Day Name]]="Sat",shipments9[[#This Row],[Day Name]]="Sun"),"Weekend","Weekday")</f>
        <v>Weekday</v>
      </c>
      <c r="H2060">
        <v>5625</v>
      </c>
      <c r="I2060">
        <v>209</v>
      </c>
      <c r="J2060" t="s">
        <v>172</v>
      </c>
      <c r="K2060" t="s">
        <v>8155</v>
      </c>
      <c r="L2060" t="s">
        <v>8156</v>
      </c>
      <c r="M2060">
        <v>1</v>
      </c>
      <c r="N2060" t="s">
        <v>8163</v>
      </c>
      <c r="O2060" s="4">
        <f>INDEX(products[Cost_per_box], MATCH(shipments9[[#This Row],[PID]], products[PID], 0))</f>
        <v>9.94</v>
      </c>
      <c r="P2060" s="4">
        <f>shipments9[[#This Row],[Boxes]]*shipments9[[#This Row],[Cost Per Box]]</f>
        <v>2077.46</v>
      </c>
      <c r="Q2060" s="4">
        <f>shipments9[[#This Row],[Amount]] -shipments9[[#This Row],[total cost]]</f>
        <v>3547.54</v>
      </c>
      <c r="R2060" s="4" t="str">
        <f>IF(shipments9[[#This Row],[Gross Profit]]&lt;0,"Loss","Profit")</f>
        <v>Profit</v>
      </c>
      <c r="S2060" s="9">
        <f>shipments9[[#This Row],[Gross Profit]]/shipments9[[#This Row],[Amount]]</f>
        <v>0.63067377777777778</v>
      </c>
      <c r="T2060" s="11">
        <f>shipments9[[#This Row],[Amount]]/shipments9[[#This Row],[Boxes]]</f>
        <v>26.913875598086126</v>
      </c>
    </row>
    <row r="2061" spans="1:20" hidden="1" x14ac:dyDescent="0.25">
      <c r="A2061" t="s">
        <v>2263</v>
      </c>
      <c r="B2061" t="s">
        <v>108</v>
      </c>
      <c r="C2061" t="s">
        <v>135</v>
      </c>
      <c r="D2061" t="s">
        <v>19</v>
      </c>
      <c r="E2061" s="1">
        <v>45348</v>
      </c>
      <c r="F2061" s="1" t="str">
        <f>TEXT(shipments9[[#This Row],[Shipdate]],"ddd")</f>
        <v>Mon</v>
      </c>
      <c r="G2061" s="1" t="str">
        <f>IF(OR(shipments9[[#This Row],[Day Name]]="Sat",shipments9[[#This Row],[Day Name]]="Sun"),"Weekend","Weekday")</f>
        <v>Weekday</v>
      </c>
      <c r="H2061">
        <v>6032.25</v>
      </c>
      <c r="I2061">
        <v>224</v>
      </c>
      <c r="J2061" t="s">
        <v>172</v>
      </c>
      <c r="K2061" t="s">
        <v>8155</v>
      </c>
      <c r="L2061" t="s">
        <v>8156</v>
      </c>
      <c r="M2061">
        <v>2</v>
      </c>
      <c r="N2061" t="s">
        <v>8157</v>
      </c>
      <c r="O2061" s="4">
        <f>INDEX(products[Cost_per_box], MATCH(shipments9[[#This Row],[PID]], products[PID], 0))</f>
        <v>9.94</v>
      </c>
      <c r="P2061" s="4">
        <f>shipments9[[#This Row],[Boxes]]*shipments9[[#This Row],[Cost Per Box]]</f>
        <v>2226.56</v>
      </c>
      <c r="Q2061" s="4">
        <f>shipments9[[#This Row],[Amount]] -shipments9[[#This Row],[total cost]]</f>
        <v>3805.69</v>
      </c>
      <c r="R2061" s="4" t="str">
        <f>IF(shipments9[[#This Row],[Gross Profit]]&lt;0,"Loss","Profit")</f>
        <v>Profit</v>
      </c>
      <c r="S2061" s="9">
        <f>shipments9[[#This Row],[Gross Profit]]/shipments9[[#This Row],[Amount]]</f>
        <v>0.63089062953292718</v>
      </c>
      <c r="T2061" s="11">
        <f>shipments9[[#This Row],[Amount]]/shipments9[[#This Row],[Boxes]]</f>
        <v>26.9296875</v>
      </c>
    </row>
    <row r="2062" spans="1:20" hidden="1" x14ac:dyDescent="0.25">
      <c r="A2062" t="s">
        <v>2264</v>
      </c>
      <c r="B2062" t="s">
        <v>108</v>
      </c>
      <c r="C2062" t="s">
        <v>135</v>
      </c>
      <c r="D2062" t="s">
        <v>19</v>
      </c>
      <c r="E2062" s="1">
        <v>45316</v>
      </c>
      <c r="F2062" s="1" t="str">
        <f>TEXT(shipments9[[#This Row],[Shipdate]],"ddd")</f>
        <v>Thu</v>
      </c>
      <c r="G2062" s="1" t="str">
        <f>IF(OR(shipments9[[#This Row],[Day Name]]="Sat",shipments9[[#This Row],[Day Name]]="Sun"),"Weekend","Weekday")</f>
        <v>Weekday</v>
      </c>
      <c r="H2062">
        <v>5481</v>
      </c>
      <c r="I2062">
        <v>211</v>
      </c>
      <c r="J2062" t="s">
        <v>172</v>
      </c>
      <c r="K2062" t="s">
        <v>8155</v>
      </c>
      <c r="L2062" t="s">
        <v>8156</v>
      </c>
      <c r="M2062">
        <v>1</v>
      </c>
      <c r="N2062" t="s">
        <v>8163</v>
      </c>
      <c r="O2062" s="4">
        <f>INDEX(products[Cost_per_box], MATCH(shipments9[[#This Row],[PID]], products[PID], 0))</f>
        <v>9.94</v>
      </c>
      <c r="P2062" s="4">
        <f>shipments9[[#This Row],[Boxes]]*shipments9[[#This Row],[Cost Per Box]]</f>
        <v>2097.3399999999997</v>
      </c>
      <c r="Q2062" s="4">
        <f>shipments9[[#This Row],[Amount]] -shipments9[[#This Row],[total cost]]</f>
        <v>3383.6600000000003</v>
      </c>
      <c r="R2062" s="4" t="str">
        <f>IF(shipments9[[#This Row],[Gross Profit]]&lt;0,"Loss","Profit")</f>
        <v>Profit</v>
      </c>
      <c r="S2062" s="9">
        <f>shipments9[[#This Row],[Gross Profit]]/shipments9[[#This Row],[Amount]]</f>
        <v>0.61734355044699873</v>
      </c>
      <c r="T2062" s="11">
        <f>shipments9[[#This Row],[Amount]]/shipments9[[#This Row],[Boxes]]</f>
        <v>25.976303317535546</v>
      </c>
    </row>
    <row r="2063" spans="1:20" hidden="1" x14ac:dyDescent="0.25">
      <c r="A2063" t="s">
        <v>2265</v>
      </c>
      <c r="B2063" t="s">
        <v>108</v>
      </c>
      <c r="C2063" t="s">
        <v>135</v>
      </c>
      <c r="D2063" t="s">
        <v>19</v>
      </c>
      <c r="E2063" s="1">
        <v>45217</v>
      </c>
      <c r="F2063" s="1" t="str">
        <f>TEXT(shipments9[[#This Row],[Shipdate]],"ddd")</f>
        <v>Wed</v>
      </c>
      <c r="G2063" s="1" t="str">
        <f>IF(OR(shipments9[[#This Row],[Day Name]]="Sat",shipments9[[#This Row],[Day Name]]="Sun"),"Weekend","Weekday")</f>
        <v>Weekday</v>
      </c>
      <c r="H2063">
        <v>5265</v>
      </c>
      <c r="I2063">
        <v>189</v>
      </c>
      <c r="J2063" t="s">
        <v>172</v>
      </c>
      <c r="K2063" t="s">
        <v>8151</v>
      </c>
      <c r="L2063" t="s">
        <v>8152</v>
      </c>
      <c r="M2063">
        <v>10</v>
      </c>
      <c r="N2063" t="s">
        <v>8153</v>
      </c>
      <c r="O2063" s="4">
        <f>INDEX(products[Cost_per_box], MATCH(shipments9[[#This Row],[PID]], products[PID], 0))</f>
        <v>9.94</v>
      </c>
      <c r="P2063" s="4">
        <f>shipments9[[#This Row],[Boxes]]*shipments9[[#This Row],[Cost Per Box]]</f>
        <v>1878.6599999999999</v>
      </c>
      <c r="Q2063" s="4">
        <f>shipments9[[#This Row],[Amount]] -shipments9[[#This Row],[total cost]]</f>
        <v>3386.34</v>
      </c>
      <c r="R2063" s="4" t="str">
        <f>IF(shipments9[[#This Row],[Gross Profit]]&lt;0,"Loss","Profit")</f>
        <v>Profit</v>
      </c>
      <c r="S2063" s="9">
        <f>shipments9[[#This Row],[Gross Profit]]/shipments9[[#This Row],[Amount]]</f>
        <v>0.64317948717948725</v>
      </c>
      <c r="T2063" s="11">
        <f>shipments9[[#This Row],[Amount]]/shipments9[[#This Row],[Boxes]]</f>
        <v>27.857142857142858</v>
      </c>
    </row>
    <row r="2064" spans="1:20" hidden="1" x14ac:dyDescent="0.25">
      <c r="A2064" t="s">
        <v>2266</v>
      </c>
      <c r="B2064" t="s">
        <v>105</v>
      </c>
      <c r="C2064" t="s">
        <v>135</v>
      </c>
      <c r="D2064" t="s">
        <v>19</v>
      </c>
      <c r="E2064" s="1">
        <v>45232</v>
      </c>
      <c r="F2064" s="1" t="str">
        <f>TEXT(shipments9[[#This Row],[Shipdate]],"ddd")</f>
        <v>Thu</v>
      </c>
      <c r="G2064" s="1" t="str">
        <f>IF(OR(shipments9[[#This Row],[Day Name]]="Sat",shipments9[[#This Row],[Day Name]]="Sun"),"Weekend","Weekday")</f>
        <v>Weekday</v>
      </c>
      <c r="H2064">
        <v>5103</v>
      </c>
      <c r="I2064">
        <v>213</v>
      </c>
      <c r="J2064" t="s">
        <v>172</v>
      </c>
      <c r="K2064" t="s">
        <v>8151</v>
      </c>
      <c r="L2064" t="s">
        <v>8152</v>
      </c>
      <c r="M2064">
        <v>11</v>
      </c>
      <c r="N2064" t="s">
        <v>8165</v>
      </c>
      <c r="O2064" s="4">
        <f>INDEX(products[Cost_per_box], MATCH(shipments9[[#This Row],[PID]], products[PID], 0))</f>
        <v>9.94</v>
      </c>
      <c r="P2064" s="4">
        <f>shipments9[[#This Row],[Boxes]]*shipments9[[#This Row],[Cost Per Box]]</f>
        <v>2117.2199999999998</v>
      </c>
      <c r="Q2064" s="4">
        <f>shipments9[[#This Row],[Amount]] -shipments9[[#This Row],[total cost]]</f>
        <v>2985.78</v>
      </c>
      <c r="R2064" s="4" t="str">
        <f>IF(shipments9[[#This Row],[Gross Profit]]&lt;0,"Loss","Profit")</f>
        <v>Profit</v>
      </c>
      <c r="S2064" s="9">
        <f>shipments9[[#This Row],[Gross Profit]]/shipments9[[#This Row],[Amount]]</f>
        <v>0.5851028806584363</v>
      </c>
      <c r="T2064" s="11">
        <f>shipments9[[#This Row],[Amount]]/shipments9[[#This Row],[Boxes]]</f>
        <v>23.95774647887324</v>
      </c>
    </row>
    <row r="2065" spans="1:20" hidden="1" x14ac:dyDescent="0.25">
      <c r="A2065" t="s">
        <v>2267</v>
      </c>
      <c r="B2065" t="s">
        <v>105</v>
      </c>
      <c r="C2065" t="s">
        <v>135</v>
      </c>
      <c r="D2065" t="s">
        <v>19</v>
      </c>
      <c r="E2065" s="1">
        <v>45436</v>
      </c>
      <c r="F2065" s="1" t="str">
        <f>TEXT(shipments9[[#This Row],[Shipdate]],"ddd")</f>
        <v>Fri</v>
      </c>
      <c r="G2065" s="1" t="str">
        <f>IF(OR(shipments9[[#This Row],[Day Name]]="Sat",shipments9[[#This Row],[Day Name]]="Sun"),"Weekend","Weekday")</f>
        <v>Weekday</v>
      </c>
      <c r="H2065">
        <v>3944.25</v>
      </c>
      <c r="I2065">
        <v>141</v>
      </c>
      <c r="J2065" t="s">
        <v>172</v>
      </c>
      <c r="K2065" t="s">
        <v>8155</v>
      </c>
      <c r="L2065" t="s">
        <v>8154</v>
      </c>
      <c r="M2065">
        <v>5</v>
      </c>
      <c r="N2065" t="s">
        <v>201</v>
      </c>
      <c r="O2065" s="4">
        <f>INDEX(products[Cost_per_box], MATCH(shipments9[[#This Row],[PID]], products[PID], 0))</f>
        <v>9.94</v>
      </c>
      <c r="P2065" s="4">
        <f>shipments9[[#This Row],[Boxes]]*shipments9[[#This Row],[Cost Per Box]]</f>
        <v>1401.54</v>
      </c>
      <c r="Q2065" s="4">
        <f>shipments9[[#This Row],[Amount]] -shipments9[[#This Row],[total cost]]</f>
        <v>2542.71</v>
      </c>
      <c r="R2065" s="4" t="str">
        <f>IF(shipments9[[#This Row],[Gross Profit]]&lt;0,"Loss","Profit")</f>
        <v>Profit</v>
      </c>
      <c r="S2065" s="9">
        <f>shipments9[[#This Row],[Gross Profit]]/shipments9[[#This Row],[Amount]]</f>
        <v>0.64466248336185583</v>
      </c>
      <c r="T2065" s="11">
        <f>shipments9[[#This Row],[Amount]]/shipments9[[#This Row],[Boxes]]</f>
        <v>27.973404255319149</v>
      </c>
    </row>
    <row r="2066" spans="1:20" hidden="1" x14ac:dyDescent="0.25">
      <c r="A2066" t="s">
        <v>2268</v>
      </c>
      <c r="B2066" t="s">
        <v>105</v>
      </c>
      <c r="C2066" t="s">
        <v>135</v>
      </c>
      <c r="D2066" t="s">
        <v>19</v>
      </c>
      <c r="E2066" s="1">
        <v>45103</v>
      </c>
      <c r="F2066" s="1" t="str">
        <f>TEXT(shipments9[[#This Row],[Shipdate]],"ddd")</f>
        <v>Mon</v>
      </c>
      <c r="G2066" s="1" t="str">
        <f>IF(OR(shipments9[[#This Row],[Day Name]]="Sat",shipments9[[#This Row],[Day Name]]="Sun"),"Weekend","Weekday")</f>
        <v>Weekday</v>
      </c>
      <c r="H2066">
        <v>5186.25</v>
      </c>
      <c r="I2066">
        <v>186</v>
      </c>
      <c r="J2066" t="s">
        <v>172</v>
      </c>
      <c r="K2066" t="s">
        <v>8151</v>
      </c>
      <c r="L2066" t="s">
        <v>8154</v>
      </c>
      <c r="M2066">
        <v>6</v>
      </c>
      <c r="N2066" t="s">
        <v>8159</v>
      </c>
      <c r="O2066" s="4">
        <f>INDEX(products[Cost_per_box], MATCH(shipments9[[#This Row],[PID]], products[PID], 0))</f>
        <v>9.94</v>
      </c>
      <c r="P2066" s="4">
        <f>shipments9[[#This Row],[Boxes]]*shipments9[[#This Row],[Cost Per Box]]</f>
        <v>1848.84</v>
      </c>
      <c r="Q2066" s="4">
        <f>shipments9[[#This Row],[Amount]] -shipments9[[#This Row],[total cost]]</f>
        <v>3337.41</v>
      </c>
      <c r="R2066" s="4" t="str">
        <f>IF(shipments9[[#This Row],[Gross Profit]]&lt;0,"Loss","Profit")</f>
        <v>Profit</v>
      </c>
      <c r="S2066" s="9">
        <f>shipments9[[#This Row],[Gross Profit]]/shipments9[[#This Row],[Amount]]</f>
        <v>0.64351120751988433</v>
      </c>
      <c r="T2066" s="11">
        <f>shipments9[[#This Row],[Amount]]/shipments9[[#This Row],[Boxes]]</f>
        <v>27.883064516129032</v>
      </c>
    </row>
    <row r="2067" spans="1:20" hidden="1" x14ac:dyDescent="0.25">
      <c r="A2067" t="s">
        <v>2269</v>
      </c>
      <c r="B2067" t="s">
        <v>114</v>
      </c>
      <c r="C2067" t="s">
        <v>135</v>
      </c>
      <c r="D2067" t="s">
        <v>19</v>
      </c>
      <c r="E2067" s="1">
        <v>45149</v>
      </c>
      <c r="F2067" s="1" t="str">
        <f>TEXT(shipments9[[#This Row],[Shipdate]],"ddd")</f>
        <v>Fri</v>
      </c>
      <c r="G2067" s="1" t="str">
        <f>IF(OR(shipments9[[#This Row],[Day Name]]="Sat",shipments9[[#This Row],[Day Name]]="Sun"),"Weekend","Weekday")</f>
        <v>Weekday</v>
      </c>
      <c r="H2067">
        <v>4367.25</v>
      </c>
      <c r="I2067">
        <v>156</v>
      </c>
      <c r="J2067" t="s">
        <v>172</v>
      </c>
      <c r="K2067" t="s">
        <v>8151</v>
      </c>
      <c r="L2067" t="s">
        <v>8160</v>
      </c>
      <c r="M2067">
        <v>8</v>
      </c>
      <c r="N2067" t="s">
        <v>8162</v>
      </c>
      <c r="O2067" s="4">
        <f>INDEX(products[Cost_per_box], MATCH(shipments9[[#This Row],[PID]], products[PID], 0))</f>
        <v>9.94</v>
      </c>
      <c r="P2067" s="4">
        <f>shipments9[[#This Row],[Boxes]]*shipments9[[#This Row],[Cost Per Box]]</f>
        <v>1550.6399999999999</v>
      </c>
      <c r="Q2067" s="4">
        <f>shipments9[[#This Row],[Amount]] -shipments9[[#This Row],[total cost]]</f>
        <v>2816.61</v>
      </c>
      <c r="R2067" s="4" t="str">
        <f>IF(shipments9[[#This Row],[Gross Profit]]&lt;0,"Loss","Profit")</f>
        <v>Profit</v>
      </c>
      <c r="S2067" s="9">
        <f>shipments9[[#This Row],[Gross Profit]]/shipments9[[#This Row],[Amount]]</f>
        <v>0.64493903486175519</v>
      </c>
      <c r="T2067" s="11">
        <f>shipments9[[#This Row],[Amount]]/shipments9[[#This Row],[Boxes]]</f>
        <v>27.995192307692307</v>
      </c>
    </row>
    <row r="2068" spans="1:20" hidden="1" x14ac:dyDescent="0.25">
      <c r="A2068" t="s">
        <v>2270</v>
      </c>
      <c r="B2068" t="s">
        <v>102</v>
      </c>
      <c r="C2068" t="s">
        <v>135</v>
      </c>
      <c r="D2068" t="s">
        <v>19</v>
      </c>
      <c r="E2068" s="1">
        <v>44958</v>
      </c>
      <c r="F2068" s="1" t="str">
        <f>TEXT(shipments9[[#This Row],[Shipdate]],"ddd")</f>
        <v>Wed</v>
      </c>
      <c r="G2068" s="1" t="str">
        <f>IF(OR(shipments9[[#This Row],[Day Name]]="Sat",shipments9[[#This Row],[Day Name]]="Sun"),"Weekend","Weekday")</f>
        <v>Weekday</v>
      </c>
      <c r="H2068">
        <v>5710.5</v>
      </c>
      <c r="I2068">
        <v>220</v>
      </c>
      <c r="J2068" t="s">
        <v>172</v>
      </c>
      <c r="K2068" t="s">
        <v>8151</v>
      </c>
      <c r="L2068" t="s">
        <v>8156</v>
      </c>
      <c r="M2068">
        <v>2</v>
      </c>
      <c r="N2068" t="s">
        <v>8157</v>
      </c>
      <c r="O2068" s="4">
        <f>INDEX(products[Cost_per_box], MATCH(shipments9[[#This Row],[PID]], products[PID], 0))</f>
        <v>9.94</v>
      </c>
      <c r="P2068" s="4">
        <f>shipments9[[#This Row],[Boxes]]*shipments9[[#This Row],[Cost Per Box]]</f>
        <v>2186.7999999999997</v>
      </c>
      <c r="Q2068" s="4">
        <f>shipments9[[#This Row],[Amount]] -shipments9[[#This Row],[total cost]]</f>
        <v>3523.7000000000003</v>
      </c>
      <c r="R2068" s="4" t="str">
        <f>IF(shipments9[[#This Row],[Gross Profit]]&lt;0,"Loss","Profit")</f>
        <v>Profit</v>
      </c>
      <c r="S2068" s="9">
        <f>shipments9[[#This Row],[Gross Profit]]/shipments9[[#This Row],[Amount]]</f>
        <v>0.61705629979861665</v>
      </c>
      <c r="T2068" s="11">
        <f>shipments9[[#This Row],[Amount]]/shipments9[[#This Row],[Boxes]]</f>
        <v>25.956818181818182</v>
      </c>
    </row>
    <row r="2069" spans="1:20" hidden="1" x14ac:dyDescent="0.25">
      <c r="A2069" t="s">
        <v>2271</v>
      </c>
      <c r="B2069" t="s">
        <v>102</v>
      </c>
      <c r="C2069" t="s">
        <v>135</v>
      </c>
      <c r="D2069" t="s">
        <v>19</v>
      </c>
      <c r="E2069" s="1">
        <v>45460</v>
      </c>
      <c r="F2069" s="1" t="str">
        <f>TEXT(shipments9[[#This Row],[Shipdate]],"ddd")</f>
        <v>Mon</v>
      </c>
      <c r="G2069" s="1" t="str">
        <f>IF(OR(shipments9[[#This Row],[Day Name]]="Sat",shipments9[[#This Row],[Day Name]]="Sun"),"Weekend","Weekday")</f>
        <v>Weekday</v>
      </c>
      <c r="H2069">
        <v>4061.25</v>
      </c>
      <c r="I2069">
        <v>170</v>
      </c>
      <c r="J2069" t="s">
        <v>172</v>
      </c>
      <c r="K2069" t="s">
        <v>8155</v>
      </c>
      <c r="L2069" t="s">
        <v>8154</v>
      </c>
      <c r="M2069">
        <v>6</v>
      </c>
      <c r="N2069" t="s">
        <v>8159</v>
      </c>
      <c r="O2069" s="4">
        <f>INDEX(products[Cost_per_box], MATCH(shipments9[[#This Row],[PID]], products[PID], 0))</f>
        <v>9.94</v>
      </c>
      <c r="P2069" s="4">
        <f>shipments9[[#This Row],[Boxes]]*shipments9[[#This Row],[Cost Per Box]]</f>
        <v>1689.8</v>
      </c>
      <c r="Q2069" s="4">
        <f>shipments9[[#This Row],[Amount]] -shipments9[[#This Row],[total cost]]</f>
        <v>2371.4499999999998</v>
      </c>
      <c r="R2069" s="4" t="str">
        <f>IF(shipments9[[#This Row],[Gross Profit]]&lt;0,"Loss","Profit")</f>
        <v>Profit</v>
      </c>
      <c r="S2069" s="9">
        <f>shipments9[[#This Row],[Gross Profit]]/shipments9[[#This Row],[Amount]]</f>
        <v>0.58392120652508461</v>
      </c>
      <c r="T2069" s="11">
        <f>shipments9[[#This Row],[Amount]]/shipments9[[#This Row],[Boxes]]</f>
        <v>23.889705882352942</v>
      </c>
    </row>
    <row r="2070" spans="1:20" hidden="1" x14ac:dyDescent="0.25">
      <c r="A2070" t="s">
        <v>2272</v>
      </c>
      <c r="B2070" t="s">
        <v>102</v>
      </c>
      <c r="C2070" t="s">
        <v>135</v>
      </c>
      <c r="D2070" t="s">
        <v>19</v>
      </c>
      <c r="E2070" s="1">
        <v>45155</v>
      </c>
      <c r="F2070" s="1" t="str">
        <f>TEXT(shipments9[[#This Row],[Shipdate]],"ddd")</f>
        <v>Thu</v>
      </c>
      <c r="G2070" s="1" t="str">
        <f>IF(OR(shipments9[[#This Row],[Day Name]]="Sat",shipments9[[#This Row],[Day Name]]="Sun"),"Weekend","Weekday")</f>
        <v>Weekday</v>
      </c>
      <c r="H2070">
        <v>5499</v>
      </c>
      <c r="I2070">
        <v>220</v>
      </c>
      <c r="J2070" t="s">
        <v>172</v>
      </c>
      <c r="K2070" t="s">
        <v>8151</v>
      </c>
      <c r="L2070" t="s">
        <v>8160</v>
      </c>
      <c r="M2070">
        <v>8</v>
      </c>
      <c r="N2070" t="s">
        <v>8162</v>
      </c>
      <c r="O2070" s="4">
        <f>INDEX(products[Cost_per_box], MATCH(shipments9[[#This Row],[PID]], products[PID], 0))</f>
        <v>9.94</v>
      </c>
      <c r="P2070" s="4">
        <f>shipments9[[#This Row],[Boxes]]*shipments9[[#This Row],[Cost Per Box]]</f>
        <v>2186.7999999999997</v>
      </c>
      <c r="Q2070" s="4">
        <f>shipments9[[#This Row],[Amount]] -shipments9[[#This Row],[total cost]]</f>
        <v>3312.2000000000003</v>
      </c>
      <c r="R2070" s="4" t="str">
        <f>IF(shipments9[[#This Row],[Gross Profit]]&lt;0,"Loss","Profit")</f>
        <v>Profit</v>
      </c>
      <c r="S2070" s="9">
        <f>shipments9[[#This Row],[Gross Profit]]/shipments9[[#This Row],[Amount]]</f>
        <v>0.60232769594471725</v>
      </c>
      <c r="T2070" s="11">
        <f>shipments9[[#This Row],[Amount]]/shipments9[[#This Row],[Boxes]]</f>
        <v>24.995454545454546</v>
      </c>
    </row>
    <row r="2071" spans="1:20" hidden="1" x14ac:dyDescent="0.25">
      <c r="A2071" t="s">
        <v>2273</v>
      </c>
      <c r="B2071" t="s">
        <v>102</v>
      </c>
      <c r="C2071" t="s">
        <v>135</v>
      </c>
      <c r="D2071" t="s">
        <v>19</v>
      </c>
      <c r="E2071" s="1">
        <v>45314</v>
      </c>
      <c r="F2071" s="1" t="str">
        <f>TEXT(shipments9[[#This Row],[Shipdate]],"ddd")</f>
        <v>Tue</v>
      </c>
      <c r="G2071" s="1" t="str">
        <f>IF(OR(shipments9[[#This Row],[Day Name]]="Sat",shipments9[[#This Row],[Day Name]]="Sun"),"Weekend","Weekday")</f>
        <v>Weekday</v>
      </c>
      <c r="H2071">
        <v>5465.25</v>
      </c>
      <c r="I2071">
        <v>196</v>
      </c>
      <c r="J2071" t="s">
        <v>172</v>
      </c>
      <c r="K2071" t="s">
        <v>8155</v>
      </c>
      <c r="L2071" t="s">
        <v>8156</v>
      </c>
      <c r="M2071">
        <v>1</v>
      </c>
      <c r="N2071" t="s">
        <v>8163</v>
      </c>
      <c r="O2071" s="4">
        <f>INDEX(products[Cost_per_box], MATCH(shipments9[[#This Row],[PID]], products[PID], 0))</f>
        <v>9.94</v>
      </c>
      <c r="P2071" s="4">
        <f>shipments9[[#This Row],[Boxes]]*shipments9[[#This Row],[Cost Per Box]]</f>
        <v>1948.24</v>
      </c>
      <c r="Q2071" s="4">
        <f>shipments9[[#This Row],[Amount]] -shipments9[[#This Row],[total cost]]</f>
        <v>3517.01</v>
      </c>
      <c r="R2071" s="4" t="str">
        <f>IF(shipments9[[#This Row],[Gross Profit]]&lt;0,"Loss","Profit")</f>
        <v>Profit</v>
      </c>
      <c r="S2071" s="9">
        <f>shipments9[[#This Row],[Gross Profit]]/shipments9[[#This Row],[Amount]]</f>
        <v>0.64352225424271536</v>
      </c>
      <c r="T2071" s="11">
        <f>shipments9[[#This Row],[Amount]]/shipments9[[#This Row],[Boxes]]</f>
        <v>27.883928571428573</v>
      </c>
    </row>
    <row r="2072" spans="1:20" hidden="1" x14ac:dyDescent="0.25">
      <c r="A2072" t="s">
        <v>2274</v>
      </c>
      <c r="B2072" t="s">
        <v>102</v>
      </c>
      <c r="C2072" t="s">
        <v>135</v>
      </c>
      <c r="D2072" t="s">
        <v>19</v>
      </c>
      <c r="E2072" s="1">
        <v>45471</v>
      </c>
      <c r="F2072" s="1" t="str">
        <f>TEXT(shipments9[[#This Row],[Shipdate]],"ddd")</f>
        <v>Fri</v>
      </c>
      <c r="G2072" s="1" t="str">
        <f>IF(OR(shipments9[[#This Row],[Day Name]]="Sat",shipments9[[#This Row],[Day Name]]="Sun"),"Weekend","Weekday")</f>
        <v>Weekday</v>
      </c>
      <c r="H2072">
        <v>6061.5</v>
      </c>
      <c r="I2072">
        <v>234</v>
      </c>
      <c r="J2072" t="s">
        <v>172</v>
      </c>
      <c r="K2072" t="s">
        <v>8155</v>
      </c>
      <c r="L2072" t="s">
        <v>8154</v>
      </c>
      <c r="M2072">
        <v>6</v>
      </c>
      <c r="N2072" t="s">
        <v>8159</v>
      </c>
      <c r="O2072" s="4">
        <f>INDEX(products[Cost_per_box], MATCH(shipments9[[#This Row],[PID]], products[PID], 0))</f>
        <v>9.94</v>
      </c>
      <c r="P2072" s="4">
        <f>shipments9[[#This Row],[Boxes]]*shipments9[[#This Row],[Cost Per Box]]</f>
        <v>2325.96</v>
      </c>
      <c r="Q2072" s="4">
        <f>shipments9[[#This Row],[Amount]] -shipments9[[#This Row],[total cost]]</f>
        <v>3735.54</v>
      </c>
      <c r="R2072" s="4" t="str">
        <f>IF(shipments9[[#This Row],[Gross Profit]]&lt;0,"Loss","Profit")</f>
        <v>Profit</v>
      </c>
      <c r="S2072" s="9">
        <f>shipments9[[#This Row],[Gross Profit]]/shipments9[[#This Row],[Amount]]</f>
        <v>0.61627319970304384</v>
      </c>
      <c r="T2072" s="11">
        <f>shipments9[[#This Row],[Amount]]/shipments9[[#This Row],[Boxes]]</f>
        <v>25.903846153846153</v>
      </c>
    </row>
    <row r="2073" spans="1:20" hidden="1" x14ac:dyDescent="0.25">
      <c r="A2073" t="s">
        <v>2275</v>
      </c>
      <c r="B2073" t="s">
        <v>42</v>
      </c>
      <c r="C2073" t="s">
        <v>121</v>
      </c>
      <c r="D2073" t="s">
        <v>19</v>
      </c>
      <c r="E2073" s="1">
        <v>45296</v>
      </c>
      <c r="F2073" s="1" t="str">
        <f>TEXT(shipments9[[#This Row],[Shipdate]],"ddd")</f>
        <v>Fri</v>
      </c>
      <c r="G2073" s="1" t="str">
        <f>IF(OR(shipments9[[#This Row],[Day Name]]="Sat",shipments9[[#This Row],[Day Name]]="Sun"),"Weekend","Weekday")</f>
        <v>Weekday</v>
      </c>
      <c r="H2073">
        <v>10284.75</v>
      </c>
      <c r="I2073">
        <v>858</v>
      </c>
      <c r="J2073" t="s">
        <v>172</v>
      </c>
      <c r="K2073" t="s">
        <v>8155</v>
      </c>
      <c r="L2073" t="s">
        <v>8156</v>
      </c>
      <c r="M2073">
        <v>1</v>
      </c>
      <c r="N2073" t="s">
        <v>8163</v>
      </c>
      <c r="O2073" s="4">
        <f>INDEX(products[Cost_per_box], MATCH(shipments9[[#This Row],[PID]], products[PID], 0))</f>
        <v>5.26</v>
      </c>
      <c r="P2073" s="4">
        <f>shipments9[[#This Row],[Boxes]]*shipments9[[#This Row],[Cost Per Box]]</f>
        <v>4513.08</v>
      </c>
      <c r="Q2073" s="4">
        <f>shipments9[[#This Row],[Amount]] -shipments9[[#This Row],[total cost]]</f>
        <v>5771.67</v>
      </c>
      <c r="R2073" s="4" t="str">
        <f>IF(shipments9[[#This Row],[Gross Profit]]&lt;0,"Loss","Profit")</f>
        <v>Profit</v>
      </c>
      <c r="S2073" s="9">
        <f>shipments9[[#This Row],[Gross Profit]]/shipments9[[#This Row],[Amount]]</f>
        <v>0.56118719463283018</v>
      </c>
      <c r="T2073" s="11">
        <f>shipments9[[#This Row],[Amount]]/shipments9[[#This Row],[Boxes]]</f>
        <v>11.986888111888112</v>
      </c>
    </row>
    <row r="2074" spans="1:20" hidden="1" x14ac:dyDescent="0.25">
      <c r="A2074" t="s">
        <v>2276</v>
      </c>
      <c r="B2074" t="s">
        <v>42</v>
      </c>
      <c r="C2074" t="s">
        <v>121</v>
      </c>
      <c r="D2074" t="s">
        <v>19</v>
      </c>
      <c r="E2074" s="1">
        <v>45320</v>
      </c>
      <c r="F2074" s="1" t="str">
        <f>TEXT(shipments9[[#This Row],[Shipdate]],"ddd")</f>
        <v>Mon</v>
      </c>
      <c r="G2074" s="1" t="str">
        <f>IF(OR(shipments9[[#This Row],[Day Name]]="Sat",shipments9[[#This Row],[Day Name]]="Sun"),"Weekend","Weekday")</f>
        <v>Weekday</v>
      </c>
      <c r="H2074">
        <v>3163.5</v>
      </c>
      <c r="I2074">
        <v>198</v>
      </c>
      <c r="J2074" t="s">
        <v>172</v>
      </c>
      <c r="K2074" t="s">
        <v>8155</v>
      </c>
      <c r="L2074" t="s">
        <v>8156</v>
      </c>
      <c r="M2074">
        <v>1</v>
      </c>
      <c r="N2074" t="s">
        <v>8163</v>
      </c>
      <c r="O2074" s="4">
        <f>INDEX(products[Cost_per_box], MATCH(shipments9[[#This Row],[PID]], products[PID], 0))</f>
        <v>5.26</v>
      </c>
      <c r="P2074" s="4">
        <f>shipments9[[#This Row],[Boxes]]*shipments9[[#This Row],[Cost Per Box]]</f>
        <v>1041.48</v>
      </c>
      <c r="Q2074" s="4">
        <f>shipments9[[#This Row],[Amount]] -shipments9[[#This Row],[total cost]]</f>
        <v>2122.02</v>
      </c>
      <c r="R2074" s="4" t="str">
        <f>IF(shipments9[[#This Row],[Gross Profit]]&lt;0,"Loss","Profit")</f>
        <v>Profit</v>
      </c>
      <c r="S2074" s="9">
        <f>shipments9[[#This Row],[Gross Profit]]/shipments9[[#This Row],[Amount]]</f>
        <v>0.67078236130867708</v>
      </c>
      <c r="T2074" s="11">
        <f>shipments9[[#This Row],[Amount]]/shipments9[[#This Row],[Boxes]]</f>
        <v>15.977272727272727</v>
      </c>
    </row>
    <row r="2075" spans="1:20" hidden="1" x14ac:dyDescent="0.25">
      <c r="A2075" t="s">
        <v>2277</v>
      </c>
      <c r="B2075" t="s">
        <v>42</v>
      </c>
      <c r="C2075" t="s">
        <v>121</v>
      </c>
      <c r="D2075" t="s">
        <v>19</v>
      </c>
      <c r="E2075" s="1">
        <v>45232</v>
      </c>
      <c r="F2075" s="1" t="str">
        <f>TEXT(shipments9[[#This Row],[Shipdate]],"ddd")</f>
        <v>Thu</v>
      </c>
      <c r="G2075" s="1" t="str">
        <f>IF(OR(shipments9[[#This Row],[Day Name]]="Sat",shipments9[[#This Row],[Day Name]]="Sun"),"Weekend","Weekday")</f>
        <v>Weekday</v>
      </c>
      <c r="H2075">
        <v>4893.75</v>
      </c>
      <c r="I2075">
        <v>350</v>
      </c>
      <c r="J2075" t="s">
        <v>172</v>
      </c>
      <c r="K2075" t="s">
        <v>8151</v>
      </c>
      <c r="L2075" t="s">
        <v>8152</v>
      </c>
      <c r="M2075">
        <v>11</v>
      </c>
      <c r="N2075" t="s">
        <v>8165</v>
      </c>
      <c r="O2075" s="4">
        <f>INDEX(products[Cost_per_box], MATCH(shipments9[[#This Row],[PID]], products[PID], 0))</f>
        <v>5.26</v>
      </c>
      <c r="P2075" s="4">
        <f>shipments9[[#This Row],[Boxes]]*shipments9[[#This Row],[Cost Per Box]]</f>
        <v>1841</v>
      </c>
      <c r="Q2075" s="4">
        <f>shipments9[[#This Row],[Amount]] -shipments9[[#This Row],[total cost]]</f>
        <v>3052.75</v>
      </c>
      <c r="R2075" s="4" t="str">
        <f>IF(shipments9[[#This Row],[Gross Profit]]&lt;0,"Loss","Profit")</f>
        <v>Profit</v>
      </c>
      <c r="S2075" s="9">
        <f>shipments9[[#This Row],[Gross Profit]]/shipments9[[#This Row],[Amount]]</f>
        <v>0.62380587484035754</v>
      </c>
      <c r="T2075" s="11">
        <f>shipments9[[#This Row],[Amount]]/shipments9[[#This Row],[Boxes]]</f>
        <v>13.982142857142858</v>
      </c>
    </row>
    <row r="2076" spans="1:20" hidden="1" x14ac:dyDescent="0.25">
      <c r="A2076" t="s">
        <v>2278</v>
      </c>
      <c r="B2076" t="s">
        <v>42</v>
      </c>
      <c r="C2076" t="s">
        <v>121</v>
      </c>
      <c r="D2076" t="s">
        <v>19</v>
      </c>
      <c r="E2076" s="1">
        <v>45173</v>
      </c>
      <c r="F2076" s="1" t="str">
        <f>TEXT(shipments9[[#This Row],[Shipdate]],"ddd")</f>
        <v>Mon</v>
      </c>
      <c r="G2076" s="1" t="str">
        <f>IF(OR(shipments9[[#This Row],[Day Name]]="Sat",shipments9[[#This Row],[Day Name]]="Sun"),"Weekend","Weekday")</f>
        <v>Weekday</v>
      </c>
      <c r="H2076">
        <v>6810.75</v>
      </c>
      <c r="I2076">
        <v>426</v>
      </c>
      <c r="J2076" t="s">
        <v>172</v>
      </c>
      <c r="K2076" t="s">
        <v>8151</v>
      </c>
      <c r="L2076" t="s">
        <v>8160</v>
      </c>
      <c r="M2076">
        <v>9</v>
      </c>
      <c r="N2076" t="s">
        <v>8167</v>
      </c>
      <c r="O2076" s="4">
        <f>INDEX(products[Cost_per_box], MATCH(shipments9[[#This Row],[PID]], products[PID], 0))</f>
        <v>5.26</v>
      </c>
      <c r="P2076" s="4">
        <f>shipments9[[#This Row],[Boxes]]*shipments9[[#This Row],[Cost Per Box]]</f>
        <v>2240.7599999999998</v>
      </c>
      <c r="Q2076" s="4">
        <f>shipments9[[#This Row],[Amount]] -shipments9[[#This Row],[total cost]]</f>
        <v>4569.99</v>
      </c>
      <c r="R2076" s="4" t="str">
        <f>IF(shipments9[[#This Row],[Gross Profit]]&lt;0,"Loss","Profit")</f>
        <v>Profit</v>
      </c>
      <c r="S2076" s="9">
        <f>shipments9[[#This Row],[Gross Profit]]/shipments9[[#This Row],[Amount]]</f>
        <v>0.67099658627904413</v>
      </c>
      <c r="T2076" s="11">
        <f>shipments9[[#This Row],[Amount]]/shipments9[[#This Row],[Boxes]]</f>
        <v>15.987676056338028</v>
      </c>
    </row>
    <row r="2077" spans="1:20" hidden="1" x14ac:dyDescent="0.25">
      <c r="A2077" t="s">
        <v>2279</v>
      </c>
      <c r="B2077" t="s">
        <v>42</v>
      </c>
      <c r="C2077" t="s">
        <v>121</v>
      </c>
      <c r="D2077" t="s">
        <v>19</v>
      </c>
      <c r="E2077" s="1">
        <v>45278</v>
      </c>
      <c r="F2077" s="1" t="str">
        <f>TEXT(shipments9[[#This Row],[Shipdate]],"ddd")</f>
        <v>Mon</v>
      </c>
      <c r="G2077" s="1" t="str">
        <f>IF(OR(shipments9[[#This Row],[Day Name]]="Sat",shipments9[[#This Row],[Day Name]]="Sun"),"Weekend","Weekday")</f>
        <v>Weekday</v>
      </c>
      <c r="H2077">
        <v>5181.75</v>
      </c>
      <c r="I2077">
        <v>346</v>
      </c>
      <c r="J2077" t="s">
        <v>172</v>
      </c>
      <c r="K2077" t="s">
        <v>8151</v>
      </c>
      <c r="L2077" t="s">
        <v>8152</v>
      </c>
      <c r="M2077">
        <v>12</v>
      </c>
      <c r="N2077" t="s">
        <v>8166</v>
      </c>
      <c r="O2077" s="4">
        <f>INDEX(products[Cost_per_box], MATCH(shipments9[[#This Row],[PID]], products[PID], 0))</f>
        <v>5.26</v>
      </c>
      <c r="P2077" s="4">
        <f>shipments9[[#This Row],[Boxes]]*shipments9[[#This Row],[Cost Per Box]]</f>
        <v>1819.96</v>
      </c>
      <c r="Q2077" s="4">
        <f>shipments9[[#This Row],[Amount]] -shipments9[[#This Row],[total cost]]</f>
        <v>3361.79</v>
      </c>
      <c r="R2077" s="4" t="str">
        <f>IF(shipments9[[#This Row],[Gross Profit]]&lt;0,"Loss","Profit")</f>
        <v>Profit</v>
      </c>
      <c r="S2077" s="9">
        <f>shipments9[[#This Row],[Gross Profit]]/shipments9[[#This Row],[Amount]]</f>
        <v>0.64877502774159312</v>
      </c>
      <c r="T2077" s="11">
        <f>shipments9[[#This Row],[Amount]]/shipments9[[#This Row],[Boxes]]</f>
        <v>14.976156069364162</v>
      </c>
    </row>
    <row r="2078" spans="1:20" hidden="1" x14ac:dyDescent="0.25">
      <c r="A2078" t="s">
        <v>2280</v>
      </c>
      <c r="B2078" t="s">
        <v>42</v>
      </c>
      <c r="C2078" t="s">
        <v>121</v>
      </c>
      <c r="D2078" t="s">
        <v>19</v>
      </c>
      <c r="E2078" s="1">
        <v>45180</v>
      </c>
      <c r="F2078" s="1" t="str">
        <f>TEXT(shipments9[[#This Row],[Shipdate]],"ddd")</f>
        <v>Mon</v>
      </c>
      <c r="G2078" s="1" t="str">
        <f>IF(OR(shipments9[[#This Row],[Day Name]]="Sat",shipments9[[#This Row],[Day Name]]="Sun"),"Weekend","Weekday")</f>
        <v>Weekday</v>
      </c>
      <c r="H2078">
        <v>9812.25</v>
      </c>
      <c r="I2078">
        <v>818</v>
      </c>
      <c r="J2078" t="s">
        <v>172</v>
      </c>
      <c r="K2078" t="s">
        <v>8151</v>
      </c>
      <c r="L2078" t="s">
        <v>8160</v>
      </c>
      <c r="M2078">
        <v>9</v>
      </c>
      <c r="N2078" t="s">
        <v>8167</v>
      </c>
      <c r="O2078" s="4">
        <f>INDEX(products[Cost_per_box], MATCH(shipments9[[#This Row],[PID]], products[PID], 0))</f>
        <v>5.26</v>
      </c>
      <c r="P2078" s="4">
        <f>shipments9[[#This Row],[Boxes]]*shipments9[[#This Row],[Cost Per Box]]</f>
        <v>4302.6799999999994</v>
      </c>
      <c r="Q2078" s="4">
        <f>shipments9[[#This Row],[Amount]] -shipments9[[#This Row],[total cost]]</f>
        <v>5509.5700000000006</v>
      </c>
      <c r="R2078" s="4" t="str">
        <f>IF(shipments9[[#This Row],[Gross Profit]]&lt;0,"Loss","Profit")</f>
        <v>Profit</v>
      </c>
      <c r="S2078" s="9">
        <f>shipments9[[#This Row],[Gross Profit]]/shipments9[[#This Row],[Amount]]</f>
        <v>0.56149914647506949</v>
      </c>
      <c r="T2078" s="11">
        <f>shipments9[[#This Row],[Amount]]/shipments9[[#This Row],[Boxes]]</f>
        <v>11.99541564792176</v>
      </c>
    </row>
    <row r="2079" spans="1:20" hidden="1" x14ac:dyDescent="0.25">
      <c r="A2079" t="s">
        <v>2281</v>
      </c>
      <c r="B2079" t="s">
        <v>42</v>
      </c>
      <c r="C2079" t="s">
        <v>121</v>
      </c>
      <c r="D2079" t="s">
        <v>19</v>
      </c>
      <c r="E2079" s="1">
        <v>44965</v>
      </c>
      <c r="F2079" s="1" t="str">
        <f>TEXT(shipments9[[#This Row],[Shipdate]],"ddd")</f>
        <v>Wed</v>
      </c>
      <c r="G2079" s="1" t="str">
        <f>IF(OR(shipments9[[#This Row],[Day Name]]="Sat",shipments9[[#This Row],[Day Name]]="Sun"),"Weekend","Weekday")</f>
        <v>Weekday</v>
      </c>
      <c r="H2079">
        <v>1266.75</v>
      </c>
      <c r="I2079">
        <v>98</v>
      </c>
      <c r="J2079" t="s">
        <v>172</v>
      </c>
      <c r="K2079" t="s">
        <v>8151</v>
      </c>
      <c r="L2079" t="s">
        <v>8156</v>
      </c>
      <c r="M2079">
        <v>2</v>
      </c>
      <c r="N2079" t="s">
        <v>8157</v>
      </c>
      <c r="O2079" s="4">
        <f>INDEX(products[Cost_per_box], MATCH(shipments9[[#This Row],[PID]], products[PID], 0))</f>
        <v>5.26</v>
      </c>
      <c r="P2079" s="4">
        <f>shipments9[[#This Row],[Boxes]]*shipments9[[#This Row],[Cost Per Box]]</f>
        <v>515.48</v>
      </c>
      <c r="Q2079" s="4">
        <f>shipments9[[#This Row],[Amount]] -shipments9[[#This Row],[total cost]]</f>
        <v>751.27</v>
      </c>
      <c r="R2079" s="4" t="str">
        <f>IF(shipments9[[#This Row],[Gross Profit]]&lt;0,"Loss","Profit")</f>
        <v>Profit</v>
      </c>
      <c r="S2079" s="9">
        <f>shipments9[[#This Row],[Gross Profit]]/shipments9[[#This Row],[Amount]]</f>
        <v>0.59306887704756261</v>
      </c>
      <c r="T2079" s="11">
        <f>shipments9[[#This Row],[Amount]]/shipments9[[#This Row],[Boxes]]</f>
        <v>12.926020408163266</v>
      </c>
    </row>
    <row r="2080" spans="1:20" hidden="1" x14ac:dyDescent="0.25">
      <c r="A2080" t="s">
        <v>2282</v>
      </c>
      <c r="B2080" t="s">
        <v>42</v>
      </c>
      <c r="C2080" t="s">
        <v>121</v>
      </c>
      <c r="D2080" t="s">
        <v>19</v>
      </c>
      <c r="E2080" s="1">
        <v>45231</v>
      </c>
      <c r="F2080" s="1" t="str">
        <f>TEXT(shipments9[[#This Row],[Shipdate]],"ddd")</f>
        <v>Wed</v>
      </c>
      <c r="G2080" s="1" t="str">
        <f>IF(OR(shipments9[[#This Row],[Day Name]]="Sat",shipments9[[#This Row],[Day Name]]="Sun"),"Weekend","Weekday")</f>
        <v>Weekday</v>
      </c>
      <c r="H2080">
        <v>7206.75</v>
      </c>
      <c r="I2080">
        <v>451</v>
      </c>
      <c r="J2080" t="s">
        <v>172</v>
      </c>
      <c r="K2080" t="s">
        <v>8151</v>
      </c>
      <c r="L2080" t="s">
        <v>8152</v>
      </c>
      <c r="M2080">
        <v>11</v>
      </c>
      <c r="N2080" t="s">
        <v>8165</v>
      </c>
      <c r="O2080" s="4">
        <f>INDEX(products[Cost_per_box], MATCH(shipments9[[#This Row],[PID]], products[PID], 0))</f>
        <v>5.26</v>
      </c>
      <c r="P2080" s="4">
        <f>shipments9[[#This Row],[Boxes]]*shipments9[[#This Row],[Cost Per Box]]</f>
        <v>2372.2599999999998</v>
      </c>
      <c r="Q2080" s="4">
        <f>shipments9[[#This Row],[Amount]] -shipments9[[#This Row],[total cost]]</f>
        <v>4834.49</v>
      </c>
      <c r="R2080" s="4" t="str">
        <f>IF(shipments9[[#This Row],[Gross Profit]]&lt;0,"Loss","Profit")</f>
        <v>Profit</v>
      </c>
      <c r="S2080" s="9">
        <f>shipments9[[#This Row],[Gross Profit]]/shipments9[[#This Row],[Amount]]</f>
        <v>0.67082804315398759</v>
      </c>
      <c r="T2080" s="11">
        <f>shipments9[[#This Row],[Amount]]/shipments9[[#This Row],[Boxes]]</f>
        <v>15.979490022172948</v>
      </c>
    </row>
    <row r="2081" spans="1:20" hidden="1" x14ac:dyDescent="0.25">
      <c r="A2081" t="s">
        <v>2283</v>
      </c>
      <c r="B2081" t="s">
        <v>42</v>
      </c>
      <c r="C2081" t="s">
        <v>121</v>
      </c>
      <c r="D2081" t="s">
        <v>19</v>
      </c>
      <c r="E2081" s="1">
        <v>45328</v>
      </c>
      <c r="F2081" s="1" t="str">
        <f>TEXT(shipments9[[#This Row],[Shipdate]],"ddd")</f>
        <v>Tue</v>
      </c>
      <c r="G2081" s="1" t="str">
        <f>IF(OR(shipments9[[#This Row],[Day Name]]="Sat",shipments9[[#This Row],[Day Name]]="Sun"),"Weekend","Weekday")</f>
        <v>Weekday</v>
      </c>
      <c r="H2081">
        <v>10048.5</v>
      </c>
      <c r="I2081">
        <v>838</v>
      </c>
      <c r="J2081" t="s">
        <v>172</v>
      </c>
      <c r="K2081" t="s">
        <v>8155</v>
      </c>
      <c r="L2081" t="s">
        <v>8156</v>
      </c>
      <c r="M2081">
        <v>2</v>
      </c>
      <c r="N2081" t="s">
        <v>8157</v>
      </c>
      <c r="O2081" s="4">
        <f>INDEX(products[Cost_per_box], MATCH(shipments9[[#This Row],[PID]], products[PID], 0))</f>
        <v>5.26</v>
      </c>
      <c r="P2081" s="4">
        <f>shipments9[[#This Row],[Boxes]]*shipments9[[#This Row],[Cost Per Box]]</f>
        <v>4407.88</v>
      </c>
      <c r="Q2081" s="4">
        <f>shipments9[[#This Row],[Amount]] -shipments9[[#This Row],[total cost]]</f>
        <v>5640.62</v>
      </c>
      <c r="R2081" s="4" t="str">
        <f>IF(shipments9[[#This Row],[Gross Profit]]&lt;0,"Loss","Profit")</f>
        <v>Profit</v>
      </c>
      <c r="S2081" s="9">
        <f>shipments9[[#This Row],[Gross Profit]]/shipments9[[#This Row],[Amount]]</f>
        <v>0.56133950340846894</v>
      </c>
      <c r="T2081" s="11">
        <f>shipments9[[#This Row],[Amount]]/shipments9[[#This Row],[Boxes]]</f>
        <v>11.991050119331742</v>
      </c>
    </row>
    <row r="2082" spans="1:20" hidden="1" x14ac:dyDescent="0.25">
      <c r="A2082" t="s">
        <v>2284</v>
      </c>
      <c r="B2082" t="s">
        <v>45</v>
      </c>
      <c r="C2082" t="s">
        <v>121</v>
      </c>
      <c r="D2082" t="s">
        <v>19</v>
      </c>
      <c r="E2082" s="1">
        <v>45104</v>
      </c>
      <c r="F2082" s="1" t="str">
        <f>TEXT(shipments9[[#This Row],[Shipdate]],"ddd")</f>
        <v>Tue</v>
      </c>
      <c r="G2082" s="1" t="str">
        <f>IF(OR(shipments9[[#This Row],[Day Name]]="Sat",shipments9[[#This Row],[Day Name]]="Sun"),"Weekend","Weekday")</f>
        <v>Weekday</v>
      </c>
      <c r="H2082">
        <v>7373.25</v>
      </c>
      <c r="I2082">
        <v>492</v>
      </c>
      <c r="J2082" t="s">
        <v>172</v>
      </c>
      <c r="K2082" t="s">
        <v>8151</v>
      </c>
      <c r="L2082" t="s">
        <v>8154</v>
      </c>
      <c r="M2082">
        <v>6</v>
      </c>
      <c r="N2082" t="s">
        <v>8159</v>
      </c>
      <c r="O2082" s="4">
        <f>INDEX(products[Cost_per_box], MATCH(shipments9[[#This Row],[PID]], products[PID], 0))</f>
        <v>5.26</v>
      </c>
      <c r="P2082" s="4">
        <f>shipments9[[#This Row],[Boxes]]*shipments9[[#This Row],[Cost Per Box]]</f>
        <v>2587.92</v>
      </c>
      <c r="Q2082" s="4">
        <f>shipments9[[#This Row],[Amount]] -shipments9[[#This Row],[total cost]]</f>
        <v>4785.33</v>
      </c>
      <c r="R2082" s="4" t="str">
        <f>IF(shipments9[[#This Row],[Gross Profit]]&lt;0,"Loss","Profit")</f>
        <v>Profit</v>
      </c>
      <c r="S2082" s="9">
        <f>shipments9[[#This Row],[Gross Profit]]/shipments9[[#This Row],[Amount]]</f>
        <v>0.64901230800528942</v>
      </c>
      <c r="T2082" s="11">
        <f>shipments9[[#This Row],[Amount]]/shipments9[[#This Row],[Boxes]]</f>
        <v>14.986280487804878</v>
      </c>
    </row>
    <row r="2083" spans="1:20" hidden="1" x14ac:dyDescent="0.25">
      <c r="A2083" t="s">
        <v>2285</v>
      </c>
      <c r="B2083" t="s">
        <v>45</v>
      </c>
      <c r="C2083" t="s">
        <v>121</v>
      </c>
      <c r="D2083" t="s">
        <v>19</v>
      </c>
      <c r="E2083" s="1">
        <v>45114</v>
      </c>
      <c r="F2083" s="1" t="str">
        <f>TEXT(shipments9[[#This Row],[Shipdate]],"ddd")</f>
        <v>Fri</v>
      </c>
      <c r="G2083" s="1" t="str">
        <f>IF(OR(shipments9[[#This Row],[Day Name]]="Sat",shipments9[[#This Row],[Day Name]]="Sun"),"Weekend","Weekday")</f>
        <v>Weekday</v>
      </c>
      <c r="H2083">
        <v>220.5</v>
      </c>
      <c r="I2083">
        <v>14</v>
      </c>
      <c r="J2083" t="s">
        <v>172</v>
      </c>
      <c r="K2083" t="s">
        <v>8151</v>
      </c>
      <c r="L2083" t="s">
        <v>8160</v>
      </c>
      <c r="M2083">
        <v>7</v>
      </c>
      <c r="N2083" t="s">
        <v>8161</v>
      </c>
      <c r="O2083" s="4">
        <f>INDEX(products[Cost_per_box], MATCH(shipments9[[#This Row],[PID]], products[PID], 0))</f>
        <v>5.26</v>
      </c>
      <c r="P2083" s="4">
        <f>shipments9[[#This Row],[Boxes]]*shipments9[[#This Row],[Cost Per Box]]</f>
        <v>73.64</v>
      </c>
      <c r="Q2083" s="4">
        <f>shipments9[[#This Row],[Amount]] -shipments9[[#This Row],[total cost]]</f>
        <v>146.86000000000001</v>
      </c>
      <c r="R2083" s="4" t="str">
        <f>IF(shipments9[[#This Row],[Gross Profit]]&lt;0,"Loss","Profit")</f>
        <v>Profit</v>
      </c>
      <c r="S2083" s="9">
        <f>shipments9[[#This Row],[Gross Profit]]/shipments9[[#This Row],[Amount]]</f>
        <v>0.66603174603174609</v>
      </c>
      <c r="T2083" s="11">
        <f>shipments9[[#This Row],[Amount]]/shipments9[[#This Row],[Boxes]]</f>
        <v>15.75</v>
      </c>
    </row>
    <row r="2084" spans="1:20" hidden="1" x14ac:dyDescent="0.25">
      <c r="A2084" t="s">
        <v>2286</v>
      </c>
      <c r="B2084" t="s">
        <v>45</v>
      </c>
      <c r="C2084" t="s">
        <v>121</v>
      </c>
      <c r="D2084" t="s">
        <v>19</v>
      </c>
      <c r="E2084" s="1">
        <v>45191</v>
      </c>
      <c r="F2084" s="1" t="str">
        <f>TEXT(shipments9[[#This Row],[Shipdate]],"ddd")</f>
        <v>Fri</v>
      </c>
      <c r="G2084" s="1" t="str">
        <f>IF(OR(shipments9[[#This Row],[Day Name]]="Sat",shipments9[[#This Row],[Day Name]]="Sun"),"Weekend","Weekday")</f>
        <v>Weekday</v>
      </c>
      <c r="H2084">
        <v>3600</v>
      </c>
      <c r="I2084">
        <v>225</v>
      </c>
      <c r="J2084" t="s">
        <v>172</v>
      </c>
      <c r="K2084" t="s">
        <v>8151</v>
      </c>
      <c r="L2084" t="s">
        <v>8160</v>
      </c>
      <c r="M2084">
        <v>9</v>
      </c>
      <c r="N2084" t="s">
        <v>8167</v>
      </c>
      <c r="O2084" s="4">
        <f>INDEX(products[Cost_per_box], MATCH(shipments9[[#This Row],[PID]], products[PID], 0))</f>
        <v>5.26</v>
      </c>
      <c r="P2084" s="4">
        <f>shipments9[[#This Row],[Boxes]]*shipments9[[#This Row],[Cost Per Box]]</f>
        <v>1183.5</v>
      </c>
      <c r="Q2084" s="4">
        <f>shipments9[[#This Row],[Amount]] -shipments9[[#This Row],[total cost]]</f>
        <v>2416.5</v>
      </c>
      <c r="R2084" s="4" t="str">
        <f>IF(shipments9[[#This Row],[Gross Profit]]&lt;0,"Loss","Profit")</f>
        <v>Profit</v>
      </c>
      <c r="S2084" s="9">
        <f>shipments9[[#This Row],[Gross Profit]]/shipments9[[#This Row],[Amount]]</f>
        <v>0.67125000000000001</v>
      </c>
      <c r="T2084" s="11">
        <f>shipments9[[#This Row],[Amount]]/shipments9[[#This Row],[Boxes]]</f>
        <v>16</v>
      </c>
    </row>
    <row r="2085" spans="1:20" hidden="1" x14ac:dyDescent="0.25">
      <c r="A2085" t="s">
        <v>2287</v>
      </c>
      <c r="B2085" t="s">
        <v>71</v>
      </c>
      <c r="C2085" t="s">
        <v>121</v>
      </c>
      <c r="D2085" t="s">
        <v>19</v>
      </c>
      <c r="E2085" s="1">
        <v>45190</v>
      </c>
      <c r="F2085" s="1" t="str">
        <f>TEXT(shipments9[[#This Row],[Shipdate]],"ddd")</f>
        <v>Thu</v>
      </c>
      <c r="G2085" s="1" t="str">
        <f>IF(OR(shipments9[[#This Row],[Day Name]]="Sat",shipments9[[#This Row],[Day Name]]="Sun"),"Weekend","Weekday")</f>
        <v>Weekday</v>
      </c>
      <c r="H2085">
        <v>105.75</v>
      </c>
      <c r="I2085">
        <v>7</v>
      </c>
      <c r="J2085" t="s">
        <v>172</v>
      </c>
      <c r="K2085" t="s">
        <v>8151</v>
      </c>
      <c r="L2085" t="s">
        <v>8160</v>
      </c>
      <c r="M2085">
        <v>9</v>
      </c>
      <c r="N2085" t="s">
        <v>8167</v>
      </c>
      <c r="O2085" s="4">
        <f>INDEX(products[Cost_per_box], MATCH(shipments9[[#This Row],[PID]], products[PID], 0))</f>
        <v>5.26</v>
      </c>
      <c r="P2085" s="4">
        <f>shipments9[[#This Row],[Boxes]]*shipments9[[#This Row],[Cost Per Box]]</f>
        <v>36.82</v>
      </c>
      <c r="Q2085" s="4">
        <f>shipments9[[#This Row],[Amount]] -shipments9[[#This Row],[total cost]]</f>
        <v>68.930000000000007</v>
      </c>
      <c r="R2085" s="4" t="str">
        <f>IF(shipments9[[#This Row],[Gross Profit]]&lt;0,"Loss","Profit")</f>
        <v>Profit</v>
      </c>
      <c r="S2085" s="9">
        <f>shipments9[[#This Row],[Gross Profit]]/shipments9[[#This Row],[Amount]]</f>
        <v>0.65182033096926717</v>
      </c>
      <c r="T2085" s="11">
        <f>shipments9[[#This Row],[Amount]]/shipments9[[#This Row],[Boxes]]</f>
        <v>15.107142857142858</v>
      </c>
    </row>
    <row r="2086" spans="1:20" hidden="1" x14ac:dyDescent="0.25">
      <c r="A2086" t="s">
        <v>2288</v>
      </c>
      <c r="B2086" t="s">
        <v>71</v>
      </c>
      <c r="C2086" t="s">
        <v>121</v>
      </c>
      <c r="D2086" t="s">
        <v>19</v>
      </c>
      <c r="E2086" s="1">
        <v>45288</v>
      </c>
      <c r="F2086" s="1" t="str">
        <f>TEXT(shipments9[[#This Row],[Shipdate]],"ddd")</f>
        <v>Thu</v>
      </c>
      <c r="G2086" s="1" t="str">
        <f>IF(OR(shipments9[[#This Row],[Day Name]]="Sat",shipments9[[#This Row],[Day Name]]="Sun"),"Weekend","Weekday")</f>
        <v>Weekday</v>
      </c>
      <c r="H2086">
        <v>1460.25</v>
      </c>
      <c r="I2086">
        <v>92</v>
      </c>
      <c r="J2086" t="s">
        <v>172</v>
      </c>
      <c r="K2086" t="s">
        <v>8151</v>
      </c>
      <c r="L2086" t="s">
        <v>8152</v>
      </c>
      <c r="M2086">
        <v>12</v>
      </c>
      <c r="N2086" t="s">
        <v>8166</v>
      </c>
      <c r="O2086" s="4">
        <f>INDEX(products[Cost_per_box], MATCH(shipments9[[#This Row],[PID]], products[PID], 0))</f>
        <v>5.26</v>
      </c>
      <c r="P2086" s="4">
        <f>shipments9[[#This Row],[Boxes]]*shipments9[[#This Row],[Cost Per Box]]</f>
        <v>483.91999999999996</v>
      </c>
      <c r="Q2086" s="4">
        <f>shipments9[[#This Row],[Amount]] -shipments9[[#This Row],[total cost]]</f>
        <v>976.33</v>
      </c>
      <c r="R2086" s="4" t="str">
        <f>IF(shipments9[[#This Row],[Gross Profit]]&lt;0,"Loss","Profit")</f>
        <v>Profit</v>
      </c>
      <c r="S2086" s="9">
        <f>shipments9[[#This Row],[Gross Profit]]/shipments9[[#This Row],[Amount]]</f>
        <v>0.66860469097757236</v>
      </c>
      <c r="T2086" s="11">
        <f>shipments9[[#This Row],[Amount]]/shipments9[[#This Row],[Boxes]]</f>
        <v>15.872282608695652</v>
      </c>
    </row>
    <row r="2087" spans="1:20" hidden="1" x14ac:dyDescent="0.25">
      <c r="A2087" t="s">
        <v>2289</v>
      </c>
      <c r="B2087" t="s">
        <v>74</v>
      </c>
      <c r="C2087" t="s">
        <v>121</v>
      </c>
      <c r="D2087" t="s">
        <v>19</v>
      </c>
      <c r="E2087" s="1">
        <v>45160</v>
      </c>
      <c r="F2087" s="1" t="str">
        <f>TEXT(shipments9[[#This Row],[Shipdate]],"ddd")</f>
        <v>Tue</v>
      </c>
      <c r="G2087" s="1" t="str">
        <f>IF(OR(shipments9[[#This Row],[Day Name]]="Sat",shipments9[[#This Row],[Day Name]]="Sun"),"Weekend","Weekday")</f>
        <v>Weekday</v>
      </c>
      <c r="H2087">
        <v>2517.75</v>
      </c>
      <c r="I2087">
        <v>210</v>
      </c>
      <c r="J2087" t="s">
        <v>172</v>
      </c>
      <c r="K2087" t="s">
        <v>8151</v>
      </c>
      <c r="L2087" t="s">
        <v>8160</v>
      </c>
      <c r="M2087">
        <v>8</v>
      </c>
      <c r="N2087" t="s">
        <v>8162</v>
      </c>
      <c r="O2087" s="4">
        <f>INDEX(products[Cost_per_box], MATCH(shipments9[[#This Row],[PID]], products[PID], 0))</f>
        <v>5.26</v>
      </c>
      <c r="P2087" s="4">
        <f>shipments9[[#This Row],[Boxes]]*shipments9[[#This Row],[Cost Per Box]]</f>
        <v>1104.5999999999999</v>
      </c>
      <c r="Q2087" s="4">
        <f>shipments9[[#This Row],[Amount]] -shipments9[[#This Row],[total cost]]</f>
        <v>1413.15</v>
      </c>
      <c r="R2087" s="4" t="str">
        <f>IF(shipments9[[#This Row],[Gross Profit]]&lt;0,"Loss","Profit")</f>
        <v>Profit</v>
      </c>
      <c r="S2087" s="9">
        <f>shipments9[[#This Row],[Gross Profit]]/shipments9[[#This Row],[Amount]]</f>
        <v>0.56127494787012222</v>
      </c>
      <c r="T2087" s="11">
        <f>shipments9[[#This Row],[Amount]]/shipments9[[#This Row],[Boxes]]</f>
        <v>11.989285714285714</v>
      </c>
    </row>
    <row r="2088" spans="1:20" hidden="1" x14ac:dyDescent="0.25">
      <c r="A2088" t="s">
        <v>2290</v>
      </c>
      <c r="B2088" t="s">
        <v>74</v>
      </c>
      <c r="C2088" t="s">
        <v>121</v>
      </c>
      <c r="D2088" t="s">
        <v>19</v>
      </c>
      <c r="E2088" s="1">
        <v>45341</v>
      </c>
      <c r="F2088" s="1" t="str">
        <f>TEXT(shipments9[[#This Row],[Shipdate]],"ddd")</f>
        <v>Mon</v>
      </c>
      <c r="G2088" s="1" t="str">
        <f>IF(OR(shipments9[[#This Row],[Day Name]]="Sat",shipments9[[#This Row],[Day Name]]="Sun"),"Weekend","Weekday")</f>
        <v>Weekday</v>
      </c>
      <c r="H2088">
        <v>1779.75</v>
      </c>
      <c r="I2088">
        <v>128</v>
      </c>
      <c r="J2088" t="s">
        <v>172</v>
      </c>
      <c r="K2088" t="s">
        <v>8155</v>
      </c>
      <c r="L2088" t="s">
        <v>8156</v>
      </c>
      <c r="M2088">
        <v>2</v>
      </c>
      <c r="N2088" t="s">
        <v>8157</v>
      </c>
      <c r="O2088" s="4">
        <f>INDEX(products[Cost_per_box], MATCH(shipments9[[#This Row],[PID]], products[PID], 0))</f>
        <v>5.26</v>
      </c>
      <c r="P2088" s="4">
        <f>shipments9[[#This Row],[Boxes]]*shipments9[[#This Row],[Cost Per Box]]</f>
        <v>673.28</v>
      </c>
      <c r="Q2088" s="4">
        <f>shipments9[[#This Row],[Amount]] -shipments9[[#This Row],[total cost]]</f>
        <v>1106.47</v>
      </c>
      <c r="R2088" s="4" t="str">
        <f>IF(shipments9[[#This Row],[Gross Profit]]&lt;0,"Loss","Profit")</f>
        <v>Profit</v>
      </c>
      <c r="S2088" s="9">
        <f>shipments9[[#This Row],[Gross Profit]]/shipments9[[#This Row],[Amount]]</f>
        <v>0.62169967692091588</v>
      </c>
      <c r="T2088" s="11">
        <f>shipments9[[#This Row],[Amount]]/shipments9[[#This Row],[Boxes]]</f>
        <v>13.904296875</v>
      </c>
    </row>
    <row r="2089" spans="1:20" hidden="1" x14ac:dyDescent="0.25">
      <c r="A2089" t="s">
        <v>2291</v>
      </c>
      <c r="B2089" t="s">
        <v>74</v>
      </c>
      <c r="C2089" t="s">
        <v>121</v>
      </c>
      <c r="D2089" t="s">
        <v>19</v>
      </c>
      <c r="E2089" s="1">
        <v>45285</v>
      </c>
      <c r="F2089" s="1" t="str">
        <f>TEXT(shipments9[[#This Row],[Shipdate]],"ddd")</f>
        <v>Mon</v>
      </c>
      <c r="G2089" s="1" t="str">
        <f>IF(OR(shipments9[[#This Row],[Day Name]]="Sat",shipments9[[#This Row],[Day Name]]="Sun"),"Weekend","Weekday")</f>
        <v>Weekday</v>
      </c>
      <c r="H2089">
        <v>3111.75</v>
      </c>
      <c r="I2089">
        <v>260</v>
      </c>
      <c r="J2089" t="s">
        <v>172</v>
      </c>
      <c r="K2089" t="s">
        <v>8151</v>
      </c>
      <c r="L2089" t="s">
        <v>8152</v>
      </c>
      <c r="M2089">
        <v>12</v>
      </c>
      <c r="N2089" t="s">
        <v>8166</v>
      </c>
      <c r="O2089" s="4">
        <f>INDEX(products[Cost_per_box], MATCH(shipments9[[#This Row],[PID]], products[PID], 0))</f>
        <v>5.26</v>
      </c>
      <c r="P2089" s="4">
        <f>shipments9[[#This Row],[Boxes]]*shipments9[[#This Row],[Cost Per Box]]</f>
        <v>1367.6</v>
      </c>
      <c r="Q2089" s="4">
        <f>shipments9[[#This Row],[Amount]] -shipments9[[#This Row],[total cost]]</f>
        <v>1744.15</v>
      </c>
      <c r="R2089" s="4" t="str">
        <f>IF(shipments9[[#This Row],[Gross Profit]]&lt;0,"Loss","Profit")</f>
        <v>Profit</v>
      </c>
      <c r="S2089" s="9">
        <f>shipments9[[#This Row],[Gross Profit]]/shipments9[[#This Row],[Amount]]</f>
        <v>0.56050453924640475</v>
      </c>
      <c r="T2089" s="11">
        <f>shipments9[[#This Row],[Amount]]/shipments9[[#This Row],[Boxes]]</f>
        <v>11.968269230769231</v>
      </c>
    </row>
    <row r="2090" spans="1:20" hidden="1" x14ac:dyDescent="0.25">
      <c r="A2090" t="s">
        <v>2292</v>
      </c>
      <c r="B2090" t="s">
        <v>49</v>
      </c>
      <c r="C2090" t="s">
        <v>121</v>
      </c>
      <c r="D2090" t="s">
        <v>19</v>
      </c>
      <c r="E2090" s="1">
        <v>45104</v>
      </c>
      <c r="F2090" s="1" t="str">
        <f>TEXT(shipments9[[#This Row],[Shipdate]],"ddd")</f>
        <v>Tue</v>
      </c>
      <c r="G2090" s="1" t="str">
        <f>IF(OR(shipments9[[#This Row],[Day Name]]="Sat",shipments9[[#This Row],[Day Name]]="Sun"),"Weekend","Weekday")</f>
        <v>Weekday</v>
      </c>
      <c r="H2090">
        <v>2119.5</v>
      </c>
      <c r="I2090">
        <v>164</v>
      </c>
      <c r="J2090" t="s">
        <v>172</v>
      </c>
      <c r="K2090" t="s">
        <v>8151</v>
      </c>
      <c r="L2090" t="s">
        <v>8154</v>
      </c>
      <c r="M2090">
        <v>6</v>
      </c>
      <c r="N2090" t="s">
        <v>8159</v>
      </c>
      <c r="O2090" s="4">
        <f>INDEX(products[Cost_per_box], MATCH(shipments9[[#This Row],[PID]], products[PID], 0))</f>
        <v>5.26</v>
      </c>
      <c r="P2090" s="4">
        <f>shipments9[[#This Row],[Boxes]]*shipments9[[#This Row],[Cost Per Box]]</f>
        <v>862.64</v>
      </c>
      <c r="Q2090" s="4">
        <f>shipments9[[#This Row],[Amount]] -shipments9[[#This Row],[total cost]]</f>
        <v>1256.8600000000001</v>
      </c>
      <c r="R2090" s="4" t="str">
        <f>IF(shipments9[[#This Row],[Gross Profit]]&lt;0,"Loss","Profit")</f>
        <v>Profit</v>
      </c>
      <c r="S2090" s="9">
        <f>shipments9[[#This Row],[Gross Profit]]/shipments9[[#This Row],[Amount]]</f>
        <v>0.59299834866713852</v>
      </c>
      <c r="T2090" s="11">
        <f>shipments9[[#This Row],[Amount]]/shipments9[[#This Row],[Boxes]]</f>
        <v>12.923780487804878</v>
      </c>
    </row>
    <row r="2091" spans="1:20" hidden="1" x14ac:dyDescent="0.25">
      <c r="A2091" t="s">
        <v>2293</v>
      </c>
      <c r="B2091" t="s">
        <v>77</v>
      </c>
      <c r="C2091" t="s">
        <v>121</v>
      </c>
      <c r="D2091" t="s">
        <v>19</v>
      </c>
      <c r="E2091" s="1">
        <v>45404</v>
      </c>
      <c r="F2091" s="1" t="str">
        <f>TEXT(shipments9[[#This Row],[Shipdate]],"ddd")</f>
        <v>Mon</v>
      </c>
      <c r="G2091" s="1" t="str">
        <f>IF(OR(shipments9[[#This Row],[Day Name]]="Sat",shipments9[[#This Row],[Day Name]]="Sun"),"Weekend","Weekday")</f>
        <v>Weekday</v>
      </c>
      <c r="H2091">
        <v>3654</v>
      </c>
      <c r="I2091">
        <v>244</v>
      </c>
      <c r="J2091" t="s">
        <v>172</v>
      </c>
      <c r="K2091" t="s">
        <v>8155</v>
      </c>
      <c r="L2091" t="s">
        <v>8154</v>
      </c>
      <c r="M2091">
        <v>4</v>
      </c>
      <c r="N2091" t="s">
        <v>8158</v>
      </c>
      <c r="O2091" s="4">
        <f>INDEX(products[Cost_per_box], MATCH(shipments9[[#This Row],[PID]], products[PID], 0))</f>
        <v>5.26</v>
      </c>
      <c r="P2091" s="4">
        <f>shipments9[[#This Row],[Boxes]]*shipments9[[#This Row],[Cost Per Box]]</f>
        <v>1283.44</v>
      </c>
      <c r="Q2091" s="4">
        <f>shipments9[[#This Row],[Amount]] -shipments9[[#This Row],[total cost]]</f>
        <v>2370.56</v>
      </c>
      <c r="R2091" s="4" t="str">
        <f>IF(shipments9[[#This Row],[Gross Profit]]&lt;0,"Loss","Profit")</f>
        <v>Profit</v>
      </c>
      <c r="S2091" s="9">
        <f>shipments9[[#This Row],[Gross Profit]]/shipments9[[#This Row],[Amount]]</f>
        <v>0.64875752599890535</v>
      </c>
      <c r="T2091" s="11">
        <f>shipments9[[#This Row],[Amount]]/shipments9[[#This Row],[Boxes]]</f>
        <v>14.975409836065573</v>
      </c>
    </row>
    <row r="2092" spans="1:20" hidden="1" x14ac:dyDescent="0.25">
      <c r="A2092" t="s">
        <v>2294</v>
      </c>
      <c r="B2092" t="s">
        <v>77</v>
      </c>
      <c r="C2092" t="s">
        <v>121</v>
      </c>
      <c r="D2092" t="s">
        <v>19</v>
      </c>
      <c r="E2092" s="1">
        <v>45387</v>
      </c>
      <c r="F2092" s="1" t="str">
        <f>TEXT(shipments9[[#This Row],[Shipdate]],"ddd")</f>
        <v>Fri</v>
      </c>
      <c r="G2092" s="1" t="str">
        <f>IF(OR(shipments9[[#This Row],[Day Name]]="Sat",shipments9[[#This Row],[Day Name]]="Sun"),"Weekend","Weekday")</f>
        <v>Weekday</v>
      </c>
      <c r="H2092">
        <v>13014</v>
      </c>
      <c r="I2092">
        <v>930</v>
      </c>
      <c r="J2092" t="s">
        <v>172</v>
      </c>
      <c r="K2092" t="s">
        <v>8155</v>
      </c>
      <c r="L2092" t="s">
        <v>8154</v>
      </c>
      <c r="M2092">
        <v>4</v>
      </c>
      <c r="N2092" t="s">
        <v>8158</v>
      </c>
      <c r="O2092" s="4">
        <f>INDEX(products[Cost_per_box], MATCH(shipments9[[#This Row],[PID]], products[PID], 0))</f>
        <v>5.26</v>
      </c>
      <c r="P2092" s="4">
        <f>shipments9[[#This Row],[Boxes]]*shipments9[[#This Row],[Cost Per Box]]</f>
        <v>4891.8</v>
      </c>
      <c r="Q2092" s="4">
        <f>shipments9[[#This Row],[Amount]] -shipments9[[#This Row],[total cost]]</f>
        <v>8122.2</v>
      </c>
      <c r="R2092" s="4" t="str">
        <f>IF(shipments9[[#This Row],[Gross Profit]]&lt;0,"Loss","Profit")</f>
        <v>Profit</v>
      </c>
      <c r="S2092" s="9">
        <f>shipments9[[#This Row],[Gross Profit]]/shipments9[[#This Row],[Amount]]</f>
        <v>0.62411249423697557</v>
      </c>
      <c r="T2092" s="11">
        <f>shipments9[[#This Row],[Amount]]/shipments9[[#This Row],[Boxes]]</f>
        <v>13.993548387096775</v>
      </c>
    </row>
    <row r="2093" spans="1:20" hidden="1" x14ac:dyDescent="0.25">
      <c r="A2093" t="s">
        <v>2295</v>
      </c>
      <c r="B2093" t="s">
        <v>77</v>
      </c>
      <c r="C2093" t="s">
        <v>121</v>
      </c>
      <c r="D2093" t="s">
        <v>19</v>
      </c>
      <c r="E2093" s="1">
        <v>45413</v>
      </c>
      <c r="F2093" s="1" t="str">
        <f>TEXT(shipments9[[#This Row],[Shipdate]],"ddd")</f>
        <v>Wed</v>
      </c>
      <c r="G2093" s="1" t="str">
        <f>IF(OR(shipments9[[#This Row],[Day Name]]="Sat",shipments9[[#This Row],[Day Name]]="Sun"),"Weekend","Weekday")</f>
        <v>Weekday</v>
      </c>
      <c r="H2093">
        <v>2358</v>
      </c>
      <c r="I2093">
        <v>197</v>
      </c>
      <c r="J2093" t="s">
        <v>172</v>
      </c>
      <c r="K2093" t="s">
        <v>8155</v>
      </c>
      <c r="L2093" t="s">
        <v>8154</v>
      </c>
      <c r="M2093">
        <v>5</v>
      </c>
      <c r="N2093" t="s">
        <v>201</v>
      </c>
      <c r="O2093" s="4">
        <f>INDEX(products[Cost_per_box], MATCH(shipments9[[#This Row],[PID]], products[PID], 0))</f>
        <v>5.26</v>
      </c>
      <c r="P2093" s="4">
        <f>shipments9[[#This Row],[Boxes]]*shipments9[[#This Row],[Cost Per Box]]</f>
        <v>1036.22</v>
      </c>
      <c r="Q2093" s="4">
        <f>shipments9[[#This Row],[Amount]] -shipments9[[#This Row],[total cost]]</f>
        <v>1321.78</v>
      </c>
      <c r="R2093" s="4" t="str">
        <f>IF(shipments9[[#This Row],[Gross Profit]]&lt;0,"Loss","Profit")</f>
        <v>Profit</v>
      </c>
      <c r="S2093" s="9">
        <f>shipments9[[#This Row],[Gross Profit]]/shipments9[[#This Row],[Amount]]</f>
        <v>0.56055131467345209</v>
      </c>
      <c r="T2093" s="11">
        <f>shipments9[[#This Row],[Amount]]/shipments9[[#This Row],[Boxes]]</f>
        <v>11.969543147208121</v>
      </c>
    </row>
    <row r="2094" spans="1:20" hidden="1" x14ac:dyDescent="0.25">
      <c r="A2094" t="s">
        <v>2296</v>
      </c>
      <c r="B2094" t="s">
        <v>77</v>
      </c>
      <c r="C2094" t="s">
        <v>121</v>
      </c>
      <c r="D2094" t="s">
        <v>19</v>
      </c>
      <c r="E2094" s="1">
        <v>45460</v>
      </c>
      <c r="F2094" s="1" t="str">
        <f>TEXT(shipments9[[#This Row],[Shipdate]],"ddd")</f>
        <v>Mon</v>
      </c>
      <c r="G2094" s="1" t="str">
        <f>IF(OR(shipments9[[#This Row],[Day Name]]="Sat",shipments9[[#This Row],[Day Name]]="Sun"),"Weekend","Weekday")</f>
        <v>Weekday</v>
      </c>
      <c r="H2094">
        <v>5600.25</v>
      </c>
      <c r="I2094">
        <v>351</v>
      </c>
      <c r="J2094" t="s">
        <v>172</v>
      </c>
      <c r="K2094" t="s">
        <v>8155</v>
      </c>
      <c r="L2094" t="s">
        <v>8154</v>
      </c>
      <c r="M2094">
        <v>6</v>
      </c>
      <c r="N2094" t="s">
        <v>8159</v>
      </c>
      <c r="O2094" s="4">
        <f>INDEX(products[Cost_per_box], MATCH(shipments9[[#This Row],[PID]], products[PID], 0))</f>
        <v>5.26</v>
      </c>
      <c r="P2094" s="4">
        <f>shipments9[[#This Row],[Boxes]]*shipments9[[#This Row],[Cost Per Box]]</f>
        <v>1846.26</v>
      </c>
      <c r="Q2094" s="4">
        <f>shipments9[[#This Row],[Amount]] -shipments9[[#This Row],[total cost]]</f>
        <v>3753.99</v>
      </c>
      <c r="R2094" s="4" t="str">
        <f>IF(shipments9[[#This Row],[Gross Profit]]&lt;0,"Loss","Profit")</f>
        <v>Profit</v>
      </c>
      <c r="S2094" s="9">
        <f>shipments9[[#This Row],[Gross Profit]]/shipments9[[#This Row],[Amount]]</f>
        <v>0.67032543190036153</v>
      </c>
      <c r="T2094" s="11">
        <f>shipments9[[#This Row],[Amount]]/shipments9[[#This Row],[Boxes]]</f>
        <v>15.955128205128204</v>
      </c>
    </row>
    <row r="2095" spans="1:20" hidden="1" x14ac:dyDescent="0.25">
      <c r="A2095" t="s">
        <v>2297</v>
      </c>
      <c r="B2095" t="s">
        <v>77</v>
      </c>
      <c r="C2095" t="s">
        <v>121</v>
      </c>
      <c r="D2095" t="s">
        <v>19</v>
      </c>
      <c r="E2095" s="1">
        <v>44950</v>
      </c>
      <c r="F2095" s="1" t="str">
        <f>TEXT(shipments9[[#This Row],[Shipdate]],"ddd")</f>
        <v>Tue</v>
      </c>
      <c r="G2095" s="1" t="str">
        <f>IF(OR(shipments9[[#This Row],[Day Name]]="Sat",shipments9[[#This Row],[Day Name]]="Sun"),"Weekend","Weekday")</f>
        <v>Weekday</v>
      </c>
      <c r="H2095">
        <v>7193.25</v>
      </c>
      <c r="I2095">
        <v>554</v>
      </c>
      <c r="J2095" t="s">
        <v>172</v>
      </c>
      <c r="K2095" t="s">
        <v>8151</v>
      </c>
      <c r="L2095" t="s">
        <v>8156</v>
      </c>
      <c r="M2095">
        <v>1</v>
      </c>
      <c r="N2095" t="s">
        <v>8163</v>
      </c>
      <c r="O2095" s="4">
        <f>INDEX(products[Cost_per_box], MATCH(shipments9[[#This Row],[PID]], products[PID], 0))</f>
        <v>5.26</v>
      </c>
      <c r="P2095" s="4">
        <f>shipments9[[#This Row],[Boxes]]*shipments9[[#This Row],[Cost Per Box]]</f>
        <v>2914.04</v>
      </c>
      <c r="Q2095" s="4">
        <f>shipments9[[#This Row],[Amount]] -shipments9[[#This Row],[total cost]]</f>
        <v>4279.21</v>
      </c>
      <c r="R2095" s="4" t="str">
        <f>IF(shipments9[[#This Row],[Gross Profit]]&lt;0,"Loss","Profit")</f>
        <v>Profit</v>
      </c>
      <c r="S2095" s="9">
        <f>shipments9[[#This Row],[Gross Profit]]/shipments9[[#This Row],[Amount]]</f>
        <v>0.59489243387898383</v>
      </c>
      <c r="T2095" s="11">
        <f>shipments9[[#This Row],[Amount]]/shipments9[[#This Row],[Boxes]]</f>
        <v>12.984205776173285</v>
      </c>
    </row>
    <row r="2096" spans="1:20" hidden="1" x14ac:dyDescent="0.25">
      <c r="A2096" t="s">
        <v>2298</v>
      </c>
      <c r="B2096" t="s">
        <v>77</v>
      </c>
      <c r="C2096" t="s">
        <v>121</v>
      </c>
      <c r="D2096" t="s">
        <v>19</v>
      </c>
      <c r="E2096" s="1">
        <v>45047</v>
      </c>
      <c r="F2096" s="1" t="str">
        <f>TEXT(shipments9[[#This Row],[Shipdate]],"ddd")</f>
        <v>Mon</v>
      </c>
      <c r="G2096" s="1" t="str">
        <f>IF(OR(shipments9[[#This Row],[Day Name]]="Sat",shipments9[[#This Row],[Day Name]]="Sun"),"Weekend","Weekday")</f>
        <v>Weekday</v>
      </c>
      <c r="H2096">
        <v>9018</v>
      </c>
      <c r="I2096">
        <v>602</v>
      </c>
      <c r="J2096" t="s">
        <v>172</v>
      </c>
      <c r="K2096" t="s">
        <v>8151</v>
      </c>
      <c r="L2096" t="s">
        <v>8154</v>
      </c>
      <c r="M2096">
        <v>5</v>
      </c>
      <c r="N2096" t="s">
        <v>201</v>
      </c>
      <c r="O2096" s="4">
        <f>INDEX(products[Cost_per_box], MATCH(shipments9[[#This Row],[PID]], products[PID], 0))</f>
        <v>5.26</v>
      </c>
      <c r="P2096" s="4">
        <f>shipments9[[#This Row],[Boxes]]*shipments9[[#This Row],[Cost Per Box]]</f>
        <v>3166.52</v>
      </c>
      <c r="Q2096" s="4">
        <f>shipments9[[#This Row],[Amount]] -shipments9[[#This Row],[total cost]]</f>
        <v>5851.48</v>
      </c>
      <c r="R2096" s="4" t="str">
        <f>IF(shipments9[[#This Row],[Gross Profit]]&lt;0,"Loss","Profit")</f>
        <v>Profit</v>
      </c>
      <c r="S2096" s="9">
        <f>shipments9[[#This Row],[Gross Profit]]/shipments9[[#This Row],[Amount]]</f>
        <v>0.64886671102239957</v>
      </c>
      <c r="T2096" s="11">
        <f>shipments9[[#This Row],[Amount]]/shipments9[[#This Row],[Boxes]]</f>
        <v>14.980066445182723</v>
      </c>
    </row>
    <row r="2097" spans="1:20" hidden="1" x14ac:dyDescent="0.25">
      <c r="A2097" t="s">
        <v>2299</v>
      </c>
      <c r="B2097" t="s">
        <v>77</v>
      </c>
      <c r="C2097" t="s">
        <v>121</v>
      </c>
      <c r="D2097" t="s">
        <v>19</v>
      </c>
      <c r="E2097" s="1">
        <v>45132</v>
      </c>
      <c r="F2097" s="1" t="str">
        <f>TEXT(shipments9[[#This Row],[Shipdate]],"ddd")</f>
        <v>Tue</v>
      </c>
      <c r="G2097" s="1" t="str">
        <f>IF(OR(shipments9[[#This Row],[Day Name]]="Sat",shipments9[[#This Row],[Day Name]]="Sun"),"Weekend","Weekday")</f>
        <v>Weekday</v>
      </c>
      <c r="H2097">
        <v>560.25</v>
      </c>
      <c r="I2097">
        <v>44</v>
      </c>
      <c r="J2097" t="s">
        <v>172</v>
      </c>
      <c r="K2097" t="s">
        <v>8151</v>
      </c>
      <c r="L2097" t="s">
        <v>8160</v>
      </c>
      <c r="M2097">
        <v>7</v>
      </c>
      <c r="N2097" t="s">
        <v>8161</v>
      </c>
      <c r="O2097" s="4">
        <f>INDEX(products[Cost_per_box], MATCH(shipments9[[#This Row],[PID]], products[PID], 0))</f>
        <v>5.26</v>
      </c>
      <c r="P2097" s="4">
        <f>shipments9[[#This Row],[Boxes]]*shipments9[[#This Row],[Cost Per Box]]</f>
        <v>231.44</v>
      </c>
      <c r="Q2097" s="4">
        <f>shipments9[[#This Row],[Amount]] -shipments9[[#This Row],[total cost]]</f>
        <v>328.81</v>
      </c>
      <c r="R2097" s="4" t="str">
        <f>IF(shipments9[[#This Row],[Gross Profit]]&lt;0,"Loss","Profit")</f>
        <v>Profit</v>
      </c>
      <c r="S2097" s="9">
        <f>shipments9[[#This Row],[Gross Profit]]/shipments9[[#This Row],[Amount]]</f>
        <v>0.5868987059348505</v>
      </c>
      <c r="T2097" s="11">
        <f>shipments9[[#This Row],[Amount]]/shipments9[[#This Row],[Boxes]]</f>
        <v>12.732954545454545</v>
      </c>
    </row>
    <row r="2098" spans="1:20" hidden="1" x14ac:dyDescent="0.25">
      <c r="A2098" t="s">
        <v>2300</v>
      </c>
      <c r="B2098" t="s">
        <v>77</v>
      </c>
      <c r="C2098" t="s">
        <v>121</v>
      </c>
      <c r="D2098" t="s">
        <v>19</v>
      </c>
      <c r="E2098" s="1">
        <v>45104</v>
      </c>
      <c r="F2098" s="1" t="str">
        <f>TEXT(shipments9[[#This Row],[Shipdate]],"ddd")</f>
        <v>Tue</v>
      </c>
      <c r="G2098" s="1" t="str">
        <f>IF(OR(shipments9[[#This Row],[Day Name]]="Sat",shipments9[[#This Row],[Day Name]]="Sun"),"Weekend","Weekday")</f>
        <v>Weekday</v>
      </c>
      <c r="H2098">
        <v>7796.25</v>
      </c>
      <c r="I2098">
        <v>650</v>
      </c>
      <c r="J2098" t="s">
        <v>172</v>
      </c>
      <c r="K2098" t="s">
        <v>8151</v>
      </c>
      <c r="L2098" t="s">
        <v>8154</v>
      </c>
      <c r="M2098">
        <v>6</v>
      </c>
      <c r="N2098" t="s">
        <v>8159</v>
      </c>
      <c r="O2098" s="4">
        <f>INDEX(products[Cost_per_box], MATCH(shipments9[[#This Row],[PID]], products[PID], 0))</f>
        <v>5.26</v>
      </c>
      <c r="P2098" s="4">
        <f>shipments9[[#This Row],[Boxes]]*shipments9[[#This Row],[Cost Per Box]]</f>
        <v>3419</v>
      </c>
      <c r="Q2098" s="4">
        <f>shipments9[[#This Row],[Amount]] -shipments9[[#This Row],[total cost]]</f>
        <v>4377.25</v>
      </c>
      <c r="R2098" s="4" t="str">
        <f>IF(shipments9[[#This Row],[Gross Profit]]&lt;0,"Loss","Profit")</f>
        <v>Profit</v>
      </c>
      <c r="S2098" s="9">
        <f>shipments9[[#This Row],[Gross Profit]]/shipments9[[#This Row],[Amount]]</f>
        <v>0.56145582812249484</v>
      </c>
      <c r="T2098" s="11">
        <f>shipments9[[#This Row],[Amount]]/shipments9[[#This Row],[Boxes]]</f>
        <v>11.99423076923077</v>
      </c>
    </row>
    <row r="2099" spans="1:20" hidden="1" x14ac:dyDescent="0.25">
      <c r="A2099" t="s">
        <v>2301</v>
      </c>
      <c r="B2099" t="s">
        <v>58</v>
      </c>
      <c r="C2099" t="s">
        <v>121</v>
      </c>
      <c r="D2099" t="s">
        <v>19</v>
      </c>
      <c r="E2099" s="1">
        <v>45166</v>
      </c>
      <c r="F2099" s="1" t="str">
        <f>TEXT(shipments9[[#This Row],[Shipdate]],"ddd")</f>
        <v>Mon</v>
      </c>
      <c r="G2099" s="1" t="str">
        <f>IF(OR(shipments9[[#This Row],[Day Name]]="Sat",shipments9[[#This Row],[Day Name]]="Sun"),"Weekend","Weekday")</f>
        <v>Weekday</v>
      </c>
      <c r="H2099">
        <v>1743.75</v>
      </c>
      <c r="I2099">
        <v>117</v>
      </c>
      <c r="J2099" t="s">
        <v>172</v>
      </c>
      <c r="K2099" t="s">
        <v>8151</v>
      </c>
      <c r="L2099" t="s">
        <v>8160</v>
      </c>
      <c r="M2099">
        <v>8</v>
      </c>
      <c r="N2099" t="s">
        <v>8162</v>
      </c>
      <c r="O2099" s="4">
        <f>INDEX(products[Cost_per_box], MATCH(shipments9[[#This Row],[PID]], products[PID], 0))</f>
        <v>5.26</v>
      </c>
      <c r="P2099" s="4">
        <f>shipments9[[#This Row],[Boxes]]*shipments9[[#This Row],[Cost Per Box]]</f>
        <v>615.41999999999996</v>
      </c>
      <c r="Q2099" s="4">
        <f>shipments9[[#This Row],[Amount]] -shipments9[[#This Row],[total cost]]</f>
        <v>1128.33</v>
      </c>
      <c r="R2099" s="4" t="str">
        <f>IF(shipments9[[#This Row],[Gross Profit]]&lt;0,"Loss","Profit")</f>
        <v>Profit</v>
      </c>
      <c r="S2099" s="9">
        <f>shipments9[[#This Row],[Gross Profit]]/shipments9[[#This Row],[Amount]]</f>
        <v>0.6470709677419354</v>
      </c>
      <c r="T2099" s="11">
        <f>shipments9[[#This Row],[Amount]]/shipments9[[#This Row],[Boxes]]</f>
        <v>14.903846153846153</v>
      </c>
    </row>
    <row r="2100" spans="1:20" hidden="1" x14ac:dyDescent="0.25">
      <c r="A2100" t="s">
        <v>2302</v>
      </c>
      <c r="B2100" t="s">
        <v>58</v>
      </c>
      <c r="C2100" t="s">
        <v>121</v>
      </c>
      <c r="D2100" t="s">
        <v>19</v>
      </c>
      <c r="E2100" s="1">
        <v>45414</v>
      </c>
      <c r="F2100" s="1" t="str">
        <f>TEXT(shipments9[[#This Row],[Shipdate]],"ddd")</f>
        <v>Thu</v>
      </c>
      <c r="G2100" s="1" t="str">
        <f>IF(OR(shipments9[[#This Row],[Day Name]]="Sat",shipments9[[#This Row],[Day Name]]="Sun"),"Weekend","Weekday")</f>
        <v>Weekday</v>
      </c>
      <c r="H2100">
        <v>5634</v>
      </c>
      <c r="I2100">
        <v>353</v>
      </c>
      <c r="J2100" t="s">
        <v>172</v>
      </c>
      <c r="K2100" t="s">
        <v>8155</v>
      </c>
      <c r="L2100" t="s">
        <v>8154</v>
      </c>
      <c r="M2100">
        <v>5</v>
      </c>
      <c r="N2100" t="s">
        <v>201</v>
      </c>
      <c r="O2100" s="4">
        <f>INDEX(products[Cost_per_box], MATCH(shipments9[[#This Row],[PID]], products[PID], 0))</f>
        <v>5.26</v>
      </c>
      <c r="P2100" s="4">
        <f>shipments9[[#This Row],[Boxes]]*shipments9[[#This Row],[Cost Per Box]]</f>
        <v>1856.78</v>
      </c>
      <c r="Q2100" s="4">
        <f>shipments9[[#This Row],[Amount]] -shipments9[[#This Row],[total cost]]</f>
        <v>3777.2200000000003</v>
      </c>
      <c r="R2100" s="4" t="str">
        <f>IF(shipments9[[#This Row],[Gross Profit]]&lt;0,"Loss","Profit")</f>
        <v>Profit</v>
      </c>
      <c r="S2100" s="9">
        <f>shipments9[[#This Row],[Gross Profit]]/shipments9[[#This Row],[Amount]]</f>
        <v>0.67043308484203057</v>
      </c>
      <c r="T2100" s="11">
        <f>shipments9[[#This Row],[Amount]]/shipments9[[#This Row],[Boxes]]</f>
        <v>15.960339943342776</v>
      </c>
    </row>
    <row r="2101" spans="1:20" hidden="1" x14ac:dyDescent="0.25">
      <c r="A2101" t="s">
        <v>2303</v>
      </c>
      <c r="B2101" t="s">
        <v>58</v>
      </c>
      <c r="C2101" t="s">
        <v>121</v>
      </c>
      <c r="D2101" t="s">
        <v>19</v>
      </c>
      <c r="E2101" s="1">
        <v>45364</v>
      </c>
      <c r="F2101" s="1" t="str">
        <f>TEXT(shipments9[[#This Row],[Shipdate]],"ddd")</f>
        <v>Wed</v>
      </c>
      <c r="G2101" s="1" t="str">
        <f>IF(OR(shipments9[[#This Row],[Day Name]]="Sat",shipments9[[#This Row],[Day Name]]="Sun"),"Weekend","Weekday")</f>
        <v>Weekday</v>
      </c>
      <c r="H2101">
        <v>9018</v>
      </c>
      <c r="I2101">
        <v>694</v>
      </c>
      <c r="J2101" t="s">
        <v>172</v>
      </c>
      <c r="K2101" t="s">
        <v>8155</v>
      </c>
      <c r="L2101" t="s">
        <v>8156</v>
      </c>
      <c r="M2101">
        <v>3</v>
      </c>
      <c r="N2101" t="s">
        <v>8164</v>
      </c>
      <c r="O2101" s="4">
        <f>INDEX(products[Cost_per_box], MATCH(shipments9[[#This Row],[PID]], products[PID], 0))</f>
        <v>5.26</v>
      </c>
      <c r="P2101" s="4">
        <f>shipments9[[#This Row],[Boxes]]*shipments9[[#This Row],[Cost Per Box]]</f>
        <v>3650.44</v>
      </c>
      <c r="Q2101" s="4">
        <f>shipments9[[#This Row],[Amount]] -shipments9[[#This Row],[total cost]]</f>
        <v>5367.5599999999995</v>
      </c>
      <c r="R2101" s="4" t="str">
        <f>IF(shipments9[[#This Row],[Gross Profit]]&lt;0,"Loss","Profit")</f>
        <v>Profit</v>
      </c>
      <c r="S2101" s="9">
        <f>shipments9[[#This Row],[Gross Profit]]/shipments9[[#This Row],[Amount]]</f>
        <v>0.59520514526502544</v>
      </c>
      <c r="T2101" s="11">
        <f>shipments9[[#This Row],[Amount]]/shipments9[[#This Row],[Boxes]]</f>
        <v>12.994236311239193</v>
      </c>
    </row>
    <row r="2102" spans="1:20" hidden="1" x14ac:dyDescent="0.25">
      <c r="A2102" t="s">
        <v>2304</v>
      </c>
      <c r="B2102" t="s">
        <v>61</v>
      </c>
      <c r="C2102" t="s">
        <v>121</v>
      </c>
      <c r="D2102" t="s">
        <v>19</v>
      </c>
      <c r="E2102" s="1">
        <v>45175</v>
      </c>
      <c r="F2102" s="1" t="str">
        <f>TEXT(shipments9[[#This Row],[Shipdate]],"ddd")</f>
        <v>Wed</v>
      </c>
      <c r="G2102" s="1" t="str">
        <f>IF(OR(shipments9[[#This Row],[Day Name]]="Sat",shipments9[[#This Row],[Day Name]]="Sun"),"Weekend","Weekday")</f>
        <v>Weekday</v>
      </c>
      <c r="H2102">
        <v>4734</v>
      </c>
      <c r="I2102">
        <v>395</v>
      </c>
      <c r="J2102" t="s">
        <v>172</v>
      </c>
      <c r="K2102" t="s">
        <v>8151</v>
      </c>
      <c r="L2102" t="s">
        <v>8160</v>
      </c>
      <c r="M2102">
        <v>9</v>
      </c>
      <c r="N2102" t="s">
        <v>8167</v>
      </c>
      <c r="O2102" s="4">
        <f>INDEX(products[Cost_per_box], MATCH(shipments9[[#This Row],[PID]], products[PID], 0))</f>
        <v>5.26</v>
      </c>
      <c r="P2102" s="4">
        <f>shipments9[[#This Row],[Boxes]]*shipments9[[#This Row],[Cost Per Box]]</f>
        <v>2077.6999999999998</v>
      </c>
      <c r="Q2102" s="4">
        <f>shipments9[[#This Row],[Amount]] -shipments9[[#This Row],[total cost]]</f>
        <v>2656.3</v>
      </c>
      <c r="R2102" s="4" t="str">
        <f>IF(shipments9[[#This Row],[Gross Profit]]&lt;0,"Loss","Profit")</f>
        <v>Profit</v>
      </c>
      <c r="S2102" s="9">
        <f>shipments9[[#This Row],[Gross Profit]]/shipments9[[#This Row],[Amount]]</f>
        <v>0.56111111111111112</v>
      </c>
      <c r="T2102" s="11">
        <f>shipments9[[#This Row],[Amount]]/shipments9[[#This Row],[Boxes]]</f>
        <v>11.984810126582278</v>
      </c>
    </row>
    <row r="2103" spans="1:20" hidden="1" x14ac:dyDescent="0.25">
      <c r="A2103" t="s">
        <v>2305</v>
      </c>
      <c r="B2103" t="s">
        <v>61</v>
      </c>
      <c r="C2103" t="s">
        <v>121</v>
      </c>
      <c r="D2103" t="s">
        <v>19</v>
      </c>
      <c r="E2103" s="1">
        <v>45147</v>
      </c>
      <c r="F2103" s="1" t="str">
        <f>TEXT(shipments9[[#This Row],[Shipdate]],"ddd")</f>
        <v>Wed</v>
      </c>
      <c r="G2103" s="1" t="str">
        <f>IF(OR(shipments9[[#This Row],[Day Name]]="Sat",shipments9[[#This Row],[Day Name]]="Sun"),"Weekend","Weekday")</f>
        <v>Weekday</v>
      </c>
      <c r="H2103">
        <v>6950.25</v>
      </c>
      <c r="I2103">
        <v>435</v>
      </c>
      <c r="J2103" t="s">
        <v>172</v>
      </c>
      <c r="K2103" t="s">
        <v>8151</v>
      </c>
      <c r="L2103" t="s">
        <v>8160</v>
      </c>
      <c r="M2103">
        <v>8</v>
      </c>
      <c r="N2103" t="s">
        <v>8162</v>
      </c>
      <c r="O2103" s="4">
        <f>INDEX(products[Cost_per_box], MATCH(shipments9[[#This Row],[PID]], products[PID], 0))</f>
        <v>5.26</v>
      </c>
      <c r="P2103" s="4">
        <f>shipments9[[#This Row],[Boxes]]*shipments9[[#This Row],[Cost Per Box]]</f>
        <v>2288.1</v>
      </c>
      <c r="Q2103" s="4">
        <f>shipments9[[#This Row],[Amount]] -shipments9[[#This Row],[total cost]]</f>
        <v>4662.1499999999996</v>
      </c>
      <c r="R2103" s="4" t="str">
        <f>IF(shipments9[[#This Row],[Gross Profit]]&lt;0,"Loss","Profit")</f>
        <v>Profit</v>
      </c>
      <c r="S2103" s="9">
        <f>shipments9[[#This Row],[Gross Profit]]/shipments9[[#This Row],[Amount]]</f>
        <v>0.67078882054602351</v>
      </c>
      <c r="T2103" s="11">
        <f>shipments9[[#This Row],[Amount]]/shipments9[[#This Row],[Boxes]]</f>
        <v>15.977586206896552</v>
      </c>
    </row>
    <row r="2104" spans="1:20" hidden="1" x14ac:dyDescent="0.25">
      <c r="A2104" t="s">
        <v>2306</v>
      </c>
      <c r="B2104" t="s">
        <v>61</v>
      </c>
      <c r="C2104" t="s">
        <v>121</v>
      </c>
      <c r="D2104" t="s">
        <v>19</v>
      </c>
      <c r="E2104" s="1">
        <v>45268</v>
      </c>
      <c r="F2104" s="1" t="str">
        <f>TEXT(shipments9[[#This Row],[Shipdate]],"ddd")</f>
        <v>Fri</v>
      </c>
      <c r="G2104" s="1" t="str">
        <f>IF(OR(shipments9[[#This Row],[Day Name]]="Sat",shipments9[[#This Row],[Day Name]]="Sun"),"Weekend","Weekday")</f>
        <v>Weekday</v>
      </c>
      <c r="H2104">
        <v>10579.5</v>
      </c>
      <c r="I2104">
        <v>814</v>
      </c>
      <c r="J2104" t="s">
        <v>172</v>
      </c>
      <c r="K2104" t="s">
        <v>8151</v>
      </c>
      <c r="L2104" t="s">
        <v>8152</v>
      </c>
      <c r="M2104">
        <v>12</v>
      </c>
      <c r="N2104" t="s">
        <v>8166</v>
      </c>
      <c r="O2104" s="4">
        <f>INDEX(products[Cost_per_box], MATCH(shipments9[[#This Row],[PID]], products[PID], 0))</f>
        <v>5.26</v>
      </c>
      <c r="P2104" s="4">
        <f>shipments9[[#This Row],[Boxes]]*shipments9[[#This Row],[Cost Per Box]]</f>
        <v>4281.6399999999994</v>
      </c>
      <c r="Q2104" s="4">
        <f>shipments9[[#This Row],[Amount]] -shipments9[[#This Row],[total cost]]</f>
        <v>6297.8600000000006</v>
      </c>
      <c r="R2104" s="4" t="str">
        <f>IF(shipments9[[#This Row],[Gross Profit]]&lt;0,"Loss","Profit")</f>
        <v>Profit</v>
      </c>
      <c r="S2104" s="9">
        <f>shipments9[[#This Row],[Gross Profit]]/shipments9[[#This Row],[Amount]]</f>
        <v>0.59528900231579951</v>
      </c>
      <c r="T2104" s="11">
        <f>shipments9[[#This Row],[Amount]]/shipments9[[#This Row],[Boxes]]</f>
        <v>12.996928746928747</v>
      </c>
    </row>
    <row r="2105" spans="1:20" hidden="1" x14ac:dyDescent="0.25">
      <c r="A2105" t="s">
        <v>2307</v>
      </c>
      <c r="B2105" t="s">
        <v>61</v>
      </c>
      <c r="C2105" t="s">
        <v>121</v>
      </c>
      <c r="D2105" t="s">
        <v>19</v>
      </c>
      <c r="E2105" s="1">
        <v>45467</v>
      </c>
      <c r="F2105" s="1" t="str">
        <f>TEXT(shipments9[[#This Row],[Shipdate]],"ddd")</f>
        <v>Mon</v>
      </c>
      <c r="G2105" s="1" t="str">
        <f>IF(OR(shipments9[[#This Row],[Day Name]]="Sat",shipments9[[#This Row],[Day Name]]="Sun"),"Weekend","Weekday")</f>
        <v>Weekday</v>
      </c>
      <c r="H2105">
        <v>5487.75</v>
      </c>
      <c r="I2105">
        <v>392</v>
      </c>
      <c r="J2105" t="s">
        <v>172</v>
      </c>
      <c r="K2105" t="s">
        <v>8155</v>
      </c>
      <c r="L2105" t="s">
        <v>8154</v>
      </c>
      <c r="M2105">
        <v>6</v>
      </c>
      <c r="N2105" t="s">
        <v>8159</v>
      </c>
      <c r="O2105" s="4">
        <f>INDEX(products[Cost_per_box], MATCH(shipments9[[#This Row],[PID]], products[PID], 0))</f>
        <v>5.26</v>
      </c>
      <c r="P2105" s="4">
        <f>shipments9[[#This Row],[Boxes]]*shipments9[[#This Row],[Cost Per Box]]</f>
        <v>2061.92</v>
      </c>
      <c r="Q2105" s="4">
        <f>shipments9[[#This Row],[Amount]] -shipments9[[#This Row],[total cost]]</f>
        <v>3425.83</v>
      </c>
      <c r="R2105" s="4" t="str">
        <f>IF(shipments9[[#This Row],[Gross Profit]]&lt;0,"Loss","Profit")</f>
        <v>Profit</v>
      </c>
      <c r="S2105" s="9">
        <f>shipments9[[#This Row],[Gross Profit]]/shipments9[[#This Row],[Amount]]</f>
        <v>0.62426859824153791</v>
      </c>
      <c r="T2105" s="11">
        <f>shipments9[[#This Row],[Amount]]/shipments9[[#This Row],[Boxes]]</f>
        <v>13.999362244897959</v>
      </c>
    </row>
    <row r="2106" spans="1:20" hidden="1" x14ac:dyDescent="0.25">
      <c r="A2106" t="s">
        <v>2308</v>
      </c>
      <c r="B2106" t="s">
        <v>61</v>
      </c>
      <c r="C2106" t="s">
        <v>121</v>
      </c>
      <c r="D2106" t="s">
        <v>19</v>
      </c>
      <c r="E2106" s="1">
        <v>45328</v>
      </c>
      <c r="F2106" s="1" t="str">
        <f>TEXT(shipments9[[#This Row],[Shipdate]],"ddd")</f>
        <v>Tue</v>
      </c>
      <c r="G2106" s="1" t="str">
        <f>IF(OR(shipments9[[#This Row],[Day Name]]="Sat",shipments9[[#This Row],[Day Name]]="Sun"),"Weekend","Weekday")</f>
        <v>Weekday</v>
      </c>
      <c r="H2106">
        <v>9888.75</v>
      </c>
      <c r="I2106">
        <v>707</v>
      </c>
      <c r="J2106" t="s">
        <v>172</v>
      </c>
      <c r="K2106" t="s">
        <v>8155</v>
      </c>
      <c r="L2106" t="s">
        <v>8156</v>
      </c>
      <c r="M2106">
        <v>2</v>
      </c>
      <c r="N2106" t="s">
        <v>8157</v>
      </c>
      <c r="O2106" s="4">
        <f>INDEX(products[Cost_per_box], MATCH(shipments9[[#This Row],[PID]], products[PID], 0))</f>
        <v>5.26</v>
      </c>
      <c r="P2106" s="4">
        <f>shipments9[[#This Row],[Boxes]]*shipments9[[#This Row],[Cost Per Box]]</f>
        <v>3718.8199999999997</v>
      </c>
      <c r="Q2106" s="4">
        <f>shipments9[[#This Row],[Amount]] -shipments9[[#This Row],[total cost]]</f>
        <v>6169.93</v>
      </c>
      <c r="R2106" s="4" t="str">
        <f>IF(shipments9[[#This Row],[Gross Profit]]&lt;0,"Loss","Profit")</f>
        <v>Profit</v>
      </c>
      <c r="S2106" s="9">
        <f>shipments9[[#This Row],[Gross Profit]]/shipments9[[#This Row],[Amount]]</f>
        <v>0.62393426873972957</v>
      </c>
      <c r="T2106" s="11">
        <f>shipments9[[#This Row],[Amount]]/shipments9[[#This Row],[Boxes]]</f>
        <v>13.986916548797737</v>
      </c>
    </row>
    <row r="2107" spans="1:20" hidden="1" x14ac:dyDescent="0.25">
      <c r="A2107" t="s">
        <v>2309</v>
      </c>
      <c r="B2107" t="s">
        <v>61</v>
      </c>
      <c r="C2107" t="s">
        <v>121</v>
      </c>
      <c r="D2107" t="s">
        <v>19</v>
      </c>
      <c r="E2107" s="1">
        <v>45230</v>
      </c>
      <c r="F2107" s="1" t="str">
        <f>TEXT(shipments9[[#This Row],[Shipdate]],"ddd")</f>
        <v>Tue</v>
      </c>
      <c r="G2107" s="1" t="str">
        <f>IF(OR(shipments9[[#This Row],[Day Name]]="Sat",shipments9[[#This Row],[Day Name]]="Sun"),"Weekend","Weekday")</f>
        <v>Weekday</v>
      </c>
      <c r="H2107">
        <v>6169.5</v>
      </c>
      <c r="I2107">
        <v>441</v>
      </c>
      <c r="J2107" t="s">
        <v>172</v>
      </c>
      <c r="K2107" t="s">
        <v>8151</v>
      </c>
      <c r="L2107" t="s">
        <v>8152</v>
      </c>
      <c r="M2107">
        <v>10</v>
      </c>
      <c r="N2107" t="s">
        <v>8153</v>
      </c>
      <c r="O2107" s="4">
        <f>INDEX(products[Cost_per_box], MATCH(shipments9[[#This Row],[PID]], products[PID], 0))</f>
        <v>5.26</v>
      </c>
      <c r="P2107" s="4">
        <f>shipments9[[#This Row],[Boxes]]*shipments9[[#This Row],[Cost Per Box]]</f>
        <v>2319.66</v>
      </c>
      <c r="Q2107" s="4">
        <f>shipments9[[#This Row],[Amount]] -shipments9[[#This Row],[total cost]]</f>
        <v>3849.84</v>
      </c>
      <c r="R2107" s="4" t="str">
        <f>IF(shipments9[[#This Row],[Gross Profit]]&lt;0,"Loss","Profit")</f>
        <v>Profit</v>
      </c>
      <c r="S2107" s="9">
        <f>shipments9[[#This Row],[Gross Profit]]/shipments9[[#This Row],[Amount]]</f>
        <v>0.62401167031363969</v>
      </c>
      <c r="T2107" s="11">
        <f>shipments9[[#This Row],[Amount]]/shipments9[[#This Row],[Boxes]]</f>
        <v>13.989795918367347</v>
      </c>
    </row>
    <row r="2108" spans="1:20" hidden="1" x14ac:dyDescent="0.25">
      <c r="A2108" t="s">
        <v>2310</v>
      </c>
      <c r="B2108" t="s">
        <v>80</v>
      </c>
      <c r="C2108" t="s">
        <v>121</v>
      </c>
      <c r="D2108" t="s">
        <v>19</v>
      </c>
      <c r="E2108" s="1">
        <v>44967</v>
      </c>
      <c r="F2108" s="1" t="str">
        <f>TEXT(shipments9[[#This Row],[Shipdate]],"ddd")</f>
        <v>Fri</v>
      </c>
      <c r="G2108" s="1" t="str">
        <f>IF(OR(shipments9[[#This Row],[Day Name]]="Sat",shipments9[[#This Row],[Day Name]]="Sun"),"Weekend","Weekday")</f>
        <v>Weekday</v>
      </c>
      <c r="H2108">
        <v>6417</v>
      </c>
      <c r="I2108">
        <v>459</v>
      </c>
      <c r="J2108" t="s">
        <v>172</v>
      </c>
      <c r="K2108" t="s">
        <v>8151</v>
      </c>
      <c r="L2108" t="s">
        <v>8156</v>
      </c>
      <c r="M2108">
        <v>2</v>
      </c>
      <c r="N2108" t="s">
        <v>8157</v>
      </c>
      <c r="O2108" s="4">
        <f>INDEX(products[Cost_per_box], MATCH(shipments9[[#This Row],[PID]], products[PID], 0))</f>
        <v>5.26</v>
      </c>
      <c r="P2108" s="4">
        <f>shipments9[[#This Row],[Boxes]]*shipments9[[#This Row],[Cost Per Box]]</f>
        <v>2414.3399999999997</v>
      </c>
      <c r="Q2108" s="4">
        <f>shipments9[[#This Row],[Amount]] -shipments9[[#This Row],[total cost]]</f>
        <v>4002.6600000000003</v>
      </c>
      <c r="R2108" s="4" t="str">
        <f>IF(shipments9[[#This Row],[Gross Profit]]&lt;0,"Loss","Profit")</f>
        <v>Profit</v>
      </c>
      <c r="S2108" s="9">
        <f>shipments9[[#This Row],[Gross Profit]]/shipments9[[#This Row],[Amount]]</f>
        <v>0.62375876577840117</v>
      </c>
      <c r="T2108" s="11">
        <f>shipments9[[#This Row],[Amount]]/shipments9[[#This Row],[Boxes]]</f>
        <v>13.980392156862745</v>
      </c>
    </row>
    <row r="2109" spans="1:20" hidden="1" x14ac:dyDescent="0.25">
      <c r="A2109" t="s">
        <v>2311</v>
      </c>
      <c r="B2109" t="s">
        <v>80</v>
      </c>
      <c r="C2109" t="s">
        <v>121</v>
      </c>
      <c r="D2109" t="s">
        <v>19</v>
      </c>
      <c r="E2109" s="1">
        <v>45146</v>
      </c>
      <c r="F2109" s="1" t="str">
        <f>TEXT(shipments9[[#This Row],[Shipdate]],"ddd")</f>
        <v>Tue</v>
      </c>
      <c r="G2109" s="1" t="str">
        <f>IF(OR(shipments9[[#This Row],[Day Name]]="Sat",shipments9[[#This Row],[Day Name]]="Sun"),"Weekend","Weekday")</f>
        <v>Weekday</v>
      </c>
      <c r="H2109">
        <v>4209.75</v>
      </c>
      <c r="I2109">
        <v>324</v>
      </c>
      <c r="J2109" t="s">
        <v>172</v>
      </c>
      <c r="K2109" t="s">
        <v>8151</v>
      </c>
      <c r="L2109" t="s">
        <v>8160</v>
      </c>
      <c r="M2109">
        <v>8</v>
      </c>
      <c r="N2109" t="s">
        <v>8162</v>
      </c>
      <c r="O2109" s="4">
        <f>INDEX(products[Cost_per_box], MATCH(shipments9[[#This Row],[PID]], products[PID], 0))</f>
        <v>5.26</v>
      </c>
      <c r="P2109" s="4">
        <f>shipments9[[#This Row],[Boxes]]*shipments9[[#This Row],[Cost Per Box]]</f>
        <v>1704.24</v>
      </c>
      <c r="Q2109" s="4">
        <f>shipments9[[#This Row],[Amount]] -shipments9[[#This Row],[total cost]]</f>
        <v>2505.5100000000002</v>
      </c>
      <c r="R2109" s="4" t="str">
        <f>IF(shipments9[[#This Row],[Gross Profit]]&lt;0,"Loss","Profit")</f>
        <v>Profit</v>
      </c>
      <c r="S2109" s="9">
        <f>shipments9[[#This Row],[Gross Profit]]/shipments9[[#This Row],[Amount]]</f>
        <v>0.59516835916622135</v>
      </c>
      <c r="T2109" s="11">
        <f>shipments9[[#This Row],[Amount]]/shipments9[[#This Row],[Boxes]]</f>
        <v>12.993055555555555</v>
      </c>
    </row>
    <row r="2110" spans="1:20" hidden="1" x14ac:dyDescent="0.25">
      <c r="A2110" t="s">
        <v>2312</v>
      </c>
      <c r="B2110" t="s">
        <v>83</v>
      </c>
      <c r="C2110" t="s">
        <v>121</v>
      </c>
      <c r="D2110" t="s">
        <v>19</v>
      </c>
      <c r="E2110" s="1">
        <v>44967</v>
      </c>
      <c r="F2110" s="1" t="str">
        <f>TEXT(shipments9[[#This Row],[Shipdate]],"ddd")</f>
        <v>Fri</v>
      </c>
      <c r="G2110" s="1" t="str">
        <f>IF(OR(shipments9[[#This Row],[Day Name]]="Sat",shipments9[[#This Row],[Day Name]]="Sun"),"Weekend","Weekday")</f>
        <v>Weekday</v>
      </c>
      <c r="H2110">
        <v>5674.5</v>
      </c>
      <c r="I2110">
        <v>379</v>
      </c>
      <c r="J2110" t="s">
        <v>172</v>
      </c>
      <c r="K2110" t="s">
        <v>8151</v>
      </c>
      <c r="L2110" t="s">
        <v>8156</v>
      </c>
      <c r="M2110">
        <v>2</v>
      </c>
      <c r="N2110" t="s">
        <v>8157</v>
      </c>
      <c r="O2110" s="4">
        <f>INDEX(products[Cost_per_box], MATCH(shipments9[[#This Row],[PID]], products[PID], 0))</f>
        <v>5.26</v>
      </c>
      <c r="P2110" s="4">
        <f>shipments9[[#This Row],[Boxes]]*shipments9[[#This Row],[Cost Per Box]]</f>
        <v>1993.54</v>
      </c>
      <c r="Q2110" s="4">
        <f>shipments9[[#This Row],[Amount]] -shipments9[[#This Row],[total cost]]</f>
        <v>3680.96</v>
      </c>
      <c r="R2110" s="4" t="str">
        <f>IF(shipments9[[#This Row],[Gross Profit]]&lt;0,"Loss","Profit")</f>
        <v>Profit</v>
      </c>
      <c r="S2110" s="9">
        <f>shipments9[[#This Row],[Gross Profit]]/shipments9[[#This Row],[Amount]]</f>
        <v>0.64868446559168214</v>
      </c>
      <c r="T2110" s="11">
        <f>shipments9[[#This Row],[Amount]]/shipments9[[#This Row],[Boxes]]</f>
        <v>14.972295514511874</v>
      </c>
    </row>
    <row r="2111" spans="1:20" hidden="1" x14ac:dyDescent="0.25">
      <c r="A2111" t="s">
        <v>2313</v>
      </c>
      <c r="B2111" t="s">
        <v>86</v>
      </c>
      <c r="C2111" t="s">
        <v>121</v>
      </c>
      <c r="D2111" t="s">
        <v>19</v>
      </c>
      <c r="E2111" s="1">
        <v>45259</v>
      </c>
      <c r="F2111" s="1" t="str">
        <f>TEXT(shipments9[[#This Row],[Shipdate]],"ddd")</f>
        <v>Wed</v>
      </c>
      <c r="G2111" s="1" t="str">
        <f>IF(OR(shipments9[[#This Row],[Day Name]]="Sat",shipments9[[#This Row],[Day Name]]="Sun"),"Weekend","Weekday")</f>
        <v>Weekday</v>
      </c>
      <c r="H2111">
        <v>4263.75</v>
      </c>
      <c r="I2111">
        <v>285</v>
      </c>
      <c r="J2111" t="s">
        <v>172</v>
      </c>
      <c r="K2111" t="s">
        <v>8151</v>
      </c>
      <c r="L2111" t="s">
        <v>8152</v>
      </c>
      <c r="M2111">
        <v>11</v>
      </c>
      <c r="N2111" t="s">
        <v>8165</v>
      </c>
      <c r="O2111" s="4">
        <f>INDEX(products[Cost_per_box], MATCH(shipments9[[#This Row],[PID]], products[PID], 0))</f>
        <v>5.26</v>
      </c>
      <c r="P2111" s="4">
        <f>shipments9[[#This Row],[Boxes]]*shipments9[[#This Row],[Cost Per Box]]</f>
        <v>1499.1</v>
      </c>
      <c r="Q2111" s="4">
        <f>shipments9[[#This Row],[Amount]] -shipments9[[#This Row],[total cost]]</f>
        <v>2764.65</v>
      </c>
      <c r="R2111" s="4" t="str">
        <f>IF(shipments9[[#This Row],[Gross Profit]]&lt;0,"Loss","Profit")</f>
        <v>Profit</v>
      </c>
      <c r="S2111" s="9">
        <f>shipments9[[#This Row],[Gross Profit]]/shipments9[[#This Row],[Amount]]</f>
        <v>0.64840809146877754</v>
      </c>
      <c r="T2111" s="11">
        <f>shipments9[[#This Row],[Amount]]/shipments9[[#This Row],[Boxes]]</f>
        <v>14.960526315789474</v>
      </c>
    </row>
    <row r="2112" spans="1:20" hidden="1" x14ac:dyDescent="0.25">
      <c r="A2112" t="s">
        <v>2314</v>
      </c>
      <c r="B2112" t="s">
        <v>86</v>
      </c>
      <c r="C2112" t="s">
        <v>121</v>
      </c>
      <c r="D2112" t="s">
        <v>19</v>
      </c>
      <c r="E2112" s="1">
        <v>45435</v>
      </c>
      <c r="F2112" s="1" t="str">
        <f>TEXT(shipments9[[#This Row],[Shipdate]],"ddd")</f>
        <v>Thu</v>
      </c>
      <c r="G2112" s="1" t="str">
        <f>IF(OR(shipments9[[#This Row],[Day Name]]="Sat",shipments9[[#This Row],[Day Name]]="Sun"),"Weekend","Weekday")</f>
        <v>Weekday</v>
      </c>
      <c r="H2112">
        <v>4153.5</v>
      </c>
      <c r="I2112">
        <v>260</v>
      </c>
      <c r="J2112" t="s">
        <v>172</v>
      </c>
      <c r="K2112" t="s">
        <v>8155</v>
      </c>
      <c r="L2112" t="s">
        <v>8154</v>
      </c>
      <c r="M2112">
        <v>5</v>
      </c>
      <c r="N2112" t="s">
        <v>201</v>
      </c>
      <c r="O2112" s="4">
        <f>INDEX(products[Cost_per_box], MATCH(shipments9[[#This Row],[PID]], products[PID], 0))</f>
        <v>5.26</v>
      </c>
      <c r="P2112" s="4">
        <f>shipments9[[#This Row],[Boxes]]*shipments9[[#This Row],[Cost Per Box]]</f>
        <v>1367.6</v>
      </c>
      <c r="Q2112" s="4">
        <f>shipments9[[#This Row],[Amount]] -shipments9[[#This Row],[total cost]]</f>
        <v>2785.9</v>
      </c>
      <c r="R2112" s="4" t="str">
        <f>IF(shipments9[[#This Row],[Gross Profit]]&lt;0,"Loss","Profit")</f>
        <v>Profit</v>
      </c>
      <c r="S2112" s="9">
        <f>shipments9[[#This Row],[Gross Profit]]/shipments9[[#This Row],[Amount]]</f>
        <v>0.67073552425665106</v>
      </c>
      <c r="T2112" s="11">
        <f>shipments9[[#This Row],[Amount]]/shipments9[[#This Row],[Boxes]]</f>
        <v>15.975</v>
      </c>
    </row>
    <row r="2113" spans="1:20" hidden="1" x14ac:dyDescent="0.25">
      <c r="A2113" t="s">
        <v>2315</v>
      </c>
      <c r="B2113" t="s">
        <v>86</v>
      </c>
      <c r="C2113" t="s">
        <v>121</v>
      </c>
      <c r="D2113" t="s">
        <v>19</v>
      </c>
      <c r="E2113" s="1">
        <v>44963</v>
      </c>
      <c r="F2113" s="1" t="str">
        <f>TEXT(shipments9[[#This Row],[Shipdate]],"ddd")</f>
        <v>Mon</v>
      </c>
      <c r="G2113" s="1" t="str">
        <f>IF(OR(shipments9[[#This Row],[Day Name]]="Sat",shipments9[[#This Row],[Day Name]]="Sun"),"Weekend","Weekday")</f>
        <v>Weekday</v>
      </c>
      <c r="H2113">
        <v>1464.75</v>
      </c>
      <c r="I2113">
        <v>113</v>
      </c>
      <c r="J2113" t="s">
        <v>172</v>
      </c>
      <c r="K2113" t="s">
        <v>8151</v>
      </c>
      <c r="L2113" t="s">
        <v>8156</v>
      </c>
      <c r="M2113">
        <v>2</v>
      </c>
      <c r="N2113" t="s">
        <v>8157</v>
      </c>
      <c r="O2113" s="4">
        <f>INDEX(products[Cost_per_box], MATCH(shipments9[[#This Row],[PID]], products[PID], 0))</f>
        <v>5.26</v>
      </c>
      <c r="P2113" s="4">
        <f>shipments9[[#This Row],[Boxes]]*shipments9[[#This Row],[Cost Per Box]]</f>
        <v>594.38</v>
      </c>
      <c r="Q2113" s="4">
        <f>shipments9[[#This Row],[Amount]] -shipments9[[#This Row],[total cost]]</f>
        <v>870.37</v>
      </c>
      <c r="R2113" s="4" t="str">
        <f>IF(shipments9[[#This Row],[Gross Profit]]&lt;0,"Loss","Profit")</f>
        <v>Profit</v>
      </c>
      <c r="S2113" s="9">
        <f>shipments9[[#This Row],[Gross Profit]]/shipments9[[#This Row],[Amount]]</f>
        <v>0.59421061614610005</v>
      </c>
      <c r="T2113" s="11">
        <f>shipments9[[#This Row],[Amount]]/shipments9[[#This Row],[Boxes]]</f>
        <v>12.962389380530974</v>
      </c>
    </row>
    <row r="2114" spans="1:20" hidden="1" x14ac:dyDescent="0.25">
      <c r="A2114" t="s">
        <v>2316</v>
      </c>
      <c r="B2114" t="s">
        <v>86</v>
      </c>
      <c r="C2114" t="s">
        <v>121</v>
      </c>
      <c r="D2114" t="s">
        <v>19</v>
      </c>
      <c r="E2114" s="1">
        <v>45127</v>
      </c>
      <c r="F2114" s="1" t="str">
        <f>TEXT(shipments9[[#This Row],[Shipdate]],"ddd")</f>
        <v>Thu</v>
      </c>
      <c r="G2114" s="1" t="str">
        <f>IF(OR(shipments9[[#This Row],[Day Name]]="Sat",shipments9[[#This Row],[Day Name]]="Sun"),"Weekend","Weekday")</f>
        <v>Weekday</v>
      </c>
      <c r="H2114">
        <v>747</v>
      </c>
      <c r="I2114">
        <v>63</v>
      </c>
      <c r="J2114" t="s">
        <v>172</v>
      </c>
      <c r="K2114" t="s">
        <v>8151</v>
      </c>
      <c r="L2114" t="s">
        <v>8160</v>
      </c>
      <c r="M2114">
        <v>7</v>
      </c>
      <c r="N2114" t="s">
        <v>8161</v>
      </c>
      <c r="O2114" s="4">
        <f>INDEX(products[Cost_per_box], MATCH(shipments9[[#This Row],[PID]], products[PID], 0))</f>
        <v>5.26</v>
      </c>
      <c r="P2114" s="4">
        <f>shipments9[[#This Row],[Boxes]]*shipments9[[#This Row],[Cost Per Box]]</f>
        <v>331.38</v>
      </c>
      <c r="Q2114" s="4">
        <f>shipments9[[#This Row],[Amount]] -shipments9[[#This Row],[total cost]]</f>
        <v>415.62</v>
      </c>
      <c r="R2114" s="4" t="str">
        <f>IF(shipments9[[#This Row],[Gross Profit]]&lt;0,"Loss","Profit")</f>
        <v>Profit</v>
      </c>
      <c r="S2114" s="9">
        <f>shipments9[[#This Row],[Gross Profit]]/shipments9[[#This Row],[Amount]]</f>
        <v>0.55638554216867475</v>
      </c>
      <c r="T2114" s="11">
        <f>shipments9[[#This Row],[Amount]]/shipments9[[#This Row],[Boxes]]</f>
        <v>11.857142857142858</v>
      </c>
    </row>
    <row r="2115" spans="1:20" hidden="1" x14ac:dyDescent="0.25">
      <c r="A2115" t="s">
        <v>2317</v>
      </c>
      <c r="B2115" t="s">
        <v>86</v>
      </c>
      <c r="C2115" t="s">
        <v>121</v>
      </c>
      <c r="D2115" t="s">
        <v>19</v>
      </c>
      <c r="E2115" s="1">
        <v>45233</v>
      </c>
      <c r="F2115" s="1" t="str">
        <f>TEXT(shipments9[[#This Row],[Shipdate]],"ddd")</f>
        <v>Fri</v>
      </c>
      <c r="G2115" s="1" t="str">
        <f>IF(OR(shipments9[[#This Row],[Day Name]]="Sat",shipments9[[#This Row],[Day Name]]="Sun"),"Weekend","Weekday")</f>
        <v>Weekday</v>
      </c>
      <c r="H2115">
        <v>4288.5</v>
      </c>
      <c r="I2115">
        <v>330</v>
      </c>
      <c r="J2115" t="s">
        <v>172</v>
      </c>
      <c r="K2115" t="s">
        <v>8151</v>
      </c>
      <c r="L2115" t="s">
        <v>8152</v>
      </c>
      <c r="M2115">
        <v>11</v>
      </c>
      <c r="N2115" t="s">
        <v>8165</v>
      </c>
      <c r="O2115" s="4">
        <f>INDEX(products[Cost_per_box], MATCH(shipments9[[#This Row],[PID]], products[PID], 0))</f>
        <v>5.26</v>
      </c>
      <c r="P2115" s="4">
        <f>shipments9[[#This Row],[Boxes]]*shipments9[[#This Row],[Cost Per Box]]</f>
        <v>1735.8</v>
      </c>
      <c r="Q2115" s="4">
        <f>shipments9[[#This Row],[Amount]] -shipments9[[#This Row],[total cost]]</f>
        <v>2552.6999999999998</v>
      </c>
      <c r="R2115" s="4" t="str">
        <f>IF(shipments9[[#This Row],[Gross Profit]]&lt;0,"Loss","Profit")</f>
        <v>Profit</v>
      </c>
      <c r="S2115" s="9">
        <f>shipments9[[#This Row],[Gross Profit]]/shipments9[[#This Row],[Amount]]</f>
        <v>0.59524309199020631</v>
      </c>
      <c r="T2115" s="11">
        <f>shipments9[[#This Row],[Amount]]/shipments9[[#This Row],[Boxes]]</f>
        <v>12.995454545454546</v>
      </c>
    </row>
    <row r="2116" spans="1:20" hidden="1" x14ac:dyDescent="0.25">
      <c r="A2116" t="s">
        <v>2318</v>
      </c>
      <c r="B2116" t="s">
        <v>89</v>
      </c>
      <c r="C2116" t="s">
        <v>121</v>
      </c>
      <c r="D2116" t="s">
        <v>19</v>
      </c>
      <c r="E2116" s="1">
        <v>45265</v>
      </c>
      <c r="F2116" s="1" t="str">
        <f>TEXT(shipments9[[#This Row],[Shipdate]],"ddd")</f>
        <v>Tue</v>
      </c>
      <c r="G2116" s="1" t="str">
        <f>IF(OR(shipments9[[#This Row],[Day Name]]="Sat",shipments9[[#This Row],[Day Name]]="Sun"),"Weekend","Weekday")</f>
        <v>Weekday</v>
      </c>
      <c r="H2116">
        <v>6381</v>
      </c>
      <c r="I2116">
        <v>399</v>
      </c>
      <c r="J2116" t="s">
        <v>172</v>
      </c>
      <c r="K2116" t="s">
        <v>8151</v>
      </c>
      <c r="L2116" t="s">
        <v>8152</v>
      </c>
      <c r="M2116">
        <v>12</v>
      </c>
      <c r="N2116" t="s">
        <v>8166</v>
      </c>
      <c r="O2116" s="4">
        <f>INDEX(products[Cost_per_box], MATCH(shipments9[[#This Row],[PID]], products[PID], 0))</f>
        <v>5.26</v>
      </c>
      <c r="P2116" s="4">
        <f>shipments9[[#This Row],[Boxes]]*shipments9[[#This Row],[Cost Per Box]]</f>
        <v>2098.7399999999998</v>
      </c>
      <c r="Q2116" s="4">
        <f>shipments9[[#This Row],[Amount]] -shipments9[[#This Row],[total cost]]</f>
        <v>4282.26</v>
      </c>
      <c r="R2116" s="4" t="str">
        <f>IF(shipments9[[#This Row],[Gross Profit]]&lt;0,"Loss","Profit")</f>
        <v>Profit</v>
      </c>
      <c r="S2116" s="9">
        <f>shipments9[[#This Row],[Gross Profit]]/shipments9[[#This Row],[Amount]]</f>
        <v>0.67109543958627182</v>
      </c>
      <c r="T2116" s="11">
        <f>shipments9[[#This Row],[Amount]]/shipments9[[#This Row],[Boxes]]</f>
        <v>15.992481203007518</v>
      </c>
    </row>
    <row r="2117" spans="1:20" hidden="1" x14ac:dyDescent="0.25">
      <c r="A2117" t="s">
        <v>2319</v>
      </c>
      <c r="B2117" t="s">
        <v>89</v>
      </c>
      <c r="C2117" t="s">
        <v>121</v>
      </c>
      <c r="D2117" t="s">
        <v>19</v>
      </c>
      <c r="E2117" s="1">
        <v>44966</v>
      </c>
      <c r="F2117" s="1" t="str">
        <f>TEXT(shipments9[[#This Row],[Shipdate]],"ddd")</f>
        <v>Thu</v>
      </c>
      <c r="G2117" s="1" t="str">
        <f>IF(OR(shipments9[[#This Row],[Day Name]]="Sat",shipments9[[#This Row],[Day Name]]="Sun"),"Weekend","Weekday")</f>
        <v>Weekday</v>
      </c>
      <c r="H2117">
        <v>5204.25</v>
      </c>
      <c r="I2117">
        <v>401</v>
      </c>
      <c r="J2117" t="s">
        <v>172</v>
      </c>
      <c r="K2117" t="s">
        <v>8151</v>
      </c>
      <c r="L2117" t="s">
        <v>8156</v>
      </c>
      <c r="M2117">
        <v>2</v>
      </c>
      <c r="N2117" t="s">
        <v>8157</v>
      </c>
      <c r="O2117" s="4">
        <f>INDEX(products[Cost_per_box], MATCH(shipments9[[#This Row],[PID]], products[PID], 0))</f>
        <v>5.26</v>
      </c>
      <c r="P2117" s="4">
        <f>shipments9[[#This Row],[Boxes]]*shipments9[[#This Row],[Cost Per Box]]</f>
        <v>2109.2599999999998</v>
      </c>
      <c r="Q2117" s="4">
        <f>shipments9[[#This Row],[Amount]] -shipments9[[#This Row],[total cost]]</f>
        <v>3094.9900000000002</v>
      </c>
      <c r="R2117" s="4" t="str">
        <f>IF(shipments9[[#This Row],[Gross Profit]]&lt;0,"Loss","Profit")</f>
        <v>Profit</v>
      </c>
      <c r="S2117" s="9">
        <f>shipments9[[#This Row],[Gross Profit]]/shipments9[[#This Row],[Amount]]</f>
        <v>0.59470432819330354</v>
      </c>
      <c r="T2117" s="11">
        <f>shipments9[[#This Row],[Amount]]/shipments9[[#This Row],[Boxes]]</f>
        <v>12.978179551122194</v>
      </c>
    </row>
    <row r="2118" spans="1:20" hidden="1" x14ac:dyDescent="0.25">
      <c r="A2118" t="s">
        <v>2320</v>
      </c>
      <c r="B2118" t="s">
        <v>89</v>
      </c>
      <c r="C2118" t="s">
        <v>121</v>
      </c>
      <c r="D2118" t="s">
        <v>19</v>
      </c>
      <c r="E2118" s="1">
        <v>45076</v>
      </c>
      <c r="F2118" s="1" t="str">
        <f>TEXT(shipments9[[#This Row],[Shipdate]],"ddd")</f>
        <v>Tue</v>
      </c>
      <c r="G2118" s="1" t="str">
        <f>IF(OR(shipments9[[#This Row],[Day Name]]="Sat",shipments9[[#This Row],[Day Name]]="Sun"),"Weekend","Weekday")</f>
        <v>Weekday</v>
      </c>
      <c r="H2118">
        <v>1993.5</v>
      </c>
      <c r="I2118">
        <v>167</v>
      </c>
      <c r="J2118" t="s">
        <v>172</v>
      </c>
      <c r="K2118" t="s">
        <v>8151</v>
      </c>
      <c r="L2118" t="s">
        <v>8154</v>
      </c>
      <c r="M2118">
        <v>5</v>
      </c>
      <c r="N2118" t="s">
        <v>201</v>
      </c>
      <c r="O2118" s="4">
        <f>INDEX(products[Cost_per_box], MATCH(shipments9[[#This Row],[PID]], products[PID], 0))</f>
        <v>5.26</v>
      </c>
      <c r="P2118" s="4">
        <f>shipments9[[#This Row],[Boxes]]*shipments9[[#This Row],[Cost Per Box]]</f>
        <v>878.42</v>
      </c>
      <c r="Q2118" s="4">
        <f>shipments9[[#This Row],[Amount]] -shipments9[[#This Row],[total cost]]</f>
        <v>1115.08</v>
      </c>
      <c r="R2118" s="4" t="str">
        <f>IF(shipments9[[#This Row],[Gross Profit]]&lt;0,"Loss","Profit")</f>
        <v>Profit</v>
      </c>
      <c r="S2118" s="9">
        <f>shipments9[[#This Row],[Gross Profit]]/shipments9[[#This Row],[Amount]]</f>
        <v>0.55935791321795836</v>
      </c>
      <c r="T2118" s="11">
        <f>shipments9[[#This Row],[Amount]]/shipments9[[#This Row],[Boxes]]</f>
        <v>11.937125748502995</v>
      </c>
    </row>
    <row r="2119" spans="1:20" hidden="1" x14ac:dyDescent="0.25">
      <c r="A2119" t="s">
        <v>2321</v>
      </c>
      <c r="B2119" t="s">
        <v>89</v>
      </c>
      <c r="C2119" t="s">
        <v>121</v>
      </c>
      <c r="D2119" t="s">
        <v>19</v>
      </c>
      <c r="E2119" s="1">
        <v>45321</v>
      </c>
      <c r="F2119" s="1" t="str">
        <f>TEXT(shipments9[[#This Row],[Shipdate]],"ddd")</f>
        <v>Tue</v>
      </c>
      <c r="G2119" s="1" t="str">
        <f>IF(OR(shipments9[[#This Row],[Day Name]]="Sat",shipments9[[#This Row],[Day Name]]="Sun"),"Weekend","Weekday")</f>
        <v>Weekday</v>
      </c>
      <c r="H2119">
        <v>3775.5</v>
      </c>
      <c r="I2119">
        <v>236</v>
      </c>
      <c r="J2119" t="s">
        <v>172</v>
      </c>
      <c r="K2119" t="s">
        <v>8155</v>
      </c>
      <c r="L2119" t="s">
        <v>8156</v>
      </c>
      <c r="M2119">
        <v>1</v>
      </c>
      <c r="N2119" t="s">
        <v>8163</v>
      </c>
      <c r="O2119" s="4">
        <f>INDEX(products[Cost_per_box], MATCH(shipments9[[#This Row],[PID]], products[PID], 0))</f>
        <v>5.26</v>
      </c>
      <c r="P2119" s="4">
        <f>shipments9[[#This Row],[Boxes]]*shipments9[[#This Row],[Cost Per Box]]</f>
        <v>1241.3599999999999</v>
      </c>
      <c r="Q2119" s="4">
        <f>shipments9[[#This Row],[Amount]] -shipments9[[#This Row],[total cost]]</f>
        <v>2534.1400000000003</v>
      </c>
      <c r="R2119" s="4" t="str">
        <f>IF(shipments9[[#This Row],[Gross Profit]]&lt;0,"Loss","Profit")</f>
        <v>Profit</v>
      </c>
      <c r="S2119" s="9">
        <f>shipments9[[#This Row],[Gross Profit]]/shipments9[[#This Row],[Amount]]</f>
        <v>0.67120646272016959</v>
      </c>
      <c r="T2119" s="11">
        <f>shipments9[[#This Row],[Amount]]/shipments9[[#This Row],[Boxes]]</f>
        <v>15.997881355932204</v>
      </c>
    </row>
    <row r="2120" spans="1:20" hidden="1" x14ac:dyDescent="0.25">
      <c r="A2120" t="s">
        <v>2322</v>
      </c>
      <c r="B2120" t="s">
        <v>92</v>
      </c>
      <c r="C2120" t="s">
        <v>121</v>
      </c>
      <c r="D2120" t="s">
        <v>19</v>
      </c>
      <c r="E2120" s="1">
        <v>45072</v>
      </c>
      <c r="F2120" s="1" t="str">
        <f>TEXT(shipments9[[#This Row],[Shipdate]],"ddd")</f>
        <v>Fri</v>
      </c>
      <c r="G2120" s="1" t="str">
        <f>IF(OR(shipments9[[#This Row],[Day Name]]="Sat",shipments9[[#This Row],[Day Name]]="Sun"),"Weekend","Weekday")</f>
        <v>Weekday</v>
      </c>
      <c r="H2120">
        <v>11070</v>
      </c>
      <c r="I2120">
        <v>923</v>
      </c>
      <c r="J2120" t="s">
        <v>172</v>
      </c>
      <c r="K2120" t="s">
        <v>8151</v>
      </c>
      <c r="L2120" t="s">
        <v>8154</v>
      </c>
      <c r="M2120">
        <v>5</v>
      </c>
      <c r="N2120" t="s">
        <v>201</v>
      </c>
      <c r="O2120" s="4">
        <f>INDEX(products[Cost_per_box], MATCH(shipments9[[#This Row],[PID]], products[PID], 0))</f>
        <v>5.26</v>
      </c>
      <c r="P2120" s="4">
        <f>shipments9[[#This Row],[Boxes]]*shipments9[[#This Row],[Cost Per Box]]</f>
        <v>4854.9799999999996</v>
      </c>
      <c r="Q2120" s="4">
        <f>shipments9[[#This Row],[Amount]] -shipments9[[#This Row],[total cost]]</f>
        <v>6215.02</v>
      </c>
      <c r="R2120" s="4" t="str">
        <f>IF(shipments9[[#This Row],[Gross Profit]]&lt;0,"Loss","Profit")</f>
        <v>Profit</v>
      </c>
      <c r="S2120" s="9">
        <f>shipments9[[#This Row],[Gross Profit]]/shipments9[[#This Row],[Amount]]</f>
        <v>0.56142908762420962</v>
      </c>
      <c r="T2120" s="11">
        <f>shipments9[[#This Row],[Amount]]/shipments9[[#This Row],[Boxes]]</f>
        <v>11.993499458288191</v>
      </c>
    </row>
    <row r="2121" spans="1:20" hidden="1" x14ac:dyDescent="0.25">
      <c r="A2121" t="s">
        <v>2323</v>
      </c>
      <c r="B2121" t="s">
        <v>92</v>
      </c>
      <c r="C2121" t="s">
        <v>121</v>
      </c>
      <c r="D2121" t="s">
        <v>19</v>
      </c>
      <c r="E2121" s="1">
        <v>45110</v>
      </c>
      <c r="F2121" s="1" t="str">
        <f>TEXT(shipments9[[#This Row],[Shipdate]],"ddd")</f>
        <v>Mon</v>
      </c>
      <c r="G2121" s="1" t="str">
        <f>IF(OR(shipments9[[#This Row],[Day Name]]="Sat",shipments9[[#This Row],[Day Name]]="Sun"),"Weekend","Weekday")</f>
        <v>Weekday</v>
      </c>
      <c r="H2121">
        <v>321.75</v>
      </c>
      <c r="I2121">
        <v>25</v>
      </c>
      <c r="J2121" t="s">
        <v>172</v>
      </c>
      <c r="K2121" t="s">
        <v>8151</v>
      </c>
      <c r="L2121" t="s">
        <v>8160</v>
      </c>
      <c r="M2121">
        <v>7</v>
      </c>
      <c r="N2121" t="s">
        <v>8161</v>
      </c>
      <c r="O2121" s="4">
        <f>INDEX(products[Cost_per_box], MATCH(shipments9[[#This Row],[PID]], products[PID], 0))</f>
        <v>5.26</v>
      </c>
      <c r="P2121" s="4">
        <f>shipments9[[#This Row],[Boxes]]*shipments9[[#This Row],[Cost Per Box]]</f>
        <v>131.5</v>
      </c>
      <c r="Q2121" s="4">
        <f>shipments9[[#This Row],[Amount]] -shipments9[[#This Row],[total cost]]</f>
        <v>190.25</v>
      </c>
      <c r="R2121" s="4" t="str">
        <f>IF(shipments9[[#This Row],[Gross Profit]]&lt;0,"Loss","Profit")</f>
        <v>Profit</v>
      </c>
      <c r="S2121" s="9">
        <f>shipments9[[#This Row],[Gross Profit]]/shipments9[[#This Row],[Amount]]</f>
        <v>0.5912975912975913</v>
      </c>
      <c r="T2121" s="11">
        <f>shipments9[[#This Row],[Amount]]/shipments9[[#This Row],[Boxes]]</f>
        <v>12.87</v>
      </c>
    </row>
    <row r="2122" spans="1:20" hidden="1" x14ac:dyDescent="0.25">
      <c r="A2122" t="s">
        <v>2324</v>
      </c>
      <c r="B2122" t="s">
        <v>92</v>
      </c>
      <c r="C2122" t="s">
        <v>121</v>
      </c>
      <c r="D2122" t="s">
        <v>19</v>
      </c>
      <c r="E2122" s="1">
        <v>45057</v>
      </c>
      <c r="F2122" s="1" t="str">
        <f>TEXT(shipments9[[#This Row],[Shipdate]],"ddd")</f>
        <v>Thu</v>
      </c>
      <c r="G2122" s="1" t="str">
        <f>IF(OR(shipments9[[#This Row],[Day Name]]="Sat",shipments9[[#This Row],[Day Name]]="Sun"),"Weekend","Weekday")</f>
        <v>Weekday</v>
      </c>
      <c r="H2122">
        <v>6702.75</v>
      </c>
      <c r="I2122">
        <v>559</v>
      </c>
      <c r="J2122" t="s">
        <v>172</v>
      </c>
      <c r="K2122" t="s">
        <v>8151</v>
      </c>
      <c r="L2122" t="s">
        <v>8154</v>
      </c>
      <c r="M2122">
        <v>5</v>
      </c>
      <c r="N2122" t="s">
        <v>201</v>
      </c>
      <c r="O2122" s="4">
        <f>INDEX(products[Cost_per_box], MATCH(shipments9[[#This Row],[PID]], products[PID], 0))</f>
        <v>5.26</v>
      </c>
      <c r="P2122" s="4">
        <f>shipments9[[#This Row],[Boxes]]*shipments9[[#This Row],[Cost Per Box]]</f>
        <v>2940.3399999999997</v>
      </c>
      <c r="Q2122" s="4">
        <f>shipments9[[#This Row],[Amount]] -shipments9[[#This Row],[total cost]]</f>
        <v>3762.4100000000003</v>
      </c>
      <c r="R2122" s="4" t="str">
        <f>IF(shipments9[[#This Row],[Gross Profit]]&lt;0,"Loss","Profit")</f>
        <v>Profit</v>
      </c>
      <c r="S2122" s="9">
        <f>shipments9[[#This Row],[Gross Profit]]/shipments9[[#This Row],[Amount]]</f>
        <v>0.56132333743612706</v>
      </c>
      <c r="T2122" s="11">
        <f>shipments9[[#This Row],[Amount]]/shipments9[[#This Row],[Boxes]]</f>
        <v>11.990608228980323</v>
      </c>
    </row>
    <row r="2123" spans="1:20" hidden="1" x14ac:dyDescent="0.25">
      <c r="A2123" t="s">
        <v>2325</v>
      </c>
      <c r="B2123" t="s">
        <v>95</v>
      </c>
      <c r="C2123" t="s">
        <v>121</v>
      </c>
      <c r="D2123" t="s">
        <v>19</v>
      </c>
      <c r="E2123" s="1">
        <v>44978</v>
      </c>
      <c r="F2123" s="1" t="str">
        <f>TEXT(shipments9[[#This Row],[Shipdate]],"ddd")</f>
        <v>Tue</v>
      </c>
      <c r="G2123" s="1" t="str">
        <f>IF(OR(shipments9[[#This Row],[Day Name]]="Sat",shipments9[[#This Row],[Day Name]]="Sun"),"Weekend","Weekday")</f>
        <v>Weekday</v>
      </c>
      <c r="H2123">
        <v>9153</v>
      </c>
      <c r="I2123">
        <v>611</v>
      </c>
      <c r="J2123" t="s">
        <v>172</v>
      </c>
      <c r="K2123" t="s">
        <v>8151</v>
      </c>
      <c r="L2123" t="s">
        <v>8156</v>
      </c>
      <c r="M2123">
        <v>2</v>
      </c>
      <c r="N2123" t="s">
        <v>8157</v>
      </c>
      <c r="O2123" s="4">
        <f>INDEX(products[Cost_per_box], MATCH(shipments9[[#This Row],[PID]], products[PID], 0))</f>
        <v>5.26</v>
      </c>
      <c r="P2123" s="4">
        <f>shipments9[[#This Row],[Boxes]]*shipments9[[#This Row],[Cost Per Box]]</f>
        <v>3213.8599999999997</v>
      </c>
      <c r="Q2123" s="4">
        <f>shipments9[[#This Row],[Amount]] -shipments9[[#This Row],[total cost]]</f>
        <v>5939.14</v>
      </c>
      <c r="R2123" s="4" t="str">
        <f>IF(shipments9[[#This Row],[Gross Profit]]&lt;0,"Loss","Profit")</f>
        <v>Profit</v>
      </c>
      <c r="S2123" s="9">
        <f>shipments9[[#This Row],[Gross Profit]]/shipments9[[#This Row],[Amount]]</f>
        <v>0.64887359335736916</v>
      </c>
      <c r="T2123" s="11">
        <f>shipments9[[#This Row],[Amount]]/shipments9[[#This Row],[Boxes]]</f>
        <v>14.980360065466449</v>
      </c>
    </row>
    <row r="2124" spans="1:20" hidden="1" x14ac:dyDescent="0.25">
      <c r="A2124" t="s">
        <v>2326</v>
      </c>
      <c r="B2124" t="s">
        <v>95</v>
      </c>
      <c r="C2124" t="s">
        <v>121</v>
      </c>
      <c r="D2124" t="s">
        <v>19</v>
      </c>
      <c r="E2124" s="1">
        <v>45002</v>
      </c>
      <c r="F2124" s="1" t="str">
        <f>TEXT(shipments9[[#This Row],[Shipdate]],"ddd")</f>
        <v>Fri</v>
      </c>
      <c r="G2124" s="1" t="str">
        <f>IF(OR(shipments9[[#This Row],[Day Name]]="Sat",shipments9[[#This Row],[Day Name]]="Sun"),"Weekend","Weekday")</f>
        <v>Weekday</v>
      </c>
      <c r="H2124">
        <v>16382.25</v>
      </c>
      <c r="I2124">
        <v>1366</v>
      </c>
      <c r="J2124" t="s">
        <v>172</v>
      </c>
      <c r="K2124" t="s">
        <v>8151</v>
      </c>
      <c r="L2124" t="s">
        <v>8156</v>
      </c>
      <c r="M2124">
        <v>3</v>
      </c>
      <c r="N2124" t="s">
        <v>8164</v>
      </c>
      <c r="O2124" s="4">
        <f>INDEX(products[Cost_per_box], MATCH(shipments9[[#This Row],[PID]], products[PID], 0))</f>
        <v>5.26</v>
      </c>
      <c r="P2124" s="4">
        <f>shipments9[[#This Row],[Boxes]]*shipments9[[#This Row],[Cost Per Box]]</f>
        <v>7185.16</v>
      </c>
      <c r="Q2124" s="4">
        <f>shipments9[[#This Row],[Amount]] -shipments9[[#This Row],[total cost]]</f>
        <v>9197.09</v>
      </c>
      <c r="R2124" s="4" t="str">
        <f>IF(shipments9[[#This Row],[Gross Profit]]&lt;0,"Loss","Profit")</f>
        <v>Profit</v>
      </c>
      <c r="S2124" s="9">
        <f>shipments9[[#This Row],[Gross Profit]]/shipments9[[#This Row],[Amount]]</f>
        <v>0.56140578980298805</v>
      </c>
      <c r="T2124" s="11">
        <f>shipments9[[#This Row],[Amount]]/shipments9[[#This Row],[Boxes]]</f>
        <v>11.992862371888727</v>
      </c>
    </row>
    <row r="2125" spans="1:20" hidden="1" x14ac:dyDescent="0.25">
      <c r="A2125" t="s">
        <v>2327</v>
      </c>
      <c r="B2125" t="s">
        <v>95</v>
      </c>
      <c r="C2125" t="s">
        <v>121</v>
      </c>
      <c r="D2125" t="s">
        <v>19</v>
      </c>
      <c r="E2125" s="1">
        <v>45135</v>
      </c>
      <c r="F2125" s="1" t="str">
        <f>TEXT(shipments9[[#This Row],[Shipdate]],"ddd")</f>
        <v>Fri</v>
      </c>
      <c r="G2125" s="1" t="str">
        <f>IF(OR(shipments9[[#This Row],[Day Name]]="Sat",shipments9[[#This Row],[Day Name]]="Sun"),"Weekend","Weekday")</f>
        <v>Weekday</v>
      </c>
      <c r="H2125">
        <v>7251.75</v>
      </c>
      <c r="I2125">
        <v>484</v>
      </c>
      <c r="J2125" t="s">
        <v>172</v>
      </c>
      <c r="K2125" t="s">
        <v>8151</v>
      </c>
      <c r="L2125" t="s">
        <v>8160</v>
      </c>
      <c r="M2125">
        <v>7</v>
      </c>
      <c r="N2125" t="s">
        <v>8161</v>
      </c>
      <c r="O2125" s="4">
        <f>INDEX(products[Cost_per_box], MATCH(shipments9[[#This Row],[PID]], products[PID], 0))</f>
        <v>5.26</v>
      </c>
      <c r="P2125" s="4">
        <f>shipments9[[#This Row],[Boxes]]*shipments9[[#This Row],[Cost Per Box]]</f>
        <v>2545.8399999999997</v>
      </c>
      <c r="Q2125" s="4">
        <f>shipments9[[#This Row],[Amount]] -shipments9[[#This Row],[total cost]]</f>
        <v>4705.91</v>
      </c>
      <c r="R2125" s="4" t="str">
        <f>IF(shipments9[[#This Row],[Gross Profit]]&lt;0,"Loss","Profit")</f>
        <v>Profit</v>
      </c>
      <c r="S2125" s="9">
        <f>shipments9[[#This Row],[Gross Profit]]/shipments9[[#This Row],[Amount]]</f>
        <v>0.64893439514599927</v>
      </c>
      <c r="T2125" s="11">
        <f>shipments9[[#This Row],[Amount]]/shipments9[[#This Row],[Boxes]]</f>
        <v>14.982954545454545</v>
      </c>
    </row>
    <row r="2126" spans="1:20" hidden="1" x14ac:dyDescent="0.25">
      <c r="A2126" t="s">
        <v>2328</v>
      </c>
      <c r="B2126" t="s">
        <v>65</v>
      </c>
      <c r="C2126" t="s">
        <v>121</v>
      </c>
      <c r="D2126" t="s">
        <v>19</v>
      </c>
      <c r="E2126" s="1">
        <v>45237</v>
      </c>
      <c r="F2126" s="1" t="str">
        <f>TEXT(shipments9[[#This Row],[Shipdate]],"ddd")</f>
        <v>Tue</v>
      </c>
      <c r="G2126" s="1" t="str">
        <f>IF(OR(shipments9[[#This Row],[Day Name]]="Sat",shipments9[[#This Row],[Day Name]]="Sun"),"Weekend","Weekday")</f>
        <v>Weekday</v>
      </c>
      <c r="H2126">
        <v>6610.5</v>
      </c>
      <c r="I2126">
        <v>473</v>
      </c>
      <c r="J2126" t="s">
        <v>172</v>
      </c>
      <c r="K2126" t="s">
        <v>8151</v>
      </c>
      <c r="L2126" t="s">
        <v>8152</v>
      </c>
      <c r="M2126">
        <v>11</v>
      </c>
      <c r="N2126" t="s">
        <v>8165</v>
      </c>
      <c r="O2126" s="4">
        <f>INDEX(products[Cost_per_box], MATCH(shipments9[[#This Row],[PID]], products[PID], 0))</f>
        <v>5.26</v>
      </c>
      <c r="P2126" s="4">
        <f>shipments9[[#This Row],[Boxes]]*shipments9[[#This Row],[Cost Per Box]]</f>
        <v>2487.98</v>
      </c>
      <c r="Q2126" s="4">
        <f>shipments9[[#This Row],[Amount]] -shipments9[[#This Row],[total cost]]</f>
        <v>4122.5200000000004</v>
      </c>
      <c r="R2126" s="4" t="str">
        <f>IF(shipments9[[#This Row],[Gross Profit]]&lt;0,"Loss","Profit")</f>
        <v>Profit</v>
      </c>
      <c r="S2126" s="9">
        <f>shipments9[[#This Row],[Gross Profit]]/shipments9[[#This Row],[Amount]]</f>
        <v>0.62363210044625983</v>
      </c>
      <c r="T2126" s="11">
        <f>shipments9[[#This Row],[Amount]]/shipments9[[#This Row],[Boxes]]</f>
        <v>13.97568710359408</v>
      </c>
    </row>
    <row r="2127" spans="1:20" hidden="1" x14ac:dyDescent="0.25">
      <c r="A2127" t="s">
        <v>2329</v>
      </c>
      <c r="B2127" t="s">
        <v>65</v>
      </c>
      <c r="C2127" t="s">
        <v>121</v>
      </c>
      <c r="D2127" t="s">
        <v>19</v>
      </c>
      <c r="E2127" s="1">
        <v>45427</v>
      </c>
      <c r="F2127" s="1" t="str">
        <f>TEXT(shipments9[[#This Row],[Shipdate]],"ddd")</f>
        <v>Wed</v>
      </c>
      <c r="G2127" s="1" t="str">
        <f>IF(OR(shipments9[[#This Row],[Day Name]]="Sat",shipments9[[#This Row],[Day Name]]="Sun"),"Weekend","Weekday")</f>
        <v>Weekday</v>
      </c>
      <c r="H2127">
        <v>6468.75</v>
      </c>
      <c r="I2127">
        <v>463</v>
      </c>
      <c r="J2127" t="s">
        <v>172</v>
      </c>
      <c r="K2127" t="s">
        <v>8155</v>
      </c>
      <c r="L2127" t="s">
        <v>8154</v>
      </c>
      <c r="M2127">
        <v>5</v>
      </c>
      <c r="N2127" t="s">
        <v>201</v>
      </c>
      <c r="O2127" s="4">
        <f>INDEX(products[Cost_per_box], MATCH(shipments9[[#This Row],[PID]], products[PID], 0))</f>
        <v>5.26</v>
      </c>
      <c r="P2127" s="4">
        <f>shipments9[[#This Row],[Boxes]]*shipments9[[#This Row],[Cost Per Box]]</f>
        <v>2435.38</v>
      </c>
      <c r="Q2127" s="4">
        <f>shipments9[[#This Row],[Amount]] -shipments9[[#This Row],[total cost]]</f>
        <v>4033.37</v>
      </c>
      <c r="R2127" s="4" t="str">
        <f>IF(shipments9[[#This Row],[Gross Profit]]&lt;0,"Loss","Profit")</f>
        <v>Profit</v>
      </c>
      <c r="S2127" s="9">
        <f>shipments9[[#This Row],[Gross Profit]]/shipments9[[#This Row],[Amount]]</f>
        <v>0.62351613526570049</v>
      </c>
      <c r="T2127" s="11">
        <f>shipments9[[#This Row],[Amount]]/shipments9[[#This Row],[Boxes]]</f>
        <v>13.971382289416846</v>
      </c>
    </row>
    <row r="2128" spans="1:20" hidden="1" x14ac:dyDescent="0.25">
      <c r="A2128" t="s">
        <v>2330</v>
      </c>
      <c r="B2128" t="s">
        <v>65</v>
      </c>
      <c r="C2128" t="s">
        <v>121</v>
      </c>
      <c r="D2128" t="s">
        <v>19</v>
      </c>
      <c r="E2128" s="1">
        <v>45205</v>
      </c>
      <c r="F2128" s="1" t="str">
        <f>TEXT(shipments9[[#This Row],[Shipdate]],"ddd")</f>
        <v>Fri</v>
      </c>
      <c r="G2128" s="1" t="str">
        <f>IF(OR(shipments9[[#This Row],[Day Name]]="Sat",shipments9[[#This Row],[Day Name]]="Sun"),"Weekend","Weekday")</f>
        <v>Weekday</v>
      </c>
      <c r="H2128">
        <v>402.75</v>
      </c>
      <c r="I2128">
        <v>31</v>
      </c>
      <c r="J2128" t="s">
        <v>172</v>
      </c>
      <c r="K2128" t="s">
        <v>8151</v>
      </c>
      <c r="L2128" t="s">
        <v>8152</v>
      </c>
      <c r="M2128">
        <v>10</v>
      </c>
      <c r="N2128" t="s">
        <v>8153</v>
      </c>
      <c r="O2128" s="4">
        <f>INDEX(products[Cost_per_box], MATCH(shipments9[[#This Row],[PID]], products[PID], 0))</f>
        <v>5.26</v>
      </c>
      <c r="P2128" s="4">
        <f>shipments9[[#This Row],[Boxes]]*shipments9[[#This Row],[Cost Per Box]]</f>
        <v>163.06</v>
      </c>
      <c r="Q2128" s="4">
        <f>shipments9[[#This Row],[Amount]] -shipments9[[#This Row],[total cost]]</f>
        <v>239.69</v>
      </c>
      <c r="R2128" s="4" t="str">
        <f>IF(shipments9[[#This Row],[Gross Profit]]&lt;0,"Loss","Profit")</f>
        <v>Profit</v>
      </c>
      <c r="S2128" s="9">
        <f>shipments9[[#This Row],[Gross Profit]]/shipments9[[#This Row],[Amount]]</f>
        <v>0.59513345747982616</v>
      </c>
      <c r="T2128" s="11">
        <f>shipments9[[#This Row],[Amount]]/shipments9[[#This Row],[Boxes]]</f>
        <v>12.991935483870968</v>
      </c>
    </row>
    <row r="2129" spans="1:20" hidden="1" x14ac:dyDescent="0.25">
      <c r="A2129" t="s">
        <v>2331</v>
      </c>
      <c r="B2129" t="s">
        <v>65</v>
      </c>
      <c r="C2129" t="s">
        <v>121</v>
      </c>
      <c r="D2129" t="s">
        <v>19</v>
      </c>
      <c r="E2129" s="1">
        <v>45250</v>
      </c>
      <c r="F2129" s="1" t="str">
        <f>TEXT(shipments9[[#This Row],[Shipdate]],"ddd")</f>
        <v>Mon</v>
      </c>
      <c r="G2129" s="1" t="str">
        <f>IF(OR(shipments9[[#This Row],[Day Name]]="Sat",shipments9[[#This Row],[Day Name]]="Sun"),"Weekend","Weekday")</f>
        <v>Weekday</v>
      </c>
      <c r="H2129">
        <v>10010.25</v>
      </c>
      <c r="I2129">
        <v>626</v>
      </c>
      <c r="J2129" t="s">
        <v>172</v>
      </c>
      <c r="K2129" t="s">
        <v>8151</v>
      </c>
      <c r="L2129" t="s">
        <v>8152</v>
      </c>
      <c r="M2129">
        <v>11</v>
      </c>
      <c r="N2129" t="s">
        <v>8165</v>
      </c>
      <c r="O2129" s="4">
        <f>INDEX(products[Cost_per_box], MATCH(shipments9[[#This Row],[PID]], products[PID], 0))</f>
        <v>5.26</v>
      </c>
      <c r="P2129" s="4">
        <f>shipments9[[#This Row],[Boxes]]*shipments9[[#This Row],[Cost Per Box]]</f>
        <v>3292.7599999999998</v>
      </c>
      <c r="Q2129" s="4">
        <f>shipments9[[#This Row],[Amount]] -shipments9[[#This Row],[total cost]]</f>
        <v>6717.49</v>
      </c>
      <c r="R2129" s="4" t="str">
        <f>IF(shipments9[[#This Row],[Gross Profit]]&lt;0,"Loss","Profit")</f>
        <v>Profit</v>
      </c>
      <c r="S2129" s="9">
        <f>shipments9[[#This Row],[Gross Profit]]/shipments9[[#This Row],[Amount]]</f>
        <v>0.67106116230863366</v>
      </c>
      <c r="T2129" s="11">
        <f>shipments9[[#This Row],[Amount]]/shipments9[[#This Row],[Boxes]]</f>
        <v>15.990814696485623</v>
      </c>
    </row>
    <row r="2130" spans="1:20" hidden="1" x14ac:dyDescent="0.25">
      <c r="A2130" t="s">
        <v>2332</v>
      </c>
      <c r="B2130" t="s">
        <v>65</v>
      </c>
      <c r="C2130" t="s">
        <v>121</v>
      </c>
      <c r="D2130" t="s">
        <v>19</v>
      </c>
      <c r="E2130" s="1">
        <v>45316</v>
      </c>
      <c r="F2130" s="1" t="str">
        <f>TEXT(shipments9[[#This Row],[Shipdate]],"ddd")</f>
        <v>Thu</v>
      </c>
      <c r="G2130" s="1" t="str">
        <f>IF(OR(shipments9[[#This Row],[Day Name]]="Sat",shipments9[[#This Row],[Day Name]]="Sun"),"Weekend","Weekday")</f>
        <v>Weekday</v>
      </c>
      <c r="H2130">
        <v>1489.5</v>
      </c>
      <c r="I2130">
        <v>94</v>
      </c>
      <c r="J2130" t="s">
        <v>172</v>
      </c>
      <c r="K2130" t="s">
        <v>8155</v>
      </c>
      <c r="L2130" t="s">
        <v>8156</v>
      </c>
      <c r="M2130">
        <v>1</v>
      </c>
      <c r="N2130" t="s">
        <v>8163</v>
      </c>
      <c r="O2130" s="4">
        <f>INDEX(products[Cost_per_box], MATCH(shipments9[[#This Row],[PID]], products[PID], 0))</f>
        <v>5.26</v>
      </c>
      <c r="P2130" s="4">
        <f>shipments9[[#This Row],[Boxes]]*shipments9[[#This Row],[Cost Per Box]]</f>
        <v>494.44</v>
      </c>
      <c r="Q2130" s="4">
        <f>shipments9[[#This Row],[Amount]] -shipments9[[#This Row],[total cost]]</f>
        <v>995.06</v>
      </c>
      <c r="R2130" s="4" t="str">
        <f>IF(shipments9[[#This Row],[Gross Profit]]&lt;0,"Loss","Profit")</f>
        <v>Profit</v>
      </c>
      <c r="S2130" s="9">
        <f>shipments9[[#This Row],[Gross Profit]]/shipments9[[#This Row],[Amount]]</f>
        <v>0.66804968110104057</v>
      </c>
      <c r="T2130" s="11">
        <f>shipments9[[#This Row],[Amount]]/shipments9[[#This Row],[Boxes]]</f>
        <v>15.845744680851064</v>
      </c>
    </row>
    <row r="2131" spans="1:20" hidden="1" x14ac:dyDescent="0.25">
      <c r="A2131" t="s">
        <v>2333</v>
      </c>
      <c r="B2131" t="s">
        <v>65</v>
      </c>
      <c r="C2131" t="s">
        <v>121</v>
      </c>
      <c r="D2131" t="s">
        <v>19</v>
      </c>
      <c r="E2131" s="1">
        <v>45441</v>
      </c>
      <c r="F2131" s="1" t="str">
        <f>TEXT(shipments9[[#This Row],[Shipdate]],"ddd")</f>
        <v>Wed</v>
      </c>
      <c r="G2131" s="1" t="str">
        <f>IF(OR(shipments9[[#This Row],[Day Name]]="Sat",shipments9[[#This Row],[Day Name]]="Sun"),"Weekend","Weekday")</f>
        <v>Weekday</v>
      </c>
      <c r="H2131">
        <v>5447.25</v>
      </c>
      <c r="I2131">
        <v>454</v>
      </c>
      <c r="J2131" t="s">
        <v>172</v>
      </c>
      <c r="K2131" t="s">
        <v>8155</v>
      </c>
      <c r="L2131" t="s">
        <v>8154</v>
      </c>
      <c r="M2131">
        <v>5</v>
      </c>
      <c r="N2131" t="s">
        <v>201</v>
      </c>
      <c r="O2131" s="4">
        <f>INDEX(products[Cost_per_box], MATCH(shipments9[[#This Row],[PID]], products[PID], 0))</f>
        <v>5.26</v>
      </c>
      <c r="P2131" s="4">
        <f>shipments9[[#This Row],[Boxes]]*shipments9[[#This Row],[Cost Per Box]]</f>
        <v>2388.04</v>
      </c>
      <c r="Q2131" s="4">
        <f>shipments9[[#This Row],[Amount]] -shipments9[[#This Row],[total cost]]</f>
        <v>3059.21</v>
      </c>
      <c r="R2131" s="4" t="str">
        <f>IF(shipments9[[#This Row],[Gross Profit]]&lt;0,"Loss","Profit")</f>
        <v>Profit</v>
      </c>
      <c r="S2131" s="9">
        <f>shipments9[[#This Row],[Gross Profit]]/shipments9[[#This Row],[Amount]]</f>
        <v>0.56160631511313053</v>
      </c>
      <c r="T2131" s="11">
        <f>shipments9[[#This Row],[Amount]]/shipments9[[#This Row],[Boxes]]</f>
        <v>11.998348017621145</v>
      </c>
    </row>
    <row r="2132" spans="1:20" hidden="1" x14ac:dyDescent="0.25">
      <c r="A2132" t="s">
        <v>2334</v>
      </c>
      <c r="B2132" t="s">
        <v>68</v>
      </c>
      <c r="C2132" t="s">
        <v>121</v>
      </c>
      <c r="D2132" t="s">
        <v>19</v>
      </c>
      <c r="E2132" s="1">
        <v>45057</v>
      </c>
      <c r="F2132" s="1" t="str">
        <f>TEXT(shipments9[[#This Row],[Shipdate]],"ddd")</f>
        <v>Thu</v>
      </c>
      <c r="G2132" s="1" t="str">
        <f>IF(OR(shipments9[[#This Row],[Day Name]]="Sat",shipments9[[#This Row],[Day Name]]="Sun"),"Weekend","Weekday")</f>
        <v>Weekday</v>
      </c>
      <c r="H2132">
        <v>3377.25</v>
      </c>
      <c r="I2132">
        <v>212</v>
      </c>
      <c r="J2132" t="s">
        <v>172</v>
      </c>
      <c r="K2132" t="s">
        <v>8151</v>
      </c>
      <c r="L2132" t="s">
        <v>8154</v>
      </c>
      <c r="M2132">
        <v>5</v>
      </c>
      <c r="N2132" t="s">
        <v>201</v>
      </c>
      <c r="O2132" s="4">
        <f>INDEX(products[Cost_per_box], MATCH(shipments9[[#This Row],[PID]], products[PID], 0))</f>
        <v>5.26</v>
      </c>
      <c r="P2132" s="4">
        <f>shipments9[[#This Row],[Boxes]]*shipments9[[#This Row],[Cost Per Box]]</f>
        <v>1115.1199999999999</v>
      </c>
      <c r="Q2132" s="4">
        <f>shipments9[[#This Row],[Amount]] -shipments9[[#This Row],[total cost]]</f>
        <v>2262.13</v>
      </c>
      <c r="R2132" s="4" t="str">
        <f>IF(shipments9[[#This Row],[Gross Profit]]&lt;0,"Loss","Profit")</f>
        <v>Profit</v>
      </c>
      <c r="S2132" s="9">
        <f>shipments9[[#This Row],[Gross Profit]]/shipments9[[#This Row],[Amount]]</f>
        <v>0.66981419794211272</v>
      </c>
      <c r="T2132" s="11">
        <f>shipments9[[#This Row],[Amount]]/shipments9[[#This Row],[Boxes]]</f>
        <v>15.930424528301886</v>
      </c>
    </row>
    <row r="2133" spans="1:20" hidden="1" x14ac:dyDescent="0.25">
      <c r="A2133" t="s">
        <v>2335</v>
      </c>
      <c r="B2133" t="s">
        <v>68</v>
      </c>
      <c r="C2133" t="s">
        <v>121</v>
      </c>
      <c r="D2133" t="s">
        <v>19</v>
      </c>
      <c r="E2133" s="1">
        <v>45440</v>
      </c>
      <c r="F2133" s="1" t="str">
        <f>TEXT(shipments9[[#This Row],[Shipdate]],"ddd")</f>
        <v>Tue</v>
      </c>
      <c r="G2133" s="1" t="str">
        <f>IF(OR(shipments9[[#This Row],[Day Name]]="Sat",shipments9[[#This Row],[Day Name]]="Sun"),"Weekend","Weekday")</f>
        <v>Weekday</v>
      </c>
      <c r="H2133">
        <v>11054.25</v>
      </c>
      <c r="I2133">
        <v>790</v>
      </c>
      <c r="J2133" t="s">
        <v>172</v>
      </c>
      <c r="K2133" t="s">
        <v>8155</v>
      </c>
      <c r="L2133" t="s">
        <v>8154</v>
      </c>
      <c r="M2133">
        <v>5</v>
      </c>
      <c r="N2133" t="s">
        <v>201</v>
      </c>
      <c r="O2133" s="4">
        <f>INDEX(products[Cost_per_box], MATCH(shipments9[[#This Row],[PID]], products[PID], 0))</f>
        <v>5.26</v>
      </c>
      <c r="P2133" s="4">
        <f>shipments9[[#This Row],[Boxes]]*shipments9[[#This Row],[Cost Per Box]]</f>
        <v>4155.3999999999996</v>
      </c>
      <c r="Q2133" s="4">
        <f>shipments9[[#This Row],[Amount]] -shipments9[[#This Row],[total cost]]</f>
        <v>6898.85</v>
      </c>
      <c r="R2133" s="4" t="str">
        <f>IF(shipments9[[#This Row],[Gross Profit]]&lt;0,"Loss","Profit")</f>
        <v>Profit</v>
      </c>
      <c r="S2133" s="9">
        <f>shipments9[[#This Row],[Gross Profit]]/shipments9[[#This Row],[Amount]]</f>
        <v>0.62409028201822836</v>
      </c>
      <c r="T2133" s="11">
        <f>shipments9[[#This Row],[Amount]]/shipments9[[#This Row],[Boxes]]</f>
        <v>13.992721518987342</v>
      </c>
    </row>
    <row r="2134" spans="1:20" hidden="1" x14ac:dyDescent="0.25">
      <c r="A2134" t="s">
        <v>2336</v>
      </c>
      <c r="B2134" t="s">
        <v>68</v>
      </c>
      <c r="C2134" t="s">
        <v>121</v>
      </c>
      <c r="D2134" t="s">
        <v>19</v>
      </c>
      <c r="E2134" s="1">
        <v>45090</v>
      </c>
      <c r="F2134" s="1" t="str">
        <f>TEXT(shipments9[[#This Row],[Shipdate]],"ddd")</f>
        <v>Tue</v>
      </c>
      <c r="G2134" s="1" t="str">
        <f>IF(OR(shipments9[[#This Row],[Day Name]]="Sat",shipments9[[#This Row],[Day Name]]="Sun"),"Weekend","Weekday")</f>
        <v>Weekday</v>
      </c>
      <c r="H2134">
        <v>2934</v>
      </c>
      <c r="I2134">
        <v>196</v>
      </c>
      <c r="J2134" t="s">
        <v>172</v>
      </c>
      <c r="K2134" t="s">
        <v>8151</v>
      </c>
      <c r="L2134" t="s">
        <v>8154</v>
      </c>
      <c r="M2134">
        <v>6</v>
      </c>
      <c r="N2134" t="s">
        <v>8159</v>
      </c>
      <c r="O2134" s="4">
        <f>INDEX(products[Cost_per_box], MATCH(shipments9[[#This Row],[PID]], products[PID], 0))</f>
        <v>5.26</v>
      </c>
      <c r="P2134" s="4">
        <f>shipments9[[#This Row],[Boxes]]*shipments9[[#This Row],[Cost Per Box]]</f>
        <v>1030.96</v>
      </c>
      <c r="Q2134" s="4">
        <f>shipments9[[#This Row],[Amount]] -shipments9[[#This Row],[total cost]]</f>
        <v>1903.04</v>
      </c>
      <c r="R2134" s="4" t="str">
        <f>IF(shipments9[[#This Row],[Gross Profit]]&lt;0,"Loss","Profit")</f>
        <v>Profit</v>
      </c>
      <c r="S2134" s="9">
        <f>shipments9[[#This Row],[Gross Profit]]/shipments9[[#This Row],[Amount]]</f>
        <v>0.64861622358554871</v>
      </c>
      <c r="T2134" s="11">
        <f>shipments9[[#This Row],[Amount]]/shipments9[[#This Row],[Boxes]]</f>
        <v>14.969387755102041</v>
      </c>
    </row>
    <row r="2135" spans="1:20" hidden="1" x14ac:dyDescent="0.25">
      <c r="A2135" t="s">
        <v>2337</v>
      </c>
      <c r="B2135" t="s">
        <v>108</v>
      </c>
      <c r="C2135" t="s">
        <v>121</v>
      </c>
      <c r="D2135" t="s">
        <v>19</v>
      </c>
      <c r="E2135" s="1">
        <v>45089</v>
      </c>
      <c r="F2135" s="1" t="str">
        <f>TEXT(shipments9[[#This Row],[Shipdate]],"ddd")</f>
        <v>Mon</v>
      </c>
      <c r="G2135" s="1" t="str">
        <f>IF(OR(shipments9[[#This Row],[Day Name]]="Sat",shipments9[[#This Row],[Day Name]]="Sun"),"Weekend","Weekday")</f>
        <v>Weekday</v>
      </c>
      <c r="H2135">
        <v>7798.5</v>
      </c>
      <c r="I2135">
        <v>600</v>
      </c>
      <c r="J2135" t="s">
        <v>172</v>
      </c>
      <c r="K2135" t="s">
        <v>8151</v>
      </c>
      <c r="L2135" t="s">
        <v>8154</v>
      </c>
      <c r="M2135">
        <v>6</v>
      </c>
      <c r="N2135" t="s">
        <v>8159</v>
      </c>
      <c r="O2135" s="4">
        <f>INDEX(products[Cost_per_box], MATCH(shipments9[[#This Row],[PID]], products[PID], 0))</f>
        <v>5.26</v>
      </c>
      <c r="P2135" s="4">
        <f>shipments9[[#This Row],[Boxes]]*shipments9[[#This Row],[Cost Per Box]]</f>
        <v>3156</v>
      </c>
      <c r="Q2135" s="4">
        <f>shipments9[[#This Row],[Amount]] -shipments9[[#This Row],[total cost]]</f>
        <v>4642.5</v>
      </c>
      <c r="R2135" s="4" t="str">
        <f>IF(shipments9[[#This Row],[Gross Profit]]&lt;0,"Loss","Profit")</f>
        <v>Profit</v>
      </c>
      <c r="S2135" s="9">
        <f>shipments9[[#This Row],[Gross Profit]]/shipments9[[#This Row],[Amount]]</f>
        <v>0.59530678976726292</v>
      </c>
      <c r="T2135" s="11">
        <f>shipments9[[#This Row],[Amount]]/shipments9[[#This Row],[Boxes]]</f>
        <v>12.9975</v>
      </c>
    </row>
    <row r="2136" spans="1:20" hidden="1" x14ac:dyDescent="0.25">
      <c r="A2136" t="s">
        <v>2338</v>
      </c>
      <c r="B2136" t="s">
        <v>108</v>
      </c>
      <c r="C2136" t="s">
        <v>121</v>
      </c>
      <c r="D2136" t="s">
        <v>19</v>
      </c>
      <c r="E2136" s="1">
        <v>45420</v>
      </c>
      <c r="F2136" s="1" t="str">
        <f>TEXT(shipments9[[#This Row],[Shipdate]],"ddd")</f>
        <v>Wed</v>
      </c>
      <c r="G2136" s="1" t="str">
        <f>IF(OR(shipments9[[#This Row],[Day Name]]="Sat",shipments9[[#This Row],[Day Name]]="Sun"),"Weekend","Weekday")</f>
        <v>Weekday</v>
      </c>
      <c r="H2136">
        <v>1032.75</v>
      </c>
      <c r="I2136">
        <v>65</v>
      </c>
      <c r="J2136" t="s">
        <v>172</v>
      </c>
      <c r="K2136" t="s">
        <v>8155</v>
      </c>
      <c r="L2136" t="s">
        <v>8154</v>
      </c>
      <c r="M2136">
        <v>5</v>
      </c>
      <c r="N2136" t="s">
        <v>201</v>
      </c>
      <c r="O2136" s="4">
        <f>INDEX(products[Cost_per_box], MATCH(shipments9[[#This Row],[PID]], products[PID], 0))</f>
        <v>5.26</v>
      </c>
      <c r="P2136" s="4">
        <f>shipments9[[#This Row],[Boxes]]*shipments9[[#This Row],[Cost Per Box]]</f>
        <v>341.9</v>
      </c>
      <c r="Q2136" s="4">
        <f>shipments9[[#This Row],[Amount]] -shipments9[[#This Row],[total cost]]</f>
        <v>690.85</v>
      </c>
      <c r="R2136" s="4" t="str">
        <f>IF(shipments9[[#This Row],[Gross Profit]]&lt;0,"Loss","Profit")</f>
        <v>Profit</v>
      </c>
      <c r="S2136" s="9">
        <f>shipments9[[#This Row],[Gross Profit]]/shipments9[[#This Row],[Amount]]</f>
        <v>0.66894214475913827</v>
      </c>
      <c r="T2136" s="11">
        <f>shipments9[[#This Row],[Amount]]/shipments9[[#This Row],[Boxes]]</f>
        <v>15.888461538461538</v>
      </c>
    </row>
    <row r="2137" spans="1:20" hidden="1" x14ac:dyDescent="0.25">
      <c r="A2137" t="s">
        <v>2339</v>
      </c>
      <c r="B2137" t="s">
        <v>105</v>
      </c>
      <c r="C2137" t="s">
        <v>121</v>
      </c>
      <c r="D2137" t="s">
        <v>19</v>
      </c>
      <c r="E2137" s="1">
        <v>45091</v>
      </c>
      <c r="F2137" s="1" t="str">
        <f>TEXT(shipments9[[#This Row],[Shipdate]],"ddd")</f>
        <v>Wed</v>
      </c>
      <c r="G2137" s="1" t="str">
        <f>IF(OR(shipments9[[#This Row],[Day Name]]="Sat",shipments9[[#This Row],[Day Name]]="Sun"),"Weekend","Weekday")</f>
        <v>Weekday</v>
      </c>
      <c r="H2137">
        <v>9018</v>
      </c>
      <c r="I2137">
        <v>752</v>
      </c>
      <c r="J2137" t="s">
        <v>172</v>
      </c>
      <c r="K2137" t="s">
        <v>8151</v>
      </c>
      <c r="L2137" t="s">
        <v>8154</v>
      </c>
      <c r="M2137">
        <v>6</v>
      </c>
      <c r="N2137" t="s">
        <v>8159</v>
      </c>
      <c r="O2137" s="4">
        <f>INDEX(products[Cost_per_box], MATCH(shipments9[[#This Row],[PID]], products[PID], 0))</f>
        <v>5.26</v>
      </c>
      <c r="P2137" s="4">
        <f>shipments9[[#This Row],[Boxes]]*shipments9[[#This Row],[Cost Per Box]]</f>
        <v>3955.52</v>
      </c>
      <c r="Q2137" s="4">
        <f>shipments9[[#This Row],[Amount]] -shipments9[[#This Row],[total cost]]</f>
        <v>5062.4799999999996</v>
      </c>
      <c r="R2137" s="4" t="str">
        <f>IF(shipments9[[#This Row],[Gross Profit]]&lt;0,"Loss","Profit")</f>
        <v>Profit</v>
      </c>
      <c r="S2137" s="9">
        <f>shipments9[[#This Row],[Gross Profit]]/shipments9[[#This Row],[Amount]]</f>
        <v>0.56137502772233305</v>
      </c>
      <c r="T2137" s="11">
        <f>shipments9[[#This Row],[Amount]]/shipments9[[#This Row],[Boxes]]</f>
        <v>11.992021276595745</v>
      </c>
    </row>
    <row r="2138" spans="1:20" hidden="1" x14ac:dyDescent="0.25">
      <c r="A2138" t="s">
        <v>2340</v>
      </c>
      <c r="B2138" t="s">
        <v>105</v>
      </c>
      <c r="C2138" t="s">
        <v>121</v>
      </c>
      <c r="D2138" t="s">
        <v>19</v>
      </c>
      <c r="E2138" s="1">
        <v>45209</v>
      </c>
      <c r="F2138" s="1" t="str">
        <f>TEXT(shipments9[[#This Row],[Shipdate]],"ddd")</f>
        <v>Tue</v>
      </c>
      <c r="G2138" s="1" t="str">
        <f>IF(OR(shipments9[[#This Row],[Day Name]]="Sat",shipments9[[#This Row],[Day Name]]="Sun"),"Weekend","Weekday")</f>
        <v>Weekday</v>
      </c>
      <c r="H2138">
        <v>10104.75</v>
      </c>
      <c r="I2138">
        <v>778</v>
      </c>
      <c r="J2138" t="s">
        <v>172</v>
      </c>
      <c r="K2138" t="s">
        <v>8151</v>
      </c>
      <c r="L2138" t="s">
        <v>8152</v>
      </c>
      <c r="M2138">
        <v>10</v>
      </c>
      <c r="N2138" t="s">
        <v>8153</v>
      </c>
      <c r="O2138" s="4">
        <f>INDEX(products[Cost_per_box], MATCH(shipments9[[#This Row],[PID]], products[PID], 0))</f>
        <v>5.26</v>
      </c>
      <c r="P2138" s="4">
        <f>shipments9[[#This Row],[Boxes]]*shipments9[[#This Row],[Cost Per Box]]</f>
        <v>4092.2799999999997</v>
      </c>
      <c r="Q2138" s="4">
        <f>shipments9[[#This Row],[Amount]] -shipments9[[#This Row],[total cost]]</f>
        <v>6012.47</v>
      </c>
      <c r="R2138" s="4" t="str">
        <f>IF(shipments9[[#This Row],[Gross Profit]]&lt;0,"Loss","Profit")</f>
        <v>Profit</v>
      </c>
      <c r="S2138" s="9">
        <f>shipments9[[#This Row],[Gross Profit]]/shipments9[[#This Row],[Amount]]</f>
        <v>0.59501422598282994</v>
      </c>
      <c r="T2138" s="11">
        <f>shipments9[[#This Row],[Amount]]/shipments9[[#This Row],[Boxes]]</f>
        <v>12.988110539845758</v>
      </c>
    </row>
    <row r="2139" spans="1:20" hidden="1" x14ac:dyDescent="0.25">
      <c r="A2139" t="s">
        <v>2341</v>
      </c>
      <c r="B2139" t="s">
        <v>105</v>
      </c>
      <c r="C2139" t="s">
        <v>121</v>
      </c>
      <c r="D2139" t="s">
        <v>19</v>
      </c>
      <c r="E2139" s="1">
        <v>45107</v>
      </c>
      <c r="F2139" s="1" t="str">
        <f>TEXT(shipments9[[#This Row],[Shipdate]],"ddd")</f>
        <v>Fri</v>
      </c>
      <c r="G2139" s="1" t="str">
        <f>IF(OR(shipments9[[#This Row],[Day Name]]="Sat",shipments9[[#This Row],[Day Name]]="Sun"),"Weekend","Weekday")</f>
        <v>Weekday</v>
      </c>
      <c r="H2139">
        <v>5820.75</v>
      </c>
      <c r="I2139">
        <v>364</v>
      </c>
      <c r="J2139" t="s">
        <v>172</v>
      </c>
      <c r="K2139" t="s">
        <v>8151</v>
      </c>
      <c r="L2139" t="s">
        <v>8154</v>
      </c>
      <c r="M2139">
        <v>6</v>
      </c>
      <c r="N2139" t="s">
        <v>8159</v>
      </c>
      <c r="O2139" s="4">
        <f>INDEX(products[Cost_per_box], MATCH(shipments9[[#This Row],[PID]], products[PID], 0))</f>
        <v>5.26</v>
      </c>
      <c r="P2139" s="4">
        <f>shipments9[[#This Row],[Boxes]]*shipments9[[#This Row],[Cost Per Box]]</f>
        <v>1914.6399999999999</v>
      </c>
      <c r="Q2139" s="4">
        <f>shipments9[[#This Row],[Amount]] -shipments9[[#This Row],[total cost]]</f>
        <v>3906.11</v>
      </c>
      <c r="R2139" s="4" t="str">
        <f>IF(shipments9[[#This Row],[Gross Profit]]&lt;0,"Loss","Profit")</f>
        <v>Profit</v>
      </c>
      <c r="S2139" s="9">
        <f>shipments9[[#This Row],[Gross Profit]]/shipments9[[#This Row],[Amount]]</f>
        <v>0.6710664433277499</v>
      </c>
      <c r="T2139" s="11">
        <f>shipments9[[#This Row],[Amount]]/shipments9[[#This Row],[Boxes]]</f>
        <v>15.991071428571429</v>
      </c>
    </row>
    <row r="2140" spans="1:20" hidden="1" x14ac:dyDescent="0.25">
      <c r="A2140" t="s">
        <v>2342</v>
      </c>
      <c r="B2140" t="s">
        <v>111</v>
      </c>
      <c r="C2140" t="s">
        <v>121</v>
      </c>
      <c r="D2140" t="s">
        <v>19</v>
      </c>
      <c r="E2140" s="1">
        <v>45034</v>
      </c>
      <c r="F2140" s="1" t="str">
        <f>TEXT(shipments9[[#This Row],[Shipdate]],"ddd")</f>
        <v>Tue</v>
      </c>
      <c r="G2140" s="1" t="str">
        <f>IF(OR(shipments9[[#This Row],[Day Name]]="Sat",shipments9[[#This Row],[Day Name]]="Sun"),"Weekend","Weekday")</f>
        <v>Weekday</v>
      </c>
      <c r="H2140">
        <v>8838</v>
      </c>
      <c r="I2140">
        <v>553</v>
      </c>
      <c r="J2140" t="s">
        <v>172</v>
      </c>
      <c r="K2140" t="s">
        <v>8151</v>
      </c>
      <c r="L2140" t="s">
        <v>8154</v>
      </c>
      <c r="M2140">
        <v>4</v>
      </c>
      <c r="N2140" t="s">
        <v>8158</v>
      </c>
      <c r="O2140" s="4">
        <f>INDEX(products[Cost_per_box], MATCH(shipments9[[#This Row],[PID]], products[PID], 0))</f>
        <v>5.26</v>
      </c>
      <c r="P2140" s="4">
        <f>shipments9[[#This Row],[Boxes]]*shipments9[[#This Row],[Cost Per Box]]</f>
        <v>2908.7799999999997</v>
      </c>
      <c r="Q2140" s="4">
        <f>shipments9[[#This Row],[Amount]] -shipments9[[#This Row],[total cost]]</f>
        <v>5929.22</v>
      </c>
      <c r="R2140" s="4" t="str">
        <f>IF(shipments9[[#This Row],[Gross Profit]]&lt;0,"Loss","Profit")</f>
        <v>Profit</v>
      </c>
      <c r="S2140" s="9">
        <f>shipments9[[#This Row],[Gross Profit]]/shipments9[[#This Row],[Amount]]</f>
        <v>0.670878026702874</v>
      </c>
      <c r="T2140" s="11">
        <f>shipments9[[#This Row],[Amount]]/shipments9[[#This Row],[Boxes]]</f>
        <v>15.981916817359854</v>
      </c>
    </row>
    <row r="2141" spans="1:20" hidden="1" x14ac:dyDescent="0.25">
      <c r="A2141" t="s">
        <v>2343</v>
      </c>
      <c r="B2141" t="s">
        <v>114</v>
      </c>
      <c r="C2141" t="s">
        <v>121</v>
      </c>
      <c r="D2141" t="s">
        <v>19</v>
      </c>
      <c r="E2141" s="1">
        <v>45415</v>
      </c>
      <c r="F2141" s="1" t="str">
        <f>TEXT(shipments9[[#This Row],[Shipdate]],"ddd")</f>
        <v>Fri</v>
      </c>
      <c r="G2141" s="1" t="str">
        <f>IF(OR(shipments9[[#This Row],[Day Name]]="Sat",shipments9[[#This Row],[Day Name]]="Sun"),"Weekend","Weekday")</f>
        <v>Weekday</v>
      </c>
      <c r="H2141">
        <v>10894.5</v>
      </c>
      <c r="I2141">
        <v>681</v>
      </c>
      <c r="J2141" t="s">
        <v>172</v>
      </c>
      <c r="K2141" t="s">
        <v>8155</v>
      </c>
      <c r="L2141" t="s">
        <v>8154</v>
      </c>
      <c r="M2141">
        <v>5</v>
      </c>
      <c r="N2141" t="s">
        <v>201</v>
      </c>
      <c r="O2141" s="4">
        <f>INDEX(products[Cost_per_box], MATCH(shipments9[[#This Row],[PID]], products[PID], 0))</f>
        <v>5.26</v>
      </c>
      <c r="P2141" s="4">
        <f>shipments9[[#This Row],[Boxes]]*shipments9[[#This Row],[Cost Per Box]]</f>
        <v>3582.06</v>
      </c>
      <c r="Q2141" s="4">
        <f>shipments9[[#This Row],[Amount]] -shipments9[[#This Row],[total cost]]</f>
        <v>7312.4400000000005</v>
      </c>
      <c r="R2141" s="4" t="str">
        <f>IF(shipments9[[#This Row],[Gross Profit]]&lt;0,"Loss","Profit")</f>
        <v>Profit</v>
      </c>
      <c r="S2141" s="9">
        <f>shipments9[[#This Row],[Gross Profit]]/shipments9[[#This Row],[Amount]]</f>
        <v>0.6712047363348479</v>
      </c>
      <c r="T2141" s="11">
        <f>shipments9[[#This Row],[Amount]]/shipments9[[#This Row],[Boxes]]</f>
        <v>15.997797356828194</v>
      </c>
    </row>
    <row r="2142" spans="1:20" hidden="1" x14ac:dyDescent="0.25">
      <c r="A2142" t="s">
        <v>2344</v>
      </c>
      <c r="B2142" t="s">
        <v>114</v>
      </c>
      <c r="C2142" t="s">
        <v>121</v>
      </c>
      <c r="D2142" t="s">
        <v>19</v>
      </c>
      <c r="E2142" s="1">
        <v>45139</v>
      </c>
      <c r="F2142" s="1" t="str">
        <f>TEXT(shipments9[[#This Row],[Shipdate]],"ddd")</f>
        <v>Tue</v>
      </c>
      <c r="G2142" s="1" t="str">
        <f>IF(OR(shipments9[[#This Row],[Day Name]]="Sat",shipments9[[#This Row],[Day Name]]="Sun"),"Weekend","Weekday")</f>
        <v>Weekday</v>
      </c>
      <c r="H2142">
        <v>4871.25</v>
      </c>
      <c r="I2142">
        <v>305</v>
      </c>
      <c r="J2142" t="s">
        <v>172</v>
      </c>
      <c r="K2142" t="s">
        <v>8151</v>
      </c>
      <c r="L2142" t="s">
        <v>8160</v>
      </c>
      <c r="M2142">
        <v>8</v>
      </c>
      <c r="N2142" t="s">
        <v>8162</v>
      </c>
      <c r="O2142" s="4">
        <f>INDEX(products[Cost_per_box], MATCH(shipments9[[#This Row],[PID]], products[PID], 0))</f>
        <v>5.26</v>
      </c>
      <c r="P2142" s="4">
        <f>shipments9[[#This Row],[Boxes]]*shipments9[[#This Row],[Cost Per Box]]</f>
        <v>1604.3</v>
      </c>
      <c r="Q2142" s="4">
        <f>shipments9[[#This Row],[Amount]] -shipments9[[#This Row],[total cost]]</f>
        <v>3266.95</v>
      </c>
      <c r="R2142" s="4" t="str">
        <f>IF(shipments9[[#This Row],[Gross Profit]]&lt;0,"Loss","Profit")</f>
        <v>Profit</v>
      </c>
      <c r="S2142" s="9">
        <f>shipments9[[#This Row],[Gross Profit]]/shipments9[[#This Row],[Amount]]</f>
        <v>0.67065948165255318</v>
      </c>
      <c r="T2142" s="11">
        <f>shipments9[[#This Row],[Amount]]/shipments9[[#This Row],[Boxes]]</f>
        <v>15.971311475409836</v>
      </c>
    </row>
    <row r="2143" spans="1:20" hidden="1" x14ac:dyDescent="0.25">
      <c r="A2143" t="s">
        <v>2345</v>
      </c>
      <c r="B2143" t="s">
        <v>102</v>
      </c>
      <c r="C2143" t="s">
        <v>121</v>
      </c>
      <c r="D2143" t="s">
        <v>19</v>
      </c>
      <c r="E2143" s="1">
        <v>45019</v>
      </c>
      <c r="F2143" s="1" t="str">
        <f>TEXT(shipments9[[#This Row],[Shipdate]],"ddd")</f>
        <v>Mon</v>
      </c>
      <c r="G2143" s="1" t="str">
        <f>IF(OR(shipments9[[#This Row],[Day Name]]="Sat",shipments9[[#This Row],[Day Name]]="Sun"),"Weekend","Weekday")</f>
        <v>Weekday</v>
      </c>
      <c r="H2143">
        <v>1455.75</v>
      </c>
      <c r="I2143">
        <v>112</v>
      </c>
      <c r="J2143" t="s">
        <v>172</v>
      </c>
      <c r="K2143" t="s">
        <v>8151</v>
      </c>
      <c r="L2143" t="s">
        <v>8154</v>
      </c>
      <c r="M2143">
        <v>4</v>
      </c>
      <c r="N2143" t="s">
        <v>8158</v>
      </c>
      <c r="O2143" s="4">
        <f>INDEX(products[Cost_per_box], MATCH(shipments9[[#This Row],[PID]], products[PID], 0))</f>
        <v>5.26</v>
      </c>
      <c r="P2143" s="4">
        <f>shipments9[[#This Row],[Boxes]]*shipments9[[#This Row],[Cost Per Box]]</f>
        <v>589.12</v>
      </c>
      <c r="Q2143" s="4">
        <f>shipments9[[#This Row],[Amount]] -shipments9[[#This Row],[total cost]]</f>
        <v>866.63</v>
      </c>
      <c r="R2143" s="4" t="str">
        <f>IF(shipments9[[#This Row],[Gross Profit]]&lt;0,"Loss","Profit")</f>
        <v>Profit</v>
      </c>
      <c r="S2143" s="9">
        <f>shipments9[[#This Row],[Gross Profit]]/shipments9[[#This Row],[Amount]]</f>
        <v>0.59531512965825173</v>
      </c>
      <c r="T2143" s="11">
        <f>shipments9[[#This Row],[Amount]]/shipments9[[#This Row],[Boxes]]</f>
        <v>12.997767857142858</v>
      </c>
    </row>
    <row r="2144" spans="1:20" hidden="1" x14ac:dyDescent="0.25">
      <c r="A2144" t="s">
        <v>2346</v>
      </c>
      <c r="B2144" t="s">
        <v>102</v>
      </c>
      <c r="C2144" t="s">
        <v>121</v>
      </c>
      <c r="D2144" t="s">
        <v>19</v>
      </c>
      <c r="E2144" s="1">
        <v>45306</v>
      </c>
      <c r="F2144" s="1" t="str">
        <f>TEXT(shipments9[[#This Row],[Shipdate]],"ddd")</f>
        <v>Mon</v>
      </c>
      <c r="G2144" s="1" t="str">
        <f>IF(OR(shipments9[[#This Row],[Day Name]]="Sat",shipments9[[#This Row],[Day Name]]="Sun"),"Weekend","Weekday")</f>
        <v>Weekday</v>
      </c>
      <c r="H2144">
        <v>1266.75</v>
      </c>
      <c r="I2144">
        <v>91</v>
      </c>
      <c r="J2144" t="s">
        <v>172</v>
      </c>
      <c r="K2144" t="s">
        <v>8155</v>
      </c>
      <c r="L2144" t="s">
        <v>8156</v>
      </c>
      <c r="M2144">
        <v>1</v>
      </c>
      <c r="N2144" t="s">
        <v>8163</v>
      </c>
      <c r="O2144" s="4">
        <f>INDEX(products[Cost_per_box], MATCH(shipments9[[#This Row],[PID]], products[PID], 0))</f>
        <v>5.26</v>
      </c>
      <c r="P2144" s="4">
        <f>shipments9[[#This Row],[Boxes]]*shipments9[[#This Row],[Cost Per Box]]</f>
        <v>478.65999999999997</v>
      </c>
      <c r="Q2144" s="4">
        <f>shipments9[[#This Row],[Amount]] -shipments9[[#This Row],[total cost]]</f>
        <v>788.09</v>
      </c>
      <c r="R2144" s="4" t="str">
        <f>IF(shipments9[[#This Row],[Gross Profit]]&lt;0,"Loss","Profit")</f>
        <v>Profit</v>
      </c>
      <c r="S2144" s="9">
        <f>shipments9[[#This Row],[Gross Profit]]/shipments9[[#This Row],[Amount]]</f>
        <v>0.62213538582987959</v>
      </c>
      <c r="T2144" s="11">
        <f>shipments9[[#This Row],[Amount]]/shipments9[[#This Row],[Boxes]]</f>
        <v>13.92032967032967</v>
      </c>
    </row>
    <row r="2145" spans="1:20" hidden="1" x14ac:dyDescent="0.25">
      <c r="A2145" t="s">
        <v>2347</v>
      </c>
      <c r="B2145" t="s">
        <v>102</v>
      </c>
      <c r="C2145" t="s">
        <v>121</v>
      </c>
      <c r="D2145" t="s">
        <v>19</v>
      </c>
      <c r="E2145" s="1">
        <v>45259</v>
      </c>
      <c r="F2145" s="1" t="str">
        <f>TEXT(shipments9[[#This Row],[Shipdate]],"ddd")</f>
        <v>Wed</v>
      </c>
      <c r="G2145" s="1" t="str">
        <f>IF(OR(shipments9[[#This Row],[Day Name]]="Sat",shipments9[[#This Row],[Day Name]]="Sun"),"Weekend","Weekday")</f>
        <v>Weekday</v>
      </c>
      <c r="H2145">
        <v>1379.25</v>
      </c>
      <c r="I2145">
        <v>99</v>
      </c>
      <c r="J2145" t="s">
        <v>172</v>
      </c>
      <c r="K2145" t="s">
        <v>8151</v>
      </c>
      <c r="L2145" t="s">
        <v>8152</v>
      </c>
      <c r="M2145">
        <v>11</v>
      </c>
      <c r="N2145" t="s">
        <v>8165</v>
      </c>
      <c r="O2145" s="4">
        <f>INDEX(products[Cost_per_box], MATCH(shipments9[[#This Row],[PID]], products[PID], 0))</f>
        <v>5.26</v>
      </c>
      <c r="P2145" s="4">
        <f>shipments9[[#This Row],[Boxes]]*shipments9[[#This Row],[Cost Per Box]]</f>
        <v>520.74</v>
      </c>
      <c r="Q2145" s="4">
        <f>shipments9[[#This Row],[Amount]] -shipments9[[#This Row],[total cost]]</f>
        <v>858.51</v>
      </c>
      <c r="R2145" s="4" t="str">
        <f>IF(shipments9[[#This Row],[Gross Profit]]&lt;0,"Loss","Profit")</f>
        <v>Profit</v>
      </c>
      <c r="S2145" s="9">
        <f>shipments9[[#This Row],[Gross Profit]]/shipments9[[#This Row],[Amount]]</f>
        <v>0.62244698205546489</v>
      </c>
      <c r="T2145" s="11">
        <f>shipments9[[#This Row],[Amount]]/shipments9[[#This Row],[Boxes]]</f>
        <v>13.931818181818182</v>
      </c>
    </row>
    <row r="2146" spans="1:20" hidden="1" x14ac:dyDescent="0.25">
      <c r="A2146" t="s">
        <v>2348</v>
      </c>
      <c r="B2146" t="s">
        <v>102</v>
      </c>
      <c r="C2146" t="s">
        <v>121</v>
      </c>
      <c r="D2146" t="s">
        <v>19</v>
      </c>
      <c r="E2146" s="1">
        <v>45302</v>
      </c>
      <c r="F2146" s="1" t="str">
        <f>TEXT(shipments9[[#This Row],[Shipdate]],"ddd")</f>
        <v>Thu</v>
      </c>
      <c r="G2146" s="1" t="str">
        <f>IF(OR(shipments9[[#This Row],[Day Name]]="Sat",shipments9[[#This Row],[Day Name]]="Sun"),"Weekend","Weekday")</f>
        <v>Weekday</v>
      </c>
      <c r="H2146">
        <v>2679.75</v>
      </c>
      <c r="I2146">
        <v>207</v>
      </c>
      <c r="J2146" t="s">
        <v>172</v>
      </c>
      <c r="K2146" t="s">
        <v>8155</v>
      </c>
      <c r="L2146" t="s">
        <v>8156</v>
      </c>
      <c r="M2146">
        <v>1</v>
      </c>
      <c r="N2146" t="s">
        <v>8163</v>
      </c>
      <c r="O2146" s="4">
        <f>INDEX(products[Cost_per_box], MATCH(shipments9[[#This Row],[PID]], products[PID], 0))</f>
        <v>5.26</v>
      </c>
      <c r="P2146" s="4">
        <f>shipments9[[#This Row],[Boxes]]*shipments9[[#This Row],[Cost Per Box]]</f>
        <v>1088.82</v>
      </c>
      <c r="Q2146" s="4">
        <f>shipments9[[#This Row],[Amount]] -shipments9[[#This Row],[total cost]]</f>
        <v>1590.93</v>
      </c>
      <c r="R2146" s="4" t="str">
        <f>IF(shipments9[[#This Row],[Gross Profit]]&lt;0,"Loss","Profit")</f>
        <v>Profit</v>
      </c>
      <c r="S2146" s="9">
        <f>shipments9[[#This Row],[Gross Profit]]/shipments9[[#This Row],[Amount]]</f>
        <v>0.59368597816960544</v>
      </c>
      <c r="T2146" s="11">
        <f>shipments9[[#This Row],[Amount]]/shipments9[[#This Row],[Boxes]]</f>
        <v>12.945652173913043</v>
      </c>
    </row>
    <row r="2147" spans="1:20" hidden="1" x14ac:dyDescent="0.25">
      <c r="A2147" t="s">
        <v>2349</v>
      </c>
      <c r="B2147" t="s">
        <v>42</v>
      </c>
      <c r="C2147" t="s">
        <v>137</v>
      </c>
      <c r="D2147" t="s">
        <v>19</v>
      </c>
      <c r="E2147" s="1">
        <v>45147</v>
      </c>
      <c r="F2147" s="1" t="str">
        <f>TEXT(shipments9[[#This Row],[Shipdate]],"ddd")</f>
        <v>Wed</v>
      </c>
      <c r="G2147" s="1" t="str">
        <f>IF(OR(shipments9[[#This Row],[Day Name]]="Sat",shipments9[[#This Row],[Day Name]]="Sun"),"Weekend","Weekday")</f>
        <v>Weekday</v>
      </c>
      <c r="H2147">
        <v>5899.5</v>
      </c>
      <c r="I2147">
        <v>328</v>
      </c>
      <c r="J2147" t="s">
        <v>172</v>
      </c>
      <c r="K2147" t="s">
        <v>8151</v>
      </c>
      <c r="L2147" t="s">
        <v>8160</v>
      </c>
      <c r="M2147">
        <v>8</v>
      </c>
      <c r="N2147" t="s">
        <v>8162</v>
      </c>
      <c r="O2147" s="4">
        <f>INDEX(products[Cost_per_box], MATCH(shipments9[[#This Row],[PID]], products[PID], 0))</f>
        <v>7.73</v>
      </c>
      <c r="P2147" s="4">
        <f>shipments9[[#This Row],[Boxes]]*shipments9[[#This Row],[Cost Per Box]]</f>
        <v>2535.44</v>
      </c>
      <c r="Q2147" s="4">
        <f>shipments9[[#This Row],[Amount]] -shipments9[[#This Row],[total cost]]</f>
        <v>3364.06</v>
      </c>
      <c r="R2147" s="4" t="str">
        <f>IF(shipments9[[#This Row],[Gross Profit]]&lt;0,"Loss","Profit")</f>
        <v>Profit</v>
      </c>
      <c r="S2147" s="9">
        <f>shipments9[[#This Row],[Gross Profit]]/shipments9[[#This Row],[Amount]]</f>
        <v>0.57022798542249342</v>
      </c>
      <c r="T2147" s="11">
        <f>shipments9[[#This Row],[Amount]]/shipments9[[#This Row],[Boxes]]</f>
        <v>17.986280487804876</v>
      </c>
    </row>
    <row r="2148" spans="1:20" hidden="1" x14ac:dyDescent="0.25">
      <c r="A2148" t="s">
        <v>2350</v>
      </c>
      <c r="B2148" t="s">
        <v>42</v>
      </c>
      <c r="C2148" t="s">
        <v>137</v>
      </c>
      <c r="D2148" t="s">
        <v>19</v>
      </c>
      <c r="E2148" s="1">
        <v>45250</v>
      </c>
      <c r="F2148" s="1" t="str">
        <f>TEXT(shipments9[[#This Row],[Shipdate]],"ddd")</f>
        <v>Mon</v>
      </c>
      <c r="G2148" s="1" t="str">
        <f>IF(OR(shipments9[[#This Row],[Day Name]]="Sat",shipments9[[#This Row],[Day Name]]="Sun"),"Weekend","Weekday")</f>
        <v>Weekday</v>
      </c>
      <c r="H2148">
        <v>6498</v>
      </c>
      <c r="I2148">
        <v>342</v>
      </c>
      <c r="J2148" t="s">
        <v>172</v>
      </c>
      <c r="K2148" t="s">
        <v>8151</v>
      </c>
      <c r="L2148" t="s">
        <v>8152</v>
      </c>
      <c r="M2148">
        <v>11</v>
      </c>
      <c r="N2148" t="s">
        <v>8165</v>
      </c>
      <c r="O2148" s="4">
        <f>INDEX(products[Cost_per_box], MATCH(shipments9[[#This Row],[PID]], products[PID], 0))</f>
        <v>7.73</v>
      </c>
      <c r="P2148" s="4">
        <f>shipments9[[#This Row],[Boxes]]*shipments9[[#This Row],[Cost Per Box]]</f>
        <v>2643.6600000000003</v>
      </c>
      <c r="Q2148" s="4">
        <f>shipments9[[#This Row],[Amount]] -shipments9[[#This Row],[total cost]]</f>
        <v>3854.3399999999997</v>
      </c>
      <c r="R2148" s="4" t="str">
        <f>IF(shipments9[[#This Row],[Gross Profit]]&lt;0,"Loss","Profit")</f>
        <v>Profit</v>
      </c>
      <c r="S2148" s="9">
        <f>shipments9[[#This Row],[Gross Profit]]/shipments9[[#This Row],[Amount]]</f>
        <v>0.59315789473684211</v>
      </c>
      <c r="T2148" s="11">
        <f>shipments9[[#This Row],[Amount]]/shipments9[[#This Row],[Boxes]]</f>
        <v>19</v>
      </c>
    </row>
    <row r="2149" spans="1:20" hidden="1" x14ac:dyDescent="0.25">
      <c r="A2149" t="s">
        <v>2351</v>
      </c>
      <c r="B2149" t="s">
        <v>42</v>
      </c>
      <c r="C2149" t="s">
        <v>137</v>
      </c>
      <c r="D2149" t="s">
        <v>19</v>
      </c>
      <c r="E2149" s="1">
        <v>45141</v>
      </c>
      <c r="F2149" s="1" t="str">
        <f>TEXT(shipments9[[#This Row],[Shipdate]],"ddd")</f>
        <v>Thu</v>
      </c>
      <c r="G2149" s="1" t="str">
        <f>IF(OR(shipments9[[#This Row],[Day Name]]="Sat",shipments9[[#This Row],[Day Name]]="Sun"),"Weekend","Weekday")</f>
        <v>Weekday</v>
      </c>
      <c r="H2149">
        <v>11056.5</v>
      </c>
      <c r="I2149">
        <v>582</v>
      </c>
      <c r="J2149" t="s">
        <v>172</v>
      </c>
      <c r="K2149" t="s">
        <v>8151</v>
      </c>
      <c r="L2149" t="s">
        <v>8160</v>
      </c>
      <c r="M2149">
        <v>8</v>
      </c>
      <c r="N2149" t="s">
        <v>8162</v>
      </c>
      <c r="O2149" s="4">
        <f>INDEX(products[Cost_per_box], MATCH(shipments9[[#This Row],[PID]], products[PID], 0))</f>
        <v>7.73</v>
      </c>
      <c r="P2149" s="4">
        <f>shipments9[[#This Row],[Boxes]]*shipments9[[#This Row],[Cost Per Box]]</f>
        <v>4498.8600000000006</v>
      </c>
      <c r="Q2149" s="4">
        <f>shipments9[[#This Row],[Amount]] -shipments9[[#This Row],[total cost]]</f>
        <v>6557.6399999999994</v>
      </c>
      <c r="R2149" s="4" t="str">
        <f>IF(shipments9[[#This Row],[Gross Profit]]&lt;0,"Loss","Profit")</f>
        <v>Profit</v>
      </c>
      <c r="S2149" s="9">
        <f>shipments9[[#This Row],[Gross Profit]]/shipments9[[#This Row],[Amount]]</f>
        <v>0.59310269976936636</v>
      </c>
      <c r="T2149" s="11">
        <f>shipments9[[#This Row],[Amount]]/shipments9[[#This Row],[Boxes]]</f>
        <v>18.99742268041237</v>
      </c>
    </row>
    <row r="2150" spans="1:20" hidden="1" x14ac:dyDescent="0.25">
      <c r="A2150" t="s">
        <v>2352</v>
      </c>
      <c r="B2150" t="s">
        <v>42</v>
      </c>
      <c r="C2150" t="s">
        <v>137</v>
      </c>
      <c r="D2150" t="s">
        <v>19</v>
      </c>
      <c r="E2150" s="1">
        <v>45175</v>
      </c>
      <c r="F2150" s="1" t="str">
        <f>TEXT(shipments9[[#This Row],[Shipdate]],"ddd")</f>
        <v>Wed</v>
      </c>
      <c r="G2150" s="1" t="str">
        <f>IF(OR(shipments9[[#This Row],[Day Name]]="Sat",shipments9[[#This Row],[Day Name]]="Sun"),"Weekend","Weekday")</f>
        <v>Weekday</v>
      </c>
      <c r="H2150">
        <v>13464</v>
      </c>
      <c r="I2150">
        <v>709</v>
      </c>
      <c r="J2150" t="s">
        <v>172</v>
      </c>
      <c r="K2150" t="s">
        <v>8151</v>
      </c>
      <c r="L2150" t="s">
        <v>8160</v>
      </c>
      <c r="M2150">
        <v>9</v>
      </c>
      <c r="N2150" t="s">
        <v>8167</v>
      </c>
      <c r="O2150" s="4">
        <f>INDEX(products[Cost_per_box], MATCH(shipments9[[#This Row],[PID]], products[PID], 0))</f>
        <v>7.73</v>
      </c>
      <c r="P2150" s="4">
        <f>shipments9[[#This Row],[Boxes]]*shipments9[[#This Row],[Cost Per Box]]</f>
        <v>5480.5700000000006</v>
      </c>
      <c r="Q2150" s="4">
        <f>shipments9[[#This Row],[Amount]] -shipments9[[#This Row],[total cost]]</f>
        <v>7983.4299999999994</v>
      </c>
      <c r="R2150" s="4" t="str">
        <f>IF(shipments9[[#This Row],[Gross Profit]]&lt;0,"Loss","Profit")</f>
        <v>Profit</v>
      </c>
      <c r="S2150" s="9">
        <f>shipments9[[#This Row],[Gross Profit]]/shipments9[[#This Row],[Amount]]</f>
        <v>0.59294637551990492</v>
      </c>
      <c r="T2150" s="11">
        <f>shipments9[[#This Row],[Amount]]/shipments9[[#This Row],[Boxes]]</f>
        <v>18.9901269393512</v>
      </c>
    </row>
    <row r="2151" spans="1:20" hidden="1" x14ac:dyDescent="0.25">
      <c r="A2151" t="s">
        <v>2353</v>
      </c>
      <c r="B2151" t="s">
        <v>45</v>
      </c>
      <c r="C2151" t="s">
        <v>137</v>
      </c>
      <c r="D2151" t="s">
        <v>19</v>
      </c>
      <c r="E2151" s="1">
        <v>45315</v>
      </c>
      <c r="F2151" s="1" t="str">
        <f>TEXT(shipments9[[#This Row],[Shipdate]],"ddd")</f>
        <v>Wed</v>
      </c>
      <c r="G2151" s="1" t="str">
        <f>IF(OR(shipments9[[#This Row],[Day Name]]="Sat",shipments9[[#This Row],[Day Name]]="Sun"),"Weekend","Weekday")</f>
        <v>Weekday</v>
      </c>
      <c r="H2151">
        <v>1127.25</v>
      </c>
      <c r="I2151">
        <v>57</v>
      </c>
      <c r="J2151" t="s">
        <v>172</v>
      </c>
      <c r="K2151" t="s">
        <v>8155</v>
      </c>
      <c r="L2151" t="s">
        <v>8156</v>
      </c>
      <c r="M2151">
        <v>1</v>
      </c>
      <c r="N2151" t="s">
        <v>8163</v>
      </c>
      <c r="O2151" s="4">
        <f>INDEX(products[Cost_per_box], MATCH(shipments9[[#This Row],[PID]], products[PID], 0))</f>
        <v>7.73</v>
      </c>
      <c r="P2151" s="4">
        <f>shipments9[[#This Row],[Boxes]]*shipments9[[#This Row],[Cost Per Box]]</f>
        <v>440.61</v>
      </c>
      <c r="Q2151" s="4">
        <f>shipments9[[#This Row],[Amount]] -shipments9[[#This Row],[total cost]]</f>
        <v>686.64</v>
      </c>
      <c r="R2151" s="4" t="str">
        <f>IF(shipments9[[#This Row],[Gross Profit]]&lt;0,"Loss","Profit")</f>
        <v>Profit</v>
      </c>
      <c r="S2151" s="9">
        <f>shipments9[[#This Row],[Gross Profit]]/shipments9[[#This Row],[Amount]]</f>
        <v>0.6091284098469727</v>
      </c>
      <c r="T2151" s="11">
        <f>shipments9[[#This Row],[Amount]]/shipments9[[#This Row],[Boxes]]</f>
        <v>19.776315789473685</v>
      </c>
    </row>
    <row r="2152" spans="1:20" hidden="1" x14ac:dyDescent="0.25">
      <c r="A2152" t="s">
        <v>2354</v>
      </c>
      <c r="B2152" t="s">
        <v>45</v>
      </c>
      <c r="C2152" t="s">
        <v>137</v>
      </c>
      <c r="D2152" t="s">
        <v>19</v>
      </c>
      <c r="E2152" s="1">
        <v>45314</v>
      </c>
      <c r="F2152" s="1" t="str">
        <f>TEXT(shipments9[[#This Row],[Shipdate]],"ddd")</f>
        <v>Tue</v>
      </c>
      <c r="G2152" s="1" t="str">
        <f>IF(OR(shipments9[[#This Row],[Day Name]]="Sat",shipments9[[#This Row],[Day Name]]="Sun"),"Weekend","Weekday")</f>
        <v>Weekday</v>
      </c>
      <c r="H2152">
        <v>11115</v>
      </c>
      <c r="I2152">
        <v>506</v>
      </c>
      <c r="J2152" t="s">
        <v>172</v>
      </c>
      <c r="K2152" t="s">
        <v>8155</v>
      </c>
      <c r="L2152" t="s">
        <v>8156</v>
      </c>
      <c r="M2152">
        <v>1</v>
      </c>
      <c r="N2152" t="s">
        <v>8163</v>
      </c>
      <c r="O2152" s="4">
        <f>INDEX(products[Cost_per_box], MATCH(shipments9[[#This Row],[PID]], products[PID], 0))</f>
        <v>7.73</v>
      </c>
      <c r="P2152" s="4">
        <f>shipments9[[#This Row],[Boxes]]*shipments9[[#This Row],[Cost Per Box]]</f>
        <v>3911.38</v>
      </c>
      <c r="Q2152" s="4">
        <f>shipments9[[#This Row],[Amount]] -shipments9[[#This Row],[total cost]]</f>
        <v>7203.62</v>
      </c>
      <c r="R2152" s="4" t="str">
        <f>IF(shipments9[[#This Row],[Gross Profit]]&lt;0,"Loss","Profit")</f>
        <v>Profit</v>
      </c>
      <c r="S2152" s="9">
        <f>shipments9[[#This Row],[Gross Profit]]/shipments9[[#This Row],[Amount]]</f>
        <v>0.64809896536212319</v>
      </c>
      <c r="T2152" s="11">
        <f>shipments9[[#This Row],[Amount]]/shipments9[[#This Row],[Boxes]]</f>
        <v>21.966403162055336</v>
      </c>
    </row>
    <row r="2153" spans="1:20" hidden="1" x14ac:dyDescent="0.25">
      <c r="A2153" t="s">
        <v>2355</v>
      </c>
      <c r="B2153" t="s">
        <v>45</v>
      </c>
      <c r="C2153" t="s">
        <v>137</v>
      </c>
      <c r="D2153" t="s">
        <v>19</v>
      </c>
      <c r="E2153" s="1">
        <v>44952</v>
      </c>
      <c r="F2153" s="1" t="str">
        <f>TEXT(shipments9[[#This Row],[Shipdate]],"ddd")</f>
        <v>Thu</v>
      </c>
      <c r="G2153" s="1" t="str">
        <f>IF(OR(shipments9[[#This Row],[Day Name]]="Sat",shipments9[[#This Row],[Day Name]]="Sun"),"Weekend","Weekday")</f>
        <v>Weekday</v>
      </c>
      <c r="H2153">
        <v>5447.25</v>
      </c>
      <c r="I2153">
        <v>287</v>
      </c>
      <c r="J2153" t="s">
        <v>172</v>
      </c>
      <c r="K2153" t="s">
        <v>8151</v>
      </c>
      <c r="L2153" t="s">
        <v>8156</v>
      </c>
      <c r="M2153">
        <v>1</v>
      </c>
      <c r="N2153" t="s">
        <v>8163</v>
      </c>
      <c r="O2153" s="4">
        <f>INDEX(products[Cost_per_box], MATCH(shipments9[[#This Row],[PID]], products[PID], 0))</f>
        <v>7.73</v>
      </c>
      <c r="P2153" s="4">
        <f>shipments9[[#This Row],[Boxes]]*shipments9[[#This Row],[Cost Per Box]]</f>
        <v>2218.5100000000002</v>
      </c>
      <c r="Q2153" s="4">
        <f>shipments9[[#This Row],[Amount]] -shipments9[[#This Row],[total cost]]</f>
        <v>3228.74</v>
      </c>
      <c r="R2153" s="4" t="str">
        <f>IF(shipments9[[#This Row],[Gross Profit]]&lt;0,"Loss","Profit")</f>
        <v>Profit</v>
      </c>
      <c r="S2153" s="9">
        <f>shipments9[[#This Row],[Gross Profit]]/shipments9[[#This Row],[Amount]]</f>
        <v>0.59272844095644583</v>
      </c>
      <c r="T2153" s="11">
        <f>shipments9[[#This Row],[Amount]]/shipments9[[#This Row],[Boxes]]</f>
        <v>18.979965156794425</v>
      </c>
    </row>
    <row r="2154" spans="1:20" hidden="1" x14ac:dyDescent="0.25">
      <c r="A2154" t="s">
        <v>2356</v>
      </c>
      <c r="B2154" t="s">
        <v>71</v>
      </c>
      <c r="C2154" t="s">
        <v>137</v>
      </c>
      <c r="D2154" t="s">
        <v>19</v>
      </c>
      <c r="E2154" s="1">
        <v>45182</v>
      </c>
      <c r="F2154" s="1" t="str">
        <f>TEXT(shipments9[[#This Row],[Shipdate]],"ddd")</f>
        <v>Wed</v>
      </c>
      <c r="G2154" s="1" t="str">
        <f>IF(OR(shipments9[[#This Row],[Day Name]]="Sat",shipments9[[#This Row],[Day Name]]="Sun"),"Weekend","Weekday")</f>
        <v>Weekday</v>
      </c>
      <c r="H2154">
        <v>6671.25</v>
      </c>
      <c r="I2154">
        <v>334</v>
      </c>
      <c r="J2154" t="s">
        <v>172</v>
      </c>
      <c r="K2154" t="s">
        <v>8151</v>
      </c>
      <c r="L2154" t="s">
        <v>8160</v>
      </c>
      <c r="M2154">
        <v>9</v>
      </c>
      <c r="N2154" t="s">
        <v>8167</v>
      </c>
      <c r="O2154" s="4">
        <f>INDEX(products[Cost_per_box], MATCH(shipments9[[#This Row],[PID]], products[PID], 0))</f>
        <v>7.73</v>
      </c>
      <c r="P2154" s="4">
        <f>shipments9[[#This Row],[Boxes]]*shipments9[[#This Row],[Cost Per Box]]</f>
        <v>2581.8200000000002</v>
      </c>
      <c r="Q2154" s="4">
        <f>shipments9[[#This Row],[Amount]] -shipments9[[#This Row],[total cost]]</f>
        <v>4089.43</v>
      </c>
      <c r="R2154" s="4" t="str">
        <f>IF(shipments9[[#This Row],[Gross Profit]]&lt;0,"Loss","Profit")</f>
        <v>Profit</v>
      </c>
      <c r="S2154" s="9">
        <f>shipments9[[#This Row],[Gross Profit]]/shipments9[[#This Row],[Amount]]</f>
        <v>0.61299306726625447</v>
      </c>
      <c r="T2154" s="11">
        <f>shipments9[[#This Row],[Amount]]/shipments9[[#This Row],[Boxes]]</f>
        <v>19.973802395209582</v>
      </c>
    </row>
    <row r="2155" spans="1:20" hidden="1" x14ac:dyDescent="0.25">
      <c r="A2155" t="s">
        <v>2357</v>
      </c>
      <c r="B2155" t="s">
        <v>71</v>
      </c>
      <c r="C2155" t="s">
        <v>137</v>
      </c>
      <c r="D2155" t="s">
        <v>19</v>
      </c>
      <c r="E2155" s="1">
        <v>45051</v>
      </c>
      <c r="F2155" s="1" t="str">
        <f>TEXT(shipments9[[#This Row],[Shipdate]],"ddd")</f>
        <v>Fri</v>
      </c>
      <c r="G2155" s="1" t="str">
        <f>IF(OR(shipments9[[#This Row],[Day Name]]="Sat",shipments9[[#This Row],[Day Name]]="Sun"),"Weekend","Weekday")</f>
        <v>Weekday</v>
      </c>
      <c r="H2155">
        <v>12255.75</v>
      </c>
      <c r="I2155">
        <v>584</v>
      </c>
      <c r="J2155" t="s">
        <v>172</v>
      </c>
      <c r="K2155" t="s">
        <v>8151</v>
      </c>
      <c r="L2155" t="s">
        <v>8154</v>
      </c>
      <c r="M2155">
        <v>5</v>
      </c>
      <c r="N2155" t="s">
        <v>201</v>
      </c>
      <c r="O2155" s="4">
        <f>INDEX(products[Cost_per_box], MATCH(shipments9[[#This Row],[PID]], products[PID], 0))</f>
        <v>7.73</v>
      </c>
      <c r="P2155" s="4">
        <f>shipments9[[#This Row],[Boxes]]*shipments9[[#This Row],[Cost Per Box]]</f>
        <v>4514.3200000000006</v>
      </c>
      <c r="Q2155" s="4">
        <f>shipments9[[#This Row],[Amount]] -shipments9[[#This Row],[total cost]]</f>
        <v>7741.4299999999994</v>
      </c>
      <c r="R2155" s="4" t="str">
        <f>IF(shipments9[[#This Row],[Gross Profit]]&lt;0,"Loss","Profit")</f>
        <v>Profit</v>
      </c>
      <c r="S2155" s="9">
        <f>shipments9[[#This Row],[Gross Profit]]/shipments9[[#This Row],[Amount]]</f>
        <v>0.63165697733716819</v>
      </c>
      <c r="T2155" s="11">
        <f>shipments9[[#This Row],[Amount]]/shipments9[[#This Row],[Boxes]]</f>
        <v>20.985873287671232</v>
      </c>
    </row>
    <row r="2156" spans="1:20" hidden="1" x14ac:dyDescent="0.25">
      <c r="A2156" t="s">
        <v>2358</v>
      </c>
      <c r="B2156" t="s">
        <v>71</v>
      </c>
      <c r="C2156" t="s">
        <v>137</v>
      </c>
      <c r="D2156" t="s">
        <v>19</v>
      </c>
      <c r="E2156" s="1">
        <v>45440</v>
      </c>
      <c r="F2156" s="1" t="str">
        <f>TEXT(shipments9[[#This Row],[Shipdate]],"ddd")</f>
        <v>Tue</v>
      </c>
      <c r="G2156" s="1" t="str">
        <f>IF(OR(shipments9[[#This Row],[Day Name]]="Sat",shipments9[[#This Row],[Day Name]]="Sun"),"Weekend","Weekday")</f>
        <v>Weekday</v>
      </c>
      <c r="H2156">
        <v>6502.5</v>
      </c>
      <c r="I2156">
        <v>343</v>
      </c>
      <c r="J2156" t="s">
        <v>172</v>
      </c>
      <c r="K2156" t="s">
        <v>8155</v>
      </c>
      <c r="L2156" t="s">
        <v>8154</v>
      </c>
      <c r="M2156">
        <v>5</v>
      </c>
      <c r="N2156" t="s">
        <v>201</v>
      </c>
      <c r="O2156" s="4">
        <f>INDEX(products[Cost_per_box], MATCH(shipments9[[#This Row],[PID]], products[PID], 0))</f>
        <v>7.73</v>
      </c>
      <c r="P2156" s="4">
        <f>shipments9[[#This Row],[Boxes]]*shipments9[[#This Row],[Cost Per Box]]</f>
        <v>2651.3900000000003</v>
      </c>
      <c r="Q2156" s="4">
        <f>shipments9[[#This Row],[Amount]] -shipments9[[#This Row],[total cost]]</f>
        <v>3851.1099999999997</v>
      </c>
      <c r="R2156" s="4" t="str">
        <f>IF(shipments9[[#This Row],[Gross Profit]]&lt;0,"Loss","Profit")</f>
        <v>Profit</v>
      </c>
      <c r="S2156" s="9">
        <f>shipments9[[#This Row],[Gross Profit]]/shipments9[[#This Row],[Amount]]</f>
        <v>0.59225067281814681</v>
      </c>
      <c r="T2156" s="11">
        <f>shipments9[[#This Row],[Amount]]/shipments9[[#This Row],[Boxes]]</f>
        <v>18.957725947521865</v>
      </c>
    </row>
    <row r="2157" spans="1:20" hidden="1" x14ac:dyDescent="0.25">
      <c r="A2157" t="s">
        <v>2359</v>
      </c>
      <c r="B2157" t="s">
        <v>74</v>
      </c>
      <c r="C2157" t="s">
        <v>137</v>
      </c>
      <c r="D2157" t="s">
        <v>19</v>
      </c>
      <c r="E2157" s="1">
        <v>45125</v>
      </c>
      <c r="F2157" s="1" t="str">
        <f>TEXT(shipments9[[#This Row],[Shipdate]],"ddd")</f>
        <v>Tue</v>
      </c>
      <c r="G2157" s="1" t="str">
        <f>IF(OR(shipments9[[#This Row],[Day Name]]="Sat",shipments9[[#This Row],[Day Name]]="Sun"),"Weekend","Weekday")</f>
        <v>Weekday</v>
      </c>
      <c r="H2157">
        <v>1671.75</v>
      </c>
      <c r="I2157">
        <v>88</v>
      </c>
      <c r="J2157" t="s">
        <v>172</v>
      </c>
      <c r="K2157" t="s">
        <v>8151</v>
      </c>
      <c r="L2157" t="s">
        <v>8160</v>
      </c>
      <c r="M2157">
        <v>7</v>
      </c>
      <c r="N2157" t="s">
        <v>8161</v>
      </c>
      <c r="O2157" s="4">
        <f>INDEX(products[Cost_per_box], MATCH(shipments9[[#This Row],[PID]], products[PID], 0))</f>
        <v>7.73</v>
      </c>
      <c r="P2157" s="4">
        <f>shipments9[[#This Row],[Boxes]]*shipments9[[#This Row],[Cost Per Box]]</f>
        <v>680.24</v>
      </c>
      <c r="Q2157" s="4">
        <f>shipments9[[#This Row],[Amount]] -shipments9[[#This Row],[total cost]]</f>
        <v>991.51</v>
      </c>
      <c r="R2157" s="4" t="str">
        <f>IF(shipments9[[#This Row],[Gross Profit]]&lt;0,"Loss","Profit")</f>
        <v>Profit</v>
      </c>
      <c r="S2157" s="9">
        <f>shipments9[[#This Row],[Gross Profit]]/shipments9[[#This Row],[Amount]]</f>
        <v>0.59309705398534474</v>
      </c>
      <c r="T2157" s="11">
        <f>shipments9[[#This Row],[Amount]]/shipments9[[#This Row],[Boxes]]</f>
        <v>18.99715909090909</v>
      </c>
    </row>
    <row r="2158" spans="1:20" hidden="1" x14ac:dyDescent="0.25">
      <c r="A2158" t="s">
        <v>2360</v>
      </c>
      <c r="B2158" t="s">
        <v>74</v>
      </c>
      <c r="C2158" t="s">
        <v>137</v>
      </c>
      <c r="D2158" t="s">
        <v>19</v>
      </c>
      <c r="E2158" s="1">
        <v>45244</v>
      </c>
      <c r="F2158" s="1" t="str">
        <f>TEXT(shipments9[[#This Row],[Shipdate]],"ddd")</f>
        <v>Tue</v>
      </c>
      <c r="G2158" s="1" t="str">
        <f>IF(OR(shipments9[[#This Row],[Day Name]]="Sat",shipments9[[#This Row],[Day Name]]="Sun"),"Weekend","Weekday")</f>
        <v>Weekday</v>
      </c>
      <c r="H2158">
        <v>9987.75</v>
      </c>
      <c r="I2158">
        <v>500</v>
      </c>
      <c r="J2158" t="s">
        <v>172</v>
      </c>
      <c r="K2158" t="s">
        <v>8151</v>
      </c>
      <c r="L2158" t="s">
        <v>8152</v>
      </c>
      <c r="M2158">
        <v>11</v>
      </c>
      <c r="N2158" t="s">
        <v>8165</v>
      </c>
      <c r="O2158" s="4">
        <f>INDEX(products[Cost_per_box], MATCH(shipments9[[#This Row],[PID]], products[PID], 0))</f>
        <v>7.73</v>
      </c>
      <c r="P2158" s="4">
        <f>shipments9[[#This Row],[Boxes]]*shipments9[[#This Row],[Cost Per Box]]</f>
        <v>3865</v>
      </c>
      <c r="Q2158" s="4">
        <f>shipments9[[#This Row],[Amount]] -shipments9[[#This Row],[total cost]]</f>
        <v>6122.75</v>
      </c>
      <c r="R2158" s="4" t="str">
        <f>IF(shipments9[[#This Row],[Gross Profit]]&lt;0,"Loss","Profit")</f>
        <v>Profit</v>
      </c>
      <c r="S2158" s="9">
        <f>shipments9[[#This Row],[Gross Profit]]/shipments9[[#This Row],[Amount]]</f>
        <v>0.61302595679707639</v>
      </c>
      <c r="T2158" s="11">
        <f>shipments9[[#This Row],[Amount]]/shipments9[[#This Row],[Boxes]]</f>
        <v>19.9755</v>
      </c>
    </row>
    <row r="2159" spans="1:20" hidden="1" x14ac:dyDescent="0.25">
      <c r="A2159" t="s">
        <v>2361</v>
      </c>
      <c r="B2159" t="s">
        <v>74</v>
      </c>
      <c r="C2159" t="s">
        <v>137</v>
      </c>
      <c r="D2159" t="s">
        <v>19</v>
      </c>
      <c r="E2159" s="1">
        <v>45244</v>
      </c>
      <c r="F2159" s="1" t="str">
        <f>TEXT(shipments9[[#This Row],[Shipdate]],"ddd")</f>
        <v>Tue</v>
      </c>
      <c r="G2159" s="1" t="str">
        <f>IF(OR(shipments9[[#This Row],[Day Name]]="Sat",shipments9[[#This Row],[Day Name]]="Sun"),"Weekend","Weekday")</f>
        <v>Weekday</v>
      </c>
      <c r="H2159">
        <v>3964.5</v>
      </c>
      <c r="I2159">
        <v>199</v>
      </c>
      <c r="J2159" t="s">
        <v>172</v>
      </c>
      <c r="K2159" t="s">
        <v>8151</v>
      </c>
      <c r="L2159" t="s">
        <v>8152</v>
      </c>
      <c r="M2159">
        <v>11</v>
      </c>
      <c r="N2159" t="s">
        <v>8165</v>
      </c>
      <c r="O2159" s="4">
        <f>INDEX(products[Cost_per_box], MATCH(shipments9[[#This Row],[PID]], products[PID], 0))</f>
        <v>7.73</v>
      </c>
      <c r="P2159" s="4">
        <f>shipments9[[#This Row],[Boxes]]*shipments9[[#This Row],[Cost Per Box]]</f>
        <v>1538.27</v>
      </c>
      <c r="Q2159" s="4">
        <f>shipments9[[#This Row],[Amount]] -shipments9[[#This Row],[total cost]]</f>
        <v>2426.23</v>
      </c>
      <c r="R2159" s="4" t="str">
        <f>IF(shipments9[[#This Row],[Gross Profit]]&lt;0,"Loss","Profit")</f>
        <v>Profit</v>
      </c>
      <c r="S2159" s="9">
        <f>shipments9[[#This Row],[Gross Profit]]/shipments9[[#This Row],[Amount]]</f>
        <v>0.61198890150081975</v>
      </c>
      <c r="T2159" s="11">
        <f>shipments9[[#This Row],[Amount]]/shipments9[[#This Row],[Boxes]]</f>
        <v>19.922110552763819</v>
      </c>
    </row>
    <row r="2160" spans="1:20" hidden="1" x14ac:dyDescent="0.25">
      <c r="A2160" t="s">
        <v>2362</v>
      </c>
      <c r="B2160" t="s">
        <v>49</v>
      </c>
      <c r="C2160" t="s">
        <v>137</v>
      </c>
      <c r="D2160" t="s">
        <v>19</v>
      </c>
      <c r="E2160" s="1">
        <v>45093</v>
      </c>
      <c r="F2160" s="1" t="str">
        <f>TEXT(shipments9[[#This Row],[Shipdate]],"ddd")</f>
        <v>Fri</v>
      </c>
      <c r="G2160" s="1" t="str">
        <f>IF(OR(shipments9[[#This Row],[Day Name]]="Sat",shipments9[[#This Row],[Day Name]]="Sun"),"Weekend","Weekday")</f>
        <v>Weekday</v>
      </c>
      <c r="H2160">
        <v>5172.75</v>
      </c>
      <c r="I2160">
        <v>259</v>
      </c>
      <c r="J2160" t="s">
        <v>172</v>
      </c>
      <c r="K2160" t="s">
        <v>8151</v>
      </c>
      <c r="L2160" t="s">
        <v>8154</v>
      </c>
      <c r="M2160">
        <v>6</v>
      </c>
      <c r="N2160" t="s">
        <v>8159</v>
      </c>
      <c r="O2160" s="4">
        <f>INDEX(products[Cost_per_box], MATCH(shipments9[[#This Row],[PID]], products[PID], 0))</f>
        <v>7.73</v>
      </c>
      <c r="P2160" s="4">
        <f>shipments9[[#This Row],[Boxes]]*shipments9[[#This Row],[Cost Per Box]]</f>
        <v>2002.0700000000002</v>
      </c>
      <c r="Q2160" s="4">
        <f>shipments9[[#This Row],[Amount]] -shipments9[[#This Row],[total cost]]</f>
        <v>3170.68</v>
      </c>
      <c r="R2160" s="4" t="str">
        <f>IF(shipments9[[#This Row],[Gross Profit]]&lt;0,"Loss","Profit")</f>
        <v>Profit</v>
      </c>
      <c r="S2160" s="9">
        <f>shipments9[[#This Row],[Gross Profit]]/shipments9[[#This Row],[Amount]]</f>
        <v>0.61295829104441546</v>
      </c>
      <c r="T2160" s="11">
        <f>shipments9[[#This Row],[Amount]]/shipments9[[#This Row],[Boxes]]</f>
        <v>19.972007722007721</v>
      </c>
    </row>
    <row r="2161" spans="1:20" hidden="1" x14ac:dyDescent="0.25">
      <c r="A2161" t="s">
        <v>2363</v>
      </c>
      <c r="B2161" t="s">
        <v>49</v>
      </c>
      <c r="C2161" t="s">
        <v>137</v>
      </c>
      <c r="D2161" t="s">
        <v>19</v>
      </c>
      <c r="E2161" s="1">
        <v>45128</v>
      </c>
      <c r="F2161" s="1" t="str">
        <f>TEXT(shipments9[[#This Row],[Shipdate]],"ddd")</f>
        <v>Fri</v>
      </c>
      <c r="G2161" s="1" t="str">
        <f>IF(OR(shipments9[[#This Row],[Day Name]]="Sat",shipments9[[#This Row],[Day Name]]="Sun"),"Weekend","Weekday")</f>
        <v>Weekday</v>
      </c>
      <c r="H2161">
        <v>2232</v>
      </c>
      <c r="I2161">
        <v>107</v>
      </c>
      <c r="J2161" t="s">
        <v>172</v>
      </c>
      <c r="K2161" t="s">
        <v>8151</v>
      </c>
      <c r="L2161" t="s">
        <v>8160</v>
      </c>
      <c r="M2161">
        <v>7</v>
      </c>
      <c r="N2161" t="s">
        <v>8161</v>
      </c>
      <c r="O2161" s="4">
        <f>INDEX(products[Cost_per_box], MATCH(shipments9[[#This Row],[PID]], products[PID], 0))</f>
        <v>7.73</v>
      </c>
      <c r="P2161" s="4">
        <f>shipments9[[#This Row],[Boxes]]*shipments9[[#This Row],[Cost Per Box]]</f>
        <v>827.11</v>
      </c>
      <c r="Q2161" s="4">
        <f>shipments9[[#This Row],[Amount]] -shipments9[[#This Row],[total cost]]</f>
        <v>1404.8899999999999</v>
      </c>
      <c r="R2161" s="4" t="str">
        <f>IF(shipments9[[#This Row],[Gross Profit]]&lt;0,"Loss","Profit")</f>
        <v>Profit</v>
      </c>
      <c r="S2161" s="9">
        <f>shipments9[[#This Row],[Gross Profit]]/shipments9[[#This Row],[Amount]]</f>
        <v>0.62943100358422932</v>
      </c>
      <c r="T2161" s="11">
        <f>shipments9[[#This Row],[Amount]]/shipments9[[#This Row],[Boxes]]</f>
        <v>20.859813084112151</v>
      </c>
    </row>
    <row r="2162" spans="1:20" hidden="1" x14ac:dyDescent="0.25">
      <c r="A2162" t="s">
        <v>2364</v>
      </c>
      <c r="B2162" t="s">
        <v>49</v>
      </c>
      <c r="C2162" t="s">
        <v>137</v>
      </c>
      <c r="D2162" t="s">
        <v>19</v>
      </c>
      <c r="E2162" s="1">
        <v>45387</v>
      </c>
      <c r="F2162" s="1" t="str">
        <f>TEXT(shipments9[[#This Row],[Shipdate]],"ddd")</f>
        <v>Fri</v>
      </c>
      <c r="G2162" s="1" t="str">
        <f>IF(OR(shipments9[[#This Row],[Day Name]]="Sat",shipments9[[#This Row],[Day Name]]="Sun"),"Weekend","Weekday")</f>
        <v>Weekday</v>
      </c>
      <c r="H2162">
        <v>2805.75</v>
      </c>
      <c r="I2162">
        <v>156</v>
      </c>
      <c r="J2162" t="s">
        <v>172</v>
      </c>
      <c r="K2162" t="s">
        <v>8155</v>
      </c>
      <c r="L2162" t="s">
        <v>8154</v>
      </c>
      <c r="M2162">
        <v>4</v>
      </c>
      <c r="N2162" t="s">
        <v>8158</v>
      </c>
      <c r="O2162" s="4">
        <f>INDEX(products[Cost_per_box], MATCH(shipments9[[#This Row],[PID]], products[PID], 0))</f>
        <v>7.73</v>
      </c>
      <c r="P2162" s="4">
        <f>shipments9[[#This Row],[Boxes]]*shipments9[[#This Row],[Cost Per Box]]</f>
        <v>1205.8800000000001</v>
      </c>
      <c r="Q2162" s="4">
        <f>shipments9[[#This Row],[Amount]] -shipments9[[#This Row],[total cost]]</f>
        <v>1599.87</v>
      </c>
      <c r="R2162" s="4" t="str">
        <f>IF(shipments9[[#This Row],[Gross Profit]]&lt;0,"Loss","Profit")</f>
        <v>Profit</v>
      </c>
      <c r="S2162" s="9">
        <f>shipments9[[#This Row],[Gross Profit]]/shipments9[[#This Row],[Amount]]</f>
        <v>0.57021117348302586</v>
      </c>
      <c r="T2162" s="11">
        <f>shipments9[[#This Row],[Amount]]/shipments9[[#This Row],[Boxes]]</f>
        <v>17.985576923076923</v>
      </c>
    </row>
    <row r="2163" spans="1:20" hidden="1" x14ac:dyDescent="0.25">
      <c r="A2163" t="s">
        <v>2365</v>
      </c>
      <c r="B2163" t="s">
        <v>49</v>
      </c>
      <c r="C2163" t="s">
        <v>137</v>
      </c>
      <c r="D2163" t="s">
        <v>19</v>
      </c>
      <c r="E2163" s="1">
        <v>45245</v>
      </c>
      <c r="F2163" s="1" t="str">
        <f>TEXT(shipments9[[#This Row],[Shipdate]],"ddd")</f>
        <v>Wed</v>
      </c>
      <c r="G2163" s="1" t="str">
        <f>IF(OR(shipments9[[#This Row],[Day Name]]="Sat",shipments9[[#This Row],[Day Name]]="Sun"),"Weekend","Weekday")</f>
        <v>Weekday</v>
      </c>
      <c r="H2163">
        <v>528.75</v>
      </c>
      <c r="I2163">
        <v>30</v>
      </c>
      <c r="J2163" t="s">
        <v>172</v>
      </c>
      <c r="K2163" t="s">
        <v>8151</v>
      </c>
      <c r="L2163" t="s">
        <v>8152</v>
      </c>
      <c r="M2163">
        <v>11</v>
      </c>
      <c r="N2163" t="s">
        <v>8165</v>
      </c>
      <c r="O2163" s="4">
        <f>INDEX(products[Cost_per_box], MATCH(shipments9[[#This Row],[PID]], products[PID], 0))</f>
        <v>7.73</v>
      </c>
      <c r="P2163" s="4">
        <f>shipments9[[#This Row],[Boxes]]*shipments9[[#This Row],[Cost Per Box]]</f>
        <v>231.9</v>
      </c>
      <c r="Q2163" s="4">
        <f>shipments9[[#This Row],[Amount]] -shipments9[[#This Row],[total cost]]</f>
        <v>296.85000000000002</v>
      </c>
      <c r="R2163" s="4" t="str">
        <f>IF(shipments9[[#This Row],[Gross Profit]]&lt;0,"Loss","Profit")</f>
        <v>Profit</v>
      </c>
      <c r="S2163" s="9">
        <f>shipments9[[#This Row],[Gross Profit]]/shipments9[[#This Row],[Amount]]</f>
        <v>0.56141843971631211</v>
      </c>
      <c r="T2163" s="11">
        <f>shipments9[[#This Row],[Amount]]/shipments9[[#This Row],[Boxes]]</f>
        <v>17.625</v>
      </c>
    </row>
    <row r="2164" spans="1:20" hidden="1" x14ac:dyDescent="0.25">
      <c r="A2164" t="s">
        <v>2366</v>
      </c>
      <c r="B2164" t="s">
        <v>49</v>
      </c>
      <c r="C2164" t="s">
        <v>137</v>
      </c>
      <c r="D2164" t="s">
        <v>19</v>
      </c>
      <c r="E2164" s="1">
        <v>45350</v>
      </c>
      <c r="F2164" s="1" t="str">
        <f>TEXT(shipments9[[#This Row],[Shipdate]],"ddd")</f>
        <v>Wed</v>
      </c>
      <c r="G2164" s="1" t="str">
        <f>IF(OR(shipments9[[#This Row],[Day Name]]="Sat",shipments9[[#This Row],[Day Name]]="Sun"),"Weekend","Weekday")</f>
        <v>Weekday</v>
      </c>
      <c r="H2164">
        <v>4410</v>
      </c>
      <c r="I2164">
        <v>201</v>
      </c>
      <c r="J2164" t="s">
        <v>172</v>
      </c>
      <c r="K2164" t="s">
        <v>8155</v>
      </c>
      <c r="L2164" t="s">
        <v>8156</v>
      </c>
      <c r="M2164">
        <v>2</v>
      </c>
      <c r="N2164" t="s">
        <v>8157</v>
      </c>
      <c r="O2164" s="4">
        <f>INDEX(products[Cost_per_box], MATCH(shipments9[[#This Row],[PID]], products[PID], 0))</f>
        <v>7.73</v>
      </c>
      <c r="P2164" s="4">
        <f>shipments9[[#This Row],[Boxes]]*shipments9[[#This Row],[Cost Per Box]]</f>
        <v>1553.73</v>
      </c>
      <c r="Q2164" s="4">
        <f>shipments9[[#This Row],[Amount]] -shipments9[[#This Row],[total cost]]</f>
        <v>2856.27</v>
      </c>
      <c r="R2164" s="4" t="str">
        <f>IF(shipments9[[#This Row],[Gross Profit]]&lt;0,"Loss","Profit")</f>
        <v>Profit</v>
      </c>
      <c r="S2164" s="9">
        <f>shipments9[[#This Row],[Gross Profit]]/shipments9[[#This Row],[Amount]]</f>
        <v>0.64768027210884349</v>
      </c>
      <c r="T2164" s="11">
        <f>shipments9[[#This Row],[Amount]]/shipments9[[#This Row],[Boxes]]</f>
        <v>21.940298507462686</v>
      </c>
    </row>
    <row r="2165" spans="1:20" hidden="1" x14ac:dyDescent="0.25">
      <c r="A2165" t="s">
        <v>2367</v>
      </c>
      <c r="B2165" t="s">
        <v>52</v>
      </c>
      <c r="C2165" t="s">
        <v>137</v>
      </c>
      <c r="D2165" t="s">
        <v>19</v>
      </c>
      <c r="E2165" s="1">
        <v>45329</v>
      </c>
      <c r="F2165" s="1" t="str">
        <f>TEXT(shipments9[[#This Row],[Shipdate]],"ddd")</f>
        <v>Wed</v>
      </c>
      <c r="G2165" s="1" t="str">
        <f>IF(OR(shipments9[[#This Row],[Day Name]]="Sat",shipments9[[#This Row],[Day Name]]="Sun"),"Weekend","Weekday")</f>
        <v>Weekday</v>
      </c>
      <c r="H2165">
        <v>650.25</v>
      </c>
      <c r="I2165">
        <v>30</v>
      </c>
      <c r="J2165" t="s">
        <v>172</v>
      </c>
      <c r="K2165" t="s">
        <v>8155</v>
      </c>
      <c r="L2165" t="s">
        <v>8156</v>
      </c>
      <c r="M2165">
        <v>2</v>
      </c>
      <c r="N2165" t="s">
        <v>8157</v>
      </c>
      <c r="O2165" s="4">
        <f>INDEX(products[Cost_per_box], MATCH(shipments9[[#This Row],[PID]], products[PID], 0))</f>
        <v>7.73</v>
      </c>
      <c r="P2165" s="4">
        <f>shipments9[[#This Row],[Boxes]]*shipments9[[#This Row],[Cost Per Box]]</f>
        <v>231.9</v>
      </c>
      <c r="Q2165" s="4">
        <f>shipments9[[#This Row],[Amount]] -shipments9[[#This Row],[total cost]]</f>
        <v>418.35</v>
      </c>
      <c r="R2165" s="4" t="str">
        <f>IF(shipments9[[#This Row],[Gross Profit]]&lt;0,"Loss","Profit")</f>
        <v>Profit</v>
      </c>
      <c r="S2165" s="9">
        <f>shipments9[[#This Row],[Gross Profit]]/shipments9[[#This Row],[Amount]]</f>
        <v>0.64336793540945791</v>
      </c>
      <c r="T2165" s="11">
        <f>shipments9[[#This Row],[Amount]]/shipments9[[#This Row],[Boxes]]</f>
        <v>21.675000000000001</v>
      </c>
    </row>
    <row r="2166" spans="1:20" hidden="1" x14ac:dyDescent="0.25">
      <c r="A2166" t="s">
        <v>2368</v>
      </c>
      <c r="B2166" t="s">
        <v>77</v>
      </c>
      <c r="C2166" t="s">
        <v>137</v>
      </c>
      <c r="D2166" t="s">
        <v>19</v>
      </c>
      <c r="E2166" s="1">
        <v>45341</v>
      </c>
      <c r="F2166" s="1" t="str">
        <f>TEXT(shipments9[[#This Row],[Shipdate]],"ddd")</f>
        <v>Mon</v>
      </c>
      <c r="G2166" s="1" t="str">
        <f>IF(OR(shipments9[[#This Row],[Day Name]]="Sat",shipments9[[#This Row],[Day Name]]="Sun"),"Weekend","Weekday")</f>
        <v>Weekday</v>
      </c>
      <c r="H2166">
        <v>2031.75</v>
      </c>
      <c r="I2166">
        <v>102</v>
      </c>
      <c r="J2166" t="s">
        <v>172</v>
      </c>
      <c r="K2166" t="s">
        <v>8155</v>
      </c>
      <c r="L2166" t="s">
        <v>8156</v>
      </c>
      <c r="M2166">
        <v>2</v>
      </c>
      <c r="N2166" t="s">
        <v>8157</v>
      </c>
      <c r="O2166" s="4">
        <f>INDEX(products[Cost_per_box], MATCH(shipments9[[#This Row],[PID]], products[PID], 0))</f>
        <v>7.73</v>
      </c>
      <c r="P2166" s="4">
        <f>shipments9[[#This Row],[Boxes]]*shipments9[[#This Row],[Cost Per Box]]</f>
        <v>788.46</v>
      </c>
      <c r="Q2166" s="4">
        <f>shipments9[[#This Row],[Amount]] -shipments9[[#This Row],[total cost]]</f>
        <v>1243.29</v>
      </c>
      <c r="R2166" s="4" t="str">
        <f>IF(shipments9[[#This Row],[Gross Profit]]&lt;0,"Loss","Profit")</f>
        <v>Profit</v>
      </c>
      <c r="S2166" s="9">
        <f>shipments9[[#This Row],[Gross Profit]]/shipments9[[#This Row],[Amount]]</f>
        <v>0.61193060169804359</v>
      </c>
      <c r="T2166" s="11">
        <f>shipments9[[#This Row],[Amount]]/shipments9[[#This Row],[Boxes]]</f>
        <v>19.919117647058822</v>
      </c>
    </row>
    <row r="2167" spans="1:20" hidden="1" x14ac:dyDescent="0.25">
      <c r="A2167" t="s">
        <v>2369</v>
      </c>
      <c r="B2167" t="s">
        <v>77</v>
      </c>
      <c r="C2167" t="s">
        <v>137</v>
      </c>
      <c r="D2167" t="s">
        <v>19</v>
      </c>
      <c r="E2167" s="1">
        <v>45272</v>
      </c>
      <c r="F2167" s="1" t="str">
        <f>TEXT(shipments9[[#This Row],[Shipdate]],"ddd")</f>
        <v>Tue</v>
      </c>
      <c r="G2167" s="1" t="str">
        <f>IF(OR(shipments9[[#This Row],[Day Name]]="Sat",shipments9[[#This Row],[Day Name]]="Sun"),"Weekend","Weekday")</f>
        <v>Weekday</v>
      </c>
      <c r="H2167">
        <v>7231.5</v>
      </c>
      <c r="I2167">
        <v>381</v>
      </c>
      <c r="J2167" t="s">
        <v>172</v>
      </c>
      <c r="K2167" t="s">
        <v>8151</v>
      </c>
      <c r="L2167" t="s">
        <v>8152</v>
      </c>
      <c r="M2167">
        <v>12</v>
      </c>
      <c r="N2167" t="s">
        <v>8166</v>
      </c>
      <c r="O2167" s="4">
        <f>INDEX(products[Cost_per_box], MATCH(shipments9[[#This Row],[PID]], products[PID], 0))</f>
        <v>7.73</v>
      </c>
      <c r="P2167" s="4">
        <f>shipments9[[#This Row],[Boxes]]*shipments9[[#This Row],[Cost Per Box]]</f>
        <v>2945.13</v>
      </c>
      <c r="Q2167" s="4">
        <f>shipments9[[#This Row],[Amount]] -shipments9[[#This Row],[total cost]]</f>
        <v>4286.37</v>
      </c>
      <c r="R2167" s="4" t="str">
        <f>IF(shipments9[[#This Row],[Gross Profit]]&lt;0,"Loss","Profit")</f>
        <v>Profit</v>
      </c>
      <c r="S2167" s="9">
        <f>shipments9[[#This Row],[Gross Profit]]/shipments9[[#This Row],[Amount]]</f>
        <v>0.59273594689898357</v>
      </c>
      <c r="T2167" s="11">
        <f>shipments9[[#This Row],[Amount]]/shipments9[[#This Row],[Boxes]]</f>
        <v>18.980314960629922</v>
      </c>
    </row>
    <row r="2168" spans="1:20" hidden="1" x14ac:dyDescent="0.25">
      <c r="A2168" t="s">
        <v>2370</v>
      </c>
      <c r="B2168" t="s">
        <v>77</v>
      </c>
      <c r="C2168" t="s">
        <v>137</v>
      </c>
      <c r="D2168" t="s">
        <v>19</v>
      </c>
      <c r="E2168" s="1">
        <v>44984</v>
      </c>
      <c r="F2168" s="1" t="str">
        <f>TEXT(shipments9[[#This Row],[Shipdate]],"ddd")</f>
        <v>Mon</v>
      </c>
      <c r="G2168" s="1" t="str">
        <f>IF(OR(shipments9[[#This Row],[Day Name]]="Sat",shipments9[[#This Row],[Day Name]]="Sun"),"Weekend","Weekday")</f>
        <v>Weekday</v>
      </c>
      <c r="H2168">
        <v>10606.5</v>
      </c>
      <c r="I2168">
        <v>590</v>
      </c>
      <c r="J2168" t="s">
        <v>172</v>
      </c>
      <c r="K2168" t="s">
        <v>8151</v>
      </c>
      <c r="L2168" t="s">
        <v>8156</v>
      </c>
      <c r="M2168">
        <v>2</v>
      </c>
      <c r="N2168" t="s">
        <v>8157</v>
      </c>
      <c r="O2168" s="4">
        <f>INDEX(products[Cost_per_box], MATCH(shipments9[[#This Row],[PID]], products[PID], 0))</f>
        <v>7.73</v>
      </c>
      <c r="P2168" s="4">
        <f>shipments9[[#This Row],[Boxes]]*shipments9[[#This Row],[Cost Per Box]]</f>
        <v>4560.7</v>
      </c>
      <c r="Q2168" s="4">
        <f>shipments9[[#This Row],[Amount]] -shipments9[[#This Row],[total cost]]</f>
        <v>6045.8</v>
      </c>
      <c r="R2168" s="4" t="str">
        <f>IF(shipments9[[#This Row],[Gross Profit]]&lt;0,"Loss","Profit")</f>
        <v>Profit</v>
      </c>
      <c r="S2168" s="9">
        <f>shipments9[[#This Row],[Gross Profit]]/shipments9[[#This Row],[Amount]]</f>
        <v>0.57000895677179086</v>
      </c>
      <c r="T2168" s="11">
        <f>shipments9[[#This Row],[Amount]]/shipments9[[#This Row],[Boxes]]</f>
        <v>17.977118644067797</v>
      </c>
    </row>
    <row r="2169" spans="1:20" hidden="1" x14ac:dyDescent="0.25">
      <c r="A2169" t="s">
        <v>2371</v>
      </c>
      <c r="B2169" t="s">
        <v>58</v>
      </c>
      <c r="C2169" t="s">
        <v>137</v>
      </c>
      <c r="D2169" t="s">
        <v>19</v>
      </c>
      <c r="E2169" s="1">
        <v>45355</v>
      </c>
      <c r="F2169" s="1" t="str">
        <f>TEXT(shipments9[[#This Row],[Shipdate]],"ddd")</f>
        <v>Mon</v>
      </c>
      <c r="G2169" s="1" t="str">
        <f>IF(OR(shipments9[[#This Row],[Day Name]]="Sat",shipments9[[#This Row],[Day Name]]="Sun"),"Weekend","Weekday")</f>
        <v>Weekday</v>
      </c>
      <c r="H2169">
        <v>2614.5</v>
      </c>
      <c r="I2169">
        <v>131</v>
      </c>
      <c r="J2169" t="s">
        <v>172</v>
      </c>
      <c r="K2169" t="s">
        <v>8155</v>
      </c>
      <c r="L2169" t="s">
        <v>8156</v>
      </c>
      <c r="M2169">
        <v>3</v>
      </c>
      <c r="N2169" t="s">
        <v>8164</v>
      </c>
      <c r="O2169" s="4">
        <f>INDEX(products[Cost_per_box], MATCH(shipments9[[#This Row],[PID]], products[PID], 0))</f>
        <v>7.73</v>
      </c>
      <c r="P2169" s="4">
        <f>shipments9[[#This Row],[Boxes]]*shipments9[[#This Row],[Cost Per Box]]</f>
        <v>1012.6300000000001</v>
      </c>
      <c r="Q2169" s="4">
        <f>shipments9[[#This Row],[Amount]] -shipments9[[#This Row],[total cost]]</f>
        <v>1601.87</v>
      </c>
      <c r="R2169" s="4" t="str">
        <f>IF(shipments9[[#This Row],[Gross Profit]]&lt;0,"Loss","Profit")</f>
        <v>Profit</v>
      </c>
      <c r="S2169" s="9">
        <f>shipments9[[#This Row],[Gross Profit]]/shipments9[[#This Row],[Amount]]</f>
        <v>0.61268693822910691</v>
      </c>
      <c r="T2169" s="11">
        <f>shipments9[[#This Row],[Amount]]/shipments9[[#This Row],[Boxes]]</f>
        <v>19.958015267175572</v>
      </c>
    </row>
    <row r="2170" spans="1:20" hidden="1" x14ac:dyDescent="0.25">
      <c r="A2170" t="s">
        <v>2372</v>
      </c>
      <c r="B2170" t="s">
        <v>58</v>
      </c>
      <c r="C2170" t="s">
        <v>137</v>
      </c>
      <c r="D2170" t="s">
        <v>19</v>
      </c>
      <c r="E2170" s="1">
        <v>45021</v>
      </c>
      <c r="F2170" s="1" t="str">
        <f>TEXT(shipments9[[#This Row],[Shipdate]],"ddd")</f>
        <v>Wed</v>
      </c>
      <c r="G2170" s="1" t="str">
        <f>IF(OR(shipments9[[#This Row],[Day Name]]="Sat",shipments9[[#This Row],[Day Name]]="Sun"),"Weekend","Weekday")</f>
        <v>Weekday</v>
      </c>
      <c r="H2170">
        <v>2891.25</v>
      </c>
      <c r="I2170">
        <v>161</v>
      </c>
      <c r="J2170" t="s">
        <v>172</v>
      </c>
      <c r="K2170" t="s">
        <v>8151</v>
      </c>
      <c r="L2170" t="s">
        <v>8154</v>
      </c>
      <c r="M2170">
        <v>4</v>
      </c>
      <c r="N2170" t="s">
        <v>8158</v>
      </c>
      <c r="O2170" s="4">
        <f>INDEX(products[Cost_per_box], MATCH(shipments9[[#This Row],[PID]], products[PID], 0))</f>
        <v>7.73</v>
      </c>
      <c r="P2170" s="4">
        <f>shipments9[[#This Row],[Boxes]]*shipments9[[#This Row],[Cost Per Box]]</f>
        <v>1244.53</v>
      </c>
      <c r="Q2170" s="4">
        <f>shipments9[[#This Row],[Amount]] -shipments9[[#This Row],[total cost]]</f>
        <v>1646.72</v>
      </c>
      <c r="R2170" s="4" t="str">
        <f>IF(shipments9[[#This Row],[Gross Profit]]&lt;0,"Loss","Profit")</f>
        <v>Profit</v>
      </c>
      <c r="S2170" s="9">
        <f>shipments9[[#This Row],[Gross Profit]]/shipments9[[#This Row],[Amount]]</f>
        <v>0.5695529615218331</v>
      </c>
      <c r="T2170" s="11">
        <f>shipments9[[#This Row],[Amount]]/shipments9[[#This Row],[Boxes]]</f>
        <v>17.95807453416149</v>
      </c>
    </row>
    <row r="2171" spans="1:20" hidden="1" x14ac:dyDescent="0.25">
      <c r="A2171" t="s">
        <v>2373</v>
      </c>
      <c r="B2171" t="s">
        <v>58</v>
      </c>
      <c r="C2171" t="s">
        <v>137</v>
      </c>
      <c r="D2171" t="s">
        <v>19</v>
      </c>
      <c r="E2171" s="1">
        <v>45429</v>
      </c>
      <c r="F2171" s="1" t="str">
        <f>TEXT(shipments9[[#This Row],[Shipdate]],"ddd")</f>
        <v>Fri</v>
      </c>
      <c r="G2171" s="1" t="str">
        <f>IF(OR(shipments9[[#This Row],[Day Name]]="Sat",shipments9[[#This Row],[Day Name]]="Sun"),"Weekend","Weekday")</f>
        <v>Weekday</v>
      </c>
      <c r="H2171">
        <v>8667</v>
      </c>
      <c r="I2171">
        <v>434</v>
      </c>
      <c r="J2171" t="s">
        <v>172</v>
      </c>
      <c r="K2171" t="s">
        <v>8155</v>
      </c>
      <c r="L2171" t="s">
        <v>8154</v>
      </c>
      <c r="M2171">
        <v>5</v>
      </c>
      <c r="N2171" t="s">
        <v>201</v>
      </c>
      <c r="O2171" s="4">
        <f>INDEX(products[Cost_per_box], MATCH(shipments9[[#This Row],[PID]], products[PID], 0))</f>
        <v>7.73</v>
      </c>
      <c r="P2171" s="4">
        <f>shipments9[[#This Row],[Boxes]]*shipments9[[#This Row],[Cost Per Box]]</f>
        <v>3354.82</v>
      </c>
      <c r="Q2171" s="4">
        <f>shipments9[[#This Row],[Amount]] -shipments9[[#This Row],[total cost]]</f>
        <v>5312.18</v>
      </c>
      <c r="R2171" s="4" t="str">
        <f>IF(shipments9[[#This Row],[Gross Profit]]&lt;0,"Loss","Profit")</f>
        <v>Profit</v>
      </c>
      <c r="S2171" s="9">
        <f>shipments9[[#This Row],[Gross Profit]]/shipments9[[#This Row],[Amount]]</f>
        <v>0.61292027229721935</v>
      </c>
      <c r="T2171" s="11">
        <f>shipments9[[#This Row],[Amount]]/shipments9[[#This Row],[Boxes]]</f>
        <v>19.97004608294931</v>
      </c>
    </row>
    <row r="2172" spans="1:20" hidden="1" x14ac:dyDescent="0.25">
      <c r="A2172" t="s">
        <v>2374</v>
      </c>
      <c r="B2172" t="s">
        <v>58</v>
      </c>
      <c r="C2172" t="s">
        <v>137</v>
      </c>
      <c r="D2172" t="s">
        <v>19</v>
      </c>
      <c r="E2172" s="1">
        <v>44930</v>
      </c>
      <c r="F2172" s="1" t="str">
        <f>TEXT(shipments9[[#This Row],[Shipdate]],"ddd")</f>
        <v>Wed</v>
      </c>
      <c r="G2172" s="1" t="str">
        <f>IF(OR(shipments9[[#This Row],[Day Name]]="Sat",shipments9[[#This Row],[Day Name]]="Sun"),"Weekend","Weekday")</f>
        <v>Weekday</v>
      </c>
      <c r="H2172">
        <v>8043.75</v>
      </c>
      <c r="I2172">
        <v>384</v>
      </c>
      <c r="J2172" t="s">
        <v>172</v>
      </c>
      <c r="K2172" t="s">
        <v>8151</v>
      </c>
      <c r="L2172" t="s">
        <v>8156</v>
      </c>
      <c r="M2172">
        <v>1</v>
      </c>
      <c r="N2172" t="s">
        <v>8163</v>
      </c>
      <c r="O2172" s="4">
        <f>INDEX(products[Cost_per_box], MATCH(shipments9[[#This Row],[PID]], products[PID], 0))</f>
        <v>7.73</v>
      </c>
      <c r="P2172" s="4">
        <f>shipments9[[#This Row],[Boxes]]*shipments9[[#This Row],[Cost Per Box]]</f>
        <v>2968.32</v>
      </c>
      <c r="Q2172" s="4">
        <f>shipments9[[#This Row],[Amount]] -shipments9[[#This Row],[total cost]]</f>
        <v>5075.43</v>
      </c>
      <c r="R2172" s="4" t="str">
        <f>IF(shipments9[[#This Row],[Gross Profit]]&lt;0,"Loss","Profit")</f>
        <v>Profit</v>
      </c>
      <c r="S2172" s="9">
        <f>shipments9[[#This Row],[Gross Profit]]/shipments9[[#This Row],[Amount]]</f>
        <v>0.63097808857808857</v>
      </c>
      <c r="T2172" s="11">
        <f>shipments9[[#This Row],[Amount]]/shipments9[[#This Row],[Boxes]]</f>
        <v>20.947265625</v>
      </c>
    </row>
    <row r="2173" spans="1:20" hidden="1" x14ac:dyDescent="0.25">
      <c r="A2173" t="s">
        <v>2375</v>
      </c>
      <c r="B2173" t="s">
        <v>58</v>
      </c>
      <c r="C2173" t="s">
        <v>137</v>
      </c>
      <c r="D2173" t="s">
        <v>19</v>
      </c>
      <c r="E2173" s="1">
        <v>45345</v>
      </c>
      <c r="F2173" s="1" t="str">
        <f>TEXT(shipments9[[#This Row],[Shipdate]],"ddd")</f>
        <v>Fri</v>
      </c>
      <c r="G2173" s="1" t="str">
        <f>IF(OR(shipments9[[#This Row],[Day Name]]="Sat",shipments9[[#This Row],[Day Name]]="Sun"),"Weekend","Weekday")</f>
        <v>Weekday</v>
      </c>
      <c r="H2173">
        <v>6747.75</v>
      </c>
      <c r="I2173">
        <v>338</v>
      </c>
      <c r="J2173" t="s">
        <v>172</v>
      </c>
      <c r="K2173" t="s">
        <v>8155</v>
      </c>
      <c r="L2173" t="s">
        <v>8156</v>
      </c>
      <c r="M2173">
        <v>2</v>
      </c>
      <c r="N2173" t="s">
        <v>8157</v>
      </c>
      <c r="O2173" s="4">
        <f>INDEX(products[Cost_per_box], MATCH(shipments9[[#This Row],[PID]], products[PID], 0))</f>
        <v>7.73</v>
      </c>
      <c r="P2173" s="4">
        <f>shipments9[[#This Row],[Boxes]]*shipments9[[#This Row],[Cost Per Box]]</f>
        <v>2612.7400000000002</v>
      </c>
      <c r="Q2173" s="4">
        <f>shipments9[[#This Row],[Amount]] -shipments9[[#This Row],[total cost]]</f>
        <v>4135.01</v>
      </c>
      <c r="R2173" s="4" t="str">
        <f>IF(shipments9[[#This Row],[Gross Profit]]&lt;0,"Loss","Profit")</f>
        <v>Profit</v>
      </c>
      <c r="S2173" s="9">
        <f>shipments9[[#This Row],[Gross Profit]]/shipments9[[#This Row],[Amount]]</f>
        <v>0.61279834018746993</v>
      </c>
      <c r="T2173" s="11">
        <f>shipments9[[#This Row],[Amount]]/shipments9[[#This Row],[Boxes]]</f>
        <v>19.963757396449704</v>
      </c>
    </row>
    <row r="2174" spans="1:20" hidden="1" x14ac:dyDescent="0.25">
      <c r="A2174" t="s">
        <v>2376</v>
      </c>
      <c r="B2174" t="s">
        <v>58</v>
      </c>
      <c r="C2174" t="s">
        <v>137</v>
      </c>
      <c r="D2174" t="s">
        <v>19</v>
      </c>
      <c r="E2174" s="1">
        <v>45345</v>
      </c>
      <c r="F2174" s="1" t="str">
        <f>TEXT(shipments9[[#This Row],[Shipdate]],"ddd")</f>
        <v>Fri</v>
      </c>
      <c r="G2174" s="1" t="str">
        <f>IF(OR(shipments9[[#This Row],[Day Name]]="Sat",shipments9[[#This Row],[Day Name]]="Sun"),"Weekend","Weekday")</f>
        <v>Weekday</v>
      </c>
      <c r="H2174">
        <v>11850.75</v>
      </c>
      <c r="I2174">
        <v>565</v>
      </c>
      <c r="J2174" t="s">
        <v>172</v>
      </c>
      <c r="K2174" t="s">
        <v>8155</v>
      </c>
      <c r="L2174" t="s">
        <v>8156</v>
      </c>
      <c r="M2174">
        <v>2</v>
      </c>
      <c r="N2174" t="s">
        <v>8157</v>
      </c>
      <c r="O2174" s="4">
        <f>INDEX(products[Cost_per_box], MATCH(shipments9[[#This Row],[PID]], products[PID], 0))</f>
        <v>7.73</v>
      </c>
      <c r="P2174" s="4">
        <f>shipments9[[#This Row],[Boxes]]*shipments9[[#This Row],[Cost Per Box]]</f>
        <v>4367.45</v>
      </c>
      <c r="Q2174" s="4">
        <f>shipments9[[#This Row],[Amount]] -shipments9[[#This Row],[total cost]]</f>
        <v>7483.3</v>
      </c>
      <c r="R2174" s="4" t="str">
        <f>IF(shipments9[[#This Row],[Gross Profit]]&lt;0,"Loss","Profit")</f>
        <v>Profit</v>
      </c>
      <c r="S2174" s="9">
        <f>shipments9[[#This Row],[Gross Profit]]/shipments9[[#This Row],[Amount]]</f>
        <v>0.63146214374617637</v>
      </c>
      <c r="T2174" s="11">
        <f>shipments9[[#This Row],[Amount]]/shipments9[[#This Row],[Boxes]]</f>
        <v>20.974778761061948</v>
      </c>
    </row>
    <row r="2175" spans="1:20" hidden="1" x14ac:dyDescent="0.25">
      <c r="A2175" t="s">
        <v>2377</v>
      </c>
      <c r="B2175" t="s">
        <v>58</v>
      </c>
      <c r="C2175" t="s">
        <v>137</v>
      </c>
      <c r="D2175" t="s">
        <v>19</v>
      </c>
      <c r="E2175" s="1">
        <v>45042</v>
      </c>
      <c r="F2175" s="1" t="str">
        <f>TEXT(shipments9[[#This Row],[Shipdate]],"ddd")</f>
        <v>Wed</v>
      </c>
      <c r="G2175" s="1" t="str">
        <f>IF(OR(shipments9[[#This Row],[Day Name]]="Sat",shipments9[[#This Row],[Day Name]]="Sun"),"Weekend","Weekday")</f>
        <v>Weekday</v>
      </c>
      <c r="H2175">
        <v>5082.75</v>
      </c>
      <c r="I2175">
        <v>268</v>
      </c>
      <c r="J2175" t="s">
        <v>172</v>
      </c>
      <c r="K2175" t="s">
        <v>8151</v>
      </c>
      <c r="L2175" t="s">
        <v>8154</v>
      </c>
      <c r="M2175">
        <v>4</v>
      </c>
      <c r="N2175" t="s">
        <v>8158</v>
      </c>
      <c r="O2175" s="4">
        <f>INDEX(products[Cost_per_box], MATCH(shipments9[[#This Row],[PID]], products[PID], 0))</f>
        <v>7.73</v>
      </c>
      <c r="P2175" s="4">
        <f>shipments9[[#This Row],[Boxes]]*shipments9[[#This Row],[Cost Per Box]]</f>
        <v>2071.6400000000003</v>
      </c>
      <c r="Q2175" s="4">
        <f>shipments9[[#This Row],[Amount]] -shipments9[[#This Row],[total cost]]</f>
        <v>3011.1099999999997</v>
      </c>
      <c r="R2175" s="4" t="str">
        <f>IF(shipments9[[#This Row],[Gross Profit]]&lt;0,"Loss","Profit")</f>
        <v>Profit</v>
      </c>
      <c r="S2175" s="9">
        <f>shipments9[[#This Row],[Gross Profit]]/shipments9[[#This Row],[Amount]]</f>
        <v>0.59241749053170034</v>
      </c>
      <c r="T2175" s="11">
        <f>shipments9[[#This Row],[Amount]]/shipments9[[#This Row],[Boxes]]</f>
        <v>18.965485074626866</v>
      </c>
    </row>
    <row r="2176" spans="1:20" hidden="1" x14ac:dyDescent="0.25">
      <c r="A2176" t="s">
        <v>2378</v>
      </c>
      <c r="B2176" t="s">
        <v>58</v>
      </c>
      <c r="C2176" t="s">
        <v>137</v>
      </c>
      <c r="D2176" t="s">
        <v>19</v>
      </c>
      <c r="E2176" s="1">
        <v>45328</v>
      </c>
      <c r="F2176" s="1" t="str">
        <f>TEXT(shipments9[[#This Row],[Shipdate]],"ddd")</f>
        <v>Tue</v>
      </c>
      <c r="G2176" s="1" t="str">
        <f>IF(OR(shipments9[[#This Row],[Day Name]]="Sat",shipments9[[#This Row],[Day Name]]="Sun"),"Weekend","Weekday")</f>
        <v>Weekday</v>
      </c>
      <c r="H2176">
        <v>4043.25</v>
      </c>
      <c r="I2176">
        <v>213</v>
      </c>
      <c r="J2176" t="s">
        <v>172</v>
      </c>
      <c r="K2176" t="s">
        <v>8155</v>
      </c>
      <c r="L2176" t="s">
        <v>8156</v>
      </c>
      <c r="M2176">
        <v>2</v>
      </c>
      <c r="N2176" t="s">
        <v>8157</v>
      </c>
      <c r="O2176" s="4">
        <f>INDEX(products[Cost_per_box], MATCH(shipments9[[#This Row],[PID]], products[PID], 0))</f>
        <v>7.73</v>
      </c>
      <c r="P2176" s="4">
        <f>shipments9[[#This Row],[Boxes]]*shipments9[[#This Row],[Cost Per Box]]</f>
        <v>1646.49</v>
      </c>
      <c r="Q2176" s="4">
        <f>shipments9[[#This Row],[Amount]] -shipments9[[#This Row],[total cost]]</f>
        <v>2396.7600000000002</v>
      </c>
      <c r="R2176" s="4" t="str">
        <f>IF(shipments9[[#This Row],[Gross Profit]]&lt;0,"Loss","Profit")</f>
        <v>Profit</v>
      </c>
      <c r="S2176" s="9">
        <f>shipments9[[#This Row],[Gross Profit]]/shipments9[[#This Row],[Amount]]</f>
        <v>0.59278056019291414</v>
      </c>
      <c r="T2176" s="11">
        <f>shipments9[[#This Row],[Amount]]/shipments9[[#This Row],[Boxes]]</f>
        <v>18.982394366197184</v>
      </c>
    </row>
    <row r="2177" spans="1:20" hidden="1" x14ac:dyDescent="0.25">
      <c r="A2177" t="s">
        <v>2379</v>
      </c>
      <c r="B2177" t="s">
        <v>58</v>
      </c>
      <c r="C2177" t="s">
        <v>137</v>
      </c>
      <c r="D2177" t="s">
        <v>19</v>
      </c>
      <c r="E2177" s="1">
        <v>45043</v>
      </c>
      <c r="F2177" s="1" t="str">
        <f>TEXT(shipments9[[#This Row],[Shipdate]],"ddd")</f>
        <v>Thu</v>
      </c>
      <c r="G2177" s="1" t="str">
        <f>IF(OR(shipments9[[#This Row],[Day Name]]="Sat",shipments9[[#This Row],[Day Name]]="Sun"),"Weekend","Weekday")</f>
        <v>Weekday</v>
      </c>
      <c r="H2177">
        <v>11911.5</v>
      </c>
      <c r="I2177">
        <v>596</v>
      </c>
      <c r="J2177" t="s">
        <v>172</v>
      </c>
      <c r="K2177" t="s">
        <v>8151</v>
      </c>
      <c r="L2177" t="s">
        <v>8154</v>
      </c>
      <c r="M2177">
        <v>4</v>
      </c>
      <c r="N2177" t="s">
        <v>8158</v>
      </c>
      <c r="O2177" s="4">
        <f>INDEX(products[Cost_per_box], MATCH(shipments9[[#This Row],[PID]], products[PID], 0))</f>
        <v>7.73</v>
      </c>
      <c r="P2177" s="4">
        <f>shipments9[[#This Row],[Boxes]]*shipments9[[#This Row],[Cost Per Box]]</f>
        <v>4607.08</v>
      </c>
      <c r="Q2177" s="4">
        <f>shipments9[[#This Row],[Amount]] -shipments9[[#This Row],[total cost]]</f>
        <v>7304.42</v>
      </c>
      <c r="R2177" s="4" t="str">
        <f>IF(shipments9[[#This Row],[Gross Profit]]&lt;0,"Loss","Profit")</f>
        <v>Profit</v>
      </c>
      <c r="S2177" s="9">
        <f>shipments9[[#This Row],[Gross Profit]]/shipments9[[#This Row],[Amount]]</f>
        <v>0.61322419510557025</v>
      </c>
      <c r="T2177" s="11">
        <f>shipments9[[#This Row],[Amount]]/shipments9[[#This Row],[Boxes]]</f>
        <v>19.985738255033556</v>
      </c>
    </row>
    <row r="2178" spans="1:20" hidden="1" x14ac:dyDescent="0.25">
      <c r="A2178" t="s">
        <v>2380</v>
      </c>
      <c r="B2178" t="s">
        <v>58</v>
      </c>
      <c r="C2178" t="s">
        <v>137</v>
      </c>
      <c r="D2178" t="s">
        <v>19</v>
      </c>
      <c r="E2178" s="1">
        <v>45421</v>
      </c>
      <c r="F2178" s="1" t="str">
        <f>TEXT(shipments9[[#This Row],[Shipdate]],"ddd")</f>
        <v>Thu</v>
      </c>
      <c r="G2178" s="1" t="str">
        <f>IF(OR(shipments9[[#This Row],[Day Name]]="Sat",shipments9[[#This Row],[Day Name]]="Sun"),"Weekend","Weekday")</f>
        <v>Weekday</v>
      </c>
      <c r="H2178">
        <v>4932</v>
      </c>
      <c r="I2178">
        <v>260</v>
      </c>
      <c r="J2178" t="s">
        <v>172</v>
      </c>
      <c r="K2178" t="s">
        <v>8155</v>
      </c>
      <c r="L2178" t="s">
        <v>8154</v>
      </c>
      <c r="M2178">
        <v>5</v>
      </c>
      <c r="N2178" t="s">
        <v>201</v>
      </c>
      <c r="O2178" s="4">
        <f>INDEX(products[Cost_per_box], MATCH(shipments9[[#This Row],[PID]], products[PID], 0))</f>
        <v>7.73</v>
      </c>
      <c r="P2178" s="4">
        <f>shipments9[[#This Row],[Boxes]]*shipments9[[#This Row],[Cost Per Box]]</f>
        <v>2009.8000000000002</v>
      </c>
      <c r="Q2178" s="4">
        <f>shipments9[[#This Row],[Amount]] -shipments9[[#This Row],[total cost]]</f>
        <v>2922.2</v>
      </c>
      <c r="R2178" s="4" t="str">
        <f>IF(shipments9[[#This Row],[Gross Profit]]&lt;0,"Loss","Profit")</f>
        <v>Profit</v>
      </c>
      <c r="S2178" s="9">
        <f>shipments9[[#This Row],[Gross Profit]]/shipments9[[#This Row],[Amount]]</f>
        <v>0.5924979724249797</v>
      </c>
      <c r="T2178" s="11">
        <f>shipments9[[#This Row],[Amount]]/shipments9[[#This Row],[Boxes]]</f>
        <v>18.969230769230769</v>
      </c>
    </row>
    <row r="2179" spans="1:20" hidden="1" x14ac:dyDescent="0.25">
      <c r="A2179" t="s">
        <v>2381</v>
      </c>
      <c r="B2179" t="s">
        <v>61</v>
      </c>
      <c r="C2179" t="s">
        <v>137</v>
      </c>
      <c r="D2179" t="s">
        <v>19</v>
      </c>
      <c r="E2179" s="1">
        <v>44965</v>
      </c>
      <c r="F2179" s="1" t="str">
        <f>TEXT(shipments9[[#This Row],[Shipdate]],"ddd")</f>
        <v>Wed</v>
      </c>
      <c r="G2179" s="1" t="str">
        <f>IF(OR(shipments9[[#This Row],[Day Name]]="Sat",shipments9[[#This Row],[Day Name]]="Sun"),"Weekend","Weekday")</f>
        <v>Weekday</v>
      </c>
      <c r="H2179">
        <v>9533.25</v>
      </c>
      <c r="I2179">
        <v>454</v>
      </c>
      <c r="J2179" t="s">
        <v>172</v>
      </c>
      <c r="K2179" t="s">
        <v>8151</v>
      </c>
      <c r="L2179" t="s">
        <v>8156</v>
      </c>
      <c r="M2179">
        <v>2</v>
      </c>
      <c r="N2179" t="s">
        <v>8157</v>
      </c>
      <c r="O2179" s="4">
        <f>INDEX(products[Cost_per_box], MATCH(shipments9[[#This Row],[PID]], products[PID], 0))</f>
        <v>7.73</v>
      </c>
      <c r="P2179" s="4">
        <f>shipments9[[#This Row],[Boxes]]*shipments9[[#This Row],[Cost Per Box]]</f>
        <v>3509.42</v>
      </c>
      <c r="Q2179" s="4">
        <f>shipments9[[#This Row],[Amount]] -shipments9[[#This Row],[total cost]]</f>
        <v>6023.83</v>
      </c>
      <c r="R2179" s="4" t="str">
        <f>IF(shipments9[[#This Row],[Gross Profit]]&lt;0,"Loss","Profit")</f>
        <v>Profit</v>
      </c>
      <c r="S2179" s="9">
        <f>shipments9[[#This Row],[Gross Profit]]/shipments9[[#This Row],[Amount]]</f>
        <v>0.631875803110167</v>
      </c>
      <c r="T2179" s="11">
        <f>shipments9[[#This Row],[Amount]]/shipments9[[#This Row],[Boxes]]</f>
        <v>20.998348017621144</v>
      </c>
    </row>
    <row r="2180" spans="1:20" hidden="1" x14ac:dyDescent="0.25">
      <c r="A2180" t="s">
        <v>2382</v>
      </c>
      <c r="B2180" t="s">
        <v>61</v>
      </c>
      <c r="C2180" t="s">
        <v>137</v>
      </c>
      <c r="D2180" t="s">
        <v>19</v>
      </c>
      <c r="E2180" s="1">
        <v>45197</v>
      </c>
      <c r="F2180" s="1" t="str">
        <f>TEXT(shipments9[[#This Row],[Shipdate]],"ddd")</f>
        <v>Thu</v>
      </c>
      <c r="G2180" s="1" t="str">
        <f>IF(OR(shipments9[[#This Row],[Day Name]]="Sat",shipments9[[#This Row],[Day Name]]="Sun"),"Weekend","Weekday")</f>
        <v>Weekday</v>
      </c>
      <c r="H2180">
        <v>13232.25</v>
      </c>
      <c r="I2180">
        <v>631</v>
      </c>
      <c r="J2180" t="s">
        <v>172</v>
      </c>
      <c r="K2180" t="s">
        <v>8151</v>
      </c>
      <c r="L2180" t="s">
        <v>8160</v>
      </c>
      <c r="M2180">
        <v>9</v>
      </c>
      <c r="N2180" t="s">
        <v>8167</v>
      </c>
      <c r="O2180" s="4">
        <f>INDEX(products[Cost_per_box], MATCH(shipments9[[#This Row],[PID]], products[PID], 0))</f>
        <v>7.73</v>
      </c>
      <c r="P2180" s="4">
        <f>shipments9[[#This Row],[Boxes]]*shipments9[[#This Row],[Cost Per Box]]</f>
        <v>4877.63</v>
      </c>
      <c r="Q2180" s="4">
        <f>shipments9[[#This Row],[Amount]] -shipments9[[#This Row],[total cost]]</f>
        <v>8354.619999999999</v>
      </c>
      <c r="R2180" s="4" t="str">
        <f>IF(shipments9[[#This Row],[Gross Profit]]&lt;0,"Loss","Profit")</f>
        <v>Profit</v>
      </c>
      <c r="S2180" s="9">
        <f>shipments9[[#This Row],[Gross Profit]]/shipments9[[#This Row],[Amount]]</f>
        <v>0.63138317368550312</v>
      </c>
      <c r="T2180" s="11">
        <f>shipments9[[#This Row],[Amount]]/shipments9[[#This Row],[Boxes]]</f>
        <v>20.9702852614897</v>
      </c>
    </row>
    <row r="2181" spans="1:20" hidden="1" x14ac:dyDescent="0.25">
      <c r="A2181" t="s">
        <v>2383</v>
      </c>
      <c r="B2181" t="s">
        <v>61</v>
      </c>
      <c r="C2181" t="s">
        <v>137</v>
      </c>
      <c r="D2181" t="s">
        <v>19</v>
      </c>
      <c r="E2181" s="1">
        <v>45177</v>
      </c>
      <c r="F2181" s="1" t="str">
        <f>TEXT(shipments9[[#This Row],[Shipdate]],"ddd")</f>
        <v>Fri</v>
      </c>
      <c r="G2181" s="1" t="str">
        <f>IF(OR(shipments9[[#This Row],[Day Name]]="Sat",shipments9[[#This Row],[Day Name]]="Sun"),"Weekend","Weekday")</f>
        <v>Weekday</v>
      </c>
      <c r="H2181">
        <v>11947.5</v>
      </c>
      <c r="I2181">
        <v>544</v>
      </c>
      <c r="J2181" t="s">
        <v>172</v>
      </c>
      <c r="K2181" t="s">
        <v>8151</v>
      </c>
      <c r="L2181" t="s">
        <v>8160</v>
      </c>
      <c r="M2181">
        <v>9</v>
      </c>
      <c r="N2181" t="s">
        <v>8167</v>
      </c>
      <c r="O2181" s="4">
        <f>INDEX(products[Cost_per_box], MATCH(shipments9[[#This Row],[PID]], products[PID], 0))</f>
        <v>7.73</v>
      </c>
      <c r="P2181" s="4">
        <f>shipments9[[#This Row],[Boxes]]*shipments9[[#This Row],[Cost Per Box]]</f>
        <v>4205.12</v>
      </c>
      <c r="Q2181" s="4">
        <f>shipments9[[#This Row],[Amount]] -shipments9[[#This Row],[total cost]]</f>
        <v>7742.38</v>
      </c>
      <c r="R2181" s="4" t="str">
        <f>IF(shipments9[[#This Row],[Gross Profit]]&lt;0,"Loss","Profit")</f>
        <v>Profit</v>
      </c>
      <c r="S2181" s="9">
        <f>shipments9[[#This Row],[Gross Profit]]/shipments9[[#This Row],[Amount]]</f>
        <v>0.64803347980749115</v>
      </c>
      <c r="T2181" s="11">
        <f>shipments9[[#This Row],[Amount]]/shipments9[[#This Row],[Boxes]]</f>
        <v>21.962316176470587</v>
      </c>
    </row>
    <row r="2182" spans="1:20" hidden="1" x14ac:dyDescent="0.25">
      <c r="A2182" t="s">
        <v>2384</v>
      </c>
      <c r="B2182" t="s">
        <v>61</v>
      </c>
      <c r="C2182" t="s">
        <v>137</v>
      </c>
      <c r="D2182" t="s">
        <v>19</v>
      </c>
      <c r="E2182" s="1">
        <v>45146</v>
      </c>
      <c r="F2182" s="1" t="str">
        <f>TEXT(shipments9[[#This Row],[Shipdate]],"ddd")</f>
        <v>Tue</v>
      </c>
      <c r="G2182" s="1" t="str">
        <f>IF(OR(shipments9[[#This Row],[Day Name]]="Sat",shipments9[[#This Row],[Day Name]]="Sun"),"Weekend","Weekday")</f>
        <v>Weekday</v>
      </c>
      <c r="H2182">
        <v>8131.5</v>
      </c>
      <c r="I2182">
        <v>452</v>
      </c>
      <c r="J2182" t="s">
        <v>172</v>
      </c>
      <c r="K2182" t="s">
        <v>8151</v>
      </c>
      <c r="L2182" t="s">
        <v>8160</v>
      </c>
      <c r="M2182">
        <v>8</v>
      </c>
      <c r="N2182" t="s">
        <v>8162</v>
      </c>
      <c r="O2182" s="4">
        <f>INDEX(products[Cost_per_box], MATCH(shipments9[[#This Row],[PID]], products[PID], 0))</f>
        <v>7.73</v>
      </c>
      <c r="P2182" s="4">
        <f>shipments9[[#This Row],[Boxes]]*shipments9[[#This Row],[Cost Per Box]]</f>
        <v>3493.96</v>
      </c>
      <c r="Q2182" s="4">
        <f>shipments9[[#This Row],[Amount]] -shipments9[[#This Row],[total cost]]</f>
        <v>4637.54</v>
      </c>
      <c r="R2182" s="4" t="str">
        <f>IF(shipments9[[#This Row],[Gross Profit]]&lt;0,"Loss","Profit")</f>
        <v>Profit</v>
      </c>
      <c r="S2182" s="9">
        <f>shipments9[[#This Row],[Gross Profit]]/shipments9[[#This Row],[Amount]]</f>
        <v>0.57031789952653267</v>
      </c>
      <c r="T2182" s="11">
        <f>shipments9[[#This Row],[Amount]]/shipments9[[#This Row],[Boxes]]</f>
        <v>17.990044247787612</v>
      </c>
    </row>
    <row r="2183" spans="1:20" hidden="1" x14ac:dyDescent="0.25">
      <c r="A2183" t="s">
        <v>2385</v>
      </c>
      <c r="B2183" t="s">
        <v>80</v>
      </c>
      <c r="C2183" t="s">
        <v>137</v>
      </c>
      <c r="D2183" t="s">
        <v>19</v>
      </c>
      <c r="E2183" s="1">
        <v>45117</v>
      </c>
      <c r="F2183" s="1" t="str">
        <f>TEXT(shipments9[[#This Row],[Shipdate]],"ddd")</f>
        <v>Mon</v>
      </c>
      <c r="G2183" s="1" t="str">
        <f>IF(OR(shipments9[[#This Row],[Day Name]]="Sat",shipments9[[#This Row],[Day Name]]="Sun"),"Weekend","Weekday")</f>
        <v>Weekday</v>
      </c>
      <c r="H2183">
        <v>10719</v>
      </c>
      <c r="I2183">
        <v>511</v>
      </c>
      <c r="J2183" t="s">
        <v>172</v>
      </c>
      <c r="K2183" t="s">
        <v>8151</v>
      </c>
      <c r="L2183" t="s">
        <v>8160</v>
      </c>
      <c r="M2183">
        <v>7</v>
      </c>
      <c r="N2183" t="s">
        <v>8161</v>
      </c>
      <c r="O2183" s="4">
        <f>INDEX(products[Cost_per_box], MATCH(shipments9[[#This Row],[PID]], products[PID], 0))</f>
        <v>7.73</v>
      </c>
      <c r="P2183" s="4">
        <f>shipments9[[#This Row],[Boxes]]*shipments9[[#This Row],[Cost Per Box]]</f>
        <v>3950.03</v>
      </c>
      <c r="Q2183" s="4">
        <f>shipments9[[#This Row],[Amount]] -shipments9[[#This Row],[total cost]]</f>
        <v>6768.9699999999993</v>
      </c>
      <c r="R2183" s="4" t="str">
        <f>IF(shipments9[[#This Row],[Gross Profit]]&lt;0,"Loss","Profit")</f>
        <v>Profit</v>
      </c>
      <c r="S2183" s="9">
        <f>shipments9[[#This Row],[Gross Profit]]/shipments9[[#This Row],[Amount]]</f>
        <v>0.63149267655564878</v>
      </c>
      <c r="T2183" s="11">
        <f>shipments9[[#This Row],[Amount]]/shipments9[[#This Row],[Boxes]]</f>
        <v>20.976516634050881</v>
      </c>
    </row>
    <row r="2184" spans="1:20" hidden="1" x14ac:dyDescent="0.25">
      <c r="A2184" t="s">
        <v>2386</v>
      </c>
      <c r="B2184" t="s">
        <v>80</v>
      </c>
      <c r="C2184" t="s">
        <v>137</v>
      </c>
      <c r="D2184" t="s">
        <v>19</v>
      </c>
      <c r="E2184" s="1">
        <v>45239</v>
      </c>
      <c r="F2184" s="1" t="str">
        <f>TEXT(shipments9[[#This Row],[Shipdate]],"ddd")</f>
        <v>Thu</v>
      </c>
      <c r="G2184" s="1" t="str">
        <f>IF(OR(shipments9[[#This Row],[Day Name]]="Sat",shipments9[[#This Row],[Day Name]]="Sun"),"Weekend","Weekday")</f>
        <v>Weekday</v>
      </c>
      <c r="H2184">
        <v>1152</v>
      </c>
      <c r="I2184">
        <v>61</v>
      </c>
      <c r="J2184" t="s">
        <v>172</v>
      </c>
      <c r="K2184" t="s">
        <v>8151</v>
      </c>
      <c r="L2184" t="s">
        <v>8152</v>
      </c>
      <c r="M2184">
        <v>11</v>
      </c>
      <c r="N2184" t="s">
        <v>8165</v>
      </c>
      <c r="O2184" s="4">
        <f>INDEX(products[Cost_per_box], MATCH(shipments9[[#This Row],[PID]], products[PID], 0))</f>
        <v>7.73</v>
      </c>
      <c r="P2184" s="4">
        <f>shipments9[[#This Row],[Boxes]]*shipments9[[#This Row],[Cost Per Box]]</f>
        <v>471.53000000000003</v>
      </c>
      <c r="Q2184" s="4">
        <f>shipments9[[#This Row],[Amount]] -shipments9[[#This Row],[total cost]]</f>
        <v>680.47</v>
      </c>
      <c r="R2184" s="4" t="str">
        <f>IF(shipments9[[#This Row],[Gross Profit]]&lt;0,"Loss","Profit")</f>
        <v>Profit</v>
      </c>
      <c r="S2184" s="9">
        <f>shipments9[[#This Row],[Gross Profit]]/shipments9[[#This Row],[Amount]]</f>
        <v>0.59068576388888894</v>
      </c>
      <c r="T2184" s="11">
        <f>shipments9[[#This Row],[Amount]]/shipments9[[#This Row],[Boxes]]</f>
        <v>18.885245901639344</v>
      </c>
    </row>
    <row r="2185" spans="1:20" hidden="1" x14ac:dyDescent="0.25">
      <c r="A2185" t="s">
        <v>2387</v>
      </c>
      <c r="B2185" t="s">
        <v>83</v>
      </c>
      <c r="C2185" t="s">
        <v>137</v>
      </c>
      <c r="D2185" t="s">
        <v>19</v>
      </c>
      <c r="E2185" s="1">
        <v>45327</v>
      </c>
      <c r="F2185" s="1" t="str">
        <f>TEXT(shipments9[[#This Row],[Shipdate]],"ddd")</f>
        <v>Mon</v>
      </c>
      <c r="G2185" s="1" t="str">
        <f>IF(OR(shipments9[[#This Row],[Day Name]]="Sat",shipments9[[#This Row],[Day Name]]="Sun"),"Weekend","Weekday")</f>
        <v>Weekday</v>
      </c>
      <c r="H2185">
        <v>8581.5</v>
      </c>
      <c r="I2185">
        <v>452</v>
      </c>
      <c r="J2185" t="s">
        <v>172</v>
      </c>
      <c r="K2185" t="s">
        <v>8155</v>
      </c>
      <c r="L2185" t="s">
        <v>8156</v>
      </c>
      <c r="M2185">
        <v>2</v>
      </c>
      <c r="N2185" t="s">
        <v>8157</v>
      </c>
      <c r="O2185" s="4">
        <f>INDEX(products[Cost_per_box], MATCH(shipments9[[#This Row],[PID]], products[PID], 0))</f>
        <v>7.73</v>
      </c>
      <c r="P2185" s="4">
        <f>shipments9[[#This Row],[Boxes]]*shipments9[[#This Row],[Cost Per Box]]</f>
        <v>3493.96</v>
      </c>
      <c r="Q2185" s="4">
        <f>shipments9[[#This Row],[Amount]] -shipments9[[#This Row],[total cost]]</f>
        <v>5087.54</v>
      </c>
      <c r="R2185" s="4" t="str">
        <f>IF(shipments9[[#This Row],[Gross Profit]]&lt;0,"Loss","Profit")</f>
        <v>Profit</v>
      </c>
      <c r="S2185" s="9">
        <f>shipments9[[#This Row],[Gross Profit]]/shipments9[[#This Row],[Amount]]</f>
        <v>0.59284973489483195</v>
      </c>
      <c r="T2185" s="11">
        <f>shipments9[[#This Row],[Amount]]/shipments9[[#This Row],[Boxes]]</f>
        <v>18.985619469026549</v>
      </c>
    </row>
    <row r="2186" spans="1:20" hidden="1" x14ac:dyDescent="0.25">
      <c r="A2186" t="s">
        <v>2388</v>
      </c>
      <c r="B2186" t="s">
        <v>83</v>
      </c>
      <c r="C2186" t="s">
        <v>137</v>
      </c>
      <c r="D2186" t="s">
        <v>19</v>
      </c>
      <c r="E2186" s="1">
        <v>45345</v>
      </c>
      <c r="F2186" s="1" t="str">
        <f>TEXT(shipments9[[#This Row],[Shipdate]],"ddd")</f>
        <v>Fri</v>
      </c>
      <c r="G2186" s="1" t="str">
        <f>IF(OR(shipments9[[#This Row],[Day Name]]="Sat",shipments9[[#This Row],[Day Name]]="Sun"),"Weekend","Weekday")</f>
        <v>Weekday</v>
      </c>
      <c r="H2186">
        <v>218.25</v>
      </c>
      <c r="I2186">
        <v>11</v>
      </c>
      <c r="J2186" t="s">
        <v>172</v>
      </c>
      <c r="K2186" t="s">
        <v>8155</v>
      </c>
      <c r="L2186" t="s">
        <v>8156</v>
      </c>
      <c r="M2186">
        <v>2</v>
      </c>
      <c r="N2186" t="s">
        <v>8157</v>
      </c>
      <c r="O2186" s="4">
        <f>INDEX(products[Cost_per_box], MATCH(shipments9[[#This Row],[PID]], products[PID], 0))</f>
        <v>7.73</v>
      </c>
      <c r="P2186" s="4">
        <f>shipments9[[#This Row],[Boxes]]*shipments9[[#This Row],[Cost Per Box]]</f>
        <v>85.03</v>
      </c>
      <c r="Q2186" s="4">
        <f>shipments9[[#This Row],[Amount]] -shipments9[[#This Row],[total cost]]</f>
        <v>133.22</v>
      </c>
      <c r="R2186" s="4" t="str">
        <f>IF(shipments9[[#This Row],[Gross Profit]]&lt;0,"Loss","Profit")</f>
        <v>Profit</v>
      </c>
      <c r="S2186" s="9">
        <f>shipments9[[#This Row],[Gross Profit]]/shipments9[[#This Row],[Amount]]</f>
        <v>0.61040091638029781</v>
      </c>
      <c r="T2186" s="11">
        <f>shipments9[[#This Row],[Amount]]/shipments9[[#This Row],[Boxes]]</f>
        <v>19.84090909090909</v>
      </c>
    </row>
    <row r="2187" spans="1:20" hidden="1" x14ac:dyDescent="0.25">
      <c r="A2187" t="s">
        <v>2389</v>
      </c>
      <c r="B2187" t="s">
        <v>86</v>
      </c>
      <c r="C2187" t="s">
        <v>137</v>
      </c>
      <c r="D2187" t="s">
        <v>19</v>
      </c>
      <c r="E2187" s="1">
        <v>45285</v>
      </c>
      <c r="F2187" s="1" t="str">
        <f>TEXT(shipments9[[#This Row],[Shipdate]],"ddd")</f>
        <v>Mon</v>
      </c>
      <c r="G2187" s="1" t="str">
        <f>IF(OR(shipments9[[#This Row],[Day Name]]="Sat",shipments9[[#This Row],[Day Name]]="Sun"),"Weekend","Weekday")</f>
        <v>Weekday</v>
      </c>
      <c r="H2187">
        <v>5161.5</v>
      </c>
      <c r="I2187">
        <v>246</v>
      </c>
      <c r="J2187" t="s">
        <v>172</v>
      </c>
      <c r="K2187" t="s">
        <v>8151</v>
      </c>
      <c r="L2187" t="s">
        <v>8152</v>
      </c>
      <c r="M2187">
        <v>12</v>
      </c>
      <c r="N2187" t="s">
        <v>8166</v>
      </c>
      <c r="O2187" s="4">
        <f>INDEX(products[Cost_per_box], MATCH(shipments9[[#This Row],[PID]], products[PID], 0))</f>
        <v>7.73</v>
      </c>
      <c r="P2187" s="4">
        <f>shipments9[[#This Row],[Boxes]]*shipments9[[#This Row],[Cost Per Box]]</f>
        <v>1901.5800000000002</v>
      </c>
      <c r="Q2187" s="4">
        <f>shipments9[[#This Row],[Amount]] -shipments9[[#This Row],[total cost]]</f>
        <v>3259.92</v>
      </c>
      <c r="R2187" s="4" t="str">
        <f>IF(shipments9[[#This Row],[Gross Profit]]&lt;0,"Loss","Profit")</f>
        <v>Profit</v>
      </c>
      <c r="S2187" s="9">
        <f>shipments9[[#This Row],[Gross Profit]]/shipments9[[#This Row],[Amount]]</f>
        <v>0.63158384190642258</v>
      </c>
      <c r="T2187" s="11">
        <f>shipments9[[#This Row],[Amount]]/shipments9[[#This Row],[Boxes]]</f>
        <v>20.98170731707317</v>
      </c>
    </row>
    <row r="2188" spans="1:20" hidden="1" x14ac:dyDescent="0.25">
      <c r="A2188" t="s">
        <v>2390</v>
      </c>
      <c r="B2188" t="s">
        <v>86</v>
      </c>
      <c r="C2188" t="s">
        <v>137</v>
      </c>
      <c r="D2188" t="s">
        <v>19</v>
      </c>
      <c r="E2188" s="1">
        <v>45132</v>
      </c>
      <c r="F2188" s="1" t="str">
        <f>TEXT(shipments9[[#This Row],[Shipdate]],"ddd")</f>
        <v>Tue</v>
      </c>
      <c r="G2188" s="1" t="str">
        <f>IF(OR(shipments9[[#This Row],[Day Name]]="Sat",shipments9[[#This Row],[Day Name]]="Sun"),"Weekend","Weekday")</f>
        <v>Weekday</v>
      </c>
      <c r="H2188">
        <v>8001</v>
      </c>
      <c r="I2188">
        <v>381</v>
      </c>
      <c r="J2188" t="s">
        <v>172</v>
      </c>
      <c r="K2188" t="s">
        <v>8151</v>
      </c>
      <c r="L2188" t="s">
        <v>8160</v>
      </c>
      <c r="M2188">
        <v>7</v>
      </c>
      <c r="N2188" t="s">
        <v>8161</v>
      </c>
      <c r="O2188" s="4">
        <f>INDEX(products[Cost_per_box], MATCH(shipments9[[#This Row],[PID]], products[PID], 0))</f>
        <v>7.73</v>
      </c>
      <c r="P2188" s="4">
        <f>shipments9[[#This Row],[Boxes]]*shipments9[[#This Row],[Cost Per Box]]</f>
        <v>2945.13</v>
      </c>
      <c r="Q2188" s="4">
        <f>shipments9[[#This Row],[Amount]] -shipments9[[#This Row],[total cost]]</f>
        <v>5055.87</v>
      </c>
      <c r="R2188" s="4" t="str">
        <f>IF(shipments9[[#This Row],[Gross Profit]]&lt;0,"Loss","Profit")</f>
        <v>Profit</v>
      </c>
      <c r="S2188" s="9">
        <f>shipments9[[#This Row],[Gross Profit]]/shipments9[[#This Row],[Amount]]</f>
        <v>0.63190476190476186</v>
      </c>
      <c r="T2188" s="11">
        <f>shipments9[[#This Row],[Amount]]/shipments9[[#This Row],[Boxes]]</f>
        <v>21</v>
      </c>
    </row>
    <row r="2189" spans="1:20" hidden="1" x14ac:dyDescent="0.25">
      <c r="A2189" t="s">
        <v>2391</v>
      </c>
      <c r="B2189" t="s">
        <v>86</v>
      </c>
      <c r="C2189" t="s">
        <v>137</v>
      </c>
      <c r="D2189" t="s">
        <v>19</v>
      </c>
      <c r="E2189" s="1">
        <v>45154</v>
      </c>
      <c r="F2189" s="1" t="str">
        <f>TEXT(shipments9[[#This Row],[Shipdate]],"ddd")</f>
        <v>Wed</v>
      </c>
      <c r="G2189" s="1" t="str">
        <f>IF(OR(shipments9[[#This Row],[Day Name]]="Sat",shipments9[[#This Row],[Day Name]]="Sun"),"Weekend","Weekday")</f>
        <v>Weekday</v>
      </c>
      <c r="H2189">
        <v>1923.75</v>
      </c>
      <c r="I2189">
        <v>102</v>
      </c>
      <c r="J2189" t="s">
        <v>172</v>
      </c>
      <c r="K2189" t="s">
        <v>8151</v>
      </c>
      <c r="L2189" t="s">
        <v>8160</v>
      </c>
      <c r="M2189">
        <v>8</v>
      </c>
      <c r="N2189" t="s">
        <v>8162</v>
      </c>
      <c r="O2189" s="4">
        <f>INDEX(products[Cost_per_box], MATCH(shipments9[[#This Row],[PID]], products[PID], 0))</f>
        <v>7.73</v>
      </c>
      <c r="P2189" s="4">
        <f>shipments9[[#This Row],[Boxes]]*shipments9[[#This Row],[Cost Per Box]]</f>
        <v>788.46</v>
      </c>
      <c r="Q2189" s="4">
        <f>shipments9[[#This Row],[Amount]] -shipments9[[#This Row],[total cost]]</f>
        <v>1135.29</v>
      </c>
      <c r="R2189" s="4" t="str">
        <f>IF(shipments9[[#This Row],[Gross Profit]]&lt;0,"Loss","Profit")</f>
        <v>Profit</v>
      </c>
      <c r="S2189" s="9">
        <f>shipments9[[#This Row],[Gross Profit]]/shipments9[[#This Row],[Amount]]</f>
        <v>0.59014424951267053</v>
      </c>
      <c r="T2189" s="11">
        <f>shipments9[[#This Row],[Amount]]/shipments9[[#This Row],[Boxes]]</f>
        <v>18.860294117647058</v>
      </c>
    </row>
    <row r="2190" spans="1:20" hidden="1" x14ac:dyDescent="0.25">
      <c r="A2190" t="s">
        <v>2392</v>
      </c>
      <c r="B2190" t="s">
        <v>89</v>
      </c>
      <c r="C2190" t="s">
        <v>137</v>
      </c>
      <c r="D2190" t="s">
        <v>19</v>
      </c>
      <c r="E2190" s="1">
        <v>45449</v>
      </c>
      <c r="F2190" s="1" t="str">
        <f>TEXT(shipments9[[#This Row],[Shipdate]],"ddd")</f>
        <v>Thu</v>
      </c>
      <c r="G2190" s="1" t="str">
        <f>IF(OR(shipments9[[#This Row],[Day Name]]="Sat",shipments9[[#This Row],[Day Name]]="Sun"),"Weekend","Weekday")</f>
        <v>Weekday</v>
      </c>
      <c r="H2190">
        <v>7668</v>
      </c>
      <c r="I2190">
        <v>366</v>
      </c>
      <c r="J2190" t="s">
        <v>172</v>
      </c>
      <c r="K2190" t="s">
        <v>8155</v>
      </c>
      <c r="L2190" t="s">
        <v>8154</v>
      </c>
      <c r="M2190">
        <v>6</v>
      </c>
      <c r="N2190" t="s">
        <v>8159</v>
      </c>
      <c r="O2190" s="4">
        <f>INDEX(products[Cost_per_box], MATCH(shipments9[[#This Row],[PID]], products[PID], 0))</f>
        <v>7.73</v>
      </c>
      <c r="P2190" s="4">
        <f>shipments9[[#This Row],[Boxes]]*shipments9[[#This Row],[Cost Per Box]]</f>
        <v>2829.1800000000003</v>
      </c>
      <c r="Q2190" s="4">
        <f>shipments9[[#This Row],[Amount]] -shipments9[[#This Row],[total cost]]</f>
        <v>4838.82</v>
      </c>
      <c r="R2190" s="4" t="str">
        <f>IF(shipments9[[#This Row],[Gross Profit]]&lt;0,"Loss","Profit")</f>
        <v>Profit</v>
      </c>
      <c r="S2190" s="9">
        <f>shipments9[[#This Row],[Gross Profit]]/shipments9[[#This Row],[Amount]]</f>
        <v>0.63104068857589979</v>
      </c>
      <c r="T2190" s="11">
        <f>shipments9[[#This Row],[Amount]]/shipments9[[#This Row],[Boxes]]</f>
        <v>20.950819672131146</v>
      </c>
    </row>
    <row r="2191" spans="1:20" hidden="1" x14ac:dyDescent="0.25">
      <c r="A2191" t="s">
        <v>2393</v>
      </c>
      <c r="B2191" t="s">
        <v>89</v>
      </c>
      <c r="C2191" t="s">
        <v>137</v>
      </c>
      <c r="D2191" t="s">
        <v>19</v>
      </c>
      <c r="E2191" s="1">
        <v>45463</v>
      </c>
      <c r="F2191" s="1" t="str">
        <f>TEXT(shipments9[[#This Row],[Shipdate]],"ddd")</f>
        <v>Thu</v>
      </c>
      <c r="G2191" s="1" t="str">
        <f>IF(OR(shipments9[[#This Row],[Day Name]]="Sat",shipments9[[#This Row],[Day Name]]="Sun"),"Weekend","Weekday")</f>
        <v>Weekday</v>
      </c>
      <c r="H2191">
        <v>9153</v>
      </c>
      <c r="I2191">
        <v>417</v>
      </c>
      <c r="J2191" t="s">
        <v>172</v>
      </c>
      <c r="K2191" t="s">
        <v>8155</v>
      </c>
      <c r="L2191" t="s">
        <v>8154</v>
      </c>
      <c r="M2191">
        <v>6</v>
      </c>
      <c r="N2191" t="s">
        <v>8159</v>
      </c>
      <c r="O2191" s="4">
        <f>INDEX(products[Cost_per_box], MATCH(shipments9[[#This Row],[PID]], products[PID], 0))</f>
        <v>7.73</v>
      </c>
      <c r="P2191" s="4">
        <f>shipments9[[#This Row],[Boxes]]*shipments9[[#This Row],[Cost Per Box]]</f>
        <v>3223.4100000000003</v>
      </c>
      <c r="Q2191" s="4">
        <f>shipments9[[#This Row],[Amount]] -shipments9[[#This Row],[total cost]]</f>
        <v>5929.59</v>
      </c>
      <c r="R2191" s="4" t="str">
        <f>IF(shipments9[[#This Row],[Gross Profit]]&lt;0,"Loss","Profit")</f>
        <v>Profit</v>
      </c>
      <c r="S2191" s="9">
        <f>shipments9[[#This Row],[Gross Profit]]/shipments9[[#This Row],[Amount]]</f>
        <v>0.6478302196001311</v>
      </c>
      <c r="T2191" s="11">
        <f>shipments9[[#This Row],[Amount]]/shipments9[[#This Row],[Boxes]]</f>
        <v>21.949640287769785</v>
      </c>
    </row>
    <row r="2192" spans="1:20" hidden="1" x14ac:dyDescent="0.25">
      <c r="A2192" t="s">
        <v>2394</v>
      </c>
      <c r="B2192" t="s">
        <v>89</v>
      </c>
      <c r="C2192" t="s">
        <v>137</v>
      </c>
      <c r="D2192" t="s">
        <v>19</v>
      </c>
      <c r="E2192" s="1">
        <v>45055</v>
      </c>
      <c r="F2192" s="1" t="str">
        <f>TEXT(shipments9[[#This Row],[Shipdate]],"ddd")</f>
        <v>Tue</v>
      </c>
      <c r="G2192" s="1" t="str">
        <f>IF(OR(shipments9[[#This Row],[Day Name]]="Sat",shipments9[[#This Row],[Day Name]]="Sun"),"Weekend","Weekday")</f>
        <v>Weekday</v>
      </c>
      <c r="H2192">
        <v>10352.25</v>
      </c>
      <c r="I2192">
        <v>576</v>
      </c>
      <c r="J2192" t="s">
        <v>172</v>
      </c>
      <c r="K2192" t="s">
        <v>8151</v>
      </c>
      <c r="L2192" t="s">
        <v>8154</v>
      </c>
      <c r="M2192">
        <v>5</v>
      </c>
      <c r="N2192" t="s">
        <v>201</v>
      </c>
      <c r="O2192" s="4">
        <f>INDEX(products[Cost_per_box], MATCH(shipments9[[#This Row],[PID]], products[PID], 0))</f>
        <v>7.73</v>
      </c>
      <c r="P2192" s="4">
        <f>shipments9[[#This Row],[Boxes]]*shipments9[[#This Row],[Cost Per Box]]</f>
        <v>4452.4800000000005</v>
      </c>
      <c r="Q2192" s="4">
        <f>shipments9[[#This Row],[Amount]] -shipments9[[#This Row],[total cost]]</f>
        <v>5899.7699999999995</v>
      </c>
      <c r="R2192" s="4" t="str">
        <f>IF(shipments9[[#This Row],[Gross Profit]]&lt;0,"Loss","Profit")</f>
        <v>Profit</v>
      </c>
      <c r="S2192" s="9">
        <f>shipments9[[#This Row],[Gross Profit]]/shipments9[[#This Row],[Amount]]</f>
        <v>0.56990219517496188</v>
      </c>
      <c r="T2192" s="11">
        <f>shipments9[[#This Row],[Amount]]/shipments9[[#This Row],[Boxes]]</f>
        <v>17.97265625</v>
      </c>
    </row>
    <row r="2193" spans="1:20" hidden="1" x14ac:dyDescent="0.25">
      <c r="A2193" t="s">
        <v>2395</v>
      </c>
      <c r="B2193" t="s">
        <v>92</v>
      </c>
      <c r="C2193" t="s">
        <v>137</v>
      </c>
      <c r="D2193" t="s">
        <v>19</v>
      </c>
      <c r="E2193" s="1">
        <v>44964</v>
      </c>
      <c r="F2193" s="1" t="str">
        <f>TEXT(shipments9[[#This Row],[Shipdate]],"ddd")</f>
        <v>Tue</v>
      </c>
      <c r="G2193" s="1" t="str">
        <f>IF(OR(shipments9[[#This Row],[Day Name]]="Sat",shipments9[[#This Row],[Day Name]]="Sun"),"Weekend","Weekday")</f>
        <v>Weekday</v>
      </c>
      <c r="H2193">
        <v>4601.25</v>
      </c>
      <c r="I2193">
        <v>256</v>
      </c>
      <c r="J2193" t="s">
        <v>172</v>
      </c>
      <c r="K2193" t="s">
        <v>8151</v>
      </c>
      <c r="L2193" t="s">
        <v>8156</v>
      </c>
      <c r="M2193">
        <v>2</v>
      </c>
      <c r="N2193" t="s">
        <v>8157</v>
      </c>
      <c r="O2193" s="4">
        <f>INDEX(products[Cost_per_box], MATCH(shipments9[[#This Row],[PID]], products[PID], 0))</f>
        <v>7.73</v>
      </c>
      <c r="P2193" s="4">
        <f>shipments9[[#This Row],[Boxes]]*shipments9[[#This Row],[Cost Per Box]]</f>
        <v>1978.88</v>
      </c>
      <c r="Q2193" s="4">
        <f>shipments9[[#This Row],[Amount]] -shipments9[[#This Row],[total cost]]</f>
        <v>2622.37</v>
      </c>
      <c r="R2193" s="4" t="str">
        <f>IF(shipments9[[#This Row],[Gross Profit]]&lt;0,"Loss","Profit")</f>
        <v>Profit</v>
      </c>
      <c r="S2193" s="9">
        <f>shipments9[[#This Row],[Gross Profit]]/shipments9[[#This Row],[Amount]]</f>
        <v>0.56992556370551484</v>
      </c>
      <c r="T2193" s="11">
        <f>shipments9[[#This Row],[Amount]]/shipments9[[#This Row],[Boxes]]</f>
        <v>17.9736328125</v>
      </c>
    </row>
    <row r="2194" spans="1:20" hidden="1" x14ac:dyDescent="0.25">
      <c r="A2194" t="s">
        <v>2396</v>
      </c>
      <c r="B2194" t="s">
        <v>92</v>
      </c>
      <c r="C2194" t="s">
        <v>137</v>
      </c>
      <c r="D2194" t="s">
        <v>19</v>
      </c>
      <c r="E2194" s="1">
        <v>45169</v>
      </c>
      <c r="F2194" s="1" t="str">
        <f>TEXT(shipments9[[#This Row],[Shipdate]],"ddd")</f>
        <v>Thu</v>
      </c>
      <c r="G2194" s="1" t="str">
        <f>IF(OR(shipments9[[#This Row],[Day Name]]="Sat",shipments9[[#This Row],[Day Name]]="Sun"),"Weekend","Weekday")</f>
        <v>Weekday</v>
      </c>
      <c r="H2194">
        <v>6300</v>
      </c>
      <c r="I2194">
        <v>287</v>
      </c>
      <c r="J2194" t="s">
        <v>172</v>
      </c>
      <c r="K2194" t="s">
        <v>8151</v>
      </c>
      <c r="L2194" t="s">
        <v>8160</v>
      </c>
      <c r="M2194">
        <v>8</v>
      </c>
      <c r="N2194" t="s">
        <v>8162</v>
      </c>
      <c r="O2194" s="4">
        <f>INDEX(products[Cost_per_box], MATCH(shipments9[[#This Row],[PID]], products[PID], 0))</f>
        <v>7.73</v>
      </c>
      <c r="P2194" s="4">
        <f>shipments9[[#This Row],[Boxes]]*shipments9[[#This Row],[Cost Per Box]]</f>
        <v>2218.5100000000002</v>
      </c>
      <c r="Q2194" s="4">
        <f>shipments9[[#This Row],[Amount]] -shipments9[[#This Row],[total cost]]</f>
        <v>4081.49</v>
      </c>
      <c r="R2194" s="4" t="str">
        <f>IF(shipments9[[#This Row],[Gross Profit]]&lt;0,"Loss","Profit")</f>
        <v>Profit</v>
      </c>
      <c r="S2194" s="9">
        <f>shipments9[[#This Row],[Gross Profit]]/shipments9[[#This Row],[Amount]]</f>
        <v>0.64785555555555552</v>
      </c>
      <c r="T2194" s="11">
        <f>shipments9[[#This Row],[Amount]]/shipments9[[#This Row],[Boxes]]</f>
        <v>21.951219512195124</v>
      </c>
    </row>
    <row r="2195" spans="1:20" hidden="1" x14ac:dyDescent="0.25">
      <c r="A2195" t="s">
        <v>2397</v>
      </c>
      <c r="B2195" t="s">
        <v>92</v>
      </c>
      <c r="C2195" t="s">
        <v>137</v>
      </c>
      <c r="D2195" t="s">
        <v>19</v>
      </c>
      <c r="E2195" s="1">
        <v>45456</v>
      </c>
      <c r="F2195" s="1" t="str">
        <f>TEXT(shipments9[[#This Row],[Shipdate]],"ddd")</f>
        <v>Thu</v>
      </c>
      <c r="G2195" s="1" t="str">
        <f>IF(OR(shipments9[[#This Row],[Day Name]]="Sat",shipments9[[#This Row],[Day Name]]="Sun"),"Weekend","Weekday")</f>
        <v>Weekday</v>
      </c>
      <c r="H2195">
        <v>7825.5</v>
      </c>
      <c r="I2195">
        <v>392</v>
      </c>
      <c r="J2195" t="s">
        <v>172</v>
      </c>
      <c r="K2195" t="s">
        <v>8155</v>
      </c>
      <c r="L2195" t="s">
        <v>8154</v>
      </c>
      <c r="M2195">
        <v>6</v>
      </c>
      <c r="N2195" t="s">
        <v>8159</v>
      </c>
      <c r="O2195" s="4">
        <f>INDEX(products[Cost_per_box], MATCH(shipments9[[#This Row],[PID]], products[PID], 0))</f>
        <v>7.73</v>
      </c>
      <c r="P2195" s="4">
        <f>shipments9[[#This Row],[Boxes]]*shipments9[[#This Row],[Cost Per Box]]</f>
        <v>3030.1600000000003</v>
      </c>
      <c r="Q2195" s="4">
        <f>shipments9[[#This Row],[Amount]] -shipments9[[#This Row],[total cost]]</f>
        <v>4795.34</v>
      </c>
      <c r="R2195" s="4" t="str">
        <f>IF(shipments9[[#This Row],[Gross Profit]]&lt;0,"Loss","Profit")</f>
        <v>Profit</v>
      </c>
      <c r="S2195" s="9">
        <f>shipments9[[#This Row],[Gross Profit]]/shipments9[[#This Row],[Amount]]</f>
        <v>0.61278384767746474</v>
      </c>
      <c r="T2195" s="11">
        <f>shipments9[[#This Row],[Amount]]/shipments9[[#This Row],[Boxes]]</f>
        <v>19.963010204081634</v>
      </c>
    </row>
    <row r="2196" spans="1:20" hidden="1" x14ac:dyDescent="0.25">
      <c r="A2196" t="s">
        <v>2398</v>
      </c>
      <c r="B2196" t="s">
        <v>98</v>
      </c>
      <c r="C2196" t="s">
        <v>137</v>
      </c>
      <c r="D2196" t="s">
        <v>19</v>
      </c>
      <c r="E2196" s="1">
        <v>44984</v>
      </c>
      <c r="F2196" s="1" t="str">
        <f>TEXT(shipments9[[#This Row],[Shipdate]],"ddd")</f>
        <v>Mon</v>
      </c>
      <c r="G2196" s="1" t="str">
        <f>IF(OR(shipments9[[#This Row],[Day Name]]="Sat",shipments9[[#This Row],[Day Name]]="Sun"),"Weekend","Weekday")</f>
        <v>Weekday</v>
      </c>
      <c r="H2196">
        <v>542.25</v>
      </c>
      <c r="I2196">
        <v>28</v>
      </c>
      <c r="J2196" t="s">
        <v>172</v>
      </c>
      <c r="K2196" t="s">
        <v>8151</v>
      </c>
      <c r="L2196" t="s">
        <v>8156</v>
      </c>
      <c r="M2196">
        <v>2</v>
      </c>
      <c r="N2196" t="s">
        <v>8157</v>
      </c>
      <c r="O2196" s="4">
        <f>INDEX(products[Cost_per_box], MATCH(shipments9[[#This Row],[PID]], products[PID], 0))</f>
        <v>7.73</v>
      </c>
      <c r="P2196" s="4">
        <f>shipments9[[#This Row],[Boxes]]*shipments9[[#This Row],[Cost Per Box]]</f>
        <v>216.44</v>
      </c>
      <c r="Q2196" s="4">
        <f>shipments9[[#This Row],[Amount]] -shipments9[[#This Row],[total cost]]</f>
        <v>325.81</v>
      </c>
      <c r="R2196" s="4" t="str">
        <f>IF(shipments9[[#This Row],[Gross Profit]]&lt;0,"Loss","Profit")</f>
        <v>Profit</v>
      </c>
      <c r="S2196" s="9">
        <f>shipments9[[#This Row],[Gross Profit]]/shipments9[[#This Row],[Amount]]</f>
        <v>0.60084831719686493</v>
      </c>
      <c r="T2196" s="11">
        <f>shipments9[[#This Row],[Amount]]/shipments9[[#This Row],[Boxes]]</f>
        <v>19.366071428571427</v>
      </c>
    </row>
    <row r="2197" spans="1:20" hidden="1" x14ac:dyDescent="0.25">
      <c r="A2197" t="s">
        <v>2399</v>
      </c>
      <c r="B2197" t="s">
        <v>98</v>
      </c>
      <c r="C2197" t="s">
        <v>137</v>
      </c>
      <c r="D2197" t="s">
        <v>19</v>
      </c>
      <c r="E2197" s="1">
        <v>45128</v>
      </c>
      <c r="F2197" s="1" t="str">
        <f>TEXT(shipments9[[#This Row],[Shipdate]],"ddd")</f>
        <v>Fri</v>
      </c>
      <c r="G2197" s="1" t="str">
        <f>IF(OR(shipments9[[#This Row],[Day Name]]="Sat",shipments9[[#This Row],[Day Name]]="Sun"),"Weekend","Weekday")</f>
        <v>Weekday</v>
      </c>
      <c r="H2197">
        <v>10012.5</v>
      </c>
      <c r="I2197">
        <v>557</v>
      </c>
      <c r="J2197" t="s">
        <v>172</v>
      </c>
      <c r="K2197" t="s">
        <v>8151</v>
      </c>
      <c r="L2197" t="s">
        <v>8160</v>
      </c>
      <c r="M2197">
        <v>7</v>
      </c>
      <c r="N2197" t="s">
        <v>8161</v>
      </c>
      <c r="O2197" s="4">
        <f>INDEX(products[Cost_per_box], MATCH(shipments9[[#This Row],[PID]], products[PID], 0))</f>
        <v>7.73</v>
      </c>
      <c r="P2197" s="4">
        <f>shipments9[[#This Row],[Boxes]]*shipments9[[#This Row],[Cost Per Box]]</f>
        <v>4305.6100000000006</v>
      </c>
      <c r="Q2197" s="4">
        <f>shipments9[[#This Row],[Amount]] -shipments9[[#This Row],[total cost]]</f>
        <v>5706.8899999999994</v>
      </c>
      <c r="R2197" s="4" t="str">
        <f>IF(shipments9[[#This Row],[Gross Profit]]&lt;0,"Loss","Profit")</f>
        <v>Profit</v>
      </c>
      <c r="S2197" s="9">
        <f>shipments9[[#This Row],[Gross Profit]]/shipments9[[#This Row],[Amount]]</f>
        <v>0.56997652933832699</v>
      </c>
      <c r="T2197" s="11">
        <f>shipments9[[#This Row],[Amount]]/shipments9[[#This Row],[Boxes]]</f>
        <v>17.975763016157988</v>
      </c>
    </row>
    <row r="2198" spans="1:20" hidden="1" x14ac:dyDescent="0.25">
      <c r="A2198" t="s">
        <v>2400</v>
      </c>
      <c r="B2198" t="s">
        <v>65</v>
      </c>
      <c r="C2198" t="s">
        <v>137</v>
      </c>
      <c r="D2198" t="s">
        <v>19</v>
      </c>
      <c r="E2198" s="1">
        <v>45286</v>
      </c>
      <c r="F2198" s="1" t="str">
        <f>TEXT(shipments9[[#This Row],[Shipdate]],"ddd")</f>
        <v>Tue</v>
      </c>
      <c r="G2198" s="1" t="str">
        <f>IF(OR(shipments9[[#This Row],[Day Name]]="Sat",shipments9[[#This Row],[Day Name]]="Sun"),"Weekend","Weekday")</f>
        <v>Weekday</v>
      </c>
      <c r="H2198">
        <v>659.25</v>
      </c>
      <c r="I2198">
        <v>33</v>
      </c>
      <c r="J2198" t="s">
        <v>172</v>
      </c>
      <c r="K2198" t="s">
        <v>8151</v>
      </c>
      <c r="L2198" t="s">
        <v>8152</v>
      </c>
      <c r="M2198">
        <v>12</v>
      </c>
      <c r="N2198" t="s">
        <v>8166</v>
      </c>
      <c r="O2198" s="4">
        <f>INDEX(products[Cost_per_box], MATCH(shipments9[[#This Row],[PID]], products[PID], 0))</f>
        <v>7.73</v>
      </c>
      <c r="P2198" s="4">
        <f>shipments9[[#This Row],[Boxes]]*shipments9[[#This Row],[Cost Per Box]]</f>
        <v>255.09</v>
      </c>
      <c r="Q2198" s="4">
        <f>shipments9[[#This Row],[Amount]] -shipments9[[#This Row],[total cost]]</f>
        <v>404.15999999999997</v>
      </c>
      <c r="R2198" s="4" t="str">
        <f>IF(shipments9[[#This Row],[Gross Profit]]&lt;0,"Loss","Profit")</f>
        <v>Profit</v>
      </c>
      <c r="S2198" s="9">
        <f>shipments9[[#This Row],[Gross Profit]]/shipments9[[#This Row],[Amount]]</f>
        <v>0.61306029579067112</v>
      </c>
      <c r="T2198" s="11">
        <f>shipments9[[#This Row],[Amount]]/shipments9[[#This Row],[Boxes]]</f>
        <v>19.977272727272727</v>
      </c>
    </row>
    <row r="2199" spans="1:20" hidden="1" x14ac:dyDescent="0.25">
      <c r="A2199" t="s">
        <v>2401</v>
      </c>
      <c r="B2199" t="s">
        <v>65</v>
      </c>
      <c r="C2199" t="s">
        <v>137</v>
      </c>
      <c r="D2199" t="s">
        <v>19</v>
      </c>
      <c r="E2199" s="1">
        <v>45443</v>
      </c>
      <c r="F2199" s="1" t="str">
        <f>TEXT(shipments9[[#This Row],[Shipdate]],"ddd")</f>
        <v>Fri</v>
      </c>
      <c r="G2199" s="1" t="str">
        <f>IF(OR(shipments9[[#This Row],[Day Name]]="Sat",shipments9[[#This Row],[Day Name]]="Sun"),"Weekend","Weekday")</f>
        <v>Weekday</v>
      </c>
      <c r="H2199">
        <v>7753.5</v>
      </c>
      <c r="I2199">
        <v>388</v>
      </c>
      <c r="J2199" t="s">
        <v>172</v>
      </c>
      <c r="K2199" t="s">
        <v>8155</v>
      </c>
      <c r="L2199" t="s">
        <v>8154</v>
      </c>
      <c r="M2199">
        <v>5</v>
      </c>
      <c r="N2199" t="s">
        <v>201</v>
      </c>
      <c r="O2199" s="4">
        <f>INDEX(products[Cost_per_box], MATCH(shipments9[[#This Row],[PID]], products[PID], 0))</f>
        <v>7.73</v>
      </c>
      <c r="P2199" s="4">
        <f>shipments9[[#This Row],[Boxes]]*shipments9[[#This Row],[Cost Per Box]]</f>
        <v>2999.2400000000002</v>
      </c>
      <c r="Q2199" s="4">
        <f>shipments9[[#This Row],[Amount]] -shipments9[[#This Row],[total cost]]</f>
        <v>4754.26</v>
      </c>
      <c r="R2199" s="4" t="str">
        <f>IF(shipments9[[#This Row],[Gross Profit]]&lt;0,"Loss","Profit")</f>
        <v>Profit</v>
      </c>
      <c r="S2199" s="9">
        <f>shipments9[[#This Row],[Gross Profit]]/shipments9[[#This Row],[Amount]]</f>
        <v>0.61317598503901471</v>
      </c>
      <c r="T2199" s="11">
        <f>shipments9[[#This Row],[Amount]]/shipments9[[#This Row],[Boxes]]</f>
        <v>19.983247422680414</v>
      </c>
    </row>
    <row r="2200" spans="1:20" hidden="1" x14ac:dyDescent="0.25">
      <c r="A2200" t="s">
        <v>2402</v>
      </c>
      <c r="B2200" t="s">
        <v>65</v>
      </c>
      <c r="C2200" t="s">
        <v>137</v>
      </c>
      <c r="D2200" t="s">
        <v>19</v>
      </c>
      <c r="E2200" s="1">
        <v>45392</v>
      </c>
      <c r="F2200" s="1" t="str">
        <f>TEXT(shipments9[[#This Row],[Shipdate]],"ddd")</f>
        <v>Wed</v>
      </c>
      <c r="G2200" s="1" t="str">
        <f>IF(OR(shipments9[[#This Row],[Day Name]]="Sat",shipments9[[#This Row],[Day Name]]="Sun"),"Weekend","Weekday")</f>
        <v>Weekday</v>
      </c>
      <c r="H2200">
        <v>9463.5</v>
      </c>
      <c r="I2200">
        <v>474</v>
      </c>
      <c r="J2200" t="s">
        <v>172</v>
      </c>
      <c r="K2200" t="s">
        <v>8155</v>
      </c>
      <c r="L2200" t="s">
        <v>8154</v>
      </c>
      <c r="M2200">
        <v>4</v>
      </c>
      <c r="N2200" t="s">
        <v>8158</v>
      </c>
      <c r="O2200" s="4">
        <f>INDEX(products[Cost_per_box], MATCH(shipments9[[#This Row],[PID]], products[PID], 0))</f>
        <v>7.73</v>
      </c>
      <c r="P2200" s="4">
        <f>shipments9[[#This Row],[Boxes]]*shipments9[[#This Row],[Cost Per Box]]</f>
        <v>3664.02</v>
      </c>
      <c r="Q2200" s="4">
        <f>shipments9[[#This Row],[Amount]] -shipments9[[#This Row],[total cost]]</f>
        <v>5799.48</v>
      </c>
      <c r="R2200" s="4" t="str">
        <f>IF(shipments9[[#This Row],[Gross Profit]]&lt;0,"Loss","Profit")</f>
        <v>Profit</v>
      </c>
      <c r="S2200" s="9">
        <f>shipments9[[#This Row],[Gross Profit]]/shipments9[[#This Row],[Amount]]</f>
        <v>0.61282612141385318</v>
      </c>
      <c r="T2200" s="11">
        <f>shipments9[[#This Row],[Amount]]/shipments9[[#This Row],[Boxes]]</f>
        <v>19.965189873417721</v>
      </c>
    </row>
    <row r="2201" spans="1:20" hidden="1" x14ac:dyDescent="0.25">
      <c r="A2201" t="s">
        <v>2403</v>
      </c>
      <c r="B2201" t="s">
        <v>65</v>
      </c>
      <c r="C2201" t="s">
        <v>137</v>
      </c>
      <c r="D2201" t="s">
        <v>19</v>
      </c>
      <c r="E2201" s="1">
        <v>45006</v>
      </c>
      <c r="F2201" s="1" t="str">
        <f>TEXT(shipments9[[#This Row],[Shipdate]],"ddd")</f>
        <v>Tue</v>
      </c>
      <c r="G2201" s="1" t="str">
        <f>IF(OR(shipments9[[#This Row],[Day Name]]="Sat",shipments9[[#This Row],[Day Name]]="Sun"),"Weekend","Weekday")</f>
        <v>Weekday</v>
      </c>
      <c r="H2201">
        <v>6599.25</v>
      </c>
      <c r="I2201">
        <v>367</v>
      </c>
      <c r="J2201" t="s">
        <v>172</v>
      </c>
      <c r="K2201" t="s">
        <v>8151</v>
      </c>
      <c r="L2201" t="s">
        <v>8156</v>
      </c>
      <c r="M2201">
        <v>3</v>
      </c>
      <c r="N2201" t="s">
        <v>8164</v>
      </c>
      <c r="O2201" s="4">
        <f>INDEX(products[Cost_per_box], MATCH(shipments9[[#This Row],[PID]], products[PID], 0))</f>
        <v>7.73</v>
      </c>
      <c r="P2201" s="4">
        <f>shipments9[[#This Row],[Boxes]]*shipments9[[#This Row],[Cost Per Box]]</f>
        <v>2836.9100000000003</v>
      </c>
      <c r="Q2201" s="4">
        <f>shipments9[[#This Row],[Amount]] -shipments9[[#This Row],[total cost]]</f>
        <v>3762.3399999999997</v>
      </c>
      <c r="R2201" s="4" t="str">
        <f>IF(shipments9[[#This Row],[Gross Profit]]&lt;0,"Loss","Profit")</f>
        <v>Profit</v>
      </c>
      <c r="S2201" s="9">
        <f>shipments9[[#This Row],[Gross Profit]]/shipments9[[#This Row],[Amount]]</f>
        <v>0.57011630109482136</v>
      </c>
      <c r="T2201" s="11">
        <f>shipments9[[#This Row],[Amount]]/shipments9[[#This Row],[Boxes]]</f>
        <v>17.981607629427792</v>
      </c>
    </row>
    <row r="2202" spans="1:20" hidden="1" x14ac:dyDescent="0.25">
      <c r="A2202" t="s">
        <v>2404</v>
      </c>
      <c r="B2202" t="s">
        <v>65</v>
      </c>
      <c r="C2202" t="s">
        <v>137</v>
      </c>
      <c r="D2202" t="s">
        <v>19</v>
      </c>
      <c r="E2202" s="1">
        <v>45127</v>
      </c>
      <c r="F2202" s="1" t="str">
        <f>TEXT(shipments9[[#This Row],[Shipdate]],"ddd")</f>
        <v>Thu</v>
      </c>
      <c r="G2202" s="1" t="str">
        <f>IF(OR(shipments9[[#This Row],[Day Name]]="Sat",shipments9[[#This Row],[Day Name]]="Sun"),"Weekend","Weekday")</f>
        <v>Weekday</v>
      </c>
      <c r="H2202">
        <v>2115</v>
      </c>
      <c r="I2202">
        <v>112</v>
      </c>
      <c r="J2202" t="s">
        <v>172</v>
      </c>
      <c r="K2202" t="s">
        <v>8151</v>
      </c>
      <c r="L2202" t="s">
        <v>8160</v>
      </c>
      <c r="M2202">
        <v>7</v>
      </c>
      <c r="N2202" t="s">
        <v>8161</v>
      </c>
      <c r="O2202" s="4">
        <f>INDEX(products[Cost_per_box], MATCH(shipments9[[#This Row],[PID]], products[PID], 0))</f>
        <v>7.73</v>
      </c>
      <c r="P2202" s="4">
        <f>shipments9[[#This Row],[Boxes]]*shipments9[[#This Row],[Cost Per Box]]</f>
        <v>865.76</v>
      </c>
      <c r="Q2202" s="4">
        <f>shipments9[[#This Row],[Amount]] -shipments9[[#This Row],[total cost]]</f>
        <v>1249.24</v>
      </c>
      <c r="R2202" s="4" t="str">
        <f>IF(shipments9[[#This Row],[Gross Profit]]&lt;0,"Loss","Profit")</f>
        <v>Profit</v>
      </c>
      <c r="S2202" s="9">
        <f>shipments9[[#This Row],[Gross Profit]]/shipments9[[#This Row],[Amount]]</f>
        <v>0.59065721040189123</v>
      </c>
      <c r="T2202" s="11">
        <f>shipments9[[#This Row],[Amount]]/shipments9[[#This Row],[Boxes]]</f>
        <v>18.883928571428573</v>
      </c>
    </row>
    <row r="2203" spans="1:20" hidden="1" x14ac:dyDescent="0.25">
      <c r="A2203" t="s">
        <v>2405</v>
      </c>
      <c r="B2203" t="s">
        <v>65</v>
      </c>
      <c r="C2203" t="s">
        <v>137</v>
      </c>
      <c r="D2203" t="s">
        <v>19</v>
      </c>
      <c r="E2203" s="1">
        <v>45208</v>
      </c>
      <c r="F2203" s="1" t="str">
        <f>TEXT(shipments9[[#This Row],[Shipdate]],"ddd")</f>
        <v>Mon</v>
      </c>
      <c r="G2203" s="1" t="str">
        <f>IF(OR(shipments9[[#This Row],[Day Name]]="Sat",shipments9[[#This Row],[Day Name]]="Sun"),"Weekend","Weekday")</f>
        <v>Weekday</v>
      </c>
      <c r="H2203">
        <v>10905.75</v>
      </c>
      <c r="I2203">
        <v>546</v>
      </c>
      <c r="J2203" t="s">
        <v>172</v>
      </c>
      <c r="K2203" t="s">
        <v>8151</v>
      </c>
      <c r="L2203" t="s">
        <v>8152</v>
      </c>
      <c r="M2203">
        <v>10</v>
      </c>
      <c r="N2203" t="s">
        <v>8153</v>
      </c>
      <c r="O2203" s="4">
        <f>INDEX(products[Cost_per_box], MATCH(shipments9[[#This Row],[PID]], products[PID], 0))</f>
        <v>7.73</v>
      </c>
      <c r="P2203" s="4">
        <f>shipments9[[#This Row],[Boxes]]*shipments9[[#This Row],[Cost Per Box]]</f>
        <v>4220.58</v>
      </c>
      <c r="Q2203" s="4">
        <f>shipments9[[#This Row],[Amount]] -shipments9[[#This Row],[total cost]]</f>
        <v>6685.17</v>
      </c>
      <c r="R2203" s="4" t="str">
        <f>IF(shipments9[[#This Row],[Gross Profit]]&lt;0,"Loss","Profit")</f>
        <v>Profit</v>
      </c>
      <c r="S2203" s="9">
        <f>shipments9[[#This Row],[Gross Profit]]/shipments9[[#This Row],[Amount]]</f>
        <v>0.61299497971253702</v>
      </c>
      <c r="T2203" s="11">
        <f>shipments9[[#This Row],[Amount]]/shipments9[[#This Row],[Boxes]]</f>
        <v>19.973901098901099</v>
      </c>
    </row>
    <row r="2204" spans="1:20" hidden="1" x14ac:dyDescent="0.25">
      <c r="A2204" t="s">
        <v>2406</v>
      </c>
      <c r="B2204" t="s">
        <v>68</v>
      </c>
      <c r="C2204" t="s">
        <v>137</v>
      </c>
      <c r="D2204" t="s">
        <v>19</v>
      </c>
      <c r="E2204" s="1">
        <v>44971</v>
      </c>
      <c r="F2204" s="1" t="str">
        <f>TEXT(shipments9[[#This Row],[Shipdate]],"ddd")</f>
        <v>Tue</v>
      </c>
      <c r="G2204" s="1" t="str">
        <f>IF(OR(shipments9[[#This Row],[Day Name]]="Sat",shipments9[[#This Row],[Day Name]]="Sun"),"Weekend","Weekday")</f>
        <v>Weekday</v>
      </c>
      <c r="H2204">
        <v>4956.75</v>
      </c>
      <c r="I2204">
        <v>237</v>
      </c>
      <c r="J2204" t="s">
        <v>172</v>
      </c>
      <c r="K2204" t="s">
        <v>8151</v>
      </c>
      <c r="L2204" t="s">
        <v>8156</v>
      </c>
      <c r="M2204">
        <v>2</v>
      </c>
      <c r="N2204" t="s">
        <v>8157</v>
      </c>
      <c r="O2204" s="4">
        <f>INDEX(products[Cost_per_box], MATCH(shipments9[[#This Row],[PID]], products[PID], 0))</f>
        <v>7.73</v>
      </c>
      <c r="P2204" s="4">
        <f>shipments9[[#This Row],[Boxes]]*shipments9[[#This Row],[Cost Per Box]]</f>
        <v>1832.01</v>
      </c>
      <c r="Q2204" s="4">
        <f>shipments9[[#This Row],[Amount]] -shipments9[[#This Row],[total cost]]</f>
        <v>3124.74</v>
      </c>
      <c r="R2204" s="4" t="str">
        <f>IF(shipments9[[#This Row],[Gross Profit]]&lt;0,"Loss","Profit")</f>
        <v>Profit</v>
      </c>
      <c r="S2204" s="9">
        <f>shipments9[[#This Row],[Gross Profit]]/shipments9[[#This Row],[Amount]]</f>
        <v>0.63040096837645632</v>
      </c>
      <c r="T2204" s="11">
        <f>shipments9[[#This Row],[Amount]]/shipments9[[#This Row],[Boxes]]</f>
        <v>20.914556962025316</v>
      </c>
    </row>
    <row r="2205" spans="1:20" hidden="1" x14ac:dyDescent="0.25">
      <c r="A2205" t="s">
        <v>2407</v>
      </c>
      <c r="B2205" t="s">
        <v>68</v>
      </c>
      <c r="C2205" t="s">
        <v>137</v>
      </c>
      <c r="D2205" t="s">
        <v>19</v>
      </c>
      <c r="E2205" s="1">
        <v>44943</v>
      </c>
      <c r="F2205" s="1" t="str">
        <f>TEXT(shipments9[[#This Row],[Shipdate]],"ddd")</f>
        <v>Tue</v>
      </c>
      <c r="G2205" s="1" t="str">
        <f>IF(OR(shipments9[[#This Row],[Day Name]]="Sat",shipments9[[#This Row],[Day Name]]="Sun"),"Weekend","Weekday")</f>
        <v>Weekday</v>
      </c>
      <c r="H2205">
        <v>1577.25</v>
      </c>
      <c r="I2205">
        <v>76</v>
      </c>
      <c r="J2205" t="s">
        <v>172</v>
      </c>
      <c r="K2205" t="s">
        <v>8151</v>
      </c>
      <c r="L2205" t="s">
        <v>8156</v>
      </c>
      <c r="M2205">
        <v>1</v>
      </c>
      <c r="N2205" t="s">
        <v>8163</v>
      </c>
      <c r="O2205" s="4">
        <f>INDEX(products[Cost_per_box], MATCH(shipments9[[#This Row],[PID]], products[PID], 0))</f>
        <v>7.73</v>
      </c>
      <c r="P2205" s="4">
        <f>shipments9[[#This Row],[Boxes]]*shipments9[[#This Row],[Cost Per Box]]</f>
        <v>587.48</v>
      </c>
      <c r="Q2205" s="4">
        <f>shipments9[[#This Row],[Amount]] -shipments9[[#This Row],[total cost]]</f>
        <v>989.77</v>
      </c>
      <c r="R2205" s="4" t="str">
        <f>IF(shipments9[[#This Row],[Gross Profit]]&lt;0,"Loss","Profit")</f>
        <v>Profit</v>
      </c>
      <c r="S2205" s="9">
        <f>shipments9[[#This Row],[Gross Profit]]/shipments9[[#This Row],[Amount]]</f>
        <v>0.62752892692978279</v>
      </c>
      <c r="T2205" s="11">
        <f>shipments9[[#This Row],[Amount]]/shipments9[[#This Row],[Boxes]]</f>
        <v>20.753289473684209</v>
      </c>
    </row>
    <row r="2206" spans="1:20" hidden="1" x14ac:dyDescent="0.25">
      <c r="A2206" t="s">
        <v>2408</v>
      </c>
      <c r="B2206" t="s">
        <v>68</v>
      </c>
      <c r="C2206" t="s">
        <v>137</v>
      </c>
      <c r="D2206" t="s">
        <v>19</v>
      </c>
      <c r="E2206" s="1">
        <v>45334</v>
      </c>
      <c r="F2206" s="1" t="str">
        <f>TEXT(shipments9[[#This Row],[Shipdate]],"ddd")</f>
        <v>Mon</v>
      </c>
      <c r="G2206" s="1" t="str">
        <f>IF(OR(shipments9[[#This Row],[Day Name]]="Sat",shipments9[[#This Row],[Day Name]]="Sun"),"Weekend","Weekday")</f>
        <v>Weekday</v>
      </c>
      <c r="H2206">
        <v>8869.5</v>
      </c>
      <c r="I2206">
        <v>444</v>
      </c>
      <c r="J2206" t="s">
        <v>172</v>
      </c>
      <c r="K2206" t="s">
        <v>8155</v>
      </c>
      <c r="L2206" t="s">
        <v>8156</v>
      </c>
      <c r="M2206">
        <v>2</v>
      </c>
      <c r="N2206" t="s">
        <v>8157</v>
      </c>
      <c r="O2206" s="4">
        <f>INDEX(products[Cost_per_box], MATCH(shipments9[[#This Row],[PID]], products[PID], 0))</f>
        <v>7.73</v>
      </c>
      <c r="P2206" s="4">
        <f>shipments9[[#This Row],[Boxes]]*shipments9[[#This Row],[Cost Per Box]]</f>
        <v>3432.1200000000003</v>
      </c>
      <c r="Q2206" s="4">
        <f>shipments9[[#This Row],[Amount]] -shipments9[[#This Row],[total cost]]</f>
        <v>5437.3799999999992</v>
      </c>
      <c r="R2206" s="4" t="str">
        <f>IF(shipments9[[#This Row],[Gross Profit]]&lt;0,"Loss","Profit")</f>
        <v>Profit</v>
      </c>
      <c r="S2206" s="9">
        <f>shipments9[[#This Row],[Gross Profit]]/shipments9[[#This Row],[Amount]]</f>
        <v>0.61304244884153547</v>
      </c>
      <c r="T2206" s="11">
        <f>shipments9[[#This Row],[Amount]]/shipments9[[#This Row],[Boxes]]</f>
        <v>19.976351351351351</v>
      </c>
    </row>
    <row r="2207" spans="1:20" hidden="1" x14ac:dyDescent="0.25">
      <c r="A2207" t="s">
        <v>2409</v>
      </c>
      <c r="B2207" t="s">
        <v>68</v>
      </c>
      <c r="C2207" t="s">
        <v>137</v>
      </c>
      <c r="D2207" t="s">
        <v>19</v>
      </c>
      <c r="E2207" s="1">
        <v>45363</v>
      </c>
      <c r="F2207" s="1" t="str">
        <f>TEXT(shipments9[[#This Row],[Shipdate]],"ddd")</f>
        <v>Tue</v>
      </c>
      <c r="G2207" s="1" t="str">
        <f>IF(OR(shipments9[[#This Row],[Day Name]]="Sat",shipments9[[#This Row],[Day Name]]="Sun"),"Weekend","Weekday")</f>
        <v>Weekday</v>
      </c>
      <c r="H2207">
        <v>5386.5</v>
      </c>
      <c r="I2207">
        <v>245</v>
      </c>
      <c r="J2207" t="s">
        <v>172</v>
      </c>
      <c r="K2207" t="s">
        <v>8155</v>
      </c>
      <c r="L2207" t="s">
        <v>8156</v>
      </c>
      <c r="M2207">
        <v>3</v>
      </c>
      <c r="N2207" t="s">
        <v>8164</v>
      </c>
      <c r="O2207" s="4">
        <f>INDEX(products[Cost_per_box], MATCH(shipments9[[#This Row],[PID]], products[PID], 0))</f>
        <v>7.73</v>
      </c>
      <c r="P2207" s="4">
        <f>shipments9[[#This Row],[Boxes]]*shipments9[[#This Row],[Cost Per Box]]</f>
        <v>1893.8500000000001</v>
      </c>
      <c r="Q2207" s="4">
        <f>shipments9[[#This Row],[Amount]] -shipments9[[#This Row],[total cost]]</f>
        <v>3492.6499999999996</v>
      </c>
      <c r="R2207" s="4" t="str">
        <f>IF(shipments9[[#This Row],[Gross Profit]]&lt;0,"Loss","Profit")</f>
        <v>Profit</v>
      </c>
      <c r="S2207" s="9">
        <f>shipments9[[#This Row],[Gross Profit]]/shipments9[[#This Row],[Amount]]</f>
        <v>0.64840805717998695</v>
      </c>
      <c r="T2207" s="11">
        <f>shipments9[[#This Row],[Amount]]/shipments9[[#This Row],[Boxes]]</f>
        <v>21.985714285714284</v>
      </c>
    </row>
    <row r="2208" spans="1:20" hidden="1" x14ac:dyDescent="0.25">
      <c r="A2208" t="s">
        <v>2410</v>
      </c>
      <c r="B2208" t="s">
        <v>68</v>
      </c>
      <c r="C2208" t="s">
        <v>137</v>
      </c>
      <c r="D2208" t="s">
        <v>19</v>
      </c>
      <c r="E2208" s="1">
        <v>45215</v>
      </c>
      <c r="F2208" s="1" t="str">
        <f>TEXT(shipments9[[#This Row],[Shipdate]],"ddd")</f>
        <v>Mon</v>
      </c>
      <c r="G2208" s="1" t="str">
        <f>IF(OR(shipments9[[#This Row],[Day Name]]="Sat",shipments9[[#This Row],[Day Name]]="Sun"),"Weekend","Weekday")</f>
        <v>Weekday</v>
      </c>
      <c r="H2208">
        <v>14118.75</v>
      </c>
      <c r="I2208">
        <v>673</v>
      </c>
      <c r="J2208" t="s">
        <v>172</v>
      </c>
      <c r="K2208" t="s">
        <v>8151</v>
      </c>
      <c r="L2208" t="s">
        <v>8152</v>
      </c>
      <c r="M2208">
        <v>10</v>
      </c>
      <c r="N2208" t="s">
        <v>8153</v>
      </c>
      <c r="O2208" s="4">
        <f>INDEX(products[Cost_per_box], MATCH(shipments9[[#This Row],[PID]], products[PID], 0))</f>
        <v>7.73</v>
      </c>
      <c r="P2208" s="4">
        <f>shipments9[[#This Row],[Boxes]]*shipments9[[#This Row],[Cost Per Box]]</f>
        <v>5202.29</v>
      </c>
      <c r="Q2208" s="4">
        <f>shipments9[[#This Row],[Amount]] -shipments9[[#This Row],[total cost]]</f>
        <v>8916.4599999999991</v>
      </c>
      <c r="R2208" s="4" t="str">
        <f>IF(shipments9[[#This Row],[Gross Profit]]&lt;0,"Loss","Profit")</f>
        <v>Profit</v>
      </c>
      <c r="S2208" s="9">
        <f>shipments9[[#This Row],[Gross Profit]]/shipments9[[#This Row],[Amount]]</f>
        <v>0.63153324479858342</v>
      </c>
      <c r="T2208" s="11">
        <f>shipments9[[#This Row],[Amount]]/shipments9[[#This Row],[Boxes]]</f>
        <v>20.978826151560177</v>
      </c>
    </row>
    <row r="2209" spans="1:20" hidden="1" x14ac:dyDescent="0.25">
      <c r="A2209" t="s">
        <v>2411</v>
      </c>
      <c r="B2209" t="s">
        <v>68</v>
      </c>
      <c r="C2209" t="s">
        <v>137</v>
      </c>
      <c r="D2209" t="s">
        <v>19</v>
      </c>
      <c r="E2209" s="1">
        <v>45057</v>
      </c>
      <c r="F2209" s="1" t="str">
        <f>TEXT(shipments9[[#This Row],[Shipdate]],"ddd")</f>
        <v>Thu</v>
      </c>
      <c r="G2209" s="1" t="str">
        <f>IF(OR(shipments9[[#This Row],[Day Name]]="Sat",shipments9[[#This Row],[Day Name]]="Sun"),"Weekend","Weekday")</f>
        <v>Weekday</v>
      </c>
      <c r="H2209">
        <v>9229.5</v>
      </c>
      <c r="I2209">
        <v>440</v>
      </c>
      <c r="J2209" t="s">
        <v>172</v>
      </c>
      <c r="K2209" t="s">
        <v>8151</v>
      </c>
      <c r="L2209" t="s">
        <v>8154</v>
      </c>
      <c r="M2209">
        <v>5</v>
      </c>
      <c r="N2209" t="s">
        <v>201</v>
      </c>
      <c r="O2209" s="4">
        <f>INDEX(products[Cost_per_box], MATCH(shipments9[[#This Row],[PID]], products[PID], 0))</f>
        <v>7.73</v>
      </c>
      <c r="P2209" s="4">
        <f>shipments9[[#This Row],[Boxes]]*shipments9[[#This Row],[Cost Per Box]]</f>
        <v>3401.2000000000003</v>
      </c>
      <c r="Q2209" s="4">
        <f>shipments9[[#This Row],[Amount]] -shipments9[[#This Row],[total cost]]</f>
        <v>5828.2999999999993</v>
      </c>
      <c r="R2209" s="4" t="str">
        <f>IF(shipments9[[#This Row],[Gross Profit]]&lt;0,"Loss","Profit")</f>
        <v>Profit</v>
      </c>
      <c r="S2209" s="9">
        <f>shipments9[[#This Row],[Gross Profit]]/shipments9[[#This Row],[Amount]]</f>
        <v>0.63148599599111532</v>
      </c>
      <c r="T2209" s="11">
        <f>shipments9[[#This Row],[Amount]]/shipments9[[#This Row],[Boxes]]</f>
        <v>20.976136363636364</v>
      </c>
    </row>
    <row r="2210" spans="1:20" hidden="1" x14ac:dyDescent="0.25">
      <c r="A2210" t="s">
        <v>2412</v>
      </c>
      <c r="B2210" t="s">
        <v>108</v>
      </c>
      <c r="C2210" t="s">
        <v>137</v>
      </c>
      <c r="D2210" t="s">
        <v>19</v>
      </c>
      <c r="E2210" s="1">
        <v>45404</v>
      </c>
      <c r="F2210" s="1" t="str">
        <f>TEXT(shipments9[[#This Row],[Shipdate]],"ddd")</f>
        <v>Mon</v>
      </c>
      <c r="G2210" s="1" t="str">
        <f>IF(OR(shipments9[[#This Row],[Day Name]]="Sat",shipments9[[#This Row],[Day Name]]="Sun"),"Weekend","Weekday")</f>
        <v>Weekday</v>
      </c>
      <c r="H2210">
        <v>2083.5</v>
      </c>
      <c r="I2210">
        <v>116</v>
      </c>
      <c r="J2210" t="s">
        <v>172</v>
      </c>
      <c r="K2210" t="s">
        <v>8155</v>
      </c>
      <c r="L2210" t="s">
        <v>8154</v>
      </c>
      <c r="M2210">
        <v>4</v>
      </c>
      <c r="N2210" t="s">
        <v>8158</v>
      </c>
      <c r="O2210" s="4">
        <f>INDEX(products[Cost_per_box], MATCH(shipments9[[#This Row],[PID]], products[PID], 0))</f>
        <v>7.73</v>
      </c>
      <c r="P2210" s="4">
        <f>shipments9[[#This Row],[Boxes]]*shipments9[[#This Row],[Cost Per Box]]</f>
        <v>896.68000000000006</v>
      </c>
      <c r="Q2210" s="4">
        <f>shipments9[[#This Row],[Amount]] -shipments9[[#This Row],[total cost]]</f>
        <v>1186.82</v>
      </c>
      <c r="R2210" s="4" t="str">
        <f>IF(shipments9[[#This Row],[Gross Profit]]&lt;0,"Loss","Profit")</f>
        <v>Profit</v>
      </c>
      <c r="S2210" s="9">
        <f>shipments9[[#This Row],[Gross Profit]]/shipments9[[#This Row],[Amount]]</f>
        <v>0.56962802975761939</v>
      </c>
      <c r="T2210" s="11">
        <f>shipments9[[#This Row],[Amount]]/shipments9[[#This Row],[Boxes]]</f>
        <v>17.961206896551722</v>
      </c>
    </row>
    <row r="2211" spans="1:20" hidden="1" x14ac:dyDescent="0.25">
      <c r="A2211" t="s">
        <v>2413</v>
      </c>
      <c r="B2211" t="s">
        <v>108</v>
      </c>
      <c r="C2211" t="s">
        <v>137</v>
      </c>
      <c r="D2211" t="s">
        <v>19</v>
      </c>
      <c r="E2211" s="1">
        <v>45337</v>
      </c>
      <c r="F2211" s="1" t="str">
        <f>TEXT(shipments9[[#This Row],[Shipdate]],"ddd")</f>
        <v>Thu</v>
      </c>
      <c r="G2211" s="1" t="str">
        <f>IF(OR(shipments9[[#This Row],[Day Name]]="Sat",shipments9[[#This Row],[Day Name]]="Sun"),"Weekend","Weekday")</f>
        <v>Weekday</v>
      </c>
      <c r="H2211">
        <v>3975.75</v>
      </c>
      <c r="I2211">
        <v>199</v>
      </c>
      <c r="J2211" t="s">
        <v>172</v>
      </c>
      <c r="K2211" t="s">
        <v>8155</v>
      </c>
      <c r="L2211" t="s">
        <v>8156</v>
      </c>
      <c r="M2211">
        <v>2</v>
      </c>
      <c r="N2211" t="s">
        <v>8157</v>
      </c>
      <c r="O2211" s="4">
        <f>INDEX(products[Cost_per_box], MATCH(shipments9[[#This Row],[PID]], products[PID], 0))</f>
        <v>7.73</v>
      </c>
      <c r="P2211" s="4">
        <f>shipments9[[#This Row],[Boxes]]*shipments9[[#This Row],[Cost Per Box]]</f>
        <v>1538.27</v>
      </c>
      <c r="Q2211" s="4">
        <f>shipments9[[#This Row],[Amount]] -shipments9[[#This Row],[total cost]]</f>
        <v>2437.48</v>
      </c>
      <c r="R2211" s="4" t="str">
        <f>IF(shipments9[[#This Row],[Gross Profit]]&lt;0,"Loss","Profit")</f>
        <v>Profit</v>
      </c>
      <c r="S2211" s="9">
        <f>shipments9[[#This Row],[Gross Profit]]/shipments9[[#This Row],[Amount]]</f>
        <v>0.61308683896120231</v>
      </c>
      <c r="T2211" s="11">
        <f>shipments9[[#This Row],[Amount]]/shipments9[[#This Row],[Boxes]]</f>
        <v>19.978643216080403</v>
      </c>
    </row>
    <row r="2212" spans="1:20" hidden="1" x14ac:dyDescent="0.25">
      <c r="A2212" t="s">
        <v>2414</v>
      </c>
      <c r="B2212" t="s">
        <v>105</v>
      </c>
      <c r="C2212" t="s">
        <v>137</v>
      </c>
      <c r="D2212" t="s">
        <v>19</v>
      </c>
      <c r="E2212" s="1">
        <v>44942</v>
      </c>
      <c r="F2212" s="1" t="str">
        <f>TEXT(shipments9[[#This Row],[Shipdate]],"ddd")</f>
        <v>Mon</v>
      </c>
      <c r="G2212" s="1" t="str">
        <f>IF(OR(shipments9[[#This Row],[Day Name]]="Sat",shipments9[[#This Row],[Day Name]]="Sun"),"Weekend","Weekday")</f>
        <v>Weekday</v>
      </c>
      <c r="H2212">
        <v>4997.25</v>
      </c>
      <c r="I2212">
        <v>250</v>
      </c>
      <c r="J2212" t="s">
        <v>172</v>
      </c>
      <c r="K2212" t="s">
        <v>8151</v>
      </c>
      <c r="L2212" t="s">
        <v>8156</v>
      </c>
      <c r="M2212">
        <v>1</v>
      </c>
      <c r="N2212" t="s">
        <v>8163</v>
      </c>
      <c r="O2212" s="4">
        <f>INDEX(products[Cost_per_box], MATCH(shipments9[[#This Row],[PID]], products[PID], 0))</f>
        <v>7.73</v>
      </c>
      <c r="P2212" s="4">
        <f>shipments9[[#This Row],[Boxes]]*shipments9[[#This Row],[Cost Per Box]]</f>
        <v>1932.5</v>
      </c>
      <c r="Q2212" s="4">
        <f>shipments9[[#This Row],[Amount]] -shipments9[[#This Row],[total cost]]</f>
        <v>3064.75</v>
      </c>
      <c r="R2212" s="4" t="str">
        <f>IF(shipments9[[#This Row],[Gross Profit]]&lt;0,"Loss","Profit")</f>
        <v>Profit</v>
      </c>
      <c r="S2212" s="9">
        <f>shipments9[[#This Row],[Gross Profit]]/shipments9[[#This Row],[Amount]]</f>
        <v>0.61328730801941067</v>
      </c>
      <c r="T2212" s="11">
        <f>shipments9[[#This Row],[Amount]]/shipments9[[#This Row],[Boxes]]</f>
        <v>19.989000000000001</v>
      </c>
    </row>
    <row r="2213" spans="1:20" hidden="1" x14ac:dyDescent="0.25">
      <c r="A2213" t="s">
        <v>2415</v>
      </c>
      <c r="B2213" t="s">
        <v>105</v>
      </c>
      <c r="C2213" t="s">
        <v>137</v>
      </c>
      <c r="D2213" t="s">
        <v>19</v>
      </c>
      <c r="E2213" s="1">
        <v>44963</v>
      </c>
      <c r="F2213" s="1" t="str">
        <f>TEXT(shipments9[[#This Row],[Shipdate]],"ddd")</f>
        <v>Mon</v>
      </c>
      <c r="G2213" s="1" t="str">
        <f>IF(OR(shipments9[[#This Row],[Day Name]]="Sat",shipments9[[#This Row],[Day Name]]="Sun"),"Weekend","Weekday")</f>
        <v>Weekday</v>
      </c>
      <c r="H2213">
        <v>10113.75</v>
      </c>
      <c r="I2213">
        <v>482</v>
      </c>
      <c r="J2213" t="s">
        <v>172</v>
      </c>
      <c r="K2213" t="s">
        <v>8151</v>
      </c>
      <c r="L2213" t="s">
        <v>8156</v>
      </c>
      <c r="M2213">
        <v>2</v>
      </c>
      <c r="N2213" t="s">
        <v>8157</v>
      </c>
      <c r="O2213" s="4">
        <f>INDEX(products[Cost_per_box], MATCH(shipments9[[#This Row],[PID]], products[PID], 0))</f>
        <v>7.73</v>
      </c>
      <c r="P2213" s="4">
        <f>shipments9[[#This Row],[Boxes]]*shipments9[[#This Row],[Cost Per Box]]</f>
        <v>3725.86</v>
      </c>
      <c r="Q2213" s="4">
        <f>shipments9[[#This Row],[Amount]] -shipments9[[#This Row],[total cost]]</f>
        <v>6387.8899999999994</v>
      </c>
      <c r="R2213" s="4" t="str">
        <f>IF(shipments9[[#This Row],[Gross Profit]]&lt;0,"Loss","Profit")</f>
        <v>Profit</v>
      </c>
      <c r="S2213" s="9">
        <f>shipments9[[#This Row],[Gross Profit]]/shipments9[[#This Row],[Amount]]</f>
        <v>0.63160449882585579</v>
      </c>
      <c r="T2213" s="11">
        <f>shipments9[[#This Row],[Amount]]/shipments9[[#This Row],[Boxes]]</f>
        <v>20.982883817427386</v>
      </c>
    </row>
    <row r="2214" spans="1:20" hidden="1" x14ac:dyDescent="0.25">
      <c r="A2214" t="s">
        <v>2416</v>
      </c>
      <c r="B2214" t="s">
        <v>105</v>
      </c>
      <c r="C2214" t="s">
        <v>137</v>
      </c>
      <c r="D2214" t="s">
        <v>19</v>
      </c>
      <c r="E2214" s="1">
        <v>45182</v>
      </c>
      <c r="F2214" s="1" t="str">
        <f>TEXT(shipments9[[#This Row],[Shipdate]],"ddd")</f>
        <v>Wed</v>
      </c>
      <c r="G2214" s="1" t="str">
        <f>IF(OR(shipments9[[#This Row],[Day Name]]="Sat",shipments9[[#This Row],[Day Name]]="Sun"),"Weekend","Weekday")</f>
        <v>Weekday</v>
      </c>
      <c r="H2214">
        <v>7249.5</v>
      </c>
      <c r="I2214">
        <v>382</v>
      </c>
      <c r="J2214" t="s">
        <v>172</v>
      </c>
      <c r="K2214" t="s">
        <v>8151</v>
      </c>
      <c r="L2214" t="s">
        <v>8160</v>
      </c>
      <c r="M2214">
        <v>9</v>
      </c>
      <c r="N2214" t="s">
        <v>8167</v>
      </c>
      <c r="O2214" s="4">
        <f>INDEX(products[Cost_per_box], MATCH(shipments9[[#This Row],[PID]], products[PID], 0))</f>
        <v>7.73</v>
      </c>
      <c r="P2214" s="4">
        <f>shipments9[[#This Row],[Boxes]]*shipments9[[#This Row],[Cost Per Box]]</f>
        <v>2952.86</v>
      </c>
      <c r="Q2214" s="4">
        <f>shipments9[[#This Row],[Amount]] -shipments9[[#This Row],[total cost]]</f>
        <v>4296.6399999999994</v>
      </c>
      <c r="R2214" s="4" t="str">
        <f>IF(shipments9[[#This Row],[Gross Profit]]&lt;0,"Loss","Profit")</f>
        <v>Profit</v>
      </c>
      <c r="S2214" s="9">
        <f>shipments9[[#This Row],[Gross Profit]]/shipments9[[#This Row],[Amount]]</f>
        <v>0.59268087454307183</v>
      </c>
      <c r="T2214" s="11">
        <f>shipments9[[#This Row],[Amount]]/shipments9[[#This Row],[Boxes]]</f>
        <v>18.977748691099478</v>
      </c>
    </row>
    <row r="2215" spans="1:20" hidden="1" x14ac:dyDescent="0.25">
      <c r="A2215" t="s">
        <v>2417</v>
      </c>
      <c r="B2215" t="s">
        <v>105</v>
      </c>
      <c r="C2215" t="s">
        <v>137</v>
      </c>
      <c r="D2215" t="s">
        <v>19</v>
      </c>
      <c r="E2215" s="1">
        <v>45110</v>
      </c>
      <c r="F2215" s="1" t="str">
        <f>TEXT(shipments9[[#This Row],[Shipdate]],"ddd")</f>
        <v>Mon</v>
      </c>
      <c r="G2215" s="1" t="str">
        <f>IF(OR(shipments9[[#This Row],[Day Name]]="Sat",shipments9[[#This Row],[Day Name]]="Sun"),"Weekend","Weekday")</f>
        <v>Weekday</v>
      </c>
      <c r="H2215">
        <v>1836</v>
      </c>
      <c r="I2215">
        <v>97</v>
      </c>
      <c r="J2215" t="s">
        <v>172</v>
      </c>
      <c r="K2215" t="s">
        <v>8151</v>
      </c>
      <c r="L2215" t="s">
        <v>8160</v>
      </c>
      <c r="M2215">
        <v>7</v>
      </c>
      <c r="N2215" t="s">
        <v>8161</v>
      </c>
      <c r="O2215" s="4">
        <f>INDEX(products[Cost_per_box], MATCH(shipments9[[#This Row],[PID]], products[PID], 0))</f>
        <v>7.73</v>
      </c>
      <c r="P2215" s="4">
        <f>shipments9[[#This Row],[Boxes]]*shipments9[[#This Row],[Cost Per Box]]</f>
        <v>749.81000000000006</v>
      </c>
      <c r="Q2215" s="4">
        <f>shipments9[[#This Row],[Amount]] -shipments9[[#This Row],[total cost]]</f>
        <v>1086.19</v>
      </c>
      <c r="R2215" s="4" t="str">
        <f>IF(shipments9[[#This Row],[Gross Profit]]&lt;0,"Loss","Profit")</f>
        <v>Profit</v>
      </c>
      <c r="S2215" s="9">
        <f>shipments9[[#This Row],[Gross Profit]]/shipments9[[#This Row],[Amount]]</f>
        <v>0.59160675381263617</v>
      </c>
      <c r="T2215" s="11">
        <f>shipments9[[#This Row],[Amount]]/shipments9[[#This Row],[Boxes]]</f>
        <v>18.927835051546392</v>
      </c>
    </row>
    <row r="2216" spans="1:20" hidden="1" x14ac:dyDescent="0.25">
      <c r="A2216" t="s">
        <v>2418</v>
      </c>
      <c r="B2216" t="s">
        <v>105</v>
      </c>
      <c r="C2216" t="s">
        <v>137</v>
      </c>
      <c r="D2216" t="s">
        <v>19</v>
      </c>
      <c r="E2216" s="1">
        <v>45167</v>
      </c>
      <c r="F2216" s="1" t="str">
        <f>TEXT(shipments9[[#This Row],[Shipdate]],"ddd")</f>
        <v>Tue</v>
      </c>
      <c r="G2216" s="1" t="str">
        <f>IF(OR(shipments9[[#This Row],[Day Name]]="Sat",shipments9[[#This Row],[Day Name]]="Sun"),"Weekend","Weekday")</f>
        <v>Weekday</v>
      </c>
      <c r="H2216">
        <v>10599.75</v>
      </c>
      <c r="I2216">
        <v>558</v>
      </c>
      <c r="J2216" t="s">
        <v>172</v>
      </c>
      <c r="K2216" t="s">
        <v>8151</v>
      </c>
      <c r="L2216" t="s">
        <v>8160</v>
      </c>
      <c r="M2216">
        <v>8</v>
      </c>
      <c r="N2216" t="s">
        <v>8162</v>
      </c>
      <c r="O2216" s="4">
        <f>INDEX(products[Cost_per_box], MATCH(shipments9[[#This Row],[PID]], products[PID], 0))</f>
        <v>7.73</v>
      </c>
      <c r="P2216" s="4">
        <f>shipments9[[#This Row],[Boxes]]*shipments9[[#This Row],[Cost Per Box]]</f>
        <v>4313.34</v>
      </c>
      <c r="Q2216" s="4">
        <f>shipments9[[#This Row],[Amount]] -shipments9[[#This Row],[total cost]]</f>
        <v>6286.41</v>
      </c>
      <c r="R2216" s="4" t="str">
        <f>IF(shipments9[[#This Row],[Gross Profit]]&lt;0,"Loss","Profit")</f>
        <v>Profit</v>
      </c>
      <c r="S2216" s="9">
        <f>shipments9[[#This Row],[Gross Profit]]/shipments9[[#This Row],[Amount]]</f>
        <v>0.59307153470600715</v>
      </c>
      <c r="T2216" s="11">
        <f>shipments9[[#This Row],[Amount]]/shipments9[[#This Row],[Boxes]]</f>
        <v>18.995967741935484</v>
      </c>
    </row>
    <row r="2217" spans="1:20" hidden="1" x14ac:dyDescent="0.25">
      <c r="A2217" t="s">
        <v>2419</v>
      </c>
      <c r="B2217" t="s">
        <v>105</v>
      </c>
      <c r="C2217" t="s">
        <v>137</v>
      </c>
      <c r="D2217" t="s">
        <v>19</v>
      </c>
      <c r="E2217" s="1">
        <v>44953</v>
      </c>
      <c r="F2217" s="1" t="str">
        <f>TEXT(shipments9[[#This Row],[Shipdate]],"ddd")</f>
        <v>Fri</v>
      </c>
      <c r="G2217" s="1" t="str">
        <f>IF(OR(shipments9[[#This Row],[Day Name]]="Sat",shipments9[[#This Row],[Day Name]]="Sun"),"Weekend","Weekday")</f>
        <v>Weekday</v>
      </c>
      <c r="H2217">
        <v>5276.25</v>
      </c>
      <c r="I2217">
        <v>264</v>
      </c>
      <c r="J2217" t="s">
        <v>172</v>
      </c>
      <c r="K2217" t="s">
        <v>8151</v>
      </c>
      <c r="L2217" t="s">
        <v>8156</v>
      </c>
      <c r="M2217">
        <v>1</v>
      </c>
      <c r="N2217" t="s">
        <v>8163</v>
      </c>
      <c r="O2217" s="4">
        <f>INDEX(products[Cost_per_box], MATCH(shipments9[[#This Row],[PID]], products[PID], 0))</f>
        <v>7.73</v>
      </c>
      <c r="P2217" s="4">
        <f>shipments9[[#This Row],[Boxes]]*shipments9[[#This Row],[Cost Per Box]]</f>
        <v>2040.72</v>
      </c>
      <c r="Q2217" s="4">
        <f>shipments9[[#This Row],[Amount]] -shipments9[[#This Row],[total cost]]</f>
        <v>3235.5299999999997</v>
      </c>
      <c r="R2217" s="4" t="str">
        <f>IF(shipments9[[#This Row],[Gross Profit]]&lt;0,"Loss","Profit")</f>
        <v>Profit</v>
      </c>
      <c r="S2217" s="9">
        <f>shipments9[[#This Row],[Gross Profit]]/shipments9[[#This Row],[Amount]]</f>
        <v>0.61322530206112291</v>
      </c>
      <c r="T2217" s="11">
        <f>shipments9[[#This Row],[Amount]]/shipments9[[#This Row],[Boxes]]</f>
        <v>19.985795454545453</v>
      </c>
    </row>
    <row r="2218" spans="1:20" hidden="1" x14ac:dyDescent="0.25">
      <c r="A2218" t="s">
        <v>2420</v>
      </c>
      <c r="B2218" t="s">
        <v>111</v>
      </c>
      <c r="C2218" t="s">
        <v>137</v>
      </c>
      <c r="D2218" t="s">
        <v>19</v>
      </c>
      <c r="E2218" s="1">
        <v>45028</v>
      </c>
      <c r="F2218" s="1" t="str">
        <f>TEXT(shipments9[[#This Row],[Shipdate]],"ddd")</f>
        <v>Wed</v>
      </c>
      <c r="G2218" s="1" t="str">
        <f>IF(OR(shipments9[[#This Row],[Day Name]]="Sat",shipments9[[#This Row],[Day Name]]="Sun"),"Weekend","Weekday")</f>
        <v>Weekday</v>
      </c>
      <c r="H2218">
        <v>13252.5</v>
      </c>
      <c r="I2218">
        <v>663</v>
      </c>
      <c r="J2218" t="s">
        <v>172</v>
      </c>
      <c r="K2218" t="s">
        <v>8151</v>
      </c>
      <c r="L2218" t="s">
        <v>8154</v>
      </c>
      <c r="M2218">
        <v>4</v>
      </c>
      <c r="N2218" t="s">
        <v>8158</v>
      </c>
      <c r="O2218" s="4">
        <f>INDEX(products[Cost_per_box], MATCH(shipments9[[#This Row],[PID]], products[PID], 0))</f>
        <v>7.73</v>
      </c>
      <c r="P2218" s="4">
        <f>shipments9[[#This Row],[Boxes]]*shipments9[[#This Row],[Cost Per Box]]</f>
        <v>5124.9900000000007</v>
      </c>
      <c r="Q2218" s="4">
        <f>shipments9[[#This Row],[Amount]] -shipments9[[#This Row],[total cost]]</f>
        <v>8127.5099999999993</v>
      </c>
      <c r="R2218" s="4" t="str">
        <f>IF(shipments9[[#This Row],[Gross Profit]]&lt;0,"Loss","Profit")</f>
        <v>Profit</v>
      </c>
      <c r="S2218" s="9">
        <f>shipments9[[#This Row],[Gross Profit]]/shipments9[[#This Row],[Amount]]</f>
        <v>0.6132812676853423</v>
      </c>
      <c r="T2218" s="11">
        <f>shipments9[[#This Row],[Amount]]/shipments9[[#This Row],[Boxes]]</f>
        <v>19.988687782805428</v>
      </c>
    </row>
    <row r="2219" spans="1:20" hidden="1" x14ac:dyDescent="0.25">
      <c r="A2219" t="s">
        <v>2421</v>
      </c>
      <c r="B2219" t="s">
        <v>102</v>
      </c>
      <c r="C2219" t="s">
        <v>137</v>
      </c>
      <c r="D2219" t="s">
        <v>19</v>
      </c>
      <c r="E2219" s="1">
        <v>45306</v>
      </c>
      <c r="F2219" s="1" t="str">
        <f>TEXT(shipments9[[#This Row],[Shipdate]],"ddd")</f>
        <v>Mon</v>
      </c>
      <c r="G2219" s="1" t="str">
        <f>IF(OR(shipments9[[#This Row],[Day Name]]="Sat",shipments9[[#This Row],[Day Name]]="Sun"),"Weekend","Weekday")</f>
        <v>Weekday</v>
      </c>
      <c r="H2219">
        <v>4144.5</v>
      </c>
      <c r="I2219">
        <v>231</v>
      </c>
      <c r="J2219" t="s">
        <v>172</v>
      </c>
      <c r="K2219" t="s">
        <v>8155</v>
      </c>
      <c r="L2219" t="s">
        <v>8156</v>
      </c>
      <c r="M2219">
        <v>1</v>
      </c>
      <c r="N2219" t="s">
        <v>8163</v>
      </c>
      <c r="O2219" s="4">
        <f>INDEX(products[Cost_per_box], MATCH(shipments9[[#This Row],[PID]], products[PID], 0))</f>
        <v>7.73</v>
      </c>
      <c r="P2219" s="4">
        <f>shipments9[[#This Row],[Boxes]]*shipments9[[#This Row],[Cost Per Box]]</f>
        <v>1785.63</v>
      </c>
      <c r="Q2219" s="4">
        <f>shipments9[[#This Row],[Amount]] -shipments9[[#This Row],[total cost]]</f>
        <v>2358.87</v>
      </c>
      <c r="R2219" s="4" t="str">
        <f>IF(shipments9[[#This Row],[Gross Profit]]&lt;0,"Loss","Profit")</f>
        <v>Profit</v>
      </c>
      <c r="S2219" s="9">
        <f>shipments9[[#This Row],[Gross Profit]]/shipments9[[#This Row],[Amount]]</f>
        <v>0.56915671371697429</v>
      </c>
      <c r="T2219" s="11">
        <f>shipments9[[#This Row],[Amount]]/shipments9[[#This Row],[Boxes]]</f>
        <v>17.941558441558442</v>
      </c>
    </row>
    <row r="2220" spans="1:20" hidden="1" x14ac:dyDescent="0.25">
      <c r="A2220" t="s">
        <v>2422</v>
      </c>
      <c r="B2220" t="s">
        <v>102</v>
      </c>
      <c r="C2220" t="s">
        <v>137</v>
      </c>
      <c r="D2220" t="s">
        <v>19</v>
      </c>
      <c r="E2220" s="1">
        <v>45461</v>
      </c>
      <c r="F2220" s="1" t="str">
        <f>TEXT(shipments9[[#This Row],[Shipdate]],"ddd")</f>
        <v>Tue</v>
      </c>
      <c r="G2220" s="1" t="str">
        <f>IF(OR(shipments9[[#This Row],[Day Name]]="Sat",shipments9[[#This Row],[Day Name]]="Sun"),"Weekend","Weekday")</f>
        <v>Weekday</v>
      </c>
      <c r="H2220">
        <v>4686.75</v>
      </c>
      <c r="I2220">
        <v>261</v>
      </c>
      <c r="J2220" t="s">
        <v>172</v>
      </c>
      <c r="K2220" t="s">
        <v>8155</v>
      </c>
      <c r="L2220" t="s">
        <v>8154</v>
      </c>
      <c r="M2220">
        <v>6</v>
      </c>
      <c r="N2220" t="s">
        <v>8159</v>
      </c>
      <c r="O2220" s="4">
        <f>INDEX(products[Cost_per_box], MATCH(shipments9[[#This Row],[PID]], products[PID], 0))</f>
        <v>7.73</v>
      </c>
      <c r="P2220" s="4">
        <f>shipments9[[#This Row],[Boxes]]*shipments9[[#This Row],[Cost Per Box]]</f>
        <v>2017.5300000000002</v>
      </c>
      <c r="Q2220" s="4">
        <f>shipments9[[#This Row],[Amount]] -shipments9[[#This Row],[total cost]]</f>
        <v>2669.22</v>
      </c>
      <c r="R2220" s="4" t="str">
        <f>IF(shipments9[[#This Row],[Gross Profit]]&lt;0,"Loss","Profit")</f>
        <v>Profit</v>
      </c>
      <c r="S2220" s="9">
        <f>shipments9[[#This Row],[Gross Profit]]/shipments9[[#This Row],[Amount]]</f>
        <v>0.56952472395583287</v>
      </c>
      <c r="T2220" s="11">
        <f>shipments9[[#This Row],[Amount]]/shipments9[[#This Row],[Boxes]]</f>
        <v>17.956896551724139</v>
      </c>
    </row>
    <row r="2221" spans="1:20" hidden="1" x14ac:dyDescent="0.25">
      <c r="A2221" t="s">
        <v>2423</v>
      </c>
      <c r="B2221" t="s">
        <v>102</v>
      </c>
      <c r="C2221" t="s">
        <v>137</v>
      </c>
      <c r="D2221" t="s">
        <v>19</v>
      </c>
      <c r="E2221" s="1">
        <v>45341</v>
      </c>
      <c r="F2221" s="1" t="str">
        <f>TEXT(shipments9[[#This Row],[Shipdate]],"ddd")</f>
        <v>Mon</v>
      </c>
      <c r="G2221" s="1" t="str">
        <f>IF(OR(shipments9[[#This Row],[Day Name]]="Sat",shipments9[[#This Row],[Day Name]]="Sun"),"Weekend","Weekday")</f>
        <v>Weekday</v>
      </c>
      <c r="H2221">
        <v>3566.25</v>
      </c>
      <c r="I2221">
        <v>170</v>
      </c>
      <c r="J2221" t="s">
        <v>172</v>
      </c>
      <c r="K2221" t="s">
        <v>8155</v>
      </c>
      <c r="L2221" t="s">
        <v>8156</v>
      </c>
      <c r="M2221">
        <v>2</v>
      </c>
      <c r="N2221" t="s">
        <v>8157</v>
      </c>
      <c r="O2221" s="4">
        <f>INDEX(products[Cost_per_box], MATCH(shipments9[[#This Row],[PID]], products[PID], 0))</f>
        <v>7.73</v>
      </c>
      <c r="P2221" s="4">
        <f>shipments9[[#This Row],[Boxes]]*shipments9[[#This Row],[Cost Per Box]]</f>
        <v>1314.1000000000001</v>
      </c>
      <c r="Q2221" s="4">
        <f>shipments9[[#This Row],[Amount]] -shipments9[[#This Row],[total cost]]</f>
        <v>2252.1499999999996</v>
      </c>
      <c r="R2221" s="4" t="str">
        <f>IF(shipments9[[#This Row],[Gross Profit]]&lt;0,"Loss","Profit")</f>
        <v>Profit</v>
      </c>
      <c r="S2221" s="9">
        <f>shipments9[[#This Row],[Gross Profit]]/shipments9[[#This Row],[Amount]]</f>
        <v>0.63151770066596558</v>
      </c>
      <c r="T2221" s="11">
        <f>shipments9[[#This Row],[Amount]]/shipments9[[#This Row],[Boxes]]</f>
        <v>20.977941176470587</v>
      </c>
    </row>
    <row r="2222" spans="1:20" hidden="1" x14ac:dyDescent="0.25">
      <c r="A2222" t="s">
        <v>2424</v>
      </c>
      <c r="B2222" t="s">
        <v>42</v>
      </c>
      <c r="C2222" t="s">
        <v>157</v>
      </c>
      <c r="D2222" t="s">
        <v>19</v>
      </c>
      <c r="E2222" s="1">
        <v>45077</v>
      </c>
      <c r="F2222" s="1" t="str">
        <f>TEXT(shipments9[[#This Row],[Shipdate]],"ddd")</f>
        <v>Wed</v>
      </c>
      <c r="G2222" s="1" t="str">
        <f>IF(OR(shipments9[[#This Row],[Day Name]]="Sat",shipments9[[#This Row],[Day Name]]="Sun"),"Weekend","Weekday")</f>
        <v>Weekday</v>
      </c>
      <c r="H2222">
        <v>7011</v>
      </c>
      <c r="I2222">
        <v>1002</v>
      </c>
      <c r="J2222" t="s">
        <v>172</v>
      </c>
      <c r="K2222" t="s">
        <v>8151</v>
      </c>
      <c r="L2222" t="s">
        <v>8154</v>
      </c>
      <c r="M2222">
        <v>5</v>
      </c>
      <c r="N2222" t="s">
        <v>201</v>
      </c>
      <c r="O2222" s="4">
        <f>INDEX(products[Cost_per_box], MATCH(shipments9[[#This Row],[PID]], products[PID], 0))</f>
        <v>6.8</v>
      </c>
      <c r="P2222" s="4">
        <f>shipments9[[#This Row],[Boxes]]*shipments9[[#This Row],[Cost Per Box]]</f>
        <v>6813.5999999999995</v>
      </c>
      <c r="Q2222" s="4">
        <f>shipments9[[#This Row],[Amount]] -shipments9[[#This Row],[total cost]]</f>
        <v>197.40000000000055</v>
      </c>
      <c r="R2222" s="4" t="str">
        <f>IF(shipments9[[#This Row],[Gross Profit]]&lt;0,"Loss","Profit")</f>
        <v>Profit</v>
      </c>
      <c r="S2222" s="9">
        <f>shipments9[[#This Row],[Gross Profit]]/shipments9[[#This Row],[Amount]]</f>
        <v>2.815575524176302E-2</v>
      </c>
      <c r="T2222" s="11">
        <f>shipments9[[#This Row],[Amount]]/shipments9[[#This Row],[Boxes]]</f>
        <v>6.9970059880239521</v>
      </c>
    </row>
    <row r="2223" spans="1:20" hidden="1" x14ac:dyDescent="0.25">
      <c r="A2223" t="s">
        <v>2425</v>
      </c>
      <c r="B2223" t="s">
        <v>42</v>
      </c>
      <c r="C2223" t="s">
        <v>157</v>
      </c>
      <c r="D2223" t="s">
        <v>19</v>
      </c>
      <c r="E2223" s="1">
        <v>45251</v>
      </c>
      <c r="F2223" s="1" t="str">
        <f>TEXT(shipments9[[#This Row],[Shipdate]],"ddd")</f>
        <v>Tue</v>
      </c>
      <c r="G2223" s="1" t="str">
        <f>IF(OR(shipments9[[#This Row],[Day Name]]="Sat",shipments9[[#This Row],[Day Name]]="Sun"),"Weekend","Weekday")</f>
        <v>Weekday</v>
      </c>
      <c r="H2223">
        <v>18643.5</v>
      </c>
      <c r="I2223">
        <v>1695</v>
      </c>
      <c r="J2223" t="s">
        <v>172</v>
      </c>
      <c r="K2223" t="s">
        <v>8151</v>
      </c>
      <c r="L2223" t="s">
        <v>8152</v>
      </c>
      <c r="M2223">
        <v>11</v>
      </c>
      <c r="N2223" t="s">
        <v>8165</v>
      </c>
      <c r="O2223" s="4">
        <f>INDEX(products[Cost_per_box], MATCH(shipments9[[#This Row],[PID]], products[PID], 0))</f>
        <v>6.8</v>
      </c>
      <c r="P2223" s="4">
        <f>shipments9[[#This Row],[Boxes]]*shipments9[[#This Row],[Cost Per Box]]</f>
        <v>11526</v>
      </c>
      <c r="Q2223" s="4">
        <f>shipments9[[#This Row],[Amount]] -shipments9[[#This Row],[total cost]]</f>
        <v>7117.5</v>
      </c>
      <c r="R2223" s="4" t="str">
        <f>IF(shipments9[[#This Row],[Gross Profit]]&lt;0,"Loss","Profit")</f>
        <v>Profit</v>
      </c>
      <c r="S2223" s="9">
        <f>shipments9[[#This Row],[Gross Profit]]/shipments9[[#This Row],[Amount]]</f>
        <v>0.38176844476627242</v>
      </c>
      <c r="T2223" s="11">
        <f>shipments9[[#This Row],[Amount]]/shipments9[[#This Row],[Boxes]]</f>
        <v>10.999115044247787</v>
      </c>
    </row>
    <row r="2224" spans="1:20" hidden="1" x14ac:dyDescent="0.25">
      <c r="A2224" t="s">
        <v>2426</v>
      </c>
      <c r="B2224" t="s">
        <v>42</v>
      </c>
      <c r="C2224" t="s">
        <v>157</v>
      </c>
      <c r="D2224" t="s">
        <v>19</v>
      </c>
      <c r="E2224" s="1">
        <v>45433</v>
      </c>
      <c r="F2224" s="1" t="str">
        <f>TEXT(shipments9[[#This Row],[Shipdate]],"ddd")</f>
        <v>Tue</v>
      </c>
      <c r="G2224" s="1" t="str">
        <f>IF(OR(shipments9[[#This Row],[Day Name]]="Sat",shipments9[[#This Row],[Day Name]]="Sun"),"Weekend","Weekday")</f>
        <v>Weekday</v>
      </c>
      <c r="H2224">
        <v>12836.25</v>
      </c>
      <c r="I2224">
        <v>1834</v>
      </c>
      <c r="J2224" t="s">
        <v>172</v>
      </c>
      <c r="K2224" t="s">
        <v>8155</v>
      </c>
      <c r="L2224" t="s">
        <v>8154</v>
      </c>
      <c r="M2224">
        <v>5</v>
      </c>
      <c r="N2224" t="s">
        <v>201</v>
      </c>
      <c r="O2224" s="4">
        <f>INDEX(products[Cost_per_box], MATCH(shipments9[[#This Row],[PID]], products[PID], 0))</f>
        <v>6.8</v>
      </c>
      <c r="P2224" s="4">
        <f>shipments9[[#This Row],[Boxes]]*shipments9[[#This Row],[Cost Per Box]]</f>
        <v>12471.199999999999</v>
      </c>
      <c r="Q2224" s="4">
        <f>shipments9[[#This Row],[Amount]] -shipments9[[#This Row],[total cost]]</f>
        <v>365.05000000000109</v>
      </c>
      <c r="R2224" s="4" t="str">
        <f>IF(shipments9[[#This Row],[Gross Profit]]&lt;0,"Loss","Profit")</f>
        <v>Profit</v>
      </c>
      <c r="S2224" s="9">
        <f>shipments9[[#This Row],[Gross Profit]]/shipments9[[#This Row],[Amount]]</f>
        <v>2.8438991138377726E-2</v>
      </c>
      <c r="T2224" s="11">
        <f>shipments9[[#This Row],[Amount]]/shipments9[[#This Row],[Boxes]]</f>
        <v>6.9990458015267176</v>
      </c>
    </row>
    <row r="2225" spans="1:20" hidden="1" x14ac:dyDescent="0.25">
      <c r="A2225" t="s">
        <v>2427</v>
      </c>
      <c r="B2225" t="s">
        <v>42</v>
      </c>
      <c r="C2225" t="s">
        <v>157</v>
      </c>
      <c r="D2225" t="s">
        <v>19</v>
      </c>
      <c r="E2225" s="1">
        <v>44932</v>
      </c>
      <c r="F2225" s="1" t="str">
        <f>TEXT(shipments9[[#This Row],[Shipdate]],"ddd")</f>
        <v>Fri</v>
      </c>
      <c r="G2225" s="1" t="str">
        <f>IF(OR(shipments9[[#This Row],[Day Name]]="Sat",shipments9[[#This Row],[Day Name]]="Sun"),"Weekend","Weekday")</f>
        <v>Weekday</v>
      </c>
      <c r="H2225">
        <v>6115.5</v>
      </c>
      <c r="I2225">
        <v>612</v>
      </c>
      <c r="J2225" t="s">
        <v>172</v>
      </c>
      <c r="K2225" t="s">
        <v>8151</v>
      </c>
      <c r="L2225" t="s">
        <v>8156</v>
      </c>
      <c r="M2225">
        <v>1</v>
      </c>
      <c r="N2225" t="s">
        <v>8163</v>
      </c>
      <c r="O2225" s="4">
        <f>INDEX(products[Cost_per_box], MATCH(shipments9[[#This Row],[PID]], products[PID], 0))</f>
        <v>6.8</v>
      </c>
      <c r="P2225" s="4">
        <f>shipments9[[#This Row],[Boxes]]*shipments9[[#This Row],[Cost Per Box]]</f>
        <v>4161.5999999999995</v>
      </c>
      <c r="Q2225" s="4">
        <f>shipments9[[#This Row],[Amount]] -shipments9[[#This Row],[total cost]]</f>
        <v>1953.9000000000005</v>
      </c>
      <c r="R2225" s="4" t="str">
        <f>IF(shipments9[[#This Row],[Gross Profit]]&lt;0,"Loss","Profit")</f>
        <v>Profit</v>
      </c>
      <c r="S2225" s="9">
        <f>shipments9[[#This Row],[Gross Profit]]/shipments9[[#This Row],[Amount]]</f>
        <v>0.31949963208241361</v>
      </c>
      <c r="T2225" s="11">
        <f>shipments9[[#This Row],[Amount]]/shipments9[[#This Row],[Boxes]]</f>
        <v>9.992647058823529</v>
      </c>
    </row>
    <row r="2226" spans="1:20" hidden="1" x14ac:dyDescent="0.25">
      <c r="A2226" t="s">
        <v>2428</v>
      </c>
      <c r="B2226" t="s">
        <v>42</v>
      </c>
      <c r="C2226" t="s">
        <v>157</v>
      </c>
      <c r="D2226" t="s">
        <v>19</v>
      </c>
      <c r="E2226" s="1">
        <v>45260</v>
      </c>
      <c r="F2226" s="1" t="str">
        <f>TEXT(shipments9[[#This Row],[Shipdate]],"ddd")</f>
        <v>Thu</v>
      </c>
      <c r="G2226" s="1" t="str">
        <f>IF(OR(shipments9[[#This Row],[Day Name]]="Sat",shipments9[[#This Row],[Day Name]]="Sun"),"Weekend","Weekday")</f>
        <v>Weekday</v>
      </c>
      <c r="H2226">
        <v>902.25</v>
      </c>
      <c r="I2226">
        <v>91</v>
      </c>
      <c r="J2226" t="s">
        <v>172</v>
      </c>
      <c r="K2226" t="s">
        <v>8151</v>
      </c>
      <c r="L2226" t="s">
        <v>8152</v>
      </c>
      <c r="M2226">
        <v>11</v>
      </c>
      <c r="N2226" t="s">
        <v>8165</v>
      </c>
      <c r="O2226" s="4">
        <f>INDEX(products[Cost_per_box], MATCH(shipments9[[#This Row],[PID]], products[PID], 0))</f>
        <v>6.8</v>
      </c>
      <c r="P2226" s="4">
        <f>shipments9[[#This Row],[Boxes]]*shipments9[[#This Row],[Cost Per Box]]</f>
        <v>618.79999999999995</v>
      </c>
      <c r="Q2226" s="4">
        <f>shipments9[[#This Row],[Amount]] -shipments9[[#This Row],[total cost]]</f>
        <v>283.45000000000005</v>
      </c>
      <c r="R2226" s="4" t="str">
        <f>IF(shipments9[[#This Row],[Gross Profit]]&lt;0,"Loss","Profit")</f>
        <v>Profit</v>
      </c>
      <c r="S2226" s="9">
        <f>shipments9[[#This Row],[Gross Profit]]/shipments9[[#This Row],[Amount]]</f>
        <v>0.31415904682737605</v>
      </c>
      <c r="T2226" s="11">
        <f>shipments9[[#This Row],[Amount]]/shipments9[[#This Row],[Boxes]]</f>
        <v>9.9148351648351642</v>
      </c>
    </row>
    <row r="2227" spans="1:20" hidden="1" x14ac:dyDescent="0.25">
      <c r="A2227" t="s">
        <v>2429</v>
      </c>
      <c r="B2227" t="s">
        <v>42</v>
      </c>
      <c r="C2227" t="s">
        <v>157</v>
      </c>
      <c r="D2227" t="s">
        <v>19</v>
      </c>
      <c r="E2227" s="1">
        <v>45392</v>
      </c>
      <c r="F2227" s="1" t="str">
        <f>TEXT(shipments9[[#This Row],[Shipdate]],"ddd")</f>
        <v>Wed</v>
      </c>
      <c r="G2227" s="1" t="str">
        <f>IF(OR(shipments9[[#This Row],[Day Name]]="Sat",shipments9[[#This Row],[Day Name]]="Sun"),"Weekend","Weekday")</f>
        <v>Weekday</v>
      </c>
      <c r="H2227">
        <v>10368</v>
      </c>
      <c r="I2227">
        <v>1152</v>
      </c>
      <c r="J2227" t="s">
        <v>172</v>
      </c>
      <c r="K2227" t="s">
        <v>8155</v>
      </c>
      <c r="L2227" t="s">
        <v>8154</v>
      </c>
      <c r="M2227">
        <v>4</v>
      </c>
      <c r="N2227" t="s">
        <v>8158</v>
      </c>
      <c r="O2227" s="4">
        <f>INDEX(products[Cost_per_box], MATCH(shipments9[[#This Row],[PID]], products[PID], 0))</f>
        <v>6.8</v>
      </c>
      <c r="P2227" s="4">
        <f>shipments9[[#This Row],[Boxes]]*shipments9[[#This Row],[Cost Per Box]]</f>
        <v>7833.5999999999995</v>
      </c>
      <c r="Q2227" s="4">
        <f>shipments9[[#This Row],[Amount]] -shipments9[[#This Row],[total cost]]</f>
        <v>2534.4000000000005</v>
      </c>
      <c r="R2227" s="4" t="str">
        <f>IF(shipments9[[#This Row],[Gross Profit]]&lt;0,"Loss","Profit")</f>
        <v>Profit</v>
      </c>
      <c r="S2227" s="9">
        <f>shipments9[[#This Row],[Gross Profit]]/shipments9[[#This Row],[Amount]]</f>
        <v>0.24444444444444449</v>
      </c>
      <c r="T2227" s="11">
        <f>shipments9[[#This Row],[Amount]]/shipments9[[#This Row],[Boxes]]</f>
        <v>9</v>
      </c>
    </row>
    <row r="2228" spans="1:20" hidden="1" x14ac:dyDescent="0.25">
      <c r="A2228" t="s">
        <v>2430</v>
      </c>
      <c r="B2228" t="s">
        <v>42</v>
      </c>
      <c r="C2228" t="s">
        <v>157</v>
      </c>
      <c r="D2228" t="s">
        <v>19</v>
      </c>
      <c r="E2228" s="1">
        <v>45065</v>
      </c>
      <c r="F2228" s="1" t="str">
        <f>TEXT(shipments9[[#This Row],[Shipdate]],"ddd")</f>
        <v>Fri</v>
      </c>
      <c r="G2228" s="1" t="str">
        <f>IF(OR(shipments9[[#This Row],[Day Name]]="Sat",shipments9[[#This Row],[Day Name]]="Sun"),"Weekend","Weekday")</f>
        <v>Weekday</v>
      </c>
      <c r="H2228">
        <v>2263.5</v>
      </c>
      <c r="I2228">
        <v>324</v>
      </c>
      <c r="J2228" t="s">
        <v>172</v>
      </c>
      <c r="K2228" t="s">
        <v>8151</v>
      </c>
      <c r="L2228" t="s">
        <v>8154</v>
      </c>
      <c r="M2228">
        <v>5</v>
      </c>
      <c r="N2228" t="s">
        <v>201</v>
      </c>
      <c r="O2228" s="4">
        <f>INDEX(products[Cost_per_box], MATCH(shipments9[[#This Row],[PID]], products[PID], 0))</f>
        <v>6.8</v>
      </c>
      <c r="P2228" s="4">
        <f>shipments9[[#This Row],[Boxes]]*shipments9[[#This Row],[Cost Per Box]]</f>
        <v>2203.1999999999998</v>
      </c>
      <c r="Q2228" s="4">
        <f>shipments9[[#This Row],[Amount]] -shipments9[[#This Row],[total cost]]</f>
        <v>60.300000000000182</v>
      </c>
      <c r="R2228" s="4" t="str">
        <f>IF(shipments9[[#This Row],[Gross Profit]]&lt;0,"Loss","Profit")</f>
        <v>Profit</v>
      </c>
      <c r="S2228" s="9">
        <f>shipments9[[#This Row],[Gross Profit]]/shipments9[[#This Row],[Amount]]</f>
        <v>2.6640159045725725E-2</v>
      </c>
      <c r="T2228" s="11">
        <f>shipments9[[#This Row],[Amount]]/shipments9[[#This Row],[Boxes]]</f>
        <v>6.9861111111111107</v>
      </c>
    </row>
    <row r="2229" spans="1:20" hidden="1" x14ac:dyDescent="0.25">
      <c r="A2229" t="s">
        <v>2431</v>
      </c>
      <c r="B2229" t="s">
        <v>42</v>
      </c>
      <c r="C2229" t="s">
        <v>157</v>
      </c>
      <c r="D2229" t="s">
        <v>19</v>
      </c>
      <c r="E2229" s="1">
        <v>45273</v>
      </c>
      <c r="F2229" s="1" t="str">
        <f>TEXT(shipments9[[#This Row],[Shipdate]],"ddd")</f>
        <v>Wed</v>
      </c>
      <c r="G2229" s="1" t="str">
        <f>IF(OR(shipments9[[#This Row],[Day Name]]="Sat",shipments9[[#This Row],[Day Name]]="Sun"),"Weekend","Weekday")</f>
        <v>Weekday</v>
      </c>
      <c r="H2229">
        <v>5154.75</v>
      </c>
      <c r="I2229">
        <v>573</v>
      </c>
      <c r="J2229" t="s">
        <v>172</v>
      </c>
      <c r="K2229" t="s">
        <v>8151</v>
      </c>
      <c r="L2229" t="s">
        <v>8152</v>
      </c>
      <c r="M2229">
        <v>12</v>
      </c>
      <c r="N2229" t="s">
        <v>8166</v>
      </c>
      <c r="O2229" s="4">
        <f>INDEX(products[Cost_per_box], MATCH(shipments9[[#This Row],[PID]], products[PID], 0))</f>
        <v>6.8</v>
      </c>
      <c r="P2229" s="4">
        <f>shipments9[[#This Row],[Boxes]]*shipments9[[#This Row],[Cost Per Box]]</f>
        <v>3896.4</v>
      </c>
      <c r="Q2229" s="4">
        <f>shipments9[[#This Row],[Amount]] -shipments9[[#This Row],[total cost]]</f>
        <v>1258.3499999999999</v>
      </c>
      <c r="R2229" s="4" t="str">
        <f>IF(shipments9[[#This Row],[Gross Profit]]&lt;0,"Loss","Profit")</f>
        <v>Profit</v>
      </c>
      <c r="S2229" s="9">
        <f>shipments9[[#This Row],[Gross Profit]]/shipments9[[#This Row],[Amount]]</f>
        <v>0.24411465153499198</v>
      </c>
      <c r="T2229" s="11">
        <f>shipments9[[#This Row],[Amount]]/shipments9[[#This Row],[Boxes]]</f>
        <v>8.9960732984293195</v>
      </c>
    </row>
    <row r="2230" spans="1:20" hidden="1" x14ac:dyDescent="0.25">
      <c r="A2230" t="s">
        <v>2432</v>
      </c>
      <c r="B2230" t="s">
        <v>45</v>
      </c>
      <c r="C2230" t="s">
        <v>157</v>
      </c>
      <c r="D2230" t="s">
        <v>19</v>
      </c>
      <c r="E2230" s="1">
        <v>45212</v>
      </c>
      <c r="F2230" s="1" t="str">
        <f>TEXT(shipments9[[#This Row],[Shipdate]],"ddd")</f>
        <v>Fri</v>
      </c>
      <c r="G2230" s="1" t="str">
        <f>IF(OR(shipments9[[#This Row],[Day Name]]="Sat",shipments9[[#This Row],[Day Name]]="Sun"),"Weekend","Weekday")</f>
        <v>Weekday</v>
      </c>
      <c r="H2230">
        <v>6070.5</v>
      </c>
      <c r="I2230">
        <v>675</v>
      </c>
      <c r="J2230" t="s">
        <v>172</v>
      </c>
      <c r="K2230" t="s">
        <v>8151</v>
      </c>
      <c r="L2230" t="s">
        <v>8152</v>
      </c>
      <c r="M2230">
        <v>10</v>
      </c>
      <c r="N2230" t="s">
        <v>8153</v>
      </c>
      <c r="O2230" s="4">
        <f>INDEX(products[Cost_per_box], MATCH(shipments9[[#This Row],[PID]], products[PID], 0))</f>
        <v>6.8</v>
      </c>
      <c r="P2230" s="4">
        <f>shipments9[[#This Row],[Boxes]]*shipments9[[#This Row],[Cost Per Box]]</f>
        <v>4590</v>
      </c>
      <c r="Q2230" s="4">
        <f>shipments9[[#This Row],[Amount]] -shipments9[[#This Row],[total cost]]</f>
        <v>1480.5</v>
      </c>
      <c r="R2230" s="4" t="str">
        <f>IF(shipments9[[#This Row],[Gross Profit]]&lt;0,"Loss","Profit")</f>
        <v>Profit</v>
      </c>
      <c r="S2230" s="9">
        <f>shipments9[[#This Row],[Gross Profit]]/shipments9[[#This Row],[Amount]]</f>
        <v>0.24388435878428466</v>
      </c>
      <c r="T2230" s="11">
        <f>shipments9[[#This Row],[Amount]]/shipments9[[#This Row],[Boxes]]</f>
        <v>8.9933333333333341</v>
      </c>
    </row>
    <row r="2231" spans="1:20" hidden="1" x14ac:dyDescent="0.25">
      <c r="A2231" t="s">
        <v>2433</v>
      </c>
      <c r="B2231" t="s">
        <v>45</v>
      </c>
      <c r="C2231" t="s">
        <v>157</v>
      </c>
      <c r="D2231" t="s">
        <v>19</v>
      </c>
      <c r="E2231" s="1">
        <v>45264</v>
      </c>
      <c r="F2231" s="1" t="str">
        <f>TEXT(shipments9[[#This Row],[Shipdate]],"ddd")</f>
        <v>Mon</v>
      </c>
      <c r="G2231" s="1" t="str">
        <f>IF(OR(shipments9[[#This Row],[Day Name]]="Sat",shipments9[[#This Row],[Day Name]]="Sun"),"Weekend","Weekday")</f>
        <v>Weekday</v>
      </c>
      <c r="H2231">
        <v>4653</v>
      </c>
      <c r="I2231">
        <v>582</v>
      </c>
      <c r="J2231" t="s">
        <v>172</v>
      </c>
      <c r="K2231" t="s">
        <v>8151</v>
      </c>
      <c r="L2231" t="s">
        <v>8152</v>
      </c>
      <c r="M2231">
        <v>12</v>
      </c>
      <c r="N2231" t="s">
        <v>8166</v>
      </c>
      <c r="O2231" s="4">
        <f>INDEX(products[Cost_per_box], MATCH(shipments9[[#This Row],[PID]], products[PID], 0))</f>
        <v>6.8</v>
      </c>
      <c r="P2231" s="4">
        <f>shipments9[[#This Row],[Boxes]]*shipments9[[#This Row],[Cost Per Box]]</f>
        <v>3957.6</v>
      </c>
      <c r="Q2231" s="4">
        <f>shipments9[[#This Row],[Amount]] -shipments9[[#This Row],[total cost]]</f>
        <v>695.40000000000009</v>
      </c>
      <c r="R2231" s="4" t="str">
        <f>IF(shipments9[[#This Row],[Gross Profit]]&lt;0,"Loss","Profit")</f>
        <v>Profit</v>
      </c>
      <c r="S2231" s="9">
        <f>shipments9[[#This Row],[Gross Profit]]/shipments9[[#This Row],[Amount]]</f>
        <v>0.14945196647324308</v>
      </c>
      <c r="T2231" s="11">
        <f>shipments9[[#This Row],[Amount]]/shipments9[[#This Row],[Boxes]]</f>
        <v>7.9948453608247423</v>
      </c>
    </row>
    <row r="2232" spans="1:20" hidden="1" x14ac:dyDescent="0.25">
      <c r="A2232" t="s">
        <v>2434</v>
      </c>
      <c r="B2232" t="s">
        <v>45</v>
      </c>
      <c r="C2232" t="s">
        <v>157</v>
      </c>
      <c r="D2232" t="s">
        <v>19</v>
      </c>
      <c r="E2232" s="1">
        <v>45175</v>
      </c>
      <c r="F2232" s="1" t="str">
        <f>TEXT(shipments9[[#This Row],[Shipdate]],"ddd")</f>
        <v>Wed</v>
      </c>
      <c r="G2232" s="1" t="str">
        <f>IF(OR(shipments9[[#This Row],[Day Name]]="Sat",shipments9[[#This Row],[Day Name]]="Sun"),"Weekend","Weekday")</f>
        <v>Weekday</v>
      </c>
      <c r="H2232">
        <v>9335.25</v>
      </c>
      <c r="I2232">
        <v>934</v>
      </c>
      <c r="J2232" t="s">
        <v>172</v>
      </c>
      <c r="K2232" t="s">
        <v>8151</v>
      </c>
      <c r="L2232" t="s">
        <v>8160</v>
      </c>
      <c r="M2232">
        <v>9</v>
      </c>
      <c r="N2232" t="s">
        <v>8167</v>
      </c>
      <c r="O2232" s="4">
        <f>INDEX(products[Cost_per_box], MATCH(shipments9[[#This Row],[PID]], products[PID], 0))</f>
        <v>6.8</v>
      </c>
      <c r="P2232" s="4">
        <f>shipments9[[#This Row],[Boxes]]*shipments9[[#This Row],[Cost Per Box]]</f>
        <v>6351.2</v>
      </c>
      <c r="Q2232" s="4">
        <f>shipments9[[#This Row],[Amount]] -shipments9[[#This Row],[total cost]]</f>
        <v>2984.05</v>
      </c>
      <c r="R2232" s="4" t="str">
        <f>IF(shipments9[[#This Row],[Gross Profit]]&lt;0,"Loss","Profit")</f>
        <v>Profit</v>
      </c>
      <c r="S2232" s="9">
        <f>shipments9[[#This Row],[Gross Profit]]/shipments9[[#This Row],[Amount]]</f>
        <v>0.31965399962507701</v>
      </c>
      <c r="T2232" s="11">
        <f>shipments9[[#This Row],[Amount]]/shipments9[[#This Row],[Boxes]]</f>
        <v>9.9949143468950741</v>
      </c>
    </row>
    <row r="2233" spans="1:20" hidden="1" x14ac:dyDescent="0.25">
      <c r="A2233" t="s">
        <v>2435</v>
      </c>
      <c r="B2233" t="s">
        <v>45</v>
      </c>
      <c r="C2233" t="s">
        <v>157</v>
      </c>
      <c r="D2233" t="s">
        <v>19</v>
      </c>
      <c r="E2233" s="1">
        <v>44943</v>
      </c>
      <c r="F2233" s="1" t="str">
        <f>TEXT(shipments9[[#This Row],[Shipdate]],"ddd")</f>
        <v>Tue</v>
      </c>
      <c r="G2233" s="1" t="str">
        <f>IF(OR(shipments9[[#This Row],[Day Name]]="Sat",shipments9[[#This Row],[Day Name]]="Sun"),"Weekend","Weekday")</f>
        <v>Weekday</v>
      </c>
      <c r="H2233">
        <v>11830.5</v>
      </c>
      <c r="I2233">
        <v>1315</v>
      </c>
      <c r="J2233" t="s">
        <v>172</v>
      </c>
      <c r="K2233" t="s">
        <v>8151</v>
      </c>
      <c r="L2233" t="s">
        <v>8156</v>
      </c>
      <c r="M2233">
        <v>1</v>
      </c>
      <c r="N2233" t="s">
        <v>8163</v>
      </c>
      <c r="O2233" s="4">
        <f>INDEX(products[Cost_per_box], MATCH(shipments9[[#This Row],[PID]], products[PID], 0))</f>
        <v>6.8</v>
      </c>
      <c r="P2233" s="4">
        <f>shipments9[[#This Row],[Boxes]]*shipments9[[#This Row],[Cost Per Box]]</f>
        <v>8942</v>
      </c>
      <c r="Q2233" s="4">
        <f>shipments9[[#This Row],[Amount]] -shipments9[[#This Row],[total cost]]</f>
        <v>2888.5</v>
      </c>
      <c r="R2233" s="4" t="str">
        <f>IF(shipments9[[#This Row],[Gross Profit]]&lt;0,"Loss","Profit")</f>
        <v>Profit</v>
      </c>
      <c r="S2233" s="9">
        <f>shipments9[[#This Row],[Gross Profit]]/shipments9[[#This Row],[Amount]]</f>
        <v>0.24415705168843244</v>
      </c>
      <c r="T2233" s="11">
        <f>shipments9[[#This Row],[Amount]]/shipments9[[#This Row],[Boxes]]</f>
        <v>8.9965779467680616</v>
      </c>
    </row>
    <row r="2234" spans="1:20" hidden="1" x14ac:dyDescent="0.25">
      <c r="A2234" t="s">
        <v>2436</v>
      </c>
      <c r="B2234" t="s">
        <v>45</v>
      </c>
      <c r="C2234" t="s">
        <v>157</v>
      </c>
      <c r="D2234" t="s">
        <v>19</v>
      </c>
      <c r="E2234" s="1">
        <v>45233</v>
      </c>
      <c r="F2234" s="1" t="str">
        <f>TEXT(shipments9[[#This Row],[Shipdate]],"ddd")</f>
        <v>Fri</v>
      </c>
      <c r="G2234" s="1" t="str">
        <f>IF(OR(shipments9[[#This Row],[Day Name]]="Sat",shipments9[[#This Row],[Day Name]]="Sun"),"Weekend","Weekday")</f>
        <v>Weekday</v>
      </c>
      <c r="H2234">
        <v>7146</v>
      </c>
      <c r="I2234">
        <v>794</v>
      </c>
      <c r="J2234" t="s">
        <v>172</v>
      </c>
      <c r="K2234" t="s">
        <v>8151</v>
      </c>
      <c r="L2234" t="s">
        <v>8152</v>
      </c>
      <c r="M2234">
        <v>11</v>
      </c>
      <c r="N2234" t="s">
        <v>8165</v>
      </c>
      <c r="O2234" s="4">
        <f>INDEX(products[Cost_per_box], MATCH(shipments9[[#This Row],[PID]], products[PID], 0))</f>
        <v>6.8</v>
      </c>
      <c r="P2234" s="4">
        <f>shipments9[[#This Row],[Boxes]]*shipments9[[#This Row],[Cost Per Box]]</f>
        <v>5399.2</v>
      </c>
      <c r="Q2234" s="4">
        <f>shipments9[[#This Row],[Amount]] -shipments9[[#This Row],[total cost]]</f>
        <v>1746.8000000000002</v>
      </c>
      <c r="R2234" s="4" t="str">
        <f>IF(shipments9[[#This Row],[Gross Profit]]&lt;0,"Loss","Profit")</f>
        <v>Profit</v>
      </c>
      <c r="S2234" s="9">
        <f>shipments9[[#This Row],[Gross Profit]]/shipments9[[#This Row],[Amount]]</f>
        <v>0.24444444444444446</v>
      </c>
      <c r="T2234" s="11">
        <f>shipments9[[#This Row],[Amount]]/shipments9[[#This Row],[Boxes]]</f>
        <v>9</v>
      </c>
    </row>
    <row r="2235" spans="1:20" hidden="1" x14ac:dyDescent="0.25">
      <c r="A2235" t="s">
        <v>2437</v>
      </c>
      <c r="B2235" t="s">
        <v>45</v>
      </c>
      <c r="C2235" t="s">
        <v>157</v>
      </c>
      <c r="D2235" t="s">
        <v>19</v>
      </c>
      <c r="E2235" s="1">
        <v>45057</v>
      </c>
      <c r="F2235" s="1" t="str">
        <f>TEXT(shipments9[[#This Row],[Shipdate]],"ddd")</f>
        <v>Thu</v>
      </c>
      <c r="G2235" s="1" t="str">
        <f>IF(OR(shipments9[[#This Row],[Day Name]]="Sat",shipments9[[#This Row],[Day Name]]="Sun"),"Weekend","Weekday")</f>
        <v>Weekday</v>
      </c>
      <c r="H2235">
        <v>1271.25</v>
      </c>
      <c r="I2235">
        <v>159</v>
      </c>
      <c r="J2235" t="s">
        <v>172</v>
      </c>
      <c r="K2235" t="s">
        <v>8151</v>
      </c>
      <c r="L2235" t="s">
        <v>8154</v>
      </c>
      <c r="M2235">
        <v>5</v>
      </c>
      <c r="N2235" t="s">
        <v>201</v>
      </c>
      <c r="O2235" s="4">
        <f>INDEX(products[Cost_per_box], MATCH(shipments9[[#This Row],[PID]], products[PID], 0))</f>
        <v>6.8</v>
      </c>
      <c r="P2235" s="4">
        <f>shipments9[[#This Row],[Boxes]]*shipments9[[#This Row],[Cost Per Box]]</f>
        <v>1081.2</v>
      </c>
      <c r="Q2235" s="4">
        <f>shipments9[[#This Row],[Amount]] -shipments9[[#This Row],[total cost]]</f>
        <v>190.04999999999995</v>
      </c>
      <c r="R2235" s="4" t="str">
        <f>IF(shipments9[[#This Row],[Gross Profit]]&lt;0,"Loss","Profit")</f>
        <v>Profit</v>
      </c>
      <c r="S2235" s="9">
        <f>shipments9[[#This Row],[Gross Profit]]/shipments9[[#This Row],[Amount]]</f>
        <v>0.14949852507374628</v>
      </c>
      <c r="T2235" s="11">
        <f>shipments9[[#This Row],[Amount]]/shipments9[[#This Row],[Boxes]]</f>
        <v>7.9952830188679247</v>
      </c>
    </row>
    <row r="2236" spans="1:20" hidden="1" x14ac:dyDescent="0.25">
      <c r="A2236" t="s">
        <v>2438</v>
      </c>
      <c r="B2236" t="s">
        <v>45</v>
      </c>
      <c r="C2236" t="s">
        <v>157</v>
      </c>
      <c r="D2236" t="s">
        <v>19</v>
      </c>
      <c r="E2236" s="1">
        <v>45236</v>
      </c>
      <c r="F2236" s="1" t="str">
        <f>TEXT(shipments9[[#This Row],[Shipdate]],"ddd")</f>
        <v>Mon</v>
      </c>
      <c r="G2236" s="1" t="str">
        <f>IF(OR(shipments9[[#This Row],[Day Name]]="Sat",shipments9[[#This Row],[Day Name]]="Sun"),"Weekend","Weekday")</f>
        <v>Weekday</v>
      </c>
      <c r="H2236">
        <v>12876.75</v>
      </c>
      <c r="I2236">
        <v>1431</v>
      </c>
      <c r="J2236" t="s">
        <v>172</v>
      </c>
      <c r="K2236" t="s">
        <v>8151</v>
      </c>
      <c r="L2236" t="s">
        <v>8152</v>
      </c>
      <c r="M2236">
        <v>11</v>
      </c>
      <c r="N2236" t="s">
        <v>8165</v>
      </c>
      <c r="O2236" s="4">
        <f>INDEX(products[Cost_per_box], MATCH(shipments9[[#This Row],[PID]], products[PID], 0))</f>
        <v>6.8</v>
      </c>
      <c r="P2236" s="4">
        <f>shipments9[[#This Row],[Boxes]]*shipments9[[#This Row],[Cost Per Box]]</f>
        <v>9730.7999999999993</v>
      </c>
      <c r="Q2236" s="4">
        <f>shipments9[[#This Row],[Amount]] -shipments9[[#This Row],[total cost]]</f>
        <v>3145.9500000000007</v>
      </c>
      <c r="R2236" s="4" t="str">
        <f>IF(shipments9[[#This Row],[Gross Profit]]&lt;0,"Loss","Profit")</f>
        <v>Profit</v>
      </c>
      <c r="S2236" s="9">
        <f>shipments9[[#This Row],[Gross Profit]]/shipments9[[#This Row],[Amount]]</f>
        <v>0.24431242355408009</v>
      </c>
      <c r="T2236" s="11">
        <f>shipments9[[#This Row],[Amount]]/shipments9[[#This Row],[Boxes]]</f>
        <v>8.9984276729559749</v>
      </c>
    </row>
    <row r="2237" spans="1:20" hidden="1" x14ac:dyDescent="0.25">
      <c r="A2237" t="s">
        <v>2439</v>
      </c>
      <c r="B2237" t="s">
        <v>71</v>
      </c>
      <c r="C2237" t="s">
        <v>157</v>
      </c>
      <c r="D2237" t="s">
        <v>19</v>
      </c>
      <c r="E2237" s="1">
        <v>45231</v>
      </c>
      <c r="F2237" s="1" t="str">
        <f>TEXT(shipments9[[#This Row],[Shipdate]],"ddd")</f>
        <v>Wed</v>
      </c>
      <c r="G2237" s="1" t="str">
        <f>IF(OR(shipments9[[#This Row],[Day Name]]="Sat",shipments9[[#This Row],[Day Name]]="Sun"),"Weekend","Weekday")</f>
        <v>Weekday</v>
      </c>
      <c r="H2237">
        <v>9155.25</v>
      </c>
      <c r="I2237">
        <v>1308</v>
      </c>
      <c r="J2237" t="s">
        <v>172</v>
      </c>
      <c r="K2237" t="s">
        <v>8151</v>
      </c>
      <c r="L2237" t="s">
        <v>8152</v>
      </c>
      <c r="M2237">
        <v>11</v>
      </c>
      <c r="N2237" t="s">
        <v>8165</v>
      </c>
      <c r="O2237" s="4">
        <f>INDEX(products[Cost_per_box], MATCH(shipments9[[#This Row],[PID]], products[PID], 0))</f>
        <v>6.8</v>
      </c>
      <c r="P2237" s="4">
        <f>shipments9[[#This Row],[Boxes]]*shipments9[[#This Row],[Cost Per Box]]</f>
        <v>8894.4</v>
      </c>
      <c r="Q2237" s="4">
        <f>shipments9[[#This Row],[Amount]] -shipments9[[#This Row],[total cost]]</f>
        <v>260.85000000000036</v>
      </c>
      <c r="R2237" s="4" t="str">
        <f>IF(shipments9[[#This Row],[Gross Profit]]&lt;0,"Loss","Profit")</f>
        <v>Profit</v>
      </c>
      <c r="S2237" s="9">
        <f>shipments9[[#This Row],[Gross Profit]]/shipments9[[#This Row],[Amount]]</f>
        <v>2.8491848939133323E-2</v>
      </c>
      <c r="T2237" s="11">
        <f>shipments9[[#This Row],[Amount]]/shipments9[[#This Row],[Boxes]]</f>
        <v>6.9994266055045875</v>
      </c>
    </row>
    <row r="2238" spans="1:20" hidden="1" x14ac:dyDescent="0.25">
      <c r="A2238" t="s">
        <v>2440</v>
      </c>
      <c r="B2238" t="s">
        <v>71</v>
      </c>
      <c r="C2238" t="s">
        <v>157</v>
      </c>
      <c r="D2238" t="s">
        <v>19</v>
      </c>
      <c r="E2238" s="1">
        <v>45131</v>
      </c>
      <c r="F2238" s="1" t="str">
        <f>TEXT(shipments9[[#This Row],[Shipdate]],"ddd")</f>
        <v>Mon</v>
      </c>
      <c r="G2238" s="1" t="str">
        <f>IF(OR(shipments9[[#This Row],[Day Name]]="Sat",shipments9[[#This Row],[Day Name]]="Sun"),"Weekend","Weekday")</f>
        <v>Weekday</v>
      </c>
      <c r="H2238">
        <v>9911.25</v>
      </c>
      <c r="I2238">
        <v>992</v>
      </c>
      <c r="J2238" t="s">
        <v>172</v>
      </c>
      <c r="K2238" t="s">
        <v>8151</v>
      </c>
      <c r="L2238" t="s">
        <v>8160</v>
      </c>
      <c r="M2238">
        <v>7</v>
      </c>
      <c r="N2238" t="s">
        <v>8161</v>
      </c>
      <c r="O2238" s="4">
        <f>INDEX(products[Cost_per_box], MATCH(shipments9[[#This Row],[PID]], products[PID], 0))</f>
        <v>6.8</v>
      </c>
      <c r="P2238" s="4">
        <f>shipments9[[#This Row],[Boxes]]*shipments9[[#This Row],[Cost Per Box]]</f>
        <v>6745.5999999999995</v>
      </c>
      <c r="Q2238" s="4">
        <f>shipments9[[#This Row],[Amount]] -shipments9[[#This Row],[total cost]]</f>
        <v>3165.6500000000005</v>
      </c>
      <c r="R2238" s="4" t="str">
        <f>IF(shipments9[[#This Row],[Gross Profit]]&lt;0,"Loss","Profit")</f>
        <v>Profit</v>
      </c>
      <c r="S2238" s="9">
        <f>shipments9[[#This Row],[Gross Profit]]/shipments9[[#This Row],[Amount]]</f>
        <v>0.31939967208979703</v>
      </c>
      <c r="T2238" s="11">
        <f>shipments9[[#This Row],[Amount]]/shipments9[[#This Row],[Boxes]]</f>
        <v>9.9911794354838701</v>
      </c>
    </row>
    <row r="2239" spans="1:20" hidden="1" x14ac:dyDescent="0.25">
      <c r="A2239" t="s">
        <v>2441</v>
      </c>
      <c r="B2239" t="s">
        <v>71</v>
      </c>
      <c r="C2239" t="s">
        <v>157</v>
      </c>
      <c r="D2239" t="s">
        <v>19</v>
      </c>
      <c r="E2239" s="1">
        <v>45378</v>
      </c>
      <c r="F2239" s="1" t="str">
        <f>TEXT(shipments9[[#This Row],[Shipdate]],"ddd")</f>
        <v>Wed</v>
      </c>
      <c r="G2239" s="1" t="str">
        <f>IF(OR(shipments9[[#This Row],[Day Name]]="Sat",shipments9[[#This Row],[Day Name]]="Sun"),"Weekend","Weekday")</f>
        <v>Weekday</v>
      </c>
      <c r="H2239">
        <v>587.25</v>
      </c>
      <c r="I2239">
        <v>84</v>
      </c>
      <c r="J2239" t="s">
        <v>172</v>
      </c>
      <c r="K2239" t="s">
        <v>8155</v>
      </c>
      <c r="L2239" t="s">
        <v>8156</v>
      </c>
      <c r="M2239">
        <v>3</v>
      </c>
      <c r="N2239" t="s">
        <v>8164</v>
      </c>
      <c r="O2239" s="4">
        <f>INDEX(products[Cost_per_box], MATCH(shipments9[[#This Row],[PID]], products[PID], 0))</f>
        <v>6.8</v>
      </c>
      <c r="P2239" s="4">
        <f>shipments9[[#This Row],[Boxes]]*shipments9[[#This Row],[Cost Per Box]]</f>
        <v>571.19999999999993</v>
      </c>
      <c r="Q2239" s="4">
        <f>shipments9[[#This Row],[Amount]] -shipments9[[#This Row],[total cost]]</f>
        <v>16.050000000000068</v>
      </c>
      <c r="R2239" s="4" t="str">
        <f>IF(shipments9[[#This Row],[Gross Profit]]&lt;0,"Loss","Profit")</f>
        <v>Profit</v>
      </c>
      <c r="S2239" s="9">
        <f>shipments9[[#This Row],[Gross Profit]]/shipments9[[#This Row],[Amount]]</f>
        <v>2.7330779054917102E-2</v>
      </c>
      <c r="T2239" s="11">
        <f>shipments9[[#This Row],[Amount]]/shipments9[[#This Row],[Boxes]]</f>
        <v>6.9910714285714288</v>
      </c>
    </row>
    <row r="2240" spans="1:20" hidden="1" x14ac:dyDescent="0.25">
      <c r="A2240" t="s">
        <v>2442</v>
      </c>
      <c r="B2240" t="s">
        <v>71</v>
      </c>
      <c r="C2240" t="s">
        <v>157</v>
      </c>
      <c r="D2240" t="s">
        <v>19</v>
      </c>
      <c r="E2240" s="1">
        <v>45208</v>
      </c>
      <c r="F2240" s="1" t="str">
        <f>TEXT(shipments9[[#This Row],[Shipdate]],"ddd")</f>
        <v>Mon</v>
      </c>
      <c r="G2240" s="1" t="str">
        <f>IF(OR(shipments9[[#This Row],[Day Name]]="Sat",shipments9[[#This Row],[Day Name]]="Sun"),"Weekend","Weekday")</f>
        <v>Weekday</v>
      </c>
      <c r="H2240">
        <v>7704</v>
      </c>
      <c r="I2240">
        <v>856</v>
      </c>
      <c r="J2240" t="s">
        <v>172</v>
      </c>
      <c r="K2240" t="s">
        <v>8151</v>
      </c>
      <c r="L2240" t="s">
        <v>8152</v>
      </c>
      <c r="M2240">
        <v>10</v>
      </c>
      <c r="N2240" t="s">
        <v>8153</v>
      </c>
      <c r="O2240" s="4">
        <f>INDEX(products[Cost_per_box], MATCH(shipments9[[#This Row],[PID]], products[PID], 0))</f>
        <v>6.8</v>
      </c>
      <c r="P2240" s="4">
        <f>shipments9[[#This Row],[Boxes]]*shipments9[[#This Row],[Cost Per Box]]</f>
        <v>5820.8</v>
      </c>
      <c r="Q2240" s="4">
        <f>shipments9[[#This Row],[Amount]] -shipments9[[#This Row],[total cost]]</f>
        <v>1883.1999999999998</v>
      </c>
      <c r="R2240" s="4" t="str">
        <f>IF(shipments9[[#This Row],[Gross Profit]]&lt;0,"Loss","Profit")</f>
        <v>Profit</v>
      </c>
      <c r="S2240" s="9">
        <f>shipments9[[#This Row],[Gross Profit]]/shipments9[[#This Row],[Amount]]</f>
        <v>0.24444444444444441</v>
      </c>
      <c r="T2240" s="11">
        <f>shipments9[[#This Row],[Amount]]/shipments9[[#This Row],[Boxes]]</f>
        <v>9</v>
      </c>
    </row>
    <row r="2241" spans="1:20" hidden="1" x14ac:dyDescent="0.25">
      <c r="A2241" t="s">
        <v>2443</v>
      </c>
      <c r="B2241" t="s">
        <v>49</v>
      </c>
      <c r="C2241" t="s">
        <v>157</v>
      </c>
      <c r="D2241" t="s">
        <v>19</v>
      </c>
      <c r="E2241" s="1">
        <v>45058</v>
      </c>
      <c r="F2241" s="1" t="str">
        <f>TEXT(shipments9[[#This Row],[Shipdate]],"ddd")</f>
        <v>Fri</v>
      </c>
      <c r="G2241" s="1" t="str">
        <f>IF(OR(shipments9[[#This Row],[Day Name]]="Sat",shipments9[[#This Row],[Day Name]]="Sun"),"Weekend","Weekday")</f>
        <v>Weekday</v>
      </c>
      <c r="H2241">
        <v>6196.5</v>
      </c>
      <c r="I2241">
        <v>564</v>
      </c>
      <c r="J2241" t="s">
        <v>172</v>
      </c>
      <c r="K2241" t="s">
        <v>8151</v>
      </c>
      <c r="L2241" t="s">
        <v>8154</v>
      </c>
      <c r="M2241">
        <v>5</v>
      </c>
      <c r="N2241" t="s">
        <v>201</v>
      </c>
      <c r="O2241" s="4">
        <f>INDEX(products[Cost_per_box], MATCH(shipments9[[#This Row],[PID]], products[PID], 0))</f>
        <v>6.8</v>
      </c>
      <c r="P2241" s="4">
        <f>shipments9[[#This Row],[Boxes]]*shipments9[[#This Row],[Cost Per Box]]</f>
        <v>3835.2</v>
      </c>
      <c r="Q2241" s="4">
        <f>shipments9[[#This Row],[Amount]] -shipments9[[#This Row],[total cost]]</f>
        <v>2361.3000000000002</v>
      </c>
      <c r="R2241" s="4" t="str">
        <f>IF(shipments9[[#This Row],[Gross Profit]]&lt;0,"Loss","Profit")</f>
        <v>Profit</v>
      </c>
      <c r="S2241" s="9">
        <f>shipments9[[#This Row],[Gross Profit]]/shipments9[[#This Row],[Amount]]</f>
        <v>0.38106995884773665</v>
      </c>
      <c r="T2241" s="11">
        <f>shipments9[[#This Row],[Amount]]/shipments9[[#This Row],[Boxes]]</f>
        <v>10.986702127659575</v>
      </c>
    </row>
    <row r="2242" spans="1:20" hidden="1" x14ac:dyDescent="0.25">
      <c r="A2242" t="s">
        <v>2444</v>
      </c>
      <c r="B2242" t="s">
        <v>52</v>
      </c>
      <c r="C2242" t="s">
        <v>157</v>
      </c>
      <c r="D2242" t="s">
        <v>19</v>
      </c>
      <c r="E2242" s="1">
        <v>45021</v>
      </c>
      <c r="F2242" s="1" t="str">
        <f>TEXT(shipments9[[#This Row],[Shipdate]],"ddd")</f>
        <v>Wed</v>
      </c>
      <c r="G2242" s="1" t="str">
        <f>IF(OR(shipments9[[#This Row],[Day Name]]="Sat",shipments9[[#This Row],[Day Name]]="Sun"),"Weekend","Weekday")</f>
        <v>Weekday</v>
      </c>
      <c r="H2242">
        <v>281.25</v>
      </c>
      <c r="I2242">
        <v>32</v>
      </c>
      <c r="J2242" t="s">
        <v>172</v>
      </c>
      <c r="K2242" t="s">
        <v>8151</v>
      </c>
      <c r="L2242" t="s">
        <v>8154</v>
      </c>
      <c r="M2242">
        <v>4</v>
      </c>
      <c r="N2242" t="s">
        <v>8158</v>
      </c>
      <c r="O2242" s="4">
        <f>INDEX(products[Cost_per_box], MATCH(shipments9[[#This Row],[PID]], products[PID], 0))</f>
        <v>6.8</v>
      </c>
      <c r="P2242" s="4">
        <f>shipments9[[#This Row],[Boxes]]*shipments9[[#This Row],[Cost Per Box]]</f>
        <v>217.6</v>
      </c>
      <c r="Q2242" s="4">
        <f>shipments9[[#This Row],[Amount]] -shipments9[[#This Row],[total cost]]</f>
        <v>63.650000000000006</v>
      </c>
      <c r="R2242" s="4" t="str">
        <f>IF(shipments9[[#This Row],[Gross Profit]]&lt;0,"Loss","Profit")</f>
        <v>Profit</v>
      </c>
      <c r="S2242" s="9">
        <f>shipments9[[#This Row],[Gross Profit]]/shipments9[[#This Row],[Amount]]</f>
        <v>0.22631111111111113</v>
      </c>
      <c r="T2242" s="11">
        <f>shipments9[[#This Row],[Amount]]/shipments9[[#This Row],[Boxes]]</f>
        <v>8.7890625</v>
      </c>
    </row>
    <row r="2243" spans="1:20" hidden="1" x14ac:dyDescent="0.25">
      <c r="A2243" t="s">
        <v>2445</v>
      </c>
      <c r="B2243" t="s">
        <v>52</v>
      </c>
      <c r="C2243" t="s">
        <v>157</v>
      </c>
      <c r="D2243" t="s">
        <v>19</v>
      </c>
      <c r="E2243" s="1">
        <v>44939</v>
      </c>
      <c r="F2243" s="1" t="str">
        <f>TEXT(shipments9[[#This Row],[Shipdate]],"ddd")</f>
        <v>Fri</v>
      </c>
      <c r="G2243" s="1" t="str">
        <f>IF(OR(shipments9[[#This Row],[Day Name]]="Sat",shipments9[[#This Row],[Day Name]]="Sun"),"Weekend","Weekday")</f>
        <v>Weekday</v>
      </c>
      <c r="H2243">
        <v>2790</v>
      </c>
      <c r="I2243">
        <v>349</v>
      </c>
      <c r="J2243" t="s">
        <v>172</v>
      </c>
      <c r="K2243" t="s">
        <v>8151</v>
      </c>
      <c r="L2243" t="s">
        <v>8156</v>
      </c>
      <c r="M2243">
        <v>1</v>
      </c>
      <c r="N2243" t="s">
        <v>8163</v>
      </c>
      <c r="O2243" s="4">
        <f>INDEX(products[Cost_per_box], MATCH(shipments9[[#This Row],[PID]], products[PID], 0))</f>
        <v>6.8</v>
      </c>
      <c r="P2243" s="4">
        <f>shipments9[[#This Row],[Boxes]]*shipments9[[#This Row],[Cost Per Box]]</f>
        <v>2373.1999999999998</v>
      </c>
      <c r="Q2243" s="4">
        <f>shipments9[[#This Row],[Amount]] -shipments9[[#This Row],[total cost]]</f>
        <v>416.80000000000018</v>
      </c>
      <c r="R2243" s="4" t="str">
        <f>IF(shipments9[[#This Row],[Gross Profit]]&lt;0,"Loss","Profit")</f>
        <v>Profit</v>
      </c>
      <c r="S2243" s="9">
        <f>shipments9[[#This Row],[Gross Profit]]/shipments9[[#This Row],[Amount]]</f>
        <v>0.1493906810035843</v>
      </c>
      <c r="T2243" s="11">
        <f>shipments9[[#This Row],[Amount]]/shipments9[[#This Row],[Boxes]]</f>
        <v>7.9942693409742116</v>
      </c>
    </row>
    <row r="2244" spans="1:20" hidden="1" x14ac:dyDescent="0.25">
      <c r="A2244" t="s">
        <v>2446</v>
      </c>
      <c r="B2244" t="s">
        <v>77</v>
      </c>
      <c r="C2244" t="s">
        <v>157</v>
      </c>
      <c r="D2244" t="s">
        <v>19</v>
      </c>
      <c r="E2244" s="1">
        <v>45261</v>
      </c>
      <c r="F2244" s="1" t="str">
        <f>TEXT(shipments9[[#This Row],[Shipdate]],"ddd")</f>
        <v>Fri</v>
      </c>
      <c r="G2244" s="1" t="str">
        <f>IF(OR(shipments9[[#This Row],[Day Name]]="Sat",shipments9[[#This Row],[Day Name]]="Sun"),"Weekend","Weekday")</f>
        <v>Weekday</v>
      </c>
      <c r="H2244">
        <v>722.25</v>
      </c>
      <c r="I2244">
        <v>66</v>
      </c>
      <c r="J2244" t="s">
        <v>172</v>
      </c>
      <c r="K2244" t="s">
        <v>8151</v>
      </c>
      <c r="L2244" t="s">
        <v>8152</v>
      </c>
      <c r="M2244">
        <v>12</v>
      </c>
      <c r="N2244" t="s">
        <v>8166</v>
      </c>
      <c r="O2244" s="4">
        <f>INDEX(products[Cost_per_box], MATCH(shipments9[[#This Row],[PID]], products[PID], 0))</f>
        <v>6.8</v>
      </c>
      <c r="P2244" s="4">
        <f>shipments9[[#This Row],[Boxes]]*shipments9[[#This Row],[Cost Per Box]]</f>
        <v>448.8</v>
      </c>
      <c r="Q2244" s="4">
        <f>shipments9[[#This Row],[Amount]] -shipments9[[#This Row],[total cost]]</f>
        <v>273.45</v>
      </c>
      <c r="R2244" s="4" t="str">
        <f>IF(shipments9[[#This Row],[Gross Profit]]&lt;0,"Loss","Profit")</f>
        <v>Profit</v>
      </c>
      <c r="S2244" s="9">
        <f>shipments9[[#This Row],[Gross Profit]]/shipments9[[#This Row],[Amount]]</f>
        <v>0.37860851505711318</v>
      </c>
      <c r="T2244" s="11">
        <f>shipments9[[#This Row],[Amount]]/shipments9[[#This Row],[Boxes]]</f>
        <v>10.943181818181818</v>
      </c>
    </row>
    <row r="2245" spans="1:20" hidden="1" x14ac:dyDescent="0.25">
      <c r="A2245" t="s">
        <v>2447</v>
      </c>
      <c r="B2245" t="s">
        <v>77</v>
      </c>
      <c r="C2245" t="s">
        <v>157</v>
      </c>
      <c r="D2245" t="s">
        <v>19</v>
      </c>
      <c r="E2245" s="1">
        <v>45373</v>
      </c>
      <c r="F2245" s="1" t="str">
        <f>TEXT(shipments9[[#This Row],[Shipdate]],"ddd")</f>
        <v>Fri</v>
      </c>
      <c r="G2245" s="1" t="str">
        <f>IF(OR(shipments9[[#This Row],[Day Name]]="Sat",shipments9[[#This Row],[Day Name]]="Sun"),"Weekend","Weekday")</f>
        <v>Weekday</v>
      </c>
      <c r="H2245">
        <v>5665.5</v>
      </c>
      <c r="I2245">
        <v>567</v>
      </c>
      <c r="J2245" t="s">
        <v>172</v>
      </c>
      <c r="K2245" t="s">
        <v>8155</v>
      </c>
      <c r="L2245" t="s">
        <v>8156</v>
      </c>
      <c r="M2245">
        <v>3</v>
      </c>
      <c r="N2245" t="s">
        <v>8164</v>
      </c>
      <c r="O2245" s="4">
        <f>INDEX(products[Cost_per_box], MATCH(shipments9[[#This Row],[PID]], products[PID], 0))</f>
        <v>6.8</v>
      </c>
      <c r="P2245" s="4">
        <f>shipments9[[#This Row],[Boxes]]*shipments9[[#This Row],[Cost Per Box]]</f>
        <v>3855.6</v>
      </c>
      <c r="Q2245" s="4">
        <f>shipments9[[#This Row],[Amount]] -shipments9[[#This Row],[total cost]]</f>
        <v>1809.9</v>
      </c>
      <c r="R2245" s="4" t="str">
        <f>IF(shipments9[[#This Row],[Gross Profit]]&lt;0,"Loss","Profit")</f>
        <v>Profit</v>
      </c>
      <c r="S2245" s="9">
        <f>shipments9[[#This Row],[Gross Profit]]/shipments9[[#This Row],[Amount]]</f>
        <v>0.31945988880063542</v>
      </c>
      <c r="T2245" s="11">
        <f>shipments9[[#This Row],[Amount]]/shipments9[[#This Row],[Boxes]]</f>
        <v>9.9920634920634921</v>
      </c>
    </row>
    <row r="2246" spans="1:20" hidden="1" x14ac:dyDescent="0.25">
      <c r="A2246" t="s">
        <v>2448</v>
      </c>
      <c r="B2246" t="s">
        <v>77</v>
      </c>
      <c r="C2246" t="s">
        <v>157</v>
      </c>
      <c r="D2246" t="s">
        <v>19</v>
      </c>
      <c r="E2246" s="1">
        <v>45141</v>
      </c>
      <c r="F2246" s="1" t="str">
        <f>TEXT(shipments9[[#This Row],[Shipdate]],"ddd")</f>
        <v>Thu</v>
      </c>
      <c r="G2246" s="1" t="str">
        <f>IF(OR(shipments9[[#This Row],[Day Name]]="Sat",shipments9[[#This Row],[Day Name]]="Sun"),"Weekend","Weekday")</f>
        <v>Weekday</v>
      </c>
      <c r="H2246">
        <v>4441.5</v>
      </c>
      <c r="I2246">
        <v>404</v>
      </c>
      <c r="J2246" t="s">
        <v>172</v>
      </c>
      <c r="K2246" t="s">
        <v>8151</v>
      </c>
      <c r="L2246" t="s">
        <v>8160</v>
      </c>
      <c r="M2246">
        <v>8</v>
      </c>
      <c r="N2246" t="s">
        <v>8162</v>
      </c>
      <c r="O2246" s="4">
        <f>INDEX(products[Cost_per_box], MATCH(shipments9[[#This Row],[PID]], products[PID], 0))</f>
        <v>6.8</v>
      </c>
      <c r="P2246" s="4">
        <f>shipments9[[#This Row],[Boxes]]*shipments9[[#This Row],[Cost Per Box]]</f>
        <v>2747.2</v>
      </c>
      <c r="Q2246" s="4">
        <f>shipments9[[#This Row],[Amount]] -shipments9[[#This Row],[total cost]]</f>
        <v>1694.3000000000002</v>
      </c>
      <c r="R2246" s="4" t="str">
        <f>IF(shipments9[[#This Row],[Gross Profit]]&lt;0,"Loss","Profit")</f>
        <v>Profit</v>
      </c>
      <c r="S2246" s="9">
        <f>shipments9[[#This Row],[Gross Profit]]/shipments9[[#This Row],[Amount]]</f>
        <v>0.38147022402341557</v>
      </c>
      <c r="T2246" s="11">
        <f>shipments9[[#This Row],[Amount]]/shipments9[[#This Row],[Boxes]]</f>
        <v>10.993811881188119</v>
      </c>
    </row>
    <row r="2247" spans="1:20" hidden="1" x14ac:dyDescent="0.25">
      <c r="A2247" t="s">
        <v>2449</v>
      </c>
      <c r="B2247" t="s">
        <v>77</v>
      </c>
      <c r="C2247" t="s">
        <v>157</v>
      </c>
      <c r="D2247" t="s">
        <v>19</v>
      </c>
      <c r="E2247" s="1">
        <v>45330</v>
      </c>
      <c r="F2247" s="1" t="str">
        <f>TEXT(shipments9[[#This Row],[Shipdate]],"ddd")</f>
        <v>Thu</v>
      </c>
      <c r="G2247" s="1" t="str">
        <f>IF(OR(shipments9[[#This Row],[Day Name]]="Sat",shipments9[[#This Row],[Day Name]]="Sun"),"Weekend","Weekday")</f>
        <v>Weekday</v>
      </c>
      <c r="H2247">
        <v>1320.75</v>
      </c>
      <c r="I2247">
        <v>189</v>
      </c>
      <c r="J2247" t="s">
        <v>172</v>
      </c>
      <c r="K2247" t="s">
        <v>8155</v>
      </c>
      <c r="L2247" t="s">
        <v>8156</v>
      </c>
      <c r="M2247">
        <v>2</v>
      </c>
      <c r="N2247" t="s">
        <v>8157</v>
      </c>
      <c r="O2247" s="4">
        <f>INDEX(products[Cost_per_box], MATCH(shipments9[[#This Row],[PID]], products[PID], 0))</f>
        <v>6.8</v>
      </c>
      <c r="P2247" s="4">
        <f>shipments9[[#This Row],[Boxes]]*shipments9[[#This Row],[Cost Per Box]]</f>
        <v>1285.2</v>
      </c>
      <c r="Q2247" s="4">
        <f>shipments9[[#This Row],[Amount]] -shipments9[[#This Row],[total cost]]</f>
        <v>35.549999999999955</v>
      </c>
      <c r="R2247" s="4" t="str">
        <f>IF(shipments9[[#This Row],[Gross Profit]]&lt;0,"Loss","Profit")</f>
        <v>Profit</v>
      </c>
      <c r="S2247" s="9">
        <f>shipments9[[#This Row],[Gross Profit]]/shipments9[[#This Row],[Amount]]</f>
        <v>2.69165247018739E-2</v>
      </c>
      <c r="T2247" s="11">
        <f>shipments9[[#This Row],[Amount]]/shipments9[[#This Row],[Boxes]]</f>
        <v>6.9880952380952381</v>
      </c>
    </row>
    <row r="2248" spans="1:20" hidden="1" x14ac:dyDescent="0.25">
      <c r="A2248" t="s">
        <v>2450</v>
      </c>
      <c r="B2248" t="s">
        <v>77</v>
      </c>
      <c r="C2248" t="s">
        <v>157</v>
      </c>
      <c r="D2248" t="s">
        <v>19</v>
      </c>
      <c r="E2248" s="1">
        <v>45216</v>
      </c>
      <c r="F2248" s="1" t="str">
        <f>TEXT(shipments9[[#This Row],[Shipdate]],"ddd")</f>
        <v>Tue</v>
      </c>
      <c r="G2248" s="1" t="str">
        <f>IF(OR(shipments9[[#This Row],[Day Name]]="Sat",shipments9[[#This Row],[Day Name]]="Sun"),"Weekend","Weekday")</f>
        <v>Weekday</v>
      </c>
      <c r="H2248">
        <v>20234.25</v>
      </c>
      <c r="I2248">
        <v>2024</v>
      </c>
      <c r="J2248" t="s">
        <v>172</v>
      </c>
      <c r="K2248" t="s">
        <v>8151</v>
      </c>
      <c r="L2248" t="s">
        <v>8152</v>
      </c>
      <c r="M2248">
        <v>10</v>
      </c>
      <c r="N2248" t="s">
        <v>8153</v>
      </c>
      <c r="O2248" s="4">
        <f>INDEX(products[Cost_per_box], MATCH(shipments9[[#This Row],[PID]], products[PID], 0))</f>
        <v>6.8</v>
      </c>
      <c r="P2248" s="4">
        <f>shipments9[[#This Row],[Boxes]]*shipments9[[#This Row],[Cost Per Box]]</f>
        <v>13763.199999999999</v>
      </c>
      <c r="Q2248" s="4">
        <f>shipments9[[#This Row],[Amount]] -shipments9[[#This Row],[total cost]]</f>
        <v>6471.0500000000011</v>
      </c>
      <c r="R2248" s="4" t="str">
        <f>IF(shipments9[[#This Row],[Gross Profit]]&lt;0,"Loss","Profit")</f>
        <v>Profit</v>
      </c>
      <c r="S2248" s="9">
        <f>shipments9[[#This Row],[Gross Profit]]/shipments9[[#This Row],[Amount]]</f>
        <v>0.31980676328502422</v>
      </c>
      <c r="T2248" s="11">
        <f>shipments9[[#This Row],[Amount]]/shipments9[[#This Row],[Boxes]]</f>
        <v>9.9971590909090917</v>
      </c>
    </row>
    <row r="2249" spans="1:20" hidden="1" x14ac:dyDescent="0.25">
      <c r="A2249" t="s">
        <v>2451</v>
      </c>
      <c r="B2249" t="s">
        <v>77</v>
      </c>
      <c r="C2249" t="s">
        <v>157</v>
      </c>
      <c r="D2249" t="s">
        <v>19</v>
      </c>
      <c r="E2249" s="1">
        <v>45065</v>
      </c>
      <c r="F2249" s="1" t="str">
        <f>TEXT(shipments9[[#This Row],[Shipdate]],"ddd")</f>
        <v>Fri</v>
      </c>
      <c r="G2249" s="1" t="str">
        <f>IF(OR(shipments9[[#This Row],[Day Name]]="Sat",shipments9[[#This Row],[Day Name]]="Sun"),"Weekend","Weekday")</f>
        <v>Weekday</v>
      </c>
      <c r="H2249">
        <v>9672.75</v>
      </c>
      <c r="I2249">
        <v>880</v>
      </c>
      <c r="J2249" t="s">
        <v>172</v>
      </c>
      <c r="K2249" t="s">
        <v>8151</v>
      </c>
      <c r="L2249" t="s">
        <v>8154</v>
      </c>
      <c r="M2249">
        <v>5</v>
      </c>
      <c r="N2249" t="s">
        <v>201</v>
      </c>
      <c r="O2249" s="4">
        <f>INDEX(products[Cost_per_box], MATCH(shipments9[[#This Row],[PID]], products[PID], 0))</f>
        <v>6.8</v>
      </c>
      <c r="P2249" s="4">
        <f>shipments9[[#This Row],[Boxes]]*shipments9[[#This Row],[Cost Per Box]]</f>
        <v>5984</v>
      </c>
      <c r="Q2249" s="4">
        <f>shipments9[[#This Row],[Amount]] -shipments9[[#This Row],[total cost]]</f>
        <v>3688.75</v>
      </c>
      <c r="R2249" s="4" t="str">
        <f>IF(shipments9[[#This Row],[Gross Profit]]&lt;0,"Loss","Profit")</f>
        <v>Profit</v>
      </c>
      <c r="S2249" s="9">
        <f>shipments9[[#This Row],[Gross Profit]]/shipments9[[#This Row],[Amount]]</f>
        <v>0.38135483704220619</v>
      </c>
      <c r="T2249" s="11">
        <f>shipments9[[#This Row],[Amount]]/shipments9[[#This Row],[Boxes]]</f>
        <v>10.991761363636364</v>
      </c>
    </row>
    <row r="2250" spans="1:20" hidden="1" x14ac:dyDescent="0.25">
      <c r="A2250" t="s">
        <v>2452</v>
      </c>
      <c r="B2250" t="s">
        <v>58</v>
      </c>
      <c r="C2250" t="s">
        <v>157</v>
      </c>
      <c r="D2250" t="s">
        <v>19</v>
      </c>
      <c r="E2250" s="1">
        <v>45147</v>
      </c>
      <c r="F2250" s="1" t="str">
        <f>TEXT(shipments9[[#This Row],[Shipdate]],"ddd")</f>
        <v>Wed</v>
      </c>
      <c r="G2250" s="1" t="str">
        <f>IF(OR(shipments9[[#This Row],[Day Name]]="Sat",shipments9[[#This Row],[Day Name]]="Sun"),"Weekend","Weekday")</f>
        <v>Weekday</v>
      </c>
      <c r="H2250">
        <v>12570.75</v>
      </c>
      <c r="I2250">
        <v>1258</v>
      </c>
      <c r="J2250" t="s">
        <v>172</v>
      </c>
      <c r="K2250" t="s">
        <v>8151</v>
      </c>
      <c r="L2250" t="s">
        <v>8160</v>
      </c>
      <c r="M2250">
        <v>8</v>
      </c>
      <c r="N2250" t="s">
        <v>8162</v>
      </c>
      <c r="O2250" s="4">
        <f>INDEX(products[Cost_per_box], MATCH(shipments9[[#This Row],[PID]], products[PID], 0))</f>
        <v>6.8</v>
      </c>
      <c r="P2250" s="4">
        <f>shipments9[[#This Row],[Boxes]]*shipments9[[#This Row],[Cost Per Box]]</f>
        <v>8554.4</v>
      </c>
      <c r="Q2250" s="4">
        <f>shipments9[[#This Row],[Amount]] -shipments9[[#This Row],[total cost]]</f>
        <v>4016.3500000000004</v>
      </c>
      <c r="R2250" s="4" t="str">
        <f>IF(shipments9[[#This Row],[Gross Profit]]&lt;0,"Loss","Profit")</f>
        <v>Profit</v>
      </c>
      <c r="S2250" s="9">
        <f>shipments9[[#This Row],[Gross Profit]]/shipments9[[#This Row],[Amount]]</f>
        <v>0.31949963208241355</v>
      </c>
      <c r="T2250" s="11">
        <f>shipments9[[#This Row],[Amount]]/shipments9[[#This Row],[Boxes]]</f>
        <v>9.992647058823529</v>
      </c>
    </row>
    <row r="2251" spans="1:20" hidden="1" x14ac:dyDescent="0.25">
      <c r="A2251" t="s">
        <v>2453</v>
      </c>
      <c r="B2251" t="s">
        <v>58</v>
      </c>
      <c r="C2251" t="s">
        <v>157</v>
      </c>
      <c r="D2251" t="s">
        <v>19</v>
      </c>
      <c r="E2251" s="1">
        <v>45334</v>
      </c>
      <c r="F2251" s="1" t="str">
        <f>TEXT(shipments9[[#This Row],[Shipdate]],"ddd")</f>
        <v>Mon</v>
      </c>
      <c r="G2251" s="1" t="str">
        <f>IF(OR(shipments9[[#This Row],[Day Name]]="Sat",shipments9[[#This Row],[Day Name]]="Sun"),"Weekend","Weekday")</f>
        <v>Weekday</v>
      </c>
      <c r="H2251">
        <v>11542.5</v>
      </c>
      <c r="I2251">
        <v>1155</v>
      </c>
      <c r="J2251" t="s">
        <v>172</v>
      </c>
      <c r="K2251" t="s">
        <v>8155</v>
      </c>
      <c r="L2251" t="s">
        <v>8156</v>
      </c>
      <c r="M2251">
        <v>2</v>
      </c>
      <c r="N2251" t="s">
        <v>8157</v>
      </c>
      <c r="O2251" s="4">
        <f>INDEX(products[Cost_per_box], MATCH(shipments9[[#This Row],[PID]], products[PID], 0))</f>
        <v>6.8</v>
      </c>
      <c r="P2251" s="4">
        <f>shipments9[[#This Row],[Boxes]]*shipments9[[#This Row],[Cost Per Box]]</f>
        <v>7854</v>
      </c>
      <c r="Q2251" s="4">
        <f>shipments9[[#This Row],[Amount]] -shipments9[[#This Row],[total cost]]</f>
        <v>3688.5</v>
      </c>
      <c r="R2251" s="4" t="str">
        <f>IF(shipments9[[#This Row],[Gross Profit]]&lt;0,"Loss","Profit")</f>
        <v>Profit</v>
      </c>
      <c r="S2251" s="9">
        <f>shipments9[[#This Row],[Gross Profit]]/shipments9[[#This Row],[Amount]]</f>
        <v>0.31955815464587395</v>
      </c>
      <c r="T2251" s="11">
        <f>shipments9[[#This Row],[Amount]]/shipments9[[#This Row],[Boxes]]</f>
        <v>9.9935064935064943</v>
      </c>
    </row>
    <row r="2252" spans="1:20" hidden="1" x14ac:dyDescent="0.25">
      <c r="A2252" t="s">
        <v>2454</v>
      </c>
      <c r="B2252" t="s">
        <v>58</v>
      </c>
      <c r="C2252" t="s">
        <v>157</v>
      </c>
      <c r="D2252" t="s">
        <v>19</v>
      </c>
      <c r="E2252" s="1">
        <v>45308</v>
      </c>
      <c r="F2252" s="1" t="str">
        <f>TEXT(shipments9[[#This Row],[Shipdate]],"ddd")</f>
        <v>Wed</v>
      </c>
      <c r="G2252" s="1" t="str">
        <f>IF(OR(shipments9[[#This Row],[Day Name]]="Sat",shipments9[[#This Row],[Day Name]]="Sun"),"Weekend","Weekday")</f>
        <v>Weekday</v>
      </c>
      <c r="H2252">
        <v>938.25</v>
      </c>
      <c r="I2252">
        <v>105</v>
      </c>
      <c r="J2252" t="s">
        <v>172</v>
      </c>
      <c r="K2252" t="s">
        <v>8155</v>
      </c>
      <c r="L2252" t="s">
        <v>8156</v>
      </c>
      <c r="M2252">
        <v>1</v>
      </c>
      <c r="N2252" t="s">
        <v>8163</v>
      </c>
      <c r="O2252" s="4">
        <f>INDEX(products[Cost_per_box], MATCH(shipments9[[#This Row],[PID]], products[PID], 0))</f>
        <v>6.8</v>
      </c>
      <c r="P2252" s="4">
        <f>shipments9[[#This Row],[Boxes]]*shipments9[[#This Row],[Cost Per Box]]</f>
        <v>714</v>
      </c>
      <c r="Q2252" s="4">
        <f>shipments9[[#This Row],[Amount]] -shipments9[[#This Row],[total cost]]</f>
        <v>224.25</v>
      </c>
      <c r="R2252" s="4" t="str">
        <f>IF(shipments9[[#This Row],[Gross Profit]]&lt;0,"Loss","Profit")</f>
        <v>Profit</v>
      </c>
      <c r="S2252" s="9">
        <f>shipments9[[#This Row],[Gross Profit]]/shipments9[[#This Row],[Amount]]</f>
        <v>0.23900879296562749</v>
      </c>
      <c r="T2252" s="11">
        <f>shipments9[[#This Row],[Amount]]/shipments9[[#This Row],[Boxes]]</f>
        <v>8.9357142857142851</v>
      </c>
    </row>
    <row r="2253" spans="1:20" hidden="1" x14ac:dyDescent="0.25">
      <c r="A2253" t="s">
        <v>2455</v>
      </c>
      <c r="B2253" t="s">
        <v>58</v>
      </c>
      <c r="C2253" t="s">
        <v>157</v>
      </c>
      <c r="D2253" t="s">
        <v>19</v>
      </c>
      <c r="E2253" s="1">
        <v>45310</v>
      </c>
      <c r="F2253" s="1" t="str">
        <f>TEXT(shipments9[[#This Row],[Shipdate]],"ddd")</f>
        <v>Fri</v>
      </c>
      <c r="G2253" s="1" t="str">
        <f>IF(OR(shipments9[[#This Row],[Day Name]]="Sat",shipments9[[#This Row],[Day Name]]="Sun"),"Weekend","Weekday")</f>
        <v>Weekday</v>
      </c>
      <c r="H2253">
        <v>10325.25</v>
      </c>
      <c r="I2253">
        <v>939</v>
      </c>
      <c r="J2253" t="s">
        <v>172</v>
      </c>
      <c r="K2253" t="s">
        <v>8155</v>
      </c>
      <c r="L2253" t="s">
        <v>8156</v>
      </c>
      <c r="M2253">
        <v>1</v>
      </c>
      <c r="N2253" t="s">
        <v>8163</v>
      </c>
      <c r="O2253" s="4">
        <f>INDEX(products[Cost_per_box], MATCH(shipments9[[#This Row],[PID]], products[PID], 0))</f>
        <v>6.8</v>
      </c>
      <c r="P2253" s="4">
        <f>shipments9[[#This Row],[Boxes]]*shipments9[[#This Row],[Cost Per Box]]</f>
        <v>6385.2</v>
      </c>
      <c r="Q2253" s="4">
        <f>shipments9[[#This Row],[Amount]] -shipments9[[#This Row],[total cost]]</f>
        <v>3940.05</v>
      </c>
      <c r="R2253" s="4" t="str">
        <f>IF(shipments9[[#This Row],[Gross Profit]]&lt;0,"Loss","Profit")</f>
        <v>Profit</v>
      </c>
      <c r="S2253" s="9">
        <f>shipments9[[#This Row],[Gross Profit]]/shipments9[[#This Row],[Amount]]</f>
        <v>0.38159366601292949</v>
      </c>
      <c r="T2253" s="11">
        <f>shipments9[[#This Row],[Amount]]/shipments9[[#This Row],[Boxes]]</f>
        <v>10.996006389776358</v>
      </c>
    </row>
    <row r="2254" spans="1:20" hidden="1" x14ac:dyDescent="0.25">
      <c r="A2254" t="s">
        <v>2456</v>
      </c>
      <c r="B2254" t="s">
        <v>58</v>
      </c>
      <c r="C2254" t="s">
        <v>157</v>
      </c>
      <c r="D2254" t="s">
        <v>19</v>
      </c>
      <c r="E2254" s="1">
        <v>44929</v>
      </c>
      <c r="F2254" s="1" t="str">
        <f>TEXT(shipments9[[#This Row],[Shipdate]],"ddd")</f>
        <v>Tue</v>
      </c>
      <c r="G2254" s="1" t="str">
        <f>IF(OR(shipments9[[#This Row],[Day Name]]="Sat",shipments9[[#This Row],[Day Name]]="Sun"),"Weekend","Weekday")</f>
        <v>Weekday</v>
      </c>
      <c r="H2254">
        <v>16251.75</v>
      </c>
      <c r="I2254">
        <v>1478</v>
      </c>
      <c r="J2254" t="s">
        <v>172</v>
      </c>
      <c r="K2254" t="s">
        <v>8151</v>
      </c>
      <c r="L2254" t="s">
        <v>8156</v>
      </c>
      <c r="M2254">
        <v>1</v>
      </c>
      <c r="N2254" t="s">
        <v>8163</v>
      </c>
      <c r="O2254" s="4">
        <f>INDEX(products[Cost_per_box], MATCH(shipments9[[#This Row],[PID]], products[PID], 0))</f>
        <v>6.8</v>
      </c>
      <c r="P2254" s="4">
        <f>shipments9[[#This Row],[Boxes]]*shipments9[[#This Row],[Cost Per Box]]</f>
        <v>10050.4</v>
      </c>
      <c r="Q2254" s="4">
        <f>shipments9[[#This Row],[Amount]] -shipments9[[#This Row],[total cost]]</f>
        <v>6201.35</v>
      </c>
      <c r="R2254" s="4" t="str">
        <f>IF(shipments9[[#This Row],[Gross Profit]]&lt;0,"Loss","Profit")</f>
        <v>Profit</v>
      </c>
      <c r="S2254" s="9">
        <f>shipments9[[#This Row],[Gross Profit]]/shipments9[[#This Row],[Amount]]</f>
        <v>0.38158044518282647</v>
      </c>
      <c r="T2254" s="11">
        <f>shipments9[[#This Row],[Amount]]/shipments9[[#This Row],[Boxes]]</f>
        <v>10.995771312584575</v>
      </c>
    </row>
    <row r="2255" spans="1:20" hidden="1" x14ac:dyDescent="0.25">
      <c r="A2255" t="s">
        <v>2457</v>
      </c>
      <c r="B2255" t="s">
        <v>58</v>
      </c>
      <c r="C2255" t="s">
        <v>157</v>
      </c>
      <c r="D2255" t="s">
        <v>19</v>
      </c>
      <c r="E2255" s="1">
        <v>45252</v>
      </c>
      <c r="F2255" s="1" t="str">
        <f>TEXT(shipments9[[#This Row],[Shipdate]],"ddd")</f>
        <v>Wed</v>
      </c>
      <c r="G2255" s="1" t="str">
        <f>IF(OR(shipments9[[#This Row],[Day Name]]="Sat",shipments9[[#This Row],[Day Name]]="Sun"),"Weekend","Weekday")</f>
        <v>Weekday</v>
      </c>
      <c r="H2255">
        <v>2769.75</v>
      </c>
      <c r="I2255">
        <v>252</v>
      </c>
      <c r="J2255" t="s">
        <v>172</v>
      </c>
      <c r="K2255" t="s">
        <v>8151</v>
      </c>
      <c r="L2255" t="s">
        <v>8152</v>
      </c>
      <c r="M2255">
        <v>11</v>
      </c>
      <c r="N2255" t="s">
        <v>8165</v>
      </c>
      <c r="O2255" s="4">
        <f>INDEX(products[Cost_per_box], MATCH(shipments9[[#This Row],[PID]], products[PID], 0))</f>
        <v>6.8</v>
      </c>
      <c r="P2255" s="4">
        <f>shipments9[[#This Row],[Boxes]]*shipments9[[#This Row],[Cost Per Box]]</f>
        <v>1713.6</v>
      </c>
      <c r="Q2255" s="4">
        <f>shipments9[[#This Row],[Amount]] -shipments9[[#This Row],[total cost]]</f>
        <v>1056.1500000000001</v>
      </c>
      <c r="R2255" s="4" t="str">
        <f>IF(shipments9[[#This Row],[Gross Profit]]&lt;0,"Loss","Profit")</f>
        <v>Profit</v>
      </c>
      <c r="S2255" s="9">
        <f>shipments9[[#This Row],[Gross Profit]]/shipments9[[#This Row],[Amount]]</f>
        <v>0.38131600324939074</v>
      </c>
      <c r="T2255" s="11">
        <f>shipments9[[#This Row],[Amount]]/shipments9[[#This Row],[Boxes]]</f>
        <v>10.991071428571429</v>
      </c>
    </row>
    <row r="2256" spans="1:20" hidden="1" x14ac:dyDescent="0.25">
      <c r="A2256" t="s">
        <v>2458</v>
      </c>
      <c r="B2256" t="s">
        <v>61</v>
      </c>
      <c r="C2256" t="s">
        <v>157</v>
      </c>
      <c r="D2256" t="s">
        <v>19</v>
      </c>
      <c r="E2256" s="1">
        <v>45099</v>
      </c>
      <c r="F2256" s="1" t="str">
        <f>TEXT(shipments9[[#This Row],[Shipdate]],"ddd")</f>
        <v>Thu</v>
      </c>
      <c r="G2256" s="1" t="str">
        <f>IF(OR(shipments9[[#This Row],[Day Name]]="Sat",shipments9[[#This Row],[Day Name]]="Sun"),"Weekend","Weekday")</f>
        <v>Weekday</v>
      </c>
      <c r="H2256">
        <v>1730.25</v>
      </c>
      <c r="I2256">
        <v>158</v>
      </c>
      <c r="J2256" t="s">
        <v>172</v>
      </c>
      <c r="K2256" t="s">
        <v>8151</v>
      </c>
      <c r="L2256" t="s">
        <v>8154</v>
      </c>
      <c r="M2256">
        <v>6</v>
      </c>
      <c r="N2256" t="s">
        <v>8159</v>
      </c>
      <c r="O2256" s="4">
        <f>INDEX(products[Cost_per_box], MATCH(shipments9[[#This Row],[PID]], products[PID], 0))</f>
        <v>6.8</v>
      </c>
      <c r="P2256" s="4">
        <f>shipments9[[#This Row],[Boxes]]*shipments9[[#This Row],[Cost Per Box]]</f>
        <v>1074.3999999999999</v>
      </c>
      <c r="Q2256" s="4">
        <f>shipments9[[#This Row],[Amount]] -shipments9[[#This Row],[total cost]]</f>
        <v>655.85000000000014</v>
      </c>
      <c r="R2256" s="4" t="str">
        <f>IF(shipments9[[#This Row],[Gross Profit]]&lt;0,"Loss","Profit")</f>
        <v>Profit</v>
      </c>
      <c r="S2256" s="9">
        <f>shipments9[[#This Row],[Gross Profit]]/shipments9[[#This Row],[Amount]]</f>
        <v>0.37904927033665664</v>
      </c>
      <c r="T2256" s="11">
        <f>shipments9[[#This Row],[Amount]]/shipments9[[#This Row],[Boxes]]</f>
        <v>10.950949367088608</v>
      </c>
    </row>
    <row r="2257" spans="1:20" hidden="1" x14ac:dyDescent="0.25">
      <c r="A2257" t="s">
        <v>2459</v>
      </c>
      <c r="B2257" t="s">
        <v>61</v>
      </c>
      <c r="C2257" t="s">
        <v>157</v>
      </c>
      <c r="D2257" t="s">
        <v>19</v>
      </c>
      <c r="E2257" s="1">
        <v>45125</v>
      </c>
      <c r="F2257" s="1" t="str">
        <f>TEXT(shipments9[[#This Row],[Shipdate]],"ddd")</f>
        <v>Tue</v>
      </c>
      <c r="G2257" s="1" t="str">
        <f>IF(OR(shipments9[[#This Row],[Day Name]]="Sat",shipments9[[#This Row],[Day Name]]="Sun"),"Weekend","Weekday")</f>
        <v>Weekday</v>
      </c>
      <c r="H2257">
        <v>19806.75</v>
      </c>
      <c r="I2257">
        <v>1801</v>
      </c>
      <c r="J2257" t="s">
        <v>172</v>
      </c>
      <c r="K2257" t="s">
        <v>8151</v>
      </c>
      <c r="L2257" t="s">
        <v>8160</v>
      </c>
      <c r="M2257">
        <v>7</v>
      </c>
      <c r="N2257" t="s">
        <v>8161</v>
      </c>
      <c r="O2257" s="4">
        <f>INDEX(products[Cost_per_box], MATCH(shipments9[[#This Row],[PID]], products[PID], 0))</f>
        <v>6.8</v>
      </c>
      <c r="P2257" s="4">
        <f>shipments9[[#This Row],[Boxes]]*shipments9[[#This Row],[Cost Per Box]]</f>
        <v>12246.8</v>
      </c>
      <c r="Q2257" s="4">
        <f>shipments9[[#This Row],[Amount]] -shipments9[[#This Row],[total cost]]</f>
        <v>7559.9500000000007</v>
      </c>
      <c r="R2257" s="4" t="str">
        <f>IF(shipments9[[#This Row],[Gross Profit]]&lt;0,"Loss","Profit")</f>
        <v>Profit</v>
      </c>
      <c r="S2257" s="9">
        <f>shipments9[[#This Row],[Gross Profit]]/shipments9[[#This Row],[Amount]]</f>
        <v>0.38168553649639647</v>
      </c>
      <c r="T2257" s="11">
        <f>shipments9[[#This Row],[Amount]]/shipments9[[#This Row],[Boxes]]</f>
        <v>10.99764019988895</v>
      </c>
    </row>
    <row r="2258" spans="1:20" hidden="1" x14ac:dyDescent="0.25">
      <c r="A2258" t="s">
        <v>2460</v>
      </c>
      <c r="B2258" t="s">
        <v>61</v>
      </c>
      <c r="C2258" t="s">
        <v>157</v>
      </c>
      <c r="D2258" t="s">
        <v>19</v>
      </c>
      <c r="E2258" s="1">
        <v>45356</v>
      </c>
      <c r="F2258" s="1" t="str">
        <f>TEXT(shipments9[[#This Row],[Shipdate]],"ddd")</f>
        <v>Tue</v>
      </c>
      <c r="G2258" s="1" t="str">
        <f>IF(OR(shipments9[[#This Row],[Day Name]]="Sat",shipments9[[#This Row],[Day Name]]="Sun"),"Weekend","Weekday")</f>
        <v>Weekday</v>
      </c>
      <c r="H2258">
        <v>12001.5</v>
      </c>
      <c r="I2258">
        <v>1092</v>
      </c>
      <c r="J2258" t="s">
        <v>172</v>
      </c>
      <c r="K2258" t="s">
        <v>8155</v>
      </c>
      <c r="L2258" t="s">
        <v>8156</v>
      </c>
      <c r="M2258">
        <v>3</v>
      </c>
      <c r="N2258" t="s">
        <v>8164</v>
      </c>
      <c r="O2258" s="4">
        <f>INDEX(products[Cost_per_box], MATCH(shipments9[[#This Row],[PID]], products[PID], 0))</f>
        <v>6.8</v>
      </c>
      <c r="P2258" s="4">
        <f>shipments9[[#This Row],[Boxes]]*shipments9[[#This Row],[Cost Per Box]]</f>
        <v>7425.5999999999995</v>
      </c>
      <c r="Q2258" s="4">
        <f>shipments9[[#This Row],[Amount]] -shipments9[[#This Row],[total cost]]</f>
        <v>4575.9000000000005</v>
      </c>
      <c r="R2258" s="4" t="str">
        <f>IF(shipments9[[#This Row],[Gross Profit]]&lt;0,"Loss","Profit")</f>
        <v>Profit</v>
      </c>
      <c r="S2258" s="9">
        <f>shipments9[[#This Row],[Gross Profit]]/shipments9[[#This Row],[Amount]]</f>
        <v>0.38127734033245847</v>
      </c>
      <c r="T2258" s="11">
        <f>shipments9[[#This Row],[Amount]]/shipments9[[#This Row],[Boxes]]</f>
        <v>10.990384615384615</v>
      </c>
    </row>
    <row r="2259" spans="1:20" hidden="1" x14ac:dyDescent="0.25">
      <c r="A2259" t="s">
        <v>2461</v>
      </c>
      <c r="B2259" t="s">
        <v>61</v>
      </c>
      <c r="C2259" t="s">
        <v>157</v>
      </c>
      <c r="D2259" t="s">
        <v>19</v>
      </c>
      <c r="E2259" s="1">
        <v>44974</v>
      </c>
      <c r="F2259" s="1" t="str">
        <f>TEXT(shipments9[[#This Row],[Shipdate]],"ddd")</f>
        <v>Fri</v>
      </c>
      <c r="G2259" s="1" t="str">
        <f>IF(OR(shipments9[[#This Row],[Day Name]]="Sat",shipments9[[#This Row],[Day Name]]="Sun"),"Weekend","Weekday")</f>
        <v>Weekday</v>
      </c>
      <c r="H2259">
        <v>5913</v>
      </c>
      <c r="I2259">
        <v>592</v>
      </c>
      <c r="J2259" t="s">
        <v>172</v>
      </c>
      <c r="K2259" t="s">
        <v>8151</v>
      </c>
      <c r="L2259" t="s">
        <v>8156</v>
      </c>
      <c r="M2259">
        <v>2</v>
      </c>
      <c r="N2259" t="s">
        <v>8157</v>
      </c>
      <c r="O2259" s="4">
        <f>INDEX(products[Cost_per_box], MATCH(shipments9[[#This Row],[PID]], products[PID], 0))</f>
        <v>6.8</v>
      </c>
      <c r="P2259" s="4">
        <f>shipments9[[#This Row],[Boxes]]*shipments9[[#This Row],[Cost Per Box]]</f>
        <v>4025.6</v>
      </c>
      <c r="Q2259" s="4">
        <f>shipments9[[#This Row],[Amount]] -shipments9[[#This Row],[total cost]]</f>
        <v>1887.4</v>
      </c>
      <c r="R2259" s="4" t="str">
        <f>IF(shipments9[[#This Row],[Gross Profit]]&lt;0,"Loss","Profit")</f>
        <v>Profit</v>
      </c>
      <c r="S2259" s="9">
        <f>shipments9[[#This Row],[Gross Profit]]/shipments9[[#This Row],[Amount]]</f>
        <v>0.31919499408083885</v>
      </c>
      <c r="T2259" s="11">
        <f>shipments9[[#This Row],[Amount]]/shipments9[[#This Row],[Boxes]]</f>
        <v>9.9881756756756754</v>
      </c>
    </row>
    <row r="2260" spans="1:20" hidden="1" x14ac:dyDescent="0.25">
      <c r="A2260" t="s">
        <v>2462</v>
      </c>
      <c r="B2260" t="s">
        <v>61</v>
      </c>
      <c r="C2260" t="s">
        <v>157</v>
      </c>
      <c r="D2260" t="s">
        <v>19</v>
      </c>
      <c r="E2260" s="1">
        <v>44992</v>
      </c>
      <c r="F2260" s="1" t="str">
        <f>TEXT(shipments9[[#This Row],[Shipdate]],"ddd")</f>
        <v>Tue</v>
      </c>
      <c r="G2260" s="1" t="str">
        <f>IF(OR(shipments9[[#This Row],[Day Name]]="Sat",shipments9[[#This Row],[Day Name]]="Sun"),"Weekend","Weekday")</f>
        <v>Weekday</v>
      </c>
      <c r="H2260">
        <v>2400.75</v>
      </c>
      <c r="I2260">
        <v>241</v>
      </c>
      <c r="J2260" t="s">
        <v>172</v>
      </c>
      <c r="K2260" t="s">
        <v>8151</v>
      </c>
      <c r="L2260" t="s">
        <v>8156</v>
      </c>
      <c r="M2260">
        <v>3</v>
      </c>
      <c r="N2260" t="s">
        <v>8164</v>
      </c>
      <c r="O2260" s="4">
        <f>INDEX(products[Cost_per_box], MATCH(shipments9[[#This Row],[PID]], products[PID], 0))</f>
        <v>6.8</v>
      </c>
      <c r="P2260" s="4">
        <f>shipments9[[#This Row],[Boxes]]*shipments9[[#This Row],[Cost Per Box]]</f>
        <v>1638.8</v>
      </c>
      <c r="Q2260" s="4">
        <f>shipments9[[#This Row],[Amount]] -shipments9[[#This Row],[total cost]]</f>
        <v>761.95</v>
      </c>
      <c r="R2260" s="4" t="str">
        <f>IF(shipments9[[#This Row],[Gross Profit]]&lt;0,"Loss","Profit")</f>
        <v>Profit</v>
      </c>
      <c r="S2260" s="9">
        <f>shipments9[[#This Row],[Gross Profit]]/shipments9[[#This Row],[Amount]]</f>
        <v>0.31737998542122253</v>
      </c>
      <c r="T2260" s="11">
        <f>shipments9[[#This Row],[Amount]]/shipments9[[#This Row],[Boxes]]</f>
        <v>9.96161825726141</v>
      </c>
    </row>
    <row r="2261" spans="1:20" hidden="1" x14ac:dyDescent="0.25">
      <c r="A2261" t="s">
        <v>2463</v>
      </c>
      <c r="B2261" t="s">
        <v>61</v>
      </c>
      <c r="C2261" t="s">
        <v>157</v>
      </c>
      <c r="D2261" t="s">
        <v>19</v>
      </c>
      <c r="E2261" s="1">
        <v>45440</v>
      </c>
      <c r="F2261" s="1" t="str">
        <f>TEXT(shipments9[[#This Row],[Shipdate]],"ddd")</f>
        <v>Tue</v>
      </c>
      <c r="G2261" s="1" t="str">
        <f>IF(OR(shipments9[[#This Row],[Day Name]]="Sat",shipments9[[#This Row],[Day Name]]="Sun"),"Weekend","Weekday")</f>
        <v>Weekday</v>
      </c>
      <c r="H2261">
        <v>15347.25</v>
      </c>
      <c r="I2261">
        <v>1535</v>
      </c>
      <c r="J2261" t="s">
        <v>172</v>
      </c>
      <c r="K2261" t="s">
        <v>8155</v>
      </c>
      <c r="L2261" t="s">
        <v>8154</v>
      </c>
      <c r="M2261">
        <v>5</v>
      </c>
      <c r="N2261" t="s">
        <v>201</v>
      </c>
      <c r="O2261" s="4">
        <f>INDEX(products[Cost_per_box], MATCH(shipments9[[#This Row],[PID]], products[PID], 0))</f>
        <v>6.8</v>
      </c>
      <c r="P2261" s="4">
        <f>shipments9[[#This Row],[Boxes]]*shipments9[[#This Row],[Cost Per Box]]</f>
        <v>10438</v>
      </c>
      <c r="Q2261" s="4">
        <f>shipments9[[#This Row],[Amount]] -shipments9[[#This Row],[total cost]]</f>
        <v>4909.25</v>
      </c>
      <c r="R2261" s="4" t="str">
        <f>IF(shipments9[[#This Row],[Gross Profit]]&lt;0,"Loss","Profit")</f>
        <v>Profit</v>
      </c>
      <c r="S2261" s="9">
        <f>shipments9[[#This Row],[Gross Profit]]/shipments9[[#This Row],[Amount]]</f>
        <v>0.31987815406668946</v>
      </c>
      <c r="T2261" s="11">
        <f>shipments9[[#This Row],[Amount]]/shipments9[[#This Row],[Boxes]]</f>
        <v>9.9982084690553741</v>
      </c>
    </row>
    <row r="2262" spans="1:20" hidden="1" x14ac:dyDescent="0.25">
      <c r="A2262" t="s">
        <v>2464</v>
      </c>
      <c r="B2262" t="s">
        <v>80</v>
      </c>
      <c r="C2262" t="s">
        <v>157</v>
      </c>
      <c r="D2262" t="s">
        <v>19</v>
      </c>
      <c r="E2262" s="1">
        <v>45078</v>
      </c>
      <c r="F2262" s="1" t="str">
        <f>TEXT(shipments9[[#This Row],[Shipdate]],"ddd")</f>
        <v>Thu</v>
      </c>
      <c r="G2262" s="1" t="str">
        <f>IF(OR(shipments9[[#This Row],[Day Name]]="Sat",shipments9[[#This Row],[Day Name]]="Sun"),"Weekend","Weekday")</f>
        <v>Weekday</v>
      </c>
      <c r="H2262">
        <v>1415.25</v>
      </c>
      <c r="I2262">
        <v>177</v>
      </c>
      <c r="J2262" t="s">
        <v>172</v>
      </c>
      <c r="K2262" t="s">
        <v>8151</v>
      </c>
      <c r="L2262" t="s">
        <v>8154</v>
      </c>
      <c r="M2262">
        <v>6</v>
      </c>
      <c r="N2262" t="s">
        <v>8159</v>
      </c>
      <c r="O2262" s="4">
        <f>INDEX(products[Cost_per_box], MATCH(shipments9[[#This Row],[PID]], products[PID], 0))</f>
        <v>6.8</v>
      </c>
      <c r="P2262" s="4">
        <f>shipments9[[#This Row],[Boxes]]*shipments9[[#This Row],[Cost Per Box]]</f>
        <v>1203.5999999999999</v>
      </c>
      <c r="Q2262" s="4">
        <f>shipments9[[#This Row],[Amount]] -shipments9[[#This Row],[total cost]]</f>
        <v>211.65000000000009</v>
      </c>
      <c r="R2262" s="4" t="str">
        <f>IF(shipments9[[#This Row],[Gross Profit]]&lt;0,"Loss","Profit")</f>
        <v>Profit</v>
      </c>
      <c r="S2262" s="9">
        <f>shipments9[[#This Row],[Gross Profit]]/shipments9[[#This Row],[Amount]]</f>
        <v>0.1495495495495496</v>
      </c>
      <c r="T2262" s="11">
        <f>shipments9[[#This Row],[Amount]]/shipments9[[#This Row],[Boxes]]</f>
        <v>7.9957627118644066</v>
      </c>
    </row>
    <row r="2263" spans="1:20" hidden="1" x14ac:dyDescent="0.25">
      <c r="A2263" t="s">
        <v>2465</v>
      </c>
      <c r="B2263" t="s">
        <v>80</v>
      </c>
      <c r="C2263" t="s">
        <v>157</v>
      </c>
      <c r="D2263" t="s">
        <v>19</v>
      </c>
      <c r="E2263" s="1">
        <v>45208</v>
      </c>
      <c r="F2263" s="1" t="str">
        <f>TEXT(shipments9[[#This Row],[Shipdate]],"ddd")</f>
        <v>Mon</v>
      </c>
      <c r="G2263" s="1" t="str">
        <f>IF(OR(shipments9[[#This Row],[Day Name]]="Sat",shipments9[[#This Row],[Day Name]]="Sun"),"Weekend","Weekday")</f>
        <v>Weekday</v>
      </c>
      <c r="H2263">
        <v>21557.25</v>
      </c>
      <c r="I2263">
        <v>3080</v>
      </c>
      <c r="J2263" t="s">
        <v>172</v>
      </c>
      <c r="K2263" t="s">
        <v>8151</v>
      </c>
      <c r="L2263" t="s">
        <v>8152</v>
      </c>
      <c r="M2263">
        <v>10</v>
      </c>
      <c r="N2263" t="s">
        <v>8153</v>
      </c>
      <c r="O2263" s="4">
        <f>INDEX(products[Cost_per_box], MATCH(shipments9[[#This Row],[PID]], products[PID], 0))</f>
        <v>6.8</v>
      </c>
      <c r="P2263" s="4">
        <f>shipments9[[#This Row],[Boxes]]*shipments9[[#This Row],[Cost Per Box]]</f>
        <v>20944</v>
      </c>
      <c r="Q2263" s="4">
        <f>shipments9[[#This Row],[Amount]] -shipments9[[#This Row],[total cost]]</f>
        <v>613.25</v>
      </c>
      <c r="R2263" s="4" t="str">
        <f>IF(shipments9[[#This Row],[Gross Profit]]&lt;0,"Loss","Profit")</f>
        <v>Profit</v>
      </c>
      <c r="S2263" s="9">
        <f>shipments9[[#This Row],[Gross Profit]]/shipments9[[#This Row],[Amount]]</f>
        <v>2.8447506059446358E-2</v>
      </c>
      <c r="T2263" s="11">
        <f>shipments9[[#This Row],[Amount]]/shipments9[[#This Row],[Boxes]]</f>
        <v>6.9991071428571425</v>
      </c>
    </row>
    <row r="2264" spans="1:20" hidden="1" x14ac:dyDescent="0.25">
      <c r="A2264" t="s">
        <v>2466</v>
      </c>
      <c r="B2264" t="s">
        <v>80</v>
      </c>
      <c r="C2264" t="s">
        <v>157</v>
      </c>
      <c r="D2264" t="s">
        <v>19</v>
      </c>
      <c r="E2264" s="1">
        <v>45210</v>
      </c>
      <c r="F2264" s="1" t="str">
        <f>TEXT(shipments9[[#This Row],[Shipdate]],"ddd")</f>
        <v>Wed</v>
      </c>
      <c r="G2264" s="1" t="str">
        <f>IF(OR(shipments9[[#This Row],[Day Name]]="Sat",shipments9[[#This Row],[Day Name]]="Sun"),"Weekend","Weekday")</f>
        <v>Weekday</v>
      </c>
      <c r="H2264">
        <v>19523.25</v>
      </c>
      <c r="I2264">
        <v>2441</v>
      </c>
      <c r="J2264" t="s">
        <v>172</v>
      </c>
      <c r="K2264" t="s">
        <v>8151</v>
      </c>
      <c r="L2264" t="s">
        <v>8152</v>
      </c>
      <c r="M2264">
        <v>10</v>
      </c>
      <c r="N2264" t="s">
        <v>8153</v>
      </c>
      <c r="O2264" s="4">
        <f>INDEX(products[Cost_per_box], MATCH(shipments9[[#This Row],[PID]], products[PID], 0))</f>
        <v>6.8</v>
      </c>
      <c r="P2264" s="4">
        <f>shipments9[[#This Row],[Boxes]]*shipments9[[#This Row],[Cost Per Box]]</f>
        <v>16598.8</v>
      </c>
      <c r="Q2264" s="4">
        <f>shipments9[[#This Row],[Amount]] -shipments9[[#This Row],[total cost]]</f>
        <v>2924.4500000000007</v>
      </c>
      <c r="R2264" s="4" t="str">
        <f>IF(shipments9[[#This Row],[Gross Profit]]&lt;0,"Loss","Profit")</f>
        <v>Profit</v>
      </c>
      <c r="S2264" s="9">
        <f>shipments9[[#This Row],[Gross Profit]]/shipments9[[#This Row],[Amount]]</f>
        <v>0.14979319529279198</v>
      </c>
      <c r="T2264" s="11">
        <f>shipments9[[#This Row],[Amount]]/shipments9[[#This Row],[Boxes]]</f>
        <v>7.9980540761982795</v>
      </c>
    </row>
    <row r="2265" spans="1:20" hidden="1" x14ac:dyDescent="0.25">
      <c r="A2265" t="s">
        <v>2467</v>
      </c>
      <c r="B2265" t="s">
        <v>80</v>
      </c>
      <c r="C2265" t="s">
        <v>157</v>
      </c>
      <c r="D2265" t="s">
        <v>19</v>
      </c>
      <c r="E2265" s="1">
        <v>45180</v>
      </c>
      <c r="F2265" s="1" t="str">
        <f>TEXT(shipments9[[#This Row],[Shipdate]],"ddd")</f>
        <v>Mon</v>
      </c>
      <c r="G2265" s="1" t="str">
        <f>IF(OR(shipments9[[#This Row],[Day Name]]="Sat",shipments9[[#This Row],[Day Name]]="Sun"),"Weekend","Weekday")</f>
        <v>Weekday</v>
      </c>
      <c r="H2265">
        <v>17300.25</v>
      </c>
      <c r="I2265">
        <v>2163</v>
      </c>
      <c r="J2265" t="s">
        <v>172</v>
      </c>
      <c r="K2265" t="s">
        <v>8151</v>
      </c>
      <c r="L2265" t="s">
        <v>8160</v>
      </c>
      <c r="M2265">
        <v>9</v>
      </c>
      <c r="N2265" t="s">
        <v>8167</v>
      </c>
      <c r="O2265" s="4">
        <f>INDEX(products[Cost_per_box], MATCH(shipments9[[#This Row],[PID]], products[PID], 0))</f>
        <v>6.8</v>
      </c>
      <c r="P2265" s="4">
        <f>shipments9[[#This Row],[Boxes]]*shipments9[[#This Row],[Cost Per Box]]</f>
        <v>14708.4</v>
      </c>
      <c r="Q2265" s="4">
        <f>shipments9[[#This Row],[Amount]] -shipments9[[#This Row],[total cost]]</f>
        <v>2591.8500000000004</v>
      </c>
      <c r="R2265" s="4" t="str">
        <f>IF(shipments9[[#This Row],[Gross Profit]]&lt;0,"Loss","Profit")</f>
        <v>Profit</v>
      </c>
      <c r="S2265" s="9">
        <f>shipments9[[#This Row],[Gross Profit]]/shipments9[[#This Row],[Amount]]</f>
        <v>0.14981575410759962</v>
      </c>
      <c r="T2265" s="11">
        <f>shipments9[[#This Row],[Amount]]/shipments9[[#This Row],[Boxes]]</f>
        <v>7.9982662968099865</v>
      </c>
    </row>
    <row r="2266" spans="1:20" hidden="1" x14ac:dyDescent="0.25">
      <c r="A2266" t="s">
        <v>2468</v>
      </c>
      <c r="B2266" t="s">
        <v>83</v>
      </c>
      <c r="C2266" t="s">
        <v>157</v>
      </c>
      <c r="D2266" t="s">
        <v>19</v>
      </c>
      <c r="E2266" s="1">
        <v>45274</v>
      </c>
      <c r="F2266" s="1" t="str">
        <f>TEXT(shipments9[[#This Row],[Shipdate]],"ddd")</f>
        <v>Thu</v>
      </c>
      <c r="G2266" s="1" t="str">
        <f>IF(OR(shipments9[[#This Row],[Day Name]]="Sat",shipments9[[#This Row],[Day Name]]="Sun"),"Weekend","Weekday")</f>
        <v>Weekday</v>
      </c>
      <c r="H2266">
        <v>5703.75</v>
      </c>
      <c r="I2266">
        <v>634</v>
      </c>
      <c r="J2266" t="s">
        <v>172</v>
      </c>
      <c r="K2266" t="s">
        <v>8151</v>
      </c>
      <c r="L2266" t="s">
        <v>8152</v>
      </c>
      <c r="M2266">
        <v>12</v>
      </c>
      <c r="N2266" t="s">
        <v>8166</v>
      </c>
      <c r="O2266" s="4">
        <f>INDEX(products[Cost_per_box], MATCH(shipments9[[#This Row],[PID]], products[PID], 0))</f>
        <v>6.8</v>
      </c>
      <c r="P2266" s="4">
        <f>shipments9[[#This Row],[Boxes]]*shipments9[[#This Row],[Cost Per Box]]</f>
        <v>4311.2</v>
      </c>
      <c r="Q2266" s="4">
        <f>shipments9[[#This Row],[Amount]] -shipments9[[#This Row],[total cost]]</f>
        <v>1392.5500000000002</v>
      </c>
      <c r="R2266" s="4" t="str">
        <f>IF(shipments9[[#This Row],[Gross Profit]]&lt;0,"Loss","Profit")</f>
        <v>Profit</v>
      </c>
      <c r="S2266" s="9">
        <f>shipments9[[#This Row],[Gross Profit]]/shipments9[[#This Row],[Amount]]</f>
        <v>0.2441463949156257</v>
      </c>
      <c r="T2266" s="11">
        <f>shipments9[[#This Row],[Amount]]/shipments9[[#This Row],[Boxes]]</f>
        <v>8.9964511041009469</v>
      </c>
    </row>
    <row r="2267" spans="1:20" hidden="1" x14ac:dyDescent="0.25">
      <c r="A2267" t="s">
        <v>2469</v>
      </c>
      <c r="B2267" t="s">
        <v>86</v>
      </c>
      <c r="C2267" t="s">
        <v>157</v>
      </c>
      <c r="D2267" t="s">
        <v>19</v>
      </c>
      <c r="E2267" s="1">
        <v>45425</v>
      </c>
      <c r="F2267" s="1" t="str">
        <f>TEXT(shipments9[[#This Row],[Shipdate]],"ddd")</f>
        <v>Mon</v>
      </c>
      <c r="G2267" s="1" t="str">
        <f>IF(OR(shipments9[[#This Row],[Day Name]]="Sat",shipments9[[#This Row],[Day Name]]="Sun"),"Weekend","Weekday")</f>
        <v>Weekday</v>
      </c>
      <c r="H2267">
        <v>947.25</v>
      </c>
      <c r="I2267">
        <v>136</v>
      </c>
      <c r="J2267" t="s">
        <v>172</v>
      </c>
      <c r="K2267" t="s">
        <v>8155</v>
      </c>
      <c r="L2267" t="s">
        <v>8154</v>
      </c>
      <c r="M2267">
        <v>5</v>
      </c>
      <c r="N2267" t="s">
        <v>201</v>
      </c>
      <c r="O2267" s="4">
        <f>INDEX(products[Cost_per_box], MATCH(shipments9[[#This Row],[PID]], products[PID], 0))</f>
        <v>6.8</v>
      </c>
      <c r="P2267" s="4">
        <f>shipments9[[#This Row],[Boxes]]*shipments9[[#This Row],[Cost Per Box]]</f>
        <v>924.8</v>
      </c>
      <c r="Q2267" s="4">
        <f>shipments9[[#This Row],[Amount]] -shipments9[[#This Row],[total cost]]</f>
        <v>22.450000000000045</v>
      </c>
      <c r="R2267" s="4" t="str">
        <f>IF(shipments9[[#This Row],[Gross Profit]]&lt;0,"Loss","Profit")</f>
        <v>Profit</v>
      </c>
      <c r="S2267" s="9">
        <f>shipments9[[#This Row],[Gross Profit]]/shipments9[[#This Row],[Amount]]</f>
        <v>2.3700184745315434E-2</v>
      </c>
      <c r="T2267" s="11">
        <f>shipments9[[#This Row],[Amount]]/shipments9[[#This Row],[Boxes]]</f>
        <v>6.9650735294117645</v>
      </c>
    </row>
    <row r="2268" spans="1:20" hidden="1" x14ac:dyDescent="0.25">
      <c r="A2268" t="s">
        <v>2470</v>
      </c>
      <c r="B2268" t="s">
        <v>86</v>
      </c>
      <c r="C2268" t="s">
        <v>157</v>
      </c>
      <c r="D2268" t="s">
        <v>19</v>
      </c>
      <c r="E2268" s="1">
        <v>45237</v>
      </c>
      <c r="F2268" s="1" t="str">
        <f>TEXT(shipments9[[#This Row],[Shipdate]],"ddd")</f>
        <v>Tue</v>
      </c>
      <c r="G2268" s="1" t="str">
        <f>IF(OR(shipments9[[#This Row],[Day Name]]="Sat",shipments9[[#This Row],[Day Name]]="Sun"),"Weekend","Weekday")</f>
        <v>Weekday</v>
      </c>
      <c r="H2268">
        <v>144</v>
      </c>
      <c r="I2268">
        <v>16</v>
      </c>
      <c r="J2268" t="s">
        <v>172</v>
      </c>
      <c r="K2268" t="s">
        <v>8151</v>
      </c>
      <c r="L2268" t="s">
        <v>8152</v>
      </c>
      <c r="M2268">
        <v>11</v>
      </c>
      <c r="N2268" t="s">
        <v>8165</v>
      </c>
      <c r="O2268" s="4">
        <f>INDEX(products[Cost_per_box], MATCH(shipments9[[#This Row],[PID]], products[PID], 0))</f>
        <v>6.8</v>
      </c>
      <c r="P2268" s="4">
        <f>shipments9[[#This Row],[Boxes]]*shipments9[[#This Row],[Cost Per Box]]</f>
        <v>108.8</v>
      </c>
      <c r="Q2268" s="4">
        <f>shipments9[[#This Row],[Amount]] -shipments9[[#This Row],[total cost]]</f>
        <v>35.200000000000003</v>
      </c>
      <c r="R2268" s="4" t="str">
        <f>IF(shipments9[[#This Row],[Gross Profit]]&lt;0,"Loss","Profit")</f>
        <v>Profit</v>
      </c>
      <c r="S2268" s="9">
        <f>shipments9[[#This Row],[Gross Profit]]/shipments9[[#This Row],[Amount]]</f>
        <v>0.24444444444444446</v>
      </c>
      <c r="T2268" s="11">
        <f>shipments9[[#This Row],[Amount]]/shipments9[[#This Row],[Boxes]]</f>
        <v>9</v>
      </c>
    </row>
    <row r="2269" spans="1:20" hidden="1" x14ac:dyDescent="0.25">
      <c r="A2269" t="s">
        <v>2471</v>
      </c>
      <c r="B2269" t="s">
        <v>86</v>
      </c>
      <c r="C2269" t="s">
        <v>157</v>
      </c>
      <c r="D2269" t="s">
        <v>19</v>
      </c>
      <c r="E2269" s="1">
        <v>45356</v>
      </c>
      <c r="F2269" s="1" t="str">
        <f>TEXT(shipments9[[#This Row],[Shipdate]],"ddd")</f>
        <v>Tue</v>
      </c>
      <c r="G2269" s="1" t="str">
        <f>IF(OR(shipments9[[#This Row],[Day Name]]="Sat",shipments9[[#This Row],[Day Name]]="Sun"),"Weekend","Weekday")</f>
        <v>Weekday</v>
      </c>
      <c r="H2269">
        <v>5598</v>
      </c>
      <c r="I2269">
        <v>560</v>
      </c>
      <c r="J2269" t="s">
        <v>172</v>
      </c>
      <c r="K2269" t="s">
        <v>8155</v>
      </c>
      <c r="L2269" t="s">
        <v>8156</v>
      </c>
      <c r="M2269">
        <v>3</v>
      </c>
      <c r="N2269" t="s">
        <v>8164</v>
      </c>
      <c r="O2269" s="4">
        <f>INDEX(products[Cost_per_box], MATCH(shipments9[[#This Row],[PID]], products[PID], 0))</f>
        <v>6.8</v>
      </c>
      <c r="P2269" s="4">
        <f>shipments9[[#This Row],[Boxes]]*shipments9[[#This Row],[Cost Per Box]]</f>
        <v>3808</v>
      </c>
      <c r="Q2269" s="4">
        <f>shipments9[[#This Row],[Amount]] -shipments9[[#This Row],[total cost]]</f>
        <v>1790</v>
      </c>
      <c r="R2269" s="4" t="str">
        <f>IF(shipments9[[#This Row],[Gross Profit]]&lt;0,"Loss","Profit")</f>
        <v>Profit</v>
      </c>
      <c r="S2269" s="9">
        <f>shipments9[[#This Row],[Gross Profit]]/shipments9[[#This Row],[Amount]]</f>
        <v>0.31975705609146121</v>
      </c>
      <c r="T2269" s="11">
        <f>shipments9[[#This Row],[Amount]]/shipments9[[#This Row],[Boxes]]</f>
        <v>9.9964285714285719</v>
      </c>
    </row>
    <row r="2270" spans="1:20" hidden="1" x14ac:dyDescent="0.25">
      <c r="A2270" t="s">
        <v>2472</v>
      </c>
      <c r="B2270" t="s">
        <v>86</v>
      </c>
      <c r="C2270" t="s">
        <v>157</v>
      </c>
      <c r="D2270" t="s">
        <v>19</v>
      </c>
      <c r="E2270" s="1">
        <v>45372</v>
      </c>
      <c r="F2270" s="1" t="str">
        <f>TEXT(shipments9[[#This Row],[Shipdate]],"ddd")</f>
        <v>Thu</v>
      </c>
      <c r="G2270" s="1" t="str">
        <f>IF(OR(shipments9[[#This Row],[Day Name]]="Sat",shipments9[[#This Row],[Day Name]]="Sun"),"Weekend","Weekday")</f>
        <v>Weekday</v>
      </c>
      <c r="H2270">
        <v>12012.75</v>
      </c>
      <c r="I2270">
        <v>1717</v>
      </c>
      <c r="J2270" t="s">
        <v>172</v>
      </c>
      <c r="K2270" t="s">
        <v>8155</v>
      </c>
      <c r="L2270" t="s">
        <v>8156</v>
      </c>
      <c r="M2270">
        <v>3</v>
      </c>
      <c r="N2270" t="s">
        <v>8164</v>
      </c>
      <c r="O2270" s="4">
        <f>INDEX(products[Cost_per_box], MATCH(shipments9[[#This Row],[PID]], products[PID], 0))</f>
        <v>6.8</v>
      </c>
      <c r="P2270" s="4">
        <f>shipments9[[#This Row],[Boxes]]*shipments9[[#This Row],[Cost Per Box]]</f>
        <v>11675.6</v>
      </c>
      <c r="Q2270" s="4">
        <f>shipments9[[#This Row],[Amount]] -shipments9[[#This Row],[total cost]]</f>
        <v>337.14999999999964</v>
      </c>
      <c r="R2270" s="4" t="str">
        <f>IF(shipments9[[#This Row],[Gross Profit]]&lt;0,"Loss","Profit")</f>
        <v>Profit</v>
      </c>
      <c r="S2270" s="9">
        <f>shipments9[[#This Row],[Gross Profit]]/shipments9[[#This Row],[Amount]]</f>
        <v>2.8066013194314343E-2</v>
      </c>
      <c r="T2270" s="11">
        <f>shipments9[[#This Row],[Amount]]/shipments9[[#This Row],[Boxes]]</f>
        <v>6.9963599301106578</v>
      </c>
    </row>
    <row r="2271" spans="1:20" hidden="1" x14ac:dyDescent="0.25">
      <c r="A2271" t="s">
        <v>2473</v>
      </c>
      <c r="B2271" t="s">
        <v>86</v>
      </c>
      <c r="C2271" t="s">
        <v>157</v>
      </c>
      <c r="D2271" t="s">
        <v>19</v>
      </c>
      <c r="E2271" s="1">
        <v>45288</v>
      </c>
      <c r="F2271" s="1" t="str">
        <f>TEXT(shipments9[[#This Row],[Shipdate]],"ddd")</f>
        <v>Thu</v>
      </c>
      <c r="G2271" s="1" t="str">
        <f>IF(OR(shipments9[[#This Row],[Day Name]]="Sat",shipments9[[#This Row],[Day Name]]="Sun"),"Weekend","Weekday")</f>
        <v>Weekday</v>
      </c>
      <c r="H2271">
        <v>2817</v>
      </c>
      <c r="I2271">
        <v>313</v>
      </c>
      <c r="J2271" t="s">
        <v>172</v>
      </c>
      <c r="K2271" t="s">
        <v>8151</v>
      </c>
      <c r="L2271" t="s">
        <v>8152</v>
      </c>
      <c r="M2271">
        <v>12</v>
      </c>
      <c r="N2271" t="s">
        <v>8166</v>
      </c>
      <c r="O2271" s="4">
        <f>INDEX(products[Cost_per_box], MATCH(shipments9[[#This Row],[PID]], products[PID], 0))</f>
        <v>6.8</v>
      </c>
      <c r="P2271" s="4">
        <f>shipments9[[#This Row],[Boxes]]*shipments9[[#This Row],[Cost Per Box]]</f>
        <v>2128.4</v>
      </c>
      <c r="Q2271" s="4">
        <f>shipments9[[#This Row],[Amount]] -shipments9[[#This Row],[total cost]]</f>
        <v>688.59999999999991</v>
      </c>
      <c r="R2271" s="4" t="str">
        <f>IF(shipments9[[#This Row],[Gross Profit]]&lt;0,"Loss","Profit")</f>
        <v>Profit</v>
      </c>
      <c r="S2271" s="9">
        <f>shipments9[[#This Row],[Gross Profit]]/shipments9[[#This Row],[Amount]]</f>
        <v>0.24444444444444441</v>
      </c>
      <c r="T2271" s="11">
        <f>shipments9[[#This Row],[Amount]]/shipments9[[#This Row],[Boxes]]</f>
        <v>9</v>
      </c>
    </row>
    <row r="2272" spans="1:20" hidden="1" x14ac:dyDescent="0.25">
      <c r="A2272" t="s">
        <v>2474</v>
      </c>
      <c r="B2272" t="s">
        <v>89</v>
      </c>
      <c r="C2272" t="s">
        <v>157</v>
      </c>
      <c r="D2272" t="s">
        <v>19</v>
      </c>
      <c r="E2272" s="1">
        <v>45331</v>
      </c>
      <c r="F2272" s="1" t="str">
        <f>TEXT(shipments9[[#This Row],[Shipdate]],"ddd")</f>
        <v>Fri</v>
      </c>
      <c r="G2272" s="1" t="str">
        <f>IF(OR(shipments9[[#This Row],[Day Name]]="Sat",shipments9[[#This Row],[Day Name]]="Sun"),"Weekend","Weekday")</f>
        <v>Weekday</v>
      </c>
      <c r="H2272">
        <v>7652.25</v>
      </c>
      <c r="I2272">
        <v>1094</v>
      </c>
      <c r="J2272" t="s">
        <v>172</v>
      </c>
      <c r="K2272" t="s">
        <v>8155</v>
      </c>
      <c r="L2272" t="s">
        <v>8156</v>
      </c>
      <c r="M2272">
        <v>2</v>
      </c>
      <c r="N2272" t="s">
        <v>8157</v>
      </c>
      <c r="O2272" s="4">
        <f>INDEX(products[Cost_per_box], MATCH(shipments9[[#This Row],[PID]], products[PID], 0))</f>
        <v>6.8</v>
      </c>
      <c r="P2272" s="4">
        <f>shipments9[[#This Row],[Boxes]]*shipments9[[#This Row],[Cost Per Box]]</f>
        <v>7439.2</v>
      </c>
      <c r="Q2272" s="4">
        <f>shipments9[[#This Row],[Amount]] -shipments9[[#This Row],[total cost]]</f>
        <v>213.05000000000018</v>
      </c>
      <c r="R2272" s="4" t="str">
        <f>IF(shipments9[[#This Row],[Gross Profit]]&lt;0,"Loss","Profit")</f>
        <v>Profit</v>
      </c>
      <c r="S2272" s="9">
        <f>shipments9[[#This Row],[Gross Profit]]/shipments9[[#This Row],[Amount]]</f>
        <v>2.784148453069361E-2</v>
      </c>
      <c r="T2272" s="11">
        <f>shipments9[[#This Row],[Amount]]/shipments9[[#This Row],[Boxes]]</f>
        <v>6.9947440585009142</v>
      </c>
    </row>
    <row r="2273" spans="1:20" hidden="1" x14ac:dyDescent="0.25">
      <c r="A2273" t="s">
        <v>2475</v>
      </c>
      <c r="B2273" t="s">
        <v>89</v>
      </c>
      <c r="C2273" t="s">
        <v>157</v>
      </c>
      <c r="D2273" t="s">
        <v>19</v>
      </c>
      <c r="E2273" s="1">
        <v>45317</v>
      </c>
      <c r="F2273" s="1" t="str">
        <f>TEXT(shipments9[[#This Row],[Shipdate]],"ddd")</f>
        <v>Fri</v>
      </c>
      <c r="G2273" s="1" t="str">
        <f>IF(OR(shipments9[[#This Row],[Day Name]]="Sat",shipments9[[#This Row],[Day Name]]="Sun"),"Weekend","Weekday")</f>
        <v>Weekday</v>
      </c>
      <c r="H2273">
        <v>6648.75</v>
      </c>
      <c r="I2273">
        <v>950</v>
      </c>
      <c r="J2273" t="s">
        <v>172</v>
      </c>
      <c r="K2273" t="s">
        <v>8155</v>
      </c>
      <c r="L2273" t="s">
        <v>8156</v>
      </c>
      <c r="M2273">
        <v>1</v>
      </c>
      <c r="N2273" t="s">
        <v>8163</v>
      </c>
      <c r="O2273" s="4">
        <f>INDEX(products[Cost_per_box], MATCH(shipments9[[#This Row],[PID]], products[PID], 0))</f>
        <v>6.8</v>
      </c>
      <c r="P2273" s="4">
        <f>shipments9[[#This Row],[Boxes]]*shipments9[[#This Row],[Cost Per Box]]</f>
        <v>6460</v>
      </c>
      <c r="Q2273" s="4">
        <f>shipments9[[#This Row],[Amount]] -shipments9[[#This Row],[total cost]]</f>
        <v>188.75</v>
      </c>
      <c r="R2273" s="4" t="str">
        <f>IF(shipments9[[#This Row],[Gross Profit]]&lt;0,"Loss","Profit")</f>
        <v>Profit</v>
      </c>
      <c r="S2273" s="9">
        <f>shipments9[[#This Row],[Gross Profit]]/shipments9[[#This Row],[Amount]]</f>
        <v>2.8388794886256816E-2</v>
      </c>
      <c r="T2273" s="11">
        <f>shipments9[[#This Row],[Amount]]/shipments9[[#This Row],[Boxes]]</f>
        <v>6.9986842105263154</v>
      </c>
    </row>
    <row r="2274" spans="1:20" hidden="1" x14ac:dyDescent="0.25">
      <c r="A2274" t="s">
        <v>2476</v>
      </c>
      <c r="B2274" t="s">
        <v>92</v>
      </c>
      <c r="C2274" t="s">
        <v>157</v>
      </c>
      <c r="D2274" t="s">
        <v>19</v>
      </c>
      <c r="E2274" s="1">
        <v>45294</v>
      </c>
      <c r="F2274" s="1" t="str">
        <f>TEXT(shipments9[[#This Row],[Shipdate]],"ddd")</f>
        <v>Wed</v>
      </c>
      <c r="G2274" s="1" t="str">
        <f>IF(OR(shipments9[[#This Row],[Day Name]]="Sat",shipments9[[#This Row],[Day Name]]="Sun"),"Weekend","Weekday")</f>
        <v>Weekday</v>
      </c>
      <c r="H2274">
        <v>1701</v>
      </c>
      <c r="I2274">
        <v>155</v>
      </c>
      <c r="J2274" t="s">
        <v>172</v>
      </c>
      <c r="K2274" t="s">
        <v>8155</v>
      </c>
      <c r="L2274" t="s">
        <v>8156</v>
      </c>
      <c r="M2274">
        <v>1</v>
      </c>
      <c r="N2274" t="s">
        <v>8163</v>
      </c>
      <c r="O2274" s="4">
        <f>INDEX(products[Cost_per_box], MATCH(shipments9[[#This Row],[PID]], products[PID], 0))</f>
        <v>6.8</v>
      </c>
      <c r="P2274" s="4">
        <f>shipments9[[#This Row],[Boxes]]*shipments9[[#This Row],[Cost Per Box]]</f>
        <v>1054</v>
      </c>
      <c r="Q2274" s="4">
        <f>shipments9[[#This Row],[Amount]] -shipments9[[#This Row],[total cost]]</f>
        <v>647</v>
      </c>
      <c r="R2274" s="4" t="str">
        <f>IF(shipments9[[#This Row],[Gross Profit]]&lt;0,"Loss","Profit")</f>
        <v>Profit</v>
      </c>
      <c r="S2274" s="9">
        <f>shipments9[[#This Row],[Gross Profit]]/shipments9[[#This Row],[Amount]]</f>
        <v>0.38036449147560258</v>
      </c>
      <c r="T2274" s="11">
        <f>shipments9[[#This Row],[Amount]]/shipments9[[#This Row],[Boxes]]</f>
        <v>10.974193548387097</v>
      </c>
    </row>
    <row r="2275" spans="1:20" hidden="1" x14ac:dyDescent="0.25">
      <c r="A2275" t="s">
        <v>2477</v>
      </c>
      <c r="B2275" t="s">
        <v>92</v>
      </c>
      <c r="C2275" t="s">
        <v>157</v>
      </c>
      <c r="D2275" t="s">
        <v>19</v>
      </c>
      <c r="E2275" s="1">
        <v>45034</v>
      </c>
      <c r="F2275" s="1" t="str">
        <f>TEXT(shipments9[[#This Row],[Shipdate]],"ddd")</f>
        <v>Tue</v>
      </c>
      <c r="G2275" s="1" t="str">
        <f>IF(OR(shipments9[[#This Row],[Day Name]]="Sat",shipments9[[#This Row],[Day Name]]="Sun"),"Weekend","Weekday")</f>
        <v>Weekday</v>
      </c>
      <c r="H2275">
        <v>8437.5</v>
      </c>
      <c r="I2275">
        <v>938</v>
      </c>
      <c r="J2275" t="s">
        <v>172</v>
      </c>
      <c r="K2275" t="s">
        <v>8151</v>
      </c>
      <c r="L2275" t="s">
        <v>8154</v>
      </c>
      <c r="M2275">
        <v>4</v>
      </c>
      <c r="N2275" t="s">
        <v>8158</v>
      </c>
      <c r="O2275" s="4">
        <f>INDEX(products[Cost_per_box], MATCH(shipments9[[#This Row],[PID]], products[PID], 0))</f>
        <v>6.8</v>
      </c>
      <c r="P2275" s="4">
        <f>shipments9[[#This Row],[Boxes]]*shipments9[[#This Row],[Cost Per Box]]</f>
        <v>6378.4</v>
      </c>
      <c r="Q2275" s="4">
        <f>shipments9[[#This Row],[Amount]] -shipments9[[#This Row],[total cost]]</f>
        <v>2059.1000000000004</v>
      </c>
      <c r="R2275" s="4" t="str">
        <f>IF(shipments9[[#This Row],[Gross Profit]]&lt;0,"Loss","Profit")</f>
        <v>Profit</v>
      </c>
      <c r="S2275" s="9">
        <f>shipments9[[#This Row],[Gross Profit]]/shipments9[[#This Row],[Amount]]</f>
        <v>0.24404148148148153</v>
      </c>
      <c r="T2275" s="11">
        <f>shipments9[[#This Row],[Amount]]/shipments9[[#This Row],[Boxes]]</f>
        <v>8.9952025586353948</v>
      </c>
    </row>
    <row r="2276" spans="1:20" hidden="1" x14ac:dyDescent="0.25">
      <c r="A2276" t="s">
        <v>2478</v>
      </c>
      <c r="B2276" t="s">
        <v>95</v>
      </c>
      <c r="C2276" t="s">
        <v>157</v>
      </c>
      <c r="D2276" t="s">
        <v>19</v>
      </c>
      <c r="E2276" s="1">
        <v>45327</v>
      </c>
      <c r="F2276" s="1" t="str">
        <f>TEXT(shipments9[[#This Row],[Shipdate]],"ddd")</f>
        <v>Mon</v>
      </c>
      <c r="G2276" s="1" t="str">
        <f>IF(OR(shipments9[[#This Row],[Day Name]]="Sat",shipments9[[#This Row],[Day Name]]="Sun"),"Weekend","Weekday")</f>
        <v>Weekday</v>
      </c>
      <c r="H2276">
        <v>2009.25</v>
      </c>
      <c r="I2276">
        <v>288</v>
      </c>
      <c r="J2276" t="s">
        <v>172</v>
      </c>
      <c r="K2276" t="s">
        <v>8155</v>
      </c>
      <c r="L2276" t="s">
        <v>8156</v>
      </c>
      <c r="M2276">
        <v>2</v>
      </c>
      <c r="N2276" t="s">
        <v>8157</v>
      </c>
      <c r="O2276" s="4">
        <f>INDEX(products[Cost_per_box], MATCH(shipments9[[#This Row],[PID]], products[PID], 0))</f>
        <v>6.8</v>
      </c>
      <c r="P2276" s="4">
        <f>shipments9[[#This Row],[Boxes]]*shipments9[[#This Row],[Cost Per Box]]</f>
        <v>1958.3999999999999</v>
      </c>
      <c r="Q2276" s="4">
        <f>shipments9[[#This Row],[Amount]] -shipments9[[#This Row],[total cost]]</f>
        <v>50.850000000000136</v>
      </c>
      <c r="R2276" s="4" t="str">
        <f>IF(shipments9[[#This Row],[Gross Profit]]&lt;0,"Loss","Profit")</f>
        <v>Profit</v>
      </c>
      <c r="S2276" s="9">
        <f>shipments9[[#This Row],[Gross Profit]]/shipments9[[#This Row],[Amount]]</f>
        <v>2.5307950727883607E-2</v>
      </c>
      <c r="T2276" s="11">
        <f>shipments9[[#This Row],[Amount]]/shipments9[[#This Row],[Boxes]]</f>
        <v>6.9765625</v>
      </c>
    </row>
    <row r="2277" spans="1:20" hidden="1" x14ac:dyDescent="0.25">
      <c r="A2277" t="s">
        <v>2479</v>
      </c>
      <c r="B2277" t="s">
        <v>95</v>
      </c>
      <c r="C2277" t="s">
        <v>157</v>
      </c>
      <c r="D2277" t="s">
        <v>19</v>
      </c>
      <c r="E2277" s="1">
        <v>44949</v>
      </c>
      <c r="F2277" s="1" t="str">
        <f>TEXT(shipments9[[#This Row],[Shipdate]],"ddd")</f>
        <v>Mon</v>
      </c>
      <c r="G2277" s="1" t="str">
        <f>IF(OR(shipments9[[#This Row],[Day Name]]="Sat",shipments9[[#This Row],[Day Name]]="Sun"),"Weekend","Weekday")</f>
        <v>Weekday</v>
      </c>
      <c r="H2277">
        <v>6381</v>
      </c>
      <c r="I2277">
        <v>581</v>
      </c>
      <c r="J2277" t="s">
        <v>172</v>
      </c>
      <c r="K2277" t="s">
        <v>8151</v>
      </c>
      <c r="L2277" t="s">
        <v>8156</v>
      </c>
      <c r="M2277">
        <v>1</v>
      </c>
      <c r="N2277" t="s">
        <v>8163</v>
      </c>
      <c r="O2277" s="4">
        <f>INDEX(products[Cost_per_box], MATCH(shipments9[[#This Row],[PID]], products[PID], 0))</f>
        <v>6.8</v>
      </c>
      <c r="P2277" s="4">
        <f>shipments9[[#This Row],[Boxes]]*shipments9[[#This Row],[Cost Per Box]]</f>
        <v>3950.7999999999997</v>
      </c>
      <c r="Q2277" s="4">
        <f>shipments9[[#This Row],[Amount]] -shipments9[[#This Row],[total cost]]</f>
        <v>2430.2000000000003</v>
      </c>
      <c r="R2277" s="4" t="str">
        <f>IF(shipments9[[#This Row],[Gross Profit]]&lt;0,"Loss","Profit")</f>
        <v>Profit</v>
      </c>
      <c r="S2277" s="9">
        <f>shipments9[[#This Row],[Gross Profit]]/shipments9[[#This Row],[Amount]]</f>
        <v>0.38084939664629375</v>
      </c>
      <c r="T2277" s="11">
        <f>shipments9[[#This Row],[Amount]]/shipments9[[#This Row],[Boxes]]</f>
        <v>10.982788296041308</v>
      </c>
    </row>
    <row r="2278" spans="1:20" hidden="1" x14ac:dyDescent="0.25">
      <c r="A2278" t="s">
        <v>2480</v>
      </c>
      <c r="B2278" t="s">
        <v>95</v>
      </c>
      <c r="C2278" t="s">
        <v>157</v>
      </c>
      <c r="D2278" t="s">
        <v>19</v>
      </c>
      <c r="E2278" s="1">
        <v>45288</v>
      </c>
      <c r="F2278" s="1" t="str">
        <f>TEXT(shipments9[[#This Row],[Shipdate]],"ddd")</f>
        <v>Thu</v>
      </c>
      <c r="G2278" s="1" t="str">
        <f>IF(OR(shipments9[[#This Row],[Day Name]]="Sat",shipments9[[#This Row],[Day Name]]="Sun"),"Weekend","Weekday")</f>
        <v>Weekday</v>
      </c>
      <c r="H2278">
        <v>2574</v>
      </c>
      <c r="I2278">
        <v>286</v>
      </c>
      <c r="J2278" t="s">
        <v>172</v>
      </c>
      <c r="K2278" t="s">
        <v>8151</v>
      </c>
      <c r="L2278" t="s">
        <v>8152</v>
      </c>
      <c r="M2278">
        <v>12</v>
      </c>
      <c r="N2278" t="s">
        <v>8166</v>
      </c>
      <c r="O2278" s="4">
        <f>INDEX(products[Cost_per_box], MATCH(shipments9[[#This Row],[PID]], products[PID], 0))</f>
        <v>6.8</v>
      </c>
      <c r="P2278" s="4">
        <f>shipments9[[#This Row],[Boxes]]*shipments9[[#This Row],[Cost Per Box]]</f>
        <v>1944.8</v>
      </c>
      <c r="Q2278" s="4">
        <f>shipments9[[#This Row],[Amount]] -shipments9[[#This Row],[total cost]]</f>
        <v>629.20000000000005</v>
      </c>
      <c r="R2278" s="4" t="str">
        <f>IF(shipments9[[#This Row],[Gross Profit]]&lt;0,"Loss","Profit")</f>
        <v>Profit</v>
      </c>
      <c r="S2278" s="9">
        <f>shipments9[[#This Row],[Gross Profit]]/shipments9[[#This Row],[Amount]]</f>
        <v>0.24444444444444446</v>
      </c>
      <c r="T2278" s="11">
        <f>shipments9[[#This Row],[Amount]]/shipments9[[#This Row],[Boxes]]</f>
        <v>9</v>
      </c>
    </row>
    <row r="2279" spans="1:20" hidden="1" x14ac:dyDescent="0.25">
      <c r="A2279" t="s">
        <v>2481</v>
      </c>
      <c r="B2279" t="s">
        <v>95</v>
      </c>
      <c r="C2279" t="s">
        <v>157</v>
      </c>
      <c r="D2279" t="s">
        <v>19</v>
      </c>
      <c r="E2279" s="1">
        <v>45044</v>
      </c>
      <c r="F2279" s="1" t="str">
        <f>TEXT(shipments9[[#This Row],[Shipdate]],"ddd")</f>
        <v>Fri</v>
      </c>
      <c r="G2279" s="1" t="str">
        <f>IF(OR(shipments9[[#This Row],[Day Name]]="Sat",shipments9[[#This Row],[Day Name]]="Sun"),"Weekend","Weekday")</f>
        <v>Weekday</v>
      </c>
      <c r="H2279">
        <v>6682.5</v>
      </c>
      <c r="I2279">
        <v>669</v>
      </c>
      <c r="J2279" t="s">
        <v>172</v>
      </c>
      <c r="K2279" t="s">
        <v>8151</v>
      </c>
      <c r="L2279" t="s">
        <v>8154</v>
      </c>
      <c r="M2279">
        <v>4</v>
      </c>
      <c r="N2279" t="s">
        <v>8158</v>
      </c>
      <c r="O2279" s="4">
        <f>INDEX(products[Cost_per_box], MATCH(shipments9[[#This Row],[PID]], products[PID], 0))</f>
        <v>6.8</v>
      </c>
      <c r="P2279" s="4">
        <f>shipments9[[#This Row],[Boxes]]*shipments9[[#This Row],[Cost Per Box]]</f>
        <v>4549.2</v>
      </c>
      <c r="Q2279" s="4">
        <f>shipments9[[#This Row],[Amount]] -shipments9[[#This Row],[total cost]]</f>
        <v>2133.3000000000002</v>
      </c>
      <c r="R2279" s="4" t="str">
        <f>IF(shipments9[[#This Row],[Gross Profit]]&lt;0,"Loss","Profit")</f>
        <v>Profit</v>
      </c>
      <c r="S2279" s="9">
        <f>shipments9[[#This Row],[Gross Profit]]/shipments9[[#This Row],[Amount]]</f>
        <v>0.31923681257014591</v>
      </c>
      <c r="T2279" s="11">
        <f>shipments9[[#This Row],[Amount]]/shipments9[[#This Row],[Boxes]]</f>
        <v>9.9887892376681613</v>
      </c>
    </row>
    <row r="2280" spans="1:20" hidden="1" x14ac:dyDescent="0.25">
      <c r="A2280" t="s">
        <v>2482</v>
      </c>
      <c r="B2280" t="s">
        <v>98</v>
      </c>
      <c r="C2280" t="s">
        <v>157</v>
      </c>
      <c r="D2280" t="s">
        <v>19</v>
      </c>
      <c r="E2280" s="1">
        <v>45127</v>
      </c>
      <c r="F2280" s="1" t="str">
        <f>TEXT(shipments9[[#This Row],[Shipdate]],"ddd")</f>
        <v>Thu</v>
      </c>
      <c r="G2280" s="1" t="str">
        <f>IF(OR(shipments9[[#This Row],[Day Name]]="Sat",shipments9[[#This Row],[Day Name]]="Sun"),"Weekend","Weekday")</f>
        <v>Weekday</v>
      </c>
      <c r="H2280">
        <v>4779</v>
      </c>
      <c r="I2280">
        <v>531</v>
      </c>
      <c r="J2280" t="s">
        <v>172</v>
      </c>
      <c r="K2280" t="s">
        <v>8151</v>
      </c>
      <c r="L2280" t="s">
        <v>8160</v>
      </c>
      <c r="M2280">
        <v>7</v>
      </c>
      <c r="N2280" t="s">
        <v>8161</v>
      </c>
      <c r="O2280" s="4">
        <f>INDEX(products[Cost_per_box], MATCH(shipments9[[#This Row],[PID]], products[PID], 0))</f>
        <v>6.8</v>
      </c>
      <c r="P2280" s="4">
        <f>shipments9[[#This Row],[Boxes]]*shipments9[[#This Row],[Cost Per Box]]</f>
        <v>3610.7999999999997</v>
      </c>
      <c r="Q2280" s="4">
        <f>shipments9[[#This Row],[Amount]] -shipments9[[#This Row],[total cost]]</f>
        <v>1168.2000000000003</v>
      </c>
      <c r="R2280" s="4" t="str">
        <f>IF(shipments9[[#This Row],[Gross Profit]]&lt;0,"Loss","Profit")</f>
        <v>Profit</v>
      </c>
      <c r="S2280" s="9">
        <f>shipments9[[#This Row],[Gross Profit]]/shipments9[[#This Row],[Amount]]</f>
        <v>0.24444444444444449</v>
      </c>
      <c r="T2280" s="11">
        <f>shipments9[[#This Row],[Amount]]/shipments9[[#This Row],[Boxes]]</f>
        <v>9</v>
      </c>
    </row>
    <row r="2281" spans="1:20" hidden="1" x14ac:dyDescent="0.25">
      <c r="A2281" t="s">
        <v>2483</v>
      </c>
      <c r="B2281" t="s">
        <v>65</v>
      </c>
      <c r="C2281" t="s">
        <v>157</v>
      </c>
      <c r="D2281" t="s">
        <v>19</v>
      </c>
      <c r="E2281" s="1">
        <v>45170</v>
      </c>
      <c r="F2281" s="1" t="str">
        <f>TEXT(shipments9[[#This Row],[Shipdate]],"ddd")</f>
        <v>Fri</v>
      </c>
      <c r="G2281" s="1" t="str">
        <f>IF(OR(shipments9[[#This Row],[Day Name]]="Sat",shipments9[[#This Row],[Day Name]]="Sun"),"Weekend","Weekday")</f>
        <v>Weekday</v>
      </c>
      <c r="H2281">
        <v>11848.5</v>
      </c>
      <c r="I2281">
        <v>1693</v>
      </c>
      <c r="J2281" t="s">
        <v>172</v>
      </c>
      <c r="K2281" t="s">
        <v>8151</v>
      </c>
      <c r="L2281" t="s">
        <v>8160</v>
      </c>
      <c r="M2281">
        <v>9</v>
      </c>
      <c r="N2281" t="s">
        <v>8167</v>
      </c>
      <c r="O2281" s="4">
        <f>INDEX(products[Cost_per_box], MATCH(shipments9[[#This Row],[PID]], products[PID], 0))</f>
        <v>6.8</v>
      </c>
      <c r="P2281" s="4">
        <f>shipments9[[#This Row],[Boxes]]*shipments9[[#This Row],[Cost Per Box]]</f>
        <v>11512.4</v>
      </c>
      <c r="Q2281" s="4">
        <f>shipments9[[#This Row],[Amount]] -shipments9[[#This Row],[total cost]]</f>
        <v>336.10000000000036</v>
      </c>
      <c r="R2281" s="4" t="str">
        <f>IF(shipments9[[#This Row],[Gross Profit]]&lt;0,"Loss","Profit")</f>
        <v>Profit</v>
      </c>
      <c r="S2281" s="9">
        <f>shipments9[[#This Row],[Gross Profit]]/shipments9[[#This Row],[Amount]]</f>
        <v>2.8366459889437513E-2</v>
      </c>
      <c r="T2281" s="11">
        <f>shipments9[[#This Row],[Amount]]/shipments9[[#This Row],[Boxes]]</f>
        <v>6.9985233313644422</v>
      </c>
    </row>
    <row r="2282" spans="1:20" hidden="1" x14ac:dyDescent="0.25">
      <c r="A2282" t="s">
        <v>2484</v>
      </c>
      <c r="B2282" t="s">
        <v>65</v>
      </c>
      <c r="C2282" t="s">
        <v>157</v>
      </c>
      <c r="D2282" t="s">
        <v>19</v>
      </c>
      <c r="E2282" s="1">
        <v>45401</v>
      </c>
      <c r="F2282" s="1" t="str">
        <f>TEXT(shipments9[[#This Row],[Shipdate]],"ddd")</f>
        <v>Fri</v>
      </c>
      <c r="G2282" s="1" t="str">
        <f>IF(OR(shipments9[[#This Row],[Day Name]]="Sat",shipments9[[#This Row],[Day Name]]="Sun"),"Weekend","Weekday")</f>
        <v>Weekday</v>
      </c>
      <c r="H2282">
        <v>7598.25</v>
      </c>
      <c r="I2282">
        <v>691</v>
      </c>
      <c r="J2282" t="s">
        <v>172</v>
      </c>
      <c r="K2282" t="s">
        <v>8155</v>
      </c>
      <c r="L2282" t="s">
        <v>8154</v>
      </c>
      <c r="M2282">
        <v>4</v>
      </c>
      <c r="N2282" t="s">
        <v>8158</v>
      </c>
      <c r="O2282" s="4">
        <f>INDEX(products[Cost_per_box], MATCH(shipments9[[#This Row],[PID]], products[PID], 0))</f>
        <v>6.8</v>
      </c>
      <c r="P2282" s="4">
        <f>shipments9[[#This Row],[Boxes]]*shipments9[[#This Row],[Cost Per Box]]</f>
        <v>4698.8</v>
      </c>
      <c r="Q2282" s="4">
        <f>shipments9[[#This Row],[Amount]] -shipments9[[#This Row],[total cost]]</f>
        <v>2899.45</v>
      </c>
      <c r="R2282" s="4" t="str">
        <f>IF(shipments9[[#This Row],[Gross Profit]]&lt;0,"Loss","Profit")</f>
        <v>Profit</v>
      </c>
      <c r="S2282" s="9">
        <f>shipments9[[#This Row],[Gross Profit]]/shipments9[[#This Row],[Amount]]</f>
        <v>0.38159444608956006</v>
      </c>
      <c r="T2282" s="11">
        <f>shipments9[[#This Row],[Amount]]/shipments9[[#This Row],[Boxes]]</f>
        <v>10.99602026049204</v>
      </c>
    </row>
    <row r="2283" spans="1:20" hidden="1" x14ac:dyDescent="0.25">
      <c r="A2283" t="s">
        <v>2485</v>
      </c>
      <c r="B2283" t="s">
        <v>68</v>
      </c>
      <c r="C2283" t="s">
        <v>157</v>
      </c>
      <c r="D2283" t="s">
        <v>19</v>
      </c>
      <c r="E2283" s="1">
        <v>45211</v>
      </c>
      <c r="F2283" s="1" t="str">
        <f>TEXT(shipments9[[#This Row],[Shipdate]],"ddd")</f>
        <v>Thu</v>
      </c>
      <c r="G2283" s="1" t="str">
        <f>IF(OR(shipments9[[#This Row],[Day Name]]="Sat",shipments9[[#This Row],[Day Name]]="Sun"),"Weekend","Weekday")</f>
        <v>Weekday</v>
      </c>
      <c r="H2283">
        <v>8894.25</v>
      </c>
      <c r="I2283">
        <v>890</v>
      </c>
      <c r="J2283" t="s">
        <v>172</v>
      </c>
      <c r="K2283" t="s">
        <v>8151</v>
      </c>
      <c r="L2283" t="s">
        <v>8152</v>
      </c>
      <c r="M2283">
        <v>10</v>
      </c>
      <c r="N2283" t="s">
        <v>8153</v>
      </c>
      <c r="O2283" s="4">
        <f>INDEX(products[Cost_per_box], MATCH(shipments9[[#This Row],[PID]], products[PID], 0))</f>
        <v>6.8</v>
      </c>
      <c r="P2283" s="4">
        <f>shipments9[[#This Row],[Boxes]]*shipments9[[#This Row],[Cost Per Box]]</f>
        <v>6052</v>
      </c>
      <c r="Q2283" s="4">
        <f>shipments9[[#This Row],[Amount]] -shipments9[[#This Row],[total cost]]</f>
        <v>2842.25</v>
      </c>
      <c r="R2283" s="4" t="str">
        <f>IF(shipments9[[#This Row],[Gross Profit]]&lt;0,"Loss","Profit")</f>
        <v>Profit</v>
      </c>
      <c r="S2283" s="9">
        <f>shipments9[[#This Row],[Gross Profit]]/shipments9[[#This Row],[Amount]]</f>
        <v>0.319560390139697</v>
      </c>
      <c r="T2283" s="11">
        <f>shipments9[[#This Row],[Amount]]/shipments9[[#This Row],[Boxes]]</f>
        <v>9.993539325842697</v>
      </c>
    </row>
    <row r="2284" spans="1:20" hidden="1" x14ac:dyDescent="0.25">
      <c r="A2284" t="s">
        <v>2486</v>
      </c>
      <c r="B2284" t="s">
        <v>68</v>
      </c>
      <c r="C2284" t="s">
        <v>157</v>
      </c>
      <c r="D2284" t="s">
        <v>19</v>
      </c>
      <c r="E2284" s="1">
        <v>44979</v>
      </c>
      <c r="F2284" s="1" t="str">
        <f>TEXT(shipments9[[#This Row],[Shipdate]],"ddd")</f>
        <v>Wed</v>
      </c>
      <c r="G2284" s="1" t="str">
        <f>IF(OR(shipments9[[#This Row],[Day Name]]="Sat",shipments9[[#This Row],[Day Name]]="Sun"),"Weekend","Weekday")</f>
        <v>Weekday</v>
      </c>
      <c r="H2284">
        <v>12408.75</v>
      </c>
      <c r="I2284">
        <v>1379</v>
      </c>
      <c r="J2284" t="s">
        <v>172</v>
      </c>
      <c r="K2284" t="s">
        <v>8151</v>
      </c>
      <c r="L2284" t="s">
        <v>8156</v>
      </c>
      <c r="M2284">
        <v>2</v>
      </c>
      <c r="N2284" t="s">
        <v>8157</v>
      </c>
      <c r="O2284" s="4">
        <f>INDEX(products[Cost_per_box], MATCH(shipments9[[#This Row],[PID]], products[PID], 0))</f>
        <v>6.8</v>
      </c>
      <c r="P2284" s="4">
        <f>shipments9[[#This Row],[Boxes]]*shipments9[[#This Row],[Cost Per Box]]</f>
        <v>9377.1999999999989</v>
      </c>
      <c r="Q2284" s="4">
        <f>shipments9[[#This Row],[Amount]] -shipments9[[#This Row],[total cost]]</f>
        <v>3031.5500000000011</v>
      </c>
      <c r="R2284" s="4" t="str">
        <f>IF(shipments9[[#This Row],[Gross Profit]]&lt;0,"Loss","Profit")</f>
        <v>Profit</v>
      </c>
      <c r="S2284" s="9">
        <f>shipments9[[#This Row],[Gross Profit]]/shipments9[[#This Row],[Amount]]</f>
        <v>0.24430744434370916</v>
      </c>
      <c r="T2284" s="11">
        <f>shipments9[[#This Row],[Amount]]/shipments9[[#This Row],[Boxes]]</f>
        <v>8.9983683828861487</v>
      </c>
    </row>
    <row r="2285" spans="1:20" hidden="1" x14ac:dyDescent="0.25">
      <c r="A2285" t="s">
        <v>2487</v>
      </c>
      <c r="B2285" t="s">
        <v>68</v>
      </c>
      <c r="C2285" t="s">
        <v>157</v>
      </c>
      <c r="D2285" t="s">
        <v>19</v>
      </c>
      <c r="E2285" s="1">
        <v>45208</v>
      </c>
      <c r="F2285" s="1" t="str">
        <f>TEXT(shipments9[[#This Row],[Shipdate]],"ddd")</f>
        <v>Mon</v>
      </c>
      <c r="G2285" s="1" t="str">
        <f>IF(OR(shipments9[[#This Row],[Day Name]]="Sat",shipments9[[#This Row],[Day Name]]="Sun"),"Weekend","Weekday")</f>
        <v>Weekday</v>
      </c>
      <c r="H2285">
        <v>7807.5</v>
      </c>
      <c r="I2285">
        <v>868</v>
      </c>
      <c r="J2285" t="s">
        <v>172</v>
      </c>
      <c r="K2285" t="s">
        <v>8151</v>
      </c>
      <c r="L2285" t="s">
        <v>8152</v>
      </c>
      <c r="M2285">
        <v>10</v>
      </c>
      <c r="N2285" t="s">
        <v>8153</v>
      </c>
      <c r="O2285" s="4">
        <f>INDEX(products[Cost_per_box], MATCH(shipments9[[#This Row],[PID]], products[PID], 0))</f>
        <v>6.8</v>
      </c>
      <c r="P2285" s="4">
        <f>shipments9[[#This Row],[Boxes]]*shipments9[[#This Row],[Cost Per Box]]</f>
        <v>5902.4</v>
      </c>
      <c r="Q2285" s="4">
        <f>shipments9[[#This Row],[Amount]] -shipments9[[#This Row],[total cost]]</f>
        <v>1905.1000000000004</v>
      </c>
      <c r="R2285" s="4" t="str">
        <f>IF(shipments9[[#This Row],[Gross Profit]]&lt;0,"Loss","Profit")</f>
        <v>Profit</v>
      </c>
      <c r="S2285" s="9">
        <f>shipments9[[#This Row],[Gross Profit]]/shipments9[[#This Row],[Amount]]</f>
        <v>0.2440089657380724</v>
      </c>
      <c r="T2285" s="11">
        <f>shipments9[[#This Row],[Amount]]/shipments9[[#This Row],[Boxes]]</f>
        <v>8.9948156682027651</v>
      </c>
    </row>
    <row r="2286" spans="1:20" hidden="1" x14ac:dyDescent="0.25">
      <c r="A2286" t="s">
        <v>2488</v>
      </c>
      <c r="B2286" t="s">
        <v>68</v>
      </c>
      <c r="C2286" t="s">
        <v>157</v>
      </c>
      <c r="D2286" t="s">
        <v>19</v>
      </c>
      <c r="E2286" s="1">
        <v>45384</v>
      </c>
      <c r="F2286" s="1" t="str">
        <f>TEXT(shipments9[[#This Row],[Shipdate]],"ddd")</f>
        <v>Tue</v>
      </c>
      <c r="G2286" s="1" t="str">
        <f>IF(OR(shipments9[[#This Row],[Day Name]]="Sat",shipments9[[#This Row],[Day Name]]="Sun"),"Weekend","Weekday")</f>
        <v>Weekday</v>
      </c>
      <c r="H2286">
        <v>5213.25</v>
      </c>
      <c r="I2286">
        <v>745</v>
      </c>
      <c r="J2286" t="s">
        <v>172</v>
      </c>
      <c r="K2286" t="s">
        <v>8155</v>
      </c>
      <c r="L2286" t="s">
        <v>8154</v>
      </c>
      <c r="M2286">
        <v>4</v>
      </c>
      <c r="N2286" t="s">
        <v>8158</v>
      </c>
      <c r="O2286" s="4">
        <f>INDEX(products[Cost_per_box], MATCH(shipments9[[#This Row],[PID]], products[PID], 0))</f>
        <v>6.8</v>
      </c>
      <c r="P2286" s="4">
        <f>shipments9[[#This Row],[Boxes]]*shipments9[[#This Row],[Cost Per Box]]</f>
        <v>5066</v>
      </c>
      <c r="Q2286" s="4">
        <f>shipments9[[#This Row],[Amount]] -shipments9[[#This Row],[total cost]]</f>
        <v>147.25</v>
      </c>
      <c r="R2286" s="4" t="str">
        <f>IF(shipments9[[#This Row],[Gross Profit]]&lt;0,"Loss","Profit")</f>
        <v>Profit</v>
      </c>
      <c r="S2286" s="9">
        <f>shipments9[[#This Row],[Gross Profit]]/shipments9[[#This Row],[Amount]]</f>
        <v>2.8245336402436101E-2</v>
      </c>
      <c r="T2286" s="11">
        <f>shipments9[[#This Row],[Amount]]/shipments9[[#This Row],[Boxes]]</f>
        <v>6.9976510067114095</v>
      </c>
    </row>
    <row r="2287" spans="1:20" hidden="1" x14ac:dyDescent="0.25">
      <c r="A2287" t="s">
        <v>2489</v>
      </c>
      <c r="B2287" t="s">
        <v>108</v>
      </c>
      <c r="C2287" t="s">
        <v>157</v>
      </c>
      <c r="D2287" t="s">
        <v>19</v>
      </c>
      <c r="E2287" s="1">
        <v>44965</v>
      </c>
      <c r="F2287" s="1" t="str">
        <f>TEXT(shipments9[[#This Row],[Shipdate]],"ddd")</f>
        <v>Wed</v>
      </c>
      <c r="G2287" s="1" t="str">
        <f>IF(OR(shipments9[[#This Row],[Day Name]]="Sat",shipments9[[#This Row],[Day Name]]="Sun"),"Weekend","Weekday")</f>
        <v>Weekday</v>
      </c>
      <c r="H2287">
        <v>2216.25</v>
      </c>
      <c r="I2287">
        <v>278</v>
      </c>
      <c r="J2287" t="s">
        <v>172</v>
      </c>
      <c r="K2287" t="s">
        <v>8151</v>
      </c>
      <c r="L2287" t="s">
        <v>8156</v>
      </c>
      <c r="M2287">
        <v>2</v>
      </c>
      <c r="N2287" t="s">
        <v>8157</v>
      </c>
      <c r="O2287" s="4">
        <f>INDEX(products[Cost_per_box], MATCH(shipments9[[#This Row],[PID]], products[PID], 0))</f>
        <v>6.8</v>
      </c>
      <c r="P2287" s="4">
        <f>shipments9[[#This Row],[Boxes]]*shipments9[[#This Row],[Cost Per Box]]</f>
        <v>1890.3999999999999</v>
      </c>
      <c r="Q2287" s="4">
        <f>shipments9[[#This Row],[Amount]] -shipments9[[#This Row],[total cost]]</f>
        <v>325.85000000000014</v>
      </c>
      <c r="R2287" s="4" t="str">
        <f>IF(shipments9[[#This Row],[Gross Profit]]&lt;0,"Loss","Profit")</f>
        <v>Profit</v>
      </c>
      <c r="S2287" s="9">
        <f>shipments9[[#This Row],[Gross Profit]]/shipments9[[#This Row],[Amount]]</f>
        <v>0.14702763677382974</v>
      </c>
      <c r="T2287" s="11">
        <f>shipments9[[#This Row],[Amount]]/shipments9[[#This Row],[Boxes]]</f>
        <v>7.9721223021582732</v>
      </c>
    </row>
    <row r="2288" spans="1:20" hidden="1" x14ac:dyDescent="0.25">
      <c r="A2288" t="s">
        <v>2490</v>
      </c>
      <c r="B2288" t="s">
        <v>108</v>
      </c>
      <c r="C2288" t="s">
        <v>157</v>
      </c>
      <c r="D2288" t="s">
        <v>19</v>
      </c>
      <c r="E2288" s="1">
        <v>45190</v>
      </c>
      <c r="F2288" s="1" t="str">
        <f>TEXT(shipments9[[#This Row],[Shipdate]],"ddd")</f>
        <v>Thu</v>
      </c>
      <c r="G2288" s="1" t="str">
        <f>IF(OR(shipments9[[#This Row],[Day Name]]="Sat",shipments9[[#This Row],[Day Name]]="Sun"),"Weekend","Weekday")</f>
        <v>Weekday</v>
      </c>
      <c r="H2288">
        <v>1849.5</v>
      </c>
      <c r="I2288">
        <v>232</v>
      </c>
      <c r="J2288" t="s">
        <v>172</v>
      </c>
      <c r="K2288" t="s">
        <v>8151</v>
      </c>
      <c r="L2288" t="s">
        <v>8160</v>
      </c>
      <c r="M2288">
        <v>9</v>
      </c>
      <c r="N2288" t="s">
        <v>8167</v>
      </c>
      <c r="O2288" s="4">
        <f>INDEX(products[Cost_per_box], MATCH(shipments9[[#This Row],[PID]], products[PID], 0))</f>
        <v>6.8</v>
      </c>
      <c r="P2288" s="4">
        <f>shipments9[[#This Row],[Boxes]]*shipments9[[#This Row],[Cost Per Box]]</f>
        <v>1577.6</v>
      </c>
      <c r="Q2288" s="4">
        <f>shipments9[[#This Row],[Amount]] -shipments9[[#This Row],[total cost]]</f>
        <v>271.90000000000009</v>
      </c>
      <c r="R2288" s="4" t="str">
        <f>IF(shipments9[[#This Row],[Gross Profit]]&lt;0,"Loss","Profit")</f>
        <v>Profit</v>
      </c>
      <c r="S2288" s="9">
        <f>shipments9[[#This Row],[Gross Profit]]/shipments9[[#This Row],[Amount]]</f>
        <v>0.14701270613679376</v>
      </c>
      <c r="T2288" s="11">
        <f>shipments9[[#This Row],[Amount]]/shipments9[[#This Row],[Boxes]]</f>
        <v>7.9719827586206895</v>
      </c>
    </row>
    <row r="2289" spans="1:20" hidden="1" x14ac:dyDescent="0.25">
      <c r="A2289" t="s">
        <v>2491</v>
      </c>
      <c r="B2289" t="s">
        <v>108</v>
      </c>
      <c r="C2289" t="s">
        <v>157</v>
      </c>
      <c r="D2289" t="s">
        <v>19</v>
      </c>
      <c r="E2289" s="1">
        <v>45190</v>
      </c>
      <c r="F2289" s="1" t="str">
        <f>TEXT(shipments9[[#This Row],[Shipdate]],"ddd")</f>
        <v>Thu</v>
      </c>
      <c r="G2289" s="1" t="str">
        <f>IF(OR(shipments9[[#This Row],[Day Name]]="Sat",shipments9[[#This Row],[Day Name]]="Sun"),"Weekend","Weekday")</f>
        <v>Weekday</v>
      </c>
      <c r="H2289">
        <v>7611.75</v>
      </c>
      <c r="I2289">
        <v>762</v>
      </c>
      <c r="J2289" t="s">
        <v>172</v>
      </c>
      <c r="K2289" t="s">
        <v>8151</v>
      </c>
      <c r="L2289" t="s">
        <v>8160</v>
      </c>
      <c r="M2289">
        <v>9</v>
      </c>
      <c r="N2289" t="s">
        <v>8167</v>
      </c>
      <c r="O2289" s="4">
        <f>INDEX(products[Cost_per_box], MATCH(shipments9[[#This Row],[PID]], products[PID], 0))</f>
        <v>6.8</v>
      </c>
      <c r="P2289" s="4">
        <f>shipments9[[#This Row],[Boxes]]*shipments9[[#This Row],[Cost Per Box]]</f>
        <v>5181.5999999999995</v>
      </c>
      <c r="Q2289" s="4">
        <f>shipments9[[#This Row],[Amount]] -shipments9[[#This Row],[total cost]]</f>
        <v>2430.1500000000005</v>
      </c>
      <c r="R2289" s="4" t="str">
        <f>IF(shipments9[[#This Row],[Gross Profit]]&lt;0,"Loss","Profit")</f>
        <v>Profit</v>
      </c>
      <c r="S2289" s="9">
        <f>shipments9[[#This Row],[Gross Profit]]/shipments9[[#This Row],[Amount]]</f>
        <v>0.31926298157453942</v>
      </c>
      <c r="T2289" s="11">
        <f>shipments9[[#This Row],[Amount]]/shipments9[[#This Row],[Boxes]]</f>
        <v>9.9891732283464574</v>
      </c>
    </row>
    <row r="2290" spans="1:20" hidden="1" x14ac:dyDescent="0.25">
      <c r="A2290" t="s">
        <v>2492</v>
      </c>
      <c r="B2290" t="s">
        <v>108</v>
      </c>
      <c r="C2290" t="s">
        <v>157</v>
      </c>
      <c r="D2290" t="s">
        <v>19</v>
      </c>
      <c r="E2290" s="1">
        <v>45342</v>
      </c>
      <c r="F2290" s="1" t="str">
        <f>TEXT(shipments9[[#This Row],[Shipdate]],"ddd")</f>
        <v>Tue</v>
      </c>
      <c r="G2290" s="1" t="str">
        <f>IF(OR(shipments9[[#This Row],[Day Name]]="Sat",shipments9[[#This Row],[Day Name]]="Sun"),"Weekend","Weekday")</f>
        <v>Weekday</v>
      </c>
      <c r="H2290">
        <v>1869.75</v>
      </c>
      <c r="I2290">
        <v>187</v>
      </c>
      <c r="J2290" t="s">
        <v>172</v>
      </c>
      <c r="K2290" t="s">
        <v>8155</v>
      </c>
      <c r="L2290" t="s">
        <v>8156</v>
      </c>
      <c r="M2290">
        <v>2</v>
      </c>
      <c r="N2290" t="s">
        <v>8157</v>
      </c>
      <c r="O2290" s="4">
        <f>INDEX(products[Cost_per_box], MATCH(shipments9[[#This Row],[PID]], products[PID], 0))</f>
        <v>6.8</v>
      </c>
      <c r="P2290" s="4">
        <f>shipments9[[#This Row],[Boxes]]*shipments9[[#This Row],[Cost Per Box]]</f>
        <v>1271.5999999999999</v>
      </c>
      <c r="Q2290" s="4">
        <f>shipments9[[#This Row],[Amount]] -shipments9[[#This Row],[total cost]]</f>
        <v>598.15000000000009</v>
      </c>
      <c r="R2290" s="4" t="str">
        <f>IF(shipments9[[#This Row],[Gross Profit]]&lt;0,"Loss","Profit")</f>
        <v>Profit</v>
      </c>
      <c r="S2290" s="9">
        <f>shipments9[[#This Row],[Gross Profit]]/shipments9[[#This Row],[Amount]]</f>
        <v>0.31990907875384417</v>
      </c>
      <c r="T2290" s="11">
        <f>shipments9[[#This Row],[Amount]]/shipments9[[#This Row],[Boxes]]</f>
        <v>9.9986631016042775</v>
      </c>
    </row>
    <row r="2291" spans="1:20" hidden="1" x14ac:dyDescent="0.25">
      <c r="A2291" t="s">
        <v>2493</v>
      </c>
      <c r="B2291" t="s">
        <v>105</v>
      </c>
      <c r="C2291" t="s">
        <v>157</v>
      </c>
      <c r="D2291" t="s">
        <v>19</v>
      </c>
      <c r="E2291" s="1">
        <v>45086</v>
      </c>
      <c r="F2291" s="1" t="str">
        <f>TEXT(shipments9[[#This Row],[Shipdate]],"ddd")</f>
        <v>Fri</v>
      </c>
      <c r="G2291" s="1" t="str">
        <f>IF(OR(shipments9[[#This Row],[Day Name]]="Sat",shipments9[[#This Row],[Day Name]]="Sun"),"Weekend","Weekday")</f>
        <v>Weekday</v>
      </c>
      <c r="H2291">
        <v>4124.25</v>
      </c>
      <c r="I2291">
        <v>413</v>
      </c>
      <c r="J2291" t="s">
        <v>172</v>
      </c>
      <c r="K2291" t="s">
        <v>8151</v>
      </c>
      <c r="L2291" t="s">
        <v>8154</v>
      </c>
      <c r="M2291">
        <v>6</v>
      </c>
      <c r="N2291" t="s">
        <v>8159</v>
      </c>
      <c r="O2291" s="4">
        <f>INDEX(products[Cost_per_box], MATCH(shipments9[[#This Row],[PID]], products[PID], 0))</f>
        <v>6.8</v>
      </c>
      <c r="P2291" s="4">
        <f>shipments9[[#This Row],[Boxes]]*shipments9[[#This Row],[Cost Per Box]]</f>
        <v>2808.4</v>
      </c>
      <c r="Q2291" s="4">
        <f>shipments9[[#This Row],[Amount]] -shipments9[[#This Row],[total cost]]</f>
        <v>1315.85</v>
      </c>
      <c r="R2291" s="4" t="str">
        <f>IF(shipments9[[#This Row],[Gross Profit]]&lt;0,"Loss","Profit")</f>
        <v>Profit</v>
      </c>
      <c r="S2291" s="9">
        <f>shipments9[[#This Row],[Gross Profit]]/shipments9[[#This Row],[Amount]]</f>
        <v>0.31905194883918286</v>
      </c>
      <c r="T2291" s="11">
        <f>shipments9[[#This Row],[Amount]]/shipments9[[#This Row],[Boxes]]</f>
        <v>9.9860774818401943</v>
      </c>
    </row>
    <row r="2292" spans="1:20" hidden="1" x14ac:dyDescent="0.25">
      <c r="A2292" t="s">
        <v>2494</v>
      </c>
      <c r="B2292" t="s">
        <v>105</v>
      </c>
      <c r="C2292" t="s">
        <v>157</v>
      </c>
      <c r="D2292" t="s">
        <v>19</v>
      </c>
      <c r="E2292" s="1">
        <v>45244</v>
      </c>
      <c r="F2292" s="1" t="str">
        <f>TEXT(shipments9[[#This Row],[Shipdate]],"ddd")</f>
        <v>Tue</v>
      </c>
      <c r="G2292" s="1" t="str">
        <f>IF(OR(shipments9[[#This Row],[Day Name]]="Sat",shipments9[[#This Row],[Day Name]]="Sun"),"Weekend","Weekday")</f>
        <v>Weekday</v>
      </c>
      <c r="H2292">
        <v>6093</v>
      </c>
      <c r="I2292">
        <v>762</v>
      </c>
      <c r="J2292" t="s">
        <v>172</v>
      </c>
      <c r="K2292" t="s">
        <v>8151</v>
      </c>
      <c r="L2292" t="s">
        <v>8152</v>
      </c>
      <c r="M2292">
        <v>11</v>
      </c>
      <c r="N2292" t="s">
        <v>8165</v>
      </c>
      <c r="O2292" s="4">
        <f>INDEX(products[Cost_per_box], MATCH(shipments9[[#This Row],[PID]], products[PID], 0))</f>
        <v>6.8</v>
      </c>
      <c r="P2292" s="4">
        <f>shipments9[[#This Row],[Boxes]]*shipments9[[#This Row],[Cost Per Box]]</f>
        <v>5181.5999999999995</v>
      </c>
      <c r="Q2292" s="4">
        <f>shipments9[[#This Row],[Amount]] -shipments9[[#This Row],[total cost]]</f>
        <v>911.40000000000055</v>
      </c>
      <c r="R2292" s="4" t="str">
        <f>IF(shipments9[[#This Row],[Gross Profit]]&lt;0,"Loss","Profit")</f>
        <v>Profit</v>
      </c>
      <c r="S2292" s="9">
        <f>shipments9[[#This Row],[Gross Profit]]/shipments9[[#This Row],[Amount]]</f>
        <v>0.14958148695224036</v>
      </c>
      <c r="T2292" s="11">
        <f>shipments9[[#This Row],[Amount]]/shipments9[[#This Row],[Boxes]]</f>
        <v>7.9960629921259843</v>
      </c>
    </row>
    <row r="2293" spans="1:20" hidden="1" x14ac:dyDescent="0.25">
      <c r="A2293" t="s">
        <v>2495</v>
      </c>
      <c r="B2293" t="s">
        <v>105</v>
      </c>
      <c r="C2293" t="s">
        <v>157</v>
      </c>
      <c r="D2293" t="s">
        <v>19</v>
      </c>
      <c r="E2293" s="1">
        <v>45055</v>
      </c>
      <c r="F2293" s="1" t="str">
        <f>TEXT(shipments9[[#This Row],[Shipdate]],"ddd")</f>
        <v>Tue</v>
      </c>
      <c r="G2293" s="1" t="str">
        <f>IF(OR(shipments9[[#This Row],[Day Name]]="Sat",shipments9[[#This Row],[Day Name]]="Sun"),"Weekend","Weekday")</f>
        <v>Weekday</v>
      </c>
      <c r="H2293">
        <v>1201.5</v>
      </c>
      <c r="I2293">
        <v>121</v>
      </c>
      <c r="J2293" t="s">
        <v>172</v>
      </c>
      <c r="K2293" t="s">
        <v>8151</v>
      </c>
      <c r="L2293" t="s">
        <v>8154</v>
      </c>
      <c r="M2293">
        <v>5</v>
      </c>
      <c r="N2293" t="s">
        <v>201</v>
      </c>
      <c r="O2293" s="4">
        <f>INDEX(products[Cost_per_box], MATCH(shipments9[[#This Row],[PID]], products[PID], 0))</f>
        <v>6.8</v>
      </c>
      <c r="P2293" s="4">
        <f>shipments9[[#This Row],[Boxes]]*shipments9[[#This Row],[Cost Per Box]]</f>
        <v>822.8</v>
      </c>
      <c r="Q2293" s="4">
        <f>shipments9[[#This Row],[Amount]] -shipments9[[#This Row],[total cost]]</f>
        <v>378.70000000000005</v>
      </c>
      <c r="R2293" s="4" t="str">
        <f>IF(shipments9[[#This Row],[Gross Profit]]&lt;0,"Loss","Profit")</f>
        <v>Profit</v>
      </c>
      <c r="S2293" s="9">
        <f>shipments9[[#This Row],[Gross Profit]]/shipments9[[#This Row],[Amount]]</f>
        <v>0.31518934665002085</v>
      </c>
      <c r="T2293" s="11">
        <f>shipments9[[#This Row],[Amount]]/shipments9[[#This Row],[Boxes]]</f>
        <v>9.9297520661157019</v>
      </c>
    </row>
    <row r="2294" spans="1:20" hidden="1" x14ac:dyDescent="0.25">
      <c r="A2294" t="s">
        <v>2496</v>
      </c>
      <c r="B2294" t="s">
        <v>105</v>
      </c>
      <c r="C2294" t="s">
        <v>157</v>
      </c>
      <c r="D2294" t="s">
        <v>19</v>
      </c>
      <c r="E2294" s="1">
        <v>44981</v>
      </c>
      <c r="F2294" s="1" t="str">
        <f>TEXT(shipments9[[#This Row],[Shipdate]],"ddd")</f>
        <v>Fri</v>
      </c>
      <c r="G2294" s="1" t="str">
        <f>IF(OR(shipments9[[#This Row],[Day Name]]="Sat",shipments9[[#This Row],[Day Name]]="Sun"),"Weekend","Weekday")</f>
        <v>Weekday</v>
      </c>
      <c r="H2294">
        <v>14834.25</v>
      </c>
      <c r="I2294">
        <v>1484</v>
      </c>
      <c r="J2294" t="s">
        <v>172</v>
      </c>
      <c r="K2294" t="s">
        <v>8151</v>
      </c>
      <c r="L2294" t="s">
        <v>8156</v>
      </c>
      <c r="M2294">
        <v>2</v>
      </c>
      <c r="N2294" t="s">
        <v>8157</v>
      </c>
      <c r="O2294" s="4">
        <f>INDEX(products[Cost_per_box], MATCH(shipments9[[#This Row],[PID]], products[PID], 0))</f>
        <v>6.8</v>
      </c>
      <c r="P2294" s="4">
        <f>shipments9[[#This Row],[Boxes]]*shipments9[[#This Row],[Cost Per Box]]</f>
        <v>10091.199999999999</v>
      </c>
      <c r="Q2294" s="4">
        <f>shipments9[[#This Row],[Amount]] -shipments9[[#This Row],[total cost]]</f>
        <v>4743.0500000000011</v>
      </c>
      <c r="R2294" s="4" t="str">
        <f>IF(shipments9[[#This Row],[Gross Profit]]&lt;0,"Loss","Profit")</f>
        <v>Profit</v>
      </c>
      <c r="S2294" s="9">
        <f>shipments9[[#This Row],[Gross Profit]]/shipments9[[#This Row],[Amount]]</f>
        <v>0.31973642078298542</v>
      </c>
      <c r="T2294" s="11">
        <f>shipments9[[#This Row],[Amount]]/shipments9[[#This Row],[Boxes]]</f>
        <v>9.9961253369272232</v>
      </c>
    </row>
    <row r="2295" spans="1:20" hidden="1" x14ac:dyDescent="0.25">
      <c r="A2295" t="s">
        <v>2497</v>
      </c>
      <c r="B2295" t="s">
        <v>105</v>
      </c>
      <c r="C2295" t="s">
        <v>157</v>
      </c>
      <c r="D2295" t="s">
        <v>19</v>
      </c>
      <c r="E2295" s="1">
        <v>45433</v>
      </c>
      <c r="F2295" s="1" t="str">
        <f>TEXT(shipments9[[#This Row],[Shipdate]],"ddd")</f>
        <v>Tue</v>
      </c>
      <c r="G2295" s="1" t="str">
        <f>IF(OR(shipments9[[#This Row],[Day Name]]="Sat",shipments9[[#This Row],[Day Name]]="Sun"),"Weekend","Weekday")</f>
        <v>Weekday</v>
      </c>
      <c r="H2295">
        <v>2142</v>
      </c>
      <c r="I2295">
        <v>268</v>
      </c>
      <c r="J2295" t="s">
        <v>172</v>
      </c>
      <c r="K2295" t="s">
        <v>8155</v>
      </c>
      <c r="L2295" t="s">
        <v>8154</v>
      </c>
      <c r="M2295">
        <v>5</v>
      </c>
      <c r="N2295" t="s">
        <v>201</v>
      </c>
      <c r="O2295" s="4">
        <f>INDEX(products[Cost_per_box], MATCH(shipments9[[#This Row],[PID]], products[PID], 0))</f>
        <v>6.8</v>
      </c>
      <c r="P2295" s="4">
        <f>shipments9[[#This Row],[Boxes]]*shipments9[[#This Row],[Cost Per Box]]</f>
        <v>1822.3999999999999</v>
      </c>
      <c r="Q2295" s="4">
        <f>shipments9[[#This Row],[Amount]] -shipments9[[#This Row],[total cost]]</f>
        <v>319.60000000000014</v>
      </c>
      <c r="R2295" s="4" t="str">
        <f>IF(shipments9[[#This Row],[Gross Profit]]&lt;0,"Loss","Profit")</f>
        <v>Profit</v>
      </c>
      <c r="S2295" s="9">
        <f>shipments9[[#This Row],[Gross Profit]]/shipments9[[#This Row],[Amount]]</f>
        <v>0.14920634920634926</v>
      </c>
      <c r="T2295" s="11">
        <f>shipments9[[#This Row],[Amount]]/shipments9[[#This Row],[Boxes]]</f>
        <v>7.9925373134328357</v>
      </c>
    </row>
    <row r="2296" spans="1:20" hidden="1" x14ac:dyDescent="0.25">
      <c r="A2296" t="s">
        <v>2498</v>
      </c>
      <c r="B2296" t="s">
        <v>105</v>
      </c>
      <c r="C2296" t="s">
        <v>157</v>
      </c>
      <c r="D2296" t="s">
        <v>19</v>
      </c>
      <c r="E2296" s="1">
        <v>45012</v>
      </c>
      <c r="F2296" s="1" t="str">
        <f>TEXT(shipments9[[#This Row],[Shipdate]],"ddd")</f>
        <v>Mon</v>
      </c>
      <c r="G2296" s="1" t="str">
        <f>IF(OR(shipments9[[#This Row],[Day Name]]="Sat",shipments9[[#This Row],[Day Name]]="Sun"),"Weekend","Weekday")</f>
        <v>Weekday</v>
      </c>
      <c r="H2296">
        <v>1509.75</v>
      </c>
      <c r="I2296">
        <v>168</v>
      </c>
      <c r="J2296" t="s">
        <v>172</v>
      </c>
      <c r="K2296" t="s">
        <v>8151</v>
      </c>
      <c r="L2296" t="s">
        <v>8156</v>
      </c>
      <c r="M2296">
        <v>3</v>
      </c>
      <c r="N2296" t="s">
        <v>8164</v>
      </c>
      <c r="O2296" s="4">
        <f>INDEX(products[Cost_per_box], MATCH(shipments9[[#This Row],[PID]], products[PID], 0))</f>
        <v>6.8</v>
      </c>
      <c r="P2296" s="4">
        <f>shipments9[[#This Row],[Boxes]]*shipments9[[#This Row],[Cost Per Box]]</f>
        <v>1142.3999999999999</v>
      </c>
      <c r="Q2296" s="4">
        <f>shipments9[[#This Row],[Amount]] -shipments9[[#This Row],[total cost]]</f>
        <v>367.35000000000014</v>
      </c>
      <c r="R2296" s="4" t="str">
        <f>IF(shipments9[[#This Row],[Gross Profit]]&lt;0,"Loss","Profit")</f>
        <v>Profit</v>
      </c>
      <c r="S2296" s="9">
        <f>shipments9[[#This Row],[Gross Profit]]/shipments9[[#This Row],[Amount]]</f>
        <v>0.24331843020367619</v>
      </c>
      <c r="T2296" s="11">
        <f>shipments9[[#This Row],[Amount]]/shipments9[[#This Row],[Boxes]]</f>
        <v>8.9866071428571423</v>
      </c>
    </row>
    <row r="2297" spans="1:20" hidden="1" x14ac:dyDescent="0.25">
      <c r="A2297" t="s">
        <v>2499</v>
      </c>
      <c r="B2297" t="s">
        <v>111</v>
      </c>
      <c r="C2297" t="s">
        <v>157</v>
      </c>
      <c r="D2297" t="s">
        <v>19</v>
      </c>
      <c r="E2297" s="1">
        <v>45455</v>
      </c>
      <c r="F2297" s="1" t="str">
        <f>TEXT(shipments9[[#This Row],[Shipdate]],"ddd")</f>
        <v>Wed</v>
      </c>
      <c r="G2297" s="1" t="str">
        <f>IF(OR(shipments9[[#This Row],[Day Name]]="Sat",shipments9[[#This Row],[Day Name]]="Sun"),"Weekend","Weekday")</f>
        <v>Weekday</v>
      </c>
      <c r="H2297">
        <v>9423</v>
      </c>
      <c r="I2297">
        <v>1047</v>
      </c>
      <c r="J2297" t="s">
        <v>172</v>
      </c>
      <c r="K2297" t="s">
        <v>8155</v>
      </c>
      <c r="L2297" t="s">
        <v>8154</v>
      </c>
      <c r="M2297">
        <v>6</v>
      </c>
      <c r="N2297" t="s">
        <v>8159</v>
      </c>
      <c r="O2297" s="4">
        <f>INDEX(products[Cost_per_box], MATCH(shipments9[[#This Row],[PID]], products[PID], 0))</f>
        <v>6.8</v>
      </c>
      <c r="P2297" s="4">
        <f>shipments9[[#This Row],[Boxes]]*shipments9[[#This Row],[Cost Per Box]]</f>
        <v>7119.5999999999995</v>
      </c>
      <c r="Q2297" s="4">
        <f>shipments9[[#This Row],[Amount]] -shipments9[[#This Row],[total cost]]</f>
        <v>2303.4000000000005</v>
      </c>
      <c r="R2297" s="4" t="str">
        <f>IF(shipments9[[#This Row],[Gross Profit]]&lt;0,"Loss","Profit")</f>
        <v>Profit</v>
      </c>
      <c r="S2297" s="9">
        <f>shipments9[[#This Row],[Gross Profit]]/shipments9[[#This Row],[Amount]]</f>
        <v>0.24444444444444449</v>
      </c>
      <c r="T2297" s="11">
        <f>shipments9[[#This Row],[Amount]]/shipments9[[#This Row],[Boxes]]</f>
        <v>9</v>
      </c>
    </row>
    <row r="2298" spans="1:20" hidden="1" x14ac:dyDescent="0.25">
      <c r="A2298" t="s">
        <v>2500</v>
      </c>
      <c r="B2298" t="s">
        <v>114</v>
      </c>
      <c r="C2298" t="s">
        <v>157</v>
      </c>
      <c r="D2298" t="s">
        <v>19</v>
      </c>
      <c r="E2298" s="1">
        <v>45341</v>
      </c>
      <c r="F2298" s="1" t="str">
        <f>TEXT(shipments9[[#This Row],[Shipdate]],"ddd")</f>
        <v>Mon</v>
      </c>
      <c r="G2298" s="1" t="str">
        <f>IF(OR(shipments9[[#This Row],[Day Name]]="Sat",shipments9[[#This Row],[Day Name]]="Sun"),"Weekend","Weekday")</f>
        <v>Weekday</v>
      </c>
      <c r="H2298">
        <v>4509</v>
      </c>
      <c r="I2298">
        <v>564</v>
      </c>
      <c r="J2298" t="s">
        <v>172</v>
      </c>
      <c r="K2298" t="s">
        <v>8155</v>
      </c>
      <c r="L2298" t="s">
        <v>8156</v>
      </c>
      <c r="M2298">
        <v>2</v>
      </c>
      <c r="N2298" t="s">
        <v>8157</v>
      </c>
      <c r="O2298" s="4">
        <f>INDEX(products[Cost_per_box], MATCH(shipments9[[#This Row],[PID]], products[PID], 0))</f>
        <v>6.8</v>
      </c>
      <c r="P2298" s="4">
        <f>shipments9[[#This Row],[Boxes]]*shipments9[[#This Row],[Cost Per Box]]</f>
        <v>3835.2</v>
      </c>
      <c r="Q2298" s="4">
        <f>shipments9[[#This Row],[Amount]] -shipments9[[#This Row],[total cost]]</f>
        <v>673.80000000000018</v>
      </c>
      <c r="R2298" s="4" t="str">
        <f>IF(shipments9[[#This Row],[Gross Profit]]&lt;0,"Loss","Profit")</f>
        <v>Profit</v>
      </c>
      <c r="S2298" s="9">
        <f>shipments9[[#This Row],[Gross Profit]]/shipments9[[#This Row],[Amount]]</f>
        <v>0.14943446440452432</v>
      </c>
      <c r="T2298" s="11">
        <f>shipments9[[#This Row],[Amount]]/shipments9[[#This Row],[Boxes]]</f>
        <v>7.9946808510638299</v>
      </c>
    </row>
    <row r="2299" spans="1:20" hidden="1" x14ac:dyDescent="0.25">
      <c r="A2299" t="s">
        <v>2501</v>
      </c>
      <c r="B2299" t="s">
        <v>114</v>
      </c>
      <c r="C2299" t="s">
        <v>157</v>
      </c>
      <c r="D2299" t="s">
        <v>19</v>
      </c>
      <c r="E2299" s="1">
        <v>44965</v>
      </c>
      <c r="F2299" s="1" t="str">
        <f>TEXT(shipments9[[#This Row],[Shipdate]],"ddd")</f>
        <v>Wed</v>
      </c>
      <c r="G2299" s="1" t="str">
        <f>IF(OR(shipments9[[#This Row],[Day Name]]="Sat",shipments9[[#This Row],[Day Name]]="Sun"),"Weekend","Weekday")</f>
        <v>Weekday</v>
      </c>
      <c r="H2299">
        <v>6671.25</v>
      </c>
      <c r="I2299">
        <v>742</v>
      </c>
      <c r="J2299" t="s">
        <v>172</v>
      </c>
      <c r="K2299" t="s">
        <v>8151</v>
      </c>
      <c r="L2299" t="s">
        <v>8156</v>
      </c>
      <c r="M2299">
        <v>2</v>
      </c>
      <c r="N2299" t="s">
        <v>8157</v>
      </c>
      <c r="O2299" s="4">
        <f>INDEX(products[Cost_per_box], MATCH(shipments9[[#This Row],[PID]], products[PID], 0))</f>
        <v>6.8</v>
      </c>
      <c r="P2299" s="4">
        <f>shipments9[[#This Row],[Boxes]]*shipments9[[#This Row],[Cost Per Box]]</f>
        <v>5045.5999999999995</v>
      </c>
      <c r="Q2299" s="4">
        <f>shipments9[[#This Row],[Amount]] -shipments9[[#This Row],[total cost]]</f>
        <v>1625.6500000000005</v>
      </c>
      <c r="R2299" s="4" t="str">
        <f>IF(shipments9[[#This Row],[Gross Profit]]&lt;0,"Loss","Profit")</f>
        <v>Profit</v>
      </c>
      <c r="S2299" s="9">
        <f>shipments9[[#This Row],[Gross Profit]]/shipments9[[#This Row],[Amount]]</f>
        <v>0.24367997002061093</v>
      </c>
      <c r="T2299" s="11">
        <f>shipments9[[#This Row],[Amount]]/shipments9[[#This Row],[Boxes]]</f>
        <v>8.9909029649595684</v>
      </c>
    </row>
    <row r="2300" spans="1:20" hidden="1" x14ac:dyDescent="0.25">
      <c r="A2300" t="s">
        <v>2502</v>
      </c>
      <c r="B2300" t="s">
        <v>102</v>
      </c>
      <c r="C2300" t="s">
        <v>157</v>
      </c>
      <c r="D2300" t="s">
        <v>19</v>
      </c>
      <c r="E2300" s="1">
        <v>45155</v>
      </c>
      <c r="F2300" s="1" t="str">
        <f>TEXT(shipments9[[#This Row],[Shipdate]],"ddd")</f>
        <v>Thu</v>
      </c>
      <c r="G2300" s="1" t="str">
        <f>IF(OR(shipments9[[#This Row],[Day Name]]="Sat",shipments9[[#This Row],[Day Name]]="Sun"),"Weekend","Weekday")</f>
        <v>Weekday</v>
      </c>
      <c r="H2300">
        <v>6979.5</v>
      </c>
      <c r="I2300">
        <v>635</v>
      </c>
      <c r="J2300" t="s">
        <v>172</v>
      </c>
      <c r="K2300" t="s">
        <v>8151</v>
      </c>
      <c r="L2300" t="s">
        <v>8160</v>
      </c>
      <c r="M2300">
        <v>8</v>
      </c>
      <c r="N2300" t="s">
        <v>8162</v>
      </c>
      <c r="O2300" s="4">
        <f>INDEX(products[Cost_per_box], MATCH(shipments9[[#This Row],[PID]], products[PID], 0))</f>
        <v>6.8</v>
      </c>
      <c r="P2300" s="4">
        <f>shipments9[[#This Row],[Boxes]]*shipments9[[#This Row],[Cost Per Box]]</f>
        <v>4318</v>
      </c>
      <c r="Q2300" s="4">
        <f>shipments9[[#This Row],[Amount]] -shipments9[[#This Row],[total cost]]</f>
        <v>2661.5</v>
      </c>
      <c r="R2300" s="4" t="str">
        <f>IF(shipments9[[#This Row],[Gross Profit]]&lt;0,"Loss","Profit")</f>
        <v>Profit</v>
      </c>
      <c r="S2300" s="9">
        <f>shipments9[[#This Row],[Gross Profit]]/shipments9[[#This Row],[Amount]]</f>
        <v>0.38133104090550901</v>
      </c>
      <c r="T2300" s="11">
        <f>shipments9[[#This Row],[Amount]]/shipments9[[#This Row],[Boxes]]</f>
        <v>10.991338582677166</v>
      </c>
    </row>
    <row r="2301" spans="1:20" hidden="1" x14ac:dyDescent="0.25">
      <c r="A2301" t="s">
        <v>2503</v>
      </c>
      <c r="B2301" t="s">
        <v>102</v>
      </c>
      <c r="C2301" t="s">
        <v>157</v>
      </c>
      <c r="D2301" t="s">
        <v>19</v>
      </c>
      <c r="E2301" s="1">
        <v>45328</v>
      </c>
      <c r="F2301" s="1" t="str">
        <f>TEXT(shipments9[[#This Row],[Shipdate]],"ddd")</f>
        <v>Tue</v>
      </c>
      <c r="G2301" s="1" t="str">
        <f>IF(OR(shipments9[[#This Row],[Day Name]]="Sat",shipments9[[#This Row],[Day Name]]="Sun"),"Weekend","Weekday")</f>
        <v>Weekday</v>
      </c>
      <c r="H2301">
        <v>6867</v>
      </c>
      <c r="I2301">
        <v>687</v>
      </c>
      <c r="J2301" t="s">
        <v>172</v>
      </c>
      <c r="K2301" t="s">
        <v>8155</v>
      </c>
      <c r="L2301" t="s">
        <v>8156</v>
      </c>
      <c r="M2301">
        <v>2</v>
      </c>
      <c r="N2301" t="s">
        <v>8157</v>
      </c>
      <c r="O2301" s="4">
        <f>INDEX(products[Cost_per_box], MATCH(shipments9[[#This Row],[PID]], products[PID], 0))</f>
        <v>6.8</v>
      </c>
      <c r="P2301" s="4">
        <f>shipments9[[#This Row],[Boxes]]*shipments9[[#This Row],[Cost Per Box]]</f>
        <v>4671.5999999999995</v>
      </c>
      <c r="Q2301" s="4">
        <f>shipments9[[#This Row],[Amount]] -shipments9[[#This Row],[total cost]]</f>
        <v>2195.4000000000005</v>
      </c>
      <c r="R2301" s="4" t="str">
        <f>IF(shipments9[[#This Row],[Gross Profit]]&lt;0,"Loss","Profit")</f>
        <v>Profit</v>
      </c>
      <c r="S2301" s="9">
        <f>shipments9[[#This Row],[Gross Profit]]/shipments9[[#This Row],[Amount]]</f>
        <v>0.31970292704237668</v>
      </c>
      <c r="T2301" s="11">
        <f>shipments9[[#This Row],[Amount]]/shipments9[[#This Row],[Boxes]]</f>
        <v>9.9956331877729259</v>
      </c>
    </row>
    <row r="2302" spans="1:20" hidden="1" x14ac:dyDescent="0.25">
      <c r="A2302" t="s">
        <v>2504</v>
      </c>
      <c r="B2302" t="s">
        <v>42</v>
      </c>
      <c r="C2302" t="s">
        <v>130</v>
      </c>
      <c r="D2302" t="s">
        <v>19</v>
      </c>
      <c r="E2302" s="1">
        <v>45132</v>
      </c>
      <c r="F2302" s="1" t="str">
        <f>TEXT(shipments9[[#This Row],[Shipdate]],"ddd")</f>
        <v>Tue</v>
      </c>
      <c r="G2302" s="1" t="str">
        <f>IF(OR(shipments9[[#This Row],[Day Name]]="Sat",shipments9[[#This Row],[Day Name]]="Sun"),"Weekend","Weekday")</f>
        <v>Weekday</v>
      </c>
      <c r="H2302">
        <v>6543</v>
      </c>
      <c r="I2302">
        <v>818</v>
      </c>
      <c r="J2302" t="s">
        <v>172</v>
      </c>
      <c r="K2302" t="s">
        <v>8151</v>
      </c>
      <c r="L2302" t="s">
        <v>8160</v>
      </c>
      <c r="M2302">
        <v>7</v>
      </c>
      <c r="N2302" t="s">
        <v>8161</v>
      </c>
      <c r="O2302" s="4">
        <f>INDEX(products[Cost_per_box], MATCH(shipments9[[#This Row],[PID]], products[PID], 0))</f>
        <v>5.72</v>
      </c>
      <c r="P2302" s="4">
        <f>shipments9[[#This Row],[Boxes]]*shipments9[[#This Row],[Cost Per Box]]</f>
        <v>4678.96</v>
      </c>
      <c r="Q2302" s="4">
        <f>shipments9[[#This Row],[Amount]] -shipments9[[#This Row],[total cost]]</f>
        <v>1864.04</v>
      </c>
      <c r="R2302" s="4" t="str">
        <f>IF(shipments9[[#This Row],[Gross Profit]]&lt;0,"Loss","Profit")</f>
        <v>Profit</v>
      </c>
      <c r="S2302" s="9">
        <f>shipments9[[#This Row],[Gross Profit]]/shipments9[[#This Row],[Amount]]</f>
        <v>0.28489072290998013</v>
      </c>
      <c r="T2302" s="11">
        <f>shipments9[[#This Row],[Amount]]/shipments9[[#This Row],[Boxes]]</f>
        <v>7.9987775061124697</v>
      </c>
    </row>
    <row r="2303" spans="1:20" hidden="1" x14ac:dyDescent="0.25">
      <c r="A2303" t="s">
        <v>2505</v>
      </c>
      <c r="B2303" t="s">
        <v>42</v>
      </c>
      <c r="C2303" t="s">
        <v>130</v>
      </c>
      <c r="D2303" t="s">
        <v>19</v>
      </c>
      <c r="E2303" s="1">
        <v>45169</v>
      </c>
      <c r="F2303" s="1" t="str">
        <f>TEXT(shipments9[[#This Row],[Shipdate]],"ddd")</f>
        <v>Thu</v>
      </c>
      <c r="G2303" s="1" t="str">
        <f>IF(OR(shipments9[[#This Row],[Day Name]]="Sat",shipments9[[#This Row],[Day Name]]="Sun"),"Weekend","Weekday")</f>
        <v>Weekday</v>
      </c>
      <c r="H2303">
        <v>1716.75</v>
      </c>
      <c r="I2303">
        <v>215</v>
      </c>
      <c r="J2303" t="s">
        <v>172</v>
      </c>
      <c r="K2303" t="s">
        <v>8151</v>
      </c>
      <c r="L2303" t="s">
        <v>8160</v>
      </c>
      <c r="M2303">
        <v>8</v>
      </c>
      <c r="N2303" t="s">
        <v>8162</v>
      </c>
      <c r="O2303" s="4">
        <f>INDEX(products[Cost_per_box], MATCH(shipments9[[#This Row],[PID]], products[PID], 0))</f>
        <v>5.72</v>
      </c>
      <c r="P2303" s="4">
        <f>shipments9[[#This Row],[Boxes]]*shipments9[[#This Row],[Cost Per Box]]</f>
        <v>1229.8</v>
      </c>
      <c r="Q2303" s="4">
        <f>shipments9[[#This Row],[Amount]] -shipments9[[#This Row],[total cost]]</f>
        <v>486.95000000000005</v>
      </c>
      <c r="R2303" s="4" t="str">
        <f>IF(shipments9[[#This Row],[Gross Profit]]&lt;0,"Loss","Profit")</f>
        <v>Profit</v>
      </c>
      <c r="S2303" s="9">
        <f>shipments9[[#This Row],[Gross Profit]]/shipments9[[#This Row],[Amount]]</f>
        <v>0.28364642493082864</v>
      </c>
      <c r="T2303" s="11">
        <f>shipments9[[#This Row],[Amount]]/shipments9[[#This Row],[Boxes]]</f>
        <v>7.9848837209302328</v>
      </c>
    </row>
    <row r="2304" spans="1:20" hidden="1" x14ac:dyDescent="0.25">
      <c r="A2304" t="s">
        <v>2506</v>
      </c>
      <c r="B2304" t="s">
        <v>42</v>
      </c>
      <c r="C2304" t="s">
        <v>130</v>
      </c>
      <c r="D2304" t="s">
        <v>19</v>
      </c>
      <c r="E2304" s="1">
        <v>45148</v>
      </c>
      <c r="F2304" s="1" t="str">
        <f>TEXT(shipments9[[#This Row],[Shipdate]],"ddd")</f>
        <v>Thu</v>
      </c>
      <c r="G2304" s="1" t="str">
        <f>IF(OR(shipments9[[#This Row],[Day Name]]="Sat",shipments9[[#This Row],[Day Name]]="Sun"),"Weekend","Weekday")</f>
        <v>Weekday</v>
      </c>
      <c r="H2304">
        <v>1390.5</v>
      </c>
      <c r="I2304">
        <v>232</v>
      </c>
      <c r="J2304" t="s">
        <v>172</v>
      </c>
      <c r="K2304" t="s">
        <v>8151</v>
      </c>
      <c r="L2304" t="s">
        <v>8160</v>
      </c>
      <c r="M2304">
        <v>8</v>
      </c>
      <c r="N2304" t="s">
        <v>8162</v>
      </c>
      <c r="O2304" s="4">
        <f>INDEX(products[Cost_per_box], MATCH(shipments9[[#This Row],[PID]], products[PID], 0))</f>
        <v>5.72</v>
      </c>
      <c r="P2304" s="4">
        <f>shipments9[[#This Row],[Boxes]]*shipments9[[#This Row],[Cost Per Box]]</f>
        <v>1327.04</v>
      </c>
      <c r="Q2304" s="4">
        <f>shipments9[[#This Row],[Amount]] -shipments9[[#This Row],[total cost]]</f>
        <v>63.460000000000036</v>
      </c>
      <c r="R2304" s="4" t="str">
        <f>IF(shipments9[[#This Row],[Gross Profit]]&lt;0,"Loss","Profit")</f>
        <v>Profit</v>
      </c>
      <c r="S2304" s="9">
        <f>shipments9[[#This Row],[Gross Profit]]/shipments9[[#This Row],[Amount]]</f>
        <v>4.5638259618842172E-2</v>
      </c>
      <c r="T2304" s="11">
        <f>shipments9[[#This Row],[Amount]]/shipments9[[#This Row],[Boxes]]</f>
        <v>5.993534482758621</v>
      </c>
    </row>
    <row r="2305" spans="1:20" x14ac:dyDescent="0.25">
      <c r="A2305" t="s">
        <v>2507</v>
      </c>
      <c r="B2305" t="s">
        <v>45</v>
      </c>
      <c r="C2305" t="s">
        <v>130</v>
      </c>
      <c r="D2305" t="s">
        <v>19</v>
      </c>
      <c r="E2305" s="1">
        <v>45224</v>
      </c>
      <c r="F2305" s="1" t="str">
        <f>TEXT(shipments9[[#This Row],[Shipdate]],"ddd")</f>
        <v>Wed</v>
      </c>
      <c r="G2305" s="1" t="str">
        <f>IF(OR(shipments9[[#This Row],[Day Name]]="Sat",shipments9[[#This Row],[Day Name]]="Sun"),"Weekend","Weekday")</f>
        <v>Weekday</v>
      </c>
      <c r="H2305">
        <v>375.75</v>
      </c>
      <c r="I2305">
        <v>76</v>
      </c>
      <c r="J2305" t="s">
        <v>172</v>
      </c>
      <c r="K2305" t="s">
        <v>8151</v>
      </c>
      <c r="L2305" t="s">
        <v>8152</v>
      </c>
      <c r="M2305">
        <v>10</v>
      </c>
      <c r="N2305" t="s">
        <v>8153</v>
      </c>
      <c r="O2305" s="4">
        <f>INDEX(products[Cost_per_box], MATCH(shipments9[[#This Row],[PID]], products[PID], 0))</f>
        <v>5.72</v>
      </c>
      <c r="P2305" s="4">
        <f>shipments9[[#This Row],[Boxes]]*shipments9[[#This Row],[Cost Per Box]]</f>
        <v>434.71999999999997</v>
      </c>
      <c r="Q2305" s="4">
        <f>shipments9[[#This Row],[Amount]] -shipments9[[#This Row],[total cost]]</f>
        <v>-58.96999999999997</v>
      </c>
      <c r="R2305" s="4" t="str">
        <f>IF(shipments9[[#This Row],[Gross Profit]]&lt;0,"Loss","Profit")</f>
        <v>Loss</v>
      </c>
      <c r="S2305" s="9">
        <f>shipments9[[#This Row],[Gross Profit]]/shipments9[[#This Row],[Amount]]</f>
        <v>-0.15693945442448429</v>
      </c>
      <c r="T2305" s="11">
        <f>shipments9[[#This Row],[Amount]]/shipments9[[#This Row],[Boxes]]</f>
        <v>4.9440789473684212</v>
      </c>
    </row>
    <row r="2306" spans="1:20" hidden="1" x14ac:dyDescent="0.25">
      <c r="A2306" t="s">
        <v>2508</v>
      </c>
      <c r="B2306" t="s">
        <v>45</v>
      </c>
      <c r="C2306" t="s">
        <v>130</v>
      </c>
      <c r="D2306" t="s">
        <v>19</v>
      </c>
      <c r="E2306" s="1">
        <v>45260</v>
      </c>
      <c r="F2306" s="1" t="str">
        <f>TEXT(shipments9[[#This Row],[Shipdate]],"ddd")</f>
        <v>Thu</v>
      </c>
      <c r="G2306" s="1" t="str">
        <f>IF(OR(shipments9[[#This Row],[Day Name]]="Sat",shipments9[[#This Row],[Day Name]]="Sun"),"Weekend","Weekday")</f>
        <v>Weekday</v>
      </c>
      <c r="H2306">
        <v>6513.75</v>
      </c>
      <c r="I2306">
        <v>724</v>
      </c>
      <c r="J2306" t="s">
        <v>172</v>
      </c>
      <c r="K2306" t="s">
        <v>8151</v>
      </c>
      <c r="L2306" t="s">
        <v>8152</v>
      </c>
      <c r="M2306">
        <v>11</v>
      </c>
      <c r="N2306" t="s">
        <v>8165</v>
      </c>
      <c r="O2306" s="4">
        <f>INDEX(products[Cost_per_box], MATCH(shipments9[[#This Row],[PID]], products[PID], 0))</f>
        <v>5.72</v>
      </c>
      <c r="P2306" s="4">
        <f>shipments9[[#This Row],[Boxes]]*shipments9[[#This Row],[Cost Per Box]]</f>
        <v>4141.28</v>
      </c>
      <c r="Q2306" s="4">
        <f>shipments9[[#This Row],[Amount]] -shipments9[[#This Row],[total cost]]</f>
        <v>2372.4700000000003</v>
      </c>
      <c r="R2306" s="4" t="str">
        <f>IF(shipments9[[#This Row],[Gross Profit]]&lt;0,"Loss","Profit")</f>
        <v>Profit</v>
      </c>
      <c r="S2306" s="9">
        <f>shipments9[[#This Row],[Gross Profit]]/shipments9[[#This Row],[Amount]]</f>
        <v>0.36422490884667053</v>
      </c>
      <c r="T2306" s="11">
        <f>shipments9[[#This Row],[Amount]]/shipments9[[#This Row],[Boxes]]</f>
        <v>8.9968922651933703</v>
      </c>
    </row>
    <row r="2307" spans="1:20" x14ac:dyDescent="0.25">
      <c r="A2307" t="s">
        <v>2509</v>
      </c>
      <c r="B2307" t="s">
        <v>45</v>
      </c>
      <c r="C2307" t="s">
        <v>130</v>
      </c>
      <c r="D2307" t="s">
        <v>19</v>
      </c>
      <c r="E2307" s="1">
        <v>45329</v>
      </c>
      <c r="F2307" s="1" t="str">
        <f>TEXT(shipments9[[#This Row],[Shipdate]],"ddd")</f>
        <v>Wed</v>
      </c>
      <c r="G2307" s="1" t="str">
        <f>IF(OR(shipments9[[#This Row],[Day Name]]="Sat",shipments9[[#This Row],[Day Name]]="Sun"),"Weekend","Weekday")</f>
        <v>Weekday</v>
      </c>
      <c r="H2307">
        <v>5910.75</v>
      </c>
      <c r="I2307">
        <v>1183</v>
      </c>
      <c r="J2307" t="s">
        <v>172</v>
      </c>
      <c r="K2307" t="s">
        <v>8155</v>
      </c>
      <c r="L2307" t="s">
        <v>8156</v>
      </c>
      <c r="M2307">
        <v>2</v>
      </c>
      <c r="N2307" t="s">
        <v>8157</v>
      </c>
      <c r="O2307" s="4">
        <f>INDEX(products[Cost_per_box], MATCH(shipments9[[#This Row],[PID]], products[PID], 0))</f>
        <v>5.72</v>
      </c>
      <c r="P2307" s="4">
        <f>shipments9[[#This Row],[Boxes]]*shipments9[[#This Row],[Cost Per Box]]</f>
        <v>6766.7599999999993</v>
      </c>
      <c r="Q2307" s="4">
        <f>shipments9[[#This Row],[Amount]] -shipments9[[#This Row],[total cost]]</f>
        <v>-856.00999999999931</v>
      </c>
      <c r="R2307" s="4" t="str">
        <f>IF(shipments9[[#This Row],[Gross Profit]]&lt;0,"Loss","Profit")</f>
        <v>Loss</v>
      </c>
      <c r="S2307" s="9">
        <f>shipments9[[#This Row],[Gross Profit]]/shipments9[[#This Row],[Amount]]</f>
        <v>-0.14482256904792104</v>
      </c>
      <c r="T2307" s="11">
        <f>shipments9[[#This Row],[Amount]]/shipments9[[#This Row],[Boxes]]</f>
        <v>4.9964074387151314</v>
      </c>
    </row>
    <row r="2308" spans="1:20" x14ac:dyDescent="0.25">
      <c r="A2308" t="s">
        <v>2510</v>
      </c>
      <c r="B2308" t="s">
        <v>45</v>
      </c>
      <c r="C2308" t="s">
        <v>130</v>
      </c>
      <c r="D2308" t="s">
        <v>19</v>
      </c>
      <c r="E2308" s="1">
        <v>45314</v>
      </c>
      <c r="F2308" s="1" t="str">
        <f>TEXT(shipments9[[#This Row],[Shipdate]],"ddd")</f>
        <v>Tue</v>
      </c>
      <c r="G2308" s="1" t="str">
        <f>IF(OR(shipments9[[#This Row],[Day Name]]="Sat",shipments9[[#This Row],[Day Name]]="Sun"),"Weekend","Weekday")</f>
        <v>Weekday</v>
      </c>
      <c r="H2308">
        <v>6003</v>
      </c>
      <c r="I2308">
        <v>1201</v>
      </c>
      <c r="J2308" t="s">
        <v>172</v>
      </c>
      <c r="K2308" t="s">
        <v>8155</v>
      </c>
      <c r="L2308" t="s">
        <v>8156</v>
      </c>
      <c r="M2308">
        <v>1</v>
      </c>
      <c r="N2308" t="s">
        <v>8163</v>
      </c>
      <c r="O2308" s="4">
        <f>INDEX(products[Cost_per_box], MATCH(shipments9[[#This Row],[PID]], products[PID], 0))</f>
        <v>5.72</v>
      </c>
      <c r="P2308" s="4">
        <f>shipments9[[#This Row],[Boxes]]*shipments9[[#This Row],[Cost Per Box]]</f>
        <v>6869.7199999999993</v>
      </c>
      <c r="Q2308" s="4">
        <f>shipments9[[#This Row],[Amount]] -shipments9[[#This Row],[total cost]]</f>
        <v>-866.71999999999935</v>
      </c>
      <c r="R2308" s="4" t="str">
        <f>IF(shipments9[[#This Row],[Gross Profit]]&lt;0,"Loss","Profit")</f>
        <v>Loss</v>
      </c>
      <c r="S2308" s="9">
        <f>shipments9[[#This Row],[Gross Profit]]/shipments9[[#This Row],[Amount]]</f>
        <v>-0.14438114276195224</v>
      </c>
      <c r="T2308" s="11">
        <f>shipments9[[#This Row],[Amount]]/shipments9[[#This Row],[Boxes]]</f>
        <v>4.9983347210657785</v>
      </c>
    </row>
    <row r="2309" spans="1:20" hidden="1" x14ac:dyDescent="0.25">
      <c r="A2309" t="s">
        <v>2511</v>
      </c>
      <c r="B2309" t="s">
        <v>45</v>
      </c>
      <c r="C2309" t="s">
        <v>130</v>
      </c>
      <c r="D2309" t="s">
        <v>19</v>
      </c>
      <c r="E2309" s="1">
        <v>44979</v>
      </c>
      <c r="F2309" s="1" t="str">
        <f>TEXT(shipments9[[#This Row],[Shipdate]],"ddd")</f>
        <v>Wed</v>
      </c>
      <c r="G2309" s="1" t="str">
        <f>IF(OR(shipments9[[#This Row],[Day Name]]="Sat",shipments9[[#This Row],[Day Name]]="Sun"),"Weekend","Weekday")</f>
        <v>Weekday</v>
      </c>
      <c r="H2309">
        <v>5463</v>
      </c>
      <c r="I2309">
        <v>911</v>
      </c>
      <c r="J2309" t="s">
        <v>172</v>
      </c>
      <c r="K2309" t="s">
        <v>8151</v>
      </c>
      <c r="L2309" t="s">
        <v>8156</v>
      </c>
      <c r="M2309">
        <v>2</v>
      </c>
      <c r="N2309" t="s">
        <v>8157</v>
      </c>
      <c r="O2309" s="4">
        <f>INDEX(products[Cost_per_box], MATCH(shipments9[[#This Row],[PID]], products[PID], 0))</f>
        <v>5.72</v>
      </c>
      <c r="P2309" s="4">
        <f>shipments9[[#This Row],[Boxes]]*shipments9[[#This Row],[Cost Per Box]]</f>
        <v>5210.92</v>
      </c>
      <c r="Q2309" s="4">
        <f>shipments9[[#This Row],[Amount]] -shipments9[[#This Row],[total cost]]</f>
        <v>252.07999999999993</v>
      </c>
      <c r="R2309" s="4" t="str">
        <f>IF(shipments9[[#This Row],[Gross Profit]]&lt;0,"Loss","Profit")</f>
        <v>Profit</v>
      </c>
      <c r="S2309" s="9">
        <f>shipments9[[#This Row],[Gross Profit]]/shipments9[[#This Row],[Amount]]</f>
        <v>4.6143144792238681E-2</v>
      </c>
      <c r="T2309" s="11">
        <f>shipments9[[#This Row],[Amount]]/shipments9[[#This Row],[Boxes]]</f>
        <v>5.996706915477497</v>
      </c>
    </row>
    <row r="2310" spans="1:20" hidden="1" x14ac:dyDescent="0.25">
      <c r="A2310" t="s">
        <v>2512</v>
      </c>
      <c r="B2310" t="s">
        <v>45</v>
      </c>
      <c r="C2310" t="s">
        <v>130</v>
      </c>
      <c r="D2310" t="s">
        <v>19</v>
      </c>
      <c r="E2310" s="1">
        <v>45209</v>
      </c>
      <c r="F2310" s="1" t="str">
        <f>TEXT(shipments9[[#This Row],[Shipdate]],"ddd")</f>
        <v>Tue</v>
      </c>
      <c r="G2310" s="1" t="str">
        <f>IF(OR(shipments9[[#This Row],[Day Name]]="Sat",shipments9[[#This Row],[Day Name]]="Sun"),"Weekend","Weekday")</f>
        <v>Weekday</v>
      </c>
      <c r="H2310">
        <v>3456</v>
      </c>
      <c r="I2310">
        <v>576</v>
      </c>
      <c r="J2310" t="s">
        <v>172</v>
      </c>
      <c r="K2310" t="s">
        <v>8151</v>
      </c>
      <c r="L2310" t="s">
        <v>8152</v>
      </c>
      <c r="M2310">
        <v>10</v>
      </c>
      <c r="N2310" t="s">
        <v>8153</v>
      </c>
      <c r="O2310" s="4">
        <f>INDEX(products[Cost_per_box], MATCH(shipments9[[#This Row],[PID]], products[PID], 0))</f>
        <v>5.72</v>
      </c>
      <c r="P2310" s="4">
        <f>shipments9[[#This Row],[Boxes]]*shipments9[[#This Row],[Cost Per Box]]</f>
        <v>3294.72</v>
      </c>
      <c r="Q2310" s="4">
        <f>shipments9[[#This Row],[Amount]] -shipments9[[#This Row],[total cost]]</f>
        <v>161.2800000000002</v>
      </c>
      <c r="R2310" s="4" t="str">
        <f>IF(shipments9[[#This Row],[Gross Profit]]&lt;0,"Loss","Profit")</f>
        <v>Profit</v>
      </c>
      <c r="S2310" s="9">
        <f>shipments9[[#This Row],[Gross Profit]]/shipments9[[#This Row],[Amount]]</f>
        <v>4.6666666666666724E-2</v>
      </c>
      <c r="T2310" s="11">
        <f>shipments9[[#This Row],[Amount]]/shipments9[[#This Row],[Boxes]]</f>
        <v>6</v>
      </c>
    </row>
    <row r="2311" spans="1:20" hidden="1" x14ac:dyDescent="0.25">
      <c r="A2311" t="s">
        <v>2513</v>
      </c>
      <c r="B2311" t="s">
        <v>71</v>
      </c>
      <c r="C2311" t="s">
        <v>130</v>
      </c>
      <c r="D2311" t="s">
        <v>19</v>
      </c>
      <c r="E2311" s="1">
        <v>45323</v>
      </c>
      <c r="F2311" s="1" t="str">
        <f>TEXT(shipments9[[#This Row],[Shipdate]],"ddd")</f>
        <v>Thu</v>
      </c>
      <c r="G2311" s="1" t="str">
        <f>IF(OR(shipments9[[#This Row],[Day Name]]="Sat",shipments9[[#This Row],[Day Name]]="Sun"),"Weekend","Weekday")</f>
        <v>Weekday</v>
      </c>
      <c r="H2311">
        <v>2198.25</v>
      </c>
      <c r="I2311">
        <v>275</v>
      </c>
      <c r="J2311" t="s">
        <v>172</v>
      </c>
      <c r="K2311" t="s">
        <v>8155</v>
      </c>
      <c r="L2311" t="s">
        <v>8156</v>
      </c>
      <c r="M2311">
        <v>2</v>
      </c>
      <c r="N2311" t="s">
        <v>8157</v>
      </c>
      <c r="O2311" s="4">
        <f>INDEX(products[Cost_per_box], MATCH(shipments9[[#This Row],[PID]], products[PID], 0))</f>
        <v>5.72</v>
      </c>
      <c r="P2311" s="4">
        <f>shipments9[[#This Row],[Boxes]]*shipments9[[#This Row],[Cost Per Box]]</f>
        <v>1573</v>
      </c>
      <c r="Q2311" s="4">
        <f>shipments9[[#This Row],[Amount]] -shipments9[[#This Row],[total cost]]</f>
        <v>625.25</v>
      </c>
      <c r="R2311" s="4" t="str">
        <f>IF(shipments9[[#This Row],[Gross Profit]]&lt;0,"Loss","Profit")</f>
        <v>Profit</v>
      </c>
      <c r="S2311" s="9">
        <f>shipments9[[#This Row],[Gross Profit]]/shipments9[[#This Row],[Amount]]</f>
        <v>0.28443079722506537</v>
      </c>
      <c r="T2311" s="11">
        <f>shipments9[[#This Row],[Amount]]/shipments9[[#This Row],[Boxes]]</f>
        <v>7.9936363636363632</v>
      </c>
    </row>
    <row r="2312" spans="1:20" hidden="1" x14ac:dyDescent="0.25">
      <c r="A2312" t="s">
        <v>2514</v>
      </c>
      <c r="B2312" t="s">
        <v>71</v>
      </c>
      <c r="C2312" t="s">
        <v>130</v>
      </c>
      <c r="D2312" t="s">
        <v>19</v>
      </c>
      <c r="E2312" s="1">
        <v>45271</v>
      </c>
      <c r="F2312" s="1" t="str">
        <f>TEXT(shipments9[[#This Row],[Shipdate]],"ddd")</f>
        <v>Mon</v>
      </c>
      <c r="G2312" s="1" t="str">
        <f>IF(OR(shipments9[[#This Row],[Day Name]]="Sat",shipments9[[#This Row],[Day Name]]="Sun"),"Weekend","Weekday")</f>
        <v>Weekday</v>
      </c>
      <c r="H2312">
        <v>3424.5</v>
      </c>
      <c r="I2312">
        <v>381</v>
      </c>
      <c r="J2312" t="s">
        <v>172</v>
      </c>
      <c r="K2312" t="s">
        <v>8151</v>
      </c>
      <c r="L2312" t="s">
        <v>8152</v>
      </c>
      <c r="M2312">
        <v>12</v>
      </c>
      <c r="N2312" t="s">
        <v>8166</v>
      </c>
      <c r="O2312" s="4">
        <f>INDEX(products[Cost_per_box], MATCH(shipments9[[#This Row],[PID]], products[PID], 0))</f>
        <v>5.72</v>
      </c>
      <c r="P2312" s="4">
        <f>shipments9[[#This Row],[Boxes]]*shipments9[[#This Row],[Cost Per Box]]</f>
        <v>2179.3199999999997</v>
      </c>
      <c r="Q2312" s="4">
        <f>shipments9[[#This Row],[Amount]] -shipments9[[#This Row],[total cost]]</f>
        <v>1245.1800000000003</v>
      </c>
      <c r="R2312" s="4" t="str">
        <f>IF(shipments9[[#This Row],[Gross Profit]]&lt;0,"Loss","Profit")</f>
        <v>Profit</v>
      </c>
      <c r="S2312" s="9">
        <f>shipments9[[#This Row],[Gross Profit]]/shipments9[[#This Row],[Amount]]</f>
        <v>0.36360928602715731</v>
      </c>
      <c r="T2312" s="11">
        <f>shipments9[[#This Row],[Amount]]/shipments9[[#This Row],[Boxes]]</f>
        <v>8.9881889763779519</v>
      </c>
    </row>
    <row r="2313" spans="1:20" hidden="1" x14ac:dyDescent="0.25">
      <c r="A2313" t="s">
        <v>2515</v>
      </c>
      <c r="B2313" t="s">
        <v>74</v>
      </c>
      <c r="C2313" t="s">
        <v>130</v>
      </c>
      <c r="D2313" t="s">
        <v>19</v>
      </c>
      <c r="E2313" s="1">
        <v>45266</v>
      </c>
      <c r="F2313" s="1" t="str">
        <f>TEXT(shipments9[[#This Row],[Shipdate]],"ddd")</f>
        <v>Wed</v>
      </c>
      <c r="G2313" s="1" t="str">
        <f>IF(OR(shipments9[[#This Row],[Day Name]]="Sat",shipments9[[#This Row],[Day Name]]="Sun"),"Weekend","Weekday")</f>
        <v>Weekday</v>
      </c>
      <c r="H2313">
        <v>4038.75</v>
      </c>
      <c r="I2313">
        <v>577</v>
      </c>
      <c r="J2313" t="s">
        <v>172</v>
      </c>
      <c r="K2313" t="s">
        <v>8151</v>
      </c>
      <c r="L2313" t="s">
        <v>8152</v>
      </c>
      <c r="M2313">
        <v>12</v>
      </c>
      <c r="N2313" t="s">
        <v>8166</v>
      </c>
      <c r="O2313" s="4">
        <f>INDEX(products[Cost_per_box], MATCH(shipments9[[#This Row],[PID]], products[PID], 0))</f>
        <v>5.72</v>
      </c>
      <c r="P2313" s="4">
        <f>shipments9[[#This Row],[Boxes]]*shipments9[[#This Row],[Cost Per Box]]</f>
        <v>3300.44</v>
      </c>
      <c r="Q2313" s="4">
        <f>shipments9[[#This Row],[Amount]] -shipments9[[#This Row],[total cost]]</f>
        <v>738.31</v>
      </c>
      <c r="R2313" s="4" t="str">
        <f>IF(shipments9[[#This Row],[Gross Profit]]&lt;0,"Loss","Profit")</f>
        <v>Profit</v>
      </c>
      <c r="S2313" s="9">
        <f>shipments9[[#This Row],[Gross Profit]]/shipments9[[#This Row],[Amount]]</f>
        <v>0.18280656143608789</v>
      </c>
      <c r="T2313" s="11">
        <f>shipments9[[#This Row],[Amount]]/shipments9[[#This Row],[Boxes]]</f>
        <v>6.9995667244367414</v>
      </c>
    </row>
    <row r="2314" spans="1:20" hidden="1" x14ac:dyDescent="0.25">
      <c r="A2314" t="s">
        <v>2516</v>
      </c>
      <c r="B2314" t="s">
        <v>74</v>
      </c>
      <c r="C2314" t="s">
        <v>130</v>
      </c>
      <c r="D2314" t="s">
        <v>19</v>
      </c>
      <c r="E2314" s="1">
        <v>45209</v>
      </c>
      <c r="F2314" s="1" t="str">
        <f>TEXT(shipments9[[#This Row],[Shipdate]],"ddd")</f>
        <v>Tue</v>
      </c>
      <c r="G2314" s="1" t="str">
        <f>IF(OR(shipments9[[#This Row],[Day Name]]="Sat",shipments9[[#This Row],[Day Name]]="Sun"),"Weekend","Weekday")</f>
        <v>Weekday</v>
      </c>
      <c r="H2314">
        <v>9375.75</v>
      </c>
      <c r="I2314">
        <v>1042</v>
      </c>
      <c r="J2314" t="s">
        <v>172</v>
      </c>
      <c r="K2314" t="s">
        <v>8151</v>
      </c>
      <c r="L2314" t="s">
        <v>8152</v>
      </c>
      <c r="M2314">
        <v>10</v>
      </c>
      <c r="N2314" t="s">
        <v>8153</v>
      </c>
      <c r="O2314" s="4">
        <f>INDEX(products[Cost_per_box], MATCH(shipments9[[#This Row],[PID]], products[PID], 0))</f>
        <v>5.72</v>
      </c>
      <c r="P2314" s="4">
        <f>shipments9[[#This Row],[Boxes]]*shipments9[[#This Row],[Cost Per Box]]</f>
        <v>5960.24</v>
      </c>
      <c r="Q2314" s="4">
        <f>shipments9[[#This Row],[Amount]] -shipments9[[#This Row],[total cost]]</f>
        <v>3415.51</v>
      </c>
      <c r="R2314" s="4" t="str">
        <f>IF(shipments9[[#This Row],[Gross Profit]]&lt;0,"Loss","Profit")</f>
        <v>Profit</v>
      </c>
      <c r="S2314" s="9">
        <f>shipments9[[#This Row],[Gross Profit]]/shipments9[[#This Row],[Amount]]</f>
        <v>0.36429192331280169</v>
      </c>
      <c r="T2314" s="11">
        <f>shipments9[[#This Row],[Amount]]/shipments9[[#This Row],[Boxes]]</f>
        <v>8.9978406909788866</v>
      </c>
    </row>
    <row r="2315" spans="1:20" hidden="1" x14ac:dyDescent="0.25">
      <c r="A2315" t="s">
        <v>2517</v>
      </c>
      <c r="B2315" t="s">
        <v>74</v>
      </c>
      <c r="C2315" t="s">
        <v>130</v>
      </c>
      <c r="D2315" t="s">
        <v>19</v>
      </c>
      <c r="E2315" s="1">
        <v>45140</v>
      </c>
      <c r="F2315" s="1" t="str">
        <f>TEXT(shipments9[[#This Row],[Shipdate]],"ddd")</f>
        <v>Wed</v>
      </c>
      <c r="G2315" s="1" t="str">
        <f>IF(OR(shipments9[[#This Row],[Day Name]]="Sat",shipments9[[#This Row],[Day Name]]="Sun"),"Weekend","Weekday")</f>
        <v>Weekday</v>
      </c>
      <c r="H2315">
        <v>3964.5</v>
      </c>
      <c r="I2315">
        <v>441</v>
      </c>
      <c r="J2315" t="s">
        <v>172</v>
      </c>
      <c r="K2315" t="s">
        <v>8151</v>
      </c>
      <c r="L2315" t="s">
        <v>8160</v>
      </c>
      <c r="M2315">
        <v>8</v>
      </c>
      <c r="N2315" t="s">
        <v>8162</v>
      </c>
      <c r="O2315" s="4">
        <f>INDEX(products[Cost_per_box], MATCH(shipments9[[#This Row],[PID]], products[PID], 0))</f>
        <v>5.72</v>
      </c>
      <c r="P2315" s="4">
        <f>shipments9[[#This Row],[Boxes]]*shipments9[[#This Row],[Cost Per Box]]</f>
        <v>2522.52</v>
      </c>
      <c r="Q2315" s="4">
        <f>shipments9[[#This Row],[Amount]] -shipments9[[#This Row],[total cost]]</f>
        <v>1441.98</v>
      </c>
      <c r="R2315" s="4" t="str">
        <f>IF(shipments9[[#This Row],[Gross Profit]]&lt;0,"Loss","Profit")</f>
        <v>Profit</v>
      </c>
      <c r="S2315" s="9">
        <f>shipments9[[#This Row],[Gross Profit]]/shipments9[[#This Row],[Amount]]</f>
        <v>0.36372304199772987</v>
      </c>
      <c r="T2315" s="11">
        <f>shipments9[[#This Row],[Amount]]/shipments9[[#This Row],[Boxes]]</f>
        <v>8.9897959183673475</v>
      </c>
    </row>
    <row r="2316" spans="1:20" x14ac:dyDescent="0.25">
      <c r="A2316" t="s">
        <v>2518</v>
      </c>
      <c r="B2316" t="s">
        <v>49</v>
      </c>
      <c r="C2316" t="s">
        <v>130</v>
      </c>
      <c r="D2316" t="s">
        <v>19</v>
      </c>
      <c r="E2316" s="1">
        <v>45337</v>
      </c>
      <c r="F2316" s="1" t="str">
        <f>TEXT(shipments9[[#This Row],[Shipdate]],"ddd")</f>
        <v>Thu</v>
      </c>
      <c r="G2316" s="1" t="str">
        <f>IF(OR(shipments9[[#This Row],[Day Name]]="Sat",shipments9[[#This Row],[Day Name]]="Sun"),"Weekend","Weekday")</f>
        <v>Weekday</v>
      </c>
      <c r="H2316">
        <v>211.5</v>
      </c>
      <c r="I2316">
        <v>43</v>
      </c>
      <c r="J2316" t="s">
        <v>172</v>
      </c>
      <c r="K2316" t="s">
        <v>8155</v>
      </c>
      <c r="L2316" t="s">
        <v>8156</v>
      </c>
      <c r="M2316">
        <v>2</v>
      </c>
      <c r="N2316" t="s">
        <v>8157</v>
      </c>
      <c r="O2316" s="4">
        <f>INDEX(products[Cost_per_box], MATCH(shipments9[[#This Row],[PID]], products[PID], 0))</f>
        <v>5.72</v>
      </c>
      <c r="P2316" s="4">
        <f>shipments9[[#This Row],[Boxes]]*shipments9[[#This Row],[Cost Per Box]]</f>
        <v>245.95999999999998</v>
      </c>
      <c r="Q2316" s="4">
        <f>shipments9[[#This Row],[Amount]] -shipments9[[#This Row],[total cost]]</f>
        <v>-34.45999999999998</v>
      </c>
      <c r="R2316" s="4" t="str">
        <f>IF(shipments9[[#This Row],[Gross Profit]]&lt;0,"Loss","Profit")</f>
        <v>Loss</v>
      </c>
      <c r="S2316" s="9">
        <f>shipments9[[#This Row],[Gross Profit]]/shipments9[[#This Row],[Amount]]</f>
        <v>-0.16293144208037816</v>
      </c>
      <c r="T2316" s="11">
        <f>shipments9[[#This Row],[Amount]]/shipments9[[#This Row],[Boxes]]</f>
        <v>4.9186046511627906</v>
      </c>
    </row>
    <row r="2317" spans="1:20" hidden="1" x14ac:dyDescent="0.25">
      <c r="A2317" t="s">
        <v>2519</v>
      </c>
      <c r="B2317" t="s">
        <v>52</v>
      </c>
      <c r="C2317" t="s">
        <v>130</v>
      </c>
      <c r="D2317" t="s">
        <v>19</v>
      </c>
      <c r="E2317" s="1">
        <v>45302</v>
      </c>
      <c r="F2317" s="1" t="str">
        <f>TEXT(shipments9[[#This Row],[Shipdate]],"ddd")</f>
        <v>Thu</v>
      </c>
      <c r="G2317" s="1" t="str">
        <f>IF(OR(shipments9[[#This Row],[Day Name]]="Sat",shipments9[[#This Row],[Day Name]]="Sun"),"Weekend","Weekday")</f>
        <v>Weekday</v>
      </c>
      <c r="H2317">
        <v>463.5</v>
      </c>
      <c r="I2317">
        <v>52</v>
      </c>
      <c r="J2317" t="s">
        <v>172</v>
      </c>
      <c r="K2317" t="s">
        <v>8155</v>
      </c>
      <c r="L2317" t="s">
        <v>8156</v>
      </c>
      <c r="M2317">
        <v>1</v>
      </c>
      <c r="N2317" t="s">
        <v>8163</v>
      </c>
      <c r="O2317" s="4">
        <f>INDEX(products[Cost_per_box], MATCH(shipments9[[#This Row],[PID]], products[PID], 0))</f>
        <v>5.72</v>
      </c>
      <c r="P2317" s="4">
        <f>shipments9[[#This Row],[Boxes]]*shipments9[[#This Row],[Cost Per Box]]</f>
        <v>297.44</v>
      </c>
      <c r="Q2317" s="4">
        <f>shipments9[[#This Row],[Amount]] -shipments9[[#This Row],[total cost]]</f>
        <v>166.06</v>
      </c>
      <c r="R2317" s="4" t="str">
        <f>IF(shipments9[[#This Row],[Gross Profit]]&lt;0,"Loss","Profit")</f>
        <v>Profit</v>
      </c>
      <c r="S2317" s="9">
        <f>shipments9[[#This Row],[Gross Profit]]/shipments9[[#This Row],[Amount]]</f>
        <v>0.35827400215749733</v>
      </c>
      <c r="T2317" s="11">
        <f>shipments9[[#This Row],[Amount]]/shipments9[[#This Row],[Boxes]]</f>
        <v>8.9134615384615383</v>
      </c>
    </row>
    <row r="2318" spans="1:20" hidden="1" x14ac:dyDescent="0.25">
      <c r="A2318" t="s">
        <v>2520</v>
      </c>
      <c r="B2318" t="s">
        <v>52</v>
      </c>
      <c r="C2318" t="s">
        <v>130</v>
      </c>
      <c r="D2318" t="s">
        <v>19</v>
      </c>
      <c r="E2318" s="1">
        <v>45266</v>
      </c>
      <c r="F2318" s="1" t="str">
        <f>TEXT(shipments9[[#This Row],[Shipdate]],"ddd")</f>
        <v>Wed</v>
      </c>
      <c r="G2318" s="1" t="str">
        <f>IF(OR(shipments9[[#This Row],[Day Name]]="Sat",shipments9[[#This Row],[Day Name]]="Sun"),"Weekend","Weekday")</f>
        <v>Weekday</v>
      </c>
      <c r="H2318">
        <v>3579.75</v>
      </c>
      <c r="I2318">
        <v>597</v>
      </c>
      <c r="J2318" t="s">
        <v>172</v>
      </c>
      <c r="K2318" t="s">
        <v>8151</v>
      </c>
      <c r="L2318" t="s">
        <v>8152</v>
      </c>
      <c r="M2318">
        <v>12</v>
      </c>
      <c r="N2318" t="s">
        <v>8166</v>
      </c>
      <c r="O2318" s="4">
        <f>INDEX(products[Cost_per_box], MATCH(shipments9[[#This Row],[PID]], products[PID], 0))</f>
        <v>5.72</v>
      </c>
      <c r="P2318" s="4">
        <f>shipments9[[#This Row],[Boxes]]*shipments9[[#This Row],[Cost Per Box]]</f>
        <v>3414.8399999999997</v>
      </c>
      <c r="Q2318" s="4">
        <f>shipments9[[#This Row],[Amount]] -shipments9[[#This Row],[total cost]]</f>
        <v>164.91000000000031</v>
      </c>
      <c r="R2318" s="4" t="str">
        <f>IF(shipments9[[#This Row],[Gross Profit]]&lt;0,"Loss","Profit")</f>
        <v>Profit</v>
      </c>
      <c r="S2318" s="9">
        <f>shipments9[[#This Row],[Gross Profit]]/shipments9[[#This Row],[Amount]]</f>
        <v>4.6067462811648946E-2</v>
      </c>
      <c r="T2318" s="11">
        <f>shipments9[[#This Row],[Amount]]/shipments9[[#This Row],[Boxes]]</f>
        <v>5.9962311557788945</v>
      </c>
    </row>
    <row r="2319" spans="1:20" hidden="1" x14ac:dyDescent="0.25">
      <c r="A2319" t="s">
        <v>2521</v>
      </c>
      <c r="B2319" t="s">
        <v>77</v>
      </c>
      <c r="C2319" t="s">
        <v>130</v>
      </c>
      <c r="D2319" t="s">
        <v>19</v>
      </c>
      <c r="E2319" s="1">
        <v>44965</v>
      </c>
      <c r="F2319" s="1" t="str">
        <f>TEXT(shipments9[[#This Row],[Shipdate]],"ddd")</f>
        <v>Wed</v>
      </c>
      <c r="G2319" s="1" t="str">
        <f>IF(OR(shipments9[[#This Row],[Day Name]]="Sat",shipments9[[#This Row],[Day Name]]="Sun"),"Weekend","Weekday")</f>
        <v>Weekday</v>
      </c>
      <c r="H2319">
        <v>2709</v>
      </c>
      <c r="I2319">
        <v>339</v>
      </c>
      <c r="J2319" t="s">
        <v>172</v>
      </c>
      <c r="K2319" t="s">
        <v>8151</v>
      </c>
      <c r="L2319" t="s">
        <v>8156</v>
      </c>
      <c r="M2319">
        <v>2</v>
      </c>
      <c r="N2319" t="s">
        <v>8157</v>
      </c>
      <c r="O2319" s="4">
        <f>INDEX(products[Cost_per_box], MATCH(shipments9[[#This Row],[PID]], products[PID], 0))</f>
        <v>5.72</v>
      </c>
      <c r="P2319" s="4">
        <f>shipments9[[#This Row],[Boxes]]*shipments9[[#This Row],[Cost Per Box]]</f>
        <v>1939.08</v>
      </c>
      <c r="Q2319" s="4">
        <f>shipments9[[#This Row],[Amount]] -shipments9[[#This Row],[total cost]]</f>
        <v>769.92000000000007</v>
      </c>
      <c r="R2319" s="4" t="str">
        <f>IF(shipments9[[#This Row],[Gross Profit]]&lt;0,"Loss","Profit")</f>
        <v>Profit</v>
      </c>
      <c r="S2319" s="9">
        <f>shipments9[[#This Row],[Gross Profit]]/shipments9[[#This Row],[Amount]]</f>
        <v>0.28420819490586935</v>
      </c>
      <c r="T2319" s="11">
        <f>shipments9[[#This Row],[Amount]]/shipments9[[#This Row],[Boxes]]</f>
        <v>7.9911504424778759</v>
      </c>
    </row>
    <row r="2320" spans="1:20" x14ac:dyDescent="0.25">
      <c r="A2320" t="s">
        <v>2522</v>
      </c>
      <c r="B2320" t="s">
        <v>77</v>
      </c>
      <c r="C2320" t="s">
        <v>130</v>
      </c>
      <c r="D2320" t="s">
        <v>19</v>
      </c>
      <c r="E2320" s="1">
        <v>45323</v>
      </c>
      <c r="F2320" s="1" t="str">
        <f>TEXT(shipments9[[#This Row],[Shipdate]],"ddd")</f>
        <v>Thu</v>
      </c>
      <c r="G2320" s="1" t="str">
        <f>IF(OR(shipments9[[#This Row],[Day Name]]="Sat",shipments9[[#This Row],[Day Name]]="Sun"),"Weekend","Weekday")</f>
        <v>Weekday</v>
      </c>
      <c r="H2320">
        <v>4747.5</v>
      </c>
      <c r="I2320">
        <v>950</v>
      </c>
      <c r="J2320" t="s">
        <v>172</v>
      </c>
      <c r="K2320" t="s">
        <v>8155</v>
      </c>
      <c r="L2320" t="s">
        <v>8156</v>
      </c>
      <c r="M2320">
        <v>2</v>
      </c>
      <c r="N2320" t="s">
        <v>8157</v>
      </c>
      <c r="O2320" s="4">
        <f>INDEX(products[Cost_per_box], MATCH(shipments9[[#This Row],[PID]], products[PID], 0))</f>
        <v>5.72</v>
      </c>
      <c r="P2320" s="4">
        <f>shipments9[[#This Row],[Boxes]]*shipments9[[#This Row],[Cost Per Box]]</f>
        <v>5434</v>
      </c>
      <c r="Q2320" s="4">
        <f>shipments9[[#This Row],[Amount]] -shipments9[[#This Row],[total cost]]</f>
        <v>-686.5</v>
      </c>
      <c r="R2320" s="4" t="str">
        <f>IF(shipments9[[#This Row],[Gross Profit]]&lt;0,"Loss","Profit")</f>
        <v>Loss</v>
      </c>
      <c r="S2320" s="9">
        <f>shipments9[[#This Row],[Gross Profit]]/shipments9[[#This Row],[Amount]]</f>
        <v>-0.14460242232754081</v>
      </c>
      <c r="T2320" s="11">
        <f>shipments9[[#This Row],[Amount]]/shipments9[[#This Row],[Boxes]]</f>
        <v>4.9973684210526317</v>
      </c>
    </row>
    <row r="2321" spans="1:20" x14ac:dyDescent="0.25">
      <c r="A2321" t="s">
        <v>2523</v>
      </c>
      <c r="B2321" t="s">
        <v>77</v>
      </c>
      <c r="C2321" t="s">
        <v>130</v>
      </c>
      <c r="D2321" t="s">
        <v>19</v>
      </c>
      <c r="E2321" s="1">
        <v>45289</v>
      </c>
      <c r="F2321" s="1" t="str">
        <f>TEXT(shipments9[[#This Row],[Shipdate]],"ddd")</f>
        <v>Fri</v>
      </c>
      <c r="G2321" s="1" t="str">
        <f>IF(OR(shipments9[[#This Row],[Day Name]]="Sat",shipments9[[#This Row],[Day Name]]="Sun"),"Weekend","Weekday")</f>
        <v>Weekday</v>
      </c>
      <c r="H2321">
        <v>1561.5</v>
      </c>
      <c r="I2321">
        <v>313</v>
      </c>
      <c r="J2321" t="s">
        <v>172</v>
      </c>
      <c r="K2321" t="s">
        <v>8151</v>
      </c>
      <c r="L2321" t="s">
        <v>8152</v>
      </c>
      <c r="M2321">
        <v>12</v>
      </c>
      <c r="N2321" t="s">
        <v>8166</v>
      </c>
      <c r="O2321" s="4">
        <f>INDEX(products[Cost_per_box], MATCH(shipments9[[#This Row],[PID]], products[PID], 0))</f>
        <v>5.72</v>
      </c>
      <c r="P2321" s="4">
        <f>shipments9[[#This Row],[Boxes]]*shipments9[[#This Row],[Cost Per Box]]</f>
        <v>1790.36</v>
      </c>
      <c r="Q2321" s="4">
        <f>shipments9[[#This Row],[Amount]] -shipments9[[#This Row],[total cost]]</f>
        <v>-228.8599999999999</v>
      </c>
      <c r="R2321" s="4" t="str">
        <f>IF(shipments9[[#This Row],[Gross Profit]]&lt;0,"Loss","Profit")</f>
        <v>Loss</v>
      </c>
      <c r="S2321" s="9">
        <f>shipments9[[#This Row],[Gross Profit]]/shipments9[[#This Row],[Amount]]</f>
        <v>-0.14656420108869669</v>
      </c>
      <c r="T2321" s="11">
        <f>shipments9[[#This Row],[Amount]]/shipments9[[#This Row],[Boxes]]</f>
        <v>4.9888178913738015</v>
      </c>
    </row>
    <row r="2322" spans="1:20" hidden="1" x14ac:dyDescent="0.25">
      <c r="A2322" t="s">
        <v>2524</v>
      </c>
      <c r="B2322" t="s">
        <v>58</v>
      </c>
      <c r="C2322" t="s">
        <v>130</v>
      </c>
      <c r="D2322" t="s">
        <v>19</v>
      </c>
      <c r="E2322" s="1">
        <v>45026</v>
      </c>
      <c r="F2322" s="1" t="str">
        <f>TEXT(shipments9[[#This Row],[Shipdate]],"ddd")</f>
        <v>Mon</v>
      </c>
      <c r="G2322" s="1" t="str">
        <f>IF(OR(shipments9[[#This Row],[Day Name]]="Sat",shipments9[[#This Row],[Day Name]]="Sun"),"Weekend","Weekday")</f>
        <v>Weekday</v>
      </c>
      <c r="H2322">
        <v>3208.5</v>
      </c>
      <c r="I2322">
        <v>402</v>
      </c>
      <c r="J2322" t="s">
        <v>172</v>
      </c>
      <c r="K2322" t="s">
        <v>8151</v>
      </c>
      <c r="L2322" t="s">
        <v>8154</v>
      </c>
      <c r="M2322">
        <v>4</v>
      </c>
      <c r="N2322" t="s">
        <v>8158</v>
      </c>
      <c r="O2322" s="4">
        <f>INDEX(products[Cost_per_box], MATCH(shipments9[[#This Row],[PID]], products[PID], 0))</f>
        <v>5.72</v>
      </c>
      <c r="P2322" s="4">
        <f>shipments9[[#This Row],[Boxes]]*shipments9[[#This Row],[Cost Per Box]]</f>
        <v>2299.44</v>
      </c>
      <c r="Q2322" s="4">
        <f>shipments9[[#This Row],[Amount]] -shipments9[[#This Row],[total cost]]</f>
        <v>909.06</v>
      </c>
      <c r="R2322" s="4" t="str">
        <f>IF(shipments9[[#This Row],[Gross Profit]]&lt;0,"Loss","Profit")</f>
        <v>Profit</v>
      </c>
      <c r="S2322" s="9">
        <f>shipments9[[#This Row],[Gross Profit]]/shipments9[[#This Row],[Amount]]</f>
        <v>0.28332865825151937</v>
      </c>
      <c r="T2322" s="11">
        <f>shipments9[[#This Row],[Amount]]/shipments9[[#This Row],[Boxes]]</f>
        <v>7.9813432835820892</v>
      </c>
    </row>
    <row r="2323" spans="1:20" hidden="1" x14ac:dyDescent="0.25">
      <c r="A2323" t="s">
        <v>2525</v>
      </c>
      <c r="B2323" t="s">
        <v>58</v>
      </c>
      <c r="C2323" t="s">
        <v>130</v>
      </c>
      <c r="D2323" t="s">
        <v>19</v>
      </c>
      <c r="E2323" s="1">
        <v>45287</v>
      </c>
      <c r="F2323" s="1" t="str">
        <f>TEXT(shipments9[[#This Row],[Shipdate]],"ddd")</f>
        <v>Wed</v>
      </c>
      <c r="G2323" s="1" t="str">
        <f>IF(OR(shipments9[[#This Row],[Day Name]]="Sat",shipments9[[#This Row],[Day Name]]="Sun"),"Weekend","Weekday")</f>
        <v>Weekday</v>
      </c>
      <c r="H2323">
        <v>6480</v>
      </c>
      <c r="I2323">
        <v>720</v>
      </c>
      <c r="J2323" t="s">
        <v>172</v>
      </c>
      <c r="K2323" t="s">
        <v>8151</v>
      </c>
      <c r="L2323" t="s">
        <v>8152</v>
      </c>
      <c r="M2323">
        <v>12</v>
      </c>
      <c r="N2323" t="s">
        <v>8166</v>
      </c>
      <c r="O2323" s="4">
        <f>INDEX(products[Cost_per_box], MATCH(shipments9[[#This Row],[PID]], products[PID], 0))</f>
        <v>5.72</v>
      </c>
      <c r="P2323" s="4">
        <f>shipments9[[#This Row],[Boxes]]*shipments9[[#This Row],[Cost Per Box]]</f>
        <v>4118.3999999999996</v>
      </c>
      <c r="Q2323" s="4">
        <f>shipments9[[#This Row],[Amount]] -shipments9[[#This Row],[total cost]]</f>
        <v>2361.6000000000004</v>
      </c>
      <c r="R2323" s="4" t="str">
        <f>IF(shipments9[[#This Row],[Gross Profit]]&lt;0,"Loss","Profit")</f>
        <v>Profit</v>
      </c>
      <c r="S2323" s="9">
        <f>shipments9[[#This Row],[Gross Profit]]/shipments9[[#This Row],[Amount]]</f>
        <v>0.36444444444444452</v>
      </c>
      <c r="T2323" s="11">
        <f>shipments9[[#This Row],[Amount]]/shipments9[[#This Row],[Boxes]]</f>
        <v>9</v>
      </c>
    </row>
    <row r="2324" spans="1:20" x14ac:dyDescent="0.25">
      <c r="A2324" t="s">
        <v>2526</v>
      </c>
      <c r="B2324" t="s">
        <v>58</v>
      </c>
      <c r="C2324" t="s">
        <v>130</v>
      </c>
      <c r="D2324" t="s">
        <v>19</v>
      </c>
      <c r="E2324" s="1">
        <v>44971</v>
      </c>
      <c r="F2324" s="1" t="str">
        <f>TEXT(shipments9[[#This Row],[Shipdate]],"ddd")</f>
        <v>Tue</v>
      </c>
      <c r="G2324" s="1" t="str">
        <f>IF(OR(shipments9[[#This Row],[Day Name]]="Sat",shipments9[[#This Row],[Day Name]]="Sun"),"Weekend","Weekday")</f>
        <v>Weekday</v>
      </c>
      <c r="H2324">
        <v>6720.75</v>
      </c>
      <c r="I2324">
        <v>1345</v>
      </c>
      <c r="J2324" t="s">
        <v>172</v>
      </c>
      <c r="K2324" t="s">
        <v>8151</v>
      </c>
      <c r="L2324" t="s">
        <v>8156</v>
      </c>
      <c r="M2324">
        <v>2</v>
      </c>
      <c r="N2324" t="s">
        <v>8157</v>
      </c>
      <c r="O2324" s="4">
        <f>INDEX(products[Cost_per_box], MATCH(shipments9[[#This Row],[PID]], products[PID], 0))</f>
        <v>5.72</v>
      </c>
      <c r="P2324" s="4">
        <f>shipments9[[#This Row],[Boxes]]*shipments9[[#This Row],[Cost Per Box]]</f>
        <v>7693.4</v>
      </c>
      <c r="Q2324" s="4">
        <f>shipments9[[#This Row],[Amount]] -shipments9[[#This Row],[total cost]]</f>
        <v>-972.64999999999964</v>
      </c>
      <c r="R2324" s="4" t="str">
        <f>IF(shipments9[[#This Row],[Gross Profit]]&lt;0,"Loss","Profit")</f>
        <v>Loss</v>
      </c>
      <c r="S2324" s="9">
        <f>shipments9[[#This Row],[Gross Profit]]/shipments9[[#This Row],[Amount]]</f>
        <v>-0.14472343116467651</v>
      </c>
      <c r="T2324" s="11">
        <f>shipments9[[#This Row],[Amount]]/shipments9[[#This Row],[Boxes]]</f>
        <v>4.9968401486988849</v>
      </c>
    </row>
    <row r="2325" spans="1:20" hidden="1" x14ac:dyDescent="0.25">
      <c r="A2325" t="s">
        <v>2527</v>
      </c>
      <c r="B2325" t="s">
        <v>58</v>
      </c>
      <c r="C2325" t="s">
        <v>130</v>
      </c>
      <c r="D2325" t="s">
        <v>19</v>
      </c>
      <c r="E2325" s="1">
        <v>45153</v>
      </c>
      <c r="F2325" s="1" t="str">
        <f>TEXT(shipments9[[#This Row],[Shipdate]],"ddd")</f>
        <v>Tue</v>
      </c>
      <c r="G2325" s="1" t="str">
        <f>IF(OR(shipments9[[#This Row],[Day Name]]="Sat",shipments9[[#This Row],[Day Name]]="Sun"),"Weekend","Weekday")</f>
        <v>Weekday</v>
      </c>
      <c r="H2325">
        <v>8259.75</v>
      </c>
      <c r="I2325">
        <v>1180</v>
      </c>
      <c r="J2325" t="s">
        <v>172</v>
      </c>
      <c r="K2325" t="s">
        <v>8151</v>
      </c>
      <c r="L2325" t="s">
        <v>8160</v>
      </c>
      <c r="M2325">
        <v>8</v>
      </c>
      <c r="N2325" t="s">
        <v>8162</v>
      </c>
      <c r="O2325" s="4">
        <f>INDEX(products[Cost_per_box], MATCH(shipments9[[#This Row],[PID]], products[PID], 0))</f>
        <v>5.72</v>
      </c>
      <c r="P2325" s="4">
        <f>shipments9[[#This Row],[Boxes]]*shipments9[[#This Row],[Cost Per Box]]</f>
        <v>6749.5999999999995</v>
      </c>
      <c r="Q2325" s="4">
        <f>shipments9[[#This Row],[Amount]] -shipments9[[#This Row],[total cost]]</f>
        <v>1510.1500000000005</v>
      </c>
      <c r="R2325" s="4" t="str">
        <f>IF(shipments9[[#This Row],[Gross Profit]]&lt;0,"Loss","Profit")</f>
        <v>Profit</v>
      </c>
      <c r="S2325" s="9">
        <f>shipments9[[#This Row],[Gross Profit]]/shipments9[[#This Row],[Amount]]</f>
        <v>0.1828324101819063</v>
      </c>
      <c r="T2325" s="11">
        <f>shipments9[[#This Row],[Amount]]/shipments9[[#This Row],[Boxes]]</f>
        <v>6.9997881355932208</v>
      </c>
    </row>
    <row r="2326" spans="1:20" hidden="1" x14ac:dyDescent="0.25">
      <c r="A2326" t="s">
        <v>2528</v>
      </c>
      <c r="B2326" t="s">
        <v>58</v>
      </c>
      <c r="C2326" t="s">
        <v>130</v>
      </c>
      <c r="D2326" t="s">
        <v>19</v>
      </c>
      <c r="E2326" s="1">
        <v>45170</v>
      </c>
      <c r="F2326" s="1" t="str">
        <f>TEXT(shipments9[[#This Row],[Shipdate]],"ddd")</f>
        <v>Fri</v>
      </c>
      <c r="G2326" s="1" t="str">
        <f>IF(OR(shipments9[[#This Row],[Day Name]]="Sat",shipments9[[#This Row],[Day Name]]="Sun"),"Weekend","Weekday")</f>
        <v>Weekday</v>
      </c>
      <c r="H2326">
        <v>1147.5</v>
      </c>
      <c r="I2326">
        <v>192</v>
      </c>
      <c r="J2326" t="s">
        <v>172</v>
      </c>
      <c r="K2326" t="s">
        <v>8151</v>
      </c>
      <c r="L2326" t="s">
        <v>8160</v>
      </c>
      <c r="M2326">
        <v>9</v>
      </c>
      <c r="N2326" t="s">
        <v>8167</v>
      </c>
      <c r="O2326" s="4">
        <f>INDEX(products[Cost_per_box], MATCH(shipments9[[#This Row],[PID]], products[PID], 0))</f>
        <v>5.72</v>
      </c>
      <c r="P2326" s="4">
        <f>shipments9[[#This Row],[Boxes]]*shipments9[[#This Row],[Cost Per Box]]</f>
        <v>1098.24</v>
      </c>
      <c r="Q2326" s="4">
        <f>shipments9[[#This Row],[Amount]] -shipments9[[#This Row],[total cost]]</f>
        <v>49.259999999999991</v>
      </c>
      <c r="R2326" s="4" t="str">
        <f>IF(shipments9[[#This Row],[Gross Profit]]&lt;0,"Loss","Profit")</f>
        <v>Profit</v>
      </c>
      <c r="S2326" s="9">
        <f>shipments9[[#This Row],[Gross Profit]]/shipments9[[#This Row],[Amount]]</f>
        <v>4.2928104575163391E-2</v>
      </c>
      <c r="T2326" s="11">
        <f>shipments9[[#This Row],[Amount]]/shipments9[[#This Row],[Boxes]]</f>
        <v>5.9765625</v>
      </c>
    </row>
    <row r="2327" spans="1:20" hidden="1" x14ac:dyDescent="0.25">
      <c r="A2327" t="s">
        <v>2529</v>
      </c>
      <c r="B2327" t="s">
        <v>58</v>
      </c>
      <c r="C2327" t="s">
        <v>130</v>
      </c>
      <c r="D2327" t="s">
        <v>19</v>
      </c>
      <c r="E2327" s="1">
        <v>45378</v>
      </c>
      <c r="F2327" s="1" t="str">
        <f>TEXT(shipments9[[#This Row],[Shipdate]],"ddd")</f>
        <v>Wed</v>
      </c>
      <c r="G2327" s="1" t="str">
        <f>IF(OR(shipments9[[#This Row],[Day Name]]="Sat",shipments9[[#This Row],[Day Name]]="Sun"),"Weekend","Weekday")</f>
        <v>Weekday</v>
      </c>
      <c r="H2327">
        <v>2578.5</v>
      </c>
      <c r="I2327">
        <v>323</v>
      </c>
      <c r="J2327" t="s">
        <v>172</v>
      </c>
      <c r="K2327" t="s">
        <v>8155</v>
      </c>
      <c r="L2327" t="s">
        <v>8156</v>
      </c>
      <c r="M2327">
        <v>3</v>
      </c>
      <c r="N2327" t="s">
        <v>8164</v>
      </c>
      <c r="O2327" s="4">
        <f>INDEX(products[Cost_per_box], MATCH(shipments9[[#This Row],[PID]], products[PID], 0))</f>
        <v>5.72</v>
      </c>
      <c r="P2327" s="4">
        <f>shipments9[[#This Row],[Boxes]]*shipments9[[#This Row],[Cost Per Box]]</f>
        <v>1847.56</v>
      </c>
      <c r="Q2327" s="4">
        <f>shipments9[[#This Row],[Amount]] -shipments9[[#This Row],[total cost]]</f>
        <v>730.94</v>
      </c>
      <c r="R2327" s="4" t="str">
        <f>IF(shipments9[[#This Row],[Gross Profit]]&lt;0,"Loss","Profit")</f>
        <v>Profit</v>
      </c>
      <c r="S2327" s="9">
        <f>shipments9[[#This Row],[Gross Profit]]/shipments9[[#This Row],[Amount]]</f>
        <v>0.28347488850106656</v>
      </c>
      <c r="T2327" s="11">
        <f>shipments9[[#This Row],[Amount]]/shipments9[[#This Row],[Boxes]]</f>
        <v>7.9829721362229105</v>
      </c>
    </row>
    <row r="2328" spans="1:20" hidden="1" x14ac:dyDescent="0.25">
      <c r="A2328" t="s">
        <v>2530</v>
      </c>
      <c r="B2328" t="s">
        <v>58</v>
      </c>
      <c r="C2328" t="s">
        <v>130</v>
      </c>
      <c r="D2328" t="s">
        <v>19</v>
      </c>
      <c r="E2328" s="1">
        <v>45132</v>
      </c>
      <c r="F2328" s="1" t="str">
        <f>TEXT(shipments9[[#This Row],[Shipdate]],"ddd")</f>
        <v>Tue</v>
      </c>
      <c r="G2328" s="1" t="str">
        <f>IF(OR(shipments9[[#This Row],[Day Name]]="Sat",shipments9[[#This Row],[Day Name]]="Sun"),"Weekend","Weekday")</f>
        <v>Weekday</v>
      </c>
      <c r="H2328">
        <v>3210.75</v>
      </c>
      <c r="I2328">
        <v>459</v>
      </c>
      <c r="J2328" t="s">
        <v>172</v>
      </c>
      <c r="K2328" t="s">
        <v>8151</v>
      </c>
      <c r="L2328" t="s">
        <v>8160</v>
      </c>
      <c r="M2328">
        <v>7</v>
      </c>
      <c r="N2328" t="s">
        <v>8161</v>
      </c>
      <c r="O2328" s="4">
        <f>INDEX(products[Cost_per_box], MATCH(shipments9[[#This Row],[PID]], products[PID], 0))</f>
        <v>5.72</v>
      </c>
      <c r="P2328" s="4">
        <f>shipments9[[#This Row],[Boxes]]*shipments9[[#This Row],[Cost Per Box]]</f>
        <v>2625.48</v>
      </c>
      <c r="Q2328" s="4">
        <f>shipments9[[#This Row],[Amount]] -shipments9[[#This Row],[total cost]]</f>
        <v>585.27</v>
      </c>
      <c r="R2328" s="4" t="str">
        <f>IF(shipments9[[#This Row],[Gross Profit]]&lt;0,"Loss","Profit")</f>
        <v>Profit</v>
      </c>
      <c r="S2328" s="9">
        <f>shipments9[[#This Row],[Gross Profit]]/shipments9[[#This Row],[Amount]]</f>
        <v>0.18228451296426068</v>
      </c>
      <c r="T2328" s="11">
        <f>shipments9[[#This Row],[Amount]]/shipments9[[#This Row],[Boxes]]</f>
        <v>6.9950980392156863</v>
      </c>
    </row>
    <row r="2329" spans="1:20" hidden="1" x14ac:dyDescent="0.25">
      <c r="A2329" t="s">
        <v>2531</v>
      </c>
      <c r="B2329" t="s">
        <v>61</v>
      </c>
      <c r="C2329" t="s">
        <v>130</v>
      </c>
      <c r="D2329" t="s">
        <v>19</v>
      </c>
      <c r="E2329" s="1">
        <v>44942</v>
      </c>
      <c r="F2329" s="1" t="str">
        <f>TEXT(shipments9[[#This Row],[Shipdate]],"ddd")</f>
        <v>Mon</v>
      </c>
      <c r="G2329" s="1" t="str">
        <f>IF(OR(shipments9[[#This Row],[Day Name]]="Sat",shipments9[[#This Row],[Day Name]]="Sun"),"Weekend","Weekday")</f>
        <v>Weekday</v>
      </c>
      <c r="H2329">
        <v>1676.25</v>
      </c>
      <c r="I2329">
        <v>240</v>
      </c>
      <c r="J2329" t="s">
        <v>172</v>
      </c>
      <c r="K2329" t="s">
        <v>8151</v>
      </c>
      <c r="L2329" t="s">
        <v>8156</v>
      </c>
      <c r="M2329">
        <v>1</v>
      </c>
      <c r="N2329" t="s">
        <v>8163</v>
      </c>
      <c r="O2329" s="4">
        <f>INDEX(products[Cost_per_box], MATCH(shipments9[[#This Row],[PID]], products[PID], 0))</f>
        <v>5.72</v>
      </c>
      <c r="P2329" s="4">
        <f>shipments9[[#This Row],[Boxes]]*shipments9[[#This Row],[Cost Per Box]]</f>
        <v>1372.8</v>
      </c>
      <c r="Q2329" s="4">
        <f>shipments9[[#This Row],[Amount]] -shipments9[[#This Row],[total cost]]</f>
        <v>303.45000000000005</v>
      </c>
      <c r="R2329" s="4" t="str">
        <f>IF(shipments9[[#This Row],[Gross Profit]]&lt;0,"Loss","Profit")</f>
        <v>Profit</v>
      </c>
      <c r="S2329" s="9">
        <f>shipments9[[#This Row],[Gross Profit]]/shipments9[[#This Row],[Amount]]</f>
        <v>0.18102908277404925</v>
      </c>
      <c r="T2329" s="11">
        <f>shipments9[[#This Row],[Amount]]/shipments9[[#This Row],[Boxes]]</f>
        <v>6.984375</v>
      </c>
    </row>
    <row r="2330" spans="1:20" hidden="1" x14ac:dyDescent="0.25">
      <c r="A2330" t="s">
        <v>2532</v>
      </c>
      <c r="B2330" t="s">
        <v>61</v>
      </c>
      <c r="C2330" t="s">
        <v>130</v>
      </c>
      <c r="D2330" t="s">
        <v>19</v>
      </c>
      <c r="E2330" s="1">
        <v>45293</v>
      </c>
      <c r="F2330" s="1" t="str">
        <f>TEXT(shipments9[[#This Row],[Shipdate]],"ddd")</f>
        <v>Tue</v>
      </c>
      <c r="G2330" s="1" t="str">
        <f>IF(OR(shipments9[[#This Row],[Day Name]]="Sat",shipments9[[#This Row],[Day Name]]="Sun"),"Weekend","Weekday")</f>
        <v>Weekday</v>
      </c>
      <c r="H2330">
        <v>742.5</v>
      </c>
      <c r="I2330">
        <v>93</v>
      </c>
      <c r="J2330" t="s">
        <v>172</v>
      </c>
      <c r="K2330" t="s">
        <v>8155</v>
      </c>
      <c r="L2330" t="s">
        <v>8156</v>
      </c>
      <c r="M2330">
        <v>1</v>
      </c>
      <c r="N2330" t="s">
        <v>8163</v>
      </c>
      <c r="O2330" s="4">
        <f>INDEX(products[Cost_per_box], MATCH(shipments9[[#This Row],[PID]], products[PID], 0))</f>
        <v>5.72</v>
      </c>
      <c r="P2330" s="4">
        <f>shipments9[[#This Row],[Boxes]]*shipments9[[#This Row],[Cost Per Box]]</f>
        <v>531.95999999999992</v>
      </c>
      <c r="Q2330" s="4">
        <f>shipments9[[#This Row],[Amount]] -shipments9[[#This Row],[total cost]]</f>
        <v>210.54000000000008</v>
      </c>
      <c r="R2330" s="4" t="str">
        <f>IF(shipments9[[#This Row],[Gross Profit]]&lt;0,"Loss","Profit")</f>
        <v>Profit</v>
      </c>
      <c r="S2330" s="9">
        <f>shipments9[[#This Row],[Gross Profit]]/shipments9[[#This Row],[Amount]]</f>
        <v>0.28355555555555567</v>
      </c>
      <c r="T2330" s="11">
        <f>shipments9[[#This Row],[Amount]]/shipments9[[#This Row],[Boxes]]</f>
        <v>7.9838709677419351</v>
      </c>
    </row>
    <row r="2331" spans="1:20" hidden="1" x14ac:dyDescent="0.25">
      <c r="A2331" t="s">
        <v>2533</v>
      </c>
      <c r="B2331" t="s">
        <v>61</v>
      </c>
      <c r="C2331" t="s">
        <v>130</v>
      </c>
      <c r="D2331" t="s">
        <v>19</v>
      </c>
      <c r="E2331" s="1">
        <v>45259</v>
      </c>
      <c r="F2331" s="1" t="str">
        <f>TEXT(shipments9[[#This Row],[Shipdate]],"ddd")</f>
        <v>Wed</v>
      </c>
      <c r="G2331" s="1" t="str">
        <f>IF(OR(shipments9[[#This Row],[Day Name]]="Sat",shipments9[[#This Row],[Day Name]]="Sun"),"Weekend","Weekday")</f>
        <v>Weekday</v>
      </c>
      <c r="H2331">
        <v>330.75</v>
      </c>
      <c r="I2331">
        <v>37</v>
      </c>
      <c r="J2331" t="s">
        <v>172</v>
      </c>
      <c r="K2331" t="s">
        <v>8151</v>
      </c>
      <c r="L2331" t="s">
        <v>8152</v>
      </c>
      <c r="M2331">
        <v>11</v>
      </c>
      <c r="N2331" t="s">
        <v>8165</v>
      </c>
      <c r="O2331" s="4">
        <f>INDEX(products[Cost_per_box], MATCH(shipments9[[#This Row],[PID]], products[PID], 0))</f>
        <v>5.72</v>
      </c>
      <c r="P2331" s="4">
        <f>shipments9[[#This Row],[Boxes]]*shipments9[[#This Row],[Cost Per Box]]</f>
        <v>211.64</v>
      </c>
      <c r="Q2331" s="4">
        <f>shipments9[[#This Row],[Amount]] -shipments9[[#This Row],[total cost]]</f>
        <v>119.11000000000001</v>
      </c>
      <c r="R2331" s="4" t="str">
        <f>IF(shipments9[[#This Row],[Gross Profit]]&lt;0,"Loss","Profit")</f>
        <v>Profit</v>
      </c>
      <c r="S2331" s="9">
        <f>shipments9[[#This Row],[Gross Profit]]/shipments9[[#This Row],[Amount]]</f>
        <v>0.36012093726379446</v>
      </c>
      <c r="T2331" s="11">
        <f>shipments9[[#This Row],[Amount]]/shipments9[[#This Row],[Boxes]]</f>
        <v>8.9391891891891895</v>
      </c>
    </row>
    <row r="2332" spans="1:20" x14ac:dyDescent="0.25">
      <c r="A2332" t="s">
        <v>2534</v>
      </c>
      <c r="B2332" t="s">
        <v>61</v>
      </c>
      <c r="C2332" t="s">
        <v>130</v>
      </c>
      <c r="D2332" t="s">
        <v>19</v>
      </c>
      <c r="E2332" s="1">
        <v>44987</v>
      </c>
      <c r="F2332" s="1" t="str">
        <f>TEXT(shipments9[[#This Row],[Shipdate]],"ddd")</f>
        <v>Thu</v>
      </c>
      <c r="G2332" s="1" t="str">
        <f>IF(OR(shipments9[[#This Row],[Day Name]]="Sat",shipments9[[#This Row],[Day Name]]="Sun"),"Weekend","Weekday")</f>
        <v>Weekday</v>
      </c>
      <c r="H2332">
        <v>3705.75</v>
      </c>
      <c r="I2332">
        <v>742</v>
      </c>
      <c r="J2332" t="s">
        <v>172</v>
      </c>
      <c r="K2332" t="s">
        <v>8151</v>
      </c>
      <c r="L2332" t="s">
        <v>8156</v>
      </c>
      <c r="M2332">
        <v>3</v>
      </c>
      <c r="N2332" t="s">
        <v>8164</v>
      </c>
      <c r="O2332" s="4">
        <f>INDEX(products[Cost_per_box], MATCH(shipments9[[#This Row],[PID]], products[PID], 0))</f>
        <v>5.72</v>
      </c>
      <c r="P2332" s="4">
        <f>shipments9[[#This Row],[Boxes]]*shipments9[[#This Row],[Cost Per Box]]</f>
        <v>4244.24</v>
      </c>
      <c r="Q2332" s="4">
        <f>shipments9[[#This Row],[Amount]] -shipments9[[#This Row],[total cost]]</f>
        <v>-538.48999999999978</v>
      </c>
      <c r="R2332" s="4" t="str">
        <f>IF(shipments9[[#This Row],[Gross Profit]]&lt;0,"Loss","Profit")</f>
        <v>Loss</v>
      </c>
      <c r="S2332" s="9">
        <f>shipments9[[#This Row],[Gross Profit]]/shipments9[[#This Row],[Amount]]</f>
        <v>-0.14531201511165076</v>
      </c>
      <c r="T2332" s="11">
        <f>shipments9[[#This Row],[Amount]]/shipments9[[#This Row],[Boxes]]</f>
        <v>4.9942722371967658</v>
      </c>
    </row>
    <row r="2333" spans="1:20" hidden="1" x14ac:dyDescent="0.25">
      <c r="A2333" t="s">
        <v>2535</v>
      </c>
      <c r="B2333" t="s">
        <v>61</v>
      </c>
      <c r="C2333" t="s">
        <v>130</v>
      </c>
      <c r="D2333" t="s">
        <v>19</v>
      </c>
      <c r="E2333" s="1">
        <v>44970</v>
      </c>
      <c r="F2333" s="1" t="str">
        <f>TEXT(shipments9[[#This Row],[Shipdate]],"ddd")</f>
        <v>Mon</v>
      </c>
      <c r="G2333" s="1" t="str">
        <f>IF(OR(shipments9[[#This Row],[Day Name]]="Sat",shipments9[[#This Row],[Day Name]]="Sun"),"Weekend","Weekday")</f>
        <v>Weekday</v>
      </c>
      <c r="H2333">
        <v>3165.75</v>
      </c>
      <c r="I2333">
        <v>453</v>
      </c>
      <c r="J2333" t="s">
        <v>172</v>
      </c>
      <c r="K2333" t="s">
        <v>8151</v>
      </c>
      <c r="L2333" t="s">
        <v>8156</v>
      </c>
      <c r="M2333">
        <v>2</v>
      </c>
      <c r="N2333" t="s">
        <v>8157</v>
      </c>
      <c r="O2333" s="4">
        <f>INDEX(products[Cost_per_box], MATCH(shipments9[[#This Row],[PID]], products[PID], 0))</f>
        <v>5.72</v>
      </c>
      <c r="P2333" s="4">
        <f>shipments9[[#This Row],[Boxes]]*shipments9[[#This Row],[Cost Per Box]]</f>
        <v>2591.16</v>
      </c>
      <c r="Q2333" s="4">
        <f>shipments9[[#This Row],[Amount]] -shipments9[[#This Row],[total cost]]</f>
        <v>574.59000000000015</v>
      </c>
      <c r="R2333" s="4" t="str">
        <f>IF(shipments9[[#This Row],[Gross Profit]]&lt;0,"Loss","Profit")</f>
        <v>Profit</v>
      </c>
      <c r="S2333" s="9">
        <f>shipments9[[#This Row],[Gross Profit]]/shipments9[[#This Row],[Amount]]</f>
        <v>0.18150201374081976</v>
      </c>
      <c r="T2333" s="11">
        <f>shipments9[[#This Row],[Amount]]/shipments9[[#This Row],[Boxes]]</f>
        <v>6.9884105960264904</v>
      </c>
    </row>
    <row r="2334" spans="1:20" hidden="1" x14ac:dyDescent="0.25">
      <c r="A2334" t="s">
        <v>2536</v>
      </c>
      <c r="B2334" t="s">
        <v>80</v>
      </c>
      <c r="C2334" t="s">
        <v>130</v>
      </c>
      <c r="D2334" t="s">
        <v>19</v>
      </c>
      <c r="E2334" s="1">
        <v>45093</v>
      </c>
      <c r="F2334" s="1" t="str">
        <f>TEXT(shipments9[[#This Row],[Shipdate]],"ddd")</f>
        <v>Fri</v>
      </c>
      <c r="G2334" s="1" t="str">
        <f>IF(OR(shipments9[[#This Row],[Day Name]]="Sat",shipments9[[#This Row],[Day Name]]="Sun"),"Weekend","Weekday")</f>
        <v>Weekday</v>
      </c>
      <c r="H2334">
        <v>7249.5</v>
      </c>
      <c r="I2334">
        <v>1036</v>
      </c>
      <c r="J2334" t="s">
        <v>172</v>
      </c>
      <c r="K2334" t="s">
        <v>8151</v>
      </c>
      <c r="L2334" t="s">
        <v>8154</v>
      </c>
      <c r="M2334">
        <v>6</v>
      </c>
      <c r="N2334" t="s">
        <v>8159</v>
      </c>
      <c r="O2334" s="4">
        <f>INDEX(products[Cost_per_box], MATCH(shipments9[[#This Row],[PID]], products[PID], 0))</f>
        <v>5.72</v>
      </c>
      <c r="P2334" s="4">
        <f>shipments9[[#This Row],[Boxes]]*shipments9[[#This Row],[Cost Per Box]]</f>
        <v>5925.92</v>
      </c>
      <c r="Q2334" s="4">
        <f>shipments9[[#This Row],[Amount]] -shipments9[[#This Row],[total cost]]</f>
        <v>1323.58</v>
      </c>
      <c r="R2334" s="4" t="str">
        <f>IF(shipments9[[#This Row],[Gross Profit]]&lt;0,"Loss","Profit")</f>
        <v>Profit</v>
      </c>
      <c r="S2334" s="9">
        <f>shipments9[[#This Row],[Gross Profit]]/shipments9[[#This Row],[Amount]]</f>
        <v>0.18257535002413958</v>
      </c>
      <c r="T2334" s="11">
        <f>shipments9[[#This Row],[Amount]]/shipments9[[#This Row],[Boxes]]</f>
        <v>6.9975868725868722</v>
      </c>
    </row>
    <row r="2335" spans="1:20" hidden="1" x14ac:dyDescent="0.25">
      <c r="A2335" t="s">
        <v>2537</v>
      </c>
      <c r="B2335" t="s">
        <v>83</v>
      </c>
      <c r="C2335" t="s">
        <v>130</v>
      </c>
      <c r="D2335" t="s">
        <v>19</v>
      </c>
      <c r="E2335" s="1">
        <v>45313</v>
      </c>
      <c r="F2335" s="1" t="str">
        <f>TEXT(shipments9[[#This Row],[Shipdate]],"ddd")</f>
        <v>Mon</v>
      </c>
      <c r="G2335" s="1" t="str">
        <f>IF(OR(shipments9[[#This Row],[Day Name]]="Sat",shipments9[[#This Row],[Day Name]]="Sun"),"Weekend","Weekday")</f>
        <v>Weekday</v>
      </c>
      <c r="H2335">
        <v>1908</v>
      </c>
      <c r="I2335">
        <v>212</v>
      </c>
      <c r="J2335" t="s">
        <v>172</v>
      </c>
      <c r="K2335" t="s">
        <v>8155</v>
      </c>
      <c r="L2335" t="s">
        <v>8156</v>
      </c>
      <c r="M2335">
        <v>1</v>
      </c>
      <c r="N2335" t="s">
        <v>8163</v>
      </c>
      <c r="O2335" s="4">
        <f>INDEX(products[Cost_per_box], MATCH(shipments9[[#This Row],[PID]], products[PID], 0))</f>
        <v>5.72</v>
      </c>
      <c r="P2335" s="4">
        <f>shipments9[[#This Row],[Boxes]]*shipments9[[#This Row],[Cost Per Box]]</f>
        <v>1212.6399999999999</v>
      </c>
      <c r="Q2335" s="4">
        <f>shipments9[[#This Row],[Amount]] -shipments9[[#This Row],[total cost]]</f>
        <v>695.36000000000013</v>
      </c>
      <c r="R2335" s="4" t="str">
        <f>IF(shipments9[[#This Row],[Gross Profit]]&lt;0,"Loss","Profit")</f>
        <v>Profit</v>
      </c>
      <c r="S2335" s="9">
        <f>shipments9[[#This Row],[Gross Profit]]/shipments9[[#This Row],[Amount]]</f>
        <v>0.36444444444444452</v>
      </c>
      <c r="T2335" s="11">
        <f>shipments9[[#This Row],[Amount]]/shipments9[[#This Row],[Boxes]]</f>
        <v>9</v>
      </c>
    </row>
    <row r="2336" spans="1:20" hidden="1" x14ac:dyDescent="0.25">
      <c r="A2336" t="s">
        <v>2538</v>
      </c>
      <c r="B2336" t="s">
        <v>86</v>
      </c>
      <c r="C2336" t="s">
        <v>130</v>
      </c>
      <c r="D2336" t="s">
        <v>19</v>
      </c>
      <c r="E2336" s="1">
        <v>45287</v>
      </c>
      <c r="F2336" s="1" t="str">
        <f>TEXT(shipments9[[#This Row],[Shipdate]],"ddd")</f>
        <v>Wed</v>
      </c>
      <c r="G2336" s="1" t="str">
        <f>IF(OR(shipments9[[#This Row],[Day Name]]="Sat",shipments9[[#This Row],[Day Name]]="Sun"),"Weekend","Weekday")</f>
        <v>Weekday</v>
      </c>
      <c r="H2336">
        <v>4873.5</v>
      </c>
      <c r="I2336">
        <v>697</v>
      </c>
      <c r="J2336" t="s">
        <v>172</v>
      </c>
      <c r="K2336" t="s">
        <v>8151</v>
      </c>
      <c r="L2336" t="s">
        <v>8152</v>
      </c>
      <c r="M2336">
        <v>12</v>
      </c>
      <c r="N2336" t="s">
        <v>8166</v>
      </c>
      <c r="O2336" s="4">
        <f>INDEX(products[Cost_per_box], MATCH(shipments9[[#This Row],[PID]], products[PID], 0))</f>
        <v>5.72</v>
      </c>
      <c r="P2336" s="4">
        <f>shipments9[[#This Row],[Boxes]]*shipments9[[#This Row],[Cost Per Box]]</f>
        <v>3986.8399999999997</v>
      </c>
      <c r="Q2336" s="4">
        <f>shipments9[[#This Row],[Amount]] -shipments9[[#This Row],[total cost]]</f>
        <v>886.66000000000031</v>
      </c>
      <c r="R2336" s="4" t="str">
        <f>IF(shipments9[[#This Row],[Gross Profit]]&lt;0,"Loss","Profit")</f>
        <v>Profit</v>
      </c>
      <c r="S2336" s="9">
        <f>shipments9[[#This Row],[Gross Profit]]/shipments9[[#This Row],[Amount]]</f>
        <v>0.18193495434492671</v>
      </c>
      <c r="T2336" s="11">
        <f>shipments9[[#This Row],[Amount]]/shipments9[[#This Row],[Boxes]]</f>
        <v>6.9921090387374463</v>
      </c>
    </row>
    <row r="2337" spans="1:20" hidden="1" x14ac:dyDescent="0.25">
      <c r="A2337" t="s">
        <v>2539</v>
      </c>
      <c r="B2337" t="s">
        <v>86</v>
      </c>
      <c r="C2337" t="s">
        <v>130</v>
      </c>
      <c r="D2337" t="s">
        <v>19</v>
      </c>
      <c r="E2337" s="1">
        <v>44993</v>
      </c>
      <c r="F2337" s="1" t="str">
        <f>TEXT(shipments9[[#This Row],[Shipdate]],"ddd")</f>
        <v>Wed</v>
      </c>
      <c r="G2337" s="1" t="str">
        <f>IF(OR(shipments9[[#This Row],[Day Name]]="Sat",shipments9[[#This Row],[Day Name]]="Sun"),"Weekend","Weekday")</f>
        <v>Weekday</v>
      </c>
      <c r="H2337">
        <v>1786.5</v>
      </c>
      <c r="I2337">
        <v>224</v>
      </c>
      <c r="J2337" t="s">
        <v>172</v>
      </c>
      <c r="K2337" t="s">
        <v>8151</v>
      </c>
      <c r="L2337" t="s">
        <v>8156</v>
      </c>
      <c r="M2337">
        <v>3</v>
      </c>
      <c r="N2337" t="s">
        <v>8164</v>
      </c>
      <c r="O2337" s="4">
        <f>INDEX(products[Cost_per_box], MATCH(shipments9[[#This Row],[PID]], products[PID], 0))</f>
        <v>5.72</v>
      </c>
      <c r="P2337" s="4">
        <f>shipments9[[#This Row],[Boxes]]*shipments9[[#This Row],[Cost Per Box]]</f>
        <v>1281.28</v>
      </c>
      <c r="Q2337" s="4">
        <f>shipments9[[#This Row],[Amount]] -shipments9[[#This Row],[total cost]]</f>
        <v>505.22</v>
      </c>
      <c r="R2337" s="4" t="str">
        <f>IF(shipments9[[#This Row],[Gross Profit]]&lt;0,"Loss","Profit")</f>
        <v>Profit</v>
      </c>
      <c r="S2337" s="9">
        <f>shipments9[[#This Row],[Gross Profit]]/shipments9[[#This Row],[Amount]]</f>
        <v>0.28279876854184161</v>
      </c>
      <c r="T2337" s="11">
        <f>shipments9[[#This Row],[Amount]]/shipments9[[#This Row],[Boxes]]</f>
        <v>7.9754464285714288</v>
      </c>
    </row>
    <row r="2338" spans="1:20" x14ac:dyDescent="0.25">
      <c r="A2338" t="s">
        <v>2540</v>
      </c>
      <c r="B2338" t="s">
        <v>86</v>
      </c>
      <c r="C2338" t="s">
        <v>130</v>
      </c>
      <c r="D2338" t="s">
        <v>19</v>
      </c>
      <c r="E2338" s="1">
        <v>45044</v>
      </c>
      <c r="F2338" s="1" t="str">
        <f>TEXT(shipments9[[#This Row],[Shipdate]],"ddd")</f>
        <v>Fri</v>
      </c>
      <c r="G2338" s="1" t="str">
        <f>IF(OR(shipments9[[#This Row],[Day Name]]="Sat",shipments9[[#This Row],[Day Name]]="Sun"),"Weekend","Weekday")</f>
        <v>Weekday</v>
      </c>
      <c r="H2338">
        <v>8381.25</v>
      </c>
      <c r="I2338">
        <v>1677</v>
      </c>
      <c r="J2338" t="s">
        <v>172</v>
      </c>
      <c r="K2338" t="s">
        <v>8151</v>
      </c>
      <c r="L2338" t="s">
        <v>8154</v>
      </c>
      <c r="M2338">
        <v>4</v>
      </c>
      <c r="N2338" t="s">
        <v>8158</v>
      </c>
      <c r="O2338" s="4">
        <f>INDEX(products[Cost_per_box], MATCH(shipments9[[#This Row],[PID]], products[PID], 0))</f>
        <v>5.72</v>
      </c>
      <c r="P2338" s="4">
        <f>shipments9[[#This Row],[Boxes]]*shipments9[[#This Row],[Cost Per Box]]</f>
        <v>9592.4399999999987</v>
      </c>
      <c r="Q2338" s="4">
        <f>shipments9[[#This Row],[Amount]] -shipments9[[#This Row],[total cost]]</f>
        <v>-1211.1899999999987</v>
      </c>
      <c r="R2338" s="4" t="str">
        <f>IF(shipments9[[#This Row],[Gross Profit]]&lt;0,"Loss","Profit")</f>
        <v>Loss</v>
      </c>
      <c r="S2338" s="9">
        <f>shipments9[[#This Row],[Gross Profit]]/shipments9[[#This Row],[Amount]]</f>
        <v>-0.14451185682326606</v>
      </c>
      <c r="T2338" s="11">
        <f>shipments9[[#This Row],[Amount]]/shipments9[[#This Row],[Boxes]]</f>
        <v>4.997763864042934</v>
      </c>
    </row>
    <row r="2339" spans="1:20" x14ac:dyDescent="0.25">
      <c r="A2339" t="s">
        <v>2541</v>
      </c>
      <c r="B2339" t="s">
        <v>86</v>
      </c>
      <c r="C2339" t="s">
        <v>130</v>
      </c>
      <c r="D2339" t="s">
        <v>19</v>
      </c>
      <c r="E2339" s="1">
        <v>44946</v>
      </c>
      <c r="F2339" s="1" t="str">
        <f>TEXT(shipments9[[#This Row],[Shipdate]],"ddd")</f>
        <v>Fri</v>
      </c>
      <c r="G2339" s="1" t="str">
        <f>IF(OR(shipments9[[#This Row],[Day Name]]="Sat",shipments9[[#This Row],[Day Name]]="Sun"),"Weekend","Weekday")</f>
        <v>Weekday</v>
      </c>
      <c r="H2339">
        <v>7434</v>
      </c>
      <c r="I2339">
        <v>1487</v>
      </c>
      <c r="J2339" t="s">
        <v>172</v>
      </c>
      <c r="K2339" t="s">
        <v>8151</v>
      </c>
      <c r="L2339" t="s">
        <v>8156</v>
      </c>
      <c r="M2339">
        <v>1</v>
      </c>
      <c r="N2339" t="s">
        <v>8163</v>
      </c>
      <c r="O2339" s="4">
        <f>INDEX(products[Cost_per_box], MATCH(shipments9[[#This Row],[PID]], products[PID], 0))</f>
        <v>5.72</v>
      </c>
      <c r="P2339" s="4">
        <f>shipments9[[#This Row],[Boxes]]*shipments9[[#This Row],[Cost Per Box]]</f>
        <v>8505.64</v>
      </c>
      <c r="Q2339" s="4">
        <f>shipments9[[#This Row],[Amount]] -shipments9[[#This Row],[total cost]]</f>
        <v>-1071.6399999999994</v>
      </c>
      <c r="R2339" s="4" t="str">
        <f>IF(shipments9[[#This Row],[Gross Profit]]&lt;0,"Loss","Profit")</f>
        <v>Loss</v>
      </c>
      <c r="S2339" s="9">
        <f>shipments9[[#This Row],[Gross Profit]]/shipments9[[#This Row],[Amount]]</f>
        <v>-0.14415388754371797</v>
      </c>
      <c r="T2339" s="11">
        <f>shipments9[[#This Row],[Amount]]/shipments9[[#This Row],[Boxes]]</f>
        <v>4.9993275050437118</v>
      </c>
    </row>
    <row r="2340" spans="1:20" hidden="1" x14ac:dyDescent="0.25">
      <c r="A2340" t="s">
        <v>2542</v>
      </c>
      <c r="B2340" t="s">
        <v>86</v>
      </c>
      <c r="C2340" t="s">
        <v>130</v>
      </c>
      <c r="D2340" t="s">
        <v>19</v>
      </c>
      <c r="E2340" s="1">
        <v>44971</v>
      </c>
      <c r="F2340" s="1" t="str">
        <f>TEXT(shipments9[[#This Row],[Shipdate]],"ddd")</f>
        <v>Tue</v>
      </c>
      <c r="G2340" s="1" t="str">
        <f>IF(OR(shipments9[[#This Row],[Day Name]]="Sat",shipments9[[#This Row],[Day Name]]="Sun"),"Weekend","Weekday")</f>
        <v>Weekday</v>
      </c>
      <c r="H2340">
        <v>1620</v>
      </c>
      <c r="I2340">
        <v>180</v>
      </c>
      <c r="J2340" t="s">
        <v>172</v>
      </c>
      <c r="K2340" t="s">
        <v>8151</v>
      </c>
      <c r="L2340" t="s">
        <v>8156</v>
      </c>
      <c r="M2340">
        <v>2</v>
      </c>
      <c r="N2340" t="s">
        <v>8157</v>
      </c>
      <c r="O2340" s="4">
        <f>INDEX(products[Cost_per_box], MATCH(shipments9[[#This Row],[PID]], products[PID], 0))</f>
        <v>5.72</v>
      </c>
      <c r="P2340" s="4">
        <f>shipments9[[#This Row],[Boxes]]*shipments9[[#This Row],[Cost Per Box]]</f>
        <v>1029.5999999999999</v>
      </c>
      <c r="Q2340" s="4">
        <f>shipments9[[#This Row],[Amount]] -shipments9[[#This Row],[total cost]]</f>
        <v>590.40000000000009</v>
      </c>
      <c r="R2340" s="4" t="str">
        <f>IF(shipments9[[#This Row],[Gross Profit]]&lt;0,"Loss","Profit")</f>
        <v>Profit</v>
      </c>
      <c r="S2340" s="9">
        <f>shipments9[[#This Row],[Gross Profit]]/shipments9[[#This Row],[Amount]]</f>
        <v>0.36444444444444452</v>
      </c>
      <c r="T2340" s="11">
        <f>shipments9[[#This Row],[Amount]]/shipments9[[#This Row],[Boxes]]</f>
        <v>9</v>
      </c>
    </row>
    <row r="2341" spans="1:20" hidden="1" x14ac:dyDescent="0.25">
      <c r="A2341" t="s">
        <v>2543</v>
      </c>
      <c r="B2341" t="s">
        <v>86</v>
      </c>
      <c r="C2341" t="s">
        <v>130</v>
      </c>
      <c r="D2341" t="s">
        <v>19</v>
      </c>
      <c r="E2341" s="1">
        <v>45252</v>
      </c>
      <c r="F2341" s="1" t="str">
        <f>TEXT(shipments9[[#This Row],[Shipdate]],"ddd")</f>
        <v>Wed</v>
      </c>
      <c r="G2341" s="1" t="str">
        <f>IF(OR(shipments9[[#This Row],[Day Name]]="Sat",shipments9[[#This Row],[Day Name]]="Sun"),"Weekend","Weekday")</f>
        <v>Weekday</v>
      </c>
      <c r="H2341">
        <v>3611.25</v>
      </c>
      <c r="I2341">
        <v>516</v>
      </c>
      <c r="J2341" t="s">
        <v>172</v>
      </c>
      <c r="K2341" t="s">
        <v>8151</v>
      </c>
      <c r="L2341" t="s">
        <v>8152</v>
      </c>
      <c r="M2341">
        <v>11</v>
      </c>
      <c r="N2341" t="s">
        <v>8165</v>
      </c>
      <c r="O2341" s="4">
        <f>INDEX(products[Cost_per_box], MATCH(shipments9[[#This Row],[PID]], products[PID], 0))</f>
        <v>5.72</v>
      </c>
      <c r="P2341" s="4">
        <f>shipments9[[#This Row],[Boxes]]*shipments9[[#This Row],[Cost Per Box]]</f>
        <v>2951.52</v>
      </c>
      <c r="Q2341" s="4">
        <f>shipments9[[#This Row],[Amount]] -shipments9[[#This Row],[total cost]]</f>
        <v>659.73</v>
      </c>
      <c r="R2341" s="4" t="str">
        <f>IF(shipments9[[#This Row],[Gross Profit]]&lt;0,"Loss","Profit")</f>
        <v>Profit</v>
      </c>
      <c r="S2341" s="9">
        <f>shipments9[[#This Row],[Gross Profit]]/shipments9[[#This Row],[Amount]]</f>
        <v>0.18268743509865007</v>
      </c>
      <c r="T2341" s="11">
        <f>shipments9[[#This Row],[Amount]]/shipments9[[#This Row],[Boxes]]</f>
        <v>6.9985465116279073</v>
      </c>
    </row>
    <row r="2342" spans="1:20" hidden="1" x14ac:dyDescent="0.25">
      <c r="A2342" t="s">
        <v>2544</v>
      </c>
      <c r="B2342" t="s">
        <v>89</v>
      </c>
      <c r="C2342" t="s">
        <v>130</v>
      </c>
      <c r="D2342" t="s">
        <v>19</v>
      </c>
      <c r="E2342" s="1">
        <v>45147</v>
      </c>
      <c r="F2342" s="1" t="str">
        <f>TEXT(shipments9[[#This Row],[Shipdate]],"ddd")</f>
        <v>Wed</v>
      </c>
      <c r="G2342" s="1" t="str">
        <f>IF(OR(shipments9[[#This Row],[Day Name]]="Sat",shipments9[[#This Row],[Day Name]]="Sun"),"Weekend","Weekday")</f>
        <v>Weekday</v>
      </c>
      <c r="H2342">
        <v>4421.25</v>
      </c>
      <c r="I2342">
        <v>737</v>
      </c>
      <c r="J2342" t="s">
        <v>172</v>
      </c>
      <c r="K2342" t="s">
        <v>8151</v>
      </c>
      <c r="L2342" t="s">
        <v>8160</v>
      </c>
      <c r="M2342">
        <v>8</v>
      </c>
      <c r="N2342" t="s">
        <v>8162</v>
      </c>
      <c r="O2342" s="4">
        <f>INDEX(products[Cost_per_box], MATCH(shipments9[[#This Row],[PID]], products[PID], 0))</f>
        <v>5.72</v>
      </c>
      <c r="P2342" s="4">
        <f>shipments9[[#This Row],[Boxes]]*shipments9[[#This Row],[Cost Per Box]]</f>
        <v>4215.6399999999994</v>
      </c>
      <c r="Q2342" s="4">
        <f>shipments9[[#This Row],[Amount]] -shipments9[[#This Row],[total cost]]</f>
        <v>205.61000000000058</v>
      </c>
      <c r="R2342" s="4" t="str">
        <f>IF(shipments9[[#This Row],[Gross Profit]]&lt;0,"Loss","Profit")</f>
        <v>Profit</v>
      </c>
      <c r="S2342" s="9">
        <f>shipments9[[#This Row],[Gross Profit]]/shipments9[[#This Row],[Amount]]</f>
        <v>4.6504947695787523E-2</v>
      </c>
      <c r="T2342" s="11">
        <f>shipments9[[#This Row],[Amount]]/shipments9[[#This Row],[Boxes]]</f>
        <v>5.9989823609226596</v>
      </c>
    </row>
    <row r="2343" spans="1:20" hidden="1" x14ac:dyDescent="0.25">
      <c r="A2343" t="s">
        <v>2545</v>
      </c>
      <c r="B2343" t="s">
        <v>89</v>
      </c>
      <c r="C2343" t="s">
        <v>130</v>
      </c>
      <c r="D2343" t="s">
        <v>19</v>
      </c>
      <c r="E2343" s="1">
        <v>45252</v>
      </c>
      <c r="F2343" s="1" t="str">
        <f>TEXT(shipments9[[#This Row],[Shipdate]],"ddd")</f>
        <v>Wed</v>
      </c>
      <c r="G2343" s="1" t="str">
        <f>IF(OR(shipments9[[#This Row],[Day Name]]="Sat",shipments9[[#This Row],[Day Name]]="Sun"),"Weekend","Weekday")</f>
        <v>Weekday</v>
      </c>
      <c r="H2343">
        <v>641.25</v>
      </c>
      <c r="I2343">
        <v>72</v>
      </c>
      <c r="J2343" t="s">
        <v>172</v>
      </c>
      <c r="K2343" t="s">
        <v>8151</v>
      </c>
      <c r="L2343" t="s">
        <v>8152</v>
      </c>
      <c r="M2343">
        <v>11</v>
      </c>
      <c r="N2343" t="s">
        <v>8165</v>
      </c>
      <c r="O2343" s="4">
        <f>INDEX(products[Cost_per_box], MATCH(shipments9[[#This Row],[PID]], products[PID], 0))</f>
        <v>5.72</v>
      </c>
      <c r="P2343" s="4">
        <f>shipments9[[#This Row],[Boxes]]*shipments9[[#This Row],[Cost Per Box]]</f>
        <v>411.84</v>
      </c>
      <c r="Q2343" s="4">
        <f>shipments9[[#This Row],[Amount]] -shipments9[[#This Row],[total cost]]</f>
        <v>229.41000000000003</v>
      </c>
      <c r="R2343" s="4" t="str">
        <f>IF(shipments9[[#This Row],[Gross Profit]]&lt;0,"Loss","Profit")</f>
        <v>Profit</v>
      </c>
      <c r="S2343" s="9">
        <f>shipments9[[#This Row],[Gross Profit]]/shipments9[[#This Row],[Amount]]</f>
        <v>0.35775438596491232</v>
      </c>
      <c r="T2343" s="11">
        <f>shipments9[[#This Row],[Amount]]/shipments9[[#This Row],[Boxes]]</f>
        <v>8.90625</v>
      </c>
    </row>
    <row r="2344" spans="1:20" hidden="1" x14ac:dyDescent="0.25">
      <c r="A2344" t="s">
        <v>2546</v>
      </c>
      <c r="B2344" t="s">
        <v>89</v>
      </c>
      <c r="C2344" t="s">
        <v>130</v>
      </c>
      <c r="D2344" t="s">
        <v>19</v>
      </c>
      <c r="E2344" s="1">
        <v>45252</v>
      </c>
      <c r="F2344" s="1" t="str">
        <f>TEXT(shipments9[[#This Row],[Shipdate]],"ddd")</f>
        <v>Wed</v>
      </c>
      <c r="G2344" s="1" t="str">
        <f>IF(OR(shipments9[[#This Row],[Day Name]]="Sat",shipments9[[#This Row],[Day Name]]="Sun"),"Weekend","Weekday")</f>
        <v>Weekday</v>
      </c>
      <c r="H2344">
        <v>8651.25</v>
      </c>
      <c r="I2344">
        <v>1442</v>
      </c>
      <c r="J2344" t="s">
        <v>172</v>
      </c>
      <c r="K2344" t="s">
        <v>8151</v>
      </c>
      <c r="L2344" t="s">
        <v>8152</v>
      </c>
      <c r="M2344">
        <v>11</v>
      </c>
      <c r="N2344" t="s">
        <v>8165</v>
      </c>
      <c r="O2344" s="4">
        <f>INDEX(products[Cost_per_box], MATCH(shipments9[[#This Row],[PID]], products[PID], 0))</f>
        <v>5.72</v>
      </c>
      <c r="P2344" s="4">
        <f>shipments9[[#This Row],[Boxes]]*shipments9[[#This Row],[Cost Per Box]]</f>
        <v>8248.24</v>
      </c>
      <c r="Q2344" s="4">
        <f>shipments9[[#This Row],[Amount]] -shipments9[[#This Row],[total cost]]</f>
        <v>403.01000000000022</v>
      </c>
      <c r="R2344" s="4" t="str">
        <f>IF(shipments9[[#This Row],[Gross Profit]]&lt;0,"Loss","Profit")</f>
        <v>Profit</v>
      </c>
      <c r="S2344" s="9">
        <f>shipments9[[#This Row],[Gross Profit]]/shipments9[[#This Row],[Amount]]</f>
        <v>4.6584019650339571E-2</v>
      </c>
      <c r="T2344" s="11">
        <f>shipments9[[#This Row],[Amount]]/shipments9[[#This Row],[Boxes]]</f>
        <v>5.9994798890429957</v>
      </c>
    </row>
    <row r="2345" spans="1:20" hidden="1" x14ac:dyDescent="0.25">
      <c r="A2345" t="s">
        <v>2547</v>
      </c>
      <c r="B2345" t="s">
        <v>89</v>
      </c>
      <c r="C2345" t="s">
        <v>130</v>
      </c>
      <c r="D2345" t="s">
        <v>19</v>
      </c>
      <c r="E2345" s="1">
        <v>45238</v>
      </c>
      <c r="F2345" s="1" t="str">
        <f>TEXT(shipments9[[#This Row],[Shipdate]],"ddd")</f>
        <v>Wed</v>
      </c>
      <c r="G2345" s="1" t="str">
        <f>IF(OR(shipments9[[#This Row],[Day Name]]="Sat",shipments9[[#This Row],[Day Name]]="Sun"),"Weekend","Weekday")</f>
        <v>Weekday</v>
      </c>
      <c r="H2345">
        <v>6432.75</v>
      </c>
      <c r="I2345">
        <v>715</v>
      </c>
      <c r="J2345" t="s">
        <v>172</v>
      </c>
      <c r="K2345" t="s">
        <v>8151</v>
      </c>
      <c r="L2345" t="s">
        <v>8152</v>
      </c>
      <c r="M2345">
        <v>11</v>
      </c>
      <c r="N2345" t="s">
        <v>8165</v>
      </c>
      <c r="O2345" s="4">
        <f>INDEX(products[Cost_per_box], MATCH(shipments9[[#This Row],[PID]], products[PID], 0))</f>
        <v>5.72</v>
      </c>
      <c r="P2345" s="4">
        <f>shipments9[[#This Row],[Boxes]]*shipments9[[#This Row],[Cost Per Box]]</f>
        <v>4089.7999999999997</v>
      </c>
      <c r="Q2345" s="4">
        <f>shipments9[[#This Row],[Amount]] -shipments9[[#This Row],[total cost]]</f>
        <v>2342.9500000000003</v>
      </c>
      <c r="R2345" s="4" t="str">
        <f>IF(shipments9[[#This Row],[Gross Profit]]&lt;0,"Loss","Profit")</f>
        <v>Profit</v>
      </c>
      <c r="S2345" s="9">
        <f>shipments9[[#This Row],[Gross Profit]]/shipments9[[#This Row],[Amount]]</f>
        <v>0.3642221444949672</v>
      </c>
      <c r="T2345" s="11">
        <f>shipments9[[#This Row],[Amount]]/shipments9[[#This Row],[Boxes]]</f>
        <v>8.9968531468531463</v>
      </c>
    </row>
    <row r="2346" spans="1:20" hidden="1" x14ac:dyDescent="0.25">
      <c r="A2346" t="s">
        <v>2548</v>
      </c>
      <c r="B2346" t="s">
        <v>89</v>
      </c>
      <c r="C2346" t="s">
        <v>130</v>
      </c>
      <c r="D2346" t="s">
        <v>19</v>
      </c>
      <c r="E2346" s="1">
        <v>45217</v>
      </c>
      <c r="F2346" s="1" t="str">
        <f>TEXT(shipments9[[#This Row],[Shipdate]],"ddd")</f>
        <v>Wed</v>
      </c>
      <c r="G2346" s="1" t="str">
        <f>IF(OR(shipments9[[#This Row],[Day Name]]="Sat",shipments9[[#This Row],[Day Name]]="Sun"),"Weekend","Weekday")</f>
        <v>Weekday</v>
      </c>
      <c r="H2346">
        <v>177.75</v>
      </c>
      <c r="I2346">
        <v>20</v>
      </c>
      <c r="J2346" t="s">
        <v>172</v>
      </c>
      <c r="K2346" t="s">
        <v>8151</v>
      </c>
      <c r="L2346" t="s">
        <v>8152</v>
      </c>
      <c r="M2346">
        <v>10</v>
      </c>
      <c r="N2346" t="s">
        <v>8153</v>
      </c>
      <c r="O2346" s="4">
        <f>INDEX(products[Cost_per_box], MATCH(shipments9[[#This Row],[PID]], products[PID], 0))</f>
        <v>5.72</v>
      </c>
      <c r="P2346" s="4">
        <f>shipments9[[#This Row],[Boxes]]*shipments9[[#This Row],[Cost Per Box]]</f>
        <v>114.39999999999999</v>
      </c>
      <c r="Q2346" s="4">
        <f>shipments9[[#This Row],[Amount]] -shipments9[[#This Row],[total cost]]</f>
        <v>63.350000000000009</v>
      </c>
      <c r="R2346" s="4" t="str">
        <f>IF(shipments9[[#This Row],[Gross Profit]]&lt;0,"Loss","Profit")</f>
        <v>Profit</v>
      </c>
      <c r="S2346" s="9">
        <f>shipments9[[#This Row],[Gross Profit]]/shipments9[[#This Row],[Amount]]</f>
        <v>0.35639943741209568</v>
      </c>
      <c r="T2346" s="11">
        <f>shipments9[[#This Row],[Amount]]/shipments9[[#This Row],[Boxes]]</f>
        <v>8.8874999999999993</v>
      </c>
    </row>
    <row r="2347" spans="1:20" hidden="1" x14ac:dyDescent="0.25">
      <c r="A2347" t="s">
        <v>2549</v>
      </c>
      <c r="B2347" t="s">
        <v>89</v>
      </c>
      <c r="C2347" t="s">
        <v>130</v>
      </c>
      <c r="D2347" t="s">
        <v>19</v>
      </c>
      <c r="E2347" s="1">
        <v>45232</v>
      </c>
      <c r="F2347" s="1" t="str">
        <f>TEXT(shipments9[[#This Row],[Shipdate]],"ddd")</f>
        <v>Thu</v>
      </c>
      <c r="G2347" s="1" t="str">
        <f>IF(OR(shipments9[[#This Row],[Day Name]]="Sat",shipments9[[#This Row],[Day Name]]="Sun"),"Weekend","Weekday")</f>
        <v>Weekday</v>
      </c>
      <c r="H2347">
        <v>8671.5</v>
      </c>
      <c r="I2347">
        <v>964</v>
      </c>
      <c r="J2347" t="s">
        <v>172</v>
      </c>
      <c r="K2347" t="s">
        <v>8151</v>
      </c>
      <c r="L2347" t="s">
        <v>8152</v>
      </c>
      <c r="M2347">
        <v>11</v>
      </c>
      <c r="N2347" t="s">
        <v>8165</v>
      </c>
      <c r="O2347" s="4">
        <f>INDEX(products[Cost_per_box], MATCH(shipments9[[#This Row],[PID]], products[PID], 0))</f>
        <v>5.72</v>
      </c>
      <c r="P2347" s="4">
        <f>shipments9[[#This Row],[Boxes]]*shipments9[[#This Row],[Cost Per Box]]</f>
        <v>5514.08</v>
      </c>
      <c r="Q2347" s="4">
        <f>shipments9[[#This Row],[Amount]] -shipments9[[#This Row],[total cost]]</f>
        <v>3157.42</v>
      </c>
      <c r="R2347" s="4" t="str">
        <f>IF(shipments9[[#This Row],[Gross Profit]]&lt;0,"Loss","Profit")</f>
        <v>Profit</v>
      </c>
      <c r="S2347" s="9">
        <f>shipments9[[#This Row],[Gross Profit]]/shipments9[[#This Row],[Amount]]</f>
        <v>0.36411462838032638</v>
      </c>
      <c r="T2347" s="11">
        <f>shipments9[[#This Row],[Amount]]/shipments9[[#This Row],[Boxes]]</f>
        <v>8.9953319502074685</v>
      </c>
    </row>
    <row r="2348" spans="1:20" hidden="1" x14ac:dyDescent="0.25">
      <c r="A2348" t="s">
        <v>2550</v>
      </c>
      <c r="B2348" t="s">
        <v>89</v>
      </c>
      <c r="C2348" t="s">
        <v>130</v>
      </c>
      <c r="D2348" t="s">
        <v>19</v>
      </c>
      <c r="E2348" s="1">
        <v>45079</v>
      </c>
      <c r="F2348" s="1" t="str">
        <f>TEXT(shipments9[[#This Row],[Shipdate]],"ddd")</f>
        <v>Fri</v>
      </c>
      <c r="G2348" s="1" t="str">
        <f>IF(OR(shipments9[[#This Row],[Day Name]]="Sat",shipments9[[#This Row],[Day Name]]="Sun"),"Weekend","Weekday")</f>
        <v>Weekday</v>
      </c>
      <c r="H2348">
        <v>1714.5</v>
      </c>
      <c r="I2348">
        <v>215</v>
      </c>
      <c r="J2348" t="s">
        <v>172</v>
      </c>
      <c r="K2348" t="s">
        <v>8151</v>
      </c>
      <c r="L2348" t="s">
        <v>8154</v>
      </c>
      <c r="M2348">
        <v>6</v>
      </c>
      <c r="N2348" t="s">
        <v>8159</v>
      </c>
      <c r="O2348" s="4">
        <f>INDEX(products[Cost_per_box], MATCH(shipments9[[#This Row],[PID]], products[PID], 0))</f>
        <v>5.72</v>
      </c>
      <c r="P2348" s="4">
        <f>shipments9[[#This Row],[Boxes]]*shipments9[[#This Row],[Cost Per Box]]</f>
        <v>1229.8</v>
      </c>
      <c r="Q2348" s="4">
        <f>shipments9[[#This Row],[Amount]] -shipments9[[#This Row],[total cost]]</f>
        <v>484.70000000000005</v>
      </c>
      <c r="R2348" s="4" t="str">
        <f>IF(shipments9[[#This Row],[Gross Profit]]&lt;0,"Loss","Profit")</f>
        <v>Profit</v>
      </c>
      <c r="S2348" s="9">
        <f>shipments9[[#This Row],[Gross Profit]]/shipments9[[#This Row],[Amount]]</f>
        <v>0.28270632837561976</v>
      </c>
      <c r="T2348" s="11">
        <f>shipments9[[#This Row],[Amount]]/shipments9[[#This Row],[Boxes]]</f>
        <v>7.9744186046511629</v>
      </c>
    </row>
    <row r="2349" spans="1:20" x14ac:dyDescent="0.25">
      <c r="A2349" t="s">
        <v>2551</v>
      </c>
      <c r="B2349" t="s">
        <v>89</v>
      </c>
      <c r="C2349" t="s">
        <v>130</v>
      </c>
      <c r="D2349" t="s">
        <v>19</v>
      </c>
      <c r="E2349" s="1">
        <v>45390</v>
      </c>
      <c r="F2349" s="1" t="str">
        <f>TEXT(shipments9[[#This Row],[Shipdate]],"ddd")</f>
        <v>Mon</v>
      </c>
      <c r="G2349" s="1" t="str">
        <f>IF(OR(shipments9[[#This Row],[Day Name]]="Sat",shipments9[[#This Row],[Day Name]]="Sun"),"Weekend","Weekday")</f>
        <v>Weekday</v>
      </c>
      <c r="H2349">
        <v>364.5</v>
      </c>
      <c r="I2349">
        <v>73</v>
      </c>
      <c r="J2349" t="s">
        <v>172</v>
      </c>
      <c r="K2349" t="s">
        <v>8155</v>
      </c>
      <c r="L2349" t="s">
        <v>8154</v>
      </c>
      <c r="M2349">
        <v>4</v>
      </c>
      <c r="N2349" t="s">
        <v>8158</v>
      </c>
      <c r="O2349" s="4">
        <f>INDEX(products[Cost_per_box], MATCH(shipments9[[#This Row],[PID]], products[PID], 0))</f>
        <v>5.72</v>
      </c>
      <c r="P2349" s="4">
        <f>shipments9[[#This Row],[Boxes]]*shipments9[[#This Row],[Cost Per Box]]</f>
        <v>417.56</v>
      </c>
      <c r="Q2349" s="4">
        <f>shipments9[[#This Row],[Amount]] -shipments9[[#This Row],[total cost]]</f>
        <v>-53.06</v>
      </c>
      <c r="R2349" s="4" t="str">
        <f>IF(shipments9[[#This Row],[Gross Profit]]&lt;0,"Loss","Profit")</f>
        <v>Loss</v>
      </c>
      <c r="S2349" s="9">
        <f>shipments9[[#This Row],[Gross Profit]]/shipments9[[#This Row],[Amount]]</f>
        <v>-0.1455692729766804</v>
      </c>
      <c r="T2349" s="11">
        <f>shipments9[[#This Row],[Amount]]/shipments9[[#This Row],[Boxes]]</f>
        <v>4.993150684931507</v>
      </c>
    </row>
    <row r="2350" spans="1:20" hidden="1" x14ac:dyDescent="0.25">
      <c r="A2350" t="s">
        <v>2552</v>
      </c>
      <c r="B2350" t="s">
        <v>92</v>
      </c>
      <c r="C2350" t="s">
        <v>130</v>
      </c>
      <c r="D2350" t="s">
        <v>19</v>
      </c>
      <c r="E2350" s="1">
        <v>44979</v>
      </c>
      <c r="F2350" s="1" t="str">
        <f>TEXT(shipments9[[#This Row],[Shipdate]],"ddd")</f>
        <v>Wed</v>
      </c>
      <c r="G2350" s="1" t="str">
        <f>IF(OR(shipments9[[#This Row],[Day Name]]="Sat",shipments9[[#This Row],[Day Name]]="Sun"),"Weekend","Weekday")</f>
        <v>Weekday</v>
      </c>
      <c r="H2350">
        <v>6196.5</v>
      </c>
      <c r="I2350">
        <v>1033</v>
      </c>
      <c r="J2350" t="s">
        <v>172</v>
      </c>
      <c r="K2350" t="s">
        <v>8151</v>
      </c>
      <c r="L2350" t="s">
        <v>8156</v>
      </c>
      <c r="M2350">
        <v>2</v>
      </c>
      <c r="N2350" t="s">
        <v>8157</v>
      </c>
      <c r="O2350" s="4">
        <f>INDEX(products[Cost_per_box], MATCH(shipments9[[#This Row],[PID]], products[PID], 0))</f>
        <v>5.72</v>
      </c>
      <c r="P2350" s="4">
        <f>shipments9[[#This Row],[Boxes]]*shipments9[[#This Row],[Cost Per Box]]</f>
        <v>5908.7599999999993</v>
      </c>
      <c r="Q2350" s="4">
        <f>shipments9[[#This Row],[Amount]] -shipments9[[#This Row],[total cost]]</f>
        <v>287.74000000000069</v>
      </c>
      <c r="R2350" s="4" t="str">
        <f>IF(shipments9[[#This Row],[Gross Profit]]&lt;0,"Loss","Profit")</f>
        <v>Profit</v>
      </c>
      <c r="S2350" s="9">
        <f>shipments9[[#This Row],[Gross Profit]]/shipments9[[#This Row],[Amount]]</f>
        <v>4.6435891228919661E-2</v>
      </c>
      <c r="T2350" s="11">
        <f>shipments9[[#This Row],[Amount]]/shipments9[[#This Row],[Boxes]]</f>
        <v>5.9985479186834461</v>
      </c>
    </row>
    <row r="2351" spans="1:20" hidden="1" x14ac:dyDescent="0.25">
      <c r="A2351" t="s">
        <v>2553</v>
      </c>
      <c r="B2351" t="s">
        <v>92</v>
      </c>
      <c r="C2351" t="s">
        <v>130</v>
      </c>
      <c r="D2351" t="s">
        <v>19</v>
      </c>
      <c r="E2351" s="1">
        <v>45062</v>
      </c>
      <c r="F2351" s="1" t="str">
        <f>TEXT(shipments9[[#This Row],[Shipdate]],"ddd")</f>
        <v>Tue</v>
      </c>
      <c r="G2351" s="1" t="str">
        <f>IF(OR(shipments9[[#This Row],[Day Name]]="Sat",shipments9[[#This Row],[Day Name]]="Sun"),"Weekend","Weekday")</f>
        <v>Weekday</v>
      </c>
      <c r="H2351">
        <v>5811.75</v>
      </c>
      <c r="I2351">
        <v>831</v>
      </c>
      <c r="J2351" t="s">
        <v>172</v>
      </c>
      <c r="K2351" t="s">
        <v>8151</v>
      </c>
      <c r="L2351" t="s">
        <v>8154</v>
      </c>
      <c r="M2351">
        <v>5</v>
      </c>
      <c r="N2351" t="s">
        <v>201</v>
      </c>
      <c r="O2351" s="4">
        <f>INDEX(products[Cost_per_box], MATCH(shipments9[[#This Row],[PID]], products[PID], 0))</f>
        <v>5.72</v>
      </c>
      <c r="P2351" s="4">
        <f>shipments9[[#This Row],[Boxes]]*shipments9[[#This Row],[Cost Per Box]]</f>
        <v>4753.32</v>
      </c>
      <c r="Q2351" s="4">
        <f>shipments9[[#This Row],[Amount]] -shipments9[[#This Row],[total cost]]</f>
        <v>1058.4300000000003</v>
      </c>
      <c r="R2351" s="4" t="str">
        <f>IF(shipments9[[#This Row],[Gross Profit]]&lt;0,"Loss","Profit")</f>
        <v>Profit</v>
      </c>
      <c r="S2351" s="9">
        <f>shipments9[[#This Row],[Gross Profit]]/shipments9[[#This Row],[Amount]]</f>
        <v>0.1821189830945929</v>
      </c>
      <c r="T2351" s="11">
        <f>shipments9[[#This Row],[Amount]]/shipments9[[#This Row],[Boxes]]</f>
        <v>6.993682310469314</v>
      </c>
    </row>
    <row r="2352" spans="1:20" hidden="1" x14ac:dyDescent="0.25">
      <c r="A2352" t="s">
        <v>2554</v>
      </c>
      <c r="B2352" t="s">
        <v>92</v>
      </c>
      <c r="C2352" t="s">
        <v>130</v>
      </c>
      <c r="D2352" t="s">
        <v>19</v>
      </c>
      <c r="E2352" s="1">
        <v>44957</v>
      </c>
      <c r="F2352" s="1" t="str">
        <f>TEXT(shipments9[[#This Row],[Shipdate]],"ddd")</f>
        <v>Tue</v>
      </c>
      <c r="G2352" s="1" t="str">
        <f>IF(OR(shipments9[[#This Row],[Day Name]]="Sat",shipments9[[#This Row],[Day Name]]="Sun"),"Weekend","Weekday")</f>
        <v>Weekday</v>
      </c>
      <c r="H2352">
        <v>3044.25</v>
      </c>
      <c r="I2352">
        <v>508</v>
      </c>
      <c r="J2352" t="s">
        <v>172</v>
      </c>
      <c r="K2352" t="s">
        <v>8151</v>
      </c>
      <c r="L2352" t="s">
        <v>8156</v>
      </c>
      <c r="M2352">
        <v>1</v>
      </c>
      <c r="N2352" t="s">
        <v>8163</v>
      </c>
      <c r="O2352" s="4">
        <f>INDEX(products[Cost_per_box], MATCH(shipments9[[#This Row],[PID]], products[PID], 0))</f>
        <v>5.72</v>
      </c>
      <c r="P2352" s="4">
        <f>shipments9[[#This Row],[Boxes]]*shipments9[[#This Row],[Cost Per Box]]</f>
        <v>2905.7599999999998</v>
      </c>
      <c r="Q2352" s="4">
        <f>shipments9[[#This Row],[Amount]] -shipments9[[#This Row],[total cost]]</f>
        <v>138.49000000000024</v>
      </c>
      <c r="R2352" s="4" t="str">
        <f>IF(shipments9[[#This Row],[Gross Profit]]&lt;0,"Loss","Profit")</f>
        <v>Profit</v>
      </c>
      <c r="S2352" s="9">
        <f>shipments9[[#This Row],[Gross Profit]]/shipments9[[#This Row],[Amount]]</f>
        <v>4.5492321589882645E-2</v>
      </c>
      <c r="T2352" s="11">
        <f>shipments9[[#This Row],[Amount]]/shipments9[[#This Row],[Boxes]]</f>
        <v>5.9926181102362204</v>
      </c>
    </row>
    <row r="2353" spans="1:20" hidden="1" x14ac:dyDescent="0.25">
      <c r="A2353" t="s">
        <v>2555</v>
      </c>
      <c r="B2353" t="s">
        <v>92</v>
      </c>
      <c r="C2353" t="s">
        <v>130</v>
      </c>
      <c r="D2353" t="s">
        <v>19</v>
      </c>
      <c r="E2353" s="1">
        <v>45154</v>
      </c>
      <c r="F2353" s="1" t="str">
        <f>TEXT(shipments9[[#This Row],[Shipdate]],"ddd")</f>
        <v>Wed</v>
      </c>
      <c r="G2353" s="1" t="str">
        <f>IF(OR(shipments9[[#This Row],[Day Name]]="Sat",shipments9[[#This Row],[Day Name]]="Sun"),"Weekend","Weekday")</f>
        <v>Weekday</v>
      </c>
      <c r="H2353">
        <v>195.75</v>
      </c>
      <c r="I2353">
        <v>22</v>
      </c>
      <c r="J2353" t="s">
        <v>172</v>
      </c>
      <c r="K2353" t="s">
        <v>8151</v>
      </c>
      <c r="L2353" t="s">
        <v>8160</v>
      </c>
      <c r="M2353">
        <v>8</v>
      </c>
      <c r="N2353" t="s">
        <v>8162</v>
      </c>
      <c r="O2353" s="4">
        <f>INDEX(products[Cost_per_box], MATCH(shipments9[[#This Row],[PID]], products[PID], 0))</f>
        <v>5.72</v>
      </c>
      <c r="P2353" s="4">
        <f>shipments9[[#This Row],[Boxes]]*shipments9[[#This Row],[Cost Per Box]]</f>
        <v>125.83999999999999</v>
      </c>
      <c r="Q2353" s="4">
        <f>shipments9[[#This Row],[Amount]] -shipments9[[#This Row],[total cost]]</f>
        <v>69.910000000000011</v>
      </c>
      <c r="R2353" s="4" t="str">
        <f>IF(shipments9[[#This Row],[Gross Profit]]&lt;0,"Loss","Profit")</f>
        <v>Profit</v>
      </c>
      <c r="S2353" s="9">
        <f>shipments9[[#This Row],[Gross Profit]]/shipments9[[#This Row],[Amount]]</f>
        <v>0.35713920817369099</v>
      </c>
      <c r="T2353" s="11">
        <f>shipments9[[#This Row],[Amount]]/shipments9[[#This Row],[Boxes]]</f>
        <v>8.8977272727272734</v>
      </c>
    </row>
    <row r="2354" spans="1:20" hidden="1" x14ac:dyDescent="0.25">
      <c r="A2354" t="s">
        <v>2556</v>
      </c>
      <c r="B2354" t="s">
        <v>92</v>
      </c>
      <c r="C2354" t="s">
        <v>130</v>
      </c>
      <c r="D2354" t="s">
        <v>19</v>
      </c>
      <c r="E2354" s="1">
        <v>45281</v>
      </c>
      <c r="F2354" s="1" t="str">
        <f>TEXT(shipments9[[#This Row],[Shipdate]],"ddd")</f>
        <v>Thu</v>
      </c>
      <c r="G2354" s="1" t="str">
        <f>IF(OR(shipments9[[#This Row],[Day Name]]="Sat",shipments9[[#This Row],[Day Name]]="Sun"),"Weekend","Weekday")</f>
        <v>Weekday</v>
      </c>
      <c r="H2354">
        <v>9648</v>
      </c>
      <c r="I2354">
        <v>1379</v>
      </c>
      <c r="J2354" t="s">
        <v>172</v>
      </c>
      <c r="K2354" t="s">
        <v>8151</v>
      </c>
      <c r="L2354" t="s">
        <v>8152</v>
      </c>
      <c r="M2354">
        <v>12</v>
      </c>
      <c r="N2354" t="s">
        <v>8166</v>
      </c>
      <c r="O2354" s="4">
        <f>INDEX(products[Cost_per_box], MATCH(shipments9[[#This Row],[PID]], products[PID], 0))</f>
        <v>5.72</v>
      </c>
      <c r="P2354" s="4">
        <f>shipments9[[#This Row],[Boxes]]*shipments9[[#This Row],[Cost Per Box]]</f>
        <v>7887.88</v>
      </c>
      <c r="Q2354" s="4">
        <f>shipments9[[#This Row],[Amount]] -shipments9[[#This Row],[total cost]]</f>
        <v>1760.12</v>
      </c>
      <c r="R2354" s="4" t="str">
        <f>IF(shipments9[[#This Row],[Gross Profit]]&lt;0,"Loss","Profit")</f>
        <v>Profit</v>
      </c>
      <c r="S2354" s="9">
        <f>shipments9[[#This Row],[Gross Profit]]/shipments9[[#This Row],[Amount]]</f>
        <v>0.18243366500829186</v>
      </c>
      <c r="T2354" s="11">
        <f>shipments9[[#This Row],[Amount]]/shipments9[[#This Row],[Boxes]]</f>
        <v>6.9963741841914429</v>
      </c>
    </row>
    <row r="2355" spans="1:20" x14ac:dyDescent="0.25">
      <c r="A2355" t="s">
        <v>2557</v>
      </c>
      <c r="B2355" t="s">
        <v>92</v>
      </c>
      <c r="C2355" t="s">
        <v>130</v>
      </c>
      <c r="D2355" t="s">
        <v>19</v>
      </c>
      <c r="E2355" s="1">
        <v>45257</v>
      </c>
      <c r="F2355" s="1" t="str">
        <f>TEXT(shipments9[[#This Row],[Shipdate]],"ddd")</f>
        <v>Mon</v>
      </c>
      <c r="G2355" s="1" t="str">
        <f>IF(OR(shipments9[[#This Row],[Day Name]]="Sat",shipments9[[#This Row],[Day Name]]="Sun"),"Weekend","Weekday")</f>
        <v>Weekday</v>
      </c>
      <c r="H2355">
        <v>6912</v>
      </c>
      <c r="I2355">
        <v>1383</v>
      </c>
      <c r="J2355" t="s">
        <v>172</v>
      </c>
      <c r="K2355" t="s">
        <v>8151</v>
      </c>
      <c r="L2355" t="s">
        <v>8152</v>
      </c>
      <c r="M2355">
        <v>11</v>
      </c>
      <c r="N2355" t="s">
        <v>8165</v>
      </c>
      <c r="O2355" s="4">
        <f>INDEX(products[Cost_per_box], MATCH(shipments9[[#This Row],[PID]], products[PID], 0))</f>
        <v>5.72</v>
      </c>
      <c r="P2355" s="4">
        <f>shipments9[[#This Row],[Boxes]]*shipments9[[#This Row],[Cost Per Box]]</f>
        <v>7910.7599999999993</v>
      </c>
      <c r="Q2355" s="4">
        <f>shipments9[[#This Row],[Amount]] -shipments9[[#This Row],[total cost]]</f>
        <v>-998.75999999999931</v>
      </c>
      <c r="R2355" s="4" t="str">
        <f>IF(shipments9[[#This Row],[Gross Profit]]&lt;0,"Loss","Profit")</f>
        <v>Loss</v>
      </c>
      <c r="S2355" s="9">
        <f>shipments9[[#This Row],[Gross Profit]]/shipments9[[#This Row],[Amount]]</f>
        <v>-0.14449652777777769</v>
      </c>
      <c r="T2355" s="11">
        <f>shipments9[[#This Row],[Amount]]/shipments9[[#This Row],[Boxes]]</f>
        <v>4.9978308026030369</v>
      </c>
    </row>
    <row r="2356" spans="1:20" x14ac:dyDescent="0.25">
      <c r="A2356" t="s">
        <v>2558</v>
      </c>
      <c r="B2356" t="s">
        <v>95</v>
      </c>
      <c r="C2356" t="s">
        <v>130</v>
      </c>
      <c r="D2356" t="s">
        <v>19</v>
      </c>
      <c r="E2356" s="1">
        <v>45173</v>
      </c>
      <c r="F2356" s="1" t="str">
        <f>TEXT(shipments9[[#This Row],[Shipdate]],"ddd")</f>
        <v>Mon</v>
      </c>
      <c r="G2356" s="1" t="str">
        <f>IF(OR(shipments9[[#This Row],[Day Name]]="Sat",shipments9[[#This Row],[Day Name]]="Sun"),"Weekend","Weekday")</f>
        <v>Weekday</v>
      </c>
      <c r="H2356">
        <v>9011.25</v>
      </c>
      <c r="I2356">
        <v>1803</v>
      </c>
      <c r="J2356" t="s">
        <v>172</v>
      </c>
      <c r="K2356" t="s">
        <v>8151</v>
      </c>
      <c r="L2356" t="s">
        <v>8160</v>
      </c>
      <c r="M2356">
        <v>9</v>
      </c>
      <c r="N2356" t="s">
        <v>8167</v>
      </c>
      <c r="O2356" s="4">
        <f>INDEX(products[Cost_per_box], MATCH(shipments9[[#This Row],[PID]], products[PID], 0))</f>
        <v>5.72</v>
      </c>
      <c r="P2356" s="4">
        <f>shipments9[[#This Row],[Boxes]]*shipments9[[#This Row],[Cost Per Box]]</f>
        <v>10313.16</v>
      </c>
      <c r="Q2356" s="4">
        <f>shipments9[[#This Row],[Amount]] -shipments9[[#This Row],[total cost]]</f>
        <v>-1301.9099999999999</v>
      </c>
      <c r="R2356" s="4" t="str">
        <f>IF(shipments9[[#This Row],[Gross Profit]]&lt;0,"Loss","Profit")</f>
        <v>Loss</v>
      </c>
      <c r="S2356" s="9">
        <f>shipments9[[#This Row],[Gross Profit]]/shipments9[[#This Row],[Amount]]</f>
        <v>-0.14447607157719516</v>
      </c>
      <c r="T2356" s="11">
        <f>shipments9[[#This Row],[Amount]]/shipments9[[#This Row],[Boxes]]</f>
        <v>4.9979201331114806</v>
      </c>
    </row>
    <row r="2357" spans="1:20" hidden="1" x14ac:dyDescent="0.25">
      <c r="A2357" t="s">
        <v>2559</v>
      </c>
      <c r="B2357" t="s">
        <v>95</v>
      </c>
      <c r="C2357" t="s">
        <v>130</v>
      </c>
      <c r="D2357" t="s">
        <v>19</v>
      </c>
      <c r="E2357" s="1">
        <v>45281</v>
      </c>
      <c r="F2357" s="1" t="str">
        <f>TEXT(shipments9[[#This Row],[Shipdate]],"ddd")</f>
        <v>Thu</v>
      </c>
      <c r="G2357" s="1" t="str">
        <f>IF(OR(shipments9[[#This Row],[Day Name]]="Sat",shipments9[[#This Row],[Day Name]]="Sun"),"Weekend","Weekday")</f>
        <v>Weekday</v>
      </c>
      <c r="H2357">
        <v>5087.25</v>
      </c>
      <c r="I2357">
        <v>848</v>
      </c>
      <c r="J2357" t="s">
        <v>172</v>
      </c>
      <c r="K2357" t="s">
        <v>8151</v>
      </c>
      <c r="L2357" t="s">
        <v>8152</v>
      </c>
      <c r="M2357">
        <v>12</v>
      </c>
      <c r="N2357" t="s">
        <v>8166</v>
      </c>
      <c r="O2357" s="4">
        <f>INDEX(products[Cost_per_box], MATCH(shipments9[[#This Row],[PID]], products[PID], 0))</f>
        <v>5.72</v>
      </c>
      <c r="P2357" s="4">
        <f>shipments9[[#This Row],[Boxes]]*shipments9[[#This Row],[Cost Per Box]]</f>
        <v>4850.5599999999995</v>
      </c>
      <c r="Q2357" s="4">
        <f>shipments9[[#This Row],[Amount]] -shipments9[[#This Row],[total cost]]</f>
        <v>236.69000000000051</v>
      </c>
      <c r="R2357" s="4" t="str">
        <f>IF(shipments9[[#This Row],[Gross Profit]]&lt;0,"Loss","Profit")</f>
        <v>Profit</v>
      </c>
      <c r="S2357" s="9">
        <f>shipments9[[#This Row],[Gross Profit]]/shipments9[[#This Row],[Amount]]</f>
        <v>4.6526119219617773E-2</v>
      </c>
      <c r="T2357" s="11">
        <f>shipments9[[#This Row],[Amount]]/shipments9[[#This Row],[Boxes]]</f>
        <v>5.9991155660377355</v>
      </c>
    </row>
    <row r="2358" spans="1:20" x14ac:dyDescent="0.25">
      <c r="A2358" t="s">
        <v>2560</v>
      </c>
      <c r="B2358" t="s">
        <v>65</v>
      </c>
      <c r="C2358" t="s">
        <v>130</v>
      </c>
      <c r="D2358" t="s">
        <v>19</v>
      </c>
      <c r="E2358" s="1">
        <v>45247</v>
      </c>
      <c r="F2358" s="1" t="str">
        <f>TEXT(shipments9[[#This Row],[Shipdate]],"ddd")</f>
        <v>Fri</v>
      </c>
      <c r="G2358" s="1" t="str">
        <f>IF(OR(shipments9[[#This Row],[Day Name]]="Sat",shipments9[[#This Row],[Day Name]]="Sun"),"Weekend","Weekday")</f>
        <v>Weekday</v>
      </c>
      <c r="H2358">
        <v>1851.75</v>
      </c>
      <c r="I2358">
        <v>371</v>
      </c>
      <c r="J2358" t="s">
        <v>172</v>
      </c>
      <c r="K2358" t="s">
        <v>8151</v>
      </c>
      <c r="L2358" t="s">
        <v>8152</v>
      </c>
      <c r="M2358">
        <v>11</v>
      </c>
      <c r="N2358" t="s">
        <v>8165</v>
      </c>
      <c r="O2358" s="4">
        <f>INDEX(products[Cost_per_box], MATCH(shipments9[[#This Row],[PID]], products[PID], 0))</f>
        <v>5.72</v>
      </c>
      <c r="P2358" s="4">
        <f>shipments9[[#This Row],[Boxes]]*shipments9[[#This Row],[Cost Per Box]]</f>
        <v>2122.12</v>
      </c>
      <c r="Q2358" s="4">
        <f>shipments9[[#This Row],[Amount]] -shipments9[[#This Row],[total cost]]</f>
        <v>-270.36999999999989</v>
      </c>
      <c r="R2358" s="4" t="str">
        <f>IF(shipments9[[#This Row],[Gross Profit]]&lt;0,"Loss","Profit")</f>
        <v>Loss</v>
      </c>
      <c r="S2358" s="9">
        <f>shipments9[[#This Row],[Gross Profit]]/shipments9[[#This Row],[Amount]]</f>
        <v>-0.14600783043067364</v>
      </c>
      <c r="T2358" s="11">
        <f>shipments9[[#This Row],[Amount]]/shipments9[[#This Row],[Boxes]]</f>
        <v>4.9912398921832883</v>
      </c>
    </row>
    <row r="2359" spans="1:20" hidden="1" x14ac:dyDescent="0.25">
      <c r="A2359" t="s">
        <v>2561</v>
      </c>
      <c r="B2359" t="s">
        <v>65</v>
      </c>
      <c r="C2359" t="s">
        <v>130</v>
      </c>
      <c r="D2359" t="s">
        <v>19</v>
      </c>
      <c r="E2359" s="1">
        <v>45211</v>
      </c>
      <c r="F2359" s="1" t="str">
        <f>TEXT(shipments9[[#This Row],[Shipdate]],"ddd")</f>
        <v>Thu</v>
      </c>
      <c r="G2359" s="1" t="str">
        <f>IF(OR(shipments9[[#This Row],[Day Name]]="Sat",shipments9[[#This Row],[Day Name]]="Sun"),"Weekend","Weekday")</f>
        <v>Weekday</v>
      </c>
      <c r="H2359">
        <v>4932</v>
      </c>
      <c r="I2359">
        <v>548</v>
      </c>
      <c r="J2359" t="s">
        <v>172</v>
      </c>
      <c r="K2359" t="s">
        <v>8151</v>
      </c>
      <c r="L2359" t="s">
        <v>8152</v>
      </c>
      <c r="M2359">
        <v>10</v>
      </c>
      <c r="N2359" t="s">
        <v>8153</v>
      </c>
      <c r="O2359" s="4">
        <f>INDEX(products[Cost_per_box], MATCH(shipments9[[#This Row],[PID]], products[PID], 0))</f>
        <v>5.72</v>
      </c>
      <c r="P2359" s="4">
        <f>shipments9[[#This Row],[Boxes]]*shipments9[[#This Row],[Cost Per Box]]</f>
        <v>3134.56</v>
      </c>
      <c r="Q2359" s="4">
        <f>shipments9[[#This Row],[Amount]] -shipments9[[#This Row],[total cost]]</f>
        <v>1797.44</v>
      </c>
      <c r="R2359" s="4" t="str">
        <f>IF(shipments9[[#This Row],[Gross Profit]]&lt;0,"Loss","Profit")</f>
        <v>Profit</v>
      </c>
      <c r="S2359" s="9">
        <f>shipments9[[#This Row],[Gross Profit]]/shipments9[[#This Row],[Amount]]</f>
        <v>0.36444444444444446</v>
      </c>
      <c r="T2359" s="11">
        <f>shipments9[[#This Row],[Amount]]/shipments9[[#This Row],[Boxes]]</f>
        <v>9</v>
      </c>
    </row>
    <row r="2360" spans="1:20" hidden="1" x14ac:dyDescent="0.25">
      <c r="A2360" t="s">
        <v>2562</v>
      </c>
      <c r="B2360" t="s">
        <v>65</v>
      </c>
      <c r="C2360" t="s">
        <v>130</v>
      </c>
      <c r="D2360" t="s">
        <v>19</v>
      </c>
      <c r="E2360" s="1">
        <v>45069</v>
      </c>
      <c r="F2360" s="1" t="str">
        <f>TEXT(shipments9[[#This Row],[Shipdate]],"ddd")</f>
        <v>Tue</v>
      </c>
      <c r="G2360" s="1" t="str">
        <f>IF(OR(shipments9[[#This Row],[Day Name]]="Sat",shipments9[[#This Row],[Day Name]]="Sun"),"Weekend","Weekday")</f>
        <v>Weekday</v>
      </c>
      <c r="H2360">
        <v>1550.25</v>
      </c>
      <c r="I2360">
        <v>222</v>
      </c>
      <c r="J2360" t="s">
        <v>172</v>
      </c>
      <c r="K2360" t="s">
        <v>8151</v>
      </c>
      <c r="L2360" t="s">
        <v>8154</v>
      </c>
      <c r="M2360">
        <v>5</v>
      </c>
      <c r="N2360" t="s">
        <v>201</v>
      </c>
      <c r="O2360" s="4">
        <f>INDEX(products[Cost_per_box], MATCH(shipments9[[#This Row],[PID]], products[PID], 0))</f>
        <v>5.72</v>
      </c>
      <c r="P2360" s="4">
        <f>shipments9[[#This Row],[Boxes]]*shipments9[[#This Row],[Cost Per Box]]</f>
        <v>1269.8399999999999</v>
      </c>
      <c r="Q2360" s="4">
        <f>shipments9[[#This Row],[Amount]] -shipments9[[#This Row],[total cost]]</f>
        <v>280.41000000000008</v>
      </c>
      <c r="R2360" s="4" t="str">
        <f>IF(shipments9[[#This Row],[Gross Profit]]&lt;0,"Loss","Profit")</f>
        <v>Profit</v>
      </c>
      <c r="S2360" s="9">
        <f>shipments9[[#This Row],[Gross Profit]]/shipments9[[#This Row],[Amount]]</f>
        <v>0.18088050314465415</v>
      </c>
      <c r="T2360" s="11">
        <f>shipments9[[#This Row],[Amount]]/shipments9[[#This Row],[Boxes]]</f>
        <v>6.9831081081081079</v>
      </c>
    </row>
    <row r="2361" spans="1:20" hidden="1" x14ac:dyDescent="0.25">
      <c r="A2361" t="s">
        <v>2563</v>
      </c>
      <c r="B2361" t="s">
        <v>65</v>
      </c>
      <c r="C2361" t="s">
        <v>130</v>
      </c>
      <c r="D2361" t="s">
        <v>19</v>
      </c>
      <c r="E2361" s="1">
        <v>45341</v>
      </c>
      <c r="F2361" s="1" t="str">
        <f>TEXT(shipments9[[#This Row],[Shipdate]],"ddd")</f>
        <v>Mon</v>
      </c>
      <c r="G2361" s="1" t="str">
        <f>IF(OR(shipments9[[#This Row],[Day Name]]="Sat",shipments9[[#This Row],[Day Name]]="Sun"),"Weekend","Weekday")</f>
        <v>Weekday</v>
      </c>
      <c r="H2361">
        <v>830.25</v>
      </c>
      <c r="I2361">
        <v>93</v>
      </c>
      <c r="J2361" t="s">
        <v>172</v>
      </c>
      <c r="K2361" t="s">
        <v>8155</v>
      </c>
      <c r="L2361" t="s">
        <v>8156</v>
      </c>
      <c r="M2361">
        <v>2</v>
      </c>
      <c r="N2361" t="s">
        <v>8157</v>
      </c>
      <c r="O2361" s="4">
        <f>INDEX(products[Cost_per_box], MATCH(shipments9[[#This Row],[PID]], products[PID], 0))</f>
        <v>5.72</v>
      </c>
      <c r="P2361" s="4">
        <f>shipments9[[#This Row],[Boxes]]*shipments9[[#This Row],[Cost Per Box]]</f>
        <v>531.95999999999992</v>
      </c>
      <c r="Q2361" s="4">
        <f>shipments9[[#This Row],[Amount]] -shipments9[[#This Row],[total cost]]</f>
        <v>298.29000000000008</v>
      </c>
      <c r="R2361" s="4" t="str">
        <f>IF(shipments9[[#This Row],[Gross Profit]]&lt;0,"Loss","Profit")</f>
        <v>Profit</v>
      </c>
      <c r="S2361" s="9">
        <f>shipments9[[#This Row],[Gross Profit]]/shipments9[[#This Row],[Amount]]</f>
        <v>0.35927732610659452</v>
      </c>
      <c r="T2361" s="11">
        <f>shipments9[[#This Row],[Amount]]/shipments9[[#This Row],[Boxes]]</f>
        <v>8.92741935483871</v>
      </c>
    </row>
    <row r="2362" spans="1:20" hidden="1" x14ac:dyDescent="0.25">
      <c r="A2362" t="s">
        <v>2564</v>
      </c>
      <c r="B2362" t="s">
        <v>68</v>
      </c>
      <c r="C2362" t="s">
        <v>130</v>
      </c>
      <c r="D2362" t="s">
        <v>19</v>
      </c>
      <c r="E2362" s="1">
        <v>45159</v>
      </c>
      <c r="F2362" s="1" t="str">
        <f>TEXT(shipments9[[#This Row],[Shipdate]],"ddd")</f>
        <v>Mon</v>
      </c>
      <c r="G2362" s="1" t="str">
        <f>IF(OR(shipments9[[#This Row],[Day Name]]="Sat",shipments9[[#This Row],[Day Name]]="Sun"),"Weekend","Weekday")</f>
        <v>Weekday</v>
      </c>
      <c r="H2362">
        <v>10109.25</v>
      </c>
      <c r="I2362">
        <v>1124</v>
      </c>
      <c r="J2362" t="s">
        <v>172</v>
      </c>
      <c r="K2362" t="s">
        <v>8151</v>
      </c>
      <c r="L2362" t="s">
        <v>8160</v>
      </c>
      <c r="M2362">
        <v>8</v>
      </c>
      <c r="N2362" t="s">
        <v>8162</v>
      </c>
      <c r="O2362" s="4">
        <f>INDEX(products[Cost_per_box], MATCH(shipments9[[#This Row],[PID]], products[PID], 0))</f>
        <v>5.72</v>
      </c>
      <c r="P2362" s="4">
        <f>shipments9[[#This Row],[Boxes]]*shipments9[[#This Row],[Cost Per Box]]</f>
        <v>6429.28</v>
      </c>
      <c r="Q2362" s="4">
        <f>shipments9[[#This Row],[Amount]] -shipments9[[#This Row],[total cost]]</f>
        <v>3679.9700000000003</v>
      </c>
      <c r="R2362" s="4" t="str">
        <f>IF(shipments9[[#This Row],[Gross Profit]]&lt;0,"Loss","Profit")</f>
        <v>Profit</v>
      </c>
      <c r="S2362" s="9">
        <f>shipments9[[#This Row],[Gross Profit]]/shipments9[[#This Row],[Amount]]</f>
        <v>0.36402008061923491</v>
      </c>
      <c r="T2362" s="11">
        <f>shipments9[[#This Row],[Amount]]/shipments9[[#This Row],[Boxes]]</f>
        <v>8.9939946619217075</v>
      </c>
    </row>
    <row r="2363" spans="1:20" hidden="1" x14ac:dyDescent="0.25">
      <c r="A2363" t="s">
        <v>2565</v>
      </c>
      <c r="B2363" t="s">
        <v>68</v>
      </c>
      <c r="C2363" t="s">
        <v>130</v>
      </c>
      <c r="D2363" t="s">
        <v>19</v>
      </c>
      <c r="E2363" s="1">
        <v>45252</v>
      </c>
      <c r="F2363" s="1" t="str">
        <f>TEXT(shipments9[[#This Row],[Shipdate]],"ddd")</f>
        <v>Wed</v>
      </c>
      <c r="G2363" s="1" t="str">
        <f>IF(OR(shipments9[[#This Row],[Day Name]]="Sat",shipments9[[#This Row],[Day Name]]="Sun"),"Weekend","Weekday")</f>
        <v>Weekday</v>
      </c>
      <c r="H2363">
        <v>1509.75</v>
      </c>
      <c r="I2363">
        <v>216</v>
      </c>
      <c r="J2363" t="s">
        <v>172</v>
      </c>
      <c r="K2363" t="s">
        <v>8151</v>
      </c>
      <c r="L2363" t="s">
        <v>8152</v>
      </c>
      <c r="M2363">
        <v>11</v>
      </c>
      <c r="N2363" t="s">
        <v>8165</v>
      </c>
      <c r="O2363" s="4">
        <f>INDEX(products[Cost_per_box], MATCH(shipments9[[#This Row],[PID]], products[PID], 0))</f>
        <v>5.72</v>
      </c>
      <c r="P2363" s="4">
        <f>shipments9[[#This Row],[Boxes]]*shipments9[[#This Row],[Cost Per Box]]</f>
        <v>1235.52</v>
      </c>
      <c r="Q2363" s="4">
        <f>shipments9[[#This Row],[Amount]] -shipments9[[#This Row],[total cost]]</f>
        <v>274.23</v>
      </c>
      <c r="R2363" s="4" t="str">
        <f>IF(shipments9[[#This Row],[Gross Profit]]&lt;0,"Loss","Profit")</f>
        <v>Profit</v>
      </c>
      <c r="S2363" s="9">
        <f>shipments9[[#This Row],[Gross Profit]]/shipments9[[#This Row],[Amount]]</f>
        <v>0.18163934426229508</v>
      </c>
      <c r="T2363" s="11">
        <f>shipments9[[#This Row],[Amount]]/shipments9[[#This Row],[Boxes]]</f>
        <v>6.989583333333333</v>
      </c>
    </row>
    <row r="2364" spans="1:20" hidden="1" x14ac:dyDescent="0.25">
      <c r="A2364" t="s">
        <v>2566</v>
      </c>
      <c r="B2364" t="s">
        <v>68</v>
      </c>
      <c r="C2364" t="s">
        <v>130</v>
      </c>
      <c r="D2364" t="s">
        <v>19</v>
      </c>
      <c r="E2364" s="1">
        <v>45203</v>
      </c>
      <c r="F2364" s="1" t="str">
        <f>TEXT(shipments9[[#This Row],[Shipdate]],"ddd")</f>
        <v>Wed</v>
      </c>
      <c r="G2364" s="1" t="str">
        <f>IF(OR(shipments9[[#This Row],[Day Name]]="Sat",shipments9[[#This Row],[Day Name]]="Sun"),"Weekend","Weekday")</f>
        <v>Weekday</v>
      </c>
      <c r="H2364">
        <v>3840.75</v>
      </c>
      <c r="I2364">
        <v>427</v>
      </c>
      <c r="J2364" t="s">
        <v>172</v>
      </c>
      <c r="K2364" t="s">
        <v>8151</v>
      </c>
      <c r="L2364" t="s">
        <v>8152</v>
      </c>
      <c r="M2364">
        <v>10</v>
      </c>
      <c r="N2364" t="s">
        <v>8153</v>
      </c>
      <c r="O2364" s="4">
        <f>INDEX(products[Cost_per_box], MATCH(shipments9[[#This Row],[PID]], products[PID], 0))</f>
        <v>5.72</v>
      </c>
      <c r="P2364" s="4">
        <f>shipments9[[#This Row],[Boxes]]*shipments9[[#This Row],[Cost Per Box]]</f>
        <v>2442.44</v>
      </c>
      <c r="Q2364" s="4">
        <f>shipments9[[#This Row],[Amount]] -shipments9[[#This Row],[total cost]]</f>
        <v>1398.31</v>
      </c>
      <c r="R2364" s="4" t="str">
        <f>IF(shipments9[[#This Row],[Gross Profit]]&lt;0,"Loss","Profit")</f>
        <v>Profit</v>
      </c>
      <c r="S2364" s="9">
        <f>shipments9[[#This Row],[Gross Profit]]/shipments9[[#This Row],[Amount]]</f>
        <v>0.36407212133046929</v>
      </c>
      <c r="T2364" s="11">
        <f>shipments9[[#This Row],[Amount]]/shipments9[[#This Row],[Boxes]]</f>
        <v>8.994730679156909</v>
      </c>
    </row>
    <row r="2365" spans="1:20" x14ac:dyDescent="0.25">
      <c r="A2365" t="s">
        <v>2567</v>
      </c>
      <c r="B2365" t="s">
        <v>68</v>
      </c>
      <c r="C2365" t="s">
        <v>130</v>
      </c>
      <c r="D2365" t="s">
        <v>19</v>
      </c>
      <c r="E2365" s="1">
        <v>45090</v>
      </c>
      <c r="F2365" s="1" t="str">
        <f>TEXT(shipments9[[#This Row],[Shipdate]],"ddd")</f>
        <v>Tue</v>
      </c>
      <c r="G2365" s="1" t="str">
        <f>IF(OR(shipments9[[#This Row],[Day Name]]="Sat",shipments9[[#This Row],[Day Name]]="Sun"),"Weekend","Weekday")</f>
        <v>Weekday</v>
      </c>
      <c r="H2365">
        <v>225</v>
      </c>
      <c r="I2365">
        <v>45</v>
      </c>
      <c r="J2365" t="s">
        <v>172</v>
      </c>
      <c r="K2365" t="s">
        <v>8151</v>
      </c>
      <c r="L2365" t="s">
        <v>8154</v>
      </c>
      <c r="M2365">
        <v>6</v>
      </c>
      <c r="N2365" t="s">
        <v>8159</v>
      </c>
      <c r="O2365" s="4">
        <f>INDEX(products[Cost_per_box], MATCH(shipments9[[#This Row],[PID]], products[PID], 0))</f>
        <v>5.72</v>
      </c>
      <c r="P2365" s="4">
        <f>shipments9[[#This Row],[Boxes]]*shipments9[[#This Row],[Cost Per Box]]</f>
        <v>257.39999999999998</v>
      </c>
      <c r="Q2365" s="4">
        <f>shipments9[[#This Row],[Amount]] -shipments9[[#This Row],[total cost]]</f>
        <v>-32.399999999999977</v>
      </c>
      <c r="R2365" s="4" t="str">
        <f>IF(shipments9[[#This Row],[Gross Profit]]&lt;0,"Loss","Profit")</f>
        <v>Loss</v>
      </c>
      <c r="S2365" s="9">
        <f>shipments9[[#This Row],[Gross Profit]]/shipments9[[#This Row],[Amount]]</f>
        <v>-0.14399999999999991</v>
      </c>
      <c r="T2365" s="11">
        <f>shipments9[[#This Row],[Amount]]/shipments9[[#This Row],[Boxes]]</f>
        <v>5</v>
      </c>
    </row>
    <row r="2366" spans="1:20" hidden="1" x14ac:dyDescent="0.25">
      <c r="A2366" t="s">
        <v>2568</v>
      </c>
      <c r="B2366" t="s">
        <v>68</v>
      </c>
      <c r="C2366" t="s">
        <v>130</v>
      </c>
      <c r="D2366" t="s">
        <v>19</v>
      </c>
      <c r="E2366" s="1">
        <v>45051</v>
      </c>
      <c r="F2366" s="1" t="str">
        <f>TEXT(shipments9[[#This Row],[Shipdate]],"ddd")</f>
        <v>Fri</v>
      </c>
      <c r="G2366" s="1" t="str">
        <f>IF(OR(shipments9[[#This Row],[Day Name]]="Sat",shipments9[[#This Row],[Day Name]]="Sun"),"Weekend","Weekday")</f>
        <v>Weekday</v>
      </c>
      <c r="H2366">
        <v>1334.25</v>
      </c>
      <c r="I2366">
        <v>149</v>
      </c>
      <c r="J2366" t="s">
        <v>172</v>
      </c>
      <c r="K2366" t="s">
        <v>8151</v>
      </c>
      <c r="L2366" t="s">
        <v>8154</v>
      </c>
      <c r="M2366">
        <v>5</v>
      </c>
      <c r="N2366" t="s">
        <v>201</v>
      </c>
      <c r="O2366" s="4">
        <f>INDEX(products[Cost_per_box], MATCH(shipments9[[#This Row],[PID]], products[PID], 0))</f>
        <v>5.72</v>
      </c>
      <c r="P2366" s="4">
        <f>shipments9[[#This Row],[Boxes]]*shipments9[[#This Row],[Cost Per Box]]</f>
        <v>852.28</v>
      </c>
      <c r="Q2366" s="4">
        <f>shipments9[[#This Row],[Amount]] -shipments9[[#This Row],[total cost]]</f>
        <v>481.97</v>
      </c>
      <c r="R2366" s="4" t="str">
        <f>IF(shipments9[[#This Row],[Gross Profit]]&lt;0,"Loss","Profit")</f>
        <v>Profit</v>
      </c>
      <c r="S2366" s="9">
        <f>shipments9[[#This Row],[Gross Profit]]/shipments9[[#This Row],[Amount]]</f>
        <v>0.3612291549559678</v>
      </c>
      <c r="T2366" s="11">
        <f>shipments9[[#This Row],[Amount]]/shipments9[[#This Row],[Boxes]]</f>
        <v>8.9546979865771821</v>
      </c>
    </row>
    <row r="2367" spans="1:20" hidden="1" x14ac:dyDescent="0.25">
      <c r="A2367" t="s">
        <v>2569</v>
      </c>
      <c r="B2367" t="s">
        <v>108</v>
      </c>
      <c r="C2367" t="s">
        <v>130</v>
      </c>
      <c r="D2367" t="s">
        <v>19</v>
      </c>
      <c r="E2367" s="1">
        <v>45274</v>
      </c>
      <c r="F2367" s="1" t="str">
        <f>TEXT(shipments9[[#This Row],[Shipdate]],"ddd")</f>
        <v>Thu</v>
      </c>
      <c r="G2367" s="1" t="str">
        <f>IF(OR(shipments9[[#This Row],[Day Name]]="Sat",shipments9[[#This Row],[Day Name]]="Sun"),"Weekend","Weekday")</f>
        <v>Weekday</v>
      </c>
      <c r="H2367">
        <v>5287.5</v>
      </c>
      <c r="I2367">
        <v>588</v>
      </c>
      <c r="J2367" t="s">
        <v>172</v>
      </c>
      <c r="K2367" t="s">
        <v>8151</v>
      </c>
      <c r="L2367" t="s">
        <v>8152</v>
      </c>
      <c r="M2367">
        <v>12</v>
      </c>
      <c r="N2367" t="s">
        <v>8166</v>
      </c>
      <c r="O2367" s="4">
        <f>INDEX(products[Cost_per_box], MATCH(shipments9[[#This Row],[PID]], products[PID], 0))</f>
        <v>5.72</v>
      </c>
      <c r="P2367" s="4">
        <f>shipments9[[#This Row],[Boxes]]*shipments9[[#This Row],[Cost Per Box]]</f>
        <v>3363.3599999999997</v>
      </c>
      <c r="Q2367" s="4">
        <f>shipments9[[#This Row],[Amount]] -shipments9[[#This Row],[total cost]]</f>
        <v>1924.1400000000003</v>
      </c>
      <c r="R2367" s="4" t="str">
        <f>IF(shipments9[[#This Row],[Gross Profit]]&lt;0,"Loss","Profit")</f>
        <v>Profit</v>
      </c>
      <c r="S2367" s="9">
        <f>shipments9[[#This Row],[Gross Profit]]/shipments9[[#This Row],[Amount]]</f>
        <v>0.36390354609929082</v>
      </c>
      <c r="T2367" s="11">
        <f>shipments9[[#This Row],[Amount]]/shipments9[[#This Row],[Boxes]]</f>
        <v>8.9923469387755102</v>
      </c>
    </row>
    <row r="2368" spans="1:20" hidden="1" x14ac:dyDescent="0.25">
      <c r="A2368" t="s">
        <v>2570</v>
      </c>
      <c r="B2368" t="s">
        <v>108</v>
      </c>
      <c r="C2368" t="s">
        <v>130</v>
      </c>
      <c r="D2368" t="s">
        <v>19</v>
      </c>
      <c r="E2368" s="1">
        <v>45022</v>
      </c>
      <c r="F2368" s="1" t="str">
        <f>TEXT(shipments9[[#This Row],[Shipdate]],"ddd")</f>
        <v>Thu</v>
      </c>
      <c r="G2368" s="1" t="str">
        <f>IF(OR(shipments9[[#This Row],[Day Name]]="Sat",shipments9[[#This Row],[Day Name]]="Sun"),"Weekend","Weekday")</f>
        <v>Weekday</v>
      </c>
      <c r="H2368">
        <v>5622.75</v>
      </c>
      <c r="I2368">
        <v>804</v>
      </c>
      <c r="J2368" t="s">
        <v>172</v>
      </c>
      <c r="K2368" t="s">
        <v>8151</v>
      </c>
      <c r="L2368" t="s">
        <v>8154</v>
      </c>
      <c r="M2368">
        <v>4</v>
      </c>
      <c r="N2368" t="s">
        <v>8158</v>
      </c>
      <c r="O2368" s="4">
        <f>INDEX(products[Cost_per_box], MATCH(shipments9[[#This Row],[PID]], products[PID], 0))</f>
        <v>5.72</v>
      </c>
      <c r="P2368" s="4">
        <f>shipments9[[#This Row],[Boxes]]*shipments9[[#This Row],[Cost Per Box]]</f>
        <v>4598.88</v>
      </c>
      <c r="Q2368" s="4">
        <f>shipments9[[#This Row],[Amount]] -shipments9[[#This Row],[total cost]]</f>
        <v>1023.8699999999999</v>
      </c>
      <c r="R2368" s="4" t="str">
        <f>IF(shipments9[[#This Row],[Gross Profit]]&lt;0,"Loss","Profit")</f>
        <v>Profit</v>
      </c>
      <c r="S2368" s="9">
        <f>shipments9[[#This Row],[Gross Profit]]/shipments9[[#This Row],[Amount]]</f>
        <v>0.182094171001734</v>
      </c>
      <c r="T2368" s="11">
        <f>shipments9[[#This Row],[Amount]]/shipments9[[#This Row],[Boxes]]</f>
        <v>6.9934701492537314</v>
      </c>
    </row>
    <row r="2369" spans="1:20" hidden="1" x14ac:dyDescent="0.25">
      <c r="A2369" t="s">
        <v>2571</v>
      </c>
      <c r="B2369" t="s">
        <v>108</v>
      </c>
      <c r="C2369" t="s">
        <v>130</v>
      </c>
      <c r="D2369" t="s">
        <v>19</v>
      </c>
      <c r="E2369" s="1">
        <v>45208</v>
      </c>
      <c r="F2369" s="1" t="str">
        <f>TEXT(shipments9[[#This Row],[Shipdate]],"ddd")</f>
        <v>Mon</v>
      </c>
      <c r="G2369" s="1" t="str">
        <f>IF(OR(shipments9[[#This Row],[Day Name]]="Sat",shipments9[[#This Row],[Day Name]]="Sun"),"Weekend","Weekday")</f>
        <v>Weekday</v>
      </c>
      <c r="H2369">
        <v>2920.5</v>
      </c>
      <c r="I2369">
        <v>418</v>
      </c>
      <c r="J2369" t="s">
        <v>172</v>
      </c>
      <c r="K2369" t="s">
        <v>8151</v>
      </c>
      <c r="L2369" t="s">
        <v>8152</v>
      </c>
      <c r="M2369">
        <v>10</v>
      </c>
      <c r="N2369" t="s">
        <v>8153</v>
      </c>
      <c r="O2369" s="4">
        <f>INDEX(products[Cost_per_box], MATCH(shipments9[[#This Row],[PID]], products[PID], 0))</f>
        <v>5.72</v>
      </c>
      <c r="P2369" s="4">
        <f>shipments9[[#This Row],[Boxes]]*shipments9[[#This Row],[Cost Per Box]]</f>
        <v>2390.96</v>
      </c>
      <c r="Q2369" s="4">
        <f>shipments9[[#This Row],[Amount]] -shipments9[[#This Row],[total cost]]</f>
        <v>529.54</v>
      </c>
      <c r="R2369" s="4" t="str">
        <f>IF(shipments9[[#This Row],[Gross Profit]]&lt;0,"Loss","Profit")</f>
        <v>Profit</v>
      </c>
      <c r="S2369" s="9">
        <f>shipments9[[#This Row],[Gross Profit]]/shipments9[[#This Row],[Amount]]</f>
        <v>0.18131826741996232</v>
      </c>
      <c r="T2369" s="11">
        <f>shipments9[[#This Row],[Amount]]/shipments9[[#This Row],[Boxes]]</f>
        <v>6.9868421052631575</v>
      </c>
    </row>
    <row r="2370" spans="1:20" hidden="1" x14ac:dyDescent="0.25">
      <c r="A2370" t="s">
        <v>2572</v>
      </c>
      <c r="B2370" t="s">
        <v>108</v>
      </c>
      <c r="C2370" t="s">
        <v>130</v>
      </c>
      <c r="D2370" t="s">
        <v>19</v>
      </c>
      <c r="E2370" s="1">
        <v>45047</v>
      </c>
      <c r="F2370" s="1" t="str">
        <f>TEXT(shipments9[[#This Row],[Shipdate]],"ddd")</f>
        <v>Mon</v>
      </c>
      <c r="G2370" s="1" t="str">
        <f>IF(OR(shipments9[[#This Row],[Day Name]]="Sat",shipments9[[#This Row],[Day Name]]="Sun"),"Weekend","Weekday")</f>
        <v>Weekday</v>
      </c>
      <c r="H2370">
        <v>5523.75</v>
      </c>
      <c r="I2370">
        <v>921</v>
      </c>
      <c r="J2370" t="s">
        <v>172</v>
      </c>
      <c r="K2370" t="s">
        <v>8151</v>
      </c>
      <c r="L2370" t="s">
        <v>8154</v>
      </c>
      <c r="M2370">
        <v>5</v>
      </c>
      <c r="N2370" t="s">
        <v>201</v>
      </c>
      <c r="O2370" s="4">
        <f>INDEX(products[Cost_per_box], MATCH(shipments9[[#This Row],[PID]], products[PID], 0))</f>
        <v>5.72</v>
      </c>
      <c r="P2370" s="4">
        <f>shipments9[[#This Row],[Boxes]]*shipments9[[#This Row],[Cost Per Box]]</f>
        <v>5268.12</v>
      </c>
      <c r="Q2370" s="4">
        <f>shipments9[[#This Row],[Amount]] -shipments9[[#This Row],[total cost]]</f>
        <v>255.63000000000011</v>
      </c>
      <c r="R2370" s="4" t="str">
        <f>IF(shipments9[[#This Row],[Gross Profit]]&lt;0,"Loss","Profit")</f>
        <v>Profit</v>
      </c>
      <c r="S2370" s="9">
        <f>shipments9[[#This Row],[Gross Profit]]/shipments9[[#This Row],[Amount]]</f>
        <v>4.6278343516632743E-2</v>
      </c>
      <c r="T2370" s="11">
        <f>shipments9[[#This Row],[Amount]]/shipments9[[#This Row],[Boxes]]</f>
        <v>5.9975570032573291</v>
      </c>
    </row>
    <row r="2371" spans="1:20" hidden="1" x14ac:dyDescent="0.25">
      <c r="A2371" t="s">
        <v>2573</v>
      </c>
      <c r="B2371" t="s">
        <v>105</v>
      </c>
      <c r="C2371" t="s">
        <v>130</v>
      </c>
      <c r="D2371" t="s">
        <v>19</v>
      </c>
      <c r="E2371" s="1">
        <v>45471</v>
      </c>
      <c r="F2371" s="1" t="str">
        <f>TEXT(shipments9[[#This Row],[Shipdate]],"ddd")</f>
        <v>Fri</v>
      </c>
      <c r="G2371" s="1" t="str">
        <f>IF(OR(shipments9[[#This Row],[Day Name]]="Sat",shipments9[[#This Row],[Day Name]]="Sun"),"Weekend","Weekday")</f>
        <v>Weekday</v>
      </c>
      <c r="H2371">
        <v>7319.25</v>
      </c>
      <c r="I2371">
        <v>814</v>
      </c>
      <c r="J2371" t="s">
        <v>172</v>
      </c>
      <c r="K2371" t="s">
        <v>8155</v>
      </c>
      <c r="L2371" t="s">
        <v>8154</v>
      </c>
      <c r="M2371">
        <v>6</v>
      </c>
      <c r="N2371" t="s">
        <v>8159</v>
      </c>
      <c r="O2371" s="4">
        <f>INDEX(products[Cost_per_box], MATCH(shipments9[[#This Row],[PID]], products[PID], 0))</f>
        <v>5.72</v>
      </c>
      <c r="P2371" s="4">
        <f>shipments9[[#This Row],[Boxes]]*shipments9[[#This Row],[Cost Per Box]]</f>
        <v>4656.08</v>
      </c>
      <c r="Q2371" s="4">
        <f>shipments9[[#This Row],[Amount]] -shipments9[[#This Row],[total cost]]</f>
        <v>2663.17</v>
      </c>
      <c r="R2371" s="4" t="str">
        <f>IF(shipments9[[#This Row],[Gross Profit]]&lt;0,"Loss","Profit")</f>
        <v>Profit</v>
      </c>
      <c r="S2371" s="9">
        <f>shipments9[[#This Row],[Gross Profit]]/shipments9[[#This Row],[Amount]]</f>
        <v>0.36385831881681868</v>
      </c>
      <c r="T2371" s="11">
        <f>shipments9[[#This Row],[Amount]]/shipments9[[#This Row],[Boxes]]</f>
        <v>8.9917076167076164</v>
      </c>
    </row>
    <row r="2372" spans="1:20" x14ac:dyDescent="0.25">
      <c r="A2372" t="s">
        <v>2574</v>
      </c>
      <c r="B2372" t="s">
        <v>105</v>
      </c>
      <c r="C2372" t="s">
        <v>130</v>
      </c>
      <c r="D2372" t="s">
        <v>19</v>
      </c>
      <c r="E2372" s="1">
        <v>45258</v>
      </c>
      <c r="F2372" s="1" t="str">
        <f>TEXT(shipments9[[#This Row],[Shipdate]],"ddd")</f>
        <v>Tue</v>
      </c>
      <c r="G2372" s="1" t="str">
        <f>IF(OR(shipments9[[#This Row],[Day Name]]="Sat",shipments9[[#This Row],[Day Name]]="Sun"),"Weekend","Weekday")</f>
        <v>Weekday</v>
      </c>
      <c r="H2372">
        <v>7956</v>
      </c>
      <c r="I2372">
        <v>1592</v>
      </c>
      <c r="J2372" t="s">
        <v>172</v>
      </c>
      <c r="K2372" t="s">
        <v>8151</v>
      </c>
      <c r="L2372" t="s">
        <v>8152</v>
      </c>
      <c r="M2372">
        <v>11</v>
      </c>
      <c r="N2372" t="s">
        <v>8165</v>
      </c>
      <c r="O2372" s="4">
        <f>INDEX(products[Cost_per_box], MATCH(shipments9[[#This Row],[PID]], products[PID], 0))</f>
        <v>5.72</v>
      </c>
      <c r="P2372" s="4">
        <f>shipments9[[#This Row],[Boxes]]*shipments9[[#This Row],[Cost Per Box]]</f>
        <v>9106.24</v>
      </c>
      <c r="Q2372" s="4">
        <f>shipments9[[#This Row],[Amount]] -shipments9[[#This Row],[total cost]]</f>
        <v>-1150.2399999999998</v>
      </c>
      <c r="R2372" s="4" t="str">
        <f>IF(shipments9[[#This Row],[Gross Profit]]&lt;0,"Loss","Profit")</f>
        <v>Loss</v>
      </c>
      <c r="S2372" s="9">
        <f>shipments9[[#This Row],[Gross Profit]]/shipments9[[#This Row],[Amount]]</f>
        <v>-0.14457516339869278</v>
      </c>
      <c r="T2372" s="11">
        <f>shipments9[[#This Row],[Amount]]/shipments9[[#This Row],[Boxes]]</f>
        <v>4.9974874371859297</v>
      </c>
    </row>
    <row r="2373" spans="1:20" hidden="1" x14ac:dyDescent="0.25">
      <c r="A2373" t="s">
        <v>2575</v>
      </c>
      <c r="B2373" t="s">
        <v>105</v>
      </c>
      <c r="C2373" t="s">
        <v>130</v>
      </c>
      <c r="D2373" t="s">
        <v>19</v>
      </c>
      <c r="E2373" s="1">
        <v>45471</v>
      </c>
      <c r="F2373" s="1" t="str">
        <f>TEXT(shipments9[[#This Row],[Shipdate]],"ddd")</f>
        <v>Fri</v>
      </c>
      <c r="G2373" s="1" t="str">
        <f>IF(OR(shipments9[[#This Row],[Day Name]]="Sat",shipments9[[#This Row],[Day Name]]="Sun"),"Weekend","Weekday")</f>
        <v>Weekday</v>
      </c>
      <c r="H2373">
        <v>2571.75</v>
      </c>
      <c r="I2373">
        <v>322</v>
      </c>
      <c r="J2373" t="s">
        <v>172</v>
      </c>
      <c r="K2373" t="s">
        <v>8155</v>
      </c>
      <c r="L2373" t="s">
        <v>8154</v>
      </c>
      <c r="M2373">
        <v>6</v>
      </c>
      <c r="N2373" t="s">
        <v>8159</v>
      </c>
      <c r="O2373" s="4">
        <f>INDEX(products[Cost_per_box], MATCH(shipments9[[#This Row],[PID]], products[PID], 0))</f>
        <v>5.72</v>
      </c>
      <c r="P2373" s="4">
        <f>shipments9[[#This Row],[Boxes]]*shipments9[[#This Row],[Cost Per Box]]</f>
        <v>1841.84</v>
      </c>
      <c r="Q2373" s="4">
        <f>shipments9[[#This Row],[Amount]] -shipments9[[#This Row],[total cost]]</f>
        <v>729.91000000000008</v>
      </c>
      <c r="R2373" s="4" t="str">
        <f>IF(shipments9[[#This Row],[Gross Profit]]&lt;0,"Loss","Profit")</f>
        <v>Profit</v>
      </c>
      <c r="S2373" s="9">
        <f>shipments9[[#This Row],[Gross Profit]]/shipments9[[#This Row],[Amount]]</f>
        <v>0.28381841158744048</v>
      </c>
      <c r="T2373" s="11">
        <f>shipments9[[#This Row],[Amount]]/shipments9[[#This Row],[Boxes]]</f>
        <v>7.9868012422360248</v>
      </c>
    </row>
    <row r="2374" spans="1:20" x14ac:dyDescent="0.25">
      <c r="A2374" t="s">
        <v>2576</v>
      </c>
      <c r="B2374" t="s">
        <v>105</v>
      </c>
      <c r="C2374" t="s">
        <v>130</v>
      </c>
      <c r="D2374" t="s">
        <v>19</v>
      </c>
      <c r="E2374" s="1">
        <v>45126</v>
      </c>
      <c r="F2374" s="1" t="str">
        <f>TEXT(shipments9[[#This Row],[Shipdate]],"ddd")</f>
        <v>Wed</v>
      </c>
      <c r="G2374" s="1" t="str">
        <f>IF(OR(shipments9[[#This Row],[Day Name]]="Sat",shipments9[[#This Row],[Day Name]]="Sun"),"Weekend","Weekday")</f>
        <v>Weekday</v>
      </c>
      <c r="H2374">
        <v>573.75</v>
      </c>
      <c r="I2374">
        <v>115</v>
      </c>
      <c r="J2374" t="s">
        <v>172</v>
      </c>
      <c r="K2374" t="s">
        <v>8151</v>
      </c>
      <c r="L2374" t="s">
        <v>8160</v>
      </c>
      <c r="M2374">
        <v>7</v>
      </c>
      <c r="N2374" t="s">
        <v>8161</v>
      </c>
      <c r="O2374" s="4">
        <f>INDEX(products[Cost_per_box], MATCH(shipments9[[#This Row],[PID]], products[PID], 0))</f>
        <v>5.72</v>
      </c>
      <c r="P2374" s="4">
        <f>shipments9[[#This Row],[Boxes]]*shipments9[[#This Row],[Cost Per Box]]</f>
        <v>657.8</v>
      </c>
      <c r="Q2374" s="4">
        <f>shipments9[[#This Row],[Amount]] -shipments9[[#This Row],[total cost]]</f>
        <v>-84.049999999999955</v>
      </c>
      <c r="R2374" s="4" t="str">
        <f>IF(shipments9[[#This Row],[Gross Profit]]&lt;0,"Loss","Profit")</f>
        <v>Loss</v>
      </c>
      <c r="S2374" s="9">
        <f>shipments9[[#This Row],[Gross Profit]]/shipments9[[#This Row],[Amount]]</f>
        <v>-0.14649237472766877</v>
      </c>
      <c r="T2374" s="11">
        <f>shipments9[[#This Row],[Amount]]/shipments9[[#This Row],[Boxes]]</f>
        <v>4.9891304347826084</v>
      </c>
    </row>
    <row r="2375" spans="1:20" hidden="1" x14ac:dyDescent="0.25">
      <c r="A2375" t="s">
        <v>2577</v>
      </c>
      <c r="B2375" t="s">
        <v>111</v>
      </c>
      <c r="C2375" t="s">
        <v>130</v>
      </c>
      <c r="D2375" t="s">
        <v>19</v>
      </c>
      <c r="E2375" s="1">
        <v>45021</v>
      </c>
      <c r="F2375" s="1" t="str">
        <f>TEXT(shipments9[[#This Row],[Shipdate]],"ddd")</f>
        <v>Wed</v>
      </c>
      <c r="G2375" s="1" t="str">
        <f>IF(OR(shipments9[[#This Row],[Day Name]]="Sat",shipments9[[#This Row],[Day Name]]="Sun"),"Weekend","Weekday")</f>
        <v>Weekday</v>
      </c>
      <c r="H2375">
        <v>474.75</v>
      </c>
      <c r="I2375">
        <v>53</v>
      </c>
      <c r="J2375" t="s">
        <v>172</v>
      </c>
      <c r="K2375" t="s">
        <v>8151</v>
      </c>
      <c r="L2375" t="s">
        <v>8154</v>
      </c>
      <c r="M2375">
        <v>4</v>
      </c>
      <c r="N2375" t="s">
        <v>8158</v>
      </c>
      <c r="O2375" s="4">
        <f>INDEX(products[Cost_per_box], MATCH(shipments9[[#This Row],[PID]], products[PID], 0))</f>
        <v>5.72</v>
      </c>
      <c r="P2375" s="4">
        <f>shipments9[[#This Row],[Boxes]]*shipments9[[#This Row],[Cost Per Box]]</f>
        <v>303.15999999999997</v>
      </c>
      <c r="Q2375" s="4">
        <f>shipments9[[#This Row],[Amount]] -shipments9[[#This Row],[total cost]]</f>
        <v>171.59000000000003</v>
      </c>
      <c r="R2375" s="4" t="str">
        <f>IF(shipments9[[#This Row],[Gross Profit]]&lt;0,"Loss","Profit")</f>
        <v>Profit</v>
      </c>
      <c r="S2375" s="9">
        <f>shipments9[[#This Row],[Gross Profit]]/shipments9[[#This Row],[Amount]]</f>
        <v>0.36143233280674048</v>
      </c>
      <c r="T2375" s="11">
        <f>shipments9[[#This Row],[Amount]]/shipments9[[#This Row],[Boxes]]</f>
        <v>8.9575471698113205</v>
      </c>
    </row>
    <row r="2376" spans="1:20" hidden="1" x14ac:dyDescent="0.25">
      <c r="A2376" t="s">
        <v>2578</v>
      </c>
      <c r="B2376" t="s">
        <v>111</v>
      </c>
      <c r="C2376" t="s">
        <v>130</v>
      </c>
      <c r="D2376" t="s">
        <v>19</v>
      </c>
      <c r="E2376" s="1">
        <v>45307</v>
      </c>
      <c r="F2376" s="1" t="str">
        <f>TEXT(shipments9[[#This Row],[Shipdate]],"ddd")</f>
        <v>Tue</v>
      </c>
      <c r="G2376" s="1" t="str">
        <f>IF(OR(shipments9[[#This Row],[Day Name]]="Sat",shipments9[[#This Row],[Day Name]]="Sun"),"Weekend","Weekday")</f>
        <v>Weekday</v>
      </c>
      <c r="H2376">
        <v>8493.75</v>
      </c>
      <c r="I2376">
        <v>1416</v>
      </c>
      <c r="J2376" t="s">
        <v>172</v>
      </c>
      <c r="K2376" t="s">
        <v>8155</v>
      </c>
      <c r="L2376" t="s">
        <v>8156</v>
      </c>
      <c r="M2376">
        <v>1</v>
      </c>
      <c r="N2376" t="s">
        <v>8163</v>
      </c>
      <c r="O2376" s="4">
        <f>INDEX(products[Cost_per_box], MATCH(shipments9[[#This Row],[PID]], products[PID], 0))</f>
        <v>5.72</v>
      </c>
      <c r="P2376" s="4">
        <f>shipments9[[#This Row],[Boxes]]*shipments9[[#This Row],[Cost Per Box]]</f>
        <v>8099.5199999999995</v>
      </c>
      <c r="Q2376" s="4">
        <f>shipments9[[#This Row],[Amount]] -shipments9[[#This Row],[total cost]]</f>
        <v>394.23000000000047</v>
      </c>
      <c r="R2376" s="4" t="str">
        <f>IF(shipments9[[#This Row],[Gross Profit]]&lt;0,"Loss","Profit")</f>
        <v>Profit</v>
      </c>
      <c r="S2376" s="9">
        <f>shipments9[[#This Row],[Gross Profit]]/shipments9[[#This Row],[Amount]]</f>
        <v>4.6414128035320142E-2</v>
      </c>
      <c r="T2376" s="11">
        <f>shipments9[[#This Row],[Amount]]/shipments9[[#This Row],[Boxes]]</f>
        <v>5.9984110169491522</v>
      </c>
    </row>
    <row r="2377" spans="1:20" hidden="1" x14ac:dyDescent="0.25">
      <c r="A2377" t="s">
        <v>2579</v>
      </c>
      <c r="B2377" t="s">
        <v>111</v>
      </c>
      <c r="C2377" t="s">
        <v>130</v>
      </c>
      <c r="D2377" t="s">
        <v>19</v>
      </c>
      <c r="E2377" s="1">
        <v>45338</v>
      </c>
      <c r="F2377" s="1" t="str">
        <f>TEXT(shipments9[[#This Row],[Shipdate]],"ddd")</f>
        <v>Fri</v>
      </c>
      <c r="G2377" s="1" t="str">
        <f>IF(OR(shipments9[[#This Row],[Day Name]]="Sat",shipments9[[#This Row],[Day Name]]="Sun"),"Weekend","Weekday")</f>
        <v>Weekday</v>
      </c>
      <c r="H2377">
        <v>7449.75</v>
      </c>
      <c r="I2377">
        <v>828</v>
      </c>
      <c r="J2377" t="s">
        <v>172</v>
      </c>
      <c r="K2377" t="s">
        <v>8155</v>
      </c>
      <c r="L2377" t="s">
        <v>8156</v>
      </c>
      <c r="M2377">
        <v>2</v>
      </c>
      <c r="N2377" t="s">
        <v>8157</v>
      </c>
      <c r="O2377" s="4">
        <f>INDEX(products[Cost_per_box], MATCH(shipments9[[#This Row],[PID]], products[PID], 0))</f>
        <v>5.72</v>
      </c>
      <c r="P2377" s="4">
        <f>shipments9[[#This Row],[Boxes]]*shipments9[[#This Row],[Cost Per Box]]</f>
        <v>4736.16</v>
      </c>
      <c r="Q2377" s="4">
        <f>shipments9[[#This Row],[Amount]] -shipments9[[#This Row],[total cost]]</f>
        <v>2713.59</v>
      </c>
      <c r="R2377" s="4" t="str">
        <f>IF(shipments9[[#This Row],[Gross Profit]]&lt;0,"Loss","Profit")</f>
        <v>Profit</v>
      </c>
      <c r="S2377" s="9">
        <f>shipments9[[#This Row],[Gross Profit]]/shipments9[[#This Row],[Amount]]</f>
        <v>0.3642524916943522</v>
      </c>
      <c r="T2377" s="11">
        <f>shipments9[[#This Row],[Amount]]/shipments9[[#This Row],[Boxes]]</f>
        <v>8.9972826086956523</v>
      </c>
    </row>
    <row r="2378" spans="1:20" hidden="1" x14ac:dyDescent="0.25">
      <c r="A2378" t="s">
        <v>2580</v>
      </c>
      <c r="B2378" t="s">
        <v>114</v>
      </c>
      <c r="C2378" t="s">
        <v>130</v>
      </c>
      <c r="D2378" t="s">
        <v>19</v>
      </c>
      <c r="E2378" s="1">
        <v>45153</v>
      </c>
      <c r="F2378" s="1" t="str">
        <f>TEXT(shipments9[[#This Row],[Shipdate]],"ddd")</f>
        <v>Tue</v>
      </c>
      <c r="G2378" s="1" t="str">
        <f>IF(OR(shipments9[[#This Row],[Day Name]]="Sat",shipments9[[#This Row],[Day Name]]="Sun"),"Weekend","Weekday")</f>
        <v>Weekday</v>
      </c>
      <c r="H2378">
        <v>1793.25</v>
      </c>
      <c r="I2378">
        <v>225</v>
      </c>
      <c r="J2378" t="s">
        <v>172</v>
      </c>
      <c r="K2378" t="s">
        <v>8151</v>
      </c>
      <c r="L2378" t="s">
        <v>8160</v>
      </c>
      <c r="M2378">
        <v>8</v>
      </c>
      <c r="N2378" t="s">
        <v>8162</v>
      </c>
      <c r="O2378" s="4">
        <f>INDEX(products[Cost_per_box], MATCH(shipments9[[#This Row],[PID]], products[PID], 0))</f>
        <v>5.72</v>
      </c>
      <c r="P2378" s="4">
        <f>shipments9[[#This Row],[Boxes]]*shipments9[[#This Row],[Cost Per Box]]</f>
        <v>1287</v>
      </c>
      <c r="Q2378" s="4">
        <f>shipments9[[#This Row],[Amount]] -shipments9[[#This Row],[total cost]]</f>
        <v>506.25</v>
      </c>
      <c r="R2378" s="4" t="str">
        <f>IF(shipments9[[#This Row],[Gross Profit]]&lt;0,"Loss","Profit")</f>
        <v>Profit</v>
      </c>
      <c r="S2378" s="9">
        <f>shipments9[[#This Row],[Gross Profit]]/shipments9[[#This Row],[Amount]]</f>
        <v>0.2823086574654956</v>
      </c>
      <c r="T2378" s="11">
        <f>shipments9[[#This Row],[Amount]]/shipments9[[#This Row],[Boxes]]</f>
        <v>7.97</v>
      </c>
    </row>
    <row r="2379" spans="1:20" hidden="1" x14ac:dyDescent="0.25">
      <c r="A2379" t="s">
        <v>2581</v>
      </c>
      <c r="B2379" t="s">
        <v>114</v>
      </c>
      <c r="C2379" t="s">
        <v>130</v>
      </c>
      <c r="D2379" t="s">
        <v>19</v>
      </c>
      <c r="E2379" s="1">
        <v>45090</v>
      </c>
      <c r="F2379" s="1" t="str">
        <f>TEXT(shipments9[[#This Row],[Shipdate]],"ddd")</f>
        <v>Tue</v>
      </c>
      <c r="G2379" s="1" t="str">
        <f>IF(OR(shipments9[[#This Row],[Day Name]]="Sat",shipments9[[#This Row],[Day Name]]="Sun"),"Weekend","Weekday")</f>
        <v>Weekday</v>
      </c>
      <c r="H2379">
        <v>544.5</v>
      </c>
      <c r="I2379">
        <v>61</v>
      </c>
      <c r="J2379" t="s">
        <v>172</v>
      </c>
      <c r="K2379" t="s">
        <v>8151</v>
      </c>
      <c r="L2379" t="s">
        <v>8154</v>
      </c>
      <c r="M2379">
        <v>6</v>
      </c>
      <c r="N2379" t="s">
        <v>8159</v>
      </c>
      <c r="O2379" s="4">
        <f>INDEX(products[Cost_per_box], MATCH(shipments9[[#This Row],[PID]], products[PID], 0))</f>
        <v>5.72</v>
      </c>
      <c r="P2379" s="4">
        <f>shipments9[[#This Row],[Boxes]]*shipments9[[#This Row],[Cost Per Box]]</f>
        <v>348.91999999999996</v>
      </c>
      <c r="Q2379" s="4">
        <f>shipments9[[#This Row],[Amount]] -shipments9[[#This Row],[total cost]]</f>
        <v>195.58000000000004</v>
      </c>
      <c r="R2379" s="4" t="str">
        <f>IF(shipments9[[#This Row],[Gross Profit]]&lt;0,"Loss","Profit")</f>
        <v>Profit</v>
      </c>
      <c r="S2379" s="9">
        <f>shipments9[[#This Row],[Gross Profit]]/shipments9[[#This Row],[Amount]]</f>
        <v>0.35919191919191928</v>
      </c>
      <c r="T2379" s="11">
        <f>shipments9[[#This Row],[Amount]]/shipments9[[#This Row],[Boxes]]</f>
        <v>8.9262295081967213</v>
      </c>
    </row>
    <row r="2380" spans="1:20" hidden="1" x14ac:dyDescent="0.25">
      <c r="A2380" t="s">
        <v>2582</v>
      </c>
      <c r="B2380" t="s">
        <v>114</v>
      </c>
      <c r="C2380" t="s">
        <v>130</v>
      </c>
      <c r="D2380" t="s">
        <v>19</v>
      </c>
      <c r="E2380" s="1">
        <v>45383</v>
      </c>
      <c r="F2380" s="1" t="str">
        <f>TEXT(shipments9[[#This Row],[Shipdate]],"ddd")</f>
        <v>Mon</v>
      </c>
      <c r="G2380" s="1" t="str">
        <f>IF(OR(shipments9[[#This Row],[Day Name]]="Sat",shipments9[[#This Row],[Day Name]]="Sun"),"Weekend","Weekday")</f>
        <v>Weekday</v>
      </c>
      <c r="H2380">
        <v>8244</v>
      </c>
      <c r="I2380">
        <v>1031</v>
      </c>
      <c r="J2380" t="s">
        <v>172</v>
      </c>
      <c r="K2380" t="s">
        <v>8155</v>
      </c>
      <c r="L2380" t="s">
        <v>8154</v>
      </c>
      <c r="M2380">
        <v>4</v>
      </c>
      <c r="N2380" t="s">
        <v>8158</v>
      </c>
      <c r="O2380" s="4">
        <f>INDEX(products[Cost_per_box], MATCH(shipments9[[#This Row],[PID]], products[PID], 0))</f>
        <v>5.72</v>
      </c>
      <c r="P2380" s="4">
        <f>shipments9[[#This Row],[Boxes]]*shipments9[[#This Row],[Cost Per Box]]</f>
        <v>5897.32</v>
      </c>
      <c r="Q2380" s="4">
        <f>shipments9[[#This Row],[Amount]] -shipments9[[#This Row],[total cost]]</f>
        <v>2346.6800000000003</v>
      </c>
      <c r="R2380" s="4" t="str">
        <f>IF(shipments9[[#This Row],[Gross Profit]]&lt;0,"Loss","Profit")</f>
        <v>Profit</v>
      </c>
      <c r="S2380" s="9">
        <f>shipments9[[#This Row],[Gross Profit]]/shipments9[[#This Row],[Amount]]</f>
        <v>0.28465308102862691</v>
      </c>
      <c r="T2380" s="11">
        <f>shipments9[[#This Row],[Amount]]/shipments9[[#This Row],[Boxes]]</f>
        <v>7.9961202715809891</v>
      </c>
    </row>
    <row r="2381" spans="1:20" hidden="1" x14ac:dyDescent="0.25">
      <c r="A2381" t="s">
        <v>2583</v>
      </c>
      <c r="B2381" t="s">
        <v>102</v>
      </c>
      <c r="C2381" t="s">
        <v>130</v>
      </c>
      <c r="D2381" t="s">
        <v>19</v>
      </c>
      <c r="E2381" s="1">
        <v>45356</v>
      </c>
      <c r="F2381" s="1" t="str">
        <f>TEXT(shipments9[[#This Row],[Shipdate]],"ddd")</f>
        <v>Tue</v>
      </c>
      <c r="G2381" s="1" t="str">
        <f>IF(OR(shipments9[[#This Row],[Day Name]]="Sat",shipments9[[#This Row],[Day Name]]="Sun"),"Weekend","Weekday")</f>
        <v>Weekday</v>
      </c>
      <c r="H2381">
        <v>6268.5</v>
      </c>
      <c r="I2381">
        <v>1045</v>
      </c>
      <c r="J2381" t="s">
        <v>172</v>
      </c>
      <c r="K2381" t="s">
        <v>8155</v>
      </c>
      <c r="L2381" t="s">
        <v>8156</v>
      </c>
      <c r="M2381">
        <v>3</v>
      </c>
      <c r="N2381" t="s">
        <v>8164</v>
      </c>
      <c r="O2381" s="4">
        <f>INDEX(products[Cost_per_box], MATCH(shipments9[[#This Row],[PID]], products[PID], 0))</f>
        <v>5.72</v>
      </c>
      <c r="P2381" s="4">
        <f>shipments9[[#This Row],[Boxes]]*shipments9[[#This Row],[Cost Per Box]]</f>
        <v>5977.4</v>
      </c>
      <c r="Q2381" s="4">
        <f>shipments9[[#This Row],[Amount]] -shipments9[[#This Row],[total cost]]</f>
        <v>291.10000000000036</v>
      </c>
      <c r="R2381" s="4" t="str">
        <f>IF(shipments9[[#This Row],[Gross Profit]]&lt;0,"Loss","Profit")</f>
        <v>Profit</v>
      </c>
      <c r="S2381" s="9">
        <f>shipments9[[#This Row],[Gross Profit]]/shipments9[[#This Row],[Amount]]</f>
        <v>4.6438541915928909E-2</v>
      </c>
      <c r="T2381" s="11">
        <f>shipments9[[#This Row],[Amount]]/shipments9[[#This Row],[Boxes]]</f>
        <v>5.9985645933014355</v>
      </c>
    </row>
    <row r="2382" spans="1:20" hidden="1" x14ac:dyDescent="0.25">
      <c r="A2382" t="s">
        <v>2584</v>
      </c>
      <c r="B2382" t="s">
        <v>102</v>
      </c>
      <c r="C2382" t="s">
        <v>130</v>
      </c>
      <c r="D2382" t="s">
        <v>19</v>
      </c>
      <c r="E2382" s="1">
        <v>45135</v>
      </c>
      <c r="F2382" s="1" t="str">
        <f>TEXT(shipments9[[#This Row],[Shipdate]],"ddd")</f>
        <v>Fri</v>
      </c>
      <c r="G2382" s="1" t="str">
        <f>IF(OR(shipments9[[#This Row],[Day Name]]="Sat",shipments9[[#This Row],[Day Name]]="Sun"),"Weekend","Weekday")</f>
        <v>Weekday</v>
      </c>
      <c r="H2382">
        <v>2673</v>
      </c>
      <c r="I2382">
        <v>335</v>
      </c>
      <c r="J2382" t="s">
        <v>172</v>
      </c>
      <c r="K2382" t="s">
        <v>8151</v>
      </c>
      <c r="L2382" t="s">
        <v>8160</v>
      </c>
      <c r="M2382">
        <v>7</v>
      </c>
      <c r="N2382" t="s">
        <v>8161</v>
      </c>
      <c r="O2382" s="4">
        <f>INDEX(products[Cost_per_box], MATCH(shipments9[[#This Row],[PID]], products[PID], 0))</f>
        <v>5.72</v>
      </c>
      <c r="P2382" s="4">
        <f>shipments9[[#This Row],[Boxes]]*shipments9[[#This Row],[Cost Per Box]]</f>
        <v>1916.1999999999998</v>
      </c>
      <c r="Q2382" s="4">
        <f>shipments9[[#This Row],[Amount]] -shipments9[[#This Row],[total cost]]</f>
        <v>756.80000000000018</v>
      </c>
      <c r="R2382" s="4" t="str">
        <f>IF(shipments9[[#This Row],[Gross Profit]]&lt;0,"Loss","Profit")</f>
        <v>Profit</v>
      </c>
      <c r="S2382" s="9">
        <f>shipments9[[#This Row],[Gross Profit]]/shipments9[[#This Row],[Amount]]</f>
        <v>0.28312757201646099</v>
      </c>
      <c r="T2382" s="11">
        <f>shipments9[[#This Row],[Amount]]/shipments9[[#This Row],[Boxes]]</f>
        <v>7.9791044776119406</v>
      </c>
    </row>
    <row r="2383" spans="1:20" hidden="1" x14ac:dyDescent="0.25">
      <c r="A2383" t="s">
        <v>2585</v>
      </c>
      <c r="B2383" t="s">
        <v>102</v>
      </c>
      <c r="C2383" t="s">
        <v>130</v>
      </c>
      <c r="D2383" t="s">
        <v>19</v>
      </c>
      <c r="E2383" s="1">
        <v>45110</v>
      </c>
      <c r="F2383" s="1" t="str">
        <f>TEXT(shipments9[[#This Row],[Shipdate]],"ddd")</f>
        <v>Mon</v>
      </c>
      <c r="G2383" s="1" t="str">
        <f>IF(OR(shipments9[[#This Row],[Day Name]]="Sat",shipments9[[#This Row],[Day Name]]="Sun"),"Weekend","Weekday")</f>
        <v>Weekday</v>
      </c>
      <c r="H2383">
        <v>5877</v>
      </c>
      <c r="I2383">
        <v>980</v>
      </c>
      <c r="J2383" t="s">
        <v>172</v>
      </c>
      <c r="K2383" t="s">
        <v>8151</v>
      </c>
      <c r="L2383" t="s">
        <v>8160</v>
      </c>
      <c r="M2383">
        <v>7</v>
      </c>
      <c r="N2383" t="s">
        <v>8161</v>
      </c>
      <c r="O2383" s="4">
        <f>INDEX(products[Cost_per_box], MATCH(shipments9[[#This Row],[PID]], products[PID], 0))</f>
        <v>5.72</v>
      </c>
      <c r="P2383" s="4">
        <f>shipments9[[#This Row],[Boxes]]*shipments9[[#This Row],[Cost Per Box]]</f>
        <v>5605.5999999999995</v>
      </c>
      <c r="Q2383" s="4">
        <f>shipments9[[#This Row],[Amount]] -shipments9[[#This Row],[total cost]]</f>
        <v>271.40000000000055</v>
      </c>
      <c r="R2383" s="4" t="str">
        <f>IF(shipments9[[#This Row],[Gross Profit]]&lt;0,"Loss","Profit")</f>
        <v>Profit</v>
      </c>
      <c r="S2383" s="9">
        <f>shipments9[[#This Row],[Gross Profit]]/shipments9[[#This Row],[Amount]]</f>
        <v>4.6180023821677817E-2</v>
      </c>
      <c r="T2383" s="11">
        <f>shipments9[[#This Row],[Amount]]/shipments9[[#This Row],[Boxes]]</f>
        <v>5.9969387755102037</v>
      </c>
    </row>
    <row r="2384" spans="1:20" x14ac:dyDescent="0.25">
      <c r="A2384" t="s">
        <v>2586</v>
      </c>
      <c r="B2384" t="s">
        <v>42</v>
      </c>
      <c r="C2384" t="s">
        <v>147</v>
      </c>
      <c r="D2384" t="s">
        <v>19</v>
      </c>
      <c r="E2384" s="1">
        <v>45274</v>
      </c>
      <c r="F2384" s="1" t="str">
        <f>TEXT(shipments9[[#This Row],[Shipdate]],"ddd")</f>
        <v>Thu</v>
      </c>
      <c r="G2384" s="1" t="str">
        <f>IF(OR(shipments9[[#This Row],[Day Name]]="Sat",shipments9[[#This Row],[Day Name]]="Sun"),"Weekend","Weekday")</f>
        <v>Weekday</v>
      </c>
      <c r="H2384">
        <v>10955.25</v>
      </c>
      <c r="I2384">
        <v>1096</v>
      </c>
      <c r="J2384" t="s">
        <v>172</v>
      </c>
      <c r="K2384" t="s">
        <v>8151</v>
      </c>
      <c r="L2384" t="s">
        <v>8152</v>
      </c>
      <c r="M2384">
        <v>12</v>
      </c>
      <c r="N2384" t="s">
        <v>8166</v>
      </c>
      <c r="O2384" s="4">
        <f>INDEX(products[Cost_per_box], MATCH(shipments9[[#This Row],[PID]], products[PID], 0))</f>
        <v>10.51</v>
      </c>
      <c r="P2384" s="4">
        <f>shipments9[[#This Row],[Boxes]]*shipments9[[#This Row],[Cost Per Box]]</f>
        <v>11518.96</v>
      </c>
      <c r="Q2384" s="4">
        <f>shipments9[[#This Row],[Amount]] -shipments9[[#This Row],[total cost]]</f>
        <v>-563.70999999999913</v>
      </c>
      <c r="R2384" s="4" t="str">
        <f>IF(shipments9[[#This Row],[Gross Profit]]&lt;0,"Loss","Profit")</f>
        <v>Loss</v>
      </c>
      <c r="S2384" s="9">
        <f>shipments9[[#This Row],[Gross Profit]]/shipments9[[#This Row],[Amount]]</f>
        <v>-5.1455694758220864E-2</v>
      </c>
      <c r="T2384" s="11">
        <f>shipments9[[#This Row],[Amount]]/shipments9[[#This Row],[Boxes]]</f>
        <v>9.9956660583941606</v>
      </c>
    </row>
    <row r="2385" spans="1:20" x14ac:dyDescent="0.25">
      <c r="A2385" t="s">
        <v>2587</v>
      </c>
      <c r="B2385" t="s">
        <v>42</v>
      </c>
      <c r="C2385" t="s">
        <v>147</v>
      </c>
      <c r="D2385" t="s">
        <v>19</v>
      </c>
      <c r="E2385" s="1">
        <v>45197</v>
      </c>
      <c r="F2385" s="1" t="str">
        <f>TEXT(shipments9[[#This Row],[Shipdate]],"ddd")</f>
        <v>Thu</v>
      </c>
      <c r="G2385" s="1" t="str">
        <f>IF(OR(shipments9[[#This Row],[Day Name]]="Sat",shipments9[[#This Row],[Day Name]]="Sun"),"Weekend","Weekday")</f>
        <v>Weekday</v>
      </c>
      <c r="H2385">
        <v>3924</v>
      </c>
      <c r="I2385">
        <v>491</v>
      </c>
      <c r="J2385" t="s">
        <v>172</v>
      </c>
      <c r="K2385" t="s">
        <v>8151</v>
      </c>
      <c r="L2385" t="s">
        <v>8160</v>
      </c>
      <c r="M2385">
        <v>9</v>
      </c>
      <c r="N2385" t="s">
        <v>8167</v>
      </c>
      <c r="O2385" s="4">
        <f>INDEX(products[Cost_per_box], MATCH(shipments9[[#This Row],[PID]], products[PID], 0))</f>
        <v>10.51</v>
      </c>
      <c r="P2385" s="4">
        <f>shipments9[[#This Row],[Boxes]]*shipments9[[#This Row],[Cost Per Box]]</f>
        <v>5160.41</v>
      </c>
      <c r="Q2385" s="4">
        <f>shipments9[[#This Row],[Amount]] -shipments9[[#This Row],[total cost]]</f>
        <v>-1236.4099999999999</v>
      </c>
      <c r="R2385" s="4" t="str">
        <f>IF(shipments9[[#This Row],[Gross Profit]]&lt;0,"Loss","Profit")</f>
        <v>Loss</v>
      </c>
      <c r="S2385" s="9">
        <f>shipments9[[#This Row],[Gross Profit]]/shipments9[[#This Row],[Amount]]</f>
        <v>-0.31508919469928642</v>
      </c>
      <c r="T2385" s="11">
        <f>shipments9[[#This Row],[Amount]]/shipments9[[#This Row],[Boxes]]</f>
        <v>7.9918533604887987</v>
      </c>
    </row>
    <row r="2386" spans="1:20" x14ac:dyDescent="0.25">
      <c r="A2386" t="s">
        <v>2588</v>
      </c>
      <c r="B2386" t="s">
        <v>42</v>
      </c>
      <c r="C2386" t="s">
        <v>147</v>
      </c>
      <c r="D2386" t="s">
        <v>19</v>
      </c>
      <c r="E2386" s="1">
        <v>45063</v>
      </c>
      <c r="F2386" s="1" t="str">
        <f>TEXT(shipments9[[#This Row],[Shipdate]],"ddd")</f>
        <v>Wed</v>
      </c>
      <c r="G2386" s="1" t="str">
        <f>IF(OR(shipments9[[#This Row],[Day Name]]="Sat",shipments9[[#This Row],[Day Name]]="Sun"),"Weekend","Weekday")</f>
        <v>Weekday</v>
      </c>
      <c r="H2386">
        <v>751.5</v>
      </c>
      <c r="I2386">
        <v>126</v>
      </c>
      <c r="J2386" t="s">
        <v>172</v>
      </c>
      <c r="K2386" t="s">
        <v>8151</v>
      </c>
      <c r="L2386" t="s">
        <v>8154</v>
      </c>
      <c r="M2386">
        <v>5</v>
      </c>
      <c r="N2386" t="s">
        <v>201</v>
      </c>
      <c r="O2386" s="4">
        <f>INDEX(products[Cost_per_box], MATCH(shipments9[[#This Row],[PID]], products[PID], 0))</f>
        <v>10.51</v>
      </c>
      <c r="P2386" s="4">
        <f>shipments9[[#This Row],[Boxes]]*shipments9[[#This Row],[Cost Per Box]]</f>
        <v>1324.26</v>
      </c>
      <c r="Q2386" s="4">
        <f>shipments9[[#This Row],[Amount]] -shipments9[[#This Row],[total cost]]</f>
        <v>-572.76</v>
      </c>
      <c r="R2386" s="4" t="str">
        <f>IF(shipments9[[#This Row],[Gross Profit]]&lt;0,"Loss","Profit")</f>
        <v>Loss</v>
      </c>
      <c r="S2386" s="9">
        <f>shipments9[[#This Row],[Gross Profit]]/shipments9[[#This Row],[Amount]]</f>
        <v>-0.76215568862275451</v>
      </c>
      <c r="T2386" s="11">
        <f>shipments9[[#This Row],[Amount]]/shipments9[[#This Row],[Boxes]]</f>
        <v>5.9642857142857144</v>
      </c>
    </row>
    <row r="2387" spans="1:20" x14ac:dyDescent="0.25">
      <c r="A2387" t="s">
        <v>2589</v>
      </c>
      <c r="B2387" t="s">
        <v>42</v>
      </c>
      <c r="C2387" t="s">
        <v>147</v>
      </c>
      <c r="D2387" t="s">
        <v>19</v>
      </c>
      <c r="E2387" s="1">
        <v>45224</v>
      </c>
      <c r="F2387" s="1" t="str">
        <f>TEXT(shipments9[[#This Row],[Shipdate]],"ddd")</f>
        <v>Wed</v>
      </c>
      <c r="G2387" s="1" t="str">
        <f>IF(OR(shipments9[[#This Row],[Day Name]]="Sat",shipments9[[#This Row],[Day Name]]="Sun"),"Weekend","Weekday")</f>
        <v>Weekday</v>
      </c>
      <c r="H2387">
        <v>5213.25</v>
      </c>
      <c r="I2387">
        <v>869</v>
      </c>
      <c r="J2387" t="s">
        <v>172</v>
      </c>
      <c r="K2387" t="s">
        <v>8151</v>
      </c>
      <c r="L2387" t="s">
        <v>8152</v>
      </c>
      <c r="M2387">
        <v>10</v>
      </c>
      <c r="N2387" t="s">
        <v>8153</v>
      </c>
      <c r="O2387" s="4">
        <f>INDEX(products[Cost_per_box], MATCH(shipments9[[#This Row],[PID]], products[PID], 0))</f>
        <v>10.51</v>
      </c>
      <c r="P2387" s="4">
        <f>shipments9[[#This Row],[Boxes]]*shipments9[[#This Row],[Cost Per Box]]</f>
        <v>9133.19</v>
      </c>
      <c r="Q2387" s="4">
        <f>shipments9[[#This Row],[Amount]] -shipments9[[#This Row],[total cost]]</f>
        <v>-3919.9400000000005</v>
      </c>
      <c r="R2387" s="4" t="str">
        <f>IF(shipments9[[#This Row],[Gross Profit]]&lt;0,"Loss","Profit")</f>
        <v>Loss</v>
      </c>
      <c r="S2387" s="9">
        <f>shipments9[[#This Row],[Gross Profit]]/shipments9[[#This Row],[Amount]]</f>
        <v>-0.7519186687766749</v>
      </c>
      <c r="T2387" s="11">
        <f>shipments9[[#This Row],[Amount]]/shipments9[[#This Row],[Boxes]]</f>
        <v>5.9991369390103566</v>
      </c>
    </row>
    <row r="2388" spans="1:20" x14ac:dyDescent="0.25">
      <c r="A2388" t="s">
        <v>2590</v>
      </c>
      <c r="B2388" t="s">
        <v>45</v>
      </c>
      <c r="C2388" t="s">
        <v>147</v>
      </c>
      <c r="D2388" t="s">
        <v>19</v>
      </c>
      <c r="E2388" s="1">
        <v>44985</v>
      </c>
      <c r="F2388" s="1" t="str">
        <f>TEXT(shipments9[[#This Row],[Shipdate]],"ddd")</f>
        <v>Tue</v>
      </c>
      <c r="G2388" s="1" t="str">
        <f>IF(OR(shipments9[[#This Row],[Day Name]]="Sat",shipments9[[#This Row],[Day Name]]="Sun"),"Weekend","Weekday")</f>
        <v>Weekday</v>
      </c>
      <c r="H2388">
        <v>5994</v>
      </c>
      <c r="I2388">
        <v>666</v>
      </c>
      <c r="J2388" t="s">
        <v>172</v>
      </c>
      <c r="K2388" t="s">
        <v>8151</v>
      </c>
      <c r="L2388" t="s">
        <v>8156</v>
      </c>
      <c r="M2388">
        <v>2</v>
      </c>
      <c r="N2388" t="s">
        <v>8157</v>
      </c>
      <c r="O2388" s="4">
        <f>INDEX(products[Cost_per_box], MATCH(shipments9[[#This Row],[PID]], products[PID], 0))</f>
        <v>10.51</v>
      </c>
      <c r="P2388" s="4">
        <f>shipments9[[#This Row],[Boxes]]*shipments9[[#This Row],[Cost Per Box]]</f>
        <v>6999.66</v>
      </c>
      <c r="Q2388" s="4">
        <f>shipments9[[#This Row],[Amount]] -shipments9[[#This Row],[total cost]]</f>
        <v>-1005.6599999999999</v>
      </c>
      <c r="R2388" s="4" t="str">
        <f>IF(shipments9[[#This Row],[Gross Profit]]&lt;0,"Loss","Profit")</f>
        <v>Loss</v>
      </c>
      <c r="S2388" s="9">
        <f>shipments9[[#This Row],[Gross Profit]]/shipments9[[#This Row],[Amount]]</f>
        <v>-0.16777777777777775</v>
      </c>
      <c r="T2388" s="11">
        <f>shipments9[[#This Row],[Amount]]/shipments9[[#This Row],[Boxes]]</f>
        <v>9</v>
      </c>
    </row>
    <row r="2389" spans="1:20" x14ac:dyDescent="0.25">
      <c r="A2389" t="s">
        <v>2591</v>
      </c>
      <c r="B2389" t="s">
        <v>45</v>
      </c>
      <c r="C2389" t="s">
        <v>147</v>
      </c>
      <c r="D2389" t="s">
        <v>19</v>
      </c>
      <c r="E2389" s="1">
        <v>44960</v>
      </c>
      <c r="F2389" s="1" t="str">
        <f>TEXT(shipments9[[#This Row],[Shipdate]],"ddd")</f>
        <v>Fri</v>
      </c>
      <c r="G2389" s="1" t="str">
        <f>IF(OR(shipments9[[#This Row],[Day Name]]="Sat",shipments9[[#This Row],[Day Name]]="Sun"),"Weekend","Weekday")</f>
        <v>Weekday</v>
      </c>
      <c r="H2389">
        <v>1320.75</v>
      </c>
      <c r="I2389">
        <v>189</v>
      </c>
      <c r="J2389" t="s">
        <v>172</v>
      </c>
      <c r="K2389" t="s">
        <v>8151</v>
      </c>
      <c r="L2389" t="s">
        <v>8156</v>
      </c>
      <c r="M2389">
        <v>2</v>
      </c>
      <c r="N2389" t="s">
        <v>8157</v>
      </c>
      <c r="O2389" s="4">
        <f>INDEX(products[Cost_per_box], MATCH(shipments9[[#This Row],[PID]], products[PID], 0))</f>
        <v>10.51</v>
      </c>
      <c r="P2389" s="4">
        <f>shipments9[[#This Row],[Boxes]]*shipments9[[#This Row],[Cost Per Box]]</f>
        <v>1986.3899999999999</v>
      </c>
      <c r="Q2389" s="4">
        <f>shipments9[[#This Row],[Amount]] -shipments9[[#This Row],[total cost]]</f>
        <v>-665.63999999999987</v>
      </c>
      <c r="R2389" s="4" t="str">
        <f>IF(shipments9[[#This Row],[Gross Profit]]&lt;0,"Loss","Profit")</f>
        <v>Loss</v>
      </c>
      <c r="S2389" s="9">
        <f>shipments9[[#This Row],[Gross Profit]]/shipments9[[#This Row],[Amount]]</f>
        <v>-0.50398637137989766</v>
      </c>
      <c r="T2389" s="11">
        <f>shipments9[[#This Row],[Amount]]/shipments9[[#This Row],[Boxes]]</f>
        <v>6.9880952380952381</v>
      </c>
    </row>
    <row r="2390" spans="1:20" x14ac:dyDescent="0.25">
      <c r="A2390" t="s">
        <v>2592</v>
      </c>
      <c r="B2390" t="s">
        <v>45</v>
      </c>
      <c r="C2390" t="s">
        <v>147</v>
      </c>
      <c r="D2390" t="s">
        <v>19</v>
      </c>
      <c r="E2390" s="1">
        <v>45091</v>
      </c>
      <c r="F2390" s="1" t="str">
        <f>TEXT(shipments9[[#This Row],[Shipdate]],"ddd")</f>
        <v>Wed</v>
      </c>
      <c r="G2390" s="1" t="str">
        <f>IF(OR(shipments9[[#This Row],[Day Name]]="Sat",shipments9[[#This Row],[Day Name]]="Sun"),"Weekend","Weekday")</f>
        <v>Weekday</v>
      </c>
      <c r="H2390">
        <v>5559.75</v>
      </c>
      <c r="I2390">
        <v>695</v>
      </c>
      <c r="J2390" t="s">
        <v>172</v>
      </c>
      <c r="K2390" t="s">
        <v>8151</v>
      </c>
      <c r="L2390" t="s">
        <v>8154</v>
      </c>
      <c r="M2390">
        <v>6</v>
      </c>
      <c r="N2390" t="s">
        <v>8159</v>
      </c>
      <c r="O2390" s="4">
        <f>INDEX(products[Cost_per_box], MATCH(shipments9[[#This Row],[PID]], products[PID], 0))</f>
        <v>10.51</v>
      </c>
      <c r="P2390" s="4">
        <f>shipments9[[#This Row],[Boxes]]*shipments9[[#This Row],[Cost Per Box]]</f>
        <v>7304.45</v>
      </c>
      <c r="Q2390" s="4">
        <f>shipments9[[#This Row],[Amount]] -shipments9[[#This Row],[total cost]]</f>
        <v>-1744.6999999999998</v>
      </c>
      <c r="R2390" s="4" t="str">
        <f>IF(shipments9[[#This Row],[Gross Profit]]&lt;0,"Loss","Profit")</f>
        <v>Loss</v>
      </c>
      <c r="S2390" s="9">
        <f>shipments9[[#This Row],[Gross Profit]]/shipments9[[#This Row],[Amount]]</f>
        <v>-0.31380907414901749</v>
      </c>
      <c r="T2390" s="11">
        <f>shipments9[[#This Row],[Amount]]/shipments9[[#This Row],[Boxes]]</f>
        <v>7.9996402877697843</v>
      </c>
    </row>
    <row r="2391" spans="1:20" x14ac:dyDescent="0.25">
      <c r="A2391" t="s">
        <v>2593</v>
      </c>
      <c r="B2391" t="s">
        <v>45</v>
      </c>
      <c r="C2391" t="s">
        <v>147</v>
      </c>
      <c r="D2391" t="s">
        <v>19</v>
      </c>
      <c r="E2391" s="1">
        <v>45103</v>
      </c>
      <c r="F2391" s="1" t="str">
        <f>TEXT(shipments9[[#This Row],[Shipdate]],"ddd")</f>
        <v>Mon</v>
      </c>
      <c r="G2391" s="1" t="str">
        <f>IF(OR(shipments9[[#This Row],[Day Name]]="Sat",shipments9[[#This Row],[Day Name]]="Sun"),"Weekend","Weekday")</f>
        <v>Weekday</v>
      </c>
      <c r="H2391">
        <v>7337.25</v>
      </c>
      <c r="I2391">
        <v>1049</v>
      </c>
      <c r="J2391" t="s">
        <v>172</v>
      </c>
      <c r="K2391" t="s">
        <v>8151</v>
      </c>
      <c r="L2391" t="s">
        <v>8154</v>
      </c>
      <c r="M2391">
        <v>6</v>
      </c>
      <c r="N2391" t="s">
        <v>8159</v>
      </c>
      <c r="O2391" s="4">
        <f>INDEX(products[Cost_per_box], MATCH(shipments9[[#This Row],[PID]], products[PID], 0))</f>
        <v>10.51</v>
      </c>
      <c r="P2391" s="4">
        <f>shipments9[[#This Row],[Boxes]]*shipments9[[#This Row],[Cost Per Box]]</f>
        <v>11024.99</v>
      </c>
      <c r="Q2391" s="4">
        <f>shipments9[[#This Row],[Amount]] -shipments9[[#This Row],[total cost]]</f>
        <v>-3687.74</v>
      </c>
      <c r="R2391" s="4" t="str">
        <f>IF(shipments9[[#This Row],[Gross Profit]]&lt;0,"Loss","Profit")</f>
        <v>Loss</v>
      </c>
      <c r="S2391" s="9">
        <f>shipments9[[#This Row],[Gross Profit]]/shipments9[[#This Row],[Amount]]</f>
        <v>-0.5026051994957238</v>
      </c>
      <c r="T2391" s="11">
        <f>shipments9[[#This Row],[Amount]]/shipments9[[#This Row],[Boxes]]</f>
        <v>6.9945185891325075</v>
      </c>
    </row>
    <row r="2392" spans="1:20" x14ac:dyDescent="0.25">
      <c r="A2392" t="s">
        <v>2594</v>
      </c>
      <c r="B2392" t="s">
        <v>45</v>
      </c>
      <c r="C2392" t="s">
        <v>147</v>
      </c>
      <c r="D2392" t="s">
        <v>19</v>
      </c>
      <c r="E2392" s="1">
        <v>45258</v>
      </c>
      <c r="F2392" s="1" t="str">
        <f>TEXT(shipments9[[#This Row],[Shipdate]],"ddd")</f>
        <v>Tue</v>
      </c>
      <c r="G2392" s="1" t="str">
        <f>IF(OR(shipments9[[#This Row],[Day Name]]="Sat",shipments9[[#This Row],[Day Name]]="Sun"),"Weekend","Weekday")</f>
        <v>Weekday</v>
      </c>
      <c r="H2392">
        <v>11612.25</v>
      </c>
      <c r="I2392">
        <v>1936</v>
      </c>
      <c r="J2392" t="s">
        <v>172</v>
      </c>
      <c r="K2392" t="s">
        <v>8151</v>
      </c>
      <c r="L2392" t="s">
        <v>8152</v>
      </c>
      <c r="M2392">
        <v>11</v>
      </c>
      <c r="N2392" t="s">
        <v>8165</v>
      </c>
      <c r="O2392" s="4">
        <f>INDEX(products[Cost_per_box], MATCH(shipments9[[#This Row],[PID]], products[PID], 0))</f>
        <v>10.51</v>
      </c>
      <c r="P2392" s="4">
        <f>shipments9[[#This Row],[Boxes]]*shipments9[[#This Row],[Cost Per Box]]</f>
        <v>20347.36</v>
      </c>
      <c r="Q2392" s="4">
        <f>shipments9[[#This Row],[Amount]] -shipments9[[#This Row],[total cost]]</f>
        <v>-8735.11</v>
      </c>
      <c r="R2392" s="4" t="str">
        <f>IF(shipments9[[#This Row],[Gross Profit]]&lt;0,"Loss","Profit")</f>
        <v>Loss</v>
      </c>
      <c r="S2392" s="9">
        <f>shipments9[[#This Row],[Gross Profit]]/shipments9[[#This Row],[Amount]]</f>
        <v>-0.75223234084695045</v>
      </c>
      <c r="T2392" s="11">
        <f>shipments9[[#This Row],[Amount]]/shipments9[[#This Row],[Boxes]]</f>
        <v>5.9980630165289259</v>
      </c>
    </row>
    <row r="2393" spans="1:20" x14ac:dyDescent="0.25">
      <c r="A2393" t="s">
        <v>2595</v>
      </c>
      <c r="B2393" t="s">
        <v>45</v>
      </c>
      <c r="C2393" t="s">
        <v>147</v>
      </c>
      <c r="D2393" t="s">
        <v>19</v>
      </c>
      <c r="E2393" s="1">
        <v>45089</v>
      </c>
      <c r="F2393" s="1" t="str">
        <f>TEXT(shipments9[[#This Row],[Shipdate]],"ddd")</f>
        <v>Mon</v>
      </c>
      <c r="G2393" s="1" t="str">
        <f>IF(OR(shipments9[[#This Row],[Day Name]]="Sat",shipments9[[#This Row],[Day Name]]="Sun"),"Weekend","Weekday")</f>
        <v>Weekday</v>
      </c>
      <c r="H2393">
        <v>1134</v>
      </c>
      <c r="I2393">
        <v>189</v>
      </c>
      <c r="J2393" t="s">
        <v>172</v>
      </c>
      <c r="K2393" t="s">
        <v>8151</v>
      </c>
      <c r="L2393" t="s">
        <v>8154</v>
      </c>
      <c r="M2393">
        <v>6</v>
      </c>
      <c r="N2393" t="s">
        <v>8159</v>
      </c>
      <c r="O2393" s="4">
        <f>INDEX(products[Cost_per_box], MATCH(shipments9[[#This Row],[PID]], products[PID], 0))</f>
        <v>10.51</v>
      </c>
      <c r="P2393" s="4">
        <f>shipments9[[#This Row],[Boxes]]*shipments9[[#This Row],[Cost Per Box]]</f>
        <v>1986.3899999999999</v>
      </c>
      <c r="Q2393" s="4">
        <f>shipments9[[#This Row],[Amount]] -shipments9[[#This Row],[total cost]]</f>
        <v>-852.38999999999987</v>
      </c>
      <c r="R2393" s="4" t="str">
        <f>IF(shipments9[[#This Row],[Gross Profit]]&lt;0,"Loss","Profit")</f>
        <v>Loss</v>
      </c>
      <c r="S2393" s="9">
        <f>shipments9[[#This Row],[Gross Profit]]/shipments9[[#This Row],[Amount]]</f>
        <v>-0.75166666666666659</v>
      </c>
      <c r="T2393" s="11">
        <f>shipments9[[#This Row],[Amount]]/shipments9[[#This Row],[Boxes]]</f>
        <v>6</v>
      </c>
    </row>
    <row r="2394" spans="1:20" x14ac:dyDescent="0.25">
      <c r="A2394" t="s">
        <v>2596</v>
      </c>
      <c r="B2394" t="s">
        <v>45</v>
      </c>
      <c r="C2394" t="s">
        <v>147</v>
      </c>
      <c r="D2394" t="s">
        <v>19</v>
      </c>
      <c r="E2394" s="1">
        <v>45231</v>
      </c>
      <c r="F2394" s="1" t="str">
        <f>TEXT(shipments9[[#This Row],[Shipdate]],"ddd")</f>
        <v>Wed</v>
      </c>
      <c r="G2394" s="1" t="str">
        <f>IF(OR(shipments9[[#This Row],[Day Name]]="Sat",shipments9[[#This Row],[Day Name]]="Sun"),"Weekend","Weekday")</f>
        <v>Weekday</v>
      </c>
      <c r="H2394">
        <v>3399.75</v>
      </c>
      <c r="I2394">
        <v>486</v>
      </c>
      <c r="J2394" t="s">
        <v>172</v>
      </c>
      <c r="K2394" t="s">
        <v>8151</v>
      </c>
      <c r="L2394" t="s">
        <v>8152</v>
      </c>
      <c r="M2394">
        <v>11</v>
      </c>
      <c r="N2394" t="s">
        <v>8165</v>
      </c>
      <c r="O2394" s="4">
        <f>INDEX(products[Cost_per_box], MATCH(shipments9[[#This Row],[PID]], products[PID], 0))</f>
        <v>10.51</v>
      </c>
      <c r="P2394" s="4">
        <f>shipments9[[#This Row],[Boxes]]*shipments9[[#This Row],[Cost Per Box]]</f>
        <v>5107.8599999999997</v>
      </c>
      <c r="Q2394" s="4">
        <f>shipments9[[#This Row],[Amount]] -shipments9[[#This Row],[total cost]]</f>
        <v>-1708.1099999999997</v>
      </c>
      <c r="R2394" s="4" t="str">
        <f>IF(shipments9[[#This Row],[Gross Profit]]&lt;0,"Loss","Profit")</f>
        <v>Loss</v>
      </c>
      <c r="S2394" s="9">
        <f>shipments9[[#This Row],[Gross Profit]]/shipments9[[#This Row],[Amount]]</f>
        <v>-0.50242223692918586</v>
      </c>
      <c r="T2394" s="11">
        <f>shipments9[[#This Row],[Amount]]/shipments9[[#This Row],[Boxes]]</f>
        <v>6.9953703703703702</v>
      </c>
    </row>
    <row r="2395" spans="1:20" x14ac:dyDescent="0.25">
      <c r="A2395" t="s">
        <v>2597</v>
      </c>
      <c r="B2395" t="s">
        <v>71</v>
      </c>
      <c r="C2395" t="s">
        <v>147</v>
      </c>
      <c r="D2395" t="s">
        <v>19</v>
      </c>
      <c r="E2395" s="1">
        <v>44937</v>
      </c>
      <c r="F2395" s="1" t="str">
        <f>TEXT(shipments9[[#This Row],[Shipdate]],"ddd")</f>
        <v>Wed</v>
      </c>
      <c r="G2395" s="1" t="str">
        <f>IF(OR(shipments9[[#This Row],[Day Name]]="Sat",shipments9[[#This Row],[Day Name]]="Sun"),"Weekend","Weekday")</f>
        <v>Weekday</v>
      </c>
      <c r="H2395">
        <v>4077</v>
      </c>
      <c r="I2395">
        <v>680</v>
      </c>
      <c r="J2395" t="s">
        <v>172</v>
      </c>
      <c r="K2395" t="s">
        <v>8151</v>
      </c>
      <c r="L2395" t="s">
        <v>8156</v>
      </c>
      <c r="M2395">
        <v>1</v>
      </c>
      <c r="N2395" t="s">
        <v>8163</v>
      </c>
      <c r="O2395" s="4">
        <f>INDEX(products[Cost_per_box], MATCH(shipments9[[#This Row],[PID]], products[PID], 0))</f>
        <v>10.51</v>
      </c>
      <c r="P2395" s="4">
        <f>shipments9[[#This Row],[Boxes]]*shipments9[[#This Row],[Cost Per Box]]</f>
        <v>7146.8</v>
      </c>
      <c r="Q2395" s="4">
        <f>shipments9[[#This Row],[Amount]] -shipments9[[#This Row],[total cost]]</f>
        <v>-3069.8</v>
      </c>
      <c r="R2395" s="4" t="str">
        <f>IF(shipments9[[#This Row],[Gross Profit]]&lt;0,"Loss","Profit")</f>
        <v>Loss</v>
      </c>
      <c r="S2395" s="9">
        <f>shipments9[[#This Row],[Gross Profit]]/shipments9[[#This Row],[Amount]]</f>
        <v>-0.75295560461123379</v>
      </c>
      <c r="T2395" s="11">
        <f>shipments9[[#This Row],[Amount]]/shipments9[[#This Row],[Boxes]]</f>
        <v>5.9955882352941172</v>
      </c>
    </row>
    <row r="2396" spans="1:20" x14ac:dyDescent="0.25">
      <c r="A2396" t="s">
        <v>2598</v>
      </c>
      <c r="B2396" t="s">
        <v>71</v>
      </c>
      <c r="C2396" t="s">
        <v>147</v>
      </c>
      <c r="D2396" t="s">
        <v>19</v>
      </c>
      <c r="E2396" s="1">
        <v>45300</v>
      </c>
      <c r="F2396" s="1" t="str">
        <f>TEXT(shipments9[[#This Row],[Shipdate]],"ddd")</f>
        <v>Tue</v>
      </c>
      <c r="G2396" s="1" t="str">
        <f>IF(OR(shipments9[[#This Row],[Day Name]]="Sat",shipments9[[#This Row],[Day Name]]="Sun"),"Weekend","Weekday")</f>
        <v>Weekday</v>
      </c>
      <c r="H2396">
        <v>9555.75</v>
      </c>
      <c r="I2396">
        <v>1062</v>
      </c>
      <c r="J2396" t="s">
        <v>172</v>
      </c>
      <c r="K2396" t="s">
        <v>8155</v>
      </c>
      <c r="L2396" t="s">
        <v>8156</v>
      </c>
      <c r="M2396">
        <v>1</v>
      </c>
      <c r="N2396" t="s">
        <v>8163</v>
      </c>
      <c r="O2396" s="4">
        <f>INDEX(products[Cost_per_box], MATCH(shipments9[[#This Row],[PID]], products[PID], 0))</f>
        <v>10.51</v>
      </c>
      <c r="P2396" s="4">
        <f>shipments9[[#This Row],[Boxes]]*shipments9[[#This Row],[Cost Per Box]]</f>
        <v>11161.619999999999</v>
      </c>
      <c r="Q2396" s="4">
        <f>shipments9[[#This Row],[Amount]] -shipments9[[#This Row],[total cost]]</f>
        <v>-1605.869999999999</v>
      </c>
      <c r="R2396" s="4" t="str">
        <f>IF(shipments9[[#This Row],[Gross Profit]]&lt;0,"Loss","Profit")</f>
        <v>Loss</v>
      </c>
      <c r="S2396" s="9">
        <f>shipments9[[#This Row],[Gross Profit]]/shipments9[[#This Row],[Amount]]</f>
        <v>-0.1680527431127854</v>
      </c>
      <c r="T2396" s="11">
        <f>shipments9[[#This Row],[Amount]]/shipments9[[#This Row],[Boxes]]</f>
        <v>8.9978813559322042</v>
      </c>
    </row>
    <row r="2397" spans="1:20" x14ac:dyDescent="0.25">
      <c r="A2397" t="s">
        <v>2599</v>
      </c>
      <c r="B2397" t="s">
        <v>74</v>
      </c>
      <c r="C2397" t="s">
        <v>147</v>
      </c>
      <c r="D2397" t="s">
        <v>19</v>
      </c>
      <c r="E2397" s="1">
        <v>45271</v>
      </c>
      <c r="F2397" s="1" t="str">
        <f>TEXT(shipments9[[#This Row],[Shipdate]],"ddd")</f>
        <v>Mon</v>
      </c>
      <c r="G2397" s="1" t="str">
        <f>IF(OR(shipments9[[#This Row],[Day Name]]="Sat",shipments9[[#This Row],[Day Name]]="Sun"),"Weekend","Weekday")</f>
        <v>Weekday</v>
      </c>
      <c r="H2397">
        <v>3660.75</v>
      </c>
      <c r="I2397">
        <v>611</v>
      </c>
      <c r="J2397" t="s">
        <v>172</v>
      </c>
      <c r="K2397" t="s">
        <v>8151</v>
      </c>
      <c r="L2397" t="s">
        <v>8152</v>
      </c>
      <c r="M2397">
        <v>12</v>
      </c>
      <c r="N2397" t="s">
        <v>8166</v>
      </c>
      <c r="O2397" s="4">
        <f>INDEX(products[Cost_per_box], MATCH(shipments9[[#This Row],[PID]], products[PID], 0))</f>
        <v>10.51</v>
      </c>
      <c r="P2397" s="4">
        <f>shipments9[[#This Row],[Boxes]]*shipments9[[#This Row],[Cost Per Box]]</f>
        <v>6421.61</v>
      </c>
      <c r="Q2397" s="4">
        <f>shipments9[[#This Row],[Amount]] -shipments9[[#This Row],[total cost]]</f>
        <v>-2760.8599999999997</v>
      </c>
      <c r="R2397" s="4" t="str">
        <f>IF(shipments9[[#This Row],[Gross Profit]]&lt;0,"Loss","Profit")</f>
        <v>Loss</v>
      </c>
      <c r="S2397" s="9">
        <f>shipments9[[#This Row],[Gross Profit]]/shipments9[[#This Row],[Amount]]</f>
        <v>-0.75417878849962428</v>
      </c>
      <c r="T2397" s="11">
        <f>shipments9[[#This Row],[Amount]]/shipments9[[#This Row],[Boxes]]</f>
        <v>5.9914075286415711</v>
      </c>
    </row>
    <row r="2398" spans="1:20" x14ac:dyDescent="0.25">
      <c r="A2398" t="s">
        <v>2600</v>
      </c>
      <c r="B2398" t="s">
        <v>74</v>
      </c>
      <c r="C2398" t="s">
        <v>147</v>
      </c>
      <c r="D2398" t="s">
        <v>19</v>
      </c>
      <c r="E2398" s="1">
        <v>45349</v>
      </c>
      <c r="F2398" s="1" t="str">
        <f>TEXT(shipments9[[#This Row],[Shipdate]],"ddd")</f>
        <v>Tue</v>
      </c>
      <c r="G2398" s="1" t="str">
        <f>IF(OR(shipments9[[#This Row],[Day Name]]="Sat",shipments9[[#This Row],[Day Name]]="Sun"),"Weekend","Weekday")</f>
        <v>Weekday</v>
      </c>
      <c r="H2398">
        <v>7058.25</v>
      </c>
      <c r="I2398">
        <v>1177</v>
      </c>
      <c r="J2398" t="s">
        <v>172</v>
      </c>
      <c r="K2398" t="s">
        <v>8155</v>
      </c>
      <c r="L2398" t="s">
        <v>8156</v>
      </c>
      <c r="M2398">
        <v>2</v>
      </c>
      <c r="N2398" t="s">
        <v>8157</v>
      </c>
      <c r="O2398" s="4">
        <f>INDEX(products[Cost_per_box], MATCH(shipments9[[#This Row],[PID]], products[PID], 0))</f>
        <v>10.51</v>
      </c>
      <c r="P2398" s="4">
        <f>shipments9[[#This Row],[Boxes]]*shipments9[[#This Row],[Cost Per Box]]</f>
        <v>12370.27</v>
      </c>
      <c r="Q2398" s="4">
        <f>shipments9[[#This Row],[Amount]] -shipments9[[#This Row],[total cost]]</f>
        <v>-5312.02</v>
      </c>
      <c r="R2398" s="4" t="str">
        <f>IF(shipments9[[#This Row],[Gross Profit]]&lt;0,"Loss","Profit")</f>
        <v>Loss</v>
      </c>
      <c r="S2398" s="9">
        <f>shipments9[[#This Row],[Gross Profit]]/shipments9[[#This Row],[Amount]]</f>
        <v>-0.75259731519852657</v>
      </c>
      <c r="T2398" s="11">
        <f>shipments9[[#This Row],[Amount]]/shipments9[[#This Row],[Boxes]]</f>
        <v>5.9968139337298219</v>
      </c>
    </row>
    <row r="2399" spans="1:20" x14ac:dyDescent="0.25">
      <c r="A2399" t="s">
        <v>2601</v>
      </c>
      <c r="B2399" t="s">
        <v>74</v>
      </c>
      <c r="C2399" t="s">
        <v>147</v>
      </c>
      <c r="D2399" t="s">
        <v>19</v>
      </c>
      <c r="E2399" s="1">
        <v>45310</v>
      </c>
      <c r="F2399" s="1" t="str">
        <f>TEXT(shipments9[[#This Row],[Shipdate]],"ddd")</f>
        <v>Fri</v>
      </c>
      <c r="G2399" s="1" t="str">
        <f>IF(OR(shipments9[[#This Row],[Day Name]]="Sat",shipments9[[#This Row],[Day Name]]="Sun"),"Weekend","Weekday")</f>
        <v>Weekday</v>
      </c>
      <c r="H2399">
        <v>3694.5</v>
      </c>
      <c r="I2399">
        <v>528</v>
      </c>
      <c r="J2399" t="s">
        <v>172</v>
      </c>
      <c r="K2399" t="s">
        <v>8155</v>
      </c>
      <c r="L2399" t="s">
        <v>8156</v>
      </c>
      <c r="M2399">
        <v>1</v>
      </c>
      <c r="N2399" t="s">
        <v>8163</v>
      </c>
      <c r="O2399" s="4">
        <f>INDEX(products[Cost_per_box], MATCH(shipments9[[#This Row],[PID]], products[PID], 0))</f>
        <v>10.51</v>
      </c>
      <c r="P2399" s="4">
        <f>shipments9[[#This Row],[Boxes]]*shipments9[[#This Row],[Cost Per Box]]</f>
        <v>5549.28</v>
      </c>
      <c r="Q2399" s="4">
        <f>shipments9[[#This Row],[Amount]] -shipments9[[#This Row],[total cost]]</f>
        <v>-1854.7799999999997</v>
      </c>
      <c r="R2399" s="4" t="str">
        <f>IF(shipments9[[#This Row],[Gross Profit]]&lt;0,"Loss","Profit")</f>
        <v>Loss</v>
      </c>
      <c r="S2399" s="9">
        <f>shipments9[[#This Row],[Gross Profit]]/shipments9[[#This Row],[Amount]]</f>
        <v>-0.50203816483962638</v>
      </c>
      <c r="T2399" s="11">
        <f>shipments9[[#This Row],[Amount]]/shipments9[[#This Row],[Boxes]]</f>
        <v>6.9971590909090908</v>
      </c>
    </row>
    <row r="2400" spans="1:20" x14ac:dyDescent="0.25">
      <c r="A2400" t="s">
        <v>2602</v>
      </c>
      <c r="B2400" t="s">
        <v>74</v>
      </c>
      <c r="C2400" t="s">
        <v>147</v>
      </c>
      <c r="D2400" t="s">
        <v>19</v>
      </c>
      <c r="E2400" s="1">
        <v>45462</v>
      </c>
      <c r="F2400" s="1" t="str">
        <f>TEXT(shipments9[[#This Row],[Shipdate]],"ddd")</f>
        <v>Wed</v>
      </c>
      <c r="G2400" s="1" t="str">
        <f>IF(OR(shipments9[[#This Row],[Day Name]]="Sat",shipments9[[#This Row],[Day Name]]="Sun"),"Weekend","Weekday")</f>
        <v>Weekday</v>
      </c>
      <c r="H2400">
        <v>5274</v>
      </c>
      <c r="I2400">
        <v>660</v>
      </c>
      <c r="J2400" t="s">
        <v>172</v>
      </c>
      <c r="K2400" t="s">
        <v>8155</v>
      </c>
      <c r="L2400" t="s">
        <v>8154</v>
      </c>
      <c r="M2400">
        <v>6</v>
      </c>
      <c r="N2400" t="s">
        <v>8159</v>
      </c>
      <c r="O2400" s="4">
        <f>INDEX(products[Cost_per_box], MATCH(shipments9[[#This Row],[PID]], products[PID], 0))</f>
        <v>10.51</v>
      </c>
      <c r="P2400" s="4">
        <f>shipments9[[#This Row],[Boxes]]*shipments9[[#This Row],[Cost Per Box]]</f>
        <v>6936.5999999999995</v>
      </c>
      <c r="Q2400" s="4">
        <f>shipments9[[#This Row],[Amount]] -shipments9[[#This Row],[total cost]]</f>
        <v>-1662.5999999999995</v>
      </c>
      <c r="R2400" s="4" t="str">
        <f>IF(shipments9[[#This Row],[Gross Profit]]&lt;0,"Loss","Profit")</f>
        <v>Loss</v>
      </c>
      <c r="S2400" s="9">
        <f>shipments9[[#This Row],[Gross Profit]]/shipments9[[#This Row],[Amount]]</f>
        <v>-0.31524459613196804</v>
      </c>
      <c r="T2400" s="11">
        <f>shipments9[[#This Row],[Amount]]/shipments9[[#This Row],[Boxes]]</f>
        <v>7.9909090909090912</v>
      </c>
    </row>
    <row r="2401" spans="1:20" x14ac:dyDescent="0.25">
      <c r="A2401" t="s">
        <v>2603</v>
      </c>
      <c r="B2401" t="s">
        <v>74</v>
      </c>
      <c r="C2401" t="s">
        <v>147</v>
      </c>
      <c r="D2401" t="s">
        <v>19</v>
      </c>
      <c r="E2401" s="1">
        <v>45140</v>
      </c>
      <c r="F2401" s="1" t="str">
        <f>TEXT(shipments9[[#This Row],[Shipdate]],"ddd")</f>
        <v>Wed</v>
      </c>
      <c r="G2401" s="1" t="str">
        <f>IF(OR(shipments9[[#This Row],[Day Name]]="Sat",shipments9[[#This Row],[Day Name]]="Sun"),"Weekend","Weekday")</f>
        <v>Weekday</v>
      </c>
      <c r="H2401">
        <v>3323.25</v>
      </c>
      <c r="I2401">
        <v>554</v>
      </c>
      <c r="J2401" t="s">
        <v>172</v>
      </c>
      <c r="K2401" t="s">
        <v>8151</v>
      </c>
      <c r="L2401" t="s">
        <v>8160</v>
      </c>
      <c r="M2401">
        <v>8</v>
      </c>
      <c r="N2401" t="s">
        <v>8162</v>
      </c>
      <c r="O2401" s="4">
        <f>INDEX(products[Cost_per_box], MATCH(shipments9[[#This Row],[PID]], products[PID], 0))</f>
        <v>10.51</v>
      </c>
      <c r="P2401" s="4">
        <f>shipments9[[#This Row],[Boxes]]*shipments9[[#This Row],[Cost Per Box]]</f>
        <v>5822.54</v>
      </c>
      <c r="Q2401" s="4">
        <f>shipments9[[#This Row],[Amount]] -shipments9[[#This Row],[total cost]]</f>
        <v>-2499.29</v>
      </c>
      <c r="R2401" s="4" t="str">
        <f>IF(shipments9[[#This Row],[Gross Profit]]&lt;0,"Loss","Profit")</f>
        <v>Loss</v>
      </c>
      <c r="S2401" s="9">
        <f>shipments9[[#This Row],[Gross Profit]]/shipments9[[#This Row],[Amount]]</f>
        <v>-0.75206198751222442</v>
      </c>
      <c r="T2401" s="11">
        <f>shipments9[[#This Row],[Amount]]/shipments9[[#This Row],[Boxes]]</f>
        <v>5.9986462093862816</v>
      </c>
    </row>
    <row r="2402" spans="1:20" x14ac:dyDescent="0.25">
      <c r="A2402" t="s">
        <v>2604</v>
      </c>
      <c r="B2402" t="s">
        <v>49</v>
      </c>
      <c r="C2402" t="s">
        <v>147</v>
      </c>
      <c r="D2402" t="s">
        <v>19</v>
      </c>
      <c r="E2402" s="1">
        <v>45195</v>
      </c>
      <c r="F2402" s="1" t="str">
        <f>TEXT(shipments9[[#This Row],[Shipdate]],"ddd")</f>
        <v>Tue</v>
      </c>
      <c r="G2402" s="1" t="str">
        <f>IF(OR(shipments9[[#This Row],[Day Name]]="Sat",shipments9[[#This Row],[Day Name]]="Sun"),"Weekend","Weekday")</f>
        <v>Weekday</v>
      </c>
      <c r="H2402">
        <v>7276.5</v>
      </c>
      <c r="I2402">
        <v>728</v>
      </c>
      <c r="J2402" t="s">
        <v>172</v>
      </c>
      <c r="K2402" t="s">
        <v>8151</v>
      </c>
      <c r="L2402" t="s">
        <v>8160</v>
      </c>
      <c r="M2402">
        <v>9</v>
      </c>
      <c r="N2402" t="s">
        <v>8167</v>
      </c>
      <c r="O2402" s="4">
        <f>INDEX(products[Cost_per_box], MATCH(shipments9[[#This Row],[PID]], products[PID], 0))</f>
        <v>10.51</v>
      </c>
      <c r="P2402" s="4">
        <f>shipments9[[#This Row],[Boxes]]*shipments9[[#This Row],[Cost Per Box]]</f>
        <v>7651.28</v>
      </c>
      <c r="Q2402" s="4">
        <f>shipments9[[#This Row],[Amount]] -shipments9[[#This Row],[total cost]]</f>
        <v>-374.77999999999975</v>
      </c>
      <c r="R2402" s="4" t="str">
        <f>IF(shipments9[[#This Row],[Gross Profit]]&lt;0,"Loss","Profit")</f>
        <v>Loss</v>
      </c>
      <c r="S2402" s="9">
        <f>shipments9[[#This Row],[Gross Profit]]/shipments9[[#This Row],[Amount]]</f>
        <v>-5.1505531505531471E-2</v>
      </c>
      <c r="T2402" s="11">
        <f>shipments9[[#This Row],[Amount]]/shipments9[[#This Row],[Boxes]]</f>
        <v>9.9951923076923084</v>
      </c>
    </row>
    <row r="2403" spans="1:20" x14ac:dyDescent="0.25">
      <c r="A2403" t="s">
        <v>2605</v>
      </c>
      <c r="B2403" t="s">
        <v>49</v>
      </c>
      <c r="C2403" t="s">
        <v>147</v>
      </c>
      <c r="D2403" t="s">
        <v>19</v>
      </c>
      <c r="E2403" s="1">
        <v>45302</v>
      </c>
      <c r="F2403" s="1" t="str">
        <f>TEXT(shipments9[[#This Row],[Shipdate]],"ddd")</f>
        <v>Thu</v>
      </c>
      <c r="G2403" s="1" t="str">
        <f>IF(OR(shipments9[[#This Row],[Day Name]]="Sat",shipments9[[#This Row],[Day Name]]="Sun"),"Weekend","Weekday")</f>
        <v>Weekday</v>
      </c>
      <c r="H2403">
        <v>3397.5</v>
      </c>
      <c r="I2403">
        <v>486</v>
      </c>
      <c r="J2403" t="s">
        <v>172</v>
      </c>
      <c r="K2403" t="s">
        <v>8155</v>
      </c>
      <c r="L2403" t="s">
        <v>8156</v>
      </c>
      <c r="M2403">
        <v>1</v>
      </c>
      <c r="N2403" t="s">
        <v>8163</v>
      </c>
      <c r="O2403" s="4">
        <f>INDEX(products[Cost_per_box], MATCH(shipments9[[#This Row],[PID]], products[PID], 0))</f>
        <v>10.51</v>
      </c>
      <c r="P2403" s="4">
        <f>shipments9[[#This Row],[Boxes]]*shipments9[[#This Row],[Cost Per Box]]</f>
        <v>5107.8599999999997</v>
      </c>
      <c r="Q2403" s="4">
        <f>shipments9[[#This Row],[Amount]] -shipments9[[#This Row],[total cost]]</f>
        <v>-1710.3599999999997</v>
      </c>
      <c r="R2403" s="4" t="str">
        <f>IF(shipments9[[#This Row],[Gross Profit]]&lt;0,"Loss","Profit")</f>
        <v>Loss</v>
      </c>
      <c r="S2403" s="9">
        <f>shipments9[[#This Row],[Gross Profit]]/shipments9[[#This Row],[Amount]]</f>
        <v>-0.50341721854304622</v>
      </c>
      <c r="T2403" s="11">
        <f>shipments9[[#This Row],[Amount]]/shipments9[[#This Row],[Boxes]]</f>
        <v>6.9907407407407405</v>
      </c>
    </row>
    <row r="2404" spans="1:20" x14ac:dyDescent="0.25">
      <c r="A2404" t="s">
        <v>2606</v>
      </c>
      <c r="B2404" t="s">
        <v>49</v>
      </c>
      <c r="C2404" t="s">
        <v>147</v>
      </c>
      <c r="D2404" t="s">
        <v>19</v>
      </c>
      <c r="E2404" s="1">
        <v>45184</v>
      </c>
      <c r="F2404" s="1" t="str">
        <f>TEXT(shipments9[[#This Row],[Shipdate]],"ddd")</f>
        <v>Fri</v>
      </c>
      <c r="G2404" s="1" t="str">
        <f>IF(OR(shipments9[[#This Row],[Day Name]]="Sat",shipments9[[#This Row],[Day Name]]="Sun"),"Weekend","Weekday")</f>
        <v>Weekday</v>
      </c>
      <c r="H2404">
        <v>4032</v>
      </c>
      <c r="I2404">
        <v>672</v>
      </c>
      <c r="J2404" t="s">
        <v>172</v>
      </c>
      <c r="K2404" t="s">
        <v>8151</v>
      </c>
      <c r="L2404" t="s">
        <v>8160</v>
      </c>
      <c r="M2404">
        <v>9</v>
      </c>
      <c r="N2404" t="s">
        <v>8167</v>
      </c>
      <c r="O2404" s="4">
        <f>INDEX(products[Cost_per_box], MATCH(shipments9[[#This Row],[PID]], products[PID], 0))</f>
        <v>10.51</v>
      </c>
      <c r="P2404" s="4">
        <f>shipments9[[#This Row],[Boxes]]*shipments9[[#This Row],[Cost Per Box]]</f>
        <v>7062.72</v>
      </c>
      <c r="Q2404" s="4">
        <f>shipments9[[#This Row],[Amount]] -shipments9[[#This Row],[total cost]]</f>
        <v>-3030.7200000000003</v>
      </c>
      <c r="R2404" s="4" t="str">
        <f>IF(shipments9[[#This Row],[Gross Profit]]&lt;0,"Loss","Profit")</f>
        <v>Loss</v>
      </c>
      <c r="S2404" s="9">
        <f>shipments9[[#This Row],[Gross Profit]]/shipments9[[#This Row],[Amount]]</f>
        <v>-0.75166666666666671</v>
      </c>
      <c r="T2404" s="11">
        <f>shipments9[[#This Row],[Amount]]/shipments9[[#This Row],[Boxes]]</f>
        <v>6</v>
      </c>
    </row>
    <row r="2405" spans="1:20" x14ac:dyDescent="0.25">
      <c r="A2405" t="s">
        <v>2607</v>
      </c>
      <c r="B2405" t="s">
        <v>49</v>
      </c>
      <c r="C2405" t="s">
        <v>147</v>
      </c>
      <c r="D2405" t="s">
        <v>19</v>
      </c>
      <c r="E2405" s="1">
        <v>45414</v>
      </c>
      <c r="F2405" s="1" t="str">
        <f>TEXT(shipments9[[#This Row],[Shipdate]],"ddd")</f>
        <v>Thu</v>
      </c>
      <c r="G2405" s="1" t="str">
        <f>IF(OR(shipments9[[#This Row],[Day Name]]="Sat",shipments9[[#This Row],[Day Name]]="Sun"),"Weekend","Weekday")</f>
        <v>Weekday</v>
      </c>
      <c r="H2405">
        <v>1858.5</v>
      </c>
      <c r="I2405">
        <v>186</v>
      </c>
      <c r="J2405" t="s">
        <v>172</v>
      </c>
      <c r="K2405" t="s">
        <v>8155</v>
      </c>
      <c r="L2405" t="s">
        <v>8154</v>
      </c>
      <c r="M2405">
        <v>5</v>
      </c>
      <c r="N2405" t="s">
        <v>201</v>
      </c>
      <c r="O2405" s="4">
        <f>INDEX(products[Cost_per_box], MATCH(shipments9[[#This Row],[PID]], products[PID], 0))</f>
        <v>10.51</v>
      </c>
      <c r="P2405" s="4">
        <f>shipments9[[#This Row],[Boxes]]*shipments9[[#This Row],[Cost Per Box]]</f>
        <v>1954.86</v>
      </c>
      <c r="Q2405" s="4">
        <f>shipments9[[#This Row],[Amount]] -shipments9[[#This Row],[total cost]]</f>
        <v>-96.3599999999999</v>
      </c>
      <c r="R2405" s="4" t="str">
        <f>IF(shipments9[[#This Row],[Gross Profit]]&lt;0,"Loss","Profit")</f>
        <v>Loss</v>
      </c>
      <c r="S2405" s="9">
        <f>shipments9[[#This Row],[Gross Profit]]/shipments9[[#This Row],[Amount]]</f>
        <v>-5.1848264729620605E-2</v>
      </c>
      <c r="T2405" s="11">
        <f>shipments9[[#This Row],[Amount]]/shipments9[[#This Row],[Boxes]]</f>
        <v>9.991935483870968</v>
      </c>
    </row>
    <row r="2406" spans="1:20" x14ac:dyDescent="0.25">
      <c r="A2406" t="s">
        <v>2608</v>
      </c>
      <c r="B2406" t="s">
        <v>52</v>
      </c>
      <c r="C2406" t="s">
        <v>147</v>
      </c>
      <c r="D2406" t="s">
        <v>19</v>
      </c>
      <c r="E2406" s="1">
        <v>45299</v>
      </c>
      <c r="F2406" s="1" t="str">
        <f>TEXT(shipments9[[#This Row],[Shipdate]],"ddd")</f>
        <v>Mon</v>
      </c>
      <c r="G2406" s="1" t="str">
        <f>IF(OR(shipments9[[#This Row],[Day Name]]="Sat",shipments9[[#This Row],[Day Name]]="Sun"),"Weekend","Weekday")</f>
        <v>Weekday</v>
      </c>
      <c r="H2406">
        <v>4452.75</v>
      </c>
      <c r="I2406">
        <v>637</v>
      </c>
      <c r="J2406" t="s">
        <v>172</v>
      </c>
      <c r="K2406" t="s">
        <v>8155</v>
      </c>
      <c r="L2406" t="s">
        <v>8156</v>
      </c>
      <c r="M2406">
        <v>1</v>
      </c>
      <c r="N2406" t="s">
        <v>8163</v>
      </c>
      <c r="O2406" s="4">
        <f>INDEX(products[Cost_per_box], MATCH(shipments9[[#This Row],[PID]], products[PID], 0))</f>
        <v>10.51</v>
      </c>
      <c r="P2406" s="4">
        <f>shipments9[[#This Row],[Boxes]]*shipments9[[#This Row],[Cost Per Box]]</f>
        <v>6694.87</v>
      </c>
      <c r="Q2406" s="4">
        <f>shipments9[[#This Row],[Amount]] -shipments9[[#This Row],[total cost]]</f>
        <v>-2242.12</v>
      </c>
      <c r="R2406" s="4" t="str">
        <f>IF(shipments9[[#This Row],[Gross Profit]]&lt;0,"Loss","Profit")</f>
        <v>Loss</v>
      </c>
      <c r="S2406" s="9">
        <f>shipments9[[#This Row],[Gross Profit]]/shipments9[[#This Row],[Amount]]</f>
        <v>-0.50353601706810391</v>
      </c>
      <c r="T2406" s="11">
        <f>shipments9[[#This Row],[Amount]]/shipments9[[#This Row],[Boxes]]</f>
        <v>6.9901883830455258</v>
      </c>
    </row>
    <row r="2407" spans="1:20" x14ac:dyDescent="0.25">
      <c r="A2407" t="s">
        <v>2609</v>
      </c>
      <c r="B2407" t="s">
        <v>52</v>
      </c>
      <c r="C2407" t="s">
        <v>147</v>
      </c>
      <c r="D2407" t="s">
        <v>19</v>
      </c>
      <c r="E2407" s="1">
        <v>45429</v>
      </c>
      <c r="F2407" s="1" t="str">
        <f>TEXT(shipments9[[#This Row],[Shipdate]],"ddd")</f>
        <v>Fri</v>
      </c>
      <c r="G2407" s="1" t="str">
        <f>IF(OR(shipments9[[#This Row],[Day Name]]="Sat",shipments9[[#This Row],[Day Name]]="Sun"),"Weekend","Weekday")</f>
        <v>Weekday</v>
      </c>
      <c r="H2407">
        <v>6131.25</v>
      </c>
      <c r="I2407">
        <v>682</v>
      </c>
      <c r="J2407" t="s">
        <v>172</v>
      </c>
      <c r="K2407" t="s">
        <v>8155</v>
      </c>
      <c r="L2407" t="s">
        <v>8154</v>
      </c>
      <c r="M2407">
        <v>5</v>
      </c>
      <c r="N2407" t="s">
        <v>201</v>
      </c>
      <c r="O2407" s="4">
        <f>INDEX(products[Cost_per_box], MATCH(shipments9[[#This Row],[PID]], products[PID], 0))</f>
        <v>10.51</v>
      </c>
      <c r="P2407" s="4">
        <f>shipments9[[#This Row],[Boxes]]*shipments9[[#This Row],[Cost Per Box]]</f>
        <v>7167.82</v>
      </c>
      <c r="Q2407" s="4">
        <f>shipments9[[#This Row],[Amount]] -shipments9[[#This Row],[total cost]]</f>
        <v>-1036.5699999999997</v>
      </c>
      <c r="R2407" s="4" t="str">
        <f>IF(shipments9[[#This Row],[Gross Profit]]&lt;0,"Loss","Profit")</f>
        <v>Loss</v>
      </c>
      <c r="S2407" s="9">
        <f>shipments9[[#This Row],[Gross Profit]]/shipments9[[#This Row],[Amount]]</f>
        <v>-0.16906340468909273</v>
      </c>
      <c r="T2407" s="11">
        <f>shipments9[[#This Row],[Amount]]/shipments9[[#This Row],[Boxes]]</f>
        <v>8.9901026392961878</v>
      </c>
    </row>
    <row r="2408" spans="1:20" x14ac:dyDescent="0.25">
      <c r="A2408" t="s">
        <v>2610</v>
      </c>
      <c r="B2408" t="s">
        <v>77</v>
      </c>
      <c r="C2408" t="s">
        <v>147</v>
      </c>
      <c r="D2408" t="s">
        <v>19</v>
      </c>
      <c r="E2408" s="1">
        <v>45105</v>
      </c>
      <c r="F2408" s="1" t="str">
        <f>TEXT(shipments9[[#This Row],[Shipdate]],"ddd")</f>
        <v>Wed</v>
      </c>
      <c r="G2408" s="1" t="str">
        <f>IF(OR(shipments9[[#This Row],[Day Name]]="Sat",shipments9[[#This Row],[Day Name]]="Sun"),"Weekend","Weekday")</f>
        <v>Weekday</v>
      </c>
      <c r="H2408">
        <v>3629.25</v>
      </c>
      <c r="I2408">
        <v>519</v>
      </c>
      <c r="J2408" t="s">
        <v>172</v>
      </c>
      <c r="K2408" t="s">
        <v>8151</v>
      </c>
      <c r="L2408" t="s">
        <v>8154</v>
      </c>
      <c r="M2408">
        <v>6</v>
      </c>
      <c r="N2408" t="s">
        <v>8159</v>
      </c>
      <c r="O2408" s="4">
        <f>INDEX(products[Cost_per_box], MATCH(shipments9[[#This Row],[PID]], products[PID], 0))</f>
        <v>10.51</v>
      </c>
      <c r="P2408" s="4">
        <f>shipments9[[#This Row],[Boxes]]*shipments9[[#This Row],[Cost Per Box]]</f>
        <v>5454.69</v>
      </c>
      <c r="Q2408" s="4">
        <f>shipments9[[#This Row],[Amount]] -shipments9[[#This Row],[total cost]]</f>
        <v>-1825.4399999999996</v>
      </c>
      <c r="R2408" s="4" t="str">
        <f>IF(shipments9[[#This Row],[Gross Profit]]&lt;0,"Loss","Profit")</f>
        <v>Loss</v>
      </c>
      <c r="S2408" s="9">
        <f>shipments9[[#This Row],[Gross Profit]]/shipments9[[#This Row],[Amount]]</f>
        <v>-0.50297995453606104</v>
      </c>
      <c r="T2408" s="11">
        <f>shipments9[[#This Row],[Amount]]/shipments9[[#This Row],[Boxes]]</f>
        <v>6.9927745664739884</v>
      </c>
    </row>
    <row r="2409" spans="1:20" x14ac:dyDescent="0.25">
      <c r="A2409" t="s">
        <v>2611</v>
      </c>
      <c r="B2409" t="s">
        <v>77</v>
      </c>
      <c r="C2409" t="s">
        <v>147</v>
      </c>
      <c r="D2409" t="s">
        <v>19</v>
      </c>
      <c r="E2409" s="1">
        <v>45469</v>
      </c>
      <c r="F2409" s="1" t="str">
        <f>TEXT(shipments9[[#This Row],[Shipdate]],"ddd")</f>
        <v>Wed</v>
      </c>
      <c r="G2409" s="1" t="str">
        <f>IF(OR(shipments9[[#This Row],[Day Name]]="Sat",shipments9[[#This Row],[Day Name]]="Sun"),"Weekend","Weekday")</f>
        <v>Weekday</v>
      </c>
      <c r="H2409">
        <v>3494.25</v>
      </c>
      <c r="I2409">
        <v>437</v>
      </c>
      <c r="J2409" t="s">
        <v>172</v>
      </c>
      <c r="K2409" t="s">
        <v>8155</v>
      </c>
      <c r="L2409" t="s">
        <v>8154</v>
      </c>
      <c r="M2409">
        <v>6</v>
      </c>
      <c r="N2409" t="s">
        <v>8159</v>
      </c>
      <c r="O2409" s="4">
        <f>INDEX(products[Cost_per_box], MATCH(shipments9[[#This Row],[PID]], products[PID], 0))</f>
        <v>10.51</v>
      </c>
      <c r="P2409" s="4">
        <f>shipments9[[#This Row],[Boxes]]*shipments9[[#This Row],[Cost Per Box]]</f>
        <v>4592.87</v>
      </c>
      <c r="Q2409" s="4">
        <f>shipments9[[#This Row],[Amount]] -shipments9[[#This Row],[total cost]]</f>
        <v>-1098.6199999999999</v>
      </c>
      <c r="R2409" s="4" t="str">
        <f>IF(shipments9[[#This Row],[Gross Profit]]&lt;0,"Loss","Profit")</f>
        <v>Loss</v>
      </c>
      <c r="S2409" s="9">
        <f>shipments9[[#This Row],[Gross Profit]]/shipments9[[#This Row],[Amount]]</f>
        <v>-0.3144079559275953</v>
      </c>
      <c r="T2409" s="11">
        <f>shipments9[[#This Row],[Amount]]/shipments9[[#This Row],[Boxes]]</f>
        <v>7.9959954233409611</v>
      </c>
    </row>
    <row r="2410" spans="1:20" x14ac:dyDescent="0.25">
      <c r="A2410" t="s">
        <v>2612</v>
      </c>
      <c r="B2410" t="s">
        <v>77</v>
      </c>
      <c r="C2410" t="s">
        <v>147</v>
      </c>
      <c r="D2410" t="s">
        <v>19</v>
      </c>
      <c r="E2410" s="1">
        <v>45175</v>
      </c>
      <c r="F2410" s="1" t="str">
        <f>TEXT(shipments9[[#This Row],[Shipdate]],"ddd")</f>
        <v>Wed</v>
      </c>
      <c r="G2410" s="1" t="str">
        <f>IF(OR(shipments9[[#This Row],[Day Name]]="Sat",shipments9[[#This Row],[Day Name]]="Sun"),"Weekend","Weekday")</f>
        <v>Weekday</v>
      </c>
      <c r="H2410">
        <v>2702.25</v>
      </c>
      <c r="I2410">
        <v>338</v>
      </c>
      <c r="J2410" t="s">
        <v>172</v>
      </c>
      <c r="K2410" t="s">
        <v>8151</v>
      </c>
      <c r="L2410" t="s">
        <v>8160</v>
      </c>
      <c r="M2410">
        <v>9</v>
      </c>
      <c r="N2410" t="s">
        <v>8167</v>
      </c>
      <c r="O2410" s="4">
        <f>INDEX(products[Cost_per_box], MATCH(shipments9[[#This Row],[PID]], products[PID], 0))</f>
        <v>10.51</v>
      </c>
      <c r="P2410" s="4">
        <f>shipments9[[#This Row],[Boxes]]*shipments9[[#This Row],[Cost Per Box]]</f>
        <v>3552.38</v>
      </c>
      <c r="Q2410" s="4">
        <f>shipments9[[#This Row],[Amount]] -shipments9[[#This Row],[total cost]]</f>
        <v>-850.13000000000011</v>
      </c>
      <c r="R2410" s="4" t="str">
        <f>IF(shipments9[[#This Row],[Gross Profit]]&lt;0,"Loss","Profit")</f>
        <v>Loss</v>
      </c>
      <c r="S2410" s="9">
        <f>shipments9[[#This Row],[Gross Profit]]/shipments9[[#This Row],[Amount]]</f>
        <v>-0.31460079563326859</v>
      </c>
      <c r="T2410" s="11">
        <f>shipments9[[#This Row],[Amount]]/shipments9[[#This Row],[Boxes]]</f>
        <v>7.9948224852071004</v>
      </c>
    </row>
    <row r="2411" spans="1:20" x14ac:dyDescent="0.25">
      <c r="A2411" t="s">
        <v>2613</v>
      </c>
      <c r="B2411" t="s">
        <v>77</v>
      </c>
      <c r="C2411" t="s">
        <v>147</v>
      </c>
      <c r="D2411" t="s">
        <v>19</v>
      </c>
      <c r="E2411" s="1">
        <v>44977</v>
      </c>
      <c r="F2411" s="1" t="str">
        <f>TEXT(shipments9[[#This Row],[Shipdate]],"ddd")</f>
        <v>Mon</v>
      </c>
      <c r="G2411" s="1" t="str">
        <f>IF(OR(shipments9[[#This Row],[Day Name]]="Sat",shipments9[[#This Row],[Day Name]]="Sun"),"Weekend","Weekday")</f>
        <v>Weekday</v>
      </c>
      <c r="H2411">
        <v>398.25</v>
      </c>
      <c r="I2411">
        <v>57</v>
      </c>
      <c r="J2411" t="s">
        <v>172</v>
      </c>
      <c r="K2411" t="s">
        <v>8151</v>
      </c>
      <c r="L2411" t="s">
        <v>8156</v>
      </c>
      <c r="M2411">
        <v>2</v>
      </c>
      <c r="N2411" t="s">
        <v>8157</v>
      </c>
      <c r="O2411" s="4">
        <f>INDEX(products[Cost_per_box], MATCH(shipments9[[#This Row],[PID]], products[PID], 0))</f>
        <v>10.51</v>
      </c>
      <c r="P2411" s="4">
        <f>shipments9[[#This Row],[Boxes]]*shipments9[[#This Row],[Cost Per Box]]</f>
        <v>599.06999999999994</v>
      </c>
      <c r="Q2411" s="4">
        <f>shipments9[[#This Row],[Amount]] -shipments9[[#This Row],[total cost]]</f>
        <v>-200.81999999999994</v>
      </c>
      <c r="R2411" s="4" t="str">
        <f>IF(shipments9[[#This Row],[Gross Profit]]&lt;0,"Loss","Profit")</f>
        <v>Loss</v>
      </c>
      <c r="S2411" s="9">
        <f>shipments9[[#This Row],[Gross Profit]]/shipments9[[#This Row],[Amount]]</f>
        <v>-0.50425612052730684</v>
      </c>
      <c r="T2411" s="11">
        <f>shipments9[[#This Row],[Amount]]/shipments9[[#This Row],[Boxes]]</f>
        <v>6.9868421052631575</v>
      </c>
    </row>
    <row r="2412" spans="1:20" x14ac:dyDescent="0.25">
      <c r="A2412" t="s">
        <v>2614</v>
      </c>
      <c r="B2412" t="s">
        <v>77</v>
      </c>
      <c r="C2412" t="s">
        <v>147</v>
      </c>
      <c r="D2412" t="s">
        <v>19</v>
      </c>
      <c r="E2412" s="1">
        <v>45352</v>
      </c>
      <c r="F2412" s="1" t="str">
        <f>TEXT(shipments9[[#This Row],[Shipdate]],"ddd")</f>
        <v>Fri</v>
      </c>
      <c r="G2412" s="1" t="str">
        <f>IF(OR(shipments9[[#This Row],[Day Name]]="Sat",shipments9[[#This Row],[Day Name]]="Sun"),"Weekend","Weekday")</f>
        <v>Weekday</v>
      </c>
      <c r="H2412">
        <v>8739</v>
      </c>
      <c r="I2412">
        <v>1457</v>
      </c>
      <c r="J2412" t="s">
        <v>172</v>
      </c>
      <c r="K2412" t="s">
        <v>8155</v>
      </c>
      <c r="L2412" t="s">
        <v>8156</v>
      </c>
      <c r="M2412">
        <v>3</v>
      </c>
      <c r="N2412" t="s">
        <v>8164</v>
      </c>
      <c r="O2412" s="4">
        <f>INDEX(products[Cost_per_box], MATCH(shipments9[[#This Row],[PID]], products[PID], 0))</f>
        <v>10.51</v>
      </c>
      <c r="P2412" s="4">
        <f>shipments9[[#This Row],[Boxes]]*shipments9[[#This Row],[Cost Per Box]]</f>
        <v>15313.07</v>
      </c>
      <c r="Q2412" s="4">
        <f>shipments9[[#This Row],[Amount]] -shipments9[[#This Row],[total cost]]</f>
        <v>-6574.07</v>
      </c>
      <c r="R2412" s="4" t="str">
        <f>IF(shipments9[[#This Row],[Gross Profit]]&lt;0,"Loss","Profit")</f>
        <v>Loss</v>
      </c>
      <c r="S2412" s="9">
        <f>shipments9[[#This Row],[Gross Profit]]/shipments9[[#This Row],[Amount]]</f>
        <v>-0.75226799404966238</v>
      </c>
      <c r="T2412" s="11">
        <f>shipments9[[#This Row],[Amount]]/shipments9[[#This Row],[Boxes]]</f>
        <v>5.9979409746053536</v>
      </c>
    </row>
    <row r="2413" spans="1:20" x14ac:dyDescent="0.25">
      <c r="A2413" t="s">
        <v>2615</v>
      </c>
      <c r="B2413" t="s">
        <v>77</v>
      </c>
      <c r="C2413" t="s">
        <v>147</v>
      </c>
      <c r="D2413" t="s">
        <v>19</v>
      </c>
      <c r="E2413" s="1">
        <v>45421</v>
      </c>
      <c r="F2413" s="1" t="str">
        <f>TEXT(shipments9[[#This Row],[Shipdate]],"ddd")</f>
        <v>Thu</v>
      </c>
      <c r="G2413" s="1" t="str">
        <f>IF(OR(shipments9[[#This Row],[Day Name]]="Sat",shipments9[[#This Row],[Day Name]]="Sun"),"Weekend","Weekday")</f>
        <v>Weekday</v>
      </c>
      <c r="H2413">
        <v>10626.75</v>
      </c>
      <c r="I2413">
        <v>1519</v>
      </c>
      <c r="J2413" t="s">
        <v>172</v>
      </c>
      <c r="K2413" t="s">
        <v>8155</v>
      </c>
      <c r="L2413" t="s">
        <v>8154</v>
      </c>
      <c r="M2413">
        <v>5</v>
      </c>
      <c r="N2413" t="s">
        <v>201</v>
      </c>
      <c r="O2413" s="4">
        <f>INDEX(products[Cost_per_box], MATCH(shipments9[[#This Row],[PID]], products[PID], 0))</f>
        <v>10.51</v>
      </c>
      <c r="P2413" s="4">
        <f>shipments9[[#This Row],[Boxes]]*shipments9[[#This Row],[Cost Per Box]]</f>
        <v>15964.69</v>
      </c>
      <c r="Q2413" s="4">
        <f>shipments9[[#This Row],[Amount]] -shipments9[[#This Row],[total cost]]</f>
        <v>-5337.9400000000005</v>
      </c>
      <c r="R2413" s="4" t="str">
        <f>IF(shipments9[[#This Row],[Gross Profit]]&lt;0,"Loss","Profit")</f>
        <v>Loss</v>
      </c>
      <c r="S2413" s="9">
        <f>shipments9[[#This Row],[Gross Profit]]/shipments9[[#This Row],[Amount]]</f>
        <v>-0.50231161926270973</v>
      </c>
      <c r="T2413" s="11">
        <f>shipments9[[#This Row],[Amount]]/shipments9[[#This Row],[Boxes]]</f>
        <v>6.9958854509545754</v>
      </c>
    </row>
    <row r="2414" spans="1:20" x14ac:dyDescent="0.25">
      <c r="A2414" t="s">
        <v>2616</v>
      </c>
      <c r="B2414" t="s">
        <v>77</v>
      </c>
      <c r="C2414" t="s">
        <v>147</v>
      </c>
      <c r="D2414" t="s">
        <v>19</v>
      </c>
      <c r="E2414" s="1">
        <v>44942</v>
      </c>
      <c r="F2414" s="1" t="str">
        <f>TEXT(shipments9[[#This Row],[Shipdate]],"ddd")</f>
        <v>Mon</v>
      </c>
      <c r="G2414" s="1" t="str">
        <f>IF(OR(shipments9[[#This Row],[Day Name]]="Sat",shipments9[[#This Row],[Day Name]]="Sun"),"Weekend","Weekday")</f>
        <v>Weekday</v>
      </c>
      <c r="H2414">
        <v>5490</v>
      </c>
      <c r="I2414">
        <v>610</v>
      </c>
      <c r="J2414" t="s">
        <v>172</v>
      </c>
      <c r="K2414" t="s">
        <v>8151</v>
      </c>
      <c r="L2414" t="s">
        <v>8156</v>
      </c>
      <c r="M2414">
        <v>1</v>
      </c>
      <c r="N2414" t="s">
        <v>8163</v>
      </c>
      <c r="O2414" s="4">
        <f>INDEX(products[Cost_per_box], MATCH(shipments9[[#This Row],[PID]], products[PID], 0))</f>
        <v>10.51</v>
      </c>
      <c r="P2414" s="4">
        <f>shipments9[[#This Row],[Boxes]]*shipments9[[#This Row],[Cost Per Box]]</f>
        <v>6411.0999999999995</v>
      </c>
      <c r="Q2414" s="4">
        <f>shipments9[[#This Row],[Amount]] -shipments9[[#This Row],[total cost]]</f>
        <v>-921.09999999999945</v>
      </c>
      <c r="R2414" s="4" t="str">
        <f>IF(shipments9[[#This Row],[Gross Profit]]&lt;0,"Loss","Profit")</f>
        <v>Loss</v>
      </c>
      <c r="S2414" s="9">
        <f>shipments9[[#This Row],[Gross Profit]]/shipments9[[#This Row],[Amount]]</f>
        <v>-0.16777777777777766</v>
      </c>
      <c r="T2414" s="11">
        <f>shipments9[[#This Row],[Amount]]/shipments9[[#This Row],[Boxes]]</f>
        <v>9</v>
      </c>
    </row>
    <row r="2415" spans="1:20" x14ac:dyDescent="0.25">
      <c r="A2415" t="s">
        <v>2617</v>
      </c>
      <c r="B2415" t="s">
        <v>77</v>
      </c>
      <c r="C2415" t="s">
        <v>147</v>
      </c>
      <c r="D2415" t="s">
        <v>19</v>
      </c>
      <c r="E2415" s="1">
        <v>45328</v>
      </c>
      <c r="F2415" s="1" t="str">
        <f>TEXT(shipments9[[#This Row],[Shipdate]],"ddd")</f>
        <v>Tue</v>
      </c>
      <c r="G2415" s="1" t="str">
        <f>IF(OR(shipments9[[#This Row],[Day Name]]="Sat",shipments9[[#This Row],[Day Name]]="Sun"),"Weekend","Weekday")</f>
        <v>Weekday</v>
      </c>
      <c r="H2415">
        <v>427.5</v>
      </c>
      <c r="I2415">
        <v>72</v>
      </c>
      <c r="J2415" t="s">
        <v>172</v>
      </c>
      <c r="K2415" t="s">
        <v>8155</v>
      </c>
      <c r="L2415" t="s">
        <v>8156</v>
      </c>
      <c r="M2415">
        <v>2</v>
      </c>
      <c r="N2415" t="s">
        <v>8157</v>
      </c>
      <c r="O2415" s="4">
        <f>INDEX(products[Cost_per_box], MATCH(shipments9[[#This Row],[PID]], products[PID], 0))</f>
        <v>10.51</v>
      </c>
      <c r="P2415" s="4">
        <f>shipments9[[#This Row],[Boxes]]*shipments9[[#This Row],[Cost Per Box]]</f>
        <v>756.72</v>
      </c>
      <c r="Q2415" s="4">
        <f>shipments9[[#This Row],[Amount]] -shipments9[[#This Row],[total cost]]</f>
        <v>-329.22</v>
      </c>
      <c r="R2415" s="4" t="str">
        <f>IF(shipments9[[#This Row],[Gross Profit]]&lt;0,"Loss","Profit")</f>
        <v>Loss</v>
      </c>
      <c r="S2415" s="9">
        <f>shipments9[[#This Row],[Gross Profit]]/shipments9[[#This Row],[Amount]]</f>
        <v>-0.77010526315789485</v>
      </c>
      <c r="T2415" s="11">
        <f>shipments9[[#This Row],[Amount]]/shipments9[[#This Row],[Boxes]]</f>
        <v>5.9375</v>
      </c>
    </row>
    <row r="2416" spans="1:20" x14ac:dyDescent="0.25">
      <c r="A2416" t="s">
        <v>2618</v>
      </c>
      <c r="B2416" t="s">
        <v>58</v>
      </c>
      <c r="C2416" t="s">
        <v>147</v>
      </c>
      <c r="D2416" t="s">
        <v>19</v>
      </c>
      <c r="E2416" s="1">
        <v>45415</v>
      </c>
      <c r="F2416" s="1" t="str">
        <f>TEXT(shipments9[[#This Row],[Shipdate]],"ddd")</f>
        <v>Fri</v>
      </c>
      <c r="G2416" s="1" t="str">
        <f>IF(OR(shipments9[[#This Row],[Day Name]]="Sat",shipments9[[#This Row],[Day Name]]="Sun"),"Weekend","Weekday")</f>
        <v>Weekday</v>
      </c>
      <c r="H2416">
        <v>5539.5</v>
      </c>
      <c r="I2416">
        <v>792</v>
      </c>
      <c r="J2416" t="s">
        <v>172</v>
      </c>
      <c r="K2416" t="s">
        <v>8155</v>
      </c>
      <c r="L2416" t="s">
        <v>8154</v>
      </c>
      <c r="M2416">
        <v>5</v>
      </c>
      <c r="N2416" t="s">
        <v>201</v>
      </c>
      <c r="O2416" s="4">
        <f>INDEX(products[Cost_per_box], MATCH(shipments9[[#This Row],[PID]], products[PID], 0))</f>
        <v>10.51</v>
      </c>
      <c r="P2416" s="4">
        <f>shipments9[[#This Row],[Boxes]]*shipments9[[#This Row],[Cost Per Box]]</f>
        <v>8323.92</v>
      </c>
      <c r="Q2416" s="4">
        <f>shipments9[[#This Row],[Amount]] -shipments9[[#This Row],[total cost]]</f>
        <v>-2784.42</v>
      </c>
      <c r="R2416" s="4" t="str">
        <f>IF(shipments9[[#This Row],[Gross Profit]]&lt;0,"Loss","Profit")</f>
        <v>Loss</v>
      </c>
      <c r="S2416" s="9">
        <f>shipments9[[#This Row],[Gross Profit]]/shipments9[[#This Row],[Amount]]</f>
        <v>-0.50264825345247766</v>
      </c>
      <c r="T2416" s="11">
        <f>shipments9[[#This Row],[Amount]]/shipments9[[#This Row],[Boxes]]</f>
        <v>6.9943181818181817</v>
      </c>
    </row>
    <row r="2417" spans="1:20" x14ac:dyDescent="0.25">
      <c r="A2417" t="s">
        <v>2619</v>
      </c>
      <c r="B2417" t="s">
        <v>58</v>
      </c>
      <c r="C2417" t="s">
        <v>147</v>
      </c>
      <c r="D2417" t="s">
        <v>19</v>
      </c>
      <c r="E2417" s="1">
        <v>45273</v>
      </c>
      <c r="F2417" s="1" t="str">
        <f>TEXT(shipments9[[#This Row],[Shipdate]],"ddd")</f>
        <v>Wed</v>
      </c>
      <c r="G2417" s="1" t="str">
        <f>IF(OR(shipments9[[#This Row],[Day Name]]="Sat",shipments9[[#This Row],[Day Name]]="Sun"),"Weekend","Weekday")</f>
        <v>Weekday</v>
      </c>
      <c r="H2417">
        <v>1689.75</v>
      </c>
      <c r="I2417">
        <v>169</v>
      </c>
      <c r="J2417" t="s">
        <v>172</v>
      </c>
      <c r="K2417" t="s">
        <v>8151</v>
      </c>
      <c r="L2417" t="s">
        <v>8152</v>
      </c>
      <c r="M2417">
        <v>12</v>
      </c>
      <c r="N2417" t="s">
        <v>8166</v>
      </c>
      <c r="O2417" s="4">
        <f>INDEX(products[Cost_per_box], MATCH(shipments9[[#This Row],[PID]], products[PID], 0))</f>
        <v>10.51</v>
      </c>
      <c r="P2417" s="4">
        <f>shipments9[[#This Row],[Boxes]]*shipments9[[#This Row],[Cost Per Box]]</f>
        <v>1776.19</v>
      </c>
      <c r="Q2417" s="4">
        <f>shipments9[[#This Row],[Amount]] -shipments9[[#This Row],[total cost]]</f>
        <v>-86.440000000000055</v>
      </c>
      <c r="R2417" s="4" t="str">
        <f>IF(shipments9[[#This Row],[Gross Profit]]&lt;0,"Loss","Profit")</f>
        <v>Loss</v>
      </c>
      <c r="S2417" s="9">
        <f>shipments9[[#This Row],[Gross Profit]]/shipments9[[#This Row],[Amount]]</f>
        <v>-5.1155496375203467E-2</v>
      </c>
      <c r="T2417" s="11">
        <f>shipments9[[#This Row],[Amount]]/shipments9[[#This Row],[Boxes]]</f>
        <v>9.9985207100591715</v>
      </c>
    </row>
    <row r="2418" spans="1:20" x14ac:dyDescent="0.25">
      <c r="A2418" t="s">
        <v>2620</v>
      </c>
      <c r="B2418" t="s">
        <v>58</v>
      </c>
      <c r="C2418" t="s">
        <v>147</v>
      </c>
      <c r="D2418" t="s">
        <v>19</v>
      </c>
      <c r="E2418" s="1">
        <v>45008</v>
      </c>
      <c r="F2418" s="1" t="str">
        <f>TEXT(shipments9[[#This Row],[Shipdate]],"ddd")</f>
        <v>Thu</v>
      </c>
      <c r="G2418" s="1" t="str">
        <f>IF(OR(shipments9[[#This Row],[Day Name]]="Sat",shipments9[[#This Row],[Day Name]]="Sun"),"Weekend","Weekday")</f>
        <v>Weekday</v>
      </c>
      <c r="H2418">
        <v>5055.75</v>
      </c>
      <c r="I2418">
        <v>562</v>
      </c>
      <c r="J2418" t="s">
        <v>172</v>
      </c>
      <c r="K2418" t="s">
        <v>8151</v>
      </c>
      <c r="L2418" t="s">
        <v>8156</v>
      </c>
      <c r="M2418">
        <v>3</v>
      </c>
      <c r="N2418" t="s">
        <v>8164</v>
      </c>
      <c r="O2418" s="4">
        <f>INDEX(products[Cost_per_box], MATCH(shipments9[[#This Row],[PID]], products[PID], 0))</f>
        <v>10.51</v>
      </c>
      <c r="P2418" s="4">
        <f>shipments9[[#This Row],[Boxes]]*shipments9[[#This Row],[Cost Per Box]]</f>
        <v>5906.62</v>
      </c>
      <c r="Q2418" s="4">
        <f>shipments9[[#This Row],[Amount]] -shipments9[[#This Row],[total cost]]</f>
        <v>-850.86999999999989</v>
      </c>
      <c r="R2418" s="4" t="str">
        <f>IF(shipments9[[#This Row],[Gross Profit]]&lt;0,"Loss","Profit")</f>
        <v>Loss</v>
      </c>
      <c r="S2418" s="9">
        <f>shipments9[[#This Row],[Gross Profit]]/shipments9[[#This Row],[Amount]]</f>
        <v>-0.16829748306383818</v>
      </c>
      <c r="T2418" s="11">
        <f>shipments9[[#This Row],[Amount]]/shipments9[[#This Row],[Boxes]]</f>
        <v>8.9959964412811395</v>
      </c>
    </row>
    <row r="2419" spans="1:20" x14ac:dyDescent="0.25">
      <c r="A2419" t="s">
        <v>2621</v>
      </c>
      <c r="B2419" t="s">
        <v>58</v>
      </c>
      <c r="C2419" t="s">
        <v>147</v>
      </c>
      <c r="D2419" t="s">
        <v>19</v>
      </c>
      <c r="E2419" s="1">
        <v>45124</v>
      </c>
      <c r="F2419" s="1" t="str">
        <f>TEXT(shipments9[[#This Row],[Shipdate]],"ddd")</f>
        <v>Mon</v>
      </c>
      <c r="G2419" s="1" t="str">
        <f>IF(OR(shipments9[[#This Row],[Day Name]]="Sat",shipments9[[#This Row],[Day Name]]="Sun"),"Weekend","Weekday")</f>
        <v>Weekday</v>
      </c>
      <c r="H2419">
        <v>6543</v>
      </c>
      <c r="I2419">
        <v>1091</v>
      </c>
      <c r="J2419" t="s">
        <v>172</v>
      </c>
      <c r="K2419" t="s">
        <v>8151</v>
      </c>
      <c r="L2419" t="s">
        <v>8160</v>
      </c>
      <c r="M2419">
        <v>7</v>
      </c>
      <c r="N2419" t="s">
        <v>8161</v>
      </c>
      <c r="O2419" s="4">
        <f>INDEX(products[Cost_per_box], MATCH(shipments9[[#This Row],[PID]], products[PID], 0))</f>
        <v>10.51</v>
      </c>
      <c r="P2419" s="4">
        <f>shipments9[[#This Row],[Boxes]]*shipments9[[#This Row],[Cost Per Box]]</f>
        <v>11466.41</v>
      </c>
      <c r="Q2419" s="4">
        <f>shipments9[[#This Row],[Amount]] -shipments9[[#This Row],[total cost]]</f>
        <v>-4923.41</v>
      </c>
      <c r="R2419" s="4" t="str">
        <f>IF(shipments9[[#This Row],[Gross Profit]]&lt;0,"Loss","Profit")</f>
        <v>Loss</v>
      </c>
      <c r="S2419" s="9">
        <f>shipments9[[#This Row],[Gross Profit]]/shipments9[[#This Row],[Amount]]</f>
        <v>-0.75246981506953992</v>
      </c>
      <c r="T2419" s="11">
        <f>shipments9[[#This Row],[Amount]]/shipments9[[#This Row],[Boxes]]</f>
        <v>5.9972502291475713</v>
      </c>
    </row>
    <row r="2420" spans="1:20" x14ac:dyDescent="0.25">
      <c r="A2420" t="s">
        <v>2622</v>
      </c>
      <c r="B2420" t="s">
        <v>58</v>
      </c>
      <c r="C2420" t="s">
        <v>147</v>
      </c>
      <c r="D2420" t="s">
        <v>19</v>
      </c>
      <c r="E2420" s="1">
        <v>45387</v>
      </c>
      <c r="F2420" s="1" t="str">
        <f>TEXT(shipments9[[#This Row],[Shipdate]],"ddd")</f>
        <v>Fri</v>
      </c>
      <c r="G2420" s="1" t="str">
        <f>IF(OR(shipments9[[#This Row],[Day Name]]="Sat",shipments9[[#This Row],[Day Name]]="Sun"),"Weekend","Weekday")</f>
        <v>Weekday</v>
      </c>
      <c r="H2420">
        <v>726.75</v>
      </c>
      <c r="I2420">
        <v>91</v>
      </c>
      <c r="J2420" t="s">
        <v>172</v>
      </c>
      <c r="K2420" t="s">
        <v>8155</v>
      </c>
      <c r="L2420" t="s">
        <v>8154</v>
      </c>
      <c r="M2420">
        <v>4</v>
      </c>
      <c r="N2420" t="s">
        <v>8158</v>
      </c>
      <c r="O2420" s="4">
        <f>INDEX(products[Cost_per_box], MATCH(shipments9[[#This Row],[PID]], products[PID], 0))</f>
        <v>10.51</v>
      </c>
      <c r="P2420" s="4">
        <f>shipments9[[#This Row],[Boxes]]*shipments9[[#This Row],[Cost Per Box]]</f>
        <v>956.41</v>
      </c>
      <c r="Q2420" s="4">
        <f>shipments9[[#This Row],[Amount]] -shipments9[[#This Row],[total cost]]</f>
        <v>-229.65999999999997</v>
      </c>
      <c r="R2420" s="4" t="str">
        <f>IF(shipments9[[#This Row],[Gross Profit]]&lt;0,"Loss","Profit")</f>
        <v>Loss</v>
      </c>
      <c r="S2420" s="9">
        <f>shipments9[[#This Row],[Gross Profit]]/shipments9[[#This Row],[Amount]]</f>
        <v>-0.31600963192294457</v>
      </c>
      <c r="T2420" s="11">
        <f>shipments9[[#This Row],[Amount]]/shipments9[[#This Row],[Boxes]]</f>
        <v>7.9862637362637363</v>
      </c>
    </row>
    <row r="2421" spans="1:20" x14ac:dyDescent="0.25">
      <c r="A2421" t="s">
        <v>2623</v>
      </c>
      <c r="B2421" t="s">
        <v>61</v>
      </c>
      <c r="C2421" t="s">
        <v>147</v>
      </c>
      <c r="D2421" t="s">
        <v>19</v>
      </c>
      <c r="E2421" s="1">
        <v>45301</v>
      </c>
      <c r="F2421" s="1" t="str">
        <f>TEXT(shipments9[[#This Row],[Shipdate]],"ddd")</f>
        <v>Wed</v>
      </c>
      <c r="G2421" s="1" t="str">
        <f>IF(OR(shipments9[[#This Row],[Day Name]]="Sat",shipments9[[#This Row],[Day Name]]="Sun"),"Weekend","Weekday")</f>
        <v>Weekday</v>
      </c>
      <c r="H2421">
        <v>6745.5</v>
      </c>
      <c r="I2421">
        <v>675</v>
      </c>
      <c r="J2421" t="s">
        <v>172</v>
      </c>
      <c r="K2421" t="s">
        <v>8155</v>
      </c>
      <c r="L2421" t="s">
        <v>8156</v>
      </c>
      <c r="M2421">
        <v>1</v>
      </c>
      <c r="N2421" t="s">
        <v>8163</v>
      </c>
      <c r="O2421" s="4">
        <f>INDEX(products[Cost_per_box], MATCH(shipments9[[#This Row],[PID]], products[PID], 0))</f>
        <v>10.51</v>
      </c>
      <c r="P2421" s="4">
        <f>shipments9[[#This Row],[Boxes]]*shipments9[[#This Row],[Cost Per Box]]</f>
        <v>7094.25</v>
      </c>
      <c r="Q2421" s="4">
        <f>shipments9[[#This Row],[Amount]] -shipments9[[#This Row],[total cost]]</f>
        <v>-348.75</v>
      </c>
      <c r="R2421" s="4" t="str">
        <f>IF(shipments9[[#This Row],[Gross Profit]]&lt;0,"Loss","Profit")</f>
        <v>Loss</v>
      </c>
      <c r="S2421" s="9">
        <f>shipments9[[#This Row],[Gross Profit]]/shipments9[[#This Row],[Amount]]</f>
        <v>-5.1701134089392926E-2</v>
      </c>
      <c r="T2421" s="11">
        <f>shipments9[[#This Row],[Amount]]/shipments9[[#This Row],[Boxes]]</f>
        <v>9.9933333333333341</v>
      </c>
    </row>
    <row r="2422" spans="1:20" x14ac:dyDescent="0.25">
      <c r="A2422" t="s">
        <v>2624</v>
      </c>
      <c r="B2422" t="s">
        <v>61</v>
      </c>
      <c r="C2422" t="s">
        <v>147</v>
      </c>
      <c r="D2422" t="s">
        <v>19</v>
      </c>
      <c r="E2422" s="1">
        <v>45412</v>
      </c>
      <c r="F2422" s="1" t="str">
        <f>TEXT(shipments9[[#This Row],[Shipdate]],"ddd")</f>
        <v>Tue</v>
      </c>
      <c r="G2422" s="1" t="str">
        <f>IF(OR(shipments9[[#This Row],[Day Name]]="Sat",shipments9[[#This Row],[Day Name]]="Sun"),"Weekend","Weekday")</f>
        <v>Weekday</v>
      </c>
      <c r="H2422">
        <v>3145.5</v>
      </c>
      <c r="I2422">
        <v>394</v>
      </c>
      <c r="J2422" t="s">
        <v>172</v>
      </c>
      <c r="K2422" t="s">
        <v>8155</v>
      </c>
      <c r="L2422" t="s">
        <v>8154</v>
      </c>
      <c r="M2422">
        <v>4</v>
      </c>
      <c r="N2422" t="s">
        <v>8158</v>
      </c>
      <c r="O2422" s="4">
        <f>INDEX(products[Cost_per_box], MATCH(shipments9[[#This Row],[PID]], products[PID], 0))</f>
        <v>10.51</v>
      </c>
      <c r="P2422" s="4">
        <f>shipments9[[#This Row],[Boxes]]*shipments9[[#This Row],[Cost Per Box]]</f>
        <v>4140.9399999999996</v>
      </c>
      <c r="Q2422" s="4">
        <f>shipments9[[#This Row],[Amount]] -shipments9[[#This Row],[total cost]]</f>
        <v>-995.4399999999996</v>
      </c>
      <c r="R2422" s="4" t="str">
        <f>IF(shipments9[[#This Row],[Gross Profit]]&lt;0,"Loss","Profit")</f>
        <v>Loss</v>
      </c>
      <c r="S2422" s="9">
        <f>shipments9[[#This Row],[Gross Profit]]/shipments9[[#This Row],[Amount]]</f>
        <v>-0.31646479097122859</v>
      </c>
      <c r="T2422" s="11">
        <f>shipments9[[#This Row],[Amount]]/shipments9[[#This Row],[Boxes]]</f>
        <v>7.9835025380710656</v>
      </c>
    </row>
    <row r="2423" spans="1:20" x14ac:dyDescent="0.25">
      <c r="A2423" t="s">
        <v>2625</v>
      </c>
      <c r="B2423" t="s">
        <v>61</v>
      </c>
      <c r="C2423" t="s">
        <v>147</v>
      </c>
      <c r="D2423" t="s">
        <v>19</v>
      </c>
      <c r="E2423" s="1">
        <v>45272</v>
      </c>
      <c r="F2423" s="1" t="str">
        <f>TEXT(shipments9[[#This Row],[Shipdate]],"ddd")</f>
        <v>Tue</v>
      </c>
      <c r="G2423" s="1" t="str">
        <f>IF(OR(shipments9[[#This Row],[Day Name]]="Sat",shipments9[[#This Row],[Day Name]]="Sun"),"Weekend","Weekday")</f>
        <v>Weekday</v>
      </c>
      <c r="H2423">
        <v>12120.75</v>
      </c>
      <c r="I2423">
        <v>1347</v>
      </c>
      <c r="J2423" t="s">
        <v>172</v>
      </c>
      <c r="K2423" t="s">
        <v>8151</v>
      </c>
      <c r="L2423" t="s">
        <v>8152</v>
      </c>
      <c r="M2423">
        <v>12</v>
      </c>
      <c r="N2423" t="s">
        <v>8166</v>
      </c>
      <c r="O2423" s="4">
        <f>INDEX(products[Cost_per_box], MATCH(shipments9[[#This Row],[PID]], products[PID], 0))</f>
        <v>10.51</v>
      </c>
      <c r="P2423" s="4">
        <f>shipments9[[#This Row],[Boxes]]*shipments9[[#This Row],[Cost Per Box]]</f>
        <v>14156.97</v>
      </c>
      <c r="Q2423" s="4">
        <f>shipments9[[#This Row],[Amount]] -shipments9[[#This Row],[total cost]]</f>
        <v>-2036.2199999999993</v>
      </c>
      <c r="R2423" s="4" t="str">
        <f>IF(shipments9[[#This Row],[Gross Profit]]&lt;0,"Loss","Profit")</f>
        <v>Loss</v>
      </c>
      <c r="S2423" s="9">
        <f>shipments9[[#This Row],[Gross Profit]]/shipments9[[#This Row],[Amount]]</f>
        <v>-0.16799455479240141</v>
      </c>
      <c r="T2423" s="11">
        <f>shipments9[[#This Row],[Amount]]/shipments9[[#This Row],[Boxes]]</f>
        <v>8.9983296213808455</v>
      </c>
    </row>
    <row r="2424" spans="1:20" x14ac:dyDescent="0.25">
      <c r="A2424" t="s">
        <v>2626</v>
      </c>
      <c r="B2424" t="s">
        <v>80</v>
      </c>
      <c r="C2424" t="s">
        <v>147</v>
      </c>
      <c r="D2424" t="s">
        <v>19</v>
      </c>
      <c r="E2424" s="1">
        <v>45317</v>
      </c>
      <c r="F2424" s="1" t="str">
        <f>TEXT(shipments9[[#This Row],[Shipdate]],"ddd")</f>
        <v>Fri</v>
      </c>
      <c r="G2424" s="1" t="str">
        <f>IF(OR(shipments9[[#This Row],[Day Name]]="Sat",shipments9[[#This Row],[Day Name]]="Sun"),"Weekend","Weekday")</f>
        <v>Weekday</v>
      </c>
      <c r="H2424">
        <v>8052.75</v>
      </c>
      <c r="I2424">
        <v>1151</v>
      </c>
      <c r="J2424" t="s">
        <v>172</v>
      </c>
      <c r="K2424" t="s">
        <v>8155</v>
      </c>
      <c r="L2424" t="s">
        <v>8156</v>
      </c>
      <c r="M2424">
        <v>1</v>
      </c>
      <c r="N2424" t="s">
        <v>8163</v>
      </c>
      <c r="O2424" s="4">
        <f>INDEX(products[Cost_per_box], MATCH(shipments9[[#This Row],[PID]], products[PID], 0))</f>
        <v>10.51</v>
      </c>
      <c r="P2424" s="4">
        <f>shipments9[[#This Row],[Boxes]]*shipments9[[#This Row],[Cost Per Box]]</f>
        <v>12097.01</v>
      </c>
      <c r="Q2424" s="4">
        <f>shipments9[[#This Row],[Amount]] -shipments9[[#This Row],[total cost]]</f>
        <v>-4044.26</v>
      </c>
      <c r="R2424" s="4" t="str">
        <f>IF(shipments9[[#This Row],[Gross Profit]]&lt;0,"Loss","Profit")</f>
        <v>Loss</v>
      </c>
      <c r="S2424" s="9">
        <f>shipments9[[#This Row],[Gross Profit]]/shipments9[[#This Row],[Amount]]</f>
        <v>-0.50222098041041885</v>
      </c>
      <c r="T2424" s="11">
        <f>shipments9[[#This Row],[Amount]]/shipments9[[#This Row],[Boxes]]</f>
        <v>6.9963075586446566</v>
      </c>
    </row>
    <row r="2425" spans="1:20" x14ac:dyDescent="0.25">
      <c r="A2425" t="s">
        <v>2627</v>
      </c>
      <c r="B2425" t="s">
        <v>83</v>
      </c>
      <c r="C2425" t="s">
        <v>147</v>
      </c>
      <c r="D2425" t="s">
        <v>19</v>
      </c>
      <c r="E2425" s="1">
        <v>45162</v>
      </c>
      <c r="F2425" s="1" t="str">
        <f>TEXT(shipments9[[#This Row],[Shipdate]],"ddd")</f>
        <v>Thu</v>
      </c>
      <c r="G2425" s="1" t="str">
        <f>IF(OR(shipments9[[#This Row],[Day Name]]="Sat",shipments9[[#This Row],[Day Name]]="Sun"),"Weekend","Weekday")</f>
        <v>Weekday</v>
      </c>
      <c r="H2425">
        <v>12998.25</v>
      </c>
      <c r="I2425">
        <v>1300</v>
      </c>
      <c r="J2425" t="s">
        <v>172</v>
      </c>
      <c r="K2425" t="s">
        <v>8151</v>
      </c>
      <c r="L2425" t="s">
        <v>8160</v>
      </c>
      <c r="M2425">
        <v>8</v>
      </c>
      <c r="N2425" t="s">
        <v>8162</v>
      </c>
      <c r="O2425" s="4">
        <f>INDEX(products[Cost_per_box], MATCH(shipments9[[#This Row],[PID]], products[PID], 0))</f>
        <v>10.51</v>
      </c>
      <c r="P2425" s="4">
        <f>shipments9[[#This Row],[Boxes]]*shipments9[[#This Row],[Cost Per Box]]</f>
        <v>13663</v>
      </c>
      <c r="Q2425" s="4">
        <f>shipments9[[#This Row],[Amount]] -shipments9[[#This Row],[total cost]]</f>
        <v>-664.75</v>
      </c>
      <c r="R2425" s="4" t="str">
        <f>IF(shipments9[[#This Row],[Gross Profit]]&lt;0,"Loss","Profit")</f>
        <v>Loss</v>
      </c>
      <c r="S2425" s="9">
        <f>shipments9[[#This Row],[Gross Profit]]/shipments9[[#This Row],[Amount]]</f>
        <v>-5.1141499817283095E-2</v>
      </c>
      <c r="T2425" s="11">
        <f>shipments9[[#This Row],[Amount]]/shipments9[[#This Row],[Boxes]]</f>
        <v>9.9986538461538466</v>
      </c>
    </row>
    <row r="2426" spans="1:20" x14ac:dyDescent="0.25">
      <c r="A2426" t="s">
        <v>2628</v>
      </c>
      <c r="B2426" t="s">
        <v>83</v>
      </c>
      <c r="C2426" t="s">
        <v>147</v>
      </c>
      <c r="D2426" t="s">
        <v>19</v>
      </c>
      <c r="E2426" s="1">
        <v>44992</v>
      </c>
      <c r="F2426" s="1" t="str">
        <f>TEXT(shipments9[[#This Row],[Shipdate]],"ddd")</f>
        <v>Tue</v>
      </c>
      <c r="G2426" s="1" t="str">
        <f>IF(OR(shipments9[[#This Row],[Day Name]]="Sat",shipments9[[#This Row],[Day Name]]="Sun"),"Weekend","Weekday")</f>
        <v>Weekday</v>
      </c>
      <c r="H2426">
        <v>9038.25</v>
      </c>
      <c r="I2426">
        <v>904</v>
      </c>
      <c r="J2426" t="s">
        <v>172</v>
      </c>
      <c r="K2426" t="s">
        <v>8151</v>
      </c>
      <c r="L2426" t="s">
        <v>8156</v>
      </c>
      <c r="M2426">
        <v>3</v>
      </c>
      <c r="N2426" t="s">
        <v>8164</v>
      </c>
      <c r="O2426" s="4">
        <f>INDEX(products[Cost_per_box], MATCH(shipments9[[#This Row],[PID]], products[PID], 0))</f>
        <v>10.51</v>
      </c>
      <c r="P2426" s="4">
        <f>shipments9[[#This Row],[Boxes]]*shipments9[[#This Row],[Cost Per Box]]</f>
        <v>9501.0399999999991</v>
      </c>
      <c r="Q2426" s="4">
        <f>shipments9[[#This Row],[Amount]] -shipments9[[#This Row],[total cost]]</f>
        <v>-462.78999999999905</v>
      </c>
      <c r="R2426" s="4" t="str">
        <f>IF(shipments9[[#This Row],[Gross Profit]]&lt;0,"Loss","Profit")</f>
        <v>Loss</v>
      </c>
      <c r="S2426" s="9">
        <f>shipments9[[#This Row],[Gross Profit]]/shipments9[[#This Row],[Amount]]</f>
        <v>-5.1203496252039835E-2</v>
      </c>
      <c r="T2426" s="11">
        <f>shipments9[[#This Row],[Amount]]/shipments9[[#This Row],[Boxes]]</f>
        <v>9.998064159292035</v>
      </c>
    </row>
    <row r="2427" spans="1:20" x14ac:dyDescent="0.25">
      <c r="A2427" t="s">
        <v>2629</v>
      </c>
      <c r="B2427" t="s">
        <v>86</v>
      </c>
      <c r="C2427" t="s">
        <v>147</v>
      </c>
      <c r="D2427" t="s">
        <v>19</v>
      </c>
      <c r="E2427" s="1">
        <v>45097</v>
      </c>
      <c r="F2427" s="1" t="str">
        <f>TEXT(shipments9[[#This Row],[Shipdate]],"ddd")</f>
        <v>Tue</v>
      </c>
      <c r="G2427" s="1" t="str">
        <f>IF(OR(shipments9[[#This Row],[Day Name]]="Sat",shipments9[[#This Row],[Day Name]]="Sun"),"Weekend","Weekday")</f>
        <v>Weekday</v>
      </c>
      <c r="H2427">
        <v>2733.75</v>
      </c>
      <c r="I2427">
        <v>456</v>
      </c>
      <c r="J2427" t="s">
        <v>172</v>
      </c>
      <c r="K2427" t="s">
        <v>8151</v>
      </c>
      <c r="L2427" t="s">
        <v>8154</v>
      </c>
      <c r="M2427">
        <v>6</v>
      </c>
      <c r="N2427" t="s">
        <v>8159</v>
      </c>
      <c r="O2427" s="4">
        <f>INDEX(products[Cost_per_box], MATCH(shipments9[[#This Row],[PID]], products[PID], 0))</f>
        <v>10.51</v>
      </c>
      <c r="P2427" s="4">
        <f>shipments9[[#This Row],[Boxes]]*shipments9[[#This Row],[Cost Per Box]]</f>
        <v>4792.5599999999995</v>
      </c>
      <c r="Q2427" s="4">
        <f>shipments9[[#This Row],[Amount]] -shipments9[[#This Row],[total cost]]</f>
        <v>-2058.8099999999995</v>
      </c>
      <c r="R2427" s="4" t="str">
        <f>IF(shipments9[[#This Row],[Gross Profit]]&lt;0,"Loss","Profit")</f>
        <v>Loss</v>
      </c>
      <c r="S2427" s="9">
        <f>shipments9[[#This Row],[Gross Profit]]/shipments9[[#This Row],[Amount]]</f>
        <v>-0.75310836762688593</v>
      </c>
      <c r="T2427" s="11">
        <f>shipments9[[#This Row],[Amount]]/shipments9[[#This Row],[Boxes]]</f>
        <v>5.9950657894736841</v>
      </c>
    </row>
    <row r="2428" spans="1:20" x14ac:dyDescent="0.25">
      <c r="A2428" t="s">
        <v>2630</v>
      </c>
      <c r="B2428" t="s">
        <v>89</v>
      </c>
      <c r="C2428" t="s">
        <v>147</v>
      </c>
      <c r="D2428" t="s">
        <v>19</v>
      </c>
      <c r="E2428" s="1">
        <v>45309</v>
      </c>
      <c r="F2428" s="1" t="str">
        <f>TEXT(shipments9[[#This Row],[Shipdate]],"ddd")</f>
        <v>Thu</v>
      </c>
      <c r="G2428" s="1" t="str">
        <f>IF(OR(shipments9[[#This Row],[Day Name]]="Sat",shipments9[[#This Row],[Day Name]]="Sun"),"Weekend","Weekday")</f>
        <v>Weekday</v>
      </c>
      <c r="H2428">
        <v>2583</v>
      </c>
      <c r="I2428">
        <v>323</v>
      </c>
      <c r="J2428" t="s">
        <v>172</v>
      </c>
      <c r="K2428" t="s">
        <v>8155</v>
      </c>
      <c r="L2428" t="s">
        <v>8156</v>
      </c>
      <c r="M2428">
        <v>1</v>
      </c>
      <c r="N2428" t="s">
        <v>8163</v>
      </c>
      <c r="O2428" s="4">
        <f>INDEX(products[Cost_per_box], MATCH(shipments9[[#This Row],[PID]], products[PID], 0))</f>
        <v>10.51</v>
      </c>
      <c r="P2428" s="4">
        <f>shipments9[[#This Row],[Boxes]]*shipments9[[#This Row],[Cost Per Box]]</f>
        <v>3394.73</v>
      </c>
      <c r="Q2428" s="4">
        <f>shipments9[[#This Row],[Amount]] -shipments9[[#This Row],[total cost]]</f>
        <v>-811.73</v>
      </c>
      <c r="R2428" s="4" t="str">
        <f>IF(shipments9[[#This Row],[Gross Profit]]&lt;0,"Loss","Profit")</f>
        <v>Loss</v>
      </c>
      <c r="S2428" s="9">
        <f>shipments9[[#This Row],[Gross Profit]]/shipments9[[#This Row],[Amount]]</f>
        <v>-0.31425861401471156</v>
      </c>
      <c r="T2428" s="11">
        <f>shipments9[[#This Row],[Amount]]/shipments9[[#This Row],[Boxes]]</f>
        <v>7.9969040247678018</v>
      </c>
    </row>
    <row r="2429" spans="1:20" x14ac:dyDescent="0.25">
      <c r="A2429" t="s">
        <v>2631</v>
      </c>
      <c r="B2429" t="s">
        <v>89</v>
      </c>
      <c r="C2429" t="s">
        <v>147</v>
      </c>
      <c r="D2429" t="s">
        <v>19</v>
      </c>
      <c r="E2429" s="1">
        <v>45240</v>
      </c>
      <c r="F2429" s="1" t="str">
        <f>TEXT(shipments9[[#This Row],[Shipdate]],"ddd")</f>
        <v>Fri</v>
      </c>
      <c r="G2429" s="1" t="str">
        <f>IF(OR(shipments9[[#This Row],[Day Name]]="Sat",shipments9[[#This Row],[Day Name]]="Sun"),"Weekend","Weekday")</f>
        <v>Weekday</v>
      </c>
      <c r="H2429">
        <v>607.5</v>
      </c>
      <c r="I2429">
        <v>68</v>
      </c>
      <c r="J2429" t="s">
        <v>172</v>
      </c>
      <c r="K2429" t="s">
        <v>8151</v>
      </c>
      <c r="L2429" t="s">
        <v>8152</v>
      </c>
      <c r="M2429">
        <v>11</v>
      </c>
      <c r="N2429" t="s">
        <v>8165</v>
      </c>
      <c r="O2429" s="4">
        <f>INDEX(products[Cost_per_box], MATCH(shipments9[[#This Row],[PID]], products[PID], 0))</f>
        <v>10.51</v>
      </c>
      <c r="P2429" s="4">
        <f>shipments9[[#This Row],[Boxes]]*shipments9[[#This Row],[Cost Per Box]]</f>
        <v>714.68</v>
      </c>
      <c r="Q2429" s="4">
        <f>shipments9[[#This Row],[Amount]] -shipments9[[#This Row],[total cost]]</f>
        <v>-107.17999999999995</v>
      </c>
      <c r="R2429" s="4" t="str">
        <f>IF(shipments9[[#This Row],[Gross Profit]]&lt;0,"Loss","Profit")</f>
        <v>Loss</v>
      </c>
      <c r="S2429" s="9">
        <f>shipments9[[#This Row],[Gross Profit]]/shipments9[[#This Row],[Amount]]</f>
        <v>-0.17642798353909456</v>
      </c>
      <c r="T2429" s="11">
        <f>shipments9[[#This Row],[Amount]]/shipments9[[#This Row],[Boxes]]</f>
        <v>8.9338235294117645</v>
      </c>
    </row>
    <row r="2430" spans="1:20" x14ac:dyDescent="0.25">
      <c r="A2430" t="s">
        <v>2632</v>
      </c>
      <c r="B2430" t="s">
        <v>92</v>
      </c>
      <c r="C2430" t="s">
        <v>147</v>
      </c>
      <c r="D2430" t="s">
        <v>19</v>
      </c>
      <c r="E2430" s="1">
        <v>45121</v>
      </c>
      <c r="F2430" s="1" t="str">
        <f>TEXT(shipments9[[#This Row],[Shipdate]],"ddd")</f>
        <v>Fri</v>
      </c>
      <c r="G2430" s="1" t="str">
        <f>IF(OR(shipments9[[#This Row],[Day Name]]="Sat",shipments9[[#This Row],[Day Name]]="Sun"),"Weekend","Weekday")</f>
        <v>Weekday</v>
      </c>
      <c r="H2430">
        <v>4367.25</v>
      </c>
      <c r="I2430">
        <v>486</v>
      </c>
      <c r="J2430" t="s">
        <v>172</v>
      </c>
      <c r="K2430" t="s">
        <v>8151</v>
      </c>
      <c r="L2430" t="s">
        <v>8160</v>
      </c>
      <c r="M2430">
        <v>7</v>
      </c>
      <c r="N2430" t="s">
        <v>8161</v>
      </c>
      <c r="O2430" s="4">
        <f>INDEX(products[Cost_per_box], MATCH(shipments9[[#This Row],[PID]], products[PID], 0))</f>
        <v>10.51</v>
      </c>
      <c r="P2430" s="4">
        <f>shipments9[[#This Row],[Boxes]]*shipments9[[#This Row],[Cost Per Box]]</f>
        <v>5107.8599999999997</v>
      </c>
      <c r="Q2430" s="4">
        <f>shipments9[[#This Row],[Amount]] -shipments9[[#This Row],[total cost]]</f>
        <v>-740.60999999999967</v>
      </c>
      <c r="R2430" s="4" t="str">
        <f>IF(shipments9[[#This Row],[Gross Profit]]&lt;0,"Loss","Profit")</f>
        <v>Loss</v>
      </c>
      <c r="S2430" s="9">
        <f>shipments9[[#This Row],[Gross Profit]]/shipments9[[#This Row],[Amount]]</f>
        <v>-0.16958268933539405</v>
      </c>
      <c r="T2430" s="11">
        <f>shipments9[[#This Row],[Amount]]/shipments9[[#This Row],[Boxes]]</f>
        <v>8.9861111111111107</v>
      </c>
    </row>
    <row r="2431" spans="1:20" x14ac:dyDescent="0.25">
      <c r="A2431" t="s">
        <v>2633</v>
      </c>
      <c r="B2431" t="s">
        <v>92</v>
      </c>
      <c r="C2431" t="s">
        <v>147</v>
      </c>
      <c r="D2431" t="s">
        <v>19</v>
      </c>
      <c r="E2431" s="1">
        <v>45138</v>
      </c>
      <c r="F2431" s="1" t="str">
        <f>TEXT(shipments9[[#This Row],[Shipdate]],"ddd")</f>
        <v>Mon</v>
      </c>
      <c r="G2431" s="1" t="str">
        <f>IF(OR(shipments9[[#This Row],[Day Name]]="Sat",shipments9[[#This Row],[Day Name]]="Sun"),"Weekend","Weekday")</f>
        <v>Weekday</v>
      </c>
      <c r="H2431">
        <v>1908</v>
      </c>
      <c r="I2431">
        <v>318</v>
      </c>
      <c r="J2431" t="s">
        <v>172</v>
      </c>
      <c r="K2431" t="s">
        <v>8151</v>
      </c>
      <c r="L2431" t="s">
        <v>8160</v>
      </c>
      <c r="M2431">
        <v>7</v>
      </c>
      <c r="N2431" t="s">
        <v>8161</v>
      </c>
      <c r="O2431" s="4">
        <f>INDEX(products[Cost_per_box], MATCH(shipments9[[#This Row],[PID]], products[PID], 0))</f>
        <v>10.51</v>
      </c>
      <c r="P2431" s="4">
        <f>shipments9[[#This Row],[Boxes]]*shipments9[[#This Row],[Cost Per Box]]</f>
        <v>3342.18</v>
      </c>
      <c r="Q2431" s="4">
        <f>shipments9[[#This Row],[Amount]] -shipments9[[#This Row],[total cost]]</f>
        <v>-1434.1799999999998</v>
      </c>
      <c r="R2431" s="4" t="str">
        <f>IF(shipments9[[#This Row],[Gross Profit]]&lt;0,"Loss","Profit")</f>
        <v>Loss</v>
      </c>
      <c r="S2431" s="9">
        <f>shipments9[[#This Row],[Gross Profit]]/shipments9[[#This Row],[Amount]]</f>
        <v>-0.75166666666666659</v>
      </c>
      <c r="T2431" s="11">
        <f>shipments9[[#This Row],[Amount]]/shipments9[[#This Row],[Boxes]]</f>
        <v>6</v>
      </c>
    </row>
    <row r="2432" spans="1:20" x14ac:dyDescent="0.25">
      <c r="A2432" t="s">
        <v>2634</v>
      </c>
      <c r="B2432" t="s">
        <v>92</v>
      </c>
      <c r="C2432" t="s">
        <v>147</v>
      </c>
      <c r="D2432" t="s">
        <v>19</v>
      </c>
      <c r="E2432" s="1">
        <v>45176</v>
      </c>
      <c r="F2432" s="1" t="str">
        <f>TEXT(shipments9[[#This Row],[Shipdate]],"ddd")</f>
        <v>Thu</v>
      </c>
      <c r="G2432" s="1" t="str">
        <f>IF(OR(shipments9[[#This Row],[Day Name]]="Sat",shipments9[[#This Row],[Day Name]]="Sun"),"Weekend","Weekday")</f>
        <v>Weekday</v>
      </c>
      <c r="H2432">
        <v>10541.25</v>
      </c>
      <c r="I2432">
        <v>1506</v>
      </c>
      <c r="J2432" t="s">
        <v>172</v>
      </c>
      <c r="K2432" t="s">
        <v>8151</v>
      </c>
      <c r="L2432" t="s">
        <v>8160</v>
      </c>
      <c r="M2432">
        <v>9</v>
      </c>
      <c r="N2432" t="s">
        <v>8167</v>
      </c>
      <c r="O2432" s="4">
        <f>INDEX(products[Cost_per_box], MATCH(shipments9[[#This Row],[PID]], products[PID], 0))</f>
        <v>10.51</v>
      </c>
      <c r="P2432" s="4">
        <f>shipments9[[#This Row],[Boxes]]*shipments9[[#This Row],[Cost Per Box]]</f>
        <v>15828.06</v>
      </c>
      <c r="Q2432" s="4">
        <f>shipments9[[#This Row],[Amount]] -shipments9[[#This Row],[total cost]]</f>
        <v>-5286.8099999999995</v>
      </c>
      <c r="R2432" s="4" t="str">
        <f>IF(shipments9[[#This Row],[Gross Profit]]&lt;0,"Loss","Profit")</f>
        <v>Loss</v>
      </c>
      <c r="S2432" s="9">
        <f>shipments9[[#This Row],[Gross Profit]]/shipments9[[#This Row],[Amount]]</f>
        <v>-0.50153539665599423</v>
      </c>
      <c r="T2432" s="11">
        <f>shipments9[[#This Row],[Amount]]/shipments9[[#This Row],[Boxes]]</f>
        <v>6.9995019920318722</v>
      </c>
    </row>
    <row r="2433" spans="1:20" x14ac:dyDescent="0.25">
      <c r="A2433" t="s">
        <v>2635</v>
      </c>
      <c r="B2433" t="s">
        <v>92</v>
      </c>
      <c r="C2433" t="s">
        <v>147</v>
      </c>
      <c r="D2433" t="s">
        <v>19</v>
      </c>
      <c r="E2433" s="1">
        <v>45468</v>
      </c>
      <c r="F2433" s="1" t="str">
        <f>TEXT(shipments9[[#This Row],[Shipdate]],"ddd")</f>
        <v>Tue</v>
      </c>
      <c r="G2433" s="1" t="str">
        <f>IF(OR(shipments9[[#This Row],[Day Name]]="Sat",shipments9[[#This Row],[Day Name]]="Sun"),"Weekend","Weekday")</f>
        <v>Weekday</v>
      </c>
      <c r="H2433">
        <v>450</v>
      </c>
      <c r="I2433">
        <v>50</v>
      </c>
      <c r="J2433" t="s">
        <v>172</v>
      </c>
      <c r="K2433" t="s">
        <v>8155</v>
      </c>
      <c r="L2433" t="s">
        <v>8154</v>
      </c>
      <c r="M2433">
        <v>6</v>
      </c>
      <c r="N2433" t="s">
        <v>8159</v>
      </c>
      <c r="O2433" s="4">
        <f>INDEX(products[Cost_per_box], MATCH(shipments9[[#This Row],[PID]], products[PID], 0))</f>
        <v>10.51</v>
      </c>
      <c r="P2433" s="4">
        <f>shipments9[[#This Row],[Boxes]]*shipments9[[#This Row],[Cost Per Box]]</f>
        <v>525.5</v>
      </c>
      <c r="Q2433" s="4">
        <f>shipments9[[#This Row],[Amount]] -shipments9[[#This Row],[total cost]]</f>
        <v>-75.5</v>
      </c>
      <c r="R2433" s="4" t="str">
        <f>IF(shipments9[[#This Row],[Gross Profit]]&lt;0,"Loss","Profit")</f>
        <v>Loss</v>
      </c>
      <c r="S2433" s="9">
        <f>shipments9[[#This Row],[Gross Profit]]/shipments9[[#This Row],[Amount]]</f>
        <v>-0.16777777777777778</v>
      </c>
      <c r="T2433" s="11">
        <f>shipments9[[#This Row],[Amount]]/shipments9[[#This Row],[Boxes]]</f>
        <v>9</v>
      </c>
    </row>
    <row r="2434" spans="1:20" x14ac:dyDescent="0.25">
      <c r="A2434" t="s">
        <v>2636</v>
      </c>
      <c r="B2434" t="s">
        <v>92</v>
      </c>
      <c r="C2434" t="s">
        <v>147</v>
      </c>
      <c r="D2434" t="s">
        <v>19</v>
      </c>
      <c r="E2434" s="1">
        <v>44937</v>
      </c>
      <c r="F2434" s="1" t="str">
        <f>TEXT(shipments9[[#This Row],[Shipdate]],"ddd")</f>
        <v>Wed</v>
      </c>
      <c r="G2434" s="1" t="str">
        <f>IF(OR(shipments9[[#This Row],[Day Name]]="Sat",shipments9[[#This Row],[Day Name]]="Sun"),"Weekend","Weekday")</f>
        <v>Weekday</v>
      </c>
      <c r="H2434">
        <v>5139</v>
      </c>
      <c r="I2434">
        <v>735</v>
      </c>
      <c r="J2434" t="s">
        <v>172</v>
      </c>
      <c r="K2434" t="s">
        <v>8151</v>
      </c>
      <c r="L2434" t="s">
        <v>8156</v>
      </c>
      <c r="M2434">
        <v>1</v>
      </c>
      <c r="N2434" t="s">
        <v>8163</v>
      </c>
      <c r="O2434" s="4">
        <f>INDEX(products[Cost_per_box], MATCH(shipments9[[#This Row],[PID]], products[PID], 0))</f>
        <v>10.51</v>
      </c>
      <c r="P2434" s="4">
        <f>shipments9[[#This Row],[Boxes]]*shipments9[[#This Row],[Cost Per Box]]</f>
        <v>7724.8499999999995</v>
      </c>
      <c r="Q2434" s="4">
        <f>shipments9[[#This Row],[Amount]] -shipments9[[#This Row],[total cost]]</f>
        <v>-2585.8499999999995</v>
      </c>
      <c r="R2434" s="4" t="str">
        <f>IF(shipments9[[#This Row],[Gross Profit]]&lt;0,"Loss","Profit")</f>
        <v>Loss</v>
      </c>
      <c r="S2434" s="9">
        <f>shipments9[[#This Row],[Gross Profit]]/shipments9[[#This Row],[Amount]]</f>
        <v>-0.50318155283129007</v>
      </c>
      <c r="T2434" s="11">
        <f>shipments9[[#This Row],[Amount]]/shipments9[[#This Row],[Boxes]]</f>
        <v>6.9918367346938775</v>
      </c>
    </row>
    <row r="2435" spans="1:20" x14ac:dyDescent="0.25">
      <c r="A2435" t="s">
        <v>2637</v>
      </c>
      <c r="B2435" t="s">
        <v>92</v>
      </c>
      <c r="C2435" t="s">
        <v>147</v>
      </c>
      <c r="D2435" t="s">
        <v>19</v>
      </c>
      <c r="E2435" s="1">
        <v>45020</v>
      </c>
      <c r="F2435" s="1" t="str">
        <f>TEXT(shipments9[[#This Row],[Shipdate]],"ddd")</f>
        <v>Tue</v>
      </c>
      <c r="G2435" s="1" t="str">
        <f>IF(OR(shipments9[[#This Row],[Day Name]]="Sat",shipments9[[#This Row],[Day Name]]="Sun"),"Weekend","Weekday")</f>
        <v>Weekday</v>
      </c>
      <c r="H2435">
        <v>3251.25</v>
      </c>
      <c r="I2435">
        <v>465</v>
      </c>
      <c r="J2435" t="s">
        <v>172</v>
      </c>
      <c r="K2435" t="s">
        <v>8151</v>
      </c>
      <c r="L2435" t="s">
        <v>8154</v>
      </c>
      <c r="M2435">
        <v>4</v>
      </c>
      <c r="N2435" t="s">
        <v>8158</v>
      </c>
      <c r="O2435" s="4">
        <f>INDEX(products[Cost_per_box], MATCH(shipments9[[#This Row],[PID]], products[PID], 0))</f>
        <v>10.51</v>
      </c>
      <c r="P2435" s="4">
        <f>shipments9[[#This Row],[Boxes]]*shipments9[[#This Row],[Cost Per Box]]</f>
        <v>4887.1499999999996</v>
      </c>
      <c r="Q2435" s="4">
        <f>shipments9[[#This Row],[Amount]] -shipments9[[#This Row],[total cost]]</f>
        <v>-1635.8999999999996</v>
      </c>
      <c r="R2435" s="4" t="str">
        <f>IF(shipments9[[#This Row],[Gross Profit]]&lt;0,"Loss","Profit")</f>
        <v>Loss</v>
      </c>
      <c r="S2435" s="9">
        <f>shipments9[[#This Row],[Gross Profit]]/shipments9[[#This Row],[Amount]]</f>
        <v>-0.5031603229527104</v>
      </c>
      <c r="T2435" s="11">
        <f>shipments9[[#This Row],[Amount]]/shipments9[[#This Row],[Boxes]]</f>
        <v>6.991935483870968</v>
      </c>
    </row>
    <row r="2436" spans="1:20" x14ac:dyDescent="0.25">
      <c r="A2436" t="s">
        <v>2638</v>
      </c>
      <c r="B2436" t="s">
        <v>92</v>
      </c>
      <c r="C2436" t="s">
        <v>147</v>
      </c>
      <c r="D2436" t="s">
        <v>19</v>
      </c>
      <c r="E2436" s="1">
        <v>45357</v>
      </c>
      <c r="F2436" s="1" t="str">
        <f>TEXT(shipments9[[#This Row],[Shipdate]],"ddd")</f>
        <v>Wed</v>
      </c>
      <c r="G2436" s="1" t="str">
        <f>IF(OR(shipments9[[#This Row],[Day Name]]="Sat",shipments9[[#This Row],[Day Name]]="Sun"),"Weekend","Weekday")</f>
        <v>Weekday</v>
      </c>
      <c r="H2436">
        <v>7011</v>
      </c>
      <c r="I2436">
        <v>1169</v>
      </c>
      <c r="J2436" t="s">
        <v>172</v>
      </c>
      <c r="K2436" t="s">
        <v>8155</v>
      </c>
      <c r="L2436" t="s">
        <v>8156</v>
      </c>
      <c r="M2436">
        <v>3</v>
      </c>
      <c r="N2436" t="s">
        <v>8164</v>
      </c>
      <c r="O2436" s="4">
        <f>INDEX(products[Cost_per_box], MATCH(shipments9[[#This Row],[PID]], products[PID], 0))</f>
        <v>10.51</v>
      </c>
      <c r="P2436" s="4">
        <f>shipments9[[#This Row],[Boxes]]*shipments9[[#This Row],[Cost Per Box]]</f>
        <v>12286.19</v>
      </c>
      <c r="Q2436" s="4">
        <f>shipments9[[#This Row],[Amount]] -shipments9[[#This Row],[total cost]]</f>
        <v>-5275.1900000000005</v>
      </c>
      <c r="R2436" s="4" t="str">
        <f>IF(shipments9[[#This Row],[Gross Profit]]&lt;0,"Loss","Profit")</f>
        <v>Loss</v>
      </c>
      <c r="S2436" s="9">
        <f>shipments9[[#This Row],[Gross Profit]]/shipments9[[#This Row],[Amount]]</f>
        <v>-0.75241620310939961</v>
      </c>
      <c r="T2436" s="11">
        <f>shipments9[[#This Row],[Amount]]/shipments9[[#This Row],[Boxes]]</f>
        <v>5.9974337040205308</v>
      </c>
    </row>
    <row r="2437" spans="1:20" x14ac:dyDescent="0.25">
      <c r="A2437" t="s">
        <v>2639</v>
      </c>
      <c r="B2437" t="s">
        <v>92</v>
      </c>
      <c r="C2437" t="s">
        <v>147</v>
      </c>
      <c r="D2437" t="s">
        <v>19</v>
      </c>
      <c r="E2437" s="1">
        <v>45005</v>
      </c>
      <c r="F2437" s="1" t="str">
        <f>TEXT(shipments9[[#This Row],[Shipdate]],"ddd")</f>
        <v>Mon</v>
      </c>
      <c r="G2437" s="1" t="str">
        <f>IF(OR(shipments9[[#This Row],[Day Name]]="Sat",shipments9[[#This Row],[Day Name]]="Sun"),"Weekend","Weekday")</f>
        <v>Weekday</v>
      </c>
      <c r="H2437">
        <v>9270</v>
      </c>
      <c r="I2437">
        <v>1545</v>
      </c>
      <c r="J2437" t="s">
        <v>172</v>
      </c>
      <c r="K2437" t="s">
        <v>8151</v>
      </c>
      <c r="L2437" t="s">
        <v>8156</v>
      </c>
      <c r="M2437">
        <v>3</v>
      </c>
      <c r="N2437" t="s">
        <v>8164</v>
      </c>
      <c r="O2437" s="4">
        <f>INDEX(products[Cost_per_box], MATCH(shipments9[[#This Row],[PID]], products[PID], 0))</f>
        <v>10.51</v>
      </c>
      <c r="P2437" s="4">
        <f>shipments9[[#This Row],[Boxes]]*shipments9[[#This Row],[Cost Per Box]]</f>
        <v>16237.949999999999</v>
      </c>
      <c r="Q2437" s="4">
        <f>shipments9[[#This Row],[Amount]] -shipments9[[#This Row],[total cost]]</f>
        <v>-6967.9499999999989</v>
      </c>
      <c r="R2437" s="4" t="str">
        <f>IF(shipments9[[#This Row],[Gross Profit]]&lt;0,"Loss","Profit")</f>
        <v>Loss</v>
      </c>
      <c r="S2437" s="9">
        <f>shipments9[[#This Row],[Gross Profit]]/shipments9[[#This Row],[Amount]]</f>
        <v>-0.75166666666666659</v>
      </c>
      <c r="T2437" s="11">
        <f>shipments9[[#This Row],[Amount]]/shipments9[[#This Row],[Boxes]]</f>
        <v>6</v>
      </c>
    </row>
    <row r="2438" spans="1:20" x14ac:dyDescent="0.25">
      <c r="A2438" t="s">
        <v>2640</v>
      </c>
      <c r="B2438" t="s">
        <v>92</v>
      </c>
      <c r="C2438" t="s">
        <v>147</v>
      </c>
      <c r="D2438" t="s">
        <v>19</v>
      </c>
      <c r="E2438" s="1">
        <v>45126</v>
      </c>
      <c r="F2438" s="1" t="str">
        <f>TEXT(shipments9[[#This Row],[Shipdate]],"ddd")</f>
        <v>Wed</v>
      </c>
      <c r="G2438" s="1" t="str">
        <f>IF(OR(shipments9[[#This Row],[Day Name]]="Sat",shipments9[[#This Row],[Day Name]]="Sun"),"Weekend","Weekday")</f>
        <v>Weekday</v>
      </c>
      <c r="H2438">
        <v>4610.25</v>
      </c>
      <c r="I2438">
        <v>462</v>
      </c>
      <c r="J2438" t="s">
        <v>172</v>
      </c>
      <c r="K2438" t="s">
        <v>8151</v>
      </c>
      <c r="L2438" t="s">
        <v>8160</v>
      </c>
      <c r="M2438">
        <v>7</v>
      </c>
      <c r="N2438" t="s">
        <v>8161</v>
      </c>
      <c r="O2438" s="4">
        <f>INDEX(products[Cost_per_box], MATCH(shipments9[[#This Row],[PID]], products[PID], 0))</f>
        <v>10.51</v>
      </c>
      <c r="P2438" s="4">
        <f>shipments9[[#This Row],[Boxes]]*shipments9[[#This Row],[Cost Per Box]]</f>
        <v>4855.62</v>
      </c>
      <c r="Q2438" s="4">
        <f>shipments9[[#This Row],[Amount]] -shipments9[[#This Row],[total cost]]</f>
        <v>-245.36999999999989</v>
      </c>
      <c r="R2438" s="4" t="str">
        <f>IF(shipments9[[#This Row],[Gross Profit]]&lt;0,"Loss","Profit")</f>
        <v>Loss</v>
      </c>
      <c r="S2438" s="9">
        <f>shipments9[[#This Row],[Gross Profit]]/shipments9[[#This Row],[Amount]]</f>
        <v>-5.3222710265169976E-2</v>
      </c>
      <c r="T2438" s="11">
        <f>shipments9[[#This Row],[Amount]]/shipments9[[#This Row],[Boxes]]</f>
        <v>9.978896103896103</v>
      </c>
    </row>
    <row r="2439" spans="1:20" x14ac:dyDescent="0.25">
      <c r="A2439" t="s">
        <v>2641</v>
      </c>
      <c r="B2439" t="s">
        <v>92</v>
      </c>
      <c r="C2439" t="s">
        <v>147</v>
      </c>
      <c r="D2439" t="s">
        <v>19</v>
      </c>
      <c r="E2439" s="1">
        <v>45329</v>
      </c>
      <c r="F2439" s="1" t="str">
        <f>TEXT(shipments9[[#This Row],[Shipdate]],"ddd")</f>
        <v>Wed</v>
      </c>
      <c r="G2439" s="1" t="str">
        <f>IF(OR(shipments9[[#This Row],[Day Name]]="Sat",shipments9[[#This Row],[Day Name]]="Sun"),"Weekend","Weekday")</f>
        <v>Weekday</v>
      </c>
      <c r="H2439">
        <v>2823.75</v>
      </c>
      <c r="I2439">
        <v>404</v>
      </c>
      <c r="J2439" t="s">
        <v>172</v>
      </c>
      <c r="K2439" t="s">
        <v>8155</v>
      </c>
      <c r="L2439" t="s">
        <v>8156</v>
      </c>
      <c r="M2439">
        <v>2</v>
      </c>
      <c r="N2439" t="s">
        <v>8157</v>
      </c>
      <c r="O2439" s="4">
        <f>INDEX(products[Cost_per_box], MATCH(shipments9[[#This Row],[PID]], products[PID], 0))</f>
        <v>10.51</v>
      </c>
      <c r="P2439" s="4">
        <f>shipments9[[#This Row],[Boxes]]*shipments9[[#This Row],[Cost Per Box]]</f>
        <v>4246.04</v>
      </c>
      <c r="Q2439" s="4">
        <f>shipments9[[#This Row],[Amount]] -shipments9[[#This Row],[total cost]]</f>
        <v>-1422.29</v>
      </c>
      <c r="R2439" s="4" t="str">
        <f>IF(shipments9[[#This Row],[Gross Profit]]&lt;0,"Loss","Profit")</f>
        <v>Loss</v>
      </c>
      <c r="S2439" s="9">
        <f>shipments9[[#This Row],[Gross Profit]]/shipments9[[#This Row],[Amount]]</f>
        <v>-0.50368835768038955</v>
      </c>
      <c r="T2439" s="11">
        <f>shipments9[[#This Row],[Amount]]/shipments9[[#This Row],[Boxes]]</f>
        <v>6.9894801980198018</v>
      </c>
    </row>
    <row r="2440" spans="1:20" x14ac:dyDescent="0.25">
      <c r="A2440" t="s">
        <v>2642</v>
      </c>
      <c r="B2440" t="s">
        <v>92</v>
      </c>
      <c r="C2440" t="s">
        <v>147</v>
      </c>
      <c r="D2440" t="s">
        <v>19</v>
      </c>
      <c r="E2440" s="1">
        <v>45293</v>
      </c>
      <c r="F2440" s="1" t="str">
        <f>TEXT(shipments9[[#This Row],[Shipdate]],"ddd")</f>
        <v>Tue</v>
      </c>
      <c r="G2440" s="1" t="str">
        <f>IF(OR(shipments9[[#This Row],[Day Name]]="Sat",shipments9[[#This Row],[Day Name]]="Sun"),"Weekend","Weekday")</f>
        <v>Weekday</v>
      </c>
      <c r="H2440">
        <v>9024.75</v>
      </c>
      <c r="I2440">
        <v>1505</v>
      </c>
      <c r="J2440" t="s">
        <v>172</v>
      </c>
      <c r="K2440" t="s">
        <v>8155</v>
      </c>
      <c r="L2440" t="s">
        <v>8156</v>
      </c>
      <c r="M2440">
        <v>1</v>
      </c>
      <c r="N2440" t="s">
        <v>8163</v>
      </c>
      <c r="O2440" s="4">
        <f>INDEX(products[Cost_per_box], MATCH(shipments9[[#This Row],[PID]], products[PID], 0))</f>
        <v>10.51</v>
      </c>
      <c r="P2440" s="4">
        <f>shipments9[[#This Row],[Boxes]]*shipments9[[#This Row],[Cost Per Box]]</f>
        <v>15817.55</v>
      </c>
      <c r="Q2440" s="4">
        <f>shipments9[[#This Row],[Amount]] -shipments9[[#This Row],[total cost]]</f>
        <v>-6792.7999999999993</v>
      </c>
      <c r="R2440" s="4" t="str">
        <f>IF(shipments9[[#This Row],[Gross Profit]]&lt;0,"Loss","Profit")</f>
        <v>Loss</v>
      </c>
      <c r="S2440" s="9">
        <f>shipments9[[#This Row],[Gross Profit]]/shipments9[[#This Row],[Amount]]</f>
        <v>-0.75268566996315678</v>
      </c>
      <c r="T2440" s="11">
        <f>shipments9[[#This Row],[Amount]]/shipments9[[#This Row],[Boxes]]</f>
        <v>5.996511627906977</v>
      </c>
    </row>
    <row r="2441" spans="1:20" x14ac:dyDescent="0.25">
      <c r="A2441" t="s">
        <v>2643</v>
      </c>
      <c r="B2441" t="s">
        <v>92</v>
      </c>
      <c r="C2441" t="s">
        <v>147</v>
      </c>
      <c r="D2441" t="s">
        <v>19</v>
      </c>
      <c r="E2441" s="1">
        <v>45036</v>
      </c>
      <c r="F2441" s="1" t="str">
        <f>TEXT(shipments9[[#This Row],[Shipdate]],"ddd")</f>
        <v>Thu</v>
      </c>
      <c r="G2441" s="1" t="str">
        <f>IF(OR(shipments9[[#This Row],[Day Name]]="Sat",shipments9[[#This Row],[Day Name]]="Sun"),"Weekend","Weekday")</f>
        <v>Weekday</v>
      </c>
      <c r="H2441">
        <v>10338.75</v>
      </c>
      <c r="I2441">
        <v>1034</v>
      </c>
      <c r="J2441" t="s">
        <v>172</v>
      </c>
      <c r="K2441" t="s">
        <v>8151</v>
      </c>
      <c r="L2441" t="s">
        <v>8154</v>
      </c>
      <c r="M2441">
        <v>4</v>
      </c>
      <c r="N2441" t="s">
        <v>8158</v>
      </c>
      <c r="O2441" s="4">
        <f>INDEX(products[Cost_per_box], MATCH(shipments9[[#This Row],[PID]], products[PID], 0))</f>
        <v>10.51</v>
      </c>
      <c r="P2441" s="4">
        <f>shipments9[[#This Row],[Boxes]]*shipments9[[#This Row],[Cost Per Box]]</f>
        <v>10867.34</v>
      </c>
      <c r="Q2441" s="4">
        <f>shipments9[[#This Row],[Amount]] -shipments9[[#This Row],[total cost]]</f>
        <v>-528.59000000000015</v>
      </c>
      <c r="R2441" s="4" t="str">
        <f>IF(shipments9[[#This Row],[Gross Profit]]&lt;0,"Loss","Profit")</f>
        <v>Loss</v>
      </c>
      <c r="S2441" s="9">
        <f>shipments9[[#This Row],[Gross Profit]]/shipments9[[#This Row],[Amount]]</f>
        <v>-5.1127070487244602E-2</v>
      </c>
      <c r="T2441" s="11">
        <f>shipments9[[#This Row],[Amount]]/shipments9[[#This Row],[Boxes]]</f>
        <v>9.998791102514506</v>
      </c>
    </row>
    <row r="2442" spans="1:20" x14ac:dyDescent="0.25">
      <c r="A2442" t="s">
        <v>2644</v>
      </c>
      <c r="B2442" t="s">
        <v>95</v>
      </c>
      <c r="C2442" t="s">
        <v>147</v>
      </c>
      <c r="D2442" t="s">
        <v>19</v>
      </c>
      <c r="E2442" s="1">
        <v>45075</v>
      </c>
      <c r="F2442" s="1" t="str">
        <f>TEXT(shipments9[[#This Row],[Shipdate]],"ddd")</f>
        <v>Mon</v>
      </c>
      <c r="G2442" s="1" t="str">
        <f>IF(OR(shipments9[[#This Row],[Day Name]]="Sat",shipments9[[#This Row],[Day Name]]="Sun"),"Weekend","Weekday")</f>
        <v>Weekday</v>
      </c>
      <c r="H2442">
        <v>2679.75</v>
      </c>
      <c r="I2442">
        <v>298</v>
      </c>
      <c r="J2442" t="s">
        <v>172</v>
      </c>
      <c r="K2442" t="s">
        <v>8151</v>
      </c>
      <c r="L2442" t="s">
        <v>8154</v>
      </c>
      <c r="M2442">
        <v>5</v>
      </c>
      <c r="N2442" t="s">
        <v>201</v>
      </c>
      <c r="O2442" s="4">
        <f>INDEX(products[Cost_per_box], MATCH(shipments9[[#This Row],[PID]], products[PID], 0))</f>
        <v>10.51</v>
      </c>
      <c r="P2442" s="4">
        <f>shipments9[[#This Row],[Boxes]]*shipments9[[#This Row],[Cost Per Box]]</f>
        <v>3131.98</v>
      </c>
      <c r="Q2442" s="4">
        <f>shipments9[[#This Row],[Amount]] -shipments9[[#This Row],[total cost]]</f>
        <v>-452.23</v>
      </c>
      <c r="R2442" s="4" t="str">
        <f>IF(shipments9[[#This Row],[Gross Profit]]&lt;0,"Loss","Profit")</f>
        <v>Loss</v>
      </c>
      <c r="S2442" s="9">
        <f>shipments9[[#This Row],[Gross Profit]]/shipments9[[#This Row],[Amount]]</f>
        <v>-0.16875827969026963</v>
      </c>
      <c r="T2442" s="11">
        <f>shipments9[[#This Row],[Amount]]/shipments9[[#This Row],[Boxes]]</f>
        <v>8.9924496644295306</v>
      </c>
    </row>
    <row r="2443" spans="1:20" x14ac:dyDescent="0.25">
      <c r="A2443" t="s">
        <v>2645</v>
      </c>
      <c r="B2443" t="s">
        <v>98</v>
      </c>
      <c r="C2443" t="s">
        <v>147</v>
      </c>
      <c r="D2443" t="s">
        <v>19</v>
      </c>
      <c r="E2443" s="1">
        <v>45222</v>
      </c>
      <c r="F2443" s="1" t="str">
        <f>TEXT(shipments9[[#This Row],[Shipdate]],"ddd")</f>
        <v>Mon</v>
      </c>
      <c r="G2443" s="1" t="str">
        <f>IF(OR(shipments9[[#This Row],[Day Name]]="Sat",shipments9[[#This Row],[Day Name]]="Sun"),"Weekend","Weekday")</f>
        <v>Weekday</v>
      </c>
      <c r="H2443">
        <v>5746.5</v>
      </c>
      <c r="I2443">
        <v>719</v>
      </c>
      <c r="J2443" t="s">
        <v>172</v>
      </c>
      <c r="K2443" t="s">
        <v>8151</v>
      </c>
      <c r="L2443" t="s">
        <v>8152</v>
      </c>
      <c r="M2443">
        <v>10</v>
      </c>
      <c r="N2443" t="s">
        <v>8153</v>
      </c>
      <c r="O2443" s="4">
        <f>INDEX(products[Cost_per_box], MATCH(shipments9[[#This Row],[PID]], products[PID], 0))</f>
        <v>10.51</v>
      </c>
      <c r="P2443" s="4">
        <f>shipments9[[#This Row],[Boxes]]*shipments9[[#This Row],[Cost Per Box]]</f>
        <v>7556.69</v>
      </c>
      <c r="Q2443" s="4">
        <f>shipments9[[#This Row],[Amount]] -shipments9[[#This Row],[total cost]]</f>
        <v>-1810.1899999999996</v>
      </c>
      <c r="R2443" s="4" t="str">
        <f>IF(shipments9[[#This Row],[Gross Profit]]&lt;0,"Loss","Profit")</f>
        <v>Loss</v>
      </c>
      <c r="S2443" s="9">
        <f>shipments9[[#This Row],[Gross Profit]]/shipments9[[#This Row],[Amount]]</f>
        <v>-0.31500739580614279</v>
      </c>
      <c r="T2443" s="11">
        <f>shipments9[[#This Row],[Amount]]/shipments9[[#This Row],[Boxes]]</f>
        <v>7.9923504867872044</v>
      </c>
    </row>
    <row r="2444" spans="1:20" x14ac:dyDescent="0.25">
      <c r="A2444" t="s">
        <v>2646</v>
      </c>
      <c r="B2444" t="s">
        <v>98</v>
      </c>
      <c r="C2444" t="s">
        <v>147</v>
      </c>
      <c r="D2444" t="s">
        <v>19</v>
      </c>
      <c r="E2444" s="1">
        <v>45041</v>
      </c>
      <c r="F2444" s="1" t="str">
        <f>TEXT(shipments9[[#This Row],[Shipdate]],"ddd")</f>
        <v>Tue</v>
      </c>
      <c r="G2444" s="1" t="str">
        <f>IF(OR(shipments9[[#This Row],[Day Name]]="Sat",shipments9[[#This Row],[Day Name]]="Sun"),"Weekend","Weekday")</f>
        <v>Weekday</v>
      </c>
      <c r="H2444">
        <v>8196.75</v>
      </c>
      <c r="I2444">
        <v>1025</v>
      </c>
      <c r="J2444" t="s">
        <v>172</v>
      </c>
      <c r="K2444" t="s">
        <v>8151</v>
      </c>
      <c r="L2444" t="s">
        <v>8154</v>
      </c>
      <c r="M2444">
        <v>4</v>
      </c>
      <c r="N2444" t="s">
        <v>8158</v>
      </c>
      <c r="O2444" s="4">
        <f>INDEX(products[Cost_per_box], MATCH(shipments9[[#This Row],[PID]], products[PID], 0))</f>
        <v>10.51</v>
      </c>
      <c r="P2444" s="4">
        <f>shipments9[[#This Row],[Boxes]]*shipments9[[#This Row],[Cost Per Box]]</f>
        <v>10772.75</v>
      </c>
      <c r="Q2444" s="4">
        <f>shipments9[[#This Row],[Amount]] -shipments9[[#This Row],[total cost]]</f>
        <v>-2576</v>
      </c>
      <c r="R2444" s="4" t="str">
        <f>IF(shipments9[[#This Row],[Gross Profit]]&lt;0,"Loss","Profit")</f>
        <v>Loss</v>
      </c>
      <c r="S2444" s="9">
        <f>shipments9[[#This Row],[Gross Profit]]/shipments9[[#This Row],[Amount]]</f>
        <v>-0.31427090005184982</v>
      </c>
      <c r="T2444" s="11">
        <f>shipments9[[#This Row],[Amount]]/shipments9[[#This Row],[Boxes]]</f>
        <v>7.9968292682926831</v>
      </c>
    </row>
    <row r="2445" spans="1:20" x14ac:dyDescent="0.25">
      <c r="A2445" t="s">
        <v>2647</v>
      </c>
      <c r="B2445" t="s">
        <v>65</v>
      </c>
      <c r="C2445" t="s">
        <v>147</v>
      </c>
      <c r="D2445" t="s">
        <v>19</v>
      </c>
      <c r="E2445" s="1">
        <v>45328</v>
      </c>
      <c r="F2445" s="1" t="str">
        <f>TEXT(shipments9[[#This Row],[Shipdate]],"ddd")</f>
        <v>Tue</v>
      </c>
      <c r="G2445" s="1" t="str">
        <f>IF(OR(shipments9[[#This Row],[Day Name]]="Sat",shipments9[[#This Row],[Day Name]]="Sun"),"Weekend","Weekday")</f>
        <v>Weekday</v>
      </c>
      <c r="H2445">
        <v>10728</v>
      </c>
      <c r="I2445">
        <v>1788</v>
      </c>
      <c r="J2445" t="s">
        <v>172</v>
      </c>
      <c r="K2445" t="s">
        <v>8155</v>
      </c>
      <c r="L2445" t="s">
        <v>8156</v>
      </c>
      <c r="M2445">
        <v>2</v>
      </c>
      <c r="N2445" t="s">
        <v>8157</v>
      </c>
      <c r="O2445" s="4">
        <f>INDEX(products[Cost_per_box], MATCH(shipments9[[#This Row],[PID]], products[PID], 0))</f>
        <v>10.51</v>
      </c>
      <c r="P2445" s="4">
        <f>shipments9[[#This Row],[Boxes]]*shipments9[[#This Row],[Cost Per Box]]</f>
        <v>18791.88</v>
      </c>
      <c r="Q2445" s="4">
        <f>shipments9[[#This Row],[Amount]] -shipments9[[#This Row],[total cost]]</f>
        <v>-8063.880000000001</v>
      </c>
      <c r="R2445" s="4" t="str">
        <f>IF(shipments9[[#This Row],[Gross Profit]]&lt;0,"Loss","Profit")</f>
        <v>Loss</v>
      </c>
      <c r="S2445" s="9">
        <f>shipments9[[#This Row],[Gross Profit]]/shipments9[[#This Row],[Amount]]</f>
        <v>-0.75166666666666682</v>
      </c>
      <c r="T2445" s="11">
        <f>shipments9[[#This Row],[Amount]]/shipments9[[#This Row],[Boxes]]</f>
        <v>6</v>
      </c>
    </row>
    <row r="2446" spans="1:20" x14ac:dyDescent="0.25">
      <c r="A2446" t="s">
        <v>2648</v>
      </c>
      <c r="B2446" t="s">
        <v>65</v>
      </c>
      <c r="C2446" t="s">
        <v>147</v>
      </c>
      <c r="D2446" t="s">
        <v>19</v>
      </c>
      <c r="E2446" s="1">
        <v>45148</v>
      </c>
      <c r="F2446" s="1" t="str">
        <f>TEXT(shipments9[[#This Row],[Shipdate]],"ddd")</f>
        <v>Thu</v>
      </c>
      <c r="G2446" s="1" t="str">
        <f>IF(OR(shipments9[[#This Row],[Day Name]]="Sat",shipments9[[#This Row],[Day Name]]="Sun"),"Weekend","Weekday")</f>
        <v>Weekday</v>
      </c>
      <c r="H2446">
        <v>4689</v>
      </c>
      <c r="I2446">
        <v>521</v>
      </c>
      <c r="J2446" t="s">
        <v>172</v>
      </c>
      <c r="K2446" t="s">
        <v>8151</v>
      </c>
      <c r="L2446" t="s">
        <v>8160</v>
      </c>
      <c r="M2446">
        <v>8</v>
      </c>
      <c r="N2446" t="s">
        <v>8162</v>
      </c>
      <c r="O2446" s="4">
        <f>INDEX(products[Cost_per_box], MATCH(shipments9[[#This Row],[PID]], products[PID], 0))</f>
        <v>10.51</v>
      </c>
      <c r="P2446" s="4">
        <f>shipments9[[#This Row],[Boxes]]*shipments9[[#This Row],[Cost Per Box]]</f>
        <v>5475.71</v>
      </c>
      <c r="Q2446" s="4">
        <f>shipments9[[#This Row],[Amount]] -shipments9[[#This Row],[total cost]]</f>
        <v>-786.71</v>
      </c>
      <c r="R2446" s="4" t="str">
        <f>IF(shipments9[[#This Row],[Gross Profit]]&lt;0,"Loss","Profit")</f>
        <v>Loss</v>
      </c>
      <c r="S2446" s="9">
        <f>shipments9[[#This Row],[Gross Profit]]/shipments9[[#This Row],[Amount]]</f>
        <v>-0.16777777777777778</v>
      </c>
      <c r="T2446" s="11">
        <f>shipments9[[#This Row],[Amount]]/shipments9[[#This Row],[Boxes]]</f>
        <v>9</v>
      </c>
    </row>
    <row r="2447" spans="1:20" x14ac:dyDescent="0.25">
      <c r="A2447" t="s">
        <v>2649</v>
      </c>
      <c r="B2447" t="s">
        <v>65</v>
      </c>
      <c r="C2447" t="s">
        <v>147</v>
      </c>
      <c r="D2447" t="s">
        <v>19</v>
      </c>
      <c r="E2447" s="1">
        <v>45471</v>
      </c>
      <c r="F2447" s="1" t="str">
        <f>TEXT(shipments9[[#This Row],[Shipdate]],"ddd")</f>
        <v>Fri</v>
      </c>
      <c r="G2447" s="1" t="str">
        <f>IF(OR(shipments9[[#This Row],[Day Name]]="Sat",shipments9[[#This Row],[Day Name]]="Sun"),"Weekend","Weekday")</f>
        <v>Weekday</v>
      </c>
      <c r="H2447">
        <v>6059.25</v>
      </c>
      <c r="I2447">
        <v>866</v>
      </c>
      <c r="J2447" t="s">
        <v>172</v>
      </c>
      <c r="K2447" t="s">
        <v>8155</v>
      </c>
      <c r="L2447" t="s">
        <v>8154</v>
      </c>
      <c r="M2447">
        <v>6</v>
      </c>
      <c r="N2447" t="s">
        <v>8159</v>
      </c>
      <c r="O2447" s="4">
        <f>INDEX(products[Cost_per_box], MATCH(shipments9[[#This Row],[PID]], products[PID], 0))</f>
        <v>10.51</v>
      </c>
      <c r="P2447" s="4">
        <f>shipments9[[#This Row],[Boxes]]*shipments9[[#This Row],[Cost Per Box]]</f>
        <v>9101.66</v>
      </c>
      <c r="Q2447" s="4">
        <f>shipments9[[#This Row],[Amount]] -shipments9[[#This Row],[total cost]]</f>
        <v>-3042.41</v>
      </c>
      <c r="R2447" s="4" t="str">
        <f>IF(shipments9[[#This Row],[Gross Profit]]&lt;0,"Loss","Profit")</f>
        <v>Loss</v>
      </c>
      <c r="S2447" s="9">
        <f>shipments9[[#This Row],[Gross Profit]]/shipments9[[#This Row],[Amount]]</f>
        <v>-0.50210999711185378</v>
      </c>
      <c r="T2447" s="11">
        <f>shipments9[[#This Row],[Amount]]/shipments9[[#This Row],[Boxes]]</f>
        <v>6.996824480369515</v>
      </c>
    </row>
    <row r="2448" spans="1:20" x14ac:dyDescent="0.25">
      <c r="A2448" t="s">
        <v>2650</v>
      </c>
      <c r="B2448" t="s">
        <v>65</v>
      </c>
      <c r="C2448" t="s">
        <v>147</v>
      </c>
      <c r="D2448" t="s">
        <v>19</v>
      </c>
      <c r="E2448" s="1">
        <v>45266</v>
      </c>
      <c r="F2448" s="1" t="str">
        <f>TEXT(shipments9[[#This Row],[Shipdate]],"ddd")</f>
        <v>Wed</v>
      </c>
      <c r="G2448" s="1" t="str">
        <f>IF(OR(shipments9[[#This Row],[Day Name]]="Sat",shipments9[[#This Row],[Day Name]]="Sun"),"Weekend","Weekday")</f>
        <v>Weekday</v>
      </c>
      <c r="H2448">
        <v>6583.5</v>
      </c>
      <c r="I2448">
        <v>1098</v>
      </c>
      <c r="J2448" t="s">
        <v>172</v>
      </c>
      <c r="K2448" t="s">
        <v>8151</v>
      </c>
      <c r="L2448" t="s">
        <v>8152</v>
      </c>
      <c r="M2448">
        <v>12</v>
      </c>
      <c r="N2448" t="s">
        <v>8166</v>
      </c>
      <c r="O2448" s="4">
        <f>INDEX(products[Cost_per_box], MATCH(shipments9[[#This Row],[PID]], products[PID], 0))</f>
        <v>10.51</v>
      </c>
      <c r="P2448" s="4">
        <f>shipments9[[#This Row],[Boxes]]*shipments9[[#This Row],[Cost Per Box]]</f>
        <v>11539.98</v>
      </c>
      <c r="Q2448" s="4">
        <f>shipments9[[#This Row],[Amount]] -shipments9[[#This Row],[total cost]]</f>
        <v>-4956.4799999999996</v>
      </c>
      <c r="R2448" s="4" t="str">
        <f>IF(shipments9[[#This Row],[Gross Profit]]&lt;0,"Loss","Profit")</f>
        <v>Loss</v>
      </c>
      <c r="S2448" s="9">
        <f>shipments9[[#This Row],[Gross Profit]]/shipments9[[#This Row],[Amount]]</f>
        <v>-0.7528639781271359</v>
      </c>
      <c r="T2448" s="11">
        <f>shipments9[[#This Row],[Amount]]/shipments9[[#This Row],[Boxes]]</f>
        <v>5.9959016393442619</v>
      </c>
    </row>
    <row r="2449" spans="1:20" x14ac:dyDescent="0.25">
      <c r="A2449" t="s">
        <v>2651</v>
      </c>
      <c r="B2449" t="s">
        <v>68</v>
      </c>
      <c r="C2449" t="s">
        <v>147</v>
      </c>
      <c r="D2449" t="s">
        <v>19</v>
      </c>
      <c r="E2449" s="1">
        <v>45363</v>
      </c>
      <c r="F2449" s="1" t="str">
        <f>TEXT(shipments9[[#This Row],[Shipdate]],"ddd")</f>
        <v>Tue</v>
      </c>
      <c r="G2449" s="1" t="str">
        <f>IF(OR(shipments9[[#This Row],[Day Name]]="Sat",shipments9[[#This Row],[Day Name]]="Sun"),"Weekend","Weekday")</f>
        <v>Weekday</v>
      </c>
      <c r="H2449">
        <v>12498.75</v>
      </c>
      <c r="I2449">
        <v>1389</v>
      </c>
      <c r="J2449" t="s">
        <v>172</v>
      </c>
      <c r="K2449" t="s">
        <v>8155</v>
      </c>
      <c r="L2449" t="s">
        <v>8156</v>
      </c>
      <c r="M2449">
        <v>3</v>
      </c>
      <c r="N2449" t="s">
        <v>8164</v>
      </c>
      <c r="O2449" s="4">
        <f>INDEX(products[Cost_per_box], MATCH(shipments9[[#This Row],[PID]], products[PID], 0))</f>
        <v>10.51</v>
      </c>
      <c r="P2449" s="4">
        <f>shipments9[[#This Row],[Boxes]]*shipments9[[#This Row],[Cost Per Box]]</f>
        <v>14598.39</v>
      </c>
      <c r="Q2449" s="4">
        <f>shipments9[[#This Row],[Amount]] -shipments9[[#This Row],[total cost]]</f>
        <v>-2099.6399999999994</v>
      </c>
      <c r="R2449" s="4" t="str">
        <f>IF(shipments9[[#This Row],[Gross Profit]]&lt;0,"Loss","Profit")</f>
        <v>Loss</v>
      </c>
      <c r="S2449" s="9">
        <f>shipments9[[#This Row],[Gross Profit]]/shipments9[[#This Row],[Amount]]</f>
        <v>-0.16798799879987994</v>
      </c>
      <c r="T2449" s="11">
        <f>shipments9[[#This Row],[Amount]]/shipments9[[#This Row],[Boxes]]</f>
        <v>8.9983801295896324</v>
      </c>
    </row>
    <row r="2450" spans="1:20" x14ac:dyDescent="0.25">
      <c r="A2450" t="s">
        <v>2652</v>
      </c>
      <c r="B2450" t="s">
        <v>68</v>
      </c>
      <c r="C2450" t="s">
        <v>147</v>
      </c>
      <c r="D2450" t="s">
        <v>19</v>
      </c>
      <c r="E2450" s="1">
        <v>45281</v>
      </c>
      <c r="F2450" s="1" t="str">
        <f>TEXT(shipments9[[#This Row],[Shipdate]],"ddd")</f>
        <v>Thu</v>
      </c>
      <c r="G2450" s="1" t="str">
        <f>IF(OR(shipments9[[#This Row],[Day Name]]="Sat",shipments9[[#This Row],[Day Name]]="Sun"),"Weekend","Weekday")</f>
        <v>Weekday</v>
      </c>
      <c r="H2450">
        <v>2331</v>
      </c>
      <c r="I2450">
        <v>333</v>
      </c>
      <c r="J2450" t="s">
        <v>172</v>
      </c>
      <c r="K2450" t="s">
        <v>8151</v>
      </c>
      <c r="L2450" t="s">
        <v>8152</v>
      </c>
      <c r="M2450">
        <v>12</v>
      </c>
      <c r="N2450" t="s">
        <v>8166</v>
      </c>
      <c r="O2450" s="4">
        <f>INDEX(products[Cost_per_box], MATCH(shipments9[[#This Row],[PID]], products[PID], 0))</f>
        <v>10.51</v>
      </c>
      <c r="P2450" s="4">
        <f>shipments9[[#This Row],[Boxes]]*shipments9[[#This Row],[Cost Per Box]]</f>
        <v>3499.83</v>
      </c>
      <c r="Q2450" s="4">
        <f>shipments9[[#This Row],[Amount]] -shipments9[[#This Row],[total cost]]</f>
        <v>-1168.83</v>
      </c>
      <c r="R2450" s="4" t="str">
        <f>IF(shipments9[[#This Row],[Gross Profit]]&lt;0,"Loss","Profit")</f>
        <v>Loss</v>
      </c>
      <c r="S2450" s="9">
        <f>shipments9[[#This Row],[Gross Profit]]/shipments9[[#This Row],[Amount]]</f>
        <v>-0.50142857142857145</v>
      </c>
      <c r="T2450" s="11">
        <f>shipments9[[#This Row],[Amount]]/shipments9[[#This Row],[Boxes]]</f>
        <v>7</v>
      </c>
    </row>
    <row r="2451" spans="1:20" x14ac:dyDescent="0.25">
      <c r="A2451" t="s">
        <v>2653</v>
      </c>
      <c r="B2451" t="s">
        <v>68</v>
      </c>
      <c r="C2451" t="s">
        <v>147</v>
      </c>
      <c r="D2451" t="s">
        <v>19</v>
      </c>
      <c r="E2451" s="1">
        <v>45414</v>
      </c>
      <c r="F2451" s="1" t="str">
        <f>TEXT(shipments9[[#This Row],[Shipdate]],"ddd")</f>
        <v>Thu</v>
      </c>
      <c r="G2451" s="1" t="str">
        <f>IF(OR(shipments9[[#This Row],[Day Name]]="Sat",shipments9[[#This Row],[Day Name]]="Sun"),"Weekend","Weekday")</f>
        <v>Weekday</v>
      </c>
      <c r="H2451">
        <v>4362.75</v>
      </c>
      <c r="I2451">
        <v>546</v>
      </c>
      <c r="J2451" t="s">
        <v>172</v>
      </c>
      <c r="K2451" t="s">
        <v>8155</v>
      </c>
      <c r="L2451" t="s">
        <v>8154</v>
      </c>
      <c r="M2451">
        <v>5</v>
      </c>
      <c r="N2451" t="s">
        <v>201</v>
      </c>
      <c r="O2451" s="4">
        <f>INDEX(products[Cost_per_box], MATCH(shipments9[[#This Row],[PID]], products[PID], 0))</f>
        <v>10.51</v>
      </c>
      <c r="P2451" s="4">
        <f>shipments9[[#This Row],[Boxes]]*shipments9[[#This Row],[Cost Per Box]]</f>
        <v>5738.46</v>
      </c>
      <c r="Q2451" s="4">
        <f>shipments9[[#This Row],[Amount]] -shipments9[[#This Row],[total cost]]</f>
        <v>-1375.71</v>
      </c>
      <c r="R2451" s="4" t="str">
        <f>IF(shipments9[[#This Row],[Gross Profit]]&lt;0,"Loss","Profit")</f>
        <v>Loss</v>
      </c>
      <c r="S2451" s="9">
        <f>shipments9[[#This Row],[Gross Profit]]/shipments9[[#This Row],[Amount]]</f>
        <v>-0.31533092659446449</v>
      </c>
      <c r="T2451" s="11">
        <f>shipments9[[#This Row],[Amount]]/shipments9[[#This Row],[Boxes]]</f>
        <v>7.990384615384615</v>
      </c>
    </row>
    <row r="2452" spans="1:20" x14ac:dyDescent="0.25">
      <c r="A2452" t="s">
        <v>2654</v>
      </c>
      <c r="B2452" t="s">
        <v>68</v>
      </c>
      <c r="C2452" t="s">
        <v>147</v>
      </c>
      <c r="D2452" t="s">
        <v>19</v>
      </c>
      <c r="E2452" s="1">
        <v>44960</v>
      </c>
      <c r="F2452" s="1" t="str">
        <f>TEXT(shipments9[[#This Row],[Shipdate]],"ddd")</f>
        <v>Fri</v>
      </c>
      <c r="G2452" s="1" t="str">
        <f>IF(OR(shipments9[[#This Row],[Day Name]]="Sat",shipments9[[#This Row],[Day Name]]="Sun"),"Weekend","Weekday")</f>
        <v>Weekday</v>
      </c>
      <c r="H2452">
        <v>18126</v>
      </c>
      <c r="I2452">
        <v>3021</v>
      </c>
      <c r="J2452" t="s">
        <v>172</v>
      </c>
      <c r="K2452" t="s">
        <v>8151</v>
      </c>
      <c r="L2452" t="s">
        <v>8156</v>
      </c>
      <c r="M2452">
        <v>2</v>
      </c>
      <c r="N2452" t="s">
        <v>8157</v>
      </c>
      <c r="O2452" s="4">
        <f>INDEX(products[Cost_per_box], MATCH(shipments9[[#This Row],[PID]], products[PID], 0))</f>
        <v>10.51</v>
      </c>
      <c r="P2452" s="4">
        <f>shipments9[[#This Row],[Boxes]]*shipments9[[#This Row],[Cost Per Box]]</f>
        <v>31750.71</v>
      </c>
      <c r="Q2452" s="4">
        <f>shipments9[[#This Row],[Amount]] -shipments9[[#This Row],[total cost]]</f>
        <v>-13624.71</v>
      </c>
      <c r="R2452" s="4" t="str">
        <f>IF(shipments9[[#This Row],[Gross Profit]]&lt;0,"Loss","Profit")</f>
        <v>Loss</v>
      </c>
      <c r="S2452" s="9">
        <f>shipments9[[#This Row],[Gross Profit]]/shipments9[[#This Row],[Amount]]</f>
        <v>-0.75166666666666659</v>
      </c>
      <c r="T2452" s="11">
        <f>shipments9[[#This Row],[Amount]]/shipments9[[#This Row],[Boxes]]</f>
        <v>6</v>
      </c>
    </row>
    <row r="2453" spans="1:20" x14ac:dyDescent="0.25">
      <c r="A2453" t="s">
        <v>2655</v>
      </c>
      <c r="B2453" t="s">
        <v>68</v>
      </c>
      <c r="C2453" t="s">
        <v>147</v>
      </c>
      <c r="D2453" t="s">
        <v>19</v>
      </c>
      <c r="E2453" s="1">
        <v>45362</v>
      </c>
      <c r="F2453" s="1" t="str">
        <f>TEXT(shipments9[[#This Row],[Shipdate]],"ddd")</f>
        <v>Mon</v>
      </c>
      <c r="G2453" s="1" t="str">
        <f>IF(OR(shipments9[[#This Row],[Day Name]]="Sat",shipments9[[#This Row],[Day Name]]="Sun"),"Weekend","Weekday")</f>
        <v>Weekday</v>
      </c>
      <c r="H2453">
        <v>4268.25</v>
      </c>
      <c r="I2453">
        <v>475</v>
      </c>
      <c r="J2453" t="s">
        <v>172</v>
      </c>
      <c r="K2453" t="s">
        <v>8155</v>
      </c>
      <c r="L2453" t="s">
        <v>8156</v>
      </c>
      <c r="M2453">
        <v>3</v>
      </c>
      <c r="N2453" t="s">
        <v>8164</v>
      </c>
      <c r="O2453" s="4">
        <f>INDEX(products[Cost_per_box], MATCH(shipments9[[#This Row],[PID]], products[PID], 0))</f>
        <v>10.51</v>
      </c>
      <c r="P2453" s="4">
        <f>shipments9[[#This Row],[Boxes]]*shipments9[[#This Row],[Cost Per Box]]</f>
        <v>4992.25</v>
      </c>
      <c r="Q2453" s="4">
        <f>shipments9[[#This Row],[Amount]] -shipments9[[#This Row],[total cost]]</f>
        <v>-724</v>
      </c>
      <c r="R2453" s="4" t="str">
        <f>IF(shipments9[[#This Row],[Gross Profit]]&lt;0,"Loss","Profit")</f>
        <v>Loss</v>
      </c>
      <c r="S2453" s="9">
        <f>shipments9[[#This Row],[Gross Profit]]/shipments9[[#This Row],[Amount]]</f>
        <v>-0.16962455338839103</v>
      </c>
      <c r="T2453" s="11">
        <f>shipments9[[#This Row],[Amount]]/shipments9[[#This Row],[Boxes]]</f>
        <v>8.9857894736842105</v>
      </c>
    </row>
    <row r="2454" spans="1:20" x14ac:dyDescent="0.25">
      <c r="A2454" t="s">
        <v>2656</v>
      </c>
      <c r="B2454" t="s">
        <v>108</v>
      </c>
      <c r="C2454" t="s">
        <v>147</v>
      </c>
      <c r="D2454" t="s">
        <v>19</v>
      </c>
      <c r="E2454" s="1">
        <v>44938</v>
      </c>
      <c r="F2454" s="1" t="str">
        <f>TEXT(shipments9[[#This Row],[Shipdate]],"ddd")</f>
        <v>Thu</v>
      </c>
      <c r="G2454" s="1" t="str">
        <f>IF(OR(shipments9[[#This Row],[Day Name]]="Sat",shipments9[[#This Row],[Day Name]]="Sun"),"Weekend","Weekday")</f>
        <v>Weekday</v>
      </c>
      <c r="H2454">
        <v>2610</v>
      </c>
      <c r="I2454">
        <v>435</v>
      </c>
      <c r="J2454" t="s">
        <v>172</v>
      </c>
      <c r="K2454" t="s">
        <v>8151</v>
      </c>
      <c r="L2454" t="s">
        <v>8156</v>
      </c>
      <c r="M2454">
        <v>1</v>
      </c>
      <c r="N2454" t="s">
        <v>8163</v>
      </c>
      <c r="O2454" s="4">
        <f>INDEX(products[Cost_per_box], MATCH(shipments9[[#This Row],[PID]], products[PID], 0))</f>
        <v>10.51</v>
      </c>
      <c r="P2454" s="4">
        <f>shipments9[[#This Row],[Boxes]]*shipments9[[#This Row],[Cost Per Box]]</f>
        <v>4571.8499999999995</v>
      </c>
      <c r="Q2454" s="4">
        <f>shipments9[[#This Row],[Amount]] -shipments9[[#This Row],[total cost]]</f>
        <v>-1961.8499999999995</v>
      </c>
      <c r="R2454" s="4" t="str">
        <f>IF(shipments9[[#This Row],[Gross Profit]]&lt;0,"Loss","Profit")</f>
        <v>Loss</v>
      </c>
      <c r="S2454" s="9">
        <f>shipments9[[#This Row],[Gross Profit]]/shipments9[[#This Row],[Amount]]</f>
        <v>-0.75166666666666648</v>
      </c>
      <c r="T2454" s="11">
        <f>shipments9[[#This Row],[Amount]]/shipments9[[#This Row],[Boxes]]</f>
        <v>6</v>
      </c>
    </row>
    <row r="2455" spans="1:20" x14ac:dyDescent="0.25">
      <c r="A2455" t="s">
        <v>2657</v>
      </c>
      <c r="B2455" t="s">
        <v>108</v>
      </c>
      <c r="C2455" t="s">
        <v>147</v>
      </c>
      <c r="D2455" t="s">
        <v>19</v>
      </c>
      <c r="E2455" s="1">
        <v>45062</v>
      </c>
      <c r="F2455" s="1" t="str">
        <f>TEXT(shipments9[[#This Row],[Shipdate]],"ddd")</f>
        <v>Tue</v>
      </c>
      <c r="G2455" s="1" t="str">
        <f>IF(OR(shipments9[[#This Row],[Day Name]]="Sat",shipments9[[#This Row],[Day Name]]="Sun"),"Weekend","Weekday")</f>
        <v>Weekday</v>
      </c>
      <c r="H2455">
        <v>9704.25</v>
      </c>
      <c r="I2455">
        <v>1387</v>
      </c>
      <c r="J2455" t="s">
        <v>172</v>
      </c>
      <c r="K2455" t="s">
        <v>8151</v>
      </c>
      <c r="L2455" t="s">
        <v>8154</v>
      </c>
      <c r="M2455">
        <v>5</v>
      </c>
      <c r="N2455" t="s">
        <v>201</v>
      </c>
      <c r="O2455" s="4">
        <f>INDEX(products[Cost_per_box], MATCH(shipments9[[#This Row],[PID]], products[PID], 0))</f>
        <v>10.51</v>
      </c>
      <c r="P2455" s="4">
        <f>shipments9[[#This Row],[Boxes]]*shipments9[[#This Row],[Cost Per Box]]</f>
        <v>14577.369999999999</v>
      </c>
      <c r="Q2455" s="4">
        <f>shipments9[[#This Row],[Amount]] -shipments9[[#This Row],[total cost]]</f>
        <v>-4873.119999999999</v>
      </c>
      <c r="R2455" s="4" t="str">
        <f>IF(shipments9[[#This Row],[Gross Profit]]&lt;0,"Loss","Profit")</f>
        <v>Loss</v>
      </c>
      <c r="S2455" s="9">
        <f>shipments9[[#This Row],[Gross Profit]]/shipments9[[#This Row],[Amount]]</f>
        <v>-0.50216348507097397</v>
      </c>
      <c r="T2455" s="11">
        <f>shipments9[[#This Row],[Amount]]/shipments9[[#This Row],[Boxes]]</f>
        <v>6.9965753424657535</v>
      </c>
    </row>
    <row r="2456" spans="1:20" x14ac:dyDescent="0.25">
      <c r="A2456" t="s">
        <v>2658</v>
      </c>
      <c r="B2456" t="s">
        <v>108</v>
      </c>
      <c r="C2456" t="s">
        <v>147</v>
      </c>
      <c r="D2456" t="s">
        <v>19</v>
      </c>
      <c r="E2456" s="1">
        <v>45373</v>
      </c>
      <c r="F2456" s="1" t="str">
        <f>TEXT(shipments9[[#This Row],[Shipdate]],"ddd")</f>
        <v>Fri</v>
      </c>
      <c r="G2456" s="1" t="str">
        <f>IF(OR(shipments9[[#This Row],[Day Name]]="Sat",shipments9[[#This Row],[Day Name]]="Sun"),"Weekend","Weekday")</f>
        <v>Weekday</v>
      </c>
      <c r="H2456">
        <v>78.75</v>
      </c>
      <c r="I2456">
        <v>14</v>
      </c>
      <c r="J2456" t="s">
        <v>172</v>
      </c>
      <c r="K2456" t="s">
        <v>8155</v>
      </c>
      <c r="L2456" t="s">
        <v>8156</v>
      </c>
      <c r="M2456">
        <v>3</v>
      </c>
      <c r="N2456" t="s">
        <v>8164</v>
      </c>
      <c r="O2456" s="4">
        <f>INDEX(products[Cost_per_box], MATCH(shipments9[[#This Row],[PID]], products[PID], 0))</f>
        <v>10.51</v>
      </c>
      <c r="P2456" s="4">
        <f>shipments9[[#This Row],[Boxes]]*shipments9[[#This Row],[Cost Per Box]]</f>
        <v>147.13999999999999</v>
      </c>
      <c r="Q2456" s="4">
        <f>shipments9[[#This Row],[Amount]] -shipments9[[#This Row],[total cost]]</f>
        <v>-68.389999999999986</v>
      </c>
      <c r="R2456" s="4" t="str">
        <f>IF(shipments9[[#This Row],[Gross Profit]]&lt;0,"Loss","Profit")</f>
        <v>Loss</v>
      </c>
      <c r="S2456" s="9">
        <f>shipments9[[#This Row],[Gross Profit]]/shipments9[[#This Row],[Amount]]</f>
        <v>-0.86844444444444424</v>
      </c>
      <c r="T2456" s="11">
        <f>shipments9[[#This Row],[Amount]]/shipments9[[#This Row],[Boxes]]</f>
        <v>5.625</v>
      </c>
    </row>
    <row r="2457" spans="1:20" x14ac:dyDescent="0.25">
      <c r="A2457" t="s">
        <v>2659</v>
      </c>
      <c r="B2457" t="s">
        <v>108</v>
      </c>
      <c r="C2457" t="s">
        <v>147</v>
      </c>
      <c r="D2457" t="s">
        <v>19</v>
      </c>
      <c r="E2457" s="1">
        <v>45302</v>
      </c>
      <c r="F2457" s="1" t="str">
        <f>TEXT(shipments9[[#This Row],[Shipdate]],"ddd")</f>
        <v>Thu</v>
      </c>
      <c r="G2457" s="1" t="str">
        <f>IF(OR(shipments9[[#This Row],[Day Name]]="Sat",shipments9[[#This Row],[Day Name]]="Sun"),"Weekend","Weekday")</f>
        <v>Weekday</v>
      </c>
      <c r="H2457">
        <v>6225.75</v>
      </c>
      <c r="I2457">
        <v>1038</v>
      </c>
      <c r="J2457" t="s">
        <v>172</v>
      </c>
      <c r="K2457" t="s">
        <v>8155</v>
      </c>
      <c r="L2457" t="s">
        <v>8156</v>
      </c>
      <c r="M2457">
        <v>1</v>
      </c>
      <c r="N2457" t="s">
        <v>8163</v>
      </c>
      <c r="O2457" s="4">
        <f>INDEX(products[Cost_per_box], MATCH(shipments9[[#This Row],[PID]], products[PID], 0))</f>
        <v>10.51</v>
      </c>
      <c r="P2457" s="4">
        <f>shipments9[[#This Row],[Boxes]]*shipments9[[#This Row],[Cost Per Box]]</f>
        <v>10909.38</v>
      </c>
      <c r="Q2457" s="4">
        <f>shipments9[[#This Row],[Amount]] -shipments9[[#This Row],[total cost]]</f>
        <v>-4683.6299999999992</v>
      </c>
      <c r="R2457" s="4" t="str">
        <f>IF(shipments9[[#This Row],[Gross Profit]]&lt;0,"Loss","Profit")</f>
        <v>Loss</v>
      </c>
      <c r="S2457" s="9">
        <f>shipments9[[#This Row],[Gross Profit]]/shipments9[[#This Row],[Amount]]</f>
        <v>-0.75229972292494862</v>
      </c>
      <c r="T2457" s="11">
        <f>shipments9[[#This Row],[Amount]]/shipments9[[#This Row],[Boxes]]</f>
        <v>5.9978323699421967</v>
      </c>
    </row>
    <row r="2458" spans="1:20" x14ac:dyDescent="0.25">
      <c r="A2458" t="s">
        <v>2660</v>
      </c>
      <c r="B2458" t="s">
        <v>108</v>
      </c>
      <c r="C2458" t="s">
        <v>147</v>
      </c>
      <c r="D2458" t="s">
        <v>19</v>
      </c>
      <c r="E2458" s="1">
        <v>45363</v>
      </c>
      <c r="F2458" s="1" t="str">
        <f>TEXT(shipments9[[#This Row],[Shipdate]],"ddd")</f>
        <v>Tue</v>
      </c>
      <c r="G2458" s="1" t="str">
        <f>IF(OR(shipments9[[#This Row],[Day Name]]="Sat",shipments9[[#This Row],[Day Name]]="Sun"),"Weekend","Weekday")</f>
        <v>Weekday</v>
      </c>
      <c r="H2458">
        <v>3314.25</v>
      </c>
      <c r="I2458">
        <v>553</v>
      </c>
      <c r="J2458" t="s">
        <v>172</v>
      </c>
      <c r="K2458" t="s">
        <v>8155</v>
      </c>
      <c r="L2458" t="s">
        <v>8156</v>
      </c>
      <c r="M2458">
        <v>3</v>
      </c>
      <c r="N2458" t="s">
        <v>8164</v>
      </c>
      <c r="O2458" s="4">
        <f>INDEX(products[Cost_per_box], MATCH(shipments9[[#This Row],[PID]], products[PID], 0))</f>
        <v>10.51</v>
      </c>
      <c r="P2458" s="4">
        <f>shipments9[[#This Row],[Boxes]]*shipments9[[#This Row],[Cost Per Box]]</f>
        <v>5812.03</v>
      </c>
      <c r="Q2458" s="4">
        <f>shipments9[[#This Row],[Amount]] -shipments9[[#This Row],[total cost]]</f>
        <v>-2497.7799999999997</v>
      </c>
      <c r="R2458" s="4" t="str">
        <f>IF(shipments9[[#This Row],[Gross Profit]]&lt;0,"Loss","Profit")</f>
        <v>Loss</v>
      </c>
      <c r="S2458" s="9">
        <f>shipments9[[#This Row],[Gross Profit]]/shipments9[[#This Row],[Amount]]</f>
        <v>-0.75364863845515573</v>
      </c>
      <c r="T2458" s="11">
        <f>shipments9[[#This Row],[Amount]]/shipments9[[#This Row],[Boxes]]</f>
        <v>5.9932188065099457</v>
      </c>
    </row>
    <row r="2459" spans="1:20" x14ac:dyDescent="0.25">
      <c r="A2459" t="s">
        <v>2661</v>
      </c>
      <c r="B2459" t="s">
        <v>105</v>
      </c>
      <c r="C2459" t="s">
        <v>147</v>
      </c>
      <c r="D2459" t="s">
        <v>19</v>
      </c>
      <c r="E2459" s="1">
        <v>45225</v>
      </c>
      <c r="F2459" s="1" t="str">
        <f>TEXT(shipments9[[#This Row],[Shipdate]],"ddd")</f>
        <v>Thu</v>
      </c>
      <c r="G2459" s="1" t="str">
        <f>IF(OR(shipments9[[#This Row],[Day Name]]="Sat",shipments9[[#This Row],[Day Name]]="Sun"),"Weekend","Weekday")</f>
        <v>Weekday</v>
      </c>
      <c r="H2459">
        <v>8415</v>
      </c>
      <c r="I2459">
        <v>842</v>
      </c>
      <c r="J2459" t="s">
        <v>172</v>
      </c>
      <c r="K2459" t="s">
        <v>8151</v>
      </c>
      <c r="L2459" t="s">
        <v>8152</v>
      </c>
      <c r="M2459">
        <v>10</v>
      </c>
      <c r="N2459" t="s">
        <v>8153</v>
      </c>
      <c r="O2459" s="4">
        <f>INDEX(products[Cost_per_box], MATCH(shipments9[[#This Row],[PID]], products[PID], 0))</f>
        <v>10.51</v>
      </c>
      <c r="P2459" s="4">
        <f>shipments9[[#This Row],[Boxes]]*shipments9[[#This Row],[Cost Per Box]]</f>
        <v>8849.42</v>
      </c>
      <c r="Q2459" s="4">
        <f>shipments9[[#This Row],[Amount]] -shipments9[[#This Row],[total cost]]</f>
        <v>-434.42000000000007</v>
      </c>
      <c r="R2459" s="4" t="str">
        <f>IF(shipments9[[#This Row],[Gross Profit]]&lt;0,"Loss","Profit")</f>
        <v>Loss</v>
      </c>
      <c r="S2459" s="9">
        <f>shipments9[[#This Row],[Gross Profit]]/shipments9[[#This Row],[Amount]]</f>
        <v>-5.1624480095068342E-2</v>
      </c>
      <c r="T2459" s="11">
        <f>shipments9[[#This Row],[Amount]]/shipments9[[#This Row],[Boxes]]</f>
        <v>9.9940617577197148</v>
      </c>
    </row>
    <row r="2460" spans="1:20" x14ac:dyDescent="0.25">
      <c r="A2460" t="s">
        <v>2662</v>
      </c>
      <c r="B2460" t="s">
        <v>105</v>
      </c>
      <c r="C2460" t="s">
        <v>147</v>
      </c>
      <c r="D2460" t="s">
        <v>19</v>
      </c>
      <c r="E2460" s="1">
        <v>45244</v>
      </c>
      <c r="F2460" s="1" t="str">
        <f>TEXT(shipments9[[#This Row],[Shipdate]],"ddd")</f>
        <v>Tue</v>
      </c>
      <c r="G2460" s="1" t="str">
        <f>IF(OR(shipments9[[#This Row],[Day Name]]="Sat",shipments9[[#This Row],[Day Name]]="Sun"),"Weekend","Weekday")</f>
        <v>Weekday</v>
      </c>
      <c r="H2460">
        <v>5852.25</v>
      </c>
      <c r="I2460">
        <v>586</v>
      </c>
      <c r="J2460" t="s">
        <v>172</v>
      </c>
      <c r="K2460" t="s">
        <v>8151</v>
      </c>
      <c r="L2460" t="s">
        <v>8152</v>
      </c>
      <c r="M2460">
        <v>11</v>
      </c>
      <c r="N2460" t="s">
        <v>8165</v>
      </c>
      <c r="O2460" s="4">
        <f>INDEX(products[Cost_per_box], MATCH(shipments9[[#This Row],[PID]], products[PID], 0))</f>
        <v>10.51</v>
      </c>
      <c r="P2460" s="4">
        <f>shipments9[[#This Row],[Boxes]]*shipments9[[#This Row],[Cost Per Box]]</f>
        <v>6158.86</v>
      </c>
      <c r="Q2460" s="4">
        <f>shipments9[[#This Row],[Amount]] -shipments9[[#This Row],[total cost]]</f>
        <v>-306.60999999999967</v>
      </c>
      <c r="R2460" s="4" t="str">
        <f>IF(shipments9[[#This Row],[Gross Profit]]&lt;0,"Loss","Profit")</f>
        <v>Loss</v>
      </c>
      <c r="S2460" s="9">
        <f>shipments9[[#This Row],[Gross Profit]]/shipments9[[#This Row],[Amount]]</f>
        <v>-5.2391815113845046E-2</v>
      </c>
      <c r="T2460" s="11">
        <f>shipments9[[#This Row],[Amount]]/shipments9[[#This Row],[Boxes]]</f>
        <v>9.9867747440273043</v>
      </c>
    </row>
    <row r="2461" spans="1:20" x14ac:dyDescent="0.25">
      <c r="A2461" t="s">
        <v>2663</v>
      </c>
      <c r="B2461" t="s">
        <v>105</v>
      </c>
      <c r="C2461" t="s">
        <v>147</v>
      </c>
      <c r="D2461" t="s">
        <v>19</v>
      </c>
      <c r="E2461" s="1">
        <v>45183</v>
      </c>
      <c r="F2461" s="1" t="str">
        <f>TEXT(shipments9[[#This Row],[Shipdate]],"ddd")</f>
        <v>Thu</v>
      </c>
      <c r="G2461" s="1" t="str">
        <f>IF(OR(shipments9[[#This Row],[Day Name]]="Sat",shipments9[[#This Row],[Day Name]]="Sun"),"Weekend","Weekday")</f>
        <v>Weekday</v>
      </c>
      <c r="H2461">
        <v>1111.5</v>
      </c>
      <c r="I2461">
        <v>159</v>
      </c>
      <c r="J2461" t="s">
        <v>172</v>
      </c>
      <c r="K2461" t="s">
        <v>8151</v>
      </c>
      <c r="L2461" t="s">
        <v>8160</v>
      </c>
      <c r="M2461">
        <v>9</v>
      </c>
      <c r="N2461" t="s">
        <v>8167</v>
      </c>
      <c r="O2461" s="4">
        <f>INDEX(products[Cost_per_box], MATCH(shipments9[[#This Row],[PID]], products[PID], 0))</f>
        <v>10.51</v>
      </c>
      <c r="P2461" s="4">
        <f>shipments9[[#This Row],[Boxes]]*shipments9[[#This Row],[Cost Per Box]]</f>
        <v>1671.09</v>
      </c>
      <c r="Q2461" s="4">
        <f>shipments9[[#This Row],[Amount]] -shipments9[[#This Row],[total cost]]</f>
        <v>-559.58999999999992</v>
      </c>
      <c r="R2461" s="4" t="str">
        <f>IF(shipments9[[#This Row],[Gross Profit]]&lt;0,"Loss","Profit")</f>
        <v>Loss</v>
      </c>
      <c r="S2461" s="9">
        <f>shipments9[[#This Row],[Gross Profit]]/shipments9[[#This Row],[Amount]]</f>
        <v>-0.50345479082321176</v>
      </c>
      <c r="T2461" s="11">
        <f>shipments9[[#This Row],[Amount]]/shipments9[[#This Row],[Boxes]]</f>
        <v>6.9905660377358494</v>
      </c>
    </row>
    <row r="2462" spans="1:20" x14ac:dyDescent="0.25">
      <c r="A2462" t="s">
        <v>2664</v>
      </c>
      <c r="B2462" t="s">
        <v>105</v>
      </c>
      <c r="C2462" t="s">
        <v>147</v>
      </c>
      <c r="D2462" t="s">
        <v>19</v>
      </c>
      <c r="E2462" s="1">
        <v>45169</v>
      </c>
      <c r="F2462" s="1" t="str">
        <f>TEXT(shipments9[[#This Row],[Shipdate]],"ddd")</f>
        <v>Thu</v>
      </c>
      <c r="G2462" s="1" t="str">
        <f>IF(OR(shipments9[[#This Row],[Day Name]]="Sat",shipments9[[#This Row],[Day Name]]="Sun"),"Weekend","Weekday")</f>
        <v>Weekday</v>
      </c>
      <c r="H2462">
        <v>8887.5</v>
      </c>
      <c r="I2462">
        <v>1270</v>
      </c>
      <c r="J2462" t="s">
        <v>172</v>
      </c>
      <c r="K2462" t="s">
        <v>8151</v>
      </c>
      <c r="L2462" t="s">
        <v>8160</v>
      </c>
      <c r="M2462">
        <v>8</v>
      </c>
      <c r="N2462" t="s">
        <v>8162</v>
      </c>
      <c r="O2462" s="4">
        <f>INDEX(products[Cost_per_box], MATCH(shipments9[[#This Row],[PID]], products[PID], 0))</f>
        <v>10.51</v>
      </c>
      <c r="P2462" s="4">
        <f>shipments9[[#This Row],[Boxes]]*shipments9[[#This Row],[Cost Per Box]]</f>
        <v>13347.699999999999</v>
      </c>
      <c r="Q2462" s="4">
        <f>shipments9[[#This Row],[Amount]] -shipments9[[#This Row],[total cost]]</f>
        <v>-4460.1999999999989</v>
      </c>
      <c r="R2462" s="4" t="str">
        <f>IF(shipments9[[#This Row],[Gross Profit]]&lt;0,"Loss","Profit")</f>
        <v>Loss</v>
      </c>
      <c r="S2462" s="9">
        <f>shipments9[[#This Row],[Gross Profit]]/shipments9[[#This Row],[Amount]]</f>
        <v>-0.50185091420534444</v>
      </c>
      <c r="T2462" s="11">
        <f>shipments9[[#This Row],[Amount]]/shipments9[[#This Row],[Boxes]]</f>
        <v>6.9980314960629917</v>
      </c>
    </row>
    <row r="2463" spans="1:20" x14ac:dyDescent="0.25">
      <c r="A2463" t="s">
        <v>2665</v>
      </c>
      <c r="B2463" t="s">
        <v>105</v>
      </c>
      <c r="C2463" t="s">
        <v>147</v>
      </c>
      <c r="D2463" t="s">
        <v>19</v>
      </c>
      <c r="E2463" s="1">
        <v>45110</v>
      </c>
      <c r="F2463" s="1" t="str">
        <f>TEXT(shipments9[[#This Row],[Shipdate]],"ddd")</f>
        <v>Mon</v>
      </c>
      <c r="G2463" s="1" t="str">
        <f>IF(OR(shipments9[[#This Row],[Day Name]]="Sat",shipments9[[#This Row],[Day Name]]="Sun"),"Weekend","Weekday")</f>
        <v>Weekday</v>
      </c>
      <c r="H2463">
        <v>7452</v>
      </c>
      <c r="I2463">
        <v>1065</v>
      </c>
      <c r="J2463" t="s">
        <v>172</v>
      </c>
      <c r="K2463" t="s">
        <v>8151</v>
      </c>
      <c r="L2463" t="s">
        <v>8160</v>
      </c>
      <c r="M2463">
        <v>7</v>
      </c>
      <c r="N2463" t="s">
        <v>8161</v>
      </c>
      <c r="O2463" s="4">
        <f>INDEX(products[Cost_per_box], MATCH(shipments9[[#This Row],[PID]], products[PID], 0))</f>
        <v>10.51</v>
      </c>
      <c r="P2463" s="4">
        <f>shipments9[[#This Row],[Boxes]]*shipments9[[#This Row],[Cost Per Box]]</f>
        <v>11193.15</v>
      </c>
      <c r="Q2463" s="4">
        <f>shipments9[[#This Row],[Amount]] -shipments9[[#This Row],[total cost]]</f>
        <v>-3741.1499999999996</v>
      </c>
      <c r="R2463" s="4" t="str">
        <f>IF(shipments9[[#This Row],[Gross Profit]]&lt;0,"Loss","Profit")</f>
        <v>Loss</v>
      </c>
      <c r="S2463" s="9">
        <f>shipments9[[#This Row],[Gross Profit]]/shipments9[[#This Row],[Amount]]</f>
        <v>-0.50203301127214162</v>
      </c>
      <c r="T2463" s="11">
        <f>shipments9[[#This Row],[Amount]]/shipments9[[#This Row],[Boxes]]</f>
        <v>6.9971830985915489</v>
      </c>
    </row>
    <row r="2464" spans="1:20" x14ac:dyDescent="0.25">
      <c r="A2464" t="s">
        <v>2666</v>
      </c>
      <c r="B2464" t="s">
        <v>105</v>
      </c>
      <c r="C2464" t="s">
        <v>147</v>
      </c>
      <c r="D2464" t="s">
        <v>19</v>
      </c>
      <c r="E2464" s="1">
        <v>44951</v>
      </c>
      <c r="F2464" s="1" t="str">
        <f>TEXT(shipments9[[#This Row],[Shipdate]],"ddd")</f>
        <v>Wed</v>
      </c>
      <c r="G2464" s="1" t="str">
        <f>IF(OR(shipments9[[#This Row],[Day Name]]="Sat",shipments9[[#This Row],[Day Name]]="Sun"),"Weekend","Weekday")</f>
        <v>Weekday</v>
      </c>
      <c r="H2464">
        <v>2004.75</v>
      </c>
      <c r="I2464">
        <v>251</v>
      </c>
      <c r="J2464" t="s">
        <v>172</v>
      </c>
      <c r="K2464" t="s">
        <v>8151</v>
      </c>
      <c r="L2464" t="s">
        <v>8156</v>
      </c>
      <c r="M2464">
        <v>1</v>
      </c>
      <c r="N2464" t="s">
        <v>8163</v>
      </c>
      <c r="O2464" s="4">
        <f>INDEX(products[Cost_per_box], MATCH(shipments9[[#This Row],[PID]], products[PID], 0))</f>
        <v>10.51</v>
      </c>
      <c r="P2464" s="4">
        <f>shipments9[[#This Row],[Boxes]]*shipments9[[#This Row],[Cost Per Box]]</f>
        <v>2638.0099999999998</v>
      </c>
      <c r="Q2464" s="4">
        <f>shipments9[[#This Row],[Amount]] -shipments9[[#This Row],[total cost]]</f>
        <v>-633.25999999999976</v>
      </c>
      <c r="R2464" s="4" t="str">
        <f>IF(shipments9[[#This Row],[Gross Profit]]&lt;0,"Loss","Profit")</f>
        <v>Loss</v>
      </c>
      <c r="S2464" s="9">
        <f>shipments9[[#This Row],[Gross Profit]]/shipments9[[#This Row],[Amount]]</f>
        <v>-0.31587978550941503</v>
      </c>
      <c r="T2464" s="11">
        <f>shipments9[[#This Row],[Amount]]/shipments9[[#This Row],[Boxes]]</f>
        <v>7.9870517928286855</v>
      </c>
    </row>
    <row r="2465" spans="1:20" x14ac:dyDescent="0.25">
      <c r="A2465" t="s">
        <v>2667</v>
      </c>
      <c r="B2465" t="s">
        <v>111</v>
      </c>
      <c r="C2465" t="s">
        <v>147</v>
      </c>
      <c r="D2465" t="s">
        <v>19</v>
      </c>
      <c r="E2465" s="1">
        <v>45392</v>
      </c>
      <c r="F2465" s="1" t="str">
        <f>TEXT(shipments9[[#This Row],[Shipdate]],"ddd")</f>
        <v>Wed</v>
      </c>
      <c r="G2465" s="1" t="str">
        <f>IF(OR(shipments9[[#This Row],[Day Name]]="Sat",shipments9[[#This Row],[Day Name]]="Sun"),"Weekend","Weekday")</f>
        <v>Weekday</v>
      </c>
      <c r="H2465">
        <v>1347.75</v>
      </c>
      <c r="I2465">
        <v>169</v>
      </c>
      <c r="J2465" t="s">
        <v>172</v>
      </c>
      <c r="K2465" t="s">
        <v>8155</v>
      </c>
      <c r="L2465" t="s">
        <v>8154</v>
      </c>
      <c r="M2465">
        <v>4</v>
      </c>
      <c r="N2465" t="s">
        <v>8158</v>
      </c>
      <c r="O2465" s="4">
        <f>INDEX(products[Cost_per_box], MATCH(shipments9[[#This Row],[PID]], products[PID], 0))</f>
        <v>10.51</v>
      </c>
      <c r="P2465" s="4">
        <f>shipments9[[#This Row],[Boxes]]*shipments9[[#This Row],[Cost Per Box]]</f>
        <v>1776.19</v>
      </c>
      <c r="Q2465" s="4">
        <f>shipments9[[#This Row],[Amount]] -shipments9[[#This Row],[total cost]]</f>
        <v>-428.44000000000005</v>
      </c>
      <c r="R2465" s="4" t="str">
        <f>IF(shipments9[[#This Row],[Gross Profit]]&lt;0,"Loss","Profit")</f>
        <v>Loss</v>
      </c>
      <c r="S2465" s="9">
        <f>shipments9[[#This Row],[Gross Profit]]/shipments9[[#This Row],[Amount]]</f>
        <v>-0.31789278427007978</v>
      </c>
      <c r="T2465" s="11">
        <f>shipments9[[#This Row],[Amount]]/shipments9[[#This Row],[Boxes]]</f>
        <v>7.974852071005917</v>
      </c>
    </row>
    <row r="2466" spans="1:20" x14ac:dyDescent="0.25">
      <c r="A2466" t="s">
        <v>2668</v>
      </c>
      <c r="B2466" t="s">
        <v>111</v>
      </c>
      <c r="C2466" t="s">
        <v>147</v>
      </c>
      <c r="D2466" t="s">
        <v>19</v>
      </c>
      <c r="E2466" s="1">
        <v>45190</v>
      </c>
      <c r="F2466" s="1" t="str">
        <f>TEXT(shipments9[[#This Row],[Shipdate]],"ddd")</f>
        <v>Thu</v>
      </c>
      <c r="G2466" s="1" t="str">
        <f>IF(OR(shipments9[[#This Row],[Day Name]]="Sat",shipments9[[#This Row],[Day Name]]="Sun"),"Weekend","Weekday")</f>
        <v>Weekday</v>
      </c>
      <c r="H2466">
        <v>1471.5</v>
      </c>
      <c r="I2466">
        <v>211</v>
      </c>
      <c r="J2466" t="s">
        <v>172</v>
      </c>
      <c r="K2466" t="s">
        <v>8151</v>
      </c>
      <c r="L2466" t="s">
        <v>8160</v>
      </c>
      <c r="M2466">
        <v>9</v>
      </c>
      <c r="N2466" t="s">
        <v>8167</v>
      </c>
      <c r="O2466" s="4">
        <f>INDEX(products[Cost_per_box], MATCH(shipments9[[#This Row],[PID]], products[PID], 0))</f>
        <v>10.51</v>
      </c>
      <c r="P2466" s="4">
        <f>shipments9[[#This Row],[Boxes]]*shipments9[[#This Row],[Cost Per Box]]</f>
        <v>2217.61</v>
      </c>
      <c r="Q2466" s="4">
        <f>shipments9[[#This Row],[Amount]] -shipments9[[#This Row],[total cost]]</f>
        <v>-746.11000000000013</v>
      </c>
      <c r="R2466" s="4" t="str">
        <f>IF(shipments9[[#This Row],[Gross Profit]]&lt;0,"Loss","Profit")</f>
        <v>Loss</v>
      </c>
      <c r="S2466" s="9">
        <f>shipments9[[#This Row],[Gross Profit]]/shipments9[[#This Row],[Amount]]</f>
        <v>-0.50704043493034323</v>
      </c>
      <c r="T2466" s="11">
        <f>shipments9[[#This Row],[Amount]]/shipments9[[#This Row],[Boxes]]</f>
        <v>6.9739336492890995</v>
      </c>
    </row>
    <row r="2467" spans="1:20" x14ac:dyDescent="0.25">
      <c r="A2467" t="s">
        <v>2669</v>
      </c>
      <c r="B2467" t="s">
        <v>114</v>
      </c>
      <c r="C2467" t="s">
        <v>147</v>
      </c>
      <c r="D2467" t="s">
        <v>19</v>
      </c>
      <c r="E2467" s="1">
        <v>45041</v>
      </c>
      <c r="F2467" s="1" t="str">
        <f>TEXT(shipments9[[#This Row],[Shipdate]],"ddd")</f>
        <v>Tue</v>
      </c>
      <c r="G2467" s="1" t="str">
        <f>IF(OR(shipments9[[#This Row],[Day Name]]="Sat",shipments9[[#This Row],[Day Name]]="Sun"),"Weekend","Weekday")</f>
        <v>Weekday</v>
      </c>
      <c r="H2467">
        <v>6234.75</v>
      </c>
      <c r="I2467">
        <v>891</v>
      </c>
      <c r="J2467" t="s">
        <v>172</v>
      </c>
      <c r="K2467" t="s">
        <v>8151</v>
      </c>
      <c r="L2467" t="s">
        <v>8154</v>
      </c>
      <c r="M2467">
        <v>4</v>
      </c>
      <c r="N2467" t="s">
        <v>8158</v>
      </c>
      <c r="O2467" s="4">
        <f>INDEX(products[Cost_per_box], MATCH(shipments9[[#This Row],[PID]], products[PID], 0))</f>
        <v>10.51</v>
      </c>
      <c r="P2467" s="4">
        <f>shipments9[[#This Row],[Boxes]]*shipments9[[#This Row],[Cost Per Box]]</f>
        <v>9364.41</v>
      </c>
      <c r="Q2467" s="4">
        <f>shipments9[[#This Row],[Amount]] -shipments9[[#This Row],[total cost]]</f>
        <v>-3129.66</v>
      </c>
      <c r="R2467" s="4" t="str">
        <f>IF(shipments9[[#This Row],[Gross Profit]]&lt;0,"Loss","Profit")</f>
        <v>Loss</v>
      </c>
      <c r="S2467" s="9">
        <f>shipments9[[#This Row],[Gross Profit]]/shipments9[[#This Row],[Amount]]</f>
        <v>-0.50197040779501978</v>
      </c>
      <c r="T2467" s="11">
        <f>shipments9[[#This Row],[Amount]]/shipments9[[#This Row],[Boxes]]</f>
        <v>6.9974747474747474</v>
      </c>
    </row>
    <row r="2468" spans="1:20" x14ac:dyDescent="0.25">
      <c r="A2468" t="s">
        <v>2670</v>
      </c>
      <c r="B2468" t="s">
        <v>114</v>
      </c>
      <c r="C2468" t="s">
        <v>147</v>
      </c>
      <c r="D2468" t="s">
        <v>19</v>
      </c>
      <c r="E2468" s="1">
        <v>45359</v>
      </c>
      <c r="F2468" s="1" t="str">
        <f>TEXT(shipments9[[#This Row],[Shipdate]],"ddd")</f>
        <v>Fri</v>
      </c>
      <c r="G2468" s="1" t="str">
        <f>IF(OR(shipments9[[#This Row],[Day Name]]="Sat",shipments9[[#This Row],[Day Name]]="Sun"),"Weekend","Weekday")</f>
        <v>Weekday</v>
      </c>
      <c r="H2468">
        <v>380.25</v>
      </c>
      <c r="I2468">
        <v>64</v>
      </c>
      <c r="J2468" t="s">
        <v>172</v>
      </c>
      <c r="K2468" t="s">
        <v>8155</v>
      </c>
      <c r="L2468" t="s">
        <v>8156</v>
      </c>
      <c r="M2468">
        <v>3</v>
      </c>
      <c r="N2468" t="s">
        <v>8164</v>
      </c>
      <c r="O2468" s="4">
        <f>INDEX(products[Cost_per_box], MATCH(shipments9[[#This Row],[PID]], products[PID], 0))</f>
        <v>10.51</v>
      </c>
      <c r="P2468" s="4">
        <f>shipments9[[#This Row],[Boxes]]*shipments9[[#This Row],[Cost Per Box]]</f>
        <v>672.64</v>
      </c>
      <c r="Q2468" s="4">
        <f>shipments9[[#This Row],[Amount]] -shipments9[[#This Row],[total cost]]</f>
        <v>-292.39</v>
      </c>
      <c r="R2468" s="4" t="str">
        <f>IF(shipments9[[#This Row],[Gross Profit]]&lt;0,"Loss","Profit")</f>
        <v>Loss</v>
      </c>
      <c r="S2468" s="9">
        <f>shipments9[[#This Row],[Gross Profit]]/shipments9[[#This Row],[Amount]]</f>
        <v>-0.76894148586456279</v>
      </c>
      <c r="T2468" s="11">
        <f>shipments9[[#This Row],[Amount]]/shipments9[[#This Row],[Boxes]]</f>
        <v>5.94140625</v>
      </c>
    </row>
    <row r="2469" spans="1:20" x14ac:dyDescent="0.25">
      <c r="A2469" t="s">
        <v>2671</v>
      </c>
      <c r="B2469" t="s">
        <v>102</v>
      </c>
      <c r="C2469" t="s">
        <v>147</v>
      </c>
      <c r="D2469" t="s">
        <v>19</v>
      </c>
      <c r="E2469" s="1">
        <v>45345</v>
      </c>
      <c r="F2469" s="1" t="str">
        <f>TEXT(shipments9[[#This Row],[Shipdate]],"ddd")</f>
        <v>Fri</v>
      </c>
      <c r="G2469" s="1" t="str">
        <f>IF(OR(shipments9[[#This Row],[Day Name]]="Sat",shipments9[[#This Row],[Day Name]]="Sun"),"Weekend","Weekday")</f>
        <v>Weekday</v>
      </c>
      <c r="H2469">
        <v>4311</v>
      </c>
      <c r="I2469">
        <v>479</v>
      </c>
      <c r="J2469" t="s">
        <v>172</v>
      </c>
      <c r="K2469" t="s">
        <v>8155</v>
      </c>
      <c r="L2469" t="s">
        <v>8156</v>
      </c>
      <c r="M2469">
        <v>2</v>
      </c>
      <c r="N2469" t="s">
        <v>8157</v>
      </c>
      <c r="O2469" s="4">
        <f>INDEX(products[Cost_per_box], MATCH(shipments9[[#This Row],[PID]], products[PID], 0))</f>
        <v>10.51</v>
      </c>
      <c r="P2469" s="4">
        <f>shipments9[[#This Row],[Boxes]]*shipments9[[#This Row],[Cost Per Box]]</f>
        <v>5034.29</v>
      </c>
      <c r="Q2469" s="4">
        <f>shipments9[[#This Row],[Amount]] -shipments9[[#This Row],[total cost]]</f>
        <v>-723.29</v>
      </c>
      <c r="R2469" s="4" t="str">
        <f>IF(shipments9[[#This Row],[Gross Profit]]&lt;0,"Loss","Profit")</f>
        <v>Loss</v>
      </c>
      <c r="S2469" s="9">
        <f>shipments9[[#This Row],[Gross Profit]]/shipments9[[#This Row],[Amount]]</f>
        <v>-0.16777777777777778</v>
      </c>
      <c r="T2469" s="11">
        <f>shipments9[[#This Row],[Amount]]/shipments9[[#This Row],[Boxes]]</f>
        <v>9</v>
      </c>
    </row>
    <row r="2470" spans="1:20" x14ac:dyDescent="0.25">
      <c r="A2470" t="s">
        <v>2672</v>
      </c>
      <c r="B2470" t="s">
        <v>102</v>
      </c>
      <c r="C2470" t="s">
        <v>147</v>
      </c>
      <c r="D2470" t="s">
        <v>19</v>
      </c>
      <c r="E2470" s="1">
        <v>44960</v>
      </c>
      <c r="F2470" s="1" t="str">
        <f>TEXT(shipments9[[#This Row],[Shipdate]],"ddd")</f>
        <v>Fri</v>
      </c>
      <c r="G2470" s="1" t="str">
        <f>IF(OR(shipments9[[#This Row],[Day Name]]="Sat",shipments9[[#This Row],[Day Name]]="Sun"),"Weekend","Weekday")</f>
        <v>Weekday</v>
      </c>
      <c r="H2470">
        <v>7296.75</v>
      </c>
      <c r="I2470">
        <v>913</v>
      </c>
      <c r="J2470" t="s">
        <v>172</v>
      </c>
      <c r="K2470" t="s">
        <v>8151</v>
      </c>
      <c r="L2470" t="s">
        <v>8156</v>
      </c>
      <c r="M2470">
        <v>2</v>
      </c>
      <c r="N2470" t="s">
        <v>8157</v>
      </c>
      <c r="O2470" s="4">
        <f>INDEX(products[Cost_per_box], MATCH(shipments9[[#This Row],[PID]], products[PID], 0))</f>
        <v>10.51</v>
      </c>
      <c r="P2470" s="4">
        <f>shipments9[[#This Row],[Boxes]]*shipments9[[#This Row],[Cost Per Box]]</f>
        <v>9595.6299999999992</v>
      </c>
      <c r="Q2470" s="4">
        <f>shipments9[[#This Row],[Amount]] -shipments9[[#This Row],[total cost]]</f>
        <v>-2298.8799999999992</v>
      </c>
      <c r="R2470" s="4" t="str">
        <f>IF(shipments9[[#This Row],[Gross Profit]]&lt;0,"Loss","Profit")</f>
        <v>Loss</v>
      </c>
      <c r="S2470" s="9">
        <f>shipments9[[#This Row],[Gross Profit]]/shipments9[[#This Row],[Amount]]</f>
        <v>-0.3150553328536676</v>
      </c>
      <c r="T2470" s="11">
        <f>shipments9[[#This Row],[Amount]]/shipments9[[#This Row],[Boxes]]</f>
        <v>7.9920591456736032</v>
      </c>
    </row>
    <row r="2471" spans="1:20" x14ac:dyDescent="0.25">
      <c r="A2471" t="s">
        <v>2673</v>
      </c>
      <c r="B2471" t="s">
        <v>102</v>
      </c>
      <c r="C2471" t="s">
        <v>147</v>
      </c>
      <c r="D2471" t="s">
        <v>19</v>
      </c>
      <c r="E2471" s="1">
        <v>45306</v>
      </c>
      <c r="F2471" s="1" t="str">
        <f>TEXT(shipments9[[#This Row],[Shipdate]],"ddd")</f>
        <v>Mon</v>
      </c>
      <c r="G2471" s="1" t="str">
        <f>IF(OR(shipments9[[#This Row],[Day Name]]="Sat",shipments9[[#This Row],[Day Name]]="Sun"),"Weekend","Weekday")</f>
        <v>Weekday</v>
      </c>
      <c r="H2471">
        <v>5031</v>
      </c>
      <c r="I2471">
        <v>629</v>
      </c>
      <c r="J2471" t="s">
        <v>172</v>
      </c>
      <c r="K2471" t="s">
        <v>8155</v>
      </c>
      <c r="L2471" t="s">
        <v>8156</v>
      </c>
      <c r="M2471">
        <v>1</v>
      </c>
      <c r="N2471" t="s">
        <v>8163</v>
      </c>
      <c r="O2471" s="4">
        <f>INDEX(products[Cost_per_box], MATCH(shipments9[[#This Row],[PID]], products[PID], 0))</f>
        <v>10.51</v>
      </c>
      <c r="P2471" s="4">
        <f>shipments9[[#This Row],[Boxes]]*shipments9[[#This Row],[Cost Per Box]]</f>
        <v>6610.79</v>
      </c>
      <c r="Q2471" s="4">
        <f>shipments9[[#This Row],[Amount]] -shipments9[[#This Row],[total cost]]</f>
        <v>-1579.79</v>
      </c>
      <c r="R2471" s="4" t="str">
        <f>IF(shipments9[[#This Row],[Gross Profit]]&lt;0,"Loss","Profit")</f>
        <v>Loss</v>
      </c>
      <c r="S2471" s="9">
        <f>shipments9[[#This Row],[Gross Profit]]/shipments9[[#This Row],[Amount]]</f>
        <v>-0.31401113098787514</v>
      </c>
      <c r="T2471" s="11">
        <f>shipments9[[#This Row],[Amount]]/shipments9[[#This Row],[Boxes]]</f>
        <v>7.998410174880763</v>
      </c>
    </row>
    <row r="2472" spans="1:20" hidden="1" x14ac:dyDescent="0.25">
      <c r="A2472" t="s">
        <v>2674</v>
      </c>
      <c r="B2472" t="s">
        <v>42</v>
      </c>
      <c r="C2472" t="s">
        <v>141</v>
      </c>
      <c r="D2472" t="s">
        <v>19</v>
      </c>
      <c r="E2472" s="1">
        <v>45079</v>
      </c>
      <c r="F2472" s="1" t="str">
        <f>TEXT(shipments9[[#This Row],[Shipdate]],"ddd")</f>
        <v>Fri</v>
      </c>
      <c r="G2472" s="1" t="str">
        <f>IF(OR(shipments9[[#This Row],[Day Name]]="Sat",shipments9[[#This Row],[Day Name]]="Sun"),"Weekend","Weekday")</f>
        <v>Weekday</v>
      </c>
      <c r="H2472">
        <v>1431</v>
      </c>
      <c r="I2472">
        <v>120</v>
      </c>
      <c r="J2472" t="s">
        <v>172</v>
      </c>
      <c r="K2472" t="s">
        <v>8151</v>
      </c>
      <c r="L2472" t="s">
        <v>8154</v>
      </c>
      <c r="M2472">
        <v>6</v>
      </c>
      <c r="N2472" t="s">
        <v>8159</v>
      </c>
      <c r="O2472" s="4">
        <f>INDEX(products[Cost_per_box], MATCH(shipments9[[#This Row],[PID]], products[PID], 0))</f>
        <v>8.2200000000000006</v>
      </c>
      <c r="P2472" s="4">
        <f>shipments9[[#This Row],[Boxes]]*shipments9[[#This Row],[Cost Per Box]]</f>
        <v>986.40000000000009</v>
      </c>
      <c r="Q2472" s="4">
        <f>shipments9[[#This Row],[Amount]] -shipments9[[#This Row],[total cost]]</f>
        <v>444.59999999999991</v>
      </c>
      <c r="R2472" s="4" t="str">
        <f>IF(shipments9[[#This Row],[Gross Profit]]&lt;0,"Loss","Profit")</f>
        <v>Profit</v>
      </c>
      <c r="S2472" s="9">
        <f>shipments9[[#This Row],[Gross Profit]]/shipments9[[#This Row],[Amount]]</f>
        <v>0.310691823899371</v>
      </c>
      <c r="T2472" s="11">
        <f>shipments9[[#This Row],[Amount]]/shipments9[[#This Row],[Boxes]]</f>
        <v>11.925000000000001</v>
      </c>
    </row>
    <row r="2473" spans="1:20" hidden="1" x14ac:dyDescent="0.25">
      <c r="A2473" t="s">
        <v>2675</v>
      </c>
      <c r="B2473" t="s">
        <v>42</v>
      </c>
      <c r="C2473" t="s">
        <v>141</v>
      </c>
      <c r="D2473" t="s">
        <v>19</v>
      </c>
      <c r="E2473" s="1">
        <v>45272</v>
      </c>
      <c r="F2473" s="1" t="str">
        <f>TEXT(shipments9[[#This Row],[Shipdate]],"ddd")</f>
        <v>Tue</v>
      </c>
      <c r="G2473" s="1" t="str">
        <f>IF(OR(shipments9[[#This Row],[Day Name]]="Sat",shipments9[[#This Row],[Day Name]]="Sun"),"Weekend","Weekday")</f>
        <v>Weekday</v>
      </c>
      <c r="H2473">
        <v>7074</v>
      </c>
      <c r="I2473">
        <v>506</v>
      </c>
      <c r="J2473" t="s">
        <v>172</v>
      </c>
      <c r="K2473" t="s">
        <v>8151</v>
      </c>
      <c r="L2473" t="s">
        <v>8152</v>
      </c>
      <c r="M2473">
        <v>12</v>
      </c>
      <c r="N2473" t="s">
        <v>8166</v>
      </c>
      <c r="O2473" s="4">
        <f>INDEX(products[Cost_per_box], MATCH(shipments9[[#This Row],[PID]], products[PID], 0))</f>
        <v>8.2200000000000006</v>
      </c>
      <c r="P2473" s="4">
        <f>shipments9[[#This Row],[Boxes]]*shipments9[[#This Row],[Cost Per Box]]</f>
        <v>4159.3200000000006</v>
      </c>
      <c r="Q2473" s="4">
        <f>shipments9[[#This Row],[Amount]] -shipments9[[#This Row],[total cost]]</f>
        <v>2914.6799999999994</v>
      </c>
      <c r="R2473" s="4" t="str">
        <f>IF(shipments9[[#This Row],[Gross Profit]]&lt;0,"Loss","Profit")</f>
        <v>Profit</v>
      </c>
      <c r="S2473" s="9">
        <f>shipments9[[#This Row],[Gross Profit]]/shipments9[[#This Row],[Amount]]</f>
        <v>0.41202714164546217</v>
      </c>
      <c r="T2473" s="11">
        <f>shipments9[[#This Row],[Amount]]/shipments9[[#This Row],[Boxes]]</f>
        <v>13.980237154150197</v>
      </c>
    </row>
    <row r="2474" spans="1:20" hidden="1" x14ac:dyDescent="0.25">
      <c r="A2474" t="s">
        <v>2676</v>
      </c>
      <c r="B2474" t="s">
        <v>42</v>
      </c>
      <c r="C2474" t="s">
        <v>141</v>
      </c>
      <c r="D2474" t="s">
        <v>19</v>
      </c>
      <c r="E2474" s="1">
        <v>45285</v>
      </c>
      <c r="F2474" s="1" t="str">
        <f>TEXT(shipments9[[#This Row],[Shipdate]],"ddd")</f>
        <v>Mon</v>
      </c>
      <c r="G2474" s="1" t="str">
        <f>IF(OR(shipments9[[#This Row],[Day Name]]="Sat",shipments9[[#This Row],[Day Name]]="Sun"),"Weekend","Weekday")</f>
        <v>Weekday</v>
      </c>
      <c r="H2474">
        <v>3672</v>
      </c>
      <c r="I2474">
        <v>230</v>
      </c>
      <c r="J2474" t="s">
        <v>172</v>
      </c>
      <c r="K2474" t="s">
        <v>8151</v>
      </c>
      <c r="L2474" t="s">
        <v>8152</v>
      </c>
      <c r="M2474">
        <v>12</v>
      </c>
      <c r="N2474" t="s">
        <v>8166</v>
      </c>
      <c r="O2474" s="4">
        <f>INDEX(products[Cost_per_box], MATCH(shipments9[[#This Row],[PID]], products[PID], 0))</f>
        <v>8.2200000000000006</v>
      </c>
      <c r="P2474" s="4">
        <f>shipments9[[#This Row],[Boxes]]*shipments9[[#This Row],[Cost Per Box]]</f>
        <v>1890.6000000000001</v>
      </c>
      <c r="Q2474" s="4">
        <f>shipments9[[#This Row],[Amount]] -shipments9[[#This Row],[total cost]]</f>
        <v>1781.3999999999999</v>
      </c>
      <c r="R2474" s="4" t="str">
        <f>IF(shipments9[[#This Row],[Gross Profit]]&lt;0,"Loss","Profit")</f>
        <v>Profit</v>
      </c>
      <c r="S2474" s="9">
        <f>shipments9[[#This Row],[Gross Profit]]/shipments9[[#This Row],[Amount]]</f>
        <v>0.48513071895424831</v>
      </c>
      <c r="T2474" s="11">
        <f>shipments9[[#This Row],[Amount]]/shipments9[[#This Row],[Boxes]]</f>
        <v>15.965217391304348</v>
      </c>
    </row>
    <row r="2475" spans="1:20" hidden="1" x14ac:dyDescent="0.25">
      <c r="A2475" t="s">
        <v>2677</v>
      </c>
      <c r="B2475" t="s">
        <v>42</v>
      </c>
      <c r="C2475" t="s">
        <v>141</v>
      </c>
      <c r="D2475" t="s">
        <v>19</v>
      </c>
      <c r="E2475" s="1">
        <v>44991</v>
      </c>
      <c r="F2475" s="1" t="str">
        <f>TEXT(shipments9[[#This Row],[Shipdate]],"ddd")</f>
        <v>Mon</v>
      </c>
      <c r="G2475" s="1" t="str">
        <f>IF(OR(shipments9[[#This Row],[Day Name]]="Sat",shipments9[[#This Row],[Day Name]]="Sun"),"Weekend","Weekday")</f>
        <v>Weekday</v>
      </c>
      <c r="H2475">
        <v>1161</v>
      </c>
      <c r="I2475">
        <v>73</v>
      </c>
      <c r="J2475" t="s">
        <v>172</v>
      </c>
      <c r="K2475" t="s">
        <v>8151</v>
      </c>
      <c r="L2475" t="s">
        <v>8156</v>
      </c>
      <c r="M2475">
        <v>3</v>
      </c>
      <c r="N2475" t="s">
        <v>8164</v>
      </c>
      <c r="O2475" s="4">
        <f>INDEX(products[Cost_per_box], MATCH(shipments9[[#This Row],[PID]], products[PID], 0))</f>
        <v>8.2200000000000006</v>
      </c>
      <c r="P2475" s="4">
        <f>shipments9[[#This Row],[Boxes]]*shipments9[[#This Row],[Cost Per Box]]</f>
        <v>600.06000000000006</v>
      </c>
      <c r="Q2475" s="4">
        <f>shipments9[[#This Row],[Amount]] -shipments9[[#This Row],[total cost]]</f>
        <v>560.93999999999994</v>
      </c>
      <c r="R2475" s="4" t="str">
        <f>IF(shipments9[[#This Row],[Gross Profit]]&lt;0,"Loss","Profit")</f>
        <v>Profit</v>
      </c>
      <c r="S2475" s="9">
        <f>shipments9[[#This Row],[Gross Profit]]/shipments9[[#This Row],[Amount]]</f>
        <v>0.48315245478036173</v>
      </c>
      <c r="T2475" s="11">
        <f>shipments9[[#This Row],[Amount]]/shipments9[[#This Row],[Boxes]]</f>
        <v>15.904109589041095</v>
      </c>
    </row>
    <row r="2476" spans="1:20" hidden="1" x14ac:dyDescent="0.25">
      <c r="A2476" t="s">
        <v>2678</v>
      </c>
      <c r="B2476" t="s">
        <v>45</v>
      </c>
      <c r="C2476" t="s">
        <v>141</v>
      </c>
      <c r="D2476" t="s">
        <v>19</v>
      </c>
      <c r="E2476" s="1">
        <v>45462</v>
      </c>
      <c r="F2476" s="1" t="str">
        <f>TEXT(shipments9[[#This Row],[Shipdate]],"ddd")</f>
        <v>Wed</v>
      </c>
      <c r="G2476" s="1" t="str">
        <f>IF(OR(shipments9[[#This Row],[Day Name]]="Sat",shipments9[[#This Row],[Day Name]]="Sun"),"Weekend","Weekday")</f>
        <v>Weekday</v>
      </c>
      <c r="H2476">
        <v>2220.75</v>
      </c>
      <c r="I2476">
        <v>186</v>
      </c>
      <c r="J2476" t="s">
        <v>172</v>
      </c>
      <c r="K2476" t="s">
        <v>8155</v>
      </c>
      <c r="L2476" t="s">
        <v>8154</v>
      </c>
      <c r="M2476">
        <v>6</v>
      </c>
      <c r="N2476" t="s">
        <v>8159</v>
      </c>
      <c r="O2476" s="4">
        <f>INDEX(products[Cost_per_box], MATCH(shipments9[[#This Row],[PID]], products[PID], 0))</f>
        <v>8.2200000000000006</v>
      </c>
      <c r="P2476" s="4">
        <f>shipments9[[#This Row],[Boxes]]*shipments9[[#This Row],[Cost Per Box]]</f>
        <v>1528.92</v>
      </c>
      <c r="Q2476" s="4">
        <f>shipments9[[#This Row],[Amount]] -shipments9[[#This Row],[total cost]]</f>
        <v>691.82999999999993</v>
      </c>
      <c r="R2476" s="4" t="str">
        <f>IF(shipments9[[#This Row],[Gross Profit]]&lt;0,"Loss","Profit")</f>
        <v>Profit</v>
      </c>
      <c r="S2476" s="9">
        <f>shipments9[[#This Row],[Gross Profit]]/shipments9[[#This Row],[Amount]]</f>
        <v>0.31152988855116509</v>
      </c>
      <c r="T2476" s="11">
        <f>shipments9[[#This Row],[Amount]]/shipments9[[#This Row],[Boxes]]</f>
        <v>11.939516129032258</v>
      </c>
    </row>
    <row r="2477" spans="1:20" hidden="1" x14ac:dyDescent="0.25">
      <c r="A2477" t="s">
        <v>2679</v>
      </c>
      <c r="B2477" t="s">
        <v>45</v>
      </c>
      <c r="C2477" t="s">
        <v>141</v>
      </c>
      <c r="D2477" t="s">
        <v>19</v>
      </c>
      <c r="E2477" s="1">
        <v>45219</v>
      </c>
      <c r="F2477" s="1" t="str">
        <f>TEXT(shipments9[[#This Row],[Shipdate]],"ddd")</f>
        <v>Fri</v>
      </c>
      <c r="G2477" s="1" t="str">
        <f>IF(OR(shipments9[[#This Row],[Day Name]]="Sat",shipments9[[#This Row],[Day Name]]="Sun"),"Weekend","Weekday")</f>
        <v>Weekday</v>
      </c>
      <c r="H2477">
        <v>1548</v>
      </c>
      <c r="I2477">
        <v>97</v>
      </c>
      <c r="J2477" t="s">
        <v>172</v>
      </c>
      <c r="K2477" t="s">
        <v>8151</v>
      </c>
      <c r="L2477" t="s">
        <v>8152</v>
      </c>
      <c r="M2477">
        <v>10</v>
      </c>
      <c r="N2477" t="s">
        <v>8153</v>
      </c>
      <c r="O2477" s="4">
        <f>INDEX(products[Cost_per_box], MATCH(shipments9[[#This Row],[PID]], products[PID], 0))</f>
        <v>8.2200000000000006</v>
      </c>
      <c r="P2477" s="4">
        <f>shipments9[[#This Row],[Boxes]]*shipments9[[#This Row],[Cost Per Box]]</f>
        <v>797.34</v>
      </c>
      <c r="Q2477" s="4">
        <f>shipments9[[#This Row],[Amount]] -shipments9[[#This Row],[total cost]]</f>
        <v>750.66</v>
      </c>
      <c r="R2477" s="4" t="str">
        <f>IF(shipments9[[#This Row],[Gross Profit]]&lt;0,"Loss","Profit")</f>
        <v>Profit</v>
      </c>
      <c r="S2477" s="9">
        <f>shipments9[[#This Row],[Gross Profit]]/shipments9[[#This Row],[Amount]]</f>
        <v>0.48492248062015503</v>
      </c>
      <c r="T2477" s="11">
        <f>shipments9[[#This Row],[Amount]]/shipments9[[#This Row],[Boxes]]</f>
        <v>15.958762886597938</v>
      </c>
    </row>
    <row r="2478" spans="1:20" hidden="1" x14ac:dyDescent="0.25">
      <c r="A2478" t="s">
        <v>2680</v>
      </c>
      <c r="B2478" t="s">
        <v>45</v>
      </c>
      <c r="C2478" t="s">
        <v>141</v>
      </c>
      <c r="D2478" t="s">
        <v>19</v>
      </c>
      <c r="E2478" s="1">
        <v>45377</v>
      </c>
      <c r="F2478" s="1" t="str">
        <f>TEXT(shipments9[[#This Row],[Shipdate]],"ddd")</f>
        <v>Tue</v>
      </c>
      <c r="G2478" s="1" t="str">
        <f>IF(OR(shipments9[[#This Row],[Day Name]]="Sat",shipments9[[#This Row],[Day Name]]="Sun"),"Weekend","Weekday")</f>
        <v>Weekday</v>
      </c>
      <c r="H2478">
        <v>8644.5</v>
      </c>
      <c r="I2478">
        <v>577</v>
      </c>
      <c r="J2478" t="s">
        <v>172</v>
      </c>
      <c r="K2478" t="s">
        <v>8155</v>
      </c>
      <c r="L2478" t="s">
        <v>8156</v>
      </c>
      <c r="M2478">
        <v>3</v>
      </c>
      <c r="N2478" t="s">
        <v>8164</v>
      </c>
      <c r="O2478" s="4">
        <f>INDEX(products[Cost_per_box], MATCH(shipments9[[#This Row],[PID]], products[PID], 0))</f>
        <v>8.2200000000000006</v>
      </c>
      <c r="P2478" s="4">
        <f>shipments9[[#This Row],[Boxes]]*shipments9[[#This Row],[Cost Per Box]]</f>
        <v>4742.9400000000005</v>
      </c>
      <c r="Q2478" s="4">
        <f>shipments9[[#This Row],[Amount]] -shipments9[[#This Row],[total cost]]</f>
        <v>3901.5599999999995</v>
      </c>
      <c r="R2478" s="4" t="str">
        <f>IF(shipments9[[#This Row],[Gross Profit]]&lt;0,"Loss","Profit")</f>
        <v>Profit</v>
      </c>
      <c r="S2478" s="9">
        <f>shipments9[[#This Row],[Gross Profit]]/shipments9[[#This Row],[Amount]]</f>
        <v>0.45133437445774766</v>
      </c>
      <c r="T2478" s="11">
        <f>shipments9[[#This Row],[Amount]]/shipments9[[#This Row],[Boxes]]</f>
        <v>14.981802426343155</v>
      </c>
    </row>
    <row r="2479" spans="1:20" hidden="1" x14ac:dyDescent="0.25">
      <c r="A2479" t="s">
        <v>2681</v>
      </c>
      <c r="B2479" t="s">
        <v>45</v>
      </c>
      <c r="C2479" t="s">
        <v>141</v>
      </c>
      <c r="D2479" t="s">
        <v>19</v>
      </c>
      <c r="E2479" s="1">
        <v>45415</v>
      </c>
      <c r="F2479" s="1" t="str">
        <f>TEXT(shipments9[[#This Row],[Shipdate]],"ddd")</f>
        <v>Fri</v>
      </c>
      <c r="G2479" s="1" t="str">
        <f>IF(OR(shipments9[[#This Row],[Day Name]]="Sat",shipments9[[#This Row],[Day Name]]="Sun"),"Weekend","Weekday")</f>
        <v>Weekday</v>
      </c>
      <c r="H2479">
        <v>7105.5</v>
      </c>
      <c r="I2479">
        <v>508</v>
      </c>
      <c r="J2479" t="s">
        <v>172</v>
      </c>
      <c r="K2479" t="s">
        <v>8155</v>
      </c>
      <c r="L2479" t="s">
        <v>8154</v>
      </c>
      <c r="M2479">
        <v>5</v>
      </c>
      <c r="N2479" t="s">
        <v>201</v>
      </c>
      <c r="O2479" s="4">
        <f>INDEX(products[Cost_per_box], MATCH(shipments9[[#This Row],[PID]], products[PID], 0))</f>
        <v>8.2200000000000006</v>
      </c>
      <c r="P2479" s="4">
        <f>shipments9[[#This Row],[Boxes]]*shipments9[[#This Row],[Cost Per Box]]</f>
        <v>4175.76</v>
      </c>
      <c r="Q2479" s="4">
        <f>shipments9[[#This Row],[Amount]] -shipments9[[#This Row],[total cost]]</f>
        <v>2929.74</v>
      </c>
      <c r="R2479" s="4" t="str">
        <f>IF(shipments9[[#This Row],[Gross Profit]]&lt;0,"Loss","Profit")</f>
        <v>Profit</v>
      </c>
      <c r="S2479" s="9">
        <f>shipments9[[#This Row],[Gross Profit]]/shipments9[[#This Row],[Amount]]</f>
        <v>0.41232003377665188</v>
      </c>
      <c r="T2479" s="11">
        <f>shipments9[[#This Row],[Amount]]/shipments9[[#This Row],[Boxes]]</f>
        <v>13.987204724409448</v>
      </c>
    </row>
    <row r="2480" spans="1:20" hidden="1" x14ac:dyDescent="0.25">
      <c r="A2480" t="s">
        <v>2682</v>
      </c>
      <c r="B2480" t="s">
        <v>45</v>
      </c>
      <c r="C2480" t="s">
        <v>141</v>
      </c>
      <c r="D2480" t="s">
        <v>19</v>
      </c>
      <c r="E2480" s="1">
        <v>44958</v>
      </c>
      <c r="F2480" s="1" t="str">
        <f>TEXT(shipments9[[#This Row],[Shipdate]],"ddd")</f>
        <v>Wed</v>
      </c>
      <c r="G2480" s="1" t="str">
        <f>IF(OR(shipments9[[#This Row],[Day Name]]="Sat",shipments9[[#This Row],[Day Name]]="Sun"),"Weekend","Weekday")</f>
        <v>Weekday</v>
      </c>
      <c r="H2480">
        <v>3786.75</v>
      </c>
      <c r="I2480">
        <v>253</v>
      </c>
      <c r="J2480" t="s">
        <v>172</v>
      </c>
      <c r="K2480" t="s">
        <v>8151</v>
      </c>
      <c r="L2480" t="s">
        <v>8156</v>
      </c>
      <c r="M2480">
        <v>2</v>
      </c>
      <c r="N2480" t="s">
        <v>8157</v>
      </c>
      <c r="O2480" s="4">
        <f>INDEX(products[Cost_per_box], MATCH(shipments9[[#This Row],[PID]], products[PID], 0))</f>
        <v>8.2200000000000006</v>
      </c>
      <c r="P2480" s="4">
        <f>shipments9[[#This Row],[Boxes]]*shipments9[[#This Row],[Cost Per Box]]</f>
        <v>2079.6600000000003</v>
      </c>
      <c r="Q2480" s="4">
        <f>shipments9[[#This Row],[Amount]] -shipments9[[#This Row],[total cost]]</f>
        <v>1707.0899999999997</v>
      </c>
      <c r="R2480" s="4" t="str">
        <f>IF(shipments9[[#This Row],[Gross Profit]]&lt;0,"Loss","Profit")</f>
        <v>Profit</v>
      </c>
      <c r="S2480" s="9">
        <f>shipments9[[#This Row],[Gross Profit]]/shipments9[[#This Row],[Amount]]</f>
        <v>0.45080610021786482</v>
      </c>
      <c r="T2480" s="11">
        <f>shipments9[[#This Row],[Amount]]/shipments9[[#This Row],[Boxes]]</f>
        <v>14.967391304347826</v>
      </c>
    </row>
    <row r="2481" spans="1:20" hidden="1" x14ac:dyDescent="0.25">
      <c r="A2481" t="s">
        <v>2683</v>
      </c>
      <c r="B2481" t="s">
        <v>45</v>
      </c>
      <c r="C2481" t="s">
        <v>141</v>
      </c>
      <c r="D2481" t="s">
        <v>19</v>
      </c>
      <c r="E2481" s="1">
        <v>45282</v>
      </c>
      <c r="F2481" s="1" t="str">
        <f>TEXT(shipments9[[#This Row],[Shipdate]],"ddd")</f>
        <v>Fri</v>
      </c>
      <c r="G2481" s="1" t="str">
        <f>IF(OR(shipments9[[#This Row],[Day Name]]="Sat",shipments9[[#This Row],[Day Name]]="Sun"),"Weekend","Weekday")</f>
        <v>Weekday</v>
      </c>
      <c r="H2481">
        <v>9094.5</v>
      </c>
      <c r="I2481">
        <v>700</v>
      </c>
      <c r="J2481" t="s">
        <v>172</v>
      </c>
      <c r="K2481" t="s">
        <v>8151</v>
      </c>
      <c r="L2481" t="s">
        <v>8152</v>
      </c>
      <c r="M2481">
        <v>12</v>
      </c>
      <c r="N2481" t="s">
        <v>8166</v>
      </c>
      <c r="O2481" s="4">
        <f>INDEX(products[Cost_per_box], MATCH(shipments9[[#This Row],[PID]], products[PID], 0))</f>
        <v>8.2200000000000006</v>
      </c>
      <c r="P2481" s="4">
        <f>shipments9[[#This Row],[Boxes]]*shipments9[[#This Row],[Cost Per Box]]</f>
        <v>5754</v>
      </c>
      <c r="Q2481" s="4">
        <f>shipments9[[#This Row],[Amount]] -shipments9[[#This Row],[total cost]]</f>
        <v>3340.5</v>
      </c>
      <c r="R2481" s="4" t="str">
        <f>IF(shipments9[[#This Row],[Gross Profit]]&lt;0,"Loss","Profit")</f>
        <v>Profit</v>
      </c>
      <c r="S2481" s="9">
        <f>shipments9[[#This Row],[Gross Profit]]/shipments9[[#This Row],[Amount]]</f>
        <v>0.36730991258452911</v>
      </c>
      <c r="T2481" s="11">
        <f>shipments9[[#This Row],[Amount]]/shipments9[[#This Row],[Boxes]]</f>
        <v>12.992142857142857</v>
      </c>
    </row>
    <row r="2482" spans="1:20" hidden="1" x14ac:dyDescent="0.25">
      <c r="A2482" t="s">
        <v>2684</v>
      </c>
      <c r="B2482" t="s">
        <v>45</v>
      </c>
      <c r="C2482" t="s">
        <v>141</v>
      </c>
      <c r="D2482" t="s">
        <v>19</v>
      </c>
      <c r="E2482" s="1">
        <v>45386</v>
      </c>
      <c r="F2482" s="1" t="str">
        <f>TEXT(shipments9[[#This Row],[Shipdate]],"ddd")</f>
        <v>Thu</v>
      </c>
      <c r="G2482" s="1" t="str">
        <f>IF(OR(shipments9[[#This Row],[Day Name]]="Sat",shipments9[[#This Row],[Day Name]]="Sun"),"Weekend","Weekday")</f>
        <v>Weekday</v>
      </c>
      <c r="H2482">
        <v>6324.75</v>
      </c>
      <c r="I2482">
        <v>396</v>
      </c>
      <c r="J2482" t="s">
        <v>172</v>
      </c>
      <c r="K2482" t="s">
        <v>8155</v>
      </c>
      <c r="L2482" t="s">
        <v>8154</v>
      </c>
      <c r="M2482">
        <v>4</v>
      </c>
      <c r="N2482" t="s">
        <v>8158</v>
      </c>
      <c r="O2482" s="4">
        <f>INDEX(products[Cost_per_box], MATCH(shipments9[[#This Row],[PID]], products[PID], 0))</f>
        <v>8.2200000000000006</v>
      </c>
      <c r="P2482" s="4">
        <f>shipments9[[#This Row],[Boxes]]*shipments9[[#This Row],[Cost Per Box]]</f>
        <v>3255.1200000000003</v>
      </c>
      <c r="Q2482" s="4">
        <f>shipments9[[#This Row],[Amount]] -shipments9[[#This Row],[total cost]]</f>
        <v>3069.6299999999997</v>
      </c>
      <c r="R2482" s="4" t="str">
        <f>IF(shipments9[[#This Row],[Gross Profit]]&lt;0,"Loss","Profit")</f>
        <v>Profit</v>
      </c>
      <c r="S2482" s="9">
        <f>shipments9[[#This Row],[Gross Profit]]/shipments9[[#This Row],[Amount]]</f>
        <v>0.48533617929562428</v>
      </c>
      <c r="T2482" s="11">
        <f>shipments9[[#This Row],[Amount]]/shipments9[[#This Row],[Boxes]]</f>
        <v>15.971590909090908</v>
      </c>
    </row>
    <row r="2483" spans="1:20" hidden="1" x14ac:dyDescent="0.25">
      <c r="A2483" t="s">
        <v>2685</v>
      </c>
      <c r="B2483" t="s">
        <v>71</v>
      </c>
      <c r="C2483" t="s">
        <v>141</v>
      </c>
      <c r="D2483" t="s">
        <v>19</v>
      </c>
      <c r="E2483" s="1">
        <v>45394</v>
      </c>
      <c r="F2483" s="1" t="str">
        <f>TEXT(shipments9[[#This Row],[Shipdate]],"ddd")</f>
        <v>Fri</v>
      </c>
      <c r="G2483" s="1" t="str">
        <f>IF(OR(shipments9[[#This Row],[Day Name]]="Sat",shipments9[[#This Row],[Day Name]]="Sun"),"Weekend","Weekday")</f>
        <v>Weekday</v>
      </c>
      <c r="H2483">
        <v>7427.25</v>
      </c>
      <c r="I2483">
        <v>465</v>
      </c>
      <c r="J2483" t="s">
        <v>172</v>
      </c>
      <c r="K2483" t="s">
        <v>8155</v>
      </c>
      <c r="L2483" t="s">
        <v>8154</v>
      </c>
      <c r="M2483">
        <v>4</v>
      </c>
      <c r="N2483" t="s">
        <v>8158</v>
      </c>
      <c r="O2483" s="4">
        <f>INDEX(products[Cost_per_box], MATCH(shipments9[[#This Row],[PID]], products[PID], 0))</f>
        <v>8.2200000000000006</v>
      </c>
      <c r="P2483" s="4">
        <f>shipments9[[#This Row],[Boxes]]*shipments9[[#This Row],[Cost Per Box]]</f>
        <v>3822.3</v>
      </c>
      <c r="Q2483" s="4">
        <f>shipments9[[#This Row],[Amount]] -shipments9[[#This Row],[total cost]]</f>
        <v>3604.95</v>
      </c>
      <c r="R2483" s="4" t="str">
        <f>IF(shipments9[[#This Row],[Gross Profit]]&lt;0,"Loss","Profit")</f>
        <v>Profit</v>
      </c>
      <c r="S2483" s="9">
        <f>shipments9[[#This Row],[Gross Profit]]/shipments9[[#This Row],[Amount]]</f>
        <v>0.48536807028173279</v>
      </c>
      <c r="T2483" s="11">
        <f>shipments9[[#This Row],[Amount]]/shipments9[[#This Row],[Boxes]]</f>
        <v>15.97258064516129</v>
      </c>
    </row>
    <row r="2484" spans="1:20" hidden="1" x14ac:dyDescent="0.25">
      <c r="A2484" t="s">
        <v>2686</v>
      </c>
      <c r="B2484" t="s">
        <v>71</v>
      </c>
      <c r="C2484" t="s">
        <v>141</v>
      </c>
      <c r="D2484" t="s">
        <v>19</v>
      </c>
      <c r="E2484" s="1">
        <v>45414</v>
      </c>
      <c r="F2484" s="1" t="str">
        <f>TEXT(shipments9[[#This Row],[Shipdate]],"ddd")</f>
        <v>Thu</v>
      </c>
      <c r="G2484" s="1" t="str">
        <f>IF(OR(shipments9[[#This Row],[Day Name]]="Sat",shipments9[[#This Row],[Day Name]]="Sun"),"Weekend","Weekday")</f>
        <v>Weekday</v>
      </c>
      <c r="H2484">
        <v>4524.75</v>
      </c>
      <c r="I2484">
        <v>283</v>
      </c>
      <c r="J2484" t="s">
        <v>172</v>
      </c>
      <c r="K2484" t="s">
        <v>8155</v>
      </c>
      <c r="L2484" t="s">
        <v>8154</v>
      </c>
      <c r="M2484">
        <v>5</v>
      </c>
      <c r="N2484" t="s">
        <v>201</v>
      </c>
      <c r="O2484" s="4">
        <f>INDEX(products[Cost_per_box], MATCH(shipments9[[#This Row],[PID]], products[PID], 0))</f>
        <v>8.2200000000000006</v>
      </c>
      <c r="P2484" s="4">
        <f>shipments9[[#This Row],[Boxes]]*shipments9[[#This Row],[Cost Per Box]]</f>
        <v>2326.2600000000002</v>
      </c>
      <c r="Q2484" s="4">
        <f>shipments9[[#This Row],[Amount]] -shipments9[[#This Row],[total cost]]</f>
        <v>2198.4899999999998</v>
      </c>
      <c r="R2484" s="4" t="str">
        <f>IF(shipments9[[#This Row],[Gross Profit]]&lt;0,"Loss","Profit")</f>
        <v>Profit</v>
      </c>
      <c r="S2484" s="9">
        <f>shipments9[[#This Row],[Gross Profit]]/shipments9[[#This Row],[Amount]]</f>
        <v>0.48588098789988393</v>
      </c>
      <c r="T2484" s="11">
        <f>shipments9[[#This Row],[Amount]]/shipments9[[#This Row],[Boxes]]</f>
        <v>15.988515901060071</v>
      </c>
    </row>
    <row r="2485" spans="1:20" hidden="1" x14ac:dyDescent="0.25">
      <c r="A2485" t="s">
        <v>2687</v>
      </c>
      <c r="B2485" t="s">
        <v>71</v>
      </c>
      <c r="C2485" t="s">
        <v>141</v>
      </c>
      <c r="D2485" t="s">
        <v>19</v>
      </c>
      <c r="E2485" s="1">
        <v>45330</v>
      </c>
      <c r="F2485" s="1" t="str">
        <f>TEXT(shipments9[[#This Row],[Shipdate]],"ddd")</f>
        <v>Thu</v>
      </c>
      <c r="G2485" s="1" t="str">
        <f>IF(OR(shipments9[[#This Row],[Day Name]]="Sat",shipments9[[#This Row],[Day Name]]="Sun"),"Weekend","Weekday")</f>
        <v>Weekday</v>
      </c>
      <c r="H2485">
        <v>267.75</v>
      </c>
      <c r="I2485">
        <v>18</v>
      </c>
      <c r="J2485" t="s">
        <v>172</v>
      </c>
      <c r="K2485" t="s">
        <v>8155</v>
      </c>
      <c r="L2485" t="s">
        <v>8156</v>
      </c>
      <c r="M2485">
        <v>2</v>
      </c>
      <c r="N2485" t="s">
        <v>8157</v>
      </c>
      <c r="O2485" s="4">
        <f>INDEX(products[Cost_per_box], MATCH(shipments9[[#This Row],[PID]], products[PID], 0))</f>
        <v>8.2200000000000006</v>
      </c>
      <c r="P2485" s="4">
        <f>shipments9[[#This Row],[Boxes]]*shipments9[[#This Row],[Cost Per Box]]</f>
        <v>147.96</v>
      </c>
      <c r="Q2485" s="4">
        <f>shipments9[[#This Row],[Amount]] -shipments9[[#This Row],[total cost]]</f>
        <v>119.78999999999999</v>
      </c>
      <c r="R2485" s="4" t="str">
        <f>IF(shipments9[[#This Row],[Gross Profit]]&lt;0,"Loss","Profit")</f>
        <v>Profit</v>
      </c>
      <c r="S2485" s="9">
        <f>shipments9[[#This Row],[Gross Profit]]/shipments9[[#This Row],[Amount]]</f>
        <v>0.44739495798319323</v>
      </c>
      <c r="T2485" s="11">
        <f>shipments9[[#This Row],[Amount]]/shipments9[[#This Row],[Boxes]]</f>
        <v>14.875</v>
      </c>
    </row>
    <row r="2486" spans="1:20" hidden="1" x14ac:dyDescent="0.25">
      <c r="A2486" t="s">
        <v>2688</v>
      </c>
      <c r="B2486" t="s">
        <v>71</v>
      </c>
      <c r="C2486" t="s">
        <v>141</v>
      </c>
      <c r="D2486" t="s">
        <v>19</v>
      </c>
      <c r="E2486" s="1">
        <v>45342</v>
      </c>
      <c r="F2486" s="1" t="str">
        <f>TEXT(shipments9[[#This Row],[Shipdate]],"ddd")</f>
        <v>Tue</v>
      </c>
      <c r="G2486" s="1" t="str">
        <f>IF(OR(shipments9[[#This Row],[Day Name]]="Sat",shipments9[[#This Row],[Day Name]]="Sun"),"Weekend","Weekday")</f>
        <v>Weekday</v>
      </c>
      <c r="H2486">
        <v>3397.5</v>
      </c>
      <c r="I2486">
        <v>227</v>
      </c>
      <c r="J2486" t="s">
        <v>172</v>
      </c>
      <c r="K2486" t="s">
        <v>8155</v>
      </c>
      <c r="L2486" t="s">
        <v>8156</v>
      </c>
      <c r="M2486">
        <v>2</v>
      </c>
      <c r="N2486" t="s">
        <v>8157</v>
      </c>
      <c r="O2486" s="4">
        <f>INDEX(products[Cost_per_box], MATCH(shipments9[[#This Row],[PID]], products[PID], 0))</f>
        <v>8.2200000000000006</v>
      </c>
      <c r="P2486" s="4">
        <f>shipments9[[#This Row],[Boxes]]*shipments9[[#This Row],[Cost Per Box]]</f>
        <v>1865.94</v>
      </c>
      <c r="Q2486" s="4">
        <f>shipments9[[#This Row],[Amount]] -shipments9[[#This Row],[total cost]]</f>
        <v>1531.56</v>
      </c>
      <c r="R2486" s="4" t="str">
        <f>IF(shipments9[[#This Row],[Gross Profit]]&lt;0,"Loss","Profit")</f>
        <v>Profit</v>
      </c>
      <c r="S2486" s="9">
        <f>shipments9[[#This Row],[Gross Profit]]/shipments9[[#This Row],[Amount]]</f>
        <v>0.45079028697571744</v>
      </c>
      <c r="T2486" s="11">
        <f>shipments9[[#This Row],[Amount]]/shipments9[[#This Row],[Boxes]]</f>
        <v>14.966960352422907</v>
      </c>
    </row>
    <row r="2487" spans="1:20" hidden="1" x14ac:dyDescent="0.25">
      <c r="A2487" t="s">
        <v>2689</v>
      </c>
      <c r="B2487" t="s">
        <v>71</v>
      </c>
      <c r="C2487" t="s">
        <v>141</v>
      </c>
      <c r="D2487" t="s">
        <v>19</v>
      </c>
      <c r="E2487" s="1">
        <v>45450</v>
      </c>
      <c r="F2487" s="1" t="str">
        <f>TEXT(shipments9[[#This Row],[Shipdate]],"ddd")</f>
        <v>Fri</v>
      </c>
      <c r="G2487" s="1" t="str">
        <f>IF(OR(shipments9[[#This Row],[Day Name]]="Sat",shipments9[[#This Row],[Day Name]]="Sun"),"Weekend","Weekday")</f>
        <v>Weekday</v>
      </c>
      <c r="H2487">
        <v>2115</v>
      </c>
      <c r="I2487">
        <v>177</v>
      </c>
      <c r="J2487" t="s">
        <v>172</v>
      </c>
      <c r="K2487" t="s">
        <v>8155</v>
      </c>
      <c r="L2487" t="s">
        <v>8154</v>
      </c>
      <c r="M2487">
        <v>6</v>
      </c>
      <c r="N2487" t="s">
        <v>8159</v>
      </c>
      <c r="O2487" s="4">
        <f>INDEX(products[Cost_per_box], MATCH(shipments9[[#This Row],[PID]], products[PID], 0))</f>
        <v>8.2200000000000006</v>
      </c>
      <c r="P2487" s="4">
        <f>shipments9[[#This Row],[Boxes]]*shipments9[[#This Row],[Cost Per Box]]</f>
        <v>1454.94</v>
      </c>
      <c r="Q2487" s="4">
        <f>shipments9[[#This Row],[Amount]] -shipments9[[#This Row],[total cost]]</f>
        <v>660.06</v>
      </c>
      <c r="R2487" s="4" t="str">
        <f>IF(shipments9[[#This Row],[Gross Profit]]&lt;0,"Loss","Profit")</f>
        <v>Profit</v>
      </c>
      <c r="S2487" s="9">
        <f>shipments9[[#This Row],[Gross Profit]]/shipments9[[#This Row],[Amount]]</f>
        <v>0.31208510638297871</v>
      </c>
      <c r="T2487" s="11">
        <f>shipments9[[#This Row],[Amount]]/shipments9[[#This Row],[Boxes]]</f>
        <v>11.949152542372881</v>
      </c>
    </row>
    <row r="2488" spans="1:20" hidden="1" x14ac:dyDescent="0.25">
      <c r="A2488" t="s">
        <v>2690</v>
      </c>
      <c r="B2488" t="s">
        <v>71</v>
      </c>
      <c r="C2488" t="s">
        <v>141</v>
      </c>
      <c r="D2488" t="s">
        <v>19</v>
      </c>
      <c r="E2488" s="1">
        <v>45427</v>
      </c>
      <c r="F2488" s="1" t="str">
        <f>TEXT(shipments9[[#This Row],[Shipdate]],"ddd")</f>
        <v>Wed</v>
      </c>
      <c r="G2488" s="1" t="str">
        <f>IF(OR(shipments9[[#This Row],[Day Name]]="Sat",shipments9[[#This Row],[Day Name]]="Sun"),"Weekend","Weekday")</f>
        <v>Weekday</v>
      </c>
      <c r="H2488">
        <v>3327.75</v>
      </c>
      <c r="I2488">
        <v>208</v>
      </c>
      <c r="J2488" t="s">
        <v>172</v>
      </c>
      <c r="K2488" t="s">
        <v>8155</v>
      </c>
      <c r="L2488" t="s">
        <v>8154</v>
      </c>
      <c r="M2488">
        <v>5</v>
      </c>
      <c r="N2488" t="s">
        <v>201</v>
      </c>
      <c r="O2488" s="4">
        <f>INDEX(products[Cost_per_box], MATCH(shipments9[[#This Row],[PID]], products[PID], 0))</f>
        <v>8.2200000000000006</v>
      </c>
      <c r="P2488" s="4">
        <f>shipments9[[#This Row],[Boxes]]*shipments9[[#This Row],[Cost Per Box]]</f>
        <v>1709.7600000000002</v>
      </c>
      <c r="Q2488" s="4">
        <f>shipments9[[#This Row],[Amount]] -shipments9[[#This Row],[total cost]]</f>
        <v>1617.9899999999998</v>
      </c>
      <c r="R2488" s="4" t="str">
        <f>IF(shipments9[[#This Row],[Gross Profit]]&lt;0,"Loss","Profit")</f>
        <v>Profit</v>
      </c>
      <c r="S2488" s="9">
        <f>shipments9[[#This Row],[Gross Profit]]/shipments9[[#This Row],[Amount]]</f>
        <v>0.48621140410187058</v>
      </c>
      <c r="T2488" s="11">
        <f>shipments9[[#This Row],[Amount]]/shipments9[[#This Row],[Boxes]]</f>
        <v>15.998798076923077</v>
      </c>
    </row>
    <row r="2489" spans="1:20" hidden="1" x14ac:dyDescent="0.25">
      <c r="A2489" t="s">
        <v>2691</v>
      </c>
      <c r="B2489" t="s">
        <v>74</v>
      </c>
      <c r="C2489" t="s">
        <v>141</v>
      </c>
      <c r="D2489" t="s">
        <v>19</v>
      </c>
      <c r="E2489" s="1">
        <v>45285</v>
      </c>
      <c r="F2489" s="1" t="str">
        <f>TEXT(shipments9[[#This Row],[Shipdate]],"ddd")</f>
        <v>Mon</v>
      </c>
      <c r="G2489" s="1" t="str">
        <f>IF(OR(shipments9[[#This Row],[Day Name]]="Sat",shipments9[[#This Row],[Day Name]]="Sun"),"Weekend","Weekday")</f>
        <v>Weekday</v>
      </c>
      <c r="H2489">
        <v>3107.25</v>
      </c>
      <c r="I2489">
        <v>222</v>
      </c>
      <c r="J2489" t="s">
        <v>172</v>
      </c>
      <c r="K2489" t="s">
        <v>8151</v>
      </c>
      <c r="L2489" t="s">
        <v>8152</v>
      </c>
      <c r="M2489">
        <v>12</v>
      </c>
      <c r="N2489" t="s">
        <v>8166</v>
      </c>
      <c r="O2489" s="4">
        <f>INDEX(products[Cost_per_box], MATCH(shipments9[[#This Row],[PID]], products[PID], 0))</f>
        <v>8.2200000000000006</v>
      </c>
      <c r="P2489" s="4">
        <f>shipments9[[#This Row],[Boxes]]*shipments9[[#This Row],[Cost Per Box]]</f>
        <v>1824.8400000000001</v>
      </c>
      <c r="Q2489" s="4">
        <f>shipments9[[#This Row],[Amount]] -shipments9[[#This Row],[total cost]]</f>
        <v>1282.4099999999999</v>
      </c>
      <c r="R2489" s="4" t="str">
        <f>IF(shipments9[[#This Row],[Gross Profit]]&lt;0,"Loss","Profit")</f>
        <v>Profit</v>
      </c>
      <c r="S2489" s="9">
        <f>shipments9[[#This Row],[Gross Profit]]/shipments9[[#This Row],[Amount]]</f>
        <v>0.41271542360608249</v>
      </c>
      <c r="T2489" s="11">
        <f>shipments9[[#This Row],[Amount]]/shipments9[[#This Row],[Boxes]]</f>
        <v>13.996621621621621</v>
      </c>
    </row>
    <row r="2490" spans="1:20" hidden="1" x14ac:dyDescent="0.25">
      <c r="A2490" t="s">
        <v>2692</v>
      </c>
      <c r="B2490" t="s">
        <v>74</v>
      </c>
      <c r="C2490" t="s">
        <v>141</v>
      </c>
      <c r="D2490" t="s">
        <v>19</v>
      </c>
      <c r="E2490" s="1">
        <v>45194</v>
      </c>
      <c r="F2490" s="1" t="str">
        <f>TEXT(shipments9[[#This Row],[Shipdate]],"ddd")</f>
        <v>Mon</v>
      </c>
      <c r="G2490" s="1" t="str">
        <f>IF(OR(shipments9[[#This Row],[Day Name]]="Sat",shipments9[[#This Row],[Day Name]]="Sun"),"Weekend","Weekday")</f>
        <v>Weekday</v>
      </c>
      <c r="H2490">
        <v>3316.5</v>
      </c>
      <c r="I2490">
        <v>237</v>
      </c>
      <c r="J2490" t="s">
        <v>172</v>
      </c>
      <c r="K2490" t="s">
        <v>8151</v>
      </c>
      <c r="L2490" t="s">
        <v>8160</v>
      </c>
      <c r="M2490">
        <v>9</v>
      </c>
      <c r="N2490" t="s">
        <v>8167</v>
      </c>
      <c r="O2490" s="4">
        <f>INDEX(products[Cost_per_box], MATCH(shipments9[[#This Row],[PID]], products[PID], 0))</f>
        <v>8.2200000000000006</v>
      </c>
      <c r="P2490" s="4">
        <f>shipments9[[#This Row],[Boxes]]*shipments9[[#This Row],[Cost Per Box]]</f>
        <v>1948.14</v>
      </c>
      <c r="Q2490" s="4">
        <f>shipments9[[#This Row],[Amount]] -shipments9[[#This Row],[total cost]]</f>
        <v>1368.36</v>
      </c>
      <c r="R2490" s="4" t="str">
        <f>IF(shipments9[[#This Row],[Gross Profit]]&lt;0,"Loss","Profit")</f>
        <v>Profit</v>
      </c>
      <c r="S2490" s="9">
        <f>shipments9[[#This Row],[Gross Profit]]/shipments9[[#This Row],[Amount]]</f>
        <v>0.41259158751696062</v>
      </c>
      <c r="T2490" s="11">
        <f>shipments9[[#This Row],[Amount]]/shipments9[[#This Row],[Boxes]]</f>
        <v>13.99367088607595</v>
      </c>
    </row>
    <row r="2491" spans="1:20" hidden="1" x14ac:dyDescent="0.25">
      <c r="A2491" t="s">
        <v>2693</v>
      </c>
      <c r="B2491" t="s">
        <v>74</v>
      </c>
      <c r="C2491" t="s">
        <v>141</v>
      </c>
      <c r="D2491" t="s">
        <v>19</v>
      </c>
      <c r="E2491" s="1">
        <v>45198</v>
      </c>
      <c r="F2491" s="1" t="str">
        <f>TEXT(shipments9[[#This Row],[Shipdate]],"ddd")</f>
        <v>Fri</v>
      </c>
      <c r="G2491" s="1" t="str">
        <f>IF(OR(shipments9[[#This Row],[Day Name]]="Sat",shipments9[[#This Row],[Day Name]]="Sun"),"Weekend","Weekday")</f>
        <v>Weekday</v>
      </c>
      <c r="H2491">
        <v>10674</v>
      </c>
      <c r="I2491">
        <v>668</v>
      </c>
      <c r="J2491" t="s">
        <v>172</v>
      </c>
      <c r="K2491" t="s">
        <v>8151</v>
      </c>
      <c r="L2491" t="s">
        <v>8160</v>
      </c>
      <c r="M2491">
        <v>9</v>
      </c>
      <c r="N2491" t="s">
        <v>8167</v>
      </c>
      <c r="O2491" s="4">
        <f>INDEX(products[Cost_per_box], MATCH(shipments9[[#This Row],[PID]], products[PID], 0))</f>
        <v>8.2200000000000006</v>
      </c>
      <c r="P2491" s="4">
        <f>shipments9[[#This Row],[Boxes]]*shipments9[[#This Row],[Cost Per Box]]</f>
        <v>5490.96</v>
      </c>
      <c r="Q2491" s="4">
        <f>shipments9[[#This Row],[Amount]] -shipments9[[#This Row],[total cost]]</f>
        <v>5183.04</v>
      </c>
      <c r="R2491" s="4" t="str">
        <f>IF(shipments9[[#This Row],[Gross Profit]]&lt;0,"Loss","Profit")</f>
        <v>Profit</v>
      </c>
      <c r="S2491" s="9">
        <f>shipments9[[#This Row],[Gross Profit]]/shipments9[[#This Row],[Amount]]</f>
        <v>0.48557616638560991</v>
      </c>
      <c r="T2491" s="11">
        <f>shipments9[[#This Row],[Amount]]/shipments9[[#This Row],[Boxes]]</f>
        <v>15.979041916167665</v>
      </c>
    </row>
    <row r="2492" spans="1:20" hidden="1" x14ac:dyDescent="0.25">
      <c r="A2492" t="s">
        <v>2694</v>
      </c>
      <c r="B2492" t="s">
        <v>49</v>
      </c>
      <c r="C2492" t="s">
        <v>141</v>
      </c>
      <c r="D2492" t="s">
        <v>19</v>
      </c>
      <c r="E2492" s="1">
        <v>45453</v>
      </c>
      <c r="F2492" s="1" t="str">
        <f>TEXT(shipments9[[#This Row],[Shipdate]],"ddd")</f>
        <v>Mon</v>
      </c>
      <c r="G2492" s="1" t="str">
        <f>IF(OR(shipments9[[#This Row],[Day Name]]="Sat",shipments9[[#This Row],[Day Name]]="Sun"),"Weekend","Weekday")</f>
        <v>Weekday</v>
      </c>
      <c r="H2492">
        <v>10176.75</v>
      </c>
      <c r="I2492">
        <v>637</v>
      </c>
      <c r="J2492" t="s">
        <v>172</v>
      </c>
      <c r="K2492" t="s">
        <v>8155</v>
      </c>
      <c r="L2492" t="s">
        <v>8154</v>
      </c>
      <c r="M2492">
        <v>6</v>
      </c>
      <c r="N2492" t="s">
        <v>8159</v>
      </c>
      <c r="O2492" s="4">
        <f>INDEX(products[Cost_per_box], MATCH(shipments9[[#This Row],[PID]], products[PID], 0))</f>
        <v>8.2200000000000006</v>
      </c>
      <c r="P2492" s="4">
        <f>shipments9[[#This Row],[Boxes]]*shipments9[[#This Row],[Cost Per Box]]</f>
        <v>5236.1400000000003</v>
      </c>
      <c r="Q2492" s="4">
        <f>shipments9[[#This Row],[Amount]] -shipments9[[#This Row],[total cost]]</f>
        <v>4940.6099999999997</v>
      </c>
      <c r="R2492" s="4" t="str">
        <f>IF(shipments9[[#This Row],[Gross Profit]]&lt;0,"Loss","Profit")</f>
        <v>Profit</v>
      </c>
      <c r="S2492" s="9">
        <f>shipments9[[#This Row],[Gross Profit]]/shipments9[[#This Row],[Amount]]</f>
        <v>0.48548013855110911</v>
      </c>
      <c r="T2492" s="11">
        <f>shipments9[[#This Row],[Amount]]/shipments9[[#This Row],[Boxes]]</f>
        <v>15.976059654631083</v>
      </c>
    </row>
    <row r="2493" spans="1:20" hidden="1" x14ac:dyDescent="0.25">
      <c r="A2493" t="s">
        <v>2695</v>
      </c>
      <c r="B2493" t="s">
        <v>49</v>
      </c>
      <c r="C2493" t="s">
        <v>141</v>
      </c>
      <c r="D2493" t="s">
        <v>19</v>
      </c>
      <c r="E2493" s="1">
        <v>45334</v>
      </c>
      <c r="F2493" s="1" t="str">
        <f>TEXT(shipments9[[#This Row],[Shipdate]],"ddd")</f>
        <v>Mon</v>
      </c>
      <c r="G2493" s="1" t="str">
        <f>IF(OR(shipments9[[#This Row],[Day Name]]="Sat",shipments9[[#This Row],[Day Name]]="Sun"),"Weekend","Weekday")</f>
        <v>Weekday</v>
      </c>
      <c r="H2493">
        <v>3375</v>
      </c>
      <c r="I2493">
        <v>260</v>
      </c>
      <c r="J2493" t="s">
        <v>172</v>
      </c>
      <c r="K2493" t="s">
        <v>8155</v>
      </c>
      <c r="L2493" t="s">
        <v>8156</v>
      </c>
      <c r="M2493">
        <v>2</v>
      </c>
      <c r="N2493" t="s">
        <v>8157</v>
      </c>
      <c r="O2493" s="4">
        <f>INDEX(products[Cost_per_box], MATCH(shipments9[[#This Row],[PID]], products[PID], 0))</f>
        <v>8.2200000000000006</v>
      </c>
      <c r="P2493" s="4">
        <f>shipments9[[#This Row],[Boxes]]*shipments9[[#This Row],[Cost Per Box]]</f>
        <v>2137.2000000000003</v>
      </c>
      <c r="Q2493" s="4">
        <f>shipments9[[#This Row],[Amount]] -shipments9[[#This Row],[total cost]]</f>
        <v>1237.7999999999997</v>
      </c>
      <c r="R2493" s="4" t="str">
        <f>IF(shipments9[[#This Row],[Gross Profit]]&lt;0,"Loss","Profit")</f>
        <v>Profit</v>
      </c>
      <c r="S2493" s="9">
        <f>shipments9[[#This Row],[Gross Profit]]/shipments9[[#This Row],[Amount]]</f>
        <v>0.3667555555555555</v>
      </c>
      <c r="T2493" s="11">
        <f>shipments9[[#This Row],[Amount]]/shipments9[[#This Row],[Boxes]]</f>
        <v>12.98076923076923</v>
      </c>
    </row>
    <row r="2494" spans="1:20" hidden="1" x14ac:dyDescent="0.25">
      <c r="A2494" t="s">
        <v>2696</v>
      </c>
      <c r="B2494" t="s">
        <v>49</v>
      </c>
      <c r="C2494" t="s">
        <v>141</v>
      </c>
      <c r="D2494" t="s">
        <v>19</v>
      </c>
      <c r="E2494" s="1">
        <v>45456</v>
      </c>
      <c r="F2494" s="1" t="str">
        <f>TEXT(shipments9[[#This Row],[Shipdate]],"ddd")</f>
        <v>Thu</v>
      </c>
      <c r="G2494" s="1" t="str">
        <f>IF(OR(shipments9[[#This Row],[Day Name]]="Sat",shipments9[[#This Row],[Day Name]]="Sun"),"Weekend","Weekday")</f>
        <v>Weekday</v>
      </c>
      <c r="H2494">
        <v>3521.25</v>
      </c>
      <c r="I2494">
        <v>252</v>
      </c>
      <c r="J2494" t="s">
        <v>172</v>
      </c>
      <c r="K2494" t="s">
        <v>8155</v>
      </c>
      <c r="L2494" t="s">
        <v>8154</v>
      </c>
      <c r="M2494">
        <v>6</v>
      </c>
      <c r="N2494" t="s">
        <v>8159</v>
      </c>
      <c r="O2494" s="4">
        <f>INDEX(products[Cost_per_box], MATCH(shipments9[[#This Row],[PID]], products[PID], 0))</f>
        <v>8.2200000000000006</v>
      </c>
      <c r="P2494" s="4">
        <f>shipments9[[#This Row],[Boxes]]*shipments9[[#This Row],[Cost Per Box]]</f>
        <v>2071.44</v>
      </c>
      <c r="Q2494" s="4">
        <f>shipments9[[#This Row],[Amount]] -shipments9[[#This Row],[total cost]]</f>
        <v>1449.81</v>
      </c>
      <c r="R2494" s="4" t="str">
        <f>IF(shipments9[[#This Row],[Gross Profit]]&lt;0,"Loss","Profit")</f>
        <v>Profit</v>
      </c>
      <c r="S2494" s="9">
        <f>shipments9[[#This Row],[Gross Profit]]/shipments9[[#This Row],[Amount]]</f>
        <v>0.41173162939297125</v>
      </c>
      <c r="T2494" s="11">
        <f>shipments9[[#This Row],[Amount]]/shipments9[[#This Row],[Boxes]]</f>
        <v>13.973214285714286</v>
      </c>
    </row>
    <row r="2495" spans="1:20" hidden="1" x14ac:dyDescent="0.25">
      <c r="A2495" t="s">
        <v>2697</v>
      </c>
      <c r="B2495" t="s">
        <v>49</v>
      </c>
      <c r="C2495" t="s">
        <v>141</v>
      </c>
      <c r="D2495" t="s">
        <v>19</v>
      </c>
      <c r="E2495" s="1">
        <v>45085</v>
      </c>
      <c r="F2495" s="1" t="str">
        <f>TEXT(shipments9[[#This Row],[Shipdate]],"ddd")</f>
        <v>Thu</v>
      </c>
      <c r="G2495" s="1" t="str">
        <f>IF(OR(shipments9[[#This Row],[Day Name]]="Sat",shipments9[[#This Row],[Day Name]]="Sun"),"Weekend","Weekday")</f>
        <v>Weekday</v>
      </c>
      <c r="H2495">
        <v>6340.5</v>
      </c>
      <c r="I2495">
        <v>453</v>
      </c>
      <c r="J2495" t="s">
        <v>172</v>
      </c>
      <c r="K2495" t="s">
        <v>8151</v>
      </c>
      <c r="L2495" t="s">
        <v>8154</v>
      </c>
      <c r="M2495">
        <v>6</v>
      </c>
      <c r="N2495" t="s">
        <v>8159</v>
      </c>
      <c r="O2495" s="4">
        <f>INDEX(products[Cost_per_box], MATCH(shipments9[[#This Row],[PID]], products[PID], 0))</f>
        <v>8.2200000000000006</v>
      </c>
      <c r="P2495" s="4">
        <f>shipments9[[#This Row],[Boxes]]*shipments9[[#This Row],[Cost Per Box]]</f>
        <v>3723.6600000000003</v>
      </c>
      <c r="Q2495" s="4">
        <f>shipments9[[#This Row],[Amount]] -shipments9[[#This Row],[total cost]]</f>
        <v>2616.8399999999997</v>
      </c>
      <c r="R2495" s="4" t="str">
        <f>IF(shipments9[[#This Row],[Gross Profit]]&lt;0,"Loss","Profit")</f>
        <v>Profit</v>
      </c>
      <c r="S2495" s="9">
        <f>shipments9[[#This Row],[Gross Profit]]/shipments9[[#This Row],[Amount]]</f>
        <v>0.41271823988644424</v>
      </c>
      <c r="T2495" s="11">
        <f>shipments9[[#This Row],[Amount]]/shipments9[[#This Row],[Boxes]]</f>
        <v>13.996688741721854</v>
      </c>
    </row>
    <row r="2496" spans="1:20" hidden="1" x14ac:dyDescent="0.25">
      <c r="A2496" t="s">
        <v>2698</v>
      </c>
      <c r="B2496" t="s">
        <v>49</v>
      </c>
      <c r="C2496" t="s">
        <v>141</v>
      </c>
      <c r="D2496" t="s">
        <v>19</v>
      </c>
      <c r="E2496" s="1">
        <v>45140</v>
      </c>
      <c r="F2496" s="1" t="str">
        <f>TEXT(shipments9[[#This Row],[Shipdate]],"ddd")</f>
        <v>Wed</v>
      </c>
      <c r="G2496" s="1" t="str">
        <f>IF(OR(shipments9[[#This Row],[Day Name]]="Sat",shipments9[[#This Row],[Day Name]]="Sun"),"Weekend","Weekday")</f>
        <v>Weekday</v>
      </c>
      <c r="H2496">
        <v>7472.25</v>
      </c>
      <c r="I2496">
        <v>468</v>
      </c>
      <c r="J2496" t="s">
        <v>172</v>
      </c>
      <c r="K2496" t="s">
        <v>8151</v>
      </c>
      <c r="L2496" t="s">
        <v>8160</v>
      </c>
      <c r="M2496">
        <v>8</v>
      </c>
      <c r="N2496" t="s">
        <v>8162</v>
      </c>
      <c r="O2496" s="4">
        <f>INDEX(products[Cost_per_box], MATCH(shipments9[[#This Row],[PID]], products[PID], 0))</f>
        <v>8.2200000000000006</v>
      </c>
      <c r="P2496" s="4">
        <f>shipments9[[#This Row],[Boxes]]*shipments9[[#This Row],[Cost Per Box]]</f>
        <v>3846.9600000000005</v>
      </c>
      <c r="Q2496" s="4">
        <f>shipments9[[#This Row],[Amount]] -shipments9[[#This Row],[total cost]]</f>
        <v>3625.2899999999995</v>
      </c>
      <c r="R2496" s="4" t="str">
        <f>IF(shipments9[[#This Row],[Gross Profit]]&lt;0,"Loss","Profit")</f>
        <v>Profit</v>
      </c>
      <c r="S2496" s="9">
        <f>shipments9[[#This Row],[Gross Profit]]/shipments9[[#This Row],[Amount]]</f>
        <v>0.48516711833784998</v>
      </c>
      <c r="T2496" s="11">
        <f>shipments9[[#This Row],[Amount]]/shipments9[[#This Row],[Boxes]]</f>
        <v>15.966346153846153</v>
      </c>
    </row>
    <row r="2497" spans="1:20" hidden="1" x14ac:dyDescent="0.25">
      <c r="A2497" t="s">
        <v>2699</v>
      </c>
      <c r="B2497" t="s">
        <v>49</v>
      </c>
      <c r="C2497" t="s">
        <v>141</v>
      </c>
      <c r="D2497" t="s">
        <v>19</v>
      </c>
      <c r="E2497" s="1">
        <v>45292</v>
      </c>
      <c r="F2497" s="1" t="str">
        <f>TEXT(shipments9[[#This Row],[Shipdate]],"ddd")</f>
        <v>Mon</v>
      </c>
      <c r="G2497" s="1" t="str">
        <f>IF(OR(shipments9[[#This Row],[Day Name]]="Sat",shipments9[[#This Row],[Day Name]]="Sun"),"Weekend","Weekday")</f>
        <v>Weekday</v>
      </c>
      <c r="H2497">
        <v>4241.25</v>
      </c>
      <c r="I2497">
        <v>283</v>
      </c>
      <c r="J2497" t="s">
        <v>172</v>
      </c>
      <c r="K2497" t="s">
        <v>8155</v>
      </c>
      <c r="L2497" t="s">
        <v>8156</v>
      </c>
      <c r="M2497">
        <v>1</v>
      </c>
      <c r="N2497" t="s">
        <v>8163</v>
      </c>
      <c r="O2497" s="4">
        <f>INDEX(products[Cost_per_box], MATCH(shipments9[[#This Row],[PID]], products[PID], 0))</f>
        <v>8.2200000000000006</v>
      </c>
      <c r="P2497" s="4">
        <f>shipments9[[#This Row],[Boxes]]*shipments9[[#This Row],[Cost Per Box]]</f>
        <v>2326.2600000000002</v>
      </c>
      <c r="Q2497" s="4">
        <f>shipments9[[#This Row],[Amount]] -shipments9[[#This Row],[total cost]]</f>
        <v>1914.9899999999998</v>
      </c>
      <c r="R2497" s="4" t="str">
        <f>IF(shipments9[[#This Row],[Gross Profit]]&lt;0,"Loss","Profit")</f>
        <v>Profit</v>
      </c>
      <c r="S2497" s="9">
        <f>shipments9[[#This Row],[Gross Profit]]/shipments9[[#This Row],[Amount]]</f>
        <v>0.45151547303271439</v>
      </c>
      <c r="T2497" s="11">
        <f>shipments9[[#This Row],[Amount]]/shipments9[[#This Row],[Boxes]]</f>
        <v>14.986749116607774</v>
      </c>
    </row>
    <row r="2498" spans="1:20" hidden="1" x14ac:dyDescent="0.25">
      <c r="A2498" t="s">
        <v>2700</v>
      </c>
      <c r="B2498" t="s">
        <v>52</v>
      </c>
      <c r="C2498" t="s">
        <v>141</v>
      </c>
      <c r="D2498" t="s">
        <v>19</v>
      </c>
      <c r="E2498" s="1">
        <v>44930</v>
      </c>
      <c r="F2498" s="1" t="str">
        <f>TEXT(shipments9[[#This Row],[Shipdate]],"ddd")</f>
        <v>Wed</v>
      </c>
      <c r="G2498" s="1" t="str">
        <f>IF(OR(shipments9[[#This Row],[Day Name]]="Sat",shipments9[[#This Row],[Day Name]]="Sun"),"Weekend","Weekday")</f>
        <v>Weekday</v>
      </c>
      <c r="H2498">
        <v>855</v>
      </c>
      <c r="I2498">
        <v>72</v>
      </c>
      <c r="J2498" t="s">
        <v>172</v>
      </c>
      <c r="K2498" t="s">
        <v>8151</v>
      </c>
      <c r="L2498" t="s">
        <v>8156</v>
      </c>
      <c r="M2498">
        <v>1</v>
      </c>
      <c r="N2498" t="s">
        <v>8163</v>
      </c>
      <c r="O2498" s="4">
        <f>INDEX(products[Cost_per_box], MATCH(shipments9[[#This Row],[PID]], products[PID], 0))</f>
        <v>8.2200000000000006</v>
      </c>
      <c r="P2498" s="4">
        <f>shipments9[[#This Row],[Boxes]]*shipments9[[#This Row],[Cost Per Box]]</f>
        <v>591.84</v>
      </c>
      <c r="Q2498" s="4">
        <f>shipments9[[#This Row],[Amount]] -shipments9[[#This Row],[total cost]]</f>
        <v>263.15999999999997</v>
      </c>
      <c r="R2498" s="4" t="str">
        <f>IF(shipments9[[#This Row],[Gross Profit]]&lt;0,"Loss","Profit")</f>
        <v>Profit</v>
      </c>
      <c r="S2498" s="9">
        <f>shipments9[[#This Row],[Gross Profit]]/shipments9[[#This Row],[Amount]]</f>
        <v>0.3077894736842105</v>
      </c>
      <c r="T2498" s="11">
        <f>shipments9[[#This Row],[Amount]]/shipments9[[#This Row],[Boxes]]</f>
        <v>11.875</v>
      </c>
    </row>
    <row r="2499" spans="1:20" hidden="1" x14ac:dyDescent="0.25">
      <c r="A2499" t="s">
        <v>2701</v>
      </c>
      <c r="B2499" t="s">
        <v>52</v>
      </c>
      <c r="C2499" t="s">
        <v>141</v>
      </c>
      <c r="D2499" t="s">
        <v>19</v>
      </c>
      <c r="E2499" s="1">
        <v>45328</v>
      </c>
      <c r="F2499" s="1" t="str">
        <f>TEXT(shipments9[[#This Row],[Shipdate]],"ddd")</f>
        <v>Tue</v>
      </c>
      <c r="G2499" s="1" t="str">
        <f>IF(OR(shipments9[[#This Row],[Day Name]]="Sat",shipments9[[#This Row],[Day Name]]="Sun"),"Weekend","Weekday")</f>
        <v>Weekday</v>
      </c>
      <c r="H2499">
        <v>3595.5</v>
      </c>
      <c r="I2499">
        <v>240</v>
      </c>
      <c r="J2499" t="s">
        <v>172</v>
      </c>
      <c r="K2499" t="s">
        <v>8155</v>
      </c>
      <c r="L2499" t="s">
        <v>8156</v>
      </c>
      <c r="M2499">
        <v>2</v>
      </c>
      <c r="N2499" t="s">
        <v>8157</v>
      </c>
      <c r="O2499" s="4">
        <f>INDEX(products[Cost_per_box], MATCH(shipments9[[#This Row],[PID]], products[PID], 0))</f>
        <v>8.2200000000000006</v>
      </c>
      <c r="P2499" s="4">
        <f>shipments9[[#This Row],[Boxes]]*shipments9[[#This Row],[Cost Per Box]]</f>
        <v>1972.8000000000002</v>
      </c>
      <c r="Q2499" s="4">
        <f>shipments9[[#This Row],[Amount]] -shipments9[[#This Row],[total cost]]</f>
        <v>1622.6999999999998</v>
      </c>
      <c r="R2499" s="4" t="str">
        <f>IF(shipments9[[#This Row],[Gross Profit]]&lt;0,"Loss","Profit")</f>
        <v>Profit</v>
      </c>
      <c r="S2499" s="9">
        <f>shipments9[[#This Row],[Gross Profit]]/shipments9[[#This Row],[Amount]]</f>
        <v>0.45131414267834791</v>
      </c>
      <c r="T2499" s="11">
        <f>shipments9[[#This Row],[Amount]]/shipments9[[#This Row],[Boxes]]</f>
        <v>14.981249999999999</v>
      </c>
    </row>
    <row r="2500" spans="1:20" hidden="1" x14ac:dyDescent="0.25">
      <c r="A2500" t="s">
        <v>2702</v>
      </c>
      <c r="B2500" t="s">
        <v>52</v>
      </c>
      <c r="C2500" t="s">
        <v>141</v>
      </c>
      <c r="D2500" t="s">
        <v>19</v>
      </c>
      <c r="E2500" s="1">
        <v>45285</v>
      </c>
      <c r="F2500" s="1" t="str">
        <f>TEXT(shipments9[[#This Row],[Shipdate]],"ddd")</f>
        <v>Mon</v>
      </c>
      <c r="G2500" s="1" t="str">
        <f>IF(OR(shipments9[[#This Row],[Day Name]]="Sat",shipments9[[#This Row],[Day Name]]="Sun"),"Weekend","Weekday")</f>
        <v>Weekday</v>
      </c>
      <c r="H2500">
        <v>8446.5</v>
      </c>
      <c r="I2500">
        <v>564</v>
      </c>
      <c r="J2500" t="s">
        <v>172</v>
      </c>
      <c r="K2500" t="s">
        <v>8151</v>
      </c>
      <c r="L2500" t="s">
        <v>8152</v>
      </c>
      <c r="M2500">
        <v>12</v>
      </c>
      <c r="N2500" t="s">
        <v>8166</v>
      </c>
      <c r="O2500" s="4">
        <f>INDEX(products[Cost_per_box], MATCH(shipments9[[#This Row],[PID]], products[PID], 0))</f>
        <v>8.2200000000000006</v>
      </c>
      <c r="P2500" s="4">
        <f>shipments9[[#This Row],[Boxes]]*shipments9[[#This Row],[Cost Per Box]]</f>
        <v>4636.08</v>
      </c>
      <c r="Q2500" s="4">
        <f>shipments9[[#This Row],[Amount]] -shipments9[[#This Row],[total cost]]</f>
        <v>3810.42</v>
      </c>
      <c r="R2500" s="4" t="str">
        <f>IF(shipments9[[#This Row],[Gross Profit]]&lt;0,"Loss","Profit")</f>
        <v>Profit</v>
      </c>
      <c r="S2500" s="9">
        <f>shipments9[[#This Row],[Gross Profit]]/shipments9[[#This Row],[Amount]]</f>
        <v>0.45112413425679276</v>
      </c>
      <c r="T2500" s="11">
        <f>shipments9[[#This Row],[Amount]]/shipments9[[#This Row],[Boxes]]</f>
        <v>14.976063829787234</v>
      </c>
    </row>
    <row r="2501" spans="1:20" hidden="1" x14ac:dyDescent="0.25">
      <c r="A2501" t="s">
        <v>2703</v>
      </c>
      <c r="B2501" t="s">
        <v>52</v>
      </c>
      <c r="C2501" t="s">
        <v>141</v>
      </c>
      <c r="D2501" t="s">
        <v>19</v>
      </c>
      <c r="E2501" s="1">
        <v>45145</v>
      </c>
      <c r="F2501" s="1" t="str">
        <f>TEXT(shipments9[[#This Row],[Shipdate]],"ddd")</f>
        <v>Mon</v>
      </c>
      <c r="G2501" s="1" t="str">
        <f>IF(OR(shipments9[[#This Row],[Day Name]]="Sat",shipments9[[#This Row],[Day Name]]="Sun"),"Weekend","Weekday")</f>
        <v>Weekday</v>
      </c>
      <c r="H2501">
        <v>3948.75</v>
      </c>
      <c r="I2501">
        <v>304</v>
      </c>
      <c r="J2501" t="s">
        <v>172</v>
      </c>
      <c r="K2501" t="s">
        <v>8151</v>
      </c>
      <c r="L2501" t="s">
        <v>8160</v>
      </c>
      <c r="M2501">
        <v>8</v>
      </c>
      <c r="N2501" t="s">
        <v>8162</v>
      </c>
      <c r="O2501" s="4">
        <f>INDEX(products[Cost_per_box], MATCH(shipments9[[#This Row],[PID]], products[PID], 0))</f>
        <v>8.2200000000000006</v>
      </c>
      <c r="P2501" s="4">
        <f>shipments9[[#This Row],[Boxes]]*shipments9[[#This Row],[Cost Per Box]]</f>
        <v>2498.88</v>
      </c>
      <c r="Q2501" s="4">
        <f>shipments9[[#This Row],[Amount]] -shipments9[[#This Row],[total cost]]</f>
        <v>1449.87</v>
      </c>
      <c r="R2501" s="4" t="str">
        <f>IF(shipments9[[#This Row],[Gross Profit]]&lt;0,"Loss","Profit")</f>
        <v>Profit</v>
      </c>
      <c r="S2501" s="9">
        <f>shipments9[[#This Row],[Gross Profit]]/shipments9[[#This Row],[Amount]]</f>
        <v>0.36717188983855648</v>
      </c>
      <c r="T2501" s="11">
        <f>shipments9[[#This Row],[Amount]]/shipments9[[#This Row],[Boxes]]</f>
        <v>12.989309210526315</v>
      </c>
    </row>
    <row r="2502" spans="1:20" hidden="1" x14ac:dyDescent="0.25">
      <c r="A2502" t="s">
        <v>2704</v>
      </c>
      <c r="B2502" t="s">
        <v>77</v>
      </c>
      <c r="C2502" t="s">
        <v>141</v>
      </c>
      <c r="D2502" t="s">
        <v>19</v>
      </c>
      <c r="E2502" s="1">
        <v>44986</v>
      </c>
      <c r="F2502" s="1" t="str">
        <f>TEXT(shipments9[[#This Row],[Shipdate]],"ddd")</f>
        <v>Wed</v>
      </c>
      <c r="G2502" s="1" t="str">
        <f>IF(OR(shipments9[[#This Row],[Day Name]]="Sat",shipments9[[#This Row],[Day Name]]="Sun"),"Weekend","Weekday")</f>
        <v>Weekday</v>
      </c>
      <c r="H2502">
        <v>204.75</v>
      </c>
      <c r="I2502">
        <v>18</v>
      </c>
      <c r="J2502" t="s">
        <v>172</v>
      </c>
      <c r="K2502" t="s">
        <v>8151</v>
      </c>
      <c r="L2502" t="s">
        <v>8156</v>
      </c>
      <c r="M2502">
        <v>3</v>
      </c>
      <c r="N2502" t="s">
        <v>8164</v>
      </c>
      <c r="O2502" s="4">
        <f>INDEX(products[Cost_per_box], MATCH(shipments9[[#This Row],[PID]], products[PID], 0))</f>
        <v>8.2200000000000006</v>
      </c>
      <c r="P2502" s="4">
        <f>shipments9[[#This Row],[Boxes]]*shipments9[[#This Row],[Cost Per Box]]</f>
        <v>147.96</v>
      </c>
      <c r="Q2502" s="4">
        <f>shipments9[[#This Row],[Amount]] -shipments9[[#This Row],[total cost]]</f>
        <v>56.789999999999992</v>
      </c>
      <c r="R2502" s="4" t="str">
        <f>IF(shipments9[[#This Row],[Gross Profit]]&lt;0,"Loss","Profit")</f>
        <v>Profit</v>
      </c>
      <c r="S2502" s="9">
        <f>shipments9[[#This Row],[Gross Profit]]/shipments9[[#This Row],[Amount]]</f>
        <v>0.27736263736263733</v>
      </c>
      <c r="T2502" s="11">
        <f>shipments9[[#This Row],[Amount]]/shipments9[[#This Row],[Boxes]]</f>
        <v>11.375</v>
      </c>
    </row>
    <row r="2503" spans="1:20" hidden="1" x14ac:dyDescent="0.25">
      <c r="A2503" t="s">
        <v>2705</v>
      </c>
      <c r="B2503" t="s">
        <v>77</v>
      </c>
      <c r="C2503" t="s">
        <v>141</v>
      </c>
      <c r="D2503" t="s">
        <v>19</v>
      </c>
      <c r="E2503" s="1">
        <v>45331</v>
      </c>
      <c r="F2503" s="1" t="str">
        <f>TEXT(shipments9[[#This Row],[Shipdate]],"ddd")</f>
        <v>Fri</v>
      </c>
      <c r="G2503" s="1" t="str">
        <f>IF(OR(shipments9[[#This Row],[Day Name]]="Sat",shipments9[[#This Row],[Day Name]]="Sun"),"Weekend","Weekday")</f>
        <v>Weekday</v>
      </c>
      <c r="H2503">
        <v>6201</v>
      </c>
      <c r="I2503">
        <v>388</v>
      </c>
      <c r="J2503" t="s">
        <v>172</v>
      </c>
      <c r="K2503" t="s">
        <v>8155</v>
      </c>
      <c r="L2503" t="s">
        <v>8156</v>
      </c>
      <c r="M2503">
        <v>2</v>
      </c>
      <c r="N2503" t="s">
        <v>8157</v>
      </c>
      <c r="O2503" s="4">
        <f>INDEX(products[Cost_per_box], MATCH(shipments9[[#This Row],[PID]], products[PID], 0))</f>
        <v>8.2200000000000006</v>
      </c>
      <c r="P2503" s="4">
        <f>shipments9[[#This Row],[Boxes]]*shipments9[[#This Row],[Cost Per Box]]</f>
        <v>3189.36</v>
      </c>
      <c r="Q2503" s="4">
        <f>shipments9[[#This Row],[Amount]] -shipments9[[#This Row],[total cost]]</f>
        <v>3011.64</v>
      </c>
      <c r="R2503" s="4" t="str">
        <f>IF(shipments9[[#This Row],[Gross Profit]]&lt;0,"Loss","Profit")</f>
        <v>Profit</v>
      </c>
      <c r="S2503" s="9">
        <f>shipments9[[#This Row],[Gross Profit]]/shipments9[[#This Row],[Amount]]</f>
        <v>0.48567005321722301</v>
      </c>
      <c r="T2503" s="11">
        <f>shipments9[[#This Row],[Amount]]/shipments9[[#This Row],[Boxes]]</f>
        <v>15.981958762886597</v>
      </c>
    </row>
    <row r="2504" spans="1:20" hidden="1" x14ac:dyDescent="0.25">
      <c r="A2504" t="s">
        <v>2706</v>
      </c>
      <c r="B2504" t="s">
        <v>77</v>
      </c>
      <c r="C2504" t="s">
        <v>141</v>
      </c>
      <c r="D2504" t="s">
        <v>19</v>
      </c>
      <c r="E2504" s="1">
        <v>44949</v>
      </c>
      <c r="F2504" s="1" t="str">
        <f>TEXT(shipments9[[#This Row],[Shipdate]],"ddd")</f>
        <v>Mon</v>
      </c>
      <c r="G2504" s="1" t="str">
        <f>IF(OR(shipments9[[#This Row],[Day Name]]="Sat",shipments9[[#This Row],[Day Name]]="Sun"),"Weekend","Weekday")</f>
        <v>Weekday</v>
      </c>
      <c r="H2504">
        <v>4727.25</v>
      </c>
      <c r="I2504">
        <v>394</v>
      </c>
      <c r="J2504" t="s">
        <v>172</v>
      </c>
      <c r="K2504" t="s">
        <v>8151</v>
      </c>
      <c r="L2504" t="s">
        <v>8156</v>
      </c>
      <c r="M2504">
        <v>1</v>
      </c>
      <c r="N2504" t="s">
        <v>8163</v>
      </c>
      <c r="O2504" s="4">
        <f>INDEX(products[Cost_per_box], MATCH(shipments9[[#This Row],[PID]], products[PID], 0))</f>
        <v>8.2200000000000006</v>
      </c>
      <c r="P2504" s="4">
        <f>shipments9[[#This Row],[Boxes]]*shipments9[[#This Row],[Cost Per Box]]</f>
        <v>3238.6800000000003</v>
      </c>
      <c r="Q2504" s="4">
        <f>shipments9[[#This Row],[Amount]] -shipments9[[#This Row],[total cost]]</f>
        <v>1488.5699999999997</v>
      </c>
      <c r="R2504" s="4" t="str">
        <f>IF(shipments9[[#This Row],[Gross Profit]]&lt;0,"Loss","Profit")</f>
        <v>Profit</v>
      </c>
      <c r="S2504" s="9">
        <f>shipments9[[#This Row],[Gross Profit]]/shipments9[[#This Row],[Amount]]</f>
        <v>0.31489132159289224</v>
      </c>
      <c r="T2504" s="11">
        <f>shipments9[[#This Row],[Amount]]/shipments9[[#This Row],[Boxes]]</f>
        <v>11.998096446700508</v>
      </c>
    </row>
    <row r="2505" spans="1:20" hidden="1" x14ac:dyDescent="0.25">
      <c r="A2505" t="s">
        <v>2707</v>
      </c>
      <c r="B2505" t="s">
        <v>77</v>
      </c>
      <c r="C2505" t="s">
        <v>141</v>
      </c>
      <c r="D2505" t="s">
        <v>19</v>
      </c>
      <c r="E2505" s="1">
        <v>45342</v>
      </c>
      <c r="F2505" s="1" t="str">
        <f>TEXT(shipments9[[#This Row],[Shipdate]],"ddd")</f>
        <v>Tue</v>
      </c>
      <c r="G2505" s="1" t="str">
        <f>IF(OR(shipments9[[#This Row],[Day Name]]="Sat",shipments9[[#This Row],[Day Name]]="Sun"),"Weekend","Weekday")</f>
        <v>Weekday</v>
      </c>
      <c r="H2505">
        <v>7166.25</v>
      </c>
      <c r="I2505">
        <v>512</v>
      </c>
      <c r="J2505" t="s">
        <v>172</v>
      </c>
      <c r="K2505" t="s">
        <v>8155</v>
      </c>
      <c r="L2505" t="s">
        <v>8156</v>
      </c>
      <c r="M2505">
        <v>2</v>
      </c>
      <c r="N2505" t="s">
        <v>8157</v>
      </c>
      <c r="O2505" s="4">
        <f>INDEX(products[Cost_per_box], MATCH(shipments9[[#This Row],[PID]], products[PID], 0))</f>
        <v>8.2200000000000006</v>
      </c>
      <c r="P2505" s="4">
        <f>shipments9[[#This Row],[Boxes]]*shipments9[[#This Row],[Cost Per Box]]</f>
        <v>4208.6400000000003</v>
      </c>
      <c r="Q2505" s="4">
        <f>shipments9[[#This Row],[Amount]] -shipments9[[#This Row],[total cost]]</f>
        <v>2957.6099999999997</v>
      </c>
      <c r="R2505" s="4" t="str">
        <f>IF(shipments9[[#This Row],[Gross Profit]]&lt;0,"Loss","Profit")</f>
        <v>Profit</v>
      </c>
      <c r="S2505" s="9">
        <f>shipments9[[#This Row],[Gross Profit]]/shipments9[[#This Row],[Amount]]</f>
        <v>0.41271376242804808</v>
      </c>
      <c r="T2505" s="11">
        <f>shipments9[[#This Row],[Amount]]/shipments9[[#This Row],[Boxes]]</f>
        <v>13.99658203125</v>
      </c>
    </row>
    <row r="2506" spans="1:20" hidden="1" x14ac:dyDescent="0.25">
      <c r="A2506" t="s">
        <v>2708</v>
      </c>
      <c r="B2506" t="s">
        <v>77</v>
      </c>
      <c r="C2506" t="s">
        <v>141</v>
      </c>
      <c r="D2506" t="s">
        <v>19</v>
      </c>
      <c r="E2506" s="1">
        <v>45247</v>
      </c>
      <c r="F2506" s="1" t="str">
        <f>TEXT(shipments9[[#This Row],[Shipdate]],"ddd")</f>
        <v>Fri</v>
      </c>
      <c r="G2506" s="1" t="str">
        <f>IF(OR(shipments9[[#This Row],[Day Name]]="Sat",shipments9[[#This Row],[Day Name]]="Sun"),"Weekend","Weekday")</f>
        <v>Weekday</v>
      </c>
      <c r="H2506">
        <v>8358.75</v>
      </c>
      <c r="I2506">
        <v>643</v>
      </c>
      <c r="J2506" t="s">
        <v>172</v>
      </c>
      <c r="K2506" t="s">
        <v>8151</v>
      </c>
      <c r="L2506" t="s">
        <v>8152</v>
      </c>
      <c r="M2506">
        <v>11</v>
      </c>
      <c r="N2506" t="s">
        <v>8165</v>
      </c>
      <c r="O2506" s="4">
        <f>INDEX(products[Cost_per_box], MATCH(shipments9[[#This Row],[PID]], products[PID], 0))</f>
        <v>8.2200000000000006</v>
      </c>
      <c r="P2506" s="4">
        <f>shipments9[[#This Row],[Boxes]]*shipments9[[#This Row],[Cost Per Box]]</f>
        <v>5285.46</v>
      </c>
      <c r="Q2506" s="4">
        <f>shipments9[[#This Row],[Amount]] -shipments9[[#This Row],[total cost]]</f>
        <v>3073.29</v>
      </c>
      <c r="R2506" s="4" t="str">
        <f>IF(shipments9[[#This Row],[Gross Profit]]&lt;0,"Loss","Profit")</f>
        <v>Profit</v>
      </c>
      <c r="S2506" s="9">
        <f>shipments9[[#This Row],[Gross Profit]]/shipments9[[#This Row],[Amount]]</f>
        <v>0.36767339614176758</v>
      </c>
      <c r="T2506" s="11">
        <f>shipments9[[#This Row],[Amount]]/shipments9[[#This Row],[Boxes]]</f>
        <v>12.999611197511664</v>
      </c>
    </row>
    <row r="2507" spans="1:20" hidden="1" x14ac:dyDescent="0.25">
      <c r="A2507" t="s">
        <v>2709</v>
      </c>
      <c r="B2507" t="s">
        <v>77</v>
      </c>
      <c r="C2507" t="s">
        <v>141</v>
      </c>
      <c r="D2507" t="s">
        <v>19</v>
      </c>
      <c r="E2507" s="1">
        <v>45364</v>
      </c>
      <c r="F2507" s="1" t="str">
        <f>TEXT(shipments9[[#This Row],[Shipdate]],"ddd")</f>
        <v>Wed</v>
      </c>
      <c r="G2507" s="1" t="str">
        <f>IF(OR(shipments9[[#This Row],[Day Name]]="Sat",shipments9[[#This Row],[Day Name]]="Sun"),"Weekend","Weekday")</f>
        <v>Weekday</v>
      </c>
      <c r="H2507">
        <v>2652.75</v>
      </c>
      <c r="I2507">
        <v>166</v>
      </c>
      <c r="J2507" t="s">
        <v>172</v>
      </c>
      <c r="K2507" t="s">
        <v>8155</v>
      </c>
      <c r="L2507" t="s">
        <v>8156</v>
      </c>
      <c r="M2507">
        <v>3</v>
      </c>
      <c r="N2507" t="s">
        <v>8164</v>
      </c>
      <c r="O2507" s="4">
        <f>INDEX(products[Cost_per_box], MATCH(shipments9[[#This Row],[PID]], products[PID], 0))</f>
        <v>8.2200000000000006</v>
      </c>
      <c r="P2507" s="4">
        <f>shipments9[[#This Row],[Boxes]]*shipments9[[#This Row],[Cost Per Box]]</f>
        <v>1364.5200000000002</v>
      </c>
      <c r="Q2507" s="4">
        <f>shipments9[[#This Row],[Amount]] -shipments9[[#This Row],[total cost]]</f>
        <v>1288.2299999999998</v>
      </c>
      <c r="R2507" s="4" t="str">
        <f>IF(shipments9[[#This Row],[Gross Profit]]&lt;0,"Loss","Profit")</f>
        <v>Profit</v>
      </c>
      <c r="S2507" s="9">
        <f>shipments9[[#This Row],[Gross Profit]]/shipments9[[#This Row],[Amount]]</f>
        <v>0.48562058241447548</v>
      </c>
      <c r="T2507" s="11">
        <f>shipments9[[#This Row],[Amount]]/shipments9[[#This Row],[Boxes]]</f>
        <v>15.980421686746988</v>
      </c>
    </row>
    <row r="2508" spans="1:20" hidden="1" x14ac:dyDescent="0.25">
      <c r="A2508" t="s">
        <v>2710</v>
      </c>
      <c r="B2508" t="s">
        <v>77</v>
      </c>
      <c r="C2508" t="s">
        <v>141</v>
      </c>
      <c r="D2508" t="s">
        <v>19</v>
      </c>
      <c r="E2508" s="1">
        <v>45133</v>
      </c>
      <c r="F2508" s="1" t="str">
        <f>TEXT(shipments9[[#This Row],[Shipdate]],"ddd")</f>
        <v>Wed</v>
      </c>
      <c r="G2508" s="1" t="str">
        <f>IF(OR(shipments9[[#This Row],[Day Name]]="Sat",shipments9[[#This Row],[Day Name]]="Sun"),"Weekend","Weekday")</f>
        <v>Weekday</v>
      </c>
      <c r="H2508">
        <v>4621.5</v>
      </c>
      <c r="I2508">
        <v>356</v>
      </c>
      <c r="J2508" t="s">
        <v>172</v>
      </c>
      <c r="K2508" t="s">
        <v>8151</v>
      </c>
      <c r="L2508" t="s">
        <v>8160</v>
      </c>
      <c r="M2508">
        <v>7</v>
      </c>
      <c r="N2508" t="s">
        <v>8161</v>
      </c>
      <c r="O2508" s="4">
        <f>INDEX(products[Cost_per_box], MATCH(shipments9[[#This Row],[PID]], products[PID], 0))</f>
        <v>8.2200000000000006</v>
      </c>
      <c r="P2508" s="4">
        <f>shipments9[[#This Row],[Boxes]]*shipments9[[#This Row],[Cost Per Box]]</f>
        <v>2926.32</v>
      </c>
      <c r="Q2508" s="4">
        <f>shipments9[[#This Row],[Amount]] -shipments9[[#This Row],[total cost]]</f>
        <v>1695.1799999999998</v>
      </c>
      <c r="R2508" s="4" t="str">
        <f>IF(shipments9[[#This Row],[Gross Profit]]&lt;0,"Loss","Profit")</f>
        <v>Profit</v>
      </c>
      <c r="S2508" s="9">
        <f>shipments9[[#This Row],[Gross Profit]]/shipments9[[#This Row],[Amount]]</f>
        <v>0.36680298604349232</v>
      </c>
      <c r="T2508" s="11">
        <f>shipments9[[#This Row],[Amount]]/shipments9[[#This Row],[Boxes]]</f>
        <v>12.981741573033707</v>
      </c>
    </row>
    <row r="2509" spans="1:20" hidden="1" x14ac:dyDescent="0.25">
      <c r="A2509" t="s">
        <v>2711</v>
      </c>
      <c r="B2509" t="s">
        <v>58</v>
      </c>
      <c r="C2509" t="s">
        <v>141</v>
      </c>
      <c r="D2509" t="s">
        <v>19</v>
      </c>
      <c r="E2509" s="1">
        <v>45414</v>
      </c>
      <c r="F2509" s="1" t="str">
        <f>TEXT(shipments9[[#This Row],[Shipdate]],"ddd")</f>
        <v>Thu</v>
      </c>
      <c r="G2509" s="1" t="str">
        <f>IF(OR(shipments9[[#This Row],[Day Name]]="Sat",shipments9[[#This Row],[Day Name]]="Sun"),"Weekend","Weekday")</f>
        <v>Weekday</v>
      </c>
      <c r="H2509">
        <v>7843.5</v>
      </c>
      <c r="I2509">
        <v>561</v>
      </c>
      <c r="J2509" t="s">
        <v>172</v>
      </c>
      <c r="K2509" t="s">
        <v>8155</v>
      </c>
      <c r="L2509" t="s">
        <v>8154</v>
      </c>
      <c r="M2509">
        <v>5</v>
      </c>
      <c r="N2509" t="s">
        <v>201</v>
      </c>
      <c r="O2509" s="4">
        <f>INDEX(products[Cost_per_box], MATCH(shipments9[[#This Row],[PID]], products[PID], 0))</f>
        <v>8.2200000000000006</v>
      </c>
      <c r="P2509" s="4">
        <f>shipments9[[#This Row],[Boxes]]*shipments9[[#This Row],[Cost Per Box]]</f>
        <v>4611.42</v>
      </c>
      <c r="Q2509" s="4">
        <f>shipments9[[#This Row],[Amount]] -shipments9[[#This Row],[total cost]]</f>
        <v>3232.08</v>
      </c>
      <c r="R2509" s="4" t="str">
        <f>IF(shipments9[[#This Row],[Gross Profit]]&lt;0,"Loss","Profit")</f>
        <v>Profit</v>
      </c>
      <c r="S2509" s="9">
        <f>shipments9[[#This Row],[Gross Profit]]/shipments9[[#This Row],[Amount]]</f>
        <v>0.41207114170969594</v>
      </c>
      <c r="T2509" s="11">
        <f>shipments9[[#This Row],[Amount]]/shipments9[[#This Row],[Boxes]]</f>
        <v>13.981283422459892</v>
      </c>
    </row>
    <row r="2510" spans="1:20" hidden="1" x14ac:dyDescent="0.25">
      <c r="A2510" t="s">
        <v>2712</v>
      </c>
      <c r="B2510" t="s">
        <v>58</v>
      </c>
      <c r="C2510" t="s">
        <v>141</v>
      </c>
      <c r="D2510" t="s">
        <v>19</v>
      </c>
      <c r="E2510" s="1">
        <v>44958</v>
      </c>
      <c r="F2510" s="1" t="str">
        <f>TEXT(shipments9[[#This Row],[Shipdate]],"ddd")</f>
        <v>Wed</v>
      </c>
      <c r="G2510" s="1" t="str">
        <f>IF(OR(shipments9[[#This Row],[Day Name]]="Sat",shipments9[[#This Row],[Day Name]]="Sun"),"Weekend","Weekday")</f>
        <v>Weekday</v>
      </c>
      <c r="H2510">
        <v>14143.5</v>
      </c>
      <c r="I2510">
        <v>884</v>
      </c>
      <c r="J2510" t="s">
        <v>172</v>
      </c>
      <c r="K2510" t="s">
        <v>8151</v>
      </c>
      <c r="L2510" t="s">
        <v>8156</v>
      </c>
      <c r="M2510">
        <v>2</v>
      </c>
      <c r="N2510" t="s">
        <v>8157</v>
      </c>
      <c r="O2510" s="4">
        <f>INDEX(products[Cost_per_box], MATCH(shipments9[[#This Row],[PID]], products[PID], 0))</f>
        <v>8.2200000000000006</v>
      </c>
      <c r="P2510" s="4">
        <f>shipments9[[#This Row],[Boxes]]*shipments9[[#This Row],[Cost Per Box]]</f>
        <v>7266.4800000000005</v>
      </c>
      <c r="Q2510" s="4">
        <f>shipments9[[#This Row],[Amount]] -shipments9[[#This Row],[total cost]]</f>
        <v>6877.0199999999995</v>
      </c>
      <c r="R2510" s="4" t="str">
        <f>IF(shipments9[[#This Row],[Gross Profit]]&lt;0,"Loss","Profit")</f>
        <v>Profit</v>
      </c>
      <c r="S2510" s="9">
        <f>shipments9[[#This Row],[Gross Profit]]/shipments9[[#This Row],[Amount]]</f>
        <v>0.48623183794675995</v>
      </c>
      <c r="T2510" s="11">
        <f>shipments9[[#This Row],[Amount]]/shipments9[[#This Row],[Boxes]]</f>
        <v>15.999434389140271</v>
      </c>
    </row>
    <row r="2511" spans="1:20" hidden="1" x14ac:dyDescent="0.25">
      <c r="A2511" t="s">
        <v>2713</v>
      </c>
      <c r="B2511" t="s">
        <v>58</v>
      </c>
      <c r="C2511" t="s">
        <v>141</v>
      </c>
      <c r="D2511" t="s">
        <v>19</v>
      </c>
      <c r="E2511" s="1">
        <v>45336</v>
      </c>
      <c r="F2511" s="1" t="str">
        <f>TEXT(shipments9[[#This Row],[Shipdate]],"ddd")</f>
        <v>Wed</v>
      </c>
      <c r="G2511" s="1" t="str">
        <f>IF(OR(shipments9[[#This Row],[Day Name]]="Sat",shipments9[[#This Row],[Day Name]]="Sun"),"Weekend","Weekday")</f>
        <v>Weekday</v>
      </c>
      <c r="H2511">
        <v>4864.5</v>
      </c>
      <c r="I2511">
        <v>348</v>
      </c>
      <c r="J2511" t="s">
        <v>172</v>
      </c>
      <c r="K2511" t="s">
        <v>8155</v>
      </c>
      <c r="L2511" t="s">
        <v>8156</v>
      </c>
      <c r="M2511">
        <v>2</v>
      </c>
      <c r="N2511" t="s">
        <v>8157</v>
      </c>
      <c r="O2511" s="4">
        <f>INDEX(products[Cost_per_box], MATCH(shipments9[[#This Row],[PID]], products[PID], 0))</f>
        <v>8.2200000000000006</v>
      </c>
      <c r="P2511" s="4">
        <f>shipments9[[#This Row],[Boxes]]*shipments9[[#This Row],[Cost Per Box]]</f>
        <v>2860.5600000000004</v>
      </c>
      <c r="Q2511" s="4">
        <f>shipments9[[#This Row],[Amount]] -shipments9[[#This Row],[total cost]]</f>
        <v>2003.9399999999996</v>
      </c>
      <c r="R2511" s="4" t="str">
        <f>IF(shipments9[[#This Row],[Gross Profit]]&lt;0,"Loss","Profit")</f>
        <v>Profit</v>
      </c>
      <c r="S2511" s="9">
        <f>shipments9[[#This Row],[Gross Profit]]/shipments9[[#This Row],[Amount]]</f>
        <v>0.41195189639222934</v>
      </c>
      <c r="T2511" s="11">
        <f>shipments9[[#This Row],[Amount]]/shipments9[[#This Row],[Boxes]]</f>
        <v>13.978448275862069</v>
      </c>
    </row>
    <row r="2512" spans="1:20" hidden="1" x14ac:dyDescent="0.25">
      <c r="A2512" t="s">
        <v>2714</v>
      </c>
      <c r="B2512" t="s">
        <v>58</v>
      </c>
      <c r="C2512" t="s">
        <v>141</v>
      </c>
      <c r="D2512" t="s">
        <v>19</v>
      </c>
      <c r="E2512" s="1">
        <v>45040</v>
      </c>
      <c r="F2512" s="1" t="str">
        <f>TEXT(shipments9[[#This Row],[Shipdate]],"ddd")</f>
        <v>Mon</v>
      </c>
      <c r="G2512" s="1" t="str">
        <f>IF(OR(shipments9[[#This Row],[Day Name]]="Sat",shipments9[[#This Row],[Day Name]]="Sun"),"Weekend","Weekday")</f>
        <v>Weekday</v>
      </c>
      <c r="H2512">
        <v>3867.75</v>
      </c>
      <c r="I2512">
        <v>323</v>
      </c>
      <c r="J2512" t="s">
        <v>172</v>
      </c>
      <c r="K2512" t="s">
        <v>8151</v>
      </c>
      <c r="L2512" t="s">
        <v>8154</v>
      </c>
      <c r="M2512">
        <v>4</v>
      </c>
      <c r="N2512" t="s">
        <v>8158</v>
      </c>
      <c r="O2512" s="4">
        <f>INDEX(products[Cost_per_box], MATCH(shipments9[[#This Row],[PID]], products[PID], 0))</f>
        <v>8.2200000000000006</v>
      </c>
      <c r="P2512" s="4">
        <f>shipments9[[#This Row],[Boxes]]*shipments9[[#This Row],[Cost Per Box]]</f>
        <v>2655.0600000000004</v>
      </c>
      <c r="Q2512" s="4">
        <f>shipments9[[#This Row],[Amount]] -shipments9[[#This Row],[total cost]]</f>
        <v>1212.6899999999996</v>
      </c>
      <c r="R2512" s="4" t="str">
        <f>IF(shipments9[[#This Row],[Gross Profit]]&lt;0,"Loss","Profit")</f>
        <v>Profit</v>
      </c>
      <c r="S2512" s="9">
        <f>shipments9[[#This Row],[Gross Profit]]/shipments9[[#This Row],[Amount]]</f>
        <v>0.31353887919332935</v>
      </c>
      <c r="T2512" s="11">
        <f>shipments9[[#This Row],[Amount]]/shipments9[[#This Row],[Boxes]]</f>
        <v>11.974458204334365</v>
      </c>
    </row>
    <row r="2513" spans="1:20" hidden="1" x14ac:dyDescent="0.25">
      <c r="A2513" t="s">
        <v>2715</v>
      </c>
      <c r="B2513" t="s">
        <v>58</v>
      </c>
      <c r="C2513" t="s">
        <v>141</v>
      </c>
      <c r="D2513" t="s">
        <v>19</v>
      </c>
      <c r="E2513" s="1">
        <v>45462</v>
      </c>
      <c r="F2513" s="1" t="str">
        <f>TEXT(shipments9[[#This Row],[Shipdate]],"ddd")</f>
        <v>Wed</v>
      </c>
      <c r="G2513" s="1" t="str">
        <f>IF(OR(shipments9[[#This Row],[Day Name]]="Sat",shipments9[[#This Row],[Day Name]]="Sun"),"Weekend","Weekday")</f>
        <v>Weekday</v>
      </c>
      <c r="H2513">
        <v>2457</v>
      </c>
      <c r="I2513">
        <v>189</v>
      </c>
      <c r="J2513" t="s">
        <v>172</v>
      </c>
      <c r="K2513" t="s">
        <v>8155</v>
      </c>
      <c r="L2513" t="s">
        <v>8154</v>
      </c>
      <c r="M2513">
        <v>6</v>
      </c>
      <c r="N2513" t="s">
        <v>8159</v>
      </c>
      <c r="O2513" s="4">
        <f>INDEX(products[Cost_per_box], MATCH(shipments9[[#This Row],[PID]], products[PID], 0))</f>
        <v>8.2200000000000006</v>
      </c>
      <c r="P2513" s="4">
        <f>shipments9[[#This Row],[Boxes]]*shipments9[[#This Row],[Cost Per Box]]</f>
        <v>1553.5800000000002</v>
      </c>
      <c r="Q2513" s="4">
        <f>shipments9[[#This Row],[Amount]] -shipments9[[#This Row],[total cost]]</f>
        <v>903.41999999999985</v>
      </c>
      <c r="R2513" s="4" t="str">
        <f>IF(shipments9[[#This Row],[Gross Profit]]&lt;0,"Loss","Profit")</f>
        <v>Profit</v>
      </c>
      <c r="S2513" s="9">
        <f>shipments9[[#This Row],[Gross Profit]]/shipments9[[#This Row],[Amount]]</f>
        <v>0.36769230769230765</v>
      </c>
      <c r="T2513" s="11">
        <f>shipments9[[#This Row],[Amount]]/shipments9[[#This Row],[Boxes]]</f>
        <v>13</v>
      </c>
    </row>
    <row r="2514" spans="1:20" hidden="1" x14ac:dyDescent="0.25">
      <c r="A2514" t="s">
        <v>2716</v>
      </c>
      <c r="B2514" t="s">
        <v>58</v>
      </c>
      <c r="C2514" t="s">
        <v>141</v>
      </c>
      <c r="D2514" t="s">
        <v>19</v>
      </c>
      <c r="E2514" s="1">
        <v>45303</v>
      </c>
      <c r="F2514" s="1" t="str">
        <f>TEXT(shipments9[[#This Row],[Shipdate]],"ddd")</f>
        <v>Fri</v>
      </c>
      <c r="G2514" s="1" t="str">
        <f>IF(OR(shipments9[[#This Row],[Day Name]]="Sat",shipments9[[#This Row],[Day Name]]="Sun"),"Weekend","Weekday")</f>
        <v>Weekday</v>
      </c>
      <c r="H2514">
        <v>13002.75</v>
      </c>
      <c r="I2514">
        <v>1001</v>
      </c>
      <c r="J2514" t="s">
        <v>172</v>
      </c>
      <c r="K2514" t="s">
        <v>8155</v>
      </c>
      <c r="L2514" t="s">
        <v>8156</v>
      </c>
      <c r="M2514">
        <v>1</v>
      </c>
      <c r="N2514" t="s">
        <v>8163</v>
      </c>
      <c r="O2514" s="4">
        <f>INDEX(products[Cost_per_box], MATCH(shipments9[[#This Row],[PID]], products[PID], 0))</f>
        <v>8.2200000000000006</v>
      </c>
      <c r="P2514" s="4">
        <f>shipments9[[#This Row],[Boxes]]*shipments9[[#This Row],[Cost Per Box]]</f>
        <v>8228.2200000000012</v>
      </c>
      <c r="Q2514" s="4">
        <f>shipments9[[#This Row],[Amount]] -shipments9[[#This Row],[total cost]]</f>
        <v>4774.5299999999988</v>
      </c>
      <c r="R2514" s="4" t="str">
        <f>IF(shipments9[[#This Row],[Gross Profit]]&lt;0,"Loss","Profit")</f>
        <v>Profit</v>
      </c>
      <c r="S2514" s="9">
        <f>shipments9[[#This Row],[Gross Profit]]/shipments9[[#This Row],[Amount]]</f>
        <v>0.36719386283670752</v>
      </c>
      <c r="T2514" s="11">
        <f>shipments9[[#This Row],[Amount]]/shipments9[[#This Row],[Boxes]]</f>
        <v>12.989760239760241</v>
      </c>
    </row>
    <row r="2515" spans="1:20" hidden="1" x14ac:dyDescent="0.25">
      <c r="A2515" t="s">
        <v>2717</v>
      </c>
      <c r="B2515" t="s">
        <v>58</v>
      </c>
      <c r="C2515" t="s">
        <v>141</v>
      </c>
      <c r="D2515" t="s">
        <v>19</v>
      </c>
      <c r="E2515" s="1">
        <v>45330</v>
      </c>
      <c r="F2515" s="1" t="str">
        <f>TEXT(shipments9[[#This Row],[Shipdate]],"ddd")</f>
        <v>Thu</v>
      </c>
      <c r="G2515" s="1" t="str">
        <f>IF(OR(shipments9[[#This Row],[Day Name]]="Sat",shipments9[[#This Row],[Day Name]]="Sun"),"Weekend","Weekday")</f>
        <v>Weekday</v>
      </c>
      <c r="H2515">
        <v>510.75</v>
      </c>
      <c r="I2515">
        <v>32</v>
      </c>
      <c r="J2515" t="s">
        <v>172</v>
      </c>
      <c r="K2515" t="s">
        <v>8155</v>
      </c>
      <c r="L2515" t="s">
        <v>8156</v>
      </c>
      <c r="M2515">
        <v>2</v>
      </c>
      <c r="N2515" t="s">
        <v>8157</v>
      </c>
      <c r="O2515" s="4">
        <f>INDEX(products[Cost_per_box], MATCH(shipments9[[#This Row],[PID]], products[PID], 0))</f>
        <v>8.2200000000000006</v>
      </c>
      <c r="P2515" s="4">
        <f>shipments9[[#This Row],[Boxes]]*shipments9[[#This Row],[Cost Per Box]]</f>
        <v>263.04000000000002</v>
      </c>
      <c r="Q2515" s="4">
        <f>shipments9[[#This Row],[Amount]] -shipments9[[#This Row],[total cost]]</f>
        <v>247.70999999999998</v>
      </c>
      <c r="R2515" s="4" t="str">
        <f>IF(shipments9[[#This Row],[Gross Profit]]&lt;0,"Loss","Profit")</f>
        <v>Profit</v>
      </c>
      <c r="S2515" s="9">
        <f>shipments9[[#This Row],[Gross Profit]]/shipments9[[#This Row],[Amount]]</f>
        <v>0.48499265785609391</v>
      </c>
      <c r="T2515" s="11">
        <f>shipments9[[#This Row],[Amount]]/shipments9[[#This Row],[Boxes]]</f>
        <v>15.9609375</v>
      </c>
    </row>
    <row r="2516" spans="1:20" hidden="1" x14ac:dyDescent="0.25">
      <c r="A2516" t="s">
        <v>2718</v>
      </c>
      <c r="B2516" t="s">
        <v>61</v>
      </c>
      <c r="C2516" t="s">
        <v>141</v>
      </c>
      <c r="D2516" t="s">
        <v>19</v>
      </c>
      <c r="E2516" s="1">
        <v>45357</v>
      </c>
      <c r="F2516" s="1" t="str">
        <f>TEXT(shipments9[[#This Row],[Shipdate]],"ddd")</f>
        <v>Wed</v>
      </c>
      <c r="G2516" s="1" t="str">
        <f>IF(OR(shipments9[[#This Row],[Day Name]]="Sat",shipments9[[#This Row],[Day Name]]="Sun"),"Weekend","Weekday")</f>
        <v>Weekday</v>
      </c>
      <c r="H2516">
        <v>2643.75</v>
      </c>
      <c r="I2516">
        <v>166</v>
      </c>
      <c r="J2516" t="s">
        <v>172</v>
      </c>
      <c r="K2516" t="s">
        <v>8155</v>
      </c>
      <c r="L2516" t="s">
        <v>8156</v>
      </c>
      <c r="M2516">
        <v>3</v>
      </c>
      <c r="N2516" t="s">
        <v>8164</v>
      </c>
      <c r="O2516" s="4">
        <f>INDEX(products[Cost_per_box], MATCH(shipments9[[#This Row],[PID]], products[PID], 0))</f>
        <v>8.2200000000000006</v>
      </c>
      <c r="P2516" s="4">
        <f>shipments9[[#This Row],[Boxes]]*shipments9[[#This Row],[Cost Per Box]]</f>
        <v>1364.5200000000002</v>
      </c>
      <c r="Q2516" s="4">
        <f>shipments9[[#This Row],[Amount]] -shipments9[[#This Row],[total cost]]</f>
        <v>1279.2299999999998</v>
      </c>
      <c r="R2516" s="4" t="str">
        <f>IF(shipments9[[#This Row],[Gross Profit]]&lt;0,"Loss","Profit")</f>
        <v>Profit</v>
      </c>
      <c r="S2516" s="9">
        <f>shipments9[[#This Row],[Gross Profit]]/shipments9[[#This Row],[Amount]]</f>
        <v>0.4838695035460992</v>
      </c>
      <c r="T2516" s="11">
        <f>shipments9[[#This Row],[Amount]]/shipments9[[#This Row],[Boxes]]</f>
        <v>15.926204819277109</v>
      </c>
    </row>
    <row r="2517" spans="1:20" hidden="1" x14ac:dyDescent="0.25">
      <c r="A2517" t="s">
        <v>2719</v>
      </c>
      <c r="B2517" t="s">
        <v>61</v>
      </c>
      <c r="C2517" t="s">
        <v>141</v>
      </c>
      <c r="D2517" t="s">
        <v>19</v>
      </c>
      <c r="E2517" s="1">
        <v>45469</v>
      </c>
      <c r="F2517" s="1" t="str">
        <f>TEXT(shipments9[[#This Row],[Shipdate]],"ddd")</f>
        <v>Wed</v>
      </c>
      <c r="G2517" s="1" t="str">
        <f>IF(OR(shipments9[[#This Row],[Day Name]]="Sat",shipments9[[#This Row],[Day Name]]="Sun"),"Weekend","Weekday")</f>
        <v>Weekday</v>
      </c>
      <c r="H2517">
        <v>2153.25</v>
      </c>
      <c r="I2517">
        <v>135</v>
      </c>
      <c r="J2517" t="s">
        <v>172</v>
      </c>
      <c r="K2517" t="s">
        <v>8155</v>
      </c>
      <c r="L2517" t="s">
        <v>8154</v>
      </c>
      <c r="M2517">
        <v>6</v>
      </c>
      <c r="N2517" t="s">
        <v>8159</v>
      </c>
      <c r="O2517" s="4">
        <f>INDEX(products[Cost_per_box], MATCH(shipments9[[#This Row],[PID]], products[PID], 0))</f>
        <v>8.2200000000000006</v>
      </c>
      <c r="P2517" s="4">
        <f>shipments9[[#This Row],[Boxes]]*shipments9[[#This Row],[Cost Per Box]]</f>
        <v>1109.7</v>
      </c>
      <c r="Q2517" s="4">
        <f>shipments9[[#This Row],[Amount]] -shipments9[[#This Row],[total cost]]</f>
        <v>1043.55</v>
      </c>
      <c r="R2517" s="4" t="str">
        <f>IF(shipments9[[#This Row],[Gross Profit]]&lt;0,"Loss","Profit")</f>
        <v>Profit</v>
      </c>
      <c r="S2517" s="9">
        <f>shipments9[[#This Row],[Gross Profit]]/shipments9[[#This Row],[Amount]]</f>
        <v>0.48463949843260185</v>
      </c>
      <c r="T2517" s="11">
        <f>shipments9[[#This Row],[Amount]]/shipments9[[#This Row],[Boxes]]</f>
        <v>15.95</v>
      </c>
    </row>
    <row r="2518" spans="1:20" hidden="1" x14ac:dyDescent="0.25">
      <c r="A2518" t="s">
        <v>2720</v>
      </c>
      <c r="B2518" t="s">
        <v>61</v>
      </c>
      <c r="C2518" t="s">
        <v>141</v>
      </c>
      <c r="D2518" t="s">
        <v>19</v>
      </c>
      <c r="E2518" s="1">
        <v>45426</v>
      </c>
      <c r="F2518" s="1" t="str">
        <f>TEXT(shipments9[[#This Row],[Shipdate]],"ddd")</f>
        <v>Tue</v>
      </c>
      <c r="G2518" s="1" t="str">
        <f>IF(OR(shipments9[[#This Row],[Day Name]]="Sat",shipments9[[#This Row],[Day Name]]="Sun"),"Weekend","Weekday")</f>
        <v>Weekday</v>
      </c>
      <c r="H2518">
        <v>16861.5</v>
      </c>
      <c r="I2518">
        <v>1205</v>
      </c>
      <c r="J2518" t="s">
        <v>172</v>
      </c>
      <c r="K2518" t="s">
        <v>8155</v>
      </c>
      <c r="L2518" t="s">
        <v>8154</v>
      </c>
      <c r="M2518">
        <v>5</v>
      </c>
      <c r="N2518" t="s">
        <v>201</v>
      </c>
      <c r="O2518" s="4">
        <f>INDEX(products[Cost_per_box], MATCH(shipments9[[#This Row],[PID]], products[PID], 0))</f>
        <v>8.2200000000000006</v>
      </c>
      <c r="P2518" s="4">
        <f>shipments9[[#This Row],[Boxes]]*shipments9[[#This Row],[Cost Per Box]]</f>
        <v>9905.1</v>
      </c>
      <c r="Q2518" s="4">
        <f>shipments9[[#This Row],[Amount]] -shipments9[[#This Row],[total cost]]</f>
        <v>6956.4</v>
      </c>
      <c r="R2518" s="4" t="str">
        <f>IF(shipments9[[#This Row],[Gross Profit]]&lt;0,"Loss","Profit")</f>
        <v>Profit</v>
      </c>
      <c r="S2518" s="9">
        <f>shipments9[[#This Row],[Gross Profit]]/shipments9[[#This Row],[Amount]]</f>
        <v>0.41256116003914239</v>
      </c>
      <c r="T2518" s="11">
        <f>shipments9[[#This Row],[Amount]]/shipments9[[#This Row],[Boxes]]</f>
        <v>13.992946058091286</v>
      </c>
    </row>
    <row r="2519" spans="1:20" hidden="1" x14ac:dyDescent="0.25">
      <c r="A2519" t="s">
        <v>2721</v>
      </c>
      <c r="B2519" t="s">
        <v>80</v>
      </c>
      <c r="C2519" t="s">
        <v>141</v>
      </c>
      <c r="D2519" t="s">
        <v>19</v>
      </c>
      <c r="E2519" s="1">
        <v>45174</v>
      </c>
      <c r="F2519" s="1" t="str">
        <f>TEXT(shipments9[[#This Row],[Shipdate]],"ddd")</f>
        <v>Tue</v>
      </c>
      <c r="G2519" s="1" t="str">
        <f>IF(OR(shipments9[[#This Row],[Day Name]]="Sat",shipments9[[#This Row],[Day Name]]="Sun"),"Weekend","Weekday")</f>
        <v>Weekday</v>
      </c>
      <c r="H2519">
        <v>2970</v>
      </c>
      <c r="I2519">
        <v>186</v>
      </c>
      <c r="J2519" t="s">
        <v>172</v>
      </c>
      <c r="K2519" t="s">
        <v>8151</v>
      </c>
      <c r="L2519" t="s">
        <v>8160</v>
      </c>
      <c r="M2519">
        <v>9</v>
      </c>
      <c r="N2519" t="s">
        <v>8167</v>
      </c>
      <c r="O2519" s="4">
        <f>INDEX(products[Cost_per_box], MATCH(shipments9[[#This Row],[PID]], products[PID], 0))</f>
        <v>8.2200000000000006</v>
      </c>
      <c r="P2519" s="4">
        <f>shipments9[[#This Row],[Boxes]]*shipments9[[#This Row],[Cost Per Box]]</f>
        <v>1528.92</v>
      </c>
      <c r="Q2519" s="4">
        <f>shipments9[[#This Row],[Amount]] -shipments9[[#This Row],[total cost]]</f>
        <v>1441.08</v>
      </c>
      <c r="R2519" s="4" t="str">
        <f>IF(shipments9[[#This Row],[Gross Profit]]&lt;0,"Loss","Profit")</f>
        <v>Profit</v>
      </c>
      <c r="S2519" s="9">
        <f>shipments9[[#This Row],[Gross Profit]]/shipments9[[#This Row],[Amount]]</f>
        <v>0.48521212121212121</v>
      </c>
      <c r="T2519" s="11">
        <f>shipments9[[#This Row],[Amount]]/shipments9[[#This Row],[Boxes]]</f>
        <v>15.96774193548387</v>
      </c>
    </row>
    <row r="2520" spans="1:20" hidden="1" x14ac:dyDescent="0.25">
      <c r="A2520" t="s">
        <v>2722</v>
      </c>
      <c r="B2520" t="s">
        <v>80</v>
      </c>
      <c r="C2520" t="s">
        <v>141</v>
      </c>
      <c r="D2520" t="s">
        <v>19</v>
      </c>
      <c r="E2520" s="1">
        <v>45002</v>
      </c>
      <c r="F2520" s="1" t="str">
        <f>TEXT(shipments9[[#This Row],[Shipdate]],"ddd")</f>
        <v>Fri</v>
      </c>
      <c r="G2520" s="1" t="str">
        <f>IF(OR(shipments9[[#This Row],[Day Name]]="Sat",shipments9[[#This Row],[Day Name]]="Sun"),"Weekend","Weekday")</f>
        <v>Weekday</v>
      </c>
      <c r="H2520">
        <v>4187.25</v>
      </c>
      <c r="I2520">
        <v>323</v>
      </c>
      <c r="J2520" t="s">
        <v>172</v>
      </c>
      <c r="K2520" t="s">
        <v>8151</v>
      </c>
      <c r="L2520" t="s">
        <v>8156</v>
      </c>
      <c r="M2520">
        <v>3</v>
      </c>
      <c r="N2520" t="s">
        <v>8164</v>
      </c>
      <c r="O2520" s="4">
        <f>INDEX(products[Cost_per_box], MATCH(shipments9[[#This Row],[PID]], products[PID], 0))</f>
        <v>8.2200000000000006</v>
      </c>
      <c r="P2520" s="4">
        <f>shipments9[[#This Row],[Boxes]]*shipments9[[#This Row],[Cost Per Box]]</f>
        <v>2655.0600000000004</v>
      </c>
      <c r="Q2520" s="4">
        <f>shipments9[[#This Row],[Amount]] -shipments9[[#This Row],[total cost]]</f>
        <v>1532.1899999999996</v>
      </c>
      <c r="R2520" s="4" t="str">
        <f>IF(shipments9[[#This Row],[Gross Profit]]&lt;0,"Loss","Profit")</f>
        <v>Profit</v>
      </c>
      <c r="S2520" s="9">
        <f>shipments9[[#This Row],[Gross Profit]]/shipments9[[#This Row],[Amount]]</f>
        <v>0.36591796525165671</v>
      </c>
      <c r="T2520" s="11">
        <f>shipments9[[#This Row],[Amount]]/shipments9[[#This Row],[Boxes]]</f>
        <v>12.963622291021672</v>
      </c>
    </row>
    <row r="2521" spans="1:20" hidden="1" x14ac:dyDescent="0.25">
      <c r="A2521" t="s">
        <v>2723</v>
      </c>
      <c r="B2521" t="s">
        <v>80</v>
      </c>
      <c r="C2521" t="s">
        <v>141</v>
      </c>
      <c r="D2521" t="s">
        <v>19</v>
      </c>
      <c r="E2521" s="1">
        <v>45282</v>
      </c>
      <c r="F2521" s="1" t="str">
        <f>TEXT(shipments9[[#This Row],[Shipdate]],"ddd")</f>
        <v>Fri</v>
      </c>
      <c r="G2521" s="1" t="str">
        <f>IF(OR(shipments9[[#This Row],[Day Name]]="Sat",shipments9[[#This Row],[Day Name]]="Sun"),"Weekend","Weekday")</f>
        <v>Weekday</v>
      </c>
      <c r="H2521">
        <v>15545.25</v>
      </c>
      <c r="I2521">
        <v>972</v>
      </c>
      <c r="J2521" t="s">
        <v>172</v>
      </c>
      <c r="K2521" t="s">
        <v>8151</v>
      </c>
      <c r="L2521" t="s">
        <v>8152</v>
      </c>
      <c r="M2521">
        <v>12</v>
      </c>
      <c r="N2521" t="s">
        <v>8166</v>
      </c>
      <c r="O2521" s="4">
        <f>INDEX(products[Cost_per_box], MATCH(shipments9[[#This Row],[PID]], products[PID], 0))</f>
        <v>8.2200000000000006</v>
      </c>
      <c r="P2521" s="4">
        <f>shipments9[[#This Row],[Boxes]]*shipments9[[#This Row],[Cost Per Box]]</f>
        <v>7989.8400000000011</v>
      </c>
      <c r="Q2521" s="4">
        <f>shipments9[[#This Row],[Amount]] -shipments9[[#This Row],[total cost]]</f>
        <v>7555.4099999999989</v>
      </c>
      <c r="R2521" s="4" t="str">
        <f>IF(shipments9[[#This Row],[Gross Profit]]&lt;0,"Loss","Profit")</f>
        <v>Profit</v>
      </c>
      <c r="S2521" s="9">
        <f>shipments9[[#This Row],[Gross Profit]]/shipments9[[#This Row],[Amount]]</f>
        <v>0.48602692140686055</v>
      </c>
      <c r="T2521" s="11">
        <f>shipments9[[#This Row],[Amount]]/shipments9[[#This Row],[Boxes]]</f>
        <v>15.993055555555555</v>
      </c>
    </row>
    <row r="2522" spans="1:20" hidden="1" x14ac:dyDescent="0.25">
      <c r="A2522" t="s">
        <v>2724</v>
      </c>
      <c r="B2522" t="s">
        <v>80</v>
      </c>
      <c r="C2522" t="s">
        <v>141</v>
      </c>
      <c r="D2522" t="s">
        <v>19</v>
      </c>
      <c r="E2522" s="1">
        <v>44936</v>
      </c>
      <c r="F2522" s="1" t="str">
        <f>TEXT(shipments9[[#This Row],[Shipdate]],"ddd")</f>
        <v>Tue</v>
      </c>
      <c r="G2522" s="1" t="str">
        <f>IF(OR(shipments9[[#This Row],[Day Name]]="Sat",shipments9[[#This Row],[Day Name]]="Sun"),"Weekend","Weekday")</f>
        <v>Weekday</v>
      </c>
      <c r="H2522">
        <v>3233.25</v>
      </c>
      <c r="I2522">
        <v>203</v>
      </c>
      <c r="J2522" t="s">
        <v>172</v>
      </c>
      <c r="K2522" t="s">
        <v>8151</v>
      </c>
      <c r="L2522" t="s">
        <v>8156</v>
      </c>
      <c r="M2522">
        <v>1</v>
      </c>
      <c r="N2522" t="s">
        <v>8163</v>
      </c>
      <c r="O2522" s="4">
        <f>INDEX(products[Cost_per_box], MATCH(shipments9[[#This Row],[PID]], products[PID], 0))</f>
        <v>8.2200000000000006</v>
      </c>
      <c r="P2522" s="4">
        <f>shipments9[[#This Row],[Boxes]]*shipments9[[#This Row],[Cost Per Box]]</f>
        <v>1668.66</v>
      </c>
      <c r="Q2522" s="4">
        <f>shipments9[[#This Row],[Amount]] -shipments9[[#This Row],[total cost]]</f>
        <v>1564.59</v>
      </c>
      <c r="R2522" s="4" t="str">
        <f>IF(shipments9[[#This Row],[Gross Profit]]&lt;0,"Loss","Profit")</f>
        <v>Profit</v>
      </c>
      <c r="S2522" s="9">
        <f>shipments9[[#This Row],[Gross Profit]]/shipments9[[#This Row],[Amount]]</f>
        <v>0.48390628624449084</v>
      </c>
      <c r="T2522" s="11">
        <f>shipments9[[#This Row],[Amount]]/shipments9[[#This Row],[Boxes]]</f>
        <v>15.927339901477833</v>
      </c>
    </row>
    <row r="2523" spans="1:20" hidden="1" x14ac:dyDescent="0.25">
      <c r="A2523" t="s">
        <v>2725</v>
      </c>
      <c r="B2523" t="s">
        <v>83</v>
      </c>
      <c r="C2523" t="s">
        <v>141</v>
      </c>
      <c r="D2523" t="s">
        <v>19</v>
      </c>
      <c r="E2523" s="1">
        <v>44967</v>
      </c>
      <c r="F2523" s="1" t="str">
        <f>TEXT(shipments9[[#This Row],[Shipdate]],"ddd")</f>
        <v>Fri</v>
      </c>
      <c r="G2523" s="1" t="str">
        <f>IF(OR(shipments9[[#This Row],[Day Name]]="Sat",shipments9[[#This Row],[Day Name]]="Sun"),"Weekend","Weekday")</f>
        <v>Weekday</v>
      </c>
      <c r="H2523">
        <v>1062</v>
      </c>
      <c r="I2523">
        <v>67</v>
      </c>
      <c r="J2523" t="s">
        <v>172</v>
      </c>
      <c r="K2523" t="s">
        <v>8151</v>
      </c>
      <c r="L2523" t="s">
        <v>8156</v>
      </c>
      <c r="M2523">
        <v>2</v>
      </c>
      <c r="N2523" t="s">
        <v>8157</v>
      </c>
      <c r="O2523" s="4">
        <f>INDEX(products[Cost_per_box], MATCH(shipments9[[#This Row],[PID]], products[PID], 0))</f>
        <v>8.2200000000000006</v>
      </c>
      <c r="P2523" s="4">
        <f>shipments9[[#This Row],[Boxes]]*shipments9[[#This Row],[Cost Per Box]]</f>
        <v>550.74</v>
      </c>
      <c r="Q2523" s="4">
        <f>shipments9[[#This Row],[Amount]] -shipments9[[#This Row],[total cost]]</f>
        <v>511.26</v>
      </c>
      <c r="R2523" s="4" t="str">
        <f>IF(shipments9[[#This Row],[Gross Profit]]&lt;0,"Loss","Profit")</f>
        <v>Profit</v>
      </c>
      <c r="S2523" s="9">
        <f>shipments9[[#This Row],[Gross Profit]]/shipments9[[#This Row],[Amount]]</f>
        <v>0.48141242937853107</v>
      </c>
      <c r="T2523" s="11">
        <f>shipments9[[#This Row],[Amount]]/shipments9[[#This Row],[Boxes]]</f>
        <v>15.850746268656716</v>
      </c>
    </row>
    <row r="2524" spans="1:20" hidden="1" x14ac:dyDescent="0.25">
      <c r="A2524" t="s">
        <v>2726</v>
      </c>
      <c r="B2524" t="s">
        <v>86</v>
      </c>
      <c r="C2524" t="s">
        <v>141</v>
      </c>
      <c r="D2524" t="s">
        <v>19</v>
      </c>
      <c r="E2524" s="1">
        <v>45288</v>
      </c>
      <c r="F2524" s="1" t="str">
        <f>TEXT(shipments9[[#This Row],[Shipdate]],"ddd")</f>
        <v>Thu</v>
      </c>
      <c r="G2524" s="1" t="str">
        <f>IF(OR(shipments9[[#This Row],[Day Name]]="Sat",shipments9[[#This Row],[Day Name]]="Sun"),"Weekend","Weekday")</f>
        <v>Weekday</v>
      </c>
      <c r="H2524">
        <v>4200.75</v>
      </c>
      <c r="I2524">
        <v>263</v>
      </c>
      <c r="J2524" t="s">
        <v>172</v>
      </c>
      <c r="K2524" t="s">
        <v>8151</v>
      </c>
      <c r="L2524" t="s">
        <v>8152</v>
      </c>
      <c r="M2524">
        <v>12</v>
      </c>
      <c r="N2524" t="s">
        <v>8166</v>
      </c>
      <c r="O2524" s="4">
        <f>INDEX(products[Cost_per_box], MATCH(shipments9[[#This Row],[PID]], products[PID], 0))</f>
        <v>8.2200000000000006</v>
      </c>
      <c r="P2524" s="4">
        <f>shipments9[[#This Row],[Boxes]]*shipments9[[#This Row],[Cost Per Box]]</f>
        <v>2161.86</v>
      </c>
      <c r="Q2524" s="4">
        <f>shipments9[[#This Row],[Amount]] -shipments9[[#This Row],[total cost]]</f>
        <v>2038.8899999999999</v>
      </c>
      <c r="R2524" s="4" t="str">
        <f>IF(shipments9[[#This Row],[Gross Profit]]&lt;0,"Loss","Profit")</f>
        <v>Profit</v>
      </c>
      <c r="S2524" s="9">
        <f>shipments9[[#This Row],[Gross Profit]]/shipments9[[#This Row],[Amount]]</f>
        <v>0.48536332797714693</v>
      </c>
      <c r="T2524" s="11">
        <f>shipments9[[#This Row],[Amount]]/shipments9[[#This Row],[Boxes]]</f>
        <v>15.972433460076045</v>
      </c>
    </row>
    <row r="2525" spans="1:20" hidden="1" x14ac:dyDescent="0.25">
      <c r="A2525" t="s">
        <v>2727</v>
      </c>
      <c r="B2525" t="s">
        <v>86</v>
      </c>
      <c r="C2525" t="s">
        <v>141</v>
      </c>
      <c r="D2525" t="s">
        <v>19</v>
      </c>
      <c r="E2525" s="1">
        <v>45075</v>
      </c>
      <c r="F2525" s="1" t="str">
        <f>TEXT(shipments9[[#This Row],[Shipdate]],"ddd")</f>
        <v>Mon</v>
      </c>
      <c r="G2525" s="1" t="str">
        <f>IF(OR(shipments9[[#This Row],[Day Name]]="Sat",shipments9[[#This Row],[Day Name]]="Sun"),"Weekend","Weekday")</f>
        <v>Weekday</v>
      </c>
      <c r="H2525">
        <v>414</v>
      </c>
      <c r="I2525">
        <v>32</v>
      </c>
      <c r="J2525" t="s">
        <v>172</v>
      </c>
      <c r="K2525" t="s">
        <v>8151</v>
      </c>
      <c r="L2525" t="s">
        <v>8154</v>
      </c>
      <c r="M2525">
        <v>5</v>
      </c>
      <c r="N2525" t="s">
        <v>201</v>
      </c>
      <c r="O2525" s="4">
        <f>INDEX(products[Cost_per_box], MATCH(shipments9[[#This Row],[PID]], products[PID], 0))</f>
        <v>8.2200000000000006</v>
      </c>
      <c r="P2525" s="4">
        <f>shipments9[[#This Row],[Boxes]]*shipments9[[#This Row],[Cost Per Box]]</f>
        <v>263.04000000000002</v>
      </c>
      <c r="Q2525" s="4">
        <f>shipments9[[#This Row],[Amount]] -shipments9[[#This Row],[total cost]]</f>
        <v>150.95999999999998</v>
      </c>
      <c r="R2525" s="4" t="str">
        <f>IF(shipments9[[#This Row],[Gross Profit]]&lt;0,"Loss","Profit")</f>
        <v>Profit</v>
      </c>
      <c r="S2525" s="9">
        <f>shipments9[[#This Row],[Gross Profit]]/shipments9[[#This Row],[Amount]]</f>
        <v>0.36463768115942025</v>
      </c>
      <c r="T2525" s="11">
        <f>shipments9[[#This Row],[Amount]]/shipments9[[#This Row],[Boxes]]</f>
        <v>12.9375</v>
      </c>
    </row>
    <row r="2526" spans="1:20" hidden="1" x14ac:dyDescent="0.25">
      <c r="A2526" t="s">
        <v>2728</v>
      </c>
      <c r="B2526" t="s">
        <v>89</v>
      </c>
      <c r="C2526" t="s">
        <v>141</v>
      </c>
      <c r="D2526" t="s">
        <v>19</v>
      </c>
      <c r="E2526" s="1">
        <v>44965</v>
      </c>
      <c r="F2526" s="1" t="str">
        <f>TEXT(shipments9[[#This Row],[Shipdate]],"ddd")</f>
        <v>Wed</v>
      </c>
      <c r="G2526" s="1" t="str">
        <f>IF(OR(shipments9[[#This Row],[Day Name]]="Sat",shipments9[[#This Row],[Day Name]]="Sun"),"Weekend","Weekday")</f>
        <v>Weekday</v>
      </c>
      <c r="H2526">
        <v>5402.25</v>
      </c>
      <c r="I2526">
        <v>338</v>
      </c>
      <c r="J2526" t="s">
        <v>172</v>
      </c>
      <c r="K2526" t="s">
        <v>8151</v>
      </c>
      <c r="L2526" t="s">
        <v>8156</v>
      </c>
      <c r="M2526">
        <v>2</v>
      </c>
      <c r="N2526" t="s">
        <v>8157</v>
      </c>
      <c r="O2526" s="4">
        <f>INDEX(products[Cost_per_box], MATCH(shipments9[[#This Row],[PID]], products[PID], 0))</f>
        <v>8.2200000000000006</v>
      </c>
      <c r="P2526" s="4">
        <f>shipments9[[#This Row],[Boxes]]*shipments9[[#This Row],[Cost Per Box]]</f>
        <v>2778.36</v>
      </c>
      <c r="Q2526" s="4">
        <f>shipments9[[#This Row],[Amount]] -shipments9[[#This Row],[total cost]]</f>
        <v>2623.89</v>
      </c>
      <c r="R2526" s="4" t="str">
        <f>IF(shipments9[[#This Row],[Gross Profit]]&lt;0,"Loss","Profit")</f>
        <v>Profit</v>
      </c>
      <c r="S2526" s="9">
        <f>shipments9[[#This Row],[Gross Profit]]/shipments9[[#This Row],[Amount]]</f>
        <v>0.48570317923087603</v>
      </c>
      <c r="T2526" s="11">
        <f>shipments9[[#This Row],[Amount]]/shipments9[[#This Row],[Boxes]]</f>
        <v>15.982988165680473</v>
      </c>
    </row>
    <row r="2527" spans="1:20" hidden="1" x14ac:dyDescent="0.25">
      <c r="A2527" t="s">
        <v>2729</v>
      </c>
      <c r="B2527" t="s">
        <v>89</v>
      </c>
      <c r="C2527" t="s">
        <v>141</v>
      </c>
      <c r="D2527" t="s">
        <v>19</v>
      </c>
      <c r="E2527" s="1">
        <v>45467</v>
      </c>
      <c r="F2527" s="1" t="str">
        <f>TEXT(shipments9[[#This Row],[Shipdate]],"ddd")</f>
        <v>Mon</v>
      </c>
      <c r="G2527" s="1" t="str">
        <f>IF(OR(shipments9[[#This Row],[Day Name]]="Sat",shipments9[[#This Row],[Day Name]]="Sun"),"Weekend","Weekday")</f>
        <v>Weekday</v>
      </c>
      <c r="H2527">
        <v>6711.75</v>
      </c>
      <c r="I2527">
        <v>517</v>
      </c>
      <c r="J2527" t="s">
        <v>172</v>
      </c>
      <c r="K2527" t="s">
        <v>8155</v>
      </c>
      <c r="L2527" t="s">
        <v>8154</v>
      </c>
      <c r="M2527">
        <v>6</v>
      </c>
      <c r="N2527" t="s">
        <v>8159</v>
      </c>
      <c r="O2527" s="4">
        <f>INDEX(products[Cost_per_box], MATCH(shipments9[[#This Row],[PID]], products[PID], 0))</f>
        <v>8.2200000000000006</v>
      </c>
      <c r="P2527" s="4">
        <f>shipments9[[#This Row],[Boxes]]*shipments9[[#This Row],[Cost Per Box]]</f>
        <v>4249.7400000000007</v>
      </c>
      <c r="Q2527" s="4">
        <f>shipments9[[#This Row],[Amount]] -shipments9[[#This Row],[total cost]]</f>
        <v>2462.0099999999993</v>
      </c>
      <c r="R2527" s="4" t="str">
        <f>IF(shipments9[[#This Row],[Gross Profit]]&lt;0,"Loss","Profit")</f>
        <v>Profit</v>
      </c>
      <c r="S2527" s="9">
        <f>shipments9[[#This Row],[Gross Profit]]/shipments9[[#This Row],[Amount]]</f>
        <v>0.36682087384065248</v>
      </c>
      <c r="T2527" s="11">
        <f>shipments9[[#This Row],[Amount]]/shipments9[[#This Row],[Boxes]]</f>
        <v>12.982108317214701</v>
      </c>
    </row>
    <row r="2528" spans="1:20" hidden="1" x14ac:dyDescent="0.25">
      <c r="A2528" t="s">
        <v>2730</v>
      </c>
      <c r="B2528" t="s">
        <v>89</v>
      </c>
      <c r="C2528" t="s">
        <v>141</v>
      </c>
      <c r="D2528" t="s">
        <v>19</v>
      </c>
      <c r="E2528" s="1">
        <v>45399</v>
      </c>
      <c r="F2528" s="1" t="str">
        <f>TEXT(shipments9[[#This Row],[Shipdate]],"ddd")</f>
        <v>Wed</v>
      </c>
      <c r="G2528" s="1" t="str">
        <f>IF(OR(shipments9[[#This Row],[Day Name]]="Sat",shipments9[[#This Row],[Day Name]]="Sun"),"Weekend","Weekday")</f>
        <v>Weekday</v>
      </c>
      <c r="H2528">
        <v>1604.25</v>
      </c>
      <c r="I2528">
        <v>134</v>
      </c>
      <c r="J2528" t="s">
        <v>172</v>
      </c>
      <c r="K2528" t="s">
        <v>8155</v>
      </c>
      <c r="L2528" t="s">
        <v>8154</v>
      </c>
      <c r="M2528">
        <v>4</v>
      </c>
      <c r="N2528" t="s">
        <v>8158</v>
      </c>
      <c r="O2528" s="4">
        <f>INDEX(products[Cost_per_box], MATCH(shipments9[[#This Row],[PID]], products[PID], 0))</f>
        <v>8.2200000000000006</v>
      </c>
      <c r="P2528" s="4">
        <f>shipments9[[#This Row],[Boxes]]*shipments9[[#This Row],[Cost Per Box]]</f>
        <v>1101.48</v>
      </c>
      <c r="Q2528" s="4">
        <f>shipments9[[#This Row],[Amount]] -shipments9[[#This Row],[total cost]]</f>
        <v>502.77</v>
      </c>
      <c r="R2528" s="4" t="str">
        <f>IF(shipments9[[#This Row],[Gross Profit]]&lt;0,"Loss","Profit")</f>
        <v>Profit</v>
      </c>
      <c r="S2528" s="9">
        <f>shipments9[[#This Row],[Gross Profit]]/shipments9[[#This Row],[Amount]]</f>
        <v>0.31339878447872838</v>
      </c>
      <c r="T2528" s="11">
        <f>shipments9[[#This Row],[Amount]]/shipments9[[#This Row],[Boxes]]</f>
        <v>11.972014925373134</v>
      </c>
    </row>
    <row r="2529" spans="1:20" hidden="1" x14ac:dyDescent="0.25">
      <c r="A2529" t="s">
        <v>2731</v>
      </c>
      <c r="B2529" t="s">
        <v>89</v>
      </c>
      <c r="C2529" t="s">
        <v>141</v>
      </c>
      <c r="D2529" t="s">
        <v>19</v>
      </c>
      <c r="E2529" s="1">
        <v>45309</v>
      </c>
      <c r="F2529" s="1" t="str">
        <f>TEXT(shipments9[[#This Row],[Shipdate]],"ddd")</f>
        <v>Thu</v>
      </c>
      <c r="G2529" s="1" t="str">
        <f>IF(OR(shipments9[[#This Row],[Day Name]]="Sat",shipments9[[#This Row],[Day Name]]="Sun"),"Weekend","Weekday")</f>
        <v>Weekday</v>
      </c>
      <c r="H2529">
        <v>810</v>
      </c>
      <c r="I2529">
        <v>58</v>
      </c>
      <c r="J2529" t="s">
        <v>172</v>
      </c>
      <c r="K2529" t="s">
        <v>8155</v>
      </c>
      <c r="L2529" t="s">
        <v>8156</v>
      </c>
      <c r="M2529">
        <v>1</v>
      </c>
      <c r="N2529" t="s">
        <v>8163</v>
      </c>
      <c r="O2529" s="4">
        <f>INDEX(products[Cost_per_box], MATCH(shipments9[[#This Row],[PID]], products[PID], 0))</f>
        <v>8.2200000000000006</v>
      </c>
      <c r="P2529" s="4">
        <f>shipments9[[#This Row],[Boxes]]*shipments9[[#This Row],[Cost Per Box]]</f>
        <v>476.76000000000005</v>
      </c>
      <c r="Q2529" s="4">
        <f>shipments9[[#This Row],[Amount]] -shipments9[[#This Row],[total cost]]</f>
        <v>333.23999999999995</v>
      </c>
      <c r="R2529" s="4" t="str">
        <f>IF(shipments9[[#This Row],[Gross Profit]]&lt;0,"Loss","Profit")</f>
        <v>Profit</v>
      </c>
      <c r="S2529" s="9">
        <f>shipments9[[#This Row],[Gross Profit]]/shipments9[[#This Row],[Amount]]</f>
        <v>0.41140740740740733</v>
      </c>
      <c r="T2529" s="11">
        <f>shipments9[[#This Row],[Amount]]/shipments9[[#This Row],[Boxes]]</f>
        <v>13.96551724137931</v>
      </c>
    </row>
    <row r="2530" spans="1:20" hidden="1" x14ac:dyDescent="0.25">
      <c r="A2530" t="s">
        <v>2732</v>
      </c>
      <c r="B2530" t="s">
        <v>89</v>
      </c>
      <c r="C2530" t="s">
        <v>141</v>
      </c>
      <c r="D2530" t="s">
        <v>19</v>
      </c>
      <c r="E2530" s="1">
        <v>45454</v>
      </c>
      <c r="F2530" s="1" t="str">
        <f>TEXT(shipments9[[#This Row],[Shipdate]],"ddd")</f>
        <v>Tue</v>
      </c>
      <c r="G2530" s="1" t="str">
        <f>IF(OR(shipments9[[#This Row],[Day Name]]="Sat",shipments9[[#This Row],[Day Name]]="Sun"),"Weekend","Weekday")</f>
        <v>Weekday</v>
      </c>
      <c r="H2530">
        <v>369</v>
      </c>
      <c r="I2530">
        <v>25</v>
      </c>
      <c r="J2530" t="s">
        <v>172</v>
      </c>
      <c r="K2530" t="s">
        <v>8155</v>
      </c>
      <c r="L2530" t="s">
        <v>8154</v>
      </c>
      <c r="M2530">
        <v>6</v>
      </c>
      <c r="N2530" t="s">
        <v>8159</v>
      </c>
      <c r="O2530" s="4">
        <f>INDEX(products[Cost_per_box], MATCH(shipments9[[#This Row],[PID]], products[PID], 0))</f>
        <v>8.2200000000000006</v>
      </c>
      <c r="P2530" s="4">
        <f>shipments9[[#This Row],[Boxes]]*shipments9[[#This Row],[Cost Per Box]]</f>
        <v>205.50000000000003</v>
      </c>
      <c r="Q2530" s="4">
        <f>shipments9[[#This Row],[Amount]] -shipments9[[#This Row],[total cost]]</f>
        <v>163.49999999999997</v>
      </c>
      <c r="R2530" s="4" t="str">
        <f>IF(shipments9[[#This Row],[Gross Profit]]&lt;0,"Loss","Profit")</f>
        <v>Profit</v>
      </c>
      <c r="S2530" s="9">
        <f>shipments9[[#This Row],[Gross Profit]]/shipments9[[#This Row],[Amount]]</f>
        <v>0.44308943089430886</v>
      </c>
      <c r="T2530" s="11">
        <f>shipments9[[#This Row],[Amount]]/shipments9[[#This Row],[Boxes]]</f>
        <v>14.76</v>
      </c>
    </row>
    <row r="2531" spans="1:20" hidden="1" x14ac:dyDescent="0.25">
      <c r="A2531" t="s">
        <v>2733</v>
      </c>
      <c r="B2531" t="s">
        <v>89</v>
      </c>
      <c r="C2531" t="s">
        <v>141</v>
      </c>
      <c r="D2531" t="s">
        <v>19</v>
      </c>
      <c r="E2531" s="1">
        <v>45061</v>
      </c>
      <c r="F2531" s="1" t="str">
        <f>TEXT(shipments9[[#This Row],[Shipdate]],"ddd")</f>
        <v>Mon</v>
      </c>
      <c r="G2531" s="1" t="str">
        <f>IF(OR(shipments9[[#This Row],[Day Name]]="Sat",shipments9[[#This Row],[Day Name]]="Sun"),"Weekend","Weekday")</f>
        <v>Weekday</v>
      </c>
      <c r="H2531">
        <v>10752.75</v>
      </c>
      <c r="I2531">
        <v>897</v>
      </c>
      <c r="J2531" t="s">
        <v>172</v>
      </c>
      <c r="K2531" t="s">
        <v>8151</v>
      </c>
      <c r="L2531" t="s">
        <v>8154</v>
      </c>
      <c r="M2531">
        <v>5</v>
      </c>
      <c r="N2531" t="s">
        <v>201</v>
      </c>
      <c r="O2531" s="4">
        <f>INDEX(products[Cost_per_box], MATCH(shipments9[[#This Row],[PID]], products[PID], 0))</f>
        <v>8.2200000000000006</v>
      </c>
      <c r="P2531" s="4">
        <f>shipments9[[#This Row],[Boxes]]*shipments9[[#This Row],[Cost Per Box]]</f>
        <v>7373.34</v>
      </c>
      <c r="Q2531" s="4">
        <f>shipments9[[#This Row],[Amount]] -shipments9[[#This Row],[total cost]]</f>
        <v>3379.41</v>
      </c>
      <c r="R2531" s="4" t="str">
        <f>IF(shipments9[[#This Row],[Gross Profit]]&lt;0,"Loss","Profit")</f>
        <v>Profit</v>
      </c>
      <c r="S2531" s="9">
        <f>shipments9[[#This Row],[Gross Profit]]/shipments9[[#This Row],[Amount]]</f>
        <v>0.3142833228708935</v>
      </c>
      <c r="T2531" s="11">
        <f>shipments9[[#This Row],[Amount]]/shipments9[[#This Row],[Boxes]]</f>
        <v>11.987458193979933</v>
      </c>
    </row>
    <row r="2532" spans="1:20" hidden="1" x14ac:dyDescent="0.25">
      <c r="A2532" t="s">
        <v>2734</v>
      </c>
      <c r="B2532" t="s">
        <v>89</v>
      </c>
      <c r="C2532" t="s">
        <v>141</v>
      </c>
      <c r="D2532" t="s">
        <v>19</v>
      </c>
      <c r="E2532" s="1">
        <v>45177</v>
      </c>
      <c r="F2532" s="1" t="str">
        <f>TEXT(shipments9[[#This Row],[Shipdate]],"ddd")</f>
        <v>Fri</v>
      </c>
      <c r="G2532" s="1" t="str">
        <f>IF(OR(shipments9[[#This Row],[Day Name]]="Sat",shipments9[[#This Row],[Day Name]]="Sun"),"Weekend","Weekday")</f>
        <v>Weekday</v>
      </c>
      <c r="H2532">
        <v>6885</v>
      </c>
      <c r="I2532">
        <v>459</v>
      </c>
      <c r="J2532" t="s">
        <v>172</v>
      </c>
      <c r="K2532" t="s">
        <v>8151</v>
      </c>
      <c r="L2532" t="s">
        <v>8160</v>
      </c>
      <c r="M2532">
        <v>9</v>
      </c>
      <c r="N2532" t="s">
        <v>8167</v>
      </c>
      <c r="O2532" s="4">
        <f>INDEX(products[Cost_per_box], MATCH(shipments9[[#This Row],[PID]], products[PID], 0))</f>
        <v>8.2200000000000006</v>
      </c>
      <c r="P2532" s="4">
        <f>shipments9[[#This Row],[Boxes]]*shipments9[[#This Row],[Cost Per Box]]</f>
        <v>3772.9800000000005</v>
      </c>
      <c r="Q2532" s="4">
        <f>shipments9[[#This Row],[Amount]] -shipments9[[#This Row],[total cost]]</f>
        <v>3112.0199999999995</v>
      </c>
      <c r="R2532" s="4" t="str">
        <f>IF(shipments9[[#This Row],[Gross Profit]]&lt;0,"Loss","Profit")</f>
        <v>Profit</v>
      </c>
      <c r="S2532" s="9">
        <f>shipments9[[#This Row],[Gross Profit]]/shipments9[[#This Row],[Amount]]</f>
        <v>0.45199999999999996</v>
      </c>
      <c r="T2532" s="11">
        <f>shipments9[[#This Row],[Amount]]/shipments9[[#This Row],[Boxes]]</f>
        <v>15</v>
      </c>
    </row>
    <row r="2533" spans="1:20" hidden="1" x14ac:dyDescent="0.25">
      <c r="A2533" t="s">
        <v>2735</v>
      </c>
      <c r="B2533" t="s">
        <v>92</v>
      </c>
      <c r="C2533" t="s">
        <v>141</v>
      </c>
      <c r="D2533" t="s">
        <v>19</v>
      </c>
      <c r="E2533" s="1">
        <v>45238</v>
      </c>
      <c r="F2533" s="1" t="str">
        <f>TEXT(shipments9[[#This Row],[Shipdate]],"ddd")</f>
        <v>Wed</v>
      </c>
      <c r="G2533" s="1" t="str">
        <f>IF(OR(shipments9[[#This Row],[Day Name]]="Sat",shipments9[[#This Row],[Day Name]]="Sun"),"Weekend","Weekday")</f>
        <v>Weekday</v>
      </c>
      <c r="H2533">
        <v>6711.75</v>
      </c>
      <c r="I2533">
        <v>560</v>
      </c>
      <c r="J2533" t="s">
        <v>172</v>
      </c>
      <c r="K2533" t="s">
        <v>8151</v>
      </c>
      <c r="L2533" t="s">
        <v>8152</v>
      </c>
      <c r="M2533">
        <v>11</v>
      </c>
      <c r="N2533" t="s">
        <v>8165</v>
      </c>
      <c r="O2533" s="4">
        <f>INDEX(products[Cost_per_box], MATCH(shipments9[[#This Row],[PID]], products[PID], 0))</f>
        <v>8.2200000000000006</v>
      </c>
      <c r="P2533" s="4">
        <f>shipments9[[#This Row],[Boxes]]*shipments9[[#This Row],[Cost Per Box]]</f>
        <v>4603.2000000000007</v>
      </c>
      <c r="Q2533" s="4">
        <f>shipments9[[#This Row],[Amount]] -shipments9[[#This Row],[total cost]]</f>
        <v>2108.5499999999993</v>
      </c>
      <c r="R2533" s="4" t="str">
        <f>IF(shipments9[[#This Row],[Gross Profit]]&lt;0,"Loss","Profit")</f>
        <v>Profit</v>
      </c>
      <c r="S2533" s="9">
        <f>shipments9[[#This Row],[Gross Profit]]/shipments9[[#This Row],[Amount]]</f>
        <v>0.31415800648117098</v>
      </c>
      <c r="T2533" s="11">
        <f>shipments9[[#This Row],[Amount]]/shipments9[[#This Row],[Boxes]]</f>
        <v>11.985267857142857</v>
      </c>
    </row>
    <row r="2534" spans="1:20" hidden="1" x14ac:dyDescent="0.25">
      <c r="A2534" t="s">
        <v>2736</v>
      </c>
      <c r="B2534" t="s">
        <v>92</v>
      </c>
      <c r="C2534" t="s">
        <v>141</v>
      </c>
      <c r="D2534" t="s">
        <v>19</v>
      </c>
      <c r="E2534" s="1">
        <v>45201</v>
      </c>
      <c r="F2534" s="1" t="str">
        <f>TEXT(shipments9[[#This Row],[Shipdate]],"ddd")</f>
        <v>Mon</v>
      </c>
      <c r="G2534" s="1" t="str">
        <f>IF(OR(shipments9[[#This Row],[Day Name]]="Sat",shipments9[[#This Row],[Day Name]]="Sun"),"Weekend","Weekday")</f>
        <v>Weekday</v>
      </c>
      <c r="H2534">
        <v>3910.5</v>
      </c>
      <c r="I2534">
        <v>245</v>
      </c>
      <c r="J2534" t="s">
        <v>172</v>
      </c>
      <c r="K2534" t="s">
        <v>8151</v>
      </c>
      <c r="L2534" t="s">
        <v>8152</v>
      </c>
      <c r="M2534">
        <v>10</v>
      </c>
      <c r="N2534" t="s">
        <v>8153</v>
      </c>
      <c r="O2534" s="4">
        <f>INDEX(products[Cost_per_box], MATCH(shipments9[[#This Row],[PID]], products[PID], 0))</f>
        <v>8.2200000000000006</v>
      </c>
      <c r="P2534" s="4">
        <f>shipments9[[#This Row],[Boxes]]*shipments9[[#This Row],[Cost Per Box]]</f>
        <v>2013.9</v>
      </c>
      <c r="Q2534" s="4">
        <f>shipments9[[#This Row],[Amount]] -shipments9[[#This Row],[total cost]]</f>
        <v>1896.6</v>
      </c>
      <c r="R2534" s="4" t="str">
        <f>IF(shipments9[[#This Row],[Gross Profit]]&lt;0,"Loss","Profit")</f>
        <v>Profit</v>
      </c>
      <c r="S2534" s="9">
        <f>shipments9[[#This Row],[Gross Profit]]/shipments9[[#This Row],[Amount]]</f>
        <v>0.48500191791331032</v>
      </c>
      <c r="T2534" s="11">
        <f>shipments9[[#This Row],[Amount]]/shipments9[[#This Row],[Boxes]]</f>
        <v>15.961224489795919</v>
      </c>
    </row>
    <row r="2535" spans="1:20" hidden="1" x14ac:dyDescent="0.25">
      <c r="A2535" t="s">
        <v>2737</v>
      </c>
      <c r="B2535" t="s">
        <v>92</v>
      </c>
      <c r="C2535" t="s">
        <v>141</v>
      </c>
      <c r="D2535" t="s">
        <v>19</v>
      </c>
      <c r="E2535" s="1">
        <v>45100</v>
      </c>
      <c r="F2535" s="1" t="str">
        <f>TEXT(shipments9[[#This Row],[Shipdate]],"ddd")</f>
        <v>Fri</v>
      </c>
      <c r="G2535" s="1" t="str">
        <f>IF(OR(shipments9[[#This Row],[Day Name]]="Sat",shipments9[[#This Row],[Day Name]]="Sun"),"Weekend","Weekday")</f>
        <v>Weekday</v>
      </c>
      <c r="H2535">
        <v>9258.75</v>
      </c>
      <c r="I2535">
        <v>772</v>
      </c>
      <c r="J2535" t="s">
        <v>172</v>
      </c>
      <c r="K2535" t="s">
        <v>8151</v>
      </c>
      <c r="L2535" t="s">
        <v>8154</v>
      </c>
      <c r="M2535">
        <v>6</v>
      </c>
      <c r="N2535" t="s">
        <v>8159</v>
      </c>
      <c r="O2535" s="4">
        <f>INDEX(products[Cost_per_box], MATCH(shipments9[[#This Row],[PID]], products[PID], 0))</f>
        <v>8.2200000000000006</v>
      </c>
      <c r="P2535" s="4">
        <f>shipments9[[#This Row],[Boxes]]*shipments9[[#This Row],[Cost Per Box]]</f>
        <v>6345.84</v>
      </c>
      <c r="Q2535" s="4">
        <f>shipments9[[#This Row],[Amount]] -shipments9[[#This Row],[total cost]]</f>
        <v>2912.91</v>
      </c>
      <c r="R2535" s="4" t="str">
        <f>IF(shipments9[[#This Row],[Gross Profit]]&lt;0,"Loss","Profit")</f>
        <v>Profit</v>
      </c>
      <c r="S2535" s="9">
        <f>shipments9[[#This Row],[Gross Profit]]/shipments9[[#This Row],[Amount]]</f>
        <v>0.31461158363710001</v>
      </c>
      <c r="T2535" s="11">
        <f>shipments9[[#This Row],[Amount]]/shipments9[[#This Row],[Boxes]]</f>
        <v>11.993199481865284</v>
      </c>
    </row>
    <row r="2536" spans="1:20" hidden="1" x14ac:dyDescent="0.25">
      <c r="A2536" t="s">
        <v>2738</v>
      </c>
      <c r="B2536" t="s">
        <v>92</v>
      </c>
      <c r="C2536" t="s">
        <v>141</v>
      </c>
      <c r="D2536" t="s">
        <v>19</v>
      </c>
      <c r="E2536" s="1">
        <v>45323</v>
      </c>
      <c r="F2536" s="1" t="str">
        <f>TEXT(shipments9[[#This Row],[Shipdate]],"ddd")</f>
        <v>Thu</v>
      </c>
      <c r="G2536" s="1" t="str">
        <f>IF(OR(shipments9[[#This Row],[Day Name]]="Sat",shipments9[[#This Row],[Day Name]]="Sun"),"Weekend","Weekday")</f>
        <v>Weekday</v>
      </c>
      <c r="H2536">
        <v>8505</v>
      </c>
      <c r="I2536">
        <v>655</v>
      </c>
      <c r="J2536" t="s">
        <v>172</v>
      </c>
      <c r="K2536" t="s">
        <v>8155</v>
      </c>
      <c r="L2536" t="s">
        <v>8156</v>
      </c>
      <c r="M2536">
        <v>2</v>
      </c>
      <c r="N2536" t="s">
        <v>8157</v>
      </c>
      <c r="O2536" s="4">
        <f>INDEX(products[Cost_per_box], MATCH(shipments9[[#This Row],[PID]], products[PID], 0))</f>
        <v>8.2200000000000006</v>
      </c>
      <c r="P2536" s="4">
        <f>shipments9[[#This Row],[Boxes]]*shipments9[[#This Row],[Cost Per Box]]</f>
        <v>5384.1</v>
      </c>
      <c r="Q2536" s="4">
        <f>shipments9[[#This Row],[Amount]] -shipments9[[#This Row],[total cost]]</f>
        <v>3120.8999999999996</v>
      </c>
      <c r="R2536" s="4" t="str">
        <f>IF(shipments9[[#This Row],[Gross Profit]]&lt;0,"Loss","Profit")</f>
        <v>Profit</v>
      </c>
      <c r="S2536" s="9">
        <f>shipments9[[#This Row],[Gross Profit]]/shipments9[[#This Row],[Amount]]</f>
        <v>0.36694885361552027</v>
      </c>
      <c r="T2536" s="11">
        <f>shipments9[[#This Row],[Amount]]/shipments9[[#This Row],[Boxes]]</f>
        <v>12.98473282442748</v>
      </c>
    </row>
    <row r="2537" spans="1:20" hidden="1" x14ac:dyDescent="0.25">
      <c r="A2537" t="s">
        <v>2739</v>
      </c>
      <c r="B2537" t="s">
        <v>92</v>
      </c>
      <c r="C2537" t="s">
        <v>141</v>
      </c>
      <c r="D2537" t="s">
        <v>19</v>
      </c>
      <c r="E2537" s="1">
        <v>45072</v>
      </c>
      <c r="F2537" s="1" t="str">
        <f>TEXT(shipments9[[#This Row],[Shipdate]],"ddd")</f>
        <v>Fri</v>
      </c>
      <c r="G2537" s="1" t="str">
        <f>IF(OR(shipments9[[#This Row],[Day Name]]="Sat",shipments9[[#This Row],[Day Name]]="Sun"),"Weekend","Weekday")</f>
        <v>Weekday</v>
      </c>
      <c r="H2537">
        <v>726.75</v>
      </c>
      <c r="I2537">
        <v>46</v>
      </c>
      <c r="J2537" t="s">
        <v>172</v>
      </c>
      <c r="K2537" t="s">
        <v>8151</v>
      </c>
      <c r="L2537" t="s">
        <v>8154</v>
      </c>
      <c r="M2537">
        <v>5</v>
      </c>
      <c r="N2537" t="s">
        <v>201</v>
      </c>
      <c r="O2537" s="4">
        <f>INDEX(products[Cost_per_box], MATCH(shipments9[[#This Row],[PID]], products[PID], 0))</f>
        <v>8.2200000000000006</v>
      </c>
      <c r="P2537" s="4">
        <f>shipments9[[#This Row],[Boxes]]*shipments9[[#This Row],[Cost Per Box]]</f>
        <v>378.12</v>
      </c>
      <c r="Q2537" s="4">
        <f>shipments9[[#This Row],[Amount]] -shipments9[[#This Row],[total cost]]</f>
        <v>348.63</v>
      </c>
      <c r="R2537" s="4" t="str">
        <f>IF(shipments9[[#This Row],[Gross Profit]]&lt;0,"Loss","Profit")</f>
        <v>Profit</v>
      </c>
      <c r="S2537" s="9">
        <f>shipments9[[#This Row],[Gross Profit]]/shipments9[[#This Row],[Amount]]</f>
        <v>0.47971104231166151</v>
      </c>
      <c r="T2537" s="11">
        <f>shipments9[[#This Row],[Amount]]/shipments9[[#This Row],[Boxes]]</f>
        <v>15.798913043478262</v>
      </c>
    </row>
    <row r="2538" spans="1:20" hidden="1" x14ac:dyDescent="0.25">
      <c r="A2538" t="s">
        <v>2740</v>
      </c>
      <c r="B2538" t="s">
        <v>92</v>
      </c>
      <c r="C2538" t="s">
        <v>141</v>
      </c>
      <c r="D2538" t="s">
        <v>19</v>
      </c>
      <c r="E2538" s="1">
        <v>45145</v>
      </c>
      <c r="F2538" s="1" t="str">
        <f>TEXT(shipments9[[#This Row],[Shipdate]],"ddd")</f>
        <v>Mon</v>
      </c>
      <c r="G2538" s="1" t="str">
        <f>IF(OR(shipments9[[#This Row],[Day Name]]="Sat",shipments9[[#This Row],[Day Name]]="Sun"),"Weekend","Weekday")</f>
        <v>Weekday</v>
      </c>
      <c r="H2538">
        <v>7152.75</v>
      </c>
      <c r="I2538">
        <v>477</v>
      </c>
      <c r="J2538" t="s">
        <v>172</v>
      </c>
      <c r="K2538" t="s">
        <v>8151</v>
      </c>
      <c r="L2538" t="s">
        <v>8160</v>
      </c>
      <c r="M2538">
        <v>8</v>
      </c>
      <c r="N2538" t="s">
        <v>8162</v>
      </c>
      <c r="O2538" s="4">
        <f>INDEX(products[Cost_per_box], MATCH(shipments9[[#This Row],[PID]], products[PID], 0))</f>
        <v>8.2200000000000006</v>
      </c>
      <c r="P2538" s="4">
        <f>shipments9[[#This Row],[Boxes]]*shipments9[[#This Row],[Cost Per Box]]</f>
        <v>3920.9400000000005</v>
      </c>
      <c r="Q2538" s="4">
        <f>shipments9[[#This Row],[Amount]] -shipments9[[#This Row],[total cost]]</f>
        <v>3231.8099999999995</v>
      </c>
      <c r="R2538" s="4" t="str">
        <f>IF(shipments9[[#This Row],[Gross Profit]]&lt;0,"Loss","Profit")</f>
        <v>Profit</v>
      </c>
      <c r="S2538" s="9">
        <f>shipments9[[#This Row],[Gross Profit]]/shipments9[[#This Row],[Amount]]</f>
        <v>0.4518276187480339</v>
      </c>
      <c r="T2538" s="11">
        <f>shipments9[[#This Row],[Amount]]/shipments9[[#This Row],[Boxes]]</f>
        <v>14.995283018867925</v>
      </c>
    </row>
    <row r="2539" spans="1:20" hidden="1" x14ac:dyDescent="0.25">
      <c r="A2539" t="s">
        <v>2741</v>
      </c>
      <c r="B2539" t="s">
        <v>95</v>
      </c>
      <c r="C2539" t="s">
        <v>141</v>
      </c>
      <c r="D2539" t="s">
        <v>19</v>
      </c>
      <c r="E2539" s="1">
        <v>45352</v>
      </c>
      <c r="F2539" s="1" t="str">
        <f>TEXT(shipments9[[#This Row],[Shipdate]],"ddd")</f>
        <v>Fri</v>
      </c>
      <c r="G2539" s="1" t="str">
        <f>IF(OR(shipments9[[#This Row],[Day Name]]="Sat",shipments9[[#This Row],[Day Name]]="Sun"),"Weekend","Weekday")</f>
        <v>Weekday</v>
      </c>
      <c r="H2539">
        <v>2790</v>
      </c>
      <c r="I2539">
        <v>175</v>
      </c>
      <c r="J2539" t="s">
        <v>172</v>
      </c>
      <c r="K2539" t="s">
        <v>8155</v>
      </c>
      <c r="L2539" t="s">
        <v>8156</v>
      </c>
      <c r="M2539">
        <v>3</v>
      </c>
      <c r="N2539" t="s">
        <v>8164</v>
      </c>
      <c r="O2539" s="4">
        <f>INDEX(products[Cost_per_box], MATCH(shipments9[[#This Row],[PID]], products[PID], 0))</f>
        <v>8.2200000000000006</v>
      </c>
      <c r="P2539" s="4">
        <f>shipments9[[#This Row],[Boxes]]*shipments9[[#This Row],[Cost Per Box]]</f>
        <v>1438.5</v>
      </c>
      <c r="Q2539" s="4">
        <f>shipments9[[#This Row],[Amount]] -shipments9[[#This Row],[total cost]]</f>
        <v>1351.5</v>
      </c>
      <c r="R2539" s="4" t="str">
        <f>IF(shipments9[[#This Row],[Gross Profit]]&lt;0,"Loss","Profit")</f>
        <v>Profit</v>
      </c>
      <c r="S2539" s="9">
        <f>shipments9[[#This Row],[Gross Profit]]/shipments9[[#This Row],[Amount]]</f>
        <v>0.48440860215053766</v>
      </c>
      <c r="T2539" s="11">
        <f>shipments9[[#This Row],[Amount]]/shipments9[[#This Row],[Boxes]]</f>
        <v>15.942857142857143</v>
      </c>
    </row>
    <row r="2540" spans="1:20" hidden="1" x14ac:dyDescent="0.25">
      <c r="A2540" t="s">
        <v>2742</v>
      </c>
      <c r="B2540" t="s">
        <v>98</v>
      </c>
      <c r="C2540" t="s">
        <v>141</v>
      </c>
      <c r="D2540" t="s">
        <v>19</v>
      </c>
      <c r="E2540" s="1">
        <v>45230</v>
      </c>
      <c r="F2540" s="1" t="str">
        <f>TEXT(shipments9[[#This Row],[Shipdate]],"ddd")</f>
        <v>Tue</v>
      </c>
      <c r="G2540" s="1" t="str">
        <f>IF(OR(shipments9[[#This Row],[Day Name]]="Sat",shipments9[[#This Row],[Day Name]]="Sun"),"Weekend","Weekday")</f>
        <v>Weekday</v>
      </c>
      <c r="H2540">
        <v>5186.25</v>
      </c>
      <c r="I2540">
        <v>346</v>
      </c>
      <c r="J2540" t="s">
        <v>172</v>
      </c>
      <c r="K2540" t="s">
        <v>8151</v>
      </c>
      <c r="L2540" t="s">
        <v>8152</v>
      </c>
      <c r="M2540">
        <v>10</v>
      </c>
      <c r="N2540" t="s">
        <v>8153</v>
      </c>
      <c r="O2540" s="4">
        <f>INDEX(products[Cost_per_box], MATCH(shipments9[[#This Row],[PID]], products[PID], 0))</f>
        <v>8.2200000000000006</v>
      </c>
      <c r="P2540" s="4">
        <f>shipments9[[#This Row],[Boxes]]*shipments9[[#This Row],[Cost Per Box]]</f>
        <v>2844.1200000000003</v>
      </c>
      <c r="Q2540" s="4">
        <f>shipments9[[#This Row],[Amount]] -shipments9[[#This Row],[total cost]]</f>
        <v>2342.1299999999997</v>
      </c>
      <c r="R2540" s="4" t="str">
        <f>IF(shipments9[[#This Row],[Gross Profit]]&lt;0,"Loss","Profit")</f>
        <v>Profit</v>
      </c>
      <c r="S2540" s="9">
        <f>shipments9[[#This Row],[Gross Profit]]/shipments9[[#This Row],[Amount]]</f>
        <v>0.45160375994215468</v>
      </c>
      <c r="T2540" s="11">
        <f>shipments9[[#This Row],[Amount]]/shipments9[[#This Row],[Boxes]]</f>
        <v>14.989161849710984</v>
      </c>
    </row>
    <row r="2541" spans="1:20" hidden="1" x14ac:dyDescent="0.25">
      <c r="A2541" t="s">
        <v>2743</v>
      </c>
      <c r="B2541" t="s">
        <v>98</v>
      </c>
      <c r="C2541" t="s">
        <v>141</v>
      </c>
      <c r="D2541" t="s">
        <v>19</v>
      </c>
      <c r="E2541" s="1">
        <v>45323</v>
      </c>
      <c r="F2541" s="1" t="str">
        <f>TEXT(shipments9[[#This Row],[Shipdate]],"ddd")</f>
        <v>Thu</v>
      </c>
      <c r="G2541" s="1" t="str">
        <f>IF(OR(shipments9[[#This Row],[Day Name]]="Sat",shipments9[[#This Row],[Day Name]]="Sun"),"Weekend","Weekday")</f>
        <v>Weekday</v>
      </c>
      <c r="H2541">
        <v>3750.75</v>
      </c>
      <c r="I2541">
        <v>268</v>
      </c>
      <c r="J2541" t="s">
        <v>172</v>
      </c>
      <c r="K2541" t="s">
        <v>8155</v>
      </c>
      <c r="L2541" t="s">
        <v>8156</v>
      </c>
      <c r="M2541">
        <v>2</v>
      </c>
      <c r="N2541" t="s">
        <v>8157</v>
      </c>
      <c r="O2541" s="4">
        <f>INDEX(products[Cost_per_box], MATCH(shipments9[[#This Row],[PID]], products[PID], 0))</f>
        <v>8.2200000000000006</v>
      </c>
      <c r="P2541" s="4">
        <f>shipments9[[#This Row],[Boxes]]*shipments9[[#This Row],[Cost Per Box]]</f>
        <v>2202.96</v>
      </c>
      <c r="Q2541" s="4">
        <f>shipments9[[#This Row],[Amount]] -shipments9[[#This Row],[total cost]]</f>
        <v>1547.79</v>
      </c>
      <c r="R2541" s="4" t="str">
        <f>IF(shipments9[[#This Row],[Gross Profit]]&lt;0,"Loss","Profit")</f>
        <v>Profit</v>
      </c>
      <c r="S2541" s="9">
        <f>shipments9[[#This Row],[Gross Profit]]/shipments9[[#This Row],[Amount]]</f>
        <v>0.41266146770645867</v>
      </c>
      <c r="T2541" s="11">
        <f>shipments9[[#This Row],[Amount]]/shipments9[[#This Row],[Boxes]]</f>
        <v>13.995335820895523</v>
      </c>
    </row>
    <row r="2542" spans="1:20" hidden="1" x14ac:dyDescent="0.25">
      <c r="A2542" t="s">
        <v>2744</v>
      </c>
      <c r="B2542" t="s">
        <v>65</v>
      </c>
      <c r="C2542" t="s">
        <v>141</v>
      </c>
      <c r="D2542" t="s">
        <v>19</v>
      </c>
      <c r="E2542" s="1">
        <v>44971</v>
      </c>
      <c r="F2542" s="1" t="str">
        <f>TEXT(shipments9[[#This Row],[Shipdate]],"ddd")</f>
        <v>Tue</v>
      </c>
      <c r="G2542" s="1" t="str">
        <f>IF(OR(shipments9[[#This Row],[Day Name]]="Sat",shipments9[[#This Row],[Day Name]]="Sun"),"Weekend","Weekday")</f>
        <v>Weekday</v>
      </c>
      <c r="H2542">
        <v>4491</v>
      </c>
      <c r="I2542">
        <v>346</v>
      </c>
      <c r="J2542" t="s">
        <v>172</v>
      </c>
      <c r="K2542" t="s">
        <v>8151</v>
      </c>
      <c r="L2542" t="s">
        <v>8156</v>
      </c>
      <c r="M2542">
        <v>2</v>
      </c>
      <c r="N2542" t="s">
        <v>8157</v>
      </c>
      <c r="O2542" s="4">
        <f>INDEX(products[Cost_per_box], MATCH(shipments9[[#This Row],[PID]], products[PID], 0))</f>
        <v>8.2200000000000006</v>
      </c>
      <c r="P2542" s="4">
        <f>shipments9[[#This Row],[Boxes]]*shipments9[[#This Row],[Cost Per Box]]</f>
        <v>2844.1200000000003</v>
      </c>
      <c r="Q2542" s="4">
        <f>shipments9[[#This Row],[Amount]] -shipments9[[#This Row],[total cost]]</f>
        <v>1646.8799999999997</v>
      </c>
      <c r="R2542" s="4" t="str">
        <f>IF(shipments9[[#This Row],[Gross Profit]]&lt;0,"Loss","Profit")</f>
        <v>Profit</v>
      </c>
      <c r="S2542" s="9">
        <f>shipments9[[#This Row],[Gross Profit]]/shipments9[[#This Row],[Amount]]</f>
        <v>0.36670674682698723</v>
      </c>
      <c r="T2542" s="11">
        <f>shipments9[[#This Row],[Amount]]/shipments9[[#This Row],[Boxes]]</f>
        <v>12.979768786127167</v>
      </c>
    </row>
    <row r="2543" spans="1:20" hidden="1" x14ac:dyDescent="0.25">
      <c r="A2543" t="s">
        <v>2745</v>
      </c>
      <c r="B2543" t="s">
        <v>65</v>
      </c>
      <c r="C2543" t="s">
        <v>141</v>
      </c>
      <c r="D2543" t="s">
        <v>19</v>
      </c>
      <c r="E2543" s="1">
        <v>45085</v>
      </c>
      <c r="F2543" s="1" t="str">
        <f>TEXT(shipments9[[#This Row],[Shipdate]],"ddd")</f>
        <v>Thu</v>
      </c>
      <c r="G2543" s="1" t="str">
        <f>IF(OR(shipments9[[#This Row],[Day Name]]="Sat",shipments9[[#This Row],[Day Name]]="Sun"),"Weekend","Weekday")</f>
        <v>Weekday</v>
      </c>
      <c r="H2543">
        <v>2612.25</v>
      </c>
      <c r="I2543">
        <v>201</v>
      </c>
      <c r="J2543" t="s">
        <v>172</v>
      </c>
      <c r="K2543" t="s">
        <v>8151</v>
      </c>
      <c r="L2543" t="s">
        <v>8154</v>
      </c>
      <c r="M2543">
        <v>6</v>
      </c>
      <c r="N2543" t="s">
        <v>8159</v>
      </c>
      <c r="O2543" s="4">
        <f>INDEX(products[Cost_per_box], MATCH(shipments9[[#This Row],[PID]], products[PID], 0))</f>
        <v>8.2200000000000006</v>
      </c>
      <c r="P2543" s="4">
        <f>shipments9[[#This Row],[Boxes]]*shipments9[[#This Row],[Cost Per Box]]</f>
        <v>1652.22</v>
      </c>
      <c r="Q2543" s="4">
        <f>shipments9[[#This Row],[Amount]] -shipments9[[#This Row],[total cost]]</f>
        <v>960.03</v>
      </c>
      <c r="R2543" s="4" t="str">
        <f>IF(shipments9[[#This Row],[Gross Profit]]&lt;0,"Loss","Profit")</f>
        <v>Profit</v>
      </c>
      <c r="S2543" s="9">
        <f>shipments9[[#This Row],[Gross Profit]]/shipments9[[#This Row],[Amount]]</f>
        <v>0.367510766580534</v>
      </c>
      <c r="T2543" s="11">
        <f>shipments9[[#This Row],[Amount]]/shipments9[[#This Row],[Boxes]]</f>
        <v>12.996268656716419</v>
      </c>
    </row>
    <row r="2544" spans="1:20" hidden="1" x14ac:dyDescent="0.25">
      <c r="A2544" t="s">
        <v>2746</v>
      </c>
      <c r="B2544" t="s">
        <v>65</v>
      </c>
      <c r="C2544" t="s">
        <v>141</v>
      </c>
      <c r="D2544" t="s">
        <v>19</v>
      </c>
      <c r="E2544" s="1">
        <v>45281</v>
      </c>
      <c r="F2544" s="1" t="str">
        <f>TEXT(shipments9[[#This Row],[Shipdate]],"ddd")</f>
        <v>Thu</v>
      </c>
      <c r="G2544" s="1" t="str">
        <f>IF(OR(shipments9[[#This Row],[Day Name]]="Sat",shipments9[[#This Row],[Day Name]]="Sun"),"Weekend","Weekday")</f>
        <v>Weekday</v>
      </c>
      <c r="H2544">
        <v>5116.5</v>
      </c>
      <c r="I2544">
        <v>366</v>
      </c>
      <c r="J2544" t="s">
        <v>172</v>
      </c>
      <c r="K2544" t="s">
        <v>8151</v>
      </c>
      <c r="L2544" t="s">
        <v>8152</v>
      </c>
      <c r="M2544">
        <v>12</v>
      </c>
      <c r="N2544" t="s">
        <v>8166</v>
      </c>
      <c r="O2544" s="4">
        <f>INDEX(products[Cost_per_box], MATCH(shipments9[[#This Row],[PID]], products[PID], 0))</f>
        <v>8.2200000000000006</v>
      </c>
      <c r="P2544" s="4">
        <f>shipments9[[#This Row],[Boxes]]*shipments9[[#This Row],[Cost Per Box]]</f>
        <v>3008.5200000000004</v>
      </c>
      <c r="Q2544" s="4">
        <f>shipments9[[#This Row],[Amount]] -shipments9[[#This Row],[total cost]]</f>
        <v>2107.9799999999996</v>
      </c>
      <c r="R2544" s="4" t="str">
        <f>IF(shipments9[[#This Row],[Gross Profit]]&lt;0,"Loss","Profit")</f>
        <v>Profit</v>
      </c>
      <c r="S2544" s="9">
        <f>shipments9[[#This Row],[Gross Profit]]/shipments9[[#This Row],[Amount]]</f>
        <v>0.41199648197009664</v>
      </c>
      <c r="T2544" s="11">
        <f>shipments9[[#This Row],[Amount]]/shipments9[[#This Row],[Boxes]]</f>
        <v>13.979508196721312</v>
      </c>
    </row>
    <row r="2545" spans="1:20" hidden="1" x14ac:dyDescent="0.25">
      <c r="A2545" t="s">
        <v>2747</v>
      </c>
      <c r="B2545" t="s">
        <v>65</v>
      </c>
      <c r="C2545" t="s">
        <v>141</v>
      </c>
      <c r="D2545" t="s">
        <v>19</v>
      </c>
      <c r="E2545" s="1">
        <v>45075</v>
      </c>
      <c r="F2545" s="1" t="str">
        <f>TEXT(shipments9[[#This Row],[Shipdate]],"ddd")</f>
        <v>Mon</v>
      </c>
      <c r="G2545" s="1" t="str">
        <f>IF(OR(shipments9[[#This Row],[Day Name]]="Sat",shipments9[[#This Row],[Day Name]]="Sun"),"Weekend","Weekday")</f>
        <v>Weekday</v>
      </c>
      <c r="H2545">
        <v>2423.25</v>
      </c>
      <c r="I2545">
        <v>152</v>
      </c>
      <c r="J2545" t="s">
        <v>172</v>
      </c>
      <c r="K2545" t="s">
        <v>8151</v>
      </c>
      <c r="L2545" t="s">
        <v>8154</v>
      </c>
      <c r="M2545">
        <v>5</v>
      </c>
      <c r="N2545" t="s">
        <v>201</v>
      </c>
      <c r="O2545" s="4">
        <f>INDEX(products[Cost_per_box], MATCH(shipments9[[#This Row],[PID]], products[PID], 0))</f>
        <v>8.2200000000000006</v>
      </c>
      <c r="P2545" s="4">
        <f>shipments9[[#This Row],[Boxes]]*shipments9[[#This Row],[Cost Per Box]]</f>
        <v>1249.44</v>
      </c>
      <c r="Q2545" s="4">
        <f>shipments9[[#This Row],[Amount]] -shipments9[[#This Row],[total cost]]</f>
        <v>1173.81</v>
      </c>
      <c r="R2545" s="4" t="str">
        <f>IF(shipments9[[#This Row],[Gross Profit]]&lt;0,"Loss","Profit")</f>
        <v>Profit</v>
      </c>
      <c r="S2545" s="9">
        <f>shipments9[[#This Row],[Gross Profit]]/shipments9[[#This Row],[Amount]]</f>
        <v>0.48439492417208291</v>
      </c>
      <c r="T2545" s="11">
        <f>shipments9[[#This Row],[Amount]]/shipments9[[#This Row],[Boxes]]</f>
        <v>15.942434210526315</v>
      </c>
    </row>
    <row r="2546" spans="1:20" hidden="1" x14ac:dyDescent="0.25">
      <c r="A2546" t="s">
        <v>2748</v>
      </c>
      <c r="B2546" t="s">
        <v>65</v>
      </c>
      <c r="C2546" t="s">
        <v>141</v>
      </c>
      <c r="D2546" t="s">
        <v>19</v>
      </c>
      <c r="E2546" s="1">
        <v>45006</v>
      </c>
      <c r="F2546" s="1" t="str">
        <f>TEXT(shipments9[[#This Row],[Shipdate]],"ddd")</f>
        <v>Tue</v>
      </c>
      <c r="G2546" s="1" t="str">
        <f>IF(OR(shipments9[[#This Row],[Day Name]]="Sat",shipments9[[#This Row],[Day Name]]="Sun"),"Weekend","Weekday")</f>
        <v>Weekday</v>
      </c>
      <c r="H2546">
        <v>4774.5</v>
      </c>
      <c r="I2546">
        <v>299</v>
      </c>
      <c r="J2546" t="s">
        <v>172</v>
      </c>
      <c r="K2546" t="s">
        <v>8151</v>
      </c>
      <c r="L2546" t="s">
        <v>8156</v>
      </c>
      <c r="M2546">
        <v>3</v>
      </c>
      <c r="N2546" t="s">
        <v>8164</v>
      </c>
      <c r="O2546" s="4">
        <f>INDEX(products[Cost_per_box], MATCH(shipments9[[#This Row],[PID]], products[PID], 0))</f>
        <v>8.2200000000000006</v>
      </c>
      <c r="P2546" s="4">
        <f>shipments9[[#This Row],[Boxes]]*shipments9[[#This Row],[Cost Per Box]]</f>
        <v>2457.7800000000002</v>
      </c>
      <c r="Q2546" s="4">
        <f>shipments9[[#This Row],[Amount]] -shipments9[[#This Row],[total cost]]</f>
        <v>2316.7199999999998</v>
      </c>
      <c r="R2546" s="4" t="str">
        <f>IF(shipments9[[#This Row],[Gross Profit]]&lt;0,"Loss","Profit")</f>
        <v>Profit</v>
      </c>
      <c r="S2546" s="9">
        <f>shipments9[[#This Row],[Gross Profit]]/shipments9[[#This Row],[Amount]]</f>
        <v>0.48522777254162736</v>
      </c>
      <c r="T2546" s="11">
        <f>shipments9[[#This Row],[Amount]]/shipments9[[#This Row],[Boxes]]</f>
        <v>15.968227424749164</v>
      </c>
    </row>
    <row r="2547" spans="1:20" hidden="1" x14ac:dyDescent="0.25">
      <c r="A2547" t="s">
        <v>2749</v>
      </c>
      <c r="B2547" t="s">
        <v>68</v>
      </c>
      <c r="C2547" t="s">
        <v>141</v>
      </c>
      <c r="D2547" t="s">
        <v>19</v>
      </c>
      <c r="E2547" s="1">
        <v>45125</v>
      </c>
      <c r="F2547" s="1" t="str">
        <f>TEXT(shipments9[[#This Row],[Shipdate]],"ddd")</f>
        <v>Tue</v>
      </c>
      <c r="G2547" s="1" t="str">
        <f>IF(OR(shipments9[[#This Row],[Day Name]]="Sat",shipments9[[#This Row],[Day Name]]="Sun"),"Weekend","Weekday")</f>
        <v>Weekday</v>
      </c>
      <c r="H2547">
        <v>2853</v>
      </c>
      <c r="I2547">
        <v>204</v>
      </c>
      <c r="J2547" t="s">
        <v>172</v>
      </c>
      <c r="K2547" t="s">
        <v>8151</v>
      </c>
      <c r="L2547" t="s">
        <v>8160</v>
      </c>
      <c r="M2547">
        <v>7</v>
      </c>
      <c r="N2547" t="s">
        <v>8161</v>
      </c>
      <c r="O2547" s="4">
        <f>INDEX(products[Cost_per_box], MATCH(shipments9[[#This Row],[PID]], products[PID], 0))</f>
        <v>8.2200000000000006</v>
      </c>
      <c r="P2547" s="4">
        <f>shipments9[[#This Row],[Boxes]]*shipments9[[#This Row],[Cost Per Box]]</f>
        <v>1676.88</v>
      </c>
      <c r="Q2547" s="4">
        <f>shipments9[[#This Row],[Amount]] -shipments9[[#This Row],[total cost]]</f>
        <v>1176.1199999999999</v>
      </c>
      <c r="R2547" s="4" t="str">
        <f>IF(shipments9[[#This Row],[Gross Profit]]&lt;0,"Loss","Profit")</f>
        <v>Profit</v>
      </c>
      <c r="S2547" s="9">
        <f>shipments9[[#This Row],[Gross Profit]]/shipments9[[#This Row],[Amount]]</f>
        <v>0.41223974763406934</v>
      </c>
      <c r="T2547" s="11">
        <f>shipments9[[#This Row],[Amount]]/shipments9[[#This Row],[Boxes]]</f>
        <v>13.985294117647058</v>
      </c>
    </row>
    <row r="2548" spans="1:20" hidden="1" x14ac:dyDescent="0.25">
      <c r="A2548" t="s">
        <v>2750</v>
      </c>
      <c r="B2548" t="s">
        <v>108</v>
      </c>
      <c r="C2548" t="s">
        <v>141</v>
      </c>
      <c r="D2548" t="s">
        <v>19</v>
      </c>
      <c r="E2548" s="1">
        <v>45240</v>
      </c>
      <c r="F2548" s="1" t="str">
        <f>TEXT(shipments9[[#This Row],[Shipdate]],"ddd")</f>
        <v>Fri</v>
      </c>
      <c r="G2548" s="1" t="str">
        <f>IF(OR(shipments9[[#This Row],[Day Name]]="Sat",shipments9[[#This Row],[Day Name]]="Sun"),"Weekend","Weekday")</f>
        <v>Weekday</v>
      </c>
      <c r="H2548">
        <v>8131.5</v>
      </c>
      <c r="I2548">
        <v>626</v>
      </c>
      <c r="J2548" t="s">
        <v>172</v>
      </c>
      <c r="K2548" t="s">
        <v>8151</v>
      </c>
      <c r="L2548" t="s">
        <v>8152</v>
      </c>
      <c r="M2548">
        <v>11</v>
      </c>
      <c r="N2548" t="s">
        <v>8165</v>
      </c>
      <c r="O2548" s="4">
        <f>INDEX(products[Cost_per_box], MATCH(shipments9[[#This Row],[PID]], products[PID], 0))</f>
        <v>8.2200000000000006</v>
      </c>
      <c r="P2548" s="4">
        <f>shipments9[[#This Row],[Boxes]]*shipments9[[#This Row],[Cost Per Box]]</f>
        <v>5145.72</v>
      </c>
      <c r="Q2548" s="4">
        <f>shipments9[[#This Row],[Amount]] -shipments9[[#This Row],[total cost]]</f>
        <v>2985.7799999999997</v>
      </c>
      <c r="R2548" s="4" t="str">
        <f>IF(shipments9[[#This Row],[Gross Profit]]&lt;0,"Loss","Profit")</f>
        <v>Profit</v>
      </c>
      <c r="S2548" s="9">
        <f>shipments9[[#This Row],[Gross Profit]]/shipments9[[#This Row],[Amount]]</f>
        <v>0.36718686589190186</v>
      </c>
      <c r="T2548" s="11">
        <f>shipments9[[#This Row],[Amount]]/shipments9[[#This Row],[Boxes]]</f>
        <v>12.98961661341853</v>
      </c>
    </row>
    <row r="2549" spans="1:20" hidden="1" x14ac:dyDescent="0.25">
      <c r="A2549" t="s">
        <v>2751</v>
      </c>
      <c r="B2549" t="s">
        <v>108</v>
      </c>
      <c r="C2549" t="s">
        <v>141</v>
      </c>
      <c r="D2549" t="s">
        <v>19</v>
      </c>
      <c r="E2549" s="1">
        <v>45126</v>
      </c>
      <c r="F2549" s="1" t="str">
        <f>TEXT(shipments9[[#This Row],[Shipdate]],"ddd")</f>
        <v>Wed</v>
      </c>
      <c r="G2549" s="1" t="str">
        <f>IF(OR(shipments9[[#This Row],[Day Name]]="Sat",shipments9[[#This Row],[Day Name]]="Sun"),"Weekend","Weekday")</f>
        <v>Weekday</v>
      </c>
      <c r="H2549">
        <v>4497.75</v>
      </c>
      <c r="I2549">
        <v>282</v>
      </c>
      <c r="J2549" t="s">
        <v>172</v>
      </c>
      <c r="K2549" t="s">
        <v>8151</v>
      </c>
      <c r="L2549" t="s">
        <v>8160</v>
      </c>
      <c r="M2549">
        <v>7</v>
      </c>
      <c r="N2549" t="s">
        <v>8161</v>
      </c>
      <c r="O2549" s="4">
        <f>INDEX(products[Cost_per_box], MATCH(shipments9[[#This Row],[PID]], products[PID], 0))</f>
        <v>8.2200000000000006</v>
      </c>
      <c r="P2549" s="4">
        <f>shipments9[[#This Row],[Boxes]]*shipments9[[#This Row],[Cost Per Box]]</f>
        <v>2318.04</v>
      </c>
      <c r="Q2549" s="4">
        <f>shipments9[[#This Row],[Amount]] -shipments9[[#This Row],[total cost]]</f>
        <v>2179.71</v>
      </c>
      <c r="R2549" s="4" t="str">
        <f>IF(shipments9[[#This Row],[Gross Profit]]&lt;0,"Loss","Profit")</f>
        <v>Profit</v>
      </c>
      <c r="S2549" s="9">
        <f>shipments9[[#This Row],[Gross Profit]]/shipments9[[#This Row],[Amount]]</f>
        <v>0.4846223111555778</v>
      </c>
      <c r="T2549" s="11">
        <f>shipments9[[#This Row],[Amount]]/shipments9[[#This Row],[Boxes]]</f>
        <v>15.949468085106384</v>
      </c>
    </row>
    <row r="2550" spans="1:20" hidden="1" x14ac:dyDescent="0.25">
      <c r="A2550" t="s">
        <v>2752</v>
      </c>
      <c r="B2550" t="s">
        <v>108</v>
      </c>
      <c r="C2550" t="s">
        <v>141</v>
      </c>
      <c r="D2550" t="s">
        <v>19</v>
      </c>
      <c r="E2550" s="1">
        <v>45135</v>
      </c>
      <c r="F2550" s="1" t="str">
        <f>TEXT(shipments9[[#This Row],[Shipdate]],"ddd")</f>
        <v>Fri</v>
      </c>
      <c r="G2550" s="1" t="str">
        <f>IF(OR(shipments9[[#This Row],[Day Name]]="Sat",shipments9[[#This Row],[Day Name]]="Sun"),"Weekend","Weekday")</f>
        <v>Weekday</v>
      </c>
      <c r="H2550">
        <v>1795.5</v>
      </c>
      <c r="I2550">
        <v>120</v>
      </c>
      <c r="J2550" t="s">
        <v>172</v>
      </c>
      <c r="K2550" t="s">
        <v>8151</v>
      </c>
      <c r="L2550" t="s">
        <v>8160</v>
      </c>
      <c r="M2550">
        <v>7</v>
      </c>
      <c r="N2550" t="s">
        <v>8161</v>
      </c>
      <c r="O2550" s="4">
        <f>INDEX(products[Cost_per_box], MATCH(shipments9[[#This Row],[PID]], products[PID], 0))</f>
        <v>8.2200000000000006</v>
      </c>
      <c r="P2550" s="4">
        <f>shipments9[[#This Row],[Boxes]]*shipments9[[#This Row],[Cost Per Box]]</f>
        <v>986.40000000000009</v>
      </c>
      <c r="Q2550" s="4">
        <f>shipments9[[#This Row],[Amount]] -shipments9[[#This Row],[total cost]]</f>
        <v>809.09999999999991</v>
      </c>
      <c r="R2550" s="4" t="str">
        <f>IF(shipments9[[#This Row],[Gross Profit]]&lt;0,"Loss","Profit")</f>
        <v>Profit</v>
      </c>
      <c r="S2550" s="9">
        <f>shipments9[[#This Row],[Gross Profit]]/shipments9[[#This Row],[Amount]]</f>
        <v>0.45062656641604004</v>
      </c>
      <c r="T2550" s="11">
        <f>shipments9[[#This Row],[Amount]]/shipments9[[#This Row],[Boxes]]</f>
        <v>14.9625</v>
      </c>
    </row>
    <row r="2551" spans="1:20" hidden="1" x14ac:dyDescent="0.25">
      <c r="A2551" t="s">
        <v>2753</v>
      </c>
      <c r="B2551" t="s">
        <v>105</v>
      </c>
      <c r="C2551" t="s">
        <v>141</v>
      </c>
      <c r="D2551" t="s">
        <v>19</v>
      </c>
      <c r="E2551" s="1">
        <v>45211</v>
      </c>
      <c r="F2551" s="1" t="str">
        <f>TEXT(shipments9[[#This Row],[Shipdate]],"ddd")</f>
        <v>Thu</v>
      </c>
      <c r="G2551" s="1" t="str">
        <f>IF(OR(shipments9[[#This Row],[Day Name]]="Sat",shipments9[[#This Row],[Day Name]]="Sun"),"Weekend","Weekday")</f>
        <v>Weekday</v>
      </c>
      <c r="H2551">
        <v>6414.75</v>
      </c>
      <c r="I2551">
        <v>401</v>
      </c>
      <c r="J2551" t="s">
        <v>172</v>
      </c>
      <c r="K2551" t="s">
        <v>8151</v>
      </c>
      <c r="L2551" t="s">
        <v>8152</v>
      </c>
      <c r="M2551">
        <v>10</v>
      </c>
      <c r="N2551" t="s">
        <v>8153</v>
      </c>
      <c r="O2551" s="4">
        <f>INDEX(products[Cost_per_box], MATCH(shipments9[[#This Row],[PID]], products[PID], 0))</f>
        <v>8.2200000000000006</v>
      </c>
      <c r="P2551" s="4">
        <f>shipments9[[#This Row],[Boxes]]*shipments9[[#This Row],[Cost Per Box]]</f>
        <v>3296.2200000000003</v>
      </c>
      <c r="Q2551" s="4">
        <f>shipments9[[#This Row],[Amount]] -shipments9[[#This Row],[total cost]]</f>
        <v>3118.5299999999997</v>
      </c>
      <c r="R2551" s="4" t="str">
        <f>IF(shipments9[[#This Row],[Gross Profit]]&lt;0,"Loss","Profit")</f>
        <v>Profit</v>
      </c>
      <c r="S2551" s="9">
        <f>shipments9[[#This Row],[Gross Profit]]/shipments9[[#This Row],[Amount]]</f>
        <v>0.48614988892786154</v>
      </c>
      <c r="T2551" s="11">
        <f>shipments9[[#This Row],[Amount]]/shipments9[[#This Row],[Boxes]]</f>
        <v>15.996882793017456</v>
      </c>
    </row>
    <row r="2552" spans="1:20" hidden="1" x14ac:dyDescent="0.25">
      <c r="A2552" t="s">
        <v>2754</v>
      </c>
      <c r="B2552" t="s">
        <v>105</v>
      </c>
      <c r="C2552" t="s">
        <v>141</v>
      </c>
      <c r="D2552" t="s">
        <v>19</v>
      </c>
      <c r="E2552" s="1">
        <v>45161</v>
      </c>
      <c r="F2552" s="1" t="str">
        <f>TEXT(shipments9[[#This Row],[Shipdate]],"ddd")</f>
        <v>Wed</v>
      </c>
      <c r="G2552" s="1" t="str">
        <f>IF(OR(shipments9[[#This Row],[Day Name]]="Sat",shipments9[[#This Row],[Day Name]]="Sun"),"Weekend","Weekday")</f>
        <v>Weekday</v>
      </c>
      <c r="H2552">
        <v>13421.25</v>
      </c>
      <c r="I2552">
        <v>839</v>
      </c>
      <c r="J2552" t="s">
        <v>172</v>
      </c>
      <c r="K2552" t="s">
        <v>8151</v>
      </c>
      <c r="L2552" t="s">
        <v>8160</v>
      </c>
      <c r="M2552">
        <v>8</v>
      </c>
      <c r="N2552" t="s">
        <v>8162</v>
      </c>
      <c r="O2552" s="4">
        <f>INDEX(products[Cost_per_box], MATCH(shipments9[[#This Row],[PID]], products[PID], 0))</f>
        <v>8.2200000000000006</v>
      </c>
      <c r="P2552" s="4">
        <f>shipments9[[#This Row],[Boxes]]*shipments9[[#This Row],[Cost Per Box]]</f>
        <v>6896.5800000000008</v>
      </c>
      <c r="Q2552" s="4">
        <f>shipments9[[#This Row],[Amount]] -shipments9[[#This Row],[total cost]]</f>
        <v>6524.6699999999992</v>
      </c>
      <c r="R2552" s="4" t="str">
        <f>IF(shipments9[[#This Row],[Gross Profit]]&lt;0,"Loss","Profit")</f>
        <v>Profit</v>
      </c>
      <c r="S2552" s="9">
        <f>shipments9[[#This Row],[Gross Profit]]/shipments9[[#This Row],[Amount]]</f>
        <v>0.48614473316568868</v>
      </c>
      <c r="T2552" s="11">
        <f>shipments9[[#This Row],[Amount]]/shipments9[[#This Row],[Boxes]]</f>
        <v>15.996722288438617</v>
      </c>
    </row>
    <row r="2553" spans="1:20" hidden="1" x14ac:dyDescent="0.25">
      <c r="A2553" t="s">
        <v>2755</v>
      </c>
      <c r="B2553" t="s">
        <v>105</v>
      </c>
      <c r="C2553" t="s">
        <v>141</v>
      </c>
      <c r="D2553" t="s">
        <v>19</v>
      </c>
      <c r="E2553" s="1">
        <v>44991</v>
      </c>
      <c r="F2553" s="1" t="str">
        <f>TEXT(shipments9[[#This Row],[Shipdate]],"ddd")</f>
        <v>Mon</v>
      </c>
      <c r="G2553" s="1" t="str">
        <f>IF(OR(shipments9[[#This Row],[Day Name]]="Sat",shipments9[[#This Row],[Day Name]]="Sun"),"Weekend","Weekday")</f>
        <v>Weekday</v>
      </c>
      <c r="H2553">
        <v>2299.5</v>
      </c>
      <c r="I2553">
        <v>177</v>
      </c>
      <c r="J2553" t="s">
        <v>172</v>
      </c>
      <c r="K2553" t="s">
        <v>8151</v>
      </c>
      <c r="L2553" t="s">
        <v>8156</v>
      </c>
      <c r="M2553">
        <v>3</v>
      </c>
      <c r="N2553" t="s">
        <v>8164</v>
      </c>
      <c r="O2553" s="4">
        <f>INDEX(products[Cost_per_box], MATCH(shipments9[[#This Row],[PID]], products[PID], 0))</f>
        <v>8.2200000000000006</v>
      </c>
      <c r="P2553" s="4">
        <f>shipments9[[#This Row],[Boxes]]*shipments9[[#This Row],[Cost Per Box]]</f>
        <v>1454.94</v>
      </c>
      <c r="Q2553" s="4">
        <f>shipments9[[#This Row],[Amount]] -shipments9[[#This Row],[total cost]]</f>
        <v>844.56</v>
      </c>
      <c r="R2553" s="4" t="str">
        <f>IF(shipments9[[#This Row],[Gross Profit]]&lt;0,"Loss","Profit")</f>
        <v>Profit</v>
      </c>
      <c r="S2553" s="9">
        <f>shipments9[[#This Row],[Gross Profit]]/shipments9[[#This Row],[Amount]]</f>
        <v>0.36727984344422698</v>
      </c>
      <c r="T2553" s="11">
        <f>shipments9[[#This Row],[Amount]]/shipments9[[#This Row],[Boxes]]</f>
        <v>12.991525423728813</v>
      </c>
    </row>
    <row r="2554" spans="1:20" hidden="1" x14ac:dyDescent="0.25">
      <c r="A2554" t="s">
        <v>2756</v>
      </c>
      <c r="B2554" t="s">
        <v>105</v>
      </c>
      <c r="C2554" t="s">
        <v>141</v>
      </c>
      <c r="D2554" t="s">
        <v>19</v>
      </c>
      <c r="E2554" s="1">
        <v>45413</v>
      </c>
      <c r="F2554" s="1" t="str">
        <f>TEXT(shipments9[[#This Row],[Shipdate]],"ddd")</f>
        <v>Wed</v>
      </c>
      <c r="G2554" s="1" t="str">
        <f>IF(OR(shipments9[[#This Row],[Day Name]]="Sat",shipments9[[#This Row],[Day Name]]="Sun"),"Weekend","Weekday")</f>
        <v>Weekday</v>
      </c>
      <c r="H2554">
        <v>6898.5</v>
      </c>
      <c r="I2554">
        <v>460</v>
      </c>
      <c r="J2554" t="s">
        <v>172</v>
      </c>
      <c r="K2554" t="s">
        <v>8155</v>
      </c>
      <c r="L2554" t="s">
        <v>8154</v>
      </c>
      <c r="M2554">
        <v>5</v>
      </c>
      <c r="N2554" t="s">
        <v>201</v>
      </c>
      <c r="O2554" s="4">
        <f>INDEX(products[Cost_per_box], MATCH(shipments9[[#This Row],[PID]], products[PID], 0))</f>
        <v>8.2200000000000006</v>
      </c>
      <c r="P2554" s="4">
        <f>shipments9[[#This Row],[Boxes]]*shipments9[[#This Row],[Cost Per Box]]</f>
        <v>3781.2000000000003</v>
      </c>
      <c r="Q2554" s="4">
        <f>shipments9[[#This Row],[Amount]] -shipments9[[#This Row],[total cost]]</f>
        <v>3117.2999999999997</v>
      </c>
      <c r="R2554" s="4" t="str">
        <f>IF(shipments9[[#This Row],[Gross Profit]]&lt;0,"Loss","Profit")</f>
        <v>Profit</v>
      </c>
      <c r="S2554" s="9">
        <f>shipments9[[#This Row],[Gross Profit]]/shipments9[[#This Row],[Amount]]</f>
        <v>0.45188084366166553</v>
      </c>
      <c r="T2554" s="11">
        <f>shipments9[[#This Row],[Amount]]/shipments9[[#This Row],[Boxes]]</f>
        <v>14.996739130434783</v>
      </c>
    </row>
    <row r="2555" spans="1:20" hidden="1" x14ac:dyDescent="0.25">
      <c r="A2555" t="s">
        <v>2757</v>
      </c>
      <c r="B2555" t="s">
        <v>105</v>
      </c>
      <c r="C2555" t="s">
        <v>141</v>
      </c>
      <c r="D2555" t="s">
        <v>19</v>
      </c>
      <c r="E2555" s="1">
        <v>45469</v>
      </c>
      <c r="F2555" s="1" t="str">
        <f>TEXT(shipments9[[#This Row],[Shipdate]],"ddd")</f>
        <v>Wed</v>
      </c>
      <c r="G2555" s="1" t="str">
        <f>IF(OR(shipments9[[#This Row],[Day Name]]="Sat",shipments9[[#This Row],[Day Name]]="Sun"),"Weekend","Weekday")</f>
        <v>Weekday</v>
      </c>
      <c r="H2555">
        <v>8903.25</v>
      </c>
      <c r="I2555">
        <v>685</v>
      </c>
      <c r="J2555" t="s">
        <v>172</v>
      </c>
      <c r="K2555" t="s">
        <v>8155</v>
      </c>
      <c r="L2555" t="s">
        <v>8154</v>
      </c>
      <c r="M2555">
        <v>6</v>
      </c>
      <c r="N2555" t="s">
        <v>8159</v>
      </c>
      <c r="O2555" s="4">
        <f>INDEX(products[Cost_per_box], MATCH(shipments9[[#This Row],[PID]], products[PID], 0))</f>
        <v>8.2200000000000006</v>
      </c>
      <c r="P2555" s="4">
        <f>shipments9[[#This Row],[Boxes]]*shipments9[[#This Row],[Cost Per Box]]</f>
        <v>5630.7000000000007</v>
      </c>
      <c r="Q2555" s="4">
        <f>shipments9[[#This Row],[Amount]] -shipments9[[#This Row],[total cost]]</f>
        <v>3272.5499999999993</v>
      </c>
      <c r="R2555" s="4" t="str">
        <f>IF(shipments9[[#This Row],[Gross Profit]]&lt;0,"Loss","Profit")</f>
        <v>Profit</v>
      </c>
      <c r="S2555" s="9">
        <f>shipments9[[#This Row],[Gross Profit]]/shipments9[[#This Row],[Amount]]</f>
        <v>0.36756802291298113</v>
      </c>
      <c r="T2555" s="11">
        <f>shipments9[[#This Row],[Amount]]/shipments9[[#This Row],[Boxes]]</f>
        <v>12.997445255474453</v>
      </c>
    </row>
    <row r="2556" spans="1:20" hidden="1" x14ac:dyDescent="0.25">
      <c r="A2556" t="s">
        <v>2758</v>
      </c>
      <c r="B2556" t="s">
        <v>111</v>
      </c>
      <c r="C2556" t="s">
        <v>141</v>
      </c>
      <c r="D2556" t="s">
        <v>19</v>
      </c>
      <c r="E2556" s="1">
        <v>45063</v>
      </c>
      <c r="F2556" s="1" t="str">
        <f>TEXT(shipments9[[#This Row],[Shipdate]],"ddd")</f>
        <v>Wed</v>
      </c>
      <c r="G2556" s="1" t="str">
        <f>IF(OR(shipments9[[#This Row],[Day Name]]="Sat",shipments9[[#This Row],[Day Name]]="Sun"),"Weekend","Weekday")</f>
        <v>Weekday</v>
      </c>
      <c r="H2556">
        <v>3179.25</v>
      </c>
      <c r="I2556">
        <v>228</v>
      </c>
      <c r="J2556" t="s">
        <v>172</v>
      </c>
      <c r="K2556" t="s">
        <v>8151</v>
      </c>
      <c r="L2556" t="s">
        <v>8154</v>
      </c>
      <c r="M2556">
        <v>5</v>
      </c>
      <c r="N2556" t="s">
        <v>201</v>
      </c>
      <c r="O2556" s="4">
        <f>INDEX(products[Cost_per_box], MATCH(shipments9[[#This Row],[PID]], products[PID], 0))</f>
        <v>8.2200000000000006</v>
      </c>
      <c r="P2556" s="4">
        <f>shipments9[[#This Row],[Boxes]]*shipments9[[#This Row],[Cost Per Box]]</f>
        <v>1874.16</v>
      </c>
      <c r="Q2556" s="4">
        <f>shipments9[[#This Row],[Amount]] -shipments9[[#This Row],[total cost]]</f>
        <v>1305.0899999999999</v>
      </c>
      <c r="R2556" s="4" t="str">
        <f>IF(shipments9[[#This Row],[Gross Profit]]&lt;0,"Loss","Profit")</f>
        <v>Profit</v>
      </c>
      <c r="S2556" s="9">
        <f>shipments9[[#This Row],[Gross Profit]]/shipments9[[#This Row],[Amount]]</f>
        <v>0.41050247699929227</v>
      </c>
      <c r="T2556" s="11">
        <f>shipments9[[#This Row],[Amount]]/shipments9[[#This Row],[Boxes]]</f>
        <v>13.944078947368421</v>
      </c>
    </row>
    <row r="2557" spans="1:20" hidden="1" x14ac:dyDescent="0.25">
      <c r="A2557" t="s">
        <v>2759</v>
      </c>
      <c r="B2557" t="s">
        <v>111</v>
      </c>
      <c r="C2557" t="s">
        <v>141</v>
      </c>
      <c r="D2557" t="s">
        <v>19</v>
      </c>
      <c r="E2557" s="1">
        <v>45134</v>
      </c>
      <c r="F2557" s="1" t="str">
        <f>TEXT(shipments9[[#This Row],[Shipdate]],"ddd")</f>
        <v>Thu</v>
      </c>
      <c r="G2557" s="1" t="str">
        <f>IF(OR(shipments9[[#This Row],[Day Name]]="Sat",shipments9[[#This Row],[Day Name]]="Sun"),"Weekend","Weekday")</f>
        <v>Weekday</v>
      </c>
      <c r="H2557">
        <v>1487.25</v>
      </c>
      <c r="I2557">
        <v>107</v>
      </c>
      <c r="J2557" t="s">
        <v>172</v>
      </c>
      <c r="K2557" t="s">
        <v>8151</v>
      </c>
      <c r="L2557" t="s">
        <v>8160</v>
      </c>
      <c r="M2557">
        <v>7</v>
      </c>
      <c r="N2557" t="s">
        <v>8161</v>
      </c>
      <c r="O2557" s="4">
        <f>INDEX(products[Cost_per_box], MATCH(shipments9[[#This Row],[PID]], products[PID], 0))</f>
        <v>8.2200000000000006</v>
      </c>
      <c r="P2557" s="4">
        <f>shipments9[[#This Row],[Boxes]]*shipments9[[#This Row],[Cost Per Box]]</f>
        <v>879.54000000000008</v>
      </c>
      <c r="Q2557" s="4">
        <f>shipments9[[#This Row],[Amount]] -shipments9[[#This Row],[total cost]]</f>
        <v>607.70999999999992</v>
      </c>
      <c r="R2557" s="4" t="str">
        <f>IF(shipments9[[#This Row],[Gross Profit]]&lt;0,"Loss","Profit")</f>
        <v>Profit</v>
      </c>
      <c r="S2557" s="9">
        <f>shipments9[[#This Row],[Gross Profit]]/shipments9[[#This Row],[Amount]]</f>
        <v>0.40861321230458897</v>
      </c>
      <c r="T2557" s="11">
        <f>shipments9[[#This Row],[Amount]]/shipments9[[#This Row],[Boxes]]</f>
        <v>13.899532710280374</v>
      </c>
    </row>
    <row r="2558" spans="1:20" hidden="1" x14ac:dyDescent="0.25">
      <c r="A2558" t="s">
        <v>2760</v>
      </c>
      <c r="B2558" t="s">
        <v>114</v>
      </c>
      <c r="C2558" t="s">
        <v>141</v>
      </c>
      <c r="D2558" t="s">
        <v>19</v>
      </c>
      <c r="E2558" s="1">
        <v>44945</v>
      </c>
      <c r="F2558" s="1" t="str">
        <f>TEXT(shipments9[[#This Row],[Shipdate]],"ddd")</f>
        <v>Thu</v>
      </c>
      <c r="G2558" s="1" t="str">
        <f>IF(OR(shipments9[[#This Row],[Day Name]]="Sat",shipments9[[#This Row],[Day Name]]="Sun"),"Weekend","Weekday")</f>
        <v>Weekday</v>
      </c>
      <c r="H2558">
        <v>6594.75</v>
      </c>
      <c r="I2558">
        <v>472</v>
      </c>
      <c r="J2558" t="s">
        <v>172</v>
      </c>
      <c r="K2558" t="s">
        <v>8151</v>
      </c>
      <c r="L2558" t="s">
        <v>8156</v>
      </c>
      <c r="M2558">
        <v>1</v>
      </c>
      <c r="N2558" t="s">
        <v>8163</v>
      </c>
      <c r="O2558" s="4">
        <f>INDEX(products[Cost_per_box], MATCH(shipments9[[#This Row],[PID]], products[PID], 0))</f>
        <v>8.2200000000000006</v>
      </c>
      <c r="P2558" s="4">
        <f>shipments9[[#This Row],[Boxes]]*shipments9[[#This Row],[Cost Per Box]]</f>
        <v>3879.84</v>
      </c>
      <c r="Q2558" s="4">
        <f>shipments9[[#This Row],[Amount]] -shipments9[[#This Row],[total cost]]</f>
        <v>2714.91</v>
      </c>
      <c r="R2558" s="4" t="str">
        <f>IF(shipments9[[#This Row],[Gross Profit]]&lt;0,"Loss","Profit")</f>
        <v>Profit</v>
      </c>
      <c r="S2558" s="9">
        <f>shipments9[[#This Row],[Gross Profit]]/shipments9[[#This Row],[Amount]]</f>
        <v>0.41167747071534172</v>
      </c>
      <c r="T2558" s="11">
        <f>shipments9[[#This Row],[Amount]]/shipments9[[#This Row],[Boxes]]</f>
        <v>13.971927966101696</v>
      </c>
    </row>
    <row r="2559" spans="1:20" hidden="1" x14ac:dyDescent="0.25">
      <c r="A2559" t="s">
        <v>2761</v>
      </c>
      <c r="B2559" t="s">
        <v>102</v>
      </c>
      <c r="C2559" t="s">
        <v>141</v>
      </c>
      <c r="D2559" t="s">
        <v>19</v>
      </c>
      <c r="E2559" s="1">
        <v>44945</v>
      </c>
      <c r="F2559" s="1" t="str">
        <f>TEXT(shipments9[[#This Row],[Shipdate]],"ddd")</f>
        <v>Thu</v>
      </c>
      <c r="G2559" s="1" t="str">
        <f>IF(OR(shipments9[[#This Row],[Day Name]]="Sat",shipments9[[#This Row],[Day Name]]="Sun"),"Weekend","Weekday")</f>
        <v>Weekday</v>
      </c>
      <c r="H2559">
        <v>639</v>
      </c>
      <c r="I2559">
        <v>46</v>
      </c>
      <c r="J2559" t="s">
        <v>172</v>
      </c>
      <c r="K2559" t="s">
        <v>8151</v>
      </c>
      <c r="L2559" t="s">
        <v>8156</v>
      </c>
      <c r="M2559">
        <v>1</v>
      </c>
      <c r="N2559" t="s">
        <v>8163</v>
      </c>
      <c r="O2559" s="4">
        <f>INDEX(products[Cost_per_box], MATCH(shipments9[[#This Row],[PID]], products[PID], 0))</f>
        <v>8.2200000000000006</v>
      </c>
      <c r="P2559" s="4">
        <f>shipments9[[#This Row],[Boxes]]*shipments9[[#This Row],[Cost Per Box]]</f>
        <v>378.12</v>
      </c>
      <c r="Q2559" s="4">
        <f>shipments9[[#This Row],[Amount]] -shipments9[[#This Row],[total cost]]</f>
        <v>260.88</v>
      </c>
      <c r="R2559" s="4" t="str">
        <f>IF(shipments9[[#This Row],[Gross Profit]]&lt;0,"Loss","Profit")</f>
        <v>Profit</v>
      </c>
      <c r="S2559" s="9">
        <f>shipments9[[#This Row],[Gross Profit]]/shipments9[[#This Row],[Amount]]</f>
        <v>0.40826291079812205</v>
      </c>
      <c r="T2559" s="11">
        <f>shipments9[[#This Row],[Amount]]/shipments9[[#This Row],[Boxes]]</f>
        <v>13.891304347826088</v>
      </c>
    </row>
    <row r="2560" spans="1:20" hidden="1" x14ac:dyDescent="0.25">
      <c r="A2560" t="s">
        <v>2762</v>
      </c>
      <c r="B2560" t="s">
        <v>102</v>
      </c>
      <c r="C2560" t="s">
        <v>141</v>
      </c>
      <c r="D2560" t="s">
        <v>19</v>
      </c>
      <c r="E2560" s="1">
        <v>45121</v>
      </c>
      <c r="F2560" s="1" t="str">
        <f>TEXT(shipments9[[#This Row],[Shipdate]],"ddd")</f>
        <v>Fri</v>
      </c>
      <c r="G2560" s="1" t="str">
        <f>IF(OR(shipments9[[#This Row],[Day Name]]="Sat",shipments9[[#This Row],[Day Name]]="Sun"),"Weekend","Weekday")</f>
        <v>Weekday</v>
      </c>
      <c r="H2560">
        <v>7454.25</v>
      </c>
      <c r="I2560">
        <v>466</v>
      </c>
      <c r="J2560" t="s">
        <v>172</v>
      </c>
      <c r="K2560" t="s">
        <v>8151</v>
      </c>
      <c r="L2560" t="s">
        <v>8160</v>
      </c>
      <c r="M2560">
        <v>7</v>
      </c>
      <c r="N2560" t="s">
        <v>8161</v>
      </c>
      <c r="O2560" s="4">
        <f>INDEX(products[Cost_per_box], MATCH(shipments9[[#This Row],[PID]], products[PID], 0))</f>
        <v>8.2200000000000006</v>
      </c>
      <c r="P2560" s="4">
        <f>shipments9[[#This Row],[Boxes]]*shipments9[[#This Row],[Cost Per Box]]</f>
        <v>3830.5200000000004</v>
      </c>
      <c r="Q2560" s="4">
        <f>shipments9[[#This Row],[Amount]] -shipments9[[#This Row],[total cost]]</f>
        <v>3623.7299999999996</v>
      </c>
      <c r="R2560" s="4" t="str">
        <f>IF(shipments9[[#This Row],[Gross Profit]]&lt;0,"Loss","Profit")</f>
        <v>Profit</v>
      </c>
      <c r="S2560" s="9">
        <f>shipments9[[#This Row],[Gross Profit]]/shipments9[[#This Row],[Amount]]</f>
        <v>0.48612938927457483</v>
      </c>
      <c r="T2560" s="11">
        <f>shipments9[[#This Row],[Amount]]/shipments9[[#This Row],[Boxes]]</f>
        <v>15.996244635193133</v>
      </c>
    </row>
    <row r="2561" spans="1:20" hidden="1" x14ac:dyDescent="0.25">
      <c r="A2561" t="s">
        <v>2763</v>
      </c>
      <c r="B2561" t="s">
        <v>102</v>
      </c>
      <c r="C2561" t="s">
        <v>141</v>
      </c>
      <c r="D2561" t="s">
        <v>19</v>
      </c>
      <c r="E2561" s="1">
        <v>45408</v>
      </c>
      <c r="F2561" s="1" t="str">
        <f>TEXT(shipments9[[#This Row],[Shipdate]],"ddd")</f>
        <v>Fri</v>
      </c>
      <c r="G2561" s="1" t="str">
        <f>IF(OR(shipments9[[#This Row],[Day Name]]="Sat",shipments9[[#This Row],[Day Name]]="Sun"),"Weekend","Weekday")</f>
        <v>Weekday</v>
      </c>
      <c r="H2561">
        <v>8901</v>
      </c>
      <c r="I2561">
        <v>594</v>
      </c>
      <c r="J2561" t="s">
        <v>172</v>
      </c>
      <c r="K2561" t="s">
        <v>8155</v>
      </c>
      <c r="L2561" t="s">
        <v>8154</v>
      </c>
      <c r="M2561">
        <v>4</v>
      </c>
      <c r="N2561" t="s">
        <v>8158</v>
      </c>
      <c r="O2561" s="4">
        <f>INDEX(products[Cost_per_box], MATCH(shipments9[[#This Row],[PID]], products[PID], 0))</f>
        <v>8.2200000000000006</v>
      </c>
      <c r="P2561" s="4">
        <f>shipments9[[#This Row],[Boxes]]*shipments9[[#This Row],[Cost Per Box]]</f>
        <v>4882.68</v>
      </c>
      <c r="Q2561" s="4">
        <f>shipments9[[#This Row],[Amount]] -shipments9[[#This Row],[total cost]]</f>
        <v>4018.3199999999997</v>
      </c>
      <c r="R2561" s="4" t="str">
        <f>IF(shipments9[[#This Row],[Gross Profit]]&lt;0,"Loss","Profit")</f>
        <v>Profit</v>
      </c>
      <c r="S2561" s="9">
        <f>shipments9[[#This Row],[Gross Profit]]/shipments9[[#This Row],[Amount]]</f>
        <v>0.45144590495449949</v>
      </c>
      <c r="T2561" s="11">
        <f>shipments9[[#This Row],[Amount]]/shipments9[[#This Row],[Boxes]]</f>
        <v>14.984848484848484</v>
      </c>
    </row>
    <row r="2562" spans="1:20" hidden="1" x14ac:dyDescent="0.25">
      <c r="A2562" t="s">
        <v>2764</v>
      </c>
      <c r="B2562" t="s">
        <v>102</v>
      </c>
      <c r="C2562" t="s">
        <v>141</v>
      </c>
      <c r="D2562" t="s">
        <v>19</v>
      </c>
      <c r="E2562" s="1">
        <v>44971</v>
      </c>
      <c r="F2562" s="1" t="str">
        <f>TEXT(shipments9[[#This Row],[Shipdate]],"ddd")</f>
        <v>Tue</v>
      </c>
      <c r="G2562" s="1" t="str">
        <f>IF(OR(shipments9[[#This Row],[Day Name]]="Sat",shipments9[[#This Row],[Day Name]]="Sun"),"Weekend","Weekday")</f>
        <v>Weekday</v>
      </c>
      <c r="H2562">
        <v>780.75</v>
      </c>
      <c r="I2562">
        <v>49</v>
      </c>
      <c r="J2562" t="s">
        <v>172</v>
      </c>
      <c r="K2562" t="s">
        <v>8151</v>
      </c>
      <c r="L2562" t="s">
        <v>8156</v>
      </c>
      <c r="M2562">
        <v>2</v>
      </c>
      <c r="N2562" t="s">
        <v>8157</v>
      </c>
      <c r="O2562" s="4">
        <f>INDEX(products[Cost_per_box], MATCH(shipments9[[#This Row],[PID]], products[PID], 0))</f>
        <v>8.2200000000000006</v>
      </c>
      <c r="P2562" s="4">
        <f>shipments9[[#This Row],[Boxes]]*shipments9[[#This Row],[Cost Per Box]]</f>
        <v>402.78000000000003</v>
      </c>
      <c r="Q2562" s="4">
        <f>shipments9[[#This Row],[Amount]] -shipments9[[#This Row],[total cost]]</f>
        <v>377.96999999999997</v>
      </c>
      <c r="R2562" s="4" t="str">
        <f>IF(shipments9[[#This Row],[Gross Profit]]&lt;0,"Loss","Profit")</f>
        <v>Profit</v>
      </c>
      <c r="S2562" s="9">
        <f>shipments9[[#This Row],[Gross Profit]]/shipments9[[#This Row],[Amount]]</f>
        <v>0.48411143131604223</v>
      </c>
      <c r="T2562" s="11">
        <f>shipments9[[#This Row],[Amount]]/shipments9[[#This Row],[Boxes]]</f>
        <v>15.933673469387756</v>
      </c>
    </row>
    <row r="2563" spans="1:20" hidden="1" x14ac:dyDescent="0.25">
      <c r="A2563" t="s">
        <v>2765</v>
      </c>
      <c r="B2563" t="s">
        <v>102</v>
      </c>
      <c r="C2563" t="s">
        <v>141</v>
      </c>
      <c r="D2563" t="s">
        <v>19</v>
      </c>
      <c r="E2563" s="1">
        <v>45127</v>
      </c>
      <c r="F2563" s="1" t="str">
        <f>TEXT(shipments9[[#This Row],[Shipdate]],"ddd")</f>
        <v>Thu</v>
      </c>
      <c r="G2563" s="1" t="str">
        <f>IF(OR(shipments9[[#This Row],[Day Name]]="Sat",shipments9[[#This Row],[Day Name]]="Sun"),"Weekend","Weekday")</f>
        <v>Weekday</v>
      </c>
      <c r="H2563">
        <v>4070.25</v>
      </c>
      <c r="I2563">
        <v>255</v>
      </c>
      <c r="J2563" t="s">
        <v>172</v>
      </c>
      <c r="K2563" t="s">
        <v>8151</v>
      </c>
      <c r="L2563" t="s">
        <v>8160</v>
      </c>
      <c r="M2563">
        <v>7</v>
      </c>
      <c r="N2563" t="s">
        <v>8161</v>
      </c>
      <c r="O2563" s="4">
        <f>INDEX(products[Cost_per_box], MATCH(shipments9[[#This Row],[PID]], products[PID], 0))</f>
        <v>8.2200000000000006</v>
      </c>
      <c r="P2563" s="4">
        <f>shipments9[[#This Row],[Boxes]]*shipments9[[#This Row],[Cost Per Box]]</f>
        <v>2096.1000000000004</v>
      </c>
      <c r="Q2563" s="4">
        <f>shipments9[[#This Row],[Amount]] -shipments9[[#This Row],[total cost]]</f>
        <v>1974.1499999999996</v>
      </c>
      <c r="R2563" s="4" t="str">
        <f>IF(shipments9[[#This Row],[Gross Profit]]&lt;0,"Loss","Profit")</f>
        <v>Profit</v>
      </c>
      <c r="S2563" s="9">
        <f>shipments9[[#This Row],[Gross Profit]]/shipments9[[#This Row],[Amount]]</f>
        <v>0.48501934770591476</v>
      </c>
      <c r="T2563" s="11">
        <f>shipments9[[#This Row],[Amount]]/shipments9[[#This Row],[Boxes]]</f>
        <v>15.961764705882352</v>
      </c>
    </row>
    <row r="2564" spans="1:20" hidden="1" x14ac:dyDescent="0.25">
      <c r="A2564" t="s">
        <v>2766</v>
      </c>
      <c r="B2564" t="s">
        <v>42</v>
      </c>
      <c r="C2564" t="s">
        <v>165</v>
      </c>
      <c r="D2564" t="s">
        <v>19</v>
      </c>
      <c r="E2564" s="1">
        <v>45450</v>
      </c>
      <c r="F2564" s="1" t="str">
        <f>TEXT(shipments9[[#This Row],[Shipdate]],"ddd")</f>
        <v>Fri</v>
      </c>
      <c r="G2564" s="1" t="str">
        <f>IF(OR(shipments9[[#This Row],[Day Name]]="Sat",shipments9[[#This Row],[Day Name]]="Sun"),"Weekend","Weekday")</f>
        <v>Weekday</v>
      </c>
      <c r="H2564">
        <v>11306.25</v>
      </c>
      <c r="I2564">
        <v>566</v>
      </c>
      <c r="J2564" t="s">
        <v>172</v>
      </c>
      <c r="K2564" t="s">
        <v>8155</v>
      </c>
      <c r="L2564" t="s">
        <v>8154</v>
      </c>
      <c r="M2564">
        <v>6</v>
      </c>
      <c r="N2564" t="s">
        <v>8159</v>
      </c>
      <c r="O2564" s="4">
        <f>INDEX(products[Cost_per_box], MATCH(shipments9[[#This Row],[PID]], products[PID], 0))</f>
        <v>2.65</v>
      </c>
      <c r="P2564" s="4">
        <f>shipments9[[#This Row],[Boxes]]*shipments9[[#This Row],[Cost Per Box]]</f>
        <v>1499.8999999999999</v>
      </c>
      <c r="Q2564" s="4">
        <f>shipments9[[#This Row],[Amount]] -shipments9[[#This Row],[total cost]]</f>
        <v>9806.35</v>
      </c>
      <c r="R2564" s="4" t="str">
        <f>IF(shipments9[[#This Row],[Gross Profit]]&lt;0,"Loss","Profit")</f>
        <v>Profit</v>
      </c>
      <c r="S2564" s="9">
        <f>shipments9[[#This Row],[Gross Profit]]/shipments9[[#This Row],[Amount]]</f>
        <v>0.86733886124930903</v>
      </c>
      <c r="T2564" s="11">
        <f>shipments9[[#This Row],[Amount]]/shipments9[[#This Row],[Boxes]]</f>
        <v>19.975706713780919</v>
      </c>
    </row>
    <row r="2565" spans="1:20" hidden="1" x14ac:dyDescent="0.25">
      <c r="A2565" t="s">
        <v>2767</v>
      </c>
      <c r="B2565" t="s">
        <v>42</v>
      </c>
      <c r="C2565" t="s">
        <v>165</v>
      </c>
      <c r="D2565" t="s">
        <v>19</v>
      </c>
      <c r="E2565" s="1">
        <v>45170</v>
      </c>
      <c r="F2565" s="1" t="str">
        <f>TEXT(shipments9[[#This Row],[Shipdate]],"ddd")</f>
        <v>Fri</v>
      </c>
      <c r="G2565" s="1" t="str">
        <f>IF(OR(shipments9[[#This Row],[Day Name]]="Sat",shipments9[[#This Row],[Day Name]]="Sun"),"Weekend","Weekday")</f>
        <v>Weekday</v>
      </c>
      <c r="H2565">
        <v>6907.5</v>
      </c>
      <c r="I2565">
        <v>346</v>
      </c>
      <c r="J2565" t="s">
        <v>172</v>
      </c>
      <c r="K2565" t="s">
        <v>8151</v>
      </c>
      <c r="L2565" t="s">
        <v>8160</v>
      </c>
      <c r="M2565">
        <v>9</v>
      </c>
      <c r="N2565" t="s">
        <v>8167</v>
      </c>
      <c r="O2565" s="4">
        <f>INDEX(products[Cost_per_box], MATCH(shipments9[[#This Row],[PID]], products[PID], 0))</f>
        <v>2.65</v>
      </c>
      <c r="P2565" s="4">
        <f>shipments9[[#This Row],[Boxes]]*shipments9[[#This Row],[Cost Per Box]]</f>
        <v>916.9</v>
      </c>
      <c r="Q2565" s="4">
        <f>shipments9[[#This Row],[Amount]] -shipments9[[#This Row],[total cost]]</f>
        <v>5990.6</v>
      </c>
      <c r="R2565" s="4" t="str">
        <f>IF(shipments9[[#This Row],[Gross Profit]]&lt;0,"Loss","Profit")</f>
        <v>Profit</v>
      </c>
      <c r="S2565" s="9">
        <f>shipments9[[#This Row],[Gross Profit]]/shipments9[[#This Row],[Amount]]</f>
        <v>0.86726022439377493</v>
      </c>
      <c r="T2565" s="11">
        <f>shipments9[[#This Row],[Amount]]/shipments9[[#This Row],[Boxes]]</f>
        <v>19.963872832369944</v>
      </c>
    </row>
    <row r="2566" spans="1:20" hidden="1" x14ac:dyDescent="0.25">
      <c r="A2566" t="s">
        <v>2768</v>
      </c>
      <c r="B2566" t="s">
        <v>42</v>
      </c>
      <c r="C2566" t="s">
        <v>165</v>
      </c>
      <c r="D2566" t="s">
        <v>19</v>
      </c>
      <c r="E2566" s="1">
        <v>45236</v>
      </c>
      <c r="F2566" s="1" t="str">
        <f>TEXT(shipments9[[#This Row],[Shipdate]],"ddd")</f>
        <v>Mon</v>
      </c>
      <c r="G2566" s="1" t="str">
        <f>IF(OR(shipments9[[#This Row],[Day Name]]="Sat",shipments9[[#This Row],[Day Name]]="Sun"),"Weekend","Weekday")</f>
        <v>Weekday</v>
      </c>
      <c r="H2566">
        <v>3006</v>
      </c>
      <c r="I2566">
        <v>151</v>
      </c>
      <c r="J2566" t="s">
        <v>172</v>
      </c>
      <c r="K2566" t="s">
        <v>8151</v>
      </c>
      <c r="L2566" t="s">
        <v>8152</v>
      </c>
      <c r="M2566">
        <v>11</v>
      </c>
      <c r="N2566" t="s">
        <v>8165</v>
      </c>
      <c r="O2566" s="4">
        <f>INDEX(products[Cost_per_box], MATCH(shipments9[[#This Row],[PID]], products[PID], 0))</f>
        <v>2.65</v>
      </c>
      <c r="P2566" s="4">
        <f>shipments9[[#This Row],[Boxes]]*shipments9[[#This Row],[Cost Per Box]]</f>
        <v>400.15</v>
      </c>
      <c r="Q2566" s="4">
        <f>shipments9[[#This Row],[Amount]] -shipments9[[#This Row],[total cost]]</f>
        <v>2605.85</v>
      </c>
      <c r="R2566" s="4" t="str">
        <f>IF(shipments9[[#This Row],[Gross Profit]]&lt;0,"Loss","Profit")</f>
        <v>Profit</v>
      </c>
      <c r="S2566" s="9">
        <f>shipments9[[#This Row],[Gross Profit]]/shipments9[[#This Row],[Amount]]</f>
        <v>0.8668829008649368</v>
      </c>
      <c r="T2566" s="11">
        <f>shipments9[[#This Row],[Amount]]/shipments9[[#This Row],[Boxes]]</f>
        <v>19.90728476821192</v>
      </c>
    </row>
    <row r="2567" spans="1:20" hidden="1" x14ac:dyDescent="0.25">
      <c r="A2567" t="s">
        <v>2769</v>
      </c>
      <c r="B2567" t="s">
        <v>42</v>
      </c>
      <c r="C2567" t="s">
        <v>165</v>
      </c>
      <c r="D2567" t="s">
        <v>19</v>
      </c>
      <c r="E2567" s="1">
        <v>45184</v>
      </c>
      <c r="F2567" s="1" t="str">
        <f>TEXT(shipments9[[#This Row],[Shipdate]],"ddd")</f>
        <v>Fri</v>
      </c>
      <c r="G2567" s="1" t="str">
        <f>IF(OR(shipments9[[#This Row],[Day Name]]="Sat",shipments9[[#This Row],[Day Name]]="Sun"),"Weekend","Weekday")</f>
        <v>Weekday</v>
      </c>
      <c r="H2567">
        <v>6372</v>
      </c>
      <c r="I2567">
        <v>319</v>
      </c>
      <c r="J2567" t="s">
        <v>172</v>
      </c>
      <c r="K2567" t="s">
        <v>8151</v>
      </c>
      <c r="L2567" t="s">
        <v>8160</v>
      </c>
      <c r="M2567">
        <v>9</v>
      </c>
      <c r="N2567" t="s">
        <v>8167</v>
      </c>
      <c r="O2567" s="4">
        <f>INDEX(products[Cost_per_box], MATCH(shipments9[[#This Row],[PID]], products[PID], 0))</f>
        <v>2.65</v>
      </c>
      <c r="P2567" s="4">
        <f>shipments9[[#This Row],[Boxes]]*shipments9[[#This Row],[Cost Per Box]]</f>
        <v>845.35</v>
      </c>
      <c r="Q2567" s="4">
        <f>shipments9[[#This Row],[Amount]] -shipments9[[#This Row],[total cost]]</f>
        <v>5526.65</v>
      </c>
      <c r="R2567" s="4" t="str">
        <f>IF(shipments9[[#This Row],[Gross Profit]]&lt;0,"Loss","Profit")</f>
        <v>Profit</v>
      </c>
      <c r="S2567" s="9">
        <f>shipments9[[#This Row],[Gross Profit]]/shipments9[[#This Row],[Amount]]</f>
        <v>0.8673336472065285</v>
      </c>
      <c r="T2567" s="11">
        <f>shipments9[[#This Row],[Amount]]/shipments9[[#This Row],[Boxes]]</f>
        <v>19.974921630094045</v>
      </c>
    </row>
    <row r="2568" spans="1:20" hidden="1" x14ac:dyDescent="0.25">
      <c r="A2568" t="s">
        <v>2770</v>
      </c>
      <c r="B2568" t="s">
        <v>42</v>
      </c>
      <c r="C2568" t="s">
        <v>165</v>
      </c>
      <c r="D2568" t="s">
        <v>19</v>
      </c>
      <c r="E2568" s="1">
        <v>44943</v>
      </c>
      <c r="F2568" s="1" t="str">
        <f>TEXT(shipments9[[#This Row],[Shipdate]],"ddd")</f>
        <v>Tue</v>
      </c>
      <c r="G2568" s="1" t="str">
        <f>IF(OR(shipments9[[#This Row],[Day Name]]="Sat",shipments9[[#This Row],[Day Name]]="Sun"),"Weekend","Weekday")</f>
        <v>Weekday</v>
      </c>
      <c r="H2568">
        <v>9312.75</v>
      </c>
      <c r="I2568">
        <v>491</v>
      </c>
      <c r="J2568" t="s">
        <v>172</v>
      </c>
      <c r="K2568" t="s">
        <v>8151</v>
      </c>
      <c r="L2568" t="s">
        <v>8156</v>
      </c>
      <c r="M2568">
        <v>1</v>
      </c>
      <c r="N2568" t="s">
        <v>8163</v>
      </c>
      <c r="O2568" s="4">
        <f>INDEX(products[Cost_per_box], MATCH(shipments9[[#This Row],[PID]], products[PID], 0))</f>
        <v>2.65</v>
      </c>
      <c r="P2568" s="4">
        <f>shipments9[[#This Row],[Boxes]]*shipments9[[#This Row],[Cost Per Box]]</f>
        <v>1301.1499999999999</v>
      </c>
      <c r="Q2568" s="4">
        <f>shipments9[[#This Row],[Amount]] -shipments9[[#This Row],[total cost]]</f>
        <v>8011.6</v>
      </c>
      <c r="R2568" s="4" t="str">
        <f>IF(shipments9[[#This Row],[Gross Profit]]&lt;0,"Loss","Profit")</f>
        <v>Profit</v>
      </c>
      <c r="S2568" s="9">
        <f>shipments9[[#This Row],[Gross Profit]]/shipments9[[#This Row],[Amount]]</f>
        <v>0.86028294542428396</v>
      </c>
      <c r="T2568" s="11">
        <f>shipments9[[#This Row],[Amount]]/shipments9[[#This Row],[Boxes]]</f>
        <v>18.966904276985744</v>
      </c>
    </row>
    <row r="2569" spans="1:20" hidden="1" x14ac:dyDescent="0.25">
      <c r="A2569" t="s">
        <v>2771</v>
      </c>
      <c r="B2569" t="s">
        <v>42</v>
      </c>
      <c r="C2569" t="s">
        <v>165</v>
      </c>
      <c r="D2569" t="s">
        <v>19</v>
      </c>
      <c r="E2569" s="1">
        <v>44999</v>
      </c>
      <c r="F2569" s="1" t="str">
        <f>TEXT(shipments9[[#This Row],[Shipdate]],"ddd")</f>
        <v>Tue</v>
      </c>
      <c r="G2569" s="1" t="str">
        <f>IF(OR(shipments9[[#This Row],[Day Name]]="Sat",shipments9[[#This Row],[Day Name]]="Sun"),"Weekend","Weekday")</f>
        <v>Weekday</v>
      </c>
      <c r="H2569">
        <v>2675.25</v>
      </c>
      <c r="I2569">
        <v>134</v>
      </c>
      <c r="J2569" t="s">
        <v>172</v>
      </c>
      <c r="K2569" t="s">
        <v>8151</v>
      </c>
      <c r="L2569" t="s">
        <v>8156</v>
      </c>
      <c r="M2569">
        <v>3</v>
      </c>
      <c r="N2569" t="s">
        <v>8164</v>
      </c>
      <c r="O2569" s="4">
        <f>INDEX(products[Cost_per_box], MATCH(shipments9[[#This Row],[PID]], products[PID], 0))</f>
        <v>2.65</v>
      </c>
      <c r="P2569" s="4">
        <f>shipments9[[#This Row],[Boxes]]*shipments9[[#This Row],[Cost Per Box]]</f>
        <v>355.09999999999997</v>
      </c>
      <c r="Q2569" s="4">
        <f>shipments9[[#This Row],[Amount]] -shipments9[[#This Row],[total cost]]</f>
        <v>2320.15</v>
      </c>
      <c r="R2569" s="4" t="str">
        <f>IF(shipments9[[#This Row],[Gross Profit]]&lt;0,"Loss","Profit")</f>
        <v>Profit</v>
      </c>
      <c r="S2569" s="9">
        <f>shipments9[[#This Row],[Gross Profit]]/shipments9[[#This Row],[Amount]]</f>
        <v>0.86726474161293343</v>
      </c>
      <c r="T2569" s="11">
        <f>shipments9[[#This Row],[Amount]]/shipments9[[#This Row],[Boxes]]</f>
        <v>19.964552238805972</v>
      </c>
    </row>
    <row r="2570" spans="1:20" hidden="1" x14ac:dyDescent="0.25">
      <c r="A2570" t="s">
        <v>2772</v>
      </c>
      <c r="B2570" t="s">
        <v>42</v>
      </c>
      <c r="C2570" t="s">
        <v>165</v>
      </c>
      <c r="D2570" t="s">
        <v>19</v>
      </c>
      <c r="E2570" s="1">
        <v>45450</v>
      </c>
      <c r="F2570" s="1" t="str">
        <f>TEXT(shipments9[[#This Row],[Shipdate]],"ddd")</f>
        <v>Fri</v>
      </c>
      <c r="G2570" s="1" t="str">
        <f>IF(OR(shipments9[[#This Row],[Day Name]]="Sat",shipments9[[#This Row],[Day Name]]="Sun"),"Weekend","Weekday")</f>
        <v>Weekday</v>
      </c>
      <c r="H2570">
        <v>4383</v>
      </c>
      <c r="I2570">
        <v>209</v>
      </c>
      <c r="J2570" t="s">
        <v>172</v>
      </c>
      <c r="K2570" t="s">
        <v>8155</v>
      </c>
      <c r="L2570" t="s">
        <v>8154</v>
      </c>
      <c r="M2570">
        <v>6</v>
      </c>
      <c r="N2570" t="s">
        <v>8159</v>
      </c>
      <c r="O2570" s="4">
        <f>INDEX(products[Cost_per_box], MATCH(shipments9[[#This Row],[PID]], products[PID], 0))</f>
        <v>2.65</v>
      </c>
      <c r="P2570" s="4">
        <f>shipments9[[#This Row],[Boxes]]*shipments9[[#This Row],[Cost Per Box]]</f>
        <v>553.85</v>
      </c>
      <c r="Q2570" s="4">
        <f>shipments9[[#This Row],[Amount]] -shipments9[[#This Row],[total cost]]</f>
        <v>3829.15</v>
      </c>
      <c r="R2570" s="4" t="str">
        <f>IF(shipments9[[#This Row],[Gross Profit]]&lt;0,"Loss","Profit")</f>
        <v>Profit</v>
      </c>
      <c r="S2570" s="9">
        <f>shipments9[[#This Row],[Gross Profit]]/shipments9[[#This Row],[Amount]]</f>
        <v>0.87363677846224053</v>
      </c>
      <c r="T2570" s="11">
        <f>shipments9[[#This Row],[Amount]]/shipments9[[#This Row],[Boxes]]</f>
        <v>20.971291866028707</v>
      </c>
    </row>
    <row r="2571" spans="1:20" hidden="1" x14ac:dyDescent="0.25">
      <c r="A2571" t="s">
        <v>2773</v>
      </c>
      <c r="B2571" t="s">
        <v>45</v>
      </c>
      <c r="C2571" t="s">
        <v>165</v>
      </c>
      <c r="D2571" t="s">
        <v>19</v>
      </c>
      <c r="E2571" s="1">
        <v>45098</v>
      </c>
      <c r="F2571" s="1" t="str">
        <f>TEXT(shipments9[[#This Row],[Shipdate]],"ddd")</f>
        <v>Wed</v>
      </c>
      <c r="G2571" s="1" t="str">
        <f>IF(OR(shipments9[[#This Row],[Day Name]]="Sat",shipments9[[#This Row],[Day Name]]="Sun"),"Weekend","Weekday")</f>
        <v>Weekday</v>
      </c>
      <c r="H2571">
        <v>6480</v>
      </c>
      <c r="I2571">
        <v>309</v>
      </c>
      <c r="J2571" t="s">
        <v>172</v>
      </c>
      <c r="K2571" t="s">
        <v>8151</v>
      </c>
      <c r="L2571" t="s">
        <v>8154</v>
      </c>
      <c r="M2571">
        <v>6</v>
      </c>
      <c r="N2571" t="s">
        <v>8159</v>
      </c>
      <c r="O2571" s="4">
        <f>INDEX(products[Cost_per_box], MATCH(shipments9[[#This Row],[PID]], products[PID], 0))</f>
        <v>2.65</v>
      </c>
      <c r="P2571" s="4">
        <f>shipments9[[#This Row],[Boxes]]*shipments9[[#This Row],[Cost Per Box]]</f>
        <v>818.85</v>
      </c>
      <c r="Q2571" s="4">
        <f>shipments9[[#This Row],[Amount]] -shipments9[[#This Row],[total cost]]</f>
        <v>5661.15</v>
      </c>
      <c r="R2571" s="4" t="str">
        <f>IF(shipments9[[#This Row],[Gross Profit]]&lt;0,"Loss","Profit")</f>
        <v>Profit</v>
      </c>
      <c r="S2571" s="9">
        <f>shipments9[[#This Row],[Gross Profit]]/shipments9[[#This Row],[Amount]]</f>
        <v>0.87363425925925919</v>
      </c>
      <c r="T2571" s="11">
        <f>shipments9[[#This Row],[Amount]]/shipments9[[#This Row],[Boxes]]</f>
        <v>20.970873786407768</v>
      </c>
    </row>
    <row r="2572" spans="1:20" hidden="1" x14ac:dyDescent="0.25">
      <c r="A2572" t="s">
        <v>2774</v>
      </c>
      <c r="B2572" t="s">
        <v>45</v>
      </c>
      <c r="C2572" t="s">
        <v>165</v>
      </c>
      <c r="D2572" t="s">
        <v>19</v>
      </c>
      <c r="E2572" s="1">
        <v>45401</v>
      </c>
      <c r="F2572" s="1" t="str">
        <f>TEXT(shipments9[[#This Row],[Shipdate]],"ddd")</f>
        <v>Fri</v>
      </c>
      <c r="G2572" s="1" t="str">
        <f>IF(OR(shipments9[[#This Row],[Day Name]]="Sat",shipments9[[#This Row],[Day Name]]="Sun"),"Weekend","Weekday")</f>
        <v>Weekday</v>
      </c>
      <c r="H2572">
        <v>6113.25</v>
      </c>
      <c r="I2572">
        <v>340</v>
      </c>
      <c r="J2572" t="s">
        <v>172</v>
      </c>
      <c r="K2572" t="s">
        <v>8155</v>
      </c>
      <c r="L2572" t="s">
        <v>8154</v>
      </c>
      <c r="M2572">
        <v>4</v>
      </c>
      <c r="N2572" t="s">
        <v>8158</v>
      </c>
      <c r="O2572" s="4">
        <f>INDEX(products[Cost_per_box], MATCH(shipments9[[#This Row],[PID]], products[PID], 0))</f>
        <v>2.65</v>
      </c>
      <c r="P2572" s="4">
        <f>shipments9[[#This Row],[Boxes]]*shipments9[[#This Row],[Cost Per Box]]</f>
        <v>901</v>
      </c>
      <c r="Q2572" s="4">
        <f>shipments9[[#This Row],[Amount]] -shipments9[[#This Row],[total cost]]</f>
        <v>5212.25</v>
      </c>
      <c r="R2572" s="4" t="str">
        <f>IF(shipments9[[#This Row],[Gross Profit]]&lt;0,"Loss","Profit")</f>
        <v>Profit</v>
      </c>
      <c r="S2572" s="9">
        <f>shipments9[[#This Row],[Gross Profit]]/shipments9[[#This Row],[Amount]]</f>
        <v>0.85261522103627363</v>
      </c>
      <c r="T2572" s="11">
        <f>shipments9[[#This Row],[Amount]]/shipments9[[#This Row],[Boxes]]</f>
        <v>17.98014705882353</v>
      </c>
    </row>
    <row r="2573" spans="1:20" hidden="1" x14ac:dyDescent="0.25">
      <c r="A2573" t="s">
        <v>2775</v>
      </c>
      <c r="B2573" t="s">
        <v>45</v>
      </c>
      <c r="C2573" t="s">
        <v>165</v>
      </c>
      <c r="D2573" t="s">
        <v>19</v>
      </c>
      <c r="E2573" s="1">
        <v>45054</v>
      </c>
      <c r="F2573" s="1" t="str">
        <f>TEXT(shipments9[[#This Row],[Shipdate]],"ddd")</f>
        <v>Mon</v>
      </c>
      <c r="G2573" s="1" t="str">
        <f>IF(OR(shipments9[[#This Row],[Day Name]]="Sat",shipments9[[#This Row],[Day Name]]="Sun"),"Weekend","Weekday")</f>
        <v>Weekday</v>
      </c>
      <c r="H2573">
        <v>2713.5</v>
      </c>
      <c r="I2573">
        <v>143</v>
      </c>
      <c r="J2573" t="s">
        <v>172</v>
      </c>
      <c r="K2573" t="s">
        <v>8151</v>
      </c>
      <c r="L2573" t="s">
        <v>8154</v>
      </c>
      <c r="M2573">
        <v>5</v>
      </c>
      <c r="N2573" t="s">
        <v>201</v>
      </c>
      <c r="O2573" s="4">
        <f>INDEX(products[Cost_per_box], MATCH(shipments9[[#This Row],[PID]], products[PID], 0))</f>
        <v>2.65</v>
      </c>
      <c r="P2573" s="4">
        <f>shipments9[[#This Row],[Boxes]]*shipments9[[#This Row],[Cost Per Box]]</f>
        <v>378.95</v>
      </c>
      <c r="Q2573" s="4">
        <f>shipments9[[#This Row],[Amount]] -shipments9[[#This Row],[total cost]]</f>
        <v>2334.5500000000002</v>
      </c>
      <c r="R2573" s="4" t="str">
        <f>IF(shipments9[[#This Row],[Gross Profit]]&lt;0,"Loss","Profit")</f>
        <v>Profit</v>
      </c>
      <c r="S2573" s="9">
        <f>shipments9[[#This Row],[Gross Profit]]/shipments9[[#This Row],[Amount]]</f>
        <v>0.86034641606780915</v>
      </c>
      <c r="T2573" s="11">
        <f>shipments9[[#This Row],[Amount]]/shipments9[[#This Row],[Boxes]]</f>
        <v>18.975524475524477</v>
      </c>
    </row>
    <row r="2574" spans="1:20" hidden="1" x14ac:dyDescent="0.25">
      <c r="A2574" t="s">
        <v>2776</v>
      </c>
      <c r="B2574" t="s">
        <v>45</v>
      </c>
      <c r="C2574" t="s">
        <v>165</v>
      </c>
      <c r="D2574" t="s">
        <v>19</v>
      </c>
      <c r="E2574" s="1">
        <v>45034</v>
      </c>
      <c r="F2574" s="1" t="str">
        <f>TEXT(shipments9[[#This Row],[Shipdate]],"ddd")</f>
        <v>Tue</v>
      </c>
      <c r="G2574" s="1" t="str">
        <f>IF(OR(shipments9[[#This Row],[Day Name]]="Sat",shipments9[[#This Row],[Day Name]]="Sun"),"Weekend","Weekday")</f>
        <v>Weekday</v>
      </c>
      <c r="H2574">
        <v>1575</v>
      </c>
      <c r="I2574">
        <v>79</v>
      </c>
      <c r="J2574" t="s">
        <v>172</v>
      </c>
      <c r="K2574" t="s">
        <v>8151</v>
      </c>
      <c r="L2574" t="s">
        <v>8154</v>
      </c>
      <c r="M2574">
        <v>4</v>
      </c>
      <c r="N2574" t="s">
        <v>8158</v>
      </c>
      <c r="O2574" s="4">
        <f>INDEX(products[Cost_per_box], MATCH(shipments9[[#This Row],[PID]], products[PID], 0))</f>
        <v>2.65</v>
      </c>
      <c r="P2574" s="4">
        <f>shipments9[[#This Row],[Boxes]]*shipments9[[#This Row],[Cost Per Box]]</f>
        <v>209.35</v>
      </c>
      <c r="Q2574" s="4">
        <f>shipments9[[#This Row],[Amount]] -shipments9[[#This Row],[total cost]]</f>
        <v>1365.65</v>
      </c>
      <c r="R2574" s="4" t="str">
        <f>IF(shipments9[[#This Row],[Gross Profit]]&lt;0,"Loss","Profit")</f>
        <v>Profit</v>
      </c>
      <c r="S2574" s="9">
        <f>shipments9[[#This Row],[Gross Profit]]/shipments9[[#This Row],[Amount]]</f>
        <v>0.86707936507936512</v>
      </c>
      <c r="T2574" s="11">
        <f>shipments9[[#This Row],[Amount]]/shipments9[[#This Row],[Boxes]]</f>
        <v>19.936708860759495</v>
      </c>
    </row>
    <row r="2575" spans="1:20" hidden="1" x14ac:dyDescent="0.25">
      <c r="A2575" t="s">
        <v>2777</v>
      </c>
      <c r="B2575" t="s">
        <v>71</v>
      </c>
      <c r="C2575" t="s">
        <v>165</v>
      </c>
      <c r="D2575" t="s">
        <v>19</v>
      </c>
      <c r="E2575" s="1">
        <v>45184</v>
      </c>
      <c r="F2575" s="1" t="str">
        <f>TEXT(shipments9[[#This Row],[Shipdate]],"ddd")</f>
        <v>Fri</v>
      </c>
      <c r="G2575" s="1" t="str">
        <f>IF(OR(shipments9[[#This Row],[Day Name]]="Sat",shipments9[[#This Row],[Day Name]]="Sun"),"Weekend","Weekday")</f>
        <v>Weekday</v>
      </c>
      <c r="H2575">
        <v>2106</v>
      </c>
      <c r="I2575">
        <v>111</v>
      </c>
      <c r="J2575" t="s">
        <v>172</v>
      </c>
      <c r="K2575" t="s">
        <v>8151</v>
      </c>
      <c r="L2575" t="s">
        <v>8160</v>
      </c>
      <c r="M2575">
        <v>9</v>
      </c>
      <c r="N2575" t="s">
        <v>8167</v>
      </c>
      <c r="O2575" s="4">
        <f>INDEX(products[Cost_per_box], MATCH(shipments9[[#This Row],[PID]], products[PID], 0))</f>
        <v>2.65</v>
      </c>
      <c r="P2575" s="4">
        <f>shipments9[[#This Row],[Boxes]]*shipments9[[#This Row],[Cost Per Box]]</f>
        <v>294.14999999999998</v>
      </c>
      <c r="Q2575" s="4">
        <f>shipments9[[#This Row],[Amount]] -shipments9[[#This Row],[total cost]]</f>
        <v>1811.85</v>
      </c>
      <c r="R2575" s="4" t="str">
        <f>IF(shipments9[[#This Row],[Gross Profit]]&lt;0,"Loss","Profit")</f>
        <v>Profit</v>
      </c>
      <c r="S2575" s="9">
        <f>shipments9[[#This Row],[Gross Profit]]/shipments9[[#This Row],[Amount]]</f>
        <v>0.86032763532763523</v>
      </c>
      <c r="T2575" s="11">
        <f>shipments9[[#This Row],[Amount]]/shipments9[[#This Row],[Boxes]]</f>
        <v>18.972972972972972</v>
      </c>
    </row>
    <row r="2576" spans="1:20" hidden="1" x14ac:dyDescent="0.25">
      <c r="A2576" t="s">
        <v>2778</v>
      </c>
      <c r="B2576" t="s">
        <v>71</v>
      </c>
      <c r="C2576" t="s">
        <v>165</v>
      </c>
      <c r="D2576" t="s">
        <v>19</v>
      </c>
      <c r="E2576" s="1">
        <v>44957</v>
      </c>
      <c r="F2576" s="1" t="str">
        <f>TEXT(shipments9[[#This Row],[Shipdate]],"ddd")</f>
        <v>Tue</v>
      </c>
      <c r="G2576" s="1" t="str">
        <f>IF(OR(shipments9[[#This Row],[Day Name]]="Sat",shipments9[[#This Row],[Day Name]]="Sun"),"Weekend","Weekday")</f>
        <v>Weekday</v>
      </c>
      <c r="H2576">
        <v>4025.25</v>
      </c>
      <c r="I2576">
        <v>202</v>
      </c>
      <c r="J2576" t="s">
        <v>172</v>
      </c>
      <c r="K2576" t="s">
        <v>8151</v>
      </c>
      <c r="L2576" t="s">
        <v>8156</v>
      </c>
      <c r="M2576">
        <v>1</v>
      </c>
      <c r="N2576" t="s">
        <v>8163</v>
      </c>
      <c r="O2576" s="4">
        <f>INDEX(products[Cost_per_box], MATCH(shipments9[[#This Row],[PID]], products[PID], 0))</f>
        <v>2.65</v>
      </c>
      <c r="P2576" s="4">
        <f>shipments9[[#This Row],[Boxes]]*shipments9[[#This Row],[Cost Per Box]]</f>
        <v>535.29999999999995</v>
      </c>
      <c r="Q2576" s="4">
        <f>shipments9[[#This Row],[Amount]] -shipments9[[#This Row],[total cost]]</f>
        <v>3489.95</v>
      </c>
      <c r="R2576" s="4" t="str">
        <f>IF(shipments9[[#This Row],[Gross Profit]]&lt;0,"Loss","Profit")</f>
        <v>Profit</v>
      </c>
      <c r="S2576" s="9">
        <f>shipments9[[#This Row],[Gross Profit]]/shipments9[[#This Row],[Amount]]</f>
        <v>0.86701447115086017</v>
      </c>
      <c r="T2576" s="11">
        <f>shipments9[[#This Row],[Amount]]/shipments9[[#This Row],[Boxes]]</f>
        <v>19.926980198019802</v>
      </c>
    </row>
    <row r="2577" spans="1:20" hidden="1" x14ac:dyDescent="0.25">
      <c r="A2577" t="s">
        <v>2779</v>
      </c>
      <c r="B2577" t="s">
        <v>71</v>
      </c>
      <c r="C2577" t="s">
        <v>165</v>
      </c>
      <c r="D2577" t="s">
        <v>19</v>
      </c>
      <c r="E2577" s="1">
        <v>45357</v>
      </c>
      <c r="F2577" s="1" t="str">
        <f>TEXT(shipments9[[#This Row],[Shipdate]],"ddd")</f>
        <v>Wed</v>
      </c>
      <c r="G2577" s="1" t="str">
        <f>IF(OR(shipments9[[#This Row],[Day Name]]="Sat",shipments9[[#This Row],[Day Name]]="Sun"),"Weekend","Weekday")</f>
        <v>Weekday</v>
      </c>
      <c r="H2577">
        <v>10084.5</v>
      </c>
      <c r="I2577">
        <v>481</v>
      </c>
      <c r="J2577" t="s">
        <v>172</v>
      </c>
      <c r="K2577" t="s">
        <v>8155</v>
      </c>
      <c r="L2577" t="s">
        <v>8156</v>
      </c>
      <c r="M2577">
        <v>3</v>
      </c>
      <c r="N2577" t="s">
        <v>8164</v>
      </c>
      <c r="O2577" s="4">
        <f>INDEX(products[Cost_per_box], MATCH(shipments9[[#This Row],[PID]], products[PID], 0))</f>
        <v>2.65</v>
      </c>
      <c r="P2577" s="4">
        <f>shipments9[[#This Row],[Boxes]]*shipments9[[#This Row],[Cost Per Box]]</f>
        <v>1274.6499999999999</v>
      </c>
      <c r="Q2577" s="4">
        <f>shipments9[[#This Row],[Amount]] -shipments9[[#This Row],[total cost]]</f>
        <v>8809.85</v>
      </c>
      <c r="R2577" s="4" t="str">
        <f>IF(shipments9[[#This Row],[Gross Profit]]&lt;0,"Loss","Profit")</f>
        <v>Profit</v>
      </c>
      <c r="S2577" s="9">
        <f>shipments9[[#This Row],[Gross Profit]]/shipments9[[#This Row],[Amount]]</f>
        <v>0.87360305419207696</v>
      </c>
      <c r="T2577" s="11">
        <f>shipments9[[#This Row],[Amount]]/shipments9[[#This Row],[Boxes]]</f>
        <v>20.965696465696464</v>
      </c>
    </row>
    <row r="2578" spans="1:20" hidden="1" x14ac:dyDescent="0.25">
      <c r="A2578" t="s">
        <v>2780</v>
      </c>
      <c r="B2578" t="s">
        <v>74</v>
      </c>
      <c r="C2578" t="s">
        <v>165</v>
      </c>
      <c r="D2578" t="s">
        <v>19</v>
      </c>
      <c r="E2578" s="1">
        <v>45190</v>
      </c>
      <c r="F2578" s="1" t="str">
        <f>TEXT(shipments9[[#This Row],[Shipdate]],"ddd")</f>
        <v>Thu</v>
      </c>
      <c r="G2578" s="1" t="str">
        <f>IF(OR(shipments9[[#This Row],[Day Name]]="Sat",shipments9[[#This Row],[Day Name]]="Sun"),"Weekend","Weekday")</f>
        <v>Weekday</v>
      </c>
      <c r="H2578">
        <v>9231.75</v>
      </c>
      <c r="I2578">
        <v>513</v>
      </c>
      <c r="J2578" t="s">
        <v>172</v>
      </c>
      <c r="K2578" t="s">
        <v>8151</v>
      </c>
      <c r="L2578" t="s">
        <v>8160</v>
      </c>
      <c r="M2578">
        <v>9</v>
      </c>
      <c r="N2578" t="s">
        <v>8167</v>
      </c>
      <c r="O2578" s="4">
        <f>INDEX(products[Cost_per_box], MATCH(shipments9[[#This Row],[PID]], products[PID], 0))</f>
        <v>2.65</v>
      </c>
      <c r="P2578" s="4">
        <f>shipments9[[#This Row],[Boxes]]*shipments9[[#This Row],[Cost Per Box]]</f>
        <v>1359.45</v>
      </c>
      <c r="Q2578" s="4">
        <f>shipments9[[#This Row],[Amount]] -shipments9[[#This Row],[total cost]]</f>
        <v>7872.3</v>
      </c>
      <c r="R2578" s="4" t="str">
        <f>IF(shipments9[[#This Row],[Gross Profit]]&lt;0,"Loss","Profit")</f>
        <v>Profit</v>
      </c>
      <c r="S2578" s="9">
        <f>shipments9[[#This Row],[Gross Profit]]/shipments9[[#This Row],[Amount]]</f>
        <v>0.85274189617353158</v>
      </c>
      <c r="T2578" s="11">
        <f>shipments9[[#This Row],[Amount]]/shipments9[[#This Row],[Boxes]]</f>
        <v>17.995614035087719</v>
      </c>
    </row>
    <row r="2579" spans="1:20" hidden="1" x14ac:dyDescent="0.25">
      <c r="A2579" t="s">
        <v>2781</v>
      </c>
      <c r="B2579" t="s">
        <v>74</v>
      </c>
      <c r="C2579" t="s">
        <v>165</v>
      </c>
      <c r="D2579" t="s">
        <v>19</v>
      </c>
      <c r="E2579" s="1">
        <v>45093</v>
      </c>
      <c r="F2579" s="1" t="str">
        <f>TEXT(shipments9[[#This Row],[Shipdate]],"ddd")</f>
        <v>Fri</v>
      </c>
      <c r="G2579" s="1" t="str">
        <f>IF(OR(shipments9[[#This Row],[Day Name]]="Sat",shipments9[[#This Row],[Day Name]]="Sun"),"Weekend","Weekday")</f>
        <v>Weekday</v>
      </c>
      <c r="H2579">
        <v>7179.75</v>
      </c>
      <c r="I2579">
        <v>327</v>
      </c>
      <c r="J2579" t="s">
        <v>172</v>
      </c>
      <c r="K2579" t="s">
        <v>8151</v>
      </c>
      <c r="L2579" t="s">
        <v>8154</v>
      </c>
      <c r="M2579">
        <v>6</v>
      </c>
      <c r="N2579" t="s">
        <v>8159</v>
      </c>
      <c r="O2579" s="4">
        <f>INDEX(products[Cost_per_box], MATCH(shipments9[[#This Row],[PID]], products[PID], 0))</f>
        <v>2.65</v>
      </c>
      <c r="P2579" s="4">
        <f>shipments9[[#This Row],[Boxes]]*shipments9[[#This Row],[Cost Per Box]]</f>
        <v>866.55</v>
      </c>
      <c r="Q2579" s="4">
        <f>shipments9[[#This Row],[Amount]] -shipments9[[#This Row],[total cost]]</f>
        <v>6313.2</v>
      </c>
      <c r="R2579" s="4" t="str">
        <f>IF(shipments9[[#This Row],[Gross Profit]]&lt;0,"Loss","Profit")</f>
        <v>Profit</v>
      </c>
      <c r="S2579" s="9">
        <f>shipments9[[#This Row],[Gross Profit]]/shipments9[[#This Row],[Amount]]</f>
        <v>0.87930638253421078</v>
      </c>
      <c r="T2579" s="11">
        <f>shipments9[[#This Row],[Amount]]/shipments9[[#This Row],[Boxes]]</f>
        <v>21.956422018348626</v>
      </c>
    </row>
    <row r="2580" spans="1:20" hidden="1" x14ac:dyDescent="0.25">
      <c r="A2580" t="s">
        <v>2782</v>
      </c>
      <c r="B2580" t="s">
        <v>74</v>
      </c>
      <c r="C2580" t="s">
        <v>165</v>
      </c>
      <c r="D2580" t="s">
        <v>19</v>
      </c>
      <c r="E2580" s="1">
        <v>45324</v>
      </c>
      <c r="F2580" s="1" t="str">
        <f>TEXT(shipments9[[#This Row],[Shipdate]],"ddd")</f>
        <v>Fri</v>
      </c>
      <c r="G2580" s="1" t="str">
        <f>IF(OR(shipments9[[#This Row],[Day Name]]="Sat",shipments9[[#This Row],[Day Name]]="Sun"),"Weekend","Weekday")</f>
        <v>Weekday</v>
      </c>
      <c r="H2580">
        <v>1903.5</v>
      </c>
      <c r="I2580">
        <v>91</v>
      </c>
      <c r="J2580" t="s">
        <v>172</v>
      </c>
      <c r="K2580" t="s">
        <v>8155</v>
      </c>
      <c r="L2580" t="s">
        <v>8156</v>
      </c>
      <c r="M2580">
        <v>2</v>
      </c>
      <c r="N2580" t="s">
        <v>8157</v>
      </c>
      <c r="O2580" s="4">
        <f>INDEX(products[Cost_per_box], MATCH(shipments9[[#This Row],[PID]], products[PID], 0))</f>
        <v>2.65</v>
      </c>
      <c r="P2580" s="4">
        <f>shipments9[[#This Row],[Boxes]]*shipments9[[#This Row],[Cost Per Box]]</f>
        <v>241.15</v>
      </c>
      <c r="Q2580" s="4">
        <f>shipments9[[#This Row],[Amount]] -shipments9[[#This Row],[total cost]]</f>
        <v>1662.35</v>
      </c>
      <c r="R2580" s="4" t="str">
        <f>IF(shipments9[[#This Row],[Gross Profit]]&lt;0,"Loss","Profit")</f>
        <v>Profit</v>
      </c>
      <c r="S2580" s="9">
        <f>shipments9[[#This Row],[Gross Profit]]/shipments9[[#This Row],[Amount]]</f>
        <v>0.87331231941161014</v>
      </c>
      <c r="T2580" s="11">
        <f>shipments9[[#This Row],[Amount]]/shipments9[[#This Row],[Boxes]]</f>
        <v>20.917582417582416</v>
      </c>
    </row>
    <row r="2581" spans="1:20" hidden="1" x14ac:dyDescent="0.25">
      <c r="A2581" t="s">
        <v>2783</v>
      </c>
      <c r="B2581" t="s">
        <v>74</v>
      </c>
      <c r="C2581" t="s">
        <v>165</v>
      </c>
      <c r="D2581" t="s">
        <v>19</v>
      </c>
      <c r="E2581" s="1">
        <v>44946</v>
      </c>
      <c r="F2581" s="1" t="str">
        <f>TEXT(shipments9[[#This Row],[Shipdate]],"ddd")</f>
        <v>Fri</v>
      </c>
      <c r="G2581" s="1" t="str">
        <f>IF(OR(shipments9[[#This Row],[Day Name]]="Sat",shipments9[[#This Row],[Day Name]]="Sun"),"Weekend","Weekday")</f>
        <v>Weekday</v>
      </c>
      <c r="H2581">
        <v>6158.25</v>
      </c>
      <c r="I2581">
        <v>294</v>
      </c>
      <c r="J2581" t="s">
        <v>172</v>
      </c>
      <c r="K2581" t="s">
        <v>8151</v>
      </c>
      <c r="L2581" t="s">
        <v>8156</v>
      </c>
      <c r="M2581">
        <v>1</v>
      </c>
      <c r="N2581" t="s">
        <v>8163</v>
      </c>
      <c r="O2581" s="4">
        <f>INDEX(products[Cost_per_box], MATCH(shipments9[[#This Row],[PID]], products[PID], 0))</f>
        <v>2.65</v>
      </c>
      <c r="P2581" s="4">
        <f>shipments9[[#This Row],[Boxes]]*shipments9[[#This Row],[Cost Per Box]]</f>
        <v>779.1</v>
      </c>
      <c r="Q2581" s="4">
        <f>shipments9[[#This Row],[Amount]] -shipments9[[#This Row],[total cost]]</f>
        <v>5379.15</v>
      </c>
      <c r="R2581" s="4" t="str">
        <f>IF(shipments9[[#This Row],[Gross Profit]]&lt;0,"Loss","Profit")</f>
        <v>Profit</v>
      </c>
      <c r="S2581" s="9">
        <f>shipments9[[#This Row],[Gross Profit]]/shipments9[[#This Row],[Amount]]</f>
        <v>0.87348678601875529</v>
      </c>
      <c r="T2581" s="11">
        <f>shipments9[[#This Row],[Amount]]/shipments9[[#This Row],[Boxes]]</f>
        <v>20.946428571428573</v>
      </c>
    </row>
    <row r="2582" spans="1:20" hidden="1" x14ac:dyDescent="0.25">
      <c r="A2582" t="s">
        <v>2784</v>
      </c>
      <c r="B2582" t="s">
        <v>74</v>
      </c>
      <c r="C2582" t="s">
        <v>165</v>
      </c>
      <c r="D2582" t="s">
        <v>19</v>
      </c>
      <c r="E2582" s="1">
        <v>45455</v>
      </c>
      <c r="F2582" s="1" t="str">
        <f>TEXT(shipments9[[#This Row],[Shipdate]],"ddd")</f>
        <v>Wed</v>
      </c>
      <c r="G2582" s="1" t="str">
        <f>IF(OR(shipments9[[#This Row],[Day Name]]="Sat",shipments9[[#This Row],[Day Name]]="Sun"),"Weekend","Weekday")</f>
        <v>Weekday</v>
      </c>
      <c r="H2582">
        <v>10302.75</v>
      </c>
      <c r="I2582">
        <v>469</v>
      </c>
      <c r="J2582" t="s">
        <v>172</v>
      </c>
      <c r="K2582" t="s">
        <v>8155</v>
      </c>
      <c r="L2582" t="s">
        <v>8154</v>
      </c>
      <c r="M2582">
        <v>6</v>
      </c>
      <c r="N2582" t="s">
        <v>8159</v>
      </c>
      <c r="O2582" s="4">
        <f>INDEX(products[Cost_per_box], MATCH(shipments9[[#This Row],[PID]], products[PID], 0))</f>
        <v>2.65</v>
      </c>
      <c r="P2582" s="4">
        <f>shipments9[[#This Row],[Boxes]]*shipments9[[#This Row],[Cost Per Box]]</f>
        <v>1242.8499999999999</v>
      </c>
      <c r="Q2582" s="4">
        <f>shipments9[[#This Row],[Amount]] -shipments9[[#This Row],[total cost]]</f>
        <v>9059.9</v>
      </c>
      <c r="R2582" s="4" t="str">
        <f>IF(shipments9[[#This Row],[Gross Profit]]&lt;0,"Loss","Profit")</f>
        <v>Profit</v>
      </c>
      <c r="S2582" s="9">
        <f>shipments9[[#This Row],[Gross Profit]]/shipments9[[#This Row],[Amount]]</f>
        <v>0.87936715925359732</v>
      </c>
      <c r="T2582" s="11">
        <f>shipments9[[#This Row],[Amount]]/shipments9[[#This Row],[Boxes]]</f>
        <v>21.967484008528785</v>
      </c>
    </row>
    <row r="2583" spans="1:20" hidden="1" x14ac:dyDescent="0.25">
      <c r="A2583" t="s">
        <v>2785</v>
      </c>
      <c r="B2583" t="s">
        <v>74</v>
      </c>
      <c r="C2583" t="s">
        <v>165</v>
      </c>
      <c r="D2583" t="s">
        <v>19</v>
      </c>
      <c r="E2583" s="1">
        <v>45232</v>
      </c>
      <c r="F2583" s="1" t="str">
        <f>TEXT(shipments9[[#This Row],[Shipdate]],"ddd")</f>
        <v>Thu</v>
      </c>
      <c r="G2583" s="1" t="str">
        <f>IF(OR(shipments9[[#This Row],[Day Name]]="Sat",shipments9[[#This Row],[Day Name]]="Sun"),"Weekend","Weekday")</f>
        <v>Weekday</v>
      </c>
      <c r="H2583">
        <v>8257.5</v>
      </c>
      <c r="I2583">
        <v>394</v>
      </c>
      <c r="J2583" t="s">
        <v>172</v>
      </c>
      <c r="K2583" t="s">
        <v>8151</v>
      </c>
      <c r="L2583" t="s">
        <v>8152</v>
      </c>
      <c r="M2583">
        <v>11</v>
      </c>
      <c r="N2583" t="s">
        <v>8165</v>
      </c>
      <c r="O2583" s="4">
        <f>INDEX(products[Cost_per_box], MATCH(shipments9[[#This Row],[PID]], products[PID], 0))</f>
        <v>2.65</v>
      </c>
      <c r="P2583" s="4">
        <f>shipments9[[#This Row],[Boxes]]*shipments9[[#This Row],[Cost Per Box]]</f>
        <v>1044.0999999999999</v>
      </c>
      <c r="Q2583" s="4">
        <f>shipments9[[#This Row],[Amount]] -shipments9[[#This Row],[total cost]]</f>
        <v>7213.4</v>
      </c>
      <c r="R2583" s="4" t="str">
        <f>IF(shipments9[[#This Row],[Gross Profit]]&lt;0,"Loss","Profit")</f>
        <v>Profit</v>
      </c>
      <c r="S2583" s="9">
        <f>shipments9[[#This Row],[Gross Profit]]/shipments9[[#This Row],[Amount]]</f>
        <v>0.87355737208598239</v>
      </c>
      <c r="T2583" s="11">
        <f>shipments9[[#This Row],[Amount]]/shipments9[[#This Row],[Boxes]]</f>
        <v>20.958121827411169</v>
      </c>
    </row>
    <row r="2584" spans="1:20" hidden="1" x14ac:dyDescent="0.25">
      <c r="A2584" t="s">
        <v>2786</v>
      </c>
      <c r="B2584" t="s">
        <v>49</v>
      </c>
      <c r="C2584" t="s">
        <v>165</v>
      </c>
      <c r="D2584" t="s">
        <v>19</v>
      </c>
      <c r="E2584" s="1">
        <v>45348</v>
      </c>
      <c r="F2584" s="1" t="str">
        <f>TEXT(shipments9[[#This Row],[Shipdate]],"ddd")</f>
        <v>Mon</v>
      </c>
      <c r="G2584" s="1" t="str">
        <f>IF(OR(shipments9[[#This Row],[Day Name]]="Sat",shipments9[[#This Row],[Day Name]]="Sun"),"Weekend","Weekday")</f>
        <v>Weekday</v>
      </c>
      <c r="H2584">
        <v>4772.25</v>
      </c>
      <c r="I2584">
        <v>239</v>
      </c>
      <c r="J2584" t="s">
        <v>172</v>
      </c>
      <c r="K2584" t="s">
        <v>8155</v>
      </c>
      <c r="L2584" t="s">
        <v>8156</v>
      </c>
      <c r="M2584">
        <v>2</v>
      </c>
      <c r="N2584" t="s">
        <v>8157</v>
      </c>
      <c r="O2584" s="4">
        <f>INDEX(products[Cost_per_box], MATCH(shipments9[[#This Row],[PID]], products[PID], 0))</f>
        <v>2.65</v>
      </c>
      <c r="P2584" s="4">
        <f>shipments9[[#This Row],[Boxes]]*shipments9[[#This Row],[Cost Per Box]]</f>
        <v>633.35</v>
      </c>
      <c r="Q2584" s="4">
        <f>shipments9[[#This Row],[Amount]] -shipments9[[#This Row],[total cost]]</f>
        <v>4138.8999999999996</v>
      </c>
      <c r="R2584" s="4" t="str">
        <f>IF(shipments9[[#This Row],[Gross Profit]]&lt;0,"Loss","Profit")</f>
        <v>Profit</v>
      </c>
      <c r="S2584" s="9">
        <f>shipments9[[#This Row],[Gross Profit]]/shipments9[[#This Row],[Amount]]</f>
        <v>0.86728482372046722</v>
      </c>
      <c r="T2584" s="11">
        <f>shipments9[[#This Row],[Amount]]/shipments9[[#This Row],[Boxes]]</f>
        <v>19.967573221757323</v>
      </c>
    </row>
    <row r="2585" spans="1:20" hidden="1" x14ac:dyDescent="0.25">
      <c r="A2585" t="s">
        <v>2787</v>
      </c>
      <c r="B2585" t="s">
        <v>49</v>
      </c>
      <c r="C2585" t="s">
        <v>165</v>
      </c>
      <c r="D2585" t="s">
        <v>19</v>
      </c>
      <c r="E2585" s="1">
        <v>45285</v>
      </c>
      <c r="F2585" s="1" t="str">
        <f>TEXT(shipments9[[#This Row],[Shipdate]],"ddd")</f>
        <v>Mon</v>
      </c>
      <c r="G2585" s="1" t="str">
        <f>IF(OR(shipments9[[#This Row],[Day Name]]="Sat",shipments9[[#This Row],[Day Name]]="Sun"),"Weekend","Weekday")</f>
        <v>Weekday</v>
      </c>
      <c r="H2585">
        <v>11027.25</v>
      </c>
      <c r="I2585">
        <v>552</v>
      </c>
      <c r="J2585" t="s">
        <v>172</v>
      </c>
      <c r="K2585" t="s">
        <v>8151</v>
      </c>
      <c r="L2585" t="s">
        <v>8152</v>
      </c>
      <c r="M2585">
        <v>12</v>
      </c>
      <c r="N2585" t="s">
        <v>8166</v>
      </c>
      <c r="O2585" s="4">
        <f>INDEX(products[Cost_per_box], MATCH(shipments9[[#This Row],[PID]], products[PID], 0))</f>
        <v>2.65</v>
      </c>
      <c r="P2585" s="4">
        <f>shipments9[[#This Row],[Boxes]]*shipments9[[#This Row],[Cost Per Box]]</f>
        <v>1462.8</v>
      </c>
      <c r="Q2585" s="4">
        <f>shipments9[[#This Row],[Amount]] -shipments9[[#This Row],[total cost]]</f>
        <v>9564.4500000000007</v>
      </c>
      <c r="R2585" s="4" t="str">
        <f>IF(shipments9[[#This Row],[Gross Profit]]&lt;0,"Loss","Profit")</f>
        <v>Profit</v>
      </c>
      <c r="S2585" s="9">
        <f>shipments9[[#This Row],[Gross Profit]]/shipments9[[#This Row],[Amount]]</f>
        <v>0.86734679997279474</v>
      </c>
      <c r="T2585" s="11">
        <f>shipments9[[#This Row],[Amount]]/shipments9[[#This Row],[Boxes]]</f>
        <v>19.976902173913043</v>
      </c>
    </row>
    <row r="2586" spans="1:20" hidden="1" x14ac:dyDescent="0.25">
      <c r="A2586" t="s">
        <v>2788</v>
      </c>
      <c r="B2586" t="s">
        <v>49</v>
      </c>
      <c r="C2586" t="s">
        <v>165</v>
      </c>
      <c r="D2586" t="s">
        <v>19</v>
      </c>
      <c r="E2586" s="1">
        <v>45266</v>
      </c>
      <c r="F2586" s="1" t="str">
        <f>TEXT(shipments9[[#This Row],[Shipdate]],"ddd")</f>
        <v>Wed</v>
      </c>
      <c r="G2586" s="1" t="str">
        <f>IF(OR(shipments9[[#This Row],[Day Name]]="Sat",shipments9[[#This Row],[Day Name]]="Sun"),"Weekend","Weekday")</f>
        <v>Weekday</v>
      </c>
      <c r="H2586">
        <v>780.75</v>
      </c>
      <c r="I2586">
        <v>40</v>
      </c>
      <c r="J2586" t="s">
        <v>172</v>
      </c>
      <c r="K2586" t="s">
        <v>8151</v>
      </c>
      <c r="L2586" t="s">
        <v>8152</v>
      </c>
      <c r="M2586">
        <v>12</v>
      </c>
      <c r="N2586" t="s">
        <v>8166</v>
      </c>
      <c r="O2586" s="4">
        <f>INDEX(products[Cost_per_box], MATCH(shipments9[[#This Row],[PID]], products[PID], 0))</f>
        <v>2.65</v>
      </c>
      <c r="P2586" s="4">
        <f>shipments9[[#This Row],[Boxes]]*shipments9[[#This Row],[Cost Per Box]]</f>
        <v>106</v>
      </c>
      <c r="Q2586" s="4">
        <f>shipments9[[#This Row],[Amount]] -shipments9[[#This Row],[total cost]]</f>
        <v>674.75</v>
      </c>
      <c r="R2586" s="4" t="str">
        <f>IF(shipments9[[#This Row],[Gross Profit]]&lt;0,"Loss","Profit")</f>
        <v>Profit</v>
      </c>
      <c r="S2586" s="9">
        <f>shipments9[[#This Row],[Gross Profit]]/shipments9[[#This Row],[Amount]]</f>
        <v>0.8642331091898815</v>
      </c>
      <c r="T2586" s="11">
        <f>shipments9[[#This Row],[Amount]]/shipments9[[#This Row],[Boxes]]</f>
        <v>19.518750000000001</v>
      </c>
    </row>
    <row r="2587" spans="1:20" hidden="1" x14ac:dyDescent="0.25">
      <c r="A2587" t="s">
        <v>2789</v>
      </c>
      <c r="B2587" t="s">
        <v>52</v>
      </c>
      <c r="C2587" t="s">
        <v>165</v>
      </c>
      <c r="D2587" t="s">
        <v>19</v>
      </c>
      <c r="E2587" s="1">
        <v>45155</v>
      </c>
      <c r="F2587" s="1" t="str">
        <f>TEXT(shipments9[[#This Row],[Shipdate]],"ddd")</f>
        <v>Thu</v>
      </c>
      <c r="G2587" s="1" t="str">
        <f>IF(OR(shipments9[[#This Row],[Day Name]]="Sat",shipments9[[#This Row],[Day Name]]="Sun"),"Weekend","Weekday")</f>
        <v>Weekday</v>
      </c>
      <c r="H2587">
        <v>11817</v>
      </c>
      <c r="I2587">
        <v>538</v>
      </c>
      <c r="J2587" t="s">
        <v>172</v>
      </c>
      <c r="K2587" t="s">
        <v>8151</v>
      </c>
      <c r="L2587" t="s">
        <v>8160</v>
      </c>
      <c r="M2587">
        <v>8</v>
      </c>
      <c r="N2587" t="s">
        <v>8162</v>
      </c>
      <c r="O2587" s="4">
        <f>INDEX(products[Cost_per_box], MATCH(shipments9[[#This Row],[PID]], products[PID], 0))</f>
        <v>2.65</v>
      </c>
      <c r="P2587" s="4">
        <f>shipments9[[#This Row],[Boxes]]*shipments9[[#This Row],[Cost Per Box]]</f>
        <v>1425.7</v>
      </c>
      <c r="Q2587" s="4">
        <f>shipments9[[#This Row],[Amount]] -shipments9[[#This Row],[total cost]]</f>
        <v>10391.299999999999</v>
      </c>
      <c r="R2587" s="4" t="str">
        <f>IF(shipments9[[#This Row],[Gross Profit]]&lt;0,"Loss","Profit")</f>
        <v>Profit</v>
      </c>
      <c r="S2587" s="9">
        <f>shipments9[[#This Row],[Gross Profit]]/shipments9[[#This Row],[Amount]]</f>
        <v>0.87935178133197933</v>
      </c>
      <c r="T2587" s="11">
        <f>shipments9[[#This Row],[Amount]]/shipments9[[#This Row],[Boxes]]</f>
        <v>21.964684014869889</v>
      </c>
    </row>
    <row r="2588" spans="1:20" hidden="1" x14ac:dyDescent="0.25">
      <c r="A2588" t="s">
        <v>2790</v>
      </c>
      <c r="B2588" t="s">
        <v>52</v>
      </c>
      <c r="C2588" t="s">
        <v>165</v>
      </c>
      <c r="D2588" t="s">
        <v>19</v>
      </c>
      <c r="E2588" s="1">
        <v>45211</v>
      </c>
      <c r="F2588" s="1" t="str">
        <f>TEXT(shipments9[[#This Row],[Shipdate]],"ddd")</f>
        <v>Thu</v>
      </c>
      <c r="G2588" s="1" t="str">
        <f>IF(OR(shipments9[[#This Row],[Day Name]]="Sat",shipments9[[#This Row],[Day Name]]="Sun"),"Weekend","Weekday")</f>
        <v>Weekday</v>
      </c>
      <c r="H2588">
        <v>8725.5</v>
      </c>
      <c r="I2588">
        <v>460</v>
      </c>
      <c r="J2588" t="s">
        <v>172</v>
      </c>
      <c r="K2588" t="s">
        <v>8151</v>
      </c>
      <c r="L2588" t="s">
        <v>8152</v>
      </c>
      <c r="M2588">
        <v>10</v>
      </c>
      <c r="N2588" t="s">
        <v>8153</v>
      </c>
      <c r="O2588" s="4">
        <f>INDEX(products[Cost_per_box], MATCH(shipments9[[#This Row],[PID]], products[PID], 0))</f>
        <v>2.65</v>
      </c>
      <c r="P2588" s="4">
        <f>shipments9[[#This Row],[Boxes]]*shipments9[[#This Row],[Cost Per Box]]</f>
        <v>1219</v>
      </c>
      <c r="Q2588" s="4">
        <f>shipments9[[#This Row],[Amount]] -shipments9[[#This Row],[total cost]]</f>
        <v>7506.5</v>
      </c>
      <c r="R2588" s="4" t="str">
        <f>IF(shipments9[[#This Row],[Gross Profit]]&lt;0,"Loss","Profit")</f>
        <v>Profit</v>
      </c>
      <c r="S2588" s="9">
        <f>shipments9[[#This Row],[Gross Profit]]/shipments9[[#This Row],[Amount]]</f>
        <v>0.86029453899490005</v>
      </c>
      <c r="T2588" s="11">
        <f>shipments9[[#This Row],[Amount]]/shipments9[[#This Row],[Boxes]]</f>
        <v>18.968478260869563</v>
      </c>
    </row>
    <row r="2589" spans="1:20" hidden="1" x14ac:dyDescent="0.25">
      <c r="A2589" t="s">
        <v>2791</v>
      </c>
      <c r="B2589" t="s">
        <v>52</v>
      </c>
      <c r="C2589" t="s">
        <v>165</v>
      </c>
      <c r="D2589" t="s">
        <v>19</v>
      </c>
      <c r="E2589" s="1">
        <v>45216</v>
      </c>
      <c r="F2589" s="1" t="str">
        <f>TEXT(shipments9[[#This Row],[Shipdate]],"ddd")</f>
        <v>Tue</v>
      </c>
      <c r="G2589" s="1" t="str">
        <f>IF(OR(shipments9[[#This Row],[Day Name]]="Sat",shipments9[[#This Row],[Day Name]]="Sun"),"Weekend","Weekday")</f>
        <v>Weekday</v>
      </c>
      <c r="H2589">
        <v>1383.75</v>
      </c>
      <c r="I2589">
        <v>63</v>
      </c>
      <c r="J2589" t="s">
        <v>172</v>
      </c>
      <c r="K2589" t="s">
        <v>8151</v>
      </c>
      <c r="L2589" t="s">
        <v>8152</v>
      </c>
      <c r="M2589">
        <v>10</v>
      </c>
      <c r="N2589" t="s">
        <v>8153</v>
      </c>
      <c r="O2589" s="4">
        <f>INDEX(products[Cost_per_box], MATCH(shipments9[[#This Row],[PID]], products[PID], 0))</f>
        <v>2.65</v>
      </c>
      <c r="P2589" s="4">
        <f>shipments9[[#This Row],[Boxes]]*shipments9[[#This Row],[Cost Per Box]]</f>
        <v>166.95</v>
      </c>
      <c r="Q2589" s="4">
        <f>shipments9[[#This Row],[Amount]] -shipments9[[#This Row],[total cost]]</f>
        <v>1216.8</v>
      </c>
      <c r="R2589" s="4" t="str">
        <f>IF(shipments9[[#This Row],[Gross Profit]]&lt;0,"Loss","Profit")</f>
        <v>Profit</v>
      </c>
      <c r="S2589" s="9">
        <f>shipments9[[#This Row],[Gross Profit]]/shipments9[[#This Row],[Amount]]</f>
        <v>0.87934959349593489</v>
      </c>
      <c r="T2589" s="11">
        <f>shipments9[[#This Row],[Amount]]/shipments9[[#This Row],[Boxes]]</f>
        <v>21.964285714285715</v>
      </c>
    </row>
    <row r="2590" spans="1:20" hidden="1" x14ac:dyDescent="0.25">
      <c r="A2590" t="s">
        <v>2792</v>
      </c>
      <c r="B2590" t="s">
        <v>52</v>
      </c>
      <c r="C2590" t="s">
        <v>165</v>
      </c>
      <c r="D2590" t="s">
        <v>19</v>
      </c>
      <c r="E2590" s="1">
        <v>45268</v>
      </c>
      <c r="F2590" s="1" t="str">
        <f>TEXT(shipments9[[#This Row],[Shipdate]],"ddd")</f>
        <v>Fri</v>
      </c>
      <c r="G2590" s="1" t="str">
        <f>IF(OR(shipments9[[#This Row],[Day Name]]="Sat",shipments9[[#This Row],[Day Name]]="Sun"),"Weekend","Weekday")</f>
        <v>Weekday</v>
      </c>
      <c r="H2590">
        <v>4313.25</v>
      </c>
      <c r="I2590">
        <v>228</v>
      </c>
      <c r="J2590" t="s">
        <v>172</v>
      </c>
      <c r="K2590" t="s">
        <v>8151</v>
      </c>
      <c r="L2590" t="s">
        <v>8152</v>
      </c>
      <c r="M2590">
        <v>12</v>
      </c>
      <c r="N2590" t="s">
        <v>8166</v>
      </c>
      <c r="O2590" s="4">
        <f>INDEX(products[Cost_per_box], MATCH(shipments9[[#This Row],[PID]], products[PID], 0))</f>
        <v>2.65</v>
      </c>
      <c r="P2590" s="4">
        <f>shipments9[[#This Row],[Boxes]]*shipments9[[#This Row],[Cost Per Box]]</f>
        <v>604.19999999999993</v>
      </c>
      <c r="Q2590" s="4">
        <f>shipments9[[#This Row],[Amount]] -shipments9[[#This Row],[total cost]]</f>
        <v>3709.05</v>
      </c>
      <c r="R2590" s="4" t="str">
        <f>IF(shipments9[[#This Row],[Gross Profit]]&lt;0,"Loss","Profit")</f>
        <v>Profit</v>
      </c>
      <c r="S2590" s="9">
        <f>shipments9[[#This Row],[Gross Profit]]/shipments9[[#This Row],[Amount]]</f>
        <v>0.85992001391062434</v>
      </c>
      <c r="T2590" s="11">
        <f>shipments9[[#This Row],[Amount]]/shipments9[[#This Row],[Boxes]]</f>
        <v>18.917763157894736</v>
      </c>
    </row>
    <row r="2591" spans="1:20" hidden="1" x14ac:dyDescent="0.25">
      <c r="A2591" t="s">
        <v>2793</v>
      </c>
      <c r="B2591" t="s">
        <v>77</v>
      </c>
      <c r="C2591" t="s">
        <v>165</v>
      </c>
      <c r="D2591" t="s">
        <v>19</v>
      </c>
      <c r="E2591" s="1">
        <v>45365</v>
      </c>
      <c r="F2591" s="1" t="str">
        <f>TEXT(shipments9[[#This Row],[Shipdate]],"ddd")</f>
        <v>Thu</v>
      </c>
      <c r="G2591" s="1" t="str">
        <f>IF(OR(shipments9[[#This Row],[Day Name]]="Sat",shipments9[[#This Row],[Day Name]]="Sun"),"Weekend","Weekday")</f>
        <v>Weekday</v>
      </c>
      <c r="H2591">
        <v>9708.75</v>
      </c>
      <c r="I2591">
        <v>511</v>
      </c>
      <c r="J2591" t="s">
        <v>172</v>
      </c>
      <c r="K2591" t="s">
        <v>8155</v>
      </c>
      <c r="L2591" t="s">
        <v>8156</v>
      </c>
      <c r="M2591">
        <v>3</v>
      </c>
      <c r="N2591" t="s">
        <v>8164</v>
      </c>
      <c r="O2591" s="4">
        <f>INDEX(products[Cost_per_box], MATCH(shipments9[[#This Row],[PID]], products[PID], 0))</f>
        <v>2.65</v>
      </c>
      <c r="P2591" s="4">
        <f>shipments9[[#This Row],[Boxes]]*shipments9[[#This Row],[Cost Per Box]]</f>
        <v>1354.1499999999999</v>
      </c>
      <c r="Q2591" s="4">
        <f>shipments9[[#This Row],[Amount]] -shipments9[[#This Row],[total cost]]</f>
        <v>8354.6</v>
      </c>
      <c r="R2591" s="4" t="str">
        <f>IF(shipments9[[#This Row],[Gross Profit]]&lt;0,"Loss","Profit")</f>
        <v>Profit</v>
      </c>
      <c r="S2591" s="9">
        <f>shipments9[[#This Row],[Gross Profit]]/shipments9[[#This Row],[Amount]]</f>
        <v>0.8605227243465946</v>
      </c>
      <c r="T2591" s="11">
        <f>shipments9[[#This Row],[Amount]]/shipments9[[#This Row],[Boxes]]</f>
        <v>18.999510763209393</v>
      </c>
    </row>
    <row r="2592" spans="1:20" hidden="1" x14ac:dyDescent="0.25">
      <c r="A2592" t="s">
        <v>2794</v>
      </c>
      <c r="B2592" t="s">
        <v>77</v>
      </c>
      <c r="C2592" t="s">
        <v>165</v>
      </c>
      <c r="D2592" t="s">
        <v>19</v>
      </c>
      <c r="E2592" s="1">
        <v>45310</v>
      </c>
      <c r="F2592" s="1" t="str">
        <f>TEXT(shipments9[[#This Row],[Shipdate]],"ddd")</f>
        <v>Fri</v>
      </c>
      <c r="G2592" s="1" t="str">
        <f>IF(OR(shipments9[[#This Row],[Day Name]]="Sat",shipments9[[#This Row],[Day Name]]="Sun"),"Weekend","Weekday")</f>
        <v>Weekday</v>
      </c>
      <c r="H2592">
        <v>5004</v>
      </c>
      <c r="I2592">
        <v>239</v>
      </c>
      <c r="J2592" t="s">
        <v>172</v>
      </c>
      <c r="K2592" t="s">
        <v>8155</v>
      </c>
      <c r="L2592" t="s">
        <v>8156</v>
      </c>
      <c r="M2592">
        <v>1</v>
      </c>
      <c r="N2592" t="s">
        <v>8163</v>
      </c>
      <c r="O2592" s="4">
        <f>INDEX(products[Cost_per_box], MATCH(shipments9[[#This Row],[PID]], products[PID], 0))</f>
        <v>2.65</v>
      </c>
      <c r="P2592" s="4">
        <f>shipments9[[#This Row],[Boxes]]*shipments9[[#This Row],[Cost Per Box]]</f>
        <v>633.35</v>
      </c>
      <c r="Q2592" s="4">
        <f>shipments9[[#This Row],[Amount]] -shipments9[[#This Row],[total cost]]</f>
        <v>4370.6499999999996</v>
      </c>
      <c r="R2592" s="4" t="str">
        <f>IF(shipments9[[#This Row],[Gross Profit]]&lt;0,"Loss","Profit")</f>
        <v>Profit</v>
      </c>
      <c r="S2592" s="9">
        <f>shipments9[[#This Row],[Gross Profit]]/shipments9[[#This Row],[Amount]]</f>
        <v>0.87343125499600316</v>
      </c>
      <c r="T2592" s="11">
        <f>shipments9[[#This Row],[Amount]]/shipments9[[#This Row],[Boxes]]</f>
        <v>20.93723849372385</v>
      </c>
    </row>
    <row r="2593" spans="1:20" hidden="1" x14ac:dyDescent="0.25">
      <c r="A2593" t="s">
        <v>2795</v>
      </c>
      <c r="B2593" t="s">
        <v>77</v>
      </c>
      <c r="C2593" t="s">
        <v>165</v>
      </c>
      <c r="D2593" t="s">
        <v>19</v>
      </c>
      <c r="E2593" s="1">
        <v>45278</v>
      </c>
      <c r="F2593" s="1" t="str">
        <f>TEXT(shipments9[[#This Row],[Shipdate]],"ddd")</f>
        <v>Mon</v>
      </c>
      <c r="G2593" s="1" t="str">
        <f>IF(OR(shipments9[[#This Row],[Day Name]]="Sat",shipments9[[#This Row],[Day Name]]="Sun"),"Weekend","Weekday")</f>
        <v>Weekday</v>
      </c>
      <c r="H2593">
        <v>8916.75</v>
      </c>
      <c r="I2593">
        <v>470</v>
      </c>
      <c r="J2593" t="s">
        <v>172</v>
      </c>
      <c r="K2593" t="s">
        <v>8151</v>
      </c>
      <c r="L2593" t="s">
        <v>8152</v>
      </c>
      <c r="M2593">
        <v>12</v>
      </c>
      <c r="N2593" t="s">
        <v>8166</v>
      </c>
      <c r="O2593" s="4">
        <f>INDEX(products[Cost_per_box], MATCH(shipments9[[#This Row],[PID]], products[PID], 0))</f>
        <v>2.65</v>
      </c>
      <c r="P2593" s="4">
        <f>shipments9[[#This Row],[Boxes]]*shipments9[[#This Row],[Cost Per Box]]</f>
        <v>1245.5</v>
      </c>
      <c r="Q2593" s="4">
        <f>shipments9[[#This Row],[Amount]] -shipments9[[#This Row],[total cost]]</f>
        <v>7671.25</v>
      </c>
      <c r="R2593" s="4" t="str">
        <f>IF(shipments9[[#This Row],[Gross Profit]]&lt;0,"Loss","Profit")</f>
        <v>Profit</v>
      </c>
      <c r="S2593" s="9">
        <f>shipments9[[#This Row],[Gross Profit]]/shipments9[[#This Row],[Amount]]</f>
        <v>0.86031906243866885</v>
      </c>
      <c r="T2593" s="11">
        <f>shipments9[[#This Row],[Amount]]/shipments9[[#This Row],[Boxes]]</f>
        <v>18.971808510638297</v>
      </c>
    </row>
    <row r="2594" spans="1:20" hidden="1" x14ac:dyDescent="0.25">
      <c r="A2594" t="s">
        <v>2796</v>
      </c>
      <c r="B2594" t="s">
        <v>77</v>
      </c>
      <c r="C2594" t="s">
        <v>165</v>
      </c>
      <c r="D2594" t="s">
        <v>19</v>
      </c>
      <c r="E2594" s="1">
        <v>45404</v>
      </c>
      <c r="F2594" s="1" t="str">
        <f>TEXT(shipments9[[#This Row],[Shipdate]],"ddd")</f>
        <v>Mon</v>
      </c>
      <c r="G2594" s="1" t="str">
        <f>IF(OR(shipments9[[#This Row],[Day Name]]="Sat",shipments9[[#This Row],[Day Name]]="Sun"),"Weekend","Weekday")</f>
        <v>Weekday</v>
      </c>
      <c r="H2594">
        <v>12827.25</v>
      </c>
      <c r="I2594">
        <v>713</v>
      </c>
      <c r="J2594" t="s">
        <v>172</v>
      </c>
      <c r="K2594" t="s">
        <v>8155</v>
      </c>
      <c r="L2594" t="s">
        <v>8154</v>
      </c>
      <c r="M2594">
        <v>4</v>
      </c>
      <c r="N2594" t="s">
        <v>8158</v>
      </c>
      <c r="O2594" s="4">
        <f>INDEX(products[Cost_per_box], MATCH(shipments9[[#This Row],[PID]], products[PID], 0))</f>
        <v>2.65</v>
      </c>
      <c r="P2594" s="4">
        <f>shipments9[[#This Row],[Boxes]]*shipments9[[#This Row],[Cost Per Box]]</f>
        <v>1889.45</v>
      </c>
      <c r="Q2594" s="4">
        <f>shipments9[[#This Row],[Amount]] -shipments9[[#This Row],[total cost]]</f>
        <v>10937.8</v>
      </c>
      <c r="R2594" s="4" t="str">
        <f>IF(shipments9[[#This Row],[Gross Profit]]&lt;0,"Loss","Profit")</f>
        <v>Profit</v>
      </c>
      <c r="S2594" s="9">
        <f>shipments9[[#This Row],[Gross Profit]]/shipments9[[#This Row],[Amount]]</f>
        <v>0.85270030598920266</v>
      </c>
      <c r="T2594" s="11">
        <f>shipments9[[#This Row],[Amount]]/shipments9[[#This Row],[Boxes]]</f>
        <v>17.990532959326789</v>
      </c>
    </row>
    <row r="2595" spans="1:20" hidden="1" x14ac:dyDescent="0.25">
      <c r="A2595" t="s">
        <v>2797</v>
      </c>
      <c r="B2595" t="s">
        <v>58</v>
      </c>
      <c r="C2595" t="s">
        <v>165</v>
      </c>
      <c r="D2595" t="s">
        <v>19</v>
      </c>
      <c r="E2595" s="1">
        <v>45413</v>
      </c>
      <c r="F2595" s="1" t="str">
        <f>TEXT(shipments9[[#This Row],[Shipdate]],"ddd")</f>
        <v>Wed</v>
      </c>
      <c r="G2595" s="1" t="str">
        <f>IF(OR(shipments9[[#This Row],[Day Name]]="Sat",shipments9[[#This Row],[Day Name]]="Sun"),"Weekend","Weekday")</f>
        <v>Weekday</v>
      </c>
      <c r="H2595">
        <v>9099</v>
      </c>
      <c r="I2595">
        <v>506</v>
      </c>
      <c r="J2595" t="s">
        <v>172</v>
      </c>
      <c r="K2595" t="s">
        <v>8155</v>
      </c>
      <c r="L2595" t="s">
        <v>8154</v>
      </c>
      <c r="M2595">
        <v>5</v>
      </c>
      <c r="N2595" t="s">
        <v>201</v>
      </c>
      <c r="O2595" s="4">
        <f>INDEX(products[Cost_per_box], MATCH(shipments9[[#This Row],[PID]], products[PID], 0))</f>
        <v>2.65</v>
      </c>
      <c r="P2595" s="4">
        <f>shipments9[[#This Row],[Boxes]]*shipments9[[#This Row],[Cost Per Box]]</f>
        <v>1340.8999999999999</v>
      </c>
      <c r="Q2595" s="4">
        <f>shipments9[[#This Row],[Amount]] -shipments9[[#This Row],[total cost]]</f>
        <v>7758.1</v>
      </c>
      <c r="R2595" s="4" t="str">
        <f>IF(shipments9[[#This Row],[Gross Profit]]&lt;0,"Loss","Profit")</f>
        <v>Profit</v>
      </c>
      <c r="S2595" s="9">
        <f>shipments9[[#This Row],[Gross Profit]]/shipments9[[#This Row],[Amount]]</f>
        <v>0.85263215737993192</v>
      </c>
      <c r="T2595" s="11">
        <f>shipments9[[#This Row],[Amount]]/shipments9[[#This Row],[Boxes]]</f>
        <v>17.98221343873518</v>
      </c>
    </row>
    <row r="2596" spans="1:20" hidden="1" x14ac:dyDescent="0.25">
      <c r="A2596" t="s">
        <v>2798</v>
      </c>
      <c r="B2596" t="s">
        <v>58</v>
      </c>
      <c r="C2596" t="s">
        <v>165</v>
      </c>
      <c r="D2596" t="s">
        <v>19</v>
      </c>
      <c r="E2596" s="1">
        <v>45407</v>
      </c>
      <c r="F2596" s="1" t="str">
        <f>TEXT(shipments9[[#This Row],[Shipdate]],"ddd")</f>
        <v>Thu</v>
      </c>
      <c r="G2596" s="1" t="str">
        <f>IF(OR(shipments9[[#This Row],[Day Name]]="Sat",shipments9[[#This Row],[Day Name]]="Sun"),"Weekend","Weekday")</f>
        <v>Weekday</v>
      </c>
      <c r="H2596">
        <v>6801.75</v>
      </c>
      <c r="I2596">
        <v>378</v>
      </c>
      <c r="J2596" t="s">
        <v>172</v>
      </c>
      <c r="K2596" t="s">
        <v>8155</v>
      </c>
      <c r="L2596" t="s">
        <v>8154</v>
      </c>
      <c r="M2596">
        <v>4</v>
      </c>
      <c r="N2596" t="s">
        <v>8158</v>
      </c>
      <c r="O2596" s="4">
        <f>INDEX(products[Cost_per_box], MATCH(shipments9[[#This Row],[PID]], products[PID], 0))</f>
        <v>2.65</v>
      </c>
      <c r="P2596" s="4">
        <f>shipments9[[#This Row],[Boxes]]*shipments9[[#This Row],[Cost Per Box]]</f>
        <v>1001.6999999999999</v>
      </c>
      <c r="Q2596" s="4">
        <f>shipments9[[#This Row],[Amount]] -shipments9[[#This Row],[total cost]]</f>
        <v>5800.05</v>
      </c>
      <c r="R2596" s="4" t="str">
        <f>IF(shipments9[[#This Row],[Gross Profit]]&lt;0,"Loss","Profit")</f>
        <v>Profit</v>
      </c>
      <c r="S2596" s="9">
        <f>shipments9[[#This Row],[Gross Profit]]/shipments9[[#This Row],[Amount]]</f>
        <v>0.85272907707575263</v>
      </c>
      <c r="T2596" s="11">
        <f>shipments9[[#This Row],[Amount]]/shipments9[[#This Row],[Boxes]]</f>
        <v>17.99404761904762</v>
      </c>
    </row>
    <row r="2597" spans="1:20" hidden="1" x14ac:dyDescent="0.25">
      <c r="A2597" t="s">
        <v>2799</v>
      </c>
      <c r="B2597" t="s">
        <v>61</v>
      </c>
      <c r="C2597" t="s">
        <v>165</v>
      </c>
      <c r="D2597" t="s">
        <v>19</v>
      </c>
      <c r="E2597" s="1">
        <v>45082</v>
      </c>
      <c r="F2597" s="1" t="str">
        <f>TEXT(shipments9[[#This Row],[Shipdate]],"ddd")</f>
        <v>Mon</v>
      </c>
      <c r="G2597" s="1" t="str">
        <f>IF(OR(shipments9[[#This Row],[Day Name]]="Sat",shipments9[[#This Row],[Day Name]]="Sun"),"Weekend","Weekday")</f>
        <v>Weekday</v>
      </c>
      <c r="H2597">
        <v>6124.5</v>
      </c>
      <c r="I2597">
        <v>341</v>
      </c>
      <c r="J2597" t="s">
        <v>172</v>
      </c>
      <c r="K2597" t="s">
        <v>8151</v>
      </c>
      <c r="L2597" t="s">
        <v>8154</v>
      </c>
      <c r="M2597">
        <v>6</v>
      </c>
      <c r="N2597" t="s">
        <v>8159</v>
      </c>
      <c r="O2597" s="4">
        <f>INDEX(products[Cost_per_box], MATCH(shipments9[[#This Row],[PID]], products[PID], 0))</f>
        <v>2.65</v>
      </c>
      <c r="P2597" s="4">
        <f>shipments9[[#This Row],[Boxes]]*shipments9[[#This Row],[Cost Per Box]]</f>
        <v>903.65</v>
      </c>
      <c r="Q2597" s="4">
        <f>shipments9[[#This Row],[Amount]] -shipments9[[#This Row],[total cost]]</f>
        <v>5220.8500000000004</v>
      </c>
      <c r="R2597" s="4" t="str">
        <f>IF(shipments9[[#This Row],[Gross Profit]]&lt;0,"Loss","Profit")</f>
        <v>Profit</v>
      </c>
      <c r="S2597" s="9">
        <f>shipments9[[#This Row],[Gross Profit]]/shipments9[[#This Row],[Amount]]</f>
        <v>0.85245326149073397</v>
      </c>
      <c r="T2597" s="11">
        <f>shipments9[[#This Row],[Amount]]/shipments9[[#This Row],[Boxes]]</f>
        <v>17.960410557184751</v>
      </c>
    </row>
    <row r="2598" spans="1:20" hidden="1" x14ac:dyDescent="0.25">
      <c r="A2598" t="s">
        <v>2800</v>
      </c>
      <c r="B2598" t="s">
        <v>61</v>
      </c>
      <c r="C2598" t="s">
        <v>165</v>
      </c>
      <c r="D2598" t="s">
        <v>19</v>
      </c>
      <c r="E2598" s="1">
        <v>45127</v>
      </c>
      <c r="F2598" s="1" t="str">
        <f>TEXT(shipments9[[#This Row],[Shipdate]],"ddd")</f>
        <v>Thu</v>
      </c>
      <c r="G2598" s="1" t="str">
        <f>IF(OR(shipments9[[#This Row],[Day Name]]="Sat",shipments9[[#This Row],[Day Name]]="Sun"),"Weekend","Weekday")</f>
        <v>Weekday</v>
      </c>
      <c r="H2598">
        <v>1419.75</v>
      </c>
      <c r="I2598">
        <v>75</v>
      </c>
      <c r="J2598" t="s">
        <v>172</v>
      </c>
      <c r="K2598" t="s">
        <v>8151</v>
      </c>
      <c r="L2598" t="s">
        <v>8160</v>
      </c>
      <c r="M2598">
        <v>7</v>
      </c>
      <c r="N2598" t="s">
        <v>8161</v>
      </c>
      <c r="O2598" s="4">
        <f>INDEX(products[Cost_per_box], MATCH(shipments9[[#This Row],[PID]], products[PID], 0))</f>
        <v>2.65</v>
      </c>
      <c r="P2598" s="4">
        <f>shipments9[[#This Row],[Boxes]]*shipments9[[#This Row],[Cost Per Box]]</f>
        <v>198.75</v>
      </c>
      <c r="Q2598" s="4">
        <f>shipments9[[#This Row],[Amount]] -shipments9[[#This Row],[total cost]]</f>
        <v>1221</v>
      </c>
      <c r="R2598" s="4" t="str">
        <f>IF(shipments9[[#This Row],[Gross Profit]]&lt;0,"Loss","Profit")</f>
        <v>Profit</v>
      </c>
      <c r="S2598" s="9">
        <f>shipments9[[#This Row],[Gross Profit]]/shipments9[[#This Row],[Amount]]</f>
        <v>0.86001056524035924</v>
      </c>
      <c r="T2598" s="11">
        <f>shipments9[[#This Row],[Amount]]/shipments9[[#This Row],[Boxes]]</f>
        <v>18.93</v>
      </c>
    </row>
    <row r="2599" spans="1:20" hidden="1" x14ac:dyDescent="0.25">
      <c r="A2599" t="s">
        <v>2801</v>
      </c>
      <c r="B2599" t="s">
        <v>61</v>
      </c>
      <c r="C2599" t="s">
        <v>165</v>
      </c>
      <c r="D2599" t="s">
        <v>19</v>
      </c>
      <c r="E2599" s="1">
        <v>45141</v>
      </c>
      <c r="F2599" s="1" t="str">
        <f>TEXT(shipments9[[#This Row],[Shipdate]],"ddd")</f>
        <v>Thu</v>
      </c>
      <c r="G2599" s="1" t="str">
        <f>IF(OR(shipments9[[#This Row],[Day Name]]="Sat",shipments9[[#This Row],[Day Name]]="Sun"),"Weekend","Weekday")</f>
        <v>Weekday</v>
      </c>
      <c r="H2599">
        <v>729</v>
      </c>
      <c r="I2599">
        <v>37</v>
      </c>
      <c r="J2599" t="s">
        <v>172</v>
      </c>
      <c r="K2599" t="s">
        <v>8151</v>
      </c>
      <c r="L2599" t="s">
        <v>8160</v>
      </c>
      <c r="M2599">
        <v>8</v>
      </c>
      <c r="N2599" t="s">
        <v>8162</v>
      </c>
      <c r="O2599" s="4">
        <f>INDEX(products[Cost_per_box], MATCH(shipments9[[#This Row],[PID]], products[PID], 0))</f>
        <v>2.65</v>
      </c>
      <c r="P2599" s="4">
        <f>shipments9[[#This Row],[Boxes]]*shipments9[[#This Row],[Cost Per Box]]</f>
        <v>98.05</v>
      </c>
      <c r="Q2599" s="4">
        <f>shipments9[[#This Row],[Amount]] -shipments9[[#This Row],[total cost]]</f>
        <v>630.95000000000005</v>
      </c>
      <c r="R2599" s="4" t="str">
        <f>IF(shipments9[[#This Row],[Gross Profit]]&lt;0,"Loss","Profit")</f>
        <v>Profit</v>
      </c>
      <c r="S2599" s="9">
        <f>shipments9[[#This Row],[Gross Profit]]/shipments9[[#This Row],[Amount]]</f>
        <v>0.86550068587105633</v>
      </c>
      <c r="T2599" s="11">
        <f>shipments9[[#This Row],[Amount]]/shipments9[[#This Row],[Boxes]]</f>
        <v>19.702702702702702</v>
      </c>
    </row>
    <row r="2600" spans="1:20" hidden="1" x14ac:dyDescent="0.25">
      <c r="A2600" t="s">
        <v>2802</v>
      </c>
      <c r="B2600" t="s">
        <v>61</v>
      </c>
      <c r="C2600" t="s">
        <v>165</v>
      </c>
      <c r="D2600" t="s">
        <v>19</v>
      </c>
      <c r="E2600" s="1">
        <v>45322</v>
      </c>
      <c r="F2600" s="1" t="str">
        <f>TEXT(shipments9[[#This Row],[Shipdate]],"ddd")</f>
        <v>Wed</v>
      </c>
      <c r="G2600" s="1" t="str">
        <f>IF(OR(shipments9[[#This Row],[Day Name]]="Sat",shipments9[[#This Row],[Day Name]]="Sun"),"Weekend","Weekday")</f>
        <v>Weekday</v>
      </c>
      <c r="H2600">
        <v>12908.25</v>
      </c>
      <c r="I2600">
        <v>680</v>
      </c>
      <c r="J2600" t="s">
        <v>172</v>
      </c>
      <c r="K2600" t="s">
        <v>8155</v>
      </c>
      <c r="L2600" t="s">
        <v>8156</v>
      </c>
      <c r="M2600">
        <v>1</v>
      </c>
      <c r="N2600" t="s">
        <v>8163</v>
      </c>
      <c r="O2600" s="4">
        <f>INDEX(products[Cost_per_box], MATCH(shipments9[[#This Row],[PID]], products[PID], 0))</f>
        <v>2.65</v>
      </c>
      <c r="P2600" s="4">
        <f>shipments9[[#This Row],[Boxes]]*shipments9[[#This Row],[Cost Per Box]]</f>
        <v>1802</v>
      </c>
      <c r="Q2600" s="4">
        <f>shipments9[[#This Row],[Amount]] -shipments9[[#This Row],[total cost]]</f>
        <v>11106.25</v>
      </c>
      <c r="R2600" s="4" t="str">
        <f>IF(shipments9[[#This Row],[Gross Profit]]&lt;0,"Loss","Profit")</f>
        <v>Profit</v>
      </c>
      <c r="S2600" s="9">
        <f>shipments9[[#This Row],[Gross Profit]]/shipments9[[#This Row],[Amount]]</f>
        <v>0.86039935700036796</v>
      </c>
      <c r="T2600" s="11">
        <f>shipments9[[#This Row],[Amount]]/shipments9[[#This Row],[Boxes]]</f>
        <v>18.982720588235296</v>
      </c>
    </row>
    <row r="2601" spans="1:20" hidden="1" x14ac:dyDescent="0.25">
      <c r="A2601" t="s">
        <v>2803</v>
      </c>
      <c r="B2601" t="s">
        <v>61</v>
      </c>
      <c r="C2601" t="s">
        <v>165</v>
      </c>
      <c r="D2601" t="s">
        <v>19</v>
      </c>
      <c r="E2601" s="1">
        <v>45299</v>
      </c>
      <c r="F2601" s="1" t="str">
        <f>TEXT(shipments9[[#This Row],[Shipdate]],"ddd")</f>
        <v>Mon</v>
      </c>
      <c r="G2601" s="1" t="str">
        <f>IF(OR(shipments9[[#This Row],[Day Name]]="Sat",shipments9[[#This Row],[Day Name]]="Sun"),"Weekend","Weekday")</f>
        <v>Weekday</v>
      </c>
      <c r="H2601">
        <v>4875.75</v>
      </c>
      <c r="I2601">
        <v>222</v>
      </c>
      <c r="J2601" t="s">
        <v>172</v>
      </c>
      <c r="K2601" t="s">
        <v>8155</v>
      </c>
      <c r="L2601" t="s">
        <v>8156</v>
      </c>
      <c r="M2601">
        <v>1</v>
      </c>
      <c r="N2601" t="s">
        <v>8163</v>
      </c>
      <c r="O2601" s="4">
        <f>INDEX(products[Cost_per_box], MATCH(shipments9[[#This Row],[PID]], products[PID], 0))</f>
        <v>2.65</v>
      </c>
      <c r="P2601" s="4">
        <f>shipments9[[#This Row],[Boxes]]*shipments9[[#This Row],[Cost Per Box]]</f>
        <v>588.29999999999995</v>
      </c>
      <c r="Q2601" s="4">
        <f>shipments9[[#This Row],[Amount]] -shipments9[[#This Row],[total cost]]</f>
        <v>4287.45</v>
      </c>
      <c r="R2601" s="4" t="str">
        <f>IF(shipments9[[#This Row],[Gross Profit]]&lt;0,"Loss","Profit")</f>
        <v>Profit</v>
      </c>
      <c r="S2601" s="9">
        <f>shipments9[[#This Row],[Gross Profit]]/shipments9[[#This Row],[Amount]]</f>
        <v>0.87934163974773105</v>
      </c>
      <c r="T2601" s="11">
        <f>shipments9[[#This Row],[Amount]]/shipments9[[#This Row],[Boxes]]</f>
        <v>21.962837837837839</v>
      </c>
    </row>
    <row r="2602" spans="1:20" hidden="1" x14ac:dyDescent="0.25">
      <c r="A2602" t="s">
        <v>2804</v>
      </c>
      <c r="B2602" t="s">
        <v>83</v>
      </c>
      <c r="C2602" t="s">
        <v>165</v>
      </c>
      <c r="D2602" t="s">
        <v>19</v>
      </c>
      <c r="E2602" s="1">
        <v>45148</v>
      </c>
      <c r="F2602" s="1" t="str">
        <f>TEXT(shipments9[[#This Row],[Shipdate]],"ddd")</f>
        <v>Thu</v>
      </c>
      <c r="G2602" s="1" t="str">
        <f>IF(OR(shipments9[[#This Row],[Day Name]]="Sat",shipments9[[#This Row],[Day Name]]="Sun"),"Weekend","Weekday")</f>
        <v>Weekday</v>
      </c>
      <c r="H2602">
        <v>7040.25</v>
      </c>
      <c r="I2602">
        <v>321</v>
      </c>
      <c r="J2602" t="s">
        <v>172</v>
      </c>
      <c r="K2602" t="s">
        <v>8151</v>
      </c>
      <c r="L2602" t="s">
        <v>8160</v>
      </c>
      <c r="M2602">
        <v>8</v>
      </c>
      <c r="N2602" t="s">
        <v>8162</v>
      </c>
      <c r="O2602" s="4">
        <f>INDEX(products[Cost_per_box], MATCH(shipments9[[#This Row],[PID]], products[PID], 0))</f>
        <v>2.65</v>
      </c>
      <c r="P2602" s="4">
        <f>shipments9[[#This Row],[Boxes]]*shipments9[[#This Row],[Cost Per Box]]</f>
        <v>850.65</v>
      </c>
      <c r="Q2602" s="4">
        <f>shipments9[[#This Row],[Amount]] -shipments9[[#This Row],[total cost]]</f>
        <v>6189.6</v>
      </c>
      <c r="R2602" s="4" t="str">
        <f>IF(shipments9[[#This Row],[Gross Profit]]&lt;0,"Loss","Profit")</f>
        <v>Profit</v>
      </c>
      <c r="S2602" s="9">
        <f>shipments9[[#This Row],[Gross Profit]]/shipments9[[#This Row],[Amount]]</f>
        <v>0.87917332481090871</v>
      </c>
      <c r="T2602" s="11">
        <f>shipments9[[#This Row],[Amount]]/shipments9[[#This Row],[Boxes]]</f>
        <v>21.932242990654206</v>
      </c>
    </row>
    <row r="2603" spans="1:20" hidden="1" x14ac:dyDescent="0.25">
      <c r="A2603" t="s">
        <v>2805</v>
      </c>
      <c r="B2603" t="s">
        <v>86</v>
      </c>
      <c r="C2603" t="s">
        <v>165</v>
      </c>
      <c r="D2603" t="s">
        <v>19</v>
      </c>
      <c r="E2603" s="1">
        <v>44979</v>
      </c>
      <c r="F2603" s="1" t="str">
        <f>TEXT(shipments9[[#This Row],[Shipdate]],"ddd")</f>
        <v>Wed</v>
      </c>
      <c r="G2603" s="1" t="str">
        <f>IF(OR(shipments9[[#This Row],[Day Name]]="Sat",shipments9[[#This Row],[Day Name]]="Sun"),"Weekend","Weekday")</f>
        <v>Weekday</v>
      </c>
      <c r="H2603">
        <v>7393.5</v>
      </c>
      <c r="I2603">
        <v>411</v>
      </c>
      <c r="J2603" t="s">
        <v>172</v>
      </c>
      <c r="K2603" t="s">
        <v>8151</v>
      </c>
      <c r="L2603" t="s">
        <v>8156</v>
      </c>
      <c r="M2603">
        <v>2</v>
      </c>
      <c r="N2603" t="s">
        <v>8157</v>
      </c>
      <c r="O2603" s="4">
        <f>INDEX(products[Cost_per_box], MATCH(shipments9[[#This Row],[PID]], products[PID], 0))</f>
        <v>2.65</v>
      </c>
      <c r="P2603" s="4">
        <f>shipments9[[#This Row],[Boxes]]*shipments9[[#This Row],[Cost Per Box]]</f>
        <v>1089.1499999999999</v>
      </c>
      <c r="Q2603" s="4">
        <f>shipments9[[#This Row],[Amount]] -shipments9[[#This Row],[total cost]]</f>
        <v>6304.35</v>
      </c>
      <c r="R2603" s="4" t="str">
        <f>IF(shipments9[[#This Row],[Gross Profit]]&lt;0,"Loss","Profit")</f>
        <v>Profit</v>
      </c>
      <c r="S2603" s="9">
        <f>shipments9[[#This Row],[Gross Profit]]/shipments9[[#This Row],[Amount]]</f>
        <v>0.85268817204301084</v>
      </c>
      <c r="T2603" s="11">
        <f>shipments9[[#This Row],[Amount]]/shipments9[[#This Row],[Boxes]]</f>
        <v>17.98905109489051</v>
      </c>
    </row>
    <row r="2604" spans="1:20" hidden="1" x14ac:dyDescent="0.25">
      <c r="A2604" t="s">
        <v>2806</v>
      </c>
      <c r="B2604" t="s">
        <v>86</v>
      </c>
      <c r="C2604" t="s">
        <v>165</v>
      </c>
      <c r="D2604" t="s">
        <v>19</v>
      </c>
      <c r="E2604" s="1">
        <v>45054</v>
      </c>
      <c r="F2604" s="1" t="str">
        <f>TEXT(shipments9[[#This Row],[Shipdate]],"ddd")</f>
        <v>Mon</v>
      </c>
      <c r="G2604" s="1" t="str">
        <f>IF(OR(shipments9[[#This Row],[Day Name]]="Sat",shipments9[[#This Row],[Day Name]]="Sun"),"Weekend","Weekday")</f>
        <v>Weekday</v>
      </c>
      <c r="H2604">
        <v>7143.75</v>
      </c>
      <c r="I2604">
        <v>397</v>
      </c>
      <c r="J2604" t="s">
        <v>172</v>
      </c>
      <c r="K2604" t="s">
        <v>8151</v>
      </c>
      <c r="L2604" t="s">
        <v>8154</v>
      </c>
      <c r="M2604">
        <v>5</v>
      </c>
      <c r="N2604" t="s">
        <v>201</v>
      </c>
      <c r="O2604" s="4">
        <f>INDEX(products[Cost_per_box], MATCH(shipments9[[#This Row],[PID]], products[PID], 0))</f>
        <v>2.65</v>
      </c>
      <c r="P2604" s="4">
        <f>shipments9[[#This Row],[Boxes]]*shipments9[[#This Row],[Cost Per Box]]</f>
        <v>1052.05</v>
      </c>
      <c r="Q2604" s="4">
        <f>shipments9[[#This Row],[Amount]] -shipments9[[#This Row],[total cost]]</f>
        <v>6091.7</v>
      </c>
      <c r="R2604" s="4" t="str">
        <f>IF(shipments9[[#This Row],[Gross Profit]]&lt;0,"Loss","Profit")</f>
        <v>Profit</v>
      </c>
      <c r="S2604" s="9">
        <f>shipments9[[#This Row],[Gross Profit]]/shipments9[[#This Row],[Amount]]</f>
        <v>0.85273140857392826</v>
      </c>
      <c r="T2604" s="11">
        <f>shipments9[[#This Row],[Amount]]/shipments9[[#This Row],[Boxes]]</f>
        <v>17.994332493702771</v>
      </c>
    </row>
    <row r="2605" spans="1:20" hidden="1" x14ac:dyDescent="0.25">
      <c r="A2605" t="s">
        <v>2807</v>
      </c>
      <c r="B2605" t="s">
        <v>86</v>
      </c>
      <c r="C2605" t="s">
        <v>165</v>
      </c>
      <c r="D2605" t="s">
        <v>19</v>
      </c>
      <c r="E2605" s="1">
        <v>45141</v>
      </c>
      <c r="F2605" s="1" t="str">
        <f>TEXT(shipments9[[#This Row],[Shipdate]],"ddd")</f>
        <v>Thu</v>
      </c>
      <c r="G2605" s="1" t="str">
        <f>IF(OR(shipments9[[#This Row],[Day Name]]="Sat",shipments9[[#This Row],[Day Name]]="Sun"),"Weekend","Weekday")</f>
        <v>Weekday</v>
      </c>
      <c r="H2605">
        <v>690.75</v>
      </c>
      <c r="I2605">
        <v>37</v>
      </c>
      <c r="J2605" t="s">
        <v>172</v>
      </c>
      <c r="K2605" t="s">
        <v>8151</v>
      </c>
      <c r="L2605" t="s">
        <v>8160</v>
      </c>
      <c r="M2605">
        <v>8</v>
      </c>
      <c r="N2605" t="s">
        <v>8162</v>
      </c>
      <c r="O2605" s="4">
        <f>INDEX(products[Cost_per_box], MATCH(shipments9[[#This Row],[PID]], products[PID], 0))</f>
        <v>2.65</v>
      </c>
      <c r="P2605" s="4">
        <f>shipments9[[#This Row],[Boxes]]*shipments9[[#This Row],[Cost Per Box]]</f>
        <v>98.05</v>
      </c>
      <c r="Q2605" s="4">
        <f>shipments9[[#This Row],[Amount]] -shipments9[[#This Row],[total cost]]</f>
        <v>592.70000000000005</v>
      </c>
      <c r="R2605" s="4" t="str">
        <f>IF(shipments9[[#This Row],[Gross Profit]]&lt;0,"Loss","Profit")</f>
        <v>Profit</v>
      </c>
      <c r="S2605" s="9">
        <f>shipments9[[#This Row],[Gross Profit]]/shipments9[[#This Row],[Amount]]</f>
        <v>0.85805284111473046</v>
      </c>
      <c r="T2605" s="11">
        <f>shipments9[[#This Row],[Amount]]/shipments9[[#This Row],[Boxes]]</f>
        <v>18.668918918918919</v>
      </c>
    </row>
    <row r="2606" spans="1:20" hidden="1" x14ac:dyDescent="0.25">
      <c r="A2606" t="s">
        <v>2808</v>
      </c>
      <c r="B2606" t="s">
        <v>86</v>
      </c>
      <c r="C2606" t="s">
        <v>165</v>
      </c>
      <c r="D2606" t="s">
        <v>19</v>
      </c>
      <c r="E2606" s="1">
        <v>45274</v>
      </c>
      <c r="F2606" s="1" t="str">
        <f>TEXT(shipments9[[#This Row],[Shipdate]],"ddd")</f>
        <v>Thu</v>
      </c>
      <c r="G2606" s="1" t="str">
        <f>IF(OR(shipments9[[#This Row],[Day Name]]="Sat",shipments9[[#This Row],[Day Name]]="Sun"),"Weekend","Weekday")</f>
        <v>Weekday</v>
      </c>
      <c r="H2606">
        <v>7751.25</v>
      </c>
      <c r="I2606">
        <v>388</v>
      </c>
      <c r="J2606" t="s">
        <v>172</v>
      </c>
      <c r="K2606" t="s">
        <v>8151</v>
      </c>
      <c r="L2606" t="s">
        <v>8152</v>
      </c>
      <c r="M2606">
        <v>12</v>
      </c>
      <c r="N2606" t="s">
        <v>8166</v>
      </c>
      <c r="O2606" s="4">
        <f>INDEX(products[Cost_per_box], MATCH(shipments9[[#This Row],[PID]], products[PID], 0))</f>
        <v>2.65</v>
      </c>
      <c r="P2606" s="4">
        <f>shipments9[[#This Row],[Boxes]]*shipments9[[#This Row],[Cost Per Box]]</f>
        <v>1028.2</v>
      </c>
      <c r="Q2606" s="4">
        <f>shipments9[[#This Row],[Amount]] -shipments9[[#This Row],[total cost]]</f>
        <v>6723.05</v>
      </c>
      <c r="R2606" s="4" t="str">
        <f>IF(shipments9[[#This Row],[Gross Profit]]&lt;0,"Loss","Profit")</f>
        <v>Profit</v>
      </c>
      <c r="S2606" s="9">
        <f>shipments9[[#This Row],[Gross Profit]]/shipments9[[#This Row],[Amount]]</f>
        <v>0.86735042735042733</v>
      </c>
      <c r="T2606" s="11">
        <f>shipments9[[#This Row],[Amount]]/shipments9[[#This Row],[Boxes]]</f>
        <v>19.977448453608247</v>
      </c>
    </row>
    <row r="2607" spans="1:20" hidden="1" x14ac:dyDescent="0.25">
      <c r="A2607" t="s">
        <v>2809</v>
      </c>
      <c r="B2607" t="s">
        <v>86</v>
      </c>
      <c r="C2607" t="s">
        <v>165</v>
      </c>
      <c r="D2607" t="s">
        <v>19</v>
      </c>
      <c r="E2607" s="1">
        <v>45383</v>
      </c>
      <c r="F2607" s="1" t="str">
        <f>TEXT(shipments9[[#This Row],[Shipdate]],"ddd")</f>
        <v>Mon</v>
      </c>
      <c r="G2607" s="1" t="str">
        <f>IF(OR(shipments9[[#This Row],[Day Name]]="Sat",shipments9[[#This Row],[Day Name]]="Sun"),"Weekend","Weekday")</f>
        <v>Weekday</v>
      </c>
      <c r="H2607">
        <v>11666.25</v>
      </c>
      <c r="I2607">
        <v>531</v>
      </c>
      <c r="J2607" t="s">
        <v>172</v>
      </c>
      <c r="K2607" t="s">
        <v>8155</v>
      </c>
      <c r="L2607" t="s">
        <v>8154</v>
      </c>
      <c r="M2607">
        <v>4</v>
      </c>
      <c r="N2607" t="s">
        <v>8158</v>
      </c>
      <c r="O2607" s="4">
        <f>INDEX(products[Cost_per_box], MATCH(shipments9[[#This Row],[PID]], products[PID], 0))</f>
        <v>2.65</v>
      </c>
      <c r="P2607" s="4">
        <f>shipments9[[#This Row],[Boxes]]*shipments9[[#This Row],[Cost Per Box]]</f>
        <v>1407.1499999999999</v>
      </c>
      <c r="Q2607" s="4">
        <f>shipments9[[#This Row],[Amount]] -shipments9[[#This Row],[total cost]]</f>
        <v>10259.1</v>
      </c>
      <c r="R2607" s="4" t="str">
        <f>IF(shipments9[[#This Row],[Gross Profit]]&lt;0,"Loss","Profit")</f>
        <v>Profit</v>
      </c>
      <c r="S2607" s="9">
        <f>shipments9[[#This Row],[Gross Profit]]/shipments9[[#This Row],[Amount]]</f>
        <v>0.8793828351012537</v>
      </c>
      <c r="T2607" s="11">
        <f>shipments9[[#This Row],[Amount]]/shipments9[[#This Row],[Boxes]]</f>
        <v>21.970338983050848</v>
      </c>
    </row>
    <row r="2608" spans="1:20" hidden="1" x14ac:dyDescent="0.25">
      <c r="A2608" t="s">
        <v>2810</v>
      </c>
      <c r="B2608" t="s">
        <v>89</v>
      </c>
      <c r="C2608" t="s">
        <v>165</v>
      </c>
      <c r="D2608" t="s">
        <v>19</v>
      </c>
      <c r="E2608" s="1">
        <v>45434</v>
      </c>
      <c r="F2608" s="1" t="str">
        <f>TEXT(shipments9[[#This Row],[Shipdate]],"ddd")</f>
        <v>Wed</v>
      </c>
      <c r="G2608" s="1" t="str">
        <f>IF(OR(shipments9[[#This Row],[Day Name]]="Sat",shipments9[[#This Row],[Day Name]]="Sun"),"Weekend","Weekday")</f>
        <v>Weekday</v>
      </c>
      <c r="H2608">
        <v>9261</v>
      </c>
      <c r="I2608">
        <v>488</v>
      </c>
      <c r="J2608" t="s">
        <v>172</v>
      </c>
      <c r="K2608" t="s">
        <v>8155</v>
      </c>
      <c r="L2608" t="s">
        <v>8154</v>
      </c>
      <c r="M2608">
        <v>5</v>
      </c>
      <c r="N2608" t="s">
        <v>201</v>
      </c>
      <c r="O2608" s="4">
        <f>INDEX(products[Cost_per_box], MATCH(shipments9[[#This Row],[PID]], products[PID], 0))</f>
        <v>2.65</v>
      </c>
      <c r="P2608" s="4">
        <f>shipments9[[#This Row],[Boxes]]*shipments9[[#This Row],[Cost Per Box]]</f>
        <v>1293.2</v>
      </c>
      <c r="Q2608" s="4">
        <f>shipments9[[#This Row],[Amount]] -shipments9[[#This Row],[total cost]]</f>
        <v>7967.8</v>
      </c>
      <c r="R2608" s="4" t="str">
        <f>IF(shipments9[[#This Row],[Gross Profit]]&lt;0,"Loss","Profit")</f>
        <v>Profit</v>
      </c>
      <c r="S2608" s="9">
        <f>shipments9[[#This Row],[Gross Profit]]/shipments9[[#This Row],[Amount]]</f>
        <v>0.86036065219738689</v>
      </c>
      <c r="T2608" s="11">
        <f>shipments9[[#This Row],[Amount]]/shipments9[[#This Row],[Boxes]]</f>
        <v>18.977459016393443</v>
      </c>
    </row>
    <row r="2609" spans="1:20" hidden="1" x14ac:dyDescent="0.25">
      <c r="A2609" t="s">
        <v>2811</v>
      </c>
      <c r="B2609" t="s">
        <v>89</v>
      </c>
      <c r="C2609" t="s">
        <v>165</v>
      </c>
      <c r="D2609" t="s">
        <v>19</v>
      </c>
      <c r="E2609" s="1">
        <v>45036</v>
      </c>
      <c r="F2609" s="1" t="str">
        <f>TEXT(shipments9[[#This Row],[Shipdate]],"ddd")</f>
        <v>Thu</v>
      </c>
      <c r="G2609" s="1" t="str">
        <f>IF(OR(shipments9[[#This Row],[Day Name]]="Sat",shipments9[[#This Row],[Day Name]]="Sun"),"Weekend","Weekday")</f>
        <v>Weekday</v>
      </c>
      <c r="H2609">
        <v>8421.75</v>
      </c>
      <c r="I2609">
        <v>402</v>
      </c>
      <c r="J2609" t="s">
        <v>172</v>
      </c>
      <c r="K2609" t="s">
        <v>8151</v>
      </c>
      <c r="L2609" t="s">
        <v>8154</v>
      </c>
      <c r="M2609">
        <v>4</v>
      </c>
      <c r="N2609" t="s">
        <v>8158</v>
      </c>
      <c r="O2609" s="4">
        <f>INDEX(products[Cost_per_box], MATCH(shipments9[[#This Row],[PID]], products[PID], 0))</f>
        <v>2.65</v>
      </c>
      <c r="P2609" s="4">
        <f>shipments9[[#This Row],[Boxes]]*shipments9[[#This Row],[Cost Per Box]]</f>
        <v>1065.3</v>
      </c>
      <c r="Q2609" s="4">
        <f>shipments9[[#This Row],[Amount]] -shipments9[[#This Row],[total cost]]</f>
        <v>7356.45</v>
      </c>
      <c r="R2609" s="4" t="str">
        <f>IF(shipments9[[#This Row],[Gross Profit]]&lt;0,"Loss","Profit")</f>
        <v>Profit</v>
      </c>
      <c r="S2609" s="9">
        <f>shipments9[[#This Row],[Gross Profit]]/shipments9[[#This Row],[Amount]]</f>
        <v>0.8735061002760709</v>
      </c>
      <c r="T2609" s="11">
        <f>shipments9[[#This Row],[Amount]]/shipments9[[#This Row],[Boxes]]</f>
        <v>20.949626865671643</v>
      </c>
    </row>
    <row r="2610" spans="1:20" hidden="1" x14ac:dyDescent="0.25">
      <c r="A2610" t="s">
        <v>2812</v>
      </c>
      <c r="B2610" t="s">
        <v>89</v>
      </c>
      <c r="C2610" t="s">
        <v>165</v>
      </c>
      <c r="D2610" t="s">
        <v>19</v>
      </c>
      <c r="E2610" s="1">
        <v>44957</v>
      </c>
      <c r="F2610" s="1" t="str">
        <f>TEXT(shipments9[[#This Row],[Shipdate]],"ddd")</f>
        <v>Tue</v>
      </c>
      <c r="G2610" s="1" t="str">
        <f>IF(OR(shipments9[[#This Row],[Day Name]]="Sat",shipments9[[#This Row],[Day Name]]="Sun"),"Weekend","Weekday")</f>
        <v>Weekday</v>
      </c>
      <c r="H2610">
        <v>7346.25</v>
      </c>
      <c r="I2610">
        <v>350</v>
      </c>
      <c r="J2610" t="s">
        <v>172</v>
      </c>
      <c r="K2610" t="s">
        <v>8151</v>
      </c>
      <c r="L2610" t="s">
        <v>8156</v>
      </c>
      <c r="M2610">
        <v>1</v>
      </c>
      <c r="N2610" t="s">
        <v>8163</v>
      </c>
      <c r="O2610" s="4">
        <f>INDEX(products[Cost_per_box], MATCH(shipments9[[#This Row],[PID]], products[PID], 0))</f>
        <v>2.65</v>
      </c>
      <c r="P2610" s="4">
        <f>shipments9[[#This Row],[Boxes]]*shipments9[[#This Row],[Cost Per Box]]</f>
        <v>927.5</v>
      </c>
      <c r="Q2610" s="4">
        <f>shipments9[[#This Row],[Amount]] -shipments9[[#This Row],[total cost]]</f>
        <v>6418.75</v>
      </c>
      <c r="R2610" s="4" t="str">
        <f>IF(shipments9[[#This Row],[Gross Profit]]&lt;0,"Loss","Profit")</f>
        <v>Profit</v>
      </c>
      <c r="S2610" s="9">
        <f>shipments9[[#This Row],[Gross Profit]]/shipments9[[#This Row],[Amount]]</f>
        <v>0.87374510804832395</v>
      </c>
      <c r="T2610" s="11">
        <f>shipments9[[#This Row],[Amount]]/shipments9[[#This Row],[Boxes]]</f>
        <v>20.989285714285714</v>
      </c>
    </row>
    <row r="2611" spans="1:20" hidden="1" x14ac:dyDescent="0.25">
      <c r="A2611" t="s">
        <v>2813</v>
      </c>
      <c r="B2611" t="s">
        <v>89</v>
      </c>
      <c r="C2611" t="s">
        <v>165</v>
      </c>
      <c r="D2611" t="s">
        <v>19</v>
      </c>
      <c r="E2611" s="1">
        <v>45204</v>
      </c>
      <c r="F2611" s="1" t="str">
        <f>TEXT(shipments9[[#This Row],[Shipdate]],"ddd")</f>
        <v>Thu</v>
      </c>
      <c r="G2611" s="1" t="str">
        <f>IF(OR(shipments9[[#This Row],[Day Name]]="Sat",shipments9[[#This Row],[Day Name]]="Sun"),"Weekend","Weekday")</f>
        <v>Weekday</v>
      </c>
      <c r="H2611">
        <v>10788.75</v>
      </c>
      <c r="I2611">
        <v>514</v>
      </c>
      <c r="J2611" t="s">
        <v>172</v>
      </c>
      <c r="K2611" t="s">
        <v>8151</v>
      </c>
      <c r="L2611" t="s">
        <v>8152</v>
      </c>
      <c r="M2611">
        <v>10</v>
      </c>
      <c r="N2611" t="s">
        <v>8153</v>
      </c>
      <c r="O2611" s="4">
        <f>INDEX(products[Cost_per_box], MATCH(shipments9[[#This Row],[PID]], products[PID], 0))</f>
        <v>2.65</v>
      </c>
      <c r="P2611" s="4">
        <f>shipments9[[#This Row],[Boxes]]*shipments9[[#This Row],[Cost Per Box]]</f>
        <v>1362.1</v>
      </c>
      <c r="Q2611" s="4">
        <f>shipments9[[#This Row],[Amount]] -shipments9[[#This Row],[total cost]]</f>
        <v>9426.65</v>
      </c>
      <c r="R2611" s="4" t="str">
        <f>IF(shipments9[[#This Row],[Gross Profit]]&lt;0,"Loss","Profit")</f>
        <v>Profit</v>
      </c>
      <c r="S2611" s="9">
        <f>shipments9[[#This Row],[Gross Profit]]/shipments9[[#This Row],[Amount]]</f>
        <v>0.87374811725176682</v>
      </c>
      <c r="T2611" s="11">
        <f>shipments9[[#This Row],[Amount]]/shipments9[[#This Row],[Boxes]]</f>
        <v>20.9897859922179</v>
      </c>
    </row>
    <row r="2612" spans="1:20" hidden="1" x14ac:dyDescent="0.25">
      <c r="A2612" t="s">
        <v>2814</v>
      </c>
      <c r="B2612" t="s">
        <v>92</v>
      </c>
      <c r="C2612" t="s">
        <v>165</v>
      </c>
      <c r="D2612" t="s">
        <v>19</v>
      </c>
      <c r="E2612" s="1">
        <v>45147</v>
      </c>
      <c r="F2612" s="1" t="str">
        <f>TEXT(shipments9[[#This Row],[Shipdate]],"ddd")</f>
        <v>Wed</v>
      </c>
      <c r="G2612" s="1" t="str">
        <f>IF(OR(shipments9[[#This Row],[Day Name]]="Sat",shipments9[[#This Row],[Day Name]]="Sun"),"Weekend","Weekday")</f>
        <v>Weekday</v>
      </c>
      <c r="H2612">
        <v>7816.5</v>
      </c>
      <c r="I2612">
        <v>356</v>
      </c>
      <c r="J2612" t="s">
        <v>172</v>
      </c>
      <c r="K2612" t="s">
        <v>8151</v>
      </c>
      <c r="L2612" t="s">
        <v>8160</v>
      </c>
      <c r="M2612">
        <v>8</v>
      </c>
      <c r="N2612" t="s">
        <v>8162</v>
      </c>
      <c r="O2612" s="4">
        <f>INDEX(products[Cost_per_box], MATCH(shipments9[[#This Row],[PID]], products[PID], 0))</f>
        <v>2.65</v>
      </c>
      <c r="P2612" s="4">
        <f>shipments9[[#This Row],[Boxes]]*shipments9[[#This Row],[Cost Per Box]]</f>
        <v>943.4</v>
      </c>
      <c r="Q2612" s="4">
        <f>shipments9[[#This Row],[Amount]] -shipments9[[#This Row],[total cost]]</f>
        <v>6873.1</v>
      </c>
      <c r="R2612" s="4" t="str">
        <f>IF(shipments9[[#This Row],[Gross Profit]]&lt;0,"Loss","Profit")</f>
        <v>Profit</v>
      </c>
      <c r="S2612" s="9">
        <f>shipments9[[#This Row],[Gross Profit]]/shipments9[[#This Row],[Amount]]</f>
        <v>0.87930659502334807</v>
      </c>
      <c r="T2612" s="11">
        <f>shipments9[[#This Row],[Amount]]/shipments9[[#This Row],[Boxes]]</f>
        <v>21.956460674157302</v>
      </c>
    </row>
    <row r="2613" spans="1:20" hidden="1" x14ac:dyDescent="0.25">
      <c r="A2613" t="s">
        <v>2815</v>
      </c>
      <c r="B2613" t="s">
        <v>92</v>
      </c>
      <c r="C2613" t="s">
        <v>165</v>
      </c>
      <c r="D2613" t="s">
        <v>19</v>
      </c>
      <c r="E2613" s="1">
        <v>44937</v>
      </c>
      <c r="F2613" s="1" t="str">
        <f>TEXT(shipments9[[#This Row],[Shipdate]],"ddd")</f>
        <v>Wed</v>
      </c>
      <c r="G2613" s="1" t="str">
        <f>IF(OR(shipments9[[#This Row],[Day Name]]="Sat",shipments9[[#This Row],[Day Name]]="Sun"),"Weekend","Weekday")</f>
        <v>Weekday</v>
      </c>
      <c r="H2613">
        <v>8183.25</v>
      </c>
      <c r="I2613">
        <v>372</v>
      </c>
      <c r="J2613" t="s">
        <v>172</v>
      </c>
      <c r="K2613" t="s">
        <v>8151</v>
      </c>
      <c r="L2613" t="s">
        <v>8156</v>
      </c>
      <c r="M2613">
        <v>1</v>
      </c>
      <c r="N2613" t="s">
        <v>8163</v>
      </c>
      <c r="O2613" s="4">
        <f>INDEX(products[Cost_per_box], MATCH(shipments9[[#This Row],[PID]], products[PID], 0))</f>
        <v>2.65</v>
      </c>
      <c r="P2613" s="4">
        <f>shipments9[[#This Row],[Boxes]]*shipments9[[#This Row],[Cost Per Box]]</f>
        <v>985.8</v>
      </c>
      <c r="Q2613" s="4">
        <f>shipments9[[#This Row],[Amount]] -shipments9[[#This Row],[total cost]]</f>
        <v>7197.45</v>
      </c>
      <c r="R2613" s="4" t="str">
        <f>IF(shipments9[[#This Row],[Gross Profit]]&lt;0,"Loss","Profit")</f>
        <v>Profit</v>
      </c>
      <c r="S2613" s="9">
        <f>shipments9[[#This Row],[Gross Profit]]/shipments9[[#This Row],[Amount]]</f>
        <v>0.87953441481074146</v>
      </c>
      <c r="T2613" s="11">
        <f>shipments9[[#This Row],[Amount]]/shipments9[[#This Row],[Boxes]]</f>
        <v>21.99798387096774</v>
      </c>
    </row>
    <row r="2614" spans="1:20" hidden="1" x14ac:dyDescent="0.25">
      <c r="A2614" t="s">
        <v>2816</v>
      </c>
      <c r="B2614" t="s">
        <v>92</v>
      </c>
      <c r="C2614" t="s">
        <v>165</v>
      </c>
      <c r="D2614" t="s">
        <v>19</v>
      </c>
      <c r="E2614" s="1">
        <v>45086</v>
      </c>
      <c r="F2614" s="1" t="str">
        <f>TEXT(shipments9[[#This Row],[Shipdate]],"ddd")</f>
        <v>Fri</v>
      </c>
      <c r="G2614" s="1" t="str">
        <f>IF(OR(shipments9[[#This Row],[Day Name]]="Sat",shipments9[[#This Row],[Day Name]]="Sun"),"Weekend","Weekday")</f>
        <v>Weekday</v>
      </c>
      <c r="H2614">
        <v>12546</v>
      </c>
      <c r="I2614">
        <v>628</v>
      </c>
      <c r="J2614" t="s">
        <v>172</v>
      </c>
      <c r="K2614" t="s">
        <v>8151</v>
      </c>
      <c r="L2614" t="s">
        <v>8154</v>
      </c>
      <c r="M2614">
        <v>6</v>
      </c>
      <c r="N2614" t="s">
        <v>8159</v>
      </c>
      <c r="O2614" s="4">
        <f>INDEX(products[Cost_per_box], MATCH(shipments9[[#This Row],[PID]], products[PID], 0))</f>
        <v>2.65</v>
      </c>
      <c r="P2614" s="4">
        <f>shipments9[[#This Row],[Boxes]]*shipments9[[#This Row],[Cost Per Box]]</f>
        <v>1664.2</v>
      </c>
      <c r="Q2614" s="4">
        <f>shipments9[[#This Row],[Amount]] -shipments9[[#This Row],[total cost]]</f>
        <v>10881.8</v>
      </c>
      <c r="R2614" s="4" t="str">
        <f>IF(shipments9[[#This Row],[Gross Profit]]&lt;0,"Loss","Profit")</f>
        <v>Profit</v>
      </c>
      <c r="S2614" s="9">
        <f>shipments9[[#This Row],[Gross Profit]]/shipments9[[#This Row],[Amount]]</f>
        <v>0.86735214410967632</v>
      </c>
      <c r="T2614" s="11">
        <f>shipments9[[#This Row],[Amount]]/shipments9[[#This Row],[Boxes]]</f>
        <v>19.977707006369428</v>
      </c>
    </row>
    <row r="2615" spans="1:20" hidden="1" x14ac:dyDescent="0.25">
      <c r="A2615" t="s">
        <v>2817</v>
      </c>
      <c r="B2615" t="s">
        <v>92</v>
      </c>
      <c r="C2615" t="s">
        <v>165</v>
      </c>
      <c r="D2615" t="s">
        <v>19</v>
      </c>
      <c r="E2615" s="1">
        <v>45337</v>
      </c>
      <c r="F2615" s="1" t="str">
        <f>TEXT(shipments9[[#This Row],[Shipdate]],"ddd")</f>
        <v>Thu</v>
      </c>
      <c r="G2615" s="1" t="str">
        <f>IF(OR(shipments9[[#This Row],[Day Name]]="Sat",shipments9[[#This Row],[Day Name]]="Sun"),"Weekend","Weekday")</f>
        <v>Weekday</v>
      </c>
      <c r="H2615">
        <v>8376.75</v>
      </c>
      <c r="I2615">
        <v>399</v>
      </c>
      <c r="J2615" t="s">
        <v>172</v>
      </c>
      <c r="K2615" t="s">
        <v>8155</v>
      </c>
      <c r="L2615" t="s">
        <v>8156</v>
      </c>
      <c r="M2615">
        <v>2</v>
      </c>
      <c r="N2615" t="s">
        <v>8157</v>
      </c>
      <c r="O2615" s="4">
        <f>INDEX(products[Cost_per_box], MATCH(shipments9[[#This Row],[PID]], products[PID], 0))</f>
        <v>2.65</v>
      </c>
      <c r="P2615" s="4">
        <f>shipments9[[#This Row],[Boxes]]*shipments9[[#This Row],[Cost Per Box]]</f>
        <v>1057.3499999999999</v>
      </c>
      <c r="Q2615" s="4">
        <f>shipments9[[#This Row],[Amount]] -shipments9[[#This Row],[total cost]]</f>
        <v>7319.4</v>
      </c>
      <c r="R2615" s="4" t="str">
        <f>IF(shipments9[[#This Row],[Gross Profit]]&lt;0,"Loss","Profit")</f>
        <v>Profit</v>
      </c>
      <c r="S2615" s="9">
        <f>shipments9[[#This Row],[Gross Profit]]/shipments9[[#This Row],[Amount]]</f>
        <v>0.87377562897305039</v>
      </c>
      <c r="T2615" s="11">
        <f>shipments9[[#This Row],[Amount]]/shipments9[[#This Row],[Boxes]]</f>
        <v>20.994360902255639</v>
      </c>
    </row>
    <row r="2616" spans="1:20" hidden="1" x14ac:dyDescent="0.25">
      <c r="A2616" t="s">
        <v>2818</v>
      </c>
      <c r="B2616" t="s">
        <v>92</v>
      </c>
      <c r="C2616" t="s">
        <v>165</v>
      </c>
      <c r="D2616" t="s">
        <v>19</v>
      </c>
      <c r="E2616" s="1">
        <v>45196</v>
      </c>
      <c r="F2616" s="1" t="str">
        <f>TEXT(shipments9[[#This Row],[Shipdate]],"ddd")</f>
        <v>Wed</v>
      </c>
      <c r="G2616" s="1" t="str">
        <f>IF(OR(shipments9[[#This Row],[Day Name]]="Sat",shipments9[[#This Row],[Day Name]]="Sun"),"Weekend","Weekday")</f>
        <v>Weekday</v>
      </c>
      <c r="H2616">
        <v>6887.25</v>
      </c>
      <c r="I2616">
        <v>328</v>
      </c>
      <c r="J2616" t="s">
        <v>172</v>
      </c>
      <c r="K2616" t="s">
        <v>8151</v>
      </c>
      <c r="L2616" t="s">
        <v>8160</v>
      </c>
      <c r="M2616">
        <v>9</v>
      </c>
      <c r="N2616" t="s">
        <v>8167</v>
      </c>
      <c r="O2616" s="4">
        <f>INDEX(products[Cost_per_box], MATCH(shipments9[[#This Row],[PID]], products[PID], 0))</f>
        <v>2.65</v>
      </c>
      <c r="P2616" s="4">
        <f>shipments9[[#This Row],[Boxes]]*shipments9[[#This Row],[Cost Per Box]]</f>
        <v>869.19999999999993</v>
      </c>
      <c r="Q2616" s="4">
        <f>shipments9[[#This Row],[Amount]] -shipments9[[#This Row],[total cost]]</f>
        <v>6018.05</v>
      </c>
      <c r="R2616" s="4" t="str">
        <f>IF(shipments9[[#This Row],[Gross Profit]]&lt;0,"Loss","Profit")</f>
        <v>Profit</v>
      </c>
      <c r="S2616" s="9">
        <f>shipments9[[#This Row],[Gross Profit]]/shipments9[[#This Row],[Amount]]</f>
        <v>0.8737957820610549</v>
      </c>
      <c r="T2616" s="11">
        <f>shipments9[[#This Row],[Amount]]/shipments9[[#This Row],[Boxes]]</f>
        <v>20.997713414634145</v>
      </c>
    </row>
    <row r="2617" spans="1:20" hidden="1" x14ac:dyDescent="0.25">
      <c r="A2617" t="s">
        <v>2819</v>
      </c>
      <c r="B2617" t="s">
        <v>95</v>
      </c>
      <c r="C2617" t="s">
        <v>165</v>
      </c>
      <c r="D2617" t="s">
        <v>19</v>
      </c>
      <c r="E2617" s="1">
        <v>45349</v>
      </c>
      <c r="F2617" s="1" t="str">
        <f>TEXT(shipments9[[#This Row],[Shipdate]],"ddd")</f>
        <v>Tue</v>
      </c>
      <c r="G2617" s="1" t="str">
        <f>IF(OR(shipments9[[#This Row],[Day Name]]="Sat",shipments9[[#This Row],[Day Name]]="Sun"),"Weekend","Weekday")</f>
        <v>Weekday</v>
      </c>
      <c r="H2617">
        <v>7161.75</v>
      </c>
      <c r="I2617">
        <v>359</v>
      </c>
      <c r="J2617" t="s">
        <v>172</v>
      </c>
      <c r="K2617" t="s">
        <v>8155</v>
      </c>
      <c r="L2617" t="s">
        <v>8156</v>
      </c>
      <c r="M2617">
        <v>2</v>
      </c>
      <c r="N2617" t="s">
        <v>8157</v>
      </c>
      <c r="O2617" s="4">
        <f>INDEX(products[Cost_per_box], MATCH(shipments9[[#This Row],[PID]], products[PID], 0))</f>
        <v>2.65</v>
      </c>
      <c r="P2617" s="4">
        <f>shipments9[[#This Row],[Boxes]]*shipments9[[#This Row],[Cost Per Box]]</f>
        <v>951.35</v>
      </c>
      <c r="Q2617" s="4">
        <f>shipments9[[#This Row],[Amount]] -shipments9[[#This Row],[total cost]]</f>
        <v>6210.4</v>
      </c>
      <c r="R2617" s="4" t="str">
        <f>IF(shipments9[[#This Row],[Gross Profit]]&lt;0,"Loss","Profit")</f>
        <v>Profit</v>
      </c>
      <c r="S2617" s="9">
        <f>shipments9[[#This Row],[Gross Profit]]/shipments9[[#This Row],[Amount]]</f>
        <v>0.86716235556951859</v>
      </c>
      <c r="T2617" s="11">
        <f>shipments9[[#This Row],[Amount]]/shipments9[[#This Row],[Boxes]]</f>
        <v>19.949164345403901</v>
      </c>
    </row>
    <row r="2618" spans="1:20" hidden="1" x14ac:dyDescent="0.25">
      <c r="A2618" t="s">
        <v>2820</v>
      </c>
      <c r="B2618" t="s">
        <v>95</v>
      </c>
      <c r="C2618" t="s">
        <v>165</v>
      </c>
      <c r="D2618" t="s">
        <v>19</v>
      </c>
      <c r="E2618" s="1">
        <v>45349</v>
      </c>
      <c r="F2618" s="1" t="str">
        <f>TEXT(shipments9[[#This Row],[Shipdate]],"ddd")</f>
        <v>Tue</v>
      </c>
      <c r="G2618" s="1" t="str">
        <f>IF(OR(shipments9[[#This Row],[Day Name]]="Sat",shipments9[[#This Row],[Day Name]]="Sun"),"Weekend","Weekday")</f>
        <v>Weekday</v>
      </c>
      <c r="H2618">
        <v>3728.25</v>
      </c>
      <c r="I2618">
        <v>170</v>
      </c>
      <c r="J2618" t="s">
        <v>172</v>
      </c>
      <c r="K2618" t="s">
        <v>8155</v>
      </c>
      <c r="L2618" t="s">
        <v>8156</v>
      </c>
      <c r="M2618">
        <v>2</v>
      </c>
      <c r="N2618" t="s">
        <v>8157</v>
      </c>
      <c r="O2618" s="4">
        <f>INDEX(products[Cost_per_box], MATCH(shipments9[[#This Row],[PID]], products[PID], 0))</f>
        <v>2.65</v>
      </c>
      <c r="P2618" s="4">
        <f>shipments9[[#This Row],[Boxes]]*shipments9[[#This Row],[Cost Per Box]]</f>
        <v>450.5</v>
      </c>
      <c r="Q2618" s="4">
        <f>shipments9[[#This Row],[Amount]] -shipments9[[#This Row],[total cost]]</f>
        <v>3277.75</v>
      </c>
      <c r="R2618" s="4" t="str">
        <f>IF(shipments9[[#This Row],[Gross Profit]]&lt;0,"Loss","Profit")</f>
        <v>Profit</v>
      </c>
      <c r="S2618" s="9">
        <f>shipments9[[#This Row],[Gross Profit]]/shipments9[[#This Row],[Amount]]</f>
        <v>0.87916582847180313</v>
      </c>
      <c r="T2618" s="11">
        <f>shipments9[[#This Row],[Amount]]/shipments9[[#This Row],[Boxes]]</f>
        <v>21.930882352941175</v>
      </c>
    </row>
    <row r="2619" spans="1:20" hidden="1" x14ac:dyDescent="0.25">
      <c r="A2619" t="s">
        <v>2821</v>
      </c>
      <c r="B2619" t="s">
        <v>95</v>
      </c>
      <c r="C2619" t="s">
        <v>165</v>
      </c>
      <c r="D2619" t="s">
        <v>19</v>
      </c>
      <c r="E2619" s="1">
        <v>45083</v>
      </c>
      <c r="F2619" s="1" t="str">
        <f>TEXT(shipments9[[#This Row],[Shipdate]],"ddd")</f>
        <v>Tue</v>
      </c>
      <c r="G2619" s="1" t="str">
        <f>IF(OR(shipments9[[#This Row],[Day Name]]="Sat",shipments9[[#This Row],[Day Name]]="Sun"),"Weekend","Weekday")</f>
        <v>Weekday</v>
      </c>
      <c r="H2619">
        <v>6336</v>
      </c>
      <c r="I2619">
        <v>317</v>
      </c>
      <c r="J2619" t="s">
        <v>172</v>
      </c>
      <c r="K2619" t="s">
        <v>8151</v>
      </c>
      <c r="L2619" t="s">
        <v>8154</v>
      </c>
      <c r="M2619">
        <v>6</v>
      </c>
      <c r="N2619" t="s">
        <v>8159</v>
      </c>
      <c r="O2619" s="4">
        <f>INDEX(products[Cost_per_box], MATCH(shipments9[[#This Row],[PID]], products[PID], 0))</f>
        <v>2.65</v>
      </c>
      <c r="P2619" s="4">
        <f>shipments9[[#This Row],[Boxes]]*shipments9[[#This Row],[Cost Per Box]]</f>
        <v>840.05</v>
      </c>
      <c r="Q2619" s="4">
        <f>shipments9[[#This Row],[Amount]] -shipments9[[#This Row],[total cost]]</f>
        <v>5495.95</v>
      </c>
      <c r="R2619" s="4" t="str">
        <f>IF(shipments9[[#This Row],[Gross Profit]]&lt;0,"Loss","Profit")</f>
        <v>Profit</v>
      </c>
      <c r="S2619" s="9">
        <f>shipments9[[#This Row],[Gross Profit]]/shipments9[[#This Row],[Amount]]</f>
        <v>0.86741635101010095</v>
      </c>
      <c r="T2619" s="11">
        <f>shipments9[[#This Row],[Amount]]/shipments9[[#This Row],[Boxes]]</f>
        <v>19.987381703470032</v>
      </c>
    </row>
    <row r="2620" spans="1:20" hidden="1" x14ac:dyDescent="0.25">
      <c r="A2620" t="s">
        <v>2822</v>
      </c>
      <c r="B2620" t="s">
        <v>95</v>
      </c>
      <c r="C2620" t="s">
        <v>165</v>
      </c>
      <c r="D2620" t="s">
        <v>19</v>
      </c>
      <c r="E2620" s="1">
        <v>45063</v>
      </c>
      <c r="F2620" s="1" t="str">
        <f>TEXT(shipments9[[#This Row],[Shipdate]],"ddd")</f>
        <v>Wed</v>
      </c>
      <c r="G2620" s="1" t="str">
        <f>IF(OR(shipments9[[#This Row],[Day Name]]="Sat",shipments9[[#This Row],[Day Name]]="Sun"),"Weekend","Weekday")</f>
        <v>Weekday</v>
      </c>
      <c r="H2620">
        <v>2929.5</v>
      </c>
      <c r="I2620">
        <v>155</v>
      </c>
      <c r="J2620" t="s">
        <v>172</v>
      </c>
      <c r="K2620" t="s">
        <v>8151</v>
      </c>
      <c r="L2620" t="s">
        <v>8154</v>
      </c>
      <c r="M2620">
        <v>5</v>
      </c>
      <c r="N2620" t="s">
        <v>201</v>
      </c>
      <c r="O2620" s="4">
        <f>INDEX(products[Cost_per_box], MATCH(shipments9[[#This Row],[PID]], products[PID], 0))</f>
        <v>2.65</v>
      </c>
      <c r="P2620" s="4">
        <f>shipments9[[#This Row],[Boxes]]*shipments9[[#This Row],[Cost Per Box]]</f>
        <v>410.75</v>
      </c>
      <c r="Q2620" s="4">
        <f>shipments9[[#This Row],[Amount]] -shipments9[[#This Row],[total cost]]</f>
        <v>2518.75</v>
      </c>
      <c r="R2620" s="4" t="str">
        <f>IF(shipments9[[#This Row],[Gross Profit]]&lt;0,"Loss","Profit")</f>
        <v>Profit</v>
      </c>
      <c r="S2620" s="9">
        <f>shipments9[[#This Row],[Gross Profit]]/shipments9[[#This Row],[Amount]]</f>
        <v>0.85978835978835977</v>
      </c>
      <c r="T2620" s="11">
        <f>shipments9[[#This Row],[Amount]]/shipments9[[#This Row],[Boxes]]</f>
        <v>18.899999999999999</v>
      </c>
    </row>
    <row r="2621" spans="1:20" hidden="1" x14ac:dyDescent="0.25">
      <c r="A2621" t="s">
        <v>2823</v>
      </c>
      <c r="B2621" t="s">
        <v>95</v>
      </c>
      <c r="C2621" t="s">
        <v>165</v>
      </c>
      <c r="D2621" t="s">
        <v>19</v>
      </c>
      <c r="E2621" s="1">
        <v>45190</v>
      </c>
      <c r="F2621" s="1" t="str">
        <f>TEXT(shipments9[[#This Row],[Shipdate]],"ddd")</f>
        <v>Thu</v>
      </c>
      <c r="G2621" s="1" t="str">
        <f>IF(OR(shipments9[[#This Row],[Day Name]]="Sat",shipments9[[#This Row],[Day Name]]="Sun"),"Weekend","Weekday")</f>
        <v>Weekday</v>
      </c>
      <c r="H2621">
        <v>12426.75</v>
      </c>
      <c r="I2621">
        <v>592</v>
      </c>
      <c r="J2621" t="s">
        <v>172</v>
      </c>
      <c r="K2621" t="s">
        <v>8151</v>
      </c>
      <c r="L2621" t="s">
        <v>8160</v>
      </c>
      <c r="M2621">
        <v>9</v>
      </c>
      <c r="N2621" t="s">
        <v>8167</v>
      </c>
      <c r="O2621" s="4">
        <f>INDEX(products[Cost_per_box], MATCH(shipments9[[#This Row],[PID]], products[PID], 0))</f>
        <v>2.65</v>
      </c>
      <c r="P2621" s="4">
        <f>shipments9[[#This Row],[Boxes]]*shipments9[[#This Row],[Cost Per Box]]</f>
        <v>1568.8</v>
      </c>
      <c r="Q2621" s="4">
        <f>shipments9[[#This Row],[Amount]] -shipments9[[#This Row],[total cost]]</f>
        <v>10857.95</v>
      </c>
      <c r="R2621" s="4" t="str">
        <f>IF(shipments9[[#This Row],[Gross Profit]]&lt;0,"Loss","Profit")</f>
        <v>Profit</v>
      </c>
      <c r="S2621" s="9">
        <f>shipments9[[#This Row],[Gross Profit]]/shipments9[[#This Row],[Amount]]</f>
        <v>0.873756211398797</v>
      </c>
      <c r="T2621" s="11">
        <f>shipments9[[#This Row],[Amount]]/shipments9[[#This Row],[Boxes]]</f>
        <v>20.991131756756758</v>
      </c>
    </row>
    <row r="2622" spans="1:20" hidden="1" x14ac:dyDescent="0.25">
      <c r="A2622" t="s">
        <v>2824</v>
      </c>
      <c r="B2622" t="s">
        <v>95</v>
      </c>
      <c r="C2622" t="s">
        <v>165</v>
      </c>
      <c r="D2622" t="s">
        <v>19</v>
      </c>
      <c r="E2622" s="1">
        <v>45303</v>
      </c>
      <c r="F2622" s="1" t="str">
        <f>TEXT(shipments9[[#This Row],[Shipdate]],"ddd")</f>
        <v>Fri</v>
      </c>
      <c r="G2622" s="1" t="str">
        <f>IF(OR(shipments9[[#This Row],[Day Name]]="Sat",shipments9[[#This Row],[Day Name]]="Sun"),"Weekend","Weekday")</f>
        <v>Weekday</v>
      </c>
      <c r="H2622">
        <v>6122.25</v>
      </c>
      <c r="I2622">
        <v>292</v>
      </c>
      <c r="J2622" t="s">
        <v>172</v>
      </c>
      <c r="K2622" t="s">
        <v>8155</v>
      </c>
      <c r="L2622" t="s">
        <v>8156</v>
      </c>
      <c r="M2622">
        <v>1</v>
      </c>
      <c r="N2622" t="s">
        <v>8163</v>
      </c>
      <c r="O2622" s="4">
        <f>INDEX(products[Cost_per_box], MATCH(shipments9[[#This Row],[PID]], products[PID], 0))</f>
        <v>2.65</v>
      </c>
      <c r="P2622" s="4">
        <f>shipments9[[#This Row],[Boxes]]*shipments9[[#This Row],[Cost Per Box]]</f>
        <v>773.8</v>
      </c>
      <c r="Q2622" s="4">
        <f>shipments9[[#This Row],[Amount]] -shipments9[[#This Row],[total cost]]</f>
        <v>5348.45</v>
      </c>
      <c r="R2622" s="4" t="str">
        <f>IF(shipments9[[#This Row],[Gross Profit]]&lt;0,"Loss","Profit")</f>
        <v>Profit</v>
      </c>
      <c r="S2622" s="9">
        <f>shipments9[[#This Row],[Gross Profit]]/shipments9[[#This Row],[Amount]]</f>
        <v>0.87360855894483236</v>
      </c>
      <c r="T2622" s="11">
        <f>shipments9[[#This Row],[Amount]]/shipments9[[#This Row],[Boxes]]</f>
        <v>20.966609589041095</v>
      </c>
    </row>
    <row r="2623" spans="1:20" hidden="1" x14ac:dyDescent="0.25">
      <c r="A2623" t="s">
        <v>2825</v>
      </c>
      <c r="B2623" t="s">
        <v>95</v>
      </c>
      <c r="C2623" t="s">
        <v>165</v>
      </c>
      <c r="D2623" t="s">
        <v>19</v>
      </c>
      <c r="E2623" s="1">
        <v>45425</v>
      </c>
      <c r="F2623" s="1" t="str">
        <f>TEXT(shipments9[[#This Row],[Shipdate]],"ddd")</f>
        <v>Mon</v>
      </c>
      <c r="G2623" s="1" t="str">
        <f>IF(OR(shipments9[[#This Row],[Day Name]]="Sat",shipments9[[#This Row],[Day Name]]="Sun"),"Weekend","Weekday")</f>
        <v>Weekday</v>
      </c>
      <c r="H2623">
        <v>625.5</v>
      </c>
      <c r="I2623">
        <v>30</v>
      </c>
      <c r="J2623" t="s">
        <v>172</v>
      </c>
      <c r="K2623" t="s">
        <v>8155</v>
      </c>
      <c r="L2623" t="s">
        <v>8154</v>
      </c>
      <c r="M2623">
        <v>5</v>
      </c>
      <c r="N2623" t="s">
        <v>201</v>
      </c>
      <c r="O2623" s="4">
        <f>INDEX(products[Cost_per_box], MATCH(shipments9[[#This Row],[PID]], products[PID], 0))</f>
        <v>2.65</v>
      </c>
      <c r="P2623" s="4">
        <f>shipments9[[#This Row],[Boxes]]*shipments9[[#This Row],[Cost Per Box]]</f>
        <v>79.5</v>
      </c>
      <c r="Q2623" s="4">
        <f>shipments9[[#This Row],[Amount]] -shipments9[[#This Row],[total cost]]</f>
        <v>546</v>
      </c>
      <c r="R2623" s="4" t="str">
        <f>IF(shipments9[[#This Row],[Gross Profit]]&lt;0,"Loss","Profit")</f>
        <v>Profit</v>
      </c>
      <c r="S2623" s="9">
        <f>shipments9[[#This Row],[Gross Profit]]/shipments9[[#This Row],[Amount]]</f>
        <v>0.87290167865707435</v>
      </c>
      <c r="T2623" s="11">
        <f>shipments9[[#This Row],[Amount]]/shipments9[[#This Row],[Boxes]]</f>
        <v>20.85</v>
      </c>
    </row>
    <row r="2624" spans="1:20" hidden="1" x14ac:dyDescent="0.25">
      <c r="A2624" t="s">
        <v>2826</v>
      </c>
      <c r="B2624" t="s">
        <v>95</v>
      </c>
      <c r="C2624" t="s">
        <v>165</v>
      </c>
      <c r="D2624" t="s">
        <v>19</v>
      </c>
      <c r="E2624" s="1">
        <v>45106</v>
      </c>
      <c r="F2624" s="1" t="str">
        <f>TEXT(shipments9[[#This Row],[Shipdate]],"ddd")</f>
        <v>Thu</v>
      </c>
      <c r="G2624" s="1" t="str">
        <f>IF(OR(shipments9[[#This Row],[Day Name]]="Sat",shipments9[[#This Row],[Day Name]]="Sun"),"Weekend","Weekday")</f>
        <v>Weekday</v>
      </c>
      <c r="H2624">
        <v>10019.25</v>
      </c>
      <c r="I2624">
        <v>478</v>
      </c>
      <c r="J2624" t="s">
        <v>172</v>
      </c>
      <c r="K2624" t="s">
        <v>8151</v>
      </c>
      <c r="L2624" t="s">
        <v>8154</v>
      </c>
      <c r="M2624">
        <v>6</v>
      </c>
      <c r="N2624" t="s">
        <v>8159</v>
      </c>
      <c r="O2624" s="4">
        <f>INDEX(products[Cost_per_box], MATCH(shipments9[[#This Row],[PID]], products[PID], 0))</f>
        <v>2.65</v>
      </c>
      <c r="P2624" s="4">
        <f>shipments9[[#This Row],[Boxes]]*shipments9[[#This Row],[Cost Per Box]]</f>
        <v>1266.7</v>
      </c>
      <c r="Q2624" s="4">
        <f>shipments9[[#This Row],[Amount]] -shipments9[[#This Row],[total cost]]</f>
        <v>8752.5499999999993</v>
      </c>
      <c r="R2624" s="4" t="str">
        <f>IF(shipments9[[#This Row],[Gross Profit]]&lt;0,"Loss","Profit")</f>
        <v>Profit</v>
      </c>
      <c r="S2624" s="9">
        <f>shipments9[[#This Row],[Gross Profit]]/shipments9[[#This Row],[Amount]]</f>
        <v>0.87357337126032375</v>
      </c>
      <c r="T2624" s="11">
        <f>shipments9[[#This Row],[Amount]]/shipments9[[#This Row],[Boxes]]</f>
        <v>20.960774058577407</v>
      </c>
    </row>
    <row r="2625" spans="1:20" hidden="1" x14ac:dyDescent="0.25">
      <c r="A2625" t="s">
        <v>2827</v>
      </c>
      <c r="B2625" t="s">
        <v>65</v>
      </c>
      <c r="C2625" t="s">
        <v>165</v>
      </c>
      <c r="D2625" t="s">
        <v>19</v>
      </c>
      <c r="E2625" s="1">
        <v>45273</v>
      </c>
      <c r="F2625" s="1" t="str">
        <f>TEXT(shipments9[[#This Row],[Shipdate]],"ddd")</f>
        <v>Wed</v>
      </c>
      <c r="G2625" s="1" t="str">
        <f>IF(OR(shipments9[[#This Row],[Day Name]]="Sat",shipments9[[#This Row],[Day Name]]="Sun"),"Weekend","Weekday")</f>
        <v>Weekday</v>
      </c>
      <c r="H2625">
        <v>3190.5</v>
      </c>
      <c r="I2625">
        <v>160</v>
      </c>
      <c r="J2625" t="s">
        <v>172</v>
      </c>
      <c r="K2625" t="s">
        <v>8151</v>
      </c>
      <c r="L2625" t="s">
        <v>8152</v>
      </c>
      <c r="M2625">
        <v>12</v>
      </c>
      <c r="N2625" t="s">
        <v>8166</v>
      </c>
      <c r="O2625" s="4">
        <f>INDEX(products[Cost_per_box], MATCH(shipments9[[#This Row],[PID]], products[PID], 0))</f>
        <v>2.65</v>
      </c>
      <c r="P2625" s="4">
        <f>shipments9[[#This Row],[Boxes]]*shipments9[[#This Row],[Cost Per Box]]</f>
        <v>424</v>
      </c>
      <c r="Q2625" s="4">
        <f>shipments9[[#This Row],[Amount]] -shipments9[[#This Row],[total cost]]</f>
        <v>2766.5</v>
      </c>
      <c r="R2625" s="4" t="str">
        <f>IF(shipments9[[#This Row],[Gross Profit]]&lt;0,"Loss","Profit")</f>
        <v>Profit</v>
      </c>
      <c r="S2625" s="9">
        <f>shipments9[[#This Row],[Gross Profit]]/shipments9[[#This Row],[Amount]]</f>
        <v>0.86710546936216892</v>
      </c>
      <c r="T2625" s="11">
        <f>shipments9[[#This Row],[Amount]]/shipments9[[#This Row],[Boxes]]</f>
        <v>19.940625000000001</v>
      </c>
    </row>
    <row r="2626" spans="1:20" hidden="1" x14ac:dyDescent="0.25">
      <c r="A2626" t="s">
        <v>2828</v>
      </c>
      <c r="B2626" t="s">
        <v>65</v>
      </c>
      <c r="C2626" t="s">
        <v>165</v>
      </c>
      <c r="D2626" t="s">
        <v>19</v>
      </c>
      <c r="E2626" s="1">
        <v>44937</v>
      </c>
      <c r="F2626" s="1" t="str">
        <f>TEXT(shipments9[[#This Row],[Shipdate]],"ddd")</f>
        <v>Wed</v>
      </c>
      <c r="G2626" s="1" t="str">
        <f>IF(OR(shipments9[[#This Row],[Day Name]]="Sat",shipments9[[#This Row],[Day Name]]="Sun"),"Weekend","Weekday")</f>
        <v>Weekday</v>
      </c>
      <c r="H2626">
        <v>6072.75</v>
      </c>
      <c r="I2626">
        <v>290</v>
      </c>
      <c r="J2626" t="s">
        <v>172</v>
      </c>
      <c r="K2626" t="s">
        <v>8151</v>
      </c>
      <c r="L2626" t="s">
        <v>8156</v>
      </c>
      <c r="M2626">
        <v>1</v>
      </c>
      <c r="N2626" t="s">
        <v>8163</v>
      </c>
      <c r="O2626" s="4">
        <f>INDEX(products[Cost_per_box], MATCH(shipments9[[#This Row],[PID]], products[PID], 0))</f>
        <v>2.65</v>
      </c>
      <c r="P2626" s="4">
        <f>shipments9[[#This Row],[Boxes]]*shipments9[[#This Row],[Cost Per Box]]</f>
        <v>768.5</v>
      </c>
      <c r="Q2626" s="4">
        <f>shipments9[[#This Row],[Amount]] -shipments9[[#This Row],[total cost]]</f>
        <v>5304.25</v>
      </c>
      <c r="R2626" s="4" t="str">
        <f>IF(shipments9[[#This Row],[Gross Profit]]&lt;0,"Loss","Profit")</f>
        <v>Profit</v>
      </c>
      <c r="S2626" s="9">
        <f>shipments9[[#This Row],[Gross Profit]]/shipments9[[#This Row],[Amount]]</f>
        <v>0.87345107241365116</v>
      </c>
      <c r="T2626" s="11">
        <f>shipments9[[#This Row],[Amount]]/shipments9[[#This Row],[Boxes]]</f>
        <v>20.940517241379311</v>
      </c>
    </row>
    <row r="2627" spans="1:20" hidden="1" x14ac:dyDescent="0.25">
      <c r="A2627" t="s">
        <v>2829</v>
      </c>
      <c r="B2627" t="s">
        <v>65</v>
      </c>
      <c r="C2627" t="s">
        <v>165</v>
      </c>
      <c r="D2627" t="s">
        <v>19</v>
      </c>
      <c r="E2627" s="1">
        <v>45168</v>
      </c>
      <c r="F2627" s="1" t="str">
        <f>TEXT(shipments9[[#This Row],[Shipdate]],"ddd")</f>
        <v>Wed</v>
      </c>
      <c r="G2627" s="1" t="str">
        <f>IF(OR(shipments9[[#This Row],[Day Name]]="Sat",shipments9[[#This Row],[Day Name]]="Sun"),"Weekend","Weekday")</f>
        <v>Weekday</v>
      </c>
      <c r="H2627">
        <v>3939.75</v>
      </c>
      <c r="I2627">
        <v>188</v>
      </c>
      <c r="J2627" t="s">
        <v>172</v>
      </c>
      <c r="K2627" t="s">
        <v>8151</v>
      </c>
      <c r="L2627" t="s">
        <v>8160</v>
      </c>
      <c r="M2627">
        <v>8</v>
      </c>
      <c r="N2627" t="s">
        <v>8162</v>
      </c>
      <c r="O2627" s="4">
        <f>INDEX(products[Cost_per_box], MATCH(shipments9[[#This Row],[PID]], products[PID], 0))</f>
        <v>2.65</v>
      </c>
      <c r="P2627" s="4">
        <f>shipments9[[#This Row],[Boxes]]*shipments9[[#This Row],[Cost Per Box]]</f>
        <v>498.2</v>
      </c>
      <c r="Q2627" s="4">
        <f>shipments9[[#This Row],[Amount]] -shipments9[[#This Row],[total cost]]</f>
        <v>3441.55</v>
      </c>
      <c r="R2627" s="4" t="str">
        <f>IF(shipments9[[#This Row],[Gross Profit]]&lt;0,"Loss","Profit")</f>
        <v>Profit</v>
      </c>
      <c r="S2627" s="9">
        <f>shipments9[[#This Row],[Gross Profit]]/shipments9[[#This Row],[Amount]]</f>
        <v>0.87354527571546425</v>
      </c>
      <c r="T2627" s="11">
        <f>shipments9[[#This Row],[Amount]]/shipments9[[#This Row],[Boxes]]</f>
        <v>20.956117021276597</v>
      </c>
    </row>
    <row r="2628" spans="1:20" hidden="1" x14ac:dyDescent="0.25">
      <c r="A2628" t="s">
        <v>2830</v>
      </c>
      <c r="B2628" t="s">
        <v>65</v>
      </c>
      <c r="C2628" t="s">
        <v>165</v>
      </c>
      <c r="D2628" t="s">
        <v>19</v>
      </c>
      <c r="E2628" s="1">
        <v>45177</v>
      </c>
      <c r="F2628" s="1" t="str">
        <f>TEXT(shipments9[[#This Row],[Shipdate]],"ddd")</f>
        <v>Fri</v>
      </c>
      <c r="G2628" s="1" t="str">
        <f>IF(OR(shipments9[[#This Row],[Day Name]]="Sat",shipments9[[#This Row],[Day Name]]="Sun"),"Weekend","Weekday")</f>
        <v>Weekday</v>
      </c>
      <c r="H2628">
        <v>3485.25</v>
      </c>
      <c r="I2628">
        <v>175</v>
      </c>
      <c r="J2628" t="s">
        <v>172</v>
      </c>
      <c r="K2628" t="s">
        <v>8151</v>
      </c>
      <c r="L2628" t="s">
        <v>8160</v>
      </c>
      <c r="M2628">
        <v>9</v>
      </c>
      <c r="N2628" t="s">
        <v>8167</v>
      </c>
      <c r="O2628" s="4">
        <f>INDEX(products[Cost_per_box], MATCH(shipments9[[#This Row],[PID]], products[PID], 0))</f>
        <v>2.65</v>
      </c>
      <c r="P2628" s="4">
        <f>shipments9[[#This Row],[Boxes]]*shipments9[[#This Row],[Cost Per Box]]</f>
        <v>463.75</v>
      </c>
      <c r="Q2628" s="4">
        <f>shipments9[[#This Row],[Amount]] -shipments9[[#This Row],[total cost]]</f>
        <v>3021.5</v>
      </c>
      <c r="R2628" s="4" t="str">
        <f>IF(shipments9[[#This Row],[Gross Profit]]&lt;0,"Loss","Profit")</f>
        <v>Profit</v>
      </c>
      <c r="S2628" s="9">
        <f>shipments9[[#This Row],[Gross Profit]]/shipments9[[#This Row],[Amount]]</f>
        <v>0.86693924395667454</v>
      </c>
      <c r="T2628" s="11">
        <f>shipments9[[#This Row],[Amount]]/shipments9[[#This Row],[Boxes]]</f>
        <v>19.915714285714287</v>
      </c>
    </row>
    <row r="2629" spans="1:20" hidden="1" x14ac:dyDescent="0.25">
      <c r="A2629" t="s">
        <v>2831</v>
      </c>
      <c r="B2629" t="s">
        <v>65</v>
      </c>
      <c r="C2629" t="s">
        <v>165</v>
      </c>
      <c r="D2629" t="s">
        <v>19</v>
      </c>
      <c r="E2629" s="1">
        <v>45149</v>
      </c>
      <c r="F2629" s="1" t="str">
        <f>TEXT(shipments9[[#This Row],[Shipdate]],"ddd")</f>
        <v>Fri</v>
      </c>
      <c r="G2629" s="1" t="str">
        <f>IF(OR(shipments9[[#This Row],[Day Name]]="Sat",shipments9[[#This Row],[Day Name]]="Sun"),"Weekend","Weekday")</f>
        <v>Weekday</v>
      </c>
      <c r="H2629">
        <v>10986.75</v>
      </c>
      <c r="I2629">
        <v>500</v>
      </c>
      <c r="J2629" t="s">
        <v>172</v>
      </c>
      <c r="K2629" t="s">
        <v>8151</v>
      </c>
      <c r="L2629" t="s">
        <v>8160</v>
      </c>
      <c r="M2629">
        <v>8</v>
      </c>
      <c r="N2629" t="s">
        <v>8162</v>
      </c>
      <c r="O2629" s="4">
        <f>INDEX(products[Cost_per_box], MATCH(shipments9[[#This Row],[PID]], products[PID], 0))</f>
        <v>2.65</v>
      </c>
      <c r="P2629" s="4">
        <f>shipments9[[#This Row],[Boxes]]*shipments9[[#This Row],[Cost Per Box]]</f>
        <v>1325</v>
      </c>
      <c r="Q2629" s="4">
        <f>shipments9[[#This Row],[Amount]] -shipments9[[#This Row],[total cost]]</f>
        <v>9661.75</v>
      </c>
      <c r="R2629" s="4" t="str">
        <f>IF(shipments9[[#This Row],[Gross Profit]]&lt;0,"Loss","Profit")</f>
        <v>Profit</v>
      </c>
      <c r="S2629" s="9">
        <f>shipments9[[#This Row],[Gross Profit]]/shipments9[[#This Row],[Amount]]</f>
        <v>0.87940018658839059</v>
      </c>
      <c r="T2629" s="11">
        <f>shipments9[[#This Row],[Amount]]/shipments9[[#This Row],[Boxes]]</f>
        <v>21.973500000000001</v>
      </c>
    </row>
    <row r="2630" spans="1:20" hidden="1" x14ac:dyDescent="0.25">
      <c r="A2630" t="s">
        <v>2832</v>
      </c>
      <c r="B2630" t="s">
        <v>65</v>
      </c>
      <c r="C2630" t="s">
        <v>165</v>
      </c>
      <c r="D2630" t="s">
        <v>19</v>
      </c>
      <c r="E2630" s="1">
        <v>45425</v>
      </c>
      <c r="F2630" s="1" t="str">
        <f>TEXT(shipments9[[#This Row],[Shipdate]],"ddd")</f>
        <v>Mon</v>
      </c>
      <c r="G2630" s="1" t="str">
        <f>IF(OR(shipments9[[#This Row],[Day Name]]="Sat",shipments9[[#This Row],[Day Name]]="Sun"),"Weekend","Weekday")</f>
        <v>Weekday</v>
      </c>
      <c r="H2630">
        <v>2351.25</v>
      </c>
      <c r="I2630">
        <v>131</v>
      </c>
      <c r="J2630" t="s">
        <v>172</v>
      </c>
      <c r="K2630" t="s">
        <v>8155</v>
      </c>
      <c r="L2630" t="s">
        <v>8154</v>
      </c>
      <c r="M2630">
        <v>5</v>
      </c>
      <c r="N2630" t="s">
        <v>201</v>
      </c>
      <c r="O2630" s="4">
        <f>INDEX(products[Cost_per_box], MATCH(shipments9[[#This Row],[PID]], products[PID], 0))</f>
        <v>2.65</v>
      </c>
      <c r="P2630" s="4">
        <f>shipments9[[#This Row],[Boxes]]*shipments9[[#This Row],[Cost Per Box]]</f>
        <v>347.15</v>
      </c>
      <c r="Q2630" s="4">
        <f>shipments9[[#This Row],[Amount]] -shipments9[[#This Row],[total cost]]</f>
        <v>2004.1</v>
      </c>
      <c r="R2630" s="4" t="str">
        <f>IF(shipments9[[#This Row],[Gross Profit]]&lt;0,"Loss","Profit")</f>
        <v>Profit</v>
      </c>
      <c r="S2630" s="9">
        <f>shipments9[[#This Row],[Gross Profit]]/shipments9[[#This Row],[Amount]]</f>
        <v>0.85235513024986709</v>
      </c>
      <c r="T2630" s="11">
        <f>shipments9[[#This Row],[Amount]]/shipments9[[#This Row],[Boxes]]</f>
        <v>17.948473282442748</v>
      </c>
    </row>
    <row r="2631" spans="1:20" hidden="1" x14ac:dyDescent="0.25">
      <c r="A2631" t="s">
        <v>2833</v>
      </c>
      <c r="B2631" t="s">
        <v>65</v>
      </c>
      <c r="C2631" t="s">
        <v>165</v>
      </c>
      <c r="D2631" t="s">
        <v>19</v>
      </c>
      <c r="E2631" s="1">
        <v>44946</v>
      </c>
      <c r="F2631" s="1" t="str">
        <f>TEXT(shipments9[[#This Row],[Shipdate]],"ddd")</f>
        <v>Fri</v>
      </c>
      <c r="G2631" s="1" t="str">
        <f>IF(OR(shipments9[[#This Row],[Day Name]]="Sat",shipments9[[#This Row],[Day Name]]="Sun"),"Weekend","Weekday")</f>
        <v>Weekday</v>
      </c>
      <c r="H2631">
        <v>7944.75</v>
      </c>
      <c r="I2631">
        <v>398</v>
      </c>
      <c r="J2631" t="s">
        <v>172</v>
      </c>
      <c r="K2631" t="s">
        <v>8151</v>
      </c>
      <c r="L2631" t="s">
        <v>8156</v>
      </c>
      <c r="M2631">
        <v>1</v>
      </c>
      <c r="N2631" t="s">
        <v>8163</v>
      </c>
      <c r="O2631" s="4">
        <f>INDEX(products[Cost_per_box], MATCH(shipments9[[#This Row],[PID]], products[PID], 0))</f>
        <v>2.65</v>
      </c>
      <c r="P2631" s="4">
        <f>shipments9[[#This Row],[Boxes]]*shipments9[[#This Row],[Cost Per Box]]</f>
        <v>1054.7</v>
      </c>
      <c r="Q2631" s="4">
        <f>shipments9[[#This Row],[Amount]] -shipments9[[#This Row],[total cost]]</f>
        <v>6890.05</v>
      </c>
      <c r="R2631" s="4" t="str">
        <f>IF(shipments9[[#This Row],[Gross Profit]]&lt;0,"Loss","Profit")</f>
        <v>Profit</v>
      </c>
      <c r="S2631" s="9">
        <f>shipments9[[#This Row],[Gross Profit]]/shipments9[[#This Row],[Amount]]</f>
        <v>0.86724566537650649</v>
      </c>
      <c r="T2631" s="11">
        <f>shipments9[[#This Row],[Amount]]/shipments9[[#This Row],[Boxes]]</f>
        <v>19.961683417085428</v>
      </c>
    </row>
    <row r="2632" spans="1:20" hidden="1" x14ac:dyDescent="0.25">
      <c r="A2632" t="s">
        <v>2834</v>
      </c>
      <c r="B2632" t="s">
        <v>65</v>
      </c>
      <c r="C2632" t="s">
        <v>165</v>
      </c>
      <c r="D2632" t="s">
        <v>19</v>
      </c>
      <c r="E2632" s="1">
        <v>45183</v>
      </c>
      <c r="F2632" s="1" t="str">
        <f>TEXT(shipments9[[#This Row],[Shipdate]],"ddd")</f>
        <v>Thu</v>
      </c>
      <c r="G2632" s="1" t="str">
        <f>IF(OR(shipments9[[#This Row],[Day Name]]="Sat",shipments9[[#This Row],[Day Name]]="Sun"),"Weekend","Weekday")</f>
        <v>Weekday</v>
      </c>
      <c r="H2632">
        <v>7202.25</v>
      </c>
      <c r="I2632">
        <v>401</v>
      </c>
      <c r="J2632" t="s">
        <v>172</v>
      </c>
      <c r="K2632" t="s">
        <v>8151</v>
      </c>
      <c r="L2632" t="s">
        <v>8160</v>
      </c>
      <c r="M2632">
        <v>9</v>
      </c>
      <c r="N2632" t="s">
        <v>8167</v>
      </c>
      <c r="O2632" s="4">
        <f>INDEX(products[Cost_per_box], MATCH(shipments9[[#This Row],[PID]], products[PID], 0))</f>
        <v>2.65</v>
      </c>
      <c r="P2632" s="4">
        <f>shipments9[[#This Row],[Boxes]]*shipments9[[#This Row],[Cost Per Box]]</f>
        <v>1062.6499999999999</v>
      </c>
      <c r="Q2632" s="4">
        <f>shipments9[[#This Row],[Amount]] -shipments9[[#This Row],[total cost]]</f>
        <v>6139.6</v>
      </c>
      <c r="R2632" s="4" t="str">
        <f>IF(shipments9[[#This Row],[Gross Profit]]&lt;0,"Loss","Profit")</f>
        <v>Profit</v>
      </c>
      <c r="S2632" s="9">
        <f>shipments9[[#This Row],[Gross Profit]]/shipments9[[#This Row],[Amount]]</f>
        <v>0.85245582977541745</v>
      </c>
      <c r="T2632" s="11">
        <f>shipments9[[#This Row],[Amount]]/shipments9[[#This Row],[Boxes]]</f>
        <v>17.960723192019952</v>
      </c>
    </row>
    <row r="2633" spans="1:20" hidden="1" x14ac:dyDescent="0.25">
      <c r="A2633" t="s">
        <v>2835</v>
      </c>
      <c r="B2633" t="s">
        <v>68</v>
      </c>
      <c r="C2633" t="s">
        <v>165</v>
      </c>
      <c r="D2633" t="s">
        <v>19</v>
      </c>
      <c r="E2633" s="1">
        <v>45399</v>
      </c>
      <c r="F2633" s="1" t="str">
        <f>TEXT(shipments9[[#This Row],[Shipdate]],"ddd")</f>
        <v>Wed</v>
      </c>
      <c r="G2633" s="1" t="str">
        <f>IF(OR(shipments9[[#This Row],[Day Name]]="Sat",shipments9[[#This Row],[Day Name]]="Sun"),"Weekend","Weekday")</f>
        <v>Weekday</v>
      </c>
      <c r="H2633">
        <v>3359.25</v>
      </c>
      <c r="I2633">
        <v>168</v>
      </c>
      <c r="J2633" t="s">
        <v>172</v>
      </c>
      <c r="K2633" t="s">
        <v>8155</v>
      </c>
      <c r="L2633" t="s">
        <v>8154</v>
      </c>
      <c r="M2633">
        <v>4</v>
      </c>
      <c r="N2633" t="s">
        <v>8158</v>
      </c>
      <c r="O2633" s="4">
        <f>INDEX(products[Cost_per_box], MATCH(shipments9[[#This Row],[PID]], products[PID], 0))</f>
        <v>2.65</v>
      </c>
      <c r="P2633" s="4">
        <f>shipments9[[#This Row],[Boxes]]*shipments9[[#This Row],[Cost Per Box]]</f>
        <v>445.2</v>
      </c>
      <c r="Q2633" s="4">
        <f>shipments9[[#This Row],[Amount]] -shipments9[[#This Row],[total cost]]</f>
        <v>2914.05</v>
      </c>
      <c r="R2633" s="4" t="str">
        <f>IF(shipments9[[#This Row],[Gross Profit]]&lt;0,"Loss","Profit")</f>
        <v>Profit</v>
      </c>
      <c r="S2633" s="9">
        <f>shipments9[[#This Row],[Gross Profit]]/shipments9[[#This Row],[Amount]]</f>
        <v>0.86747041750390719</v>
      </c>
      <c r="T2633" s="11">
        <f>shipments9[[#This Row],[Amount]]/shipments9[[#This Row],[Boxes]]</f>
        <v>19.995535714285715</v>
      </c>
    </row>
    <row r="2634" spans="1:20" hidden="1" x14ac:dyDescent="0.25">
      <c r="A2634" t="s">
        <v>2836</v>
      </c>
      <c r="B2634" t="s">
        <v>68</v>
      </c>
      <c r="C2634" t="s">
        <v>165</v>
      </c>
      <c r="D2634" t="s">
        <v>19</v>
      </c>
      <c r="E2634" s="1">
        <v>45399</v>
      </c>
      <c r="F2634" s="1" t="str">
        <f>TEXT(shipments9[[#This Row],[Shipdate]],"ddd")</f>
        <v>Wed</v>
      </c>
      <c r="G2634" s="1" t="str">
        <f>IF(OR(shipments9[[#This Row],[Day Name]]="Sat",shipments9[[#This Row],[Day Name]]="Sun"),"Weekend","Weekday")</f>
        <v>Weekday</v>
      </c>
      <c r="H2634">
        <v>9387</v>
      </c>
      <c r="I2634">
        <v>470</v>
      </c>
      <c r="J2634" t="s">
        <v>172</v>
      </c>
      <c r="K2634" t="s">
        <v>8155</v>
      </c>
      <c r="L2634" t="s">
        <v>8154</v>
      </c>
      <c r="M2634">
        <v>4</v>
      </c>
      <c r="N2634" t="s">
        <v>8158</v>
      </c>
      <c r="O2634" s="4">
        <f>INDEX(products[Cost_per_box], MATCH(shipments9[[#This Row],[PID]], products[PID], 0))</f>
        <v>2.65</v>
      </c>
      <c r="P2634" s="4">
        <f>shipments9[[#This Row],[Boxes]]*shipments9[[#This Row],[Cost Per Box]]</f>
        <v>1245.5</v>
      </c>
      <c r="Q2634" s="4">
        <f>shipments9[[#This Row],[Amount]] -shipments9[[#This Row],[total cost]]</f>
        <v>8141.5</v>
      </c>
      <c r="R2634" s="4" t="str">
        <f>IF(shipments9[[#This Row],[Gross Profit]]&lt;0,"Loss","Profit")</f>
        <v>Profit</v>
      </c>
      <c r="S2634" s="9">
        <f>shipments9[[#This Row],[Gross Profit]]/shipments9[[#This Row],[Amount]]</f>
        <v>0.86731650154468942</v>
      </c>
      <c r="T2634" s="11">
        <f>shipments9[[#This Row],[Amount]]/shipments9[[#This Row],[Boxes]]</f>
        <v>19.972340425531915</v>
      </c>
    </row>
    <row r="2635" spans="1:20" hidden="1" x14ac:dyDescent="0.25">
      <c r="A2635" t="s">
        <v>2837</v>
      </c>
      <c r="B2635" t="s">
        <v>68</v>
      </c>
      <c r="C2635" t="s">
        <v>165</v>
      </c>
      <c r="D2635" t="s">
        <v>19</v>
      </c>
      <c r="E2635" s="1">
        <v>45230</v>
      </c>
      <c r="F2635" s="1" t="str">
        <f>TEXT(shipments9[[#This Row],[Shipdate]],"ddd")</f>
        <v>Tue</v>
      </c>
      <c r="G2635" s="1" t="str">
        <f>IF(OR(shipments9[[#This Row],[Day Name]]="Sat",shipments9[[#This Row],[Day Name]]="Sun"),"Weekend","Weekday")</f>
        <v>Weekday</v>
      </c>
      <c r="H2635">
        <v>1701</v>
      </c>
      <c r="I2635">
        <v>81</v>
      </c>
      <c r="J2635" t="s">
        <v>172</v>
      </c>
      <c r="K2635" t="s">
        <v>8151</v>
      </c>
      <c r="L2635" t="s">
        <v>8152</v>
      </c>
      <c r="M2635">
        <v>10</v>
      </c>
      <c r="N2635" t="s">
        <v>8153</v>
      </c>
      <c r="O2635" s="4">
        <f>INDEX(products[Cost_per_box], MATCH(shipments9[[#This Row],[PID]], products[PID], 0))</f>
        <v>2.65</v>
      </c>
      <c r="P2635" s="4">
        <f>shipments9[[#This Row],[Boxes]]*shipments9[[#This Row],[Cost Per Box]]</f>
        <v>214.65</v>
      </c>
      <c r="Q2635" s="4">
        <f>shipments9[[#This Row],[Amount]] -shipments9[[#This Row],[total cost]]</f>
        <v>1486.35</v>
      </c>
      <c r="R2635" s="4" t="str">
        <f>IF(shipments9[[#This Row],[Gross Profit]]&lt;0,"Loss","Profit")</f>
        <v>Profit</v>
      </c>
      <c r="S2635" s="9">
        <f>shipments9[[#This Row],[Gross Profit]]/shipments9[[#This Row],[Amount]]</f>
        <v>0.8738095238095237</v>
      </c>
      <c r="T2635" s="11">
        <f>shipments9[[#This Row],[Amount]]/shipments9[[#This Row],[Boxes]]</f>
        <v>21</v>
      </c>
    </row>
    <row r="2636" spans="1:20" hidden="1" x14ac:dyDescent="0.25">
      <c r="A2636" t="s">
        <v>2838</v>
      </c>
      <c r="B2636" t="s">
        <v>68</v>
      </c>
      <c r="C2636" t="s">
        <v>165</v>
      </c>
      <c r="D2636" t="s">
        <v>19</v>
      </c>
      <c r="E2636" s="1">
        <v>45280</v>
      </c>
      <c r="F2636" s="1" t="str">
        <f>TEXT(shipments9[[#This Row],[Shipdate]],"ddd")</f>
        <v>Wed</v>
      </c>
      <c r="G2636" s="1" t="str">
        <f>IF(OR(shipments9[[#This Row],[Day Name]]="Sat",shipments9[[#This Row],[Day Name]]="Sun"),"Weekend","Weekday")</f>
        <v>Weekday</v>
      </c>
      <c r="H2636">
        <v>9402.75</v>
      </c>
      <c r="I2636">
        <v>428</v>
      </c>
      <c r="J2636" t="s">
        <v>172</v>
      </c>
      <c r="K2636" t="s">
        <v>8151</v>
      </c>
      <c r="L2636" t="s">
        <v>8152</v>
      </c>
      <c r="M2636">
        <v>12</v>
      </c>
      <c r="N2636" t="s">
        <v>8166</v>
      </c>
      <c r="O2636" s="4">
        <f>INDEX(products[Cost_per_box], MATCH(shipments9[[#This Row],[PID]], products[PID], 0))</f>
        <v>2.65</v>
      </c>
      <c r="P2636" s="4">
        <f>shipments9[[#This Row],[Boxes]]*shipments9[[#This Row],[Cost Per Box]]</f>
        <v>1134.2</v>
      </c>
      <c r="Q2636" s="4">
        <f>shipments9[[#This Row],[Amount]] -shipments9[[#This Row],[total cost]]</f>
        <v>8268.5499999999993</v>
      </c>
      <c r="R2636" s="4" t="str">
        <f>IF(shipments9[[#This Row],[Gross Profit]]&lt;0,"Loss","Profit")</f>
        <v>Profit</v>
      </c>
      <c r="S2636" s="9">
        <f>shipments9[[#This Row],[Gross Profit]]/shipments9[[#This Row],[Amount]]</f>
        <v>0.87937571455159391</v>
      </c>
      <c r="T2636" s="11">
        <f>shipments9[[#This Row],[Amount]]/shipments9[[#This Row],[Boxes]]</f>
        <v>21.969042056074766</v>
      </c>
    </row>
    <row r="2637" spans="1:20" hidden="1" x14ac:dyDescent="0.25">
      <c r="A2637" t="s">
        <v>2839</v>
      </c>
      <c r="B2637" t="s">
        <v>68</v>
      </c>
      <c r="C2637" t="s">
        <v>165</v>
      </c>
      <c r="D2637" t="s">
        <v>19</v>
      </c>
      <c r="E2637" s="1">
        <v>45113</v>
      </c>
      <c r="F2637" s="1" t="str">
        <f>TEXT(shipments9[[#This Row],[Shipdate]],"ddd")</f>
        <v>Thu</v>
      </c>
      <c r="G2637" s="1" t="str">
        <f>IF(OR(shipments9[[#This Row],[Day Name]]="Sat",shipments9[[#This Row],[Day Name]]="Sun"),"Weekend","Weekday")</f>
        <v>Weekday</v>
      </c>
      <c r="H2637">
        <v>11191.5</v>
      </c>
      <c r="I2637">
        <v>533</v>
      </c>
      <c r="J2637" t="s">
        <v>172</v>
      </c>
      <c r="K2637" t="s">
        <v>8151</v>
      </c>
      <c r="L2637" t="s">
        <v>8160</v>
      </c>
      <c r="M2637">
        <v>7</v>
      </c>
      <c r="N2637" t="s">
        <v>8161</v>
      </c>
      <c r="O2637" s="4">
        <f>INDEX(products[Cost_per_box], MATCH(shipments9[[#This Row],[PID]], products[PID], 0))</f>
        <v>2.65</v>
      </c>
      <c r="P2637" s="4">
        <f>shipments9[[#This Row],[Boxes]]*shipments9[[#This Row],[Cost Per Box]]</f>
        <v>1412.45</v>
      </c>
      <c r="Q2637" s="4">
        <f>shipments9[[#This Row],[Amount]] -shipments9[[#This Row],[total cost]]</f>
        <v>9779.0499999999993</v>
      </c>
      <c r="R2637" s="4" t="str">
        <f>IF(shipments9[[#This Row],[Gross Profit]]&lt;0,"Loss","Profit")</f>
        <v>Profit</v>
      </c>
      <c r="S2637" s="9">
        <f>shipments9[[#This Row],[Gross Profit]]/shipments9[[#This Row],[Amount]]</f>
        <v>0.87379261046329793</v>
      </c>
      <c r="T2637" s="11">
        <f>shipments9[[#This Row],[Amount]]/shipments9[[#This Row],[Boxes]]</f>
        <v>20.997185741088181</v>
      </c>
    </row>
    <row r="2638" spans="1:20" hidden="1" x14ac:dyDescent="0.25">
      <c r="A2638" t="s">
        <v>2840</v>
      </c>
      <c r="B2638" t="s">
        <v>68</v>
      </c>
      <c r="C2638" t="s">
        <v>165</v>
      </c>
      <c r="D2638" t="s">
        <v>19</v>
      </c>
      <c r="E2638" s="1">
        <v>45065</v>
      </c>
      <c r="F2638" s="1" t="str">
        <f>TEXT(shipments9[[#This Row],[Shipdate]],"ddd")</f>
        <v>Fri</v>
      </c>
      <c r="G2638" s="1" t="str">
        <f>IF(OR(shipments9[[#This Row],[Day Name]]="Sat",shipments9[[#This Row],[Day Name]]="Sun"),"Weekend","Weekday")</f>
        <v>Weekday</v>
      </c>
      <c r="H2638">
        <v>4360.5</v>
      </c>
      <c r="I2638">
        <v>243</v>
      </c>
      <c r="J2638" t="s">
        <v>172</v>
      </c>
      <c r="K2638" t="s">
        <v>8151</v>
      </c>
      <c r="L2638" t="s">
        <v>8154</v>
      </c>
      <c r="M2638">
        <v>5</v>
      </c>
      <c r="N2638" t="s">
        <v>201</v>
      </c>
      <c r="O2638" s="4">
        <f>INDEX(products[Cost_per_box], MATCH(shipments9[[#This Row],[PID]], products[PID], 0))</f>
        <v>2.65</v>
      </c>
      <c r="P2638" s="4">
        <f>shipments9[[#This Row],[Boxes]]*shipments9[[#This Row],[Cost Per Box]]</f>
        <v>643.94999999999993</v>
      </c>
      <c r="Q2638" s="4">
        <f>shipments9[[#This Row],[Amount]] -shipments9[[#This Row],[total cost]]</f>
        <v>3716.55</v>
      </c>
      <c r="R2638" s="4" t="str">
        <f>IF(shipments9[[#This Row],[Gross Profit]]&lt;0,"Loss","Profit")</f>
        <v>Profit</v>
      </c>
      <c r="S2638" s="9">
        <f>shipments9[[#This Row],[Gross Profit]]/shipments9[[#This Row],[Amount]]</f>
        <v>0.85232198142414861</v>
      </c>
      <c r="T2638" s="11">
        <f>shipments9[[#This Row],[Amount]]/shipments9[[#This Row],[Boxes]]</f>
        <v>17.944444444444443</v>
      </c>
    </row>
    <row r="2639" spans="1:20" hidden="1" x14ac:dyDescent="0.25">
      <c r="A2639" t="s">
        <v>2841</v>
      </c>
      <c r="B2639" t="s">
        <v>68</v>
      </c>
      <c r="C2639" t="s">
        <v>165</v>
      </c>
      <c r="D2639" t="s">
        <v>19</v>
      </c>
      <c r="E2639" s="1">
        <v>45237</v>
      </c>
      <c r="F2639" s="1" t="str">
        <f>TEXT(shipments9[[#This Row],[Shipdate]],"ddd")</f>
        <v>Tue</v>
      </c>
      <c r="G2639" s="1" t="str">
        <f>IF(OR(shipments9[[#This Row],[Day Name]]="Sat",shipments9[[#This Row],[Day Name]]="Sun"),"Weekend","Weekday")</f>
        <v>Weekday</v>
      </c>
      <c r="H2639">
        <v>5499</v>
      </c>
      <c r="I2639">
        <v>262</v>
      </c>
      <c r="J2639" t="s">
        <v>172</v>
      </c>
      <c r="K2639" t="s">
        <v>8151</v>
      </c>
      <c r="L2639" t="s">
        <v>8152</v>
      </c>
      <c r="M2639">
        <v>11</v>
      </c>
      <c r="N2639" t="s">
        <v>8165</v>
      </c>
      <c r="O2639" s="4">
        <f>INDEX(products[Cost_per_box], MATCH(shipments9[[#This Row],[PID]], products[PID], 0))</f>
        <v>2.65</v>
      </c>
      <c r="P2639" s="4">
        <f>shipments9[[#This Row],[Boxes]]*shipments9[[#This Row],[Cost Per Box]]</f>
        <v>694.3</v>
      </c>
      <c r="Q2639" s="4">
        <f>shipments9[[#This Row],[Amount]] -shipments9[[#This Row],[total cost]]</f>
        <v>4804.7</v>
      </c>
      <c r="R2639" s="4" t="str">
        <f>IF(shipments9[[#This Row],[Gross Profit]]&lt;0,"Loss","Profit")</f>
        <v>Profit</v>
      </c>
      <c r="S2639" s="9">
        <f>shipments9[[#This Row],[Gross Profit]]/shipments9[[#This Row],[Amount]]</f>
        <v>0.8737406801236588</v>
      </c>
      <c r="T2639" s="11">
        <f>shipments9[[#This Row],[Amount]]/shipments9[[#This Row],[Boxes]]</f>
        <v>20.988549618320612</v>
      </c>
    </row>
    <row r="2640" spans="1:20" hidden="1" x14ac:dyDescent="0.25">
      <c r="A2640" t="s">
        <v>2842</v>
      </c>
      <c r="B2640" t="s">
        <v>108</v>
      </c>
      <c r="C2640" t="s">
        <v>165</v>
      </c>
      <c r="D2640" t="s">
        <v>19</v>
      </c>
      <c r="E2640" s="1">
        <v>45313</v>
      </c>
      <c r="F2640" s="1" t="str">
        <f>TEXT(shipments9[[#This Row],[Shipdate]],"ddd")</f>
        <v>Mon</v>
      </c>
      <c r="G2640" s="1" t="str">
        <f>IF(OR(shipments9[[#This Row],[Day Name]]="Sat",shipments9[[#This Row],[Day Name]]="Sun"),"Weekend","Weekday")</f>
        <v>Weekday</v>
      </c>
      <c r="H2640">
        <v>6813</v>
      </c>
      <c r="I2640">
        <v>379</v>
      </c>
      <c r="J2640" t="s">
        <v>172</v>
      </c>
      <c r="K2640" t="s">
        <v>8155</v>
      </c>
      <c r="L2640" t="s">
        <v>8156</v>
      </c>
      <c r="M2640">
        <v>1</v>
      </c>
      <c r="N2640" t="s">
        <v>8163</v>
      </c>
      <c r="O2640" s="4">
        <f>INDEX(products[Cost_per_box], MATCH(shipments9[[#This Row],[PID]], products[PID], 0))</f>
        <v>2.65</v>
      </c>
      <c r="P2640" s="4">
        <f>shipments9[[#This Row],[Boxes]]*shipments9[[#This Row],[Cost Per Box]]</f>
        <v>1004.35</v>
      </c>
      <c r="Q2640" s="4">
        <f>shipments9[[#This Row],[Amount]] -shipments9[[#This Row],[total cost]]</f>
        <v>5808.65</v>
      </c>
      <c r="R2640" s="4" t="str">
        <f>IF(shipments9[[#This Row],[Gross Profit]]&lt;0,"Loss","Profit")</f>
        <v>Profit</v>
      </c>
      <c r="S2640" s="9">
        <f>shipments9[[#This Row],[Gross Profit]]/shipments9[[#This Row],[Amount]]</f>
        <v>0.85258329663877874</v>
      </c>
      <c r="T2640" s="11">
        <f>shipments9[[#This Row],[Amount]]/shipments9[[#This Row],[Boxes]]</f>
        <v>17.976253298153033</v>
      </c>
    </row>
    <row r="2641" spans="1:20" hidden="1" x14ac:dyDescent="0.25">
      <c r="A2641" t="s">
        <v>2843</v>
      </c>
      <c r="B2641" t="s">
        <v>105</v>
      </c>
      <c r="C2641" t="s">
        <v>165</v>
      </c>
      <c r="D2641" t="s">
        <v>19</v>
      </c>
      <c r="E2641" s="1">
        <v>45203</v>
      </c>
      <c r="F2641" s="1" t="str">
        <f>TEXT(shipments9[[#This Row],[Shipdate]],"ddd")</f>
        <v>Wed</v>
      </c>
      <c r="G2641" s="1" t="str">
        <f>IF(OR(shipments9[[#This Row],[Day Name]]="Sat",shipments9[[#This Row],[Day Name]]="Sun"),"Weekend","Weekday")</f>
        <v>Weekday</v>
      </c>
      <c r="H2641">
        <v>6477.75</v>
      </c>
      <c r="I2641">
        <v>309</v>
      </c>
      <c r="J2641" t="s">
        <v>172</v>
      </c>
      <c r="K2641" t="s">
        <v>8151</v>
      </c>
      <c r="L2641" t="s">
        <v>8152</v>
      </c>
      <c r="M2641">
        <v>10</v>
      </c>
      <c r="N2641" t="s">
        <v>8153</v>
      </c>
      <c r="O2641" s="4">
        <f>INDEX(products[Cost_per_box], MATCH(shipments9[[#This Row],[PID]], products[PID], 0))</f>
        <v>2.65</v>
      </c>
      <c r="P2641" s="4">
        <f>shipments9[[#This Row],[Boxes]]*shipments9[[#This Row],[Cost Per Box]]</f>
        <v>818.85</v>
      </c>
      <c r="Q2641" s="4">
        <f>shipments9[[#This Row],[Amount]] -shipments9[[#This Row],[total cost]]</f>
        <v>5658.9</v>
      </c>
      <c r="R2641" s="4" t="str">
        <f>IF(shipments9[[#This Row],[Gross Profit]]&lt;0,"Loss","Profit")</f>
        <v>Profit</v>
      </c>
      <c r="S2641" s="9">
        <f>shipments9[[#This Row],[Gross Profit]]/shipments9[[#This Row],[Amount]]</f>
        <v>0.87359036702558757</v>
      </c>
      <c r="T2641" s="11">
        <f>shipments9[[#This Row],[Amount]]/shipments9[[#This Row],[Boxes]]</f>
        <v>20.96359223300971</v>
      </c>
    </row>
    <row r="2642" spans="1:20" hidden="1" x14ac:dyDescent="0.25">
      <c r="A2642" t="s">
        <v>2844</v>
      </c>
      <c r="B2642" t="s">
        <v>105</v>
      </c>
      <c r="C2642" t="s">
        <v>165</v>
      </c>
      <c r="D2642" t="s">
        <v>19</v>
      </c>
      <c r="E2642" s="1">
        <v>45257</v>
      </c>
      <c r="F2642" s="1" t="str">
        <f>TEXT(shipments9[[#This Row],[Shipdate]],"ddd")</f>
        <v>Mon</v>
      </c>
      <c r="G2642" s="1" t="str">
        <f>IF(OR(shipments9[[#This Row],[Day Name]]="Sat",shipments9[[#This Row],[Day Name]]="Sun"),"Weekend","Weekday")</f>
        <v>Weekday</v>
      </c>
      <c r="H2642">
        <v>2268</v>
      </c>
      <c r="I2642">
        <v>104</v>
      </c>
      <c r="J2642" t="s">
        <v>172</v>
      </c>
      <c r="K2642" t="s">
        <v>8151</v>
      </c>
      <c r="L2642" t="s">
        <v>8152</v>
      </c>
      <c r="M2642">
        <v>11</v>
      </c>
      <c r="N2642" t="s">
        <v>8165</v>
      </c>
      <c r="O2642" s="4">
        <f>INDEX(products[Cost_per_box], MATCH(shipments9[[#This Row],[PID]], products[PID], 0))</f>
        <v>2.65</v>
      </c>
      <c r="P2642" s="4">
        <f>shipments9[[#This Row],[Boxes]]*shipments9[[#This Row],[Cost Per Box]]</f>
        <v>275.59999999999997</v>
      </c>
      <c r="Q2642" s="4">
        <f>shipments9[[#This Row],[Amount]] -shipments9[[#This Row],[total cost]]</f>
        <v>1992.4</v>
      </c>
      <c r="R2642" s="4" t="str">
        <f>IF(shipments9[[#This Row],[Gross Profit]]&lt;0,"Loss","Profit")</f>
        <v>Profit</v>
      </c>
      <c r="S2642" s="9">
        <f>shipments9[[#This Row],[Gross Profit]]/shipments9[[#This Row],[Amount]]</f>
        <v>0.87848324514991183</v>
      </c>
      <c r="T2642" s="11">
        <f>shipments9[[#This Row],[Amount]]/shipments9[[#This Row],[Boxes]]</f>
        <v>21.807692307692307</v>
      </c>
    </row>
    <row r="2643" spans="1:20" hidden="1" x14ac:dyDescent="0.25">
      <c r="A2643" t="s">
        <v>2845</v>
      </c>
      <c r="B2643" t="s">
        <v>105</v>
      </c>
      <c r="C2643" t="s">
        <v>165</v>
      </c>
      <c r="D2643" t="s">
        <v>19</v>
      </c>
      <c r="E2643" s="1">
        <v>45462</v>
      </c>
      <c r="F2643" s="1" t="str">
        <f>TEXT(shipments9[[#This Row],[Shipdate]],"ddd")</f>
        <v>Wed</v>
      </c>
      <c r="G2643" s="1" t="str">
        <f>IF(OR(shipments9[[#This Row],[Day Name]]="Sat",shipments9[[#This Row],[Day Name]]="Sun"),"Weekend","Weekday")</f>
        <v>Weekday</v>
      </c>
      <c r="H2643">
        <v>3537</v>
      </c>
      <c r="I2643">
        <v>169</v>
      </c>
      <c r="J2643" t="s">
        <v>172</v>
      </c>
      <c r="K2643" t="s">
        <v>8155</v>
      </c>
      <c r="L2643" t="s">
        <v>8154</v>
      </c>
      <c r="M2643">
        <v>6</v>
      </c>
      <c r="N2643" t="s">
        <v>8159</v>
      </c>
      <c r="O2643" s="4">
        <f>INDEX(products[Cost_per_box], MATCH(shipments9[[#This Row],[PID]], products[PID], 0))</f>
        <v>2.65</v>
      </c>
      <c r="P2643" s="4">
        <f>shipments9[[#This Row],[Boxes]]*shipments9[[#This Row],[Cost Per Box]]</f>
        <v>447.84999999999997</v>
      </c>
      <c r="Q2643" s="4">
        <f>shipments9[[#This Row],[Amount]] -shipments9[[#This Row],[total cost]]</f>
        <v>3089.15</v>
      </c>
      <c r="R2643" s="4" t="str">
        <f>IF(shipments9[[#This Row],[Gross Profit]]&lt;0,"Loss","Profit")</f>
        <v>Profit</v>
      </c>
      <c r="S2643" s="9">
        <f>shipments9[[#This Row],[Gross Profit]]/shipments9[[#This Row],[Amount]]</f>
        <v>0.8733813966638394</v>
      </c>
      <c r="T2643" s="11">
        <f>shipments9[[#This Row],[Amount]]/shipments9[[#This Row],[Boxes]]</f>
        <v>20.928994082840237</v>
      </c>
    </row>
    <row r="2644" spans="1:20" hidden="1" x14ac:dyDescent="0.25">
      <c r="A2644" t="s">
        <v>2846</v>
      </c>
      <c r="B2644" t="s">
        <v>105</v>
      </c>
      <c r="C2644" t="s">
        <v>165</v>
      </c>
      <c r="D2644" t="s">
        <v>19</v>
      </c>
      <c r="E2644" s="1">
        <v>45469</v>
      </c>
      <c r="F2644" s="1" t="str">
        <f>TEXT(shipments9[[#This Row],[Shipdate]],"ddd")</f>
        <v>Wed</v>
      </c>
      <c r="G2644" s="1" t="str">
        <f>IF(OR(shipments9[[#This Row],[Day Name]]="Sat",shipments9[[#This Row],[Day Name]]="Sun"),"Weekend","Weekday")</f>
        <v>Weekday</v>
      </c>
      <c r="H2644">
        <v>10071</v>
      </c>
      <c r="I2644">
        <v>458</v>
      </c>
      <c r="J2644" t="s">
        <v>172</v>
      </c>
      <c r="K2644" t="s">
        <v>8155</v>
      </c>
      <c r="L2644" t="s">
        <v>8154</v>
      </c>
      <c r="M2644">
        <v>6</v>
      </c>
      <c r="N2644" t="s">
        <v>8159</v>
      </c>
      <c r="O2644" s="4">
        <f>INDEX(products[Cost_per_box], MATCH(shipments9[[#This Row],[PID]], products[PID], 0))</f>
        <v>2.65</v>
      </c>
      <c r="P2644" s="4">
        <f>shipments9[[#This Row],[Boxes]]*shipments9[[#This Row],[Cost Per Box]]</f>
        <v>1213.7</v>
      </c>
      <c r="Q2644" s="4">
        <f>shipments9[[#This Row],[Amount]] -shipments9[[#This Row],[total cost]]</f>
        <v>8857.2999999999993</v>
      </c>
      <c r="R2644" s="4" t="str">
        <f>IF(shipments9[[#This Row],[Gross Profit]]&lt;0,"Loss","Profit")</f>
        <v>Profit</v>
      </c>
      <c r="S2644" s="9">
        <f>shipments9[[#This Row],[Gross Profit]]/shipments9[[#This Row],[Amount]]</f>
        <v>0.87948565187171079</v>
      </c>
      <c r="T2644" s="11">
        <f>shipments9[[#This Row],[Amount]]/shipments9[[#This Row],[Boxes]]</f>
        <v>21.989082969432314</v>
      </c>
    </row>
    <row r="2645" spans="1:20" hidden="1" x14ac:dyDescent="0.25">
      <c r="A2645" t="s">
        <v>2847</v>
      </c>
      <c r="B2645" t="s">
        <v>105</v>
      </c>
      <c r="C2645" t="s">
        <v>165</v>
      </c>
      <c r="D2645" t="s">
        <v>19</v>
      </c>
      <c r="E2645" s="1">
        <v>45327</v>
      </c>
      <c r="F2645" s="1" t="str">
        <f>TEXT(shipments9[[#This Row],[Shipdate]],"ddd")</f>
        <v>Mon</v>
      </c>
      <c r="G2645" s="1" t="str">
        <f>IF(OR(shipments9[[#This Row],[Day Name]]="Sat",shipments9[[#This Row],[Day Name]]="Sun"),"Weekend","Weekday")</f>
        <v>Weekday</v>
      </c>
      <c r="H2645">
        <v>5411.25</v>
      </c>
      <c r="I2645">
        <v>271</v>
      </c>
      <c r="J2645" t="s">
        <v>172</v>
      </c>
      <c r="K2645" t="s">
        <v>8155</v>
      </c>
      <c r="L2645" t="s">
        <v>8156</v>
      </c>
      <c r="M2645">
        <v>2</v>
      </c>
      <c r="N2645" t="s">
        <v>8157</v>
      </c>
      <c r="O2645" s="4">
        <f>INDEX(products[Cost_per_box], MATCH(shipments9[[#This Row],[PID]], products[PID], 0))</f>
        <v>2.65</v>
      </c>
      <c r="P2645" s="4">
        <f>shipments9[[#This Row],[Boxes]]*shipments9[[#This Row],[Cost Per Box]]</f>
        <v>718.15</v>
      </c>
      <c r="Q2645" s="4">
        <f>shipments9[[#This Row],[Amount]] -shipments9[[#This Row],[total cost]]</f>
        <v>4693.1000000000004</v>
      </c>
      <c r="R2645" s="4" t="str">
        <f>IF(shipments9[[#This Row],[Gross Profit]]&lt;0,"Loss","Profit")</f>
        <v>Profit</v>
      </c>
      <c r="S2645" s="9">
        <f>shipments9[[#This Row],[Gross Profit]]/shipments9[[#This Row],[Amount]]</f>
        <v>0.86728574728574737</v>
      </c>
      <c r="T2645" s="11">
        <f>shipments9[[#This Row],[Amount]]/shipments9[[#This Row],[Boxes]]</f>
        <v>19.967712177121772</v>
      </c>
    </row>
    <row r="2646" spans="1:20" hidden="1" x14ac:dyDescent="0.25">
      <c r="A2646" t="s">
        <v>2848</v>
      </c>
      <c r="B2646" t="s">
        <v>111</v>
      </c>
      <c r="C2646" t="s">
        <v>165</v>
      </c>
      <c r="D2646" t="s">
        <v>19</v>
      </c>
      <c r="E2646" s="1">
        <v>45043</v>
      </c>
      <c r="F2646" s="1" t="str">
        <f>TEXT(shipments9[[#This Row],[Shipdate]],"ddd")</f>
        <v>Thu</v>
      </c>
      <c r="G2646" s="1" t="str">
        <f>IF(OR(shipments9[[#This Row],[Day Name]]="Sat",shipments9[[#This Row],[Day Name]]="Sun"),"Weekend","Weekday")</f>
        <v>Weekday</v>
      </c>
      <c r="H2646">
        <v>6810.75</v>
      </c>
      <c r="I2646">
        <v>341</v>
      </c>
      <c r="J2646" t="s">
        <v>172</v>
      </c>
      <c r="K2646" t="s">
        <v>8151</v>
      </c>
      <c r="L2646" t="s">
        <v>8154</v>
      </c>
      <c r="M2646">
        <v>4</v>
      </c>
      <c r="N2646" t="s">
        <v>8158</v>
      </c>
      <c r="O2646" s="4">
        <f>INDEX(products[Cost_per_box], MATCH(shipments9[[#This Row],[PID]], products[PID], 0))</f>
        <v>2.65</v>
      </c>
      <c r="P2646" s="4">
        <f>shipments9[[#This Row],[Boxes]]*shipments9[[#This Row],[Cost Per Box]]</f>
        <v>903.65</v>
      </c>
      <c r="Q2646" s="4">
        <f>shipments9[[#This Row],[Amount]] -shipments9[[#This Row],[total cost]]</f>
        <v>5907.1</v>
      </c>
      <c r="R2646" s="4" t="str">
        <f>IF(shipments9[[#This Row],[Gross Profit]]&lt;0,"Loss","Profit")</f>
        <v>Profit</v>
      </c>
      <c r="S2646" s="9">
        <f>shipments9[[#This Row],[Gross Profit]]/shipments9[[#This Row],[Amount]]</f>
        <v>0.8673200455162795</v>
      </c>
      <c r="T2646" s="11">
        <f>shipments9[[#This Row],[Amount]]/shipments9[[#This Row],[Boxes]]</f>
        <v>19.972873900293255</v>
      </c>
    </row>
    <row r="2647" spans="1:20" hidden="1" x14ac:dyDescent="0.25">
      <c r="A2647" t="s">
        <v>2849</v>
      </c>
      <c r="B2647" t="s">
        <v>111</v>
      </c>
      <c r="C2647" t="s">
        <v>165</v>
      </c>
      <c r="D2647" t="s">
        <v>19</v>
      </c>
      <c r="E2647" s="1">
        <v>44928</v>
      </c>
      <c r="F2647" s="1" t="str">
        <f>TEXT(shipments9[[#This Row],[Shipdate]],"ddd")</f>
        <v>Mon</v>
      </c>
      <c r="G2647" s="1" t="str">
        <f>IF(OR(shipments9[[#This Row],[Day Name]]="Sat",shipments9[[#This Row],[Day Name]]="Sun"),"Weekend","Weekday")</f>
        <v>Weekday</v>
      </c>
      <c r="H2647">
        <v>4374</v>
      </c>
      <c r="I2647">
        <v>199</v>
      </c>
      <c r="J2647" t="s">
        <v>172</v>
      </c>
      <c r="K2647" t="s">
        <v>8151</v>
      </c>
      <c r="L2647" t="s">
        <v>8156</v>
      </c>
      <c r="M2647">
        <v>1</v>
      </c>
      <c r="N2647" t="s">
        <v>8163</v>
      </c>
      <c r="O2647" s="4">
        <f>INDEX(products[Cost_per_box], MATCH(shipments9[[#This Row],[PID]], products[PID], 0))</f>
        <v>2.65</v>
      </c>
      <c r="P2647" s="4">
        <f>shipments9[[#This Row],[Boxes]]*shipments9[[#This Row],[Cost Per Box]]</f>
        <v>527.35</v>
      </c>
      <c r="Q2647" s="4">
        <f>shipments9[[#This Row],[Amount]] -shipments9[[#This Row],[total cost]]</f>
        <v>3846.65</v>
      </c>
      <c r="R2647" s="4" t="str">
        <f>IF(shipments9[[#This Row],[Gross Profit]]&lt;0,"Loss","Profit")</f>
        <v>Profit</v>
      </c>
      <c r="S2647" s="9">
        <f>shipments9[[#This Row],[Gross Profit]]/shipments9[[#This Row],[Amount]]</f>
        <v>0.87943529949702792</v>
      </c>
      <c r="T2647" s="11">
        <f>shipments9[[#This Row],[Amount]]/shipments9[[#This Row],[Boxes]]</f>
        <v>21.979899497487438</v>
      </c>
    </row>
    <row r="2648" spans="1:20" hidden="1" x14ac:dyDescent="0.25">
      <c r="A2648" t="s">
        <v>2850</v>
      </c>
      <c r="B2648" t="s">
        <v>114</v>
      </c>
      <c r="C2648" t="s">
        <v>165</v>
      </c>
      <c r="D2648" t="s">
        <v>19</v>
      </c>
      <c r="E2648" s="1">
        <v>44959</v>
      </c>
      <c r="F2648" s="1" t="str">
        <f>TEXT(shipments9[[#This Row],[Shipdate]],"ddd")</f>
        <v>Thu</v>
      </c>
      <c r="G2648" s="1" t="str">
        <f>IF(OR(shipments9[[#This Row],[Day Name]]="Sat",shipments9[[#This Row],[Day Name]]="Sun"),"Weekend","Weekday")</f>
        <v>Weekday</v>
      </c>
      <c r="H2648">
        <v>6111</v>
      </c>
      <c r="I2648">
        <v>340</v>
      </c>
      <c r="J2648" t="s">
        <v>172</v>
      </c>
      <c r="K2648" t="s">
        <v>8151</v>
      </c>
      <c r="L2648" t="s">
        <v>8156</v>
      </c>
      <c r="M2648">
        <v>2</v>
      </c>
      <c r="N2648" t="s">
        <v>8157</v>
      </c>
      <c r="O2648" s="4">
        <f>INDEX(products[Cost_per_box], MATCH(shipments9[[#This Row],[PID]], products[PID], 0))</f>
        <v>2.65</v>
      </c>
      <c r="P2648" s="4">
        <f>shipments9[[#This Row],[Boxes]]*shipments9[[#This Row],[Cost Per Box]]</f>
        <v>901</v>
      </c>
      <c r="Q2648" s="4">
        <f>shipments9[[#This Row],[Amount]] -shipments9[[#This Row],[total cost]]</f>
        <v>5210</v>
      </c>
      <c r="R2648" s="4" t="str">
        <f>IF(shipments9[[#This Row],[Gross Profit]]&lt;0,"Loss","Profit")</f>
        <v>Profit</v>
      </c>
      <c r="S2648" s="9">
        <f>shipments9[[#This Row],[Gross Profit]]/shipments9[[#This Row],[Amount]]</f>
        <v>0.85256095565373913</v>
      </c>
      <c r="T2648" s="11">
        <f>shipments9[[#This Row],[Amount]]/shipments9[[#This Row],[Boxes]]</f>
        <v>17.973529411764705</v>
      </c>
    </row>
    <row r="2649" spans="1:20" hidden="1" x14ac:dyDescent="0.25">
      <c r="A2649" t="s">
        <v>2851</v>
      </c>
      <c r="B2649" t="s">
        <v>114</v>
      </c>
      <c r="C2649" t="s">
        <v>165</v>
      </c>
      <c r="D2649" t="s">
        <v>19</v>
      </c>
      <c r="E2649" s="1">
        <v>45201</v>
      </c>
      <c r="F2649" s="1" t="str">
        <f>TEXT(shipments9[[#This Row],[Shipdate]],"ddd")</f>
        <v>Mon</v>
      </c>
      <c r="G2649" s="1" t="str">
        <f>IF(OR(shipments9[[#This Row],[Day Name]]="Sat",shipments9[[#This Row],[Day Name]]="Sun"),"Weekend","Weekday")</f>
        <v>Weekday</v>
      </c>
      <c r="H2649">
        <v>8014.5</v>
      </c>
      <c r="I2649">
        <v>365</v>
      </c>
      <c r="J2649" t="s">
        <v>172</v>
      </c>
      <c r="K2649" t="s">
        <v>8151</v>
      </c>
      <c r="L2649" t="s">
        <v>8152</v>
      </c>
      <c r="M2649">
        <v>10</v>
      </c>
      <c r="N2649" t="s">
        <v>8153</v>
      </c>
      <c r="O2649" s="4">
        <f>INDEX(products[Cost_per_box], MATCH(shipments9[[#This Row],[PID]], products[PID], 0))</f>
        <v>2.65</v>
      </c>
      <c r="P2649" s="4">
        <f>shipments9[[#This Row],[Boxes]]*shipments9[[#This Row],[Cost Per Box]]</f>
        <v>967.25</v>
      </c>
      <c r="Q2649" s="4">
        <f>shipments9[[#This Row],[Amount]] -shipments9[[#This Row],[total cost]]</f>
        <v>7047.25</v>
      </c>
      <c r="R2649" s="4" t="str">
        <f>IF(shipments9[[#This Row],[Gross Profit]]&lt;0,"Loss","Profit")</f>
        <v>Profit</v>
      </c>
      <c r="S2649" s="9">
        <f>shipments9[[#This Row],[Gross Profit]]/shipments9[[#This Row],[Amount]]</f>
        <v>0.8793124961008173</v>
      </c>
      <c r="T2649" s="11">
        <f>shipments9[[#This Row],[Amount]]/shipments9[[#This Row],[Boxes]]</f>
        <v>21.957534246575342</v>
      </c>
    </row>
    <row r="2650" spans="1:20" hidden="1" x14ac:dyDescent="0.25">
      <c r="A2650" t="s">
        <v>2852</v>
      </c>
      <c r="B2650" t="s">
        <v>114</v>
      </c>
      <c r="C2650" t="s">
        <v>165</v>
      </c>
      <c r="D2650" t="s">
        <v>19</v>
      </c>
      <c r="E2650" s="1">
        <v>45210</v>
      </c>
      <c r="F2650" s="1" t="str">
        <f>TEXT(shipments9[[#This Row],[Shipdate]],"ddd")</f>
        <v>Wed</v>
      </c>
      <c r="G2650" s="1" t="str">
        <f>IF(OR(shipments9[[#This Row],[Day Name]]="Sat",shipments9[[#This Row],[Day Name]]="Sun"),"Weekend","Weekday")</f>
        <v>Weekday</v>
      </c>
      <c r="H2650">
        <v>8428.5</v>
      </c>
      <c r="I2650">
        <v>402</v>
      </c>
      <c r="J2650" t="s">
        <v>172</v>
      </c>
      <c r="K2650" t="s">
        <v>8151</v>
      </c>
      <c r="L2650" t="s">
        <v>8152</v>
      </c>
      <c r="M2650">
        <v>10</v>
      </c>
      <c r="N2650" t="s">
        <v>8153</v>
      </c>
      <c r="O2650" s="4">
        <f>INDEX(products[Cost_per_box], MATCH(shipments9[[#This Row],[PID]], products[PID], 0))</f>
        <v>2.65</v>
      </c>
      <c r="P2650" s="4">
        <f>shipments9[[#This Row],[Boxes]]*shipments9[[#This Row],[Cost Per Box]]</f>
        <v>1065.3</v>
      </c>
      <c r="Q2650" s="4">
        <f>shipments9[[#This Row],[Amount]] -shipments9[[#This Row],[total cost]]</f>
        <v>7363.2</v>
      </c>
      <c r="R2650" s="4" t="str">
        <f>IF(shipments9[[#This Row],[Gross Profit]]&lt;0,"Loss","Profit")</f>
        <v>Profit</v>
      </c>
      <c r="S2650" s="9">
        <f>shipments9[[#This Row],[Gross Profit]]/shipments9[[#This Row],[Amount]]</f>
        <v>0.8736074034525716</v>
      </c>
      <c r="T2650" s="11">
        <f>shipments9[[#This Row],[Amount]]/shipments9[[#This Row],[Boxes]]</f>
        <v>20.96641791044776</v>
      </c>
    </row>
    <row r="2651" spans="1:20" hidden="1" x14ac:dyDescent="0.25">
      <c r="A2651" t="s">
        <v>2853</v>
      </c>
      <c r="B2651" t="s">
        <v>114</v>
      </c>
      <c r="C2651" t="s">
        <v>165</v>
      </c>
      <c r="D2651" t="s">
        <v>19</v>
      </c>
      <c r="E2651" s="1">
        <v>45414</v>
      </c>
      <c r="F2651" s="1" t="str">
        <f>TEXT(shipments9[[#This Row],[Shipdate]],"ddd")</f>
        <v>Thu</v>
      </c>
      <c r="G2651" s="1" t="str">
        <f>IF(OR(shipments9[[#This Row],[Day Name]]="Sat",shipments9[[#This Row],[Day Name]]="Sun"),"Weekend","Weekday")</f>
        <v>Weekday</v>
      </c>
      <c r="H2651">
        <v>7386.75</v>
      </c>
      <c r="I2651">
        <v>411</v>
      </c>
      <c r="J2651" t="s">
        <v>172</v>
      </c>
      <c r="K2651" t="s">
        <v>8155</v>
      </c>
      <c r="L2651" t="s">
        <v>8154</v>
      </c>
      <c r="M2651">
        <v>5</v>
      </c>
      <c r="N2651" t="s">
        <v>201</v>
      </c>
      <c r="O2651" s="4">
        <f>INDEX(products[Cost_per_box], MATCH(shipments9[[#This Row],[PID]], products[PID], 0))</f>
        <v>2.65</v>
      </c>
      <c r="P2651" s="4">
        <f>shipments9[[#This Row],[Boxes]]*shipments9[[#This Row],[Cost Per Box]]</f>
        <v>1089.1499999999999</v>
      </c>
      <c r="Q2651" s="4">
        <f>shipments9[[#This Row],[Amount]] -shipments9[[#This Row],[total cost]]</f>
        <v>6297.6</v>
      </c>
      <c r="R2651" s="4" t="str">
        <f>IF(shipments9[[#This Row],[Gross Profit]]&lt;0,"Loss","Profit")</f>
        <v>Profit</v>
      </c>
      <c r="S2651" s="9">
        <f>shipments9[[#This Row],[Gross Profit]]/shipments9[[#This Row],[Amount]]</f>
        <v>0.85255355873692762</v>
      </c>
      <c r="T2651" s="11">
        <f>shipments9[[#This Row],[Amount]]/shipments9[[#This Row],[Boxes]]</f>
        <v>17.972627737226276</v>
      </c>
    </row>
    <row r="2652" spans="1:20" hidden="1" x14ac:dyDescent="0.25">
      <c r="A2652" t="s">
        <v>2854</v>
      </c>
      <c r="B2652" t="s">
        <v>114</v>
      </c>
      <c r="C2652" t="s">
        <v>165</v>
      </c>
      <c r="D2652" t="s">
        <v>19</v>
      </c>
      <c r="E2652" s="1">
        <v>45174</v>
      </c>
      <c r="F2652" s="1" t="str">
        <f>TEXT(shipments9[[#This Row],[Shipdate]],"ddd")</f>
        <v>Tue</v>
      </c>
      <c r="G2652" s="1" t="str">
        <f>IF(OR(shipments9[[#This Row],[Day Name]]="Sat",shipments9[[#This Row],[Day Name]]="Sun"),"Weekend","Weekday")</f>
        <v>Weekday</v>
      </c>
      <c r="H2652">
        <v>6565.5</v>
      </c>
      <c r="I2652">
        <v>329</v>
      </c>
      <c r="J2652" t="s">
        <v>172</v>
      </c>
      <c r="K2652" t="s">
        <v>8151</v>
      </c>
      <c r="L2652" t="s">
        <v>8160</v>
      </c>
      <c r="M2652">
        <v>9</v>
      </c>
      <c r="N2652" t="s">
        <v>8167</v>
      </c>
      <c r="O2652" s="4">
        <f>INDEX(products[Cost_per_box], MATCH(shipments9[[#This Row],[PID]], products[PID], 0))</f>
        <v>2.65</v>
      </c>
      <c r="P2652" s="4">
        <f>shipments9[[#This Row],[Boxes]]*shipments9[[#This Row],[Cost Per Box]]</f>
        <v>871.85</v>
      </c>
      <c r="Q2652" s="4">
        <f>shipments9[[#This Row],[Amount]] -shipments9[[#This Row],[total cost]]</f>
        <v>5693.65</v>
      </c>
      <c r="R2652" s="4" t="str">
        <f>IF(shipments9[[#This Row],[Gross Profit]]&lt;0,"Loss","Profit")</f>
        <v>Profit</v>
      </c>
      <c r="S2652" s="9">
        <f>shipments9[[#This Row],[Gross Profit]]/shipments9[[#This Row],[Amount]]</f>
        <v>0.86720737186809838</v>
      </c>
      <c r="T2652" s="11">
        <f>shipments9[[#This Row],[Amount]]/shipments9[[#This Row],[Boxes]]</f>
        <v>19.955927051671733</v>
      </c>
    </row>
    <row r="2653" spans="1:20" hidden="1" x14ac:dyDescent="0.25">
      <c r="A2653" t="s">
        <v>2855</v>
      </c>
      <c r="B2653" t="s">
        <v>102</v>
      </c>
      <c r="C2653" t="s">
        <v>165</v>
      </c>
      <c r="D2653" t="s">
        <v>19</v>
      </c>
      <c r="E2653" s="1">
        <v>45110</v>
      </c>
      <c r="F2653" s="1" t="str">
        <f>TEXT(shipments9[[#This Row],[Shipdate]],"ddd")</f>
        <v>Mon</v>
      </c>
      <c r="G2653" s="1" t="str">
        <f>IF(OR(shipments9[[#This Row],[Day Name]]="Sat",shipments9[[#This Row],[Day Name]]="Sun"),"Weekend","Weekday")</f>
        <v>Weekday</v>
      </c>
      <c r="H2653">
        <v>6432.75</v>
      </c>
      <c r="I2653">
        <v>339</v>
      </c>
      <c r="J2653" t="s">
        <v>172</v>
      </c>
      <c r="K2653" t="s">
        <v>8151</v>
      </c>
      <c r="L2653" t="s">
        <v>8160</v>
      </c>
      <c r="M2653">
        <v>7</v>
      </c>
      <c r="N2653" t="s">
        <v>8161</v>
      </c>
      <c r="O2653" s="4">
        <f>INDEX(products[Cost_per_box], MATCH(shipments9[[#This Row],[PID]], products[PID], 0))</f>
        <v>2.65</v>
      </c>
      <c r="P2653" s="4">
        <f>shipments9[[#This Row],[Boxes]]*shipments9[[#This Row],[Cost Per Box]]</f>
        <v>898.35</v>
      </c>
      <c r="Q2653" s="4">
        <f>shipments9[[#This Row],[Amount]] -shipments9[[#This Row],[total cost]]</f>
        <v>5534.4</v>
      </c>
      <c r="R2653" s="4" t="str">
        <f>IF(shipments9[[#This Row],[Gross Profit]]&lt;0,"Loss","Profit")</f>
        <v>Profit</v>
      </c>
      <c r="S2653" s="9">
        <f>shipments9[[#This Row],[Gross Profit]]/shipments9[[#This Row],[Amount]]</f>
        <v>0.86034744083012704</v>
      </c>
      <c r="T2653" s="11">
        <f>shipments9[[#This Row],[Amount]]/shipments9[[#This Row],[Boxes]]</f>
        <v>18.975663716814161</v>
      </c>
    </row>
    <row r="2654" spans="1:20" hidden="1" x14ac:dyDescent="0.25">
      <c r="A2654" t="s">
        <v>2856</v>
      </c>
      <c r="B2654" t="s">
        <v>102</v>
      </c>
      <c r="C2654" t="s">
        <v>165</v>
      </c>
      <c r="D2654" t="s">
        <v>19</v>
      </c>
      <c r="E2654" s="1">
        <v>45334</v>
      </c>
      <c r="F2654" s="1" t="str">
        <f>TEXT(shipments9[[#This Row],[Shipdate]],"ddd")</f>
        <v>Mon</v>
      </c>
      <c r="G2654" s="1" t="str">
        <f>IF(OR(shipments9[[#This Row],[Day Name]]="Sat",shipments9[[#This Row],[Day Name]]="Sun"),"Weekend","Weekday")</f>
        <v>Weekday</v>
      </c>
      <c r="H2654">
        <v>452.25</v>
      </c>
      <c r="I2654">
        <v>21</v>
      </c>
      <c r="J2654" t="s">
        <v>172</v>
      </c>
      <c r="K2654" t="s">
        <v>8155</v>
      </c>
      <c r="L2654" t="s">
        <v>8156</v>
      </c>
      <c r="M2654">
        <v>2</v>
      </c>
      <c r="N2654" t="s">
        <v>8157</v>
      </c>
      <c r="O2654" s="4">
        <f>INDEX(products[Cost_per_box], MATCH(shipments9[[#This Row],[PID]], products[PID], 0))</f>
        <v>2.65</v>
      </c>
      <c r="P2654" s="4">
        <f>shipments9[[#This Row],[Boxes]]*shipments9[[#This Row],[Cost Per Box]]</f>
        <v>55.65</v>
      </c>
      <c r="Q2654" s="4">
        <f>shipments9[[#This Row],[Amount]] -shipments9[[#This Row],[total cost]]</f>
        <v>396.6</v>
      </c>
      <c r="R2654" s="4" t="str">
        <f>IF(shipments9[[#This Row],[Gross Profit]]&lt;0,"Loss","Profit")</f>
        <v>Profit</v>
      </c>
      <c r="S2654" s="9">
        <f>shipments9[[#This Row],[Gross Profit]]/shipments9[[#This Row],[Amount]]</f>
        <v>0.87694859038142625</v>
      </c>
      <c r="T2654" s="11">
        <f>shipments9[[#This Row],[Amount]]/shipments9[[#This Row],[Boxes]]</f>
        <v>21.535714285714285</v>
      </c>
    </row>
    <row r="2655" spans="1:20" hidden="1" x14ac:dyDescent="0.25">
      <c r="A2655" t="s">
        <v>2857</v>
      </c>
      <c r="B2655" t="s">
        <v>102</v>
      </c>
      <c r="C2655" t="s">
        <v>165</v>
      </c>
      <c r="D2655" t="s">
        <v>19</v>
      </c>
      <c r="E2655" s="1">
        <v>45064</v>
      </c>
      <c r="F2655" s="1" t="str">
        <f>TEXT(shipments9[[#This Row],[Shipdate]],"ddd")</f>
        <v>Thu</v>
      </c>
      <c r="G2655" s="1" t="str">
        <f>IF(OR(shipments9[[#This Row],[Day Name]]="Sat",shipments9[[#This Row],[Day Name]]="Sun"),"Weekend","Weekday")</f>
        <v>Weekday</v>
      </c>
      <c r="H2655">
        <v>3746.25</v>
      </c>
      <c r="I2655">
        <v>179</v>
      </c>
      <c r="J2655" t="s">
        <v>172</v>
      </c>
      <c r="K2655" t="s">
        <v>8151</v>
      </c>
      <c r="L2655" t="s">
        <v>8154</v>
      </c>
      <c r="M2655">
        <v>5</v>
      </c>
      <c r="N2655" t="s">
        <v>201</v>
      </c>
      <c r="O2655" s="4">
        <f>INDEX(products[Cost_per_box], MATCH(shipments9[[#This Row],[PID]], products[PID], 0))</f>
        <v>2.65</v>
      </c>
      <c r="P2655" s="4">
        <f>shipments9[[#This Row],[Boxes]]*shipments9[[#This Row],[Cost Per Box]]</f>
        <v>474.34999999999997</v>
      </c>
      <c r="Q2655" s="4">
        <f>shipments9[[#This Row],[Amount]] -shipments9[[#This Row],[total cost]]</f>
        <v>3271.9</v>
      </c>
      <c r="R2655" s="4" t="str">
        <f>IF(shipments9[[#This Row],[Gross Profit]]&lt;0,"Loss","Profit")</f>
        <v>Profit</v>
      </c>
      <c r="S2655" s="9">
        <f>shipments9[[#This Row],[Gross Profit]]/shipments9[[#This Row],[Amount]]</f>
        <v>0.8733800467133801</v>
      </c>
      <c r="T2655" s="11">
        <f>shipments9[[#This Row],[Amount]]/shipments9[[#This Row],[Boxes]]</f>
        <v>20.928770949720672</v>
      </c>
    </row>
    <row r="2656" spans="1:20" hidden="1" x14ac:dyDescent="0.25">
      <c r="A2656" t="s">
        <v>2858</v>
      </c>
      <c r="B2656" t="s">
        <v>102</v>
      </c>
      <c r="C2656" t="s">
        <v>165</v>
      </c>
      <c r="D2656" t="s">
        <v>19</v>
      </c>
      <c r="E2656" s="1">
        <v>45259</v>
      </c>
      <c r="F2656" s="1" t="str">
        <f>TEXT(shipments9[[#This Row],[Shipdate]],"ddd")</f>
        <v>Wed</v>
      </c>
      <c r="G2656" s="1" t="str">
        <f>IF(OR(shipments9[[#This Row],[Day Name]]="Sat",shipments9[[#This Row],[Day Name]]="Sun"),"Weekend","Weekday")</f>
        <v>Weekday</v>
      </c>
      <c r="H2656">
        <v>8579.25</v>
      </c>
      <c r="I2656">
        <v>452</v>
      </c>
      <c r="J2656" t="s">
        <v>172</v>
      </c>
      <c r="K2656" t="s">
        <v>8151</v>
      </c>
      <c r="L2656" t="s">
        <v>8152</v>
      </c>
      <c r="M2656">
        <v>11</v>
      </c>
      <c r="N2656" t="s">
        <v>8165</v>
      </c>
      <c r="O2656" s="4">
        <f>INDEX(products[Cost_per_box], MATCH(shipments9[[#This Row],[PID]], products[PID], 0))</f>
        <v>2.65</v>
      </c>
      <c r="P2656" s="4">
        <f>shipments9[[#This Row],[Boxes]]*shipments9[[#This Row],[Cost Per Box]]</f>
        <v>1197.8</v>
      </c>
      <c r="Q2656" s="4">
        <f>shipments9[[#This Row],[Amount]] -shipments9[[#This Row],[total cost]]</f>
        <v>7381.45</v>
      </c>
      <c r="R2656" s="4" t="str">
        <f>IF(shipments9[[#This Row],[Gross Profit]]&lt;0,"Loss","Profit")</f>
        <v>Profit</v>
      </c>
      <c r="S2656" s="9">
        <f>shipments9[[#This Row],[Gross Profit]]/shipments9[[#This Row],[Amount]]</f>
        <v>0.86038406620625341</v>
      </c>
      <c r="T2656" s="11">
        <f>shipments9[[#This Row],[Amount]]/shipments9[[#This Row],[Boxes]]</f>
        <v>18.980641592920353</v>
      </c>
    </row>
    <row r="2657" spans="1:20" hidden="1" x14ac:dyDescent="0.25">
      <c r="A2657" t="s">
        <v>2859</v>
      </c>
      <c r="B2657" t="s">
        <v>55</v>
      </c>
      <c r="C2657" t="s">
        <v>130</v>
      </c>
      <c r="D2657" t="s">
        <v>19</v>
      </c>
      <c r="E2657" s="1">
        <v>45302</v>
      </c>
      <c r="F2657" s="1" t="str">
        <f>TEXT(shipments9[[#This Row],[Shipdate]],"ddd")</f>
        <v>Thu</v>
      </c>
      <c r="G2657" s="1" t="str">
        <f>IF(OR(shipments9[[#This Row],[Day Name]]="Sat",shipments9[[#This Row],[Day Name]]="Sun"),"Weekend","Weekday")</f>
        <v>Weekday</v>
      </c>
      <c r="H2657">
        <v>2110.5</v>
      </c>
      <c r="I2657">
        <v>235</v>
      </c>
      <c r="J2657" t="s">
        <v>172</v>
      </c>
      <c r="K2657" t="s">
        <v>8155</v>
      </c>
      <c r="L2657" t="s">
        <v>8156</v>
      </c>
      <c r="M2657">
        <v>1</v>
      </c>
      <c r="N2657" t="s">
        <v>8163</v>
      </c>
      <c r="O2657" s="4">
        <f>INDEX(products[Cost_per_box], MATCH(shipments9[[#This Row],[PID]], products[PID], 0))</f>
        <v>5.72</v>
      </c>
      <c r="P2657" s="4">
        <f>shipments9[[#This Row],[Boxes]]*shipments9[[#This Row],[Cost Per Box]]</f>
        <v>1344.2</v>
      </c>
      <c r="Q2657" s="4">
        <f>shipments9[[#This Row],[Amount]] -shipments9[[#This Row],[total cost]]</f>
        <v>766.3</v>
      </c>
      <c r="R2657" s="4" t="str">
        <f>IF(shipments9[[#This Row],[Gross Profit]]&lt;0,"Loss","Profit")</f>
        <v>Profit</v>
      </c>
      <c r="S2657" s="9">
        <f>shipments9[[#This Row],[Gross Profit]]/shipments9[[#This Row],[Amount]]</f>
        <v>0.36308931532812128</v>
      </c>
      <c r="T2657" s="11">
        <f>shipments9[[#This Row],[Amount]]/shipments9[[#This Row],[Boxes]]</f>
        <v>8.9808510638297872</v>
      </c>
    </row>
    <row r="2658" spans="1:20" hidden="1" x14ac:dyDescent="0.25">
      <c r="A2658" t="s">
        <v>2860</v>
      </c>
      <c r="B2658" t="s">
        <v>55</v>
      </c>
      <c r="C2658" t="s">
        <v>130</v>
      </c>
      <c r="D2658" t="s">
        <v>19</v>
      </c>
      <c r="E2658" s="1">
        <v>44943</v>
      </c>
      <c r="F2658" s="1" t="str">
        <f>TEXT(shipments9[[#This Row],[Shipdate]],"ddd")</f>
        <v>Tue</v>
      </c>
      <c r="G2658" s="1" t="str">
        <f>IF(OR(shipments9[[#This Row],[Day Name]]="Sat",shipments9[[#This Row],[Day Name]]="Sun"),"Weekend","Weekday")</f>
        <v>Weekday</v>
      </c>
      <c r="H2658">
        <v>5548.5</v>
      </c>
      <c r="I2658">
        <v>793</v>
      </c>
      <c r="J2658" t="s">
        <v>172</v>
      </c>
      <c r="K2658" t="s">
        <v>8151</v>
      </c>
      <c r="L2658" t="s">
        <v>8156</v>
      </c>
      <c r="M2658">
        <v>1</v>
      </c>
      <c r="N2658" t="s">
        <v>8163</v>
      </c>
      <c r="O2658" s="4">
        <f>INDEX(products[Cost_per_box], MATCH(shipments9[[#This Row],[PID]], products[PID], 0))</f>
        <v>5.72</v>
      </c>
      <c r="P2658" s="4">
        <f>shipments9[[#This Row],[Boxes]]*shipments9[[#This Row],[Cost Per Box]]</f>
        <v>4535.96</v>
      </c>
      <c r="Q2658" s="4">
        <f>shipments9[[#This Row],[Amount]] -shipments9[[#This Row],[total cost]]</f>
        <v>1012.54</v>
      </c>
      <c r="R2658" s="4" t="str">
        <f>IF(shipments9[[#This Row],[Gross Profit]]&lt;0,"Loss","Profit")</f>
        <v>Profit</v>
      </c>
      <c r="S2658" s="9">
        <f>shipments9[[#This Row],[Gross Profit]]/shipments9[[#This Row],[Amount]]</f>
        <v>0.18248896098044515</v>
      </c>
      <c r="T2658" s="11">
        <f>shipments9[[#This Row],[Amount]]/shipments9[[#This Row],[Boxes]]</f>
        <v>6.996847414880202</v>
      </c>
    </row>
    <row r="2659" spans="1:20" hidden="1" x14ac:dyDescent="0.25">
      <c r="A2659" t="s">
        <v>2861</v>
      </c>
      <c r="B2659" t="s">
        <v>55</v>
      </c>
      <c r="C2659" t="s">
        <v>137</v>
      </c>
      <c r="D2659" t="s">
        <v>19</v>
      </c>
      <c r="E2659" s="1">
        <v>45432</v>
      </c>
      <c r="F2659" s="1" t="str">
        <f>TEXT(shipments9[[#This Row],[Shipdate]],"ddd")</f>
        <v>Mon</v>
      </c>
      <c r="G2659" s="1" t="str">
        <f>IF(OR(shipments9[[#This Row],[Day Name]]="Sat",shipments9[[#This Row],[Day Name]]="Sun"),"Weekend","Weekday")</f>
        <v>Weekday</v>
      </c>
      <c r="H2659">
        <v>9024.75</v>
      </c>
      <c r="I2659">
        <v>452</v>
      </c>
      <c r="J2659" t="s">
        <v>172</v>
      </c>
      <c r="K2659" t="s">
        <v>8155</v>
      </c>
      <c r="L2659" t="s">
        <v>8154</v>
      </c>
      <c r="M2659">
        <v>5</v>
      </c>
      <c r="N2659" t="s">
        <v>201</v>
      </c>
      <c r="O2659" s="4">
        <f>INDEX(products[Cost_per_box], MATCH(shipments9[[#This Row],[PID]], products[PID], 0))</f>
        <v>7.73</v>
      </c>
      <c r="P2659" s="4">
        <f>shipments9[[#This Row],[Boxes]]*shipments9[[#This Row],[Cost Per Box]]</f>
        <v>3493.96</v>
      </c>
      <c r="Q2659" s="4">
        <f>shipments9[[#This Row],[Amount]] -shipments9[[#This Row],[total cost]]</f>
        <v>5530.79</v>
      </c>
      <c r="R2659" s="4" t="str">
        <f>IF(shipments9[[#This Row],[Gross Profit]]&lt;0,"Loss","Profit")</f>
        <v>Profit</v>
      </c>
      <c r="S2659" s="9">
        <f>shipments9[[#This Row],[Gross Profit]]/shipments9[[#This Row],[Amount]]</f>
        <v>0.61284689326574138</v>
      </c>
      <c r="T2659" s="11">
        <f>shipments9[[#This Row],[Amount]]/shipments9[[#This Row],[Boxes]]</f>
        <v>19.966261061946902</v>
      </c>
    </row>
    <row r="2660" spans="1:20" hidden="1" x14ac:dyDescent="0.25">
      <c r="A2660" t="s">
        <v>2862</v>
      </c>
      <c r="B2660" t="s">
        <v>55</v>
      </c>
      <c r="C2660" t="s">
        <v>141</v>
      </c>
      <c r="D2660" t="s">
        <v>19</v>
      </c>
      <c r="E2660" s="1">
        <v>45196</v>
      </c>
      <c r="F2660" s="1" t="str">
        <f>TEXT(shipments9[[#This Row],[Shipdate]],"ddd")</f>
        <v>Wed</v>
      </c>
      <c r="G2660" s="1" t="str">
        <f>IF(OR(shipments9[[#This Row],[Day Name]]="Sat",shipments9[[#This Row],[Day Name]]="Sun"),"Weekend","Weekday")</f>
        <v>Weekday</v>
      </c>
      <c r="H2660">
        <v>996.75</v>
      </c>
      <c r="I2660">
        <v>77</v>
      </c>
      <c r="J2660" t="s">
        <v>172</v>
      </c>
      <c r="K2660" t="s">
        <v>8151</v>
      </c>
      <c r="L2660" t="s">
        <v>8160</v>
      </c>
      <c r="M2660">
        <v>9</v>
      </c>
      <c r="N2660" t="s">
        <v>8167</v>
      </c>
      <c r="O2660" s="4">
        <f>INDEX(products[Cost_per_box], MATCH(shipments9[[#This Row],[PID]], products[PID], 0))</f>
        <v>8.2200000000000006</v>
      </c>
      <c r="P2660" s="4">
        <f>shipments9[[#This Row],[Boxes]]*shipments9[[#This Row],[Cost Per Box]]</f>
        <v>632.94000000000005</v>
      </c>
      <c r="Q2660" s="4">
        <f>shipments9[[#This Row],[Amount]] -shipments9[[#This Row],[total cost]]</f>
        <v>363.80999999999995</v>
      </c>
      <c r="R2660" s="4" t="str">
        <f>IF(shipments9[[#This Row],[Gross Profit]]&lt;0,"Loss","Profit")</f>
        <v>Profit</v>
      </c>
      <c r="S2660" s="9">
        <f>shipments9[[#This Row],[Gross Profit]]/shipments9[[#This Row],[Amount]]</f>
        <v>0.36499623777276141</v>
      </c>
      <c r="T2660" s="11">
        <f>shipments9[[#This Row],[Amount]]/shipments9[[#This Row],[Boxes]]</f>
        <v>12.944805194805195</v>
      </c>
    </row>
    <row r="2661" spans="1:20" hidden="1" x14ac:dyDescent="0.25">
      <c r="A2661" t="s">
        <v>2863</v>
      </c>
      <c r="B2661" t="s">
        <v>55</v>
      </c>
      <c r="C2661" t="s">
        <v>143</v>
      </c>
      <c r="D2661" t="s">
        <v>19</v>
      </c>
      <c r="E2661" s="1">
        <v>45300</v>
      </c>
      <c r="F2661" s="1" t="str">
        <f>TEXT(shipments9[[#This Row],[Shipdate]],"ddd")</f>
        <v>Tue</v>
      </c>
      <c r="G2661" s="1" t="str">
        <f>IF(OR(shipments9[[#This Row],[Day Name]]="Sat",shipments9[[#This Row],[Day Name]]="Sun"),"Weekend","Weekday")</f>
        <v>Weekday</v>
      </c>
      <c r="H2661">
        <v>10899</v>
      </c>
      <c r="I2661">
        <v>519</v>
      </c>
      <c r="J2661" t="s">
        <v>172</v>
      </c>
      <c r="K2661" t="s">
        <v>8155</v>
      </c>
      <c r="L2661" t="s">
        <v>8156</v>
      </c>
      <c r="M2661">
        <v>1</v>
      </c>
      <c r="N2661" t="s">
        <v>8163</v>
      </c>
      <c r="O2661" s="4">
        <f>INDEX(products[Cost_per_box], MATCH(shipments9[[#This Row],[PID]], products[PID], 0))</f>
        <v>10.23</v>
      </c>
      <c r="P2661" s="4">
        <f>shipments9[[#This Row],[Boxes]]*shipments9[[#This Row],[Cost Per Box]]</f>
        <v>5309.37</v>
      </c>
      <c r="Q2661" s="4">
        <f>shipments9[[#This Row],[Amount]] -shipments9[[#This Row],[total cost]]</f>
        <v>5589.63</v>
      </c>
      <c r="R2661" s="4" t="str">
        <f>IF(shipments9[[#This Row],[Gross Profit]]&lt;0,"Loss","Profit")</f>
        <v>Profit</v>
      </c>
      <c r="S2661" s="9">
        <f>shipments9[[#This Row],[Gross Profit]]/shipments9[[#This Row],[Amount]]</f>
        <v>0.5128571428571429</v>
      </c>
      <c r="T2661" s="11">
        <f>shipments9[[#This Row],[Amount]]/shipments9[[#This Row],[Boxes]]</f>
        <v>21</v>
      </c>
    </row>
    <row r="2662" spans="1:20" hidden="1" x14ac:dyDescent="0.25">
      <c r="A2662" t="s">
        <v>2864</v>
      </c>
      <c r="B2662" t="s">
        <v>55</v>
      </c>
      <c r="C2662" t="s">
        <v>143</v>
      </c>
      <c r="D2662" t="s">
        <v>19</v>
      </c>
      <c r="E2662" s="1">
        <v>45344</v>
      </c>
      <c r="F2662" s="1" t="str">
        <f>TEXT(shipments9[[#This Row],[Shipdate]],"ddd")</f>
        <v>Thu</v>
      </c>
      <c r="G2662" s="1" t="str">
        <f>IF(OR(shipments9[[#This Row],[Day Name]]="Sat",shipments9[[#This Row],[Day Name]]="Sun"),"Weekend","Weekday")</f>
        <v>Weekday</v>
      </c>
      <c r="H2662">
        <v>3028.5</v>
      </c>
      <c r="I2662">
        <v>179</v>
      </c>
      <c r="J2662" t="s">
        <v>172</v>
      </c>
      <c r="K2662" t="s">
        <v>8155</v>
      </c>
      <c r="L2662" t="s">
        <v>8156</v>
      </c>
      <c r="M2662">
        <v>2</v>
      </c>
      <c r="N2662" t="s">
        <v>8157</v>
      </c>
      <c r="O2662" s="4">
        <f>INDEX(products[Cost_per_box], MATCH(shipments9[[#This Row],[PID]], products[PID], 0))</f>
        <v>10.23</v>
      </c>
      <c r="P2662" s="4">
        <f>shipments9[[#This Row],[Boxes]]*shipments9[[#This Row],[Cost Per Box]]</f>
        <v>1831.17</v>
      </c>
      <c r="Q2662" s="4">
        <f>shipments9[[#This Row],[Amount]] -shipments9[[#This Row],[total cost]]</f>
        <v>1197.33</v>
      </c>
      <c r="R2662" s="4" t="str">
        <f>IF(shipments9[[#This Row],[Gross Profit]]&lt;0,"Loss","Profit")</f>
        <v>Profit</v>
      </c>
      <c r="S2662" s="9">
        <f>shipments9[[#This Row],[Gross Profit]]/shipments9[[#This Row],[Amount]]</f>
        <v>0.39535413571074784</v>
      </c>
      <c r="T2662" s="11">
        <f>shipments9[[#This Row],[Amount]]/shipments9[[#This Row],[Boxes]]</f>
        <v>16.91899441340782</v>
      </c>
    </row>
    <row r="2663" spans="1:20" hidden="1" x14ac:dyDescent="0.25">
      <c r="A2663" t="s">
        <v>2865</v>
      </c>
      <c r="B2663" t="s">
        <v>55</v>
      </c>
      <c r="C2663" t="s">
        <v>143</v>
      </c>
      <c r="D2663" t="s">
        <v>19</v>
      </c>
      <c r="E2663" s="1">
        <v>45099</v>
      </c>
      <c r="F2663" s="1" t="str">
        <f>TEXT(shipments9[[#This Row],[Shipdate]],"ddd")</f>
        <v>Thu</v>
      </c>
      <c r="G2663" s="1" t="str">
        <f>IF(OR(shipments9[[#This Row],[Day Name]]="Sat",shipments9[[#This Row],[Day Name]]="Sun"),"Weekend","Weekday")</f>
        <v>Weekday</v>
      </c>
      <c r="H2663">
        <v>6075</v>
      </c>
      <c r="I2663">
        <v>304</v>
      </c>
      <c r="J2663" t="s">
        <v>172</v>
      </c>
      <c r="K2663" t="s">
        <v>8151</v>
      </c>
      <c r="L2663" t="s">
        <v>8154</v>
      </c>
      <c r="M2663">
        <v>6</v>
      </c>
      <c r="N2663" t="s">
        <v>8159</v>
      </c>
      <c r="O2663" s="4">
        <f>INDEX(products[Cost_per_box], MATCH(shipments9[[#This Row],[PID]], products[PID], 0))</f>
        <v>10.23</v>
      </c>
      <c r="P2663" s="4">
        <f>shipments9[[#This Row],[Boxes]]*shipments9[[#This Row],[Cost Per Box]]</f>
        <v>3109.92</v>
      </c>
      <c r="Q2663" s="4">
        <f>shipments9[[#This Row],[Amount]] -shipments9[[#This Row],[total cost]]</f>
        <v>2965.08</v>
      </c>
      <c r="R2663" s="4" t="str">
        <f>IF(shipments9[[#This Row],[Gross Profit]]&lt;0,"Loss","Profit")</f>
        <v>Profit</v>
      </c>
      <c r="S2663" s="9">
        <f>shipments9[[#This Row],[Gross Profit]]/shipments9[[#This Row],[Amount]]</f>
        <v>0.48807901234567902</v>
      </c>
      <c r="T2663" s="11">
        <f>shipments9[[#This Row],[Amount]]/shipments9[[#This Row],[Boxes]]</f>
        <v>19.983552631578949</v>
      </c>
    </row>
    <row r="2664" spans="1:20" hidden="1" x14ac:dyDescent="0.25">
      <c r="A2664" t="s">
        <v>2866</v>
      </c>
      <c r="B2664" t="s">
        <v>55</v>
      </c>
      <c r="C2664" t="s">
        <v>159</v>
      </c>
      <c r="D2664" t="s">
        <v>19</v>
      </c>
      <c r="E2664" s="1">
        <v>45040</v>
      </c>
      <c r="F2664" s="1" t="str">
        <f>TEXT(shipments9[[#This Row],[Shipdate]],"ddd")</f>
        <v>Mon</v>
      </c>
      <c r="G2664" s="1" t="str">
        <f>IF(OR(shipments9[[#This Row],[Day Name]]="Sat",shipments9[[#This Row],[Day Name]]="Sun"),"Weekend","Weekday")</f>
        <v>Weekday</v>
      </c>
      <c r="H2664">
        <v>1395</v>
      </c>
      <c r="I2664">
        <v>52</v>
      </c>
      <c r="J2664" t="s">
        <v>172</v>
      </c>
      <c r="K2664" t="s">
        <v>8151</v>
      </c>
      <c r="L2664" t="s">
        <v>8154</v>
      </c>
      <c r="M2664">
        <v>4</v>
      </c>
      <c r="N2664" t="s">
        <v>8158</v>
      </c>
      <c r="O2664" s="4">
        <f>INDEX(products[Cost_per_box], MATCH(shipments9[[#This Row],[PID]], products[PID], 0))</f>
        <v>5.04</v>
      </c>
      <c r="P2664" s="4">
        <f>shipments9[[#This Row],[Boxes]]*shipments9[[#This Row],[Cost Per Box]]</f>
        <v>262.08</v>
      </c>
      <c r="Q2664" s="4">
        <f>shipments9[[#This Row],[Amount]] -shipments9[[#This Row],[total cost]]</f>
        <v>1132.92</v>
      </c>
      <c r="R2664" s="4" t="str">
        <f>IF(shipments9[[#This Row],[Gross Profit]]&lt;0,"Loss","Profit")</f>
        <v>Profit</v>
      </c>
      <c r="S2664" s="9">
        <f>shipments9[[#This Row],[Gross Profit]]/shipments9[[#This Row],[Amount]]</f>
        <v>0.81212903225806454</v>
      </c>
      <c r="T2664" s="11">
        <f>shipments9[[#This Row],[Amount]]/shipments9[[#This Row],[Boxes]]</f>
        <v>26.826923076923077</v>
      </c>
    </row>
    <row r="2665" spans="1:20" hidden="1" x14ac:dyDescent="0.25">
      <c r="A2665" t="s">
        <v>2867</v>
      </c>
      <c r="B2665" t="s">
        <v>55</v>
      </c>
      <c r="C2665" t="s">
        <v>165</v>
      </c>
      <c r="D2665" t="s">
        <v>19</v>
      </c>
      <c r="E2665" s="1">
        <v>45323</v>
      </c>
      <c r="F2665" s="1" t="str">
        <f>TEXT(shipments9[[#This Row],[Shipdate]],"ddd")</f>
        <v>Thu</v>
      </c>
      <c r="G2665" s="1" t="str">
        <f>IF(OR(shipments9[[#This Row],[Day Name]]="Sat",shipments9[[#This Row],[Day Name]]="Sun"),"Weekend","Weekday")</f>
        <v>Weekday</v>
      </c>
      <c r="H2665">
        <v>7195.5</v>
      </c>
      <c r="I2665">
        <v>360</v>
      </c>
      <c r="J2665" t="s">
        <v>172</v>
      </c>
      <c r="K2665" t="s">
        <v>8155</v>
      </c>
      <c r="L2665" t="s">
        <v>8156</v>
      </c>
      <c r="M2665">
        <v>2</v>
      </c>
      <c r="N2665" t="s">
        <v>8157</v>
      </c>
      <c r="O2665" s="4">
        <f>INDEX(products[Cost_per_box], MATCH(shipments9[[#This Row],[PID]], products[PID], 0))</f>
        <v>2.65</v>
      </c>
      <c r="P2665" s="4">
        <f>shipments9[[#This Row],[Boxes]]*shipments9[[#This Row],[Cost Per Box]]</f>
        <v>954</v>
      </c>
      <c r="Q2665" s="4">
        <f>shipments9[[#This Row],[Amount]] -shipments9[[#This Row],[total cost]]</f>
        <v>6241.5</v>
      </c>
      <c r="R2665" s="4" t="str">
        <f>IF(shipments9[[#This Row],[Gross Profit]]&lt;0,"Loss","Profit")</f>
        <v>Profit</v>
      </c>
      <c r="S2665" s="9">
        <f>shipments9[[#This Row],[Gross Profit]]/shipments9[[#This Row],[Amount]]</f>
        <v>0.8674171357098186</v>
      </c>
      <c r="T2665" s="11">
        <f>shipments9[[#This Row],[Amount]]/shipments9[[#This Row],[Boxes]]</f>
        <v>19.987500000000001</v>
      </c>
    </row>
    <row r="2666" spans="1:20" x14ac:dyDescent="0.25">
      <c r="A2666" t="s">
        <v>2868</v>
      </c>
      <c r="B2666" t="s">
        <v>55</v>
      </c>
      <c r="C2666" t="s">
        <v>130</v>
      </c>
      <c r="D2666" t="s">
        <v>19</v>
      </c>
      <c r="E2666" s="1">
        <v>45188</v>
      </c>
      <c r="F2666" s="1" t="str">
        <f>TEXT(shipments9[[#This Row],[Shipdate]],"ddd")</f>
        <v>Tue</v>
      </c>
      <c r="G2666" s="1" t="str">
        <f>IF(OR(shipments9[[#This Row],[Day Name]]="Sat",shipments9[[#This Row],[Day Name]]="Sun"),"Weekend","Weekday")</f>
        <v>Weekday</v>
      </c>
      <c r="H2666">
        <v>6871.5</v>
      </c>
      <c r="I2666">
        <v>1375</v>
      </c>
      <c r="J2666" t="s">
        <v>172</v>
      </c>
      <c r="K2666" t="s">
        <v>8151</v>
      </c>
      <c r="L2666" t="s">
        <v>8160</v>
      </c>
      <c r="M2666">
        <v>9</v>
      </c>
      <c r="N2666" t="s">
        <v>8167</v>
      </c>
      <c r="O2666" s="4">
        <f>INDEX(products[Cost_per_box], MATCH(shipments9[[#This Row],[PID]], products[PID], 0))</f>
        <v>5.72</v>
      </c>
      <c r="P2666" s="4">
        <f>shipments9[[#This Row],[Boxes]]*shipments9[[#This Row],[Cost Per Box]]</f>
        <v>7865</v>
      </c>
      <c r="Q2666" s="4">
        <f>shipments9[[#This Row],[Amount]] -shipments9[[#This Row],[total cost]]</f>
        <v>-993.5</v>
      </c>
      <c r="R2666" s="4" t="str">
        <f>IF(shipments9[[#This Row],[Gross Profit]]&lt;0,"Loss","Profit")</f>
        <v>Loss</v>
      </c>
      <c r="S2666" s="9">
        <f>shipments9[[#This Row],[Gross Profit]]/shipments9[[#This Row],[Amount]]</f>
        <v>-0.14458269664556503</v>
      </c>
      <c r="T2666" s="11">
        <f>shipments9[[#This Row],[Amount]]/shipments9[[#This Row],[Boxes]]</f>
        <v>4.9974545454545458</v>
      </c>
    </row>
    <row r="2667" spans="1:20" x14ac:dyDescent="0.25">
      <c r="A2667" t="s">
        <v>2869</v>
      </c>
      <c r="B2667" t="s">
        <v>55</v>
      </c>
      <c r="C2667" t="s">
        <v>130</v>
      </c>
      <c r="D2667" t="s">
        <v>19</v>
      </c>
      <c r="E2667" s="1">
        <v>45184</v>
      </c>
      <c r="F2667" s="1" t="str">
        <f>TEXT(shipments9[[#This Row],[Shipdate]],"ddd")</f>
        <v>Fri</v>
      </c>
      <c r="G2667" s="1" t="str">
        <f>IF(OR(shipments9[[#This Row],[Day Name]]="Sat",shipments9[[#This Row],[Day Name]]="Sun"),"Weekend","Weekday")</f>
        <v>Weekday</v>
      </c>
      <c r="H2667">
        <v>3768.75</v>
      </c>
      <c r="I2667">
        <v>754</v>
      </c>
      <c r="J2667" t="s">
        <v>172</v>
      </c>
      <c r="K2667" t="s">
        <v>8151</v>
      </c>
      <c r="L2667" t="s">
        <v>8160</v>
      </c>
      <c r="M2667">
        <v>9</v>
      </c>
      <c r="N2667" t="s">
        <v>8167</v>
      </c>
      <c r="O2667" s="4">
        <f>INDEX(products[Cost_per_box], MATCH(shipments9[[#This Row],[PID]], products[PID], 0))</f>
        <v>5.72</v>
      </c>
      <c r="P2667" s="4">
        <f>shipments9[[#This Row],[Boxes]]*shipments9[[#This Row],[Cost Per Box]]</f>
        <v>4312.88</v>
      </c>
      <c r="Q2667" s="4">
        <f>shipments9[[#This Row],[Amount]] -shipments9[[#This Row],[total cost]]</f>
        <v>-544.13000000000011</v>
      </c>
      <c r="R2667" s="4" t="str">
        <f>IF(shipments9[[#This Row],[Gross Profit]]&lt;0,"Loss","Profit")</f>
        <v>Loss</v>
      </c>
      <c r="S2667" s="9">
        <f>shipments9[[#This Row],[Gross Profit]]/shipments9[[#This Row],[Amount]]</f>
        <v>-0.14437943615257051</v>
      </c>
      <c r="T2667" s="11">
        <f>shipments9[[#This Row],[Amount]]/shipments9[[#This Row],[Boxes]]</f>
        <v>4.9983421750663126</v>
      </c>
    </row>
    <row r="2668" spans="1:20" hidden="1" x14ac:dyDescent="0.25">
      <c r="A2668" t="s">
        <v>2870</v>
      </c>
      <c r="B2668" t="s">
        <v>55</v>
      </c>
      <c r="C2668" t="s">
        <v>132</v>
      </c>
      <c r="D2668" t="s">
        <v>19</v>
      </c>
      <c r="E2668" s="1">
        <v>45448</v>
      </c>
      <c r="F2668" s="1" t="str">
        <f>TEXT(shipments9[[#This Row],[Shipdate]],"ddd")</f>
        <v>Wed</v>
      </c>
      <c r="G2668" s="1" t="str">
        <f>IF(OR(shipments9[[#This Row],[Day Name]]="Sat",shipments9[[#This Row],[Day Name]]="Sun"),"Weekend","Weekday")</f>
        <v>Weekday</v>
      </c>
      <c r="H2668">
        <v>9585</v>
      </c>
      <c r="I2668">
        <v>343</v>
      </c>
      <c r="J2668" t="s">
        <v>172</v>
      </c>
      <c r="K2668" t="s">
        <v>8155</v>
      </c>
      <c r="L2668" t="s">
        <v>8154</v>
      </c>
      <c r="M2668">
        <v>6</v>
      </c>
      <c r="N2668" t="s">
        <v>8159</v>
      </c>
      <c r="O2668" s="4">
        <f>INDEX(products[Cost_per_box], MATCH(shipments9[[#This Row],[PID]], products[PID], 0))</f>
        <v>6.31</v>
      </c>
      <c r="P2668" s="4">
        <f>shipments9[[#This Row],[Boxes]]*shipments9[[#This Row],[Cost Per Box]]</f>
        <v>2164.33</v>
      </c>
      <c r="Q2668" s="4">
        <f>shipments9[[#This Row],[Amount]] -shipments9[[#This Row],[total cost]]</f>
        <v>7420.67</v>
      </c>
      <c r="R2668" s="4" t="str">
        <f>IF(shipments9[[#This Row],[Gross Profit]]&lt;0,"Loss","Profit")</f>
        <v>Profit</v>
      </c>
      <c r="S2668" s="9">
        <f>shipments9[[#This Row],[Gross Profit]]/shipments9[[#This Row],[Amount]]</f>
        <v>0.7741961398017736</v>
      </c>
      <c r="T2668" s="11">
        <f>shipments9[[#This Row],[Amount]]/shipments9[[#This Row],[Boxes]]</f>
        <v>27.944606413994169</v>
      </c>
    </row>
    <row r="2669" spans="1:20" hidden="1" x14ac:dyDescent="0.25">
      <c r="A2669" t="s">
        <v>2871</v>
      </c>
      <c r="B2669" t="s">
        <v>55</v>
      </c>
      <c r="C2669" t="s">
        <v>135</v>
      </c>
      <c r="D2669" t="s">
        <v>19</v>
      </c>
      <c r="E2669" s="1">
        <v>45463</v>
      </c>
      <c r="F2669" s="1" t="str">
        <f>TEXT(shipments9[[#This Row],[Shipdate]],"ddd")</f>
        <v>Thu</v>
      </c>
      <c r="G2669" s="1" t="str">
        <f>IF(OR(shipments9[[#This Row],[Day Name]]="Sat",shipments9[[#This Row],[Day Name]]="Sun"),"Weekend","Weekday")</f>
        <v>Weekday</v>
      </c>
      <c r="H2669">
        <v>6358.5</v>
      </c>
      <c r="I2669">
        <v>265</v>
      </c>
      <c r="J2669" t="s">
        <v>172</v>
      </c>
      <c r="K2669" t="s">
        <v>8155</v>
      </c>
      <c r="L2669" t="s">
        <v>8154</v>
      </c>
      <c r="M2669">
        <v>6</v>
      </c>
      <c r="N2669" t="s">
        <v>8159</v>
      </c>
      <c r="O2669" s="4">
        <f>INDEX(products[Cost_per_box], MATCH(shipments9[[#This Row],[PID]], products[PID], 0))</f>
        <v>9.94</v>
      </c>
      <c r="P2669" s="4">
        <f>shipments9[[#This Row],[Boxes]]*shipments9[[#This Row],[Cost Per Box]]</f>
        <v>2634.1</v>
      </c>
      <c r="Q2669" s="4">
        <f>shipments9[[#This Row],[Amount]] -shipments9[[#This Row],[total cost]]</f>
        <v>3724.4</v>
      </c>
      <c r="R2669" s="4" t="str">
        <f>IF(shipments9[[#This Row],[Gross Profit]]&lt;0,"Loss","Profit")</f>
        <v>Profit</v>
      </c>
      <c r="S2669" s="9">
        <f>shipments9[[#This Row],[Gross Profit]]/shipments9[[#This Row],[Amount]]</f>
        <v>0.5857356294723598</v>
      </c>
      <c r="T2669" s="11">
        <f>shipments9[[#This Row],[Amount]]/shipments9[[#This Row],[Boxes]]</f>
        <v>23.994339622641508</v>
      </c>
    </row>
    <row r="2670" spans="1:20" hidden="1" x14ac:dyDescent="0.25">
      <c r="A2670" t="s">
        <v>2872</v>
      </c>
      <c r="B2670" t="s">
        <v>55</v>
      </c>
      <c r="C2670" t="s">
        <v>135</v>
      </c>
      <c r="D2670" t="s">
        <v>19</v>
      </c>
      <c r="E2670" s="1">
        <v>45341</v>
      </c>
      <c r="F2670" s="1" t="str">
        <f>TEXT(shipments9[[#This Row],[Shipdate]],"ddd")</f>
        <v>Mon</v>
      </c>
      <c r="G2670" s="1" t="str">
        <f>IF(OR(shipments9[[#This Row],[Day Name]]="Sat",shipments9[[#This Row],[Day Name]]="Sun"),"Weekend","Weekday")</f>
        <v>Weekday</v>
      </c>
      <c r="H2670">
        <v>5402.25</v>
      </c>
      <c r="I2670">
        <v>201</v>
      </c>
      <c r="J2670" t="s">
        <v>172</v>
      </c>
      <c r="K2670" t="s">
        <v>8155</v>
      </c>
      <c r="L2670" t="s">
        <v>8156</v>
      </c>
      <c r="M2670">
        <v>2</v>
      </c>
      <c r="N2670" t="s">
        <v>8157</v>
      </c>
      <c r="O2670" s="4">
        <f>INDEX(products[Cost_per_box], MATCH(shipments9[[#This Row],[PID]], products[PID], 0))</f>
        <v>9.94</v>
      </c>
      <c r="P2670" s="4">
        <f>shipments9[[#This Row],[Boxes]]*shipments9[[#This Row],[Cost Per Box]]</f>
        <v>1997.9399999999998</v>
      </c>
      <c r="Q2670" s="4">
        <f>shipments9[[#This Row],[Amount]] -shipments9[[#This Row],[total cost]]</f>
        <v>3404.3100000000004</v>
      </c>
      <c r="R2670" s="4" t="str">
        <f>IF(shipments9[[#This Row],[Gross Profit]]&lt;0,"Loss","Profit")</f>
        <v>Profit</v>
      </c>
      <c r="S2670" s="9">
        <f>shipments9[[#This Row],[Gross Profit]]/shipments9[[#This Row],[Amount]]</f>
        <v>0.63016520894071926</v>
      </c>
      <c r="T2670" s="11">
        <f>shipments9[[#This Row],[Amount]]/shipments9[[#This Row],[Boxes]]</f>
        <v>26.876865671641792</v>
      </c>
    </row>
    <row r="2671" spans="1:20" hidden="1" x14ac:dyDescent="0.25">
      <c r="A2671" t="s">
        <v>2873</v>
      </c>
      <c r="B2671" t="s">
        <v>55</v>
      </c>
      <c r="C2671" t="s">
        <v>135</v>
      </c>
      <c r="D2671" t="s">
        <v>19</v>
      </c>
      <c r="E2671" s="1">
        <v>45240</v>
      </c>
      <c r="F2671" s="1" t="str">
        <f>TEXT(shipments9[[#This Row],[Shipdate]],"ddd")</f>
        <v>Fri</v>
      </c>
      <c r="G2671" s="1" t="str">
        <f>IF(OR(shipments9[[#This Row],[Day Name]]="Sat",shipments9[[#This Row],[Day Name]]="Sun"),"Weekend","Weekday")</f>
        <v>Weekday</v>
      </c>
      <c r="H2671">
        <v>3946.5</v>
      </c>
      <c r="I2671">
        <v>158</v>
      </c>
      <c r="J2671" t="s">
        <v>172</v>
      </c>
      <c r="K2671" t="s">
        <v>8151</v>
      </c>
      <c r="L2671" t="s">
        <v>8152</v>
      </c>
      <c r="M2671">
        <v>11</v>
      </c>
      <c r="N2671" t="s">
        <v>8165</v>
      </c>
      <c r="O2671" s="4">
        <f>INDEX(products[Cost_per_box], MATCH(shipments9[[#This Row],[PID]], products[PID], 0))</f>
        <v>9.94</v>
      </c>
      <c r="P2671" s="4">
        <f>shipments9[[#This Row],[Boxes]]*shipments9[[#This Row],[Cost Per Box]]</f>
        <v>1570.52</v>
      </c>
      <c r="Q2671" s="4">
        <f>shipments9[[#This Row],[Amount]] -shipments9[[#This Row],[total cost]]</f>
        <v>2375.98</v>
      </c>
      <c r="R2671" s="4" t="str">
        <f>IF(shipments9[[#This Row],[Gross Profit]]&lt;0,"Loss","Profit")</f>
        <v>Profit</v>
      </c>
      <c r="S2671" s="9">
        <f>shipments9[[#This Row],[Gross Profit]]/shipments9[[#This Row],[Amount]]</f>
        <v>0.60204738375776001</v>
      </c>
      <c r="T2671" s="11">
        <f>shipments9[[#This Row],[Amount]]/shipments9[[#This Row],[Boxes]]</f>
        <v>24.977848101265824</v>
      </c>
    </row>
    <row r="2672" spans="1:20" hidden="1" x14ac:dyDescent="0.25">
      <c r="A2672" t="s">
        <v>2874</v>
      </c>
      <c r="B2672" t="s">
        <v>55</v>
      </c>
      <c r="C2672" t="s">
        <v>141</v>
      </c>
      <c r="D2672" t="s">
        <v>19</v>
      </c>
      <c r="E2672" s="1">
        <v>45093</v>
      </c>
      <c r="F2672" s="1" t="str">
        <f>TEXT(shipments9[[#This Row],[Shipdate]],"ddd")</f>
        <v>Fri</v>
      </c>
      <c r="G2672" s="1" t="str">
        <f>IF(OR(shipments9[[#This Row],[Day Name]]="Sat",shipments9[[#This Row],[Day Name]]="Sun"),"Weekend","Weekday")</f>
        <v>Weekday</v>
      </c>
      <c r="H2672">
        <v>10003.5</v>
      </c>
      <c r="I2672">
        <v>626</v>
      </c>
      <c r="J2672" t="s">
        <v>172</v>
      </c>
      <c r="K2672" t="s">
        <v>8151</v>
      </c>
      <c r="L2672" t="s">
        <v>8154</v>
      </c>
      <c r="M2672">
        <v>6</v>
      </c>
      <c r="N2672" t="s">
        <v>8159</v>
      </c>
      <c r="O2672" s="4">
        <f>INDEX(products[Cost_per_box], MATCH(shipments9[[#This Row],[PID]], products[PID], 0))</f>
        <v>8.2200000000000006</v>
      </c>
      <c r="P2672" s="4">
        <f>shipments9[[#This Row],[Boxes]]*shipments9[[#This Row],[Cost Per Box]]</f>
        <v>5145.72</v>
      </c>
      <c r="Q2672" s="4">
        <f>shipments9[[#This Row],[Amount]] -shipments9[[#This Row],[total cost]]</f>
        <v>4857.78</v>
      </c>
      <c r="R2672" s="4" t="str">
        <f>IF(shipments9[[#This Row],[Gross Profit]]&lt;0,"Loss","Profit")</f>
        <v>Profit</v>
      </c>
      <c r="S2672" s="9">
        <f>shipments9[[#This Row],[Gross Profit]]/shipments9[[#This Row],[Amount]]</f>
        <v>0.48560803718698453</v>
      </c>
      <c r="T2672" s="11">
        <f>shipments9[[#This Row],[Amount]]/shipments9[[#This Row],[Boxes]]</f>
        <v>15.980031948881789</v>
      </c>
    </row>
    <row r="2673" spans="1:20" x14ac:dyDescent="0.25">
      <c r="A2673" t="s">
        <v>2875</v>
      </c>
      <c r="B2673" t="s">
        <v>55</v>
      </c>
      <c r="C2673" t="s">
        <v>147</v>
      </c>
      <c r="D2673" t="s">
        <v>19</v>
      </c>
      <c r="E2673" s="1">
        <v>45029</v>
      </c>
      <c r="F2673" s="1" t="str">
        <f>TEXT(shipments9[[#This Row],[Shipdate]],"ddd")</f>
        <v>Thu</v>
      </c>
      <c r="G2673" s="1" t="str">
        <f>IF(OR(shipments9[[#This Row],[Day Name]]="Sat",shipments9[[#This Row],[Day Name]]="Sun"),"Weekend","Weekday")</f>
        <v>Weekday</v>
      </c>
      <c r="H2673">
        <v>1845</v>
      </c>
      <c r="I2673">
        <v>264</v>
      </c>
      <c r="J2673" t="s">
        <v>172</v>
      </c>
      <c r="K2673" t="s">
        <v>8151</v>
      </c>
      <c r="L2673" t="s">
        <v>8154</v>
      </c>
      <c r="M2673">
        <v>4</v>
      </c>
      <c r="N2673" t="s">
        <v>8158</v>
      </c>
      <c r="O2673" s="4">
        <f>INDEX(products[Cost_per_box], MATCH(shipments9[[#This Row],[PID]], products[PID], 0))</f>
        <v>10.51</v>
      </c>
      <c r="P2673" s="4">
        <f>shipments9[[#This Row],[Boxes]]*shipments9[[#This Row],[Cost Per Box]]</f>
        <v>2774.64</v>
      </c>
      <c r="Q2673" s="4">
        <f>shipments9[[#This Row],[Amount]] -shipments9[[#This Row],[total cost]]</f>
        <v>-929.63999999999987</v>
      </c>
      <c r="R2673" s="4" t="str">
        <f>IF(shipments9[[#This Row],[Gross Profit]]&lt;0,"Loss","Profit")</f>
        <v>Loss</v>
      </c>
      <c r="S2673" s="9">
        <f>shipments9[[#This Row],[Gross Profit]]/shipments9[[#This Row],[Amount]]</f>
        <v>-0.50386991869918696</v>
      </c>
      <c r="T2673" s="11">
        <f>shipments9[[#This Row],[Amount]]/shipments9[[#This Row],[Boxes]]</f>
        <v>6.9886363636363633</v>
      </c>
    </row>
    <row r="2674" spans="1:20" x14ac:dyDescent="0.25">
      <c r="A2674" t="s">
        <v>2876</v>
      </c>
      <c r="B2674" t="s">
        <v>55</v>
      </c>
      <c r="C2674" t="s">
        <v>147</v>
      </c>
      <c r="D2674" t="s">
        <v>19</v>
      </c>
      <c r="E2674" s="1">
        <v>45104</v>
      </c>
      <c r="F2674" s="1" t="str">
        <f>TEXT(shipments9[[#This Row],[Shipdate]],"ddd")</f>
        <v>Tue</v>
      </c>
      <c r="G2674" s="1" t="str">
        <f>IF(OR(shipments9[[#This Row],[Day Name]]="Sat",shipments9[[#This Row],[Day Name]]="Sun"),"Weekend","Weekday")</f>
        <v>Weekday</v>
      </c>
      <c r="H2674">
        <v>8777.25</v>
      </c>
      <c r="I2674">
        <v>1254</v>
      </c>
      <c r="J2674" t="s">
        <v>172</v>
      </c>
      <c r="K2674" t="s">
        <v>8151</v>
      </c>
      <c r="L2674" t="s">
        <v>8154</v>
      </c>
      <c r="M2674">
        <v>6</v>
      </c>
      <c r="N2674" t="s">
        <v>8159</v>
      </c>
      <c r="O2674" s="4">
        <f>INDEX(products[Cost_per_box], MATCH(shipments9[[#This Row],[PID]], products[PID], 0))</f>
        <v>10.51</v>
      </c>
      <c r="P2674" s="4">
        <f>shipments9[[#This Row],[Boxes]]*shipments9[[#This Row],[Cost Per Box]]</f>
        <v>13179.539999999999</v>
      </c>
      <c r="Q2674" s="4">
        <f>shipments9[[#This Row],[Amount]] -shipments9[[#This Row],[total cost]]</f>
        <v>-4402.2899999999991</v>
      </c>
      <c r="R2674" s="4" t="str">
        <f>IF(shipments9[[#This Row],[Gross Profit]]&lt;0,"Loss","Profit")</f>
        <v>Loss</v>
      </c>
      <c r="S2674" s="9">
        <f>shipments9[[#This Row],[Gross Profit]]/shipments9[[#This Row],[Amount]]</f>
        <v>-0.50155686576091585</v>
      </c>
      <c r="T2674" s="11">
        <f>shipments9[[#This Row],[Amount]]/shipments9[[#This Row],[Boxes]]</f>
        <v>6.9994019138755981</v>
      </c>
    </row>
    <row r="2675" spans="1:20" hidden="1" x14ac:dyDescent="0.25">
      <c r="A2675" t="s">
        <v>2877</v>
      </c>
      <c r="B2675" t="s">
        <v>55</v>
      </c>
      <c r="C2675" t="s">
        <v>151</v>
      </c>
      <c r="D2675" t="s">
        <v>19</v>
      </c>
      <c r="E2675" s="1">
        <v>45208</v>
      </c>
      <c r="F2675" s="1" t="str">
        <f>TEXT(shipments9[[#This Row],[Shipdate]],"ddd")</f>
        <v>Mon</v>
      </c>
      <c r="G2675" s="1" t="str">
        <f>IF(OR(shipments9[[#This Row],[Day Name]]="Sat",shipments9[[#This Row],[Day Name]]="Sun"),"Weekend","Weekday")</f>
        <v>Weekday</v>
      </c>
      <c r="H2675">
        <v>4657.5</v>
      </c>
      <c r="I2675">
        <v>222</v>
      </c>
      <c r="J2675" t="s">
        <v>172</v>
      </c>
      <c r="K2675" t="s">
        <v>8151</v>
      </c>
      <c r="L2675" t="s">
        <v>8152</v>
      </c>
      <c r="M2675">
        <v>10</v>
      </c>
      <c r="N2675" t="s">
        <v>8153</v>
      </c>
      <c r="O2675" s="4">
        <f>INDEX(products[Cost_per_box], MATCH(shipments9[[#This Row],[PID]], products[PID], 0))</f>
        <v>12.41</v>
      </c>
      <c r="P2675" s="4">
        <f>shipments9[[#This Row],[Boxes]]*shipments9[[#This Row],[Cost Per Box]]</f>
        <v>2755.02</v>
      </c>
      <c r="Q2675" s="4">
        <f>shipments9[[#This Row],[Amount]] -shipments9[[#This Row],[total cost]]</f>
        <v>1902.48</v>
      </c>
      <c r="R2675" s="4" t="str">
        <f>IF(shipments9[[#This Row],[Gross Profit]]&lt;0,"Loss","Profit")</f>
        <v>Profit</v>
      </c>
      <c r="S2675" s="9">
        <f>shipments9[[#This Row],[Gross Profit]]/shipments9[[#This Row],[Amount]]</f>
        <v>0.4084766505636071</v>
      </c>
      <c r="T2675" s="11">
        <f>shipments9[[#This Row],[Amount]]/shipments9[[#This Row],[Boxes]]</f>
        <v>20.97972972972973</v>
      </c>
    </row>
    <row r="2676" spans="1:20" hidden="1" x14ac:dyDescent="0.25">
      <c r="A2676" t="s">
        <v>2878</v>
      </c>
      <c r="B2676" t="s">
        <v>55</v>
      </c>
      <c r="C2676" t="s">
        <v>153</v>
      </c>
      <c r="D2676" t="s">
        <v>19</v>
      </c>
      <c r="E2676" s="1">
        <v>45202</v>
      </c>
      <c r="F2676" s="1" t="str">
        <f>TEXT(shipments9[[#This Row],[Shipdate]],"ddd")</f>
        <v>Tue</v>
      </c>
      <c r="G2676" s="1" t="str">
        <f>IF(OR(shipments9[[#This Row],[Day Name]]="Sat",shipments9[[#This Row],[Day Name]]="Sun"),"Weekend","Weekday")</f>
        <v>Weekday</v>
      </c>
      <c r="H2676">
        <v>14436</v>
      </c>
      <c r="I2676">
        <v>903</v>
      </c>
      <c r="J2676" t="s">
        <v>172</v>
      </c>
      <c r="K2676" t="s">
        <v>8151</v>
      </c>
      <c r="L2676" t="s">
        <v>8152</v>
      </c>
      <c r="M2676">
        <v>10</v>
      </c>
      <c r="N2676" t="s">
        <v>8153</v>
      </c>
      <c r="O2676" s="4">
        <f>INDEX(products[Cost_per_box], MATCH(shipments9[[#This Row],[PID]], products[PID], 0))</f>
        <v>9.57</v>
      </c>
      <c r="P2676" s="4">
        <f>shipments9[[#This Row],[Boxes]]*shipments9[[#This Row],[Cost Per Box]]</f>
        <v>8641.7100000000009</v>
      </c>
      <c r="Q2676" s="4">
        <f>shipments9[[#This Row],[Amount]] -shipments9[[#This Row],[total cost]]</f>
        <v>5794.2899999999991</v>
      </c>
      <c r="R2676" s="4" t="str">
        <f>IF(shipments9[[#This Row],[Gross Profit]]&lt;0,"Loss","Profit")</f>
        <v>Profit</v>
      </c>
      <c r="S2676" s="9">
        <f>shipments9[[#This Row],[Gross Profit]]/shipments9[[#This Row],[Amount]]</f>
        <v>0.40137780548628421</v>
      </c>
      <c r="T2676" s="11">
        <f>shipments9[[#This Row],[Amount]]/shipments9[[#This Row],[Boxes]]</f>
        <v>15.986710963455149</v>
      </c>
    </row>
    <row r="2677" spans="1:20" hidden="1" x14ac:dyDescent="0.25">
      <c r="A2677" t="s">
        <v>2879</v>
      </c>
      <c r="B2677" t="s">
        <v>55</v>
      </c>
      <c r="C2677" t="s">
        <v>153</v>
      </c>
      <c r="D2677" t="s">
        <v>19</v>
      </c>
      <c r="E2677" s="1">
        <v>45132</v>
      </c>
      <c r="F2677" s="1" t="str">
        <f>TEXT(shipments9[[#This Row],[Shipdate]],"ddd")</f>
        <v>Tue</v>
      </c>
      <c r="G2677" s="1" t="str">
        <f>IF(OR(shipments9[[#This Row],[Day Name]]="Sat",shipments9[[#This Row],[Day Name]]="Sun"),"Weekend","Weekday")</f>
        <v>Weekday</v>
      </c>
      <c r="H2677">
        <v>13212</v>
      </c>
      <c r="I2677">
        <v>778</v>
      </c>
      <c r="J2677" t="s">
        <v>172</v>
      </c>
      <c r="K2677" t="s">
        <v>8151</v>
      </c>
      <c r="L2677" t="s">
        <v>8160</v>
      </c>
      <c r="M2677">
        <v>7</v>
      </c>
      <c r="N2677" t="s">
        <v>8161</v>
      </c>
      <c r="O2677" s="4">
        <f>INDEX(products[Cost_per_box], MATCH(shipments9[[#This Row],[PID]], products[PID], 0))</f>
        <v>9.57</v>
      </c>
      <c r="P2677" s="4">
        <f>shipments9[[#This Row],[Boxes]]*shipments9[[#This Row],[Cost Per Box]]</f>
        <v>7445.46</v>
      </c>
      <c r="Q2677" s="4">
        <f>shipments9[[#This Row],[Amount]] -shipments9[[#This Row],[total cost]]</f>
        <v>5766.54</v>
      </c>
      <c r="R2677" s="4" t="str">
        <f>IF(shipments9[[#This Row],[Gross Profit]]&lt;0,"Loss","Profit")</f>
        <v>Profit</v>
      </c>
      <c r="S2677" s="9">
        <f>shipments9[[#This Row],[Gross Profit]]/shipments9[[#This Row],[Amount]]</f>
        <v>0.43646230699364214</v>
      </c>
      <c r="T2677" s="11">
        <f>shipments9[[#This Row],[Amount]]/shipments9[[#This Row],[Boxes]]</f>
        <v>16.982005141388175</v>
      </c>
    </row>
    <row r="2678" spans="1:20" x14ac:dyDescent="0.25">
      <c r="A2678" t="s">
        <v>2880</v>
      </c>
      <c r="B2678" t="s">
        <v>55</v>
      </c>
      <c r="C2678" t="s">
        <v>155</v>
      </c>
      <c r="D2678" t="s">
        <v>19</v>
      </c>
      <c r="E2678" s="1">
        <v>44995</v>
      </c>
      <c r="F2678" s="1" t="str">
        <f>TEXT(shipments9[[#This Row],[Shipdate]],"ddd")</f>
        <v>Fri</v>
      </c>
      <c r="G2678" s="1" t="str">
        <f>IF(OR(shipments9[[#This Row],[Day Name]]="Sat",shipments9[[#This Row],[Day Name]]="Sun"),"Weekend","Weekday")</f>
        <v>Weekday</v>
      </c>
      <c r="H2678">
        <v>6738.75</v>
      </c>
      <c r="I2678">
        <v>843</v>
      </c>
      <c r="J2678" t="s">
        <v>172</v>
      </c>
      <c r="K2678" t="s">
        <v>8151</v>
      </c>
      <c r="L2678" t="s">
        <v>8156</v>
      </c>
      <c r="M2678">
        <v>3</v>
      </c>
      <c r="N2678" t="s">
        <v>8164</v>
      </c>
      <c r="O2678" s="4">
        <f>INDEX(products[Cost_per_box], MATCH(shipments9[[#This Row],[PID]], products[PID], 0))</f>
        <v>8.43</v>
      </c>
      <c r="P2678" s="4">
        <f>shipments9[[#This Row],[Boxes]]*shipments9[[#This Row],[Cost Per Box]]</f>
        <v>7106.49</v>
      </c>
      <c r="Q2678" s="4">
        <f>shipments9[[#This Row],[Amount]] -shipments9[[#This Row],[total cost]]</f>
        <v>-367.73999999999978</v>
      </c>
      <c r="R2678" s="4" t="str">
        <f>IF(shipments9[[#This Row],[Gross Profit]]&lt;0,"Loss","Profit")</f>
        <v>Loss</v>
      </c>
      <c r="S2678" s="9">
        <f>shipments9[[#This Row],[Gross Profit]]/shipments9[[#This Row],[Amount]]</f>
        <v>-5.4570951585976593E-2</v>
      </c>
      <c r="T2678" s="11">
        <f>shipments9[[#This Row],[Amount]]/shipments9[[#This Row],[Boxes]]</f>
        <v>7.9937722419928825</v>
      </c>
    </row>
    <row r="2679" spans="1:20" hidden="1" x14ac:dyDescent="0.25">
      <c r="A2679" t="s">
        <v>2881</v>
      </c>
      <c r="B2679" t="s">
        <v>55</v>
      </c>
      <c r="C2679" t="s">
        <v>157</v>
      </c>
      <c r="D2679" t="s">
        <v>19</v>
      </c>
      <c r="E2679" s="1">
        <v>45159</v>
      </c>
      <c r="F2679" s="1" t="str">
        <f>TEXT(shipments9[[#This Row],[Shipdate]],"ddd")</f>
        <v>Mon</v>
      </c>
      <c r="G2679" s="1" t="str">
        <f>IF(OR(shipments9[[#This Row],[Day Name]]="Sat",shipments9[[#This Row],[Day Name]]="Sun"),"Weekend","Weekday")</f>
        <v>Weekday</v>
      </c>
      <c r="H2679">
        <v>14805</v>
      </c>
      <c r="I2679">
        <v>1645</v>
      </c>
      <c r="J2679" t="s">
        <v>172</v>
      </c>
      <c r="K2679" t="s">
        <v>8151</v>
      </c>
      <c r="L2679" t="s">
        <v>8160</v>
      </c>
      <c r="M2679">
        <v>8</v>
      </c>
      <c r="N2679" t="s">
        <v>8162</v>
      </c>
      <c r="O2679" s="4">
        <f>INDEX(products[Cost_per_box], MATCH(shipments9[[#This Row],[PID]], products[PID], 0))</f>
        <v>6.8</v>
      </c>
      <c r="P2679" s="4">
        <f>shipments9[[#This Row],[Boxes]]*shipments9[[#This Row],[Cost Per Box]]</f>
        <v>11186</v>
      </c>
      <c r="Q2679" s="4">
        <f>shipments9[[#This Row],[Amount]] -shipments9[[#This Row],[total cost]]</f>
        <v>3619</v>
      </c>
      <c r="R2679" s="4" t="str">
        <f>IF(shipments9[[#This Row],[Gross Profit]]&lt;0,"Loss","Profit")</f>
        <v>Profit</v>
      </c>
      <c r="S2679" s="9">
        <f>shipments9[[#This Row],[Gross Profit]]/shipments9[[#This Row],[Amount]]</f>
        <v>0.24444444444444444</v>
      </c>
      <c r="T2679" s="11">
        <f>shipments9[[#This Row],[Amount]]/shipments9[[#This Row],[Boxes]]</f>
        <v>9</v>
      </c>
    </row>
    <row r="2680" spans="1:20" hidden="1" x14ac:dyDescent="0.25">
      <c r="A2680" t="s">
        <v>2882</v>
      </c>
      <c r="B2680" t="s">
        <v>55</v>
      </c>
      <c r="C2680" t="s">
        <v>161</v>
      </c>
      <c r="D2680" t="s">
        <v>19</v>
      </c>
      <c r="E2680" s="1">
        <v>45237</v>
      </c>
      <c r="F2680" s="1" t="str">
        <f>TEXT(shipments9[[#This Row],[Shipdate]],"ddd")</f>
        <v>Tue</v>
      </c>
      <c r="G2680" s="1" t="str">
        <f>IF(OR(shipments9[[#This Row],[Day Name]]="Sat",shipments9[[#This Row],[Day Name]]="Sun"),"Weekend","Weekday")</f>
        <v>Weekday</v>
      </c>
      <c r="H2680">
        <v>12156.75</v>
      </c>
      <c r="I2680">
        <v>1106</v>
      </c>
      <c r="J2680" t="s">
        <v>172</v>
      </c>
      <c r="K2680" t="s">
        <v>8151</v>
      </c>
      <c r="L2680" t="s">
        <v>8152</v>
      </c>
      <c r="M2680">
        <v>11</v>
      </c>
      <c r="N2680" t="s">
        <v>8165</v>
      </c>
      <c r="O2680" s="4">
        <f>INDEX(products[Cost_per_box], MATCH(shipments9[[#This Row],[PID]], products[PID], 0))</f>
        <v>2.76</v>
      </c>
      <c r="P2680" s="4">
        <f>shipments9[[#This Row],[Boxes]]*shipments9[[#This Row],[Cost Per Box]]</f>
        <v>3052.56</v>
      </c>
      <c r="Q2680" s="4">
        <f>shipments9[[#This Row],[Amount]] -shipments9[[#This Row],[total cost]]</f>
        <v>9104.19</v>
      </c>
      <c r="R2680" s="4" t="str">
        <f>IF(shipments9[[#This Row],[Gross Profit]]&lt;0,"Loss","Profit")</f>
        <v>Profit</v>
      </c>
      <c r="S2680" s="9">
        <f>shipments9[[#This Row],[Gross Profit]]/shipments9[[#This Row],[Amount]]</f>
        <v>0.74889999383058803</v>
      </c>
      <c r="T2680" s="11">
        <f>shipments9[[#This Row],[Amount]]/shipments9[[#This Row],[Boxes]]</f>
        <v>10.991636528028932</v>
      </c>
    </row>
    <row r="2681" spans="1:20" hidden="1" x14ac:dyDescent="0.25">
      <c r="A2681" t="s">
        <v>2883</v>
      </c>
      <c r="B2681" t="s">
        <v>55</v>
      </c>
      <c r="C2681" t="s">
        <v>163</v>
      </c>
      <c r="D2681" t="s">
        <v>19</v>
      </c>
      <c r="E2681" s="1">
        <v>45349</v>
      </c>
      <c r="F2681" s="1" t="str">
        <f>TEXT(shipments9[[#This Row],[Shipdate]],"ddd")</f>
        <v>Tue</v>
      </c>
      <c r="G2681" s="1" t="str">
        <f>IF(OR(shipments9[[#This Row],[Day Name]]="Sat",shipments9[[#This Row],[Day Name]]="Sun"),"Weekend","Weekday")</f>
        <v>Weekday</v>
      </c>
      <c r="H2681">
        <v>567</v>
      </c>
      <c r="I2681">
        <v>63</v>
      </c>
      <c r="J2681" t="s">
        <v>172</v>
      </c>
      <c r="K2681" t="s">
        <v>8155</v>
      </c>
      <c r="L2681" t="s">
        <v>8156</v>
      </c>
      <c r="M2681">
        <v>2</v>
      </c>
      <c r="N2681" t="s">
        <v>8157</v>
      </c>
      <c r="O2681" s="4">
        <f>INDEX(products[Cost_per_box], MATCH(shipments9[[#This Row],[PID]], products[PID], 0))</f>
        <v>3.32</v>
      </c>
      <c r="P2681" s="4">
        <f>shipments9[[#This Row],[Boxes]]*shipments9[[#This Row],[Cost Per Box]]</f>
        <v>209.16</v>
      </c>
      <c r="Q2681" s="4">
        <f>shipments9[[#This Row],[Amount]] -shipments9[[#This Row],[total cost]]</f>
        <v>357.84000000000003</v>
      </c>
      <c r="R2681" s="4" t="str">
        <f>IF(shipments9[[#This Row],[Gross Profit]]&lt;0,"Loss","Profit")</f>
        <v>Profit</v>
      </c>
      <c r="S2681" s="9">
        <f>shipments9[[#This Row],[Gross Profit]]/shipments9[[#This Row],[Amount]]</f>
        <v>0.63111111111111118</v>
      </c>
      <c r="T2681" s="11">
        <f>shipments9[[#This Row],[Amount]]/shipments9[[#This Row],[Boxes]]</f>
        <v>9</v>
      </c>
    </row>
    <row r="2682" spans="1:20" hidden="1" x14ac:dyDescent="0.25">
      <c r="A2682" t="s">
        <v>2884</v>
      </c>
      <c r="B2682" t="s">
        <v>55</v>
      </c>
      <c r="C2682" t="s">
        <v>165</v>
      </c>
      <c r="D2682" t="s">
        <v>19</v>
      </c>
      <c r="E2682" s="1">
        <v>45131</v>
      </c>
      <c r="F2682" s="1" t="str">
        <f>TEXT(shipments9[[#This Row],[Shipdate]],"ddd")</f>
        <v>Mon</v>
      </c>
      <c r="G2682" s="1" t="str">
        <f>IF(OR(shipments9[[#This Row],[Day Name]]="Sat",shipments9[[#This Row],[Day Name]]="Sun"),"Weekend","Weekday")</f>
        <v>Weekday</v>
      </c>
      <c r="H2682">
        <v>3894.75</v>
      </c>
      <c r="I2682">
        <v>178</v>
      </c>
      <c r="J2682" t="s">
        <v>172</v>
      </c>
      <c r="K2682" t="s">
        <v>8151</v>
      </c>
      <c r="L2682" t="s">
        <v>8160</v>
      </c>
      <c r="M2682">
        <v>7</v>
      </c>
      <c r="N2682" t="s">
        <v>8161</v>
      </c>
      <c r="O2682" s="4">
        <f>INDEX(products[Cost_per_box], MATCH(shipments9[[#This Row],[PID]], products[PID], 0))</f>
        <v>2.65</v>
      </c>
      <c r="P2682" s="4">
        <f>shipments9[[#This Row],[Boxes]]*shipments9[[#This Row],[Cost Per Box]]</f>
        <v>471.7</v>
      </c>
      <c r="Q2682" s="4">
        <f>shipments9[[#This Row],[Amount]] -shipments9[[#This Row],[total cost]]</f>
        <v>3423.05</v>
      </c>
      <c r="R2682" s="4" t="str">
        <f>IF(shipments9[[#This Row],[Gross Profit]]&lt;0,"Loss","Profit")</f>
        <v>Profit</v>
      </c>
      <c r="S2682" s="9">
        <f>shipments9[[#This Row],[Gross Profit]]/shipments9[[#This Row],[Amount]]</f>
        <v>0.87888824699916557</v>
      </c>
      <c r="T2682" s="11">
        <f>shipments9[[#This Row],[Amount]]/shipments9[[#This Row],[Boxes]]</f>
        <v>21.88061797752809</v>
      </c>
    </row>
    <row r="2683" spans="1:20" hidden="1" x14ac:dyDescent="0.25">
      <c r="A2683" t="s">
        <v>2885</v>
      </c>
      <c r="B2683" t="s">
        <v>55</v>
      </c>
      <c r="C2683" t="s">
        <v>121</v>
      </c>
      <c r="D2683" t="s">
        <v>19</v>
      </c>
      <c r="E2683" s="1">
        <v>45098</v>
      </c>
      <c r="F2683" s="1" t="str">
        <f>TEXT(shipments9[[#This Row],[Shipdate]],"ddd")</f>
        <v>Wed</v>
      </c>
      <c r="G2683" s="1" t="str">
        <f>IF(OR(shipments9[[#This Row],[Day Name]]="Sat",shipments9[[#This Row],[Day Name]]="Sun"),"Weekend","Weekday")</f>
        <v>Weekday</v>
      </c>
      <c r="H2683">
        <v>3732.75</v>
      </c>
      <c r="I2683">
        <v>267</v>
      </c>
      <c r="J2683" t="s">
        <v>172</v>
      </c>
      <c r="K2683" t="s">
        <v>8151</v>
      </c>
      <c r="L2683" t="s">
        <v>8154</v>
      </c>
      <c r="M2683">
        <v>6</v>
      </c>
      <c r="N2683" t="s">
        <v>8159</v>
      </c>
      <c r="O2683" s="4">
        <f>INDEX(products[Cost_per_box], MATCH(shipments9[[#This Row],[PID]], products[PID], 0))</f>
        <v>5.26</v>
      </c>
      <c r="P2683" s="4">
        <f>shipments9[[#This Row],[Boxes]]*shipments9[[#This Row],[Cost Per Box]]</f>
        <v>1404.4199999999998</v>
      </c>
      <c r="Q2683" s="4">
        <f>shipments9[[#This Row],[Amount]] -shipments9[[#This Row],[total cost]]</f>
        <v>2328.33</v>
      </c>
      <c r="R2683" s="4" t="str">
        <f>IF(shipments9[[#This Row],[Gross Profit]]&lt;0,"Loss","Profit")</f>
        <v>Profit</v>
      </c>
      <c r="S2683" s="9">
        <f>shipments9[[#This Row],[Gross Profit]]/shipments9[[#This Row],[Amount]]</f>
        <v>0.62375728350411896</v>
      </c>
      <c r="T2683" s="11">
        <f>shipments9[[#This Row],[Amount]]/shipments9[[#This Row],[Boxes]]</f>
        <v>13.980337078651685</v>
      </c>
    </row>
    <row r="2684" spans="1:20" hidden="1" x14ac:dyDescent="0.25">
      <c r="A2684" t="s">
        <v>2886</v>
      </c>
      <c r="B2684" t="s">
        <v>55</v>
      </c>
      <c r="C2684" t="s">
        <v>124</v>
      </c>
      <c r="D2684" t="s">
        <v>19</v>
      </c>
      <c r="E2684" s="1">
        <v>44964</v>
      </c>
      <c r="F2684" s="1" t="str">
        <f>TEXT(shipments9[[#This Row],[Shipdate]],"ddd")</f>
        <v>Tue</v>
      </c>
      <c r="G2684" s="1" t="str">
        <f>IF(OR(shipments9[[#This Row],[Day Name]]="Sat",shipments9[[#This Row],[Day Name]]="Sun"),"Weekend","Weekday")</f>
        <v>Weekday</v>
      </c>
      <c r="H2684">
        <v>3728.25</v>
      </c>
      <c r="I2684">
        <v>249</v>
      </c>
      <c r="J2684" t="s">
        <v>172</v>
      </c>
      <c r="K2684" t="s">
        <v>8151</v>
      </c>
      <c r="L2684" t="s">
        <v>8156</v>
      </c>
      <c r="M2684">
        <v>2</v>
      </c>
      <c r="N2684" t="s">
        <v>8157</v>
      </c>
      <c r="O2684" s="4">
        <f>INDEX(products[Cost_per_box], MATCH(shipments9[[#This Row],[PID]], products[PID], 0))</f>
        <v>7.48</v>
      </c>
      <c r="P2684" s="4">
        <f>shipments9[[#This Row],[Boxes]]*shipments9[[#This Row],[Cost Per Box]]</f>
        <v>1862.5200000000002</v>
      </c>
      <c r="Q2684" s="4">
        <f>shipments9[[#This Row],[Amount]] -shipments9[[#This Row],[total cost]]</f>
        <v>1865.7299999999998</v>
      </c>
      <c r="R2684" s="4" t="str">
        <f>IF(shipments9[[#This Row],[Gross Profit]]&lt;0,"Loss","Profit")</f>
        <v>Profit</v>
      </c>
      <c r="S2684" s="9">
        <f>shipments9[[#This Row],[Gross Profit]]/shipments9[[#This Row],[Amount]]</f>
        <v>0.5004304968819151</v>
      </c>
      <c r="T2684" s="11">
        <f>shipments9[[#This Row],[Amount]]/shipments9[[#This Row],[Boxes]]</f>
        <v>14.97289156626506</v>
      </c>
    </row>
    <row r="2685" spans="1:20" hidden="1" x14ac:dyDescent="0.25">
      <c r="A2685" t="s">
        <v>2887</v>
      </c>
      <c r="B2685" t="s">
        <v>55</v>
      </c>
      <c r="C2685" t="s">
        <v>130</v>
      </c>
      <c r="D2685" t="s">
        <v>19</v>
      </c>
      <c r="E2685" s="1">
        <v>45330</v>
      </c>
      <c r="F2685" s="1" t="str">
        <f>TEXT(shipments9[[#This Row],[Shipdate]],"ddd")</f>
        <v>Thu</v>
      </c>
      <c r="G2685" s="1" t="str">
        <f>IF(OR(shipments9[[#This Row],[Day Name]]="Sat",shipments9[[#This Row],[Day Name]]="Sun"),"Weekend","Weekday")</f>
        <v>Weekday</v>
      </c>
      <c r="H2685">
        <v>6320.25</v>
      </c>
      <c r="I2685">
        <v>1054</v>
      </c>
      <c r="J2685" t="s">
        <v>172</v>
      </c>
      <c r="K2685" t="s">
        <v>8155</v>
      </c>
      <c r="L2685" t="s">
        <v>8156</v>
      </c>
      <c r="M2685">
        <v>2</v>
      </c>
      <c r="N2685" t="s">
        <v>8157</v>
      </c>
      <c r="O2685" s="4">
        <f>INDEX(products[Cost_per_box], MATCH(shipments9[[#This Row],[PID]], products[PID], 0))</f>
        <v>5.72</v>
      </c>
      <c r="P2685" s="4">
        <f>shipments9[[#This Row],[Boxes]]*shipments9[[#This Row],[Cost Per Box]]</f>
        <v>6028.88</v>
      </c>
      <c r="Q2685" s="4">
        <f>shipments9[[#This Row],[Amount]] -shipments9[[#This Row],[total cost]]</f>
        <v>291.36999999999989</v>
      </c>
      <c r="R2685" s="4" t="str">
        <f>IF(shipments9[[#This Row],[Gross Profit]]&lt;0,"Loss","Profit")</f>
        <v>Profit</v>
      </c>
      <c r="S2685" s="9">
        <f>shipments9[[#This Row],[Gross Profit]]/shipments9[[#This Row],[Amount]]</f>
        <v>4.6101024484790934E-2</v>
      </c>
      <c r="T2685" s="11">
        <f>shipments9[[#This Row],[Amount]]/shipments9[[#This Row],[Boxes]]</f>
        <v>5.9964421252371913</v>
      </c>
    </row>
    <row r="2686" spans="1:20" hidden="1" x14ac:dyDescent="0.25">
      <c r="A2686" t="s">
        <v>2888</v>
      </c>
      <c r="B2686" t="s">
        <v>55</v>
      </c>
      <c r="C2686" t="s">
        <v>137</v>
      </c>
      <c r="D2686" t="s">
        <v>19</v>
      </c>
      <c r="E2686" s="1">
        <v>45384</v>
      </c>
      <c r="F2686" s="1" t="str">
        <f>TEXT(shipments9[[#This Row],[Shipdate]],"ddd")</f>
        <v>Tue</v>
      </c>
      <c r="G2686" s="1" t="str">
        <f>IF(OR(shipments9[[#This Row],[Day Name]]="Sat",shipments9[[#This Row],[Day Name]]="Sun"),"Weekend","Weekday")</f>
        <v>Weekday</v>
      </c>
      <c r="H2686">
        <v>2400.75</v>
      </c>
      <c r="I2686">
        <v>115</v>
      </c>
      <c r="J2686" t="s">
        <v>172</v>
      </c>
      <c r="K2686" t="s">
        <v>8155</v>
      </c>
      <c r="L2686" t="s">
        <v>8154</v>
      </c>
      <c r="M2686">
        <v>4</v>
      </c>
      <c r="N2686" t="s">
        <v>8158</v>
      </c>
      <c r="O2686" s="4">
        <f>INDEX(products[Cost_per_box], MATCH(shipments9[[#This Row],[PID]], products[PID], 0))</f>
        <v>7.73</v>
      </c>
      <c r="P2686" s="4">
        <f>shipments9[[#This Row],[Boxes]]*shipments9[[#This Row],[Cost Per Box]]</f>
        <v>888.95</v>
      </c>
      <c r="Q2686" s="4">
        <f>shipments9[[#This Row],[Amount]] -shipments9[[#This Row],[total cost]]</f>
        <v>1511.8</v>
      </c>
      <c r="R2686" s="4" t="str">
        <f>IF(shipments9[[#This Row],[Gross Profit]]&lt;0,"Loss","Profit")</f>
        <v>Profit</v>
      </c>
      <c r="S2686" s="9">
        <f>shipments9[[#This Row],[Gross Profit]]/shipments9[[#This Row],[Amount]]</f>
        <v>0.6297198792044153</v>
      </c>
      <c r="T2686" s="11">
        <f>shipments9[[#This Row],[Amount]]/shipments9[[#This Row],[Boxes]]</f>
        <v>20.876086956521739</v>
      </c>
    </row>
    <row r="2687" spans="1:20" hidden="1" x14ac:dyDescent="0.25">
      <c r="A2687" t="s">
        <v>2889</v>
      </c>
      <c r="B2687" t="s">
        <v>55</v>
      </c>
      <c r="C2687" t="s">
        <v>137</v>
      </c>
      <c r="D2687" t="s">
        <v>19</v>
      </c>
      <c r="E2687" s="1">
        <v>45321</v>
      </c>
      <c r="F2687" s="1" t="str">
        <f>TEXT(shipments9[[#This Row],[Shipdate]],"ddd")</f>
        <v>Tue</v>
      </c>
      <c r="G2687" s="1" t="str">
        <f>IF(OR(shipments9[[#This Row],[Day Name]]="Sat",shipments9[[#This Row],[Day Name]]="Sun"),"Weekend","Weekday")</f>
        <v>Weekday</v>
      </c>
      <c r="H2687">
        <v>14055.75</v>
      </c>
      <c r="I2687">
        <v>740</v>
      </c>
      <c r="J2687" t="s">
        <v>172</v>
      </c>
      <c r="K2687" t="s">
        <v>8155</v>
      </c>
      <c r="L2687" t="s">
        <v>8156</v>
      </c>
      <c r="M2687">
        <v>1</v>
      </c>
      <c r="N2687" t="s">
        <v>8163</v>
      </c>
      <c r="O2687" s="4">
        <f>INDEX(products[Cost_per_box], MATCH(shipments9[[#This Row],[PID]], products[PID], 0))</f>
        <v>7.73</v>
      </c>
      <c r="P2687" s="4">
        <f>shipments9[[#This Row],[Boxes]]*shipments9[[#This Row],[Cost Per Box]]</f>
        <v>5720.2000000000007</v>
      </c>
      <c r="Q2687" s="4">
        <f>shipments9[[#This Row],[Amount]] -shipments9[[#This Row],[total cost]]</f>
        <v>8335.5499999999993</v>
      </c>
      <c r="R2687" s="4" t="str">
        <f>IF(shipments9[[#This Row],[Gross Profit]]&lt;0,"Loss","Profit")</f>
        <v>Profit</v>
      </c>
      <c r="S2687" s="9">
        <f>shipments9[[#This Row],[Gross Profit]]/shipments9[[#This Row],[Amount]]</f>
        <v>0.59303487896412499</v>
      </c>
      <c r="T2687" s="11">
        <f>shipments9[[#This Row],[Amount]]/shipments9[[#This Row],[Boxes]]</f>
        <v>18.994256756756755</v>
      </c>
    </row>
    <row r="2688" spans="1:20" hidden="1" x14ac:dyDescent="0.25">
      <c r="A2688" t="s">
        <v>2890</v>
      </c>
      <c r="B2688" t="s">
        <v>55</v>
      </c>
      <c r="C2688" t="s">
        <v>141</v>
      </c>
      <c r="D2688" t="s">
        <v>19</v>
      </c>
      <c r="E2688" s="1">
        <v>45196</v>
      </c>
      <c r="F2688" s="1" t="str">
        <f>TEXT(shipments9[[#This Row],[Shipdate]],"ddd")</f>
        <v>Wed</v>
      </c>
      <c r="G2688" s="1" t="str">
        <f>IF(OR(shipments9[[#This Row],[Day Name]]="Sat",shipments9[[#This Row],[Day Name]]="Sun"),"Weekend","Weekday")</f>
        <v>Weekday</v>
      </c>
      <c r="H2688">
        <v>6041.25</v>
      </c>
      <c r="I2688">
        <v>504</v>
      </c>
      <c r="J2688" t="s">
        <v>172</v>
      </c>
      <c r="K2688" t="s">
        <v>8151</v>
      </c>
      <c r="L2688" t="s">
        <v>8160</v>
      </c>
      <c r="M2688">
        <v>9</v>
      </c>
      <c r="N2688" t="s">
        <v>8167</v>
      </c>
      <c r="O2688" s="4">
        <f>INDEX(products[Cost_per_box], MATCH(shipments9[[#This Row],[PID]], products[PID], 0))</f>
        <v>8.2200000000000006</v>
      </c>
      <c r="P2688" s="4">
        <f>shipments9[[#This Row],[Boxes]]*shipments9[[#This Row],[Cost Per Box]]</f>
        <v>4142.88</v>
      </c>
      <c r="Q2688" s="4">
        <f>shipments9[[#This Row],[Amount]] -shipments9[[#This Row],[total cost]]</f>
        <v>1898.37</v>
      </c>
      <c r="R2688" s="4" t="str">
        <f>IF(shipments9[[#This Row],[Gross Profit]]&lt;0,"Loss","Profit")</f>
        <v>Profit</v>
      </c>
      <c r="S2688" s="9">
        <f>shipments9[[#This Row],[Gross Profit]]/shipments9[[#This Row],[Amount]]</f>
        <v>0.31423463687150838</v>
      </c>
      <c r="T2688" s="11">
        <f>shipments9[[#This Row],[Amount]]/shipments9[[#This Row],[Boxes]]</f>
        <v>11.986607142857142</v>
      </c>
    </row>
    <row r="2689" spans="1:20" hidden="1" x14ac:dyDescent="0.25">
      <c r="A2689" t="s">
        <v>2891</v>
      </c>
      <c r="B2689" t="s">
        <v>55</v>
      </c>
      <c r="C2689" t="s">
        <v>143</v>
      </c>
      <c r="D2689" t="s">
        <v>19</v>
      </c>
      <c r="E2689" s="1">
        <v>45161</v>
      </c>
      <c r="F2689" s="1" t="str">
        <f>TEXT(shipments9[[#This Row],[Shipdate]],"ddd")</f>
        <v>Wed</v>
      </c>
      <c r="G2689" s="1" t="str">
        <f>IF(OR(shipments9[[#This Row],[Day Name]]="Sat",shipments9[[#This Row],[Day Name]]="Sun"),"Weekend","Weekday")</f>
        <v>Weekday</v>
      </c>
      <c r="H2689">
        <v>4700.25</v>
      </c>
      <c r="I2689">
        <v>224</v>
      </c>
      <c r="J2689" t="s">
        <v>172</v>
      </c>
      <c r="K2689" t="s">
        <v>8151</v>
      </c>
      <c r="L2689" t="s">
        <v>8160</v>
      </c>
      <c r="M2689">
        <v>8</v>
      </c>
      <c r="N2689" t="s">
        <v>8162</v>
      </c>
      <c r="O2689" s="4">
        <f>INDEX(products[Cost_per_box], MATCH(shipments9[[#This Row],[PID]], products[PID], 0))</f>
        <v>10.23</v>
      </c>
      <c r="P2689" s="4">
        <f>shipments9[[#This Row],[Boxes]]*shipments9[[#This Row],[Cost Per Box]]</f>
        <v>2291.52</v>
      </c>
      <c r="Q2689" s="4">
        <f>shipments9[[#This Row],[Amount]] -shipments9[[#This Row],[total cost]]</f>
        <v>2408.73</v>
      </c>
      <c r="R2689" s="4" t="str">
        <f>IF(shipments9[[#This Row],[Gross Profit]]&lt;0,"Loss","Profit")</f>
        <v>Profit</v>
      </c>
      <c r="S2689" s="9">
        <f>shipments9[[#This Row],[Gross Profit]]/shipments9[[#This Row],[Amount]]</f>
        <v>0.51246848571884474</v>
      </c>
      <c r="T2689" s="11">
        <f>shipments9[[#This Row],[Amount]]/shipments9[[#This Row],[Boxes]]</f>
        <v>20.983258928571427</v>
      </c>
    </row>
    <row r="2690" spans="1:20" hidden="1" x14ac:dyDescent="0.25">
      <c r="A2690" t="s">
        <v>2892</v>
      </c>
      <c r="B2690" t="s">
        <v>55</v>
      </c>
      <c r="C2690" t="s">
        <v>143</v>
      </c>
      <c r="D2690" t="s">
        <v>19</v>
      </c>
      <c r="E2690" s="1">
        <v>44942</v>
      </c>
      <c r="F2690" s="1" t="str">
        <f>TEXT(shipments9[[#This Row],[Shipdate]],"ddd")</f>
        <v>Mon</v>
      </c>
      <c r="G2690" s="1" t="str">
        <f>IF(OR(shipments9[[#This Row],[Day Name]]="Sat",shipments9[[#This Row],[Day Name]]="Sun"),"Weekend","Weekday")</f>
        <v>Weekday</v>
      </c>
      <c r="H2690">
        <v>7290</v>
      </c>
      <c r="I2690">
        <v>384</v>
      </c>
      <c r="J2690" t="s">
        <v>172</v>
      </c>
      <c r="K2690" t="s">
        <v>8151</v>
      </c>
      <c r="L2690" t="s">
        <v>8156</v>
      </c>
      <c r="M2690">
        <v>1</v>
      </c>
      <c r="N2690" t="s">
        <v>8163</v>
      </c>
      <c r="O2690" s="4">
        <f>INDEX(products[Cost_per_box], MATCH(shipments9[[#This Row],[PID]], products[PID], 0))</f>
        <v>10.23</v>
      </c>
      <c r="P2690" s="4">
        <f>shipments9[[#This Row],[Boxes]]*shipments9[[#This Row],[Cost Per Box]]</f>
        <v>3928.32</v>
      </c>
      <c r="Q2690" s="4">
        <f>shipments9[[#This Row],[Amount]] -shipments9[[#This Row],[total cost]]</f>
        <v>3361.68</v>
      </c>
      <c r="R2690" s="4" t="str">
        <f>IF(shipments9[[#This Row],[Gross Profit]]&lt;0,"Loss","Profit")</f>
        <v>Profit</v>
      </c>
      <c r="S2690" s="9">
        <f>shipments9[[#This Row],[Gross Profit]]/shipments9[[#This Row],[Amount]]</f>
        <v>0.46113580246913577</v>
      </c>
      <c r="T2690" s="11">
        <f>shipments9[[#This Row],[Amount]]/shipments9[[#This Row],[Boxes]]</f>
        <v>18.984375</v>
      </c>
    </row>
    <row r="2691" spans="1:20" hidden="1" x14ac:dyDescent="0.25">
      <c r="A2691" t="s">
        <v>2893</v>
      </c>
      <c r="B2691" t="s">
        <v>55</v>
      </c>
      <c r="C2691" t="s">
        <v>145</v>
      </c>
      <c r="D2691" t="s">
        <v>19</v>
      </c>
      <c r="E2691" s="1">
        <v>45229</v>
      </c>
      <c r="F2691" s="1" t="str">
        <f>TEXT(shipments9[[#This Row],[Shipdate]],"ddd")</f>
        <v>Mon</v>
      </c>
      <c r="G2691" s="1" t="str">
        <f>IF(OR(shipments9[[#This Row],[Day Name]]="Sat",shipments9[[#This Row],[Day Name]]="Sun"),"Weekend","Weekday")</f>
        <v>Weekday</v>
      </c>
      <c r="H2691">
        <v>9144</v>
      </c>
      <c r="I2691">
        <v>610</v>
      </c>
      <c r="J2691" t="s">
        <v>172</v>
      </c>
      <c r="K2691" t="s">
        <v>8151</v>
      </c>
      <c r="L2691" t="s">
        <v>8152</v>
      </c>
      <c r="M2691">
        <v>10</v>
      </c>
      <c r="N2691" t="s">
        <v>8153</v>
      </c>
      <c r="O2691" s="4">
        <f>INDEX(products[Cost_per_box], MATCH(shipments9[[#This Row],[PID]], products[PID], 0))</f>
        <v>4.74</v>
      </c>
      <c r="P2691" s="4">
        <f>shipments9[[#This Row],[Boxes]]*shipments9[[#This Row],[Cost Per Box]]</f>
        <v>2891.4</v>
      </c>
      <c r="Q2691" s="4">
        <f>shipments9[[#This Row],[Amount]] -shipments9[[#This Row],[total cost]]</f>
        <v>6252.6</v>
      </c>
      <c r="R2691" s="4" t="str">
        <f>IF(shipments9[[#This Row],[Gross Profit]]&lt;0,"Loss","Profit")</f>
        <v>Profit</v>
      </c>
      <c r="S2691" s="9">
        <f>shipments9[[#This Row],[Gross Profit]]/shipments9[[#This Row],[Amount]]</f>
        <v>0.68379265091863517</v>
      </c>
      <c r="T2691" s="11">
        <f>shipments9[[#This Row],[Amount]]/shipments9[[#This Row],[Boxes]]</f>
        <v>14.99016393442623</v>
      </c>
    </row>
    <row r="2692" spans="1:20" x14ac:dyDescent="0.25">
      <c r="A2692" t="s">
        <v>2894</v>
      </c>
      <c r="B2692" t="s">
        <v>55</v>
      </c>
      <c r="C2692" t="s">
        <v>147</v>
      </c>
      <c r="D2692" t="s">
        <v>19</v>
      </c>
      <c r="E2692" s="1">
        <v>45411</v>
      </c>
      <c r="F2692" s="1" t="str">
        <f>TEXT(shipments9[[#This Row],[Shipdate]],"ddd")</f>
        <v>Mon</v>
      </c>
      <c r="G2692" s="1" t="str">
        <f>IF(OR(shipments9[[#This Row],[Day Name]]="Sat",shipments9[[#This Row],[Day Name]]="Sun"),"Weekend","Weekday")</f>
        <v>Weekday</v>
      </c>
      <c r="H2692">
        <v>5919.75</v>
      </c>
      <c r="I2692">
        <v>846</v>
      </c>
      <c r="J2692" t="s">
        <v>172</v>
      </c>
      <c r="K2692" t="s">
        <v>8155</v>
      </c>
      <c r="L2692" t="s">
        <v>8154</v>
      </c>
      <c r="M2692">
        <v>4</v>
      </c>
      <c r="N2692" t="s">
        <v>8158</v>
      </c>
      <c r="O2692" s="4">
        <f>INDEX(products[Cost_per_box], MATCH(shipments9[[#This Row],[PID]], products[PID], 0))</f>
        <v>10.51</v>
      </c>
      <c r="P2692" s="4">
        <f>shipments9[[#This Row],[Boxes]]*shipments9[[#This Row],[Cost Per Box]]</f>
        <v>8891.4599999999991</v>
      </c>
      <c r="Q2692" s="4">
        <f>shipments9[[#This Row],[Amount]] -shipments9[[#This Row],[total cost]]</f>
        <v>-2971.7099999999991</v>
      </c>
      <c r="R2692" s="4" t="str">
        <f>IF(shipments9[[#This Row],[Gross Profit]]&lt;0,"Loss","Profit")</f>
        <v>Loss</v>
      </c>
      <c r="S2692" s="9">
        <f>shipments9[[#This Row],[Gross Profit]]/shipments9[[#This Row],[Amount]]</f>
        <v>-0.50199923983276307</v>
      </c>
      <c r="T2692" s="11">
        <f>shipments9[[#This Row],[Amount]]/shipments9[[#This Row],[Boxes]]</f>
        <v>6.9973404255319149</v>
      </c>
    </row>
    <row r="2693" spans="1:20" x14ac:dyDescent="0.25">
      <c r="A2693" t="s">
        <v>2895</v>
      </c>
      <c r="B2693" t="s">
        <v>55</v>
      </c>
      <c r="C2693" t="s">
        <v>147</v>
      </c>
      <c r="D2693" t="s">
        <v>19</v>
      </c>
      <c r="E2693" s="1">
        <v>45100</v>
      </c>
      <c r="F2693" s="1" t="str">
        <f>TEXT(shipments9[[#This Row],[Shipdate]],"ddd")</f>
        <v>Fri</v>
      </c>
      <c r="G2693" s="1" t="str">
        <f>IF(OR(shipments9[[#This Row],[Day Name]]="Sat",shipments9[[#This Row],[Day Name]]="Sun"),"Weekend","Weekday")</f>
        <v>Weekday</v>
      </c>
      <c r="H2693">
        <v>13016.25</v>
      </c>
      <c r="I2693">
        <v>1628</v>
      </c>
      <c r="J2693" t="s">
        <v>172</v>
      </c>
      <c r="K2693" t="s">
        <v>8151</v>
      </c>
      <c r="L2693" t="s">
        <v>8154</v>
      </c>
      <c r="M2693">
        <v>6</v>
      </c>
      <c r="N2693" t="s">
        <v>8159</v>
      </c>
      <c r="O2693" s="4">
        <f>INDEX(products[Cost_per_box], MATCH(shipments9[[#This Row],[PID]], products[PID], 0))</f>
        <v>10.51</v>
      </c>
      <c r="P2693" s="4">
        <f>shipments9[[#This Row],[Boxes]]*shipments9[[#This Row],[Cost Per Box]]</f>
        <v>17110.28</v>
      </c>
      <c r="Q2693" s="4">
        <f>shipments9[[#This Row],[Amount]] -shipments9[[#This Row],[total cost]]</f>
        <v>-4094.0299999999988</v>
      </c>
      <c r="R2693" s="4" t="str">
        <f>IF(shipments9[[#This Row],[Gross Profit]]&lt;0,"Loss","Profit")</f>
        <v>Loss</v>
      </c>
      <c r="S2693" s="9">
        <f>shipments9[[#This Row],[Gross Profit]]/shipments9[[#This Row],[Amount]]</f>
        <v>-0.31453221934120801</v>
      </c>
      <c r="T2693" s="11">
        <f>shipments9[[#This Row],[Amount]]/shipments9[[#This Row],[Boxes]]</f>
        <v>7.9952395577395574</v>
      </c>
    </row>
    <row r="2694" spans="1:20" hidden="1" x14ac:dyDescent="0.25">
      <c r="A2694" t="s">
        <v>2896</v>
      </c>
      <c r="B2694" t="s">
        <v>55</v>
      </c>
      <c r="C2694" t="s">
        <v>149</v>
      </c>
      <c r="D2694" t="s">
        <v>19</v>
      </c>
      <c r="E2694" s="1">
        <v>44974</v>
      </c>
      <c r="F2694" s="1" t="str">
        <f>TEXT(shipments9[[#This Row],[Shipdate]],"ddd")</f>
        <v>Fri</v>
      </c>
      <c r="G2694" s="1" t="str">
        <f>IF(OR(shipments9[[#This Row],[Day Name]]="Sat",shipments9[[#This Row],[Day Name]]="Sun"),"Weekend","Weekday")</f>
        <v>Weekday</v>
      </c>
      <c r="H2694">
        <v>6516</v>
      </c>
      <c r="I2694">
        <v>435</v>
      </c>
      <c r="J2694" t="s">
        <v>172</v>
      </c>
      <c r="K2694" t="s">
        <v>8151</v>
      </c>
      <c r="L2694" t="s">
        <v>8156</v>
      </c>
      <c r="M2694">
        <v>2</v>
      </c>
      <c r="N2694" t="s">
        <v>8157</v>
      </c>
      <c r="O2694" s="4">
        <f>INDEX(products[Cost_per_box], MATCH(shipments9[[#This Row],[PID]], products[PID], 0))</f>
        <v>6.43</v>
      </c>
      <c r="P2694" s="4">
        <f>shipments9[[#This Row],[Boxes]]*shipments9[[#This Row],[Cost Per Box]]</f>
        <v>2797.0499999999997</v>
      </c>
      <c r="Q2694" s="4">
        <f>shipments9[[#This Row],[Amount]] -shipments9[[#This Row],[total cost]]</f>
        <v>3718.9500000000003</v>
      </c>
      <c r="R2694" s="4" t="str">
        <f>IF(shipments9[[#This Row],[Gross Profit]]&lt;0,"Loss","Profit")</f>
        <v>Profit</v>
      </c>
      <c r="S2694" s="9">
        <f>shipments9[[#This Row],[Gross Profit]]/shipments9[[#This Row],[Amount]]</f>
        <v>0.57074125230202577</v>
      </c>
      <c r="T2694" s="11">
        <f>shipments9[[#This Row],[Amount]]/shipments9[[#This Row],[Boxes]]</f>
        <v>14.979310344827587</v>
      </c>
    </row>
    <row r="2695" spans="1:20" hidden="1" x14ac:dyDescent="0.25">
      <c r="A2695" t="s">
        <v>2897</v>
      </c>
      <c r="B2695" t="s">
        <v>55</v>
      </c>
      <c r="C2695" t="s">
        <v>149</v>
      </c>
      <c r="D2695" t="s">
        <v>19</v>
      </c>
      <c r="E2695" s="1">
        <v>45168</v>
      </c>
      <c r="F2695" s="1" t="str">
        <f>TEXT(shipments9[[#This Row],[Shipdate]],"ddd")</f>
        <v>Wed</v>
      </c>
      <c r="G2695" s="1" t="str">
        <f>IF(OR(shipments9[[#This Row],[Day Name]]="Sat",shipments9[[#This Row],[Day Name]]="Sun"),"Weekend","Weekday")</f>
        <v>Weekday</v>
      </c>
      <c r="H2695">
        <v>7589.25</v>
      </c>
      <c r="I2695">
        <v>506</v>
      </c>
      <c r="J2695" t="s">
        <v>172</v>
      </c>
      <c r="K2695" t="s">
        <v>8151</v>
      </c>
      <c r="L2695" t="s">
        <v>8160</v>
      </c>
      <c r="M2695">
        <v>8</v>
      </c>
      <c r="N2695" t="s">
        <v>8162</v>
      </c>
      <c r="O2695" s="4">
        <f>INDEX(products[Cost_per_box], MATCH(shipments9[[#This Row],[PID]], products[PID], 0))</f>
        <v>6.43</v>
      </c>
      <c r="P2695" s="4">
        <f>shipments9[[#This Row],[Boxes]]*shipments9[[#This Row],[Cost Per Box]]</f>
        <v>3253.58</v>
      </c>
      <c r="Q2695" s="4">
        <f>shipments9[[#This Row],[Amount]] -shipments9[[#This Row],[total cost]]</f>
        <v>4335.67</v>
      </c>
      <c r="R2695" s="4" t="str">
        <f>IF(shipments9[[#This Row],[Gross Profit]]&lt;0,"Loss","Profit")</f>
        <v>Profit</v>
      </c>
      <c r="S2695" s="9">
        <f>shipments9[[#This Row],[Gross Profit]]/shipments9[[#This Row],[Amount]]</f>
        <v>0.57129097078103896</v>
      </c>
      <c r="T2695" s="11">
        <f>shipments9[[#This Row],[Amount]]/shipments9[[#This Row],[Boxes]]</f>
        <v>14.998517786561266</v>
      </c>
    </row>
    <row r="2696" spans="1:20" hidden="1" x14ac:dyDescent="0.25">
      <c r="A2696" t="s">
        <v>2898</v>
      </c>
      <c r="B2696" t="s">
        <v>55</v>
      </c>
      <c r="C2696" t="s">
        <v>151</v>
      </c>
      <c r="D2696" t="s">
        <v>19</v>
      </c>
      <c r="E2696" s="1">
        <v>45419</v>
      </c>
      <c r="F2696" s="1" t="str">
        <f>TEXT(shipments9[[#This Row],[Shipdate]],"ddd")</f>
        <v>Tue</v>
      </c>
      <c r="G2696" s="1" t="str">
        <f>IF(OR(shipments9[[#This Row],[Day Name]]="Sat",shipments9[[#This Row],[Day Name]]="Sun"),"Weekend","Weekday")</f>
        <v>Weekday</v>
      </c>
      <c r="H2696">
        <v>7679.25</v>
      </c>
      <c r="I2696">
        <v>366</v>
      </c>
      <c r="J2696" t="s">
        <v>172</v>
      </c>
      <c r="K2696" t="s">
        <v>8155</v>
      </c>
      <c r="L2696" t="s">
        <v>8154</v>
      </c>
      <c r="M2696">
        <v>5</v>
      </c>
      <c r="N2696" t="s">
        <v>201</v>
      </c>
      <c r="O2696" s="4">
        <f>INDEX(products[Cost_per_box], MATCH(shipments9[[#This Row],[PID]], products[PID], 0))</f>
        <v>12.41</v>
      </c>
      <c r="P2696" s="4">
        <f>shipments9[[#This Row],[Boxes]]*shipments9[[#This Row],[Cost Per Box]]</f>
        <v>4542.0600000000004</v>
      </c>
      <c r="Q2696" s="4">
        <f>shipments9[[#This Row],[Amount]] -shipments9[[#This Row],[total cost]]</f>
        <v>3137.1899999999996</v>
      </c>
      <c r="R2696" s="4" t="str">
        <f>IF(shipments9[[#This Row],[Gross Profit]]&lt;0,"Loss","Profit")</f>
        <v>Profit</v>
      </c>
      <c r="S2696" s="9">
        <f>shipments9[[#This Row],[Gross Profit]]/shipments9[[#This Row],[Amount]]</f>
        <v>0.40852817657974405</v>
      </c>
      <c r="T2696" s="11">
        <f>shipments9[[#This Row],[Amount]]/shipments9[[#This Row],[Boxes]]</f>
        <v>20.981557377049182</v>
      </c>
    </row>
    <row r="2697" spans="1:20" hidden="1" x14ac:dyDescent="0.25">
      <c r="A2697" t="s">
        <v>2899</v>
      </c>
      <c r="B2697" t="s">
        <v>55</v>
      </c>
      <c r="C2697" t="s">
        <v>153</v>
      </c>
      <c r="D2697" t="s">
        <v>19</v>
      </c>
      <c r="E2697" s="1">
        <v>45240</v>
      </c>
      <c r="F2697" s="1" t="str">
        <f>TEXT(shipments9[[#This Row],[Shipdate]],"ddd")</f>
        <v>Fri</v>
      </c>
      <c r="G2697" s="1" t="str">
        <f>IF(OR(shipments9[[#This Row],[Day Name]]="Sat",shipments9[[#This Row],[Day Name]]="Sun"),"Weekend","Weekday")</f>
        <v>Weekday</v>
      </c>
      <c r="H2697">
        <v>10181.25</v>
      </c>
      <c r="I2697">
        <v>679</v>
      </c>
      <c r="J2697" t="s">
        <v>172</v>
      </c>
      <c r="K2697" t="s">
        <v>8151</v>
      </c>
      <c r="L2697" t="s">
        <v>8152</v>
      </c>
      <c r="M2697">
        <v>11</v>
      </c>
      <c r="N2697" t="s">
        <v>8165</v>
      </c>
      <c r="O2697" s="4">
        <f>INDEX(products[Cost_per_box], MATCH(shipments9[[#This Row],[PID]], products[PID], 0))</f>
        <v>9.57</v>
      </c>
      <c r="P2697" s="4">
        <f>shipments9[[#This Row],[Boxes]]*shipments9[[#This Row],[Cost Per Box]]</f>
        <v>6498.03</v>
      </c>
      <c r="Q2697" s="4">
        <f>shipments9[[#This Row],[Amount]] -shipments9[[#This Row],[total cost]]</f>
        <v>3683.2200000000003</v>
      </c>
      <c r="R2697" s="4" t="str">
        <f>IF(shipments9[[#This Row],[Gross Profit]]&lt;0,"Loss","Profit")</f>
        <v>Profit</v>
      </c>
      <c r="S2697" s="9">
        <f>shipments9[[#This Row],[Gross Profit]]/shipments9[[#This Row],[Amount]]</f>
        <v>0.36176500920810317</v>
      </c>
      <c r="T2697" s="11">
        <f>shipments9[[#This Row],[Amount]]/shipments9[[#This Row],[Boxes]]</f>
        <v>14.994477172312223</v>
      </c>
    </row>
    <row r="2698" spans="1:20" hidden="1" x14ac:dyDescent="0.25">
      <c r="A2698" t="s">
        <v>2900</v>
      </c>
      <c r="B2698" t="s">
        <v>55</v>
      </c>
      <c r="C2698" t="s">
        <v>153</v>
      </c>
      <c r="D2698" t="s">
        <v>19</v>
      </c>
      <c r="E2698" s="1">
        <v>44966</v>
      </c>
      <c r="F2698" s="1" t="str">
        <f>TEXT(shipments9[[#This Row],[Shipdate]],"ddd")</f>
        <v>Thu</v>
      </c>
      <c r="G2698" s="1" t="str">
        <f>IF(OR(shipments9[[#This Row],[Day Name]]="Sat",shipments9[[#This Row],[Day Name]]="Sun"),"Weekend","Weekday")</f>
        <v>Weekday</v>
      </c>
      <c r="H2698">
        <v>1296</v>
      </c>
      <c r="I2698">
        <v>93</v>
      </c>
      <c r="J2698" t="s">
        <v>172</v>
      </c>
      <c r="K2698" t="s">
        <v>8151</v>
      </c>
      <c r="L2698" t="s">
        <v>8156</v>
      </c>
      <c r="M2698">
        <v>2</v>
      </c>
      <c r="N2698" t="s">
        <v>8157</v>
      </c>
      <c r="O2698" s="4">
        <f>INDEX(products[Cost_per_box], MATCH(shipments9[[#This Row],[PID]], products[PID], 0))</f>
        <v>9.57</v>
      </c>
      <c r="P2698" s="4">
        <f>shipments9[[#This Row],[Boxes]]*shipments9[[#This Row],[Cost Per Box]]</f>
        <v>890.01</v>
      </c>
      <c r="Q2698" s="4">
        <f>shipments9[[#This Row],[Amount]] -shipments9[[#This Row],[total cost]]</f>
        <v>405.99</v>
      </c>
      <c r="R2698" s="4" t="str">
        <f>IF(shipments9[[#This Row],[Gross Profit]]&lt;0,"Loss","Profit")</f>
        <v>Profit</v>
      </c>
      <c r="S2698" s="9">
        <f>shipments9[[#This Row],[Gross Profit]]/shipments9[[#This Row],[Amount]]</f>
        <v>0.3132638888888889</v>
      </c>
      <c r="T2698" s="11">
        <f>shipments9[[#This Row],[Amount]]/shipments9[[#This Row],[Boxes]]</f>
        <v>13.935483870967742</v>
      </c>
    </row>
    <row r="2699" spans="1:20" hidden="1" x14ac:dyDescent="0.25">
      <c r="A2699" t="s">
        <v>2901</v>
      </c>
      <c r="B2699" t="s">
        <v>55</v>
      </c>
      <c r="C2699" t="s">
        <v>153</v>
      </c>
      <c r="D2699" t="s">
        <v>19</v>
      </c>
      <c r="E2699" s="1">
        <v>45380</v>
      </c>
      <c r="F2699" s="1" t="str">
        <f>TEXT(shipments9[[#This Row],[Shipdate]],"ddd")</f>
        <v>Fri</v>
      </c>
      <c r="G2699" s="1" t="str">
        <f>IF(OR(shipments9[[#This Row],[Day Name]]="Sat",shipments9[[#This Row],[Day Name]]="Sun"),"Weekend","Weekday")</f>
        <v>Weekday</v>
      </c>
      <c r="H2699">
        <v>5141.25</v>
      </c>
      <c r="I2699">
        <v>286</v>
      </c>
      <c r="J2699" t="s">
        <v>172</v>
      </c>
      <c r="K2699" t="s">
        <v>8155</v>
      </c>
      <c r="L2699" t="s">
        <v>8156</v>
      </c>
      <c r="M2699">
        <v>3</v>
      </c>
      <c r="N2699" t="s">
        <v>8164</v>
      </c>
      <c r="O2699" s="4">
        <f>INDEX(products[Cost_per_box], MATCH(shipments9[[#This Row],[PID]], products[PID], 0))</f>
        <v>9.57</v>
      </c>
      <c r="P2699" s="4">
        <f>shipments9[[#This Row],[Boxes]]*shipments9[[#This Row],[Cost Per Box]]</f>
        <v>2737.02</v>
      </c>
      <c r="Q2699" s="4">
        <f>shipments9[[#This Row],[Amount]] -shipments9[[#This Row],[total cost]]</f>
        <v>2404.23</v>
      </c>
      <c r="R2699" s="4" t="str">
        <f>IF(shipments9[[#This Row],[Gross Profit]]&lt;0,"Loss","Profit")</f>
        <v>Profit</v>
      </c>
      <c r="S2699" s="9">
        <f>shipments9[[#This Row],[Gross Profit]]/shipments9[[#This Row],[Amount]]</f>
        <v>0.46763530269876002</v>
      </c>
      <c r="T2699" s="11">
        <f>shipments9[[#This Row],[Amount]]/shipments9[[#This Row],[Boxes]]</f>
        <v>17.9763986013986</v>
      </c>
    </row>
    <row r="2700" spans="1:20" x14ac:dyDescent="0.25">
      <c r="A2700" t="s">
        <v>2902</v>
      </c>
      <c r="B2700" t="s">
        <v>55</v>
      </c>
      <c r="C2700" t="s">
        <v>155</v>
      </c>
      <c r="D2700" t="s">
        <v>19</v>
      </c>
      <c r="E2700" s="1">
        <v>45236</v>
      </c>
      <c r="F2700" s="1" t="str">
        <f>TEXT(shipments9[[#This Row],[Shipdate]],"ddd")</f>
        <v>Mon</v>
      </c>
      <c r="G2700" s="1" t="str">
        <f>IF(OR(shipments9[[#This Row],[Day Name]]="Sat",shipments9[[#This Row],[Day Name]]="Sun"),"Weekend","Weekday")</f>
        <v>Weekday</v>
      </c>
      <c r="H2700">
        <v>807.75</v>
      </c>
      <c r="I2700">
        <v>116</v>
      </c>
      <c r="J2700" t="s">
        <v>172</v>
      </c>
      <c r="K2700" t="s">
        <v>8151</v>
      </c>
      <c r="L2700" t="s">
        <v>8152</v>
      </c>
      <c r="M2700">
        <v>11</v>
      </c>
      <c r="N2700" t="s">
        <v>8165</v>
      </c>
      <c r="O2700" s="4">
        <f>INDEX(products[Cost_per_box], MATCH(shipments9[[#This Row],[PID]], products[PID], 0))</f>
        <v>8.43</v>
      </c>
      <c r="P2700" s="4">
        <f>shipments9[[#This Row],[Boxes]]*shipments9[[#This Row],[Cost Per Box]]</f>
        <v>977.88</v>
      </c>
      <c r="Q2700" s="4">
        <f>shipments9[[#This Row],[Amount]] -shipments9[[#This Row],[total cost]]</f>
        <v>-170.13</v>
      </c>
      <c r="R2700" s="4" t="str">
        <f>IF(shipments9[[#This Row],[Gross Profit]]&lt;0,"Loss","Profit")</f>
        <v>Loss</v>
      </c>
      <c r="S2700" s="9">
        <f>shipments9[[#This Row],[Gross Profit]]/shipments9[[#This Row],[Amount]]</f>
        <v>-0.21062209842154131</v>
      </c>
      <c r="T2700" s="11">
        <f>shipments9[[#This Row],[Amount]]/shipments9[[#This Row],[Boxes]]</f>
        <v>6.9633620689655169</v>
      </c>
    </row>
    <row r="2701" spans="1:20" x14ac:dyDescent="0.25">
      <c r="A2701" t="s">
        <v>2903</v>
      </c>
      <c r="B2701" t="s">
        <v>55</v>
      </c>
      <c r="C2701" t="s">
        <v>155</v>
      </c>
      <c r="D2701" t="s">
        <v>19</v>
      </c>
      <c r="E2701" s="1">
        <v>45246</v>
      </c>
      <c r="F2701" s="1" t="str">
        <f>TEXT(shipments9[[#This Row],[Shipdate]],"ddd")</f>
        <v>Thu</v>
      </c>
      <c r="G2701" s="1" t="str">
        <f>IF(OR(shipments9[[#This Row],[Day Name]]="Sat",shipments9[[#This Row],[Day Name]]="Sun"),"Weekend","Weekday")</f>
        <v>Weekday</v>
      </c>
      <c r="H2701">
        <v>7375.5</v>
      </c>
      <c r="I2701">
        <v>1054</v>
      </c>
      <c r="J2701" t="s">
        <v>172</v>
      </c>
      <c r="K2701" t="s">
        <v>8151</v>
      </c>
      <c r="L2701" t="s">
        <v>8152</v>
      </c>
      <c r="M2701">
        <v>11</v>
      </c>
      <c r="N2701" t="s">
        <v>8165</v>
      </c>
      <c r="O2701" s="4">
        <f>INDEX(products[Cost_per_box], MATCH(shipments9[[#This Row],[PID]], products[PID], 0))</f>
        <v>8.43</v>
      </c>
      <c r="P2701" s="4">
        <f>shipments9[[#This Row],[Boxes]]*shipments9[[#This Row],[Cost Per Box]]</f>
        <v>8885.2199999999993</v>
      </c>
      <c r="Q2701" s="4">
        <f>shipments9[[#This Row],[Amount]] -shipments9[[#This Row],[total cost]]</f>
        <v>-1509.7199999999993</v>
      </c>
      <c r="R2701" s="4" t="str">
        <f>IF(shipments9[[#This Row],[Gross Profit]]&lt;0,"Loss","Profit")</f>
        <v>Loss</v>
      </c>
      <c r="S2701" s="9">
        <f>shipments9[[#This Row],[Gross Profit]]/shipments9[[#This Row],[Amount]]</f>
        <v>-0.20469391905633508</v>
      </c>
      <c r="T2701" s="11">
        <f>shipments9[[#This Row],[Amount]]/shipments9[[#This Row],[Boxes]]</f>
        <v>6.9976280834914615</v>
      </c>
    </row>
    <row r="2702" spans="1:20" hidden="1" x14ac:dyDescent="0.25">
      <c r="A2702" t="s">
        <v>2904</v>
      </c>
      <c r="B2702" t="s">
        <v>55</v>
      </c>
      <c r="C2702" t="s">
        <v>159</v>
      </c>
      <c r="D2702" t="s">
        <v>19</v>
      </c>
      <c r="E2702" s="1">
        <v>44957</v>
      </c>
      <c r="F2702" s="1" t="str">
        <f>TEXT(shipments9[[#This Row],[Shipdate]],"ddd")</f>
        <v>Tue</v>
      </c>
      <c r="G2702" s="1" t="str">
        <f>IF(OR(shipments9[[#This Row],[Day Name]]="Sat",shipments9[[#This Row],[Day Name]]="Sun"),"Weekend","Weekday")</f>
        <v>Weekday</v>
      </c>
      <c r="H2702">
        <v>2076.75</v>
      </c>
      <c r="I2702">
        <v>77</v>
      </c>
      <c r="J2702" t="s">
        <v>172</v>
      </c>
      <c r="K2702" t="s">
        <v>8151</v>
      </c>
      <c r="L2702" t="s">
        <v>8156</v>
      </c>
      <c r="M2702">
        <v>1</v>
      </c>
      <c r="N2702" t="s">
        <v>8163</v>
      </c>
      <c r="O2702" s="4">
        <f>INDEX(products[Cost_per_box], MATCH(shipments9[[#This Row],[PID]], products[PID], 0))</f>
        <v>5.04</v>
      </c>
      <c r="P2702" s="4">
        <f>shipments9[[#This Row],[Boxes]]*shipments9[[#This Row],[Cost Per Box]]</f>
        <v>388.08</v>
      </c>
      <c r="Q2702" s="4">
        <f>shipments9[[#This Row],[Amount]] -shipments9[[#This Row],[total cost]]</f>
        <v>1688.67</v>
      </c>
      <c r="R2702" s="4" t="str">
        <f>IF(shipments9[[#This Row],[Gross Profit]]&lt;0,"Loss","Profit")</f>
        <v>Profit</v>
      </c>
      <c r="S2702" s="9">
        <f>shipments9[[#This Row],[Gross Profit]]/shipments9[[#This Row],[Amount]]</f>
        <v>0.8131310942578549</v>
      </c>
      <c r="T2702" s="11">
        <f>shipments9[[#This Row],[Amount]]/shipments9[[#This Row],[Boxes]]</f>
        <v>26.970779220779221</v>
      </c>
    </row>
    <row r="2703" spans="1:20" hidden="1" x14ac:dyDescent="0.25">
      <c r="A2703" t="s">
        <v>2905</v>
      </c>
      <c r="B2703" t="s">
        <v>55</v>
      </c>
      <c r="C2703" t="s">
        <v>163</v>
      </c>
      <c r="D2703" t="s">
        <v>19</v>
      </c>
      <c r="E2703" s="1">
        <v>45250</v>
      </c>
      <c r="F2703" s="1" t="str">
        <f>TEXT(shipments9[[#This Row],[Shipdate]],"ddd")</f>
        <v>Mon</v>
      </c>
      <c r="G2703" s="1" t="str">
        <f>IF(OR(shipments9[[#This Row],[Day Name]]="Sat",shipments9[[#This Row],[Day Name]]="Sun"),"Weekend","Weekday")</f>
        <v>Weekday</v>
      </c>
      <c r="H2703">
        <v>285.75</v>
      </c>
      <c r="I2703">
        <v>29</v>
      </c>
      <c r="J2703" t="s">
        <v>172</v>
      </c>
      <c r="K2703" t="s">
        <v>8151</v>
      </c>
      <c r="L2703" t="s">
        <v>8152</v>
      </c>
      <c r="M2703">
        <v>11</v>
      </c>
      <c r="N2703" t="s">
        <v>8165</v>
      </c>
      <c r="O2703" s="4">
        <f>INDEX(products[Cost_per_box], MATCH(shipments9[[#This Row],[PID]], products[PID], 0))</f>
        <v>3.32</v>
      </c>
      <c r="P2703" s="4">
        <f>shipments9[[#This Row],[Boxes]]*shipments9[[#This Row],[Cost Per Box]]</f>
        <v>96.28</v>
      </c>
      <c r="Q2703" s="4">
        <f>shipments9[[#This Row],[Amount]] -shipments9[[#This Row],[total cost]]</f>
        <v>189.47</v>
      </c>
      <c r="R2703" s="4" t="str">
        <f>IF(shipments9[[#This Row],[Gross Profit]]&lt;0,"Loss","Profit")</f>
        <v>Profit</v>
      </c>
      <c r="S2703" s="9">
        <f>shipments9[[#This Row],[Gross Profit]]/shipments9[[#This Row],[Amount]]</f>
        <v>0.66306211723534558</v>
      </c>
      <c r="T2703" s="11">
        <f>shipments9[[#This Row],[Amount]]/shipments9[[#This Row],[Boxes]]</f>
        <v>9.8534482758620694</v>
      </c>
    </row>
    <row r="2704" spans="1:20" hidden="1" x14ac:dyDescent="0.25">
      <c r="A2704" t="s">
        <v>2906</v>
      </c>
      <c r="B2704" t="s">
        <v>55</v>
      </c>
      <c r="C2704" t="s">
        <v>163</v>
      </c>
      <c r="D2704" t="s">
        <v>19</v>
      </c>
      <c r="E2704" s="1">
        <v>45194</v>
      </c>
      <c r="F2704" s="1" t="str">
        <f>TEXT(shipments9[[#This Row],[Shipdate]],"ddd")</f>
        <v>Mon</v>
      </c>
      <c r="G2704" s="1" t="str">
        <f>IF(OR(shipments9[[#This Row],[Day Name]]="Sat",shipments9[[#This Row],[Day Name]]="Sun"),"Weekend","Weekday")</f>
        <v>Weekday</v>
      </c>
      <c r="H2704">
        <v>3512.25</v>
      </c>
      <c r="I2704">
        <v>391</v>
      </c>
      <c r="J2704" t="s">
        <v>172</v>
      </c>
      <c r="K2704" t="s">
        <v>8151</v>
      </c>
      <c r="L2704" t="s">
        <v>8160</v>
      </c>
      <c r="M2704">
        <v>9</v>
      </c>
      <c r="N2704" t="s">
        <v>8167</v>
      </c>
      <c r="O2704" s="4">
        <f>INDEX(products[Cost_per_box], MATCH(shipments9[[#This Row],[PID]], products[PID], 0))</f>
        <v>3.32</v>
      </c>
      <c r="P2704" s="4">
        <f>shipments9[[#This Row],[Boxes]]*shipments9[[#This Row],[Cost Per Box]]</f>
        <v>1298.1199999999999</v>
      </c>
      <c r="Q2704" s="4">
        <f>shipments9[[#This Row],[Amount]] -shipments9[[#This Row],[total cost]]</f>
        <v>2214.13</v>
      </c>
      <c r="R2704" s="4" t="str">
        <f>IF(shipments9[[#This Row],[Gross Profit]]&lt;0,"Loss","Profit")</f>
        <v>Profit</v>
      </c>
      <c r="S2704" s="9">
        <f>shipments9[[#This Row],[Gross Profit]]/shipments9[[#This Row],[Amount]]</f>
        <v>0.63040216385507863</v>
      </c>
      <c r="T2704" s="11">
        <f>shipments9[[#This Row],[Amount]]/shipments9[[#This Row],[Boxes]]</f>
        <v>8.9827365728900261</v>
      </c>
    </row>
    <row r="2705" spans="1:20" hidden="1" x14ac:dyDescent="0.25">
      <c r="A2705" t="s">
        <v>2907</v>
      </c>
      <c r="B2705" t="s">
        <v>55</v>
      </c>
      <c r="C2705" t="s">
        <v>132</v>
      </c>
      <c r="D2705" t="s">
        <v>19</v>
      </c>
      <c r="E2705" s="1">
        <v>45224</v>
      </c>
      <c r="F2705" s="1" t="str">
        <f>TEXT(shipments9[[#This Row],[Shipdate]],"ddd")</f>
        <v>Wed</v>
      </c>
      <c r="G2705" s="1" t="str">
        <f>IF(OR(shipments9[[#This Row],[Day Name]]="Sat",shipments9[[#This Row],[Day Name]]="Sun"),"Weekend","Weekday")</f>
        <v>Weekday</v>
      </c>
      <c r="H2705">
        <v>3537</v>
      </c>
      <c r="I2705">
        <v>137</v>
      </c>
      <c r="J2705" t="s">
        <v>172</v>
      </c>
      <c r="K2705" t="s">
        <v>8151</v>
      </c>
      <c r="L2705" t="s">
        <v>8152</v>
      </c>
      <c r="M2705">
        <v>10</v>
      </c>
      <c r="N2705" t="s">
        <v>8153</v>
      </c>
      <c r="O2705" s="4">
        <f>INDEX(products[Cost_per_box], MATCH(shipments9[[#This Row],[PID]], products[PID], 0))</f>
        <v>6.31</v>
      </c>
      <c r="P2705" s="4">
        <f>shipments9[[#This Row],[Boxes]]*shipments9[[#This Row],[Cost Per Box]]</f>
        <v>864.46999999999991</v>
      </c>
      <c r="Q2705" s="4">
        <f>shipments9[[#This Row],[Amount]] -shipments9[[#This Row],[total cost]]</f>
        <v>2672.53</v>
      </c>
      <c r="R2705" s="4" t="str">
        <f>IF(shipments9[[#This Row],[Gross Profit]]&lt;0,"Loss","Profit")</f>
        <v>Profit</v>
      </c>
      <c r="S2705" s="9">
        <f>shipments9[[#This Row],[Gross Profit]]/shipments9[[#This Row],[Amount]]</f>
        <v>0.75559230986711912</v>
      </c>
      <c r="T2705" s="11">
        <f>shipments9[[#This Row],[Amount]]/shipments9[[#This Row],[Boxes]]</f>
        <v>25.817518248175183</v>
      </c>
    </row>
    <row r="2706" spans="1:20" hidden="1" x14ac:dyDescent="0.25">
      <c r="A2706" t="s">
        <v>2908</v>
      </c>
      <c r="B2706" t="s">
        <v>55</v>
      </c>
      <c r="C2706" t="s">
        <v>135</v>
      </c>
      <c r="D2706" t="s">
        <v>19</v>
      </c>
      <c r="E2706" s="1">
        <v>45356</v>
      </c>
      <c r="F2706" s="1" t="str">
        <f>TEXT(shipments9[[#This Row],[Shipdate]],"ddd")</f>
        <v>Tue</v>
      </c>
      <c r="G2706" s="1" t="str">
        <f>IF(OR(shipments9[[#This Row],[Day Name]]="Sat",shipments9[[#This Row],[Day Name]]="Sun"),"Weekend","Weekday")</f>
        <v>Weekday</v>
      </c>
      <c r="H2706">
        <v>5694.75</v>
      </c>
      <c r="I2706">
        <v>220</v>
      </c>
      <c r="J2706" t="s">
        <v>172</v>
      </c>
      <c r="K2706" t="s">
        <v>8155</v>
      </c>
      <c r="L2706" t="s">
        <v>8156</v>
      </c>
      <c r="M2706">
        <v>3</v>
      </c>
      <c r="N2706" t="s">
        <v>8164</v>
      </c>
      <c r="O2706" s="4">
        <f>INDEX(products[Cost_per_box], MATCH(shipments9[[#This Row],[PID]], products[PID], 0))</f>
        <v>9.94</v>
      </c>
      <c r="P2706" s="4">
        <f>shipments9[[#This Row],[Boxes]]*shipments9[[#This Row],[Cost Per Box]]</f>
        <v>2186.7999999999997</v>
      </c>
      <c r="Q2706" s="4">
        <f>shipments9[[#This Row],[Amount]] -shipments9[[#This Row],[total cost]]</f>
        <v>3507.9500000000003</v>
      </c>
      <c r="R2706" s="4" t="str">
        <f>IF(shipments9[[#This Row],[Gross Profit]]&lt;0,"Loss","Profit")</f>
        <v>Profit</v>
      </c>
      <c r="S2706" s="9">
        <f>shipments9[[#This Row],[Gross Profit]]/shipments9[[#This Row],[Amount]]</f>
        <v>0.61599719039466183</v>
      </c>
      <c r="T2706" s="11">
        <f>shipments9[[#This Row],[Amount]]/shipments9[[#This Row],[Boxes]]</f>
        <v>25.885227272727274</v>
      </c>
    </row>
    <row r="2707" spans="1:20" hidden="1" x14ac:dyDescent="0.25">
      <c r="A2707" t="s">
        <v>2909</v>
      </c>
      <c r="B2707" t="s">
        <v>55</v>
      </c>
      <c r="C2707" t="s">
        <v>137</v>
      </c>
      <c r="D2707" t="s">
        <v>19</v>
      </c>
      <c r="E2707" s="1">
        <v>45446</v>
      </c>
      <c r="F2707" s="1" t="str">
        <f>TEXT(shipments9[[#This Row],[Shipdate]],"ddd")</f>
        <v>Mon</v>
      </c>
      <c r="G2707" s="1" t="str">
        <f>IF(OR(shipments9[[#This Row],[Day Name]]="Sat",shipments9[[#This Row],[Day Name]]="Sun"),"Weekend","Weekday")</f>
        <v>Weekday</v>
      </c>
      <c r="H2707">
        <v>3885.75</v>
      </c>
      <c r="I2707">
        <v>186</v>
      </c>
      <c r="J2707" t="s">
        <v>172</v>
      </c>
      <c r="K2707" t="s">
        <v>8155</v>
      </c>
      <c r="L2707" t="s">
        <v>8154</v>
      </c>
      <c r="M2707">
        <v>6</v>
      </c>
      <c r="N2707" t="s">
        <v>8159</v>
      </c>
      <c r="O2707" s="4">
        <f>INDEX(products[Cost_per_box], MATCH(shipments9[[#This Row],[PID]], products[PID], 0))</f>
        <v>7.73</v>
      </c>
      <c r="P2707" s="4">
        <f>shipments9[[#This Row],[Boxes]]*shipments9[[#This Row],[Cost Per Box]]</f>
        <v>1437.78</v>
      </c>
      <c r="Q2707" s="4">
        <f>shipments9[[#This Row],[Amount]] -shipments9[[#This Row],[total cost]]</f>
        <v>2447.9700000000003</v>
      </c>
      <c r="R2707" s="4" t="str">
        <f>IF(shipments9[[#This Row],[Gross Profit]]&lt;0,"Loss","Profit")</f>
        <v>Profit</v>
      </c>
      <c r="S2707" s="9">
        <f>shipments9[[#This Row],[Gross Profit]]/shipments9[[#This Row],[Amount]]</f>
        <v>0.6299864890947694</v>
      </c>
      <c r="T2707" s="11">
        <f>shipments9[[#This Row],[Amount]]/shipments9[[#This Row],[Boxes]]</f>
        <v>20.891129032258064</v>
      </c>
    </row>
    <row r="2708" spans="1:20" hidden="1" x14ac:dyDescent="0.25">
      <c r="A2708" t="s">
        <v>2910</v>
      </c>
      <c r="B2708" t="s">
        <v>55</v>
      </c>
      <c r="C2708" t="s">
        <v>143</v>
      </c>
      <c r="D2708" t="s">
        <v>19</v>
      </c>
      <c r="E2708" s="1">
        <v>45105</v>
      </c>
      <c r="F2708" s="1" t="str">
        <f>TEXT(shipments9[[#This Row],[Shipdate]],"ddd")</f>
        <v>Wed</v>
      </c>
      <c r="G2708" s="1" t="str">
        <f>IF(OR(shipments9[[#This Row],[Day Name]]="Sat",shipments9[[#This Row],[Day Name]]="Sun"),"Weekend","Weekday")</f>
        <v>Weekday</v>
      </c>
      <c r="H2708">
        <v>4018.5</v>
      </c>
      <c r="I2708">
        <v>212</v>
      </c>
      <c r="J2708" t="s">
        <v>172</v>
      </c>
      <c r="K2708" t="s">
        <v>8151</v>
      </c>
      <c r="L2708" t="s">
        <v>8154</v>
      </c>
      <c r="M2708">
        <v>6</v>
      </c>
      <c r="N2708" t="s">
        <v>8159</v>
      </c>
      <c r="O2708" s="4">
        <f>INDEX(products[Cost_per_box], MATCH(shipments9[[#This Row],[PID]], products[PID], 0))</f>
        <v>10.23</v>
      </c>
      <c r="P2708" s="4">
        <f>shipments9[[#This Row],[Boxes]]*shipments9[[#This Row],[Cost Per Box]]</f>
        <v>2168.7600000000002</v>
      </c>
      <c r="Q2708" s="4">
        <f>shipments9[[#This Row],[Amount]] -shipments9[[#This Row],[total cost]]</f>
        <v>1849.7399999999998</v>
      </c>
      <c r="R2708" s="4" t="str">
        <f>IF(shipments9[[#This Row],[Gross Profit]]&lt;0,"Loss","Profit")</f>
        <v>Profit</v>
      </c>
      <c r="S2708" s="9">
        <f>shipments9[[#This Row],[Gross Profit]]/shipments9[[#This Row],[Amount]]</f>
        <v>0.46030608435983572</v>
      </c>
      <c r="T2708" s="11">
        <f>shipments9[[#This Row],[Amount]]/shipments9[[#This Row],[Boxes]]</f>
        <v>18.955188679245282</v>
      </c>
    </row>
    <row r="2709" spans="1:20" x14ac:dyDescent="0.25">
      <c r="A2709" t="s">
        <v>2911</v>
      </c>
      <c r="B2709" t="s">
        <v>55</v>
      </c>
      <c r="C2709" t="s">
        <v>147</v>
      </c>
      <c r="D2709" t="s">
        <v>19</v>
      </c>
      <c r="E2709" s="1">
        <v>44946</v>
      </c>
      <c r="F2709" s="1" t="str">
        <f>TEXT(shipments9[[#This Row],[Shipdate]],"ddd")</f>
        <v>Fri</v>
      </c>
      <c r="G2709" s="1" t="str">
        <f>IF(OR(shipments9[[#This Row],[Day Name]]="Sat",shipments9[[#This Row],[Day Name]]="Sun"),"Weekend","Weekday")</f>
        <v>Weekday</v>
      </c>
      <c r="H2709">
        <v>2097</v>
      </c>
      <c r="I2709">
        <v>300</v>
      </c>
      <c r="J2709" t="s">
        <v>172</v>
      </c>
      <c r="K2709" t="s">
        <v>8151</v>
      </c>
      <c r="L2709" t="s">
        <v>8156</v>
      </c>
      <c r="M2709">
        <v>1</v>
      </c>
      <c r="N2709" t="s">
        <v>8163</v>
      </c>
      <c r="O2709" s="4">
        <f>INDEX(products[Cost_per_box], MATCH(shipments9[[#This Row],[PID]], products[PID], 0))</f>
        <v>10.51</v>
      </c>
      <c r="P2709" s="4">
        <f>shipments9[[#This Row],[Boxes]]*shipments9[[#This Row],[Cost Per Box]]</f>
        <v>3153</v>
      </c>
      <c r="Q2709" s="4">
        <f>shipments9[[#This Row],[Amount]] -shipments9[[#This Row],[total cost]]</f>
        <v>-1056</v>
      </c>
      <c r="R2709" s="4" t="str">
        <f>IF(shipments9[[#This Row],[Gross Profit]]&lt;0,"Loss","Profit")</f>
        <v>Loss</v>
      </c>
      <c r="S2709" s="9">
        <f>shipments9[[#This Row],[Gross Profit]]/shipments9[[#This Row],[Amount]]</f>
        <v>-0.50357653791130186</v>
      </c>
      <c r="T2709" s="11">
        <f>shipments9[[#This Row],[Amount]]/shipments9[[#This Row],[Boxes]]</f>
        <v>6.99</v>
      </c>
    </row>
    <row r="2710" spans="1:20" hidden="1" x14ac:dyDescent="0.25">
      <c r="A2710" t="s">
        <v>2912</v>
      </c>
      <c r="B2710" t="s">
        <v>55</v>
      </c>
      <c r="C2710" t="s">
        <v>149</v>
      </c>
      <c r="D2710" t="s">
        <v>19</v>
      </c>
      <c r="E2710" s="1">
        <v>45182</v>
      </c>
      <c r="F2710" s="1" t="str">
        <f>TEXT(shipments9[[#This Row],[Shipdate]],"ddd")</f>
        <v>Wed</v>
      </c>
      <c r="G2710" s="1" t="str">
        <f>IF(OR(shipments9[[#This Row],[Day Name]]="Sat",shipments9[[#This Row],[Day Name]]="Sun"),"Weekend","Weekday")</f>
        <v>Weekday</v>
      </c>
      <c r="H2710">
        <v>5656.5</v>
      </c>
      <c r="I2710">
        <v>405</v>
      </c>
      <c r="J2710" t="s">
        <v>172</v>
      </c>
      <c r="K2710" t="s">
        <v>8151</v>
      </c>
      <c r="L2710" t="s">
        <v>8160</v>
      </c>
      <c r="M2710">
        <v>9</v>
      </c>
      <c r="N2710" t="s">
        <v>8167</v>
      </c>
      <c r="O2710" s="4">
        <f>INDEX(products[Cost_per_box], MATCH(shipments9[[#This Row],[PID]], products[PID], 0))</f>
        <v>6.43</v>
      </c>
      <c r="P2710" s="4">
        <f>shipments9[[#This Row],[Boxes]]*shipments9[[#This Row],[Cost Per Box]]</f>
        <v>2604.15</v>
      </c>
      <c r="Q2710" s="4">
        <f>shipments9[[#This Row],[Amount]] -shipments9[[#This Row],[total cost]]</f>
        <v>3052.35</v>
      </c>
      <c r="R2710" s="4" t="str">
        <f>IF(shipments9[[#This Row],[Gross Profit]]&lt;0,"Loss","Profit")</f>
        <v>Profit</v>
      </c>
      <c r="S2710" s="9">
        <f>shipments9[[#This Row],[Gross Profit]]/shipments9[[#This Row],[Amount]]</f>
        <v>0.53961813842482098</v>
      </c>
      <c r="T2710" s="11">
        <f>shipments9[[#This Row],[Amount]]/shipments9[[#This Row],[Boxes]]</f>
        <v>13.966666666666667</v>
      </c>
    </row>
    <row r="2711" spans="1:20" hidden="1" x14ac:dyDescent="0.25">
      <c r="A2711" t="s">
        <v>2913</v>
      </c>
      <c r="B2711" t="s">
        <v>55</v>
      </c>
      <c r="C2711" t="s">
        <v>149</v>
      </c>
      <c r="D2711" t="s">
        <v>19</v>
      </c>
      <c r="E2711" s="1">
        <v>45288</v>
      </c>
      <c r="F2711" s="1" t="str">
        <f>TEXT(shipments9[[#This Row],[Shipdate]],"ddd")</f>
        <v>Thu</v>
      </c>
      <c r="G2711" s="1" t="str">
        <f>IF(OR(shipments9[[#This Row],[Day Name]]="Sat",shipments9[[#This Row],[Day Name]]="Sun"),"Weekend","Weekday")</f>
        <v>Weekday</v>
      </c>
      <c r="H2711">
        <v>6786</v>
      </c>
      <c r="I2711">
        <v>425</v>
      </c>
      <c r="J2711" t="s">
        <v>172</v>
      </c>
      <c r="K2711" t="s">
        <v>8151</v>
      </c>
      <c r="L2711" t="s">
        <v>8152</v>
      </c>
      <c r="M2711">
        <v>12</v>
      </c>
      <c r="N2711" t="s">
        <v>8166</v>
      </c>
      <c r="O2711" s="4">
        <f>INDEX(products[Cost_per_box], MATCH(shipments9[[#This Row],[PID]], products[PID], 0))</f>
        <v>6.43</v>
      </c>
      <c r="P2711" s="4">
        <f>shipments9[[#This Row],[Boxes]]*shipments9[[#This Row],[Cost Per Box]]</f>
        <v>2732.75</v>
      </c>
      <c r="Q2711" s="4">
        <f>shipments9[[#This Row],[Amount]] -shipments9[[#This Row],[total cost]]</f>
        <v>4053.25</v>
      </c>
      <c r="R2711" s="4" t="str">
        <f>IF(shipments9[[#This Row],[Gross Profit]]&lt;0,"Loss","Profit")</f>
        <v>Profit</v>
      </c>
      <c r="S2711" s="9">
        <f>shipments9[[#This Row],[Gross Profit]]/shipments9[[#This Row],[Amount]]</f>
        <v>0.59729590333038607</v>
      </c>
      <c r="T2711" s="11">
        <f>shipments9[[#This Row],[Amount]]/shipments9[[#This Row],[Boxes]]</f>
        <v>15.967058823529412</v>
      </c>
    </row>
    <row r="2712" spans="1:20" hidden="1" x14ac:dyDescent="0.25">
      <c r="A2712" t="s">
        <v>2914</v>
      </c>
      <c r="B2712" t="s">
        <v>55</v>
      </c>
      <c r="C2712" t="s">
        <v>151</v>
      </c>
      <c r="D2712" t="s">
        <v>19</v>
      </c>
      <c r="E2712" s="1">
        <v>45288</v>
      </c>
      <c r="F2712" s="1" t="str">
        <f>TEXT(shipments9[[#This Row],[Shipdate]],"ddd")</f>
        <v>Thu</v>
      </c>
      <c r="G2712" s="1" t="str">
        <f>IF(OR(shipments9[[#This Row],[Day Name]]="Sat",shipments9[[#This Row],[Day Name]]="Sun"),"Weekend","Weekday")</f>
        <v>Weekday</v>
      </c>
      <c r="H2712">
        <v>2261.25</v>
      </c>
      <c r="I2712">
        <v>134</v>
      </c>
      <c r="J2712" t="s">
        <v>172</v>
      </c>
      <c r="K2712" t="s">
        <v>8151</v>
      </c>
      <c r="L2712" t="s">
        <v>8152</v>
      </c>
      <c r="M2712">
        <v>12</v>
      </c>
      <c r="N2712" t="s">
        <v>8166</v>
      </c>
      <c r="O2712" s="4">
        <f>INDEX(products[Cost_per_box], MATCH(shipments9[[#This Row],[PID]], products[PID], 0))</f>
        <v>12.41</v>
      </c>
      <c r="P2712" s="4">
        <f>shipments9[[#This Row],[Boxes]]*shipments9[[#This Row],[Cost Per Box]]</f>
        <v>1662.94</v>
      </c>
      <c r="Q2712" s="4">
        <f>shipments9[[#This Row],[Amount]] -shipments9[[#This Row],[total cost]]</f>
        <v>598.30999999999995</v>
      </c>
      <c r="R2712" s="4" t="str">
        <f>IF(shipments9[[#This Row],[Gross Profit]]&lt;0,"Loss","Profit")</f>
        <v>Profit</v>
      </c>
      <c r="S2712" s="9">
        <f>shipments9[[#This Row],[Gross Profit]]/shipments9[[#This Row],[Amount]]</f>
        <v>0.26459259259259255</v>
      </c>
      <c r="T2712" s="11">
        <f>shipments9[[#This Row],[Amount]]/shipments9[[#This Row],[Boxes]]</f>
        <v>16.875</v>
      </c>
    </row>
    <row r="2713" spans="1:20" hidden="1" x14ac:dyDescent="0.25">
      <c r="A2713" t="s">
        <v>2915</v>
      </c>
      <c r="B2713" t="s">
        <v>55</v>
      </c>
      <c r="C2713" t="s">
        <v>163</v>
      </c>
      <c r="D2713" t="s">
        <v>19</v>
      </c>
      <c r="E2713" s="1">
        <v>44957</v>
      </c>
      <c r="F2713" s="1" t="str">
        <f>TEXT(shipments9[[#This Row],[Shipdate]],"ddd")</f>
        <v>Tue</v>
      </c>
      <c r="G2713" s="1" t="str">
        <f>IF(OR(shipments9[[#This Row],[Day Name]]="Sat",shipments9[[#This Row],[Day Name]]="Sun"),"Weekend","Weekday")</f>
        <v>Weekday</v>
      </c>
      <c r="H2713">
        <v>9508.5</v>
      </c>
      <c r="I2713">
        <v>1359</v>
      </c>
      <c r="J2713" t="s">
        <v>172</v>
      </c>
      <c r="K2713" t="s">
        <v>8151</v>
      </c>
      <c r="L2713" t="s">
        <v>8156</v>
      </c>
      <c r="M2713">
        <v>1</v>
      </c>
      <c r="N2713" t="s">
        <v>8163</v>
      </c>
      <c r="O2713" s="4">
        <f>INDEX(products[Cost_per_box], MATCH(shipments9[[#This Row],[PID]], products[PID], 0))</f>
        <v>3.32</v>
      </c>
      <c r="P2713" s="4">
        <f>shipments9[[#This Row],[Boxes]]*shipments9[[#This Row],[Cost Per Box]]</f>
        <v>4511.88</v>
      </c>
      <c r="Q2713" s="4">
        <f>shipments9[[#This Row],[Amount]] -shipments9[[#This Row],[total cost]]</f>
        <v>4996.62</v>
      </c>
      <c r="R2713" s="4" t="str">
        <f>IF(shipments9[[#This Row],[Gross Profit]]&lt;0,"Loss","Profit")</f>
        <v>Profit</v>
      </c>
      <c r="S2713" s="9">
        <f>shipments9[[#This Row],[Gross Profit]]/shipments9[[#This Row],[Amount]]</f>
        <v>0.52548982489351637</v>
      </c>
      <c r="T2713" s="11">
        <f>shipments9[[#This Row],[Amount]]/shipments9[[#This Row],[Boxes]]</f>
        <v>6.9966887417218544</v>
      </c>
    </row>
    <row r="2714" spans="1:20" hidden="1" x14ac:dyDescent="0.25">
      <c r="A2714" t="s">
        <v>2916</v>
      </c>
      <c r="B2714" t="s">
        <v>55</v>
      </c>
      <c r="C2714" t="s">
        <v>165</v>
      </c>
      <c r="D2714" t="s">
        <v>19</v>
      </c>
      <c r="E2714" s="1">
        <v>44957</v>
      </c>
      <c r="F2714" s="1" t="str">
        <f>TEXT(shipments9[[#This Row],[Shipdate]],"ddd")</f>
        <v>Tue</v>
      </c>
      <c r="G2714" s="1" t="str">
        <f>IF(OR(shipments9[[#This Row],[Day Name]]="Sat",shipments9[[#This Row],[Day Name]]="Sun"),"Weekend","Weekday")</f>
        <v>Weekday</v>
      </c>
      <c r="H2714">
        <v>5028.75</v>
      </c>
      <c r="I2714">
        <v>229</v>
      </c>
      <c r="J2714" t="s">
        <v>172</v>
      </c>
      <c r="K2714" t="s">
        <v>8151</v>
      </c>
      <c r="L2714" t="s">
        <v>8156</v>
      </c>
      <c r="M2714">
        <v>1</v>
      </c>
      <c r="N2714" t="s">
        <v>8163</v>
      </c>
      <c r="O2714" s="4">
        <f>INDEX(products[Cost_per_box], MATCH(shipments9[[#This Row],[PID]], products[PID], 0))</f>
        <v>2.65</v>
      </c>
      <c r="P2714" s="4">
        <f>shipments9[[#This Row],[Boxes]]*shipments9[[#This Row],[Cost Per Box]]</f>
        <v>606.85</v>
      </c>
      <c r="Q2714" s="4">
        <f>shipments9[[#This Row],[Amount]] -shipments9[[#This Row],[total cost]]</f>
        <v>4421.8999999999996</v>
      </c>
      <c r="R2714" s="4" t="str">
        <f>IF(shipments9[[#This Row],[Gross Profit]]&lt;0,"Loss","Profit")</f>
        <v>Profit</v>
      </c>
      <c r="S2714" s="9">
        <f>shipments9[[#This Row],[Gross Profit]]/shipments9[[#This Row],[Amount]]</f>
        <v>0.8793238876460352</v>
      </c>
      <c r="T2714" s="11">
        <f>shipments9[[#This Row],[Amount]]/shipments9[[#This Row],[Boxes]]</f>
        <v>21.959606986899562</v>
      </c>
    </row>
    <row r="2715" spans="1:20" hidden="1" x14ac:dyDescent="0.25">
      <c r="A2715" t="s">
        <v>2917</v>
      </c>
      <c r="B2715" t="s">
        <v>55</v>
      </c>
      <c r="C2715" t="s">
        <v>165</v>
      </c>
      <c r="D2715" t="s">
        <v>19</v>
      </c>
      <c r="E2715" s="1">
        <v>45233</v>
      </c>
      <c r="F2715" s="1" t="str">
        <f>TEXT(shipments9[[#This Row],[Shipdate]],"ddd")</f>
        <v>Fri</v>
      </c>
      <c r="G2715" s="1" t="str">
        <f>IF(OR(shipments9[[#This Row],[Day Name]]="Sat",shipments9[[#This Row],[Day Name]]="Sun"),"Weekend","Weekday")</f>
        <v>Weekday</v>
      </c>
      <c r="H2715">
        <v>3282.75</v>
      </c>
      <c r="I2715">
        <v>173</v>
      </c>
      <c r="J2715" t="s">
        <v>172</v>
      </c>
      <c r="K2715" t="s">
        <v>8151</v>
      </c>
      <c r="L2715" t="s">
        <v>8152</v>
      </c>
      <c r="M2715">
        <v>11</v>
      </c>
      <c r="N2715" t="s">
        <v>8165</v>
      </c>
      <c r="O2715" s="4">
        <f>INDEX(products[Cost_per_box], MATCH(shipments9[[#This Row],[PID]], products[PID], 0))</f>
        <v>2.65</v>
      </c>
      <c r="P2715" s="4">
        <f>shipments9[[#This Row],[Boxes]]*shipments9[[#This Row],[Cost Per Box]]</f>
        <v>458.45</v>
      </c>
      <c r="Q2715" s="4">
        <f>shipments9[[#This Row],[Amount]] -shipments9[[#This Row],[total cost]]</f>
        <v>2824.3</v>
      </c>
      <c r="R2715" s="4" t="str">
        <f>IF(shipments9[[#This Row],[Gross Profit]]&lt;0,"Loss","Profit")</f>
        <v>Profit</v>
      </c>
      <c r="S2715" s="9">
        <f>shipments9[[#This Row],[Gross Profit]]/shipments9[[#This Row],[Amount]]</f>
        <v>0.86034574670626762</v>
      </c>
      <c r="T2715" s="11">
        <f>shipments9[[#This Row],[Amount]]/shipments9[[#This Row],[Boxes]]</f>
        <v>18.97543352601156</v>
      </c>
    </row>
    <row r="2716" spans="1:20" hidden="1" x14ac:dyDescent="0.25">
      <c r="A2716" t="s">
        <v>2918</v>
      </c>
      <c r="B2716" t="s">
        <v>55</v>
      </c>
      <c r="C2716" t="s">
        <v>121</v>
      </c>
      <c r="D2716" t="s">
        <v>19</v>
      </c>
      <c r="E2716" s="1">
        <v>45114</v>
      </c>
      <c r="F2716" s="1" t="str">
        <f>TEXT(shipments9[[#This Row],[Shipdate]],"ddd")</f>
        <v>Fri</v>
      </c>
      <c r="G2716" s="1" t="str">
        <f>IF(OR(shipments9[[#This Row],[Day Name]]="Sat",shipments9[[#This Row],[Day Name]]="Sun"),"Weekend","Weekday")</f>
        <v>Weekday</v>
      </c>
      <c r="H2716">
        <v>17604</v>
      </c>
      <c r="I2716">
        <v>1258</v>
      </c>
      <c r="J2716" t="s">
        <v>172</v>
      </c>
      <c r="K2716" t="s">
        <v>8151</v>
      </c>
      <c r="L2716" t="s">
        <v>8160</v>
      </c>
      <c r="M2716">
        <v>7</v>
      </c>
      <c r="N2716" t="s">
        <v>8161</v>
      </c>
      <c r="O2716" s="4">
        <f>INDEX(products[Cost_per_box], MATCH(shipments9[[#This Row],[PID]], products[PID], 0))</f>
        <v>5.26</v>
      </c>
      <c r="P2716" s="4">
        <f>shipments9[[#This Row],[Boxes]]*shipments9[[#This Row],[Cost Per Box]]</f>
        <v>6617.08</v>
      </c>
      <c r="Q2716" s="4">
        <f>shipments9[[#This Row],[Amount]] -shipments9[[#This Row],[total cost]]</f>
        <v>10986.92</v>
      </c>
      <c r="R2716" s="4" t="str">
        <f>IF(shipments9[[#This Row],[Gross Profit]]&lt;0,"Loss","Profit")</f>
        <v>Profit</v>
      </c>
      <c r="S2716" s="9">
        <f>shipments9[[#This Row],[Gross Profit]]/shipments9[[#This Row],[Amount]]</f>
        <v>0.62411497386957515</v>
      </c>
      <c r="T2716" s="11">
        <f>shipments9[[#This Row],[Amount]]/shipments9[[#This Row],[Boxes]]</f>
        <v>13.993640699523052</v>
      </c>
    </row>
    <row r="2717" spans="1:20" hidden="1" x14ac:dyDescent="0.25">
      <c r="A2717" t="s">
        <v>2919</v>
      </c>
      <c r="B2717" t="s">
        <v>55</v>
      </c>
      <c r="C2717" t="s">
        <v>121</v>
      </c>
      <c r="D2717" t="s">
        <v>19</v>
      </c>
      <c r="E2717" s="1">
        <v>45127</v>
      </c>
      <c r="F2717" s="1" t="str">
        <f>TEXT(shipments9[[#This Row],[Shipdate]],"ddd")</f>
        <v>Thu</v>
      </c>
      <c r="G2717" s="1" t="str">
        <f>IF(OR(shipments9[[#This Row],[Day Name]]="Sat",shipments9[[#This Row],[Day Name]]="Sun"),"Weekend","Weekday")</f>
        <v>Weekday</v>
      </c>
      <c r="H2717">
        <v>1986.75</v>
      </c>
      <c r="I2717">
        <v>125</v>
      </c>
      <c r="J2717" t="s">
        <v>172</v>
      </c>
      <c r="K2717" t="s">
        <v>8151</v>
      </c>
      <c r="L2717" t="s">
        <v>8160</v>
      </c>
      <c r="M2717">
        <v>7</v>
      </c>
      <c r="N2717" t="s">
        <v>8161</v>
      </c>
      <c r="O2717" s="4">
        <f>INDEX(products[Cost_per_box], MATCH(shipments9[[#This Row],[PID]], products[PID], 0))</f>
        <v>5.26</v>
      </c>
      <c r="P2717" s="4">
        <f>shipments9[[#This Row],[Boxes]]*shipments9[[#This Row],[Cost Per Box]]</f>
        <v>657.5</v>
      </c>
      <c r="Q2717" s="4">
        <f>shipments9[[#This Row],[Amount]] -shipments9[[#This Row],[total cost]]</f>
        <v>1329.25</v>
      </c>
      <c r="R2717" s="4" t="str">
        <f>IF(shipments9[[#This Row],[Gross Profit]]&lt;0,"Loss","Profit")</f>
        <v>Profit</v>
      </c>
      <c r="S2717" s="9">
        <f>shipments9[[#This Row],[Gross Profit]]/shipments9[[#This Row],[Amount]]</f>
        <v>0.66905750597709823</v>
      </c>
      <c r="T2717" s="11">
        <f>shipments9[[#This Row],[Amount]]/shipments9[[#This Row],[Boxes]]</f>
        <v>15.894</v>
      </c>
    </row>
    <row r="2718" spans="1:20" hidden="1" x14ac:dyDescent="0.25">
      <c r="A2718" t="s">
        <v>2920</v>
      </c>
      <c r="B2718" t="s">
        <v>55</v>
      </c>
      <c r="C2718" t="s">
        <v>130</v>
      </c>
      <c r="D2718" t="s">
        <v>19</v>
      </c>
      <c r="E2718" s="1">
        <v>45223</v>
      </c>
      <c r="F2718" s="1" t="str">
        <f>TEXT(shipments9[[#This Row],[Shipdate]],"ddd")</f>
        <v>Tue</v>
      </c>
      <c r="G2718" s="1" t="str">
        <f>IF(OR(shipments9[[#This Row],[Day Name]]="Sat",shipments9[[#This Row],[Day Name]]="Sun"),"Weekend","Weekday")</f>
        <v>Weekday</v>
      </c>
      <c r="H2718">
        <v>519.75</v>
      </c>
      <c r="I2718">
        <v>58</v>
      </c>
      <c r="J2718" t="s">
        <v>172</v>
      </c>
      <c r="K2718" t="s">
        <v>8151</v>
      </c>
      <c r="L2718" t="s">
        <v>8152</v>
      </c>
      <c r="M2718">
        <v>10</v>
      </c>
      <c r="N2718" t="s">
        <v>8153</v>
      </c>
      <c r="O2718" s="4">
        <f>INDEX(products[Cost_per_box], MATCH(shipments9[[#This Row],[PID]], products[PID], 0))</f>
        <v>5.72</v>
      </c>
      <c r="P2718" s="4">
        <f>shipments9[[#This Row],[Boxes]]*shipments9[[#This Row],[Cost Per Box]]</f>
        <v>331.76</v>
      </c>
      <c r="Q2718" s="4">
        <f>shipments9[[#This Row],[Amount]] -shipments9[[#This Row],[total cost]]</f>
        <v>187.99</v>
      </c>
      <c r="R2718" s="4" t="str">
        <f>IF(shipments9[[#This Row],[Gross Profit]]&lt;0,"Loss","Profit")</f>
        <v>Profit</v>
      </c>
      <c r="S2718" s="9">
        <f>shipments9[[#This Row],[Gross Profit]]/shipments9[[#This Row],[Amount]]</f>
        <v>0.36169312169312173</v>
      </c>
      <c r="T2718" s="11">
        <f>shipments9[[#This Row],[Amount]]/shipments9[[#This Row],[Boxes]]</f>
        <v>8.9612068965517242</v>
      </c>
    </row>
    <row r="2719" spans="1:20" hidden="1" x14ac:dyDescent="0.25">
      <c r="A2719" t="s">
        <v>2921</v>
      </c>
      <c r="B2719" t="s">
        <v>55</v>
      </c>
      <c r="C2719" t="s">
        <v>130</v>
      </c>
      <c r="D2719" t="s">
        <v>19</v>
      </c>
      <c r="E2719" s="1">
        <v>45009</v>
      </c>
      <c r="F2719" s="1" t="str">
        <f>TEXT(shipments9[[#This Row],[Shipdate]],"ddd")</f>
        <v>Fri</v>
      </c>
      <c r="G2719" s="1" t="str">
        <f>IF(OR(shipments9[[#This Row],[Day Name]]="Sat",shipments9[[#This Row],[Day Name]]="Sun"),"Weekend","Weekday")</f>
        <v>Weekday</v>
      </c>
      <c r="H2719">
        <v>1228.5</v>
      </c>
      <c r="I2719">
        <v>176</v>
      </c>
      <c r="J2719" t="s">
        <v>172</v>
      </c>
      <c r="K2719" t="s">
        <v>8151</v>
      </c>
      <c r="L2719" t="s">
        <v>8156</v>
      </c>
      <c r="M2719">
        <v>3</v>
      </c>
      <c r="N2719" t="s">
        <v>8164</v>
      </c>
      <c r="O2719" s="4">
        <f>INDEX(products[Cost_per_box], MATCH(shipments9[[#This Row],[PID]], products[PID], 0))</f>
        <v>5.72</v>
      </c>
      <c r="P2719" s="4">
        <f>shipments9[[#This Row],[Boxes]]*shipments9[[#This Row],[Cost Per Box]]</f>
        <v>1006.7199999999999</v>
      </c>
      <c r="Q2719" s="4">
        <f>shipments9[[#This Row],[Amount]] -shipments9[[#This Row],[total cost]]</f>
        <v>221.78000000000009</v>
      </c>
      <c r="R2719" s="4" t="str">
        <f>IF(shipments9[[#This Row],[Gross Profit]]&lt;0,"Loss","Profit")</f>
        <v>Profit</v>
      </c>
      <c r="S2719" s="9">
        <f>shipments9[[#This Row],[Gross Profit]]/shipments9[[#This Row],[Amount]]</f>
        <v>0.18052910052910059</v>
      </c>
      <c r="T2719" s="11">
        <f>shipments9[[#This Row],[Amount]]/shipments9[[#This Row],[Boxes]]</f>
        <v>6.9801136363636367</v>
      </c>
    </row>
    <row r="2720" spans="1:20" hidden="1" x14ac:dyDescent="0.25">
      <c r="A2720" t="s">
        <v>2922</v>
      </c>
      <c r="B2720" t="s">
        <v>55</v>
      </c>
      <c r="C2720" t="s">
        <v>145</v>
      </c>
      <c r="D2720" t="s">
        <v>19</v>
      </c>
      <c r="E2720" s="1">
        <v>45244</v>
      </c>
      <c r="F2720" s="1" t="str">
        <f>TEXT(shipments9[[#This Row],[Shipdate]],"ddd")</f>
        <v>Tue</v>
      </c>
      <c r="G2720" s="1" t="str">
        <f>IF(OR(shipments9[[#This Row],[Day Name]]="Sat",shipments9[[#This Row],[Day Name]]="Sun"),"Weekend","Weekday")</f>
        <v>Weekday</v>
      </c>
      <c r="H2720">
        <v>10561.5</v>
      </c>
      <c r="I2720">
        <v>755</v>
      </c>
      <c r="J2720" t="s">
        <v>172</v>
      </c>
      <c r="K2720" t="s">
        <v>8151</v>
      </c>
      <c r="L2720" t="s">
        <v>8152</v>
      </c>
      <c r="M2720">
        <v>11</v>
      </c>
      <c r="N2720" t="s">
        <v>8165</v>
      </c>
      <c r="O2720" s="4">
        <f>INDEX(products[Cost_per_box], MATCH(shipments9[[#This Row],[PID]], products[PID], 0))</f>
        <v>4.74</v>
      </c>
      <c r="P2720" s="4">
        <f>shipments9[[#This Row],[Boxes]]*shipments9[[#This Row],[Cost Per Box]]</f>
        <v>3578.7000000000003</v>
      </c>
      <c r="Q2720" s="4">
        <f>shipments9[[#This Row],[Amount]] -shipments9[[#This Row],[total cost]]</f>
        <v>6982.7999999999993</v>
      </c>
      <c r="R2720" s="4" t="str">
        <f>IF(shipments9[[#This Row],[Gross Profit]]&lt;0,"Loss","Profit")</f>
        <v>Profit</v>
      </c>
      <c r="S2720" s="9">
        <f>shipments9[[#This Row],[Gross Profit]]/shipments9[[#This Row],[Amount]]</f>
        <v>0.66115608578326934</v>
      </c>
      <c r="T2720" s="11">
        <f>shipments9[[#This Row],[Amount]]/shipments9[[#This Row],[Boxes]]</f>
        <v>13.988741721854305</v>
      </c>
    </row>
    <row r="2721" spans="1:20" x14ac:dyDescent="0.25">
      <c r="A2721" t="s">
        <v>2923</v>
      </c>
      <c r="B2721" t="s">
        <v>55</v>
      </c>
      <c r="C2721" t="s">
        <v>147</v>
      </c>
      <c r="D2721" t="s">
        <v>19</v>
      </c>
      <c r="E2721" s="1">
        <v>45313</v>
      </c>
      <c r="F2721" s="1" t="str">
        <f>TEXT(shipments9[[#This Row],[Shipdate]],"ddd")</f>
        <v>Mon</v>
      </c>
      <c r="G2721" s="1" t="str">
        <f>IF(OR(shipments9[[#This Row],[Day Name]]="Sat",shipments9[[#This Row],[Day Name]]="Sun"),"Weekend","Weekday")</f>
        <v>Weekday</v>
      </c>
      <c r="H2721">
        <v>9373.5</v>
      </c>
      <c r="I2721">
        <v>1340</v>
      </c>
      <c r="J2721" t="s">
        <v>172</v>
      </c>
      <c r="K2721" t="s">
        <v>8155</v>
      </c>
      <c r="L2721" t="s">
        <v>8156</v>
      </c>
      <c r="M2721">
        <v>1</v>
      </c>
      <c r="N2721" t="s">
        <v>8163</v>
      </c>
      <c r="O2721" s="4">
        <f>INDEX(products[Cost_per_box], MATCH(shipments9[[#This Row],[PID]], products[PID], 0))</f>
        <v>10.51</v>
      </c>
      <c r="P2721" s="4">
        <f>shipments9[[#This Row],[Boxes]]*shipments9[[#This Row],[Cost Per Box]]</f>
        <v>14083.4</v>
      </c>
      <c r="Q2721" s="4">
        <f>shipments9[[#This Row],[Amount]] -shipments9[[#This Row],[total cost]]</f>
        <v>-4709.8999999999996</v>
      </c>
      <c r="R2721" s="4" t="str">
        <f>IF(shipments9[[#This Row],[Gross Profit]]&lt;0,"Loss","Profit")</f>
        <v>Loss</v>
      </c>
      <c r="S2721" s="9">
        <f>shipments9[[#This Row],[Gross Profit]]/shipments9[[#This Row],[Amount]]</f>
        <v>-0.50246972848989169</v>
      </c>
      <c r="T2721" s="11">
        <f>shipments9[[#This Row],[Amount]]/shipments9[[#This Row],[Boxes]]</f>
        <v>6.9951492537313431</v>
      </c>
    </row>
    <row r="2722" spans="1:20" x14ac:dyDescent="0.25">
      <c r="A2722" t="s">
        <v>2924</v>
      </c>
      <c r="B2722" t="s">
        <v>55</v>
      </c>
      <c r="C2722" t="s">
        <v>147</v>
      </c>
      <c r="D2722" t="s">
        <v>19</v>
      </c>
      <c r="E2722" s="1">
        <v>45189</v>
      </c>
      <c r="F2722" s="1" t="str">
        <f>TEXT(shipments9[[#This Row],[Shipdate]],"ddd")</f>
        <v>Wed</v>
      </c>
      <c r="G2722" s="1" t="str">
        <f>IF(OR(shipments9[[#This Row],[Day Name]]="Sat",shipments9[[#This Row],[Day Name]]="Sun"),"Weekend","Weekday")</f>
        <v>Weekday</v>
      </c>
      <c r="H2722">
        <v>2875.5</v>
      </c>
      <c r="I2722">
        <v>360</v>
      </c>
      <c r="J2722" t="s">
        <v>172</v>
      </c>
      <c r="K2722" t="s">
        <v>8151</v>
      </c>
      <c r="L2722" t="s">
        <v>8160</v>
      </c>
      <c r="M2722">
        <v>9</v>
      </c>
      <c r="N2722" t="s">
        <v>8167</v>
      </c>
      <c r="O2722" s="4">
        <f>INDEX(products[Cost_per_box], MATCH(shipments9[[#This Row],[PID]], products[PID], 0))</f>
        <v>10.51</v>
      </c>
      <c r="P2722" s="4">
        <f>shipments9[[#This Row],[Boxes]]*shipments9[[#This Row],[Cost Per Box]]</f>
        <v>3783.6</v>
      </c>
      <c r="Q2722" s="4">
        <f>shipments9[[#This Row],[Amount]] -shipments9[[#This Row],[total cost]]</f>
        <v>-908.09999999999991</v>
      </c>
      <c r="R2722" s="4" t="str">
        <f>IF(shipments9[[#This Row],[Gross Profit]]&lt;0,"Loss","Profit")</f>
        <v>Loss</v>
      </c>
      <c r="S2722" s="9">
        <f>shipments9[[#This Row],[Gross Profit]]/shipments9[[#This Row],[Amount]]</f>
        <v>-0.31580594679186225</v>
      </c>
      <c r="T2722" s="11">
        <f>shipments9[[#This Row],[Amount]]/shipments9[[#This Row],[Boxes]]</f>
        <v>7.9874999999999998</v>
      </c>
    </row>
    <row r="2723" spans="1:20" hidden="1" x14ac:dyDescent="0.25">
      <c r="A2723" t="s">
        <v>2925</v>
      </c>
      <c r="B2723" t="s">
        <v>55</v>
      </c>
      <c r="C2723" t="s">
        <v>153</v>
      </c>
      <c r="D2723" t="s">
        <v>19</v>
      </c>
      <c r="E2723" s="1">
        <v>45468</v>
      </c>
      <c r="F2723" s="1" t="str">
        <f>TEXT(shipments9[[#This Row],[Shipdate]],"ddd")</f>
        <v>Tue</v>
      </c>
      <c r="G2723" s="1" t="str">
        <f>IF(OR(shipments9[[#This Row],[Day Name]]="Sat",shipments9[[#This Row],[Day Name]]="Sun"),"Weekend","Weekday")</f>
        <v>Weekday</v>
      </c>
      <c r="H2723">
        <v>14132.25</v>
      </c>
      <c r="I2723">
        <v>1010</v>
      </c>
      <c r="J2723" t="s">
        <v>172</v>
      </c>
      <c r="K2723" t="s">
        <v>8155</v>
      </c>
      <c r="L2723" t="s">
        <v>8154</v>
      </c>
      <c r="M2723">
        <v>6</v>
      </c>
      <c r="N2723" t="s">
        <v>8159</v>
      </c>
      <c r="O2723" s="4">
        <f>INDEX(products[Cost_per_box], MATCH(shipments9[[#This Row],[PID]], products[PID], 0))</f>
        <v>9.57</v>
      </c>
      <c r="P2723" s="4">
        <f>shipments9[[#This Row],[Boxes]]*shipments9[[#This Row],[Cost Per Box]]</f>
        <v>9665.7000000000007</v>
      </c>
      <c r="Q2723" s="4">
        <f>shipments9[[#This Row],[Amount]] -shipments9[[#This Row],[total cost]]</f>
        <v>4466.5499999999993</v>
      </c>
      <c r="R2723" s="4" t="str">
        <f>IF(shipments9[[#This Row],[Gross Profit]]&lt;0,"Loss","Profit")</f>
        <v>Profit</v>
      </c>
      <c r="S2723" s="9">
        <f>shipments9[[#This Row],[Gross Profit]]/shipments9[[#This Row],[Amount]]</f>
        <v>0.31605370694687679</v>
      </c>
      <c r="T2723" s="11">
        <f>shipments9[[#This Row],[Amount]]/shipments9[[#This Row],[Boxes]]</f>
        <v>13.992326732673268</v>
      </c>
    </row>
    <row r="2724" spans="1:20" x14ac:dyDescent="0.25">
      <c r="A2724" t="s">
        <v>2926</v>
      </c>
      <c r="B2724" t="s">
        <v>55</v>
      </c>
      <c r="C2724" t="s">
        <v>155</v>
      </c>
      <c r="D2724" t="s">
        <v>19</v>
      </c>
      <c r="E2724" s="1">
        <v>45288</v>
      </c>
      <c r="F2724" s="1" t="str">
        <f>TEXT(shipments9[[#This Row],[Shipdate]],"ddd")</f>
        <v>Thu</v>
      </c>
      <c r="G2724" s="1" t="str">
        <f>IF(OR(shipments9[[#This Row],[Day Name]]="Sat",shipments9[[#This Row],[Day Name]]="Sun"),"Weekend","Weekday")</f>
        <v>Weekday</v>
      </c>
      <c r="H2724">
        <v>4578.75</v>
      </c>
      <c r="I2724">
        <v>655</v>
      </c>
      <c r="J2724" t="s">
        <v>172</v>
      </c>
      <c r="K2724" t="s">
        <v>8151</v>
      </c>
      <c r="L2724" t="s">
        <v>8152</v>
      </c>
      <c r="M2724">
        <v>12</v>
      </c>
      <c r="N2724" t="s">
        <v>8166</v>
      </c>
      <c r="O2724" s="4">
        <f>INDEX(products[Cost_per_box], MATCH(shipments9[[#This Row],[PID]], products[PID], 0))</f>
        <v>8.43</v>
      </c>
      <c r="P2724" s="4">
        <f>shipments9[[#This Row],[Boxes]]*shipments9[[#This Row],[Cost Per Box]]</f>
        <v>5521.65</v>
      </c>
      <c r="Q2724" s="4">
        <f>shipments9[[#This Row],[Amount]] -shipments9[[#This Row],[total cost]]</f>
        <v>-942.89999999999964</v>
      </c>
      <c r="R2724" s="4" t="str">
        <f>IF(shipments9[[#This Row],[Gross Profit]]&lt;0,"Loss","Profit")</f>
        <v>Loss</v>
      </c>
      <c r="S2724" s="9">
        <f>shipments9[[#This Row],[Gross Profit]]/shipments9[[#This Row],[Amount]]</f>
        <v>-0.20592956592956585</v>
      </c>
      <c r="T2724" s="11">
        <f>shipments9[[#This Row],[Amount]]/shipments9[[#This Row],[Boxes]]</f>
        <v>6.9904580152671754</v>
      </c>
    </row>
    <row r="2725" spans="1:20" hidden="1" x14ac:dyDescent="0.25">
      <c r="A2725" t="s">
        <v>2927</v>
      </c>
      <c r="B2725" t="s">
        <v>55</v>
      </c>
      <c r="C2725" t="s">
        <v>157</v>
      </c>
      <c r="D2725" t="s">
        <v>19</v>
      </c>
      <c r="E2725" s="1">
        <v>45349</v>
      </c>
      <c r="F2725" s="1" t="str">
        <f>TEXT(shipments9[[#This Row],[Shipdate]],"ddd")</f>
        <v>Tue</v>
      </c>
      <c r="G2725" s="1" t="str">
        <f>IF(OR(shipments9[[#This Row],[Day Name]]="Sat",shipments9[[#This Row],[Day Name]]="Sun"),"Weekend","Weekday")</f>
        <v>Weekday</v>
      </c>
      <c r="H2725">
        <v>15711.75</v>
      </c>
      <c r="I2725">
        <v>1429</v>
      </c>
      <c r="J2725" t="s">
        <v>172</v>
      </c>
      <c r="K2725" t="s">
        <v>8155</v>
      </c>
      <c r="L2725" t="s">
        <v>8156</v>
      </c>
      <c r="M2725">
        <v>2</v>
      </c>
      <c r="N2725" t="s">
        <v>8157</v>
      </c>
      <c r="O2725" s="4">
        <f>INDEX(products[Cost_per_box], MATCH(shipments9[[#This Row],[PID]], products[PID], 0))</f>
        <v>6.8</v>
      </c>
      <c r="P2725" s="4">
        <f>shipments9[[#This Row],[Boxes]]*shipments9[[#This Row],[Cost Per Box]]</f>
        <v>9717.1999999999989</v>
      </c>
      <c r="Q2725" s="4">
        <f>shipments9[[#This Row],[Amount]] -shipments9[[#This Row],[total cost]]</f>
        <v>5994.5500000000011</v>
      </c>
      <c r="R2725" s="4" t="str">
        <f>IF(shipments9[[#This Row],[Gross Profit]]&lt;0,"Loss","Profit")</f>
        <v>Profit</v>
      </c>
      <c r="S2725" s="9">
        <f>shipments9[[#This Row],[Gross Profit]]/shipments9[[#This Row],[Amount]]</f>
        <v>0.38153292917720821</v>
      </c>
      <c r="T2725" s="11">
        <f>shipments9[[#This Row],[Amount]]/shipments9[[#This Row],[Boxes]]</f>
        <v>10.994926522043388</v>
      </c>
    </row>
    <row r="2726" spans="1:20" hidden="1" x14ac:dyDescent="0.25">
      <c r="A2726" t="s">
        <v>2928</v>
      </c>
      <c r="B2726" t="s">
        <v>55</v>
      </c>
      <c r="C2726" t="s">
        <v>157</v>
      </c>
      <c r="D2726" t="s">
        <v>19</v>
      </c>
      <c r="E2726" s="1">
        <v>45422</v>
      </c>
      <c r="F2726" s="1" t="str">
        <f>TEXT(shipments9[[#This Row],[Shipdate]],"ddd")</f>
        <v>Fri</v>
      </c>
      <c r="G2726" s="1" t="str">
        <f>IF(OR(shipments9[[#This Row],[Day Name]]="Sat",shipments9[[#This Row],[Day Name]]="Sun"),"Weekend","Weekday")</f>
        <v>Weekday</v>
      </c>
      <c r="H2726">
        <v>7762.5</v>
      </c>
      <c r="I2726">
        <v>971</v>
      </c>
      <c r="J2726" t="s">
        <v>172</v>
      </c>
      <c r="K2726" t="s">
        <v>8155</v>
      </c>
      <c r="L2726" t="s">
        <v>8154</v>
      </c>
      <c r="M2726">
        <v>5</v>
      </c>
      <c r="N2726" t="s">
        <v>201</v>
      </c>
      <c r="O2726" s="4">
        <f>INDEX(products[Cost_per_box], MATCH(shipments9[[#This Row],[PID]], products[PID], 0))</f>
        <v>6.8</v>
      </c>
      <c r="P2726" s="4">
        <f>shipments9[[#This Row],[Boxes]]*shipments9[[#This Row],[Cost Per Box]]</f>
        <v>6602.8</v>
      </c>
      <c r="Q2726" s="4">
        <f>shipments9[[#This Row],[Amount]] -shipments9[[#This Row],[total cost]]</f>
        <v>1159.6999999999998</v>
      </c>
      <c r="R2726" s="4" t="str">
        <f>IF(shipments9[[#This Row],[Gross Profit]]&lt;0,"Loss","Profit")</f>
        <v>Profit</v>
      </c>
      <c r="S2726" s="9">
        <f>shipments9[[#This Row],[Gross Profit]]/shipments9[[#This Row],[Amount]]</f>
        <v>0.14939774557165858</v>
      </c>
      <c r="T2726" s="11">
        <f>shipments9[[#This Row],[Amount]]/shipments9[[#This Row],[Boxes]]</f>
        <v>7.994335736354274</v>
      </c>
    </row>
    <row r="2727" spans="1:20" hidden="1" x14ac:dyDescent="0.25">
      <c r="A2727" t="s">
        <v>2929</v>
      </c>
      <c r="B2727" t="s">
        <v>55</v>
      </c>
      <c r="C2727" t="s">
        <v>121</v>
      </c>
      <c r="D2727" t="s">
        <v>19</v>
      </c>
      <c r="E2727" s="1">
        <v>45030</v>
      </c>
      <c r="F2727" s="1" t="str">
        <f>TEXT(shipments9[[#This Row],[Shipdate]],"ddd")</f>
        <v>Fri</v>
      </c>
      <c r="G2727" s="1" t="str">
        <f>IF(OR(shipments9[[#This Row],[Day Name]]="Sat",shipments9[[#This Row],[Day Name]]="Sun"),"Weekend","Weekday")</f>
        <v>Weekday</v>
      </c>
      <c r="H2727">
        <v>555.75</v>
      </c>
      <c r="I2727">
        <v>40</v>
      </c>
      <c r="J2727" t="s">
        <v>172</v>
      </c>
      <c r="K2727" t="s">
        <v>8151</v>
      </c>
      <c r="L2727" t="s">
        <v>8154</v>
      </c>
      <c r="M2727">
        <v>4</v>
      </c>
      <c r="N2727" t="s">
        <v>8158</v>
      </c>
      <c r="O2727" s="4">
        <f>INDEX(products[Cost_per_box], MATCH(shipments9[[#This Row],[PID]], products[PID], 0))</f>
        <v>5.26</v>
      </c>
      <c r="P2727" s="4">
        <f>shipments9[[#This Row],[Boxes]]*shipments9[[#This Row],[Cost Per Box]]</f>
        <v>210.39999999999998</v>
      </c>
      <c r="Q2727" s="4">
        <f>shipments9[[#This Row],[Amount]] -shipments9[[#This Row],[total cost]]</f>
        <v>345.35</v>
      </c>
      <c r="R2727" s="4" t="str">
        <f>IF(shipments9[[#This Row],[Gross Profit]]&lt;0,"Loss","Profit")</f>
        <v>Profit</v>
      </c>
      <c r="S2727" s="9">
        <f>shipments9[[#This Row],[Gross Profit]]/shipments9[[#This Row],[Amount]]</f>
        <v>0.62141250562303196</v>
      </c>
      <c r="T2727" s="11">
        <f>shipments9[[#This Row],[Amount]]/shipments9[[#This Row],[Boxes]]</f>
        <v>13.893750000000001</v>
      </c>
    </row>
    <row r="2728" spans="1:20" hidden="1" x14ac:dyDescent="0.25">
      <c r="A2728" t="s">
        <v>2930</v>
      </c>
      <c r="B2728" t="s">
        <v>55</v>
      </c>
      <c r="C2728" t="s">
        <v>132</v>
      </c>
      <c r="D2728" t="s">
        <v>19</v>
      </c>
      <c r="E2728" s="1">
        <v>45258</v>
      </c>
      <c r="F2728" s="1" t="str">
        <f>TEXT(shipments9[[#This Row],[Shipdate]],"ddd")</f>
        <v>Tue</v>
      </c>
      <c r="G2728" s="1" t="str">
        <f>IF(OR(shipments9[[#This Row],[Day Name]]="Sat",shipments9[[#This Row],[Day Name]]="Sun"),"Weekend","Weekday")</f>
        <v>Weekday</v>
      </c>
      <c r="H2728">
        <v>371.25</v>
      </c>
      <c r="I2728">
        <v>16</v>
      </c>
      <c r="J2728" t="s">
        <v>172</v>
      </c>
      <c r="K2728" t="s">
        <v>8151</v>
      </c>
      <c r="L2728" t="s">
        <v>8152</v>
      </c>
      <c r="M2728">
        <v>11</v>
      </c>
      <c r="N2728" t="s">
        <v>8165</v>
      </c>
      <c r="O2728" s="4">
        <f>INDEX(products[Cost_per_box], MATCH(shipments9[[#This Row],[PID]], products[PID], 0))</f>
        <v>6.31</v>
      </c>
      <c r="P2728" s="4">
        <f>shipments9[[#This Row],[Boxes]]*shipments9[[#This Row],[Cost Per Box]]</f>
        <v>100.96</v>
      </c>
      <c r="Q2728" s="4">
        <f>shipments9[[#This Row],[Amount]] -shipments9[[#This Row],[total cost]]</f>
        <v>270.29000000000002</v>
      </c>
      <c r="R2728" s="4" t="str">
        <f>IF(shipments9[[#This Row],[Gross Profit]]&lt;0,"Loss","Profit")</f>
        <v>Profit</v>
      </c>
      <c r="S2728" s="9">
        <f>shipments9[[#This Row],[Gross Profit]]/shipments9[[#This Row],[Amount]]</f>
        <v>0.72805387205387206</v>
      </c>
      <c r="T2728" s="11">
        <f>shipments9[[#This Row],[Amount]]/shipments9[[#This Row],[Boxes]]</f>
        <v>23.203125</v>
      </c>
    </row>
    <row r="2729" spans="1:20" hidden="1" x14ac:dyDescent="0.25">
      <c r="A2729" t="s">
        <v>2931</v>
      </c>
      <c r="B2729" t="s">
        <v>55</v>
      </c>
      <c r="C2729" t="s">
        <v>145</v>
      </c>
      <c r="D2729" t="s">
        <v>19</v>
      </c>
      <c r="E2729" s="1">
        <v>45447</v>
      </c>
      <c r="F2729" s="1" t="str">
        <f>TEXT(shipments9[[#This Row],[Shipdate]],"ddd")</f>
        <v>Tue</v>
      </c>
      <c r="G2729" s="1" t="str">
        <f>IF(OR(shipments9[[#This Row],[Day Name]]="Sat",shipments9[[#This Row],[Day Name]]="Sun"),"Weekend","Weekday")</f>
        <v>Weekday</v>
      </c>
      <c r="H2729">
        <v>1237.5</v>
      </c>
      <c r="I2729">
        <v>83</v>
      </c>
      <c r="J2729" t="s">
        <v>172</v>
      </c>
      <c r="K2729" t="s">
        <v>8155</v>
      </c>
      <c r="L2729" t="s">
        <v>8154</v>
      </c>
      <c r="M2729">
        <v>6</v>
      </c>
      <c r="N2729" t="s">
        <v>8159</v>
      </c>
      <c r="O2729" s="4">
        <f>INDEX(products[Cost_per_box], MATCH(shipments9[[#This Row],[PID]], products[PID], 0))</f>
        <v>4.74</v>
      </c>
      <c r="P2729" s="4">
        <f>shipments9[[#This Row],[Boxes]]*shipments9[[#This Row],[Cost Per Box]]</f>
        <v>393.42</v>
      </c>
      <c r="Q2729" s="4">
        <f>shipments9[[#This Row],[Amount]] -shipments9[[#This Row],[total cost]]</f>
        <v>844.07999999999993</v>
      </c>
      <c r="R2729" s="4" t="str">
        <f>IF(shipments9[[#This Row],[Gross Profit]]&lt;0,"Loss","Profit")</f>
        <v>Profit</v>
      </c>
      <c r="S2729" s="9">
        <f>shipments9[[#This Row],[Gross Profit]]/shipments9[[#This Row],[Amount]]</f>
        <v>0.68208484848484841</v>
      </c>
      <c r="T2729" s="11">
        <f>shipments9[[#This Row],[Amount]]/shipments9[[#This Row],[Boxes]]</f>
        <v>14.909638554216867</v>
      </c>
    </row>
    <row r="2730" spans="1:20" hidden="1" x14ac:dyDescent="0.25">
      <c r="A2730" t="s">
        <v>2932</v>
      </c>
      <c r="B2730" t="s">
        <v>55</v>
      </c>
      <c r="C2730" t="s">
        <v>149</v>
      </c>
      <c r="D2730" t="s">
        <v>19</v>
      </c>
      <c r="E2730" s="1">
        <v>44965</v>
      </c>
      <c r="F2730" s="1" t="str">
        <f>TEXT(shipments9[[#This Row],[Shipdate]],"ddd")</f>
        <v>Wed</v>
      </c>
      <c r="G2730" s="1" t="str">
        <f>IF(OR(shipments9[[#This Row],[Day Name]]="Sat",shipments9[[#This Row],[Day Name]]="Sun"),"Weekend","Weekday")</f>
        <v>Weekday</v>
      </c>
      <c r="H2730">
        <v>6561</v>
      </c>
      <c r="I2730">
        <v>469</v>
      </c>
      <c r="J2730" t="s">
        <v>172</v>
      </c>
      <c r="K2730" t="s">
        <v>8151</v>
      </c>
      <c r="L2730" t="s">
        <v>8156</v>
      </c>
      <c r="M2730">
        <v>2</v>
      </c>
      <c r="N2730" t="s">
        <v>8157</v>
      </c>
      <c r="O2730" s="4">
        <f>INDEX(products[Cost_per_box], MATCH(shipments9[[#This Row],[PID]], products[PID], 0))</f>
        <v>6.43</v>
      </c>
      <c r="P2730" s="4">
        <f>shipments9[[#This Row],[Boxes]]*shipments9[[#This Row],[Cost Per Box]]</f>
        <v>3015.67</v>
      </c>
      <c r="Q2730" s="4">
        <f>shipments9[[#This Row],[Amount]] -shipments9[[#This Row],[total cost]]</f>
        <v>3545.33</v>
      </c>
      <c r="R2730" s="4" t="str">
        <f>IF(shipments9[[#This Row],[Gross Profit]]&lt;0,"Loss","Profit")</f>
        <v>Profit</v>
      </c>
      <c r="S2730" s="9">
        <f>shipments9[[#This Row],[Gross Profit]]/shipments9[[#This Row],[Amount]]</f>
        <v>0.54036427373875928</v>
      </c>
      <c r="T2730" s="11">
        <f>shipments9[[#This Row],[Amount]]/shipments9[[#This Row],[Boxes]]</f>
        <v>13.989339019189766</v>
      </c>
    </row>
    <row r="2731" spans="1:20" hidden="1" x14ac:dyDescent="0.25">
      <c r="A2731" t="s">
        <v>2933</v>
      </c>
      <c r="B2731" t="s">
        <v>55</v>
      </c>
      <c r="C2731" t="s">
        <v>153</v>
      </c>
      <c r="D2731" t="s">
        <v>19</v>
      </c>
      <c r="E2731" s="1">
        <v>44937</v>
      </c>
      <c r="F2731" s="1" t="str">
        <f>TEXT(shipments9[[#This Row],[Shipdate]],"ddd")</f>
        <v>Wed</v>
      </c>
      <c r="G2731" s="1" t="str">
        <f>IF(OR(shipments9[[#This Row],[Day Name]]="Sat",shipments9[[#This Row],[Day Name]]="Sun"),"Weekend","Weekday")</f>
        <v>Weekday</v>
      </c>
      <c r="H2731">
        <v>7143.75</v>
      </c>
      <c r="I2731">
        <v>511</v>
      </c>
      <c r="J2731" t="s">
        <v>172</v>
      </c>
      <c r="K2731" t="s">
        <v>8151</v>
      </c>
      <c r="L2731" t="s">
        <v>8156</v>
      </c>
      <c r="M2731">
        <v>1</v>
      </c>
      <c r="N2731" t="s">
        <v>8163</v>
      </c>
      <c r="O2731" s="4">
        <f>INDEX(products[Cost_per_box], MATCH(shipments9[[#This Row],[PID]], products[PID], 0))</f>
        <v>9.57</v>
      </c>
      <c r="P2731" s="4">
        <f>shipments9[[#This Row],[Boxes]]*shipments9[[#This Row],[Cost Per Box]]</f>
        <v>4890.2700000000004</v>
      </c>
      <c r="Q2731" s="4">
        <f>shipments9[[#This Row],[Amount]] -shipments9[[#This Row],[total cost]]</f>
        <v>2253.4799999999996</v>
      </c>
      <c r="R2731" s="4" t="str">
        <f>IF(shipments9[[#This Row],[Gross Profit]]&lt;0,"Loss","Profit")</f>
        <v>Profit</v>
      </c>
      <c r="S2731" s="9">
        <f>shipments9[[#This Row],[Gross Profit]]/shipments9[[#This Row],[Amount]]</f>
        <v>0.31544776902887134</v>
      </c>
      <c r="T2731" s="11">
        <f>shipments9[[#This Row],[Amount]]/shipments9[[#This Row],[Boxes]]</f>
        <v>13.979941291585128</v>
      </c>
    </row>
    <row r="2732" spans="1:20" hidden="1" x14ac:dyDescent="0.25">
      <c r="A2732" t="s">
        <v>2934</v>
      </c>
      <c r="B2732" t="s">
        <v>55</v>
      </c>
      <c r="C2732" t="s">
        <v>153</v>
      </c>
      <c r="D2732" t="s">
        <v>19</v>
      </c>
      <c r="E2732" s="1">
        <v>45083</v>
      </c>
      <c r="F2732" s="1" t="str">
        <f>TEXT(shipments9[[#This Row],[Shipdate]],"ddd")</f>
        <v>Tue</v>
      </c>
      <c r="G2732" s="1" t="str">
        <f>IF(OR(shipments9[[#This Row],[Day Name]]="Sat",shipments9[[#This Row],[Day Name]]="Sun"),"Weekend","Weekday")</f>
        <v>Weekday</v>
      </c>
      <c r="H2732">
        <v>8471.25</v>
      </c>
      <c r="I2732">
        <v>530</v>
      </c>
      <c r="J2732" t="s">
        <v>172</v>
      </c>
      <c r="K2732" t="s">
        <v>8151</v>
      </c>
      <c r="L2732" t="s">
        <v>8154</v>
      </c>
      <c r="M2732">
        <v>6</v>
      </c>
      <c r="N2732" t="s">
        <v>8159</v>
      </c>
      <c r="O2732" s="4">
        <f>INDEX(products[Cost_per_box], MATCH(shipments9[[#This Row],[PID]], products[PID], 0))</f>
        <v>9.57</v>
      </c>
      <c r="P2732" s="4">
        <f>shipments9[[#This Row],[Boxes]]*shipments9[[#This Row],[Cost Per Box]]</f>
        <v>5072.1000000000004</v>
      </c>
      <c r="Q2732" s="4">
        <f>shipments9[[#This Row],[Amount]] -shipments9[[#This Row],[total cost]]</f>
        <v>3399.1499999999996</v>
      </c>
      <c r="R2732" s="4" t="str">
        <f>IF(shipments9[[#This Row],[Gross Profit]]&lt;0,"Loss","Profit")</f>
        <v>Profit</v>
      </c>
      <c r="S2732" s="9">
        <f>shipments9[[#This Row],[Gross Profit]]/shipments9[[#This Row],[Amount]]</f>
        <v>0.40125719344842847</v>
      </c>
      <c r="T2732" s="11">
        <f>shipments9[[#This Row],[Amount]]/shipments9[[#This Row],[Boxes]]</f>
        <v>15.983490566037736</v>
      </c>
    </row>
    <row r="2733" spans="1:20" hidden="1" x14ac:dyDescent="0.25">
      <c r="A2733" t="s">
        <v>2935</v>
      </c>
      <c r="B2733" t="s">
        <v>55</v>
      </c>
      <c r="C2733" t="s">
        <v>165</v>
      </c>
      <c r="D2733" t="s">
        <v>19</v>
      </c>
      <c r="E2733" s="1">
        <v>45078</v>
      </c>
      <c r="F2733" s="1" t="str">
        <f>TEXT(shipments9[[#This Row],[Shipdate]],"ddd")</f>
        <v>Thu</v>
      </c>
      <c r="G2733" s="1" t="str">
        <f>IF(OR(shipments9[[#This Row],[Day Name]]="Sat",shipments9[[#This Row],[Day Name]]="Sun"),"Weekend","Weekday")</f>
        <v>Weekday</v>
      </c>
      <c r="H2733">
        <v>5100.75</v>
      </c>
      <c r="I2733">
        <v>256</v>
      </c>
      <c r="J2733" t="s">
        <v>172</v>
      </c>
      <c r="K2733" t="s">
        <v>8151</v>
      </c>
      <c r="L2733" t="s">
        <v>8154</v>
      </c>
      <c r="M2733">
        <v>6</v>
      </c>
      <c r="N2733" t="s">
        <v>8159</v>
      </c>
      <c r="O2733" s="4">
        <f>INDEX(products[Cost_per_box], MATCH(shipments9[[#This Row],[PID]], products[PID], 0))</f>
        <v>2.65</v>
      </c>
      <c r="P2733" s="4">
        <f>shipments9[[#This Row],[Boxes]]*shipments9[[#This Row],[Cost Per Box]]</f>
        <v>678.4</v>
      </c>
      <c r="Q2733" s="4">
        <f>shipments9[[#This Row],[Amount]] -shipments9[[#This Row],[total cost]]</f>
        <v>4422.3500000000004</v>
      </c>
      <c r="R2733" s="4" t="str">
        <f>IF(shipments9[[#This Row],[Gross Profit]]&lt;0,"Loss","Profit")</f>
        <v>Profit</v>
      </c>
      <c r="S2733" s="9">
        <f>shipments9[[#This Row],[Gross Profit]]/shipments9[[#This Row],[Amount]]</f>
        <v>0.86699995098759997</v>
      </c>
      <c r="T2733" s="11">
        <f>shipments9[[#This Row],[Amount]]/shipments9[[#This Row],[Boxes]]</f>
        <v>19.9248046875</v>
      </c>
    </row>
    <row r="2734" spans="1:20" hidden="1" x14ac:dyDescent="0.25">
      <c r="A2734" t="s">
        <v>2936</v>
      </c>
      <c r="B2734" t="s">
        <v>55</v>
      </c>
      <c r="C2734" t="s">
        <v>121</v>
      </c>
      <c r="D2734" t="s">
        <v>19</v>
      </c>
      <c r="E2734" s="1">
        <v>44951</v>
      </c>
      <c r="F2734" s="1" t="str">
        <f>TEXT(shipments9[[#This Row],[Shipdate]],"ddd")</f>
        <v>Wed</v>
      </c>
      <c r="G2734" s="1" t="str">
        <f>IF(OR(shipments9[[#This Row],[Day Name]]="Sat",shipments9[[#This Row],[Day Name]]="Sun"),"Weekend","Weekday")</f>
        <v>Weekday</v>
      </c>
      <c r="H2734">
        <v>2097</v>
      </c>
      <c r="I2734">
        <v>175</v>
      </c>
      <c r="J2734" t="s">
        <v>172</v>
      </c>
      <c r="K2734" t="s">
        <v>8151</v>
      </c>
      <c r="L2734" t="s">
        <v>8156</v>
      </c>
      <c r="M2734">
        <v>1</v>
      </c>
      <c r="N2734" t="s">
        <v>8163</v>
      </c>
      <c r="O2734" s="4">
        <f>INDEX(products[Cost_per_box], MATCH(shipments9[[#This Row],[PID]], products[PID], 0))</f>
        <v>5.26</v>
      </c>
      <c r="P2734" s="4">
        <f>shipments9[[#This Row],[Boxes]]*shipments9[[#This Row],[Cost Per Box]]</f>
        <v>920.5</v>
      </c>
      <c r="Q2734" s="4">
        <f>shipments9[[#This Row],[Amount]] -shipments9[[#This Row],[total cost]]</f>
        <v>1176.5</v>
      </c>
      <c r="R2734" s="4" t="str">
        <f>IF(shipments9[[#This Row],[Gross Profit]]&lt;0,"Loss","Profit")</f>
        <v>Profit</v>
      </c>
      <c r="S2734" s="9">
        <f>shipments9[[#This Row],[Gross Profit]]/shipments9[[#This Row],[Amount]]</f>
        <v>0.56103958035288504</v>
      </c>
      <c r="T2734" s="11">
        <f>shipments9[[#This Row],[Amount]]/shipments9[[#This Row],[Boxes]]</f>
        <v>11.982857142857142</v>
      </c>
    </row>
    <row r="2735" spans="1:20" hidden="1" x14ac:dyDescent="0.25">
      <c r="A2735" t="s">
        <v>2937</v>
      </c>
      <c r="B2735" t="s">
        <v>55</v>
      </c>
      <c r="C2735" t="s">
        <v>130</v>
      </c>
      <c r="D2735" t="s">
        <v>19</v>
      </c>
      <c r="E2735" s="1">
        <v>45415</v>
      </c>
      <c r="F2735" s="1" t="str">
        <f>TEXT(shipments9[[#This Row],[Shipdate]],"ddd")</f>
        <v>Fri</v>
      </c>
      <c r="G2735" s="1" t="str">
        <f>IF(OR(shipments9[[#This Row],[Day Name]]="Sat",shipments9[[#This Row],[Day Name]]="Sun"),"Weekend","Weekday")</f>
        <v>Weekday</v>
      </c>
      <c r="H2735">
        <v>263.25</v>
      </c>
      <c r="I2735">
        <v>33</v>
      </c>
      <c r="J2735" t="s">
        <v>172</v>
      </c>
      <c r="K2735" t="s">
        <v>8155</v>
      </c>
      <c r="L2735" t="s">
        <v>8154</v>
      </c>
      <c r="M2735">
        <v>5</v>
      </c>
      <c r="N2735" t="s">
        <v>201</v>
      </c>
      <c r="O2735" s="4">
        <f>INDEX(products[Cost_per_box], MATCH(shipments9[[#This Row],[PID]], products[PID], 0))</f>
        <v>5.72</v>
      </c>
      <c r="P2735" s="4">
        <f>shipments9[[#This Row],[Boxes]]*shipments9[[#This Row],[Cost Per Box]]</f>
        <v>188.76</v>
      </c>
      <c r="Q2735" s="4">
        <f>shipments9[[#This Row],[Amount]] -shipments9[[#This Row],[total cost]]</f>
        <v>74.490000000000009</v>
      </c>
      <c r="R2735" s="4" t="str">
        <f>IF(shipments9[[#This Row],[Gross Profit]]&lt;0,"Loss","Profit")</f>
        <v>Profit</v>
      </c>
      <c r="S2735" s="9">
        <f>shipments9[[#This Row],[Gross Profit]]/shipments9[[#This Row],[Amount]]</f>
        <v>0.28296296296296297</v>
      </c>
      <c r="T2735" s="11">
        <f>shipments9[[#This Row],[Amount]]/shipments9[[#This Row],[Boxes]]</f>
        <v>7.9772727272727275</v>
      </c>
    </row>
    <row r="2736" spans="1:20" hidden="1" x14ac:dyDescent="0.25">
      <c r="A2736" t="s">
        <v>2938</v>
      </c>
      <c r="B2736" t="s">
        <v>55</v>
      </c>
      <c r="C2736" t="s">
        <v>135</v>
      </c>
      <c r="D2736" t="s">
        <v>19</v>
      </c>
      <c r="E2736" s="1">
        <v>45244</v>
      </c>
      <c r="F2736" s="1" t="str">
        <f>TEXT(shipments9[[#This Row],[Shipdate]],"ddd")</f>
        <v>Tue</v>
      </c>
      <c r="G2736" s="1" t="str">
        <f>IF(OR(shipments9[[#This Row],[Day Name]]="Sat",shipments9[[#This Row],[Day Name]]="Sun"),"Weekend","Weekday")</f>
        <v>Weekday</v>
      </c>
      <c r="H2736">
        <v>5580</v>
      </c>
      <c r="I2736">
        <v>215</v>
      </c>
      <c r="J2736" t="s">
        <v>172</v>
      </c>
      <c r="K2736" t="s">
        <v>8151</v>
      </c>
      <c r="L2736" t="s">
        <v>8152</v>
      </c>
      <c r="M2736">
        <v>11</v>
      </c>
      <c r="N2736" t="s">
        <v>8165</v>
      </c>
      <c r="O2736" s="4">
        <f>INDEX(products[Cost_per_box], MATCH(shipments9[[#This Row],[PID]], products[PID], 0))</f>
        <v>9.94</v>
      </c>
      <c r="P2736" s="4">
        <f>shipments9[[#This Row],[Boxes]]*shipments9[[#This Row],[Cost Per Box]]</f>
        <v>2137.1</v>
      </c>
      <c r="Q2736" s="4">
        <f>shipments9[[#This Row],[Amount]] -shipments9[[#This Row],[total cost]]</f>
        <v>3442.9</v>
      </c>
      <c r="R2736" s="4" t="str">
        <f>IF(shipments9[[#This Row],[Gross Profit]]&lt;0,"Loss","Profit")</f>
        <v>Profit</v>
      </c>
      <c r="S2736" s="9">
        <f>shipments9[[#This Row],[Gross Profit]]/shipments9[[#This Row],[Amount]]</f>
        <v>0.61700716845878134</v>
      </c>
      <c r="T2736" s="11">
        <f>shipments9[[#This Row],[Amount]]/shipments9[[#This Row],[Boxes]]</f>
        <v>25.953488372093023</v>
      </c>
    </row>
    <row r="2737" spans="1:20" hidden="1" x14ac:dyDescent="0.25">
      <c r="A2737" t="s">
        <v>2939</v>
      </c>
      <c r="B2737" t="s">
        <v>55</v>
      </c>
      <c r="C2737" t="s">
        <v>135</v>
      </c>
      <c r="D2737" t="s">
        <v>19</v>
      </c>
      <c r="E2737" s="1">
        <v>45063</v>
      </c>
      <c r="F2737" s="1" t="str">
        <f>TEXT(shipments9[[#This Row],[Shipdate]],"ddd")</f>
        <v>Wed</v>
      </c>
      <c r="G2737" s="1" t="str">
        <f>IF(OR(shipments9[[#This Row],[Day Name]]="Sat",shipments9[[#This Row],[Day Name]]="Sun"),"Weekend","Weekday")</f>
        <v>Weekday</v>
      </c>
      <c r="H2737">
        <v>5469.75</v>
      </c>
      <c r="I2737">
        <v>219</v>
      </c>
      <c r="J2737" t="s">
        <v>172</v>
      </c>
      <c r="K2737" t="s">
        <v>8151</v>
      </c>
      <c r="L2737" t="s">
        <v>8154</v>
      </c>
      <c r="M2737">
        <v>5</v>
      </c>
      <c r="N2737" t="s">
        <v>201</v>
      </c>
      <c r="O2737" s="4">
        <f>INDEX(products[Cost_per_box], MATCH(shipments9[[#This Row],[PID]], products[PID], 0))</f>
        <v>9.94</v>
      </c>
      <c r="P2737" s="4">
        <f>shipments9[[#This Row],[Boxes]]*shipments9[[#This Row],[Cost Per Box]]</f>
        <v>2176.8599999999997</v>
      </c>
      <c r="Q2737" s="4">
        <f>shipments9[[#This Row],[Amount]] -shipments9[[#This Row],[total cost]]</f>
        <v>3292.8900000000003</v>
      </c>
      <c r="R2737" s="4" t="str">
        <f>IF(shipments9[[#This Row],[Gross Profit]]&lt;0,"Loss","Profit")</f>
        <v>Profit</v>
      </c>
      <c r="S2737" s="9">
        <f>shipments9[[#This Row],[Gross Profit]]/shipments9[[#This Row],[Amount]]</f>
        <v>0.60201837378307976</v>
      </c>
      <c r="T2737" s="11">
        <f>shipments9[[#This Row],[Amount]]/shipments9[[#This Row],[Boxes]]</f>
        <v>24.976027397260275</v>
      </c>
    </row>
    <row r="2738" spans="1:20" hidden="1" x14ac:dyDescent="0.25">
      <c r="A2738" t="s">
        <v>2940</v>
      </c>
      <c r="B2738" t="s">
        <v>55</v>
      </c>
      <c r="C2738" t="s">
        <v>137</v>
      </c>
      <c r="D2738" t="s">
        <v>19</v>
      </c>
      <c r="E2738" s="1">
        <v>44977</v>
      </c>
      <c r="F2738" s="1" t="str">
        <f>TEXT(shipments9[[#This Row],[Shipdate]],"ddd")</f>
        <v>Mon</v>
      </c>
      <c r="G2738" s="1" t="str">
        <f>IF(OR(shipments9[[#This Row],[Day Name]]="Sat",shipments9[[#This Row],[Day Name]]="Sun"),"Weekend","Weekday")</f>
        <v>Weekday</v>
      </c>
      <c r="H2738">
        <v>5211</v>
      </c>
      <c r="I2738">
        <v>275</v>
      </c>
      <c r="J2738" t="s">
        <v>172</v>
      </c>
      <c r="K2738" t="s">
        <v>8151</v>
      </c>
      <c r="L2738" t="s">
        <v>8156</v>
      </c>
      <c r="M2738">
        <v>2</v>
      </c>
      <c r="N2738" t="s">
        <v>8157</v>
      </c>
      <c r="O2738" s="4">
        <f>INDEX(products[Cost_per_box], MATCH(shipments9[[#This Row],[PID]], products[PID], 0))</f>
        <v>7.73</v>
      </c>
      <c r="P2738" s="4">
        <f>shipments9[[#This Row],[Boxes]]*shipments9[[#This Row],[Cost Per Box]]</f>
        <v>2125.75</v>
      </c>
      <c r="Q2738" s="4">
        <f>shipments9[[#This Row],[Amount]] -shipments9[[#This Row],[total cost]]</f>
        <v>3085.25</v>
      </c>
      <c r="R2738" s="4" t="str">
        <f>IF(shipments9[[#This Row],[Gross Profit]]&lt;0,"Loss","Profit")</f>
        <v>Profit</v>
      </c>
      <c r="S2738" s="9">
        <f>shipments9[[#This Row],[Gross Profit]]/shipments9[[#This Row],[Amount]]</f>
        <v>0.59206486279025139</v>
      </c>
      <c r="T2738" s="11">
        <f>shipments9[[#This Row],[Amount]]/shipments9[[#This Row],[Boxes]]</f>
        <v>18.949090909090909</v>
      </c>
    </row>
    <row r="2739" spans="1:20" x14ac:dyDescent="0.25">
      <c r="A2739" t="s">
        <v>2941</v>
      </c>
      <c r="B2739" t="s">
        <v>55</v>
      </c>
      <c r="C2739" t="s">
        <v>147</v>
      </c>
      <c r="D2739" t="s">
        <v>19</v>
      </c>
      <c r="E2739" s="1">
        <v>45215</v>
      </c>
      <c r="F2739" s="1" t="str">
        <f>TEXT(shipments9[[#This Row],[Shipdate]],"ddd")</f>
        <v>Mon</v>
      </c>
      <c r="G2739" s="1" t="str">
        <f>IF(OR(shipments9[[#This Row],[Day Name]]="Sat",shipments9[[#This Row],[Day Name]]="Sun"),"Weekend","Weekday")</f>
        <v>Weekday</v>
      </c>
      <c r="H2739">
        <v>479.25</v>
      </c>
      <c r="I2739">
        <v>48</v>
      </c>
      <c r="J2739" t="s">
        <v>172</v>
      </c>
      <c r="K2739" t="s">
        <v>8151</v>
      </c>
      <c r="L2739" t="s">
        <v>8152</v>
      </c>
      <c r="M2739">
        <v>10</v>
      </c>
      <c r="N2739" t="s">
        <v>8153</v>
      </c>
      <c r="O2739" s="4">
        <f>INDEX(products[Cost_per_box], MATCH(shipments9[[#This Row],[PID]], products[PID], 0))</f>
        <v>10.51</v>
      </c>
      <c r="P2739" s="4">
        <f>shipments9[[#This Row],[Boxes]]*shipments9[[#This Row],[Cost Per Box]]</f>
        <v>504.48</v>
      </c>
      <c r="Q2739" s="4">
        <f>shipments9[[#This Row],[Amount]] -shipments9[[#This Row],[total cost]]</f>
        <v>-25.230000000000018</v>
      </c>
      <c r="R2739" s="4" t="str">
        <f>IF(shipments9[[#This Row],[Gross Profit]]&lt;0,"Loss","Profit")</f>
        <v>Loss</v>
      </c>
      <c r="S2739" s="9">
        <f>shipments9[[#This Row],[Gross Profit]]/shipments9[[#This Row],[Amount]]</f>
        <v>-5.2644757433489862E-2</v>
      </c>
      <c r="T2739" s="11">
        <f>shipments9[[#This Row],[Amount]]/shipments9[[#This Row],[Boxes]]</f>
        <v>9.984375</v>
      </c>
    </row>
    <row r="2740" spans="1:20" x14ac:dyDescent="0.25">
      <c r="A2740" t="s">
        <v>2942</v>
      </c>
      <c r="B2740" t="s">
        <v>55</v>
      </c>
      <c r="C2740" t="s">
        <v>147</v>
      </c>
      <c r="D2740" t="s">
        <v>19</v>
      </c>
      <c r="E2740" s="1">
        <v>45161</v>
      </c>
      <c r="F2740" s="1" t="str">
        <f>TEXT(shipments9[[#This Row],[Shipdate]],"ddd")</f>
        <v>Wed</v>
      </c>
      <c r="G2740" s="1" t="str">
        <f>IF(OR(shipments9[[#This Row],[Day Name]]="Sat",shipments9[[#This Row],[Day Name]]="Sun"),"Weekend","Weekday")</f>
        <v>Weekday</v>
      </c>
      <c r="H2740">
        <v>3804.75</v>
      </c>
      <c r="I2740">
        <v>423</v>
      </c>
      <c r="J2740" t="s">
        <v>172</v>
      </c>
      <c r="K2740" t="s">
        <v>8151</v>
      </c>
      <c r="L2740" t="s">
        <v>8160</v>
      </c>
      <c r="M2740">
        <v>8</v>
      </c>
      <c r="N2740" t="s">
        <v>8162</v>
      </c>
      <c r="O2740" s="4">
        <f>INDEX(products[Cost_per_box], MATCH(shipments9[[#This Row],[PID]], products[PID], 0))</f>
        <v>10.51</v>
      </c>
      <c r="P2740" s="4">
        <f>shipments9[[#This Row],[Boxes]]*shipments9[[#This Row],[Cost Per Box]]</f>
        <v>4445.7299999999996</v>
      </c>
      <c r="Q2740" s="4">
        <f>shipments9[[#This Row],[Amount]] -shipments9[[#This Row],[total cost]]</f>
        <v>-640.97999999999956</v>
      </c>
      <c r="R2740" s="4" t="str">
        <f>IF(shipments9[[#This Row],[Gross Profit]]&lt;0,"Loss","Profit")</f>
        <v>Loss</v>
      </c>
      <c r="S2740" s="9">
        <f>shipments9[[#This Row],[Gross Profit]]/shipments9[[#This Row],[Amount]]</f>
        <v>-0.1684683619160259</v>
      </c>
      <c r="T2740" s="11">
        <f>shipments9[[#This Row],[Amount]]/shipments9[[#This Row],[Boxes]]</f>
        <v>8.9946808510638299</v>
      </c>
    </row>
    <row r="2741" spans="1:20" hidden="1" x14ac:dyDescent="0.25">
      <c r="A2741" t="s">
        <v>2943</v>
      </c>
      <c r="B2741" t="s">
        <v>55</v>
      </c>
      <c r="C2741" t="s">
        <v>153</v>
      </c>
      <c r="D2741" t="s">
        <v>19</v>
      </c>
      <c r="E2741" s="1">
        <v>44932</v>
      </c>
      <c r="F2741" s="1" t="str">
        <f>TEXT(shipments9[[#This Row],[Shipdate]],"ddd")</f>
        <v>Fri</v>
      </c>
      <c r="G2741" s="1" t="str">
        <f>IF(OR(shipments9[[#This Row],[Day Name]]="Sat",shipments9[[#This Row],[Day Name]]="Sun"),"Weekend","Weekday")</f>
        <v>Weekday</v>
      </c>
      <c r="H2741">
        <v>6468.75</v>
      </c>
      <c r="I2741">
        <v>432</v>
      </c>
      <c r="J2741" t="s">
        <v>172</v>
      </c>
      <c r="K2741" t="s">
        <v>8151</v>
      </c>
      <c r="L2741" t="s">
        <v>8156</v>
      </c>
      <c r="M2741">
        <v>1</v>
      </c>
      <c r="N2741" t="s">
        <v>8163</v>
      </c>
      <c r="O2741" s="4">
        <f>INDEX(products[Cost_per_box], MATCH(shipments9[[#This Row],[PID]], products[PID], 0))</f>
        <v>9.57</v>
      </c>
      <c r="P2741" s="4">
        <f>shipments9[[#This Row],[Boxes]]*shipments9[[#This Row],[Cost Per Box]]</f>
        <v>4134.24</v>
      </c>
      <c r="Q2741" s="4">
        <f>shipments9[[#This Row],[Amount]] -shipments9[[#This Row],[total cost]]</f>
        <v>2334.5100000000002</v>
      </c>
      <c r="R2741" s="4" t="str">
        <f>IF(shipments9[[#This Row],[Gross Profit]]&lt;0,"Loss","Profit")</f>
        <v>Profit</v>
      </c>
      <c r="S2741" s="9">
        <f>shipments9[[#This Row],[Gross Profit]]/shipments9[[#This Row],[Amount]]</f>
        <v>0.36089043478260874</v>
      </c>
      <c r="T2741" s="11">
        <f>shipments9[[#This Row],[Amount]]/shipments9[[#This Row],[Boxes]]</f>
        <v>14.973958333333334</v>
      </c>
    </row>
    <row r="2742" spans="1:20" hidden="1" x14ac:dyDescent="0.25">
      <c r="A2742" t="s">
        <v>2944</v>
      </c>
      <c r="B2742" t="s">
        <v>55</v>
      </c>
      <c r="C2742" t="s">
        <v>157</v>
      </c>
      <c r="D2742" t="s">
        <v>19</v>
      </c>
      <c r="E2742" s="1">
        <v>45133</v>
      </c>
      <c r="F2742" s="1" t="str">
        <f>TEXT(shipments9[[#This Row],[Shipdate]],"ddd")</f>
        <v>Wed</v>
      </c>
      <c r="G2742" s="1" t="str">
        <f>IF(OR(shipments9[[#This Row],[Day Name]]="Sat",shipments9[[#This Row],[Day Name]]="Sun"),"Weekend","Weekday")</f>
        <v>Weekday</v>
      </c>
      <c r="H2742">
        <v>10921.5</v>
      </c>
      <c r="I2742">
        <v>1214</v>
      </c>
      <c r="J2742" t="s">
        <v>172</v>
      </c>
      <c r="K2742" t="s">
        <v>8151</v>
      </c>
      <c r="L2742" t="s">
        <v>8160</v>
      </c>
      <c r="M2742">
        <v>7</v>
      </c>
      <c r="N2742" t="s">
        <v>8161</v>
      </c>
      <c r="O2742" s="4">
        <f>INDEX(products[Cost_per_box], MATCH(shipments9[[#This Row],[PID]], products[PID], 0))</f>
        <v>6.8</v>
      </c>
      <c r="P2742" s="4">
        <f>shipments9[[#This Row],[Boxes]]*shipments9[[#This Row],[Cost Per Box]]</f>
        <v>8255.1999999999989</v>
      </c>
      <c r="Q2742" s="4">
        <f>shipments9[[#This Row],[Amount]] -shipments9[[#This Row],[total cost]]</f>
        <v>2666.3000000000011</v>
      </c>
      <c r="R2742" s="4" t="str">
        <f>IF(shipments9[[#This Row],[Gross Profit]]&lt;0,"Loss","Profit")</f>
        <v>Profit</v>
      </c>
      <c r="S2742" s="9">
        <f>shipments9[[#This Row],[Gross Profit]]/shipments9[[#This Row],[Amount]]</f>
        <v>0.24413313189580196</v>
      </c>
      <c r="T2742" s="11">
        <f>shipments9[[#This Row],[Amount]]/shipments9[[#This Row],[Boxes]]</f>
        <v>8.9962932454695217</v>
      </c>
    </row>
    <row r="2743" spans="1:20" hidden="1" x14ac:dyDescent="0.25">
      <c r="A2743" t="s">
        <v>2945</v>
      </c>
      <c r="B2743" t="s">
        <v>55</v>
      </c>
      <c r="C2743" t="s">
        <v>163</v>
      </c>
      <c r="D2743" t="s">
        <v>19</v>
      </c>
      <c r="E2743" s="1">
        <v>45075</v>
      </c>
      <c r="F2743" s="1" t="str">
        <f>TEXT(shipments9[[#This Row],[Shipdate]],"ddd")</f>
        <v>Mon</v>
      </c>
      <c r="G2743" s="1" t="str">
        <f>IF(OR(shipments9[[#This Row],[Day Name]]="Sat",shipments9[[#This Row],[Day Name]]="Sun"),"Weekend","Weekday")</f>
        <v>Weekday</v>
      </c>
      <c r="H2743">
        <v>634.5</v>
      </c>
      <c r="I2743">
        <v>80</v>
      </c>
      <c r="J2743" t="s">
        <v>172</v>
      </c>
      <c r="K2743" t="s">
        <v>8151</v>
      </c>
      <c r="L2743" t="s">
        <v>8154</v>
      </c>
      <c r="M2743">
        <v>5</v>
      </c>
      <c r="N2743" t="s">
        <v>201</v>
      </c>
      <c r="O2743" s="4">
        <f>INDEX(products[Cost_per_box], MATCH(shipments9[[#This Row],[PID]], products[PID], 0))</f>
        <v>3.32</v>
      </c>
      <c r="P2743" s="4">
        <f>shipments9[[#This Row],[Boxes]]*shipments9[[#This Row],[Cost Per Box]]</f>
        <v>265.59999999999997</v>
      </c>
      <c r="Q2743" s="4">
        <f>shipments9[[#This Row],[Amount]] -shipments9[[#This Row],[total cost]]</f>
        <v>368.90000000000003</v>
      </c>
      <c r="R2743" s="4" t="str">
        <f>IF(shipments9[[#This Row],[Gross Profit]]&lt;0,"Loss","Profit")</f>
        <v>Profit</v>
      </c>
      <c r="S2743" s="9">
        <f>shipments9[[#This Row],[Gross Profit]]/shipments9[[#This Row],[Amount]]</f>
        <v>0.58140267927501976</v>
      </c>
      <c r="T2743" s="11">
        <f>shipments9[[#This Row],[Amount]]/shipments9[[#This Row],[Boxes]]</f>
        <v>7.9312500000000004</v>
      </c>
    </row>
    <row r="2744" spans="1:20" hidden="1" x14ac:dyDescent="0.25">
      <c r="A2744" t="s">
        <v>2946</v>
      </c>
      <c r="B2744" t="s">
        <v>55</v>
      </c>
      <c r="C2744" t="s">
        <v>163</v>
      </c>
      <c r="D2744" t="s">
        <v>19</v>
      </c>
      <c r="E2744" s="1">
        <v>44973</v>
      </c>
      <c r="F2744" s="1" t="str">
        <f>TEXT(shipments9[[#This Row],[Shipdate]],"ddd")</f>
        <v>Thu</v>
      </c>
      <c r="G2744" s="1" t="str">
        <f>IF(OR(shipments9[[#This Row],[Day Name]]="Sat",shipments9[[#This Row],[Day Name]]="Sun"),"Weekend","Weekday")</f>
        <v>Weekday</v>
      </c>
      <c r="H2744">
        <v>11715.75</v>
      </c>
      <c r="I2744">
        <v>1172</v>
      </c>
      <c r="J2744" t="s">
        <v>172</v>
      </c>
      <c r="K2744" t="s">
        <v>8151</v>
      </c>
      <c r="L2744" t="s">
        <v>8156</v>
      </c>
      <c r="M2744">
        <v>2</v>
      </c>
      <c r="N2744" t="s">
        <v>8157</v>
      </c>
      <c r="O2744" s="4">
        <f>INDEX(products[Cost_per_box], MATCH(shipments9[[#This Row],[PID]], products[PID], 0))</f>
        <v>3.32</v>
      </c>
      <c r="P2744" s="4">
        <f>shipments9[[#This Row],[Boxes]]*shipments9[[#This Row],[Cost Per Box]]</f>
        <v>3891.04</v>
      </c>
      <c r="Q2744" s="4">
        <f>shipments9[[#This Row],[Amount]] -shipments9[[#This Row],[total cost]]</f>
        <v>7824.71</v>
      </c>
      <c r="R2744" s="4" t="str">
        <f>IF(shipments9[[#This Row],[Gross Profit]]&lt;0,"Loss","Profit")</f>
        <v>Profit</v>
      </c>
      <c r="S2744" s="9">
        <f>shipments9[[#This Row],[Gross Profit]]/shipments9[[#This Row],[Amount]]</f>
        <v>0.66787956383500846</v>
      </c>
      <c r="T2744" s="11">
        <f>shipments9[[#This Row],[Amount]]/shipments9[[#This Row],[Boxes]]</f>
        <v>9.9963737201365195</v>
      </c>
    </row>
    <row r="2745" spans="1:20" hidden="1" x14ac:dyDescent="0.25">
      <c r="A2745" t="s">
        <v>2947</v>
      </c>
      <c r="B2745" t="s">
        <v>55</v>
      </c>
      <c r="C2745" t="s">
        <v>121</v>
      </c>
      <c r="D2745" t="s">
        <v>19</v>
      </c>
      <c r="E2745" s="1">
        <v>45027</v>
      </c>
      <c r="F2745" s="1" t="str">
        <f>TEXT(shipments9[[#This Row],[Shipdate]],"ddd")</f>
        <v>Tue</v>
      </c>
      <c r="G2745" s="1" t="str">
        <f>IF(OR(shipments9[[#This Row],[Day Name]]="Sat",shipments9[[#This Row],[Day Name]]="Sun"),"Weekend","Weekday")</f>
        <v>Weekday</v>
      </c>
      <c r="H2745">
        <v>8545.5</v>
      </c>
      <c r="I2745">
        <v>570</v>
      </c>
      <c r="J2745" t="s">
        <v>172</v>
      </c>
      <c r="K2745" t="s">
        <v>8151</v>
      </c>
      <c r="L2745" t="s">
        <v>8154</v>
      </c>
      <c r="M2745">
        <v>4</v>
      </c>
      <c r="N2745" t="s">
        <v>8158</v>
      </c>
      <c r="O2745" s="4">
        <f>INDEX(products[Cost_per_box], MATCH(shipments9[[#This Row],[PID]], products[PID], 0))</f>
        <v>5.26</v>
      </c>
      <c r="P2745" s="4">
        <f>shipments9[[#This Row],[Boxes]]*shipments9[[#This Row],[Cost Per Box]]</f>
        <v>2998.2</v>
      </c>
      <c r="Q2745" s="4">
        <f>shipments9[[#This Row],[Amount]] -shipments9[[#This Row],[total cost]]</f>
        <v>5547.3</v>
      </c>
      <c r="R2745" s="4" t="str">
        <f>IF(shipments9[[#This Row],[Gross Profit]]&lt;0,"Loss","Profit")</f>
        <v>Profit</v>
      </c>
      <c r="S2745" s="9">
        <f>shipments9[[#This Row],[Gross Profit]]/shipments9[[#This Row],[Amount]]</f>
        <v>0.64914867474109184</v>
      </c>
      <c r="T2745" s="11">
        <f>shipments9[[#This Row],[Amount]]/shipments9[[#This Row],[Boxes]]</f>
        <v>14.992105263157894</v>
      </c>
    </row>
    <row r="2746" spans="1:20" hidden="1" x14ac:dyDescent="0.25">
      <c r="A2746" t="s">
        <v>2948</v>
      </c>
      <c r="B2746" t="s">
        <v>55</v>
      </c>
      <c r="C2746" t="s">
        <v>137</v>
      </c>
      <c r="D2746" t="s">
        <v>19</v>
      </c>
      <c r="E2746" s="1">
        <v>44979</v>
      </c>
      <c r="F2746" s="1" t="str">
        <f>TEXT(shipments9[[#This Row],[Shipdate]],"ddd")</f>
        <v>Wed</v>
      </c>
      <c r="G2746" s="1" t="str">
        <f>IF(OR(shipments9[[#This Row],[Day Name]]="Sat",shipments9[[#This Row],[Day Name]]="Sun"),"Weekend","Weekday")</f>
        <v>Weekday</v>
      </c>
      <c r="H2746">
        <v>6869.25</v>
      </c>
      <c r="I2746">
        <v>362</v>
      </c>
      <c r="J2746" t="s">
        <v>172</v>
      </c>
      <c r="K2746" t="s">
        <v>8151</v>
      </c>
      <c r="L2746" t="s">
        <v>8156</v>
      </c>
      <c r="M2746">
        <v>2</v>
      </c>
      <c r="N2746" t="s">
        <v>8157</v>
      </c>
      <c r="O2746" s="4">
        <f>INDEX(products[Cost_per_box], MATCH(shipments9[[#This Row],[PID]], products[PID], 0))</f>
        <v>7.73</v>
      </c>
      <c r="P2746" s="4">
        <f>shipments9[[#This Row],[Boxes]]*shipments9[[#This Row],[Cost Per Box]]</f>
        <v>2798.26</v>
      </c>
      <c r="Q2746" s="4">
        <f>shipments9[[#This Row],[Amount]] -shipments9[[#This Row],[total cost]]</f>
        <v>4070.99</v>
      </c>
      <c r="R2746" s="4" t="str">
        <f>IF(shipments9[[#This Row],[Gross Profit]]&lt;0,"Loss","Profit")</f>
        <v>Profit</v>
      </c>
      <c r="S2746" s="9">
        <f>shipments9[[#This Row],[Gross Profit]]/shipments9[[#This Row],[Amount]]</f>
        <v>0.59263966226298359</v>
      </c>
      <c r="T2746" s="11">
        <f>shipments9[[#This Row],[Amount]]/shipments9[[#This Row],[Boxes]]</f>
        <v>18.975828729281769</v>
      </c>
    </row>
    <row r="2747" spans="1:20" hidden="1" x14ac:dyDescent="0.25">
      <c r="A2747" t="s">
        <v>2949</v>
      </c>
      <c r="B2747" t="s">
        <v>55</v>
      </c>
      <c r="C2747" t="s">
        <v>141</v>
      </c>
      <c r="D2747" t="s">
        <v>19</v>
      </c>
      <c r="E2747" s="1">
        <v>45435</v>
      </c>
      <c r="F2747" s="1" t="str">
        <f>TEXT(shipments9[[#This Row],[Shipdate]],"ddd")</f>
        <v>Thu</v>
      </c>
      <c r="G2747" s="1" t="str">
        <f>IF(OR(shipments9[[#This Row],[Day Name]]="Sat",shipments9[[#This Row],[Day Name]]="Sun"),"Weekend","Weekday")</f>
        <v>Weekday</v>
      </c>
      <c r="H2747">
        <v>1131.75</v>
      </c>
      <c r="I2747">
        <v>88</v>
      </c>
      <c r="J2747" t="s">
        <v>172</v>
      </c>
      <c r="K2747" t="s">
        <v>8155</v>
      </c>
      <c r="L2747" t="s">
        <v>8154</v>
      </c>
      <c r="M2747">
        <v>5</v>
      </c>
      <c r="N2747" t="s">
        <v>201</v>
      </c>
      <c r="O2747" s="4">
        <f>INDEX(products[Cost_per_box], MATCH(shipments9[[#This Row],[PID]], products[PID], 0))</f>
        <v>8.2200000000000006</v>
      </c>
      <c r="P2747" s="4">
        <f>shipments9[[#This Row],[Boxes]]*shipments9[[#This Row],[Cost Per Box]]</f>
        <v>723.36</v>
      </c>
      <c r="Q2747" s="4">
        <f>shipments9[[#This Row],[Amount]] -shipments9[[#This Row],[total cost]]</f>
        <v>408.39</v>
      </c>
      <c r="R2747" s="4" t="str">
        <f>IF(shipments9[[#This Row],[Gross Profit]]&lt;0,"Loss","Profit")</f>
        <v>Profit</v>
      </c>
      <c r="S2747" s="9">
        <f>shipments9[[#This Row],[Gross Profit]]/shipments9[[#This Row],[Amount]]</f>
        <v>0.36084824387011266</v>
      </c>
      <c r="T2747" s="11">
        <f>shipments9[[#This Row],[Amount]]/shipments9[[#This Row],[Boxes]]</f>
        <v>12.860795454545455</v>
      </c>
    </row>
    <row r="2748" spans="1:20" x14ac:dyDescent="0.25">
      <c r="A2748" t="s">
        <v>2950</v>
      </c>
      <c r="B2748" t="s">
        <v>55</v>
      </c>
      <c r="C2748" t="s">
        <v>147</v>
      </c>
      <c r="D2748" t="s">
        <v>19</v>
      </c>
      <c r="E2748" s="1">
        <v>45194</v>
      </c>
      <c r="F2748" s="1" t="str">
        <f>TEXT(shipments9[[#This Row],[Shipdate]],"ddd")</f>
        <v>Mon</v>
      </c>
      <c r="G2748" s="1" t="str">
        <f>IF(OR(shipments9[[#This Row],[Day Name]]="Sat",shipments9[[#This Row],[Day Name]]="Sun"),"Weekend","Weekday")</f>
        <v>Weekday</v>
      </c>
      <c r="H2748">
        <v>5388.75</v>
      </c>
      <c r="I2748">
        <v>674</v>
      </c>
      <c r="J2748" t="s">
        <v>172</v>
      </c>
      <c r="K2748" t="s">
        <v>8151</v>
      </c>
      <c r="L2748" t="s">
        <v>8160</v>
      </c>
      <c r="M2748">
        <v>9</v>
      </c>
      <c r="N2748" t="s">
        <v>8167</v>
      </c>
      <c r="O2748" s="4">
        <f>INDEX(products[Cost_per_box], MATCH(shipments9[[#This Row],[PID]], products[PID], 0))</f>
        <v>10.51</v>
      </c>
      <c r="P2748" s="4">
        <f>shipments9[[#This Row],[Boxes]]*shipments9[[#This Row],[Cost Per Box]]</f>
        <v>7083.74</v>
      </c>
      <c r="Q2748" s="4">
        <f>shipments9[[#This Row],[Amount]] -shipments9[[#This Row],[total cost]]</f>
        <v>-1694.9899999999998</v>
      </c>
      <c r="R2748" s="4" t="str">
        <f>IF(shipments9[[#This Row],[Gross Profit]]&lt;0,"Loss","Profit")</f>
        <v>Loss</v>
      </c>
      <c r="S2748" s="9">
        <f>shipments9[[#This Row],[Gross Profit]]/shipments9[[#This Row],[Amount]]</f>
        <v>-0.31454233356529804</v>
      </c>
      <c r="T2748" s="11">
        <f>shipments9[[#This Row],[Amount]]/shipments9[[#This Row],[Boxes]]</f>
        <v>7.9951780415430269</v>
      </c>
    </row>
    <row r="2749" spans="1:20" hidden="1" x14ac:dyDescent="0.25">
      <c r="A2749" t="s">
        <v>2951</v>
      </c>
      <c r="B2749" t="s">
        <v>55</v>
      </c>
      <c r="C2749" t="s">
        <v>153</v>
      </c>
      <c r="D2749" t="s">
        <v>19</v>
      </c>
      <c r="E2749" s="1">
        <v>45362</v>
      </c>
      <c r="F2749" s="1" t="str">
        <f>TEXT(shipments9[[#This Row],[Shipdate]],"ddd")</f>
        <v>Mon</v>
      </c>
      <c r="G2749" s="1" t="str">
        <f>IF(OR(shipments9[[#This Row],[Day Name]]="Sat",shipments9[[#This Row],[Day Name]]="Sun"),"Weekend","Weekday")</f>
        <v>Weekday</v>
      </c>
      <c r="H2749">
        <v>10111.5</v>
      </c>
      <c r="I2749">
        <v>675</v>
      </c>
      <c r="J2749" t="s">
        <v>172</v>
      </c>
      <c r="K2749" t="s">
        <v>8155</v>
      </c>
      <c r="L2749" t="s">
        <v>8156</v>
      </c>
      <c r="M2749">
        <v>3</v>
      </c>
      <c r="N2749" t="s">
        <v>8164</v>
      </c>
      <c r="O2749" s="4">
        <f>INDEX(products[Cost_per_box], MATCH(shipments9[[#This Row],[PID]], products[PID], 0))</f>
        <v>9.57</v>
      </c>
      <c r="P2749" s="4">
        <f>shipments9[[#This Row],[Boxes]]*shipments9[[#This Row],[Cost Per Box]]</f>
        <v>6459.75</v>
      </c>
      <c r="Q2749" s="4">
        <f>shipments9[[#This Row],[Amount]] -shipments9[[#This Row],[total cost]]</f>
        <v>3651.75</v>
      </c>
      <c r="R2749" s="4" t="str">
        <f>IF(shipments9[[#This Row],[Gross Profit]]&lt;0,"Loss","Profit")</f>
        <v>Profit</v>
      </c>
      <c r="S2749" s="9">
        <f>shipments9[[#This Row],[Gross Profit]]/shipments9[[#This Row],[Amount]]</f>
        <v>0.36114819759679573</v>
      </c>
      <c r="T2749" s="11">
        <f>shipments9[[#This Row],[Amount]]/shipments9[[#This Row],[Boxes]]</f>
        <v>14.98</v>
      </c>
    </row>
    <row r="2750" spans="1:20" hidden="1" x14ac:dyDescent="0.25">
      <c r="A2750" t="s">
        <v>2952</v>
      </c>
      <c r="B2750" t="s">
        <v>55</v>
      </c>
      <c r="C2750" t="s">
        <v>155</v>
      </c>
      <c r="D2750" t="s">
        <v>19</v>
      </c>
      <c r="E2750" s="1">
        <v>45274</v>
      </c>
      <c r="F2750" s="1" t="str">
        <f>TEXT(shipments9[[#This Row],[Shipdate]],"ddd")</f>
        <v>Thu</v>
      </c>
      <c r="G2750" s="1" t="str">
        <f>IF(OR(shipments9[[#This Row],[Day Name]]="Sat",shipments9[[#This Row],[Day Name]]="Sun"),"Weekend","Weekday")</f>
        <v>Weekday</v>
      </c>
      <c r="H2750">
        <v>1482.75</v>
      </c>
      <c r="I2750">
        <v>149</v>
      </c>
      <c r="J2750" t="s">
        <v>172</v>
      </c>
      <c r="K2750" t="s">
        <v>8151</v>
      </c>
      <c r="L2750" t="s">
        <v>8152</v>
      </c>
      <c r="M2750">
        <v>12</v>
      </c>
      <c r="N2750" t="s">
        <v>8166</v>
      </c>
      <c r="O2750" s="4">
        <f>INDEX(products[Cost_per_box], MATCH(shipments9[[#This Row],[PID]], products[PID], 0))</f>
        <v>8.43</v>
      </c>
      <c r="P2750" s="4">
        <f>shipments9[[#This Row],[Boxes]]*shipments9[[#This Row],[Cost Per Box]]</f>
        <v>1256.07</v>
      </c>
      <c r="Q2750" s="4">
        <f>shipments9[[#This Row],[Amount]] -shipments9[[#This Row],[total cost]]</f>
        <v>226.68000000000006</v>
      </c>
      <c r="R2750" s="4" t="str">
        <f>IF(shipments9[[#This Row],[Gross Profit]]&lt;0,"Loss","Profit")</f>
        <v>Profit</v>
      </c>
      <c r="S2750" s="9">
        <f>shipments9[[#This Row],[Gross Profit]]/shipments9[[#This Row],[Amount]]</f>
        <v>0.15287809812847752</v>
      </c>
      <c r="T2750" s="11">
        <f>shipments9[[#This Row],[Amount]]/shipments9[[#This Row],[Boxes]]</f>
        <v>9.9513422818791941</v>
      </c>
    </row>
    <row r="2751" spans="1:20" hidden="1" x14ac:dyDescent="0.25">
      <c r="A2751" t="s">
        <v>2953</v>
      </c>
      <c r="B2751" t="s">
        <v>55</v>
      </c>
      <c r="C2751" t="s">
        <v>157</v>
      </c>
      <c r="D2751" t="s">
        <v>19</v>
      </c>
      <c r="E2751" s="1">
        <v>45140</v>
      </c>
      <c r="F2751" s="1" t="str">
        <f>TEXT(shipments9[[#This Row],[Shipdate]],"ddd")</f>
        <v>Wed</v>
      </c>
      <c r="G2751" s="1" t="str">
        <f>IF(OR(shipments9[[#This Row],[Day Name]]="Sat",shipments9[[#This Row],[Day Name]]="Sun"),"Weekend","Weekday")</f>
        <v>Weekday</v>
      </c>
      <c r="H2751">
        <v>135</v>
      </c>
      <c r="I2751">
        <v>14</v>
      </c>
      <c r="J2751" t="s">
        <v>172</v>
      </c>
      <c r="K2751" t="s">
        <v>8151</v>
      </c>
      <c r="L2751" t="s">
        <v>8160</v>
      </c>
      <c r="M2751">
        <v>8</v>
      </c>
      <c r="N2751" t="s">
        <v>8162</v>
      </c>
      <c r="O2751" s="4">
        <f>INDEX(products[Cost_per_box], MATCH(shipments9[[#This Row],[PID]], products[PID], 0))</f>
        <v>6.8</v>
      </c>
      <c r="P2751" s="4">
        <f>shipments9[[#This Row],[Boxes]]*shipments9[[#This Row],[Cost Per Box]]</f>
        <v>95.2</v>
      </c>
      <c r="Q2751" s="4">
        <f>shipments9[[#This Row],[Amount]] -shipments9[[#This Row],[total cost]]</f>
        <v>39.799999999999997</v>
      </c>
      <c r="R2751" s="4" t="str">
        <f>IF(shipments9[[#This Row],[Gross Profit]]&lt;0,"Loss","Profit")</f>
        <v>Profit</v>
      </c>
      <c r="S2751" s="9">
        <f>shipments9[[#This Row],[Gross Profit]]/shipments9[[#This Row],[Amount]]</f>
        <v>0.29481481481481481</v>
      </c>
      <c r="T2751" s="11">
        <f>shipments9[[#This Row],[Amount]]/shipments9[[#This Row],[Boxes]]</f>
        <v>9.6428571428571423</v>
      </c>
    </row>
    <row r="2752" spans="1:20" hidden="1" x14ac:dyDescent="0.25">
      <c r="A2752" t="s">
        <v>2954</v>
      </c>
      <c r="B2752" t="s">
        <v>55</v>
      </c>
      <c r="C2752" t="s">
        <v>157</v>
      </c>
      <c r="D2752" t="s">
        <v>19</v>
      </c>
      <c r="E2752" s="1">
        <v>45337</v>
      </c>
      <c r="F2752" s="1" t="str">
        <f>TEXT(shipments9[[#This Row],[Shipdate]],"ddd")</f>
        <v>Thu</v>
      </c>
      <c r="G2752" s="1" t="str">
        <f>IF(OR(shipments9[[#This Row],[Day Name]]="Sat",shipments9[[#This Row],[Day Name]]="Sun"),"Weekend","Weekday")</f>
        <v>Weekday</v>
      </c>
      <c r="H2752">
        <v>303.75</v>
      </c>
      <c r="I2752">
        <v>38</v>
      </c>
      <c r="J2752" t="s">
        <v>172</v>
      </c>
      <c r="K2752" t="s">
        <v>8155</v>
      </c>
      <c r="L2752" t="s">
        <v>8156</v>
      </c>
      <c r="M2752">
        <v>2</v>
      </c>
      <c r="N2752" t="s">
        <v>8157</v>
      </c>
      <c r="O2752" s="4">
        <f>INDEX(products[Cost_per_box], MATCH(shipments9[[#This Row],[PID]], products[PID], 0))</f>
        <v>6.8</v>
      </c>
      <c r="P2752" s="4">
        <f>shipments9[[#This Row],[Boxes]]*shipments9[[#This Row],[Cost Per Box]]</f>
        <v>258.39999999999998</v>
      </c>
      <c r="Q2752" s="4">
        <f>shipments9[[#This Row],[Amount]] -shipments9[[#This Row],[total cost]]</f>
        <v>45.350000000000023</v>
      </c>
      <c r="R2752" s="4" t="str">
        <f>IF(shipments9[[#This Row],[Gross Profit]]&lt;0,"Loss","Profit")</f>
        <v>Profit</v>
      </c>
      <c r="S2752" s="9">
        <f>shipments9[[#This Row],[Gross Profit]]/shipments9[[#This Row],[Amount]]</f>
        <v>0.14930041152263382</v>
      </c>
      <c r="T2752" s="11">
        <f>shipments9[[#This Row],[Amount]]/shipments9[[#This Row],[Boxes]]</f>
        <v>7.9934210526315788</v>
      </c>
    </row>
    <row r="2753" spans="1:20" hidden="1" x14ac:dyDescent="0.25">
      <c r="A2753" t="s">
        <v>2955</v>
      </c>
      <c r="B2753" t="s">
        <v>55</v>
      </c>
      <c r="C2753" t="s">
        <v>159</v>
      </c>
      <c r="D2753" t="s">
        <v>19</v>
      </c>
      <c r="E2753" s="1">
        <v>45436</v>
      </c>
      <c r="F2753" s="1" t="str">
        <f>TEXT(shipments9[[#This Row],[Shipdate]],"ddd")</f>
        <v>Fri</v>
      </c>
      <c r="G2753" s="1" t="str">
        <f>IF(OR(shipments9[[#This Row],[Day Name]]="Sat",shipments9[[#This Row],[Day Name]]="Sun"),"Weekend","Weekday")</f>
        <v>Weekday</v>
      </c>
      <c r="H2753">
        <v>2472.75</v>
      </c>
      <c r="I2753">
        <v>89</v>
      </c>
      <c r="J2753" t="s">
        <v>172</v>
      </c>
      <c r="K2753" t="s">
        <v>8155</v>
      </c>
      <c r="L2753" t="s">
        <v>8154</v>
      </c>
      <c r="M2753">
        <v>5</v>
      </c>
      <c r="N2753" t="s">
        <v>201</v>
      </c>
      <c r="O2753" s="4">
        <f>INDEX(products[Cost_per_box], MATCH(shipments9[[#This Row],[PID]], products[PID], 0))</f>
        <v>5.04</v>
      </c>
      <c r="P2753" s="4">
        <f>shipments9[[#This Row],[Boxes]]*shipments9[[#This Row],[Cost Per Box]]</f>
        <v>448.56</v>
      </c>
      <c r="Q2753" s="4">
        <f>shipments9[[#This Row],[Amount]] -shipments9[[#This Row],[total cost]]</f>
        <v>2024.19</v>
      </c>
      <c r="R2753" s="4" t="str">
        <f>IF(shipments9[[#This Row],[Gross Profit]]&lt;0,"Loss","Profit")</f>
        <v>Profit</v>
      </c>
      <c r="S2753" s="9">
        <f>shipments9[[#This Row],[Gross Profit]]/shipments9[[#This Row],[Amount]]</f>
        <v>0.81859872611464968</v>
      </c>
      <c r="T2753" s="11">
        <f>shipments9[[#This Row],[Amount]]/shipments9[[#This Row],[Boxes]]</f>
        <v>27.783707865168541</v>
      </c>
    </row>
    <row r="2754" spans="1:20" hidden="1" x14ac:dyDescent="0.25">
      <c r="A2754" t="s">
        <v>2956</v>
      </c>
      <c r="B2754" t="s">
        <v>55</v>
      </c>
      <c r="C2754" t="s">
        <v>161</v>
      </c>
      <c r="D2754" t="s">
        <v>19</v>
      </c>
      <c r="E2754" s="1">
        <v>45082</v>
      </c>
      <c r="F2754" s="1" t="str">
        <f>TEXT(shipments9[[#This Row],[Shipdate]],"ddd")</f>
        <v>Mon</v>
      </c>
      <c r="G2754" s="1" t="str">
        <f>IF(OR(shipments9[[#This Row],[Day Name]]="Sat",shipments9[[#This Row],[Day Name]]="Sun"),"Weekend","Weekday")</f>
        <v>Weekday</v>
      </c>
      <c r="H2754">
        <v>177.75</v>
      </c>
      <c r="I2754">
        <v>15</v>
      </c>
      <c r="J2754" t="s">
        <v>172</v>
      </c>
      <c r="K2754" t="s">
        <v>8151</v>
      </c>
      <c r="L2754" t="s">
        <v>8154</v>
      </c>
      <c r="M2754">
        <v>6</v>
      </c>
      <c r="N2754" t="s">
        <v>8159</v>
      </c>
      <c r="O2754" s="4">
        <f>INDEX(products[Cost_per_box], MATCH(shipments9[[#This Row],[PID]], products[PID], 0))</f>
        <v>2.76</v>
      </c>
      <c r="P2754" s="4">
        <f>shipments9[[#This Row],[Boxes]]*shipments9[[#This Row],[Cost Per Box]]</f>
        <v>41.4</v>
      </c>
      <c r="Q2754" s="4">
        <f>shipments9[[#This Row],[Amount]] -shipments9[[#This Row],[total cost]]</f>
        <v>136.35</v>
      </c>
      <c r="R2754" s="4" t="str">
        <f>IF(shipments9[[#This Row],[Gross Profit]]&lt;0,"Loss","Profit")</f>
        <v>Profit</v>
      </c>
      <c r="S2754" s="9">
        <f>shipments9[[#This Row],[Gross Profit]]/shipments9[[#This Row],[Amount]]</f>
        <v>0.76708860759493669</v>
      </c>
      <c r="T2754" s="11">
        <f>shipments9[[#This Row],[Amount]]/shipments9[[#This Row],[Boxes]]</f>
        <v>11.85</v>
      </c>
    </row>
    <row r="2755" spans="1:20" hidden="1" x14ac:dyDescent="0.25">
      <c r="A2755" t="s">
        <v>2957</v>
      </c>
      <c r="B2755" t="s">
        <v>55</v>
      </c>
      <c r="C2755" t="s">
        <v>163</v>
      </c>
      <c r="D2755" t="s">
        <v>19</v>
      </c>
      <c r="E2755" s="1">
        <v>45275</v>
      </c>
      <c r="F2755" s="1" t="str">
        <f>TEXT(shipments9[[#This Row],[Shipdate]],"ddd")</f>
        <v>Fri</v>
      </c>
      <c r="G2755" s="1" t="str">
        <f>IF(OR(shipments9[[#This Row],[Day Name]]="Sat",shipments9[[#This Row],[Day Name]]="Sun"),"Weekend","Weekday")</f>
        <v>Weekday</v>
      </c>
      <c r="H2755">
        <v>3107.25</v>
      </c>
      <c r="I2755">
        <v>283</v>
      </c>
      <c r="J2755" t="s">
        <v>172</v>
      </c>
      <c r="K2755" t="s">
        <v>8151</v>
      </c>
      <c r="L2755" t="s">
        <v>8152</v>
      </c>
      <c r="M2755">
        <v>12</v>
      </c>
      <c r="N2755" t="s">
        <v>8166</v>
      </c>
      <c r="O2755" s="4">
        <f>INDEX(products[Cost_per_box], MATCH(shipments9[[#This Row],[PID]], products[PID], 0))</f>
        <v>3.32</v>
      </c>
      <c r="P2755" s="4">
        <f>shipments9[[#This Row],[Boxes]]*shipments9[[#This Row],[Cost Per Box]]</f>
        <v>939.56</v>
      </c>
      <c r="Q2755" s="4">
        <f>shipments9[[#This Row],[Amount]] -shipments9[[#This Row],[total cost]]</f>
        <v>2167.69</v>
      </c>
      <c r="R2755" s="4" t="str">
        <f>IF(shipments9[[#This Row],[Gross Profit]]&lt;0,"Loss","Profit")</f>
        <v>Profit</v>
      </c>
      <c r="S2755" s="9">
        <f>shipments9[[#This Row],[Gross Profit]]/shipments9[[#This Row],[Amount]]</f>
        <v>0.69762330034596509</v>
      </c>
      <c r="T2755" s="11">
        <f>shipments9[[#This Row],[Amount]]/shipments9[[#This Row],[Boxes]]</f>
        <v>10.979681978798586</v>
      </c>
    </row>
    <row r="2756" spans="1:20" hidden="1" x14ac:dyDescent="0.25">
      <c r="A2756" t="s">
        <v>2958</v>
      </c>
      <c r="B2756" t="s">
        <v>42</v>
      </c>
      <c r="C2756" t="s">
        <v>128</v>
      </c>
      <c r="D2756" t="s">
        <v>19</v>
      </c>
      <c r="E2756" s="1">
        <v>44946</v>
      </c>
      <c r="F2756" s="1" t="str">
        <f>TEXT(shipments9[[#This Row],[Shipdate]],"ddd")</f>
        <v>Fri</v>
      </c>
      <c r="G2756" s="1" t="str">
        <f>IF(OR(shipments9[[#This Row],[Day Name]]="Sat",shipments9[[#This Row],[Day Name]]="Sun"),"Weekend","Weekday")</f>
        <v>Weekday</v>
      </c>
      <c r="H2756">
        <v>3406.5</v>
      </c>
      <c r="I2756">
        <v>426</v>
      </c>
      <c r="J2756" t="s">
        <v>172</v>
      </c>
      <c r="K2756" t="s">
        <v>8151</v>
      </c>
      <c r="L2756" t="s">
        <v>8156</v>
      </c>
      <c r="M2756">
        <v>1</v>
      </c>
      <c r="N2756" t="s">
        <v>8163</v>
      </c>
      <c r="O2756" s="4">
        <f>INDEX(products[Cost_per_box], MATCH(shipments9[[#This Row],[PID]], products[PID], 0))</f>
        <v>3.85</v>
      </c>
      <c r="P2756" s="4">
        <f>shipments9[[#This Row],[Boxes]]*shipments9[[#This Row],[Cost Per Box]]</f>
        <v>1640.1000000000001</v>
      </c>
      <c r="Q2756" s="4">
        <f>shipments9[[#This Row],[Amount]] -shipments9[[#This Row],[total cost]]</f>
        <v>1766.3999999999999</v>
      </c>
      <c r="R2756" s="4" t="str">
        <f>IF(shipments9[[#This Row],[Gross Profit]]&lt;0,"Loss","Profit")</f>
        <v>Profit</v>
      </c>
      <c r="S2756" s="9">
        <f>shipments9[[#This Row],[Gross Profit]]/shipments9[[#This Row],[Amount]]</f>
        <v>0.51853808894760012</v>
      </c>
      <c r="T2756" s="11">
        <f>shipments9[[#This Row],[Amount]]/shipments9[[#This Row],[Boxes]]</f>
        <v>7.996478873239437</v>
      </c>
    </row>
    <row r="2757" spans="1:20" hidden="1" x14ac:dyDescent="0.25">
      <c r="A2757" t="s">
        <v>2959</v>
      </c>
      <c r="B2757" t="s">
        <v>42</v>
      </c>
      <c r="C2757" t="s">
        <v>128</v>
      </c>
      <c r="D2757" t="s">
        <v>19</v>
      </c>
      <c r="E2757" s="1">
        <v>45128</v>
      </c>
      <c r="F2757" s="1" t="str">
        <f>TEXT(shipments9[[#This Row],[Shipdate]],"ddd")</f>
        <v>Fri</v>
      </c>
      <c r="G2757" s="1" t="str">
        <f>IF(OR(shipments9[[#This Row],[Day Name]]="Sat",shipments9[[#This Row],[Day Name]]="Sun"),"Weekend","Weekday")</f>
        <v>Weekday</v>
      </c>
      <c r="H2757">
        <v>1802.25</v>
      </c>
      <c r="I2757">
        <v>258</v>
      </c>
      <c r="J2757" t="s">
        <v>172</v>
      </c>
      <c r="K2757" t="s">
        <v>8151</v>
      </c>
      <c r="L2757" t="s">
        <v>8160</v>
      </c>
      <c r="M2757">
        <v>7</v>
      </c>
      <c r="N2757" t="s">
        <v>8161</v>
      </c>
      <c r="O2757" s="4">
        <f>INDEX(products[Cost_per_box], MATCH(shipments9[[#This Row],[PID]], products[PID], 0))</f>
        <v>3.85</v>
      </c>
      <c r="P2757" s="4">
        <f>shipments9[[#This Row],[Boxes]]*shipments9[[#This Row],[Cost Per Box]]</f>
        <v>993.30000000000007</v>
      </c>
      <c r="Q2757" s="4">
        <f>shipments9[[#This Row],[Amount]] -shipments9[[#This Row],[total cost]]</f>
        <v>808.94999999999993</v>
      </c>
      <c r="R2757" s="4" t="str">
        <f>IF(shipments9[[#This Row],[Gross Profit]]&lt;0,"Loss","Profit")</f>
        <v>Profit</v>
      </c>
      <c r="S2757" s="9">
        <f>shipments9[[#This Row],[Gross Profit]]/shipments9[[#This Row],[Amount]]</f>
        <v>0.4488555971702039</v>
      </c>
      <c r="T2757" s="11">
        <f>shipments9[[#This Row],[Amount]]/shipments9[[#This Row],[Boxes]]</f>
        <v>6.9854651162790695</v>
      </c>
    </row>
    <row r="2758" spans="1:20" hidden="1" x14ac:dyDescent="0.25">
      <c r="A2758" t="s">
        <v>2960</v>
      </c>
      <c r="B2758" t="s">
        <v>42</v>
      </c>
      <c r="C2758" t="s">
        <v>128</v>
      </c>
      <c r="D2758" t="s">
        <v>19</v>
      </c>
      <c r="E2758" s="1">
        <v>45372</v>
      </c>
      <c r="F2758" s="1" t="str">
        <f>TEXT(shipments9[[#This Row],[Shipdate]],"ddd")</f>
        <v>Thu</v>
      </c>
      <c r="G2758" s="1" t="str">
        <f>IF(OR(shipments9[[#This Row],[Day Name]]="Sat",shipments9[[#This Row],[Day Name]]="Sun"),"Weekend","Weekday")</f>
        <v>Weekday</v>
      </c>
      <c r="H2758">
        <v>13362.75</v>
      </c>
      <c r="I2758">
        <v>2673</v>
      </c>
      <c r="J2758" t="s">
        <v>172</v>
      </c>
      <c r="K2758" t="s">
        <v>8155</v>
      </c>
      <c r="L2758" t="s">
        <v>8156</v>
      </c>
      <c r="M2758">
        <v>3</v>
      </c>
      <c r="N2758" t="s">
        <v>8164</v>
      </c>
      <c r="O2758" s="4">
        <f>INDEX(products[Cost_per_box], MATCH(shipments9[[#This Row],[PID]], products[PID], 0))</f>
        <v>3.85</v>
      </c>
      <c r="P2758" s="4">
        <f>shipments9[[#This Row],[Boxes]]*shipments9[[#This Row],[Cost Per Box]]</f>
        <v>10291.050000000001</v>
      </c>
      <c r="Q2758" s="4">
        <f>shipments9[[#This Row],[Amount]] -shipments9[[#This Row],[total cost]]</f>
        <v>3071.6999999999989</v>
      </c>
      <c r="R2758" s="4" t="str">
        <f>IF(shipments9[[#This Row],[Gross Profit]]&lt;0,"Loss","Profit")</f>
        <v>Profit</v>
      </c>
      <c r="S2758" s="9">
        <f>shipments9[[#This Row],[Gross Profit]]/shipments9[[#This Row],[Amount]]</f>
        <v>0.22987034854352575</v>
      </c>
      <c r="T2758" s="11">
        <f>shipments9[[#This Row],[Amount]]/shipments9[[#This Row],[Boxes]]</f>
        <v>4.9991582491582491</v>
      </c>
    </row>
    <row r="2759" spans="1:20" hidden="1" x14ac:dyDescent="0.25">
      <c r="A2759" t="s">
        <v>2961</v>
      </c>
      <c r="B2759" t="s">
        <v>42</v>
      </c>
      <c r="C2759" t="s">
        <v>128</v>
      </c>
      <c r="D2759" t="s">
        <v>19</v>
      </c>
      <c r="E2759" s="1">
        <v>45182</v>
      </c>
      <c r="F2759" s="1" t="str">
        <f>TEXT(shipments9[[#This Row],[Shipdate]],"ddd")</f>
        <v>Wed</v>
      </c>
      <c r="G2759" s="1" t="str">
        <f>IF(OR(shipments9[[#This Row],[Day Name]]="Sat",shipments9[[#This Row],[Day Name]]="Sun"),"Weekend","Weekday")</f>
        <v>Weekday</v>
      </c>
      <c r="H2759">
        <v>10689.75</v>
      </c>
      <c r="I2759">
        <v>1188</v>
      </c>
      <c r="J2759" t="s">
        <v>172</v>
      </c>
      <c r="K2759" t="s">
        <v>8151</v>
      </c>
      <c r="L2759" t="s">
        <v>8160</v>
      </c>
      <c r="M2759">
        <v>9</v>
      </c>
      <c r="N2759" t="s">
        <v>8167</v>
      </c>
      <c r="O2759" s="4">
        <f>INDEX(products[Cost_per_box], MATCH(shipments9[[#This Row],[PID]], products[PID], 0))</f>
        <v>3.85</v>
      </c>
      <c r="P2759" s="4">
        <f>shipments9[[#This Row],[Boxes]]*shipments9[[#This Row],[Cost Per Box]]</f>
        <v>4573.8</v>
      </c>
      <c r="Q2759" s="4">
        <f>shipments9[[#This Row],[Amount]] -shipments9[[#This Row],[total cost]]</f>
        <v>6115.95</v>
      </c>
      <c r="R2759" s="4" t="str">
        <f>IF(shipments9[[#This Row],[Gross Profit]]&lt;0,"Loss","Profit")</f>
        <v>Profit</v>
      </c>
      <c r="S2759" s="9">
        <f>shipments9[[#This Row],[Gross Profit]]/shipments9[[#This Row],[Amount]]</f>
        <v>0.57213218269837929</v>
      </c>
      <c r="T2759" s="11">
        <f>shipments9[[#This Row],[Amount]]/shipments9[[#This Row],[Boxes]]</f>
        <v>8.9981060606060606</v>
      </c>
    </row>
    <row r="2760" spans="1:20" hidden="1" x14ac:dyDescent="0.25">
      <c r="A2760" t="s">
        <v>2962</v>
      </c>
      <c r="B2760" t="s">
        <v>42</v>
      </c>
      <c r="C2760" t="s">
        <v>128</v>
      </c>
      <c r="D2760" t="s">
        <v>19</v>
      </c>
      <c r="E2760" s="1">
        <v>45021</v>
      </c>
      <c r="F2760" s="1" t="str">
        <f>TEXT(shipments9[[#This Row],[Shipdate]],"ddd")</f>
        <v>Wed</v>
      </c>
      <c r="G2760" s="1" t="str">
        <f>IF(OR(shipments9[[#This Row],[Day Name]]="Sat",shipments9[[#This Row],[Day Name]]="Sun"),"Weekend","Weekday")</f>
        <v>Weekday</v>
      </c>
      <c r="H2760">
        <v>497.25</v>
      </c>
      <c r="I2760">
        <v>72</v>
      </c>
      <c r="J2760" t="s">
        <v>172</v>
      </c>
      <c r="K2760" t="s">
        <v>8151</v>
      </c>
      <c r="L2760" t="s">
        <v>8154</v>
      </c>
      <c r="M2760">
        <v>4</v>
      </c>
      <c r="N2760" t="s">
        <v>8158</v>
      </c>
      <c r="O2760" s="4">
        <f>INDEX(products[Cost_per_box], MATCH(shipments9[[#This Row],[PID]], products[PID], 0))</f>
        <v>3.85</v>
      </c>
      <c r="P2760" s="4">
        <f>shipments9[[#This Row],[Boxes]]*shipments9[[#This Row],[Cost Per Box]]</f>
        <v>277.2</v>
      </c>
      <c r="Q2760" s="4">
        <f>shipments9[[#This Row],[Amount]] -shipments9[[#This Row],[total cost]]</f>
        <v>220.05</v>
      </c>
      <c r="R2760" s="4" t="str">
        <f>IF(shipments9[[#This Row],[Gross Profit]]&lt;0,"Loss","Profit")</f>
        <v>Profit</v>
      </c>
      <c r="S2760" s="9">
        <f>shipments9[[#This Row],[Gross Profit]]/shipments9[[#This Row],[Amount]]</f>
        <v>0.44253393665158375</v>
      </c>
      <c r="T2760" s="11">
        <f>shipments9[[#This Row],[Amount]]/shipments9[[#This Row],[Boxes]]</f>
        <v>6.90625</v>
      </c>
    </row>
    <row r="2761" spans="1:20" hidden="1" x14ac:dyDescent="0.25">
      <c r="A2761" t="s">
        <v>2963</v>
      </c>
      <c r="B2761" t="s">
        <v>42</v>
      </c>
      <c r="C2761" t="s">
        <v>128</v>
      </c>
      <c r="D2761" t="s">
        <v>19</v>
      </c>
      <c r="E2761" s="1">
        <v>44960</v>
      </c>
      <c r="F2761" s="1" t="str">
        <f>TEXT(shipments9[[#This Row],[Shipdate]],"ddd")</f>
        <v>Fri</v>
      </c>
      <c r="G2761" s="1" t="str">
        <f>IF(OR(shipments9[[#This Row],[Day Name]]="Sat",shipments9[[#This Row],[Day Name]]="Sun"),"Weekend","Weekday")</f>
        <v>Weekday</v>
      </c>
      <c r="H2761">
        <v>6291</v>
      </c>
      <c r="I2761">
        <v>899</v>
      </c>
      <c r="J2761" t="s">
        <v>172</v>
      </c>
      <c r="K2761" t="s">
        <v>8151</v>
      </c>
      <c r="L2761" t="s">
        <v>8156</v>
      </c>
      <c r="M2761">
        <v>2</v>
      </c>
      <c r="N2761" t="s">
        <v>8157</v>
      </c>
      <c r="O2761" s="4">
        <f>INDEX(products[Cost_per_box], MATCH(shipments9[[#This Row],[PID]], products[PID], 0))</f>
        <v>3.85</v>
      </c>
      <c r="P2761" s="4">
        <f>shipments9[[#This Row],[Boxes]]*shipments9[[#This Row],[Cost Per Box]]</f>
        <v>3461.15</v>
      </c>
      <c r="Q2761" s="4">
        <f>shipments9[[#This Row],[Amount]] -shipments9[[#This Row],[total cost]]</f>
        <v>2829.85</v>
      </c>
      <c r="R2761" s="4" t="str">
        <f>IF(shipments9[[#This Row],[Gross Profit]]&lt;0,"Loss","Profit")</f>
        <v>Profit</v>
      </c>
      <c r="S2761" s="9">
        <f>shipments9[[#This Row],[Gross Profit]]/shipments9[[#This Row],[Amount]]</f>
        <v>0.44982514703544746</v>
      </c>
      <c r="T2761" s="11">
        <f>shipments9[[#This Row],[Amount]]/shipments9[[#This Row],[Boxes]]</f>
        <v>6.9977753058954395</v>
      </c>
    </row>
    <row r="2762" spans="1:20" hidden="1" x14ac:dyDescent="0.25">
      <c r="A2762" t="s">
        <v>2964</v>
      </c>
      <c r="B2762" t="s">
        <v>45</v>
      </c>
      <c r="C2762" t="s">
        <v>128</v>
      </c>
      <c r="D2762" t="s">
        <v>19</v>
      </c>
      <c r="E2762" s="1">
        <v>44957</v>
      </c>
      <c r="F2762" s="1" t="str">
        <f>TEXT(shipments9[[#This Row],[Shipdate]],"ddd")</f>
        <v>Tue</v>
      </c>
      <c r="G2762" s="1" t="str">
        <f>IF(OR(shipments9[[#This Row],[Day Name]]="Sat",shipments9[[#This Row],[Day Name]]="Sun"),"Weekend","Weekday")</f>
        <v>Weekday</v>
      </c>
      <c r="H2762">
        <v>4945.5</v>
      </c>
      <c r="I2762">
        <v>707</v>
      </c>
      <c r="J2762" t="s">
        <v>172</v>
      </c>
      <c r="K2762" t="s">
        <v>8151</v>
      </c>
      <c r="L2762" t="s">
        <v>8156</v>
      </c>
      <c r="M2762">
        <v>1</v>
      </c>
      <c r="N2762" t="s">
        <v>8163</v>
      </c>
      <c r="O2762" s="4">
        <f>INDEX(products[Cost_per_box], MATCH(shipments9[[#This Row],[PID]], products[PID], 0))</f>
        <v>3.85</v>
      </c>
      <c r="P2762" s="4">
        <f>shipments9[[#This Row],[Boxes]]*shipments9[[#This Row],[Cost Per Box]]</f>
        <v>2721.9500000000003</v>
      </c>
      <c r="Q2762" s="4">
        <f>shipments9[[#This Row],[Amount]] -shipments9[[#This Row],[total cost]]</f>
        <v>2223.5499999999997</v>
      </c>
      <c r="R2762" s="4" t="str">
        <f>IF(shipments9[[#This Row],[Gross Profit]]&lt;0,"Loss","Profit")</f>
        <v>Profit</v>
      </c>
      <c r="S2762" s="9">
        <f>shipments9[[#This Row],[Gross Profit]]/shipments9[[#This Row],[Amount]]</f>
        <v>0.44961075725406929</v>
      </c>
      <c r="T2762" s="11">
        <f>shipments9[[#This Row],[Amount]]/shipments9[[#This Row],[Boxes]]</f>
        <v>6.9950495049504955</v>
      </c>
    </row>
    <row r="2763" spans="1:20" hidden="1" x14ac:dyDescent="0.25">
      <c r="A2763" t="s">
        <v>2965</v>
      </c>
      <c r="B2763" t="s">
        <v>45</v>
      </c>
      <c r="C2763" t="s">
        <v>128</v>
      </c>
      <c r="D2763" t="s">
        <v>19</v>
      </c>
      <c r="E2763" s="1">
        <v>45147</v>
      </c>
      <c r="F2763" s="1" t="str">
        <f>TEXT(shipments9[[#This Row],[Shipdate]],"ddd")</f>
        <v>Wed</v>
      </c>
      <c r="G2763" s="1" t="str">
        <f>IF(OR(shipments9[[#This Row],[Day Name]]="Sat",shipments9[[#This Row],[Day Name]]="Sun"),"Weekend","Weekday")</f>
        <v>Weekday</v>
      </c>
      <c r="H2763">
        <v>13630.5</v>
      </c>
      <c r="I2763">
        <v>1704</v>
      </c>
      <c r="J2763" t="s">
        <v>172</v>
      </c>
      <c r="K2763" t="s">
        <v>8151</v>
      </c>
      <c r="L2763" t="s">
        <v>8160</v>
      </c>
      <c r="M2763">
        <v>8</v>
      </c>
      <c r="N2763" t="s">
        <v>8162</v>
      </c>
      <c r="O2763" s="4">
        <f>INDEX(products[Cost_per_box], MATCH(shipments9[[#This Row],[PID]], products[PID], 0))</f>
        <v>3.85</v>
      </c>
      <c r="P2763" s="4">
        <f>shipments9[[#This Row],[Boxes]]*shipments9[[#This Row],[Cost Per Box]]</f>
        <v>6560.4000000000005</v>
      </c>
      <c r="Q2763" s="4">
        <f>shipments9[[#This Row],[Amount]] -shipments9[[#This Row],[total cost]]</f>
        <v>7070.0999999999995</v>
      </c>
      <c r="R2763" s="4" t="str">
        <f>IF(shipments9[[#This Row],[Gross Profit]]&lt;0,"Loss","Profit")</f>
        <v>Profit</v>
      </c>
      <c r="S2763" s="9">
        <f>shipments9[[#This Row],[Gross Profit]]/shipments9[[#This Row],[Amount]]</f>
        <v>0.51869703972708259</v>
      </c>
      <c r="T2763" s="11">
        <f>shipments9[[#This Row],[Amount]]/shipments9[[#This Row],[Boxes]]</f>
        <v>7.999119718309859</v>
      </c>
    </row>
    <row r="2764" spans="1:20" hidden="1" x14ac:dyDescent="0.25">
      <c r="A2764" t="s">
        <v>2966</v>
      </c>
      <c r="B2764" t="s">
        <v>45</v>
      </c>
      <c r="C2764" t="s">
        <v>128</v>
      </c>
      <c r="D2764" t="s">
        <v>19</v>
      </c>
      <c r="E2764" s="1">
        <v>45436</v>
      </c>
      <c r="F2764" s="1" t="str">
        <f>TEXT(shipments9[[#This Row],[Shipdate]],"ddd")</f>
        <v>Fri</v>
      </c>
      <c r="G2764" s="1" t="str">
        <f>IF(OR(shipments9[[#This Row],[Day Name]]="Sat",shipments9[[#This Row],[Day Name]]="Sun"),"Weekend","Weekday")</f>
        <v>Weekday</v>
      </c>
      <c r="H2764">
        <v>2216.25</v>
      </c>
      <c r="I2764">
        <v>278</v>
      </c>
      <c r="J2764" t="s">
        <v>172</v>
      </c>
      <c r="K2764" t="s">
        <v>8155</v>
      </c>
      <c r="L2764" t="s">
        <v>8154</v>
      </c>
      <c r="M2764">
        <v>5</v>
      </c>
      <c r="N2764" t="s">
        <v>201</v>
      </c>
      <c r="O2764" s="4">
        <f>INDEX(products[Cost_per_box], MATCH(shipments9[[#This Row],[PID]], products[PID], 0))</f>
        <v>3.85</v>
      </c>
      <c r="P2764" s="4">
        <f>shipments9[[#This Row],[Boxes]]*shipments9[[#This Row],[Cost Per Box]]</f>
        <v>1070.3</v>
      </c>
      <c r="Q2764" s="4">
        <f>shipments9[[#This Row],[Amount]] -shipments9[[#This Row],[total cost]]</f>
        <v>1145.95</v>
      </c>
      <c r="R2764" s="4" t="str">
        <f>IF(shipments9[[#This Row],[Gross Profit]]&lt;0,"Loss","Profit")</f>
        <v>Profit</v>
      </c>
      <c r="S2764" s="9">
        <f>shipments9[[#This Row],[Gross Profit]]/shipments9[[#This Row],[Amount]]</f>
        <v>0.5170671178793006</v>
      </c>
      <c r="T2764" s="11">
        <f>shipments9[[#This Row],[Amount]]/shipments9[[#This Row],[Boxes]]</f>
        <v>7.9721223021582732</v>
      </c>
    </row>
    <row r="2765" spans="1:20" hidden="1" x14ac:dyDescent="0.25">
      <c r="A2765" t="s">
        <v>2967</v>
      </c>
      <c r="B2765" t="s">
        <v>45</v>
      </c>
      <c r="C2765" t="s">
        <v>128</v>
      </c>
      <c r="D2765" t="s">
        <v>19</v>
      </c>
      <c r="E2765" s="1">
        <v>45127</v>
      </c>
      <c r="F2765" s="1" t="str">
        <f>TEXT(shipments9[[#This Row],[Shipdate]],"ddd")</f>
        <v>Thu</v>
      </c>
      <c r="G2765" s="1" t="str">
        <f>IF(OR(shipments9[[#This Row],[Day Name]]="Sat",shipments9[[#This Row],[Day Name]]="Sun"),"Weekend","Weekday")</f>
        <v>Weekday</v>
      </c>
      <c r="H2765">
        <v>1725.75</v>
      </c>
      <c r="I2765">
        <v>192</v>
      </c>
      <c r="J2765" t="s">
        <v>172</v>
      </c>
      <c r="K2765" t="s">
        <v>8151</v>
      </c>
      <c r="L2765" t="s">
        <v>8160</v>
      </c>
      <c r="M2765">
        <v>7</v>
      </c>
      <c r="N2765" t="s">
        <v>8161</v>
      </c>
      <c r="O2765" s="4">
        <f>INDEX(products[Cost_per_box], MATCH(shipments9[[#This Row],[PID]], products[PID], 0))</f>
        <v>3.85</v>
      </c>
      <c r="P2765" s="4">
        <f>shipments9[[#This Row],[Boxes]]*shipments9[[#This Row],[Cost Per Box]]</f>
        <v>739.2</v>
      </c>
      <c r="Q2765" s="4">
        <f>shipments9[[#This Row],[Amount]] -shipments9[[#This Row],[total cost]]</f>
        <v>986.55</v>
      </c>
      <c r="R2765" s="4" t="str">
        <f>IF(shipments9[[#This Row],[Gross Profit]]&lt;0,"Loss","Profit")</f>
        <v>Profit</v>
      </c>
      <c r="S2765" s="9">
        <f>shipments9[[#This Row],[Gross Profit]]/shipments9[[#This Row],[Amount]]</f>
        <v>0.57166449369839201</v>
      </c>
      <c r="T2765" s="11">
        <f>shipments9[[#This Row],[Amount]]/shipments9[[#This Row],[Boxes]]</f>
        <v>8.98828125</v>
      </c>
    </row>
    <row r="2766" spans="1:20" hidden="1" x14ac:dyDescent="0.25">
      <c r="A2766" t="s">
        <v>2968</v>
      </c>
      <c r="B2766" t="s">
        <v>45</v>
      </c>
      <c r="C2766" t="s">
        <v>128</v>
      </c>
      <c r="D2766" t="s">
        <v>19</v>
      </c>
      <c r="E2766" s="1">
        <v>45181</v>
      </c>
      <c r="F2766" s="1" t="str">
        <f>TEXT(shipments9[[#This Row],[Shipdate]],"ddd")</f>
        <v>Tue</v>
      </c>
      <c r="G2766" s="1" t="str">
        <f>IF(OR(shipments9[[#This Row],[Day Name]]="Sat",shipments9[[#This Row],[Day Name]]="Sun"),"Weekend","Weekday")</f>
        <v>Weekday</v>
      </c>
      <c r="H2766">
        <v>10341</v>
      </c>
      <c r="I2766">
        <v>1478</v>
      </c>
      <c r="J2766" t="s">
        <v>172</v>
      </c>
      <c r="K2766" t="s">
        <v>8151</v>
      </c>
      <c r="L2766" t="s">
        <v>8160</v>
      </c>
      <c r="M2766">
        <v>9</v>
      </c>
      <c r="N2766" t="s">
        <v>8167</v>
      </c>
      <c r="O2766" s="4">
        <f>INDEX(products[Cost_per_box], MATCH(shipments9[[#This Row],[PID]], products[PID], 0))</f>
        <v>3.85</v>
      </c>
      <c r="P2766" s="4">
        <f>shipments9[[#This Row],[Boxes]]*shipments9[[#This Row],[Cost Per Box]]</f>
        <v>5690.3</v>
      </c>
      <c r="Q2766" s="4">
        <f>shipments9[[#This Row],[Amount]] -shipments9[[#This Row],[total cost]]</f>
        <v>4650.7</v>
      </c>
      <c r="R2766" s="4" t="str">
        <f>IF(shipments9[[#This Row],[Gross Profit]]&lt;0,"Loss","Profit")</f>
        <v>Profit</v>
      </c>
      <c r="S2766" s="9">
        <f>shipments9[[#This Row],[Gross Profit]]/shipments9[[#This Row],[Amount]]</f>
        <v>0.44973406827192725</v>
      </c>
      <c r="T2766" s="11">
        <f>shipments9[[#This Row],[Amount]]/shipments9[[#This Row],[Boxes]]</f>
        <v>6.996617050067659</v>
      </c>
    </row>
    <row r="2767" spans="1:20" hidden="1" x14ac:dyDescent="0.25">
      <c r="A2767" t="s">
        <v>2969</v>
      </c>
      <c r="B2767" t="s">
        <v>45</v>
      </c>
      <c r="C2767" t="s">
        <v>128</v>
      </c>
      <c r="D2767" t="s">
        <v>19</v>
      </c>
      <c r="E2767" s="1">
        <v>45065</v>
      </c>
      <c r="F2767" s="1" t="str">
        <f>TEXT(shipments9[[#This Row],[Shipdate]],"ddd")</f>
        <v>Fri</v>
      </c>
      <c r="G2767" s="1" t="str">
        <f>IF(OR(shipments9[[#This Row],[Day Name]]="Sat",shipments9[[#This Row],[Day Name]]="Sun"),"Weekend","Weekday")</f>
        <v>Weekday</v>
      </c>
      <c r="H2767">
        <v>7294.5</v>
      </c>
      <c r="I2767">
        <v>1216</v>
      </c>
      <c r="J2767" t="s">
        <v>172</v>
      </c>
      <c r="K2767" t="s">
        <v>8151</v>
      </c>
      <c r="L2767" t="s">
        <v>8154</v>
      </c>
      <c r="M2767">
        <v>5</v>
      </c>
      <c r="N2767" t="s">
        <v>201</v>
      </c>
      <c r="O2767" s="4">
        <f>INDEX(products[Cost_per_box], MATCH(shipments9[[#This Row],[PID]], products[PID], 0))</f>
        <v>3.85</v>
      </c>
      <c r="P2767" s="4">
        <f>shipments9[[#This Row],[Boxes]]*shipments9[[#This Row],[Cost Per Box]]</f>
        <v>4681.6000000000004</v>
      </c>
      <c r="Q2767" s="4">
        <f>shipments9[[#This Row],[Amount]] -shipments9[[#This Row],[total cost]]</f>
        <v>2612.8999999999996</v>
      </c>
      <c r="R2767" s="4" t="str">
        <f>IF(shipments9[[#This Row],[Gross Profit]]&lt;0,"Loss","Profit")</f>
        <v>Profit</v>
      </c>
      <c r="S2767" s="9">
        <f>shipments9[[#This Row],[Gross Profit]]/shipments9[[#This Row],[Amount]]</f>
        <v>0.35820138460483919</v>
      </c>
      <c r="T2767" s="11">
        <f>shipments9[[#This Row],[Amount]]/shipments9[[#This Row],[Boxes]]</f>
        <v>5.9987664473684212</v>
      </c>
    </row>
    <row r="2768" spans="1:20" hidden="1" x14ac:dyDescent="0.25">
      <c r="A2768" t="s">
        <v>2970</v>
      </c>
      <c r="B2768" t="s">
        <v>71</v>
      </c>
      <c r="C2768" t="s">
        <v>128</v>
      </c>
      <c r="D2768" t="s">
        <v>19</v>
      </c>
      <c r="E2768" s="1">
        <v>45240</v>
      </c>
      <c r="F2768" s="1" t="str">
        <f>TEXT(shipments9[[#This Row],[Shipdate]],"ddd")</f>
        <v>Fri</v>
      </c>
      <c r="G2768" s="1" t="str">
        <f>IF(OR(shipments9[[#This Row],[Day Name]]="Sat",shipments9[[#This Row],[Day Name]]="Sun"),"Weekend","Weekday")</f>
        <v>Weekday</v>
      </c>
      <c r="H2768">
        <v>3746.25</v>
      </c>
      <c r="I2768">
        <v>750</v>
      </c>
      <c r="J2768" t="s">
        <v>172</v>
      </c>
      <c r="K2768" t="s">
        <v>8151</v>
      </c>
      <c r="L2768" t="s">
        <v>8152</v>
      </c>
      <c r="M2768">
        <v>11</v>
      </c>
      <c r="N2768" t="s">
        <v>8165</v>
      </c>
      <c r="O2768" s="4">
        <f>INDEX(products[Cost_per_box], MATCH(shipments9[[#This Row],[PID]], products[PID], 0))</f>
        <v>3.85</v>
      </c>
      <c r="P2768" s="4">
        <f>shipments9[[#This Row],[Boxes]]*shipments9[[#This Row],[Cost Per Box]]</f>
        <v>2887.5</v>
      </c>
      <c r="Q2768" s="4">
        <f>shipments9[[#This Row],[Amount]] -shipments9[[#This Row],[total cost]]</f>
        <v>858.75</v>
      </c>
      <c r="R2768" s="4" t="str">
        <f>IF(shipments9[[#This Row],[Gross Profit]]&lt;0,"Loss","Profit")</f>
        <v>Profit</v>
      </c>
      <c r="S2768" s="9">
        <f>shipments9[[#This Row],[Gross Profit]]/shipments9[[#This Row],[Amount]]</f>
        <v>0.22922922922922923</v>
      </c>
      <c r="T2768" s="11">
        <f>shipments9[[#This Row],[Amount]]/shipments9[[#This Row],[Boxes]]</f>
        <v>4.9950000000000001</v>
      </c>
    </row>
    <row r="2769" spans="1:20" hidden="1" x14ac:dyDescent="0.25">
      <c r="A2769" t="s">
        <v>2971</v>
      </c>
      <c r="B2769" t="s">
        <v>71</v>
      </c>
      <c r="C2769" t="s">
        <v>128</v>
      </c>
      <c r="D2769" t="s">
        <v>19</v>
      </c>
      <c r="E2769" s="1">
        <v>44957</v>
      </c>
      <c r="F2769" s="1" t="str">
        <f>TEXT(shipments9[[#This Row],[Shipdate]],"ddd")</f>
        <v>Tue</v>
      </c>
      <c r="G2769" s="1" t="str">
        <f>IF(OR(shipments9[[#This Row],[Day Name]]="Sat",shipments9[[#This Row],[Day Name]]="Sun"),"Weekend","Weekday")</f>
        <v>Weekday</v>
      </c>
      <c r="H2769">
        <v>3577.5</v>
      </c>
      <c r="I2769">
        <v>716</v>
      </c>
      <c r="J2769" t="s">
        <v>172</v>
      </c>
      <c r="K2769" t="s">
        <v>8151</v>
      </c>
      <c r="L2769" t="s">
        <v>8156</v>
      </c>
      <c r="M2769">
        <v>1</v>
      </c>
      <c r="N2769" t="s">
        <v>8163</v>
      </c>
      <c r="O2769" s="4">
        <f>INDEX(products[Cost_per_box], MATCH(shipments9[[#This Row],[PID]], products[PID], 0))</f>
        <v>3.85</v>
      </c>
      <c r="P2769" s="4">
        <f>shipments9[[#This Row],[Boxes]]*shipments9[[#This Row],[Cost Per Box]]</f>
        <v>2756.6</v>
      </c>
      <c r="Q2769" s="4">
        <f>shipments9[[#This Row],[Amount]] -shipments9[[#This Row],[total cost]]</f>
        <v>820.90000000000009</v>
      </c>
      <c r="R2769" s="4" t="str">
        <f>IF(shipments9[[#This Row],[Gross Profit]]&lt;0,"Loss","Profit")</f>
        <v>Profit</v>
      </c>
      <c r="S2769" s="9">
        <f>shipments9[[#This Row],[Gross Profit]]/shipments9[[#This Row],[Amount]]</f>
        <v>0.22946191474493363</v>
      </c>
      <c r="T2769" s="11">
        <f>shipments9[[#This Row],[Amount]]/shipments9[[#This Row],[Boxes]]</f>
        <v>4.9965083798882679</v>
      </c>
    </row>
    <row r="2770" spans="1:20" hidden="1" x14ac:dyDescent="0.25">
      <c r="A2770" t="s">
        <v>2972</v>
      </c>
      <c r="B2770" t="s">
        <v>71</v>
      </c>
      <c r="C2770" t="s">
        <v>128</v>
      </c>
      <c r="D2770" t="s">
        <v>19</v>
      </c>
      <c r="E2770" s="1">
        <v>45260</v>
      </c>
      <c r="F2770" s="1" t="str">
        <f>TEXT(shipments9[[#This Row],[Shipdate]],"ddd")</f>
        <v>Thu</v>
      </c>
      <c r="G2770" s="1" t="str">
        <f>IF(OR(shipments9[[#This Row],[Day Name]]="Sat",shipments9[[#This Row],[Day Name]]="Sun"),"Weekend","Weekday")</f>
        <v>Weekday</v>
      </c>
      <c r="H2770">
        <v>13655.25</v>
      </c>
      <c r="I2770">
        <v>1707</v>
      </c>
      <c r="J2770" t="s">
        <v>172</v>
      </c>
      <c r="K2770" t="s">
        <v>8151</v>
      </c>
      <c r="L2770" t="s">
        <v>8152</v>
      </c>
      <c r="M2770">
        <v>11</v>
      </c>
      <c r="N2770" t="s">
        <v>8165</v>
      </c>
      <c r="O2770" s="4">
        <f>INDEX(products[Cost_per_box], MATCH(shipments9[[#This Row],[PID]], products[PID], 0))</f>
        <v>3.85</v>
      </c>
      <c r="P2770" s="4">
        <f>shipments9[[#This Row],[Boxes]]*shipments9[[#This Row],[Cost Per Box]]</f>
        <v>6571.95</v>
      </c>
      <c r="Q2770" s="4">
        <f>shipments9[[#This Row],[Amount]] -shipments9[[#This Row],[total cost]]</f>
        <v>7083.3</v>
      </c>
      <c r="R2770" s="4" t="str">
        <f>IF(shipments9[[#This Row],[Gross Profit]]&lt;0,"Loss","Profit")</f>
        <v>Profit</v>
      </c>
      <c r="S2770" s="9">
        <f>shipments9[[#This Row],[Gross Profit]]/shipments9[[#This Row],[Amount]]</f>
        <v>0.51872356785851592</v>
      </c>
      <c r="T2770" s="11">
        <f>shipments9[[#This Row],[Amount]]/shipments9[[#This Row],[Boxes]]</f>
        <v>7.9995606326889277</v>
      </c>
    </row>
    <row r="2771" spans="1:20" hidden="1" x14ac:dyDescent="0.25">
      <c r="A2771" t="s">
        <v>2973</v>
      </c>
      <c r="B2771" t="s">
        <v>71</v>
      </c>
      <c r="C2771" t="s">
        <v>128</v>
      </c>
      <c r="D2771" t="s">
        <v>19</v>
      </c>
      <c r="E2771" s="1">
        <v>45314</v>
      </c>
      <c r="F2771" s="1" t="str">
        <f>TEXT(shipments9[[#This Row],[Shipdate]],"ddd")</f>
        <v>Tue</v>
      </c>
      <c r="G2771" s="1" t="str">
        <f>IF(OR(shipments9[[#This Row],[Day Name]]="Sat",shipments9[[#This Row],[Day Name]]="Sun"),"Weekend","Weekday")</f>
        <v>Weekday</v>
      </c>
      <c r="H2771">
        <v>850.5</v>
      </c>
      <c r="I2771">
        <v>171</v>
      </c>
      <c r="J2771" t="s">
        <v>172</v>
      </c>
      <c r="K2771" t="s">
        <v>8155</v>
      </c>
      <c r="L2771" t="s">
        <v>8156</v>
      </c>
      <c r="M2771">
        <v>1</v>
      </c>
      <c r="N2771" t="s">
        <v>8163</v>
      </c>
      <c r="O2771" s="4">
        <f>INDEX(products[Cost_per_box], MATCH(shipments9[[#This Row],[PID]], products[PID], 0))</f>
        <v>3.85</v>
      </c>
      <c r="P2771" s="4">
        <f>shipments9[[#This Row],[Boxes]]*shipments9[[#This Row],[Cost Per Box]]</f>
        <v>658.35</v>
      </c>
      <c r="Q2771" s="4">
        <f>shipments9[[#This Row],[Amount]] -shipments9[[#This Row],[total cost]]</f>
        <v>192.14999999999998</v>
      </c>
      <c r="R2771" s="4" t="str">
        <f>IF(shipments9[[#This Row],[Gross Profit]]&lt;0,"Loss","Profit")</f>
        <v>Profit</v>
      </c>
      <c r="S2771" s="9">
        <f>shipments9[[#This Row],[Gross Profit]]/shipments9[[#This Row],[Amount]]</f>
        <v>0.22592592592592589</v>
      </c>
      <c r="T2771" s="11">
        <f>shipments9[[#This Row],[Amount]]/shipments9[[#This Row],[Boxes]]</f>
        <v>4.9736842105263159</v>
      </c>
    </row>
    <row r="2772" spans="1:20" hidden="1" x14ac:dyDescent="0.25">
      <c r="A2772" t="s">
        <v>2974</v>
      </c>
      <c r="B2772" t="s">
        <v>71</v>
      </c>
      <c r="C2772" t="s">
        <v>128</v>
      </c>
      <c r="D2772" t="s">
        <v>19</v>
      </c>
      <c r="E2772" s="1">
        <v>45398</v>
      </c>
      <c r="F2772" s="1" t="str">
        <f>TEXT(shipments9[[#This Row],[Shipdate]],"ddd")</f>
        <v>Tue</v>
      </c>
      <c r="G2772" s="1" t="str">
        <f>IF(OR(shipments9[[#This Row],[Day Name]]="Sat",shipments9[[#This Row],[Day Name]]="Sun"),"Weekend","Weekday")</f>
        <v>Weekday</v>
      </c>
      <c r="H2772">
        <v>2702.25</v>
      </c>
      <c r="I2772">
        <v>338</v>
      </c>
      <c r="J2772" t="s">
        <v>172</v>
      </c>
      <c r="K2772" t="s">
        <v>8155</v>
      </c>
      <c r="L2772" t="s">
        <v>8154</v>
      </c>
      <c r="M2772">
        <v>4</v>
      </c>
      <c r="N2772" t="s">
        <v>8158</v>
      </c>
      <c r="O2772" s="4">
        <f>INDEX(products[Cost_per_box], MATCH(shipments9[[#This Row],[PID]], products[PID], 0))</f>
        <v>3.85</v>
      </c>
      <c r="P2772" s="4">
        <f>shipments9[[#This Row],[Boxes]]*shipments9[[#This Row],[Cost Per Box]]</f>
        <v>1301.3</v>
      </c>
      <c r="Q2772" s="4">
        <f>shipments9[[#This Row],[Amount]] -shipments9[[#This Row],[total cost]]</f>
        <v>1400.95</v>
      </c>
      <c r="R2772" s="4" t="str">
        <f>IF(shipments9[[#This Row],[Gross Profit]]&lt;0,"Loss","Profit")</f>
        <v>Profit</v>
      </c>
      <c r="S2772" s="9">
        <f>shipments9[[#This Row],[Gross Profit]]/shipments9[[#This Row],[Amount]]</f>
        <v>0.51843833842168563</v>
      </c>
      <c r="T2772" s="11">
        <f>shipments9[[#This Row],[Amount]]/shipments9[[#This Row],[Boxes]]</f>
        <v>7.9948224852071004</v>
      </c>
    </row>
    <row r="2773" spans="1:20" hidden="1" x14ac:dyDescent="0.25">
      <c r="A2773" t="s">
        <v>2975</v>
      </c>
      <c r="B2773" t="s">
        <v>71</v>
      </c>
      <c r="C2773" t="s">
        <v>128</v>
      </c>
      <c r="D2773" t="s">
        <v>19</v>
      </c>
      <c r="E2773" s="1">
        <v>45257</v>
      </c>
      <c r="F2773" s="1" t="str">
        <f>TEXT(shipments9[[#This Row],[Shipdate]],"ddd")</f>
        <v>Mon</v>
      </c>
      <c r="G2773" s="1" t="str">
        <f>IF(OR(shipments9[[#This Row],[Day Name]]="Sat",shipments9[[#This Row],[Day Name]]="Sun"),"Weekend","Weekday")</f>
        <v>Weekday</v>
      </c>
      <c r="H2773">
        <v>12647.25</v>
      </c>
      <c r="I2773">
        <v>2530</v>
      </c>
      <c r="J2773" t="s">
        <v>172</v>
      </c>
      <c r="K2773" t="s">
        <v>8151</v>
      </c>
      <c r="L2773" t="s">
        <v>8152</v>
      </c>
      <c r="M2773">
        <v>11</v>
      </c>
      <c r="N2773" t="s">
        <v>8165</v>
      </c>
      <c r="O2773" s="4">
        <f>INDEX(products[Cost_per_box], MATCH(shipments9[[#This Row],[PID]], products[PID], 0))</f>
        <v>3.85</v>
      </c>
      <c r="P2773" s="4">
        <f>shipments9[[#This Row],[Boxes]]*shipments9[[#This Row],[Cost Per Box]]</f>
        <v>9740.5</v>
      </c>
      <c r="Q2773" s="4">
        <f>shipments9[[#This Row],[Amount]] -shipments9[[#This Row],[total cost]]</f>
        <v>2906.75</v>
      </c>
      <c r="R2773" s="4" t="str">
        <f>IF(shipments9[[#This Row],[Gross Profit]]&lt;0,"Loss","Profit")</f>
        <v>Profit</v>
      </c>
      <c r="S2773" s="9">
        <f>shipments9[[#This Row],[Gross Profit]]/shipments9[[#This Row],[Amount]]</f>
        <v>0.22983257229832571</v>
      </c>
      <c r="T2773" s="11">
        <f>shipments9[[#This Row],[Amount]]/shipments9[[#This Row],[Boxes]]</f>
        <v>4.9989130434782609</v>
      </c>
    </row>
    <row r="2774" spans="1:20" hidden="1" x14ac:dyDescent="0.25">
      <c r="A2774" t="s">
        <v>2976</v>
      </c>
      <c r="B2774" t="s">
        <v>74</v>
      </c>
      <c r="C2774" t="s">
        <v>128</v>
      </c>
      <c r="D2774" t="s">
        <v>19</v>
      </c>
      <c r="E2774" s="1">
        <v>45098</v>
      </c>
      <c r="F2774" s="1" t="str">
        <f>TEXT(shipments9[[#This Row],[Shipdate]],"ddd")</f>
        <v>Wed</v>
      </c>
      <c r="G2774" s="1" t="str">
        <f>IF(OR(shipments9[[#This Row],[Day Name]]="Sat",shipments9[[#This Row],[Day Name]]="Sun"),"Weekend","Weekday")</f>
        <v>Weekday</v>
      </c>
      <c r="H2774">
        <v>3316.5</v>
      </c>
      <c r="I2774">
        <v>664</v>
      </c>
      <c r="J2774" t="s">
        <v>172</v>
      </c>
      <c r="K2774" t="s">
        <v>8151</v>
      </c>
      <c r="L2774" t="s">
        <v>8154</v>
      </c>
      <c r="M2774">
        <v>6</v>
      </c>
      <c r="N2774" t="s">
        <v>8159</v>
      </c>
      <c r="O2774" s="4">
        <f>INDEX(products[Cost_per_box], MATCH(shipments9[[#This Row],[PID]], products[PID], 0))</f>
        <v>3.85</v>
      </c>
      <c r="P2774" s="4">
        <f>shipments9[[#This Row],[Boxes]]*shipments9[[#This Row],[Cost Per Box]]</f>
        <v>2556.4</v>
      </c>
      <c r="Q2774" s="4">
        <f>shipments9[[#This Row],[Amount]] -shipments9[[#This Row],[total cost]]</f>
        <v>760.09999999999991</v>
      </c>
      <c r="R2774" s="4" t="str">
        <f>IF(shipments9[[#This Row],[Gross Profit]]&lt;0,"Loss","Profit")</f>
        <v>Profit</v>
      </c>
      <c r="S2774" s="9">
        <f>shipments9[[#This Row],[Gross Profit]]/shipments9[[#This Row],[Amount]]</f>
        <v>0.22918739635157542</v>
      </c>
      <c r="T2774" s="11">
        <f>shipments9[[#This Row],[Amount]]/shipments9[[#This Row],[Boxes]]</f>
        <v>4.9947289156626509</v>
      </c>
    </row>
    <row r="2775" spans="1:20" hidden="1" x14ac:dyDescent="0.25">
      <c r="A2775" t="s">
        <v>2977</v>
      </c>
      <c r="B2775" t="s">
        <v>49</v>
      </c>
      <c r="C2775" t="s">
        <v>128</v>
      </c>
      <c r="D2775" t="s">
        <v>19</v>
      </c>
      <c r="E2775" s="1">
        <v>45267</v>
      </c>
      <c r="F2775" s="1" t="str">
        <f>TEXT(shipments9[[#This Row],[Shipdate]],"ddd")</f>
        <v>Thu</v>
      </c>
      <c r="G2775" s="1" t="str">
        <f>IF(OR(shipments9[[#This Row],[Day Name]]="Sat",shipments9[[#This Row],[Day Name]]="Sun"),"Weekend","Weekday")</f>
        <v>Weekday</v>
      </c>
      <c r="H2775">
        <v>40.5</v>
      </c>
      <c r="I2775">
        <v>6</v>
      </c>
      <c r="J2775" t="s">
        <v>172</v>
      </c>
      <c r="K2775" t="s">
        <v>8151</v>
      </c>
      <c r="L2775" t="s">
        <v>8152</v>
      </c>
      <c r="M2775">
        <v>12</v>
      </c>
      <c r="N2775" t="s">
        <v>8166</v>
      </c>
      <c r="O2775" s="4">
        <f>INDEX(products[Cost_per_box], MATCH(shipments9[[#This Row],[PID]], products[PID], 0))</f>
        <v>3.85</v>
      </c>
      <c r="P2775" s="4">
        <f>shipments9[[#This Row],[Boxes]]*shipments9[[#This Row],[Cost Per Box]]</f>
        <v>23.1</v>
      </c>
      <c r="Q2775" s="4">
        <f>shipments9[[#This Row],[Amount]] -shipments9[[#This Row],[total cost]]</f>
        <v>17.399999999999999</v>
      </c>
      <c r="R2775" s="4" t="str">
        <f>IF(shipments9[[#This Row],[Gross Profit]]&lt;0,"Loss","Profit")</f>
        <v>Profit</v>
      </c>
      <c r="S2775" s="9">
        <f>shipments9[[#This Row],[Gross Profit]]/shipments9[[#This Row],[Amount]]</f>
        <v>0.42962962962962958</v>
      </c>
      <c r="T2775" s="11">
        <f>shipments9[[#This Row],[Amount]]/shipments9[[#This Row],[Boxes]]</f>
        <v>6.75</v>
      </c>
    </row>
    <row r="2776" spans="1:20" hidden="1" x14ac:dyDescent="0.25">
      <c r="A2776" t="s">
        <v>2978</v>
      </c>
      <c r="B2776" t="s">
        <v>52</v>
      </c>
      <c r="C2776" t="s">
        <v>128</v>
      </c>
      <c r="D2776" t="s">
        <v>19</v>
      </c>
      <c r="E2776" s="1">
        <v>45370</v>
      </c>
      <c r="F2776" s="1" t="str">
        <f>TEXT(shipments9[[#This Row],[Shipdate]],"ddd")</f>
        <v>Tue</v>
      </c>
      <c r="G2776" s="1" t="str">
        <f>IF(OR(shipments9[[#This Row],[Day Name]]="Sat",shipments9[[#This Row],[Day Name]]="Sun"),"Weekend","Weekday")</f>
        <v>Weekday</v>
      </c>
      <c r="H2776">
        <v>6410.25</v>
      </c>
      <c r="I2776">
        <v>1069</v>
      </c>
      <c r="J2776" t="s">
        <v>172</v>
      </c>
      <c r="K2776" t="s">
        <v>8155</v>
      </c>
      <c r="L2776" t="s">
        <v>8156</v>
      </c>
      <c r="M2776">
        <v>3</v>
      </c>
      <c r="N2776" t="s">
        <v>8164</v>
      </c>
      <c r="O2776" s="4">
        <f>INDEX(products[Cost_per_box], MATCH(shipments9[[#This Row],[PID]], products[PID], 0))</f>
        <v>3.85</v>
      </c>
      <c r="P2776" s="4">
        <f>shipments9[[#This Row],[Boxes]]*shipments9[[#This Row],[Cost Per Box]]</f>
        <v>4115.6500000000005</v>
      </c>
      <c r="Q2776" s="4">
        <f>shipments9[[#This Row],[Amount]] -shipments9[[#This Row],[total cost]]</f>
        <v>2294.5999999999995</v>
      </c>
      <c r="R2776" s="4" t="str">
        <f>IF(shipments9[[#This Row],[Gross Profit]]&lt;0,"Loss","Profit")</f>
        <v>Profit</v>
      </c>
      <c r="S2776" s="9">
        <f>shipments9[[#This Row],[Gross Profit]]/shipments9[[#This Row],[Amount]]</f>
        <v>0.35795795795795787</v>
      </c>
      <c r="T2776" s="11">
        <f>shipments9[[#This Row],[Amount]]/shipments9[[#This Row],[Boxes]]</f>
        <v>5.9964920486435922</v>
      </c>
    </row>
    <row r="2777" spans="1:20" hidden="1" x14ac:dyDescent="0.25">
      <c r="A2777" t="s">
        <v>2979</v>
      </c>
      <c r="B2777" t="s">
        <v>52</v>
      </c>
      <c r="C2777" t="s">
        <v>128</v>
      </c>
      <c r="D2777" t="s">
        <v>19</v>
      </c>
      <c r="E2777" s="1">
        <v>45005</v>
      </c>
      <c r="F2777" s="1" t="str">
        <f>TEXT(shipments9[[#This Row],[Shipdate]],"ddd")</f>
        <v>Mon</v>
      </c>
      <c r="G2777" s="1" t="str">
        <f>IF(OR(shipments9[[#This Row],[Day Name]]="Sat",shipments9[[#This Row],[Day Name]]="Sun"),"Weekend","Weekday")</f>
        <v>Weekday</v>
      </c>
      <c r="H2777">
        <v>5222.25</v>
      </c>
      <c r="I2777">
        <v>747</v>
      </c>
      <c r="J2777" t="s">
        <v>172</v>
      </c>
      <c r="K2777" t="s">
        <v>8151</v>
      </c>
      <c r="L2777" t="s">
        <v>8156</v>
      </c>
      <c r="M2777">
        <v>3</v>
      </c>
      <c r="N2777" t="s">
        <v>8164</v>
      </c>
      <c r="O2777" s="4">
        <f>INDEX(products[Cost_per_box], MATCH(shipments9[[#This Row],[PID]], products[PID], 0))</f>
        <v>3.85</v>
      </c>
      <c r="P2777" s="4">
        <f>shipments9[[#This Row],[Boxes]]*shipments9[[#This Row],[Cost Per Box]]</f>
        <v>2875.9500000000003</v>
      </c>
      <c r="Q2777" s="4">
        <f>shipments9[[#This Row],[Amount]] -shipments9[[#This Row],[total cost]]</f>
        <v>2346.2999999999997</v>
      </c>
      <c r="R2777" s="4" t="str">
        <f>IF(shipments9[[#This Row],[Gross Profit]]&lt;0,"Loss","Profit")</f>
        <v>Profit</v>
      </c>
      <c r="S2777" s="9">
        <f>shipments9[[#This Row],[Gross Profit]]/shipments9[[#This Row],[Amount]]</f>
        <v>0.44928909952606627</v>
      </c>
      <c r="T2777" s="11">
        <f>shipments9[[#This Row],[Amount]]/shipments9[[#This Row],[Boxes]]</f>
        <v>6.9909638554216871</v>
      </c>
    </row>
    <row r="2778" spans="1:20" hidden="1" x14ac:dyDescent="0.25">
      <c r="A2778" t="s">
        <v>2980</v>
      </c>
      <c r="B2778" t="s">
        <v>55</v>
      </c>
      <c r="C2778" t="s">
        <v>128</v>
      </c>
      <c r="D2778" t="s">
        <v>19</v>
      </c>
      <c r="E2778" s="1">
        <v>45302</v>
      </c>
      <c r="F2778" s="1" t="str">
        <f>TEXT(shipments9[[#This Row],[Shipdate]],"ddd")</f>
        <v>Thu</v>
      </c>
      <c r="G2778" s="1" t="str">
        <f>IF(OR(shipments9[[#This Row],[Day Name]]="Sat",shipments9[[#This Row],[Day Name]]="Sun"),"Weekend","Weekday")</f>
        <v>Weekday</v>
      </c>
      <c r="H2778">
        <v>1386</v>
      </c>
      <c r="I2778">
        <v>154</v>
      </c>
      <c r="J2778" t="s">
        <v>172</v>
      </c>
      <c r="K2778" t="s">
        <v>8155</v>
      </c>
      <c r="L2778" t="s">
        <v>8156</v>
      </c>
      <c r="M2778">
        <v>1</v>
      </c>
      <c r="N2778" t="s">
        <v>8163</v>
      </c>
      <c r="O2778" s="4">
        <f>INDEX(products[Cost_per_box], MATCH(shipments9[[#This Row],[PID]], products[PID], 0))</f>
        <v>3.85</v>
      </c>
      <c r="P2778" s="4">
        <f>shipments9[[#This Row],[Boxes]]*shipments9[[#This Row],[Cost Per Box]]</f>
        <v>592.9</v>
      </c>
      <c r="Q2778" s="4">
        <f>shipments9[[#This Row],[Amount]] -shipments9[[#This Row],[total cost]]</f>
        <v>793.1</v>
      </c>
      <c r="R2778" s="4" t="str">
        <f>IF(shipments9[[#This Row],[Gross Profit]]&lt;0,"Loss","Profit")</f>
        <v>Profit</v>
      </c>
      <c r="S2778" s="9">
        <f>shipments9[[#This Row],[Gross Profit]]/shipments9[[#This Row],[Amount]]</f>
        <v>0.57222222222222219</v>
      </c>
      <c r="T2778" s="11">
        <f>shipments9[[#This Row],[Amount]]/shipments9[[#This Row],[Boxes]]</f>
        <v>9</v>
      </c>
    </row>
    <row r="2779" spans="1:20" hidden="1" x14ac:dyDescent="0.25">
      <c r="A2779" t="s">
        <v>2981</v>
      </c>
      <c r="B2779" t="s">
        <v>55</v>
      </c>
      <c r="C2779" t="s">
        <v>128</v>
      </c>
      <c r="D2779" t="s">
        <v>19</v>
      </c>
      <c r="E2779" s="1">
        <v>45286</v>
      </c>
      <c r="F2779" s="1" t="str">
        <f>TEXT(shipments9[[#This Row],[Shipdate]],"ddd")</f>
        <v>Tue</v>
      </c>
      <c r="G2779" s="1" t="str">
        <f>IF(OR(shipments9[[#This Row],[Day Name]]="Sat",shipments9[[#This Row],[Day Name]]="Sun"),"Weekend","Weekday")</f>
        <v>Weekday</v>
      </c>
      <c r="H2779">
        <v>2949.75</v>
      </c>
      <c r="I2779">
        <v>492</v>
      </c>
      <c r="J2779" t="s">
        <v>172</v>
      </c>
      <c r="K2779" t="s">
        <v>8151</v>
      </c>
      <c r="L2779" t="s">
        <v>8152</v>
      </c>
      <c r="M2779">
        <v>12</v>
      </c>
      <c r="N2779" t="s">
        <v>8166</v>
      </c>
      <c r="O2779" s="4">
        <f>INDEX(products[Cost_per_box], MATCH(shipments9[[#This Row],[PID]], products[PID], 0))</f>
        <v>3.85</v>
      </c>
      <c r="P2779" s="4">
        <f>shipments9[[#This Row],[Boxes]]*shipments9[[#This Row],[Cost Per Box]]</f>
        <v>1894.2</v>
      </c>
      <c r="Q2779" s="4">
        <f>shipments9[[#This Row],[Amount]] -shipments9[[#This Row],[total cost]]</f>
        <v>1055.55</v>
      </c>
      <c r="R2779" s="4" t="str">
        <f>IF(shipments9[[#This Row],[Gross Profit]]&lt;0,"Loss","Profit")</f>
        <v>Profit</v>
      </c>
      <c r="S2779" s="9">
        <f>shipments9[[#This Row],[Gross Profit]]/shipments9[[#This Row],[Amount]]</f>
        <v>0.35784388507500636</v>
      </c>
      <c r="T2779" s="11">
        <f>shipments9[[#This Row],[Amount]]/shipments9[[#This Row],[Boxes]]</f>
        <v>5.9954268292682924</v>
      </c>
    </row>
    <row r="2780" spans="1:20" hidden="1" x14ac:dyDescent="0.25">
      <c r="A2780" t="s">
        <v>2982</v>
      </c>
      <c r="B2780" t="s">
        <v>55</v>
      </c>
      <c r="C2780" t="s">
        <v>128</v>
      </c>
      <c r="D2780" t="s">
        <v>19</v>
      </c>
      <c r="E2780" s="1">
        <v>45212</v>
      </c>
      <c r="F2780" s="1" t="str">
        <f>TEXT(shipments9[[#This Row],[Shipdate]],"ddd")</f>
        <v>Fri</v>
      </c>
      <c r="G2780" s="1" t="str">
        <f>IF(OR(shipments9[[#This Row],[Day Name]]="Sat",shipments9[[#This Row],[Day Name]]="Sun"),"Weekend","Weekday")</f>
        <v>Weekday</v>
      </c>
      <c r="H2780">
        <v>2702.25</v>
      </c>
      <c r="I2780">
        <v>451</v>
      </c>
      <c r="J2780" t="s">
        <v>172</v>
      </c>
      <c r="K2780" t="s">
        <v>8151</v>
      </c>
      <c r="L2780" t="s">
        <v>8152</v>
      </c>
      <c r="M2780">
        <v>10</v>
      </c>
      <c r="N2780" t="s">
        <v>8153</v>
      </c>
      <c r="O2780" s="4">
        <f>INDEX(products[Cost_per_box], MATCH(shipments9[[#This Row],[PID]], products[PID], 0))</f>
        <v>3.85</v>
      </c>
      <c r="P2780" s="4">
        <f>shipments9[[#This Row],[Boxes]]*shipments9[[#This Row],[Cost Per Box]]</f>
        <v>1736.3500000000001</v>
      </c>
      <c r="Q2780" s="4">
        <f>shipments9[[#This Row],[Amount]] -shipments9[[#This Row],[total cost]]</f>
        <v>965.89999999999986</v>
      </c>
      <c r="R2780" s="4" t="str">
        <f>IF(shipments9[[#This Row],[Gross Profit]]&lt;0,"Loss","Profit")</f>
        <v>Profit</v>
      </c>
      <c r="S2780" s="9">
        <f>shipments9[[#This Row],[Gross Profit]]/shipments9[[#This Row],[Amount]]</f>
        <v>0.35744287168100652</v>
      </c>
      <c r="T2780" s="11">
        <f>shipments9[[#This Row],[Amount]]/shipments9[[#This Row],[Boxes]]</f>
        <v>5.9916851441241681</v>
      </c>
    </row>
    <row r="2781" spans="1:20" hidden="1" x14ac:dyDescent="0.25">
      <c r="A2781" t="s">
        <v>2983</v>
      </c>
      <c r="B2781" t="s">
        <v>55</v>
      </c>
      <c r="C2781" t="s">
        <v>128</v>
      </c>
      <c r="D2781" t="s">
        <v>19</v>
      </c>
      <c r="E2781" s="1">
        <v>45009</v>
      </c>
      <c r="F2781" s="1" t="str">
        <f>TEXT(shipments9[[#This Row],[Shipdate]],"ddd")</f>
        <v>Fri</v>
      </c>
      <c r="G2781" s="1" t="str">
        <f>IF(OR(shipments9[[#This Row],[Day Name]]="Sat",shipments9[[#This Row],[Day Name]]="Sun"),"Weekend","Weekday")</f>
        <v>Weekday</v>
      </c>
      <c r="H2781">
        <v>2526.75</v>
      </c>
      <c r="I2781">
        <v>422</v>
      </c>
      <c r="J2781" t="s">
        <v>172</v>
      </c>
      <c r="K2781" t="s">
        <v>8151</v>
      </c>
      <c r="L2781" t="s">
        <v>8156</v>
      </c>
      <c r="M2781">
        <v>3</v>
      </c>
      <c r="N2781" t="s">
        <v>8164</v>
      </c>
      <c r="O2781" s="4">
        <f>INDEX(products[Cost_per_box], MATCH(shipments9[[#This Row],[PID]], products[PID], 0))</f>
        <v>3.85</v>
      </c>
      <c r="P2781" s="4">
        <f>shipments9[[#This Row],[Boxes]]*shipments9[[#This Row],[Cost Per Box]]</f>
        <v>1624.7</v>
      </c>
      <c r="Q2781" s="4">
        <f>shipments9[[#This Row],[Amount]] -shipments9[[#This Row],[total cost]]</f>
        <v>902.05</v>
      </c>
      <c r="R2781" s="4" t="str">
        <f>IF(shipments9[[#This Row],[Gross Profit]]&lt;0,"Loss","Profit")</f>
        <v>Profit</v>
      </c>
      <c r="S2781" s="9">
        <f>shipments9[[#This Row],[Gross Profit]]/shipments9[[#This Row],[Amount]]</f>
        <v>0.35700009894132778</v>
      </c>
      <c r="T2781" s="11">
        <f>shipments9[[#This Row],[Amount]]/shipments9[[#This Row],[Boxes]]</f>
        <v>5.9875592417061609</v>
      </c>
    </row>
    <row r="2782" spans="1:20" hidden="1" x14ac:dyDescent="0.25">
      <c r="A2782" t="s">
        <v>2984</v>
      </c>
      <c r="B2782" t="s">
        <v>77</v>
      </c>
      <c r="C2782" t="s">
        <v>128</v>
      </c>
      <c r="D2782" t="s">
        <v>19</v>
      </c>
      <c r="E2782" s="1">
        <v>45288</v>
      </c>
      <c r="F2782" s="1" t="str">
        <f>TEXT(shipments9[[#This Row],[Shipdate]],"ddd")</f>
        <v>Thu</v>
      </c>
      <c r="G2782" s="1" t="str">
        <f>IF(OR(shipments9[[#This Row],[Day Name]]="Sat",shipments9[[#This Row],[Day Name]]="Sun"),"Weekend","Weekday")</f>
        <v>Weekday</v>
      </c>
      <c r="H2782">
        <v>202.5</v>
      </c>
      <c r="I2782">
        <v>23</v>
      </c>
      <c r="J2782" t="s">
        <v>172</v>
      </c>
      <c r="K2782" t="s">
        <v>8151</v>
      </c>
      <c r="L2782" t="s">
        <v>8152</v>
      </c>
      <c r="M2782">
        <v>12</v>
      </c>
      <c r="N2782" t="s">
        <v>8166</v>
      </c>
      <c r="O2782" s="4">
        <f>INDEX(products[Cost_per_box], MATCH(shipments9[[#This Row],[PID]], products[PID], 0))</f>
        <v>3.85</v>
      </c>
      <c r="P2782" s="4">
        <f>shipments9[[#This Row],[Boxes]]*shipments9[[#This Row],[Cost Per Box]]</f>
        <v>88.55</v>
      </c>
      <c r="Q2782" s="4">
        <f>shipments9[[#This Row],[Amount]] -shipments9[[#This Row],[total cost]]</f>
        <v>113.95</v>
      </c>
      <c r="R2782" s="4" t="str">
        <f>IF(shipments9[[#This Row],[Gross Profit]]&lt;0,"Loss","Profit")</f>
        <v>Profit</v>
      </c>
      <c r="S2782" s="9">
        <f>shipments9[[#This Row],[Gross Profit]]/shipments9[[#This Row],[Amount]]</f>
        <v>0.56271604938271602</v>
      </c>
      <c r="T2782" s="11">
        <f>shipments9[[#This Row],[Amount]]/shipments9[[#This Row],[Boxes]]</f>
        <v>8.804347826086957</v>
      </c>
    </row>
    <row r="2783" spans="1:20" hidden="1" x14ac:dyDescent="0.25">
      <c r="A2783" t="s">
        <v>2985</v>
      </c>
      <c r="B2783" t="s">
        <v>77</v>
      </c>
      <c r="C2783" t="s">
        <v>128</v>
      </c>
      <c r="D2783" t="s">
        <v>19</v>
      </c>
      <c r="E2783" s="1">
        <v>45184</v>
      </c>
      <c r="F2783" s="1" t="str">
        <f>TEXT(shipments9[[#This Row],[Shipdate]],"ddd")</f>
        <v>Fri</v>
      </c>
      <c r="G2783" s="1" t="str">
        <f>IF(OR(shipments9[[#This Row],[Day Name]]="Sat",shipments9[[#This Row],[Day Name]]="Sun"),"Weekend","Weekday")</f>
        <v>Weekday</v>
      </c>
      <c r="H2783">
        <v>3710.25</v>
      </c>
      <c r="I2783">
        <v>619</v>
      </c>
      <c r="J2783" t="s">
        <v>172</v>
      </c>
      <c r="K2783" t="s">
        <v>8151</v>
      </c>
      <c r="L2783" t="s">
        <v>8160</v>
      </c>
      <c r="M2783">
        <v>9</v>
      </c>
      <c r="N2783" t="s">
        <v>8167</v>
      </c>
      <c r="O2783" s="4">
        <f>INDEX(products[Cost_per_box], MATCH(shipments9[[#This Row],[PID]], products[PID], 0))</f>
        <v>3.85</v>
      </c>
      <c r="P2783" s="4">
        <f>shipments9[[#This Row],[Boxes]]*shipments9[[#This Row],[Cost Per Box]]</f>
        <v>2383.15</v>
      </c>
      <c r="Q2783" s="4">
        <f>shipments9[[#This Row],[Amount]] -shipments9[[#This Row],[total cost]]</f>
        <v>1327.1</v>
      </c>
      <c r="R2783" s="4" t="str">
        <f>IF(shipments9[[#This Row],[Gross Profit]]&lt;0,"Loss","Profit")</f>
        <v>Profit</v>
      </c>
      <c r="S2783" s="9">
        <f>shipments9[[#This Row],[Gross Profit]]/shipments9[[#This Row],[Amount]]</f>
        <v>0.35768479212991033</v>
      </c>
      <c r="T2783" s="11">
        <f>shipments9[[#This Row],[Amount]]/shipments9[[#This Row],[Boxes]]</f>
        <v>5.9939418416801296</v>
      </c>
    </row>
    <row r="2784" spans="1:20" hidden="1" x14ac:dyDescent="0.25">
      <c r="A2784" t="s">
        <v>2986</v>
      </c>
      <c r="B2784" t="s">
        <v>77</v>
      </c>
      <c r="C2784" t="s">
        <v>128</v>
      </c>
      <c r="D2784" t="s">
        <v>19</v>
      </c>
      <c r="E2784" s="1">
        <v>45286</v>
      </c>
      <c r="F2784" s="1" t="str">
        <f>TEXT(shipments9[[#This Row],[Shipdate]],"ddd")</f>
        <v>Tue</v>
      </c>
      <c r="G2784" s="1" t="str">
        <f>IF(OR(shipments9[[#This Row],[Day Name]]="Sat",shipments9[[#This Row],[Day Name]]="Sun"),"Weekend","Weekday")</f>
        <v>Weekday</v>
      </c>
      <c r="H2784">
        <v>6759</v>
      </c>
      <c r="I2784">
        <v>845</v>
      </c>
      <c r="J2784" t="s">
        <v>172</v>
      </c>
      <c r="K2784" t="s">
        <v>8151</v>
      </c>
      <c r="L2784" t="s">
        <v>8152</v>
      </c>
      <c r="M2784">
        <v>12</v>
      </c>
      <c r="N2784" t="s">
        <v>8166</v>
      </c>
      <c r="O2784" s="4">
        <f>INDEX(products[Cost_per_box], MATCH(shipments9[[#This Row],[PID]], products[PID], 0))</f>
        <v>3.85</v>
      </c>
      <c r="P2784" s="4">
        <f>shipments9[[#This Row],[Boxes]]*shipments9[[#This Row],[Cost Per Box]]</f>
        <v>3253.25</v>
      </c>
      <c r="Q2784" s="4">
        <f>shipments9[[#This Row],[Amount]] -shipments9[[#This Row],[total cost]]</f>
        <v>3505.75</v>
      </c>
      <c r="R2784" s="4" t="str">
        <f>IF(shipments9[[#This Row],[Gross Profit]]&lt;0,"Loss","Profit")</f>
        <v>Profit</v>
      </c>
      <c r="S2784" s="9">
        <f>shipments9[[#This Row],[Gross Profit]]/shipments9[[#This Row],[Amount]]</f>
        <v>0.51867879863885191</v>
      </c>
      <c r="T2784" s="11">
        <f>shipments9[[#This Row],[Amount]]/shipments9[[#This Row],[Boxes]]</f>
        <v>7.9988165680473369</v>
      </c>
    </row>
    <row r="2785" spans="1:20" hidden="1" x14ac:dyDescent="0.25">
      <c r="A2785" t="s">
        <v>2987</v>
      </c>
      <c r="B2785" t="s">
        <v>77</v>
      </c>
      <c r="C2785" t="s">
        <v>128</v>
      </c>
      <c r="D2785" t="s">
        <v>19</v>
      </c>
      <c r="E2785" s="1">
        <v>45310</v>
      </c>
      <c r="F2785" s="1" t="str">
        <f>TEXT(shipments9[[#This Row],[Shipdate]],"ddd")</f>
        <v>Fri</v>
      </c>
      <c r="G2785" s="1" t="str">
        <f>IF(OR(shipments9[[#This Row],[Day Name]]="Sat",shipments9[[#This Row],[Day Name]]="Sun"),"Weekend","Weekday")</f>
        <v>Weekday</v>
      </c>
      <c r="H2785">
        <v>4938.75</v>
      </c>
      <c r="I2785">
        <v>706</v>
      </c>
      <c r="J2785" t="s">
        <v>172</v>
      </c>
      <c r="K2785" t="s">
        <v>8155</v>
      </c>
      <c r="L2785" t="s">
        <v>8156</v>
      </c>
      <c r="M2785">
        <v>1</v>
      </c>
      <c r="N2785" t="s">
        <v>8163</v>
      </c>
      <c r="O2785" s="4">
        <f>INDEX(products[Cost_per_box], MATCH(shipments9[[#This Row],[PID]], products[PID], 0))</f>
        <v>3.85</v>
      </c>
      <c r="P2785" s="4">
        <f>shipments9[[#This Row],[Boxes]]*shipments9[[#This Row],[Cost Per Box]]</f>
        <v>2718.1</v>
      </c>
      <c r="Q2785" s="4">
        <f>shipments9[[#This Row],[Amount]] -shipments9[[#This Row],[total cost]]</f>
        <v>2220.65</v>
      </c>
      <c r="R2785" s="4" t="str">
        <f>IF(shipments9[[#This Row],[Gross Profit]]&lt;0,"Loss","Profit")</f>
        <v>Profit</v>
      </c>
      <c r="S2785" s="9">
        <f>shipments9[[#This Row],[Gross Profit]]/shipments9[[#This Row],[Amount]]</f>
        <v>0.449638066312326</v>
      </c>
      <c r="T2785" s="11">
        <f>shipments9[[#This Row],[Amount]]/shipments9[[#This Row],[Boxes]]</f>
        <v>6.995396600566572</v>
      </c>
    </row>
    <row r="2786" spans="1:20" hidden="1" x14ac:dyDescent="0.25">
      <c r="A2786" t="s">
        <v>2988</v>
      </c>
      <c r="B2786" t="s">
        <v>58</v>
      </c>
      <c r="C2786" t="s">
        <v>128</v>
      </c>
      <c r="D2786" t="s">
        <v>19</v>
      </c>
      <c r="E2786" s="1">
        <v>45204</v>
      </c>
      <c r="F2786" s="1" t="str">
        <f>TEXT(shipments9[[#This Row],[Shipdate]],"ddd")</f>
        <v>Thu</v>
      </c>
      <c r="G2786" s="1" t="str">
        <f>IF(OR(shipments9[[#This Row],[Day Name]]="Sat",shipments9[[#This Row],[Day Name]]="Sun"),"Weekend","Weekday")</f>
        <v>Weekday</v>
      </c>
      <c r="H2786">
        <v>11403</v>
      </c>
      <c r="I2786">
        <v>1629</v>
      </c>
      <c r="J2786" t="s">
        <v>172</v>
      </c>
      <c r="K2786" t="s">
        <v>8151</v>
      </c>
      <c r="L2786" t="s">
        <v>8152</v>
      </c>
      <c r="M2786">
        <v>10</v>
      </c>
      <c r="N2786" t="s">
        <v>8153</v>
      </c>
      <c r="O2786" s="4">
        <f>INDEX(products[Cost_per_box], MATCH(shipments9[[#This Row],[PID]], products[PID], 0))</f>
        <v>3.85</v>
      </c>
      <c r="P2786" s="4">
        <f>shipments9[[#This Row],[Boxes]]*shipments9[[#This Row],[Cost Per Box]]</f>
        <v>6271.6500000000005</v>
      </c>
      <c r="Q2786" s="4">
        <f>shipments9[[#This Row],[Amount]] -shipments9[[#This Row],[total cost]]</f>
        <v>5131.3499999999995</v>
      </c>
      <c r="R2786" s="4" t="str">
        <f>IF(shipments9[[#This Row],[Gross Profit]]&lt;0,"Loss","Profit")</f>
        <v>Profit</v>
      </c>
      <c r="S2786" s="9">
        <f>shipments9[[#This Row],[Gross Profit]]/shipments9[[#This Row],[Amount]]</f>
        <v>0.44999999999999996</v>
      </c>
      <c r="T2786" s="11">
        <f>shipments9[[#This Row],[Amount]]/shipments9[[#This Row],[Boxes]]</f>
        <v>7</v>
      </c>
    </row>
    <row r="2787" spans="1:20" hidden="1" x14ac:dyDescent="0.25">
      <c r="A2787" t="s">
        <v>2989</v>
      </c>
      <c r="B2787" t="s">
        <v>58</v>
      </c>
      <c r="C2787" t="s">
        <v>128</v>
      </c>
      <c r="D2787" t="s">
        <v>19</v>
      </c>
      <c r="E2787" s="1">
        <v>44958</v>
      </c>
      <c r="F2787" s="1" t="str">
        <f>TEXT(shipments9[[#This Row],[Shipdate]],"ddd")</f>
        <v>Wed</v>
      </c>
      <c r="G2787" s="1" t="str">
        <f>IF(OR(shipments9[[#This Row],[Day Name]]="Sat",shipments9[[#This Row],[Day Name]]="Sun"),"Weekend","Weekday")</f>
        <v>Weekday</v>
      </c>
      <c r="H2787">
        <v>7512.75</v>
      </c>
      <c r="I2787">
        <v>1253</v>
      </c>
      <c r="J2787" t="s">
        <v>172</v>
      </c>
      <c r="K2787" t="s">
        <v>8151</v>
      </c>
      <c r="L2787" t="s">
        <v>8156</v>
      </c>
      <c r="M2787">
        <v>2</v>
      </c>
      <c r="N2787" t="s">
        <v>8157</v>
      </c>
      <c r="O2787" s="4">
        <f>INDEX(products[Cost_per_box], MATCH(shipments9[[#This Row],[PID]], products[PID], 0))</f>
        <v>3.85</v>
      </c>
      <c r="P2787" s="4">
        <f>shipments9[[#This Row],[Boxes]]*shipments9[[#This Row],[Cost Per Box]]</f>
        <v>4824.05</v>
      </c>
      <c r="Q2787" s="4">
        <f>shipments9[[#This Row],[Amount]] -shipments9[[#This Row],[total cost]]</f>
        <v>2688.7</v>
      </c>
      <c r="R2787" s="4" t="str">
        <f>IF(shipments9[[#This Row],[Gross Profit]]&lt;0,"Loss","Profit")</f>
        <v>Profit</v>
      </c>
      <c r="S2787" s="9">
        <f>shipments9[[#This Row],[Gross Profit]]/shipments9[[#This Row],[Amount]]</f>
        <v>0.35788492895411134</v>
      </c>
      <c r="T2787" s="11">
        <f>shipments9[[#This Row],[Amount]]/shipments9[[#This Row],[Boxes]]</f>
        <v>5.9958100558659222</v>
      </c>
    </row>
    <row r="2788" spans="1:20" hidden="1" x14ac:dyDescent="0.25">
      <c r="A2788" t="s">
        <v>2990</v>
      </c>
      <c r="B2788" t="s">
        <v>58</v>
      </c>
      <c r="C2788" t="s">
        <v>128</v>
      </c>
      <c r="D2788" t="s">
        <v>19</v>
      </c>
      <c r="E2788" s="1">
        <v>45175</v>
      </c>
      <c r="F2788" s="1" t="str">
        <f>TEXT(shipments9[[#This Row],[Shipdate]],"ddd")</f>
        <v>Wed</v>
      </c>
      <c r="G2788" s="1" t="str">
        <f>IF(OR(shipments9[[#This Row],[Day Name]]="Sat",shipments9[[#This Row],[Day Name]]="Sun"),"Weekend","Weekday")</f>
        <v>Weekday</v>
      </c>
      <c r="H2788">
        <v>19107</v>
      </c>
      <c r="I2788">
        <v>3185</v>
      </c>
      <c r="J2788" t="s">
        <v>172</v>
      </c>
      <c r="K2788" t="s">
        <v>8151</v>
      </c>
      <c r="L2788" t="s">
        <v>8160</v>
      </c>
      <c r="M2788">
        <v>9</v>
      </c>
      <c r="N2788" t="s">
        <v>8167</v>
      </c>
      <c r="O2788" s="4">
        <f>INDEX(products[Cost_per_box], MATCH(shipments9[[#This Row],[PID]], products[PID], 0))</f>
        <v>3.85</v>
      </c>
      <c r="P2788" s="4">
        <f>shipments9[[#This Row],[Boxes]]*shipments9[[#This Row],[Cost Per Box]]</f>
        <v>12262.25</v>
      </c>
      <c r="Q2788" s="4">
        <f>shipments9[[#This Row],[Amount]] -shipments9[[#This Row],[total cost]]</f>
        <v>6844.75</v>
      </c>
      <c r="R2788" s="4" t="str">
        <f>IF(shipments9[[#This Row],[Gross Profit]]&lt;0,"Loss","Profit")</f>
        <v>Profit</v>
      </c>
      <c r="S2788" s="9">
        <f>shipments9[[#This Row],[Gross Profit]]/shipments9[[#This Row],[Amount]]</f>
        <v>0.35823258491652277</v>
      </c>
      <c r="T2788" s="11">
        <f>shipments9[[#This Row],[Amount]]/shipments9[[#This Row],[Boxes]]</f>
        <v>5.9990580847723702</v>
      </c>
    </row>
    <row r="2789" spans="1:20" hidden="1" x14ac:dyDescent="0.25">
      <c r="A2789" t="s">
        <v>2991</v>
      </c>
      <c r="B2789" t="s">
        <v>58</v>
      </c>
      <c r="C2789" t="s">
        <v>128</v>
      </c>
      <c r="D2789" t="s">
        <v>19</v>
      </c>
      <c r="E2789" s="1">
        <v>45149</v>
      </c>
      <c r="F2789" s="1" t="str">
        <f>TEXT(shipments9[[#This Row],[Shipdate]],"ddd")</f>
        <v>Fri</v>
      </c>
      <c r="G2789" s="1" t="str">
        <f>IF(OR(shipments9[[#This Row],[Day Name]]="Sat",shipments9[[#This Row],[Day Name]]="Sun"),"Weekend","Weekday")</f>
        <v>Weekday</v>
      </c>
      <c r="H2789">
        <v>4504.5</v>
      </c>
      <c r="I2789">
        <v>501</v>
      </c>
      <c r="J2789" t="s">
        <v>172</v>
      </c>
      <c r="K2789" t="s">
        <v>8151</v>
      </c>
      <c r="L2789" t="s">
        <v>8160</v>
      </c>
      <c r="M2789">
        <v>8</v>
      </c>
      <c r="N2789" t="s">
        <v>8162</v>
      </c>
      <c r="O2789" s="4">
        <f>INDEX(products[Cost_per_box], MATCH(shipments9[[#This Row],[PID]], products[PID], 0))</f>
        <v>3.85</v>
      </c>
      <c r="P2789" s="4">
        <f>shipments9[[#This Row],[Boxes]]*shipments9[[#This Row],[Cost Per Box]]</f>
        <v>1928.8500000000001</v>
      </c>
      <c r="Q2789" s="4">
        <f>shipments9[[#This Row],[Amount]] -shipments9[[#This Row],[total cost]]</f>
        <v>2575.6499999999996</v>
      </c>
      <c r="R2789" s="4" t="str">
        <f>IF(shipments9[[#This Row],[Gross Profit]]&lt;0,"Loss","Profit")</f>
        <v>Profit</v>
      </c>
      <c r="S2789" s="9">
        <f>shipments9[[#This Row],[Gross Profit]]/shipments9[[#This Row],[Amount]]</f>
        <v>0.57179487179487176</v>
      </c>
      <c r="T2789" s="11">
        <f>shipments9[[#This Row],[Amount]]/shipments9[[#This Row],[Boxes]]</f>
        <v>8.9910179640718564</v>
      </c>
    </row>
    <row r="2790" spans="1:20" hidden="1" x14ac:dyDescent="0.25">
      <c r="A2790" t="s">
        <v>2992</v>
      </c>
      <c r="B2790" t="s">
        <v>58</v>
      </c>
      <c r="C2790" t="s">
        <v>128</v>
      </c>
      <c r="D2790" t="s">
        <v>19</v>
      </c>
      <c r="E2790" s="1">
        <v>45198</v>
      </c>
      <c r="F2790" s="1" t="str">
        <f>TEXT(shipments9[[#This Row],[Shipdate]],"ddd")</f>
        <v>Fri</v>
      </c>
      <c r="G2790" s="1" t="str">
        <f>IF(OR(shipments9[[#This Row],[Day Name]]="Sat",shipments9[[#This Row],[Day Name]]="Sun"),"Weekend","Weekday")</f>
        <v>Weekday</v>
      </c>
      <c r="H2790">
        <v>9893.25</v>
      </c>
      <c r="I2790">
        <v>1414</v>
      </c>
      <c r="J2790" t="s">
        <v>172</v>
      </c>
      <c r="K2790" t="s">
        <v>8151</v>
      </c>
      <c r="L2790" t="s">
        <v>8160</v>
      </c>
      <c r="M2790">
        <v>9</v>
      </c>
      <c r="N2790" t="s">
        <v>8167</v>
      </c>
      <c r="O2790" s="4">
        <f>INDEX(products[Cost_per_box], MATCH(shipments9[[#This Row],[PID]], products[PID], 0))</f>
        <v>3.85</v>
      </c>
      <c r="P2790" s="4">
        <f>shipments9[[#This Row],[Boxes]]*shipments9[[#This Row],[Cost Per Box]]</f>
        <v>5443.9000000000005</v>
      </c>
      <c r="Q2790" s="4">
        <f>shipments9[[#This Row],[Amount]] -shipments9[[#This Row],[total cost]]</f>
        <v>4449.3499999999995</v>
      </c>
      <c r="R2790" s="4" t="str">
        <f>IF(shipments9[[#This Row],[Gross Profit]]&lt;0,"Loss","Profit")</f>
        <v>Profit</v>
      </c>
      <c r="S2790" s="9">
        <f>shipments9[[#This Row],[Gross Profit]]/shipments9[[#This Row],[Amount]]</f>
        <v>0.44973593106410931</v>
      </c>
      <c r="T2790" s="11">
        <f>shipments9[[#This Row],[Amount]]/shipments9[[#This Row],[Boxes]]</f>
        <v>6.9966407355021216</v>
      </c>
    </row>
    <row r="2791" spans="1:20" hidden="1" x14ac:dyDescent="0.25">
      <c r="A2791" t="s">
        <v>2993</v>
      </c>
      <c r="B2791" t="s">
        <v>58</v>
      </c>
      <c r="C2791" t="s">
        <v>128</v>
      </c>
      <c r="D2791" t="s">
        <v>19</v>
      </c>
      <c r="E2791" s="1">
        <v>45366</v>
      </c>
      <c r="F2791" s="1" t="str">
        <f>TEXT(shipments9[[#This Row],[Shipdate]],"ddd")</f>
        <v>Fri</v>
      </c>
      <c r="G2791" s="1" t="str">
        <f>IF(OR(shipments9[[#This Row],[Day Name]]="Sat",shipments9[[#This Row],[Day Name]]="Sun"),"Weekend","Weekday")</f>
        <v>Weekday</v>
      </c>
      <c r="H2791">
        <v>2441.25</v>
      </c>
      <c r="I2791">
        <v>306</v>
      </c>
      <c r="J2791" t="s">
        <v>172</v>
      </c>
      <c r="K2791" t="s">
        <v>8155</v>
      </c>
      <c r="L2791" t="s">
        <v>8156</v>
      </c>
      <c r="M2791">
        <v>3</v>
      </c>
      <c r="N2791" t="s">
        <v>8164</v>
      </c>
      <c r="O2791" s="4">
        <f>INDEX(products[Cost_per_box], MATCH(shipments9[[#This Row],[PID]], products[PID], 0))</f>
        <v>3.85</v>
      </c>
      <c r="P2791" s="4">
        <f>shipments9[[#This Row],[Boxes]]*shipments9[[#This Row],[Cost Per Box]]</f>
        <v>1178.1000000000001</v>
      </c>
      <c r="Q2791" s="4">
        <f>shipments9[[#This Row],[Amount]] -shipments9[[#This Row],[total cost]]</f>
        <v>1263.1499999999999</v>
      </c>
      <c r="R2791" s="4" t="str">
        <f>IF(shipments9[[#This Row],[Gross Profit]]&lt;0,"Loss","Profit")</f>
        <v>Profit</v>
      </c>
      <c r="S2791" s="9">
        <f>shipments9[[#This Row],[Gross Profit]]/shipments9[[#This Row],[Amount]]</f>
        <v>0.5174193548387096</v>
      </c>
      <c r="T2791" s="11">
        <f>shipments9[[#This Row],[Amount]]/shipments9[[#This Row],[Boxes]]</f>
        <v>7.9779411764705879</v>
      </c>
    </row>
    <row r="2792" spans="1:20" hidden="1" x14ac:dyDescent="0.25">
      <c r="A2792" t="s">
        <v>2994</v>
      </c>
      <c r="B2792" t="s">
        <v>58</v>
      </c>
      <c r="C2792" t="s">
        <v>128</v>
      </c>
      <c r="D2792" t="s">
        <v>19</v>
      </c>
      <c r="E2792" s="1">
        <v>45314</v>
      </c>
      <c r="F2792" s="1" t="str">
        <f>TEXT(shipments9[[#This Row],[Shipdate]],"ddd")</f>
        <v>Tue</v>
      </c>
      <c r="G2792" s="1" t="str">
        <f>IF(OR(shipments9[[#This Row],[Day Name]]="Sat",shipments9[[#This Row],[Day Name]]="Sun"),"Weekend","Weekday")</f>
        <v>Weekday</v>
      </c>
      <c r="H2792">
        <v>1419.75</v>
      </c>
      <c r="I2792">
        <v>158</v>
      </c>
      <c r="J2792" t="s">
        <v>172</v>
      </c>
      <c r="K2792" t="s">
        <v>8155</v>
      </c>
      <c r="L2792" t="s">
        <v>8156</v>
      </c>
      <c r="M2792">
        <v>1</v>
      </c>
      <c r="N2792" t="s">
        <v>8163</v>
      </c>
      <c r="O2792" s="4">
        <f>INDEX(products[Cost_per_box], MATCH(shipments9[[#This Row],[PID]], products[PID], 0))</f>
        <v>3.85</v>
      </c>
      <c r="P2792" s="4">
        <f>shipments9[[#This Row],[Boxes]]*shipments9[[#This Row],[Cost Per Box]]</f>
        <v>608.30000000000007</v>
      </c>
      <c r="Q2792" s="4">
        <f>shipments9[[#This Row],[Amount]] -shipments9[[#This Row],[total cost]]</f>
        <v>811.44999999999993</v>
      </c>
      <c r="R2792" s="4" t="str">
        <f>IF(shipments9[[#This Row],[Gross Profit]]&lt;0,"Loss","Profit")</f>
        <v>Profit</v>
      </c>
      <c r="S2792" s="9">
        <f>shipments9[[#This Row],[Gross Profit]]/shipments9[[#This Row],[Amount]]</f>
        <v>0.57154428596583906</v>
      </c>
      <c r="T2792" s="11">
        <f>shipments9[[#This Row],[Amount]]/shipments9[[#This Row],[Boxes]]</f>
        <v>8.9857594936708853</v>
      </c>
    </row>
    <row r="2793" spans="1:20" hidden="1" x14ac:dyDescent="0.25">
      <c r="A2793" t="s">
        <v>2995</v>
      </c>
      <c r="B2793" t="s">
        <v>61</v>
      </c>
      <c r="C2793" t="s">
        <v>128</v>
      </c>
      <c r="D2793" t="s">
        <v>19</v>
      </c>
      <c r="E2793" s="1">
        <v>45260</v>
      </c>
      <c r="F2793" s="1" t="str">
        <f>TEXT(shipments9[[#This Row],[Shipdate]],"ddd")</f>
        <v>Thu</v>
      </c>
      <c r="G2793" s="1" t="str">
        <f>IF(OR(shipments9[[#This Row],[Day Name]]="Sat",shipments9[[#This Row],[Day Name]]="Sun"),"Weekend","Weekday")</f>
        <v>Weekday</v>
      </c>
      <c r="H2793">
        <v>4153.5</v>
      </c>
      <c r="I2793">
        <v>693</v>
      </c>
      <c r="J2793" t="s">
        <v>172</v>
      </c>
      <c r="K2793" t="s">
        <v>8151</v>
      </c>
      <c r="L2793" t="s">
        <v>8152</v>
      </c>
      <c r="M2793">
        <v>11</v>
      </c>
      <c r="N2793" t="s">
        <v>8165</v>
      </c>
      <c r="O2793" s="4">
        <f>INDEX(products[Cost_per_box], MATCH(shipments9[[#This Row],[PID]], products[PID], 0))</f>
        <v>3.85</v>
      </c>
      <c r="P2793" s="4">
        <f>shipments9[[#This Row],[Boxes]]*shipments9[[#This Row],[Cost Per Box]]</f>
        <v>2668.05</v>
      </c>
      <c r="Q2793" s="4">
        <f>shipments9[[#This Row],[Amount]] -shipments9[[#This Row],[total cost]]</f>
        <v>1485.4499999999998</v>
      </c>
      <c r="R2793" s="4" t="str">
        <f>IF(shipments9[[#This Row],[Gross Profit]]&lt;0,"Loss","Profit")</f>
        <v>Profit</v>
      </c>
      <c r="S2793" s="9">
        <f>shipments9[[#This Row],[Gross Profit]]/shipments9[[#This Row],[Amount]]</f>
        <v>0.35763813651137588</v>
      </c>
      <c r="T2793" s="11">
        <f>shipments9[[#This Row],[Amount]]/shipments9[[#This Row],[Boxes]]</f>
        <v>5.9935064935064934</v>
      </c>
    </row>
    <row r="2794" spans="1:20" hidden="1" x14ac:dyDescent="0.25">
      <c r="A2794" t="s">
        <v>2996</v>
      </c>
      <c r="B2794" t="s">
        <v>61</v>
      </c>
      <c r="C2794" t="s">
        <v>128</v>
      </c>
      <c r="D2794" t="s">
        <v>19</v>
      </c>
      <c r="E2794" s="1">
        <v>45343</v>
      </c>
      <c r="F2794" s="1" t="str">
        <f>TEXT(shipments9[[#This Row],[Shipdate]],"ddd")</f>
        <v>Wed</v>
      </c>
      <c r="G2794" s="1" t="str">
        <f>IF(OR(shipments9[[#This Row],[Day Name]]="Sat",shipments9[[#This Row],[Day Name]]="Sun"),"Weekend","Weekday")</f>
        <v>Weekday</v>
      </c>
      <c r="H2794">
        <v>13097.25</v>
      </c>
      <c r="I2794">
        <v>1456</v>
      </c>
      <c r="J2794" t="s">
        <v>172</v>
      </c>
      <c r="K2794" t="s">
        <v>8155</v>
      </c>
      <c r="L2794" t="s">
        <v>8156</v>
      </c>
      <c r="M2794">
        <v>2</v>
      </c>
      <c r="N2794" t="s">
        <v>8157</v>
      </c>
      <c r="O2794" s="4">
        <f>INDEX(products[Cost_per_box], MATCH(shipments9[[#This Row],[PID]], products[PID], 0))</f>
        <v>3.85</v>
      </c>
      <c r="P2794" s="4">
        <f>shipments9[[#This Row],[Boxes]]*shipments9[[#This Row],[Cost Per Box]]</f>
        <v>5605.6</v>
      </c>
      <c r="Q2794" s="4">
        <f>shipments9[[#This Row],[Amount]] -shipments9[[#This Row],[total cost]]</f>
        <v>7491.65</v>
      </c>
      <c r="R2794" s="4" t="str">
        <f>IF(shipments9[[#This Row],[Gross Profit]]&lt;0,"Loss","Profit")</f>
        <v>Profit</v>
      </c>
      <c r="S2794" s="9">
        <f>shipments9[[#This Row],[Gross Profit]]/shipments9[[#This Row],[Amount]]</f>
        <v>0.57200175609383641</v>
      </c>
      <c r="T2794" s="11">
        <f>shipments9[[#This Row],[Amount]]/shipments9[[#This Row],[Boxes]]</f>
        <v>8.9953640109890109</v>
      </c>
    </row>
    <row r="2795" spans="1:20" hidden="1" x14ac:dyDescent="0.25">
      <c r="A2795" t="s">
        <v>2997</v>
      </c>
      <c r="B2795" t="s">
        <v>61</v>
      </c>
      <c r="C2795" t="s">
        <v>128</v>
      </c>
      <c r="D2795" t="s">
        <v>19</v>
      </c>
      <c r="E2795" s="1">
        <v>45404</v>
      </c>
      <c r="F2795" s="1" t="str">
        <f>TEXT(shipments9[[#This Row],[Shipdate]],"ddd")</f>
        <v>Mon</v>
      </c>
      <c r="G2795" s="1" t="str">
        <f>IF(OR(shipments9[[#This Row],[Day Name]]="Sat",shipments9[[#This Row],[Day Name]]="Sun"),"Weekend","Weekday")</f>
        <v>Weekday</v>
      </c>
      <c r="H2795">
        <v>3145.5</v>
      </c>
      <c r="I2795">
        <v>525</v>
      </c>
      <c r="J2795" t="s">
        <v>172</v>
      </c>
      <c r="K2795" t="s">
        <v>8155</v>
      </c>
      <c r="L2795" t="s">
        <v>8154</v>
      </c>
      <c r="M2795">
        <v>4</v>
      </c>
      <c r="N2795" t="s">
        <v>8158</v>
      </c>
      <c r="O2795" s="4">
        <f>INDEX(products[Cost_per_box], MATCH(shipments9[[#This Row],[PID]], products[PID], 0))</f>
        <v>3.85</v>
      </c>
      <c r="P2795" s="4">
        <f>shipments9[[#This Row],[Boxes]]*shipments9[[#This Row],[Cost Per Box]]</f>
        <v>2021.25</v>
      </c>
      <c r="Q2795" s="4">
        <f>shipments9[[#This Row],[Amount]] -shipments9[[#This Row],[total cost]]</f>
        <v>1124.25</v>
      </c>
      <c r="R2795" s="4" t="str">
        <f>IF(shipments9[[#This Row],[Gross Profit]]&lt;0,"Loss","Profit")</f>
        <v>Profit</v>
      </c>
      <c r="S2795" s="9">
        <f>shipments9[[#This Row],[Gross Profit]]/shipments9[[#This Row],[Amount]]</f>
        <v>0.35741535526943252</v>
      </c>
      <c r="T2795" s="11">
        <f>shipments9[[#This Row],[Amount]]/shipments9[[#This Row],[Boxes]]</f>
        <v>5.9914285714285711</v>
      </c>
    </row>
    <row r="2796" spans="1:20" hidden="1" x14ac:dyDescent="0.25">
      <c r="A2796" t="s">
        <v>2998</v>
      </c>
      <c r="B2796" t="s">
        <v>61</v>
      </c>
      <c r="C2796" t="s">
        <v>128</v>
      </c>
      <c r="D2796" t="s">
        <v>19</v>
      </c>
      <c r="E2796" s="1">
        <v>45350</v>
      </c>
      <c r="F2796" s="1" t="str">
        <f>TEXT(shipments9[[#This Row],[Shipdate]],"ddd")</f>
        <v>Wed</v>
      </c>
      <c r="G2796" s="1" t="str">
        <f>IF(OR(shipments9[[#This Row],[Day Name]]="Sat",shipments9[[#This Row],[Day Name]]="Sun"),"Weekend","Weekday")</f>
        <v>Weekday</v>
      </c>
      <c r="H2796">
        <v>5314.5</v>
      </c>
      <c r="I2796">
        <v>665</v>
      </c>
      <c r="J2796" t="s">
        <v>172</v>
      </c>
      <c r="K2796" t="s">
        <v>8155</v>
      </c>
      <c r="L2796" t="s">
        <v>8156</v>
      </c>
      <c r="M2796">
        <v>2</v>
      </c>
      <c r="N2796" t="s">
        <v>8157</v>
      </c>
      <c r="O2796" s="4">
        <f>INDEX(products[Cost_per_box], MATCH(shipments9[[#This Row],[PID]], products[PID], 0))</f>
        <v>3.85</v>
      </c>
      <c r="P2796" s="4">
        <f>shipments9[[#This Row],[Boxes]]*shipments9[[#This Row],[Cost Per Box]]</f>
        <v>2560.25</v>
      </c>
      <c r="Q2796" s="4">
        <f>shipments9[[#This Row],[Amount]] -shipments9[[#This Row],[total cost]]</f>
        <v>2754.25</v>
      </c>
      <c r="R2796" s="4" t="str">
        <f>IF(shipments9[[#This Row],[Gross Profit]]&lt;0,"Loss","Profit")</f>
        <v>Profit</v>
      </c>
      <c r="S2796" s="9">
        <f>shipments9[[#This Row],[Gross Profit]]/shipments9[[#This Row],[Amount]]</f>
        <v>0.51825195220622822</v>
      </c>
      <c r="T2796" s="11">
        <f>shipments9[[#This Row],[Amount]]/shipments9[[#This Row],[Boxes]]</f>
        <v>7.9917293233082702</v>
      </c>
    </row>
    <row r="2797" spans="1:20" hidden="1" x14ac:dyDescent="0.25">
      <c r="A2797" t="s">
        <v>2999</v>
      </c>
      <c r="B2797" t="s">
        <v>61</v>
      </c>
      <c r="C2797" t="s">
        <v>128</v>
      </c>
      <c r="D2797" t="s">
        <v>19</v>
      </c>
      <c r="E2797" s="1">
        <v>45120</v>
      </c>
      <c r="F2797" s="1" t="str">
        <f>TEXT(shipments9[[#This Row],[Shipdate]],"ddd")</f>
        <v>Thu</v>
      </c>
      <c r="G2797" s="1" t="str">
        <f>IF(OR(shipments9[[#This Row],[Day Name]]="Sat",shipments9[[#This Row],[Day Name]]="Sun"),"Weekend","Weekday")</f>
        <v>Weekday</v>
      </c>
      <c r="H2797">
        <v>1359</v>
      </c>
      <c r="I2797">
        <v>272</v>
      </c>
      <c r="J2797" t="s">
        <v>172</v>
      </c>
      <c r="K2797" t="s">
        <v>8151</v>
      </c>
      <c r="L2797" t="s">
        <v>8160</v>
      </c>
      <c r="M2797">
        <v>7</v>
      </c>
      <c r="N2797" t="s">
        <v>8161</v>
      </c>
      <c r="O2797" s="4">
        <f>INDEX(products[Cost_per_box], MATCH(shipments9[[#This Row],[PID]], products[PID], 0))</f>
        <v>3.85</v>
      </c>
      <c r="P2797" s="4">
        <f>shipments9[[#This Row],[Boxes]]*shipments9[[#This Row],[Cost Per Box]]</f>
        <v>1047.2</v>
      </c>
      <c r="Q2797" s="4">
        <f>shipments9[[#This Row],[Amount]] -shipments9[[#This Row],[total cost]]</f>
        <v>311.79999999999995</v>
      </c>
      <c r="R2797" s="4" t="str">
        <f>IF(shipments9[[#This Row],[Gross Profit]]&lt;0,"Loss","Profit")</f>
        <v>Profit</v>
      </c>
      <c r="S2797" s="9">
        <f>shipments9[[#This Row],[Gross Profit]]/shipments9[[#This Row],[Amount]]</f>
        <v>0.2294334069168506</v>
      </c>
      <c r="T2797" s="11">
        <f>shipments9[[#This Row],[Amount]]/shipments9[[#This Row],[Boxes]]</f>
        <v>4.9963235294117645</v>
      </c>
    </row>
    <row r="2798" spans="1:20" hidden="1" x14ac:dyDescent="0.25">
      <c r="A2798" t="s">
        <v>3000</v>
      </c>
      <c r="B2798" t="s">
        <v>61</v>
      </c>
      <c r="C2798" t="s">
        <v>128</v>
      </c>
      <c r="D2798" t="s">
        <v>19</v>
      </c>
      <c r="E2798" s="1">
        <v>44966</v>
      </c>
      <c r="F2798" s="1" t="str">
        <f>TEXT(shipments9[[#This Row],[Shipdate]],"ddd")</f>
        <v>Thu</v>
      </c>
      <c r="G2798" s="1" t="str">
        <f>IF(OR(shipments9[[#This Row],[Day Name]]="Sat",shipments9[[#This Row],[Day Name]]="Sun"),"Weekend","Weekday")</f>
        <v>Weekday</v>
      </c>
      <c r="H2798">
        <v>4529.25</v>
      </c>
      <c r="I2798">
        <v>755</v>
      </c>
      <c r="J2798" t="s">
        <v>172</v>
      </c>
      <c r="K2798" t="s">
        <v>8151</v>
      </c>
      <c r="L2798" t="s">
        <v>8156</v>
      </c>
      <c r="M2798">
        <v>2</v>
      </c>
      <c r="N2798" t="s">
        <v>8157</v>
      </c>
      <c r="O2798" s="4">
        <f>INDEX(products[Cost_per_box], MATCH(shipments9[[#This Row],[PID]], products[PID], 0))</f>
        <v>3.85</v>
      </c>
      <c r="P2798" s="4">
        <f>shipments9[[#This Row],[Boxes]]*shipments9[[#This Row],[Cost Per Box]]</f>
        <v>2906.75</v>
      </c>
      <c r="Q2798" s="4">
        <f>shipments9[[#This Row],[Amount]] -shipments9[[#This Row],[total cost]]</f>
        <v>1622.5</v>
      </c>
      <c r="R2798" s="4" t="str">
        <f>IF(shipments9[[#This Row],[Gross Profit]]&lt;0,"Loss","Profit")</f>
        <v>Profit</v>
      </c>
      <c r="S2798" s="9">
        <f>shipments9[[#This Row],[Gross Profit]]/shipments9[[#This Row],[Amount]]</f>
        <v>0.35822707953855493</v>
      </c>
      <c r="T2798" s="11">
        <f>shipments9[[#This Row],[Amount]]/shipments9[[#This Row],[Boxes]]</f>
        <v>5.9990066225165561</v>
      </c>
    </row>
    <row r="2799" spans="1:20" hidden="1" x14ac:dyDescent="0.25">
      <c r="A2799" t="s">
        <v>3001</v>
      </c>
      <c r="B2799" t="s">
        <v>80</v>
      </c>
      <c r="C2799" t="s">
        <v>128</v>
      </c>
      <c r="D2799" t="s">
        <v>19</v>
      </c>
      <c r="E2799" s="1">
        <v>45439</v>
      </c>
      <c r="F2799" s="1" t="str">
        <f>TEXT(shipments9[[#This Row],[Shipdate]],"ddd")</f>
        <v>Mon</v>
      </c>
      <c r="G2799" s="1" t="str">
        <f>IF(OR(shipments9[[#This Row],[Day Name]]="Sat",shipments9[[#This Row],[Day Name]]="Sun"),"Weekend","Weekday")</f>
        <v>Weekday</v>
      </c>
      <c r="H2799">
        <v>2893.5</v>
      </c>
      <c r="I2799">
        <v>414</v>
      </c>
      <c r="J2799" t="s">
        <v>172</v>
      </c>
      <c r="K2799" t="s">
        <v>8155</v>
      </c>
      <c r="L2799" t="s">
        <v>8154</v>
      </c>
      <c r="M2799">
        <v>5</v>
      </c>
      <c r="N2799" t="s">
        <v>201</v>
      </c>
      <c r="O2799" s="4">
        <f>INDEX(products[Cost_per_box], MATCH(shipments9[[#This Row],[PID]], products[PID], 0))</f>
        <v>3.85</v>
      </c>
      <c r="P2799" s="4">
        <f>shipments9[[#This Row],[Boxes]]*shipments9[[#This Row],[Cost Per Box]]</f>
        <v>1593.9</v>
      </c>
      <c r="Q2799" s="4">
        <f>shipments9[[#This Row],[Amount]] -shipments9[[#This Row],[total cost]]</f>
        <v>1299.5999999999999</v>
      </c>
      <c r="R2799" s="4" t="str">
        <f>IF(shipments9[[#This Row],[Gross Profit]]&lt;0,"Loss","Profit")</f>
        <v>Profit</v>
      </c>
      <c r="S2799" s="9">
        <f>shipments9[[#This Row],[Gross Profit]]/shipments9[[#This Row],[Amount]]</f>
        <v>0.44914463452566095</v>
      </c>
      <c r="T2799" s="11">
        <f>shipments9[[#This Row],[Amount]]/shipments9[[#This Row],[Boxes]]</f>
        <v>6.9891304347826084</v>
      </c>
    </row>
    <row r="2800" spans="1:20" hidden="1" x14ac:dyDescent="0.25">
      <c r="A2800" t="s">
        <v>3002</v>
      </c>
      <c r="B2800" t="s">
        <v>80</v>
      </c>
      <c r="C2800" t="s">
        <v>128</v>
      </c>
      <c r="D2800" t="s">
        <v>19</v>
      </c>
      <c r="E2800" s="1">
        <v>45184</v>
      </c>
      <c r="F2800" s="1" t="str">
        <f>TEXT(shipments9[[#This Row],[Shipdate]],"ddd")</f>
        <v>Fri</v>
      </c>
      <c r="G2800" s="1" t="str">
        <f>IF(OR(shipments9[[#This Row],[Day Name]]="Sat",shipments9[[#This Row],[Day Name]]="Sun"),"Weekend","Weekday")</f>
        <v>Weekday</v>
      </c>
      <c r="H2800">
        <v>1242</v>
      </c>
      <c r="I2800">
        <v>178</v>
      </c>
      <c r="J2800" t="s">
        <v>172</v>
      </c>
      <c r="K2800" t="s">
        <v>8151</v>
      </c>
      <c r="L2800" t="s">
        <v>8160</v>
      </c>
      <c r="M2800">
        <v>9</v>
      </c>
      <c r="N2800" t="s">
        <v>8167</v>
      </c>
      <c r="O2800" s="4">
        <f>INDEX(products[Cost_per_box], MATCH(shipments9[[#This Row],[PID]], products[PID], 0))</f>
        <v>3.85</v>
      </c>
      <c r="P2800" s="4">
        <f>shipments9[[#This Row],[Boxes]]*shipments9[[#This Row],[Cost Per Box]]</f>
        <v>685.30000000000007</v>
      </c>
      <c r="Q2800" s="4">
        <f>shipments9[[#This Row],[Amount]] -shipments9[[#This Row],[total cost]]</f>
        <v>556.69999999999993</v>
      </c>
      <c r="R2800" s="4" t="str">
        <f>IF(shipments9[[#This Row],[Gross Profit]]&lt;0,"Loss","Profit")</f>
        <v>Profit</v>
      </c>
      <c r="S2800" s="9">
        <f>shipments9[[#This Row],[Gross Profit]]/shipments9[[#This Row],[Amount]]</f>
        <v>0.44822866344605472</v>
      </c>
      <c r="T2800" s="11">
        <f>shipments9[[#This Row],[Amount]]/shipments9[[#This Row],[Boxes]]</f>
        <v>6.9775280898876408</v>
      </c>
    </row>
    <row r="2801" spans="1:20" hidden="1" x14ac:dyDescent="0.25">
      <c r="A2801" t="s">
        <v>3003</v>
      </c>
      <c r="B2801" t="s">
        <v>83</v>
      </c>
      <c r="C2801" t="s">
        <v>128</v>
      </c>
      <c r="D2801" t="s">
        <v>19</v>
      </c>
      <c r="E2801" s="1">
        <v>45201</v>
      </c>
      <c r="F2801" s="1" t="str">
        <f>TEXT(shipments9[[#This Row],[Shipdate]],"ddd")</f>
        <v>Mon</v>
      </c>
      <c r="G2801" s="1" t="str">
        <f>IF(OR(shipments9[[#This Row],[Day Name]]="Sat",shipments9[[#This Row],[Day Name]]="Sun"),"Weekend","Weekday")</f>
        <v>Weekday</v>
      </c>
      <c r="H2801">
        <v>1543.5</v>
      </c>
      <c r="I2801">
        <v>258</v>
      </c>
      <c r="J2801" t="s">
        <v>172</v>
      </c>
      <c r="K2801" t="s">
        <v>8151</v>
      </c>
      <c r="L2801" t="s">
        <v>8152</v>
      </c>
      <c r="M2801">
        <v>10</v>
      </c>
      <c r="N2801" t="s">
        <v>8153</v>
      </c>
      <c r="O2801" s="4">
        <f>INDEX(products[Cost_per_box], MATCH(shipments9[[#This Row],[PID]], products[PID], 0))</f>
        <v>3.85</v>
      </c>
      <c r="P2801" s="4">
        <f>shipments9[[#This Row],[Boxes]]*shipments9[[#This Row],[Cost Per Box]]</f>
        <v>993.30000000000007</v>
      </c>
      <c r="Q2801" s="4">
        <f>shipments9[[#This Row],[Amount]] -shipments9[[#This Row],[total cost]]</f>
        <v>550.19999999999993</v>
      </c>
      <c r="R2801" s="4" t="str">
        <f>IF(shipments9[[#This Row],[Gross Profit]]&lt;0,"Loss","Profit")</f>
        <v>Profit</v>
      </c>
      <c r="S2801" s="9">
        <f>shipments9[[#This Row],[Gross Profit]]/shipments9[[#This Row],[Amount]]</f>
        <v>0.35646258503401357</v>
      </c>
      <c r="T2801" s="11">
        <f>shipments9[[#This Row],[Amount]]/shipments9[[#This Row],[Boxes]]</f>
        <v>5.9825581395348841</v>
      </c>
    </row>
    <row r="2802" spans="1:20" hidden="1" x14ac:dyDescent="0.25">
      <c r="A2802" t="s">
        <v>3004</v>
      </c>
      <c r="B2802" t="s">
        <v>83</v>
      </c>
      <c r="C2802" t="s">
        <v>128</v>
      </c>
      <c r="D2802" t="s">
        <v>19</v>
      </c>
      <c r="E2802" s="1">
        <v>45231</v>
      </c>
      <c r="F2802" s="1" t="str">
        <f>TEXT(shipments9[[#This Row],[Shipdate]],"ddd")</f>
        <v>Wed</v>
      </c>
      <c r="G2802" s="1" t="str">
        <f>IF(OR(shipments9[[#This Row],[Day Name]]="Sat",shipments9[[#This Row],[Day Name]]="Sun"),"Weekend","Weekday")</f>
        <v>Weekday</v>
      </c>
      <c r="H2802">
        <v>3073.5</v>
      </c>
      <c r="I2802">
        <v>513</v>
      </c>
      <c r="J2802" t="s">
        <v>172</v>
      </c>
      <c r="K2802" t="s">
        <v>8151</v>
      </c>
      <c r="L2802" t="s">
        <v>8152</v>
      </c>
      <c r="M2802">
        <v>11</v>
      </c>
      <c r="N2802" t="s">
        <v>8165</v>
      </c>
      <c r="O2802" s="4">
        <f>INDEX(products[Cost_per_box], MATCH(shipments9[[#This Row],[PID]], products[PID], 0))</f>
        <v>3.85</v>
      </c>
      <c r="P2802" s="4">
        <f>shipments9[[#This Row],[Boxes]]*shipments9[[#This Row],[Cost Per Box]]</f>
        <v>1975.05</v>
      </c>
      <c r="Q2802" s="4">
        <f>shipments9[[#This Row],[Amount]] -shipments9[[#This Row],[total cost]]</f>
        <v>1098.45</v>
      </c>
      <c r="R2802" s="4" t="str">
        <f>IF(shipments9[[#This Row],[Gross Profit]]&lt;0,"Loss","Profit")</f>
        <v>Profit</v>
      </c>
      <c r="S2802" s="9">
        <f>shipments9[[#This Row],[Gross Profit]]/shipments9[[#This Row],[Amount]]</f>
        <v>0.35739385065885798</v>
      </c>
      <c r="T2802" s="11">
        <f>shipments9[[#This Row],[Amount]]/shipments9[[#This Row],[Boxes]]</f>
        <v>5.9912280701754383</v>
      </c>
    </row>
    <row r="2803" spans="1:20" hidden="1" x14ac:dyDescent="0.25">
      <c r="A2803" t="s">
        <v>3005</v>
      </c>
      <c r="B2803" t="s">
        <v>83</v>
      </c>
      <c r="C2803" t="s">
        <v>128</v>
      </c>
      <c r="D2803" t="s">
        <v>19</v>
      </c>
      <c r="E2803" s="1">
        <v>45247</v>
      </c>
      <c r="F2803" s="1" t="str">
        <f>TEXT(shipments9[[#This Row],[Shipdate]],"ddd")</f>
        <v>Fri</v>
      </c>
      <c r="G2803" s="1" t="str">
        <f>IF(OR(shipments9[[#This Row],[Day Name]]="Sat",shipments9[[#This Row],[Day Name]]="Sun"),"Weekend","Weekday")</f>
        <v>Weekday</v>
      </c>
      <c r="H2803">
        <v>10046.25</v>
      </c>
      <c r="I2803">
        <v>1675</v>
      </c>
      <c r="J2803" t="s">
        <v>172</v>
      </c>
      <c r="K2803" t="s">
        <v>8151</v>
      </c>
      <c r="L2803" t="s">
        <v>8152</v>
      </c>
      <c r="M2803">
        <v>11</v>
      </c>
      <c r="N2803" t="s">
        <v>8165</v>
      </c>
      <c r="O2803" s="4">
        <f>INDEX(products[Cost_per_box], MATCH(shipments9[[#This Row],[PID]], products[PID], 0))</f>
        <v>3.85</v>
      </c>
      <c r="P2803" s="4">
        <f>shipments9[[#This Row],[Boxes]]*shipments9[[#This Row],[Cost Per Box]]</f>
        <v>6448.75</v>
      </c>
      <c r="Q2803" s="4">
        <f>shipments9[[#This Row],[Amount]] -shipments9[[#This Row],[total cost]]</f>
        <v>3597.5</v>
      </c>
      <c r="R2803" s="4" t="str">
        <f>IF(shipments9[[#This Row],[Gross Profit]]&lt;0,"Loss","Profit")</f>
        <v>Profit</v>
      </c>
      <c r="S2803" s="9">
        <f>shipments9[[#This Row],[Gross Profit]]/shipments9[[#This Row],[Amount]]</f>
        <v>0.35809381610053503</v>
      </c>
      <c r="T2803" s="11">
        <f>shipments9[[#This Row],[Amount]]/shipments9[[#This Row],[Boxes]]</f>
        <v>5.9977611940298505</v>
      </c>
    </row>
    <row r="2804" spans="1:20" hidden="1" x14ac:dyDescent="0.25">
      <c r="A2804" t="s">
        <v>3006</v>
      </c>
      <c r="B2804" t="s">
        <v>83</v>
      </c>
      <c r="C2804" t="s">
        <v>128</v>
      </c>
      <c r="D2804" t="s">
        <v>19</v>
      </c>
      <c r="E2804" s="1">
        <v>45271</v>
      </c>
      <c r="F2804" s="1" t="str">
        <f>TEXT(shipments9[[#This Row],[Shipdate]],"ddd")</f>
        <v>Mon</v>
      </c>
      <c r="G2804" s="1" t="str">
        <f>IF(OR(shipments9[[#This Row],[Day Name]]="Sat",shipments9[[#This Row],[Day Name]]="Sun"),"Weekend","Weekday")</f>
        <v>Weekday</v>
      </c>
      <c r="H2804">
        <v>2832.75</v>
      </c>
      <c r="I2804">
        <v>405</v>
      </c>
      <c r="J2804" t="s">
        <v>172</v>
      </c>
      <c r="K2804" t="s">
        <v>8151</v>
      </c>
      <c r="L2804" t="s">
        <v>8152</v>
      </c>
      <c r="M2804">
        <v>12</v>
      </c>
      <c r="N2804" t="s">
        <v>8166</v>
      </c>
      <c r="O2804" s="4">
        <f>INDEX(products[Cost_per_box], MATCH(shipments9[[#This Row],[PID]], products[PID], 0))</f>
        <v>3.85</v>
      </c>
      <c r="P2804" s="4">
        <f>shipments9[[#This Row],[Boxes]]*shipments9[[#This Row],[Cost Per Box]]</f>
        <v>1559.25</v>
      </c>
      <c r="Q2804" s="4">
        <f>shipments9[[#This Row],[Amount]] -shipments9[[#This Row],[total cost]]</f>
        <v>1273.5</v>
      </c>
      <c r="R2804" s="4" t="str">
        <f>IF(shipments9[[#This Row],[Gross Profit]]&lt;0,"Loss","Profit")</f>
        <v>Profit</v>
      </c>
      <c r="S2804" s="9">
        <f>shipments9[[#This Row],[Gross Profit]]/shipments9[[#This Row],[Amount]]</f>
        <v>0.4495631453534551</v>
      </c>
      <c r="T2804" s="11">
        <f>shipments9[[#This Row],[Amount]]/shipments9[[#This Row],[Boxes]]</f>
        <v>6.9944444444444445</v>
      </c>
    </row>
    <row r="2805" spans="1:20" hidden="1" x14ac:dyDescent="0.25">
      <c r="A2805" t="s">
        <v>3007</v>
      </c>
      <c r="B2805" t="s">
        <v>86</v>
      </c>
      <c r="C2805" t="s">
        <v>128</v>
      </c>
      <c r="D2805" t="s">
        <v>19</v>
      </c>
      <c r="E2805" s="1">
        <v>45253</v>
      </c>
      <c r="F2805" s="1" t="str">
        <f>TEXT(shipments9[[#This Row],[Shipdate]],"ddd")</f>
        <v>Thu</v>
      </c>
      <c r="G2805" s="1" t="str">
        <f>IF(OR(shipments9[[#This Row],[Day Name]]="Sat",shipments9[[#This Row],[Day Name]]="Sun"),"Weekend","Weekday")</f>
        <v>Weekday</v>
      </c>
      <c r="H2805">
        <v>2099.25</v>
      </c>
      <c r="I2805">
        <v>420</v>
      </c>
      <c r="J2805" t="s">
        <v>172</v>
      </c>
      <c r="K2805" t="s">
        <v>8151</v>
      </c>
      <c r="L2805" t="s">
        <v>8152</v>
      </c>
      <c r="M2805">
        <v>11</v>
      </c>
      <c r="N2805" t="s">
        <v>8165</v>
      </c>
      <c r="O2805" s="4">
        <f>INDEX(products[Cost_per_box], MATCH(shipments9[[#This Row],[PID]], products[PID], 0))</f>
        <v>3.85</v>
      </c>
      <c r="P2805" s="4">
        <f>shipments9[[#This Row],[Boxes]]*shipments9[[#This Row],[Cost Per Box]]</f>
        <v>1617</v>
      </c>
      <c r="Q2805" s="4">
        <f>shipments9[[#This Row],[Amount]] -shipments9[[#This Row],[total cost]]</f>
        <v>482.25</v>
      </c>
      <c r="R2805" s="4" t="str">
        <f>IF(shipments9[[#This Row],[Gross Profit]]&lt;0,"Loss","Profit")</f>
        <v>Profit</v>
      </c>
      <c r="S2805" s="9">
        <f>shipments9[[#This Row],[Gross Profit]]/shipments9[[#This Row],[Amount]]</f>
        <v>0.22972490175062521</v>
      </c>
      <c r="T2805" s="11">
        <f>shipments9[[#This Row],[Amount]]/shipments9[[#This Row],[Boxes]]</f>
        <v>4.9982142857142859</v>
      </c>
    </row>
    <row r="2806" spans="1:20" hidden="1" x14ac:dyDescent="0.25">
      <c r="A2806" t="s">
        <v>3008</v>
      </c>
      <c r="B2806" t="s">
        <v>86</v>
      </c>
      <c r="C2806" t="s">
        <v>128</v>
      </c>
      <c r="D2806" t="s">
        <v>19</v>
      </c>
      <c r="E2806" s="1">
        <v>45183</v>
      </c>
      <c r="F2806" s="1" t="str">
        <f>TEXT(shipments9[[#This Row],[Shipdate]],"ddd")</f>
        <v>Thu</v>
      </c>
      <c r="G2806" s="1" t="str">
        <f>IF(OR(shipments9[[#This Row],[Day Name]]="Sat",shipments9[[#This Row],[Day Name]]="Sun"),"Weekend","Weekday")</f>
        <v>Weekday</v>
      </c>
      <c r="H2806">
        <v>8525.25</v>
      </c>
      <c r="I2806">
        <v>948</v>
      </c>
      <c r="J2806" t="s">
        <v>172</v>
      </c>
      <c r="K2806" t="s">
        <v>8151</v>
      </c>
      <c r="L2806" t="s">
        <v>8160</v>
      </c>
      <c r="M2806">
        <v>9</v>
      </c>
      <c r="N2806" t="s">
        <v>8167</v>
      </c>
      <c r="O2806" s="4">
        <f>INDEX(products[Cost_per_box], MATCH(shipments9[[#This Row],[PID]], products[PID], 0))</f>
        <v>3.85</v>
      </c>
      <c r="P2806" s="4">
        <f>shipments9[[#This Row],[Boxes]]*shipments9[[#This Row],[Cost Per Box]]</f>
        <v>3649.8</v>
      </c>
      <c r="Q2806" s="4">
        <f>shipments9[[#This Row],[Amount]] -shipments9[[#This Row],[total cost]]</f>
        <v>4875.45</v>
      </c>
      <c r="R2806" s="4" t="str">
        <f>IF(shipments9[[#This Row],[Gross Profit]]&lt;0,"Loss","Profit")</f>
        <v>Profit</v>
      </c>
      <c r="S2806" s="9">
        <f>shipments9[[#This Row],[Gross Profit]]/shipments9[[#This Row],[Amount]]</f>
        <v>0.57188352247734664</v>
      </c>
      <c r="T2806" s="11">
        <f>shipments9[[#This Row],[Amount]]/shipments9[[#This Row],[Boxes]]</f>
        <v>8.9928797468354436</v>
      </c>
    </row>
    <row r="2807" spans="1:20" hidden="1" x14ac:dyDescent="0.25">
      <c r="A2807" t="s">
        <v>3009</v>
      </c>
      <c r="B2807" t="s">
        <v>86</v>
      </c>
      <c r="C2807" t="s">
        <v>128</v>
      </c>
      <c r="D2807" t="s">
        <v>19</v>
      </c>
      <c r="E2807" s="1">
        <v>45350</v>
      </c>
      <c r="F2807" s="1" t="str">
        <f>TEXT(shipments9[[#This Row],[Shipdate]],"ddd")</f>
        <v>Wed</v>
      </c>
      <c r="G2807" s="1" t="str">
        <f>IF(OR(shipments9[[#This Row],[Day Name]]="Sat",shipments9[[#This Row],[Day Name]]="Sun"),"Weekend","Weekday")</f>
        <v>Weekday</v>
      </c>
      <c r="H2807">
        <v>1253.25</v>
      </c>
      <c r="I2807">
        <v>209</v>
      </c>
      <c r="J2807" t="s">
        <v>172</v>
      </c>
      <c r="K2807" t="s">
        <v>8155</v>
      </c>
      <c r="L2807" t="s">
        <v>8156</v>
      </c>
      <c r="M2807">
        <v>2</v>
      </c>
      <c r="N2807" t="s">
        <v>8157</v>
      </c>
      <c r="O2807" s="4">
        <f>INDEX(products[Cost_per_box], MATCH(shipments9[[#This Row],[PID]], products[PID], 0))</f>
        <v>3.85</v>
      </c>
      <c r="P2807" s="4">
        <f>shipments9[[#This Row],[Boxes]]*shipments9[[#This Row],[Cost Per Box]]</f>
        <v>804.65</v>
      </c>
      <c r="Q2807" s="4">
        <f>shipments9[[#This Row],[Amount]] -shipments9[[#This Row],[total cost]]</f>
        <v>448.6</v>
      </c>
      <c r="R2807" s="4" t="str">
        <f>IF(shipments9[[#This Row],[Gross Profit]]&lt;0,"Loss","Profit")</f>
        <v>Profit</v>
      </c>
      <c r="S2807" s="9">
        <f>shipments9[[#This Row],[Gross Profit]]/shipments9[[#This Row],[Amount]]</f>
        <v>0.35794933173748256</v>
      </c>
      <c r="T2807" s="11">
        <f>shipments9[[#This Row],[Amount]]/shipments9[[#This Row],[Boxes]]</f>
        <v>5.9964114832535884</v>
      </c>
    </row>
    <row r="2808" spans="1:20" hidden="1" x14ac:dyDescent="0.25">
      <c r="A2808" t="s">
        <v>3010</v>
      </c>
      <c r="B2808" t="s">
        <v>86</v>
      </c>
      <c r="C2808" t="s">
        <v>128</v>
      </c>
      <c r="D2808" t="s">
        <v>19</v>
      </c>
      <c r="E2808" s="1">
        <v>45357</v>
      </c>
      <c r="F2808" s="1" t="str">
        <f>TEXT(shipments9[[#This Row],[Shipdate]],"ddd")</f>
        <v>Wed</v>
      </c>
      <c r="G2808" s="1" t="str">
        <f>IF(OR(shipments9[[#This Row],[Day Name]]="Sat",shipments9[[#This Row],[Day Name]]="Sun"),"Weekend","Weekday")</f>
        <v>Weekday</v>
      </c>
      <c r="H2808">
        <v>4664.25</v>
      </c>
      <c r="I2808">
        <v>667</v>
      </c>
      <c r="J2808" t="s">
        <v>172</v>
      </c>
      <c r="K2808" t="s">
        <v>8155</v>
      </c>
      <c r="L2808" t="s">
        <v>8156</v>
      </c>
      <c r="M2808">
        <v>3</v>
      </c>
      <c r="N2808" t="s">
        <v>8164</v>
      </c>
      <c r="O2808" s="4">
        <f>INDEX(products[Cost_per_box], MATCH(shipments9[[#This Row],[PID]], products[PID], 0))</f>
        <v>3.85</v>
      </c>
      <c r="P2808" s="4">
        <f>shipments9[[#This Row],[Boxes]]*shipments9[[#This Row],[Cost Per Box]]</f>
        <v>2567.9500000000003</v>
      </c>
      <c r="Q2808" s="4">
        <f>shipments9[[#This Row],[Amount]] -shipments9[[#This Row],[total cost]]</f>
        <v>2096.2999999999997</v>
      </c>
      <c r="R2808" s="4" t="str">
        <f>IF(shipments9[[#This Row],[Gross Profit]]&lt;0,"Loss","Profit")</f>
        <v>Profit</v>
      </c>
      <c r="S2808" s="9">
        <f>shipments9[[#This Row],[Gross Profit]]/shipments9[[#This Row],[Amount]]</f>
        <v>0.44943988851369454</v>
      </c>
      <c r="T2808" s="11">
        <f>shipments9[[#This Row],[Amount]]/shipments9[[#This Row],[Boxes]]</f>
        <v>6.9928785607196398</v>
      </c>
    </row>
    <row r="2809" spans="1:20" hidden="1" x14ac:dyDescent="0.25">
      <c r="A2809" t="s">
        <v>3011</v>
      </c>
      <c r="B2809" t="s">
        <v>86</v>
      </c>
      <c r="C2809" t="s">
        <v>128</v>
      </c>
      <c r="D2809" t="s">
        <v>19</v>
      </c>
      <c r="E2809" s="1">
        <v>45450</v>
      </c>
      <c r="F2809" s="1" t="str">
        <f>TEXT(shipments9[[#This Row],[Shipdate]],"ddd")</f>
        <v>Fri</v>
      </c>
      <c r="G2809" s="1" t="str">
        <f>IF(OR(shipments9[[#This Row],[Day Name]]="Sat",shipments9[[#This Row],[Day Name]]="Sun"),"Weekend","Weekday")</f>
        <v>Weekday</v>
      </c>
      <c r="H2809">
        <v>4396.5</v>
      </c>
      <c r="I2809">
        <v>733</v>
      </c>
      <c r="J2809" t="s">
        <v>172</v>
      </c>
      <c r="K2809" t="s">
        <v>8155</v>
      </c>
      <c r="L2809" t="s">
        <v>8154</v>
      </c>
      <c r="M2809">
        <v>6</v>
      </c>
      <c r="N2809" t="s">
        <v>8159</v>
      </c>
      <c r="O2809" s="4">
        <f>INDEX(products[Cost_per_box], MATCH(shipments9[[#This Row],[PID]], products[PID], 0))</f>
        <v>3.85</v>
      </c>
      <c r="P2809" s="4">
        <f>shipments9[[#This Row],[Boxes]]*shipments9[[#This Row],[Cost Per Box]]</f>
        <v>2822.05</v>
      </c>
      <c r="Q2809" s="4">
        <f>shipments9[[#This Row],[Amount]] -shipments9[[#This Row],[total cost]]</f>
        <v>1574.4499999999998</v>
      </c>
      <c r="R2809" s="4" t="str">
        <f>IF(shipments9[[#This Row],[Gross Profit]]&lt;0,"Loss","Profit")</f>
        <v>Profit</v>
      </c>
      <c r="S2809" s="9">
        <f>shipments9[[#This Row],[Gross Profit]]/shipments9[[#This Row],[Amount]]</f>
        <v>0.35811440918912768</v>
      </c>
      <c r="T2809" s="11">
        <f>shipments9[[#This Row],[Amount]]/shipments9[[#This Row],[Boxes]]</f>
        <v>5.9979536152796724</v>
      </c>
    </row>
    <row r="2810" spans="1:20" hidden="1" x14ac:dyDescent="0.25">
      <c r="A2810" t="s">
        <v>3012</v>
      </c>
      <c r="B2810" t="s">
        <v>86</v>
      </c>
      <c r="C2810" t="s">
        <v>128</v>
      </c>
      <c r="D2810" t="s">
        <v>19</v>
      </c>
      <c r="E2810" s="1">
        <v>44932</v>
      </c>
      <c r="F2810" s="1" t="str">
        <f>TEXT(shipments9[[#This Row],[Shipdate]],"ddd")</f>
        <v>Fri</v>
      </c>
      <c r="G2810" s="1" t="str">
        <f>IF(OR(shipments9[[#This Row],[Day Name]]="Sat",shipments9[[#This Row],[Day Name]]="Sun"),"Weekend","Weekday")</f>
        <v>Weekday</v>
      </c>
      <c r="H2810">
        <v>1959.75</v>
      </c>
      <c r="I2810">
        <v>327</v>
      </c>
      <c r="J2810" t="s">
        <v>172</v>
      </c>
      <c r="K2810" t="s">
        <v>8151</v>
      </c>
      <c r="L2810" t="s">
        <v>8156</v>
      </c>
      <c r="M2810">
        <v>1</v>
      </c>
      <c r="N2810" t="s">
        <v>8163</v>
      </c>
      <c r="O2810" s="4">
        <f>INDEX(products[Cost_per_box], MATCH(shipments9[[#This Row],[PID]], products[PID], 0))</f>
        <v>3.85</v>
      </c>
      <c r="P2810" s="4">
        <f>shipments9[[#This Row],[Boxes]]*shipments9[[#This Row],[Cost Per Box]]</f>
        <v>1258.95</v>
      </c>
      <c r="Q2810" s="4">
        <f>shipments9[[#This Row],[Amount]] -shipments9[[#This Row],[total cost]]</f>
        <v>700.8</v>
      </c>
      <c r="R2810" s="4" t="str">
        <f>IF(shipments9[[#This Row],[Gross Profit]]&lt;0,"Loss","Profit")</f>
        <v>Profit</v>
      </c>
      <c r="S2810" s="9">
        <f>shipments9[[#This Row],[Gross Profit]]/shipments9[[#This Row],[Amount]]</f>
        <v>0.35759663222349786</v>
      </c>
      <c r="T2810" s="11">
        <f>shipments9[[#This Row],[Amount]]/shipments9[[#This Row],[Boxes]]</f>
        <v>5.9931192660550456</v>
      </c>
    </row>
    <row r="2811" spans="1:20" hidden="1" x14ac:dyDescent="0.25">
      <c r="A2811" t="s">
        <v>3013</v>
      </c>
      <c r="B2811" t="s">
        <v>86</v>
      </c>
      <c r="C2811" t="s">
        <v>128</v>
      </c>
      <c r="D2811" t="s">
        <v>19</v>
      </c>
      <c r="E2811" s="1">
        <v>45378</v>
      </c>
      <c r="F2811" s="1" t="str">
        <f>TEXT(shipments9[[#This Row],[Shipdate]],"ddd")</f>
        <v>Wed</v>
      </c>
      <c r="G2811" s="1" t="str">
        <f>IF(OR(shipments9[[#This Row],[Day Name]]="Sat",shipments9[[#This Row],[Day Name]]="Sun"),"Weekend","Weekday")</f>
        <v>Weekday</v>
      </c>
      <c r="H2811">
        <v>911.25</v>
      </c>
      <c r="I2811">
        <v>183</v>
      </c>
      <c r="J2811" t="s">
        <v>172</v>
      </c>
      <c r="K2811" t="s">
        <v>8155</v>
      </c>
      <c r="L2811" t="s">
        <v>8156</v>
      </c>
      <c r="M2811">
        <v>3</v>
      </c>
      <c r="N2811" t="s">
        <v>8164</v>
      </c>
      <c r="O2811" s="4">
        <f>INDEX(products[Cost_per_box], MATCH(shipments9[[#This Row],[PID]], products[PID], 0))</f>
        <v>3.85</v>
      </c>
      <c r="P2811" s="4">
        <f>shipments9[[#This Row],[Boxes]]*shipments9[[#This Row],[Cost Per Box]]</f>
        <v>704.55000000000007</v>
      </c>
      <c r="Q2811" s="4">
        <f>shipments9[[#This Row],[Amount]] -shipments9[[#This Row],[total cost]]</f>
        <v>206.69999999999993</v>
      </c>
      <c r="R2811" s="4" t="str">
        <f>IF(shipments9[[#This Row],[Gross Profit]]&lt;0,"Loss","Profit")</f>
        <v>Profit</v>
      </c>
      <c r="S2811" s="9">
        <f>shipments9[[#This Row],[Gross Profit]]/shipments9[[#This Row],[Amount]]</f>
        <v>0.22683127572016454</v>
      </c>
      <c r="T2811" s="11">
        <f>shipments9[[#This Row],[Amount]]/shipments9[[#This Row],[Boxes]]</f>
        <v>4.9795081967213113</v>
      </c>
    </row>
    <row r="2812" spans="1:20" hidden="1" x14ac:dyDescent="0.25">
      <c r="A2812" t="s">
        <v>3014</v>
      </c>
      <c r="B2812" t="s">
        <v>89</v>
      </c>
      <c r="C2812" t="s">
        <v>128</v>
      </c>
      <c r="D2812" t="s">
        <v>19</v>
      </c>
      <c r="E2812" s="1">
        <v>45021</v>
      </c>
      <c r="F2812" s="1" t="str">
        <f>TEXT(shipments9[[#This Row],[Shipdate]],"ddd")</f>
        <v>Wed</v>
      </c>
      <c r="G2812" s="1" t="str">
        <f>IF(OR(shipments9[[#This Row],[Day Name]]="Sat",shipments9[[#This Row],[Day Name]]="Sun"),"Weekend","Weekday")</f>
        <v>Weekday</v>
      </c>
      <c r="H2812">
        <v>12870</v>
      </c>
      <c r="I2812">
        <v>1839</v>
      </c>
      <c r="J2812" t="s">
        <v>172</v>
      </c>
      <c r="K2812" t="s">
        <v>8151</v>
      </c>
      <c r="L2812" t="s">
        <v>8154</v>
      </c>
      <c r="M2812">
        <v>4</v>
      </c>
      <c r="N2812" t="s">
        <v>8158</v>
      </c>
      <c r="O2812" s="4">
        <f>INDEX(products[Cost_per_box], MATCH(shipments9[[#This Row],[PID]], products[PID], 0))</f>
        <v>3.85</v>
      </c>
      <c r="P2812" s="4">
        <f>shipments9[[#This Row],[Boxes]]*shipments9[[#This Row],[Cost Per Box]]</f>
        <v>7080.1500000000005</v>
      </c>
      <c r="Q2812" s="4">
        <f>shipments9[[#This Row],[Amount]] -shipments9[[#This Row],[total cost]]</f>
        <v>5789.8499999999995</v>
      </c>
      <c r="R2812" s="4" t="str">
        <f>IF(shipments9[[#This Row],[Gross Profit]]&lt;0,"Loss","Profit")</f>
        <v>Profit</v>
      </c>
      <c r="S2812" s="9">
        <f>shipments9[[#This Row],[Gross Profit]]/shipments9[[#This Row],[Amount]]</f>
        <v>0.44987179487179485</v>
      </c>
      <c r="T2812" s="11">
        <f>shipments9[[#This Row],[Amount]]/shipments9[[#This Row],[Boxes]]</f>
        <v>6.9983686786296904</v>
      </c>
    </row>
    <row r="2813" spans="1:20" hidden="1" x14ac:dyDescent="0.25">
      <c r="A2813" t="s">
        <v>3015</v>
      </c>
      <c r="B2813" t="s">
        <v>89</v>
      </c>
      <c r="C2813" t="s">
        <v>128</v>
      </c>
      <c r="D2813" t="s">
        <v>19</v>
      </c>
      <c r="E2813" s="1">
        <v>44967</v>
      </c>
      <c r="F2813" s="1" t="str">
        <f>TEXT(shipments9[[#This Row],[Shipdate]],"ddd")</f>
        <v>Fri</v>
      </c>
      <c r="G2813" s="1" t="str">
        <f>IF(OR(shipments9[[#This Row],[Day Name]]="Sat",shipments9[[#This Row],[Day Name]]="Sun"),"Weekend","Weekday")</f>
        <v>Weekday</v>
      </c>
      <c r="H2813">
        <v>3957.75</v>
      </c>
      <c r="I2813">
        <v>440</v>
      </c>
      <c r="J2813" t="s">
        <v>172</v>
      </c>
      <c r="K2813" t="s">
        <v>8151</v>
      </c>
      <c r="L2813" t="s">
        <v>8156</v>
      </c>
      <c r="M2813">
        <v>2</v>
      </c>
      <c r="N2813" t="s">
        <v>8157</v>
      </c>
      <c r="O2813" s="4">
        <f>INDEX(products[Cost_per_box], MATCH(shipments9[[#This Row],[PID]], products[PID], 0))</f>
        <v>3.85</v>
      </c>
      <c r="P2813" s="4">
        <f>shipments9[[#This Row],[Boxes]]*shipments9[[#This Row],[Cost Per Box]]</f>
        <v>1694</v>
      </c>
      <c r="Q2813" s="4">
        <f>shipments9[[#This Row],[Amount]] -shipments9[[#This Row],[total cost]]</f>
        <v>2263.75</v>
      </c>
      <c r="R2813" s="4" t="str">
        <f>IF(shipments9[[#This Row],[Gross Profit]]&lt;0,"Loss","Profit")</f>
        <v>Profit</v>
      </c>
      <c r="S2813" s="9">
        <f>shipments9[[#This Row],[Gross Profit]]/shipments9[[#This Row],[Amount]]</f>
        <v>0.57197902848840887</v>
      </c>
      <c r="T2813" s="11">
        <f>shipments9[[#This Row],[Amount]]/shipments9[[#This Row],[Boxes]]</f>
        <v>8.994886363636363</v>
      </c>
    </row>
    <row r="2814" spans="1:20" hidden="1" x14ac:dyDescent="0.25">
      <c r="A2814" t="s">
        <v>3016</v>
      </c>
      <c r="B2814" t="s">
        <v>89</v>
      </c>
      <c r="C2814" t="s">
        <v>128</v>
      </c>
      <c r="D2814" t="s">
        <v>19</v>
      </c>
      <c r="E2814" s="1">
        <v>45253</v>
      </c>
      <c r="F2814" s="1" t="str">
        <f>TEXT(shipments9[[#This Row],[Shipdate]],"ddd")</f>
        <v>Thu</v>
      </c>
      <c r="G2814" s="1" t="str">
        <f>IF(OR(shipments9[[#This Row],[Day Name]]="Sat",shipments9[[#This Row],[Day Name]]="Sun"),"Weekend","Weekday")</f>
        <v>Weekday</v>
      </c>
      <c r="H2814">
        <v>7067.25</v>
      </c>
      <c r="I2814">
        <v>1010</v>
      </c>
      <c r="J2814" t="s">
        <v>172</v>
      </c>
      <c r="K2814" t="s">
        <v>8151</v>
      </c>
      <c r="L2814" t="s">
        <v>8152</v>
      </c>
      <c r="M2814">
        <v>11</v>
      </c>
      <c r="N2814" t="s">
        <v>8165</v>
      </c>
      <c r="O2814" s="4">
        <f>INDEX(products[Cost_per_box], MATCH(shipments9[[#This Row],[PID]], products[PID], 0))</f>
        <v>3.85</v>
      </c>
      <c r="P2814" s="4">
        <f>shipments9[[#This Row],[Boxes]]*shipments9[[#This Row],[Cost Per Box]]</f>
        <v>3888.5</v>
      </c>
      <c r="Q2814" s="4">
        <f>shipments9[[#This Row],[Amount]] -shipments9[[#This Row],[total cost]]</f>
        <v>3178.75</v>
      </c>
      <c r="R2814" s="4" t="str">
        <f>IF(shipments9[[#This Row],[Gross Profit]]&lt;0,"Loss","Profit")</f>
        <v>Profit</v>
      </c>
      <c r="S2814" s="9">
        <f>shipments9[[#This Row],[Gross Profit]]/shipments9[[#This Row],[Amount]]</f>
        <v>0.4497859846474937</v>
      </c>
      <c r="T2814" s="11">
        <f>shipments9[[#This Row],[Amount]]/shipments9[[#This Row],[Boxes]]</f>
        <v>6.9972772277227726</v>
      </c>
    </row>
    <row r="2815" spans="1:20" hidden="1" x14ac:dyDescent="0.25">
      <c r="A2815" t="s">
        <v>3017</v>
      </c>
      <c r="B2815" t="s">
        <v>92</v>
      </c>
      <c r="C2815" t="s">
        <v>128</v>
      </c>
      <c r="D2815" t="s">
        <v>19</v>
      </c>
      <c r="E2815" s="1">
        <v>45029</v>
      </c>
      <c r="F2815" s="1" t="str">
        <f>TEXT(shipments9[[#This Row],[Shipdate]],"ddd")</f>
        <v>Thu</v>
      </c>
      <c r="G2815" s="1" t="str">
        <f>IF(OR(shipments9[[#This Row],[Day Name]]="Sat",shipments9[[#This Row],[Day Name]]="Sun"),"Weekend","Weekday")</f>
        <v>Weekday</v>
      </c>
      <c r="H2815">
        <v>5805</v>
      </c>
      <c r="I2815">
        <v>645</v>
      </c>
      <c r="J2815" t="s">
        <v>172</v>
      </c>
      <c r="K2815" t="s">
        <v>8151</v>
      </c>
      <c r="L2815" t="s">
        <v>8154</v>
      </c>
      <c r="M2815">
        <v>4</v>
      </c>
      <c r="N2815" t="s">
        <v>8158</v>
      </c>
      <c r="O2815" s="4">
        <f>INDEX(products[Cost_per_box], MATCH(shipments9[[#This Row],[PID]], products[PID], 0))</f>
        <v>3.85</v>
      </c>
      <c r="P2815" s="4">
        <f>shipments9[[#This Row],[Boxes]]*shipments9[[#This Row],[Cost Per Box]]</f>
        <v>2483.25</v>
      </c>
      <c r="Q2815" s="4">
        <f>shipments9[[#This Row],[Amount]] -shipments9[[#This Row],[total cost]]</f>
        <v>3321.75</v>
      </c>
      <c r="R2815" s="4" t="str">
        <f>IF(shipments9[[#This Row],[Gross Profit]]&lt;0,"Loss","Profit")</f>
        <v>Profit</v>
      </c>
      <c r="S2815" s="9">
        <f>shipments9[[#This Row],[Gross Profit]]/shipments9[[#This Row],[Amount]]</f>
        <v>0.57222222222222219</v>
      </c>
      <c r="T2815" s="11">
        <f>shipments9[[#This Row],[Amount]]/shipments9[[#This Row],[Boxes]]</f>
        <v>9</v>
      </c>
    </row>
    <row r="2816" spans="1:20" hidden="1" x14ac:dyDescent="0.25">
      <c r="A2816" t="s">
        <v>3018</v>
      </c>
      <c r="B2816" t="s">
        <v>92</v>
      </c>
      <c r="C2816" t="s">
        <v>128</v>
      </c>
      <c r="D2816" t="s">
        <v>19</v>
      </c>
      <c r="E2816" s="1">
        <v>45159</v>
      </c>
      <c r="F2816" s="1" t="str">
        <f>TEXT(shipments9[[#This Row],[Shipdate]],"ddd")</f>
        <v>Mon</v>
      </c>
      <c r="G2816" s="1" t="str">
        <f>IF(OR(shipments9[[#This Row],[Day Name]]="Sat",shipments9[[#This Row],[Day Name]]="Sun"),"Weekend","Weekday")</f>
        <v>Weekday</v>
      </c>
      <c r="H2816">
        <v>2846.25</v>
      </c>
      <c r="I2816">
        <v>475</v>
      </c>
      <c r="J2816" t="s">
        <v>172</v>
      </c>
      <c r="K2816" t="s">
        <v>8151</v>
      </c>
      <c r="L2816" t="s">
        <v>8160</v>
      </c>
      <c r="M2816">
        <v>8</v>
      </c>
      <c r="N2816" t="s">
        <v>8162</v>
      </c>
      <c r="O2816" s="4">
        <f>INDEX(products[Cost_per_box], MATCH(shipments9[[#This Row],[PID]], products[PID], 0))</f>
        <v>3.85</v>
      </c>
      <c r="P2816" s="4">
        <f>shipments9[[#This Row],[Boxes]]*shipments9[[#This Row],[Cost Per Box]]</f>
        <v>1828.75</v>
      </c>
      <c r="Q2816" s="4">
        <f>shipments9[[#This Row],[Amount]] -shipments9[[#This Row],[total cost]]</f>
        <v>1017.5</v>
      </c>
      <c r="R2816" s="4" t="str">
        <f>IF(shipments9[[#This Row],[Gross Profit]]&lt;0,"Loss","Profit")</f>
        <v>Profit</v>
      </c>
      <c r="S2816" s="9">
        <f>shipments9[[#This Row],[Gross Profit]]/shipments9[[#This Row],[Amount]]</f>
        <v>0.35748792270531399</v>
      </c>
      <c r="T2816" s="11">
        <f>shipments9[[#This Row],[Amount]]/shipments9[[#This Row],[Boxes]]</f>
        <v>5.992105263157895</v>
      </c>
    </row>
    <row r="2817" spans="1:20" hidden="1" x14ac:dyDescent="0.25">
      <c r="A2817" t="s">
        <v>3019</v>
      </c>
      <c r="B2817" t="s">
        <v>92</v>
      </c>
      <c r="C2817" t="s">
        <v>128</v>
      </c>
      <c r="D2817" t="s">
        <v>19</v>
      </c>
      <c r="E2817" s="1">
        <v>45099</v>
      </c>
      <c r="F2817" s="1" t="str">
        <f>TEXT(shipments9[[#This Row],[Shipdate]],"ddd")</f>
        <v>Thu</v>
      </c>
      <c r="G2817" s="1" t="str">
        <f>IF(OR(shipments9[[#This Row],[Day Name]]="Sat",shipments9[[#This Row],[Day Name]]="Sun"),"Weekend","Weekday")</f>
        <v>Weekday</v>
      </c>
      <c r="H2817">
        <v>2009.25</v>
      </c>
      <c r="I2817">
        <v>252</v>
      </c>
      <c r="J2817" t="s">
        <v>172</v>
      </c>
      <c r="K2817" t="s">
        <v>8151</v>
      </c>
      <c r="L2817" t="s">
        <v>8154</v>
      </c>
      <c r="M2817">
        <v>6</v>
      </c>
      <c r="N2817" t="s">
        <v>8159</v>
      </c>
      <c r="O2817" s="4">
        <f>INDEX(products[Cost_per_box], MATCH(shipments9[[#This Row],[PID]], products[PID], 0))</f>
        <v>3.85</v>
      </c>
      <c r="P2817" s="4">
        <f>shipments9[[#This Row],[Boxes]]*shipments9[[#This Row],[Cost Per Box]]</f>
        <v>970.2</v>
      </c>
      <c r="Q2817" s="4">
        <f>shipments9[[#This Row],[Amount]] -shipments9[[#This Row],[total cost]]</f>
        <v>1039.05</v>
      </c>
      <c r="R2817" s="4" t="str">
        <f>IF(shipments9[[#This Row],[Gross Profit]]&lt;0,"Loss","Profit")</f>
        <v>Profit</v>
      </c>
      <c r="S2817" s="9">
        <f>shipments9[[#This Row],[Gross Profit]]/shipments9[[#This Row],[Amount]]</f>
        <v>0.51713325867861137</v>
      </c>
      <c r="T2817" s="11">
        <f>shipments9[[#This Row],[Amount]]/shipments9[[#This Row],[Boxes]]</f>
        <v>7.9732142857142856</v>
      </c>
    </row>
    <row r="2818" spans="1:20" hidden="1" x14ac:dyDescent="0.25">
      <c r="A2818" t="s">
        <v>3020</v>
      </c>
      <c r="B2818" t="s">
        <v>92</v>
      </c>
      <c r="C2818" t="s">
        <v>128</v>
      </c>
      <c r="D2818" t="s">
        <v>19</v>
      </c>
      <c r="E2818" s="1">
        <v>45460</v>
      </c>
      <c r="F2818" s="1" t="str">
        <f>TEXT(shipments9[[#This Row],[Shipdate]],"ddd")</f>
        <v>Mon</v>
      </c>
      <c r="G2818" s="1" t="str">
        <f>IF(OR(shipments9[[#This Row],[Day Name]]="Sat",shipments9[[#This Row],[Day Name]]="Sun"),"Weekend","Weekday")</f>
        <v>Weekday</v>
      </c>
      <c r="H2818">
        <v>423</v>
      </c>
      <c r="I2818">
        <v>85</v>
      </c>
      <c r="J2818" t="s">
        <v>172</v>
      </c>
      <c r="K2818" t="s">
        <v>8155</v>
      </c>
      <c r="L2818" t="s">
        <v>8154</v>
      </c>
      <c r="M2818">
        <v>6</v>
      </c>
      <c r="N2818" t="s">
        <v>8159</v>
      </c>
      <c r="O2818" s="4">
        <f>INDEX(products[Cost_per_box], MATCH(shipments9[[#This Row],[PID]], products[PID], 0))</f>
        <v>3.85</v>
      </c>
      <c r="P2818" s="4">
        <f>shipments9[[#This Row],[Boxes]]*shipments9[[#This Row],[Cost Per Box]]</f>
        <v>327.25</v>
      </c>
      <c r="Q2818" s="4">
        <f>shipments9[[#This Row],[Amount]] -shipments9[[#This Row],[total cost]]</f>
        <v>95.75</v>
      </c>
      <c r="R2818" s="4" t="str">
        <f>IF(shipments9[[#This Row],[Gross Profit]]&lt;0,"Loss","Profit")</f>
        <v>Profit</v>
      </c>
      <c r="S2818" s="9">
        <f>shipments9[[#This Row],[Gross Profit]]/shipments9[[#This Row],[Amount]]</f>
        <v>0.22635933806146571</v>
      </c>
      <c r="T2818" s="11">
        <f>shipments9[[#This Row],[Amount]]/shipments9[[#This Row],[Boxes]]</f>
        <v>4.9764705882352942</v>
      </c>
    </row>
    <row r="2819" spans="1:20" hidden="1" x14ac:dyDescent="0.25">
      <c r="A2819" t="s">
        <v>3021</v>
      </c>
      <c r="B2819" t="s">
        <v>92</v>
      </c>
      <c r="C2819" t="s">
        <v>128</v>
      </c>
      <c r="D2819" t="s">
        <v>19</v>
      </c>
      <c r="E2819" s="1">
        <v>45310</v>
      </c>
      <c r="F2819" s="1" t="str">
        <f>TEXT(shipments9[[#This Row],[Shipdate]],"ddd")</f>
        <v>Fri</v>
      </c>
      <c r="G2819" s="1" t="str">
        <f>IF(OR(shipments9[[#This Row],[Day Name]]="Sat",shipments9[[#This Row],[Day Name]]="Sun"),"Weekend","Weekday")</f>
        <v>Weekday</v>
      </c>
      <c r="H2819">
        <v>4331.25</v>
      </c>
      <c r="I2819">
        <v>867</v>
      </c>
      <c r="J2819" t="s">
        <v>172</v>
      </c>
      <c r="K2819" t="s">
        <v>8155</v>
      </c>
      <c r="L2819" t="s">
        <v>8156</v>
      </c>
      <c r="M2819">
        <v>1</v>
      </c>
      <c r="N2819" t="s">
        <v>8163</v>
      </c>
      <c r="O2819" s="4">
        <f>INDEX(products[Cost_per_box], MATCH(shipments9[[#This Row],[PID]], products[PID], 0))</f>
        <v>3.85</v>
      </c>
      <c r="P2819" s="4">
        <f>shipments9[[#This Row],[Boxes]]*shipments9[[#This Row],[Cost Per Box]]</f>
        <v>3337.9500000000003</v>
      </c>
      <c r="Q2819" s="4">
        <f>shipments9[[#This Row],[Amount]] -shipments9[[#This Row],[total cost]]</f>
        <v>993.29999999999973</v>
      </c>
      <c r="R2819" s="4" t="str">
        <f>IF(shipments9[[#This Row],[Gross Profit]]&lt;0,"Loss","Profit")</f>
        <v>Profit</v>
      </c>
      <c r="S2819" s="9">
        <f>shipments9[[#This Row],[Gross Profit]]/shipments9[[#This Row],[Amount]]</f>
        <v>0.22933333333333328</v>
      </c>
      <c r="T2819" s="11">
        <f>shipments9[[#This Row],[Amount]]/shipments9[[#This Row],[Boxes]]</f>
        <v>4.9956747404844295</v>
      </c>
    </row>
    <row r="2820" spans="1:20" hidden="1" x14ac:dyDescent="0.25">
      <c r="A2820" t="s">
        <v>3022</v>
      </c>
      <c r="B2820" t="s">
        <v>92</v>
      </c>
      <c r="C2820" t="s">
        <v>128</v>
      </c>
      <c r="D2820" t="s">
        <v>19</v>
      </c>
      <c r="E2820" s="1">
        <v>44974</v>
      </c>
      <c r="F2820" s="1" t="str">
        <f>TEXT(shipments9[[#This Row],[Shipdate]],"ddd")</f>
        <v>Fri</v>
      </c>
      <c r="G2820" s="1" t="str">
        <f>IF(OR(shipments9[[#This Row],[Day Name]]="Sat",shipments9[[#This Row],[Day Name]]="Sun"),"Weekend","Weekday")</f>
        <v>Weekday</v>
      </c>
      <c r="H2820">
        <v>10557</v>
      </c>
      <c r="I2820">
        <v>1760</v>
      </c>
      <c r="J2820" t="s">
        <v>172</v>
      </c>
      <c r="K2820" t="s">
        <v>8151</v>
      </c>
      <c r="L2820" t="s">
        <v>8156</v>
      </c>
      <c r="M2820">
        <v>2</v>
      </c>
      <c r="N2820" t="s">
        <v>8157</v>
      </c>
      <c r="O2820" s="4">
        <f>INDEX(products[Cost_per_box], MATCH(shipments9[[#This Row],[PID]], products[PID], 0))</f>
        <v>3.85</v>
      </c>
      <c r="P2820" s="4">
        <f>shipments9[[#This Row],[Boxes]]*shipments9[[#This Row],[Cost Per Box]]</f>
        <v>6776</v>
      </c>
      <c r="Q2820" s="4">
        <f>shipments9[[#This Row],[Amount]] -shipments9[[#This Row],[total cost]]</f>
        <v>3781</v>
      </c>
      <c r="R2820" s="4" t="str">
        <f>IF(shipments9[[#This Row],[Gross Profit]]&lt;0,"Loss","Profit")</f>
        <v>Profit</v>
      </c>
      <c r="S2820" s="9">
        <f>shipments9[[#This Row],[Gross Profit]]/shipments9[[#This Row],[Amount]]</f>
        <v>0.35815098986454486</v>
      </c>
      <c r="T2820" s="11">
        <f>shipments9[[#This Row],[Amount]]/shipments9[[#This Row],[Boxes]]</f>
        <v>5.9982954545454543</v>
      </c>
    </row>
    <row r="2821" spans="1:20" hidden="1" x14ac:dyDescent="0.25">
      <c r="A2821" t="s">
        <v>3023</v>
      </c>
      <c r="B2821" t="s">
        <v>95</v>
      </c>
      <c r="C2821" t="s">
        <v>128</v>
      </c>
      <c r="D2821" t="s">
        <v>19</v>
      </c>
      <c r="E2821" s="1">
        <v>45443</v>
      </c>
      <c r="F2821" s="1" t="str">
        <f>TEXT(shipments9[[#This Row],[Shipdate]],"ddd")</f>
        <v>Fri</v>
      </c>
      <c r="G2821" s="1" t="str">
        <f>IF(OR(shipments9[[#This Row],[Day Name]]="Sat",shipments9[[#This Row],[Day Name]]="Sun"),"Weekend","Weekday")</f>
        <v>Weekday</v>
      </c>
      <c r="H2821">
        <v>2621.25</v>
      </c>
      <c r="I2821">
        <v>328</v>
      </c>
      <c r="J2821" t="s">
        <v>172</v>
      </c>
      <c r="K2821" t="s">
        <v>8155</v>
      </c>
      <c r="L2821" t="s">
        <v>8154</v>
      </c>
      <c r="M2821">
        <v>5</v>
      </c>
      <c r="N2821" t="s">
        <v>201</v>
      </c>
      <c r="O2821" s="4">
        <f>INDEX(products[Cost_per_box], MATCH(shipments9[[#This Row],[PID]], products[PID], 0))</f>
        <v>3.85</v>
      </c>
      <c r="P2821" s="4">
        <f>shipments9[[#This Row],[Boxes]]*shipments9[[#This Row],[Cost Per Box]]</f>
        <v>1262.8</v>
      </c>
      <c r="Q2821" s="4">
        <f>shipments9[[#This Row],[Amount]] -shipments9[[#This Row],[total cost]]</f>
        <v>1358.45</v>
      </c>
      <c r="R2821" s="4" t="str">
        <f>IF(shipments9[[#This Row],[Gross Profit]]&lt;0,"Loss","Profit")</f>
        <v>Profit</v>
      </c>
      <c r="S2821" s="9">
        <f>shipments9[[#This Row],[Gross Profit]]/shipments9[[#This Row],[Amount]]</f>
        <v>0.51824511206485457</v>
      </c>
      <c r="T2821" s="11">
        <f>shipments9[[#This Row],[Amount]]/shipments9[[#This Row],[Boxes]]</f>
        <v>7.9916158536585362</v>
      </c>
    </row>
    <row r="2822" spans="1:20" hidden="1" x14ac:dyDescent="0.25">
      <c r="A2822" t="s">
        <v>3024</v>
      </c>
      <c r="B2822" t="s">
        <v>95</v>
      </c>
      <c r="C2822" t="s">
        <v>128</v>
      </c>
      <c r="D2822" t="s">
        <v>19</v>
      </c>
      <c r="E2822" s="1">
        <v>45464</v>
      </c>
      <c r="F2822" s="1" t="str">
        <f>TEXT(shipments9[[#This Row],[Shipdate]],"ddd")</f>
        <v>Fri</v>
      </c>
      <c r="G2822" s="1" t="str">
        <f>IF(OR(shipments9[[#This Row],[Day Name]]="Sat",shipments9[[#This Row],[Day Name]]="Sun"),"Weekend","Weekday")</f>
        <v>Weekday</v>
      </c>
      <c r="H2822">
        <v>3845.25</v>
      </c>
      <c r="I2822">
        <v>481</v>
      </c>
      <c r="J2822" t="s">
        <v>172</v>
      </c>
      <c r="K2822" t="s">
        <v>8155</v>
      </c>
      <c r="L2822" t="s">
        <v>8154</v>
      </c>
      <c r="M2822">
        <v>6</v>
      </c>
      <c r="N2822" t="s">
        <v>8159</v>
      </c>
      <c r="O2822" s="4">
        <f>INDEX(products[Cost_per_box], MATCH(shipments9[[#This Row],[PID]], products[PID], 0))</f>
        <v>3.85</v>
      </c>
      <c r="P2822" s="4">
        <f>shipments9[[#This Row],[Boxes]]*shipments9[[#This Row],[Cost Per Box]]</f>
        <v>1851.8500000000001</v>
      </c>
      <c r="Q2822" s="4">
        <f>shipments9[[#This Row],[Amount]] -shipments9[[#This Row],[total cost]]</f>
        <v>1993.3999999999999</v>
      </c>
      <c r="R2822" s="4" t="str">
        <f>IF(shipments9[[#This Row],[Gross Profit]]&lt;0,"Loss","Profit")</f>
        <v>Profit</v>
      </c>
      <c r="S2822" s="9">
        <f>shipments9[[#This Row],[Gross Profit]]/shipments9[[#This Row],[Amount]]</f>
        <v>0.51840582536896163</v>
      </c>
      <c r="T2822" s="11">
        <f>shipments9[[#This Row],[Amount]]/shipments9[[#This Row],[Boxes]]</f>
        <v>7.994282744282744</v>
      </c>
    </row>
    <row r="2823" spans="1:20" hidden="1" x14ac:dyDescent="0.25">
      <c r="A2823" t="s">
        <v>3025</v>
      </c>
      <c r="B2823" t="s">
        <v>95</v>
      </c>
      <c r="C2823" t="s">
        <v>128</v>
      </c>
      <c r="D2823" t="s">
        <v>19</v>
      </c>
      <c r="E2823" s="1">
        <v>45278</v>
      </c>
      <c r="F2823" s="1" t="str">
        <f>TEXT(shipments9[[#This Row],[Shipdate]],"ddd")</f>
        <v>Mon</v>
      </c>
      <c r="G2823" s="1" t="str">
        <f>IF(OR(shipments9[[#This Row],[Day Name]]="Sat",shipments9[[#This Row],[Day Name]]="Sun"),"Weekend","Weekday")</f>
        <v>Weekday</v>
      </c>
      <c r="H2823">
        <v>4198.5</v>
      </c>
      <c r="I2823">
        <v>700</v>
      </c>
      <c r="J2823" t="s">
        <v>172</v>
      </c>
      <c r="K2823" t="s">
        <v>8151</v>
      </c>
      <c r="L2823" t="s">
        <v>8152</v>
      </c>
      <c r="M2823">
        <v>12</v>
      </c>
      <c r="N2823" t="s">
        <v>8166</v>
      </c>
      <c r="O2823" s="4">
        <f>INDEX(products[Cost_per_box], MATCH(shipments9[[#This Row],[PID]], products[PID], 0))</f>
        <v>3.85</v>
      </c>
      <c r="P2823" s="4">
        <f>shipments9[[#This Row],[Boxes]]*shipments9[[#This Row],[Cost Per Box]]</f>
        <v>2695</v>
      </c>
      <c r="Q2823" s="4">
        <f>shipments9[[#This Row],[Amount]] -shipments9[[#This Row],[total cost]]</f>
        <v>1503.5</v>
      </c>
      <c r="R2823" s="4" t="str">
        <f>IF(shipments9[[#This Row],[Gross Profit]]&lt;0,"Loss","Profit")</f>
        <v>Profit</v>
      </c>
      <c r="S2823" s="9">
        <f>shipments9[[#This Row],[Gross Profit]]/shipments9[[#This Row],[Amount]]</f>
        <v>0.35810408479218769</v>
      </c>
      <c r="T2823" s="11">
        <f>shipments9[[#This Row],[Amount]]/shipments9[[#This Row],[Boxes]]</f>
        <v>5.9978571428571428</v>
      </c>
    </row>
    <row r="2824" spans="1:20" hidden="1" x14ac:dyDescent="0.25">
      <c r="A2824" t="s">
        <v>3026</v>
      </c>
      <c r="B2824" t="s">
        <v>95</v>
      </c>
      <c r="C2824" t="s">
        <v>128</v>
      </c>
      <c r="D2824" t="s">
        <v>19</v>
      </c>
      <c r="E2824" s="1">
        <v>45233</v>
      </c>
      <c r="F2824" s="1" t="str">
        <f>TEXT(shipments9[[#This Row],[Shipdate]],"ddd")</f>
        <v>Fri</v>
      </c>
      <c r="G2824" s="1" t="str">
        <f>IF(OR(shipments9[[#This Row],[Day Name]]="Sat",shipments9[[#This Row],[Day Name]]="Sun"),"Weekend","Weekday")</f>
        <v>Weekday</v>
      </c>
      <c r="H2824">
        <v>1752.75</v>
      </c>
      <c r="I2824">
        <v>251</v>
      </c>
      <c r="J2824" t="s">
        <v>172</v>
      </c>
      <c r="K2824" t="s">
        <v>8151</v>
      </c>
      <c r="L2824" t="s">
        <v>8152</v>
      </c>
      <c r="M2824">
        <v>11</v>
      </c>
      <c r="N2824" t="s">
        <v>8165</v>
      </c>
      <c r="O2824" s="4">
        <f>INDEX(products[Cost_per_box], MATCH(shipments9[[#This Row],[PID]], products[PID], 0))</f>
        <v>3.85</v>
      </c>
      <c r="P2824" s="4">
        <f>shipments9[[#This Row],[Boxes]]*shipments9[[#This Row],[Cost Per Box]]</f>
        <v>966.35</v>
      </c>
      <c r="Q2824" s="4">
        <f>shipments9[[#This Row],[Amount]] -shipments9[[#This Row],[total cost]]</f>
        <v>786.4</v>
      </c>
      <c r="R2824" s="4" t="str">
        <f>IF(shipments9[[#This Row],[Gross Profit]]&lt;0,"Loss","Profit")</f>
        <v>Profit</v>
      </c>
      <c r="S2824" s="9">
        <f>shipments9[[#This Row],[Gross Profit]]/shipments9[[#This Row],[Amount]]</f>
        <v>0.44866638140065612</v>
      </c>
      <c r="T2824" s="11">
        <f>shipments9[[#This Row],[Amount]]/shipments9[[#This Row],[Boxes]]</f>
        <v>6.9830677290836656</v>
      </c>
    </row>
    <row r="2825" spans="1:20" hidden="1" x14ac:dyDescent="0.25">
      <c r="A2825" t="s">
        <v>3027</v>
      </c>
      <c r="B2825" t="s">
        <v>95</v>
      </c>
      <c r="C2825" t="s">
        <v>128</v>
      </c>
      <c r="D2825" t="s">
        <v>19</v>
      </c>
      <c r="E2825" s="1">
        <v>45372</v>
      </c>
      <c r="F2825" s="1" t="str">
        <f>TEXT(shipments9[[#This Row],[Shipdate]],"ddd")</f>
        <v>Thu</v>
      </c>
      <c r="G2825" s="1" t="str">
        <f>IF(OR(shipments9[[#This Row],[Day Name]]="Sat",shipments9[[#This Row],[Day Name]]="Sun"),"Weekend","Weekday")</f>
        <v>Weekday</v>
      </c>
      <c r="H2825">
        <v>3001.5</v>
      </c>
      <c r="I2825">
        <v>601</v>
      </c>
      <c r="J2825" t="s">
        <v>172</v>
      </c>
      <c r="K2825" t="s">
        <v>8155</v>
      </c>
      <c r="L2825" t="s">
        <v>8156</v>
      </c>
      <c r="M2825">
        <v>3</v>
      </c>
      <c r="N2825" t="s">
        <v>8164</v>
      </c>
      <c r="O2825" s="4">
        <f>INDEX(products[Cost_per_box], MATCH(shipments9[[#This Row],[PID]], products[PID], 0))</f>
        <v>3.85</v>
      </c>
      <c r="P2825" s="4">
        <f>shipments9[[#This Row],[Boxes]]*shipments9[[#This Row],[Cost Per Box]]</f>
        <v>2313.85</v>
      </c>
      <c r="Q2825" s="4">
        <f>shipments9[[#This Row],[Amount]] -shipments9[[#This Row],[total cost]]</f>
        <v>687.65000000000009</v>
      </c>
      <c r="R2825" s="4" t="str">
        <f>IF(shipments9[[#This Row],[Gross Profit]]&lt;0,"Loss","Profit")</f>
        <v>Profit</v>
      </c>
      <c r="S2825" s="9">
        <f>shipments9[[#This Row],[Gross Profit]]/shipments9[[#This Row],[Amount]]</f>
        <v>0.22910211560886226</v>
      </c>
      <c r="T2825" s="11">
        <f>shipments9[[#This Row],[Amount]]/shipments9[[#This Row],[Boxes]]</f>
        <v>4.994176372712146</v>
      </c>
    </row>
    <row r="2826" spans="1:20" hidden="1" x14ac:dyDescent="0.25">
      <c r="A2826" t="s">
        <v>3028</v>
      </c>
      <c r="B2826" t="s">
        <v>95</v>
      </c>
      <c r="C2826" t="s">
        <v>128</v>
      </c>
      <c r="D2826" t="s">
        <v>19</v>
      </c>
      <c r="E2826" s="1">
        <v>45020</v>
      </c>
      <c r="F2826" s="1" t="str">
        <f>TEXT(shipments9[[#This Row],[Shipdate]],"ddd")</f>
        <v>Tue</v>
      </c>
      <c r="G2826" s="1" t="str">
        <f>IF(OR(shipments9[[#This Row],[Day Name]]="Sat",shipments9[[#This Row],[Day Name]]="Sun"),"Weekend","Weekday")</f>
        <v>Weekday</v>
      </c>
      <c r="H2826">
        <v>3354.75</v>
      </c>
      <c r="I2826">
        <v>420</v>
      </c>
      <c r="J2826" t="s">
        <v>172</v>
      </c>
      <c r="K2826" t="s">
        <v>8151</v>
      </c>
      <c r="L2826" t="s">
        <v>8154</v>
      </c>
      <c r="M2826">
        <v>4</v>
      </c>
      <c r="N2826" t="s">
        <v>8158</v>
      </c>
      <c r="O2826" s="4">
        <f>INDEX(products[Cost_per_box], MATCH(shipments9[[#This Row],[PID]], products[PID], 0))</f>
        <v>3.85</v>
      </c>
      <c r="P2826" s="4">
        <f>shipments9[[#This Row],[Boxes]]*shipments9[[#This Row],[Cost Per Box]]</f>
        <v>1617</v>
      </c>
      <c r="Q2826" s="4">
        <f>shipments9[[#This Row],[Amount]] -shipments9[[#This Row],[total cost]]</f>
        <v>1737.75</v>
      </c>
      <c r="R2826" s="4" t="str">
        <f>IF(shipments9[[#This Row],[Gross Profit]]&lt;0,"Loss","Profit")</f>
        <v>Profit</v>
      </c>
      <c r="S2826" s="9">
        <f>shipments9[[#This Row],[Gross Profit]]/shipments9[[#This Row],[Amount]]</f>
        <v>0.5179968701095462</v>
      </c>
      <c r="T2826" s="11">
        <f>shipments9[[#This Row],[Amount]]/shipments9[[#This Row],[Boxes]]</f>
        <v>7.9874999999999998</v>
      </c>
    </row>
    <row r="2827" spans="1:20" hidden="1" x14ac:dyDescent="0.25">
      <c r="A2827" t="s">
        <v>3029</v>
      </c>
      <c r="B2827" t="s">
        <v>95</v>
      </c>
      <c r="C2827" t="s">
        <v>128</v>
      </c>
      <c r="D2827" t="s">
        <v>19</v>
      </c>
      <c r="E2827" s="1">
        <v>45002</v>
      </c>
      <c r="F2827" s="1" t="str">
        <f>TEXT(shipments9[[#This Row],[Shipdate]],"ddd")</f>
        <v>Fri</v>
      </c>
      <c r="G2827" s="1" t="str">
        <f>IF(OR(shipments9[[#This Row],[Day Name]]="Sat",shipments9[[#This Row],[Day Name]]="Sun"),"Weekend","Weekday")</f>
        <v>Weekday</v>
      </c>
      <c r="H2827">
        <v>6779.25</v>
      </c>
      <c r="I2827">
        <v>754</v>
      </c>
      <c r="J2827" t="s">
        <v>172</v>
      </c>
      <c r="K2827" t="s">
        <v>8151</v>
      </c>
      <c r="L2827" t="s">
        <v>8156</v>
      </c>
      <c r="M2827">
        <v>3</v>
      </c>
      <c r="N2827" t="s">
        <v>8164</v>
      </c>
      <c r="O2827" s="4">
        <f>INDEX(products[Cost_per_box], MATCH(shipments9[[#This Row],[PID]], products[PID], 0))</f>
        <v>3.85</v>
      </c>
      <c r="P2827" s="4">
        <f>shipments9[[#This Row],[Boxes]]*shipments9[[#This Row],[Cost Per Box]]</f>
        <v>2902.9</v>
      </c>
      <c r="Q2827" s="4">
        <f>shipments9[[#This Row],[Amount]] -shipments9[[#This Row],[total cost]]</f>
        <v>3876.35</v>
      </c>
      <c r="R2827" s="4" t="str">
        <f>IF(shipments9[[#This Row],[Gross Profit]]&lt;0,"Loss","Profit")</f>
        <v>Profit</v>
      </c>
      <c r="S2827" s="9">
        <f>shipments9[[#This Row],[Gross Profit]]/shipments9[[#This Row],[Amount]]</f>
        <v>0.57179629015009037</v>
      </c>
      <c r="T2827" s="11">
        <f>shipments9[[#This Row],[Amount]]/shipments9[[#This Row],[Boxes]]</f>
        <v>8.9910477453580899</v>
      </c>
    </row>
    <row r="2828" spans="1:20" hidden="1" x14ac:dyDescent="0.25">
      <c r="A2828" t="s">
        <v>3030</v>
      </c>
      <c r="B2828" t="s">
        <v>95</v>
      </c>
      <c r="C2828" t="s">
        <v>128</v>
      </c>
      <c r="D2828" t="s">
        <v>19</v>
      </c>
      <c r="E2828" s="1">
        <v>45071</v>
      </c>
      <c r="F2828" s="1" t="str">
        <f>TEXT(shipments9[[#This Row],[Shipdate]],"ddd")</f>
        <v>Thu</v>
      </c>
      <c r="G2828" s="1" t="str">
        <f>IF(OR(shipments9[[#This Row],[Day Name]]="Sat",shipments9[[#This Row],[Day Name]]="Sun"),"Weekend","Weekday")</f>
        <v>Weekday</v>
      </c>
      <c r="H2828">
        <v>11468.25</v>
      </c>
      <c r="I2828">
        <v>1912</v>
      </c>
      <c r="J2828" t="s">
        <v>172</v>
      </c>
      <c r="K2828" t="s">
        <v>8151</v>
      </c>
      <c r="L2828" t="s">
        <v>8154</v>
      </c>
      <c r="M2828">
        <v>5</v>
      </c>
      <c r="N2828" t="s">
        <v>201</v>
      </c>
      <c r="O2828" s="4">
        <f>INDEX(products[Cost_per_box], MATCH(shipments9[[#This Row],[PID]], products[PID], 0))</f>
        <v>3.85</v>
      </c>
      <c r="P2828" s="4">
        <f>shipments9[[#This Row],[Boxes]]*shipments9[[#This Row],[Cost Per Box]]</f>
        <v>7361.2</v>
      </c>
      <c r="Q2828" s="4">
        <f>shipments9[[#This Row],[Amount]] -shipments9[[#This Row],[total cost]]</f>
        <v>4107.05</v>
      </c>
      <c r="R2828" s="4" t="str">
        <f>IF(shipments9[[#This Row],[Gross Profit]]&lt;0,"Loss","Profit")</f>
        <v>Profit</v>
      </c>
      <c r="S2828" s="9">
        <f>shipments9[[#This Row],[Gross Profit]]/shipments9[[#This Row],[Amount]]</f>
        <v>0.35812351492163147</v>
      </c>
      <c r="T2828" s="11">
        <f>shipments9[[#This Row],[Amount]]/shipments9[[#This Row],[Boxes]]</f>
        <v>5.99803870292887</v>
      </c>
    </row>
    <row r="2829" spans="1:20" hidden="1" x14ac:dyDescent="0.25">
      <c r="A2829" t="s">
        <v>3031</v>
      </c>
      <c r="B2829" t="s">
        <v>95</v>
      </c>
      <c r="C2829" t="s">
        <v>128</v>
      </c>
      <c r="D2829" t="s">
        <v>19</v>
      </c>
      <c r="E2829" s="1">
        <v>44981</v>
      </c>
      <c r="F2829" s="1" t="str">
        <f>TEXT(shipments9[[#This Row],[Shipdate]],"ddd")</f>
        <v>Fri</v>
      </c>
      <c r="G2829" s="1" t="str">
        <f>IF(OR(shipments9[[#This Row],[Day Name]]="Sat",shipments9[[#This Row],[Day Name]]="Sun"),"Weekend","Weekday")</f>
        <v>Weekday</v>
      </c>
      <c r="H2829">
        <v>7170.75</v>
      </c>
      <c r="I2829">
        <v>897</v>
      </c>
      <c r="J2829" t="s">
        <v>172</v>
      </c>
      <c r="K2829" t="s">
        <v>8151</v>
      </c>
      <c r="L2829" t="s">
        <v>8156</v>
      </c>
      <c r="M2829">
        <v>2</v>
      </c>
      <c r="N2829" t="s">
        <v>8157</v>
      </c>
      <c r="O2829" s="4">
        <f>INDEX(products[Cost_per_box], MATCH(shipments9[[#This Row],[PID]], products[PID], 0))</f>
        <v>3.85</v>
      </c>
      <c r="P2829" s="4">
        <f>shipments9[[#This Row],[Boxes]]*shipments9[[#This Row],[Cost Per Box]]</f>
        <v>3453.4500000000003</v>
      </c>
      <c r="Q2829" s="4">
        <f>shipments9[[#This Row],[Amount]] -shipments9[[#This Row],[total cost]]</f>
        <v>3717.2999999999997</v>
      </c>
      <c r="R2829" s="4" t="str">
        <f>IF(shipments9[[#This Row],[Gross Profit]]&lt;0,"Loss","Profit")</f>
        <v>Profit</v>
      </c>
      <c r="S2829" s="9">
        <f>shipments9[[#This Row],[Gross Profit]]/shipments9[[#This Row],[Amount]]</f>
        <v>0.51839765714883379</v>
      </c>
      <c r="T2829" s="11">
        <f>shipments9[[#This Row],[Amount]]/shipments9[[#This Row],[Boxes]]</f>
        <v>7.9941471571906355</v>
      </c>
    </row>
    <row r="2830" spans="1:20" hidden="1" x14ac:dyDescent="0.25">
      <c r="A2830" t="s">
        <v>3032</v>
      </c>
      <c r="B2830" t="s">
        <v>98</v>
      </c>
      <c r="C2830" t="s">
        <v>128</v>
      </c>
      <c r="D2830" t="s">
        <v>19</v>
      </c>
      <c r="E2830" s="1">
        <v>44932</v>
      </c>
      <c r="F2830" s="1" t="str">
        <f>TEXT(shipments9[[#This Row],[Shipdate]],"ddd")</f>
        <v>Fri</v>
      </c>
      <c r="G2830" s="1" t="str">
        <f>IF(OR(shipments9[[#This Row],[Day Name]]="Sat",shipments9[[#This Row],[Day Name]]="Sun"),"Weekend","Weekday")</f>
        <v>Weekday</v>
      </c>
      <c r="H2830">
        <v>108</v>
      </c>
      <c r="I2830">
        <v>12</v>
      </c>
      <c r="J2830" t="s">
        <v>172</v>
      </c>
      <c r="K2830" t="s">
        <v>8151</v>
      </c>
      <c r="L2830" t="s">
        <v>8156</v>
      </c>
      <c r="M2830">
        <v>1</v>
      </c>
      <c r="N2830" t="s">
        <v>8163</v>
      </c>
      <c r="O2830" s="4">
        <f>INDEX(products[Cost_per_box], MATCH(shipments9[[#This Row],[PID]], products[PID], 0))</f>
        <v>3.85</v>
      </c>
      <c r="P2830" s="4">
        <f>shipments9[[#This Row],[Boxes]]*shipments9[[#This Row],[Cost Per Box]]</f>
        <v>46.2</v>
      </c>
      <c r="Q2830" s="4">
        <f>shipments9[[#This Row],[Amount]] -shipments9[[#This Row],[total cost]]</f>
        <v>61.8</v>
      </c>
      <c r="R2830" s="4" t="str">
        <f>IF(shipments9[[#This Row],[Gross Profit]]&lt;0,"Loss","Profit")</f>
        <v>Profit</v>
      </c>
      <c r="S2830" s="9">
        <f>shipments9[[#This Row],[Gross Profit]]/shipments9[[#This Row],[Amount]]</f>
        <v>0.57222222222222219</v>
      </c>
      <c r="T2830" s="11">
        <f>shipments9[[#This Row],[Amount]]/shipments9[[#This Row],[Boxes]]</f>
        <v>9</v>
      </c>
    </row>
    <row r="2831" spans="1:20" hidden="1" x14ac:dyDescent="0.25">
      <c r="A2831" t="s">
        <v>3033</v>
      </c>
      <c r="B2831" t="s">
        <v>98</v>
      </c>
      <c r="C2831" t="s">
        <v>128</v>
      </c>
      <c r="D2831" t="s">
        <v>19</v>
      </c>
      <c r="E2831" s="1">
        <v>45274</v>
      </c>
      <c r="F2831" s="1" t="str">
        <f>TEXT(shipments9[[#This Row],[Shipdate]],"ddd")</f>
        <v>Thu</v>
      </c>
      <c r="G2831" s="1" t="str">
        <f>IF(OR(shipments9[[#This Row],[Day Name]]="Sat",shipments9[[#This Row],[Day Name]]="Sun"),"Weekend","Weekday")</f>
        <v>Weekday</v>
      </c>
      <c r="H2831">
        <v>2713.5</v>
      </c>
      <c r="I2831">
        <v>543</v>
      </c>
      <c r="J2831" t="s">
        <v>172</v>
      </c>
      <c r="K2831" t="s">
        <v>8151</v>
      </c>
      <c r="L2831" t="s">
        <v>8152</v>
      </c>
      <c r="M2831">
        <v>12</v>
      </c>
      <c r="N2831" t="s">
        <v>8166</v>
      </c>
      <c r="O2831" s="4">
        <f>INDEX(products[Cost_per_box], MATCH(shipments9[[#This Row],[PID]], products[PID], 0))</f>
        <v>3.85</v>
      </c>
      <c r="P2831" s="4">
        <f>shipments9[[#This Row],[Boxes]]*shipments9[[#This Row],[Cost Per Box]]</f>
        <v>2090.5500000000002</v>
      </c>
      <c r="Q2831" s="4">
        <f>shipments9[[#This Row],[Amount]] -shipments9[[#This Row],[total cost]]</f>
        <v>622.94999999999982</v>
      </c>
      <c r="R2831" s="4" t="str">
        <f>IF(shipments9[[#This Row],[Gross Profit]]&lt;0,"Loss","Profit")</f>
        <v>Profit</v>
      </c>
      <c r="S2831" s="9">
        <f>shipments9[[#This Row],[Gross Profit]]/shipments9[[#This Row],[Amount]]</f>
        <v>0.22957435046987279</v>
      </c>
      <c r="T2831" s="11">
        <f>shipments9[[#This Row],[Amount]]/shipments9[[#This Row],[Boxes]]</f>
        <v>4.9972375690607738</v>
      </c>
    </row>
    <row r="2832" spans="1:20" hidden="1" x14ac:dyDescent="0.25">
      <c r="A2832" t="s">
        <v>3034</v>
      </c>
      <c r="B2832" t="s">
        <v>65</v>
      </c>
      <c r="C2832" t="s">
        <v>128</v>
      </c>
      <c r="D2832" t="s">
        <v>19</v>
      </c>
      <c r="E2832" s="1">
        <v>45250</v>
      </c>
      <c r="F2832" s="1" t="str">
        <f>TEXT(shipments9[[#This Row],[Shipdate]],"ddd")</f>
        <v>Mon</v>
      </c>
      <c r="G2832" s="1" t="str">
        <f>IF(OR(shipments9[[#This Row],[Day Name]]="Sat",shipments9[[#This Row],[Day Name]]="Sun"),"Weekend","Weekday")</f>
        <v>Weekday</v>
      </c>
      <c r="H2832">
        <v>10354.5</v>
      </c>
      <c r="I2832">
        <v>1295</v>
      </c>
      <c r="J2832" t="s">
        <v>172</v>
      </c>
      <c r="K2832" t="s">
        <v>8151</v>
      </c>
      <c r="L2832" t="s">
        <v>8152</v>
      </c>
      <c r="M2832">
        <v>11</v>
      </c>
      <c r="N2832" t="s">
        <v>8165</v>
      </c>
      <c r="O2832" s="4">
        <f>INDEX(products[Cost_per_box], MATCH(shipments9[[#This Row],[PID]], products[PID], 0))</f>
        <v>3.85</v>
      </c>
      <c r="P2832" s="4">
        <f>shipments9[[#This Row],[Boxes]]*shipments9[[#This Row],[Cost Per Box]]</f>
        <v>4985.75</v>
      </c>
      <c r="Q2832" s="4">
        <f>shipments9[[#This Row],[Amount]] -shipments9[[#This Row],[total cost]]</f>
        <v>5368.75</v>
      </c>
      <c r="R2832" s="4" t="str">
        <f>IF(shipments9[[#This Row],[Gross Profit]]&lt;0,"Loss","Profit")</f>
        <v>Profit</v>
      </c>
      <c r="S2832" s="9">
        <f>shipments9[[#This Row],[Gross Profit]]/shipments9[[#This Row],[Amount]]</f>
        <v>0.51849437442657786</v>
      </c>
      <c r="T2832" s="11">
        <f>shipments9[[#This Row],[Amount]]/shipments9[[#This Row],[Boxes]]</f>
        <v>7.9957528957528954</v>
      </c>
    </row>
    <row r="2833" spans="1:20" hidden="1" x14ac:dyDescent="0.25">
      <c r="A2833" t="s">
        <v>3035</v>
      </c>
      <c r="B2833" t="s">
        <v>65</v>
      </c>
      <c r="C2833" t="s">
        <v>128</v>
      </c>
      <c r="D2833" t="s">
        <v>19</v>
      </c>
      <c r="E2833" s="1">
        <v>45441</v>
      </c>
      <c r="F2833" s="1" t="str">
        <f>TEXT(shipments9[[#This Row],[Shipdate]],"ddd")</f>
        <v>Wed</v>
      </c>
      <c r="G2833" s="1" t="str">
        <f>IF(OR(shipments9[[#This Row],[Day Name]]="Sat",shipments9[[#This Row],[Day Name]]="Sun"),"Weekend","Weekday")</f>
        <v>Weekday</v>
      </c>
      <c r="H2833">
        <v>1476</v>
      </c>
      <c r="I2833">
        <v>211</v>
      </c>
      <c r="J2833" t="s">
        <v>172</v>
      </c>
      <c r="K2833" t="s">
        <v>8155</v>
      </c>
      <c r="L2833" t="s">
        <v>8154</v>
      </c>
      <c r="M2833">
        <v>5</v>
      </c>
      <c r="N2833" t="s">
        <v>201</v>
      </c>
      <c r="O2833" s="4">
        <f>INDEX(products[Cost_per_box], MATCH(shipments9[[#This Row],[PID]], products[PID], 0))</f>
        <v>3.85</v>
      </c>
      <c r="P2833" s="4">
        <f>shipments9[[#This Row],[Boxes]]*shipments9[[#This Row],[Cost Per Box]]</f>
        <v>812.35</v>
      </c>
      <c r="Q2833" s="4">
        <f>shipments9[[#This Row],[Amount]] -shipments9[[#This Row],[total cost]]</f>
        <v>663.65</v>
      </c>
      <c r="R2833" s="4" t="str">
        <f>IF(shipments9[[#This Row],[Gross Profit]]&lt;0,"Loss","Profit")</f>
        <v>Profit</v>
      </c>
      <c r="S2833" s="9">
        <f>shipments9[[#This Row],[Gross Profit]]/shipments9[[#This Row],[Amount]]</f>
        <v>0.44962737127371272</v>
      </c>
      <c r="T2833" s="11">
        <f>shipments9[[#This Row],[Amount]]/shipments9[[#This Row],[Boxes]]</f>
        <v>6.9952606635071088</v>
      </c>
    </row>
    <row r="2834" spans="1:20" hidden="1" x14ac:dyDescent="0.25">
      <c r="A2834" t="s">
        <v>3036</v>
      </c>
      <c r="B2834" t="s">
        <v>65</v>
      </c>
      <c r="C2834" t="s">
        <v>128</v>
      </c>
      <c r="D2834" t="s">
        <v>19</v>
      </c>
      <c r="E2834" s="1">
        <v>45056</v>
      </c>
      <c r="F2834" s="1" t="str">
        <f>TEXT(shipments9[[#This Row],[Shipdate]],"ddd")</f>
        <v>Wed</v>
      </c>
      <c r="G2834" s="1" t="str">
        <f>IF(OR(shipments9[[#This Row],[Day Name]]="Sat",shipments9[[#This Row],[Day Name]]="Sun"),"Weekend","Weekday")</f>
        <v>Weekday</v>
      </c>
      <c r="H2834">
        <v>5778</v>
      </c>
      <c r="I2834">
        <v>963</v>
      </c>
      <c r="J2834" t="s">
        <v>172</v>
      </c>
      <c r="K2834" t="s">
        <v>8151</v>
      </c>
      <c r="L2834" t="s">
        <v>8154</v>
      </c>
      <c r="M2834">
        <v>5</v>
      </c>
      <c r="N2834" t="s">
        <v>201</v>
      </c>
      <c r="O2834" s="4">
        <f>INDEX(products[Cost_per_box], MATCH(shipments9[[#This Row],[PID]], products[PID], 0))</f>
        <v>3.85</v>
      </c>
      <c r="P2834" s="4">
        <f>shipments9[[#This Row],[Boxes]]*shipments9[[#This Row],[Cost Per Box]]</f>
        <v>3707.55</v>
      </c>
      <c r="Q2834" s="4">
        <f>shipments9[[#This Row],[Amount]] -shipments9[[#This Row],[total cost]]</f>
        <v>2070.4499999999998</v>
      </c>
      <c r="R2834" s="4" t="str">
        <f>IF(shipments9[[#This Row],[Gross Profit]]&lt;0,"Loss","Profit")</f>
        <v>Profit</v>
      </c>
      <c r="S2834" s="9">
        <f>shipments9[[#This Row],[Gross Profit]]/shipments9[[#This Row],[Amount]]</f>
        <v>0.35833333333333328</v>
      </c>
      <c r="T2834" s="11">
        <f>shipments9[[#This Row],[Amount]]/shipments9[[#This Row],[Boxes]]</f>
        <v>6</v>
      </c>
    </row>
    <row r="2835" spans="1:20" hidden="1" x14ac:dyDescent="0.25">
      <c r="A2835" t="s">
        <v>3037</v>
      </c>
      <c r="B2835" t="s">
        <v>65</v>
      </c>
      <c r="C2835" t="s">
        <v>128</v>
      </c>
      <c r="D2835" t="s">
        <v>19</v>
      </c>
      <c r="E2835" s="1">
        <v>45104</v>
      </c>
      <c r="F2835" s="1" t="str">
        <f>TEXT(shipments9[[#This Row],[Shipdate]],"ddd")</f>
        <v>Tue</v>
      </c>
      <c r="G2835" s="1" t="str">
        <f>IF(OR(shipments9[[#This Row],[Day Name]]="Sat",shipments9[[#This Row],[Day Name]]="Sun"),"Weekend","Weekday")</f>
        <v>Weekday</v>
      </c>
      <c r="H2835">
        <v>3917.25</v>
      </c>
      <c r="I2835">
        <v>784</v>
      </c>
      <c r="J2835" t="s">
        <v>172</v>
      </c>
      <c r="K2835" t="s">
        <v>8151</v>
      </c>
      <c r="L2835" t="s">
        <v>8154</v>
      </c>
      <c r="M2835">
        <v>6</v>
      </c>
      <c r="N2835" t="s">
        <v>8159</v>
      </c>
      <c r="O2835" s="4">
        <f>INDEX(products[Cost_per_box], MATCH(shipments9[[#This Row],[PID]], products[PID], 0))</f>
        <v>3.85</v>
      </c>
      <c r="P2835" s="4">
        <f>shipments9[[#This Row],[Boxes]]*shipments9[[#This Row],[Cost Per Box]]</f>
        <v>3018.4</v>
      </c>
      <c r="Q2835" s="4">
        <f>shipments9[[#This Row],[Amount]] -shipments9[[#This Row],[total cost]]</f>
        <v>898.84999999999991</v>
      </c>
      <c r="R2835" s="4" t="str">
        <f>IF(shipments9[[#This Row],[Gross Profit]]&lt;0,"Loss","Profit")</f>
        <v>Profit</v>
      </c>
      <c r="S2835" s="9">
        <f>shipments9[[#This Row],[Gross Profit]]/shipments9[[#This Row],[Amount]]</f>
        <v>0.22945944221073455</v>
      </c>
      <c r="T2835" s="11">
        <f>shipments9[[#This Row],[Amount]]/shipments9[[#This Row],[Boxes]]</f>
        <v>4.9964923469387754</v>
      </c>
    </row>
    <row r="2836" spans="1:20" hidden="1" x14ac:dyDescent="0.25">
      <c r="A2836" t="s">
        <v>3038</v>
      </c>
      <c r="B2836" t="s">
        <v>65</v>
      </c>
      <c r="C2836" t="s">
        <v>128</v>
      </c>
      <c r="D2836" t="s">
        <v>19</v>
      </c>
      <c r="E2836" s="1">
        <v>45449</v>
      </c>
      <c r="F2836" s="1" t="str">
        <f>TEXT(shipments9[[#This Row],[Shipdate]],"ddd")</f>
        <v>Thu</v>
      </c>
      <c r="G2836" s="1" t="str">
        <f>IF(OR(shipments9[[#This Row],[Day Name]]="Sat",shipments9[[#This Row],[Day Name]]="Sun"),"Weekend","Weekday")</f>
        <v>Weekday</v>
      </c>
      <c r="H2836">
        <v>9297</v>
      </c>
      <c r="I2836">
        <v>1860</v>
      </c>
      <c r="J2836" t="s">
        <v>172</v>
      </c>
      <c r="K2836" t="s">
        <v>8155</v>
      </c>
      <c r="L2836" t="s">
        <v>8154</v>
      </c>
      <c r="M2836">
        <v>6</v>
      </c>
      <c r="N2836" t="s">
        <v>8159</v>
      </c>
      <c r="O2836" s="4">
        <f>INDEX(products[Cost_per_box], MATCH(shipments9[[#This Row],[PID]], products[PID], 0))</f>
        <v>3.85</v>
      </c>
      <c r="P2836" s="4">
        <f>shipments9[[#This Row],[Boxes]]*shipments9[[#This Row],[Cost Per Box]]</f>
        <v>7161</v>
      </c>
      <c r="Q2836" s="4">
        <f>shipments9[[#This Row],[Amount]] -shipments9[[#This Row],[total cost]]</f>
        <v>2136</v>
      </c>
      <c r="R2836" s="4" t="str">
        <f>IF(shipments9[[#This Row],[Gross Profit]]&lt;0,"Loss","Profit")</f>
        <v>Profit</v>
      </c>
      <c r="S2836" s="9">
        <f>shipments9[[#This Row],[Gross Profit]]/shipments9[[#This Row],[Amount]]</f>
        <v>0.22975153275250082</v>
      </c>
      <c r="T2836" s="11">
        <f>shipments9[[#This Row],[Amount]]/shipments9[[#This Row],[Boxes]]</f>
        <v>4.9983870967741932</v>
      </c>
    </row>
    <row r="2837" spans="1:20" hidden="1" x14ac:dyDescent="0.25">
      <c r="A2837" t="s">
        <v>3039</v>
      </c>
      <c r="B2837" t="s">
        <v>65</v>
      </c>
      <c r="C2837" t="s">
        <v>128</v>
      </c>
      <c r="D2837" t="s">
        <v>19</v>
      </c>
      <c r="E2837" s="1">
        <v>45063</v>
      </c>
      <c r="F2837" s="1" t="str">
        <f>TEXT(shipments9[[#This Row],[Shipdate]],"ddd")</f>
        <v>Wed</v>
      </c>
      <c r="G2837" s="1" t="str">
        <f>IF(OR(shipments9[[#This Row],[Day Name]]="Sat",shipments9[[#This Row],[Day Name]]="Sun"),"Weekend","Weekday")</f>
        <v>Weekday</v>
      </c>
      <c r="H2837">
        <v>7157.25</v>
      </c>
      <c r="I2837">
        <v>1432</v>
      </c>
      <c r="J2837" t="s">
        <v>172</v>
      </c>
      <c r="K2837" t="s">
        <v>8151</v>
      </c>
      <c r="L2837" t="s">
        <v>8154</v>
      </c>
      <c r="M2837">
        <v>5</v>
      </c>
      <c r="N2837" t="s">
        <v>201</v>
      </c>
      <c r="O2837" s="4">
        <f>INDEX(products[Cost_per_box], MATCH(shipments9[[#This Row],[PID]], products[PID], 0))</f>
        <v>3.85</v>
      </c>
      <c r="P2837" s="4">
        <f>shipments9[[#This Row],[Boxes]]*shipments9[[#This Row],[Cost Per Box]]</f>
        <v>5513.2</v>
      </c>
      <c r="Q2837" s="4">
        <f>shipments9[[#This Row],[Amount]] -shipments9[[#This Row],[total cost]]</f>
        <v>1644.0500000000002</v>
      </c>
      <c r="R2837" s="4" t="str">
        <f>IF(shipments9[[#This Row],[Gross Profit]]&lt;0,"Loss","Profit")</f>
        <v>Profit</v>
      </c>
      <c r="S2837" s="9">
        <f>shipments9[[#This Row],[Gross Profit]]/shipments9[[#This Row],[Amount]]</f>
        <v>0.22970414614551682</v>
      </c>
      <c r="T2837" s="11">
        <f>shipments9[[#This Row],[Amount]]/shipments9[[#This Row],[Boxes]]</f>
        <v>4.9980796089385473</v>
      </c>
    </row>
    <row r="2838" spans="1:20" hidden="1" x14ac:dyDescent="0.25">
      <c r="A2838" t="s">
        <v>3040</v>
      </c>
      <c r="B2838" t="s">
        <v>65</v>
      </c>
      <c r="C2838" t="s">
        <v>128</v>
      </c>
      <c r="D2838" t="s">
        <v>19</v>
      </c>
      <c r="E2838" s="1">
        <v>44963</v>
      </c>
      <c r="F2838" s="1" t="str">
        <f>TEXT(shipments9[[#This Row],[Shipdate]],"ddd")</f>
        <v>Mon</v>
      </c>
      <c r="G2838" s="1" t="str">
        <f>IF(OR(shipments9[[#This Row],[Day Name]]="Sat",shipments9[[#This Row],[Day Name]]="Sun"),"Weekend","Weekday")</f>
        <v>Weekday</v>
      </c>
      <c r="H2838">
        <v>1224</v>
      </c>
      <c r="I2838">
        <v>153</v>
      </c>
      <c r="J2838" t="s">
        <v>172</v>
      </c>
      <c r="K2838" t="s">
        <v>8151</v>
      </c>
      <c r="L2838" t="s">
        <v>8156</v>
      </c>
      <c r="M2838">
        <v>2</v>
      </c>
      <c r="N2838" t="s">
        <v>8157</v>
      </c>
      <c r="O2838" s="4">
        <f>INDEX(products[Cost_per_box], MATCH(shipments9[[#This Row],[PID]], products[PID], 0))</f>
        <v>3.85</v>
      </c>
      <c r="P2838" s="4">
        <f>shipments9[[#This Row],[Boxes]]*shipments9[[#This Row],[Cost Per Box]]</f>
        <v>589.05000000000007</v>
      </c>
      <c r="Q2838" s="4">
        <f>shipments9[[#This Row],[Amount]] -shipments9[[#This Row],[total cost]]</f>
        <v>634.94999999999993</v>
      </c>
      <c r="R2838" s="4" t="str">
        <f>IF(shipments9[[#This Row],[Gross Profit]]&lt;0,"Loss","Profit")</f>
        <v>Profit</v>
      </c>
      <c r="S2838" s="9">
        <f>shipments9[[#This Row],[Gross Profit]]/shipments9[[#This Row],[Amount]]</f>
        <v>0.51874999999999993</v>
      </c>
      <c r="T2838" s="11">
        <f>shipments9[[#This Row],[Amount]]/shipments9[[#This Row],[Boxes]]</f>
        <v>8</v>
      </c>
    </row>
    <row r="2839" spans="1:20" hidden="1" x14ac:dyDescent="0.25">
      <c r="A2839" t="s">
        <v>3041</v>
      </c>
      <c r="B2839" t="s">
        <v>65</v>
      </c>
      <c r="C2839" t="s">
        <v>128</v>
      </c>
      <c r="D2839" t="s">
        <v>19</v>
      </c>
      <c r="E2839" s="1">
        <v>45097</v>
      </c>
      <c r="F2839" s="1" t="str">
        <f>TEXT(shipments9[[#This Row],[Shipdate]],"ddd")</f>
        <v>Tue</v>
      </c>
      <c r="G2839" s="1" t="str">
        <f>IF(OR(shipments9[[#This Row],[Day Name]]="Sat",shipments9[[#This Row],[Day Name]]="Sun"),"Weekend","Weekday")</f>
        <v>Weekday</v>
      </c>
      <c r="H2839">
        <v>4860</v>
      </c>
      <c r="I2839">
        <v>540</v>
      </c>
      <c r="J2839" t="s">
        <v>172</v>
      </c>
      <c r="K2839" t="s">
        <v>8151</v>
      </c>
      <c r="L2839" t="s">
        <v>8154</v>
      </c>
      <c r="M2839">
        <v>6</v>
      </c>
      <c r="N2839" t="s">
        <v>8159</v>
      </c>
      <c r="O2839" s="4">
        <f>INDEX(products[Cost_per_box], MATCH(shipments9[[#This Row],[PID]], products[PID], 0))</f>
        <v>3.85</v>
      </c>
      <c r="P2839" s="4">
        <f>shipments9[[#This Row],[Boxes]]*shipments9[[#This Row],[Cost Per Box]]</f>
        <v>2079</v>
      </c>
      <c r="Q2839" s="4">
        <f>shipments9[[#This Row],[Amount]] -shipments9[[#This Row],[total cost]]</f>
        <v>2781</v>
      </c>
      <c r="R2839" s="4" t="str">
        <f>IF(shipments9[[#This Row],[Gross Profit]]&lt;0,"Loss","Profit")</f>
        <v>Profit</v>
      </c>
      <c r="S2839" s="9">
        <f>shipments9[[#This Row],[Gross Profit]]/shipments9[[#This Row],[Amount]]</f>
        <v>0.57222222222222219</v>
      </c>
      <c r="T2839" s="11">
        <f>shipments9[[#This Row],[Amount]]/shipments9[[#This Row],[Boxes]]</f>
        <v>9</v>
      </c>
    </row>
    <row r="2840" spans="1:20" hidden="1" x14ac:dyDescent="0.25">
      <c r="A2840" t="s">
        <v>3042</v>
      </c>
      <c r="B2840" t="s">
        <v>65</v>
      </c>
      <c r="C2840" t="s">
        <v>128</v>
      </c>
      <c r="D2840" t="s">
        <v>19</v>
      </c>
      <c r="E2840" s="1">
        <v>44931</v>
      </c>
      <c r="F2840" s="1" t="str">
        <f>TEXT(shipments9[[#This Row],[Shipdate]],"ddd")</f>
        <v>Thu</v>
      </c>
      <c r="G2840" s="1" t="str">
        <f>IF(OR(shipments9[[#This Row],[Day Name]]="Sat",shipments9[[#This Row],[Day Name]]="Sun"),"Weekend","Weekday")</f>
        <v>Weekday</v>
      </c>
      <c r="H2840">
        <v>2459.25</v>
      </c>
      <c r="I2840">
        <v>492</v>
      </c>
      <c r="J2840" t="s">
        <v>172</v>
      </c>
      <c r="K2840" t="s">
        <v>8151</v>
      </c>
      <c r="L2840" t="s">
        <v>8156</v>
      </c>
      <c r="M2840">
        <v>1</v>
      </c>
      <c r="N2840" t="s">
        <v>8163</v>
      </c>
      <c r="O2840" s="4">
        <f>INDEX(products[Cost_per_box], MATCH(shipments9[[#This Row],[PID]], products[PID], 0))</f>
        <v>3.85</v>
      </c>
      <c r="P2840" s="4">
        <f>shipments9[[#This Row],[Boxes]]*shipments9[[#This Row],[Cost Per Box]]</f>
        <v>1894.2</v>
      </c>
      <c r="Q2840" s="4">
        <f>shipments9[[#This Row],[Amount]] -shipments9[[#This Row],[total cost]]</f>
        <v>565.04999999999995</v>
      </c>
      <c r="R2840" s="4" t="str">
        <f>IF(shipments9[[#This Row],[Gross Profit]]&lt;0,"Loss","Profit")</f>
        <v>Profit</v>
      </c>
      <c r="S2840" s="9">
        <f>shipments9[[#This Row],[Gross Profit]]/shipments9[[#This Row],[Amount]]</f>
        <v>0.22976517230863067</v>
      </c>
      <c r="T2840" s="11">
        <f>shipments9[[#This Row],[Amount]]/shipments9[[#This Row],[Boxes]]</f>
        <v>4.9984756097560972</v>
      </c>
    </row>
    <row r="2841" spans="1:20" hidden="1" x14ac:dyDescent="0.25">
      <c r="A2841" t="s">
        <v>3043</v>
      </c>
      <c r="B2841" t="s">
        <v>68</v>
      </c>
      <c r="C2841" t="s">
        <v>128</v>
      </c>
      <c r="D2841" t="s">
        <v>19</v>
      </c>
      <c r="E2841" s="1">
        <v>45145</v>
      </c>
      <c r="F2841" s="1" t="str">
        <f>TEXT(shipments9[[#This Row],[Shipdate]],"ddd")</f>
        <v>Mon</v>
      </c>
      <c r="G2841" s="1" t="str">
        <f>IF(OR(shipments9[[#This Row],[Day Name]]="Sat",shipments9[[#This Row],[Day Name]]="Sun"),"Weekend","Weekday")</f>
        <v>Weekday</v>
      </c>
      <c r="H2841">
        <v>1158.75</v>
      </c>
      <c r="I2841">
        <v>232</v>
      </c>
      <c r="J2841" t="s">
        <v>172</v>
      </c>
      <c r="K2841" t="s">
        <v>8151</v>
      </c>
      <c r="L2841" t="s">
        <v>8160</v>
      </c>
      <c r="M2841">
        <v>8</v>
      </c>
      <c r="N2841" t="s">
        <v>8162</v>
      </c>
      <c r="O2841" s="4">
        <f>INDEX(products[Cost_per_box], MATCH(shipments9[[#This Row],[PID]], products[PID], 0))</f>
        <v>3.85</v>
      </c>
      <c r="P2841" s="4">
        <f>shipments9[[#This Row],[Boxes]]*shipments9[[#This Row],[Cost Per Box]]</f>
        <v>893.2</v>
      </c>
      <c r="Q2841" s="4">
        <f>shipments9[[#This Row],[Amount]] -shipments9[[#This Row],[total cost]]</f>
        <v>265.54999999999995</v>
      </c>
      <c r="R2841" s="4" t="str">
        <f>IF(shipments9[[#This Row],[Gross Profit]]&lt;0,"Loss","Profit")</f>
        <v>Profit</v>
      </c>
      <c r="S2841" s="9">
        <f>shipments9[[#This Row],[Gross Profit]]/shipments9[[#This Row],[Amount]]</f>
        <v>0.22916936353829553</v>
      </c>
      <c r="T2841" s="11">
        <f>shipments9[[#This Row],[Amount]]/shipments9[[#This Row],[Boxes]]</f>
        <v>4.9946120689655169</v>
      </c>
    </row>
    <row r="2842" spans="1:20" hidden="1" x14ac:dyDescent="0.25">
      <c r="A2842" t="s">
        <v>3044</v>
      </c>
      <c r="B2842" t="s">
        <v>68</v>
      </c>
      <c r="C2842" t="s">
        <v>128</v>
      </c>
      <c r="D2842" t="s">
        <v>19</v>
      </c>
      <c r="E2842" s="1">
        <v>45257</v>
      </c>
      <c r="F2842" s="1" t="str">
        <f>TEXT(shipments9[[#This Row],[Shipdate]],"ddd")</f>
        <v>Mon</v>
      </c>
      <c r="G2842" s="1" t="str">
        <f>IF(OR(shipments9[[#This Row],[Day Name]]="Sat",shipments9[[#This Row],[Day Name]]="Sun"),"Weekend","Weekday")</f>
        <v>Weekday</v>
      </c>
      <c r="H2842">
        <v>4092.75</v>
      </c>
      <c r="I2842">
        <v>585</v>
      </c>
      <c r="J2842" t="s">
        <v>172</v>
      </c>
      <c r="K2842" t="s">
        <v>8151</v>
      </c>
      <c r="L2842" t="s">
        <v>8152</v>
      </c>
      <c r="M2842">
        <v>11</v>
      </c>
      <c r="N2842" t="s">
        <v>8165</v>
      </c>
      <c r="O2842" s="4">
        <f>INDEX(products[Cost_per_box], MATCH(shipments9[[#This Row],[PID]], products[PID], 0))</f>
        <v>3.85</v>
      </c>
      <c r="P2842" s="4">
        <f>shipments9[[#This Row],[Boxes]]*shipments9[[#This Row],[Cost Per Box]]</f>
        <v>2252.25</v>
      </c>
      <c r="Q2842" s="4">
        <f>shipments9[[#This Row],[Amount]] -shipments9[[#This Row],[total cost]]</f>
        <v>1840.5</v>
      </c>
      <c r="R2842" s="4" t="str">
        <f>IF(shipments9[[#This Row],[Gross Profit]]&lt;0,"Loss","Profit")</f>
        <v>Profit</v>
      </c>
      <c r="S2842" s="9">
        <f>shipments9[[#This Row],[Gross Profit]]/shipments9[[#This Row],[Amount]]</f>
        <v>0.44969763606377128</v>
      </c>
      <c r="T2842" s="11">
        <f>shipments9[[#This Row],[Amount]]/shipments9[[#This Row],[Boxes]]</f>
        <v>6.9961538461538462</v>
      </c>
    </row>
    <row r="2843" spans="1:20" hidden="1" x14ac:dyDescent="0.25">
      <c r="A2843" t="s">
        <v>3045</v>
      </c>
      <c r="B2843" t="s">
        <v>68</v>
      </c>
      <c r="C2843" t="s">
        <v>128</v>
      </c>
      <c r="D2843" t="s">
        <v>19</v>
      </c>
      <c r="E2843" s="1">
        <v>45222</v>
      </c>
      <c r="F2843" s="1" t="str">
        <f>TEXT(shipments9[[#This Row],[Shipdate]],"ddd")</f>
        <v>Mon</v>
      </c>
      <c r="G2843" s="1" t="str">
        <f>IF(OR(shipments9[[#This Row],[Day Name]]="Sat",shipments9[[#This Row],[Day Name]]="Sun"),"Weekend","Weekday")</f>
        <v>Weekday</v>
      </c>
      <c r="H2843">
        <v>5647.5</v>
      </c>
      <c r="I2843">
        <v>807</v>
      </c>
      <c r="J2843" t="s">
        <v>172</v>
      </c>
      <c r="K2843" t="s">
        <v>8151</v>
      </c>
      <c r="L2843" t="s">
        <v>8152</v>
      </c>
      <c r="M2843">
        <v>10</v>
      </c>
      <c r="N2843" t="s">
        <v>8153</v>
      </c>
      <c r="O2843" s="4">
        <f>INDEX(products[Cost_per_box], MATCH(shipments9[[#This Row],[PID]], products[PID], 0))</f>
        <v>3.85</v>
      </c>
      <c r="P2843" s="4">
        <f>shipments9[[#This Row],[Boxes]]*shipments9[[#This Row],[Cost Per Box]]</f>
        <v>3106.9500000000003</v>
      </c>
      <c r="Q2843" s="4">
        <f>shipments9[[#This Row],[Amount]] -shipments9[[#This Row],[total cost]]</f>
        <v>2540.5499999999997</v>
      </c>
      <c r="R2843" s="4" t="str">
        <f>IF(shipments9[[#This Row],[Gross Profit]]&lt;0,"Loss","Profit")</f>
        <v>Profit</v>
      </c>
      <c r="S2843" s="9">
        <f>shipments9[[#This Row],[Gross Profit]]/shipments9[[#This Row],[Amount]]</f>
        <v>0.44985391766268257</v>
      </c>
      <c r="T2843" s="11">
        <f>shipments9[[#This Row],[Amount]]/shipments9[[#This Row],[Boxes]]</f>
        <v>6.9981412639405205</v>
      </c>
    </row>
    <row r="2844" spans="1:20" hidden="1" x14ac:dyDescent="0.25">
      <c r="A2844" t="s">
        <v>3046</v>
      </c>
      <c r="B2844" t="s">
        <v>68</v>
      </c>
      <c r="C2844" t="s">
        <v>128</v>
      </c>
      <c r="D2844" t="s">
        <v>19</v>
      </c>
      <c r="E2844" s="1">
        <v>45125</v>
      </c>
      <c r="F2844" s="1" t="str">
        <f>TEXT(shipments9[[#This Row],[Shipdate]],"ddd")</f>
        <v>Tue</v>
      </c>
      <c r="G2844" s="1" t="str">
        <f>IF(OR(shipments9[[#This Row],[Day Name]]="Sat",shipments9[[#This Row],[Day Name]]="Sun"),"Weekend","Weekday")</f>
        <v>Weekday</v>
      </c>
      <c r="H2844">
        <v>3366</v>
      </c>
      <c r="I2844">
        <v>421</v>
      </c>
      <c r="J2844" t="s">
        <v>172</v>
      </c>
      <c r="K2844" t="s">
        <v>8151</v>
      </c>
      <c r="L2844" t="s">
        <v>8160</v>
      </c>
      <c r="M2844">
        <v>7</v>
      </c>
      <c r="N2844" t="s">
        <v>8161</v>
      </c>
      <c r="O2844" s="4">
        <f>INDEX(products[Cost_per_box], MATCH(shipments9[[#This Row],[PID]], products[PID], 0))</f>
        <v>3.85</v>
      </c>
      <c r="P2844" s="4">
        <f>shipments9[[#This Row],[Boxes]]*shipments9[[#This Row],[Cost Per Box]]</f>
        <v>1620.8500000000001</v>
      </c>
      <c r="Q2844" s="4">
        <f>shipments9[[#This Row],[Amount]] -shipments9[[#This Row],[total cost]]</f>
        <v>1745.1499999999999</v>
      </c>
      <c r="R2844" s="4" t="str">
        <f>IF(shipments9[[#This Row],[Gross Profit]]&lt;0,"Loss","Profit")</f>
        <v>Profit</v>
      </c>
      <c r="S2844" s="9">
        <f>shipments9[[#This Row],[Gross Profit]]/shipments9[[#This Row],[Amount]]</f>
        <v>0.51846405228758163</v>
      </c>
      <c r="T2844" s="11">
        <f>shipments9[[#This Row],[Amount]]/shipments9[[#This Row],[Boxes]]</f>
        <v>7.9952494061757724</v>
      </c>
    </row>
    <row r="2845" spans="1:20" hidden="1" x14ac:dyDescent="0.25">
      <c r="A2845" t="s">
        <v>3047</v>
      </c>
      <c r="B2845" t="s">
        <v>68</v>
      </c>
      <c r="C2845" t="s">
        <v>128</v>
      </c>
      <c r="D2845" t="s">
        <v>19</v>
      </c>
      <c r="E2845" s="1">
        <v>44971</v>
      </c>
      <c r="F2845" s="1" t="str">
        <f>TEXT(shipments9[[#This Row],[Shipdate]],"ddd")</f>
        <v>Tue</v>
      </c>
      <c r="G2845" s="1" t="str">
        <f>IF(OR(shipments9[[#This Row],[Day Name]]="Sat",shipments9[[#This Row],[Day Name]]="Sun"),"Weekend","Weekday")</f>
        <v>Weekday</v>
      </c>
      <c r="H2845">
        <v>9603</v>
      </c>
      <c r="I2845">
        <v>1201</v>
      </c>
      <c r="J2845" t="s">
        <v>172</v>
      </c>
      <c r="K2845" t="s">
        <v>8151</v>
      </c>
      <c r="L2845" t="s">
        <v>8156</v>
      </c>
      <c r="M2845">
        <v>2</v>
      </c>
      <c r="N2845" t="s">
        <v>8157</v>
      </c>
      <c r="O2845" s="4">
        <f>INDEX(products[Cost_per_box], MATCH(shipments9[[#This Row],[PID]], products[PID], 0))</f>
        <v>3.85</v>
      </c>
      <c r="P2845" s="4">
        <f>shipments9[[#This Row],[Boxes]]*shipments9[[#This Row],[Cost Per Box]]</f>
        <v>4623.8500000000004</v>
      </c>
      <c r="Q2845" s="4">
        <f>shipments9[[#This Row],[Amount]] -shipments9[[#This Row],[total cost]]</f>
        <v>4979.1499999999996</v>
      </c>
      <c r="R2845" s="4" t="str">
        <f>IF(shipments9[[#This Row],[Gross Profit]]&lt;0,"Loss","Profit")</f>
        <v>Profit</v>
      </c>
      <c r="S2845" s="9">
        <f>shipments9[[#This Row],[Gross Profit]]/shipments9[[#This Row],[Amount]]</f>
        <v>0.51849942726231379</v>
      </c>
      <c r="T2845" s="11">
        <f>shipments9[[#This Row],[Amount]]/shipments9[[#This Row],[Boxes]]</f>
        <v>7.9958368026644466</v>
      </c>
    </row>
    <row r="2846" spans="1:20" hidden="1" x14ac:dyDescent="0.25">
      <c r="A2846" t="s">
        <v>3048</v>
      </c>
      <c r="B2846" t="s">
        <v>108</v>
      </c>
      <c r="C2846" t="s">
        <v>128</v>
      </c>
      <c r="D2846" t="s">
        <v>19</v>
      </c>
      <c r="E2846" s="1">
        <v>45231</v>
      </c>
      <c r="F2846" s="1" t="str">
        <f>TEXT(shipments9[[#This Row],[Shipdate]],"ddd")</f>
        <v>Wed</v>
      </c>
      <c r="G2846" s="1" t="str">
        <f>IF(OR(shipments9[[#This Row],[Day Name]]="Sat",shipments9[[#This Row],[Day Name]]="Sun"),"Weekend","Weekday")</f>
        <v>Weekday</v>
      </c>
      <c r="H2846">
        <v>2632.5</v>
      </c>
      <c r="I2846">
        <v>330</v>
      </c>
      <c r="J2846" t="s">
        <v>172</v>
      </c>
      <c r="K2846" t="s">
        <v>8151</v>
      </c>
      <c r="L2846" t="s">
        <v>8152</v>
      </c>
      <c r="M2846">
        <v>11</v>
      </c>
      <c r="N2846" t="s">
        <v>8165</v>
      </c>
      <c r="O2846" s="4">
        <f>INDEX(products[Cost_per_box], MATCH(shipments9[[#This Row],[PID]], products[PID], 0))</f>
        <v>3.85</v>
      </c>
      <c r="P2846" s="4">
        <f>shipments9[[#This Row],[Boxes]]*shipments9[[#This Row],[Cost Per Box]]</f>
        <v>1270.5</v>
      </c>
      <c r="Q2846" s="4">
        <f>shipments9[[#This Row],[Amount]] -shipments9[[#This Row],[total cost]]</f>
        <v>1362</v>
      </c>
      <c r="R2846" s="4" t="str">
        <f>IF(shipments9[[#This Row],[Gross Profit]]&lt;0,"Loss","Profit")</f>
        <v>Profit</v>
      </c>
      <c r="S2846" s="9">
        <f>shipments9[[#This Row],[Gross Profit]]/shipments9[[#This Row],[Amount]]</f>
        <v>0.51737891737891739</v>
      </c>
      <c r="T2846" s="11">
        <f>shipments9[[#This Row],[Amount]]/shipments9[[#This Row],[Boxes]]</f>
        <v>7.9772727272727275</v>
      </c>
    </row>
    <row r="2847" spans="1:20" hidden="1" x14ac:dyDescent="0.25">
      <c r="A2847" t="s">
        <v>3049</v>
      </c>
      <c r="B2847" t="s">
        <v>108</v>
      </c>
      <c r="C2847" t="s">
        <v>128</v>
      </c>
      <c r="D2847" t="s">
        <v>19</v>
      </c>
      <c r="E2847" s="1">
        <v>45323</v>
      </c>
      <c r="F2847" s="1" t="str">
        <f>TEXT(shipments9[[#This Row],[Shipdate]],"ddd")</f>
        <v>Thu</v>
      </c>
      <c r="G2847" s="1" t="str">
        <f>IF(OR(shipments9[[#This Row],[Day Name]]="Sat",shipments9[[#This Row],[Day Name]]="Sun"),"Weekend","Weekday")</f>
        <v>Weekday</v>
      </c>
      <c r="H2847">
        <v>6738.75</v>
      </c>
      <c r="I2847">
        <v>1348</v>
      </c>
      <c r="J2847" t="s">
        <v>172</v>
      </c>
      <c r="K2847" t="s">
        <v>8155</v>
      </c>
      <c r="L2847" t="s">
        <v>8156</v>
      </c>
      <c r="M2847">
        <v>2</v>
      </c>
      <c r="N2847" t="s">
        <v>8157</v>
      </c>
      <c r="O2847" s="4">
        <f>INDEX(products[Cost_per_box], MATCH(shipments9[[#This Row],[PID]], products[PID], 0))</f>
        <v>3.85</v>
      </c>
      <c r="P2847" s="4">
        <f>shipments9[[#This Row],[Boxes]]*shipments9[[#This Row],[Cost Per Box]]</f>
        <v>5189.8</v>
      </c>
      <c r="Q2847" s="4">
        <f>shipments9[[#This Row],[Amount]] -shipments9[[#This Row],[total cost]]</f>
        <v>1548.9499999999998</v>
      </c>
      <c r="R2847" s="4" t="str">
        <f>IF(shipments9[[#This Row],[Gross Profit]]&lt;0,"Loss","Profit")</f>
        <v>Profit</v>
      </c>
      <c r="S2847" s="9">
        <f>shipments9[[#This Row],[Gross Profit]]/shipments9[[#This Row],[Amount]]</f>
        <v>0.2298571693563346</v>
      </c>
      <c r="T2847" s="11">
        <f>shipments9[[#This Row],[Amount]]/shipments9[[#This Row],[Boxes]]</f>
        <v>4.9990727002967361</v>
      </c>
    </row>
    <row r="2848" spans="1:20" hidden="1" x14ac:dyDescent="0.25">
      <c r="A2848" t="s">
        <v>3050</v>
      </c>
      <c r="B2848" t="s">
        <v>108</v>
      </c>
      <c r="C2848" t="s">
        <v>128</v>
      </c>
      <c r="D2848" t="s">
        <v>19</v>
      </c>
      <c r="E2848" s="1">
        <v>45259</v>
      </c>
      <c r="F2848" s="1" t="str">
        <f>TEXT(shipments9[[#This Row],[Shipdate]],"ddd")</f>
        <v>Wed</v>
      </c>
      <c r="G2848" s="1" t="str">
        <f>IF(OR(shipments9[[#This Row],[Day Name]]="Sat",shipments9[[#This Row],[Day Name]]="Sun"),"Weekend","Weekday")</f>
        <v>Weekday</v>
      </c>
      <c r="H2848">
        <v>2436.75</v>
      </c>
      <c r="I2848">
        <v>305</v>
      </c>
      <c r="J2848" t="s">
        <v>172</v>
      </c>
      <c r="K2848" t="s">
        <v>8151</v>
      </c>
      <c r="L2848" t="s">
        <v>8152</v>
      </c>
      <c r="M2848">
        <v>11</v>
      </c>
      <c r="N2848" t="s">
        <v>8165</v>
      </c>
      <c r="O2848" s="4">
        <f>INDEX(products[Cost_per_box], MATCH(shipments9[[#This Row],[PID]], products[PID], 0))</f>
        <v>3.85</v>
      </c>
      <c r="P2848" s="4">
        <f>shipments9[[#This Row],[Boxes]]*shipments9[[#This Row],[Cost Per Box]]</f>
        <v>1174.25</v>
      </c>
      <c r="Q2848" s="4">
        <f>shipments9[[#This Row],[Amount]] -shipments9[[#This Row],[total cost]]</f>
        <v>1262.5</v>
      </c>
      <c r="R2848" s="4" t="str">
        <f>IF(shipments9[[#This Row],[Gross Profit]]&lt;0,"Loss","Profit")</f>
        <v>Profit</v>
      </c>
      <c r="S2848" s="9">
        <f>shipments9[[#This Row],[Gross Profit]]/shipments9[[#This Row],[Amount]]</f>
        <v>0.5181081358366677</v>
      </c>
      <c r="T2848" s="11">
        <f>shipments9[[#This Row],[Amount]]/shipments9[[#This Row],[Boxes]]</f>
        <v>7.9893442622950817</v>
      </c>
    </row>
    <row r="2849" spans="1:20" hidden="1" x14ac:dyDescent="0.25">
      <c r="A2849" t="s">
        <v>3051</v>
      </c>
      <c r="B2849" t="s">
        <v>105</v>
      </c>
      <c r="C2849" t="s">
        <v>128</v>
      </c>
      <c r="D2849" t="s">
        <v>19</v>
      </c>
      <c r="E2849" s="1">
        <v>45386</v>
      </c>
      <c r="F2849" s="1" t="str">
        <f>TEXT(shipments9[[#This Row],[Shipdate]],"ddd")</f>
        <v>Thu</v>
      </c>
      <c r="G2849" s="1" t="str">
        <f>IF(OR(shipments9[[#This Row],[Day Name]]="Sat",shipments9[[#This Row],[Day Name]]="Sun"),"Weekend","Weekday")</f>
        <v>Weekday</v>
      </c>
      <c r="H2849">
        <v>12474</v>
      </c>
      <c r="I2849">
        <v>1782</v>
      </c>
      <c r="J2849" t="s">
        <v>172</v>
      </c>
      <c r="K2849" t="s">
        <v>8155</v>
      </c>
      <c r="L2849" t="s">
        <v>8154</v>
      </c>
      <c r="M2849">
        <v>4</v>
      </c>
      <c r="N2849" t="s">
        <v>8158</v>
      </c>
      <c r="O2849" s="4">
        <f>INDEX(products[Cost_per_box], MATCH(shipments9[[#This Row],[PID]], products[PID], 0))</f>
        <v>3.85</v>
      </c>
      <c r="P2849" s="4">
        <f>shipments9[[#This Row],[Boxes]]*shipments9[[#This Row],[Cost Per Box]]</f>
        <v>6860.7</v>
      </c>
      <c r="Q2849" s="4">
        <f>shipments9[[#This Row],[Amount]] -shipments9[[#This Row],[total cost]]</f>
        <v>5613.3</v>
      </c>
      <c r="R2849" s="4" t="str">
        <f>IF(shipments9[[#This Row],[Gross Profit]]&lt;0,"Loss","Profit")</f>
        <v>Profit</v>
      </c>
      <c r="S2849" s="9">
        <f>shipments9[[#This Row],[Gross Profit]]/shipments9[[#This Row],[Amount]]</f>
        <v>0.45</v>
      </c>
      <c r="T2849" s="11">
        <f>shipments9[[#This Row],[Amount]]/shipments9[[#This Row],[Boxes]]</f>
        <v>7</v>
      </c>
    </row>
    <row r="2850" spans="1:20" hidden="1" x14ac:dyDescent="0.25">
      <c r="A2850" t="s">
        <v>3052</v>
      </c>
      <c r="B2850" t="s">
        <v>105</v>
      </c>
      <c r="C2850" t="s">
        <v>128</v>
      </c>
      <c r="D2850" t="s">
        <v>19</v>
      </c>
      <c r="E2850" s="1">
        <v>45127</v>
      </c>
      <c r="F2850" s="1" t="str">
        <f>TEXT(shipments9[[#This Row],[Shipdate]],"ddd")</f>
        <v>Thu</v>
      </c>
      <c r="G2850" s="1" t="str">
        <f>IF(OR(shipments9[[#This Row],[Day Name]]="Sat",shipments9[[#This Row],[Day Name]]="Sun"),"Weekend","Weekday")</f>
        <v>Weekday</v>
      </c>
      <c r="H2850">
        <v>999</v>
      </c>
      <c r="I2850">
        <v>143</v>
      </c>
      <c r="J2850" t="s">
        <v>172</v>
      </c>
      <c r="K2850" t="s">
        <v>8151</v>
      </c>
      <c r="L2850" t="s">
        <v>8160</v>
      </c>
      <c r="M2850">
        <v>7</v>
      </c>
      <c r="N2850" t="s">
        <v>8161</v>
      </c>
      <c r="O2850" s="4">
        <f>INDEX(products[Cost_per_box], MATCH(shipments9[[#This Row],[PID]], products[PID], 0))</f>
        <v>3.85</v>
      </c>
      <c r="P2850" s="4">
        <f>shipments9[[#This Row],[Boxes]]*shipments9[[#This Row],[Cost Per Box]]</f>
        <v>550.55000000000007</v>
      </c>
      <c r="Q2850" s="4">
        <f>shipments9[[#This Row],[Amount]] -shipments9[[#This Row],[total cost]]</f>
        <v>448.44999999999993</v>
      </c>
      <c r="R2850" s="4" t="str">
        <f>IF(shipments9[[#This Row],[Gross Profit]]&lt;0,"Loss","Profit")</f>
        <v>Profit</v>
      </c>
      <c r="S2850" s="9">
        <f>shipments9[[#This Row],[Gross Profit]]/shipments9[[#This Row],[Amount]]</f>
        <v>0.44889889889889883</v>
      </c>
      <c r="T2850" s="11">
        <f>shipments9[[#This Row],[Amount]]/shipments9[[#This Row],[Boxes]]</f>
        <v>6.9860139860139858</v>
      </c>
    </row>
    <row r="2851" spans="1:20" hidden="1" x14ac:dyDescent="0.25">
      <c r="A2851" t="s">
        <v>3053</v>
      </c>
      <c r="B2851" t="s">
        <v>105</v>
      </c>
      <c r="C2851" t="s">
        <v>128</v>
      </c>
      <c r="D2851" t="s">
        <v>19</v>
      </c>
      <c r="E2851" s="1">
        <v>45069</v>
      </c>
      <c r="F2851" s="1" t="str">
        <f>TEXT(shipments9[[#This Row],[Shipdate]],"ddd")</f>
        <v>Tue</v>
      </c>
      <c r="G2851" s="1" t="str">
        <f>IF(OR(shipments9[[#This Row],[Day Name]]="Sat",shipments9[[#This Row],[Day Name]]="Sun"),"Weekend","Weekday")</f>
        <v>Weekday</v>
      </c>
      <c r="H2851">
        <v>7382.25</v>
      </c>
      <c r="I2851">
        <v>1231</v>
      </c>
      <c r="J2851" t="s">
        <v>172</v>
      </c>
      <c r="K2851" t="s">
        <v>8151</v>
      </c>
      <c r="L2851" t="s">
        <v>8154</v>
      </c>
      <c r="M2851">
        <v>5</v>
      </c>
      <c r="N2851" t="s">
        <v>201</v>
      </c>
      <c r="O2851" s="4">
        <f>INDEX(products[Cost_per_box], MATCH(shipments9[[#This Row],[PID]], products[PID], 0))</f>
        <v>3.85</v>
      </c>
      <c r="P2851" s="4">
        <f>shipments9[[#This Row],[Boxes]]*shipments9[[#This Row],[Cost Per Box]]</f>
        <v>4739.3500000000004</v>
      </c>
      <c r="Q2851" s="4">
        <f>shipments9[[#This Row],[Amount]] -shipments9[[#This Row],[total cost]]</f>
        <v>2642.8999999999996</v>
      </c>
      <c r="R2851" s="4" t="str">
        <f>IF(shipments9[[#This Row],[Gross Profit]]&lt;0,"Loss","Profit")</f>
        <v>Profit</v>
      </c>
      <c r="S2851" s="9">
        <f>shipments9[[#This Row],[Gross Profit]]/shipments9[[#This Row],[Amount]]</f>
        <v>0.35800738257306369</v>
      </c>
      <c r="T2851" s="11">
        <f>shipments9[[#This Row],[Amount]]/shipments9[[#This Row],[Boxes]]</f>
        <v>5.9969536961819658</v>
      </c>
    </row>
    <row r="2852" spans="1:20" hidden="1" x14ac:dyDescent="0.25">
      <c r="A2852" t="s">
        <v>3054</v>
      </c>
      <c r="B2852" t="s">
        <v>105</v>
      </c>
      <c r="C2852" t="s">
        <v>128</v>
      </c>
      <c r="D2852" t="s">
        <v>19</v>
      </c>
      <c r="E2852" s="1">
        <v>45349</v>
      </c>
      <c r="F2852" s="1" t="str">
        <f>TEXT(shipments9[[#This Row],[Shipdate]],"ddd")</f>
        <v>Tue</v>
      </c>
      <c r="G2852" s="1" t="str">
        <f>IF(OR(shipments9[[#This Row],[Day Name]]="Sat",shipments9[[#This Row],[Day Name]]="Sun"),"Weekend","Weekday")</f>
        <v>Weekday</v>
      </c>
      <c r="H2852">
        <v>5580</v>
      </c>
      <c r="I2852">
        <v>798</v>
      </c>
      <c r="J2852" t="s">
        <v>172</v>
      </c>
      <c r="K2852" t="s">
        <v>8155</v>
      </c>
      <c r="L2852" t="s">
        <v>8156</v>
      </c>
      <c r="M2852">
        <v>2</v>
      </c>
      <c r="N2852" t="s">
        <v>8157</v>
      </c>
      <c r="O2852" s="4">
        <f>INDEX(products[Cost_per_box], MATCH(shipments9[[#This Row],[PID]], products[PID], 0))</f>
        <v>3.85</v>
      </c>
      <c r="P2852" s="4">
        <f>shipments9[[#This Row],[Boxes]]*shipments9[[#This Row],[Cost Per Box]]</f>
        <v>3072.3</v>
      </c>
      <c r="Q2852" s="4">
        <f>shipments9[[#This Row],[Amount]] -shipments9[[#This Row],[total cost]]</f>
        <v>2507.6999999999998</v>
      </c>
      <c r="R2852" s="4" t="str">
        <f>IF(shipments9[[#This Row],[Gross Profit]]&lt;0,"Loss","Profit")</f>
        <v>Profit</v>
      </c>
      <c r="S2852" s="9">
        <f>shipments9[[#This Row],[Gross Profit]]/shipments9[[#This Row],[Amount]]</f>
        <v>0.44940860215053763</v>
      </c>
      <c r="T2852" s="11">
        <f>shipments9[[#This Row],[Amount]]/shipments9[[#This Row],[Boxes]]</f>
        <v>6.992481203007519</v>
      </c>
    </row>
    <row r="2853" spans="1:20" hidden="1" x14ac:dyDescent="0.25">
      <c r="A2853" t="s">
        <v>3055</v>
      </c>
      <c r="B2853" t="s">
        <v>105</v>
      </c>
      <c r="C2853" t="s">
        <v>128</v>
      </c>
      <c r="D2853" t="s">
        <v>19</v>
      </c>
      <c r="E2853" s="1">
        <v>45246</v>
      </c>
      <c r="F2853" s="1" t="str">
        <f>TEXT(shipments9[[#This Row],[Shipdate]],"ddd")</f>
        <v>Thu</v>
      </c>
      <c r="G2853" s="1" t="str">
        <f>IF(OR(shipments9[[#This Row],[Day Name]]="Sat",shipments9[[#This Row],[Day Name]]="Sun"),"Weekend","Weekday")</f>
        <v>Weekday</v>
      </c>
      <c r="H2853">
        <v>6682.5</v>
      </c>
      <c r="I2853">
        <v>743</v>
      </c>
      <c r="J2853" t="s">
        <v>172</v>
      </c>
      <c r="K2853" t="s">
        <v>8151</v>
      </c>
      <c r="L2853" t="s">
        <v>8152</v>
      </c>
      <c r="M2853">
        <v>11</v>
      </c>
      <c r="N2853" t="s">
        <v>8165</v>
      </c>
      <c r="O2853" s="4">
        <f>INDEX(products[Cost_per_box], MATCH(shipments9[[#This Row],[PID]], products[PID], 0))</f>
        <v>3.85</v>
      </c>
      <c r="P2853" s="4">
        <f>shipments9[[#This Row],[Boxes]]*shipments9[[#This Row],[Cost Per Box]]</f>
        <v>2860.55</v>
      </c>
      <c r="Q2853" s="4">
        <f>shipments9[[#This Row],[Amount]] -shipments9[[#This Row],[total cost]]</f>
        <v>3821.95</v>
      </c>
      <c r="R2853" s="4" t="str">
        <f>IF(shipments9[[#This Row],[Gross Profit]]&lt;0,"Loss","Profit")</f>
        <v>Profit</v>
      </c>
      <c r="S2853" s="9">
        <f>shipments9[[#This Row],[Gross Profit]]/shipments9[[#This Row],[Amount]]</f>
        <v>0.57193415637860079</v>
      </c>
      <c r="T2853" s="11">
        <f>shipments9[[#This Row],[Amount]]/shipments9[[#This Row],[Boxes]]</f>
        <v>8.9939434724091516</v>
      </c>
    </row>
    <row r="2854" spans="1:20" hidden="1" x14ac:dyDescent="0.25">
      <c r="A2854" t="s">
        <v>3056</v>
      </c>
      <c r="B2854" t="s">
        <v>111</v>
      </c>
      <c r="C2854" t="s">
        <v>128</v>
      </c>
      <c r="D2854" t="s">
        <v>19</v>
      </c>
      <c r="E2854" s="1">
        <v>45022</v>
      </c>
      <c r="F2854" s="1" t="str">
        <f>TEXT(shipments9[[#This Row],[Shipdate]],"ddd")</f>
        <v>Thu</v>
      </c>
      <c r="G2854" s="1" t="str">
        <f>IF(OR(shipments9[[#This Row],[Day Name]]="Sat",shipments9[[#This Row],[Day Name]]="Sun"),"Weekend","Weekday")</f>
        <v>Weekday</v>
      </c>
      <c r="H2854">
        <v>3939.75</v>
      </c>
      <c r="I2854">
        <v>438</v>
      </c>
      <c r="J2854" t="s">
        <v>172</v>
      </c>
      <c r="K2854" t="s">
        <v>8151</v>
      </c>
      <c r="L2854" t="s">
        <v>8154</v>
      </c>
      <c r="M2854">
        <v>4</v>
      </c>
      <c r="N2854" t="s">
        <v>8158</v>
      </c>
      <c r="O2854" s="4">
        <f>INDEX(products[Cost_per_box], MATCH(shipments9[[#This Row],[PID]], products[PID], 0))</f>
        <v>3.85</v>
      </c>
      <c r="P2854" s="4">
        <f>shipments9[[#This Row],[Boxes]]*shipments9[[#This Row],[Cost Per Box]]</f>
        <v>1686.3</v>
      </c>
      <c r="Q2854" s="4">
        <f>shipments9[[#This Row],[Amount]] -shipments9[[#This Row],[total cost]]</f>
        <v>2253.4499999999998</v>
      </c>
      <c r="R2854" s="4" t="str">
        <f>IF(shipments9[[#This Row],[Gross Profit]]&lt;0,"Loss","Profit")</f>
        <v>Profit</v>
      </c>
      <c r="S2854" s="9">
        <f>shipments9[[#This Row],[Gross Profit]]/shipments9[[#This Row],[Amount]]</f>
        <v>0.57197791738054438</v>
      </c>
      <c r="T2854" s="11">
        <f>shipments9[[#This Row],[Amount]]/shipments9[[#This Row],[Boxes]]</f>
        <v>8.9948630136986303</v>
      </c>
    </row>
    <row r="2855" spans="1:20" hidden="1" x14ac:dyDescent="0.25">
      <c r="A2855" t="s">
        <v>3057</v>
      </c>
      <c r="B2855" t="s">
        <v>111</v>
      </c>
      <c r="C2855" t="s">
        <v>128</v>
      </c>
      <c r="D2855" t="s">
        <v>19</v>
      </c>
      <c r="E2855" s="1">
        <v>45085</v>
      </c>
      <c r="F2855" s="1" t="str">
        <f>TEXT(shipments9[[#This Row],[Shipdate]],"ddd")</f>
        <v>Thu</v>
      </c>
      <c r="G2855" s="1" t="str">
        <f>IF(OR(shipments9[[#This Row],[Day Name]]="Sat",shipments9[[#This Row],[Day Name]]="Sun"),"Weekend","Weekday")</f>
        <v>Weekday</v>
      </c>
      <c r="H2855">
        <v>312.75</v>
      </c>
      <c r="I2855">
        <v>63</v>
      </c>
      <c r="J2855" t="s">
        <v>172</v>
      </c>
      <c r="K2855" t="s">
        <v>8151</v>
      </c>
      <c r="L2855" t="s">
        <v>8154</v>
      </c>
      <c r="M2855">
        <v>6</v>
      </c>
      <c r="N2855" t="s">
        <v>8159</v>
      </c>
      <c r="O2855" s="4">
        <f>INDEX(products[Cost_per_box], MATCH(shipments9[[#This Row],[PID]], products[PID], 0))</f>
        <v>3.85</v>
      </c>
      <c r="P2855" s="4">
        <f>shipments9[[#This Row],[Boxes]]*shipments9[[#This Row],[Cost Per Box]]</f>
        <v>242.55</v>
      </c>
      <c r="Q2855" s="4">
        <f>shipments9[[#This Row],[Amount]] -shipments9[[#This Row],[total cost]]</f>
        <v>70.199999999999989</v>
      </c>
      <c r="R2855" s="4" t="str">
        <f>IF(shipments9[[#This Row],[Gross Profit]]&lt;0,"Loss","Profit")</f>
        <v>Profit</v>
      </c>
      <c r="S2855" s="9">
        <f>shipments9[[#This Row],[Gross Profit]]/shipments9[[#This Row],[Amount]]</f>
        <v>0.22446043165467622</v>
      </c>
      <c r="T2855" s="11">
        <f>shipments9[[#This Row],[Amount]]/shipments9[[#This Row],[Boxes]]</f>
        <v>4.9642857142857144</v>
      </c>
    </row>
    <row r="2856" spans="1:20" hidden="1" x14ac:dyDescent="0.25">
      <c r="A2856" t="s">
        <v>3058</v>
      </c>
      <c r="B2856" t="s">
        <v>114</v>
      </c>
      <c r="C2856" t="s">
        <v>128</v>
      </c>
      <c r="D2856" t="s">
        <v>19</v>
      </c>
      <c r="E2856" s="1">
        <v>45299</v>
      </c>
      <c r="F2856" s="1" t="str">
        <f>TEXT(shipments9[[#This Row],[Shipdate]],"ddd")</f>
        <v>Mon</v>
      </c>
      <c r="G2856" s="1" t="str">
        <f>IF(OR(shipments9[[#This Row],[Day Name]]="Sat",shipments9[[#This Row],[Day Name]]="Sun"),"Weekend","Weekday")</f>
        <v>Weekday</v>
      </c>
      <c r="H2856">
        <v>5985</v>
      </c>
      <c r="I2856">
        <v>855</v>
      </c>
      <c r="J2856" t="s">
        <v>172</v>
      </c>
      <c r="K2856" t="s">
        <v>8155</v>
      </c>
      <c r="L2856" t="s">
        <v>8156</v>
      </c>
      <c r="M2856">
        <v>1</v>
      </c>
      <c r="N2856" t="s">
        <v>8163</v>
      </c>
      <c r="O2856" s="4">
        <f>INDEX(products[Cost_per_box], MATCH(shipments9[[#This Row],[PID]], products[PID], 0))</f>
        <v>3.85</v>
      </c>
      <c r="P2856" s="4">
        <f>shipments9[[#This Row],[Boxes]]*shipments9[[#This Row],[Cost Per Box]]</f>
        <v>3291.75</v>
      </c>
      <c r="Q2856" s="4">
        <f>shipments9[[#This Row],[Amount]] -shipments9[[#This Row],[total cost]]</f>
        <v>2693.25</v>
      </c>
      <c r="R2856" s="4" t="str">
        <f>IF(shipments9[[#This Row],[Gross Profit]]&lt;0,"Loss","Profit")</f>
        <v>Profit</v>
      </c>
      <c r="S2856" s="9">
        <f>shipments9[[#This Row],[Gross Profit]]/shipments9[[#This Row],[Amount]]</f>
        <v>0.45</v>
      </c>
      <c r="T2856" s="11">
        <f>shipments9[[#This Row],[Amount]]/shipments9[[#This Row],[Boxes]]</f>
        <v>7</v>
      </c>
    </row>
    <row r="2857" spans="1:20" hidden="1" x14ac:dyDescent="0.25">
      <c r="A2857" t="s">
        <v>3059</v>
      </c>
      <c r="B2857" t="s">
        <v>114</v>
      </c>
      <c r="C2857" t="s">
        <v>128</v>
      </c>
      <c r="D2857" t="s">
        <v>19</v>
      </c>
      <c r="E2857" s="1">
        <v>45096</v>
      </c>
      <c r="F2857" s="1" t="str">
        <f>TEXT(shipments9[[#This Row],[Shipdate]],"ddd")</f>
        <v>Mon</v>
      </c>
      <c r="G2857" s="1" t="str">
        <f>IF(OR(shipments9[[#This Row],[Day Name]]="Sat",shipments9[[#This Row],[Day Name]]="Sun"),"Weekend","Weekday")</f>
        <v>Weekday</v>
      </c>
      <c r="H2857">
        <v>1642.5</v>
      </c>
      <c r="I2857">
        <v>274</v>
      </c>
      <c r="J2857" t="s">
        <v>172</v>
      </c>
      <c r="K2857" t="s">
        <v>8151</v>
      </c>
      <c r="L2857" t="s">
        <v>8154</v>
      </c>
      <c r="M2857">
        <v>6</v>
      </c>
      <c r="N2857" t="s">
        <v>8159</v>
      </c>
      <c r="O2857" s="4">
        <f>INDEX(products[Cost_per_box], MATCH(shipments9[[#This Row],[PID]], products[PID], 0))</f>
        <v>3.85</v>
      </c>
      <c r="P2857" s="4">
        <f>shipments9[[#This Row],[Boxes]]*shipments9[[#This Row],[Cost Per Box]]</f>
        <v>1054.9000000000001</v>
      </c>
      <c r="Q2857" s="4">
        <f>shipments9[[#This Row],[Amount]] -shipments9[[#This Row],[total cost]]</f>
        <v>587.59999999999991</v>
      </c>
      <c r="R2857" s="4" t="str">
        <f>IF(shipments9[[#This Row],[Gross Profit]]&lt;0,"Loss","Profit")</f>
        <v>Profit</v>
      </c>
      <c r="S2857" s="9">
        <f>shipments9[[#This Row],[Gross Profit]]/shipments9[[#This Row],[Amount]]</f>
        <v>0.3577473363774733</v>
      </c>
      <c r="T2857" s="11">
        <f>shipments9[[#This Row],[Amount]]/shipments9[[#This Row],[Boxes]]</f>
        <v>5.9945255474452557</v>
      </c>
    </row>
    <row r="2858" spans="1:20" hidden="1" x14ac:dyDescent="0.25">
      <c r="A2858" t="s">
        <v>3060</v>
      </c>
      <c r="B2858" t="s">
        <v>114</v>
      </c>
      <c r="C2858" t="s">
        <v>128</v>
      </c>
      <c r="D2858" t="s">
        <v>19</v>
      </c>
      <c r="E2858" s="1">
        <v>45138</v>
      </c>
      <c r="F2858" s="1" t="str">
        <f>TEXT(shipments9[[#This Row],[Shipdate]],"ddd")</f>
        <v>Mon</v>
      </c>
      <c r="G2858" s="1" t="str">
        <f>IF(OR(shipments9[[#This Row],[Day Name]]="Sat",shipments9[[#This Row],[Day Name]]="Sun"),"Weekend","Weekday")</f>
        <v>Weekday</v>
      </c>
      <c r="H2858">
        <v>699.75</v>
      </c>
      <c r="I2858">
        <v>140</v>
      </c>
      <c r="J2858" t="s">
        <v>172</v>
      </c>
      <c r="K2858" t="s">
        <v>8151</v>
      </c>
      <c r="L2858" t="s">
        <v>8160</v>
      </c>
      <c r="M2858">
        <v>7</v>
      </c>
      <c r="N2858" t="s">
        <v>8161</v>
      </c>
      <c r="O2858" s="4">
        <f>INDEX(products[Cost_per_box], MATCH(shipments9[[#This Row],[PID]], products[PID], 0))</f>
        <v>3.85</v>
      </c>
      <c r="P2858" s="4">
        <f>shipments9[[#This Row],[Boxes]]*shipments9[[#This Row],[Cost Per Box]]</f>
        <v>539</v>
      </c>
      <c r="Q2858" s="4">
        <f>shipments9[[#This Row],[Amount]] -shipments9[[#This Row],[total cost]]</f>
        <v>160.75</v>
      </c>
      <c r="R2858" s="4" t="str">
        <f>IF(shipments9[[#This Row],[Gross Profit]]&lt;0,"Loss","Profit")</f>
        <v>Profit</v>
      </c>
      <c r="S2858" s="9">
        <f>shipments9[[#This Row],[Gross Profit]]/shipments9[[#This Row],[Amount]]</f>
        <v>0.22972490175062521</v>
      </c>
      <c r="T2858" s="11">
        <f>shipments9[[#This Row],[Amount]]/shipments9[[#This Row],[Boxes]]</f>
        <v>4.9982142857142859</v>
      </c>
    </row>
    <row r="2859" spans="1:20" hidden="1" x14ac:dyDescent="0.25">
      <c r="A2859" t="s">
        <v>3061</v>
      </c>
      <c r="B2859" t="s">
        <v>102</v>
      </c>
      <c r="C2859" t="s">
        <v>128</v>
      </c>
      <c r="D2859" t="s">
        <v>19</v>
      </c>
      <c r="E2859" s="1">
        <v>45300</v>
      </c>
      <c r="F2859" s="1" t="str">
        <f>TEXT(shipments9[[#This Row],[Shipdate]],"ddd")</f>
        <v>Tue</v>
      </c>
      <c r="G2859" s="1" t="str">
        <f>IF(OR(shipments9[[#This Row],[Day Name]]="Sat",shipments9[[#This Row],[Day Name]]="Sun"),"Weekend","Weekday")</f>
        <v>Weekday</v>
      </c>
      <c r="H2859">
        <v>2295</v>
      </c>
      <c r="I2859">
        <v>287</v>
      </c>
      <c r="J2859" t="s">
        <v>172</v>
      </c>
      <c r="K2859" t="s">
        <v>8155</v>
      </c>
      <c r="L2859" t="s">
        <v>8156</v>
      </c>
      <c r="M2859">
        <v>1</v>
      </c>
      <c r="N2859" t="s">
        <v>8163</v>
      </c>
      <c r="O2859" s="4">
        <f>INDEX(products[Cost_per_box], MATCH(shipments9[[#This Row],[PID]], products[PID], 0))</f>
        <v>3.85</v>
      </c>
      <c r="P2859" s="4">
        <f>shipments9[[#This Row],[Boxes]]*shipments9[[#This Row],[Cost Per Box]]</f>
        <v>1104.95</v>
      </c>
      <c r="Q2859" s="4">
        <f>shipments9[[#This Row],[Amount]] -shipments9[[#This Row],[total cost]]</f>
        <v>1190.05</v>
      </c>
      <c r="R2859" s="4" t="str">
        <f>IF(shipments9[[#This Row],[Gross Profit]]&lt;0,"Loss","Profit")</f>
        <v>Profit</v>
      </c>
      <c r="S2859" s="9">
        <f>shipments9[[#This Row],[Gross Profit]]/shipments9[[#This Row],[Amount]]</f>
        <v>0.51854030501089321</v>
      </c>
      <c r="T2859" s="11">
        <f>shipments9[[#This Row],[Amount]]/shipments9[[#This Row],[Boxes]]</f>
        <v>7.996515679442509</v>
      </c>
    </row>
    <row r="2860" spans="1:20" hidden="1" x14ac:dyDescent="0.25">
      <c r="A2860" t="s">
        <v>3062</v>
      </c>
      <c r="B2860" t="s">
        <v>102</v>
      </c>
      <c r="C2860" t="s">
        <v>128</v>
      </c>
      <c r="D2860" t="s">
        <v>19</v>
      </c>
      <c r="E2860" s="1">
        <v>45448</v>
      </c>
      <c r="F2860" s="1" t="str">
        <f>TEXT(shipments9[[#This Row],[Shipdate]],"ddd")</f>
        <v>Wed</v>
      </c>
      <c r="G2860" s="1" t="str">
        <f>IF(OR(shipments9[[#This Row],[Day Name]]="Sat",shipments9[[#This Row],[Day Name]]="Sun"),"Weekend","Weekday")</f>
        <v>Weekday</v>
      </c>
      <c r="H2860">
        <v>3762</v>
      </c>
      <c r="I2860">
        <v>753</v>
      </c>
      <c r="J2860" t="s">
        <v>172</v>
      </c>
      <c r="K2860" t="s">
        <v>8155</v>
      </c>
      <c r="L2860" t="s">
        <v>8154</v>
      </c>
      <c r="M2860">
        <v>6</v>
      </c>
      <c r="N2860" t="s">
        <v>8159</v>
      </c>
      <c r="O2860" s="4">
        <f>INDEX(products[Cost_per_box], MATCH(shipments9[[#This Row],[PID]], products[PID], 0))</f>
        <v>3.85</v>
      </c>
      <c r="P2860" s="4">
        <f>shipments9[[#This Row],[Boxes]]*shipments9[[#This Row],[Cost Per Box]]</f>
        <v>2899.05</v>
      </c>
      <c r="Q2860" s="4">
        <f>shipments9[[#This Row],[Amount]] -shipments9[[#This Row],[total cost]]</f>
        <v>862.94999999999982</v>
      </c>
      <c r="R2860" s="4" t="str">
        <f>IF(shipments9[[#This Row],[Gross Profit]]&lt;0,"Loss","Profit")</f>
        <v>Profit</v>
      </c>
      <c r="S2860" s="9">
        <f>shipments9[[#This Row],[Gross Profit]]/shipments9[[#This Row],[Amount]]</f>
        <v>0.22938596491228067</v>
      </c>
      <c r="T2860" s="11">
        <f>shipments9[[#This Row],[Amount]]/shipments9[[#This Row],[Boxes]]</f>
        <v>4.9960159362549801</v>
      </c>
    </row>
    <row r="2861" spans="1:20" hidden="1" x14ac:dyDescent="0.25">
      <c r="A2861" t="s">
        <v>3063</v>
      </c>
      <c r="B2861" t="s">
        <v>102</v>
      </c>
      <c r="C2861" t="s">
        <v>128</v>
      </c>
      <c r="D2861" t="s">
        <v>19</v>
      </c>
      <c r="E2861" s="1">
        <v>45239</v>
      </c>
      <c r="F2861" s="1" t="str">
        <f>TEXT(shipments9[[#This Row],[Shipdate]],"ddd")</f>
        <v>Thu</v>
      </c>
      <c r="G2861" s="1" t="str">
        <f>IF(OR(shipments9[[#This Row],[Day Name]]="Sat",shipments9[[#This Row],[Day Name]]="Sun"),"Weekend","Weekday")</f>
        <v>Weekday</v>
      </c>
      <c r="H2861">
        <v>4522.5</v>
      </c>
      <c r="I2861">
        <v>503</v>
      </c>
      <c r="J2861" t="s">
        <v>172</v>
      </c>
      <c r="K2861" t="s">
        <v>8151</v>
      </c>
      <c r="L2861" t="s">
        <v>8152</v>
      </c>
      <c r="M2861">
        <v>11</v>
      </c>
      <c r="N2861" t="s">
        <v>8165</v>
      </c>
      <c r="O2861" s="4">
        <f>INDEX(products[Cost_per_box], MATCH(shipments9[[#This Row],[PID]], products[PID], 0))</f>
        <v>3.85</v>
      </c>
      <c r="P2861" s="4">
        <f>shipments9[[#This Row],[Boxes]]*shipments9[[#This Row],[Cost Per Box]]</f>
        <v>1936.55</v>
      </c>
      <c r="Q2861" s="4">
        <f>shipments9[[#This Row],[Amount]] -shipments9[[#This Row],[total cost]]</f>
        <v>2585.9499999999998</v>
      </c>
      <c r="R2861" s="4" t="str">
        <f>IF(shipments9[[#This Row],[Gross Profit]]&lt;0,"Loss","Profit")</f>
        <v>Profit</v>
      </c>
      <c r="S2861" s="9">
        <f>shipments9[[#This Row],[Gross Profit]]/shipments9[[#This Row],[Amount]]</f>
        <v>0.57179657269209505</v>
      </c>
      <c r="T2861" s="11">
        <f>shipments9[[#This Row],[Amount]]/shipments9[[#This Row],[Boxes]]</f>
        <v>8.9910536779324062</v>
      </c>
    </row>
    <row r="2862" spans="1:20" hidden="1" x14ac:dyDescent="0.25">
      <c r="A2862" t="s">
        <v>3064</v>
      </c>
      <c r="B2862" t="s">
        <v>102</v>
      </c>
      <c r="C2862" t="s">
        <v>128</v>
      </c>
      <c r="D2862" t="s">
        <v>19</v>
      </c>
      <c r="E2862" s="1">
        <v>45232</v>
      </c>
      <c r="F2862" s="1" t="str">
        <f>TEXT(shipments9[[#This Row],[Shipdate]],"ddd")</f>
        <v>Thu</v>
      </c>
      <c r="G2862" s="1" t="str">
        <f>IF(OR(shipments9[[#This Row],[Day Name]]="Sat",shipments9[[#This Row],[Day Name]]="Sun"),"Weekend","Weekday")</f>
        <v>Weekday</v>
      </c>
      <c r="H2862">
        <v>877.5</v>
      </c>
      <c r="I2862">
        <v>126</v>
      </c>
      <c r="J2862" t="s">
        <v>172</v>
      </c>
      <c r="K2862" t="s">
        <v>8151</v>
      </c>
      <c r="L2862" t="s">
        <v>8152</v>
      </c>
      <c r="M2862">
        <v>11</v>
      </c>
      <c r="N2862" t="s">
        <v>8165</v>
      </c>
      <c r="O2862" s="4">
        <f>INDEX(products[Cost_per_box], MATCH(shipments9[[#This Row],[PID]], products[PID], 0))</f>
        <v>3.85</v>
      </c>
      <c r="P2862" s="4">
        <f>shipments9[[#This Row],[Boxes]]*shipments9[[#This Row],[Cost Per Box]]</f>
        <v>485.1</v>
      </c>
      <c r="Q2862" s="4">
        <f>shipments9[[#This Row],[Amount]] -shipments9[[#This Row],[total cost]]</f>
        <v>392.4</v>
      </c>
      <c r="R2862" s="4" t="str">
        <f>IF(shipments9[[#This Row],[Gross Profit]]&lt;0,"Loss","Profit")</f>
        <v>Profit</v>
      </c>
      <c r="S2862" s="9">
        <f>shipments9[[#This Row],[Gross Profit]]/shipments9[[#This Row],[Amount]]</f>
        <v>0.44717948717948713</v>
      </c>
      <c r="T2862" s="11">
        <f>shipments9[[#This Row],[Amount]]/shipments9[[#This Row],[Boxes]]</f>
        <v>6.9642857142857144</v>
      </c>
    </row>
    <row r="2863" spans="1:20" hidden="1" x14ac:dyDescent="0.25">
      <c r="A2863" t="s">
        <v>175</v>
      </c>
      <c r="B2863" t="s">
        <v>39</v>
      </c>
      <c r="C2863" t="s">
        <v>124</v>
      </c>
      <c r="D2863" t="s">
        <v>19</v>
      </c>
      <c r="E2863" s="1">
        <v>45019</v>
      </c>
      <c r="F2863" s="1" t="str">
        <f>TEXT(shipments9[[#This Row],[Shipdate]],"ddd")</f>
        <v>Mon</v>
      </c>
      <c r="G2863" s="1" t="str">
        <f>IF(OR(shipments9[[#This Row],[Day Name]]="Sat",shipments9[[#This Row],[Day Name]]="Sun"),"Weekend","Weekday")</f>
        <v>Weekday</v>
      </c>
      <c r="H2863">
        <v>1919.25</v>
      </c>
      <c r="I2863">
        <v>138</v>
      </c>
      <c r="J2863" t="s">
        <v>172</v>
      </c>
      <c r="K2863" t="s">
        <v>8151</v>
      </c>
      <c r="L2863" t="s">
        <v>8154</v>
      </c>
      <c r="M2863">
        <v>4</v>
      </c>
      <c r="N2863" t="s">
        <v>8158</v>
      </c>
      <c r="O2863" s="4">
        <f>INDEX(products[Cost_per_box], MATCH(shipments9[[#This Row],[PID]], products[PID], 0))</f>
        <v>7.48</v>
      </c>
      <c r="P2863" s="4">
        <f>shipments9[[#This Row],[Boxes]]*shipments9[[#This Row],[Cost Per Box]]</f>
        <v>1032.24</v>
      </c>
      <c r="Q2863" s="4">
        <f>shipments9[[#This Row],[Amount]] -shipments9[[#This Row],[total cost]]</f>
        <v>887.01</v>
      </c>
      <c r="R2863" s="4" t="str">
        <f>IF(shipments9[[#This Row],[Gross Profit]]&lt;0,"Loss","Profit")</f>
        <v>Profit</v>
      </c>
      <c r="S2863" s="9">
        <f>shipments9[[#This Row],[Gross Profit]]/shipments9[[#This Row],[Amount]]</f>
        <v>0.46216490816725281</v>
      </c>
      <c r="T2863" s="11">
        <f>shipments9[[#This Row],[Amount]]/shipments9[[#This Row],[Boxes]]</f>
        <v>13.907608695652174</v>
      </c>
    </row>
    <row r="2864" spans="1:20" hidden="1" x14ac:dyDescent="0.25">
      <c r="A2864" t="s">
        <v>180</v>
      </c>
      <c r="B2864" t="s">
        <v>39</v>
      </c>
      <c r="C2864" t="s">
        <v>128</v>
      </c>
      <c r="D2864" t="s">
        <v>19</v>
      </c>
      <c r="E2864" s="1">
        <v>45274</v>
      </c>
      <c r="F2864" s="1" t="str">
        <f>TEXT(shipments9[[#This Row],[Shipdate]],"ddd")</f>
        <v>Thu</v>
      </c>
      <c r="G2864" s="1" t="str">
        <f>IF(OR(shipments9[[#This Row],[Day Name]]="Sat",shipments9[[#This Row],[Day Name]]="Sun"),"Weekend","Weekday")</f>
        <v>Weekday</v>
      </c>
      <c r="H2864">
        <v>9389.25</v>
      </c>
      <c r="I2864">
        <v>1342</v>
      </c>
      <c r="J2864" t="s">
        <v>172</v>
      </c>
      <c r="K2864" t="s">
        <v>8151</v>
      </c>
      <c r="L2864" t="s">
        <v>8152</v>
      </c>
      <c r="M2864">
        <v>12</v>
      </c>
      <c r="N2864" t="s">
        <v>8166</v>
      </c>
      <c r="O2864" s="4">
        <f>INDEX(products[Cost_per_box], MATCH(shipments9[[#This Row],[PID]], products[PID], 0))</f>
        <v>3.85</v>
      </c>
      <c r="P2864" s="4">
        <f>shipments9[[#This Row],[Boxes]]*shipments9[[#This Row],[Cost Per Box]]</f>
        <v>5166.7</v>
      </c>
      <c r="Q2864" s="4">
        <f>shipments9[[#This Row],[Amount]] -shipments9[[#This Row],[total cost]]</f>
        <v>4222.55</v>
      </c>
      <c r="R2864" s="4" t="str">
        <f>IF(shipments9[[#This Row],[Gross Profit]]&lt;0,"Loss","Profit")</f>
        <v>Profit</v>
      </c>
      <c r="S2864" s="9">
        <f>shipments9[[#This Row],[Gross Profit]]/shipments9[[#This Row],[Amount]]</f>
        <v>0.44972175626381233</v>
      </c>
      <c r="T2864" s="11">
        <f>shipments9[[#This Row],[Amount]]/shipments9[[#This Row],[Boxes]]</f>
        <v>6.9964605067064083</v>
      </c>
    </row>
    <row r="2865" spans="1:20" hidden="1" x14ac:dyDescent="0.25">
      <c r="A2865" t="s">
        <v>182</v>
      </c>
      <c r="B2865" t="s">
        <v>39</v>
      </c>
      <c r="C2865" t="s">
        <v>128</v>
      </c>
      <c r="D2865" t="s">
        <v>19</v>
      </c>
      <c r="E2865" s="1">
        <v>45317</v>
      </c>
      <c r="F2865" s="1" t="str">
        <f>TEXT(shipments9[[#This Row],[Shipdate]],"ddd")</f>
        <v>Fri</v>
      </c>
      <c r="G2865" s="1" t="str">
        <f>IF(OR(shipments9[[#This Row],[Day Name]]="Sat",shipments9[[#This Row],[Day Name]]="Sun"),"Weekend","Weekday")</f>
        <v>Weekday</v>
      </c>
      <c r="H2865">
        <v>9297</v>
      </c>
      <c r="I2865">
        <v>1163</v>
      </c>
      <c r="J2865" t="s">
        <v>172</v>
      </c>
      <c r="K2865" t="s">
        <v>8155</v>
      </c>
      <c r="L2865" t="s">
        <v>8156</v>
      </c>
      <c r="M2865">
        <v>1</v>
      </c>
      <c r="N2865" t="s">
        <v>8163</v>
      </c>
      <c r="O2865" s="4">
        <f>INDEX(products[Cost_per_box], MATCH(shipments9[[#This Row],[PID]], products[PID], 0))</f>
        <v>3.85</v>
      </c>
      <c r="P2865" s="4">
        <f>shipments9[[#This Row],[Boxes]]*shipments9[[#This Row],[Cost Per Box]]</f>
        <v>4477.55</v>
      </c>
      <c r="Q2865" s="4">
        <f>shipments9[[#This Row],[Amount]] -shipments9[[#This Row],[total cost]]</f>
        <v>4819.45</v>
      </c>
      <c r="R2865" s="4" t="str">
        <f>IF(shipments9[[#This Row],[Gross Profit]]&lt;0,"Loss","Profit")</f>
        <v>Profit</v>
      </c>
      <c r="S2865" s="9">
        <f>shipments9[[#This Row],[Gross Profit]]/shipments9[[#This Row],[Amount]]</f>
        <v>0.51838765193073033</v>
      </c>
      <c r="T2865" s="11">
        <f>shipments9[[#This Row],[Amount]]/shipments9[[#This Row],[Boxes]]</f>
        <v>7.9939810834049867</v>
      </c>
    </row>
    <row r="2866" spans="1:20" hidden="1" x14ac:dyDescent="0.25">
      <c r="A2866" t="s">
        <v>191</v>
      </c>
      <c r="B2866" t="s">
        <v>39</v>
      </c>
      <c r="C2866" t="s">
        <v>137</v>
      </c>
      <c r="D2866" t="s">
        <v>19</v>
      </c>
      <c r="E2866" s="1">
        <v>45216</v>
      </c>
      <c r="F2866" s="1" t="str">
        <f>TEXT(shipments9[[#This Row],[Shipdate]],"ddd")</f>
        <v>Tue</v>
      </c>
      <c r="G2866" s="1" t="str">
        <f>IF(OR(shipments9[[#This Row],[Day Name]]="Sat",shipments9[[#This Row],[Day Name]]="Sun"),"Weekend","Weekday")</f>
        <v>Weekday</v>
      </c>
      <c r="H2866">
        <v>9247.5</v>
      </c>
      <c r="I2866">
        <v>441</v>
      </c>
      <c r="J2866" t="s">
        <v>172</v>
      </c>
      <c r="K2866" t="s">
        <v>8151</v>
      </c>
      <c r="L2866" t="s">
        <v>8152</v>
      </c>
      <c r="M2866">
        <v>10</v>
      </c>
      <c r="N2866" t="s">
        <v>8153</v>
      </c>
      <c r="O2866" s="4">
        <f>INDEX(products[Cost_per_box], MATCH(shipments9[[#This Row],[PID]], products[PID], 0))</f>
        <v>7.73</v>
      </c>
      <c r="P2866" s="4">
        <f>shipments9[[#This Row],[Boxes]]*shipments9[[#This Row],[Cost Per Box]]</f>
        <v>3408.9300000000003</v>
      </c>
      <c r="Q2866" s="4">
        <f>shipments9[[#This Row],[Amount]] -shipments9[[#This Row],[total cost]]</f>
        <v>5838.57</v>
      </c>
      <c r="R2866" s="4" t="str">
        <f>IF(shipments9[[#This Row],[Gross Profit]]&lt;0,"Loss","Profit")</f>
        <v>Profit</v>
      </c>
      <c r="S2866" s="9">
        <f>shipments9[[#This Row],[Gross Profit]]/shipments9[[#This Row],[Amount]]</f>
        <v>0.63136739659367391</v>
      </c>
      <c r="T2866" s="11">
        <f>shipments9[[#This Row],[Amount]]/shipments9[[#This Row],[Boxes]]</f>
        <v>20.969387755102041</v>
      </c>
    </row>
    <row r="2867" spans="1:20" hidden="1" x14ac:dyDescent="0.25">
      <c r="A2867" t="s">
        <v>3065</v>
      </c>
      <c r="B2867" t="s">
        <v>39</v>
      </c>
      <c r="C2867" t="s">
        <v>141</v>
      </c>
      <c r="D2867" t="s">
        <v>19</v>
      </c>
      <c r="E2867" s="1">
        <v>45432</v>
      </c>
      <c r="F2867" s="1" t="str">
        <f>TEXT(shipments9[[#This Row],[Shipdate]],"ddd")</f>
        <v>Mon</v>
      </c>
      <c r="G2867" s="1" t="str">
        <f>IF(OR(shipments9[[#This Row],[Day Name]]="Sat",shipments9[[#This Row],[Day Name]]="Sun"),"Weekend","Weekday")</f>
        <v>Weekday</v>
      </c>
      <c r="H2867">
        <v>335.25</v>
      </c>
      <c r="I2867">
        <v>26</v>
      </c>
      <c r="J2867" t="s">
        <v>172</v>
      </c>
      <c r="K2867" t="s">
        <v>8155</v>
      </c>
      <c r="L2867" t="s">
        <v>8154</v>
      </c>
      <c r="M2867">
        <v>5</v>
      </c>
      <c r="N2867" t="s">
        <v>201</v>
      </c>
      <c r="O2867" s="4">
        <f>INDEX(products[Cost_per_box], MATCH(shipments9[[#This Row],[PID]], products[PID], 0))</f>
        <v>8.2200000000000006</v>
      </c>
      <c r="P2867" s="4">
        <f>shipments9[[#This Row],[Boxes]]*shipments9[[#This Row],[Cost Per Box]]</f>
        <v>213.72000000000003</v>
      </c>
      <c r="Q2867" s="4">
        <f>shipments9[[#This Row],[Amount]] -shipments9[[#This Row],[total cost]]</f>
        <v>121.52999999999997</v>
      </c>
      <c r="R2867" s="4" t="str">
        <f>IF(shipments9[[#This Row],[Gross Profit]]&lt;0,"Loss","Profit")</f>
        <v>Profit</v>
      </c>
      <c r="S2867" s="9">
        <f>shipments9[[#This Row],[Gross Profit]]/shipments9[[#This Row],[Amount]]</f>
        <v>0.36250559284116324</v>
      </c>
      <c r="T2867" s="11">
        <f>shipments9[[#This Row],[Amount]]/shipments9[[#This Row],[Boxes]]</f>
        <v>12.89423076923077</v>
      </c>
    </row>
    <row r="2868" spans="1:20" hidden="1" x14ac:dyDescent="0.25">
      <c r="A2868" t="s">
        <v>3066</v>
      </c>
      <c r="B2868" t="s">
        <v>39</v>
      </c>
      <c r="C2868" t="s">
        <v>145</v>
      </c>
      <c r="D2868" t="s">
        <v>19</v>
      </c>
      <c r="E2868" s="1">
        <v>45209</v>
      </c>
      <c r="F2868" s="1" t="str">
        <f>TEXT(shipments9[[#This Row],[Shipdate]],"ddd")</f>
        <v>Tue</v>
      </c>
      <c r="G2868" s="1" t="str">
        <f>IF(OR(shipments9[[#This Row],[Day Name]]="Sat",shipments9[[#This Row],[Day Name]]="Sun"),"Weekend","Weekday")</f>
        <v>Weekday</v>
      </c>
      <c r="H2868">
        <v>12269.25</v>
      </c>
      <c r="I2868">
        <v>767</v>
      </c>
      <c r="J2868" t="s">
        <v>172</v>
      </c>
      <c r="K2868" t="s">
        <v>8151</v>
      </c>
      <c r="L2868" t="s">
        <v>8152</v>
      </c>
      <c r="M2868">
        <v>10</v>
      </c>
      <c r="N2868" t="s">
        <v>8153</v>
      </c>
      <c r="O2868" s="4">
        <f>INDEX(products[Cost_per_box], MATCH(shipments9[[#This Row],[PID]], products[PID], 0))</f>
        <v>4.74</v>
      </c>
      <c r="P2868" s="4">
        <f>shipments9[[#This Row],[Boxes]]*shipments9[[#This Row],[Cost Per Box]]</f>
        <v>3635.5800000000004</v>
      </c>
      <c r="Q2868" s="4">
        <f>shipments9[[#This Row],[Amount]] -shipments9[[#This Row],[total cost]]</f>
        <v>8633.67</v>
      </c>
      <c r="R2868" s="4" t="str">
        <f>IF(shipments9[[#This Row],[Gross Profit]]&lt;0,"Loss","Profit")</f>
        <v>Profit</v>
      </c>
      <c r="S2868" s="9">
        <f>shipments9[[#This Row],[Gross Profit]]/shipments9[[#This Row],[Amount]]</f>
        <v>0.70368359924200752</v>
      </c>
      <c r="T2868" s="11">
        <f>shipments9[[#This Row],[Amount]]/shipments9[[#This Row],[Boxes]]</f>
        <v>15.996414602346805</v>
      </c>
    </row>
    <row r="2869" spans="1:20" hidden="1" x14ac:dyDescent="0.25">
      <c r="A2869" t="s">
        <v>3067</v>
      </c>
      <c r="B2869" t="s">
        <v>39</v>
      </c>
      <c r="C2869" t="s">
        <v>149</v>
      </c>
      <c r="D2869" t="s">
        <v>19</v>
      </c>
      <c r="E2869" s="1">
        <v>45285</v>
      </c>
      <c r="F2869" s="1" t="str">
        <f>TEXT(shipments9[[#This Row],[Shipdate]],"ddd")</f>
        <v>Mon</v>
      </c>
      <c r="G2869" s="1" t="str">
        <f>IF(OR(shipments9[[#This Row],[Day Name]]="Sat",shipments9[[#This Row],[Day Name]]="Sun"),"Weekend","Weekday")</f>
        <v>Weekday</v>
      </c>
      <c r="H2869">
        <v>5377.5</v>
      </c>
      <c r="I2869">
        <v>385</v>
      </c>
      <c r="J2869" t="s">
        <v>172</v>
      </c>
      <c r="K2869" t="s">
        <v>8151</v>
      </c>
      <c r="L2869" t="s">
        <v>8152</v>
      </c>
      <c r="M2869">
        <v>12</v>
      </c>
      <c r="N2869" t="s">
        <v>8166</v>
      </c>
      <c r="O2869" s="4">
        <f>INDEX(products[Cost_per_box], MATCH(shipments9[[#This Row],[PID]], products[PID], 0))</f>
        <v>6.43</v>
      </c>
      <c r="P2869" s="4">
        <f>shipments9[[#This Row],[Boxes]]*shipments9[[#This Row],[Cost Per Box]]</f>
        <v>2475.5499999999997</v>
      </c>
      <c r="Q2869" s="4">
        <f>shipments9[[#This Row],[Amount]] -shipments9[[#This Row],[total cost]]</f>
        <v>2901.9500000000003</v>
      </c>
      <c r="R2869" s="4" t="str">
        <f>IF(shipments9[[#This Row],[Gross Profit]]&lt;0,"Loss","Profit")</f>
        <v>Profit</v>
      </c>
      <c r="S2869" s="9">
        <f>shipments9[[#This Row],[Gross Profit]]/shipments9[[#This Row],[Amount]]</f>
        <v>0.53964667596466764</v>
      </c>
      <c r="T2869" s="11">
        <f>shipments9[[#This Row],[Amount]]/shipments9[[#This Row],[Boxes]]</f>
        <v>13.967532467532468</v>
      </c>
    </row>
    <row r="2870" spans="1:20" hidden="1" x14ac:dyDescent="0.25">
      <c r="A2870" t="s">
        <v>3068</v>
      </c>
      <c r="B2870" t="s">
        <v>39</v>
      </c>
      <c r="C2870" t="s">
        <v>149</v>
      </c>
      <c r="D2870" t="s">
        <v>19</v>
      </c>
      <c r="E2870" s="1">
        <v>45460</v>
      </c>
      <c r="F2870" s="1" t="str">
        <f>TEXT(shipments9[[#This Row],[Shipdate]],"ddd")</f>
        <v>Mon</v>
      </c>
      <c r="G2870" s="1" t="str">
        <f>IF(OR(shipments9[[#This Row],[Day Name]]="Sat",shipments9[[#This Row],[Day Name]]="Sun"),"Weekend","Weekday")</f>
        <v>Weekday</v>
      </c>
      <c r="H2870">
        <v>5998.5</v>
      </c>
      <c r="I2870">
        <v>334</v>
      </c>
      <c r="J2870" t="s">
        <v>172</v>
      </c>
      <c r="K2870" t="s">
        <v>8155</v>
      </c>
      <c r="L2870" t="s">
        <v>8154</v>
      </c>
      <c r="M2870">
        <v>6</v>
      </c>
      <c r="N2870" t="s">
        <v>8159</v>
      </c>
      <c r="O2870" s="4">
        <f>INDEX(products[Cost_per_box], MATCH(shipments9[[#This Row],[PID]], products[PID], 0))</f>
        <v>6.43</v>
      </c>
      <c r="P2870" s="4">
        <f>shipments9[[#This Row],[Boxes]]*shipments9[[#This Row],[Cost Per Box]]</f>
        <v>2147.62</v>
      </c>
      <c r="Q2870" s="4">
        <f>shipments9[[#This Row],[Amount]] -shipments9[[#This Row],[total cost]]</f>
        <v>3850.88</v>
      </c>
      <c r="R2870" s="4" t="str">
        <f>IF(shipments9[[#This Row],[Gross Profit]]&lt;0,"Loss","Profit")</f>
        <v>Profit</v>
      </c>
      <c r="S2870" s="9">
        <f>shipments9[[#This Row],[Gross Profit]]/shipments9[[#This Row],[Amount]]</f>
        <v>0.6419738267900309</v>
      </c>
      <c r="T2870" s="11">
        <f>shipments9[[#This Row],[Amount]]/shipments9[[#This Row],[Boxes]]</f>
        <v>17.959580838323355</v>
      </c>
    </row>
    <row r="2871" spans="1:20" hidden="1" x14ac:dyDescent="0.25">
      <c r="A2871" t="s">
        <v>3069</v>
      </c>
      <c r="B2871" t="s">
        <v>39</v>
      </c>
      <c r="C2871" t="s">
        <v>157</v>
      </c>
      <c r="D2871" t="s">
        <v>19</v>
      </c>
      <c r="E2871" s="1">
        <v>45218</v>
      </c>
      <c r="F2871" s="1" t="str">
        <f>TEXT(shipments9[[#This Row],[Shipdate]],"ddd")</f>
        <v>Thu</v>
      </c>
      <c r="G2871" s="1" t="str">
        <f>IF(OR(shipments9[[#This Row],[Day Name]]="Sat",shipments9[[#This Row],[Day Name]]="Sun"),"Weekend","Weekday")</f>
        <v>Weekday</v>
      </c>
      <c r="H2871">
        <v>5357.25</v>
      </c>
      <c r="I2871">
        <v>766</v>
      </c>
      <c r="J2871" t="s">
        <v>172</v>
      </c>
      <c r="K2871" t="s">
        <v>8151</v>
      </c>
      <c r="L2871" t="s">
        <v>8152</v>
      </c>
      <c r="M2871">
        <v>10</v>
      </c>
      <c r="N2871" t="s">
        <v>8153</v>
      </c>
      <c r="O2871" s="4">
        <f>INDEX(products[Cost_per_box], MATCH(shipments9[[#This Row],[PID]], products[PID], 0))</f>
        <v>6.8</v>
      </c>
      <c r="P2871" s="4">
        <f>shipments9[[#This Row],[Boxes]]*shipments9[[#This Row],[Cost Per Box]]</f>
        <v>5208.8</v>
      </c>
      <c r="Q2871" s="4">
        <f>shipments9[[#This Row],[Amount]] -shipments9[[#This Row],[total cost]]</f>
        <v>148.44999999999982</v>
      </c>
      <c r="R2871" s="4" t="str">
        <f>IF(shipments9[[#This Row],[Gross Profit]]&lt;0,"Loss","Profit")</f>
        <v>Profit</v>
      </c>
      <c r="S2871" s="9">
        <f>shipments9[[#This Row],[Gross Profit]]/shipments9[[#This Row],[Amount]]</f>
        <v>2.7710112464417343E-2</v>
      </c>
      <c r="T2871" s="11">
        <f>shipments9[[#This Row],[Amount]]/shipments9[[#This Row],[Boxes]]</f>
        <v>6.9937989556135767</v>
      </c>
    </row>
    <row r="2872" spans="1:20" hidden="1" x14ac:dyDescent="0.25">
      <c r="A2872" t="s">
        <v>3070</v>
      </c>
      <c r="B2872" t="s">
        <v>39</v>
      </c>
      <c r="C2872" t="s">
        <v>165</v>
      </c>
      <c r="D2872" t="s">
        <v>19</v>
      </c>
      <c r="E2872" s="1">
        <v>45425</v>
      </c>
      <c r="F2872" s="1" t="str">
        <f>TEXT(shipments9[[#This Row],[Shipdate]],"ddd")</f>
        <v>Mon</v>
      </c>
      <c r="G2872" s="1" t="str">
        <f>IF(OR(shipments9[[#This Row],[Day Name]]="Sat",shipments9[[#This Row],[Day Name]]="Sun"),"Weekend","Weekday")</f>
        <v>Weekday</v>
      </c>
      <c r="H2872">
        <v>6642</v>
      </c>
      <c r="I2872">
        <v>369</v>
      </c>
      <c r="J2872" t="s">
        <v>172</v>
      </c>
      <c r="K2872" t="s">
        <v>8155</v>
      </c>
      <c r="L2872" t="s">
        <v>8154</v>
      </c>
      <c r="M2872">
        <v>5</v>
      </c>
      <c r="N2872" t="s">
        <v>201</v>
      </c>
      <c r="O2872" s="4">
        <f>INDEX(products[Cost_per_box], MATCH(shipments9[[#This Row],[PID]], products[PID], 0))</f>
        <v>2.65</v>
      </c>
      <c r="P2872" s="4">
        <f>shipments9[[#This Row],[Boxes]]*shipments9[[#This Row],[Cost Per Box]]</f>
        <v>977.85</v>
      </c>
      <c r="Q2872" s="4">
        <f>shipments9[[#This Row],[Amount]] -shipments9[[#This Row],[total cost]]</f>
        <v>5664.15</v>
      </c>
      <c r="R2872" s="4" t="str">
        <f>IF(shipments9[[#This Row],[Gross Profit]]&lt;0,"Loss","Profit")</f>
        <v>Profit</v>
      </c>
      <c r="S2872" s="9">
        <f>shipments9[[#This Row],[Gross Profit]]/shipments9[[#This Row],[Amount]]</f>
        <v>0.85277777777777775</v>
      </c>
      <c r="T2872" s="11">
        <f>shipments9[[#This Row],[Amount]]/shipments9[[#This Row],[Boxes]]</f>
        <v>18</v>
      </c>
    </row>
    <row r="2873" spans="1:20" hidden="1" x14ac:dyDescent="0.25">
      <c r="A2873" t="s">
        <v>3071</v>
      </c>
      <c r="B2873" t="s">
        <v>39</v>
      </c>
      <c r="C2873" t="s">
        <v>165</v>
      </c>
      <c r="D2873" t="s">
        <v>19</v>
      </c>
      <c r="E2873" s="1">
        <v>45131</v>
      </c>
      <c r="F2873" s="1" t="str">
        <f>TEXT(shipments9[[#This Row],[Shipdate]],"ddd")</f>
        <v>Mon</v>
      </c>
      <c r="G2873" s="1" t="str">
        <f>IF(OR(shipments9[[#This Row],[Day Name]]="Sat",shipments9[[#This Row],[Day Name]]="Sun"),"Weekend","Weekday")</f>
        <v>Weekday</v>
      </c>
      <c r="H2873">
        <v>5508</v>
      </c>
      <c r="I2873">
        <v>306</v>
      </c>
      <c r="J2873" t="s">
        <v>172</v>
      </c>
      <c r="K2873" t="s">
        <v>8151</v>
      </c>
      <c r="L2873" t="s">
        <v>8160</v>
      </c>
      <c r="M2873">
        <v>7</v>
      </c>
      <c r="N2873" t="s">
        <v>8161</v>
      </c>
      <c r="O2873" s="4">
        <f>INDEX(products[Cost_per_box], MATCH(shipments9[[#This Row],[PID]], products[PID], 0))</f>
        <v>2.65</v>
      </c>
      <c r="P2873" s="4">
        <f>shipments9[[#This Row],[Boxes]]*shipments9[[#This Row],[Cost Per Box]]</f>
        <v>810.9</v>
      </c>
      <c r="Q2873" s="4">
        <f>shipments9[[#This Row],[Amount]] -shipments9[[#This Row],[total cost]]</f>
        <v>4697.1000000000004</v>
      </c>
      <c r="R2873" s="4" t="str">
        <f>IF(shipments9[[#This Row],[Gross Profit]]&lt;0,"Loss","Profit")</f>
        <v>Profit</v>
      </c>
      <c r="S2873" s="9">
        <f>shipments9[[#This Row],[Gross Profit]]/shipments9[[#This Row],[Amount]]</f>
        <v>0.85277777777777786</v>
      </c>
      <c r="T2873" s="11">
        <f>shipments9[[#This Row],[Amount]]/shipments9[[#This Row],[Boxes]]</f>
        <v>18</v>
      </c>
    </row>
    <row r="2874" spans="1:20" hidden="1" x14ac:dyDescent="0.25">
      <c r="A2874" t="s">
        <v>3072</v>
      </c>
      <c r="B2874" t="s">
        <v>39</v>
      </c>
      <c r="C2874" t="s">
        <v>121</v>
      </c>
      <c r="D2874" t="s">
        <v>19</v>
      </c>
      <c r="E2874" s="1">
        <v>45141</v>
      </c>
      <c r="F2874" s="1" t="str">
        <f>TEXT(shipments9[[#This Row],[Shipdate]],"ddd")</f>
        <v>Thu</v>
      </c>
      <c r="G2874" s="1" t="str">
        <f>IF(OR(shipments9[[#This Row],[Day Name]]="Sat",shipments9[[#This Row],[Day Name]]="Sun"),"Weekend","Weekday")</f>
        <v>Weekday</v>
      </c>
      <c r="H2874">
        <v>585</v>
      </c>
      <c r="I2874">
        <v>42</v>
      </c>
      <c r="J2874" t="s">
        <v>172</v>
      </c>
      <c r="K2874" t="s">
        <v>8151</v>
      </c>
      <c r="L2874" t="s">
        <v>8160</v>
      </c>
      <c r="M2874">
        <v>8</v>
      </c>
      <c r="N2874" t="s">
        <v>8162</v>
      </c>
      <c r="O2874" s="4">
        <f>INDEX(products[Cost_per_box], MATCH(shipments9[[#This Row],[PID]], products[PID], 0))</f>
        <v>5.26</v>
      </c>
      <c r="P2874" s="4">
        <f>shipments9[[#This Row],[Boxes]]*shipments9[[#This Row],[Cost Per Box]]</f>
        <v>220.92</v>
      </c>
      <c r="Q2874" s="4">
        <f>shipments9[[#This Row],[Amount]] -shipments9[[#This Row],[total cost]]</f>
        <v>364.08000000000004</v>
      </c>
      <c r="R2874" s="4" t="str">
        <f>IF(shipments9[[#This Row],[Gross Profit]]&lt;0,"Loss","Profit")</f>
        <v>Profit</v>
      </c>
      <c r="S2874" s="9">
        <f>shipments9[[#This Row],[Gross Profit]]/shipments9[[#This Row],[Amount]]</f>
        <v>0.62235897435897447</v>
      </c>
      <c r="T2874" s="11">
        <f>shipments9[[#This Row],[Amount]]/shipments9[[#This Row],[Boxes]]</f>
        <v>13.928571428571429</v>
      </c>
    </row>
    <row r="2875" spans="1:20" hidden="1" x14ac:dyDescent="0.25">
      <c r="A2875" t="s">
        <v>3073</v>
      </c>
      <c r="B2875" t="s">
        <v>39</v>
      </c>
      <c r="C2875" t="s">
        <v>126</v>
      </c>
      <c r="D2875" t="s">
        <v>19</v>
      </c>
      <c r="E2875" s="1">
        <v>45317</v>
      </c>
      <c r="F2875" s="1" t="str">
        <f>TEXT(shipments9[[#This Row],[Shipdate]],"ddd")</f>
        <v>Fri</v>
      </c>
      <c r="G2875" s="1" t="str">
        <f>IF(OR(shipments9[[#This Row],[Day Name]]="Sat",shipments9[[#This Row],[Day Name]]="Sun"),"Weekend","Weekday")</f>
        <v>Weekday</v>
      </c>
      <c r="H2875">
        <v>429.75</v>
      </c>
      <c r="I2875">
        <v>36</v>
      </c>
      <c r="J2875" t="s">
        <v>172</v>
      </c>
      <c r="K2875" t="s">
        <v>8155</v>
      </c>
      <c r="L2875" t="s">
        <v>8156</v>
      </c>
      <c r="M2875">
        <v>1</v>
      </c>
      <c r="N2875" t="s">
        <v>8163</v>
      </c>
      <c r="O2875" s="4">
        <f>INDEX(products[Cost_per_box], MATCH(shipments9[[#This Row],[PID]], products[PID], 0))</f>
        <v>5.15</v>
      </c>
      <c r="P2875" s="4">
        <f>shipments9[[#This Row],[Boxes]]*shipments9[[#This Row],[Cost Per Box]]</f>
        <v>185.4</v>
      </c>
      <c r="Q2875" s="4">
        <f>shipments9[[#This Row],[Amount]] -shipments9[[#This Row],[total cost]]</f>
        <v>244.35</v>
      </c>
      <c r="R2875" s="4" t="str">
        <f>IF(shipments9[[#This Row],[Gross Profit]]&lt;0,"Loss","Profit")</f>
        <v>Profit</v>
      </c>
      <c r="S2875" s="9">
        <f>shipments9[[#This Row],[Gross Profit]]/shipments9[[#This Row],[Amount]]</f>
        <v>0.56858638743455492</v>
      </c>
      <c r="T2875" s="11">
        <f>shipments9[[#This Row],[Amount]]/shipments9[[#This Row],[Boxes]]</f>
        <v>11.9375</v>
      </c>
    </row>
    <row r="2876" spans="1:20" hidden="1" x14ac:dyDescent="0.25">
      <c r="A2876" t="s">
        <v>3074</v>
      </c>
      <c r="B2876" t="s">
        <v>39</v>
      </c>
      <c r="C2876" t="s">
        <v>132</v>
      </c>
      <c r="D2876" t="s">
        <v>19</v>
      </c>
      <c r="E2876" s="1">
        <v>45085</v>
      </c>
      <c r="F2876" s="1" t="str">
        <f>TEXT(shipments9[[#This Row],[Shipdate]],"ddd")</f>
        <v>Thu</v>
      </c>
      <c r="G2876" s="1" t="str">
        <f>IF(OR(shipments9[[#This Row],[Day Name]]="Sat",shipments9[[#This Row],[Day Name]]="Sun"),"Weekend","Weekday")</f>
        <v>Weekday</v>
      </c>
      <c r="H2876">
        <v>1062</v>
      </c>
      <c r="I2876">
        <v>43</v>
      </c>
      <c r="J2876" t="s">
        <v>172</v>
      </c>
      <c r="K2876" t="s">
        <v>8151</v>
      </c>
      <c r="L2876" t="s">
        <v>8154</v>
      </c>
      <c r="M2876">
        <v>6</v>
      </c>
      <c r="N2876" t="s">
        <v>8159</v>
      </c>
      <c r="O2876" s="4">
        <f>INDEX(products[Cost_per_box], MATCH(shipments9[[#This Row],[PID]], products[PID], 0))</f>
        <v>6.31</v>
      </c>
      <c r="P2876" s="4">
        <f>shipments9[[#This Row],[Boxes]]*shipments9[[#This Row],[Cost Per Box]]</f>
        <v>271.33</v>
      </c>
      <c r="Q2876" s="4">
        <f>shipments9[[#This Row],[Amount]] -shipments9[[#This Row],[total cost]]</f>
        <v>790.67000000000007</v>
      </c>
      <c r="R2876" s="4" t="str">
        <f>IF(shipments9[[#This Row],[Gross Profit]]&lt;0,"Loss","Profit")</f>
        <v>Profit</v>
      </c>
      <c r="S2876" s="9">
        <f>shipments9[[#This Row],[Gross Profit]]/shipments9[[#This Row],[Amount]]</f>
        <v>0.74451035781544261</v>
      </c>
      <c r="T2876" s="11">
        <f>shipments9[[#This Row],[Amount]]/shipments9[[#This Row],[Boxes]]</f>
        <v>24.697674418604652</v>
      </c>
    </row>
    <row r="2877" spans="1:20" hidden="1" x14ac:dyDescent="0.25">
      <c r="A2877" t="s">
        <v>3075</v>
      </c>
      <c r="B2877" t="s">
        <v>39</v>
      </c>
      <c r="C2877" t="s">
        <v>132</v>
      </c>
      <c r="D2877" t="s">
        <v>19</v>
      </c>
      <c r="E2877" s="1">
        <v>45148</v>
      </c>
      <c r="F2877" s="1" t="str">
        <f>TEXT(shipments9[[#This Row],[Shipdate]],"ddd")</f>
        <v>Thu</v>
      </c>
      <c r="G2877" s="1" t="str">
        <f>IF(OR(shipments9[[#This Row],[Day Name]]="Sat",shipments9[[#This Row],[Day Name]]="Sun"),"Weekend","Weekday")</f>
        <v>Weekday</v>
      </c>
      <c r="H2877">
        <v>4853.25</v>
      </c>
      <c r="I2877">
        <v>203</v>
      </c>
      <c r="J2877" t="s">
        <v>172</v>
      </c>
      <c r="K2877" t="s">
        <v>8151</v>
      </c>
      <c r="L2877" t="s">
        <v>8160</v>
      </c>
      <c r="M2877">
        <v>8</v>
      </c>
      <c r="N2877" t="s">
        <v>8162</v>
      </c>
      <c r="O2877" s="4">
        <f>INDEX(products[Cost_per_box], MATCH(shipments9[[#This Row],[PID]], products[PID], 0))</f>
        <v>6.31</v>
      </c>
      <c r="P2877" s="4">
        <f>shipments9[[#This Row],[Boxes]]*shipments9[[#This Row],[Cost Per Box]]</f>
        <v>1280.9299999999998</v>
      </c>
      <c r="Q2877" s="4">
        <f>shipments9[[#This Row],[Amount]] -shipments9[[#This Row],[total cost]]</f>
        <v>3572.32</v>
      </c>
      <c r="R2877" s="4" t="str">
        <f>IF(shipments9[[#This Row],[Gross Profit]]&lt;0,"Loss","Profit")</f>
        <v>Profit</v>
      </c>
      <c r="S2877" s="9">
        <f>shipments9[[#This Row],[Gross Profit]]/shipments9[[#This Row],[Amount]]</f>
        <v>0.73606758357801472</v>
      </c>
      <c r="T2877" s="11">
        <f>shipments9[[#This Row],[Amount]]/shipments9[[#This Row],[Boxes]]</f>
        <v>23.907635467980295</v>
      </c>
    </row>
    <row r="2878" spans="1:20" hidden="1" x14ac:dyDescent="0.25">
      <c r="A2878" t="s">
        <v>3076</v>
      </c>
      <c r="B2878" t="s">
        <v>39</v>
      </c>
      <c r="C2878" t="s">
        <v>135</v>
      </c>
      <c r="D2878" t="s">
        <v>19</v>
      </c>
      <c r="E2878" s="1">
        <v>44952</v>
      </c>
      <c r="F2878" s="1" t="str">
        <f>TEXT(shipments9[[#This Row],[Shipdate]],"ddd")</f>
        <v>Thu</v>
      </c>
      <c r="G2878" s="1" t="str">
        <f>IF(OR(shipments9[[#This Row],[Day Name]]="Sat",shipments9[[#This Row],[Day Name]]="Sun"),"Weekend","Weekday")</f>
        <v>Weekday</v>
      </c>
      <c r="H2878">
        <v>5692.5</v>
      </c>
      <c r="I2878">
        <v>204</v>
      </c>
      <c r="J2878" t="s">
        <v>172</v>
      </c>
      <c r="K2878" t="s">
        <v>8151</v>
      </c>
      <c r="L2878" t="s">
        <v>8156</v>
      </c>
      <c r="M2878">
        <v>1</v>
      </c>
      <c r="N2878" t="s">
        <v>8163</v>
      </c>
      <c r="O2878" s="4">
        <f>INDEX(products[Cost_per_box], MATCH(shipments9[[#This Row],[PID]], products[PID], 0))</f>
        <v>9.94</v>
      </c>
      <c r="P2878" s="4">
        <f>shipments9[[#This Row],[Boxes]]*shipments9[[#This Row],[Cost Per Box]]</f>
        <v>2027.76</v>
      </c>
      <c r="Q2878" s="4">
        <f>shipments9[[#This Row],[Amount]] -shipments9[[#This Row],[total cost]]</f>
        <v>3664.74</v>
      </c>
      <c r="R2878" s="4" t="str">
        <f>IF(shipments9[[#This Row],[Gross Profit]]&lt;0,"Loss","Profit")</f>
        <v>Profit</v>
      </c>
      <c r="S2878" s="9">
        <f>shipments9[[#This Row],[Gross Profit]]/shipments9[[#This Row],[Amount]]</f>
        <v>0.64378392621870884</v>
      </c>
      <c r="T2878" s="11">
        <f>shipments9[[#This Row],[Amount]]/shipments9[[#This Row],[Boxes]]</f>
        <v>27.904411764705884</v>
      </c>
    </row>
    <row r="2879" spans="1:20" hidden="1" x14ac:dyDescent="0.25">
      <c r="A2879" t="s">
        <v>3077</v>
      </c>
      <c r="B2879" t="s">
        <v>39</v>
      </c>
      <c r="C2879" t="s">
        <v>145</v>
      </c>
      <c r="D2879" t="s">
        <v>19</v>
      </c>
      <c r="E2879" s="1">
        <v>45324</v>
      </c>
      <c r="F2879" s="1" t="str">
        <f>TEXT(shipments9[[#This Row],[Shipdate]],"ddd")</f>
        <v>Fri</v>
      </c>
      <c r="G2879" s="1" t="str">
        <f>IF(OR(shipments9[[#This Row],[Day Name]]="Sat",shipments9[[#This Row],[Day Name]]="Sun"),"Weekend","Weekday")</f>
        <v>Weekday</v>
      </c>
      <c r="H2879">
        <v>249.75</v>
      </c>
      <c r="I2879">
        <v>20</v>
      </c>
      <c r="J2879" t="s">
        <v>172</v>
      </c>
      <c r="K2879" t="s">
        <v>8155</v>
      </c>
      <c r="L2879" t="s">
        <v>8156</v>
      </c>
      <c r="M2879">
        <v>2</v>
      </c>
      <c r="N2879" t="s">
        <v>8157</v>
      </c>
      <c r="O2879" s="4">
        <f>INDEX(products[Cost_per_box], MATCH(shipments9[[#This Row],[PID]], products[PID], 0))</f>
        <v>4.74</v>
      </c>
      <c r="P2879" s="4">
        <f>shipments9[[#This Row],[Boxes]]*shipments9[[#This Row],[Cost Per Box]]</f>
        <v>94.800000000000011</v>
      </c>
      <c r="Q2879" s="4">
        <f>shipments9[[#This Row],[Amount]] -shipments9[[#This Row],[total cost]]</f>
        <v>154.94999999999999</v>
      </c>
      <c r="R2879" s="4" t="str">
        <f>IF(shipments9[[#This Row],[Gross Profit]]&lt;0,"Loss","Profit")</f>
        <v>Profit</v>
      </c>
      <c r="S2879" s="9">
        <f>shipments9[[#This Row],[Gross Profit]]/shipments9[[#This Row],[Amount]]</f>
        <v>0.62042042042042034</v>
      </c>
      <c r="T2879" s="11">
        <f>shipments9[[#This Row],[Amount]]/shipments9[[#This Row],[Boxes]]</f>
        <v>12.487500000000001</v>
      </c>
    </row>
    <row r="2880" spans="1:20" hidden="1" x14ac:dyDescent="0.25">
      <c r="A2880" t="s">
        <v>3078</v>
      </c>
      <c r="B2880" t="s">
        <v>39</v>
      </c>
      <c r="C2880" t="s">
        <v>145</v>
      </c>
      <c r="D2880" t="s">
        <v>19</v>
      </c>
      <c r="E2880" s="1">
        <v>45176</v>
      </c>
      <c r="F2880" s="1" t="str">
        <f>TEXT(shipments9[[#This Row],[Shipdate]],"ddd")</f>
        <v>Thu</v>
      </c>
      <c r="G2880" s="1" t="str">
        <f>IF(OR(shipments9[[#This Row],[Day Name]]="Sat",shipments9[[#This Row],[Day Name]]="Sun"),"Weekend","Weekday")</f>
        <v>Weekday</v>
      </c>
      <c r="H2880">
        <v>4513.5</v>
      </c>
      <c r="I2880">
        <v>301</v>
      </c>
      <c r="J2880" t="s">
        <v>172</v>
      </c>
      <c r="K2880" t="s">
        <v>8151</v>
      </c>
      <c r="L2880" t="s">
        <v>8160</v>
      </c>
      <c r="M2880">
        <v>9</v>
      </c>
      <c r="N2880" t="s">
        <v>8167</v>
      </c>
      <c r="O2880" s="4">
        <f>INDEX(products[Cost_per_box], MATCH(shipments9[[#This Row],[PID]], products[PID], 0))</f>
        <v>4.74</v>
      </c>
      <c r="P2880" s="4">
        <f>shipments9[[#This Row],[Boxes]]*shipments9[[#This Row],[Cost Per Box]]</f>
        <v>1426.74</v>
      </c>
      <c r="Q2880" s="4">
        <f>shipments9[[#This Row],[Amount]] -shipments9[[#This Row],[total cost]]</f>
        <v>3086.76</v>
      </c>
      <c r="R2880" s="4" t="str">
        <f>IF(shipments9[[#This Row],[Gross Profit]]&lt;0,"Loss","Profit")</f>
        <v>Profit</v>
      </c>
      <c r="S2880" s="9">
        <f>shipments9[[#This Row],[Gross Profit]]/shipments9[[#This Row],[Amount]]</f>
        <v>0.6838949817215022</v>
      </c>
      <c r="T2880" s="11">
        <f>shipments9[[#This Row],[Amount]]/shipments9[[#This Row],[Boxes]]</f>
        <v>14.99501661129568</v>
      </c>
    </row>
    <row r="2881" spans="1:20" x14ac:dyDescent="0.25">
      <c r="A2881" t="s">
        <v>3079</v>
      </c>
      <c r="B2881" t="s">
        <v>39</v>
      </c>
      <c r="C2881" t="s">
        <v>147</v>
      </c>
      <c r="D2881" t="s">
        <v>19</v>
      </c>
      <c r="E2881" s="1">
        <v>44930</v>
      </c>
      <c r="F2881" s="1" t="str">
        <f>TEXT(shipments9[[#This Row],[Shipdate]],"ddd")</f>
        <v>Wed</v>
      </c>
      <c r="G2881" s="1" t="str">
        <f>IF(OR(shipments9[[#This Row],[Day Name]]="Sat",shipments9[[#This Row],[Day Name]]="Sun"),"Weekend","Weekday")</f>
        <v>Weekday</v>
      </c>
      <c r="H2881">
        <v>875.25</v>
      </c>
      <c r="I2881">
        <v>88</v>
      </c>
      <c r="J2881" t="s">
        <v>172</v>
      </c>
      <c r="K2881" t="s">
        <v>8151</v>
      </c>
      <c r="L2881" t="s">
        <v>8156</v>
      </c>
      <c r="M2881">
        <v>1</v>
      </c>
      <c r="N2881" t="s">
        <v>8163</v>
      </c>
      <c r="O2881" s="4">
        <f>INDEX(products[Cost_per_box], MATCH(shipments9[[#This Row],[PID]], products[PID], 0))</f>
        <v>10.51</v>
      </c>
      <c r="P2881" s="4">
        <f>shipments9[[#This Row],[Boxes]]*shipments9[[#This Row],[Cost Per Box]]</f>
        <v>924.88</v>
      </c>
      <c r="Q2881" s="4">
        <f>shipments9[[#This Row],[Amount]] -shipments9[[#This Row],[total cost]]</f>
        <v>-49.629999999999995</v>
      </c>
      <c r="R2881" s="4" t="str">
        <f>IF(shipments9[[#This Row],[Gross Profit]]&lt;0,"Loss","Profit")</f>
        <v>Loss</v>
      </c>
      <c r="S2881" s="9">
        <f>shipments9[[#This Row],[Gross Profit]]/shipments9[[#This Row],[Amount]]</f>
        <v>-5.6703798914595822E-2</v>
      </c>
      <c r="T2881" s="11">
        <f>shipments9[[#This Row],[Amount]]/shipments9[[#This Row],[Boxes]]</f>
        <v>9.9460227272727266</v>
      </c>
    </row>
    <row r="2882" spans="1:20" hidden="1" x14ac:dyDescent="0.25">
      <c r="A2882" t="s">
        <v>3080</v>
      </c>
      <c r="B2882" t="s">
        <v>39</v>
      </c>
      <c r="C2882" t="s">
        <v>153</v>
      </c>
      <c r="D2882" t="s">
        <v>19</v>
      </c>
      <c r="E2882" s="1">
        <v>45349</v>
      </c>
      <c r="F2882" s="1" t="str">
        <f>TEXT(shipments9[[#This Row],[Shipdate]],"ddd")</f>
        <v>Tue</v>
      </c>
      <c r="G2882" s="1" t="str">
        <f>IF(OR(shipments9[[#This Row],[Day Name]]="Sat",shipments9[[#This Row],[Day Name]]="Sun"),"Weekend","Weekday")</f>
        <v>Weekday</v>
      </c>
      <c r="H2882">
        <v>11650.5</v>
      </c>
      <c r="I2882">
        <v>777</v>
      </c>
      <c r="J2882" t="s">
        <v>172</v>
      </c>
      <c r="K2882" t="s">
        <v>8155</v>
      </c>
      <c r="L2882" t="s">
        <v>8156</v>
      </c>
      <c r="M2882">
        <v>2</v>
      </c>
      <c r="N2882" t="s">
        <v>8157</v>
      </c>
      <c r="O2882" s="4">
        <f>INDEX(products[Cost_per_box], MATCH(shipments9[[#This Row],[PID]], products[PID], 0))</f>
        <v>9.57</v>
      </c>
      <c r="P2882" s="4">
        <f>shipments9[[#This Row],[Boxes]]*shipments9[[#This Row],[Cost Per Box]]</f>
        <v>7435.89</v>
      </c>
      <c r="Q2882" s="4">
        <f>shipments9[[#This Row],[Amount]] -shipments9[[#This Row],[total cost]]</f>
        <v>4214.6099999999997</v>
      </c>
      <c r="R2882" s="4" t="str">
        <f>IF(shipments9[[#This Row],[Gross Profit]]&lt;0,"Loss","Profit")</f>
        <v>Profit</v>
      </c>
      <c r="S2882" s="9">
        <f>shipments9[[#This Row],[Gross Profit]]/shipments9[[#This Row],[Amount]]</f>
        <v>0.36175357280803394</v>
      </c>
      <c r="T2882" s="11">
        <f>shipments9[[#This Row],[Amount]]/shipments9[[#This Row],[Boxes]]</f>
        <v>14.994208494208495</v>
      </c>
    </row>
    <row r="2883" spans="1:20" x14ac:dyDescent="0.25">
      <c r="A2883" t="s">
        <v>3081</v>
      </c>
      <c r="B2883" t="s">
        <v>39</v>
      </c>
      <c r="C2883" t="s">
        <v>155</v>
      </c>
      <c r="D2883" t="s">
        <v>19</v>
      </c>
      <c r="E2883" s="1">
        <v>45274</v>
      </c>
      <c r="F2883" s="1" t="str">
        <f>TEXT(shipments9[[#This Row],[Shipdate]],"ddd")</f>
        <v>Thu</v>
      </c>
      <c r="G2883" s="1" t="str">
        <f>IF(OR(shipments9[[#This Row],[Day Name]]="Sat",shipments9[[#This Row],[Day Name]]="Sun"),"Weekend","Weekday")</f>
        <v>Weekday</v>
      </c>
      <c r="H2883">
        <v>1037.25</v>
      </c>
      <c r="I2883">
        <v>149</v>
      </c>
      <c r="J2883" t="s">
        <v>172</v>
      </c>
      <c r="K2883" t="s">
        <v>8151</v>
      </c>
      <c r="L2883" t="s">
        <v>8152</v>
      </c>
      <c r="M2883">
        <v>12</v>
      </c>
      <c r="N2883" t="s">
        <v>8166</v>
      </c>
      <c r="O2883" s="4">
        <f>INDEX(products[Cost_per_box], MATCH(shipments9[[#This Row],[PID]], products[PID], 0))</f>
        <v>8.43</v>
      </c>
      <c r="P2883" s="4">
        <f>shipments9[[#This Row],[Boxes]]*shipments9[[#This Row],[Cost Per Box]]</f>
        <v>1256.07</v>
      </c>
      <c r="Q2883" s="4">
        <f>shipments9[[#This Row],[Amount]] -shipments9[[#This Row],[total cost]]</f>
        <v>-218.81999999999994</v>
      </c>
      <c r="R2883" s="4" t="str">
        <f>IF(shipments9[[#This Row],[Gross Profit]]&lt;0,"Loss","Profit")</f>
        <v>Loss</v>
      </c>
      <c r="S2883" s="9">
        <f>shipments9[[#This Row],[Gross Profit]]/shipments9[[#This Row],[Amount]]</f>
        <v>-0.2109616775126536</v>
      </c>
      <c r="T2883" s="11">
        <f>shipments9[[#This Row],[Amount]]/shipments9[[#This Row],[Boxes]]</f>
        <v>6.9614093959731544</v>
      </c>
    </row>
    <row r="2884" spans="1:20" hidden="1" x14ac:dyDescent="0.25">
      <c r="A2884" t="s">
        <v>3082</v>
      </c>
      <c r="B2884" t="s">
        <v>39</v>
      </c>
      <c r="C2884" t="s">
        <v>157</v>
      </c>
      <c r="D2884" t="s">
        <v>19</v>
      </c>
      <c r="E2884" s="1">
        <v>45257</v>
      </c>
      <c r="F2884" s="1" t="str">
        <f>TEXT(shipments9[[#This Row],[Shipdate]],"ddd")</f>
        <v>Mon</v>
      </c>
      <c r="G2884" s="1" t="str">
        <f>IF(OR(shipments9[[#This Row],[Day Name]]="Sat",shipments9[[#This Row],[Day Name]]="Sun"),"Weekend","Weekday")</f>
        <v>Weekday</v>
      </c>
      <c r="H2884">
        <v>10219.5</v>
      </c>
      <c r="I2884">
        <v>1136</v>
      </c>
      <c r="J2884" t="s">
        <v>172</v>
      </c>
      <c r="K2884" t="s">
        <v>8151</v>
      </c>
      <c r="L2884" t="s">
        <v>8152</v>
      </c>
      <c r="M2884">
        <v>11</v>
      </c>
      <c r="N2884" t="s">
        <v>8165</v>
      </c>
      <c r="O2884" s="4">
        <f>INDEX(products[Cost_per_box], MATCH(shipments9[[#This Row],[PID]], products[PID], 0))</f>
        <v>6.8</v>
      </c>
      <c r="P2884" s="4">
        <f>shipments9[[#This Row],[Boxes]]*shipments9[[#This Row],[Cost Per Box]]</f>
        <v>7724.8</v>
      </c>
      <c r="Q2884" s="4">
        <f>shipments9[[#This Row],[Amount]] -shipments9[[#This Row],[total cost]]</f>
        <v>2494.6999999999998</v>
      </c>
      <c r="R2884" s="4" t="str">
        <f>IF(shipments9[[#This Row],[Gross Profit]]&lt;0,"Loss","Profit")</f>
        <v>Profit</v>
      </c>
      <c r="S2884" s="9">
        <f>shipments9[[#This Row],[Gross Profit]]/shipments9[[#This Row],[Amount]]</f>
        <v>0.24411174715005624</v>
      </c>
      <c r="T2884" s="11">
        <f>shipments9[[#This Row],[Amount]]/shipments9[[#This Row],[Boxes]]</f>
        <v>8.996038732394366</v>
      </c>
    </row>
    <row r="2885" spans="1:20" hidden="1" x14ac:dyDescent="0.25">
      <c r="A2885" t="s">
        <v>3083</v>
      </c>
      <c r="B2885" t="s">
        <v>39</v>
      </c>
      <c r="C2885" t="s">
        <v>157</v>
      </c>
      <c r="D2885" t="s">
        <v>19</v>
      </c>
      <c r="E2885" s="1">
        <v>45280</v>
      </c>
      <c r="F2885" s="1" t="str">
        <f>TEXT(shipments9[[#This Row],[Shipdate]],"ddd")</f>
        <v>Wed</v>
      </c>
      <c r="G2885" s="1" t="str">
        <f>IF(OR(shipments9[[#This Row],[Day Name]]="Sat",shipments9[[#This Row],[Day Name]]="Sun"),"Weekend","Weekday")</f>
        <v>Weekday</v>
      </c>
      <c r="H2885">
        <v>15849</v>
      </c>
      <c r="I2885">
        <v>1982</v>
      </c>
      <c r="J2885" t="s">
        <v>172</v>
      </c>
      <c r="K2885" t="s">
        <v>8151</v>
      </c>
      <c r="L2885" t="s">
        <v>8152</v>
      </c>
      <c r="M2885">
        <v>12</v>
      </c>
      <c r="N2885" t="s">
        <v>8166</v>
      </c>
      <c r="O2885" s="4">
        <f>INDEX(products[Cost_per_box], MATCH(shipments9[[#This Row],[PID]], products[PID], 0))</f>
        <v>6.8</v>
      </c>
      <c r="P2885" s="4">
        <f>shipments9[[#This Row],[Boxes]]*shipments9[[#This Row],[Cost Per Box]]</f>
        <v>13477.6</v>
      </c>
      <c r="Q2885" s="4">
        <f>shipments9[[#This Row],[Amount]] -shipments9[[#This Row],[total cost]]</f>
        <v>2371.3999999999996</v>
      </c>
      <c r="R2885" s="4" t="str">
        <f>IF(shipments9[[#This Row],[Gross Profit]]&lt;0,"Loss","Profit")</f>
        <v>Profit</v>
      </c>
      <c r="S2885" s="9">
        <f>shipments9[[#This Row],[Gross Profit]]/shipments9[[#This Row],[Amount]]</f>
        <v>0.14962458199255471</v>
      </c>
      <c r="T2885" s="11">
        <f>shipments9[[#This Row],[Amount]]/shipments9[[#This Row],[Boxes]]</f>
        <v>7.9964682139253283</v>
      </c>
    </row>
    <row r="2886" spans="1:20" hidden="1" x14ac:dyDescent="0.25">
      <c r="A2886" t="s">
        <v>3084</v>
      </c>
      <c r="B2886" t="s">
        <v>39</v>
      </c>
      <c r="C2886" t="s">
        <v>165</v>
      </c>
      <c r="D2886" t="s">
        <v>19</v>
      </c>
      <c r="E2886" s="1">
        <v>45182</v>
      </c>
      <c r="F2886" s="1" t="str">
        <f>TEXT(shipments9[[#This Row],[Shipdate]],"ddd")</f>
        <v>Wed</v>
      </c>
      <c r="G2886" s="1" t="str">
        <f>IF(OR(shipments9[[#This Row],[Day Name]]="Sat",shipments9[[#This Row],[Day Name]]="Sun"),"Weekend","Weekday")</f>
        <v>Weekday</v>
      </c>
      <c r="H2886">
        <v>8082</v>
      </c>
      <c r="I2886">
        <v>426</v>
      </c>
      <c r="J2886" t="s">
        <v>172</v>
      </c>
      <c r="K2886" t="s">
        <v>8151</v>
      </c>
      <c r="L2886" t="s">
        <v>8160</v>
      </c>
      <c r="M2886">
        <v>9</v>
      </c>
      <c r="N2886" t="s">
        <v>8167</v>
      </c>
      <c r="O2886" s="4">
        <f>INDEX(products[Cost_per_box], MATCH(shipments9[[#This Row],[PID]], products[PID], 0))</f>
        <v>2.65</v>
      </c>
      <c r="P2886" s="4">
        <f>shipments9[[#This Row],[Boxes]]*shipments9[[#This Row],[Cost Per Box]]</f>
        <v>1128.8999999999999</v>
      </c>
      <c r="Q2886" s="4">
        <f>shipments9[[#This Row],[Amount]] -shipments9[[#This Row],[total cost]]</f>
        <v>6953.1</v>
      </c>
      <c r="R2886" s="4" t="str">
        <f>IF(shipments9[[#This Row],[Gross Profit]]&lt;0,"Loss","Profit")</f>
        <v>Profit</v>
      </c>
      <c r="S2886" s="9">
        <f>shipments9[[#This Row],[Gross Profit]]/shipments9[[#This Row],[Amount]]</f>
        <v>0.86031922791388271</v>
      </c>
      <c r="T2886" s="11">
        <f>shipments9[[#This Row],[Amount]]/shipments9[[#This Row],[Boxes]]</f>
        <v>18.971830985915492</v>
      </c>
    </row>
    <row r="2887" spans="1:20" hidden="1" x14ac:dyDescent="0.25">
      <c r="A2887" t="s">
        <v>3085</v>
      </c>
      <c r="B2887" t="s">
        <v>39</v>
      </c>
      <c r="C2887" t="s">
        <v>165</v>
      </c>
      <c r="D2887" t="s">
        <v>19</v>
      </c>
      <c r="E2887" s="1">
        <v>45090</v>
      </c>
      <c r="F2887" s="1" t="str">
        <f>TEXT(shipments9[[#This Row],[Shipdate]],"ddd")</f>
        <v>Tue</v>
      </c>
      <c r="G2887" s="1" t="str">
        <f>IF(OR(shipments9[[#This Row],[Day Name]]="Sat",shipments9[[#This Row],[Day Name]]="Sun"),"Weekend","Weekday")</f>
        <v>Weekday</v>
      </c>
      <c r="H2887">
        <v>1032.75</v>
      </c>
      <c r="I2887">
        <v>55</v>
      </c>
      <c r="J2887" t="s">
        <v>172</v>
      </c>
      <c r="K2887" t="s">
        <v>8151</v>
      </c>
      <c r="L2887" t="s">
        <v>8154</v>
      </c>
      <c r="M2887">
        <v>6</v>
      </c>
      <c r="N2887" t="s">
        <v>8159</v>
      </c>
      <c r="O2887" s="4">
        <f>INDEX(products[Cost_per_box], MATCH(shipments9[[#This Row],[PID]], products[PID], 0))</f>
        <v>2.65</v>
      </c>
      <c r="P2887" s="4">
        <f>shipments9[[#This Row],[Boxes]]*shipments9[[#This Row],[Cost Per Box]]</f>
        <v>145.75</v>
      </c>
      <c r="Q2887" s="4">
        <f>shipments9[[#This Row],[Amount]] -shipments9[[#This Row],[total cost]]</f>
        <v>887</v>
      </c>
      <c r="R2887" s="4" t="str">
        <f>IF(shipments9[[#This Row],[Gross Profit]]&lt;0,"Loss","Profit")</f>
        <v>Profit</v>
      </c>
      <c r="S2887" s="9">
        <f>shipments9[[#This Row],[Gross Profit]]/shipments9[[#This Row],[Amount]]</f>
        <v>0.85887194383926413</v>
      </c>
      <c r="T2887" s="11">
        <f>shipments9[[#This Row],[Amount]]/shipments9[[#This Row],[Boxes]]</f>
        <v>18.777272727272727</v>
      </c>
    </row>
    <row r="2888" spans="1:20" hidden="1" x14ac:dyDescent="0.25">
      <c r="A2888" t="s">
        <v>3086</v>
      </c>
      <c r="B2888" t="s">
        <v>39</v>
      </c>
      <c r="C2888" t="s">
        <v>121</v>
      </c>
      <c r="D2888" t="s">
        <v>19</v>
      </c>
      <c r="E2888" s="1">
        <v>45019</v>
      </c>
      <c r="F2888" s="1" t="str">
        <f>TEXT(shipments9[[#This Row],[Shipdate]],"ddd")</f>
        <v>Mon</v>
      </c>
      <c r="G2888" s="1" t="str">
        <f>IF(OR(shipments9[[#This Row],[Day Name]]="Sat",shipments9[[#This Row],[Day Name]]="Sun"),"Weekend","Weekday")</f>
        <v>Weekday</v>
      </c>
      <c r="H2888">
        <v>7976.25</v>
      </c>
      <c r="I2888">
        <v>614</v>
      </c>
      <c r="J2888" t="s">
        <v>172</v>
      </c>
      <c r="K2888" t="s">
        <v>8151</v>
      </c>
      <c r="L2888" t="s">
        <v>8154</v>
      </c>
      <c r="M2888">
        <v>4</v>
      </c>
      <c r="N2888" t="s">
        <v>8158</v>
      </c>
      <c r="O2888" s="4">
        <f>INDEX(products[Cost_per_box], MATCH(shipments9[[#This Row],[PID]], products[PID], 0))</f>
        <v>5.26</v>
      </c>
      <c r="P2888" s="4">
        <f>shipments9[[#This Row],[Boxes]]*shipments9[[#This Row],[Cost Per Box]]</f>
        <v>3229.64</v>
      </c>
      <c r="Q2888" s="4">
        <f>shipments9[[#This Row],[Amount]] -shipments9[[#This Row],[total cost]]</f>
        <v>4746.6100000000006</v>
      </c>
      <c r="R2888" s="4" t="str">
        <f>IF(shipments9[[#This Row],[Gross Profit]]&lt;0,"Loss","Profit")</f>
        <v>Profit</v>
      </c>
      <c r="S2888" s="9">
        <f>shipments9[[#This Row],[Gross Profit]]/shipments9[[#This Row],[Amount]]</f>
        <v>0.59509293214229753</v>
      </c>
      <c r="T2888" s="11">
        <f>shipments9[[#This Row],[Amount]]/shipments9[[#This Row],[Boxes]]</f>
        <v>12.990635179153095</v>
      </c>
    </row>
    <row r="2889" spans="1:20" hidden="1" x14ac:dyDescent="0.25">
      <c r="A2889" t="s">
        <v>3087</v>
      </c>
      <c r="B2889" t="s">
        <v>39</v>
      </c>
      <c r="C2889" t="s">
        <v>128</v>
      </c>
      <c r="D2889" t="s">
        <v>19</v>
      </c>
      <c r="E2889" s="1">
        <v>44928</v>
      </c>
      <c r="F2889" s="1" t="str">
        <f>TEXT(shipments9[[#This Row],[Shipdate]],"ddd")</f>
        <v>Mon</v>
      </c>
      <c r="G2889" s="1" t="str">
        <f>IF(OR(shipments9[[#This Row],[Day Name]]="Sat",shipments9[[#This Row],[Day Name]]="Sun"),"Weekend","Weekday")</f>
        <v>Weekday</v>
      </c>
      <c r="H2889">
        <v>1539</v>
      </c>
      <c r="I2889">
        <v>171</v>
      </c>
      <c r="J2889" t="s">
        <v>172</v>
      </c>
      <c r="K2889" t="s">
        <v>8151</v>
      </c>
      <c r="L2889" t="s">
        <v>8156</v>
      </c>
      <c r="M2889">
        <v>1</v>
      </c>
      <c r="N2889" t="s">
        <v>8163</v>
      </c>
      <c r="O2889" s="4">
        <f>INDEX(products[Cost_per_box], MATCH(shipments9[[#This Row],[PID]], products[PID], 0))</f>
        <v>3.85</v>
      </c>
      <c r="P2889" s="4">
        <f>shipments9[[#This Row],[Boxes]]*shipments9[[#This Row],[Cost Per Box]]</f>
        <v>658.35</v>
      </c>
      <c r="Q2889" s="4">
        <f>shipments9[[#This Row],[Amount]] -shipments9[[#This Row],[total cost]]</f>
        <v>880.65</v>
      </c>
      <c r="R2889" s="4" t="str">
        <f>IF(shipments9[[#This Row],[Gross Profit]]&lt;0,"Loss","Profit")</f>
        <v>Profit</v>
      </c>
      <c r="S2889" s="9">
        <f>shipments9[[#This Row],[Gross Profit]]/shipments9[[#This Row],[Amount]]</f>
        <v>0.57222222222222219</v>
      </c>
      <c r="T2889" s="11">
        <f>shipments9[[#This Row],[Amount]]/shipments9[[#This Row],[Boxes]]</f>
        <v>9</v>
      </c>
    </row>
    <row r="2890" spans="1:20" hidden="1" x14ac:dyDescent="0.25">
      <c r="A2890" t="s">
        <v>3088</v>
      </c>
      <c r="B2890" t="s">
        <v>39</v>
      </c>
      <c r="C2890" t="s">
        <v>135</v>
      </c>
      <c r="D2890" t="s">
        <v>19</v>
      </c>
      <c r="E2890" s="1">
        <v>45238</v>
      </c>
      <c r="F2890" s="1" t="str">
        <f>TEXT(shipments9[[#This Row],[Shipdate]],"ddd")</f>
        <v>Wed</v>
      </c>
      <c r="G2890" s="1" t="str">
        <f>IF(OR(shipments9[[#This Row],[Day Name]]="Sat",shipments9[[#This Row],[Day Name]]="Sun"),"Weekend","Weekday")</f>
        <v>Weekday</v>
      </c>
      <c r="H2890">
        <v>5253.75</v>
      </c>
      <c r="I2890">
        <v>203</v>
      </c>
      <c r="J2890" t="s">
        <v>172</v>
      </c>
      <c r="K2890" t="s">
        <v>8151</v>
      </c>
      <c r="L2890" t="s">
        <v>8152</v>
      </c>
      <c r="M2890">
        <v>11</v>
      </c>
      <c r="N2890" t="s">
        <v>8165</v>
      </c>
      <c r="O2890" s="4">
        <f>INDEX(products[Cost_per_box], MATCH(shipments9[[#This Row],[PID]], products[PID], 0))</f>
        <v>9.94</v>
      </c>
      <c r="P2890" s="4">
        <f>shipments9[[#This Row],[Boxes]]*shipments9[[#This Row],[Cost Per Box]]</f>
        <v>2017.82</v>
      </c>
      <c r="Q2890" s="4">
        <f>shipments9[[#This Row],[Amount]] -shipments9[[#This Row],[total cost]]</f>
        <v>3235.9300000000003</v>
      </c>
      <c r="R2890" s="4" t="str">
        <f>IF(shipments9[[#This Row],[Gross Profit]]&lt;0,"Loss","Profit")</f>
        <v>Profit</v>
      </c>
      <c r="S2890" s="9">
        <f>shipments9[[#This Row],[Gross Profit]]/shipments9[[#This Row],[Amount]]</f>
        <v>0.61592767071139665</v>
      </c>
      <c r="T2890" s="11">
        <f>shipments9[[#This Row],[Amount]]/shipments9[[#This Row],[Boxes]]</f>
        <v>25.880541871921181</v>
      </c>
    </row>
    <row r="2891" spans="1:20" hidden="1" x14ac:dyDescent="0.25">
      <c r="A2891" t="s">
        <v>3089</v>
      </c>
      <c r="B2891" t="s">
        <v>39</v>
      </c>
      <c r="C2891" t="s">
        <v>141</v>
      </c>
      <c r="D2891" t="s">
        <v>19</v>
      </c>
      <c r="E2891" s="1">
        <v>45177</v>
      </c>
      <c r="F2891" s="1" t="str">
        <f>TEXT(shipments9[[#This Row],[Shipdate]],"ddd")</f>
        <v>Fri</v>
      </c>
      <c r="G2891" s="1" t="str">
        <f>IF(OR(shipments9[[#This Row],[Day Name]]="Sat",shipments9[[#This Row],[Day Name]]="Sun"),"Weekend","Weekday")</f>
        <v>Weekday</v>
      </c>
      <c r="H2891">
        <v>6396.75</v>
      </c>
      <c r="I2891">
        <v>534</v>
      </c>
      <c r="J2891" t="s">
        <v>172</v>
      </c>
      <c r="K2891" t="s">
        <v>8151</v>
      </c>
      <c r="L2891" t="s">
        <v>8160</v>
      </c>
      <c r="M2891">
        <v>9</v>
      </c>
      <c r="N2891" t="s">
        <v>8167</v>
      </c>
      <c r="O2891" s="4">
        <f>INDEX(products[Cost_per_box], MATCH(shipments9[[#This Row],[PID]], products[PID], 0))</f>
        <v>8.2200000000000006</v>
      </c>
      <c r="P2891" s="4">
        <f>shipments9[[#This Row],[Boxes]]*shipments9[[#This Row],[Cost Per Box]]</f>
        <v>4389.4800000000005</v>
      </c>
      <c r="Q2891" s="4">
        <f>shipments9[[#This Row],[Amount]] -shipments9[[#This Row],[total cost]]</f>
        <v>2007.2699999999995</v>
      </c>
      <c r="R2891" s="4" t="str">
        <f>IF(shipments9[[#This Row],[Gross Profit]]&lt;0,"Loss","Profit")</f>
        <v>Profit</v>
      </c>
      <c r="S2891" s="9">
        <f>shipments9[[#This Row],[Gross Profit]]/shipments9[[#This Row],[Amount]]</f>
        <v>0.31379528666901152</v>
      </c>
      <c r="T2891" s="11">
        <f>shipments9[[#This Row],[Amount]]/shipments9[[#This Row],[Boxes]]</f>
        <v>11.978932584269662</v>
      </c>
    </row>
    <row r="2892" spans="1:20" hidden="1" x14ac:dyDescent="0.25">
      <c r="A2892" t="s">
        <v>3090</v>
      </c>
      <c r="B2892" t="s">
        <v>39</v>
      </c>
      <c r="C2892" t="s">
        <v>143</v>
      </c>
      <c r="D2892" t="s">
        <v>19</v>
      </c>
      <c r="E2892" s="1">
        <v>45425</v>
      </c>
      <c r="F2892" s="1" t="str">
        <f>TEXT(shipments9[[#This Row],[Shipdate]],"ddd")</f>
        <v>Mon</v>
      </c>
      <c r="G2892" s="1" t="str">
        <f>IF(OR(shipments9[[#This Row],[Day Name]]="Sat",shipments9[[#This Row],[Day Name]]="Sun"),"Weekend","Weekday")</f>
        <v>Weekday</v>
      </c>
      <c r="H2892">
        <v>2137.5</v>
      </c>
      <c r="I2892">
        <v>113</v>
      </c>
      <c r="J2892" t="s">
        <v>172</v>
      </c>
      <c r="K2892" t="s">
        <v>8155</v>
      </c>
      <c r="L2892" t="s">
        <v>8154</v>
      </c>
      <c r="M2892">
        <v>5</v>
      </c>
      <c r="N2892" t="s">
        <v>201</v>
      </c>
      <c r="O2892" s="4">
        <f>INDEX(products[Cost_per_box], MATCH(shipments9[[#This Row],[PID]], products[PID], 0))</f>
        <v>10.23</v>
      </c>
      <c r="P2892" s="4">
        <f>shipments9[[#This Row],[Boxes]]*shipments9[[#This Row],[Cost Per Box]]</f>
        <v>1155.99</v>
      </c>
      <c r="Q2892" s="4">
        <f>shipments9[[#This Row],[Amount]] -shipments9[[#This Row],[total cost]]</f>
        <v>981.51</v>
      </c>
      <c r="R2892" s="4" t="str">
        <f>IF(shipments9[[#This Row],[Gross Profit]]&lt;0,"Loss","Profit")</f>
        <v>Profit</v>
      </c>
      <c r="S2892" s="9">
        <f>shipments9[[#This Row],[Gross Profit]]/shipments9[[#This Row],[Amount]]</f>
        <v>0.4591859649122807</v>
      </c>
      <c r="T2892" s="11">
        <f>shipments9[[#This Row],[Amount]]/shipments9[[#This Row],[Boxes]]</f>
        <v>18.915929203539822</v>
      </c>
    </row>
    <row r="2893" spans="1:20" hidden="1" x14ac:dyDescent="0.25">
      <c r="A2893" t="s">
        <v>3091</v>
      </c>
      <c r="B2893" t="s">
        <v>39</v>
      </c>
      <c r="C2893" t="s">
        <v>145</v>
      </c>
      <c r="D2893" t="s">
        <v>19</v>
      </c>
      <c r="E2893" s="1">
        <v>45005</v>
      </c>
      <c r="F2893" s="1" t="str">
        <f>TEXT(shipments9[[#This Row],[Shipdate]],"ddd")</f>
        <v>Mon</v>
      </c>
      <c r="G2893" s="1" t="str">
        <f>IF(OR(shipments9[[#This Row],[Day Name]]="Sat",shipments9[[#This Row],[Day Name]]="Sun"),"Weekend","Weekday")</f>
        <v>Weekday</v>
      </c>
      <c r="H2893">
        <v>6981.75</v>
      </c>
      <c r="I2893">
        <v>437</v>
      </c>
      <c r="J2893" t="s">
        <v>172</v>
      </c>
      <c r="K2893" t="s">
        <v>8151</v>
      </c>
      <c r="L2893" t="s">
        <v>8156</v>
      </c>
      <c r="M2893">
        <v>3</v>
      </c>
      <c r="N2893" t="s">
        <v>8164</v>
      </c>
      <c r="O2893" s="4">
        <f>INDEX(products[Cost_per_box], MATCH(shipments9[[#This Row],[PID]], products[PID], 0))</f>
        <v>4.74</v>
      </c>
      <c r="P2893" s="4">
        <f>shipments9[[#This Row],[Boxes]]*shipments9[[#This Row],[Cost Per Box]]</f>
        <v>2071.38</v>
      </c>
      <c r="Q2893" s="4">
        <f>shipments9[[#This Row],[Amount]] -shipments9[[#This Row],[total cost]]</f>
        <v>4910.37</v>
      </c>
      <c r="R2893" s="4" t="str">
        <f>IF(shipments9[[#This Row],[Gross Profit]]&lt;0,"Loss","Profit")</f>
        <v>Profit</v>
      </c>
      <c r="S2893" s="9">
        <f>shipments9[[#This Row],[Gross Profit]]/shipments9[[#This Row],[Amount]]</f>
        <v>0.7033150714362445</v>
      </c>
      <c r="T2893" s="11">
        <f>shipments9[[#This Row],[Amount]]/shipments9[[#This Row],[Boxes]]</f>
        <v>15.97654462242563</v>
      </c>
    </row>
    <row r="2894" spans="1:20" hidden="1" x14ac:dyDescent="0.25">
      <c r="A2894" t="s">
        <v>3092</v>
      </c>
      <c r="B2894" t="s">
        <v>39</v>
      </c>
      <c r="C2894" t="s">
        <v>149</v>
      </c>
      <c r="D2894" t="s">
        <v>19</v>
      </c>
      <c r="E2894" s="1">
        <v>45414</v>
      </c>
      <c r="F2894" s="1" t="str">
        <f>TEXT(shipments9[[#This Row],[Shipdate]],"ddd")</f>
        <v>Thu</v>
      </c>
      <c r="G2894" s="1" t="str">
        <f>IF(OR(shipments9[[#This Row],[Day Name]]="Sat",shipments9[[#This Row],[Day Name]]="Sun"),"Weekend","Weekday")</f>
        <v>Weekday</v>
      </c>
      <c r="H2894">
        <v>6232.5</v>
      </c>
      <c r="I2894">
        <v>446</v>
      </c>
      <c r="J2894" t="s">
        <v>172</v>
      </c>
      <c r="K2894" t="s">
        <v>8155</v>
      </c>
      <c r="L2894" t="s">
        <v>8154</v>
      </c>
      <c r="M2894">
        <v>5</v>
      </c>
      <c r="N2894" t="s">
        <v>201</v>
      </c>
      <c r="O2894" s="4">
        <f>INDEX(products[Cost_per_box], MATCH(shipments9[[#This Row],[PID]], products[PID], 0))</f>
        <v>6.43</v>
      </c>
      <c r="P2894" s="4">
        <f>shipments9[[#This Row],[Boxes]]*shipments9[[#This Row],[Cost Per Box]]</f>
        <v>2867.7799999999997</v>
      </c>
      <c r="Q2894" s="4">
        <f>shipments9[[#This Row],[Amount]] -shipments9[[#This Row],[total cost]]</f>
        <v>3364.7200000000003</v>
      </c>
      <c r="R2894" s="4" t="str">
        <f>IF(shipments9[[#This Row],[Gross Profit]]&lt;0,"Loss","Profit")</f>
        <v>Profit</v>
      </c>
      <c r="S2894" s="9">
        <f>shipments9[[#This Row],[Gross Profit]]/shipments9[[#This Row],[Amount]]</f>
        <v>0.5398668271159246</v>
      </c>
      <c r="T2894" s="11">
        <f>shipments9[[#This Row],[Amount]]/shipments9[[#This Row],[Boxes]]</f>
        <v>13.974215246636771</v>
      </c>
    </row>
    <row r="2895" spans="1:20" hidden="1" x14ac:dyDescent="0.25">
      <c r="A2895" t="s">
        <v>3093</v>
      </c>
      <c r="B2895" t="s">
        <v>39</v>
      </c>
      <c r="C2895" t="s">
        <v>149</v>
      </c>
      <c r="D2895" t="s">
        <v>19</v>
      </c>
      <c r="E2895" s="1">
        <v>45127</v>
      </c>
      <c r="F2895" s="1" t="str">
        <f>TEXT(shipments9[[#This Row],[Shipdate]],"ddd")</f>
        <v>Thu</v>
      </c>
      <c r="G2895" s="1" t="str">
        <f>IF(OR(shipments9[[#This Row],[Day Name]]="Sat",shipments9[[#This Row],[Day Name]]="Sun"),"Weekend","Weekday")</f>
        <v>Weekday</v>
      </c>
      <c r="H2895">
        <v>8109</v>
      </c>
      <c r="I2895">
        <v>580</v>
      </c>
      <c r="J2895" t="s">
        <v>172</v>
      </c>
      <c r="K2895" t="s">
        <v>8151</v>
      </c>
      <c r="L2895" t="s">
        <v>8160</v>
      </c>
      <c r="M2895">
        <v>7</v>
      </c>
      <c r="N2895" t="s">
        <v>8161</v>
      </c>
      <c r="O2895" s="4">
        <f>INDEX(products[Cost_per_box], MATCH(shipments9[[#This Row],[PID]], products[PID], 0))</f>
        <v>6.43</v>
      </c>
      <c r="P2895" s="4">
        <f>shipments9[[#This Row],[Boxes]]*shipments9[[#This Row],[Cost Per Box]]</f>
        <v>3729.3999999999996</v>
      </c>
      <c r="Q2895" s="4">
        <f>shipments9[[#This Row],[Amount]] -shipments9[[#This Row],[total cost]]</f>
        <v>4379.6000000000004</v>
      </c>
      <c r="R2895" s="4" t="str">
        <f>IF(shipments9[[#This Row],[Gross Profit]]&lt;0,"Loss","Profit")</f>
        <v>Profit</v>
      </c>
      <c r="S2895" s="9">
        <f>shipments9[[#This Row],[Gross Profit]]/shipments9[[#This Row],[Amount]]</f>
        <v>0.5400912566284376</v>
      </c>
      <c r="T2895" s="11">
        <f>shipments9[[#This Row],[Amount]]/shipments9[[#This Row],[Boxes]]</f>
        <v>13.98103448275862</v>
      </c>
    </row>
    <row r="2896" spans="1:20" hidden="1" x14ac:dyDescent="0.25">
      <c r="A2896" t="s">
        <v>3094</v>
      </c>
      <c r="B2896" t="s">
        <v>39</v>
      </c>
      <c r="C2896" t="s">
        <v>157</v>
      </c>
      <c r="D2896" t="s">
        <v>19</v>
      </c>
      <c r="E2896" s="1">
        <v>44980</v>
      </c>
      <c r="F2896" s="1" t="str">
        <f>TEXT(shipments9[[#This Row],[Shipdate]],"ddd")</f>
        <v>Thu</v>
      </c>
      <c r="G2896" s="1" t="str">
        <f>IF(OR(shipments9[[#This Row],[Day Name]]="Sat",shipments9[[#This Row],[Day Name]]="Sun"),"Weekend","Weekday")</f>
        <v>Weekday</v>
      </c>
      <c r="H2896">
        <v>2020.5</v>
      </c>
      <c r="I2896">
        <v>289</v>
      </c>
      <c r="J2896" t="s">
        <v>172</v>
      </c>
      <c r="K2896" t="s">
        <v>8151</v>
      </c>
      <c r="L2896" t="s">
        <v>8156</v>
      </c>
      <c r="M2896">
        <v>2</v>
      </c>
      <c r="N2896" t="s">
        <v>8157</v>
      </c>
      <c r="O2896" s="4">
        <f>INDEX(products[Cost_per_box], MATCH(shipments9[[#This Row],[PID]], products[PID], 0))</f>
        <v>6.8</v>
      </c>
      <c r="P2896" s="4">
        <f>shipments9[[#This Row],[Boxes]]*shipments9[[#This Row],[Cost Per Box]]</f>
        <v>1965.2</v>
      </c>
      <c r="Q2896" s="4">
        <f>shipments9[[#This Row],[Amount]] -shipments9[[#This Row],[total cost]]</f>
        <v>55.299999999999955</v>
      </c>
      <c r="R2896" s="4" t="str">
        <f>IF(shipments9[[#This Row],[Gross Profit]]&lt;0,"Loss","Profit")</f>
        <v>Profit</v>
      </c>
      <c r="S2896" s="9">
        <f>shipments9[[#This Row],[Gross Profit]]/shipments9[[#This Row],[Amount]]</f>
        <v>2.7369463004206857E-2</v>
      </c>
      <c r="T2896" s="11">
        <f>shipments9[[#This Row],[Amount]]/shipments9[[#This Row],[Boxes]]</f>
        <v>6.9913494809688581</v>
      </c>
    </row>
    <row r="2897" spans="1:20" hidden="1" x14ac:dyDescent="0.25">
      <c r="A2897" t="s">
        <v>3095</v>
      </c>
      <c r="B2897" t="s">
        <v>39</v>
      </c>
      <c r="C2897" t="s">
        <v>157</v>
      </c>
      <c r="D2897" t="s">
        <v>19</v>
      </c>
      <c r="E2897" s="1">
        <v>45204</v>
      </c>
      <c r="F2897" s="1" t="str">
        <f>TEXT(shipments9[[#This Row],[Shipdate]],"ddd")</f>
        <v>Thu</v>
      </c>
      <c r="G2897" s="1" t="str">
        <f>IF(OR(shipments9[[#This Row],[Day Name]]="Sat",shipments9[[#This Row],[Day Name]]="Sun"),"Weekend","Weekday")</f>
        <v>Weekday</v>
      </c>
      <c r="H2897">
        <v>11488.5</v>
      </c>
      <c r="I2897">
        <v>1045</v>
      </c>
      <c r="J2897" t="s">
        <v>172</v>
      </c>
      <c r="K2897" t="s">
        <v>8151</v>
      </c>
      <c r="L2897" t="s">
        <v>8152</v>
      </c>
      <c r="M2897">
        <v>10</v>
      </c>
      <c r="N2897" t="s">
        <v>8153</v>
      </c>
      <c r="O2897" s="4">
        <f>INDEX(products[Cost_per_box], MATCH(shipments9[[#This Row],[PID]], products[PID], 0))</f>
        <v>6.8</v>
      </c>
      <c r="P2897" s="4">
        <f>shipments9[[#This Row],[Boxes]]*shipments9[[#This Row],[Cost Per Box]]</f>
        <v>7106</v>
      </c>
      <c r="Q2897" s="4">
        <f>shipments9[[#This Row],[Amount]] -shipments9[[#This Row],[total cost]]</f>
        <v>4382.5</v>
      </c>
      <c r="R2897" s="4" t="str">
        <f>IF(shipments9[[#This Row],[Gross Profit]]&lt;0,"Loss","Profit")</f>
        <v>Profit</v>
      </c>
      <c r="S2897" s="9">
        <f>shipments9[[#This Row],[Gross Profit]]/shipments9[[#This Row],[Amount]]</f>
        <v>0.38146842494668581</v>
      </c>
      <c r="T2897" s="11">
        <f>shipments9[[#This Row],[Amount]]/shipments9[[#This Row],[Boxes]]</f>
        <v>10.993779904306219</v>
      </c>
    </row>
    <row r="2898" spans="1:20" hidden="1" x14ac:dyDescent="0.25">
      <c r="A2898" t="s">
        <v>3096</v>
      </c>
      <c r="B2898" t="s">
        <v>39</v>
      </c>
      <c r="C2898" t="s">
        <v>157</v>
      </c>
      <c r="D2898" t="s">
        <v>19</v>
      </c>
      <c r="E2898" s="1">
        <v>45177</v>
      </c>
      <c r="F2898" s="1" t="str">
        <f>TEXT(shipments9[[#This Row],[Shipdate]],"ddd")</f>
        <v>Fri</v>
      </c>
      <c r="G2898" s="1" t="str">
        <f>IF(OR(shipments9[[#This Row],[Day Name]]="Sat",shipments9[[#This Row],[Day Name]]="Sun"),"Weekend","Weekday")</f>
        <v>Weekday</v>
      </c>
      <c r="H2898">
        <v>3217.5</v>
      </c>
      <c r="I2898">
        <v>403</v>
      </c>
      <c r="J2898" t="s">
        <v>172</v>
      </c>
      <c r="K2898" t="s">
        <v>8151</v>
      </c>
      <c r="L2898" t="s">
        <v>8160</v>
      </c>
      <c r="M2898">
        <v>9</v>
      </c>
      <c r="N2898" t="s">
        <v>8167</v>
      </c>
      <c r="O2898" s="4">
        <f>INDEX(products[Cost_per_box], MATCH(shipments9[[#This Row],[PID]], products[PID], 0))</f>
        <v>6.8</v>
      </c>
      <c r="P2898" s="4">
        <f>shipments9[[#This Row],[Boxes]]*shipments9[[#This Row],[Cost Per Box]]</f>
        <v>2740.4</v>
      </c>
      <c r="Q2898" s="4">
        <f>shipments9[[#This Row],[Amount]] -shipments9[[#This Row],[total cost]]</f>
        <v>477.09999999999991</v>
      </c>
      <c r="R2898" s="4" t="str">
        <f>IF(shipments9[[#This Row],[Gross Profit]]&lt;0,"Loss","Profit")</f>
        <v>Profit</v>
      </c>
      <c r="S2898" s="9">
        <f>shipments9[[#This Row],[Gross Profit]]/shipments9[[#This Row],[Amount]]</f>
        <v>0.14828282828282827</v>
      </c>
      <c r="T2898" s="11">
        <f>shipments9[[#This Row],[Amount]]/shipments9[[#This Row],[Boxes]]</f>
        <v>7.9838709677419351</v>
      </c>
    </row>
    <row r="2899" spans="1:20" hidden="1" x14ac:dyDescent="0.25">
      <c r="A2899" t="s">
        <v>3097</v>
      </c>
      <c r="B2899" t="s">
        <v>39</v>
      </c>
      <c r="C2899" t="s">
        <v>165</v>
      </c>
      <c r="D2899" t="s">
        <v>19</v>
      </c>
      <c r="E2899" s="1">
        <v>45134</v>
      </c>
      <c r="F2899" s="1" t="str">
        <f>TEXT(shipments9[[#This Row],[Shipdate]],"ddd")</f>
        <v>Thu</v>
      </c>
      <c r="G2899" s="1" t="str">
        <f>IF(OR(shipments9[[#This Row],[Day Name]]="Sat",shipments9[[#This Row],[Day Name]]="Sun"),"Weekend","Weekday")</f>
        <v>Weekday</v>
      </c>
      <c r="H2899">
        <v>10703.25</v>
      </c>
      <c r="I2899">
        <v>510</v>
      </c>
      <c r="J2899" t="s">
        <v>172</v>
      </c>
      <c r="K2899" t="s">
        <v>8151</v>
      </c>
      <c r="L2899" t="s">
        <v>8160</v>
      </c>
      <c r="M2899">
        <v>7</v>
      </c>
      <c r="N2899" t="s">
        <v>8161</v>
      </c>
      <c r="O2899" s="4">
        <f>INDEX(products[Cost_per_box], MATCH(shipments9[[#This Row],[PID]], products[PID], 0))</f>
        <v>2.65</v>
      </c>
      <c r="P2899" s="4">
        <f>shipments9[[#This Row],[Boxes]]*shipments9[[#This Row],[Cost Per Box]]</f>
        <v>1351.5</v>
      </c>
      <c r="Q2899" s="4">
        <f>shipments9[[#This Row],[Amount]] -shipments9[[#This Row],[total cost]]</f>
        <v>9351.75</v>
      </c>
      <c r="R2899" s="4" t="str">
        <f>IF(shipments9[[#This Row],[Gross Profit]]&lt;0,"Loss","Profit")</f>
        <v>Profit</v>
      </c>
      <c r="S2899" s="9">
        <f>shipments9[[#This Row],[Gross Profit]]/shipments9[[#This Row],[Amount]]</f>
        <v>0.87372994184009534</v>
      </c>
      <c r="T2899" s="11">
        <f>shipments9[[#This Row],[Amount]]/shipments9[[#This Row],[Boxes]]</f>
        <v>20.986764705882354</v>
      </c>
    </row>
    <row r="2900" spans="1:20" hidden="1" x14ac:dyDescent="0.25">
      <c r="A2900" t="s">
        <v>3098</v>
      </c>
      <c r="B2900" t="s">
        <v>39</v>
      </c>
      <c r="C2900" t="s">
        <v>137</v>
      </c>
      <c r="D2900" t="s">
        <v>19</v>
      </c>
      <c r="E2900" s="1">
        <v>45107</v>
      </c>
      <c r="F2900" s="1" t="str">
        <f>TEXT(shipments9[[#This Row],[Shipdate]],"ddd")</f>
        <v>Fri</v>
      </c>
      <c r="G2900" s="1" t="str">
        <f>IF(OR(shipments9[[#This Row],[Day Name]]="Sat",shipments9[[#This Row],[Day Name]]="Sun"),"Weekend","Weekday")</f>
        <v>Weekday</v>
      </c>
      <c r="H2900">
        <v>6536.25</v>
      </c>
      <c r="I2900">
        <v>298</v>
      </c>
      <c r="J2900" t="s">
        <v>172</v>
      </c>
      <c r="K2900" t="s">
        <v>8151</v>
      </c>
      <c r="L2900" t="s">
        <v>8154</v>
      </c>
      <c r="M2900">
        <v>6</v>
      </c>
      <c r="N2900" t="s">
        <v>8159</v>
      </c>
      <c r="O2900" s="4">
        <f>INDEX(products[Cost_per_box], MATCH(shipments9[[#This Row],[PID]], products[PID], 0))</f>
        <v>7.73</v>
      </c>
      <c r="P2900" s="4">
        <f>shipments9[[#This Row],[Boxes]]*shipments9[[#This Row],[Cost Per Box]]</f>
        <v>2303.54</v>
      </c>
      <c r="Q2900" s="4">
        <f>shipments9[[#This Row],[Amount]] -shipments9[[#This Row],[total cost]]</f>
        <v>4232.71</v>
      </c>
      <c r="R2900" s="4" t="str">
        <f>IF(shipments9[[#This Row],[Gross Profit]]&lt;0,"Loss","Profit")</f>
        <v>Profit</v>
      </c>
      <c r="S2900" s="9">
        <f>shipments9[[#This Row],[Gross Profit]]/shipments9[[#This Row],[Amount]]</f>
        <v>0.64757467967106519</v>
      </c>
      <c r="T2900" s="11">
        <f>shipments9[[#This Row],[Amount]]/shipments9[[#This Row],[Boxes]]</f>
        <v>21.933724832214764</v>
      </c>
    </row>
    <row r="2901" spans="1:20" hidden="1" x14ac:dyDescent="0.25">
      <c r="A2901" t="s">
        <v>3099</v>
      </c>
      <c r="B2901" t="s">
        <v>39</v>
      </c>
      <c r="C2901" t="s">
        <v>137</v>
      </c>
      <c r="D2901" t="s">
        <v>19</v>
      </c>
      <c r="E2901" s="1">
        <v>45266</v>
      </c>
      <c r="F2901" s="1" t="str">
        <f>TEXT(shipments9[[#This Row],[Shipdate]],"ddd")</f>
        <v>Wed</v>
      </c>
      <c r="G2901" s="1" t="str">
        <f>IF(OR(shipments9[[#This Row],[Day Name]]="Sat",shipments9[[#This Row],[Day Name]]="Sun"),"Weekend","Weekday")</f>
        <v>Weekday</v>
      </c>
      <c r="H2901">
        <v>5926.5</v>
      </c>
      <c r="I2901">
        <v>283</v>
      </c>
      <c r="J2901" t="s">
        <v>172</v>
      </c>
      <c r="K2901" t="s">
        <v>8151</v>
      </c>
      <c r="L2901" t="s">
        <v>8152</v>
      </c>
      <c r="M2901">
        <v>12</v>
      </c>
      <c r="N2901" t="s">
        <v>8166</v>
      </c>
      <c r="O2901" s="4">
        <f>INDEX(products[Cost_per_box], MATCH(shipments9[[#This Row],[PID]], products[PID], 0))</f>
        <v>7.73</v>
      </c>
      <c r="P2901" s="4">
        <f>shipments9[[#This Row],[Boxes]]*shipments9[[#This Row],[Cost Per Box]]</f>
        <v>2187.59</v>
      </c>
      <c r="Q2901" s="4">
        <f>shipments9[[#This Row],[Amount]] -shipments9[[#This Row],[total cost]]</f>
        <v>3738.91</v>
      </c>
      <c r="R2901" s="4" t="str">
        <f>IF(shipments9[[#This Row],[Gross Profit]]&lt;0,"Loss","Profit")</f>
        <v>Profit</v>
      </c>
      <c r="S2901" s="9">
        <f>shipments9[[#This Row],[Gross Profit]]/shipments9[[#This Row],[Amount]]</f>
        <v>0.63087994600523067</v>
      </c>
      <c r="T2901" s="11">
        <f>shipments9[[#This Row],[Amount]]/shipments9[[#This Row],[Boxes]]</f>
        <v>20.941696113074205</v>
      </c>
    </row>
    <row r="2902" spans="1:20" hidden="1" x14ac:dyDescent="0.25">
      <c r="A2902" t="s">
        <v>3100</v>
      </c>
      <c r="B2902" t="s">
        <v>39</v>
      </c>
      <c r="C2902" t="s">
        <v>141</v>
      </c>
      <c r="D2902" t="s">
        <v>19</v>
      </c>
      <c r="E2902" s="1">
        <v>45009</v>
      </c>
      <c r="F2902" s="1" t="str">
        <f>TEXT(shipments9[[#This Row],[Shipdate]],"ddd")</f>
        <v>Fri</v>
      </c>
      <c r="G2902" s="1" t="str">
        <f>IF(OR(shipments9[[#This Row],[Day Name]]="Sat",shipments9[[#This Row],[Day Name]]="Sun"),"Weekend","Weekday")</f>
        <v>Weekday</v>
      </c>
      <c r="H2902">
        <v>9202.5</v>
      </c>
      <c r="I2902">
        <v>658</v>
      </c>
      <c r="J2902" t="s">
        <v>172</v>
      </c>
      <c r="K2902" t="s">
        <v>8151</v>
      </c>
      <c r="L2902" t="s">
        <v>8156</v>
      </c>
      <c r="M2902">
        <v>3</v>
      </c>
      <c r="N2902" t="s">
        <v>8164</v>
      </c>
      <c r="O2902" s="4">
        <f>INDEX(products[Cost_per_box], MATCH(shipments9[[#This Row],[PID]], products[PID], 0))</f>
        <v>8.2200000000000006</v>
      </c>
      <c r="P2902" s="4">
        <f>shipments9[[#This Row],[Boxes]]*shipments9[[#This Row],[Cost Per Box]]</f>
        <v>5408.76</v>
      </c>
      <c r="Q2902" s="4">
        <f>shipments9[[#This Row],[Amount]] -shipments9[[#This Row],[total cost]]</f>
        <v>3793.74</v>
      </c>
      <c r="R2902" s="4" t="str">
        <f>IF(shipments9[[#This Row],[Gross Profit]]&lt;0,"Loss","Profit")</f>
        <v>Profit</v>
      </c>
      <c r="S2902" s="9">
        <f>shipments9[[#This Row],[Gross Profit]]/shipments9[[#This Row],[Amount]]</f>
        <v>0.41225101874490627</v>
      </c>
      <c r="T2902" s="11">
        <f>shipments9[[#This Row],[Amount]]/shipments9[[#This Row],[Boxes]]</f>
        <v>13.985562310030396</v>
      </c>
    </row>
    <row r="2903" spans="1:20" hidden="1" x14ac:dyDescent="0.25">
      <c r="A2903" t="s">
        <v>3101</v>
      </c>
      <c r="B2903" t="s">
        <v>39</v>
      </c>
      <c r="C2903" t="s">
        <v>145</v>
      </c>
      <c r="D2903" t="s">
        <v>19</v>
      </c>
      <c r="E2903" s="1">
        <v>45411</v>
      </c>
      <c r="F2903" s="1" t="str">
        <f>TEXT(shipments9[[#This Row],[Shipdate]],"ddd")</f>
        <v>Mon</v>
      </c>
      <c r="G2903" s="1" t="str">
        <f>IF(OR(shipments9[[#This Row],[Day Name]]="Sat",shipments9[[#This Row],[Day Name]]="Sun"),"Weekend","Weekday")</f>
        <v>Weekday</v>
      </c>
      <c r="H2903">
        <v>11745</v>
      </c>
      <c r="I2903">
        <v>735</v>
      </c>
      <c r="J2903" t="s">
        <v>172</v>
      </c>
      <c r="K2903" t="s">
        <v>8155</v>
      </c>
      <c r="L2903" t="s">
        <v>8154</v>
      </c>
      <c r="M2903">
        <v>4</v>
      </c>
      <c r="N2903" t="s">
        <v>8158</v>
      </c>
      <c r="O2903" s="4">
        <f>INDEX(products[Cost_per_box], MATCH(shipments9[[#This Row],[PID]], products[PID], 0))</f>
        <v>4.74</v>
      </c>
      <c r="P2903" s="4">
        <f>shipments9[[#This Row],[Boxes]]*shipments9[[#This Row],[Cost Per Box]]</f>
        <v>3483.9</v>
      </c>
      <c r="Q2903" s="4">
        <f>shipments9[[#This Row],[Amount]] -shipments9[[#This Row],[total cost]]</f>
        <v>8261.1</v>
      </c>
      <c r="R2903" s="4" t="str">
        <f>IF(shipments9[[#This Row],[Gross Profit]]&lt;0,"Loss","Profit")</f>
        <v>Profit</v>
      </c>
      <c r="S2903" s="9">
        <f>shipments9[[#This Row],[Gross Profit]]/shipments9[[#This Row],[Amount]]</f>
        <v>0.70337164750957859</v>
      </c>
      <c r="T2903" s="11">
        <f>shipments9[[#This Row],[Amount]]/shipments9[[#This Row],[Boxes]]</f>
        <v>15.979591836734693</v>
      </c>
    </row>
    <row r="2904" spans="1:20" hidden="1" x14ac:dyDescent="0.25">
      <c r="A2904" t="s">
        <v>3102</v>
      </c>
      <c r="B2904" t="s">
        <v>39</v>
      </c>
      <c r="C2904" t="s">
        <v>157</v>
      </c>
      <c r="D2904" t="s">
        <v>19</v>
      </c>
      <c r="E2904" s="1">
        <v>44971</v>
      </c>
      <c r="F2904" s="1" t="str">
        <f>TEXT(shipments9[[#This Row],[Shipdate]],"ddd")</f>
        <v>Tue</v>
      </c>
      <c r="G2904" s="1" t="str">
        <f>IF(OR(shipments9[[#This Row],[Day Name]]="Sat",shipments9[[#This Row],[Day Name]]="Sun"),"Weekend","Weekday")</f>
        <v>Weekday</v>
      </c>
      <c r="H2904">
        <v>1113.75</v>
      </c>
      <c r="I2904">
        <v>112</v>
      </c>
      <c r="J2904" t="s">
        <v>172</v>
      </c>
      <c r="K2904" t="s">
        <v>8151</v>
      </c>
      <c r="L2904" t="s">
        <v>8156</v>
      </c>
      <c r="M2904">
        <v>2</v>
      </c>
      <c r="N2904" t="s">
        <v>8157</v>
      </c>
      <c r="O2904" s="4">
        <f>INDEX(products[Cost_per_box], MATCH(shipments9[[#This Row],[PID]], products[PID], 0))</f>
        <v>6.8</v>
      </c>
      <c r="P2904" s="4">
        <f>shipments9[[#This Row],[Boxes]]*shipments9[[#This Row],[Cost Per Box]]</f>
        <v>761.6</v>
      </c>
      <c r="Q2904" s="4">
        <f>shipments9[[#This Row],[Amount]] -shipments9[[#This Row],[total cost]]</f>
        <v>352.15</v>
      </c>
      <c r="R2904" s="4" t="str">
        <f>IF(shipments9[[#This Row],[Gross Profit]]&lt;0,"Loss","Profit")</f>
        <v>Profit</v>
      </c>
      <c r="S2904" s="9">
        <f>shipments9[[#This Row],[Gross Profit]]/shipments9[[#This Row],[Amount]]</f>
        <v>0.31618406285072947</v>
      </c>
      <c r="T2904" s="11">
        <f>shipments9[[#This Row],[Amount]]/shipments9[[#This Row],[Boxes]]</f>
        <v>9.9441964285714288</v>
      </c>
    </row>
    <row r="2905" spans="1:20" hidden="1" x14ac:dyDescent="0.25">
      <c r="A2905" t="s">
        <v>3103</v>
      </c>
      <c r="B2905" t="s">
        <v>39</v>
      </c>
      <c r="C2905" t="s">
        <v>159</v>
      </c>
      <c r="D2905" t="s">
        <v>19</v>
      </c>
      <c r="E2905" s="1">
        <v>45107</v>
      </c>
      <c r="F2905" s="1" t="str">
        <f>TEXT(shipments9[[#This Row],[Shipdate]],"ddd")</f>
        <v>Fri</v>
      </c>
      <c r="G2905" s="1" t="str">
        <f>IF(OR(shipments9[[#This Row],[Day Name]]="Sat",shipments9[[#This Row],[Day Name]]="Sun"),"Weekend","Weekday")</f>
        <v>Weekday</v>
      </c>
      <c r="H2905">
        <v>7146</v>
      </c>
      <c r="I2905">
        <v>275</v>
      </c>
      <c r="J2905" t="s">
        <v>172</v>
      </c>
      <c r="K2905" t="s">
        <v>8151</v>
      </c>
      <c r="L2905" t="s">
        <v>8154</v>
      </c>
      <c r="M2905">
        <v>6</v>
      </c>
      <c r="N2905" t="s">
        <v>8159</v>
      </c>
      <c r="O2905" s="4">
        <f>INDEX(products[Cost_per_box], MATCH(shipments9[[#This Row],[PID]], products[PID], 0))</f>
        <v>5.04</v>
      </c>
      <c r="P2905" s="4">
        <f>shipments9[[#This Row],[Boxes]]*shipments9[[#This Row],[Cost Per Box]]</f>
        <v>1386</v>
      </c>
      <c r="Q2905" s="4">
        <f>shipments9[[#This Row],[Amount]] -shipments9[[#This Row],[total cost]]</f>
        <v>5760</v>
      </c>
      <c r="R2905" s="4" t="str">
        <f>IF(shipments9[[#This Row],[Gross Profit]]&lt;0,"Loss","Profit")</f>
        <v>Profit</v>
      </c>
      <c r="S2905" s="9">
        <f>shipments9[[#This Row],[Gross Profit]]/shipments9[[#This Row],[Amount]]</f>
        <v>0.80604534005037787</v>
      </c>
      <c r="T2905" s="11">
        <f>shipments9[[#This Row],[Amount]]/shipments9[[#This Row],[Boxes]]</f>
        <v>25.985454545454544</v>
      </c>
    </row>
    <row r="2906" spans="1:20" hidden="1" x14ac:dyDescent="0.25">
      <c r="A2906" t="s">
        <v>3104</v>
      </c>
      <c r="B2906" t="s">
        <v>39</v>
      </c>
      <c r="C2906" t="s">
        <v>124</v>
      </c>
      <c r="D2906" t="s">
        <v>19</v>
      </c>
      <c r="E2906" s="1">
        <v>45077</v>
      </c>
      <c r="F2906" s="1" t="str">
        <f>TEXT(shipments9[[#This Row],[Shipdate]],"ddd")</f>
        <v>Wed</v>
      </c>
      <c r="G2906" s="1" t="str">
        <f>IF(OR(shipments9[[#This Row],[Day Name]]="Sat",shipments9[[#This Row],[Day Name]]="Sun"),"Weekend","Weekday")</f>
        <v>Weekday</v>
      </c>
      <c r="H2906">
        <v>6835.5</v>
      </c>
      <c r="I2906">
        <v>526</v>
      </c>
      <c r="J2906" t="s">
        <v>172</v>
      </c>
      <c r="K2906" t="s">
        <v>8151</v>
      </c>
      <c r="L2906" t="s">
        <v>8154</v>
      </c>
      <c r="M2906">
        <v>5</v>
      </c>
      <c r="N2906" t="s">
        <v>201</v>
      </c>
      <c r="O2906" s="4">
        <f>INDEX(products[Cost_per_box], MATCH(shipments9[[#This Row],[PID]], products[PID], 0))</f>
        <v>7.48</v>
      </c>
      <c r="P2906" s="4">
        <f>shipments9[[#This Row],[Boxes]]*shipments9[[#This Row],[Cost Per Box]]</f>
        <v>3934.48</v>
      </c>
      <c r="Q2906" s="4">
        <f>shipments9[[#This Row],[Amount]] -shipments9[[#This Row],[total cost]]</f>
        <v>2901.02</v>
      </c>
      <c r="R2906" s="4" t="str">
        <f>IF(shipments9[[#This Row],[Gross Profit]]&lt;0,"Loss","Profit")</f>
        <v>Profit</v>
      </c>
      <c r="S2906" s="9">
        <f>shipments9[[#This Row],[Gross Profit]]/shipments9[[#This Row],[Amount]]</f>
        <v>0.42440494477360835</v>
      </c>
      <c r="T2906" s="11">
        <f>shipments9[[#This Row],[Amount]]/shipments9[[#This Row],[Boxes]]</f>
        <v>12.995247148288973</v>
      </c>
    </row>
    <row r="2907" spans="1:20" hidden="1" x14ac:dyDescent="0.25">
      <c r="A2907" t="s">
        <v>3105</v>
      </c>
      <c r="B2907" t="s">
        <v>39</v>
      </c>
      <c r="C2907" t="s">
        <v>128</v>
      </c>
      <c r="D2907" t="s">
        <v>19</v>
      </c>
      <c r="E2907" s="1">
        <v>44964</v>
      </c>
      <c r="F2907" s="1" t="str">
        <f>TEXT(shipments9[[#This Row],[Shipdate]],"ddd")</f>
        <v>Tue</v>
      </c>
      <c r="G2907" s="1" t="str">
        <f>IF(OR(shipments9[[#This Row],[Day Name]]="Sat",shipments9[[#This Row],[Day Name]]="Sun"),"Weekend","Weekday")</f>
        <v>Weekday</v>
      </c>
      <c r="H2907">
        <v>2252.25</v>
      </c>
      <c r="I2907">
        <v>376</v>
      </c>
      <c r="J2907" t="s">
        <v>172</v>
      </c>
      <c r="K2907" t="s">
        <v>8151</v>
      </c>
      <c r="L2907" t="s">
        <v>8156</v>
      </c>
      <c r="M2907">
        <v>2</v>
      </c>
      <c r="N2907" t="s">
        <v>8157</v>
      </c>
      <c r="O2907" s="4">
        <f>INDEX(products[Cost_per_box], MATCH(shipments9[[#This Row],[PID]], products[PID], 0))</f>
        <v>3.85</v>
      </c>
      <c r="P2907" s="4">
        <f>shipments9[[#This Row],[Boxes]]*shipments9[[#This Row],[Cost Per Box]]</f>
        <v>1447.6000000000001</v>
      </c>
      <c r="Q2907" s="4">
        <f>shipments9[[#This Row],[Amount]] -shipments9[[#This Row],[total cost]]</f>
        <v>804.64999999999986</v>
      </c>
      <c r="R2907" s="4" t="str">
        <f>IF(shipments9[[#This Row],[Gross Profit]]&lt;0,"Loss","Profit")</f>
        <v>Profit</v>
      </c>
      <c r="S2907" s="9">
        <f>shipments9[[#This Row],[Gross Profit]]/shipments9[[#This Row],[Amount]]</f>
        <v>0.35726495726495722</v>
      </c>
      <c r="T2907" s="11">
        <f>shipments9[[#This Row],[Amount]]/shipments9[[#This Row],[Boxes]]</f>
        <v>5.9900265957446805</v>
      </c>
    </row>
    <row r="2908" spans="1:20" hidden="1" x14ac:dyDescent="0.25">
      <c r="A2908" t="s">
        <v>3106</v>
      </c>
      <c r="B2908" t="s">
        <v>39</v>
      </c>
      <c r="C2908" t="s">
        <v>128</v>
      </c>
      <c r="D2908" t="s">
        <v>19</v>
      </c>
      <c r="E2908" s="1">
        <v>45149</v>
      </c>
      <c r="F2908" s="1" t="str">
        <f>TEXT(shipments9[[#This Row],[Shipdate]],"ddd")</f>
        <v>Fri</v>
      </c>
      <c r="G2908" s="1" t="str">
        <f>IF(OR(shipments9[[#This Row],[Day Name]]="Sat",shipments9[[#This Row],[Day Name]]="Sun"),"Weekend","Weekday")</f>
        <v>Weekday</v>
      </c>
      <c r="H2908">
        <v>8005.5</v>
      </c>
      <c r="I2908">
        <v>1602</v>
      </c>
      <c r="J2908" t="s">
        <v>172</v>
      </c>
      <c r="K2908" t="s">
        <v>8151</v>
      </c>
      <c r="L2908" t="s">
        <v>8160</v>
      </c>
      <c r="M2908">
        <v>8</v>
      </c>
      <c r="N2908" t="s">
        <v>8162</v>
      </c>
      <c r="O2908" s="4">
        <f>INDEX(products[Cost_per_box], MATCH(shipments9[[#This Row],[PID]], products[PID], 0))</f>
        <v>3.85</v>
      </c>
      <c r="P2908" s="4">
        <f>shipments9[[#This Row],[Boxes]]*shipments9[[#This Row],[Cost Per Box]]</f>
        <v>6167.7</v>
      </c>
      <c r="Q2908" s="4">
        <f>shipments9[[#This Row],[Amount]] -shipments9[[#This Row],[total cost]]</f>
        <v>1837.8000000000002</v>
      </c>
      <c r="R2908" s="4" t="str">
        <f>IF(shipments9[[#This Row],[Gross Profit]]&lt;0,"Loss","Profit")</f>
        <v>Profit</v>
      </c>
      <c r="S2908" s="9">
        <f>shipments9[[#This Row],[Gross Profit]]/shipments9[[#This Row],[Amount]]</f>
        <v>0.22956717256885895</v>
      </c>
      <c r="T2908" s="11">
        <f>shipments9[[#This Row],[Amount]]/shipments9[[#This Row],[Boxes]]</f>
        <v>4.9971910112359552</v>
      </c>
    </row>
    <row r="2909" spans="1:20" hidden="1" x14ac:dyDescent="0.25">
      <c r="A2909" t="s">
        <v>3107</v>
      </c>
      <c r="B2909" t="s">
        <v>39</v>
      </c>
      <c r="C2909" t="s">
        <v>128</v>
      </c>
      <c r="D2909" t="s">
        <v>19</v>
      </c>
      <c r="E2909" s="1">
        <v>45282</v>
      </c>
      <c r="F2909" s="1" t="str">
        <f>TEXT(shipments9[[#This Row],[Shipdate]],"ddd")</f>
        <v>Fri</v>
      </c>
      <c r="G2909" s="1" t="str">
        <f>IF(OR(shipments9[[#This Row],[Day Name]]="Sat",shipments9[[#This Row],[Day Name]]="Sun"),"Weekend","Weekday")</f>
        <v>Weekday</v>
      </c>
      <c r="H2909">
        <v>1059.75</v>
      </c>
      <c r="I2909">
        <v>212</v>
      </c>
      <c r="J2909" t="s">
        <v>172</v>
      </c>
      <c r="K2909" t="s">
        <v>8151</v>
      </c>
      <c r="L2909" t="s">
        <v>8152</v>
      </c>
      <c r="M2909">
        <v>12</v>
      </c>
      <c r="N2909" t="s">
        <v>8166</v>
      </c>
      <c r="O2909" s="4">
        <f>INDEX(products[Cost_per_box], MATCH(shipments9[[#This Row],[PID]], products[PID], 0))</f>
        <v>3.85</v>
      </c>
      <c r="P2909" s="4">
        <f>shipments9[[#This Row],[Boxes]]*shipments9[[#This Row],[Cost Per Box]]</f>
        <v>816.2</v>
      </c>
      <c r="Q2909" s="4">
        <f>shipments9[[#This Row],[Amount]] -shipments9[[#This Row],[total cost]]</f>
        <v>243.54999999999995</v>
      </c>
      <c r="R2909" s="4" t="str">
        <f>IF(shipments9[[#This Row],[Gross Profit]]&lt;0,"Loss","Profit")</f>
        <v>Profit</v>
      </c>
      <c r="S2909" s="9">
        <f>shipments9[[#This Row],[Gross Profit]]/shipments9[[#This Row],[Amount]]</f>
        <v>0.22981835338523232</v>
      </c>
      <c r="T2909" s="11">
        <f>shipments9[[#This Row],[Amount]]/shipments9[[#This Row],[Boxes]]</f>
        <v>4.9988207547169807</v>
      </c>
    </row>
    <row r="2910" spans="1:20" hidden="1" x14ac:dyDescent="0.25">
      <c r="A2910" t="s">
        <v>3108</v>
      </c>
      <c r="B2910" t="s">
        <v>39</v>
      </c>
      <c r="C2910" t="s">
        <v>130</v>
      </c>
      <c r="D2910" t="s">
        <v>19</v>
      </c>
      <c r="E2910" s="1">
        <v>45386</v>
      </c>
      <c r="F2910" s="1" t="str">
        <f>TEXT(shipments9[[#This Row],[Shipdate]],"ddd")</f>
        <v>Thu</v>
      </c>
      <c r="G2910" s="1" t="str">
        <f>IF(OR(shipments9[[#This Row],[Day Name]]="Sat",shipments9[[#This Row],[Day Name]]="Sun"),"Weekend","Weekday")</f>
        <v>Weekday</v>
      </c>
      <c r="H2910">
        <v>2144.25</v>
      </c>
      <c r="I2910">
        <v>307</v>
      </c>
      <c r="J2910" t="s">
        <v>172</v>
      </c>
      <c r="K2910" t="s">
        <v>8155</v>
      </c>
      <c r="L2910" t="s">
        <v>8154</v>
      </c>
      <c r="M2910">
        <v>4</v>
      </c>
      <c r="N2910" t="s">
        <v>8158</v>
      </c>
      <c r="O2910" s="4">
        <f>INDEX(products[Cost_per_box], MATCH(shipments9[[#This Row],[PID]], products[PID], 0))</f>
        <v>5.72</v>
      </c>
      <c r="P2910" s="4">
        <f>shipments9[[#This Row],[Boxes]]*shipments9[[#This Row],[Cost Per Box]]</f>
        <v>1756.04</v>
      </c>
      <c r="Q2910" s="4">
        <f>shipments9[[#This Row],[Amount]] -shipments9[[#This Row],[total cost]]</f>
        <v>388.21000000000004</v>
      </c>
      <c r="R2910" s="4" t="str">
        <f>IF(shipments9[[#This Row],[Gross Profit]]&lt;0,"Loss","Profit")</f>
        <v>Profit</v>
      </c>
      <c r="S2910" s="9">
        <f>shipments9[[#This Row],[Gross Profit]]/shipments9[[#This Row],[Amount]]</f>
        <v>0.18104698612568498</v>
      </c>
      <c r="T2910" s="11">
        <f>shipments9[[#This Row],[Amount]]/shipments9[[#This Row],[Boxes]]</f>
        <v>6.984527687296417</v>
      </c>
    </row>
    <row r="2911" spans="1:20" hidden="1" x14ac:dyDescent="0.25">
      <c r="A2911" t="s">
        <v>3109</v>
      </c>
      <c r="B2911" t="s">
        <v>39</v>
      </c>
      <c r="C2911" t="s">
        <v>135</v>
      </c>
      <c r="D2911" t="s">
        <v>19</v>
      </c>
      <c r="E2911" s="1">
        <v>45173</v>
      </c>
      <c r="F2911" s="1" t="str">
        <f>TEXT(shipments9[[#This Row],[Shipdate]],"ddd")</f>
        <v>Mon</v>
      </c>
      <c r="G2911" s="1" t="str">
        <f>IF(OR(shipments9[[#This Row],[Day Name]]="Sat",shipments9[[#This Row],[Day Name]]="Sun"),"Weekend","Weekday")</f>
        <v>Weekday</v>
      </c>
      <c r="H2911">
        <v>5361.75</v>
      </c>
      <c r="I2911">
        <v>199</v>
      </c>
      <c r="J2911" t="s">
        <v>172</v>
      </c>
      <c r="K2911" t="s">
        <v>8151</v>
      </c>
      <c r="L2911" t="s">
        <v>8160</v>
      </c>
      <c r="M2911">
        <v>9</v>
      </c>
      <c r="N2911" t="s">
        <v>8167</v>
      </c>
      <c r="O2911" s="4">
        <f>INDEX(products[Cost_per_box], MATCH(shipments9[[#This Row],[PID]], products[PID], 0))</f>
        <v>9.94</v>
      </c>
      <c r="P2911" s="4">
        <f>shipments9[[#This Row],[Boxes]]*shipments9[[#This Row],[Cost Per Box]]</f>
        <v>1978.06</v>
      </c>
      <c r="Q2911" s="4">
        <f>shipments9[[#This Row],[Amount]] -shipments9[[#This Row],[total cost]]</f>
        <v>3383.69</v>
      </c>
      <c r="R2911" s="4" t="str">
        <f>IF(shipments9[[#This Row],[Gross Profit]]&lt;0,"Loss","Profit")</f>
        <v>Profit</v>
      </c>
      <c r="S2911" s="9">
        <f>shipments9[[#This Row],[Gross Profit]]/shipments9[[#This Row],[Amount]]</f>
        <v>0.6310794050449946</v>
      </c>
      <c r="T2911" s="11">
        <f>shipments9[[#This Row],[Amount]]/shipments9[[#This Row],[Boxes]]</f>
        <v>26.943467336683415</v>
      </c>
    </row>
    <row r="2912" spans="1:20" hidden="1" x14ac:dyDescent="0.25">
      <c r="A2912" t="s">
        <v>3110</v>
      </c>
      <c r="B2912" t="s">
        <v>39</v>
      </c>
      <c r="C2912" t="s">
        <v>137</v>
      </c>
      <c r="D2912" t="s">
        <v>19</v>
      </c>
      <c r="E2912" s="1">
        <v>45078</v>
      </c>
      <c r="F2912" s="1" t="str">
        <f>TEXT(shipments9[[#This Row],[Shipdate]],"ddd")</f>
        <v>Thu</v>
      </c>
      <c r="G2912" s="1" t="str">
        <f>IF(OR(shipments9[[#This Row],[Day Name]]="Sat",shipments9[[#This Row],[Day Name]]="Sun"),"Weekend","Weekday")</f>
        <v>Weekday</v>
      </c>
      <c r="H2912">
        <v>3741.75</v>
      </c>
      <c r="I2912">
        <v>208</v>
      </c>
      <c r="J2912" t="s">
        <v>172</v>
      </c>
      <c r="K2912" t="s">
        <v>8151</v>
      </c>
      <c r="L2912" t="s">
        <v>8154</v>
      </c>
      <c r="M2912">
        <v>6</v>
      </c>
      <c r="N2912" t="s">
        <v>8159</v>
      </c>
      <c r="O2912" s="4">
        <f>INDEX(products[Cost_per_box], MATCH(shipments9[[#This Row],[PID]], products[PID], 0))</f>
        <v>7.73</v>
      </c>
      <c r="P2912" s="4">
        <f>shipments9[[#This Row],[Boxes]]*shipments9[[#This Row],[Cost Per Box]]</f>
        <v>1607.8400000000001</v>
      </c>
      <c r="Q2912" s="4">
        <f>shipments9[[#This Row],[Amount]] -shipments9[[#This Row],[total cost]]</f>
        <v>2133.91</v>
      </c>
      <c r="R2912" s="4" t="str">
        <f>IF(shipments9[[#This Row],[Gross Profit]]&lt;0,"Loss","Profit")</f>
        <v>Profit</v>
      </c>
      <c r="S2912" s="9">
        <f>shipments9[[#This Row],[Gross Profit]]/shipments9[[#This Row],[Amount]]</f>
        <v>0.57029732077236583</v>
      </c>
      <c r="T2912" s="11">
        <f>shipments9[[#This Row],[Amount]]/shipments9[[#This Row],[Boxes]]</f>
        <v>17.989182692307693</v>
      </c>
    </row>
    <row r="2913" spans="1:20" hidden="1" x14ac:dyDescent="0.25">
      <c r="A2913" t="s">
        <v>3111</v>
      </c>
      <c r="B2913" t="s">
        <v>39</v>
      </c>
      <c r="C2913" t="s">
        <v>137</v>
      </c>
      <c r="D2913" t="s">
        <v>19</v>
      </c>
      <c r="E2913" s="1">
        <v>45392</v>
      </c>
      <c r="F2913" s="1" t="str">
        <f>TEXT(shipments9[[#This Row],[Shipdate]],"ddd")</f>
        <v>Wed</v>
      </c>
      <c r="G2913" s="1" t="str">
        <f>IF(OR(shipments9[[#This Row],[Day Name]]="Sat",shipments9[[#This Row],[Day Name]]="Sun"),"Weekend","Weekday")</f>
        <v>Weekday</v>
      </c>
      <c r="H2913">
        <v>5285.25</v>
      </c>
      <c r="I2913">
        <v>294</v>
      </c>
      <c r="J2913" t="s">
        <v>172</v>
      </c>
      <c r="K2913" t="s">
        <v>8155</v>
      </c>
      <c r="L2913" t="s">
        <v>8154</v>
      </c>
      <c r="M2913">
        <v>4</v>
      </c>
      <c r="N2913" t="s">
        <v>8158</v>
      </c>
      <c r="O2913" s="4">
        <f>INDEX(products[Cost_per_box], MATCH(shipments9[[#This Row],[PID]], products[PID], 0))</f>
        <v>7.73</v>
      </c>
      <c r="P2913" s="4">
        <f>shipments9[[#This Row],[Boxes]]*shipments9[[#This Row],[Cost Per Box]]</f>
        <v>2272.6200000000003</v>
      </c>
      <c r="Q2913" s="4">
        <f>shipments9[[#This Row],[Amount]] -shipments9[[#This Row],[total cost]]</f>
        <v>3012.6299999999997</v>
      </c>
      <c r="R2913" s="4" t="str">
        <f>IF(shipments9[[#This Row],[Gross Profit]]&lt;0,"Loss","Profit")</f>
        <v>Profit</v>
      </c>
      <c r="S2913" s="9">
        <f>shipments9[[#This Row],[Gross Profit]]/shipments9[[#This Row],[Amount]]</f>
        <v>0.57000709521782311</v>
      </c>
      <c r="T2913" s="11">
        <f>shipments9[[#This Row],[Amount]]/shipments9[[#This Row],[Boxes]]</f>
        <v>17.977040816326532</v>
      </c>
    </row>
    <row r="2914" spans="1:20" hidden="1" x14ac:dyDescent="0.25">
      <c r="A2914" t="s">
        <v>3112</v>
      </c>
      <c r="B2914" t="s">
        <v>39</v>
      </c>
      <c r="C2914" t="s">
        <v>141</v>
      </c>
      <c r="D2914" t="s">
        <v>19</v>
      </c>
      <c r="E2914" s="1">
        <v>45271</v>
      </c>
      <c r="F2914" s="1" t="str">
        <f>TEXT(shipments9[[#This Row],[Shipdate]],"ddd")</f>
        <v>Mon</v>
      </c>
      <c r="G2914" s="1" t="str">
        <f>IF(OR(shipments9[[#This Row],[Day Name]]="Sat",shipments9[[#This Row],[Day Name]]="Sun"),"Weekend","Weekday")</f>
        <v>Weekday</v>
      </c>
      <c r="H2914">
        <v>7751.25</v>
      </c>
      <c r="I2914">
        <v>646</v>
      </c>
      <c r="J2914" t="s">
        <v>172</v>
      </c>
      <c r="K2914" t="s">
        <v>8151</v>
      </c>
      <c r="L2914" t="s">
        <v>8152</v>
      </c>
      <c r="M2914">
        <v>12</v>
      </c>
      <c r="N2914" t="s">
        <v>8166</v>
      </c>
      <c r="O2914" s="4">
        <f>INDEX(products[Cost_per_box], MATCH(shipments9[[#This Row],[PID]], products[PID], 0))</f>
        <v>8.2200000000000006</v>
      </c>
      <c r="P2914" s="4">
        <f>shipments9[[#This Row],[Boxes]]*shipments9[[#This Row],[Cost Per Box]]</f>
        <v>5310.1200000000008</v>
      </c>
      <c r="Q2914" s="4">
        <f>shipments9[[#This Row],[Amount]] -shipments9[[#This Row],[total cost]]</f>
        <v>2441.1299999999992</v>
      </c>
      <c r="R2914" s="4" t="str">
        <f>IF(shipments9[[#This Row],[Gross Profit]]&lt;0,"Loss","Profit")</f>
        <v>Profit</v>
      </c>
      <c r="S2914" s="9">
        <f>shipments9[[#This Row],[Gross Profit]]/shipments9[[#This Row],[Amount]]</f>
        <v>0.31493372036768252</v>
      </c>
      <c r="T2914" s="11">
        <f>shipments9[[#This Row],[Amount]]/shipments9[[#This Row],[Boxes]]</f>
        <v>11.998839009287925</v>
      </c>
    </row>
    <row r="2915" spans="1:20" hidden="1" x14ac:dyDescent="0.25">
      <c r="A2915" t="s">
        <v>3113</v>
      </c>
      <c r="B2915" t="s">
        <v>39</v>
      </c>
      <c r="C2915" t="s">
        <v>143</v>
      </c>
      <c r="D2915" t="s">
        <v>19</v>
      </c>
      <c r="E2915" s="1">
        <v>45222</v>
      </c>
      <c r="F2915" s="1" t="str">
        <f>TEXT(shipments9[[#This Row],[Shipdate]],"ddd")</f>
        <v>Mon</v>
      </c>
      <c r="G2915" s="1" t="str">
        <f>IF(OR(shipments9[[#This Row],[Day Name]]="Sat",shipments9[[#This Row],[Day Name]]="Sun"),"Weekend","Weekday")</f>
        <v>Weekday</v>
      </c>
      <c r="H2915">
        <v>11880</v>
      </c>
      <c r="I2915">
        <v>699</v>
      </c>
      <c r="J2915" t="s">
        <v>172</v>
      </c>
      <c r="K2915" t="s">
        <v>8151</v>
      </c>
      <c r="L2915" t="s">
        <v>8152</v>
      </c>
      <c r="M2915">
        <v>10</v>
      </c>
      <c r="N2915" t="s">
        <v>8153</v>
      </c>
      <c r="O2915" s="4">
        <f>INDEX(products[Cost_per_box], MATCH(shipments9[[#This Row],[PID]], products[PID], 0))</f>
        <v>10.23</v>
      </c>
      <c r="P2915" s="4">
        <f>shipments9[[#This Row],[Boxes]]*shipments9[[#This Row],[Cost Per Box]]</f>
        <v>7150.77</v>
      </c>
      <c r="Q2915" s="4">
        <f>shipments9[[#This Row],[Amount]] -shipments9[[#This Row],[total cost]]</f>
        <v>4729.2299999999996</v>
      </c>
      <c r="R2915" s="4" t="str">
        <f>IF(shipments9[[#This Row],[Gross Profit]]&lt;0,"Loss","Profit")</f>
        <v>Profit</v>
      </c>
      <c r="S2915" s="9">
        <f>shipments9[[#This Row],[Gross Profit]]/shipments9[[#This Row],[Amount]]</f>
        <v>0.39808333333333329</v>
      </c>
      <c r="T2915" s="11">
        <f>shipments9[[#This Row],[Amount]]/shipments9[[#This Row],[Boxes]]</f>
        <v>16.995708154506438</v>
      </c>
    </row>
    <row r="2916" spans="1:20" hidden="1" x14ac:dyDescent="0.25">
      <c r="A2916" t="s">
        <v>3114</v>
      </c>
      <c r="B2916" t="s">
        <v>39</v>
      </c>
      <c r="C2916" t="s">
        <v>145</v>
      </c>
      <c r="D2916" t="s">
        <v>19</v>
      </c>
      <c r="E2916" s="1">
        <v>45446</v>
      </c>
      <c r="F2916" s="1" t="str">
        <f>TEXT(shipments9[[#This Row],[Shipdate]],"ddd")</f>
        <v>Mon</v>
      </c>
      <c r="G2916" s="1" t="str">
        <f>IF(OR(shipments9[[#This Row],[Day Name]]="Sat",shipments9[[#This Row],[Day Name]]="Sun"),"Weekend","Weekday")</f>
        <v>Weekday</v>
      </c>
      <c r="H2916">
        <v>6158.25</v>
      </c>
      <c r="I2916">
        <v>411</v>
      </c>
      <c r="J2916" t="s">
        <v>172</v>
      </c>
      <c r="K2916" t="s">
        <v>8155</v>
      </c>
      <c r="L2916" t="s">
        <v>8154</v>
      </c>
      <c r="M2916">
        <v>6</v>
      </c>
      <c r="N2916" t="s">
        <v>8159</v>
      </c>
      <c r="O2916" s="4">
        <f>INDEX(products[Cost_per_box], MATCH(shipments9[[#This Row],[PID]], products[PID], 0))</f>
        <v>4.74</v>
      </c>
      <c r="P2916" s="4">
        <f>shipments9[[#This Row],[Boxes]]*shipments9[[#This Row],[Cost Per Box]]</f>
        <v>1948.14</v>
      </c>
      <c r="Q2916" s="4">
        <f>shipments9[[#This Row],[Amount]] -shipments9[[#This Row],[total cost]]</f>
        <v>4210.1099999999997</v>
      </c>
      <c r="R2916" s="4" t="str">
        <f>IF(shipments9[[#This Row],[Gross Profit]]&lt;0,"Loss","Profit")</f>
        <v>Profit</v>
      </c>
      <c r="S2916" s="9">
        <f>shipments9[[#This Row],[Gross Profit]]/shipments9[[#This Row],[Amount]]</f>
        <v>0.68365363536719026</v>
      </c>
      <c r="T2916" s="11">
        <f>shipments9[[#This Row],[Amount]]/shipments9[[#This Row],[Boxes]]</f>
        <v>14.983576642335766</v>
      </c>
    </row>
    <row r="2917" spans="1:20" hidden="1" x14ac:dyDescent="0.25">
      <c r="A2917" t="s">
        <v>3115</v>
      </c>
      <c r="B2917" t="s">
        <v>39</v>
      </c>
      <c r="C2917" t="s">
        <v>149</v>
      </c>
      <c r="D2917" t="s">
        <v>19</v>
      </c>
      <c r="E2917" s="1">
        <v>45469</v>
      </c>
      <c r="F2917" s="1" t="str">
        <f>TEXT(shipments9[[#This Row],[Shipdate]],"ddd")</f>
        <v>Wed</v>
      </c>
      <c r="G2917" s="1" t="str">
        <f>IF(OR(shipments9[[#This Row],[Day Name]]="Sat",shipments9[[#This Row],[Day Name]]="Sun"),"Weekend","Weekday")</f>
        <v>Weekday</v>
      </c>
      <c r="H2917">
        <v>5778</v>
      </c>
      <c r="I2917">
        <v>413</v>
      </c>
      <c r="J2917" t="s">
        <v>172</v>
      </c>
      <c r="K2917" t="s">
        <v>8155</v>
      </c>
      <c r="L2917" t="s">
        <v>8154</v>
      </c>
      <c r="M2917">
        <v>6</v>
      </c>
      <c r="N2917" t="s">
        <v>8159</v>
      </c>
      <c r="O2917" s="4">
        <f>INDEX(products[Cost_per_box], MATCH(shipments9[[#This Row],[PID]], products[PID], 0))</f>
        <v>6.43</v>
      </c>
      <c r="P2917" s="4">
        <f>shipments9[[#This Row],[Boxes]]*shipments9[[#This Row],[Cost Per Box]]</f>
        <v>2655.5899999999997</v>
      </c>
      <c r="Q2917" s="4">
        <f>shipments9[[#This Row],[Amount]] -shipments9[[#This Row],[total cost]]</f>
        <v>3122.4100000000003</v>
      </c>
      <c r="R2917" s="4" t="str">
        <f>IF(shipments9[[#This Row],[Gross Profit]]&lt;0,"Loss","Profit")</f>
        <v>Profit</v>
      </c>
      <c r="S2917" s="9">
        <f>shipments9[[#This Row],[Gross Profit]]/shipments9[[#This Row],[Amount]]</f>
        <v>0.54039633091034966</v>
      </c>
      <c r="T2917" s="11">
        <f>shipments9[[#This Row],[Amount]]/shipments9[[#This Row],[Boxes]]</f>
        <v>13.990314769975788</v>
      </c>
    </row>
    <row r="2918" spans="1:20" hidden="1" x14ac:dyDescent="0.25">
      <c r="A2918" t="s">
        <v>3116</v>
      </c>
      <c r="B2918" t="s">
        <v>39</v>
      </c>
      <c r="C2918" t="s">
        <v>149</v>
      </c>
      <c r="D2918" t="s">
        <v>19</v>
      </c>
      <c r="E2918" s="1">
        <v>45062</v>
      </c>
      <c r="F2918" s="1" t="str">
        <f>TEXT(shipments9[[#This Row],[Shipdate]],"ddd")</f>
        <v>Tue</v>
      </c>
      <c r="G2918" s="1" t="str">
        <f>IF(OR(shipments9[[#This Row],[Day Name]]="Sat",shipments9[[#This Row],[Day Name]]="Sun"),"Weekend","Weekday")</f>
        <v>Weekday</v>
      </c>
      <c r="H2918">
        <v>10116</v>
      </c>
      <c r="I2918">
        <v>633</v>
      </c>
      <c r="J2918" t="s">
        <v>172</v>
      </c>
      <c r="K2918" t="s">
        <v>8151</v>
      </c>
      <c r="L2918" t="s">
        <v>8154</v>
      </c>
      <c r="M2918">
        <v>5</v>
      </c>
      <c r="N2918" t="s">
        <v>201</v>
      </c>
      <c r="O2918" s="4">
        <f>INDEX(products[Cost_per_box], MATCH(shipments9[[#This Row],[PID]], products[PID], 0))</f>
        <v>6.43</v>
      </c>
      <c r="P2918" s="4">
        <f>shipments9[[#This Row],[Boxes]]*shipments9[[#This Row],[Cost Per Box]]</f>
        <v>4070.1899999999996</v>
      </c>
      <c r="Q2918" s="4">
        <f>shipments9[[#This Row],[Amount]] -shipments9[[#This Row],[total cost]]</f>
        <v>6045.81</v>
      </c>
      <c r="R2918" s="4" t="str">
        <f>IF(shipments9[[#This Row],[Gross Profit]]&lt;0,"Loss","Profit")</f>
        <v>Profit</v>
      </c>
      <c r="S2918" s="9">
        <f>shipments9[[#This Row],[Gross Profit]]/shipments9[[#This Row],[Amount]]</f>
        <v>0.59764827995255043</v>
      </c>
      <c r="T2918" s="11">
        <f>shipments9[[#This Row],[Amount]]/shipments9[[#This Row],[Boxes]]</f>
        <v>15.981042654028435</v>
      </c>
    </row>
    <row r="2919" spans="1:20" x14ac:dyDescent="0.25">
      <c r="A2919" t="s">
        <v>3117</v>
      </c>
      <c r="B2919" t="s">
        <v>39</v>
      </c>
      <c r="C2919" t="s">
        <v>155</v>
      </c>
      <c r="D2919" t="s">
        <v>19</v>
      </c>
      <c r="E2919" s="1">
        <v>44949</v>
      </c>
      <c r="F2919" s="1" t="str">
        <f>TEXT(shipments9[[#This Row],[Shipdate]],"ddd")</f>
        <v>Mon</v>
      </c>
      <c r="G2919" s="1" t="str">
        <f>IF(OR(shipments9[[#This Row],[Day Name]]="Sat",shipments9[[#This Row],[Day Name]]="Sun"),"Weekend","Weekday")</f>
        <v>Weekday</v>
      </c>
      <c r="H2919">
        <v>5910.75</v>
      </c>
      <c r="I2919">
        <v>845</v>
      </c>
      <c r="J2919" t="s">
        <v>172</v>
      </c>
      <c r="K2919" t="s">
        <v>8151</v>
      </c>
      <c r="L2919" t="s">
        <v>8156</v>
      </c>
      <c r="M2919">
        <v>1</v>
      </c>
      <c r="N2919" t="s">
        <v>8163</v>
      </c>
      <c r="O2919" s="4">
        <f>INDEX(products[Cost_per_box], MATCH(shipments9[[#This Row],[PID]], products[PID], 0))</f>
        <v>8.43</v>
      </c>
      <c r="P2919" s="4">
        <f>shipments9[[#This Row],[Boxes]]*shipments9[[#This Row],[Cost Per Box]]</f>
        <v>7123.3499999999995</v>
      </c>
      <c r="Q2919" s="4">
        <f>shipments9[[#This Row],[Amount]] -shipments9[[#This Row],[total cost]]</f>
        <v>-1212.5999999999995</v>
      </c>
      <c r="R2919" s="4" t="str">
        <f>IF(shipments9[[#This Row],[Gross Profit]]&lt;0,"Loss","Profit")</f>
        <v>Loss</v>
      </c>
      <c r="S2919" s="9">
        <f>shipments9[[#This Row],[Gross Profit]]/shipments9[[#This Row],[Amount]]</f>
        <v>-0.20515163050374308</v>
      </c>
      <c r="T2919" s="11">
        <f>shipments9[[#This Row],[Amount]]/shipments9[[#This Row],[Boxes]]</f>
        <v>6.994970414201183</v>
      </c>
    </row>
    <row r="2920" spans="1:20" hidden="1" x14ac:dyDescent="0.25">
      <c r="A2920" t="s">
        <v>3118</v>
      </c>
      <c r="B2920" t="s">
        <v>39</v>
      </c>
      <c r="C2920" t="s">
        <v>165</v>
      </c>
      <c r="D2920" t="s">
        <v>19</v>
      </c>
      <c r="E2920" s="1">
        <v>45204</v>
      </c>
      <c r="F2920" s="1" t="str">
        <f>TEXT(shipments9[[#This Row],[Shipdate]],"ddd")</f>
        <v>Thu</v>
      </c>
      <c r="G2920" s="1" t="str">
        <f>IF(OR(shipments9[[#This Row],[Day Name]]="Sat",shipments9[[#This Row],[Day Name]]="Sun"),"Weekend","Weekday")</f>
        <v>Weekday</v>
      </c>
      <c r="H2920">
        <v>6279.75</v>
      </c>
      <c r="I2920">
        <v>349</v>
      </c>
      <c r="J2920" t="s">
        <v>172</v>
      </c>
      <c r="K2920" t="s">
        <v>8151</v>
      </c>
      <c r="L2920" t="s">
        <v>8152</v>
      </c>
      <c r="M2920">
        <v>10</v>
      </c>
      <c r="N2920" t="s">
        <v>8153</v>
      </c>
      <c r="O2920" s="4">
        <f>INDEX(products[Cost_per_box], MATCH(shipments9[[#This Row],[PID]], products[PID], 0))</f>
        <v>2.65</v>
      </c>
      <c r="P2920" s="4">
        <f>shipments9[[#This Row],[Boxes]]*shipments9[[#This Row],[Cost Per Box]]</f>
        <v>924.85</v>
      </c>
      <c r="Q2920" s="4">
        <f>shipments9[[#This Row],[Amount]] -shipments9[[#This Row],[total cost]]</f>
        <v>5354.9</v>
      </c>
      <c r="R2920" s="4" t="str">
        <f>IF(shipments9[[#This Row],[Gross Profit]]&lt;0,"Loss","Profit")</f>
        <v>Profit</v>
      </c>
      <c r="S2920" s="9">
        <f>shipments9[[#This Row],[Gross Profit]]/shipments9[[#This Row],[Amount]]</f>
        <v>0.85272502886261392</v>
      </c>
      <c r="T2920" s="11">
        <f>shipments9[[#This Row],[Amount]]/shipments9[[#This Row],[Boxes]]</f>
        <v>17.993553008595988</v>
      </c>
    </row>
    <row r="2921" spans="1:20" hidden="1" x14ac:dyDescent="0.25">
      <c r="A2921" t="s">
        <v>3119</v>
      </c>
      <c r="B2921" t="s">
        <v>39</v>
      </c>
      <c r="C2921" t="s">
        <v>165</v>
      </c>
      <c r="D2921" t="s">
        <v>19</v>
      </c>
      <c r="E2921" s="1">
        <v>45233</v>
      </c>
      <c r="F2921" s="1" t="str">
        <f>TEXT(shipments9[[#This Row],[Shipdate]],"ddd")</f>
        <v>Fri</v>
      </c>
      <c r="G2921" s="1" t="str">
        <f>IF(OR(shipments9[[#This Row],[Day Name]]="Sat",shipments9[[#This Row],[Day Name]]="Sun"),"Weekend","Weekday")</f>
        <v>Weekday</v>
      </c>
      <c r="H2921">
        <v>5897.25</v>
      </c>
      <c r="I2921">
        <v>295</v>
      </c>
      <c r="J2921" t="s">
        <v>172</v>
      </c>
      <c r="K2921" t="s">
        <v>8151</v>
      </c>
      <c r="L2921" t="s">
        <v>8152</v>
      </c>
      <c r="M2921">
        <v>11</v>
      </c>
      <c r="N2921" t="s">
        <v>8165</v>
      </c>
      <c r="O2921" s="4">
        <f>INDEX(products[Cost_per_box], MATCH(shipments9[[#This Row],[PID]], products[PID], 0))</f>
        <v>2.65</v>
      </c>
      <c r="P2921" s="4">
        <f>shipments9[[#This Row],[Boxes]]*shipments9[[#This Row],[Cost Per Box]]</f>
        <v>781.75</v>
      </c>
      <c r="Q2921" s="4">
        <f>shipments9[[#This Row],[Amount]] -shipments9[[#This Row],[total cost]]</f>
        <v>5115.5</v>
      </c>
      <c r="R2921" s="4" t="str">
        <f>IF(shipments9[[#This Row],[Gross Profit]]&lt;0,"Loss","Profit")</f>
        <v>Profit</v>
      </c>
      <c r="S2921" s="9">
        <f>shipments9[[#This Row],[Gross Profit]]/shipments9[[#This Row],[Amount]]</f>
        <v>0.86743821272627075</v>
      </c>
      <c r="T2921" s="11">
        <f>shipments9[[#This Row],[Amount]]/shipments9[[#This Row],[Boxes]]</f>
        <v>19.990677966101696</v>
      </c>
    </row>
    <row r="2922" spans="1:20" hidden="1" x14ac:dyDescent="0.25">
      <c r="A2922" t="s">
        <v>3120</v>
      </c>
      <c r="B2922" t="s">
        <v>39</v>
      </c>
      <c r="C2922" t="s">
        <v>121</v>
      </c>
      <c r="D2922" t="s">
        <v>19</v>
      </c>
      <c r="E2922" s="1">
        <v>45467</v>
      </c>
      <c r="F2922" s="1" t="str">
        <f>TEXT(shipments9[[#This Row],[Shipdate]],"ddd")</f>
        <v>Mon</v>
      </c>
      <c r="G2922" s="1" t="str">
        <f>IF(OR(shipments9[[#This Row],[Day Name]]="Sat",shipments9[[#This Row],[Day Name]]="Sun"),"Weekend","Weekday")</f>
        <v>Weekday</v>
      </c>
      <c r="H2922">
        <v>15822</v>
      </c>
      <c r="I2922">
        <v>989</v>
      </c>
      <c r="J2922" t="s">
        <v>172</v>
      </c>
      <c r="K2922" t="s">
        <v>8155</v>
      </c>
      <c r="L2922" t="s">
        <v>8154</v>
      </c>
      <c r="M2922">
        <v>6</v>
      </c>
      <c r="N2922" t="s">
        <v>8159</v>
      </c>
      <c r="O2922" s="4">
        <f>INDEX(products[Cost_per_box], MATCH(shipments9[[#This Row],[PID]], products[PID], 0))</f>
        <v>5.26</v>
      </c>
      <c r="P2922" s="4">
        <f>shipments9[[#This Row],[Boxes]]*shipments9[[#This Row],[Cost Per Box]]</f>
        <v>5202.1399999999994</v>
      </c>
      <c r="Q2922" s="4">
        <f>shipments9[[#This Row],[Amount]] -shipments9[[#This Row],[total cost]]</f>
        <v>10619.86</v>
      </c>
      <c r="R2922" s="4" t="str">
        <f>IF(shipments9[[#This Row],[Gross Profit]]&lt;0,"Loss","Profit")</f>
        <v>Profit</v>
      </c>
      <c r="S2922" s="9">
        <f>shipments9[[#This Row],[Gross Profit]]/shipments9[[#This Row],[Amount]]</f>
        <v>0.6712084439388194</v>
      </c>
      <c r="T2922" s="11">
        <f>shipments9[[#This Row],[Amount]]/shipments9[[#This Row],[Boxes]]</f>
        <v>15.997977755308392</v>
      </c>
    </row>
    <row r="2923" spans="1:20" hidden="1" x14ac:dyDescent="0.25">
      <c r="A2923" t="s">
        <v>3121</v>
      </c>
      <c r="B2923" t="s">
        <v>39</v>
      </c>
      <c r="C2923" t="s">
        <v>121</v>
      </c>
      <c r="D2923" t="s">
        <v>19</v>
      </c>
      <c r="E2923" s="1">
        <v>45006</v>
      </c>
      <c r="F2923" s="1" t="str">
        <f>TEXT(shipments9[[#This Row],[Shipdate]],"ddd")</f>
        <v>Tue</v>
      </c>
      <c r="G2923" s="1" t="str">
        <f>IF(OR(shipments9[[#This Row],[Day Name]]="Sat",shipments9[[#This Row],[Day Name]]="Sun"),"Weekend","Weekday")</f>
        <v>Weekday</v>
      </c>
      <c r="H2923">
        <v>2765.25</v>
      </c>
      <c r="I2923">
        <v>213</v>
      </c>
      <c r="J2923" t="s">
        <v>172</v>
      </c>
      <c r="K2923" t="s">
        <v>8151</v>
      </c>
      <c r="L2923" t="s">
        <v>8156</v>
      </c>
      <c r="M2923">
        <v>3</v>
      </c>
      <c r="N2923" t="s">
        <v>8164</v>
      </c>
      <c r="O2923" s="4">
        <f>INDEX(products[Cost_per_box], MATCH(shipments9[[#This Row],[PID]], products[PID], 0))</f>
        <v>5.26</v>
      </c>
      <c r="P2923" s="4">
        <f>shipments9[[#This Row],[Boxes]]*shipments9[[#This Row],[Cost Per Box]]</f>
        <v>1120.3799999999999</v>
      </c>
      <c r="Q2923" s="4">
        <f>shipments9[[#This Row],[Amount]] -shipments9[[#This Row],[total cost]]</f>
        <v>1644.8700000000001</v>
      </c>
      <c r="R2923" s="4" t="str">
        <f>IF(shipments9[[#This Row],[Gross Profit]]&lt;0,"Loss","Profit")</f>
        <v>Profit</v>
      </c>
      <c r="S2923" s="9">
        <f>shipments9[[#This Row],[Gross Profit]]/shipments9[[#This Row],[Amount]]</f>
        <v>0.59483590995389213</v>
      </c>
      <c r="T2923" s="11">
        <f>shipments9[[#This Row],[Amount]]/shipments9[[#This Row],[Boxes]]</f>
        <v>12.982394366197184</v>
      </c>
    </row>
    <row r="2924" spans="1:20" hidden="1" x14ac:dyDescent="0.25">
      <c r="A2924" t="s">
        <v>3122</v>
      </c>
      <c r="B2924" t="s">
        <v>39</v>
      </c>
      <c r="C2924" t="s">
        <v>128</v>
      </c>
      <c r="D2924" t="s">
        <v>19</v>
      </c>
      <c r="E2924" s="1">
        <v>45106</v>
      </c>
      <c r="F2924" s="1" t="str">
        <f>TEXT(shipments9[[#This Row],[Shipdate]],"ddd")</f>
        <v>Thu</v>
      </c>
      <c r="G2924" s="1" t="str">
        <f>IF(OR(shipments9[[#This Row],[Day Name]]="Sat",shipments9[[#This Row],[Day Name]]="Sun"),"Weekend","Weekday")</f>
        <v>Weekday</v>
      </c>
      <c r="H2924">
        <v>11560.5</v>
      </c>
      <c r="I2924">
        <v>1927</v>
      </c>
      <c r="J2924" t="s">
        <v>172</v>
      </c>
      <c r="K2924" t="s">
        <v>8151</v>
      </c>
      <c r="L2924" t="s">
        <v>8154</v>
      </c>
      <c r="M2924">
        <v>6</v>
      </c>
      <c r="N2924" t="s">
        <v>8159</v>
      </c>
      <c r="O2924" s="4">
        <f>INDEX(products[Cost_per_box], MATCH(shipments9[[#This Row],[PID]], products[PID], 0))</f>
        <v>3.85</v>
      </c>
      <c r="P2924" s="4">
        <f>shipments9[[#This Row],[Boxes]]*shipments9[[#This Row],[Cost Per Box]]</f>
        <v>7418.95</v>
      </c>
      <c r="Q2924" s="4">
        <f>shipments9[[#This Row],[Amount]] -shipments9[[#This Row],[total cost]]</f>
        <v>4141.55</v>
      </c>
      <c r="R2924" s="4" t="str">
        <f>IF(shipments9[[#This Row],[Gross Profit]]&lt;0,"Loss","Profit")</f>
        <v>Profit</v>
      </c>
      <c r="S2924" s="9">
        <f>shipments9[[#This Row],[Gross Profit]]/shipments9[[#This Row],[Amount]]</f>
        <v>0.35825007568876782</v>
      </c>
      <c r="T2924" s="11">
        <f>shipments9[[#This Row],[Amount]]/shipments9[[#This Row],[Boxes]]</f>
        <v>5.9992215879605606</v>
      </c>
    </row>
    <row r="2925" spans="1:20" hidden="1" x14ac:dyDescent="0.25">
      <c r="A2925" t="s">
        <v>3123</v>
      </c>
      <c r="B2925" t="s">
        <v>39</v>
      </c>
      <c r="C2925" t="s">
        <v>128</v>
      </c>
      <c r="D2925" t="s">
        <v>19</v>
      </c>
      <c r="E2925" s="1">
        <v>45054</v>
      </c>
      <c r="F2925" s="1" t="str">
        <f>TEXT(shipments9[[#This Row],[Shipdate]],"ddd")</f>
        <v>Mon</v>
      </c>
      <c r="G2925" s="1" t="str">
        <f>IF(OR(shipments9[[#This Row],[Day Name]]="Sat",shipments9[[#This Row],[Day Name]]="Sun"),"Weekend","Weekday")</f>
        <v>Weekday</v>
      </c>
      <c r="H2925">
        <v>531</v>
      </c>
      <c r="I2925">
        <v>89</v>
      </c>
      <c r="J2925" t="s">
        <v>172</v>
      </c>
      <c r="K2925" t="s">
        <v>8151</v>
      </c>
      <c r="L2925" t="s">
        <v>8154</v>
      </c>
      <c r="M2925">
        <v>5</v>
      </c>
      <c r="N2925" t="s">
        <v>201</v>
      </c>
      <c r="O2925" s="4">
        <f>INDEX(products[Cost_per_box], MATCH(shipments9[[#This Row],[PID]], products[PID], 0))</f>
        <v>3.85</v>
      </c>
      <c r="P2925" s="4">
        <f>shipments9[[#This Row],[Boxes]]*shipments9[[#This Row],[Cost Per Box]]</f>
        <v>342.65000000000003</v>
      </c>
      <c r="Q2925" s="4">
        <f>shipments9[[#This Row],[Amount]] -shipments9[[#This Row],[total cost]]</f>
        <v>188.34999999999997</v>
      </c>
      <c r="R2925" s="4" t="str">
        <f>IF(shipments9[[#This Row],[Gross Profit]]&lt;0,"Loss","Profit")</f>
        <v>Profit</v>
      </c>
      <c r="S2925" s="9">
        <f>shipments9[[#This Row],[Gross Profit]]/shipments9[[#This Row],[Amount]]</f>
        <v>0.35470809792843683</v>
      </c>
      <c r="T2925" s="11">
        <f>shipments9[[#This Row],[Amount]]/shipments9[[#This Row],[Boxes]]</f>
        <v>5.9662921348314608</v>
      </c>
    </row>
    <row r="2926" spans="1:20" hidden="1" x14ac:dyDescent="0.25">
      <c r="A2926" t="s">
        <v>3124</v>
      </c>
      <c r="B2926" t="s">
        <v>39</v>
      </c>
      <c r="C2926" t="s">
        <v>130</v>
      </c>
      <c r="D2926" t="s">
        <v>19</v>
      </c>
      <c r="E2926" s="1">
        <v>45159</v>
      </c>
      <c r="F2926" s="1" t="str">
        <f>TEXT(shipments9[[#This Row],[Shipdate]],"ddd")</f>
        <v>Mon</v>
      </c>
      <c r="G2926" s="1" t="str">
        <f>IF(OR(shipments9[[#This Row],[Day Name]]="Sat",shipments9[[#This Row],[Day Name]]="Sun"),"Weekend","Weekday")</f>
        <v>Weekday</v>
      </c>
      <c r="H2926">
        <v>6763.5</v>
      </c>
      <c r="I2926">
        <v>1128</v>
      </c>
      <c r="J2926" t="s">
        <v>172</v>
      </c>
      <c r="K2926" t="s">
        <v>8151</v>
      </c>
      <c r="L2926" t="s">
        <v>8160</v>
      </c>
      <c r="M2926">
        <v>8</v>
      </c>
      <c r="N2926" t="s">
        <v>8162</v>
      </c>
      <c r="O2926" s="4">
        <f>INDEX(products[Cost_per_box], MATCH(shipments9[[#This Row],[PID]], products[PID], 0))</f>
        <v>5.72</v>
      </c>
      <c r="P2926" s="4">
        <f>shipments9[[#This Row],[Boxes]]*shipments9[[#This Row],[Cost Per Box]]</f>
        <v>6452.16</v>
      </c>
      <c r="Q2926" s="4">
        <f>shipments9[[#This Row],[Amount]] -shipments9[[#This Row],[total cost]]</f>
        <v>311.34000000000015</v>
      </c>
      <c r="R2926" s="4" t="str">
        <f>IF(shipments9[[#This Row],[Gross Profit]]&lt;0,"Loss","Profit")</f>
        <v>Profit</v>
      </c>
      <c r="S2926" s="9">
        <f>shipments9[[#This Row],[Gross Profit]]/shipments9[[#This Row],[Amount]]</f>
        <v>4.6032379685074315E-2</v>
      </c>
      <c r="T2926" s="11">
        <f>shipments9[[#This Row],[Amount]]/shipments9[[#This Row],[Boxes]]</f>
        <v>5.9960106382978724</v>
      </c>
    </row>
    <row r="2927" spans="1:20" hidden="1" x14ac:dyDescent="0.25">
      <c r="A2927" t="s">
        <v>3125</v>
      </c>
      <c r="B2927" t="s">
        <v>39</v>
      </c>
      <c r="C2927" t="s">
        <v>143</v>
      </c>
      <c r="D2927" t="s">
        <v>19</v>
      </c>
      <c r="E2927" s="1">
        <v>45198</v>
      </c>
      <c r="F2927" s="1" t="str">
        <f>TEXT(shipments9[[#This Row],[Shipdate]],"ddd")</f>
        <v>Fri</v>
      </c>
      <c r="G2927" s="1" t="str">
        <f>IF(OR(shipments9[[#This Row],[Day Name]]="Sat",shipments9[[#This Row],[Day Name]]="Sun"),"Weekend","Weekday")</f>
        <v>Weekday</v>
      </c>
      <c r="H2927">
        <v>643.5</v>
      </c>
      <c r="I2927">
        <v>34</v>
      </c>
      <c r="J2927" t="s">
        <v>172</v>
      </c>
      <c r="K2927" t="s">
        <v>8151</v>
      </c>
      <c r="L2927" t="s">
        <v>8160</v>
      </c>
      <c r="M2927">
        <v>9</v>
      </c>
      <c r="N2927" t="s">
        <v>8167</v>
      </c>
      <c r="O2927" s="4">
        <f>INDEX(products[Cost_per_box], MATCH(shipments9[[#This Row],[PID]], products[PID], 0))</f>
        <v>10.23</v>
      </c>
      <c r="P2927" s="4">
        <f>shipments9[[#This Row],[Boxes]]*shipments9[[#This Row],[Cost Per Box]]</f>
        <v>347.82</v>
      </c>
      <c r="Q2927" s="4">
        <f>shipments9[[#This Row],[Amount]] -shipments9[[#This Row],[total cost]]</f>
        <v>295.68</v>
      </c>
      <c r="R2927" s="4" t="str">
        <f>IF(shipments9[[#This Row],[Gross Profit]]&lt;0,"Loss","Profit")</f>
        <v>Profit</v>
      </c>
      <c r="S2927" s="9">
        <f>shipments9[[#This Row],[Gross Profit]]/shipments9[[#This Row],[Amount]]</f>
        <v>0.45948717948717949</v>
      </c>
      <c r="T2927" s="11">
        <f>shipments9[[#This Row],[Amount]]/shipments9[[#This Row],[Boxes]]</f>
        <v>18.926470588235293</v>
      </c>
    </row>
    <row r="2928" spans="1:20" x14ac:dyDescent="0.25">
      <c r="A2928" t="s">
        <v>3126</v>
      </c>
      <c r="B2928" t="s">
        <v>39</v>
      </c>
      <c r="C2928" t="s">
        <v>147</v>
      </c>
      <c r="D2928" t="s">
        <v>19</v>
      </c>
      <c r="E2928" s="1">
        <v>45104</v>
      </c>
      <c r="F2928" s="1" t="str">
        <f>TEXT(shipments9[[#This Row],[Shipdate]],"ddd")</f>
        <v>Tue</v>
      </c>
      <c r="G2928" s="1" t="str">
        <f>IF(OR(shipments9[[#This Row],[Day Name]]="Sat",shipments9[[#This Row],[Day Name]]="Sun"),"Weekend","Weekday")</f>
        <v>Weekday</v>
      </c>
      <c r="H2928">
        <v>8862.75</v>
      </c>
      <c r="I2928">
        <v>985</v>
      </c>
      <c r="J2928" t="s">
        <v>172</v>
      </c>
      <c r="K2928" t="s">
        <v>8151</v>
      </c>
      <c r="L2928" t="s">
        <v>8154</v>
      </c>
      <c r="M2928">
        <v>6</v>
      </c>
      <c r="N2928" t="s">
        <v>8159</v>
      </c>
      <c r="O2928" s="4">
        <f>INDEX(products[Cost_per_box], MATCH(shipments9[[#This Row],[PID]], products[PID], 0))</f>
        <v>10.51</v>
      </c>
      <c r="P2928" s="4">
        <f>shipments9[[#This Row],[Boxes]]*shipments9[[#This Row],[Cost Per Box]]</f>
        <v>10352.35</v>
      </c>
      <c r="Q2928" s="4">
        <f>shipments9[[#This Row],[Amount]] -shipments9[[#This Row],[total cost]]</f>
        <v>-1489.6000000000004</v>
      </c>
      <c r="R2928" s="4" t="str">
        <f>IF(shipments9[[#This Row],[Gross Profit]]&lt;0,"Loss","Profit")</f>
        <v>Loss</v>
      </c>
      <c r="S2928" s="9">
        <f>shipments9[[#This Row],[Gross Profit]]/shipments9[[#This Row],[Amount]]</f>
        <v>-0.16807424332176812</v>
      </c>
      <c r="T2928" s="11">
        <f>shipments9[[#This Row],[Amount]]/shipments9[[#This Row],[Boxes]]</f>
        <v>8.9977157360406093</v>
      </c>
    </row>
    <row r="2929" spans="1:20" x14ac:dyDescent="0.25">
      <c r="A2929" t="s">
        <v>3127</v>
      </c>
      <c r="B2929" t="s">
        <v>39</v>
      </c>
      <c r="C2929" t="s">
        <v>147</v>
      </c>
      <c r="D2929" t="s">
        <v>19</v>
      </c>
      <c r="E2929" s="1">
        <v>45100</v>
      </c>
      <c r="F2929" s="1" t="str">
        <f>TEXT(shipments9[[#This Row],[Shipdate]],"ddd")</f>
        <v>Fri</v>
      </c>
      <c r="G2929" s="1" t="str">
        <f>IF(OR(shipments9[[#This Row],[Day Name]]="Sat",shipments9[[#This Row],[Day Name]]="Sun"),"Weekend","Weekday")</f>
        <v>Weekday</v>
      </c>
      <c r="H2929">
        <v>12417.75</v>
      </c>
      <c r="I2929">
        <v>1380</v>
      </c>
      <c r="J2929" t="s">
        <v>172</v>
      </c>
      <c r="K2929" t="s">
        <v>8151</v>
      </c>
      <c r="L2929" t="s">
        <v>8154</v>
      </c>
      <c r="M2929">
        <v>6</v>
      </c>
      <c r="N2929" t="s">
        <v>8159</v>
      </c>
      <c r="O2929" s="4">
        <f>INDEX(products[Cost_per_box], MATCH(shipments9[[#This Row],[PID]], products[PID], 0))</f>
        <v>10.51</v>
      </c>
      <c r="P2929" s="4">
        <f>shipments9[[#This Row],[Boxes]]*shipments9[[#This Row],[Cost Per Box]]</f>
        <v>14503.8</v>
      </c>
      <c r="Q2929" s="4">
        <f>shipments9[[#This Row],[Amount]] -shipments9[[#This Row],[total cost]]</f>
        <v>-2086.0499999999993</v>
      </c>
      <c r="R2929" s="4" t="str">
        <f>IF(shipments9[[#This Row],[Gross Profit]]&lt;0,"Loss","Profit")</f>
        <v>Loss</v>
      </c>
      <c r="S2929" s="9">
        <f>shipments9[[#This Row],[Gross Profit]]/shipments9[[#This Row],[Amount]]</f>
        <v>-0.16798937005496159</v>
      </c>
      <c r="T2929" s="11">
        <f>shipments9[[#This Row],[Amount]]/shipments9[[#This Row],[Boxes]]</f>
        <v>8.9983695652173914</v>
      </c>
    </row>
    <row r="2930" spans="1:20" hidden="1" x14ac:dyDescent="0.25">
      <c r="A2930" t="s">
        <v>3128</v>
      </c>
      <c r="B2930" t="s">
        <v>39</v>
      </c>
      <c r="C2930" t="s">
        <v>149</v>
      </c>
      <c r="D2930" t="s">
        <v>19</v>
      </c>
      <c r="E2930" s="1">
        <v>44960</v>
      </c>
      <c r="F2930" s="1" t="str">
        <f>TEXT(shipments9[[#This Row],[Shipdate]],"ddd")</f>
        <v>Fri</v>
      </c>
      <c r="G2930" s="1" t="str">
        <f>IF(OR(shipments9[[#This Row],[Day Name]]="Sat",shipments9[[#This Row],[Day Name]]="Sun"),"Weekend","Weekday")</f>
        <v>Weekday</v>
      </c>
      <c r="H2930">
        <v>9441</v>
      </c>
      <c r="I2930">
        <v>591</v>
      </c>
      <c r="J2930" t="s">
        <v>172</v>
      </c>
      <c r="K2930" t="s">
        <v>8151</v>
      </c>
      <c r="L2930" t="s">
        <v>8156</v>
      </c>
      <c r="M2930">
        <v>2</v>
      </c>
      <c r="N2930" t="s">
        <v>8157</v>
      </c>
      <c r="O2930" s="4">
        <f>INDEX(products[Cost_per_box], MATCH(shipments9[[#This Row],[PID]], products[PID], 0))</f>
        <v>6.43</v>
      </c>
      <c r="P2930" s="4">
        <f>shipments9[[#This Row],[Boxes]]*shipments9[[#This Row],[Cost Per Box]]</f>
        <v>3800.1299999999997</v>
      </c>
      <c r="Q2930" s="4">
        <f>shipments9[[#This Row],[Amount]] -shipments9[[#This Row],[total cost]]</f>
        <v>5640.8700000000008</v>
      </c>
      <c r="R2930" s="4" t="str">
        <f>IF(shipments9[[#This Row],[Gross Profit]]&lt;0,"Loss","Profit")</f>
        <v>Profit</v>
      </c>
      <c r="S2930" s="9">
        <f>shipments9[[#This Row],[Gross Profit]]/shipments9[[#This Row],[Amount]]</f>
        <v>0.59748649507467433</v>
      </c>
      <c r="T2930" s="11">
        <f>shipments9[[#This Row],[Amount]]/shipments9[[#This Row],[Boxes]]</f>
        <v>15.974619289340101</v>
      </c>
    </row>
    <row r="2931" spans="1:20" hidden="1" x14ac:dyDescent="0.25">
      <c r="A2931" t="s">
        <v>3129</v>
      </c>
      <c r="B2931" t="s">
        <v>39</v>
      </c>
      <c r="C2931" t="s">
        <v>149</v>
      </c>
      <c r="D2931" t="s">
        <v>19</v>
      </c>
      <c r="E2931" s="1">
        <v>45470</v>
      </c>
      <c r="F2931" s="1" t="str">
        <f>TEXT(shipments9[[#This Row],[Shipdate]],"ddd")</f>
        <v>Thu</v>
      </c>
      <c r="G2931" s="1" t="str">
        <f>IF(OR(shipments9[[#This Row],[Day Name]]="Sat",shipments9[[#This Row],[Day Name]]="Sun"),"Weekend","Weekday")</f>
        <v>Weekday</v>
      </c>
      <c r="H2931">
        <v>3258</v>
      </c>
      <c r="I2931">
        <v>233</v>
      </c>
      <c r="J2931" t="s">
        <v>172</v>
      </c>
      <c r="K2931" t="s">
        <v>8155</v>
      </c>
      <c r="L2931" t="s">
        <v>8154</v>
      </c>
      <c r="M2931">
        <v>6</v>
      </c>
      <c r="N2931" t="s">
        <v>8159</v>
      </c>
      <c r="O2931" s="4">
        <f>INDEX(products[Cost_per_box], MATCH(shipments9[[#This Row],[PID]], products[PID], 0))</f>
        <v>6.43</v>
      </c>
      <c r="P2931" s="4">
        <f>shipments9[[#This Row],[Boxes]]*shipments9[[#This Row],[Cost Per Box]]</f>
        <v>1498.1899999999998</v>
      </c>
      <c r="Q2931" s="4">
        <f>shipments9[[#This Row],[Amount]] -shipments9[[#This Row],[total cost]]</f>
        <v>1759.8100000000002</v>
      </c>
      <c r="R2931" s="4" t="str">
        <f>IF(shipments9[[#This Row],[Gross Profit]]&lt;0,"Loss","Profit")</f>
        <v>Profit</v>
      </c>
      <c r="S2931" s="9">
        <f>shipments9[[#This Row],[Gross Profit]]/shipments9[[#This Row],[Amount]]</f>
        <v>0.54015039901780237</v>
      </c>
      <c r="T2931" s="11">
        <f>shipments9[[#This Row],[Amount]]/shipments9[[#This Row],[Boxes]]</f>
        <v>13.982832618025752</v>
      </c>
    </row>
    <row r="2932" spans="1:20" hidden="1" x14ac:dyDescent="0.25">
      <c r="A2932" t="s">
        <v>3130</v>
      </c>
      <c r="B2932" t="s">
        <v>39</v>
      </c>
      <c r="C2932" t="s">
        <v>153</v>
      </c>
      <c r="D2932" t="s">
        <v>19</v>
      </c>
      <c r="E2932" s="1">
        <v>45180</v>
      </c>
      <c r="F2932" s="1" t="str">
        <f>TEXT(shipments9[[#This Row],[Shipdate]],"ddd")</f>
        <v>Mon</v>
      </c>
      <c r="G2932" s="1" t="str">
        <f>IF(OR(shipments9[[#This Row],[Day Name]]="Sat",shipments9[[#This Row],[Day Name]]="Sun"),"Weekend","Weekday")</f>
        <v>Weekday</v>
      </c>
      <c r="H2932">
        <v>11819.25</v>
      </c>
      <c r="I2932">
        <v>657</v>
      </c>
      <c r="J2932" t="s">
        <v>172</v>
      </c>
      <c r="K2932" t="s">
        <v>8151</v>
      </c>
      <c r="L2932" t="s">
        <v>8160</v>
      </c>
      <c r="M2932">
        <v>9</v>
      </c>
      <c r="N2932" t="s">
        <v>8167</v>
      </c>
      <c r="O2932" s="4">
        <f>INDEX(products[Cost_per_box], MATCH(shipments9[[#This Row],[PID]], products[PID], 0))</f>
        <v>9.57</v>
      </c>
      <c r="P2932" s="4">
        <f>shipments9[[#This Row],[Boxes]]*shipments9[[#This Row],[Cost Per Box]]</f>
        <v>6287.49</v>
      </c>
      <c r="Q2932" s="4">
        <f>shipments9[[#This Row],[Amount]] -shipments9[[#This Row],[total cost]]</f>
        <v>5531.76</v>
      </c>
      <c r="R2932" s="4" t="str">
        <f>IF(shipments9[[#This Row],[Gross Profit]]&lt;0,"Loss","Profit")</f>
        <v>Profit</v>
      </c>
      <c r="S2932" s="9">
        <f>shipments9[[#This Row],[Gross Profit]]/shipments9[[#This Row],[Amount]]</f>
        <v>0.46802969731581956</v>
      </c>
      <c r="T2932" s="11">
        <f>shipments9[[#This Row],[Amount]]/shipments9[[#This Row],[Boxes]]</f>
        <v>17.989726027397261</v>
      </c>
    </row>
    <row r="2933" spans="1:20" hidden="1" x14ac:dyDescent="0.25">
      <c r="A2933" t="s">
        <v>3131</v>
      </c>
      <c r="B2933" t="s">
        <v>39</v>
      </c>
      <c r="C2933" t="s">
        <v>157</v>
      </c>
      <c r="D2933" t="s">
        <v>19</v>
      </c>
      <c r="E2933" s="1">
        <v>45209</v>
      </c>
      <c r="F2933" s="1" t="str">
        <f>TEXT(shipments9[[#This Row],[Shipdate]],"ddd")</f>
        <v>Tue</v>
      </c>
      <c r="G2933" s="1" t="str">
        <f>IF(OR(shipments9[[#This Row],[Day Name]]="Sat",shipments9[[#This Row],[Day Name]]="Sun"),"Weekend","Weekday")</f>
        <v>Weekday</v>
      </c>
      <c r="H2933">
        <v>8923.5</v>
      </c>
      <c r="I2933">
        <v>992</v>
      </c>
      <c r="J2933" t="s">
        <v>172</v>
      </c>
      <c r="K2933" t="s">
        <v>8151</v>
      </c>
      <c r="L2933" t="s">
        <v>8152</v>
      </c>
      <c r="M2933">
        <v>10</v>
      </c>
      <c r="N2933" t="s">
        <v>8153</v>
      </c>
      <c r="O2933" s="4">
        <f>INDEX(products[Cost_per_box], MATCH(shipments9[[#This Row],[PID]], products[PID], 0))</f>
        <v>6.8</v>
      </c>
      <c r="P2933" s="4">
        <f>shipments9[[#This Row],[Boxes]]*shipments9[[#This Row],[Cost Per Box]]</f>
        <v>6745.5999999999995</v>
      </c>
      <c r="Q2933" s="4">
        <f>shipments9[[#This Row],[Amount]] -shipments9[[#This Row],[total cost]]</f>
        <v>2177.9000000000005</v>
      </c>
      <c r="R2933" s="4" t="str">
        <f>IF(shipments9[[#This Row],[Gross Profit]]&lt;0,"Loss","Profit")</f>
        <v>Profit</v>
      </c>
      <c r="S2933" s="9">
        <f>shipments9[[#This Row],[Gross Profit]]/shipments9[[#This Row],[Amount]]</f>
        <v>0.24406342802711947</v>
      </c>
      <c r="T2933" s="11">
        <f>shipments9[[#This Row],[Amount]]/shipments9[[#This Row],[Boxes]]</f>
        <v>8.9954637096774199</v>
      </c>
    </row>
    <row r="2934" spans="1:20" hidden="1" x14ac:dyDescent="0.25">
      <c r="A2934" t="s">
        <v>3132</v>
      </c>
      <c r="B2934" t="s">
        <v>39</v>
      </c>
      <c r="C2934" t="s">
        <v>159</v>
      </c>
      <c r="D2934" t="s">
        <v>19</v>
      </c>
      <c r="E2934" s="1">
        <v>45100</v>
      </c>
      <c r="F2934" s="1" t="str">
        <f>TEXT(shipments9[[#This Row],[Shipdate]],"ddd")</f>
        <v>Fri</v>
      </c>
      <c r="G2934" s="1" t="str">
        <f>IF(OR(shipments9[[#This Row],[Day Name]]="Sat",shipments9[[#This Row],[Day Name]]="Sun"),"Weekend","Weekday")</f>
        <v>Weekday</v>
      </c>
      <c r="H2934">
        <v>11268</v>
      </c>
      <c r="I2934">
        <v>451</v>
      </c>
      <c r="J2934" t="s">
        <v>172</v>
      </c>
      <c r="K2934" t="s">
        <v>8151</v>
      </c>
      <c r="L2934" t="s">
        <v>8154</v>
      </c>
      <c r="M2934">
        <v>6</v>
      </c>
      <c r="N2934" t="s">
        <v>8159</v>
      </c>
      <c r="O2934" s="4">
        <f>INDEX(products[Cost_per_box], MATCH(shipments9[[#This Row],[PID]], products[PID], 0))</f>
        <v>5.04</v>
      </c>
      <c r="P2934" s="4">
        <f>shipments9[[#This Row],[Boxes]]*shipments9[[#This Row],[Cost Per Box]]</f>
        <v>2273.04</v>
      </c>
      <c r="Q2934" s="4">
        <f>shipments9[[#This Row],[Amount]] -shipments9[[#This Row],[total cost]]</f>
        <v>8994.9599999999991</v>
      </c>
      <c r="R2934" s="4" t="str">
        <f>IF(shipments9[[#This Row],[Gross Profit]]&lt;0,"Loss","Profit")</f>
        <v>Profit</v>
      </c>
      <c r="S2934" s="9">
        <f>shipments9[[#This Row],[Gross Profit]]/shipments9[[#This Row],[Amount]]</f>
        <v>0.79827476038338652</v>
      </c>
      <c r="T2934" s="11">
        <f>shipments9[[#This Row],[Amount]]/shipments9[[#This Row],[Boxes]]</f>
        <v>24.984478935698448</v>
      </c>
    </row>
    <row r="2935" spans="1:20" hidden="1" x14ac:dyDescent="0.25">
      <c r="A2935" t="s">
        <v>3133</v>
      </c>
      <c r="B2935" t="s">
        <v>39</v>
      </c>
      <c r="C2935" t="s">
        <v>161</v>
      </c>
      <c r="D2935" t="s">
        <v>19</v>
      </c>
      <c r="E2935" s="1">
        <v>44938</v>
      </c>
      <c r="F2935" s="1" t="str">
        <f>TEXT(shipments9[[#This Row],[Shipdate]],"ddd")</f>
        <v>Thu</v>
      </c>
      <c r="G2935" s="1" t="str">
        <f>IF(OR(shipments9[[#This Row],[Day Name]]="Sat",shipments9[[#This Row],[Day Name]]="Sun"),"Weekend","Weekday")</f>
        <v>Weekday</v>
      </c>
      <c r="H2935">
        <v>605.25</v>
      </c>
      <c r="I2935">
        <v>51</v>
      </c>
      <c r="J2935" t="s">
        <v>172</v>
      </c>
      <c r="K2935" t="s">
        <v>8151</v>
      </c>
      <c r="L2935" t="s">
        <v>8156</v>
      </c>
      <c r="M2935">
        <v>1</v>
      </c>
      <c r="N2935" t="s">
        <v>8163</v>
      </c>
      <c r="O2935" s="4">
        <f>INDEX(products[Cost_per_box], MATCH(shipments9[[#This Row],[PID]], products[PID], 0))</f>
        <v>2.76</v>
      </c>
      <c r="P2935" s="4">
        <f>shipments9[[#This Row],[Boxes]]*shipments9[[#This Row],[Cost Per Box]]</f>
        <v>140.76</v>
      </c>
      <c r="Q2935" s="4">
        <f>shipments9[[#This Row],[Amount]] -shipments9[[#This Row],[total cost]]</f>
        <v>464.49</v>
      </c>
      <c r="R2935" s="4" t="str">
        <f>IF(shipments9[[#This Row],[Gross Profit]]&lt;0,"Loss","Profit")</f>
        <v>Profit</v>
      </c>
      <c r="S2935" s="9">
        <f>shipments9[[#This Row],[Gross Profit]]/shipments9[[#This Row],[Amount]]</f>
        <v>0.76743494423791825</v>
      </c>
      <c r="T2935" s="11">
        <f>shipments9[[#This Row],[Amount]]/shipments9[[#This Row],[Boxes]]</f>
        <v>11.867647058823529</v>
      </c>
    </row>
    <row r="2936" spans="1:20" hidden="1" x14ac:dyDescent="0.25">
      <c r="A2936" t="s">
        <v>3134</v>
      </c>
      <c r="B2936" t="s">
        <v>39</v>
      </c>
      <c r="C2936" t="s">
        <v>161</v>
      </c>
      <c r="D2936" t="s">
        <v>19</v>
      </c>
      <c r="E2936" s="1">
        <v>45237</v>
      </c>
      <c r="F2936" s="1" t="str">
        <f>TEXT(shipments9[[#This Row],[Shipdate]],"ddd")</f>
        <v>Tue</v>
      </c>
      <c r="G2936" s="1" t="str">
        <f>IF(OR(shipments9[[#This Row],[Day Name]]="Sat",shipments9[[#This Row],[Day Name]]="Sun"),"Weekend","Weekday")</f>
        <v>Weekday</v>
      </c>
      <c r="H2936">
        <v>10262.25</v>
      </c>
      <c r="I2936">
        <v>933</v>
      </c>
      <c r="J2936" t="s">
        <v>172</v>
      </c>
      <c r="K2936" t="s">
        <v>8151</v>
      </c>
      <c r="L2936" t="s">
        <v>8152</v>
      </c>
      <c r="M2936">
        <v>11</v>
      </c>
      <c r="N2936" t="s">
        <v>8165</v>
      </c>
      <c r="O2936" s="4">
        <f>INDEX(products[Cost_per_box], MATCH(shipments9[[#This Row],[PID]], products[PID], 0))</f>
        <v>2.76</v>
      </c>
      <c r="P2936" s="4">
        <f>shipments9[[#This Row],[Boxes]]*shipments9[[#This Row],[Cost Per Box]]</f>
        <v>2575.08</v>
      </c>
      <c r="Q2936" s="4">
        <f>shipments9[[#This Row],[Amount]] -shipments9[[#This Row],[total cost]]</f>
        <v>7687.17</v>
      </c>
      <c r="R2936" s="4" t="str">
        <f>IF(shipments9[[#This Row],[Gross Profit]]&lt;0,"Loss","Profit")</f>
        <v>Profit</v>
      </c>
      <c r="S2936" s="9">
        <f>shipments9[[#This Row],[Gross Profit]]/shipments9[[#This Row],[Amount]]</f>
        <v>0.74907257180442888</v>
      </c>
      <c r="T2936" s="11">
        <f>shipments9[[#This Row],[Amount]]/shipments9[[#This Row],[Boxes]]</f>
        <v>10.9991961414791</v>
      </c>
    </row>
    <row r="2937" spans="1:20" hidden="1" x14ac:dyDescent="0.25">
      <c r="A2937" t="s">
        <v>3135</v>
      </c>
      <c r="B2937" t="s">
        <v>39</v>
      </c>
      <c r="C2937" t="s">
        <v>161</v>
      </c>
      <c r="D2937" t="s">
        <v>19</v>
      </c>
      <c r="E2937" s="1">
        <v>45336</v>
      </c>
      <c r="F2937" s="1" t="str">
        <f>TEXT(shipments9[[#This Row],[Shipdate]],"ddd")</f>
        <v>Wed</v>
      </c>
      <c r="G2937" s="1" t="str">
        <f>IF(OR(shipments9[[#This Row],[Day Name]]="Sat",shipments9[[#This Row],[Day Name]]="Sun"),"Weekend","Weekday")</f>
        <v>Weekday</v>
      </c>
      <c r="H2937">
        <v>5580</v>
      </c>
      <c r="I2937">
        <v>465</v>
      </c>
      <c r="J2937" t="s">
        <v>172</v>
      </c>
      <c r="K2937" t="s">
        <v>8155</v>
      </c>
      <c r="L2937" t="s">
        <v>8156</v>
      </c>
      <c r="M2937">
        <v>2</v>
      </c>
      <c r="N2937" t="s">
        <v>8157</v>
      </c>
      <c r="O2937" s="4">
        <f>INDEX(products[Cost_per_box], MATCH(shipments9[[#This Row],[PID]], products[PID], 0))</f>
        <v>2.76</v>
      </c>
      <c r="P2937" s="4">
        <f>shipments9[[#This Row],[Boxes]]*shipments9[[#This Row],[Cost Per Box]]</f>
        <v>1283.3999999999999</v>
      </c>
      <c r="Q2937" s="4">
        <f>shipments9[[#This Row],[Amount]] -shipments9[[#This Row],[total cost]]</f>
        <v>4296.6000000000004</v>
      </c>
      <c r="R2937" s="4" t="str">
        <f>IF(shipments9[[#This Row],[Gross Profit]]&lt;0,"Loss","Profit")</f>
        <v>Profit</v>
      </c>
      <c r="S2937" s="9">
        <f>shipments9[[#This Row],[Gross Profit]]/shipments9[[#This Row],[Amount]]</f>
        <v>0.77</v>
      </c>
      <c r="T2937" s="11">
        <f>shipments9[[#This Row],[Amount]]/shipments9[[#This Row],[Boxes]]</f>
        <v>12</v>
      </c>
    </row>
    <row r="2938" spans="1:20" hidden="1" x14ac:dyDescent="0.25">
      <c r="A2938" t="s">
        <v>3136</v>
      </c>
      <c r="B2938" t="s">
        <v>39</v>
      </c>
      <c r="C2938" t="s">
        <v>161</v>
      </c>
      <c r="D2938" t="s">
        <v>19</v>
      </c>
      <c r="E2938" s="1">
        <v>45350</v>
      </c>
      <c r="F2938" s="1" t="str">
        <f>TEXT(shipments9[[#This Row],[Shipdate]],"ddd")</f>
        <v>Wed</v>
      </c>
      <c r="G2938" s="1" t="str">
        <f>IF(OR(shipments9[[#This Row],[Day Name]]="Sat",shipments9[[#This Row],[Day Name]]="Sun"),"Weekend","Weekday")</f>
        <v>Weekday</v>
      </c>
      <c r="H2938">
        <v>6862.5</v>
      </c>
      <c r="I2938">
        <v>858</v>
      </c>
      <c r="J2938" t="s">
        <v>172</v>
      </c>
      <c r="K2938" t="s">
        <v>8155</v>
      </c>
      <c r="L2938" t="s">
        <v>8156</v>
      </c>
      <c r="M2938">
        <v>2</v>
      </c>
      <c r="N2938" t="s">
        <v>8157</v>
      </c>
      <c r="O2938" s="4">
        <f>INDEX(products[Cost_per_box], MATCH(shipments9[[#This Row],[PID]], products[PID], 0))</f>
        <v>2.76</v>
      </c>
      <c r="P2938" s="4">
        <f>shipments9[[#This Row],[Boxes]]*shipments9[[#This Row],[Cost Per Box]]</f>
        <v>2368.08</v>
      </c>
      <c r="Q2938" s="4">
        <f>shipments9[[#This Row],[Amount]] -shipments9[[#This Row],[total cost]]</f>
        <v>4494.42</v>
      </c>
      <c r="R2938" s="4" t="str">
        <f>IF(shipments9[[#This Row],[Gross Profit]]&lt;0,"Loss","Profit")</f>
        <v>Profit</v>
      </c>
      <c r="S2938" s="9">
        <f>shipments9[[#This Row],[Gross Profit]]/shipments9[[#This Row],[Amount]]</f>
        <v>0.65492459016393445</v>
      </c>
      <c r="T2938" s="11">
        <f>shipments9[[#This Row],[Amount]]/shipments9[[#This Row],[Boxes]]</f>
        <v>7.9982517482517483</v>
      </c>
    </row>
    <row r="2939" spans="1:20" hidden="1" x14ac:dyDescent="0.25">
      <c r="A2939" t="s">
        <v>3137</v>
      </c>
      <c r="B2939" t="s">
        <v>39</v>
      </c>
      <c r="C2939" t="s">
        <v>165</v>
      </c>
      <c r="D2939" t="s">
        <v>19</v>
      </c>
      <c r="E2939" s="1">
        <v>45065</v>
      </c>
      <c r="F2939" s="1" t="str">
        <f>TEXT(shipments9[[#This Row],[Shipdate]],"ddd")</f>
        <v>Fri</v>
      </c>
      <c r="G2939" s="1" t="str">
        <f>IF(OR(shipments9[[#This Row],[Day Name]]="Sat",shipments9[[#This Row],[Day Name]]="Sun"),"Weekend","Weekday")</f>
        <v>Weekday</v>
      </c>
      <c r="H2939">
        <v>8307</v>
      </c>
      <c r="I2939">
        <v>378</v>
      </c>
      <c r="J2939" t="s">
        <v>172</v>
      </c>
      <c r="K2939" t="s">
        <v>8151</v>
      </c>
      <c r="L2939" t="s">
        <v>8154</v>
      </c>
      <c r="M2939">
        <v>5</v>
      </c>
      <c r="N2939" t="s">
        <v>201</v>
      </c>
      <c r="O2939" s="4">
        <f>INDEX(products[Cost_per_box], MATCH(shipments9[[#This Row],[PID]], products[PID], 0))</f>
        <v>2.65</v>
      </c>
      <c r="P2939" s="4">
        <f>shipments9[[#This Row],[Boxes]]*shipments9[[#This Row],[Cost Per Box]]</f>
        <v>1001.6999999999999</v>
      </c>
      <c r="Q2939" s="4">
        <f>shipments9[[#This Row],[Amount]] -shipments9[[#This Row],[total cost]]</f>
        <v>7305.3</v>
      </c>
      <c r="R2939" s="4" t="str">
        <f>IF(shipments9[[#This Row],[Gross Profit]]&lt;0,"Loss","Profit")</f>
        <v>Profit</v>
      </c>
      <c r="S2939" s="9">
        <f>shipments9[[#This Row],[Gross Profit]]/shipments9[[#This Row],[Amount]]</f>
        <v>0.87941495124593716</v>
      </c>
      <c r="T2939" s="11">
        <f>shipments9[[#This Row],[Amount]]/shipments9[[#This Row],[Boxes]]</f>
        <v>21.976190476190474</v>
      </c>
    </row>
    <row r="2940" spans="1:20" hidden="1" x14ac:dyDescent="0.25">
      <c r="A2940" t="s">
        <v>3138</v>
      </c>
      <c r="B2940" t="s">
        <v>39</v>
      </c>
      <c r="C2940" t="s">
        <v>128</v>
      </c>
      <c r="D2940" t="s">
        <v>19</v>
      </c>
      <c r="E2940" s="1">
        <v>45384</v>
      </c>
      <c r="F2940" s="1" t="str">
        <f>TEXT(shipments9[[#This Row],[Shipdate]],"ddd")</f>
        <v>Tue</v>
      </c>
      <c r="G2940" s="1" t="str">
        <f>IF(OR(shipments9[[#This Row],[Day Name]]="Sat",shipments9[[#This Row],[Day Name]]="Sun"),"Weekend","Weekday")</f>
        <v>Weekday</v>
      </c>
      <c r="H2940">
        <v>2981.25</v>
      </c>
      <c r="I2940">
        <v>373</v>
      </c>
      <c r="J2940" t="s">
        <v>172</v>
      </c>
      <c r="K2940" t="s">
        <v>8155</v>
      </c>
      <c r="L2940" t="s">
        <v>8154</v>
      </c>
      <c r="M2940">
        <v>4</v>
      </c>
      <c r="N2940" t="s">
        <v>8158</v>
      </c>
      <c r="O2940" s="4">
        <f>INDEX(products[Cost_per_box], MATCH(shipments9[[#This Row],[PID]], products[PID], 0))</f>
        <v>3.85</v>
      </c>
      <c r="P2940" s="4">
        <f>shipments9[[#This Row],[Boxes]]*shipments9[[#This Row],[Cost Per Box]]</f>
        <v>1436.05</v>
      </c>
      <c r="Q2940" s="4">
        <f>shipments9[[#This Row],[Amount]] -shipments9[[#This Row],[total cost]]</f>
        <v>1545.2</v>
      </c>
      <c r="R2940" s="4" t="str">
        <f>IF(shipments9[[#This Row],[Gross Profit]]&lt;0,"Loss","Profit")</f>
        <v>Profit</v>
      </c>
      <c r="S2940" s="9">
        <f>shipments9[[#This Row],[Gross Profit]]/shipments9[[#This Row],[Amount]]</f>
        <v>0.51830607966457021</v>
      </c>
      <c r="T2940" s="11">
        <f>shipments9[[#This Row],[Amount]]/shipments9[[#This Row],[Boxes]]</f>
        <v>7.9926273458445039</v>
      </c>
    </row>
    <row r="2941" spans="1:20" hidden="1" x14ac:dyDescent="0.25">
      <c r="A2941" t="s">
        <v>3139</v>
      </c>
      <c r="B2941" t="s">
        <v>39</v>
      </c>
      <c r="C2941" t="s">
        <v>128</v>
      </c>
      <c r="D2941" t="s">
        <v>19</v>
      </c>
      <c r="E2941" s="1">
        <v>45268</v>
      </c>
      <c r="F2941" s="1" t="str">
        <f>TEXT(shipments9[[#This Row],[Shipdate]],"ddd")</f>
        <v>Fri</v>
      </c>
      <c r="G2941" s="1" t="str">
        <f>IF(OR(shipments9[[#This Row],[Day Name]]="Sat",shipments9[[#This Row],[Day Name]]="Sun"),"Weekend","Weekday")</f>
        <v>Weekday</v>
      </c>
      <c r="H2941">
        <v>9585</v>
      </c>
      <c r="I2941">
        <v>1199</v>
      </c>
      <c r="J2941" t="s">
        <v>172</v>
      </c>
      <c r="K2941" t="s">
        <v>8151</v>
      </c>
      <c r="L2941" t="s">
        <v>8152</v>
      </c>
      <c r="M2941">
        <v>12</v>
      </c>
      <c r="N2941" t="s">
        <v>8166</v>
      </c>
      <c r="O2941" s="4">
        <f>INDEX(products[Cost_per_box], MATCH(shipments9[[#This Row],[PID]], products[PID], 0))</f>
        <v>3.85</v>
      </c>
      <c r="P2941" s="4">
        <f>shipments9[[#This Row],[Boxes]]*shipments9[[#This Row],[Cost Per Box]]</f>
        <v>4616.1500000000005</v>
      </c>
      <c r="Q2941" s="4">
        <f>shipments9[[#This Row],[Amount]] -shipments9[[#This Row],[total cost]]</f>
        <v>4968.8499999999995</v>
      </c>
      <c r="R2941" s="4" t="str">
        <f>IF(shipments9[[#This Row],[Gross Profit]]&lt;0,"Loss","Profit")</f>
        <v>Profit</v>
      </c>
      <c r="S2941" s="9">
        <f>shipments9[[#This Row],[Gross Profit]]/shipments9[[#This Row],[Amount]]</f>
        <v>0.51839853938445479</v>
      </c>
      <c r="T2941" s="11">
        <f>shipments9[[#This Row],[Amount]]/shipments9[[#This Row],[Boxes]]</f>
        <v>7.9941618015012512</v>
      </c>
    </row>
    <row r="2942" spans="1:20" x14ac:dyDescent="0.25">
      <c r="A2942" t="s">
        <v>3140</v>
      </c>
      <c r="B2942" t="s">
        <v>39</v>
      </c>
      <c r="C2942" t="s">
        <v>130</v>
      </c>
      <c r="D2942" t="s">
        <v>19</v>
      </c>
      <c r="E2942" s="1">
        <v>45359</v>
      </c>
      <c r="F2942" s="1" t="str">
        <f>TEXT(shipments9[[#This Row],[Shipdate]],"ddd")</f>
        <v>Fri</v>
      </c>
      <c r="G2942" s="1" t="str">
        <f>IF(OR(shipments9[[#This Row],[Day Name]]="Sat",shipments9[[#This Row],[Day Name]]="Sun"),"Weekend","Weekday")</f>
        <v>Weekday</v>
      </c>
      <c r="H2942">
        <v>7078.5</v>
      </c>
      <c r="I2942">
        <v>1416</v>
      </c>
      <c r="J2942" t="s">
        <v>172</v>
      </c>
      <c r="K2942" t="s">
        <v>8155</v>
      </c>
      <c r="L2942" t="s">
        <v>8156</v>
      </c>
      <c r="M2942">
        <v>3</v>
      </c>
      <c r="N2942" t="s">
        <v>8164</v>
      </c>
      <c r="O2942" s="4">
        <f>INDEX(products[Cost_per_box], MATCH(shipments9[[#This Row],[PID]], products[PID], 0))</f>
        <v>5.72</v>
      </c>
      <c r="P2942" s="4">
        <f>shipments9[[#This Row],[Boxes]]*shipments9[[#This Row],[Cost Per Box]]</f>
        <v>8099.5199999999995</v>
      </c>
      <c r="Q2942" s="4">
        <f>shipments9[[#This Row],[Amount]] -shipments9[[#This Row],[total cost]]</f>
        <v>-1021.0199999999995</v>
      </c>
      <c r="R2942" s="4" t="str">
        <f>IF(shipments9[[#This Row],[Gross Profit]]&lt;0,"Loss","Profit")</f>
        <v>Loss</v>
      </c>
      <c r="S2942" s="9">
        <f>shipments9[[#This Row],[Gross Profit]]/shipments9[[#This Row],[Amount]]</f>
        <v>-0.14424242424242417</v>
      </c>
      <c r="T2942" s="11">
        <f>shipments9[[#This Row],[Amount]]/shipments9[[#This Row],[Boxes]]</f>
        <v>4.9989406779661021</v>
      </c>
    </row>
    <row r="2943" spans="1:20" hidden="1" x14ac:dyDescent="0.25">
      <c r="A2943" t="s">
        <v>3141</v>
      </c>
      <c r="B2943" t="s">
        <v>39</v>
      </c>
      <c r="C2943" t="s">
        <v>135</v>
      </c>
      <c r="D2943" t="s">
        <v>19</v>
      </c>
      <c r="E2943" s="1">
        <v>45079</v>
      </c>
      <c r="F2943" s="1" t="str">
        <f>TEXT(shipments9[[#This Row],[Shipdate]],"ddd")</f>
        <v>Fri</v>
      </c>
      <c r="G2943" s="1" t="str">
        <f>IF(OR(shipments9[[#This Row],[Day Name]]="Sat",shipments9[[#This Row],[Day Name]]="Sun"),"Weekend","Weekday")</f>
        <v>Weekday</v>
      </c>
      <c r="H2943">
        <v>5060.25</v>
      </c>
      <c r="I2943">
        <v>181</v>
      </c>
      <c r="J2943" t="s">
        <v>172</v>
      </c>
      <c r="K2943" t="s">
        <v>8151</v>
      </c>
      <c r="L2943" t="s">
        <v>8154</v>
      </c>
      <c r="M2943">
        <v>6</v>
      </c>
      <c r="N2943" t="s">
        <v>8159</v>
      </c>
      <c r="O2943" s="4">
        <f>INDEX(products[Cost_per_box], MATCH(shipments9[[#This Row],[PID]], products[PID], 0))</f>
        <v>9.94</v>
      </c>
      <c r="P2943" s="4">
        <f>shipments9[[#This Row],[Boxes]]*shipments9[[#This Row],[Cost Per Box]]</f>
        <v>1799.1399999999999</v>
      </c>
      <c r="Q2943" s="4">
        <f>shipments9[[#This Row],[Amount]] -shipments9[[#This Row],[total cost]]</f>
        <v>3261.11</v>
      </c>
      <c r="R2943" s="4" t="str">
        <f>IF(shipments9[[#This Row],[Gross Profit]]&lt;0,"Loss","Profit")</f>
        <v>Profit</v>
      </c>
      <c r="S2943" s="9">
        <f>shipments9[[#This Row],[Gross Profit]]/shipments9[[#This Row],[Amount]]</f>
        <v>0.64445630156612821</v>
      </c>
      <c r="T2943" s="11">
        <f>shipments9[[#This Row],[Amount]]/shipments9[[#This Row],[Boxes]]</f>
        <v>27.957182320441991</v>
      </c>
    </row>
    <row r="2944" spans="1:20" hidden="1" x14ac:dyDescent="0.25">
      <c r="A2944" t="s">
        <v>3142</v>
      </c>
      <c r="B2944" t="s">
        <v>39</v>
      </c>
      <c r="C2944" t="s">
        <v>137</v>
      </c>
      <c r="D2944" t="s">
        <v>19</v>
      </c>
      <c r="E2944" s="1">
        <v>45394</v>
      </c>
      <c r="F2944" s="1" t="str">
        <f>TEXT(shipments9[[#This Row],[Shipdate]],"ddd")</f>
        <v>Fri</v>
      </c>
      <c r="G2944" s="1" t="str">
        <f>IF(OR(shipments9[[#This Row],[Day Name]]="Sat",shipments9[[#This Row],[Day Name]]="Sun"),"Weekend","Weekday")</f>
        <v>Weekday</v>
      </c>
      <c r="H2944">
        <v>5771.25</v>
      </c>
      <c r="I2944">
        <v>289</v>
      </c>
      <c r="J2944" t="s">
        <v>172</v>
      </c>
      <c r="K2944" t="s">
        <v>8155</v>
      </c>
      <c r="L2944" t="s">
        <v>8154</v>
      </c>
      <c r="M2944">
        <v>4</v>
      </c>
      <c r="N2944" t="s">
        <v>8158</v>
      </c>
      <c r="O2944" s="4">
        <f>INDEX(products[Cost_per_box], MATCH(shipments9[[#This Row],[PID]], products[PID], 0))</f>
        <v>7.73</v>
      </c>
      <c r="P2944" s="4">
        <f>shipments9[[#This Row],[Boxes]]*shipments9[[#This Row],[Cost Per Box]]</f>
        <v>2233.9700000000003</v>
      </c>
      <c r="Q2944" s="4">
        <f>shipments9[[#This Row],[Amount]] -shipments9[[#This Row],[total cost]]</f>
        <v>3537.2799999999997</v>
      </c>
      <c r="R2944" s="4" t="str">
        <f>IF(shipments9[[#This Row],[Gross Profit]]&lt;0,"Loss","Profit")</f>
        <v>Profit</v>
      </c>
      <c r="S2944" s="9">
        <f>shipments9[[#This Row],[Gross Profit]]/shipments9[[#This Row],[Amount]]</f>
        <v>0.61291401342863328</v>
      </c>
      <c r="T2944" s="11">
        <f>shipments9[[#This Row],[Amount]]/shipments9[[#This Row],[Boxes]]</f>
        <v>19.969723183391004</v>
      </c>
    </row>
    <row r="2945" spans="1:20" hidden="1" x14ac:dyDescent="0.25">
      <c r="A2945" t="s">
        <v>3143</v>
      </c>
      <c r="B2945" t="s">
        <v>39</v>
      </c>
      <c r="C2945" t="s">
        <v>137</v>
      </c>
      <c r="D2945" t="s">
        <v>19</v>
      </c>
      <c r="E2945" s="1">
        <v>44960</v>
      </c>
      <c r="F2945" s="1" t="str">
        <f>TEXT(shipments9[[#This Row],[Shipdate]],"ddd")</f>
        <v>Fri</v>
      </c>
      <c r="G2945" s="1" t="str">
        <f>IF(OR(shipments9[[#This Row],[Day Name]]="Sat",shipments9[[#This Row],[Day Name]]="Sun"),"Weekend","Weekday")</f>
        <v>Weekday</v>
      </c>
      <c r="H2945">
        <v>4619.25</v>
      </c>
      <c r="I2945">
        <v>244</v>
      </c>
      <c r="J2945" t="s">
        <v>172</v>
      </c>
      <c r="K2945" t="s">
        <v>8151</v>
      </c>
      <c r="L2945" t="s">
        <v>8156</v>
      </c>
      <c r="M2945">
        <v>2</v>
      </c>
      <c r="N2945" t="s">
        <v>8157</v>
      </c>
      <c r="O2945" s="4">
        <f>INDEX(products[Cost_per_box], MATCH(shipments9[[#This Row],[PID]], products[PID], 0))</f>
        <v>7.73</v>
      </c>
      <c r="P2945" s="4">
        <f>shipments9[[#This Row],[Boxes]]*shipments9[[#This Row],[Cost Per Box]]</f>
        <v>1886.1200000000001</v>
      </c>
      <c r="Q2945" s="4">
        <f>shipments9[[#This Row],[Amount]] -shipments9[[#This Row],[total cost]]</f>
        <v>2733.13</v>
      </c>
      <c r="R2945" s="4" t="str">
        <f>IF(shipments9[[#This Row],[Gross Profit]]&lt;0,"Loss","Profit")</f>
        <v>Profit</v>
      </c>
      <c r="S2945" s="9">
        <f>shipments9[[#This Row],[Gross Profit]]/shipments9[[#This Row],[Amount]]</f>
        <v>0.59168263246197983</v>
      </c>
      <c r="T2945" s="11">
        <f>shipments9[[#This Row],[Amount]]/shipments9[[#This Row],[Boxes]]</f>
        <v>18.931352459016395</v>
      </c>
    </row>
    <row r="2946" spans="1:20" hidden="1" x14ac:dyDescent="0.25">
      <c r="A2946" t="s">
        <v>3144</v>
      </c>
      <c r="B2946" t="s">
        <v>39</v>
      </c>
      <c r="C2946" t="s">
        <v>141</v>
      </c>
      <c r="D2946" t="s">
        <v>19</v>
      </c>
      <c r="E2946" s="1">
        <v>44946</v>
      </c>
      <c r="F2946" s="1" t="str">
        <f>TEXT(shipments9[[#This Row],[Shipdate]],"ddd")</f>
        <v>Fri</v>
      </c>
      <c r="G2946" s="1" t="str">
        <f>IF(OR(shipments9[[#This Row],[Day Name]]="Sat",shipments9[[#This Row],[Day Name]]="Sun"),"Weekend","Weekday")</f>
        <v>Weekday</v>
      </c>
      <c r="H2946">
        <v>8442</v>
      </c>
      <c r="I2946">
        <v>603</v>
      </c>
      <c r="J2946" t="s">
        <v>172</v>
      </c>
      <c r="K2946" t="s">
        <v>8151</v>
      </c>
      <c r="L2946" t="s">
        <v>8156</v>
      </c>
      <c r="M2946">
        <v>1</v>
      </c>
      <c r="N2946" t="s">
        <v>8163</v>
      </c>
      <c r="O2946" s="4">
        <f>INDEX(products[Cost_per_box], MATCH(shipments9[[#This Row],[PID]], products[PID], 0))</f>
        <v>8.2200000000000006</v>
      </c>
      <c r="P2946" s="4">
        <f>shipments9[[#This Row],[Boxes]]*shipments9[[#This Row],[Cost Per Box]]</f>
        <v>4956.6600000000008</v>
      </c>
      <c r="Q2946" s="4">
        <f>shipments9[[#This Row],[Amount]] -shipments9[[#This Row],[total cost]]</f>
        <v>3485.3399999999992</v>
      </c>
      <c r="R2946" s="4" t="str">
        <f>IF(shipments9[[#This Row],[Gross Profit]]&lt;0,"Loss","Profit")</f>
        <v>Profit</v>
      </c>
      <c r="S2946" s="9">
        <f>shipments9[[#This Row],[Gross Profit]]/shipments9[[#This Row],[Amount]]</f>
        <v>0.41285714285714276</v>
      </c>
      <c r="T2946" s="11">
        <f>shipments9[[#This Row],[Amount]]/shipments9[[#This Row],[Boxes]]</f>
        <v>14</v>
      </c>
    </row>
    <row r="2947" spans="1:20" hidden="1" x14ac:dyDescent="0.25">
      <c r="A2947" t="s">
        <v>3145</v>
      </c>
      <c r="B2947" t="s">
        <v>39</v>
      </c>
      <c r="C2947" t="s">
        <v>143</v>
      </c>
      <c r="D2947" t="s">
        <v>19</v>
      </c>
      <c r="E2947" s="1">
        <v>45226</v>
      </c>
      <c r="F2947" s="1" t="str">
        <f>TEXT(shipments9[[#This Row],[Shipdate]],"ddd")</f>
        <v>Fri</v>
      </c>
      <c r="G2947" s="1" t="str">
        <f>IF(OR(shipments9[[#This Row],[Day Name]]="Sat",shipments9[[#This Row],[Day Name]]="Sun"),"Weekend","Weekday")</f>
        <v>Weekday</v>
      </c>
      <c r="H2947">
        <v>1674</v>
      </c>
      <c r="I2947">
        <v>80</v>
      </c>
      <c r="J2947" t="s">
        <v>172</v>
      </c>
      <c r="K2947" t="s">
        <v>8151</v>
      </c>
      <c r="L2947" t="s">
        <v>8152</v>
      </c>
      <c r="M2947">
        <v>10</v>
      </c>
      <c r="N2947" t="s">
        <v>8153</v>
      </c>
      <c r="O2947" s="4">
        <f>INDEX(products[Cost_per_box], MATCH(shipments9[[#This Row],[PID]], products[PID], 0))</f>
        <v>10.23</v>
      </c>
      <c r="P2947" s="4">
        <f>shipments9[[#This Row],[Boxes]]*shipments9[[#This Row],[Cost Per Box]]</f>
        <v>818.40000000000009</v>
      </c>
      <c r="Q2947" s="4">
        <f>shipments9[[#This Row],[Amount]] -shipments9[[#This Row],[total cost]]</f>
        <v>855.59999999999991</v>
      </c>
      <c r="R2947" s="4" t="str">
        <f>IF(shipments9[[#This Row],[Gross Profit]]&lt;0,"Loss","Profit")</f>
        <v>Profit</v>
      </c>
      <c r="S2947" s="9">
        <f>shipments9[[#This Row],[Gross Profit]]/shipments9[[#This Row],[Amount]]</f>
        <v>0.51111111111111107</v>
      </c>
      <c r="T2947" s="11">
        <f>shipments9[[#This Row],[Amount]]/shipments9[[#This Row],[Boxes]]</f>
        <v>20.925000000000001</v>
      </c>
    </row>
    <row r="2948" spans="1:20" hidden="1" x14ac:dyDescent="0.25">
      <c r="A2948" t="s">
        <v>3146</v>
      </c>
      <c r="B2948" t="s">
        <v>39</v>
      </c>
      <c r="C2948" t="s">
        <v>143</v>
      </c>
      <c r="D2948" t="s">
        <v>19</v>
      </c>
      <c r="E2948" s="1">
        <v>45246</v>
      </c>
      <c r="F2948" s="1" t="str">
        <f>TEXT(shipments9[[#This Row],[Shipdate]],"ddd")</f>
        <v>Thu</v>
      </c>
      <c r="G2948" s="1" t="str">
        <f>IF(OR(shipments9[[#This Row],[Day Name]]="Sat",shipments9[[#This Row],[Day Name]]="Sun"),"Weekend","Weekday")</f>
        <v>Weekday</v>
      </c>
      <c r="H2948">
        <v>4398.75</v>
      </c>
      <c r="I2948">
        <v>220</v>
      </c>
      <c r="J2948" t="s">
        <v>172</v>
      </c>
      <c r="K2948" t="s">
        <v>8151</v>
      </c>
      <c r="L2948" t="s">
        <v>8152</v>
      </c>
      <c r="M2948">
        <v>11</v>
      </c>
      <c r="N2948" t="s">
        <v>8165</v>
      </c>
      <c r="O2948" s="4">
        <f>INDEX(products[Cost_per_box], MATCH(shipments9[[#This Row],[PID]], products[PID], 0))</f>
        <v>10.23</v>
      </c>
      <c r="P2948" s="4">
        <f>shipments9[[#This Row],[Boxes]]*shipments9[[#This Row],[Cost Per Box]]</f>
        <v>2250.6</v>
      </c>
      <c r="Q2948" s="4">
        <f>shipments9[[#This Row],[Amount]] -shipments9[[#This Row],[total cost]]</f>
        <v>2148.15</v>
      </c>
      <c r="R2948" s="4" t="str">
        <f>IF(shipments9[[#This Row],[Gross Profit]]&lt;0,"Loss","Profit")</f>
        <v>Profit</v>
      </c>
      <c r="S2948" s="9">
        <f>shipments9[[#This Row],[Gross Profit]]/shipments9[[#This Row],[Amount]]</f>
        <v>0.48835464620630864</v>
      </c>
      <c r="T2948" s="11">
        <f>shipments9[[#This Row],[Amount]]/shipments9[[#This Row],[Boxes]]</f>
        <v>19.994318181818183</v>
      </c>
    </row>
    <row r="2949" spans="1:20" hidden="1" x14ac:dyDescent="0.25">
      <c r="A2949" t="s">
        <v>3147</v>
      </c>
      <c r="B2949" t="s">
        <v>39</v>
      </c>
      <c r="C2949" t="s">
        <v>143</v>
      </c>
      <c r="D2949" t="s">
        <v>19</v>
      </c>
      <c r="E2949" s="1">
        <v>45407</v>
      </c>
      <c r="F2949" s="1" t="str">
        <f>TEXT(shipments9[[#This Row],[Shipdate]],"ddd")</f>
        <v>Thu</v>
      </c>
      <c r="G2949" s="1" t="str">
        <f>IF(OR(shipments9[[#This Row],[Day Name]]="Sat",shipments9[[#This Row],[Day Name]]="Sun"),"Weekend","Weekday")</f>
        <v>Weekday</v>
      </c>
      <c r="H2949">
        <v>5015.25</v>
      </c>
      <c r="I2949">
        <v>279</v>
      </c>
      <c r="J2949" t="s">
        <v>172</v>
      </c>
      <c r="K2949" t="s">
        <v>8155</v>
      </c>
      <c r="L2949" t="s">
        <v>8154</v>
      </c>
      <c r="M2949">
        <v>4</v>
      </c>
      <c r="N2949" t="s">
        <v>8158</v>
      </c>
      <c r="O2949" s="4">
        <f>INDEX(products[Cost_per_box], MATCH(shipments9[[#This Row],[PID]], products[PID], 0))</f>
        <v>10.23</v>
      </c>
      <c r="P2949" s="4">
        <f>shipments9[[#This Row],[Boxes]]*shipments9[[#This Row],[Cost Per Box]]</f>
        <v>2854.17</v>
      </c>
      <c r="Q2949" s="4">
        <f>shipments9[[#This Row],[Amount]] -shipments9[[#This Row],[total cost]]</f>
        <v>2161.08</v>
      </c>
      <c r="R2949" s="4" t="str">
        <f>IF(shipments9[[#This Row],[Gross Profit]]&lt;0,"Loss","Profit")</f>
        <v>Profit</v>
      </c>
      <c r="S2949" s="9">
        <f>shipments9[[#This Row],[Gross Profit]]/shipments9[[#This Row],[Amount]]</f>
        <v>0.43090174966352623</v>
      </c>
      <c r="T2949" s="11">
        <f>shipments9[[#This Row],[Amount]]/shipments9[[#This Row],[Boxes]]</f>
        <v>17.975806451612904</v>
      </c>
    </row>
    <row r="2950" spans="1:20" hidden="1" x14ac:dyDescent="0.25">
      <c r="A2950" t="s">
        <v>3148</v>
      </c>
      <c r="B2950" t="s">
        <v>39</v>
      </c>
      <c r="C2950" t="s">
        <v>145</v>
      </c>
      <c r="D2950" t="s">
        <v>19</v>
      </c>
      <c r="E2950" s="1">
        <v>45309</v>
      </c>
      <c r="F2950" s="1" t="str">
        <f>TEXT(shipments9[[#This Row],[Shipdate]],"ddd")</f>
        <v>Thu</v>
      </c>
      <c r="G2950" s="1" t="str">
        <f>IF(OR(shipments9[[#This Row],[Day Name]]="Sat",shipments9[[#This Row],[Day Name]]="Sun"),"Weekend","Weekday")</f>
        <v>Weekday</v>
      </c>
      <c r="H2950">
        <v>10793.25</v>
      </c>
      <c r="I2950">
        <v>675</v>
      </c>
      <c r="J2950" t="s">
        <v>172</v>
      </c>
      <c r="K2950" t="s">
        <v>8155</v>
      </c>
      <c r="L2950" t="s">
        <v>8156</v>
      </c>
      <c r="M2950">
        <v>1</v>
      </c>
      <c r="N2950" t="s">
        <v>8163</v>
      </c>
      <c r="O2950" s="4">
        <f>INDEX(products[Cost_per_box], MATCH(shipments9[[#This Row],[PID]], products[PID], 0))</f>
        <v>4.74</v>
      </c>
      <c r="P2950" s="4">
        <f>shipments9[[#This Row],[Boxes]]*shipments9[[#This Row],[Cost Per Box]]</f>
        <v>3199.5</v>
      </c>
      <c r="Q2950" s="4">
        <f>shipments9[[#This Row],[Amount]] -shipments9[[#This Row],[total cost]]</f>
        <v>7593.75</v>
      </c>
      <c r="R2950" s="4" t="str">
        <f>IF(shipments9[[#This Row],[Gross Profit]]&lt;0,"Loss","Profit")</f>
        <v>Profit</v>
      </c>
      <c r="S2950" s="9">
        <f>shipments9[[#This Row],[Gross Profit]]/shipments9[[#This Row],[Amount]]</f>
        <v>0.70356472795497182</v>
      </c>
      <c r="T2950" s="11">
        <f>shipments9[[#This Row],[Amount]]/shipments9[[#This Row],[Boxes]]</f>
        <v>15.99</v>
      </c>
    </row>
    <row r="2951" spans="1:20" x14ac:dyDescent="0.25">
      <c r="A2951" t="s">
        <v>3149</v>
      </c>
      <c r="B2951" t="s">
        <v>39</v>
      </c>
      <c r="C2951" t="s">
        <v>147</v>
      </c>
      <c r="D2951" t="s">
        <v>19</v>
      </c>
      <c r="E2951" s="1">
        <v>45232</v>
      </c>
      <c r="F2951" s="1" t="str">
        <f>TEXT(shipments9[[#This Row],[Shipdate]],"ddd")</f>
        <v>Thu</v>
      </c>
      <c r="G2951" s="1" t="str">
        <f>IF(OR(shipments9[[#This Row],[Day Name]]="Sat",shipments9[[#This Row],[Day Name]]="Sun"),"Weekend","Weekday")</f>
        <v>Weekday</v>
      </c>
      <c r="H2951">
        <v>3001.5</v>
      </c>
      <c r="I2951">
        <v>301</v>
      </c>
      <c r="J2951" t="s">
        <v>172</v>
      </c>
      <c r="K2951" t="s">
        <v>8151</v>
      </c>
      <c r="L2951" t="s">
        <v>8152</v>
      </c>
      <c r="M2951">
        <v>11</v>
      </c>
      <c r="N2951" t="s">
        <v>8165</v>
      </c>
      <c r="O2951" s="4">
        <f>INDEX(products[Cost_per_box], MATCH(shipments9[[#This Row],[PID]], products[PID], 0))</f>
        <v>10.51</v>
      </c>
      <c r="P2951" s="4">
        <f>shipments9[[#This Row],[Boxes]]*shipments9[[#This Row],[Cost Per Box]]</f>
        <v>3163.5099999999998</v>
      </c>
      <c r="Q2951" s="4">
        <f>shipments9[[#This Row],[Amount]] -shipments9[[#This Row],[total cost]]</f>
        <v>-162.00999999999976</v>
      </c>
      <c r="R2951" s="4" t="str">
        <f>IF(shipments9[[#This Row],[Gross Profit]]&lt;0,"Loss","Profit")</f>
        <v>Loss</v>
      </c>
      <c r="S2951" s="9">
        <f>shipments9[[#This Row],[Gross Profit]]/shipments9[[#This Row],[Amount]]</f>
        <v>-5.3976345160752878E-2</v>
      </c>
      <c r="T2951" s="11">
        <f>shipments9[[#This Row],[Amount]]/shipments9[[#This Row],[Boxes]]</f>
        <v>9.971760797342192</v>
      </c>
    </row>
    <row r="2952" spans="1:20" x14ac:dyDescent="0.25">
      <c r="A2952" t="s">
        <v>3150</v>
      </c>
      <c r="B2952" t="s">
        <v>39</v>
      </c>
      <c r="C2952" t="s">
        <v>147</v>
      </c>
      <c r="D2952" t="s">
        <v>19</v>
      </c>
      <c r="E2952" s="1">
        <v>45131</v>
      </c>
      <c r="F2952" s="1" t="str">
        <f>TEXT(shipments9[[#This Row],[Shipdate]],"ddd")</f>
        <v>Mon</v>
      </c>
      <c r="G2952" s="1" t="str">
        <f>IF(OR(shipments9[[#This Row],[Day Name]]="Sat",shipments9[[#This Row],[Day Name]]="Sun"),"Weekend","Weekday")</f>
        <v>Weekday</v>
      </c>
      <c r="H2952">
        <v>8631</v>
      </c>
      <c r="I2952">
        <v>1079</v>
      </c>
      <c r="J2952" t="s">
        <v>172</v>
      </c>
      <c r="K2952" t="s">
        <v>8151</v>
      </c>
      <c r="L2952" t="s">
        <v>8160</v>
      </c>
      <c r="M2952">
        <v>7</v>
      </c>
      <c r="N2952" t="s">
        <v>8161</v>
      </c>
      <c r="O2952" s="4">
        <f>INDEX(products[Cost_per_box], MATCH(shipments9[[#This Row],[PID]], products[PID], 0))</f>
        <v>10.51</v>
      </c>
      <c r="P2952" s="4">
        <f>shipments9[[#This Row],[Boxes]]*shipments9[[#This Row],[Cost Per Box]]</f>
        <v>11340.289999999999</v>
      </c>
      <c r="Q2952" s="4">
        <f>shipments9[[#This Row],[Amount]] -shipments9[[#This Row],[total cost]]</f>
        <v>-2709.2899999999991</v>
      </c>
      <c r="R2952" s="4" t="str">
        <f>IF(shipments9[[#This Row],[Gross Profit]]&lt;0,"Loss","Profit")</f>
        <v>Loss</v>
      </c>
      <c r="S2952" s="9">
        <f>shipments9[[#This Row],[Gross Profit]]/shipments9[[#This Row],[Amount]]</f>
        <v>-0.31390221295330772</v>
      </c>
      <c r="T2952" s="11">
        <f>shipments9[[#This Row],[Amount]]/shipments9[[#This Row],[Boxes]]</f>
        <v>7.9990732159406859</v>
      </c>
    </row>
    <row r="2953" spans="1:20" x14ac:dyDescent="0.25">
      <c r="A2953" t="s">
        <v>3151</v>
      </c>
      <c r="B2953" t="s">
        <v>39</v>
      </c>
      <c r="C2953" t="s">
        <v>147</v>
      </c>
      <c r="D2953" t="s">
        <v>19</v>
      </c>
      <c r="E2953" s="1">
        <v>45176</v>
      </c>
      <c r="F2953" s="1" t="str">
        <f>TEXT(shipments9[[#This Row],[Shipdate]],"ddd")</f>
        <v>Thu</v>
      </c>
      <c r="G2953" s="1" t="str">
        <f>IF(OR(shipments9[[#This Row],[Day Name]]="Sat",shipments9[[#This Row],[Day Name]]="Sun"),"Weekend","Weekday")</f>
        <v>Weekday</v>
      </c>
      <c r="H2953">
        <v>3114</v>
      </c>
      <c r="I2953">
        <v>390</v>
      </c>
      <c r="J2953" t="s">
        <v>172</v>
      </c>
      <c r="K2953" t="s">
        <v>8151</v>
      </c>
      <c r="L2953" t="s">
        <v>8160</v>
      </c>
      <c r="M2953">
        <v>9</v>
      </c>
      <c r="N2953" t="s">
        <v>8167</v>
      </c>
      <c r="O2953" s="4">
        <f>INDEX(products[Cost_per_box], MATCH(shipments9[[#This Row],[PID]], products[PID], 0))</f>
        <v>10.51</v>
      </c>
      <c r="P2953" s="4">
        <f>shipments9[[#This Row],[Boxes]]*shipments9[[#This Row],[Cost Per Box]]</f>
        <v>4098.8999999999996</v>
      </c>
      <c r="Q2953" s="4">
        <f>shipments9[[#This Row],[Amount]] -shipments9[[#This Row],[total cost]]</f>
        <v>-984.89999999999964</v>
      </c>
      <c r="R2953" s="4" t="str">
        <f>IF(shipments9[[#This Row],[Gross Profit]]&lt;0,"Loss","Profit")</f>
        <v>Loss</v>
      </c>
      <c r="S2953" s="9">
        <f>shipments9[[#This Row],[Gross Profit]]/shipments9[[#This Row],[Amount]]</f>
        <v>-0.31628131021194594</v>
      </c>
      <c r="T2953" s="11">
        <f>shipments9[[#This Row],[Amount]]/shipments9[[#This Row],[Boxes]]</f>
        <v>7.9846153846153847</v>
      </c>
    </row>
    <row r="2954" spans="1:20" hidden="1" x14ac:dyDescent="0.25">
      <c r="A2954" t="s">
        <v>3152</v>
      </c>
      <c r="B2954" t="s">
        <v>39</v>
      </c>
      <c r="C2954" t="s">
        <v>163</v>
      </c>
      <c r="D2954" t="s">
        <v>19</v>
      </c>
      <c r="E2954" s="1">
        <v>45253</v>
      </c>
      <c r="F2954" s="1" t="str">
        <f>TEXT(shipments9[[#This Row],[Shipdate]],"ddd")</f>
        <v>Thu</v>
      </c>
      <c r="G2954" s="1" t="str">
        <f>IF(OR(shipments9[[#This Row],[Day Name]]="Sat",shipments9[[#This Row],[Day Name]]="Sun"),"Weekend","Weekday")</f>
        <v>Weekday</v>
      </c>
      <c r="H2954">
        <v>6390</v>
      </c>
      <c r="I2954">
        <v>710</v>
      </c>
      <c r="J2954" t="s">
        <v>172</v>
      </c>
      <c r="K2954" t="s">
        <v>8151</v>
      </c>
      <c r="L2954" t="s">
        <v>8152</v>
      </c>
      <c r="M2954">
        <v>11</v>
      </c>
      <c r="N2954" t="s">
        <v>8165</v>
      </c>
      <c r="O2954" s="4">
        <f>INDEX(products[Cost_per_box], MATCH(shipments9[[#This Row],[PID]], products[PID], 0))</f>
        <v>3.32</v>
      </c>
      <c r="P2954" s="4">
        <f>shipments9[[#This Row],[Boxes]]*shipments9[[#This Row],[Cost Per Box]]</f>
        <v>2357.1999999999998</v>
      </c>
      <c r="Q2954" s="4">
        <f>shipments9[[#This Row],[Amount]] -shipments9[[#This Row],[total cost]]</f>
        <v>4032.8</v>
      </c>
      <c r="R2954" s="4" t="str">
        <f>IF(shipments9[[#This Row],[Gross Profit]]&lt;0,"Loss","Profit")</f>
        <v>Profit</v>
      </c>
      <c r="S2954" s="9">
        <f>shipments9[[#This Row],[Gross Profit]]/shipments9[[#This Row],[Amount]]</f>
        <v>0.63111111111111118</v>
      </c>
      <c r="T2954" s="11">
        <f>shipments9[[#This Row],[Amount]]/shipments9[[#This Row],[Boxes]]</f>
        <v>9</v>
      </c>
    </row>
    <row r="2955" spans="1:20" hidden="1" x14ac:dyDescent="0.25">
      <c r="A2955" t="s">
        <v>3153</v>
      </c>
      <c r="B2955" t="s">
        <v>39</v>
      </c>
      <c r="C2955" t="s">
        <v>130</v>
      </c>
      <c r="D2955" t="s">
        <v>19</v>
      </c>
      <c r="E2955" s="1">
        <v>45112</v>
      </c>
      <c r="F2955" s="1" t="str">
        <f>TEXT(shipments9[[#This Row],[Shipdate]],"ddd")</f>
        <v>Wed</v>
      </c>
      <c r="G2955" s="1" t="str">
        <f>IF(OR(shipments9[[#This Row],[Day Name]]="Sat",shipments9[[#This Row],[Day Name]]="Sun"),"Weekend","Weekday")</f>
        <v>Weekday</v>
      </c>
      <c r="H2955">
        <v>4815</v>
      </c>
      <c r="I2955">
        <v>688</v>
      </c>
      <c r="J2955" t="s">
        <v>172</v>
      </c>
      <c r="K2955" t="s">
        <v>8151</v>
      </c>
      <c r="L2955" t="s">
        <v>8160</v>
      </c>
      <c r="M2955">
        <v>7</v>
      </c>
      <c r="N2955" t="s">
        <v>8161</v>
      </c>
      <c r="O2955" s="4">
        <f>INDEX(products[Cost_per_box], MATCH(shipments9[[#This Row],[PID]], products[PID], 0))</f>
        <v>5.72</v>
      </c>
      <c r="P2955" s="4">
        <f>shipments9[[#This Row],[Boxes]]*shipments9[[#This Row],[Cost Per Box]]</f>
        <v>3935.3599999999997</v>
      </c>
      <c r="Q2955" s="4">
        <f>shipments9[[#This Row],[Amount]] -shipments9[[#This Row],[total cost]]</f>
        <v>879.64000000000033</v>
      </c>
      <c r="R2955" s="4" t="str">
        <f>IF(shipments9[[#This Row],[Gross Profit]]&lt;0,"Loss","Profit")</f>
        <v>Profit</v>
      </c>
      <c r="S2955" s="9">
        <f>shipments9[[#This Row],[Gross Profit]]/shipments9[[#This Row],[Amount]]</f>
        <v>0.18268743509865012</v>
      </c>
      <c r="T2955" s="11">
        <f>shipments9[[#This Row],[Amount]]/shipments9[[#This Row],[Boxes]]</f>
        <v>6.9985465116279073</v>
      </c>
    </row>
    <row r="2956" spans="1:20" hidden="1" x14ac:dyDescent="0.25">
      <c r="A2956" t="s">
        <v>3154</v>
      </c>
      <c r="B2956" t="s">
        <v>39</v>
      </c>
      <c r="C2956" t="s">
        <v>137</v>
      </c>
      <c r="D2956" t="s">
        <v>19</v>
      </c>
      <c r="E2956" s="1">
        <v>45359</v>
      </c>
      <c r="F2956" s="1" t="str">
        <f>TEXT(shipments9[[#This Row],[Shipdate]],"ddd")</f>
        <v>Fri</v>
      </c>
      <c r="G2956" s="1" t="str">
        <f>IF(OR(shipments9[[#This Row],[Day Name]]="Sat",shipments9[[#This Row],[Day Name]]="Sun"),"Weekend","Weekday")</f>
        <v>Weekday</v>
      </c>
      <c r="H2956">
        <v>1971</v>
      </c>
      <c r="I2956">
        <v>99</v>
      </c>
      <c r="J2956" t="s">
        <v>172</v>
      </c>
      <c r="K2956" t="s">
        <v>8155</v>
      </c>
      <c r="L2956" t="s">
        <v>8156</v>
      </c>
      <c r="M2956">
        <v>3</v>
      </c>
      <c r="N2956" t="s">
        <v>8164</v>
      </c>
      <c r="O2956" s="4">
        <f>INDEX(products[Cost_per_box], MATCH(shipments9[[#This Row],[PID]], products[PID], 0))</f>
        <v>7.73</v>
      </c>
      <c r="P2956" s="4">
        <f>shipments9[[#This Row],[Boxes]]*shipments9[[#This Row],[Cost Per Box]]</f>
        <v>765.2700000000001</v>
      </c>
      <c r="Q2956" s="4">
        <f>shipments9[[#This Row],[Amount]] -shipments9[[#This Row],[total cost]]</f>
        <v>1205.73</v>
      </c>
      <c r="R2956" s="4" t="str">
        <f>IF(shipments9[[#This Row],[Gross Profit]]&lt;0,"Loss","Profit")</f>
        <v>Profit</v>
      </c>
      <c r="S2956" s="9">
        <f>shipments9[[#This Row],[Gross Profit]]/shipments9[[#This Row],[Amount]]</f>
        <v>0.6117351598173516</v>
      </c>
      <c r="T2956" s="11">
        <f>shipments9[[#This Row],[Amount]]/shipments9[[#This Row],[Boxes]]</f>
        <v>19.90909090909091</v>
      </c>
    </row>
    <row r="2957" spans="1:20" hidden="1" x14ac:dyDescent="0.25">
      <c r="A2957" t="s">
        <v>3155</v>
      </c>
      <c r="B2957" t="s">
        <v>39</v>
      </c>
      <c r="C2957" t="s">
        <v>153</v>
      </c>
      <c r="D2957" t="s">
        <v>19</v>
      </c>
      <c r="E2957" s="1">
        <v>45414</v>
      </c>
      <c r="F2957" s="1" t="str">
        <f>TEXT(shipments9[[#This Row],[Shipdate]],"ddd")</f>
        <v>Thu</v>
      </c>
      <c r="G2957" s="1" t="str">
        <f>IF(OR(shipments9[[#This Row],[Day Name]]="Sat",shipments9[[#This Row],[Day Name]]="Sun"),"Weekend","Weekday")</f>
        <v>Weekday</v>
      </c>
      <c r="H2957">
        <v>2700</v>
      </c>
      <c r="I2957">
        <v>180</v>
      </c>
      <c r="J2957" t="s">
        <v>172</v>
      </c>
      <c r="K2957" t="s">
        <v>8155</v>
      </c>
      <c r="L2957" t="s">
        <v>8154</v>
      </c>
      <c r="M2957">
        <v>5</v>
      </c>
      <c r="N2957" t="s">
        <v>201</v>
      </c>
      <c r="O2957" s="4">
        <f>INDEX(products[Cost_per_box], MATCH(shipments9[[#This Row],[PID]], products[PID], 0))</f>
        <v>9.57</v>
      </c>
      <c r="P2957" s="4">
        <f>shipments9[[#This Row],[Boxes]]*shipments9[[#This Row],[Cost Per Box]]</f>
        <v>1722.6000000000001</v>
      </c>
      <c r="Q2957" s="4">
        <f>shipments9[[#This Row],[Amount]] -shipments9[[#This Row],[total cost]]</f>
        <v>977.39999999999986</v>
      </c>
      <c r="R2957" s="4" t="str">
        <f>IF(shipments9[[#This Row],[Gross Profit]]&lt;0,"Loss","Profit")</f>
        <v>Profit</v>
      </c>
      <c r="S2957" s="9">
        <f>shipments9[[#This Row],[Gross Profit]]/shipments9[[#This Row],[Amount]]</f>
        <v>0.36199999999999993</v>
      </c>
      <c r="T2957" s="11">
        <f>shipments9[[#This Row],[Amount]]/shipments9[[#This Row],[Boxes]]</f>
        <v>15</v>
      </c>
    </row>
    <row r="2958" spans="1:20" hidden="1" x14ac:dyDescent="0.25">
      <c r="A2958" t="s">
        <v>3156</v>
      </c>
      <c r="B2958" t="s">
        <v>39</v>
      </c>
      <c r="C2958" t="s">
        <v>155</v>
      </c>
      <c r="D2958" t="s">
        <v>19</v>
      </c>
      <c r="E2958" s="1">
        <v>45285</v>
      </c>
      <c r="F2958" s="1" t="str">
        <f>TEXT(shipments9[[#This Row],[Shipdate]],"ddd")</f>
        <v>Mon</v>
      </c>
      <c r="G2958" s="1" t="str">
        <f>IF(OR(shipments9[[#This Row],[Day Name]]="Sat",shipments9[[#This Row],[Day Name]]="Sun"),"Weekend","Weekday")</f>
        <v>Weekday</v>
      </c>
      <c r="H2958">
        <v>171</v>
      </c>
      <c r="I2958">
        <v>18</v>
      </c>
      <c r="J2958" t="s">
        <v>172</v>
      </c>
      <c r="K2958" t="s">
        <v>8151</v>
      </c>
      <c r="L2958" t="s">
        <v>8152</v>
      </c>
      <c r="M2958">
        <v>12</v>
      </c>
      <c r="N2958" t="s">
        <v>8166</v>
      </c>
      <c r="O2958" s="4">
        <f>INDEX(products[Cost_per_box], MATCH(shipments9[[#This Row],[PID]], products[PID], 0))</f>
        <v>8.43</v>
      </c>
      <c r="P2958" s="4">
        <f>shipments9[[#This Row],[Boxes]]*shipments9[[#This Row],[Cost Per Box]]</f>
        <v>151.74</v>
      </c>
      <c r="Q2958" s="4">
        <f>shipments9[[#This Row],[Amount]] -shipments9[[#This Row],[total cost]]</f>
        <v>19.259999999999991</v>
      </c>
      <c r="R2958" s="4" t="str">
        <f>IF(shipments9[[#This Row],[Gross Profit]]&lt;0,"Loss","Profit")</f>
        <v>Profit</v>
      </c>
      <c r="S2958" s="9">
        <f>shipments9[[#This Row],[Gross Profit]]/shipments9[[#This Row],[Amount]]</f>
        <v>0.11263157894736837</v>
      </c>
      <c r="T2958" s="11">
        <f>shipments9[[#This Row],[Amount]]/shipments9[[#This Row],[Boxes]]</f>
        <v>9.5</v>
      </c>
    </row>
    <row r="2959" spans="1:20" hidden="1" x14ac:dyDescent="0.25">
      <c r="A2959" t="s">
        <v>3157</v>
      </c>
      <c r="B2959" t="s">
        <v>39</v>
      </c>
      <c r="C2959" t="s">
        <v>159</v>
      </c>
      <c r="D2959" t="s">
        <v>19</v>
      </c>
      <c r="E2959" s="1">
        <v>45264</v>
      </c>
      <c r="F2959" s="1" t="str">
        <f>TEXT(shipments9[[#This Row],[Shipdate]],"ddd")</f>
        <v>Mon</v>
      </c>
      <c r="G2959" s="1" t="str">
        <f>IF(OR(shipments9[[#This Row],[Day Name]]="Sat",shipments9[[#This Row],[Day Name]]="Sun"),"Weekend","Weekday")</f>
        <v>Weekday</v>
      </c>
      <c r="H2959">
        <v>663.75</v>
      </c>
      <c r="I2959">
        <v>25</v>
      </c>
      <c r="J2959" t="s">
        <v>172</v>
      </c>
      <c r="K2959" t="s">
        <v>8151</v>
      </c>
      <c r="L2959" t="s">
        <v>8152</v>
      </c>
      <c r="M2959">
        <v>12</v>
      </c>
      <c r="N2959" t="s">
        <v>8166</v>
      </c>
      <c r="O2959" s="4">
        <f>INDEX(products[Cost_per_box], MATCH(shipments9[[#This Row],[PID]], products[PID], 0))</f>
        <v>5.04</v>
      </c>
      <c r="P2959" s="4">
        <f>shipments9[[#This Row],[Boxes]]*shipments9[[#This Row],[Cost Per Box]]</f>
        <v>126</v>
      </c>
      <c r="Q2959" s="4">
        <f>shipments9[[#This Row],[Amount]] -shipments9[[#This Row],[total cost]]</f>
        <v>537.75</v>
      </c>
      <c r="R2959" s="4" t="str">
        <f>IF(shipments9[[#This Row],[Gross Profit]]&lt;0,"Loss","Profit")</f>
        <v>Profit</v>
      </c>
      <c r="S2959" s="9">
        <f>shipments9[[#This Row],[Gross Profit]]/shipments9[[#This Row],[Amount]]</f>
        <v>0.81016949152542372</v>
      </c>
      <c r="T2959" s="11">
        <f>shipments9[[#This Row],[Amount]]/shipments9[[#This Row],[Boxes]]</f>
        <v>26.55</v>
      </c>
    </row>
    <row r="2960" spans="1:20" hidden="1" x14ac:dyDescent="0.25">
      <c r="A2960" t="s">
        <v>3158</v>
      </c>
      <c r="B2960" t="s">
        <v>39</v>
      </c>
      <c r="C2960" t="s">
        <v>161</v>
      </c>
      <c r="D2960" t="s">
        <v>19</v>
      </c>
      <c r="E2960" s="1">
        <v>45064</v>
      </c>
      <c r="F2960" s="1" t="str">
        <f>TEXT(shipments9[[#This Row],[Shipdate]],"ddd")</f>
        <v>Thu</v>
      </c>
      <c r="G2960" s="1" t="str">
        <f>IF(OR(shipments9[[#This Row],[Day Name]]="Sat",shipments9[[#This Row],[Day Name]]="Sun"),"Weekend","Weekday")</f>
        <v>Weekday</v>
      </c>
      <c r="H2960">
        <v>3991.5</v>
      </c>
      <c r="I2960">
        <v>333</v>
      </c>
      <c r="J2960" t="s">
        <v>172</v>
      </c>
      <c r="K2960" t="s">
        <v>8151</v>
      </c>
      <c r="L2960" t="s">
        <v>8154</v>
      </c>
      <c r="M2960">
        <v>5</v>
      </c>
      <c r="N2960" t="s">
        <v>201</v>
      </c>
      <c r="O2960" s="4">
        <f>INDEX(products[Cost_per_box], MATCH(shipments9[[#This Row],[PID]], products[PID], 0))</f>
        <v>2.76</v>
      </c>
      <c r="P2960" s="4">
        <f>shipments9[[#This Row],[Boxes]]*shipments9[[#This Row],[Cost Per Box]]</f>
        <v>919.07999999999993</v>
      </c>
      <c r="Q2960" s="4">
        <f>shipments9[[#This Row],[Amount]] -shipments9[[#This Row],[total cost]]</f>
        <v>3072.42</v>
      </c>
      <c r="R2960" s="4" t="str">
        <f>IF(shipments9[[#This Row],[Gross Profit]]&lt;0,"Loss","Profit")</f>
        <v>Profit</v>
      </c>
      <c r="S2960" s="9">
        <f>shipments9[[#This Row],[Gross Profit]]/shipments9[[#This Row],[Amount]]</f>
        <v>0.76974069898534392</v>
      </c>
      <c r="T2960" s="11">
        <f>shipments9[[#This Row],[Amount]]/shipments9[[#This Row],[Boxes]]</f>
        <v>11.986486486486486</v>
      </c>
    </row>
    <row r="2961" spans="1:20" hidden="1" x14ac:dyDescent="0.25">
      <c r="A2961" t="s">
        <v>3159</v>
      </c>
      <c r="B2961" t="s">
        <v>39</v>
      </c>
      <c r="C2961" t="s">
        <v>163</v>
      </c>
      <c r="D2961" t="s">
        <v>19</v>
      </c>
      <c r="E2961" s="1">
        <v>45239</v>
      </c>
      <c r="F2961" s="1" t="str">
        <f>TEXT(shipments9[[#This Row],[Shipdate]],"ddd")</f>
        <v>Thu</v>
      </c>
      <c r="G2961" s="1" t="str">
        <f>IF(OR(shipments9[[#This Row],[Day Name]]="Sat",shipments9[[#This Row],[Day Name]]="Sun"),"Weekend","Weekday")</f>
        <v>Weekday</v>
      </c>
      <c r="H2961">
        <v>2047.5</v>
      </c>
      <c r="I2961">
        <v>187</v>
      </c>
      <c r="J2961" t="s">
        <v>172</v>
      </c>
      <c r="K2961" t="s">
        <v>8151</v>
      </c>
      <c r="L2961" t="s">
        <v>8152</v>
      </c>
      <c r="M2961">
        <v>11</v>
      </c>
      <c r="N2961" t="s">
        <v>8165</v>
      </c>
      <c r="O2961" s="4">
        <f>INDEX(products[Cost_per_box], MATCH(shipments9[[#This Row],[PID]], products[PID], 0))</f>
        <v>3.32</v>
      </c>
      <c r="P2961" s="4">
        <f>shipments9[[#This Row],[Boxes]]*shipments9[[#This Row],[Cost Per Box]]</f>
        <v>620.83999999999992</v>
      </c>
      <c r="Q2961" s="4">
        <f>shipments9[[#This Row],[Amount]] -shipments9[[#This Row],[total cost]]</f>
        <v>1426.66</v>
      </c>
      <c r="R2961" s="4" t="str">
        <f>IF(shipments9[[#This Row],[Gross Profit]]&lt;0,"Loss","Profit")</f>
        <v>Profit</v>
      </c>
      <c r="S2961" s="9">
        <f>shipments9[[#This Row],[Gross Profit]]/shipments9[[#This Row],[Amount]]</f>
        <v>0.69678144078144078</v>
      </c>
      <c r="T2961" s="11">
        <f>shipments9[[#This Row],[Amount]]/shipments9[[#This Row],[Boxes]]</f>
        <v>10.949197860962567</v>
      </c>
    </row>
    <row r="2962" spans="1:20" hidden="1" x14ac:dyDescent="0.25">
      <c r="A2962" t="s">
        <v>3160</v>
      </c>
      <c r="B2962" t="s">
        <v>39</v>
      </c>
      <c r="C2962" t="s">
        <v>121</v>
      </c>
      <c r="D2962" t="s">
        <v>19</v>
      </c>
      <c r="E2962" s="1">
        <v>45166</v>
      </c>
      <c r="F2962" s="1" t="str">
        <f>TEXT(shipments9[[#This Row],[Shipdate]],"ddd")</f>
        <v>Mon</v>
      </c>
      <c r="G2962" s="1" t="str">
        <f>IF(OR(shipments9[[#This Row],[Day Name]]="Sat",shipments9[[#This Row],[Day Name]]="Sun"),"Weekend","Weekday")</f>
        <v>Weekday</v>
      </c>
      <c r="H2962">
        <v>1343.25</v>
      </c>
      <c r="I2962">
        <v>96</v>
      </c>
      <c r="J2962" t="s">
        <v>172</v>
      </c>
      <c r="K2962" t="s">
        <v>8151</v>
      </c>
      <c r="L2962" t="s">
        <v>8160</v>
      </c>
      <c r="M2962">
        <v>8</v>
      </c>
      <c r="N2962" t="s">
        <v>8162</v>
      </c>
      <c r="O2962" s="4">
        <f>INDEX(products[Cost_per_box], MATCH(shipments9[[#This Row],[PID]], products[PID], 0))</f>
        <v>5.26</v>
      </c>
      <c r="P2962" s="4">
        <f>shipments9[[#This Row],[Boxes]]*shipments9[[#This Row],[Cost Per Box]]</f>
        <v>504.96</v>
      </c>
      <c r="Q2962" s="4">
        <f>shipments9[[#This Row],[Amount]] -shipments9[[#This Row],[total cost]]</f>
        <v>838.29</v>
      </c>
      <c r="R2962" s="4" t="str">
        <f>IF(shipments9[[#This Row],[Gross Profit]]&lt;0,"Loss","Profit")</f>
        <v>Profit</v>
      </c>
      <c r="S2962" s="9">
        <f>shipments9[[#This Row],[Gross Profit]]/shipments9[[#This Row],[Amount]]</f>
        <v>0.62407593523171412</v>
      </c>
      <c r="T2962" s="11">
        <f>shipments9[[#This Row],[Amount]]/shipments9[[#This Row],[Boxes]]</f>
        <v>13.9921875</v>
      </c>
    </row>
    <row r="2963" spans="1:20" hidden="1" x14ac:dyDescent="0.25">
      <c r="A2963" t="s">
        <v>3161</v>
      </c>
      <c r="B2963" t="s">
        <v>39</v>
      </c>
      <c r="C2963" t="s">
        <v>130</v>
      </c>
      <c r="D2963" t="s">
        <v>19</v>
      </c>
      <c r="E2963" s="1">
        <v>45272</v>
      </c>
      <c r="F2963" s="1" t="str">
        <f>TEXT(shipments9[[#This Row],[Shipdate]],"ddd")</f>
        <v>Tue</v>
      </c>
      <c r="G2963" s="1" t="str">
        <f>IF(OR(shipments9[[#This Row],[Day Name]]="Sat",shipments9[[#This Row],[Day Name]]="Sun"),"Weekend","Weekday")</f>
        <v>Weekday</v>
      </c>
      <c r="H2963">
        <v>1129.5</v>
      </c>
      <c r="I2963">
        <v>126</v>
      </c>
      <c r="J2963" t="s">
        <v>172</v>
      </c>
      <c r="K2963" t="s">
        <v>8151</v>
      </c>
      <c r="L2963" t="s">
        <v>8152</v>
      </c>
      <c r="M2963">
        <v>12</v>
      </c>
      <c r="N2963" t="s">
        <v>8166</v>
      </c>
      <c r="O2963" s="4">
        <f>INDEX(products[Cost_per_box], MATCH(shipments9[[#This Row],[PID]], products[PID], 0))</f>
        <v>5.72</v>
      </c>
      <c r="P2963" s="4">
        <f>shipments9[[#This Row],[Boxes]]*shipments9[[#This Row],[Cost Per Box]]</f>
        <v>720.71999999999991</v>
      </c>
      <c r="Q2963" s="4">
        <f>shipments9[[#This Row],[Amount]] -shipments9[[#This Row],[total cost]]</f>
        <v>408.78000000000009</v>
      </c>
      <c r="R2963" s="4" t="str">
        <f>IF(shipments9[[#This Row],[Gross Profit]]&lt;0,"Loss","Profit")</f>
        <v>Profit</v>
      </c>
      <c r="S2963" s="9">
        <f>shipments9[[#This Row],[Gross Profit]]/shipments9[[#This Row],[Amount]]</f>
        <v>0.36191235059760962</v>
      </c>
      <c r="T2963" s="11">
        <f>shipments9[[#This Row],[Amount]]/shipments9[[#This Row],[Boxes]]</f>
        <v>8.9642857142857135</v>
      </c>
    </row>
    <row r="2964" spans="1:20" hidden="1" x14ac:dyDescent="0.25">
      <c r="A2964" t="s">
        <v>3162</v>
      </c>
      <c r="B2964" t="s">
        <v>39</v>
      </c>
      <c r="C2964" t="s">
        <v>132</v>
      </c>
      <c r="D2964" t="s">
        <v>19</v>
      </c>
      <c r="E2964" s="1">
        <v>45125</v>
      </c>
      <c r="F2964" s="1" t="str">
        <f>TEXT(shipments9[[#This Row],[Shipdate]],"ddd")</f>
        <v>Tue</v>
      </c>
      <c r="G2964" s="1" t="str">
        <f>IF(OR(shipments9[[#This Row],[Day Name]]="Sat",shipments9[[#This Row],[Day Name]]="Sun"),"Weekend","Weekday")</f>
        <v>Weekday</v>
      </c>
      <c r="H2964">
        <v>6853.5</v>
      </c>
      <c r="I2964">
        <v>264</v>
      </c>
      <c r="J2964" t="s">
        <v>172</v>
      </c>
      <c r="K2964" t="s">
        <v>8151</v>
      </c>
      <c r="L2964" t="s">
        <v>8160</v>
      </c>
      <c r="M2964">
        <v>7</v>
      </c>
      <c r="N2964" t="s">
        <v>8161</v>
      </c>
      <c r="O2964" s="4">
        <f>INDEX(products[Cost_per_box], MATCH(shipments9[[#This Row],[PID]], products[PID], 0))</f>
        <v>6.31</v>
      </c>
      <c r="P2964" s="4">
        <f>shipments9[[#This Row],[Boxes]]*shipments9[[#This Row],[Cost Per Box]]</f>
        <v>1665.84</v>
      </c>
      <c r="Q2964" s="4">
        <f>shipments9[[#This Row],[Amount]] -shipments9[[#This Row],[total cost]]</f>
        <v>5187.66</v>
      </c>
      <c r="R2964" s="4" t="str">
        <f>IF(shipments9[[#This Row],[Gross Profit]]&lt;0,"Loss","Profit")</f>
        <v>Profit</v>
      </c>
      <c r="S2964" s="9">
        <f>shipments9[[#This Row],[Gross Profit]]/shipments9[[#This Row],[Amount]]</f>
        <v>0.75693587218209668</v>
      </c>
      <c r="T2964" s="11">
        <f>shipments9[[#This Row],[Amount]]/shipments9[[#This Row],[Boxes]]</f>
        <v>25.960227272727273</v>
      </c>
    </row>
    <row r="2965" spans="1:20" hidden="1" x14ac:dyDescent="0.25">
      <c r="A2965" t="s">
        <v>3163</v>
      </c>
      <c r="B2965" t="s">
        <v>39</v>
      </c>
      <c r="C2965" t="s">
        <v>137</v>
      </c>
      <c r="D2965" t="s">
        <v>19</v>
      </c>
      <c r="E2965" s="1">
        <v>45124</v>
      </c>
      <c r="F2965" s="1" t="str">
        <f>TEXT(shipments9[[#This Row],[Shipdate]],"ddd")</f>
        <v>Mon</v>
      </c>
      <c r="G2965" s="1" t="str">
        <f>IF(OR(shipments9[[#This Row],[Day Name]]="Sat",shipments9[[#This Row],[Day Name]]="Sun"),"Weekend","Weekday")</f>
        <v>Weekday</v>
      </c>
      <c r="H2965">
        <v>4560.75</v>
      </c>
      <c r="I2965">
        <v>254</v>
      </c>
      <c r="J2965" t="s">
        <v>172</v>
      </c>
      <c r="K2965" t="s">
        <v>8151</v>
      </c>
      <c r="L2965" t="s">
        <v>8160</v>
      </c>
      <c r="M2965">
        <v>7</v>
      </c>
      <c r="N2965" t="s">
        <v>8161</v>
      </c>
      <c r="O2965" s="4">
        <f>INDEX(products[Cost_per_box], MATCH(shipments9[[#This Row],[PID]], products[PID], 0))</f>
        <v>7.73</v>
      </c>
      <c r="P2965" s="4">
        <f>shipments9[[#This Row],[Boxes]]*shipments9[[#This Row],[Cost Per Box]]</f>
        <v>1963.42</v>
      </c>
      <c r="Q2965" s="4">
        <f>shipments9[[#This Row],[Amount]] -shipments9[[#This Row],[total cost]]</f>
        <v>2597.33</v>
      </c>
      <c r="R2965" s="4" t="str">
        <f>IF(shipments9[[#This Row],[Gross Profit]]&lt;0,"Loss","Profit")</f>
        <v>Profit</v>
      </c>
      <c r="S2965" s="9">
        <f>shipments9[[#This Row],[Gross Profit]]/shipments9[[#This Row],[Amount]]</f>
        <v>0.56949624513512032</v>
      </c>
      <c r="T2965" s="11">
        <f>shipments9[[#This Row],[Amount]]/shipments9[[#This Row],[Boxes]]</f>
        <v>17.955708661417322</v>
      </c>
    </row>
    <row r="2966" spans="1:20" hidden="1" x14ac:dyDescent="0.25">
      <c r="A2966" t="s">
        <v>3164</v>
      </c>
      <c r="B2966" t="s">
        <v>39</v>
      </c>
      <c r="C2966" t="s">
        <v>145</v>
      </c>
      <c r="D2966" t="s">
        <v>19</v>
      </c>
      <c r="E2966" s="1">
        <v>45147</v>
      </c>
      <c r="F2966" s="1" t="str">
        <f>TEXT(shipments9[[#This Row],[Shipdate]],"ddd")</f>
        <v>Wed</v>
      </c>
      <c r="G2966" s="1" t="str">
        <f>IF(OR(shipments9[[#This Row],[Day Name]]="Sat",shipments9[[#This Row],[Day Name]]="Sun"),"Weekend","Weekday")</f>
        <v>Weekday</v>
      </c>
      <c r="H2966">
        <v>513</v>
      </c>
      <c r="I2966">
        <v>31</v>
      </c>
      <c r="J2966" t="s">
        <v>172</v>
      </c>
      <c r="K2966" t="s">
        <v>8151</v>
      </c>
      <c r="L2966" t="s">
        <v>8160</v>
      </c>
      <c r="M2966">
        <v>8</v>
      </c>
      <c r="N2966" t="s">
        <v>8162</v>
      </c>
      <c r="O2966" s="4">
        <f>INDEX(products[Cost_per_box], MATCH(shipments9[[#This Row],[PID]], products[PID], 0))</f>
        <v>4.74</v>
      </c>
      <c r="P2966" s="4">
        <f>shipments9[[#This Row],[Boxes]]*shipments9[[#This Row],[Cost Per Box]]</f>
        <v>146.94</v>
      </c>
      <c r="Q2966" s="4">
        <f>shipments9[[#This Row],[Amount]] -shipments9[[#This Row],[total cost]]</f>
        <v>366.06</v>
      </c>
      <c r="R2966" s="4" t="str">
        <f>IF(shipments9[[#This Row],[Gross Profit]]&lt;0,"Loss","Profit")</f>
        <v>Profit</v>
      </c>
      <c r="S2966" s="9">
        <f>shipments9[[#This Row],[Gross Profit]]/shipments9[[#This Row],[Amount]]</f>
        <v>0.71356725146198829</v>
      </c>
      <c r="T2966" s="11">
        <f>shipments9[[#This Row],[Amount]]/shipments9[[#This Row],[Boxes]]</f>
        <v>16.548387096774192</v>
      </c>
    </row>
    <row r="2967" spans="1:20" x14ac:dyDescent="0.25">
      <c r="A2967" t="s">
        <v>3165</v>
      </c>
      <c r="B2967" t="s">
        <v>39</v>
      </c>
      <c r="C2967" t="s">
        <v>147</v>
      </c>
      <c r="D2967" t="s">
        <v>19</v>
      </c>
      <c r="E2967" s="1">
        <v>45446</v>
      </c>
      <c r="F2967" s="1" t="str">
        <f>TEXT(shipments9[[#This Row],[Shipdate]],"ddd")</f>
        <v>Mon</v>
      </c>
      <c r="G2967" s="1" t="str">
        <f>IF(OR(shipments9[[#This Row],[Day Name]]="Sat",shipments9[[#This Row],[Day Name]]="Sun"),"Weekend","Weekday")</f>
        <v>Weekday</v>
      </c>
      <c r="H2967">
        <v>8273.25</v>
      </c>
      <c r="I2967">
        <v>920</v>
      </c>
      <c r="J2967" t="s">
        <v>172</v>
      </c>
      <c r="K2967" t="s">
        <v>8155</v>
      </c>
      <c r="L2967" t="s">
        <v>8154</v>
      </c>
      <c r="M2967">
        <v>6</v>
      </c>
      <c r="N2967" t="s">
        <v>8159</v>
      </c>
      <c r="O2967" s="4">
        <f>INDEX(products[Cost_per_box], MATCH(shipments9[[#This Row],[PID]], products[PID], 0))</f>
        <v>10.51</v>
      </c>
      <c r="P2967" s="4">
        <f>shipments9[[#This Row],[Boxes]]*shipments9[[#This Row],[Cost Per Box]]</f>
        <v>9669.1999999999989</v>
      </c>
      <c r="Q2967" s="4">
        <f>shipments9[[#This Row],[Amount]] -shipments9[[#This Row],[total cost]]</f>
        <v>-1395.9499999999989</v>
      </c>
      <c r="R2967" s="4" t="str">
        <f>IF(shipments9[[#This Row],[Gross Profit]]&lt;0,"Loss","Profit")</f>
        <v>Loss</v>
      </c>
      <c r="S2967" s="9">
        <f>shipments9[[#This Row],[Gross Profit]]/shipments9[[#This Row],[Amount]]</f>
        <v>-0.16873054724564093</v>
      </c>
      <c r="T2967" s="11">
        <f>shipments9[[#This Row],[Amount]]/shipments9[[#This Row],[Boxes]]</f>
        <v>8.9926630434782613</v>
      </c>
    </row>
    <row r="2968" spans="1:20" hidden="1" x14ac:dyDescent="0.25">
      <c r="A2968" t="s">
        <v>3166</v>
      </c>
      <c r="B2968" t="s">
        <v>39</v>
      </c>
      <c r="C2968" t="s">
        <v>153</v>
      </c>
      <c r="D2968" t="s">
        <v>19</v>
      </c>
      <c r="E2968" s="1">
        <v>45462</v>
      </c>
      <c r="F2968" s="1" t="str">
        <f>TEXT(shipments9[[#This Row],[Shipdate]],"ddd")</f>
        <v>Wed</v>
      </c>
      <c r="G2968" s="1" t="str">
        <f>IF(OR(shipments9[[#This Row],[Day Name]]="Sat",shipments9[[#This Row],[Day Name]]="Sun"),"Weekend","Weekday")</f>
        <v>Weekday</v>
      </c>
      <c r="H2968">
        <v>9609.75</v>
      </c>
      <c r="I2968">
        <v>534</v>
      </c>
      <c r="J2968" t="s">
        <v>172</v>
      </c>
      <c r="K2968" t="s">
        <v>8155</v>
      </c>
      <c r="L2968" t="s">
        <v>8154</v>
      </c>
      <c r="M2968">
        <v>6</v>
      </c>
      <c r="N2968" t="s">
        <v>8159</v>
      </c>
      <c r="O2968" s="4">
        <f>INDEX(products[Cost_per_box], MATCH(shipments9[[#This Row],[PID]], products[PID], 0))</f>
        <v>9.57</v>
      </c>
      <c r="P2968" s="4">
        <f>shipments9[[#This Row],[Boxes]]*shipments9[[#This Row],[Cost Per Box]]</f>
        <v>5110.38</v>
      </c>
      <c r="Q2968" s="4">
        <f>shipments9[[#This Row],[Amount]] -shipments9[[#This Row],[total cost]]</f>
        <v>4499.37</v>
      </c>
      <c r="R2968" s="4" t="str">
        <f>IF(shipments9[[#This Row],[Gross Profit]]&lt;0,"Loss","Profit")</f>
        <v>Profit</v>
      </c>
      <c r="S2968" s="9">
        <f>shipments9[[#This Row],[Gross Profit]]/shipments9[[#This Row],[Amount]]</f>
        <v>0.46820885038632637</v>
      </c>
      <c r="T2968" s="11">
        <f>shipments9[[#This Row],[Amount]]/shipments9[[#This Row],[Boxes]]</f>
        <v>17.995786516853933</v>
      </c>
    </row>
    <row r="2969" spans="1:20" hidden="1" x14ac:dyDescent="0.25">
      <c r="A2969" t="s">
        <v>3167</v>
      </c>
      <c r="B2969" t="s">
        <v>39</v>
      </c>
      <c r="C2969" t="s">
        <v>155</v>
      </c>
      <c r="D2969" t="s">
        <v>19</v>
      </c>
      <c r="E2969" s="1">
        <v>45065</v>
      </c>
      <c r="F2969" s="1" t="str">
        <f>TEXT(shipments9[[#This Row],[Shipdate]],"ddd")</f>
        <v>Fri</v>
      </c>
      <c r="G2969" s="1" t="str">
        <f>IF(OR(shipments9[[#This Row],[Day Name]]="Sat",shipments9[[#This Row],[Day Name]]="Sun"),"Weekend","Weekday")</f>
        <v>Weekday</v>
      </c>
      <c r="H2969">
        <v>11677.5</v>
      </c>
      <c r="I2969">
        <v>1168</v>
      </c>
      <c r="J2969" t="s">
        <v>172</v>
      </c>
      <c r="K2969" t="s">
        <v>8151</v>
      </c>
      <c r="L2969" t="s">
        <v>8154</v>
      </c>
      <c r="M2969">
        <v>5</v>
      </c>
      <c r="N2969" t="s">
        <v>201</v>
      </c>
      <c r="O2969" s="4">
        <f>INDEX(products[Cost_per_box], MATCH(shipments9[[#This Row],[PID]], products[PID], 0))</f>
        <v>8.43</v>
      </c>
      <c r="P2969" s="4">
        <f>shipments9[[#This Row],[Boxes]]*shipments9[[#This Row],[Cost Per Box]]</f>
        <v>9846.24</v>
      </c>
      <c r="Q2969" s="4">
        <f>shipments9[[#This Row],[Amount]] -shipments9[[#This Row],[total cost]]</f>
        <v>1831.2600000000002</v>
      </c>
      <c r="R2969" s="4" t="str">
        <f>IF(shipments9[[#This Row],[Gross Profit]]&lt;0,"Loss","Profit")</f>
        <v>Profit</v>
      </c>
      <c r="S2969" s="9">
        <f>shipments9[[#This Row],[Gross Profit]]/shipments9[[#This Row],[Amount]]</f>
        <v>0.15681952472703919</v>
      </c>
      <c r="T2969" s="11">
        <f>shipments9[[#This Row],[Amount]]/shipments9[[#This Row],[Boxes]]</f>
        <v>9.9978595890410951</v>
      </c>
    </row>
    <row r="2970" spans="1:20" hidden="1" x14ac:dyDescent="0.25">
      <c r="A2970" t="s">
        <v>3168</v>
      </c>
      <c r="B2970" t="s">
        <v>39</v>
      </c>
      <c r="C2970" t="s">
        <v>159</v>
      </c>
      <c r="D2970" t="s">
        <v>19</v>
      </c>
      <c r="E2970" s="1">
        <v>44928</v>
      </c>
      <c r="F2970" s="1" t="str">
        <f>TEXT(shipments9[[#This Row],[Shipdate]],"ddd")</f>
        <v>Mon</v>
      </c>
      <c r="G2970" s="1" t="str">
        <f>IF(OR(shipments9[[#This Row],[Day Name]]="Sat",shipments9[[#This Row],[Day Name]]="Sun"),"Weekend","Weekday")</f>
        <v>Weekday</v>
      </c>
      <c r="H2970">
        <v>1181.25</v>
      </c>
      <c r="I2970">
        <v>43</v>
      </c>
      <c r="J2970" t="s">
        <v>172</v>
      </c>
      <c r="K2970" t="s">
        <v>8151</v>
      </c>
      <c r="L2970" t="s">
        <v>8156</v>
      </c>
      <c r="M2970">
        <v>1</v>
      </c>
      <c r="N2970" t="s">
        <v>8163</v>
      </c>
      <c r="O2970" s="4">
        <f>INDEX(products[Cost_per_box], MATCH(shipments9[[#This Row],[PID]], products[PID], 0))</f>
        <v>5.04</v>
      </c>
      <c r="P2970" s="4">
        <f>shipments9[[#This Row],[Boxes]]*shipments9[[#This Row],[Cost Per Box]]</f>
        <v>216.72</v>
      </c>
      <c r="Q2970" s="4">
        <f>shipments9[[#This Row],[Amount]] -shipments9[[#This Row],[total cost]]</f>
        <v>964.53</v>
      </c>
      <c r="R2970" s="4" t="str">
        <f>IF(shipments9[[#This Row],[Gross Profit]]&lt;0,"Loss","Profit")</f>
        <v>Profit</v>
      </c>
      <c r="S2970" s="9">
        <f>shipments9[[#This Row],[Gross Profit]]/shipments9[[#This Row],[Amount]]</f>
        <v>0.81653333333333333</v>
      </c>
      <c r="T2970" s="11">
        <f>shipments9[[#This Row],[Amount]]/shipments9[[#This Row],[Boxes]]</f>
        <v>27.470930232558139</v>
      </c>
    </row>
    <row r="2971" spans="1:20" hidden="1" x14ac:dyDescent="0.25">
      <c r="A2971" t="s">
        <v>3169</v>
      </c>
      <c r="B2971" t="s">
        <v>39</v>
      </c>
      <c r="C2971" t="s">
        <v>165</v>
      </c>
      <c r="D2971" t="s">
        <v>19</v>
      </c>
      <c r="E2971" s="1">
        <v>45128</v>
      </c>
      <c r="F2971" s="1" t="str">
        <f>TEXT(shipments9[[#This Row],[Shipdate]],"ddd")</f>
        <v>Fri</v>
      </c>
      <c r="G2971" s="1" t="str">
        <f>IF(OR(shipments9[[#This Row],[Day Name]]="Sat",shipments9[[#This Row],[Day Name]]="Sun"),"Weekend","Weekday")</f>
        <v>Weekday</v>
      </c>
      <c r="H2971">
        <v>2261.25</v>
      </c>
      <c r="I2971">
        <v>103</v>
      </c>
      <c r="J2971" t="s">
        <v>172</v>
      </c>
      <c r="K2971" t="s">
        <v>8151</v>
      </c>
      <c r="L2971" t="s">
        <v>8160</v>
      </c>
      <c r="M2971">
        <v>7</v>
      </c>
      <c r="N2971" t="s">
        <v>8161</v>
      </c>
      <c r="O2971" s="4">
        <f>INDEX(products[Cost_per_box], MATCH(shipments9[[#This Row],[PID]], products[PID], 0))</f>
        <v>2.65</v>
      </c>
      <c r="P2971" s="4">
        <f>shipments9[[#This Row],[Boxes]]*shipments9[[#This Row],[Cost Per Box]]</f>
        <v>272.95</v>
      </c>
      <c r="Q2971" s="4">
        <f>shipments9[[#This Row],[Amount]] -shipments9[[#This Row],[total cost]]</f>
        <v>1988.3</v>
      </c>
      <c r="R2971" s="4" t="str">
        <f>IF(shipments9[[#This Row],[Gross Profit]]&lt;0,"Loss","Profit")</f>
        <v>Profit</v>
      </c>
      <c r="S2971" s="9">
        <f>shipments9[[#This Row],[Gross Profit]]/shipments9[[#This Row],[Amount]]</f>
        <v>0.87929242675511332</v>
      </c>
      <c r="T2971" s="11">
        <f>shipments9[[#This Row],[Amount]]/shipments9[[#This Row],[Boxes]]</f>
        <v>21.953883495145632</v>
      </c>
    </row>
    <row r="2972" spans="1:20" hidden="1" x14ac:dyDescent="0.25">
      <c r="A2972" t="s">
        <v>3170</v>
      </c>
      <c r="B2972" t="s">
        <v>39</v>
      </c>
      <c r="C2972" t="s">
        <v>165</v>
      </c>
      <c r="D2972" t="s">
        <v>19</v>
      </c>
      <c r="E2972" s="1">
        <v>44929</v>
      </c>
      <c r="F2972" s="1" t="str">
        <f>TEXT(shipments9[[#This Row],[Shipdate]],"ddd")</f>
        <v>Tue</v>
      </c>
      <c r="G2972" s="1" t="str">
        <f>IF(OR(shipments9[[#This Row],[Day Name]]="Sat",shipments9[[#This Row],[Day Name]]="Sun"),"Weekend","Weekday")</f>
        <v>Weekday</v>
      </c>
      <c r="H2972">
        <v>6750</v>
      </c>
      <c r="I2972">
        <v>375</v>
      </c>
      <c r="J2972" t="s">
        <v>172</v>
      </c>
      <c r="K2972" t="s">
        <v>8151</v>
      </c>
      <c r="L2972" t="s">
        <v>8156</v>
      </c>
      <c r="M2972">
        <v>1</v>
      </c>
      <c r="N2972" t="s">
        <v>8163</v>
      </c>
      <c r="O2972" s="4">
        <f>INDEX(products[Cost_per_box], MATCH(shipments9[[#This Row],[PID]], products[PID], 0))</f>
        <v>2.65</v>
      </c>
      <c r="P2972" s="4">
        <f>shipments9[[#This Row],[Boxes]]*shipments9[[#This Row],[Cost Per Box]]</f>
        <v>993.75</v>
      </c>
      <c r="Q2972" s="4">
        <f>shipments9[[#This Row],[Amount]] -shipments9[[#This Row],[total cost]]</f>
        <v>5756.25</v>
      </c>
      <c r="R2972" s="4" t="str">
        <f>IF(shipments9[[#This Row],[Gross Profit]]&lt;0,"Loss","Profit")</f>
        <v>Profit</v>
      </c>
      <c r="S2972" s="9">
        <f>shipments9[[#This Row],[Gross Profit]]/shipments9[[#This Row],[Amount]]</f>
        <v>0.85277777777777775</v>
      </c>
      <c r="T2972" s="11">
        <f>shipments9[[#This Row],[Amount]]/shipments9[[#This Row],[Boxes]]</f>
        <v>18</v>
      </c>
    </row>
    <row r="2973" spans="1:20" hidden="1" x14ac:dyDescent="0.25">
      <c r="A2973" t="s">
        <v>3171</v>
      </c>
      <c r="B2973" t="s">
        <v>39</v>
      </c>
      <c r="C2973" t="s">
        <v>128</v>
      </c>
      <c r="D2973" t="s">
        <v>19</v>
      </c>
      <c r="E2973" s="1">
        <v>45245</v>
      </c>
      <c r="F2973" s="1" t="str">
        <f>TEXT(shipments9[[#This Row],[Shipdate]],"ddd")</f>
        <v>Wed</v>
      </c>
      <c r="G2973" s="1" t="str">
        <f>IF(OR(shipments9[[#This Row],[Day Name]]="Sat",shipments9[[#This Row],[Day Name]]="Sun"),"Weekend","Weekday")</f>
        <v>Weekday</v>
      </c>
      <c r="H2973">
        <v>5006.25</v>
      </c>
      <c r="I2973">
        <v>626</v>
      </c>
      <c r="J2973" t="s">
        <v>172</v>
      </c>
      <c r="K2973" t="s">
        <v>8151</v>
      </c>
      <c r="L2973" t="s">
        <v>8152</v>
      </c>
      <c r="M2973">
        <v>11</v>
      </c>
      <c r="N2973" t="s">
        <v>8165</v>
      </c>
      <c r="O2973" s="4">
        <f>INDEX(products[Cost_per_box], MATCH(shipments9[[#This Row],[PID]], products[PID], 0))</f>
        <v>3.85</v>
      </c>
      <c r="P2973" s="4">
        <f>shipments9[[#This Row],[Boxes]]*shipments9[[#This Row],[Cost Per Box]]</f>
        <v>2410.1</v>
      </c>
      <c r="Q2973" s="4">
        <f>shipments9[[#This Row],[Amount]] -shipments9[[#This Row],[total cost]]</f>
        <v>2596.15</v>
      </c>
      <c r="R2973" s="4" t="str">
        <f>IF(shipments9[[#This Row],[Gross Profit]]&lt;0,"Loss","Profit")</f>
        <v>Profit</v>
      </c>
      <c r="S2973" s="9">
        <f>shipments9[[#This Row],[Gross Profit]]/shipments9[[#This Row],[Amount]]</f>
        <v>0.51858177278401996</v>
      </c>
      <c r="T2973" s="11">
        <f>shipments9[[#This Row],[Amount]]/shipments9[[#This Row],[Boxes]]</f>
        <v>7.9972044728434506</v>
      </c>
    </row>
    <row r="2974" spans="1:20" x14ac:dyDescent="0.25">
      <c r="A2974" t="s">
        <v>3172</v>
      </c>
      <c r="B2974" t="s">
        <v>39</v>
      </c>
      <c r="C2974" t="s">
        <v>130</v>
      </c>
      <c r="D2974" t="s">
        <v>19</v>
      </c>
      <c r="E2974" s="1">
        <v>44977</v>
      </c>
      <c r="F2974" s="1" t="str">
        <f>TEXT(shipments9[[#This Row],[Shipdate]],"ddd")</f>
        <v>Mon</v>
      </c>
      <c r="G2974" s="1" t="str">
        <f>IF(OR(shipments9[[#This Row],[Day Name]]="Sat",shipments9[[#This Row],[Day Name]]="Sun"),"Weekend","Weekday")</f>
        <v>Weekday</v>
      </c>
      <c r="H2974">
        <v>2792.25</v>
      </c>
      <c r="I2974">
        <v>559</v>
      </c>
      <c r="J2974" t="s">
        <v>172</v>
      </c>
      <c r="K2974" t="s">
        <v>8151</v>
      </c>
      <c r="L2974" t="s">
        <v>8156</v>
      </c>
      <c r="M2974">
        <v>2</v>
      </c>
      <c r="N2974" t="s">
        <v>8157</v>
      </c>
      <c r="O2974" s="4">
        <f>INDEX(products[Cost_per_box], MATCH(shipments9[[#This Row],[PID]], products[PID], 0))</f>
        <v>5.72</v>
      </c>
      <c r="P2974" s="4">
        <f>shipments9[[#This Row],[Boxes]]*shipments9[[#This Row],[Cost Per Box]]</f>
        <v>3197.48</v>
      </c>
      <c r="Q2974" s="4">
        <f>shipments9[[#This Row],[Amount]] -shipments9[[#This Row],[total cost]]</f>
        <v>-405.23</v>
      </c>
      <c r="R2974" s="4" t="str">
        <f>IF(shipments9[[#This Row],[Gross Profit]]&lt;0,"Loss","Profit")</f>
        <v>Loss</v>
      </c>
      <c r="S2974" s="9">
        <f>shipments9[[#This Row],[Gross Profit]]/shipments9[[#This Row],[Amount]]</f>
        <v>-0.14512668994538455</v>
      </c>
      <c r="T2974" s="11">
        <f>shipments9[[#This Row],[Amount]]/shipments9[[#This Row],[Boxes]]</f>
        <v>4.9950805008944545</v>
      </c>
    </row>
    <row r="2975" spans="1:20" hidden="1" x14ac:dyDescent="0.25">
      <c r="A2975" t="s">
        <v>3173</v>
      </c>
      <c r="B2975" t="s">
        <v>39</v>
      </c>
      <c r="C2975" t="s">
        <v>130</v>
      </c>
      <c r="D2975" t="s">
        <v>19</v>
      </c>
      <c r="E2975" s="1">
        <v>45182</v>
      </c>
      <c r="F2975" s="1" t="str">
        <f>TEXT(shipments9[[#This Row],[Shipdate]],"ddd")</f>
        <v>Wed</v>
      </c>
      <c r="G2975" s="1" t="str">
        <f>IF(OR(shipments9[[#This Row],[Day Name]]="Sat",shipments9[[#This Row],[Day Name]]="Sun"),"Weekend","Weekday")</f>
        <v>Weekday</v>
      </c>
      <c r="H2975">
        <v>4493.25</v>
      </c>
      <c r="I2975">
        <v>642</v>
      </c>
      <c r="J2975" t="s">
        <v>172</v>
      </c>
      <c r="K2975" t="s">
        <v>8151</v>
      </c>
      <c r="L2975" t="s">
        <v>8160</v>
      </c>
      <c r="M2975">
        <v>9</v>
      </c>
      <c r="N2975" t="s">
        <v>8167</v>
      </c>
      <c r="O2975" s="4">
        <f>INDEX(products[Cost_per_box], MATCH(shipments9[[#This Row],[PID]], products[PID], 0))</f>
        <v>5.72</v>
      </c>
      <c r="P2975" s="4">
        <f>shipments9[[#This Row],[Boxes]]*shipments9[[#This Row],[Cost Per Box]]</f>
        <v>3672.24</v>
      </c>
      <c r="Q2975" s="4">
        <f>shipments9[[#This Row],[Amount]] -shipments9[[#This Row],[total cost]]</f>
        <v>821.01000000000022</v>
      </c>
      <c r="R2975" s="4" t="str">
        <f>IF(shipments9[[#This Row],[Gross Profit]]&lt;0,"Loss","Profit")</f>
        <v>Profit</v>
      </c>
      <c r="S2975" s="9">
        <f>shipments9[[#This Row],[Gross Profit]]/shipments9[[#This Row],[Amount]]</f>
        <v>0.18272074778834924</v>
      </c>
      <c r="T2975" s="11">
        <f>shipments9[[#This Row],[Amount]]/shipments9[[#This Row],[Boxes]]</f>
        <v>6.9988317757009346</v>
      </c>
    </row>
    <row r="2976" spans="1:20" hidden="1" x14ac:dyDescent="0.25">
      <c r="A2976" t="s">
        <v>3174</v>
      </c>
      <c r="B2976" t="s">
        <v>39</v>
      </c>
      <c r="C2976" t="s">
        <v>135</v>
      </c>
      <c r="D2976" t="s">
        <v>19</v>
      </c>
      <c r="E2976" s="1">
        <v>45286</v>
      </c>
      <c r="F2976" s="1" t="str">
        <f>TEXT(shipments9[[#This Row],[Shipdate]],"ddd")</f>
        <v>Tue</v>
      </c>
      <c r="G2976" s="1" t="str">
        <f>IF(OR(shipments9[[#This Row],[Day Name]]="Sat",shipments9[[#This Row],[Day Name]]="Sun"),"Weekend","Weekday")</f>
        <v>Weekday</v>
      </c>
      <c r="H2976">
        <v>4702.5</v>
      </c>
      <c r="I2976">
        <v>181</v>
      </c>
      <c r="J2976" t="s">
        <v>172</v>
      </c>
      <c r="K2976" t="s">
        <v>8151</v>
      </c>
      <c r="L2976" t="s">
        <v>8152</v>
      </c>
      <c r="M2976">
        <v>12</v>
      </c>
      <c r="N2976" t="s">
        <v>8166</v>
      </c>
      <c r="O2976" s="4">
        <f>INDEX(products[Cost_per_box], MATCH(shipments9[[#This Row],[PID]], products[PID], 0))</f>
        <v>9.94</v>
      </c>
      <c r="P2976" s="4">
        <f>shipments9[[#This Row],[Boxes]]*shipments9[[#This Row],[Cost Per Box]]</f>
        <v>1799.1399999999999</v>
      </c>
      <c r="Q2976" s="4">
        <f>shipments9[[#This Row],[Amount]] -shipments9[[#This Row],[total cost]]</f>
        <v>2903.36</v>
      </c>
      <c r="R2976" s="4" t="str">
        <f>IF(shipments9[[#This Row],[Gross Profit]]&lt;0,"Loss","Profit")</f>
        <v>Profit</v>
      </c>
      <c r="S2976" s="9">
        <f>shipments9[[#This Row],[Gross Profit]]/shipments9[[#This Row],[Amount]]</f>
        <v>0.61740776182881452</v>
      </c>
      <c r="T2976" s="11">
        <f>shipments9[[#This Row],[Amount]]/shipments9[[#This Row],[Boxes]]</f>
        <v>25.980662983425415</v>
      </c>
    </row>
    <row r="2977" spans="1:20" hidden="1" x14ac:dyDescent="0.25">
      <c r="A2977" t="s">
        <v>3175</v>
      </c>
      <c r="B2977" t="s">
        <v>39</v>
      </c>
      <c r="C2977" t="s">
        <v>145</v>
      </c>
      <c r="D2977" t="s">
        <v>19</v>
      </c>
      <c r="E2977" s="1">
        <v>45030</v>
      </c>
      <c r="F2977" s="1" t="str">
        <f>TEXT(shipments9[[#This Row],[Shipdate]],"ddd")</f>
        <v>Fri</v>
      </c>
      <c r="G2977" s="1" t="str">
        <f>IF(OR(shipments9[[#This Row],[Day Name]]="Sat",shipments9[[#This Row],[Day Name]]="Sun"),"Weekend","Weekday")</f>
        <v>Weekday</v>
      </c>
      <c r="H2977">
        <v>10413</v>
      </c>
      <c r="I2977">
        <v>801</v>
      </c>
      <c r="J2977" t="s">
        <v>172</v>
      </c>
      <c r="K2977" t="s">
        <v>8151</v>
      </c>
      <c r="L2977" t="s">
        <v>8154</v>
      </c>
      <c r="M2977">
        <v>4</v>
      </c>
      <c r="N2977" t="s">
        <v>8158</v>
      </c>
      <c r="O2977" s="4">
        <f>INDEX(products[Cost_per_box], MATCH(shipments9[[#This Row],[PID]], products[PID], 0))</f>
        <v>4.74</v>
      </c>
      <c r="P2977" s="4">
        <f>shipments9[[#This Row],[Boxes]]*shipments9[[#This Row],[Cost Per Box]]</f>
        <v>3796.7400000000002</v>
      </c>
      <c r="Q2977" s="4">
        <f>shipments9[[#This Row],[Amount]] -shipments9[[#This Row],[total cost]]</f>
        <v>6616.26</v>
      </c>
      <c r="R2977" s="4" t="str">
        <f>IF(shipments9[[#This Row],[Gross Profit]]&lt;0,"Loss","Profit")</f>
        <v>Profit</v>
      </c>
      <c r="S2977" s="9">
        <f>shipments9[[#This Row],[Gross Profit]]/shipments9[[#This Row],[Amount]]</f>
        <v>0.63538461538461544</v>
      </c>
      <c r="T2977" s="11">
        <f>shipments9[[#This Row],[Amount]]/shipments9[[#This Row],[Boxes]]</f>
        <v>13</v>
      </c>
    </row>
    <row r="2978" spans="1:20" hidden="1" x14ac:dyDescent="0.25">
      <c r="A2978" t="s">
        <v>3176</v>
      </c>
      <c r="B2978" t="s">
        <v>39</v>
      </c>
      <c r="C2978" t="s">
        <v>157</v>
      </c>
      <c r="D2978" t="s">
        <v>19</v>
      </c>
      <c r="E2978" s="1">
        <v>45280</v>
      </c>
      <c r="F2978" s="1" t="str">
        <f>TEXT(shipments9[[#This Row],[Shipdate]],"ddd")</f>
        <v>Wed</v>
      </c>
      <c r="G2978" s="1" t="str">
        <f>IF(OR(shipments9[[#This Row],[Day Name]]="Sat",shipments9[[#This Row],[Day Name]]="Sun"),"Weekend","Weekday")</f>
        <v>Weekday</v>
      </c>
      <c r="H2978">
        <v>7222.5</v>
      </c>
      <c r="I2978">
        <v>903</v>
      </c>
      <c r="J2978" t="s">
        <v>172</v>
      </c>
      <c r="K2978" t="s">
        <v>8151</v>
      </c>
      <c r="L2978" t="s">
        <v>8152</v>
      </c>
      <c r="M2978">
        <v>12</v>
      </c>
      <c r="N2978" t="s">
        <v>8166</v>
      </c>
      <c r="O2978" s="4">
        <f>INDEX(products[Cost_per_box], MATCH(shipments9[[#This Row],[PID]], products[PID], 0))</f>
        <v>6.8</v>
      </c>
      <c r="P2978" s="4">
        <f>shipments9[[#This Row],[Boxes]]*shipments9[[#This Row],[Cost Per Box]]</f>
        <v>6140.4</v>
      </c>
      <c r="Q2978" s="4">
        <f>shipments9[[#This Row],[Amount]] -shipments9[[#This Row],[total cost]]</f>
        <v>1082.1000000000004</v>
      </c>
      <c r="R2978" s="4" t="str">
        <f>IF(shipments9[[#This Row],[Gross Profit]]&lt;0,"Loss","Profit")</f>
        <v>Profit</v>
      </c>
      <c r="S2978" s="9">
        <f>shipments9[[#This Row],[Gross Profit]]/shipments9[[#This Row],[Amount]]</f>
        <v>0.14982346832814128</v>
      </c>
      <c r="T2978" s="11">
        <f>shipments9[[#This Row],[Amount]]/shipments9[[#This Row],[Boxes]]</f>
        <v>7.9983388704318941</v>
      </c>
    </row>
    <row r="2979" spans="1:20" hidden="1" x14ac:dyDescent="0.25">
      <c r="A2979" t="s">
        <v>3177</v>
      </c>
      <c r="B2979" t="s">
        <v>39</v>
      </c>
      <c r="C2979" t="s">
        <v>161</v>
      </c>
      <c r="D2979" t="s">
        <v>19</v>
      </c>
      <c r="E2979" s="1">
        <v>44992</v>
      </c>
      <c r="F2979" s="1" t="str">
        <f>TEXT(shipments9[[#This Row],[Shipdate]],"ddd")</f>
        <v>Tue</v>
      </c>
      <c r="G2979" s="1" t="str">
        <f>IF(OR(shipments9[[#This Row],[Day Name]]="Sat",shipments9[[#This Row],[Day Name]]="Sun"),"Weekend","Weekday")</f>
        <v>Weekday</v>
      </c>
      <c r="H2979">
        <v>13509</v>
      </c>
      <c r="I2979">
        <v>1229</v>
      </c>
      <c r="J2979" t="s">
        <v>172</v>
      </c>
      <c r="K2979" t="s">
        <v>8151</v>
      </c>
      <c r="L2979" t="s">
        <v>8156</v>
      </c>
      <c r="M2979">
        <v>3</v>
      </c>
      <c r="N2979" t="s">
        <v>8164</v>
      </c>
      <c r="O2979" s="4">
        <f>INDEX(products[Cost_per_box], MATCH(shipments9[[#This Row],[PID]], products[PID], 0))</f>
        <v>2.76</v>
      </c>
      <c r="P2979" s="4">
        <f>shipments9[[#This Row],[Boxes]]*shipments9[[#This Row],[Cost Per Box]]</f>
        <v>3392.04</v>
      </c>
      <c r="Q2979" s="4">
        <f>shipments9[[#This Row],[Amount]] -shipments9[[#This Row],[total cost]]</f>
        <v>10116.959999999999</v>
      </c>
      <c r="R2979" s="4" t="str">
        <f>IF(shipments9[[#This Row],[Gross Profit]]&lt;0,"Loss","Profit")</f>
        <v>Profit</v>
      </c>
      <c r="S2979" s="9">
        <f>shipments9[[#This Row],[Gross Profit]]/shipments9[[#This Row],[Amount]]</f>
        <v>0.74890517432822556</v>
      </c>
      <c r="T2979" s="11">
        <f>shipments9[[#This Row],[Amount]]/shipments9[[#This Row],[Boxes]]</f>
        <v>10.99186330349878</v>
      </c>
    </row>
    <row r="2980" spans="1:20" hidden="1" x14ac:dyDescent="0.25">
      <c r="A2980" t="s">
        <v>3178</v>
      </c>
      <c r="B2980" t="s">
        <v>39</v>
      </c>
      <c r="C2980" t="s">
        <v>163</v>
      </c>
      <c r="D2980" t="s">
        <v>19</v>
      </c>
      <c r="E2980" s="1">
        <v>45464</v>
      </c>
      <c r="F2980" s="1" t="str">
        <f>TEXT(shipments9[[#This Row],[Shipdate]],"ddd")</f>
        <v>Fri</v>
      </c>
      <c r="G2980" s="1" t="str">
        <f>IF(OR(shipments9[[#This Row],[Day Name]]="Sat",shipments9[[#This Row],[Day Name]]="Sun"),"Weekend","Weekday")</f>
        <v>Weekday</v>
      </c>
      <c r="H2980">
        <v>2146.5</v>
      </c>
      <c r="I2980">
        <v>269</v>
      </c>
      <c r="J2980" t="s">
        <v>172</v>
      </c>
      <c r="K2980" t="s">
        <v>8155</v>
      </c>
      <c r="L2980" t="s">
        <v>8154</v>
      </c>
      <c r="M2980">
        <v>6</v>
      </c>
      <c r="N2980" t="s">
        <v>8159</v>
      </c>
      <c r="O2980" s="4">
        <f>INDEX(products[Cost_per_box], MATCH(shipments9[[#This Row],[PID]], products[PID], 0))</f>
        <v>3.32</v>
      </c>
      <c r="P2980" s="4">
        <f>shipments9[[#This Row],[Boxes]]*shipments9[[#This Row],[Cost Per Box]]</f>
        <v>893.07999999999993</v>
      </c>
      <c r="Q2980" s="4">
        <f>shipments9[[#This Row],[Amount]] -shipments9[[#This Row],[total cost]]</f>
        <v>1253.42</v>
      </c>
      <c r="R2980" s="4" t="str">
        <f>IF(shipments9[[#This Row],[Gross Profit]]&lt;0,"Loss","Profit")</f>
        <v>Profit</v>
      </c>
      <c r="S2980" s="9">
        <f>shipments9[[#This Row],[Gross Profit]]/shipments9[[#This Row],[Amount]]</f>
        <v>0.58393664104355936</v>
      </c>
      <c r="T2980" s="11">
        <f>shipments9[[#This Row],[Amount]]/shipments9[[#This Row],[Boxes]]</f>
        <v>7.9795539033457246</v>
      </c>
    </row>
    <row r="2981" spans="1:20" hidden="1" x14ac:dyDescent="0.25">
      <c r="A2981" t="s">
        <v>3179</v>
      </c>
      <c r="B2981" t="s">
        <v>39</v>
      </c>
      <c r="C2981" t="s">
        <v>165</v>
      </c>
      <c r="D2981" t="s">
        <v>19</v>
      </c>
      <c r="E2981" s="1">
        <v>45317</v>
      </c>
      <c r="F2981" s="1" t="str">
        <f>TEXT(shipments9[[#This Row],[Shipdate]],"ddd")</f>
        <v>Fri</v>
      </c>
      <c r="G2981" s="1" t="str">
        <f>IF(OR(shipments9[[#This Row],[Day Name]]="Sat",shipments9[[#This Row],[Day Name]]="Sun"),"Weekend","Weekday")</f>
        <v>Weekday</v>
      </c>
      <c r="H2981">
        <v>3912.75</v>
      </c>
      <c r="I2981">
        <v>218</v>
      </c>
      <c r="J2981" t="s">
        <v>172</v>
      </c>
      <c r="K2981" t="s">
        <v>8155</v>
      </c>
      <c r="L2981" t="s">
        <v>8156</v>
      </c>
      <c r="M2981">
        <v>1</v>
      </c>
      <c r="N2981" t="s">
        <v>8163</v>
      </c>
      <c r="O2981" s="4">
        <f>INDEX(products[Cost_per_box], MATCH(shipments9[[#This Row],[PID]], products[PID], 0))</f>
        <v>2.65</v>
      </c>
      <c r="P2981" s="4">
        <f>shipments9[[#This Row],[Boxes]]*shipments9[[#This Row],[Cost Per Box]]</f>
        <v>577.69999999999993</v>
      </c>
      <c r="Q2981" s="4">
        <f>shipments9[[#This Row],[Amount]] -shipments9[[#This Row],[total cost]]</f>
        <v>3335.05</v>
      </c>
      <c r="R2981" s="4" t="str">
        <f>IF(shipments9[[#This Row],[Gross Profit]]&lt;0,"Loss","Profit")</f>
        <v>Profit</v>
      </c>
      <c r="S2981" s="9">
        <f>shipments9[[#This Row],[Gross Profit]]/shipments9[[#This Row],[Amount]]</f>
        <v>0.85235448214171627</v>
      </c>
      <c r="T2981" s="11">
        <f>shipments9[[#This Row],[Amount]]/shipments9[[#This Row],[Boxes]]</f>
        <v>17.948394495412845</v>
      </c>
    </row>
    <row r="2982" spans="1:20" hidden="1" x14ac:dyDescent="0.25">
      <c r="A2982" t="s">
        <v>195</v>
      </c>
      <c r="B2982" t="s">
        <v>39</v>
      </c>
      <c r="C2982" t="s">
        <v>137</v>
      </c>
      <c r="D2982" t="s">
        <v>22</v>
      </c>
      <c r="E2982" s="1">
        <v>45110</v>
      </c>
      <c r="F2982" s="1" t="str">
        <f>TEXT(shipments9[[#This Row],[Shipdate]],"ddd")</f>
        <v>Mon</v>
      </c>
      <c r="G2982" s="1" t="str">
        <f>IF(OR(shipments9[[#This Row],[Day Name]]="Sat",shipments9[[#This Row],[Day Name]]="Sun"),"Weekend","Weekday")</f>
        <v>Weekday</v>
      </c>
      <c r="H2982">
        <v>7796.25</v>
      </c>
      <c r="I2982">
        <v>411</v>
      </c>
      <c r="J2982" t="s">
        <v>172</v>
      </c>
      <c r="K2982" t="s">
        <v>8151</v>
      </c>
      <c r="L2982" t="s">
        <v>8160</v>
      </c>
      <c r="M2982">
        <v>7</v>
      </c>
      <c r="N2982" t="s">
        <v>8161</v>
      </c>
      <c r="O2982" s="4">
        <f>INDEX(products[Cost_per_box], MATCH(shipments9[[#This Row],[PID]], products[PID], 0))</f>
        <v>7.73</v>
      </c>
      <c r="P2982" s="4">
        <f>shipments9[[#This Row],[Boxes]]*shipments9[[#This Row],[Cost Per Box]]</f>
        <v>3177.03</v>
      </c>
      <c r="Q2982" s="4">
        <f>shipments9[[#This Row],[Amount]] -shipments9[[#This Row],[total cost]]</f>
        <v>4619.2199999999993</v>
      </c>
      <c r="R2982" s="4" t="str">
        <f>IF(shipments9[[#This Row],[Gross Profit]]&lt;0,"Loss","Profit")</f>
        <v>Profit</v>
      </c>
      <c r="S2982" s="9">
        <f>shipments9[[#This Row],[Gross Profit]]/shipments9[[#This Row],[Amount]]</f>
        <v>0.5924925444925444</v>
      </c>
      <c r="T2982" s="11">
        <f>shipments9[[#This Row],[Amount]]/shipments9[[#This Row],[Boxes]]</f>
        <v>18.96897810218978</v>
      </c>
    </row>
    <row r="2983" spans="1:20" hidden="1" x14ac:dyDescent="0.25">
      <c r="A2983" t="s">
        <v>3180</v>
      </c>
      <c r="B2983" t="s">
        <v>39</v>
      </c>
      <c r="C2983" t="s">
        <v>149</v>
      </c>
      <c r="D2983" t="s">
        <v>22</v>
      </c>
      <c r="E2983" s="1">
        <v>45460</v>
      </c>
      <c r="F2983" s="1" t="str">
        <f>TEXT(shipments9[[#This Row],[Shipdate]],"ddd")</f>
        <v>Mon</v>
      </c>
      <c r="G2983" s="1" t="str">
        <f>IF(OR(shipments9[[#This Row],[Day Name]]="Sat",shipments9[[#This Row],[Day Name]]="Sun"),"Weekend","Weekday")</f>
        <v>Weekday</v>
      </c>
      <c r="H2983">
        <v>5348.25</v>
      </c>
      <c r="I2983">
        <v>357</v>
      </c>
      <c r="J2983" t="s">
        <v>172</v>
      </c>
      <c r="K2983" t="s">
        <v>8155</v>
      </c>
      <c r="L2983" t="s">
        <v>8154</v>
      </c>
      <c r="M2983">
        <v>6</v>
      </c>
      <c r="N2983" t="s">
        <v>8159</v>
      </c>
      <c r="O2983" s="4">
        <f>INDEX(products[Cost_per_box], MATCH(shipments9[[#This Row],[PID]], products[PID], 0))</f>
        <v>6.43</v>
      </c>
      <c r="P2983" s="4">
        <f>shipments9[[#This Row],[Boxes]]*shipments9[[#This Row],[Cost Per Box]]</f>
        <v>2295.5099999999998</v>
      </c>
      <c r="Q2983" s="4">
        <f>shipments9[[#This Row],[Amount]] -shipments9[[#This Row],[total cost]]</f>
        <v>3052.7400000000002</v>
      </c>
      <c r="R2983" s="4" t="str">
        <f>IF(shipments9[[#This Row],[Gross Profit]]&lt;0,"Loss","Profit")</f>
        <v>Profit</v>
      </c>
      <c r="S2983" s="9">
        <f>shipments9[[#This Row],[Gross Profit]]/shipments9[[#This Row],[Amount]]</f>
        <v>0.57079231524330398</v>
      </c>
      <c r="T2983" s="11">
        <f>shipments9[[#This Row],[Amount]]/shipments9[[#This Row],[Boxes]]</f>
        <v>14.981092436974789</v>
      </c>
    </row>
    <row r="2984" spans="1:20" hidden="1" x14ac:dyDescent="0.25">
      <c r="A2984" t="s">
        <v>3181</v>
      </c>
      <c r="B2984" t="s">
        <v>39</v>
      </c>
      <c r="C2984" t="s">
        <v>149</v>
      </c>
      <c r="D2984" t="s">
        <v>22</v>
      </c>
      <c r="E2984" s="1">
        <v>44972</v>
      </c>
      <c r="F2984" s="1" t="str">
        <f>TEXT(shipments9[[#This Row],[Shipdate]],"ddd")</f>
        <v>Wed</v>
      </c>
      <c r="G2984" s="1" t="str">
        <f>IF(OR(shipments9[[#This Row],[Day Name]]="Sat",shipments9[[#This Row],[Day Name]]="Sun"),"Weekend","Weekday")</f>
        <v>Weekday</v>
      </c>
      <c r="H2984">
        <v>4902.75</v>
      </c>
      <c r="I2984">
        <v>351</v>
      </c>
      <c r="J2984" t="s">
        <v>172</v>
      </c>
      <c r="K2984" t="s">
        <v>8151</v>
      </c>
      <c r="L2984" t="s">
        <v>8156</v>
      </c>
      <c r="M2984">
        <v>2</v>
      </c>
      <c r="N2984" t="s">
        <v>8157</v>
      </c>
      <c r="O2984" s="4">
        <f>INDEX(products[Cost_per_box], MATCH(shipments9[[#This Row],[PID]], products[PID], 0))</f>
        <v>6.43</v>
      </c>
      <c r="P2984" s="4">
        <f>shipments9[[#This Row],[Boxes]]*shipments9[[#This Row],[Cost Per Box]]</f>
        <v>2256.9299999999998</v>
      </c>
      <c r="Q2984" s="4">
        <f>shipments9[[#This Row],[Amount]] -shipments9[[#This Row],[total cost]]</f>
        <v>2645.82</v>
      </c>
      <c r="R2984" s="4" t="str">
        <f>IF(shipments9[[#This Row],[Gross Profit]]&lt;0,"Loss","Profit")</f>
        <v>Profit</v>
      </c>
      <c r="S2984" s="9">
        <f>shipments9[[#This Row],[Gross Profit]]/shipments9[[#This Row],[Amount]]</f>
        <v>0.5396603946764571</v>
      </c>
      <c r="T2984" s="11">
        <f>shipments9[[#This Row],[Amount]]/shipments9[[#This Row],[Boxes]]</f>
        <v>13.967948717948717</v>
      </c>
    </row>
    <row r="2985" spans="1:20" hidden="1" x14ac:dyDescent="0.25">
      <c r="A2985" t="s">
        <v>3182</v>
      </c>
      <c r="B2985" t="s">
        <v>39</v>
      </c>
      <c r="C2985" t="s">
        <v>149</v>
      </c>
      <c r="D2985" t="s">
        <v>22</v>
      </c>
      <c r="E2985" s="1">
        <v>45040</v>
      </c>
      <c r="F2985" s="1" t="str">
        <f>TEXT(shipments9[[#This Row],[Shipdate]],"ddd")</f>
        <v>Mon</v>
      </c>
      <c r="G2985" s="1" t="str">
        <f>IF(OR(shipments9[[#This Row],[Day Name]]="Sat",shipments9[[#This Row],[Day Name]]="Sun"),"Weekend","Weekday")</f>
        <v>Weekday</v>
      </c>
      <c r="H2985">
        <v>3973.5</v>
      </c>
      <c r="I2985">
        <v>284</v>
      </c>
      <c r="J2985" t="s">
        <v>172</v>
      </c>
      <c r="K2985" t="s">
        <v>8151</v>
      </c>
      <c r="L2985" t="s">
        <v>8154</v>
      </c>
      <c r="M2985">
        <v>4</v>
      </c>
      <c r="N2985" t="s">
        <v>8158</v>
      </c>
      <c r="O2985" s="4">
        <f>INDEX(products[Cost_per_box], MATCH(shipments9[[#This Row],[PID]], products[PID], 0))</f>
        <v>6.43</v>
      </c>
      <c r="P2985" s="4">
        <f>shipments9[[#This Row],[Boxes]]*shipments9[[#This Row],[Cost Per Box]]</f>
        <v>1826.12</v>
      </c>
      <c r="Q2985" s="4">
        <f>shipments9[[#This Row],[Amount]] -shipments9[[#This Row],[total cost]]</f>
        <v>2147.38</v>
      </c>
      <c r="R2985" s="4" t="str">
        <f>IF(shipments9[[#This Row],[Gross Profit]]&lt;0,"Loss","Profit")</f>
        <v>Profit</v>
      </c>
      <c r="S2985" s="9">
        <f>shipments9[[#This Row],[Gross Profit]]/shipments9[[#This Row],[Amount]]</f>
        <v>0.54042531772996105</v>
      </c>
      <c r="T2985" s="11">
        <f>shipments9[[#This Row],[Amount]]/shipments9[[#This Row],[Boxes]]</f>
        <v>13.991197183098592</v>
      </c>
    </row>
    <row r="2986" spans="1:20" x14ac:dyDescent="0.25">
      <c r="A2986" t="s">
        <v>3183</v>
      </c>
      <c r="B2986" t="s">
        <v>39</v>
      </c>
      <c r="C2986" t="s">
        <v>155</v>
      </c>
      <c r="D2986" t="s">
        <v>22</v>
      </c>
      <c r="E2986" s="1">
        <v>45251</v>
      </c>
      <c r="F2986" s="1" t="str">
        <f>TEXT(shipments9[[#This Row],[Shipdate]],"ddd")</f>
        <v>Tue</v>
      </c>
      <c r="G2986" s="1" t="str">
        <f>IF(OR(shipments9[[#This Row],[Day Name]]="Sat",shipments9[[#This Row],[Day Name]]="Sun"),"Weekend","Weekday")</f>
        <v>Weekday</v>
      </c>
      <c r="H2986">
        <v>10226.25</v>
      </c>
      <c r="I2986">
        <v>1461</v>
      </c>
      <c r="J2986" t="s">
        <v>172</v>
      </c>
      <c r="K2986" t="s">
        <v>8151</v>
      </c>
      <c r="L2986" t="s">
        <v>8152</v>
      </c>
      <c r="M2986">
        <v>11</v>
      </c>
      <c r="N2986" t="s">
        <v>8165</v>
      </c>
      <c r="O2986" s="4">
        <f>INDEX(products[Cost_per_box], MATCH(shipments9[[#This Row],[PID]], products[PID], 0))</f>
        <v>8.43</v>
      </c>
      <c r="P2986" s="4">
        <f>shipments9[[#This Row],[Boxes]]*shipments9[[#This Row],[Cost Per Box]]</f>
        <v>12316.23</v>
      </c>
      <c r="Q2986" s="4">
        <f>shipments9[[#This Row],[Amount]] -shipments9[[#This Row],[total cost]]</f>
        <v>-2089.9799999999996</v>
      </c>
      <c r="R2986" s="4" t="str">
        <f>IF(shipments9[[#This Row],[Gross Profit]]&lt;0,"Loss","Profit")</f>
        <v>Loss</v>
      </c>
      <c r="S2986" s="9">
        <f>shipments9[[#This Row],[Gross Profit]]/shipments9[[#This Row],[Amount]]</f>
        <v>-0.20437403740374033</v>
      </c>
      <c r="T2986" s="11">
        <f>shipments9[[#This Row],[Amount]]/shipments9[[#This Row],[Boxes]]</f>
        <v>6.9994866529774127</v>
      </c>
    </row>
    <row r="2987" spans="1:20" hidden="1" x14ac:dyDescent="0.25">
      <c r="A2987" t="s">
        <v>3184</v>
      </c>
      <c r="B2987" t="s">
        <v>39</v>
      </c>
      <c r="C2987" t="s">
        <v>161</v>
      </c>
      <c r="D2987" t="s">
        <v>22</v>
      </c>
      <c r="E2987" s="1">
        <v>45205</v>
      </c>
      <c r="F2987" s="1" t="str">
        <f>TEXT(shipments9[[#This Row],[Shipdate]],"ddd")</f>
        <v>Fri</v>
      </c>
      <c r="G2987" s="1" t="str">
        <f>IF(OR(shipments9[[#This Row],[Day Name]]="Sat",shipments9[[#This Row],[Day Name]]="Sun"),"Weekend","Weekday")</f>
        <v>Weekday</v>
      </c>
      <c r="H2987">
        <v>3132</v>
      </c>
      <c r="I2987">
        <v>285</v>
      </c>
      <c r="J2987" t="s">
        <v>172</v>
      </c>
      <c r="K2987" t="s">
        <v>8151</v>
      </c>
      <c r="L2987" t="s">
        <v>8152</v>
      </c>
      <c r="M2987">
        <v>10</v>
      </c>
      <c r="N2987" t="s">
        <v>8153</v>
      </c>
      <c r="O2987" s="4">
        <f>INDEX(products[Cost_per_box], MATCH(shipments9[[#This Row],[PID]], products[PID], 0))</f>
        <v>2.76</v>
      </c>
      <c r="P2987" s="4">
        <f>shipments9[[#This Row],[Boxes]]*shipments9[[#This Row],[Cost Per Box]]</f>
        <v>786.59999999999991</v>
      </c>
      <c r="Q2987" s="4">
        <f>shipments9[[#This Row],[Amount]] -shipments9[[#This Row],[total cost]]</f>
        <v>2345.4</v>
      </c>
      <c r="R2987" s="4" t="str">
        <f>IF(shipments9[[#This Row],[Gross Profit]]&lt;0,"Loss","Profit")</f>
        <v>Profit</v>
      </c>
      <c r="S2987" s="9">
        <f>shipments9[[#This Row],[Gross Profit]]/shipments9[[#This Row],[Amount]]</f>
        <v>0.74885057471264371</v>
      </c>
      <c r="T2987" s="11">
        <f>shipments9[[#This Row],[Amount]]/shipments9[[#This Row],[Boxes]]</f>
        <v>10.989473684210527</v>
      </c>
    </row>
    <row r="2988" spans="1:20" hidden="1" x14ac:dyDescent="0.25">
      <c r="A2988" t="s">
        <v>3185</v>
      </c>
      <c r="B2988" t="s">
        <v>39</v>
      </c>
      <c r="C2988" t="s">
        <v>165</v>
      </c>
      <c r="D2988" t="s">
        <v>22</v>
      </c>
      <c r="E2988" s="1">
        <v>45450</v>
      </c>
      <c r="F2988" s="1" t="str">
        <f>TEXT(shipments9[[#This Row],[Shipdate]],"ddd")</f>
        <v>Fri</v>
      </c>
      <c r="G2988" s="1" t="str">
        <f>IF(OR(shipments9[[#This Row],[Day Name]]="Sat",shipments9[[#This Row],[Day Name]]="Sun"),"Weekend","Weekday")</f>
        <v>Weekday</v>
      </c>
      <c r="H2988">
        <v>8439.75</v>
      </c>
      <c r="I2988">
        <v>469</v>
      </c>
      <c r="J2988" t="s">
        <v>172</v>
      </c>
      <c r="K2988" t="s">
        <v>8155</v>
      </c>
      <c r="L2988" t="s">
        <v>8154</v>
      </c>
      <c r="M2988">
        <v>6</v>
      </c>
      <c r="N2988" t="s">
        <v>8159</v>
      </c>
      <c r="O2988" s="4">
        <f>INDEX(products[Cost_per_box], MATCH(shipments9[[#This Row],[PID]], products[PID], 0))</f>
        <v>2.65</v>
      </c>
      <c r="P2988" s="4">
        <f>shipments9[[#This Row],[Boxes]]*shipments9[[#This Row],[Cost Per Box]]</f>
        <v>1242.8499999999999</v>
      </c>
      <c r="Q2988" s="4">
        <f>shipments9[[#This Row],[Amount]] -shipments9[[#This Row],[total cost]]</f>
        <v>7196.9</v>
      </c>
      <c r="R2988" s="4" t="str">
        <f>IF(shipments9[[#This Row],[Gross Profit]]&lt;0,"Loss","Profit")</f>
        <v>Profit</v>
      </c>
      <c r="S2988" s="9">
        <f>shipments9[[#This Row],[Gross Profit]]/shipments9[[#This Row],[Amount]]</f>
        <v>0.85273852898486324</v>
      </c>
      <c r="T2988" s="11">
        <f>shipments9[[#This Row],[Amount]]/shipments9[[#This Row],[Boxes]]</f>
        <v>17.995202558635395</v>
      </c>
    </row>
    <row r="2989" spans="1:20" hidden="1" x14ac:dyDescent="0.25">
      <c r="A2989" t="s">
        <v>3186</v>
      </c>
      <c r="B2989" t="s">
        <v>39</v>
      </c>
      <c r="C2989" t="s">
        <v>130</v>
      </c>
      <c r="D2989" t="s">
        <v>22</v>
      </c>
      <c r="E2989" s="1">
        <v>45237</v>
      </c>
      <c r="F2989" s="1" t="str">
        <f>TEXT(shipments9[[#This Row],[Shipdate]],"ddd")</f>
        <v>Tue</v>
      </c>
      <c r="G2989" s="1" t="str">
        <f>IF(OR(shipments9[[#This Row],[Day Name]]="Sat",shipments9[[#This Row],[Day Name]]="Sun"),"Weekend","Weekday")</f>
        <v>Weekday</v>
      </c>
      <c r="H2989">
        <v>1491.75</v>
      </c>
      <c r="I2989">
        <v>166</v>
      </c>
      <c r="J2989" t="s">
        <v>172</v>
      </c>
      <c r="K2989" t="s">
        <v>8151</v>
      </c>
      <c r="L2989" t="s">
        <v>8152</v>
      </c>
      <c r="M2989">
        <v>11</v>
      </c>
      <c r="N2989" t="s">
        <v>8165</v>
      </c>
      <c r="O2989" s="4">
        <f>INDEX(products[Cost_per_box], MATCH(shipments9[[#This Row],[PID]], products[PID], 0))</f>
        <v>5.72</v>
      </c>
      <c r="P2989" s="4">
        <f>shipments9[[#This Row],[Boxes]]*shipments9[[#This Row],[Cost Per Box]]</f>
        <v>949.52</v>
      </c>
      <c r="Q2989" s="4">
        <f>shipments9[[#This Row],[Amount]] -shipments9[[#This Row],[total cost]]</f>
        <v>542.23</v>
      </c>
      <c r="R2989" s="4" t="str">
        <f>IF(shipments9[[#This Row],[Gross Profit]]&lt;0,"Loss","Profit")</f>
        <v>Profit</v>
      </c>
      <c r="S2989" s="9">
        <f>shipments9[[#This Row],[Gross Profit]]/shipments9[[#This Row],[Amount]]</f>
        <v>0.36348583877995644</v>
      </c>
      <c r="T2989" s="11">
        <f>shipments9[[#This Row],[Amount]]/shipments9[[#This Row],[Boxes]]</f>
        <v>8.9864457831325293</v>
      </c>
    </row>
    <row r="2990" spans="1:20" x14ac:dyDescent="0.25">
      <c r="A2990" t="s">
        <v>3187</v>
      </c>
      <c r="B2990" t="s">
        <v>39</v>
      </c>
      <c r="C2990" t="s">
        <v>147</v>
      </c>
      <c r="D2990" t="s">
        <v>22</v>
      </c>
      <c r="E2990" s="1">
        <v>45308</v>
      </c>
      <c r="F2990" s="1" t="str">
        <f>TEXT(shipments9[[#This Row],[Shipdate]],"ddd")</f>
        <v>Wed</v>
      </c>
      <c r="G2990" s="1" t="str">
        <f>IF(OR(shipments9[[#This Row],[Day Name]]="Sat",shipments9[[#This Row],[Day Name]]="Sun"),"Weekend","Weekday")</f>
        <v>Weekday</v>
      </c>
      <c r="H2990">
        <v>4214.25</v>
      </c>
      <c r="I2990">
        <v>527</v>
      </c>
      <c r="J2990" t="s">
        <v>172</v>
      </c>
      <c r="K2990" t="s">
        <v>8155</v>
      </c>
      <c r="L2990" t="s">
        <v>8156</v>
      </c>
      <c r="M2990">
        <v>1</v>
      </c>
      <c r="N2990" t="s">
        <v>8163</v>
      </c>
      <c r="O2990" s="4">
        <f>INDEX(products[Cost_per_box], MATCH(shipments9[[#This Row],[PID]], products[PID], 0))</f>
        <v>10.51</v>
      </c>
      <c r="P2990" s="4">
        <f>shipments9[[#This Row],[Boxes]]*shipments9[[#This Row],[Cost Per Box]]</f>
        <v>5538.7699999999995</v>
      </c>
      <c r="Q2990" s="4">
        <f>shipments9[[#This Row],[Amount]] -shipments9[[#This Row],[total cost]]</f>
        <v>-1324.5199999999995</v>
      </c>
      <c r="R2990" s="4" t="str">
        <f>IF(shipments9[[#This Row],[Gross Profit]]&lt;0,"Loss","Profit")</f>
        <v>Loss</v>
      </c>
      <c r="S2990" s="9">
        <f>shipments9[[#This Row],[Gross Profit]]/shipments9[[#This Row],[Amount]]</f>
        <v>-0.31429554487749883</v>
      </c>
      <c r="T2990" s="11">
        <f>shipments9[[#This Row],[Amount]]/shipments9[[#This Row],[Boxes]]</f>
        <v>7.9966793168880459</v>
      </c>
    </row>
    <row r="2991" spans="1:20" hidden="1" x14ac:dyDescent="0.25">
      <c r="A2991" t="s">
        <v>3188</v>
      </c>
      <c r="B2991" t="s">
        <v>39</v>
      </c>
      <c r="C2991" t="s">
        <v>151</v>
      </c>
      <c r="D2991" t="s">
        <v>22</v>
      </c>
      <c r="E2991" s="1">
        <v>45133</v>
      </c>
      <c r="F2991" s="1" t="str">
        <f>TEXT(shipments9[[#This Row],[Shipdate]],"ddd")</f>
        <v>Wed</v>
      </c>
      <c r="G2991" s="1" t="str">
        <f>IF(OR(shipments9[[#This Row],[Day Name]]="Sat",shipments9[[#This Row],[Day Name]]="Sun"),"Weekend","Weekday")</f>
        <v>Weekday</v>
      </c>
      <c r="H2991">
        <v>8178.75</v>
      </c>
      <c r="I2991">
        <v>482</v>
      </c>
      <c r="J2991" t="s">
        <v>172</v>
      </c>
      <c r="K2991" t="s">
        <v>8151</v>
      </c>
      <c r="L2991" t="s">
        <v>8160</v>
      </c>
      <c r="M2991">
        <v>7</v>
      </c>
      <c r="N2991" t="s">
        <v>8161</v>
      </c>
      <c r="O2991" s="4">
        <f>INDEX(products[Cost_per_box], MATCH(shipments9[[#This Row],[PID]], products[PID], 0))</f>
        <v>12.41</v>
      </c>
      <c r="P2991" s="4">
        <f>shipments9[[#This Row],[Boxes]]*shipments9[[#This Row],[Cost Per Box]]</f>
        <v>5981.62</v>
      </c>
      <c r="Q2991" s="4">
        <f>shipments9[[#This Row],[Amount]] -shipments9[[#This Row],[total cost]]</f>
        <v>2197.13</v>
      </c>
      <c r="R2991" s="4" t="str">
        <f>IF(shipments9[[#This Row],[Gross Profit]]&lt;0,"Loss","Profit")</f>
        <v>Profit</v>
      </c>
      <c r="S2991" s="9">
        <f>shipments9[[#This Row],[Gross Profit]]/shipments9[[#This Row],[Amount]]</f>
        <v>0.26863885068011617</v>
      </c>
      <c r="T2991" s="11">
        <f>shipments9[[#This Row],[Amount]]/shipments9[[#This Row],[Boxes]]</f>
        <v>16.968360995850624</v>
      </c>
    </row>
    <row r="2992" spans="1:20" hidden="1" x14ac:dyDescent="0.25">
      <c r="A2992" t="s">
        <v>3189</v>
      </c>
      <c r="B2992" t="s">
        <v>39</v>
      </c>
      <c r="C2992" t="s">
        <v>155</v>
      </c>
      <c r="D2992" t="s">
        <v>22</v>
      </c>
      <c r="E2992" s="1">
        <v>45372</v>
      </c>
      <c r="F2992" s="1" t="str">
        <f>TEXT(shipments9[[#This Row],[Shipdate]],"ddd")</f>
        <v>Thu</v>
      </c>
      <c r="G2992" s="1" t="str">
        <f>IF(OR(shipments9[[#This Row],[Day Name]]="Sat",shipments9[[#This Row],[Day Name]]="Sun"),"Weekend","Weekday")</f>
        <v>Weekday</v>
      </c>
      <c r="H2992">
        <v>832.5</v>
      </c>
      <c r="I2992">
        <v>84</v>
      </c>
      <c r="J2992" t="s">
        <v>172</v>
      </c>
      <c r="K2992" t="s">
        <v>8155</v>
      </c>
      <c r="L2992" t="s">
        <v>8156</v>
      </c>
      <c r="M2992">
        <v>3</v>
      </c>
      <c r="N2992" t="s">
        <v>8164</v>
      </c>
      <c r="O2992" s="4">
        <f>INDEX(products[Cost_per_box], MATCH(shipments9[[#This Row],[PID]], products[PID], 0))</f>
        <v>8.43</v>
      </c>
      <c r="P2992" s="4">
        <f>shipments9[[#This Row],[Boxes]]*shipments9[[#This Row],[Cost Per Box]]</f>
        <v>708.12</v>
      </c>
      <c r="Q2992" s="4">
        <f>shipments9[[#This Row],[Amount]] -shipments9[[#This Row],[total cost]]</f>
        <v>124.38</v>
      </c>
      <c r="R2992" s="4" t="str">
        <f>IF(shipments9[[#This Row],[Gross Profit]]&lt;0,"Loss","Profit")</f>
        <v>Profit</v>
      </c>
      <c r="S2992" s="9">
        <f>shipments9[[#This Row],[Gross Profit]]/shipments9[[#This Row],[Amount]]</f>
        <v>0.14940540540540539</v>
      </c>
      <c r="T2992" s="11">
        <f>shipments9[[#This Row],[Amount]]/shipments9[[#This Row],[Boxes]]</f>
        <v>9.9107142857142865</v>
      </c>
    </row>
    <row r="2993" spans="1:20" hidden="1" x14ac:dyDescent="0.25">
      <c r="A2993" t="s">
        <v>3190</v>
      </c>
      <c r="B2993" t="s">
        <v>39</v>
      </c>
      <c r="C2993" t="s">
        <v>161</v>
      </c>
      <c r="D2993" t="s">
        <v>22</v>
      </c>
      <c r="E2993" s="1">
        <v>45301</v>
      </c>
      <c r="F2993" s="1" t="str">
        <f>TEXT(shipments9[[#This Row],[Shipdate]],"ddd")</f>
        <v>Wed</v>
      </c>
      <c r="G2993" s="1" t="str">
        <f>IF(OR(shipments9[[#This Row],[Day Name]]="Sat",shipments9[[#This Row],[Day Name]]="Sun"),"Weekend","Weekday")</f>
        <v>Weekday</v>
      </c>
      <c r="H2993">
        <v>12744</v>
      </c>
      <c r="I2993">
        <v>1062</v>
      </c>
      <c r="J2993" t="s">
        <v>172</v>
      </c>
      <c r="K2993" t="s">
        <v>8155</v>
      </c>
      <c r="L2993" t="s">
        <v>8156</v>
      </c>
      <c r="M2993">
        <v>1</v>
      </c>
      <c r="N2993" t="s">
        <v>8163</v>
      </c>
      <c r="O2993" s="4">
        <f>INDEX(products[Cost_per_box], MATCH(shipments9[[#This Row],[PID]], products[PID], 0))</f>
        <v>2.76</v>
      </c>
      <c r="P2993" s="4">
        <f>shipments9[[#This Row],[Boxes]]*shipments9[[#This Row],[Cost Per Box]]</f>
        <v>2931.12</v>
      </c>
      <c r="Q2993" s="4">
        <f>shipments9[[#This Row],[Amount]] -shipments9[[#This Row],[total cost]]</f>
        <v>9812.880000000001</v>
      </c>
      <c r="R2993" s="4" t="str">
        <f>IF(shipments9[[#This Row],[Gross Profit]]&lt;0,"Loss","Profit")</f>
        <v>Profit</v>
      </c>
      <c r="S2993" s="9">
        <f>shipments9[[#This Row],[Gross Profit]]/shipments9[[#This Row],[Amount]]</f>
        <v>0.77000000000000013</v>
      </c>
      <c r="T2993" s="11">
        <f>shipments9[[#This Row],[Amount]]/shipments9[[#This Row],[Boxes]]</f>
        <v>12</v>
      </c>
    </row>
    <row r="2994" spans="1:20" hidden="1" x14ac:dyDescent="0.25">
      <c r="A2994" t="s">
        <v>3191</v>
      </c>
      <c r="B2994" t="s">
        <v>39</v>
      </c>
      <c r="C2994" t="s">
        <v>163</v>
      </c>
      <c r="D2994" t="s">
        <v>22</v>
      </c>
      <c r="E2994" s="1">
        <v>45261</v>
      </c>
      <c r="F2994" s="1" t="str">
        <f>TEXT(shipments9[[#This Row],[Shipdate]],"ddd")</f>
        <v>Fri</v>
      </c>
      <c r="G2994" s="1" t="str">
        <f>IF(OR(shipments9[[#This Row],[Day Name]]="Sat",shipments9[[#This Row],[Day Name]]="Sun"),"Weekend","Weekday")</f>
        <v>Weekday</v>
      </c>
      <c r="H2994">
        <v>8064</v>
      </c>
      <c r="I2994">
        <v>896</v>
      </c>
      <c r="J2994" t="s">
        <v>172</v>
      </c>
      <c r="K2994" t="s">
        <v>8151</v>
      </c>
      <c r="L2994" t="s">
        <v>8152</v>
      </c>
      <c r="M2994">
        <v>12</v>
      </c>
      <c r="N2994" t="s">
        <v>8166</v>
      </c>
      <c r="O2994" s="4">
        <f>INDEX(products[Cost_per_box], MATCH(shipments9[[#This Row],[PID]], products[PID], 0))</f>
        <v>3.32</v>
      </c>
      <c r="P2994" s="4">
        <f>shipments9[[#This Row],[Boxes]]*shipments9[[#This Row],[Cost Per Box]]</f>
        <v>2974.72</v>
      </c>
      <c r="Q2994" s="4">
        <f>shipments9[[#This Row],[Amount]] -shipments9[[#This Row],[total cost]]</f>
        <v>5089.2800000000007</v>
      </c>
      <c r="R2994" s="4" t="str">
        <f>IF(shipments9[[#This Row],[Gross Profit]]&lt;0,"Loss","Profit")</f>
        <v>Profit</v>
      </c>
      <c r="S2994" s="9">
        <f>shipments9[[#This Row],[Gross Profit]]/shipments9[[#This Row],[Amount]]</f>
        <v>0.63111111111111118</v>
      </c>
      <c r="T2994" s="11">
        <f>shipments9[[#This Row],[Amount]]/shipments9[[#This Row],[Boxes]]</f>
        <v>9</v>
      </c>
    </row>
    <row r="2995" spans="1:20" hidden="1" x14ac:dyDescent="0.25">
      <c r="A2995" t="s">
        <v>3192</v>
      </c>
      <c r="B2995" t="s">
        <v>39</v>
      </c>
      <c r="C2995" t="s">
        <v>163</v>
      </c>
      <c r="D2995" t="s">
        <v>22</v>
      </c>
      <c r="E2995" s="1">
        <v>44956</v>
      </c>
      <c r="F2995" s="1" t="str">
        <f>TEXT(shipments9[[#This Row],[Shipdate]],"ddd")</f>
        <v>Mon</v>
      </c>
      <c r="G2995" s="1" t="str">
        <f>IF(OR(shipments9[[#This Row],[Day Name]]="Sat",shipments9[[#This Row],[Day Name]]="Sun"),"Weekend","Weekday")</f>
        <v>Weekday</v>
      </c>
      <c r="H2995">
        <v>1183.5</v>
      </c>
      <c r="I2995">
        <v>119</v>
      </c>
      <c r="J2995" t="s">
        <v>172</v>
      </c>
      <c r="K2995" t="s">
        <v>8151</v>
      </c>
      <c r="L2995" t="s">
        <v>8156</v>
      </c>
      <c r="M2995">
        <v>1</v>
      </c>
      <c r="N2995" t="s">
        <v>8163</v>
      </c>
      <c r="O2995" s="4">
        <f>INDEX(products[Cost_per_box], MATCH(shipments9[[#This Row],[PID]], products[PID], 0))</f>
        <v>3.32</v>
      </c>
      <c r="P2995" s="4">
        <f>shipments9[[#This Row],[Boxes]]*shipments9[[#This Row],[Cost Per Box]]</f>
        <v>395.08</v>
      </c>
      <c r="Q2995" s="4">
        <f>shipments9[[#This Row],[Amount]] -shipments9[[#This Row],[total cost]]</f>
        <v>788.42000000000007</v>
      </c>
      <c r="R2995" s="4" t="str">
        <f>IF(shipments9[[#This Row],[Gross Profit]]&lt;0,"Loss","Profit")</f>
        <v>Profit</v>
      </c>
      <c r="S2995" s="9">
        <f>shipments9[[#This Row],[Gross Profit]]/shipments9[[#This Row],[Amount]]</f>
        <v>0.66617659484579639</v>
      </c>
      <c r="T2995" s="11">
        <f>shipments9[[#This Row],[Amount]]/shipments9[[#This Row],[Boxes]]</f>
        <v>9.9453781512605044</v>
      </c>
    </row>
    <row r="2996" spans="1:20" hidden="1" x14ac:dyDescent="0.25">
      <c r="A2996" t="s">
        <v>3193</v>
      </c>
      <c r="B2996" t="s">
        <v>39</v>
      </c>
      <c r="C2996" t="s">
        <v>132</v>
      </c>
      <c r="D2996" t="s">
        <v>22</v>
      </c>
      <c r="E2996" s="1">
        <v>45022</v>
      </c>
      <c r="F2996" s="1" t="str">
        <f>TEXT(shipments9[[#This Row],[Shipdate]],"ddd")</f>
        <v>Thu</v>
      </c>
      <c r="G2996" s="1" t="str">
        <f>IF(OR(shipments9[[#This Row],[Day Name]]="Sat",shipments9[[#This Row],[Day Name]]="Sun"),"Weekend","Weekday")</f>
        <v>Weekday</v>
      </c>
      <c r="H2996">
        <v>3028.5</v>
      </c>
      <c r="I2996">
        <v>113</v>
      </c>
      <c r="J2996" t="s">
        <v>172</v>
      </c>
      <c r="K2996" t="s">
        <v>8151</v>
      </c>
      <c r="L2996" t="s">
        <v>8154</v>
      </c>
      <c r="M2996">
        <v>4</v>
      </c>
      <c r="N2996" t="s">
        <v>8158</v>
      </c>
      <c r="O2996" s="4">
        <f>INDEX(products[Cost_per_box], MATCH(shipments9[[#This Row],[PID]], products[PID], 0))</f>
        <v>6.31</v>
      </c>
      <c r="P2996" s="4">
        <f>shipments9[[#This Row],[Boxes]]*shipments9[[#This Row],[Cost Per Box]]</f>
        <v>713.03</v>
      </c>
      <c r="Q2996" s="4">
        <f>shipments9[[#This Row],[Amount]] -shipments9[[#This Row],[total cost]]</f>
        <v>2315.4700000000003</v>
      </c>
      <c r="R2996" s="4" t="str">
        <f>IF(shipments9[[#This Row],[Gross Profit]]&lt;0,"Loss","Profit")</f>
        <v>Profit</v>
      </c>
      <c r="S2996" s="9">
        <f>shipments9[[#This Row],[Gross Profit]]/shipments9[[#This Row],[Amount]]</f>
        <v>0.76456001320785871</v>
      </c>
      <c r="T2996" s="11">
        <f>shipments9[[#This Row],[Amount]]/shipments9[[#This Row],[Boxes]]</f>
        <v>26.800884955752213</v>
      </c>
    </row>
    <row r="2997" spans="1:20" hidden="1" x14ac:dyDescent="0.25">
      <c r="A2997" t="s">
        <v>3194</v>
      </c>
      <c r="B2997" t="s">
        <v>39</v>
      </c>
      <c r="C2997" t="s">
        <v>135</v>
      </c>
      <c r="D2997" t="s">
        <v>22</v>
      </c>
      <c r="E2997" s="1">
        <v>45323</v>
      </c>
      <c r="F2997" s="1" t="str">
        <f>TEXT(shipments9[[#This Row],[Shipdate]],"ddd")</f>
        <v>Thu</v>
      </c>
      <c r="G2997" s="1" t="str">
        <f>IF(OR(shipments9[[#This Row],[Day Name]]="Sat",shipments9[[#This Row],[Day Name]]="Sun"),"Weekend","Weekday")</f>
        <v>Weekday</v>
      </c>
      <c r="H2997">
        <v>6007.5</v>
      </c>
      <c r="I2997">
        <v>251</v>
      </c>
      <c r="J2997" t="s">
        <v>172</v>
      </c>
      <c r="K2997" t="s">
        <v>8155</v>
      </c>
      <c r="L2997" t="s">
        <v>8156</v>
      </c>
      <c r="M2997">
        <v>2</v>
      </c>
      <c r="N2997" t="s">
        <v>8157</v>
      </c>
      <c r="O2997" s="4">
        <f>INDEX(products[Cost_per_box], MATCH(shipments9[[#This Row],[PID]], products[PID], 0))</f>
        <v>9.94</v>
      </c>
      <c r="P2997" s="4">
        <f>shipments9[[#This Row],[Boxes]]*shipments9[[#This Row],[Cost Per Box]]</f>
        <v>2494.94</v>
      </c>
      <c r="Q2997" s="4">
        <f>shipments9[[#This Row],[Amount]] -shipments9[[#This Row],[total cost]]</f>
        <v>3512.56</v>
      </c>
      <c r="R2997" s="4" t="str">
        <f>IF(shipments9[[#This Row],[Gross Profit]]&lt;0,"Loss","Profit")</f>
        <v>Profit</v>
      </c>
      <c r="S2997" s="9">
        <f>shipments9[[#This Row],[Gross Profit]]/shipments9[[#This Row],[Amount]]</f>
        <v>0.58469579692051599</v>
      </c>
      <c r="T2997" s="11">
        <f>shipments9[[#This Row],[Amount]]/shipments9[[#This Row],[Boxes]]</f>
        <v>23.93426294820717</v>
      </c>
    </row>
    <row r="2998" spans="1:20" hidden="1" x14ac:dyDescent="0.25">
      <c r="A2998" t="s">
        <v>3195</v>
      </c>
      <c r="B2998" t="s">
        <v>39</v>
      </c>
      <c r="C2998" t="s">
        <v>141</v>
      </c>
      <c r="D2998" t="s">
        <v>22</v>
      </c>
      <c r="E2998" s="1">
        <v>45254</v>
      </c>
      <c r="F2998" s="1" t="str">
        <f>TEXT(shipments9[[#This Row],[Shipdate]],"ddd")</f>
        <v>Fri</v>
      </c>
      <c r="G2998" s="1" t="str">
        <f>IF(OR(shipments9[[#This Row],[Day Name]]="Sat",shipments9[[#This Row],[Day Name]]="Sun"),"Weekend","Weekday")</f>
        <v>Weekday</v>
      </c>
      <c r="H2998">
        <v>1561.5</v>
      </c>
      <c r="I2998">
        <v>105</v>
      </c>
      <c r="J2998" t="s">
        <v>172</v>
      </c>
      <c r="K2998" t="s">
        <v>8151</v>
      </c>
      <c r="L2998" t="s">
        <v>8152</v>
      </c>
      <c r="M2998">
        <v>11</v>
      </c>
      <c r="N2998" t="s">
        <v>8165</v>
      </c>
      <c r="O2998" s="4">
        <f>INDEX(products[Cost_per_box], MATCH(shipments9[[#This Row],[PID]], products[PID], 0))</f>
        <v>8.2200000000000006</v>
      </c>
      <c r="P2998" s="4">
        <f>shipments9[[#This Row],[Boxes]]*shipments9[[#This Row],[Cost Per Box]]</f>
        <v>863.1</v>
      </c>
      <c r="Q2998" s="4">
        <f>shipments9[[#This Row],[Amount]] -shipments9[[#This Row],[total cost]]</f>
        <v>698.4</v>
      </c>
      <c r="R2998" s="4" t="str">
        <f>IF(shipments9[[#This Row],[Gross Profit]]&lt;0,"Loss","Profit")</f>
        <v>Profit</v>
      </c>
      <c r="S2998" s="9">
        <f>shipments9[[#This Row],[Gross Profit]]/shipments9[[#This Row],[Amount]]</f>
        <v>0.44726224783861668</v>
      </c>
      <c r="T2998" s="11">
        <f>shipments9[[#This Row],[Amount]]/shipments9[[#This Row],[Boxes]]</f>
        <v>14.871428571428572</v>
      </c>
    </row>
    <row r="2999" spans="1:20" hidden="1" x14ac:dyDescent="0.25">
      <c r="A2999" t="s">
        <v>3196</v>
      </c>
      <c r="B2999" t="s">
        <v>39</v>
      </c>
      <c r="C2999" t="s">
        <v>143</v>
      </c>
      <c r="D2999" t="s">
        <v>22</v>
      </c>
      <c r="E2999" s="1">
        <v>45194</v>
      </c>
      <c r="F2999" s="1" t="str">
        <f>TEXT(shipments9[[#This Row],[Shipdate]],"ddd")</f>
        <v>Mon</v>
      </c>
      <c r="G2999" s="1" t="str">
        <f>IF(OR(shipments9[[#This Row],[Day Name]]="Sat",shipments9[[#This Row],[Day Name]]="Sun"),"Weekend","Weekday")</f>
        <v>Weekday</v>
      </c>
      <c r="H2999">
        <v>7245</v>
      </c>
      <c r="I2999">
        <v>427</v>
      </c>
      <c r="J2999" t="s">
        <v>172</v>
      </c>
      <c r="K2999" t="s">
        <v>8151</v>
      </c>
      <c r="L2999" t="s">
        <v>8160</v>
      </c>
      <c r="M2999">
        <v>9</v>
      </c>
      <c r="N2999" t="s">
        <v>8167</v>
      </c>
      <c r="O2999" s="4">
        <f>INDEX(products[Cost_per_box], MATCH(shipments9[[#This Row],[PID]], products[PID], 0))</f>
        <v>10.23</v>
      </c>
      <c r="P2999" s="4">
        <f>shipments9[[#This Row],[Boxes]]*shipments9[[#This Row],[Cost Per Box]]</f>
        <v>4368.21</v>
      </c>
      <c r="Q2999" s="4">
        <f>shipments9[[#This Row],[Amount]] -shipments9[[#This Row],[total cost]]</f>
        <v>2876.79</v>
      </c>
      <c r="R2999" s="4" t="str">
        <f>IF(shipments9[[#This Row],[Gross Profit]]&lt;0,"Loss","Profit")</f>
        <v>Profit</v>
      </c>
      <c r="S2999" s="9">
        <f>shipments9[[#This Row],[Gross Profit]]/shipments9[[#This Row],[Amount]]</f>
        <v>0.39707246376811595</v>
      </c>
      <c r="T2999" s="11">
        <f>shipments9[[#This Row],[Amount]]/shipments9[[#This Row],[Boxes]]</f>
        <v>16.967213114754099</v>
      </c>
    </row>
    <row r="3000" spans="1:20" hidden="1" x14ac:dyDescent="0.25">
      <c r="A3000" t="s">
        <v>3197</v>
      </c>
      <c r="B3000" t="s">
        <v>39</v>
      </c>
      <c r="C3000" t="s">
        <v>145</v>
      </c>
      <c r="D3000" t="s">
        <v>22</v>
      </c>
      <c r="E3000" s="1">
        <v>45229</v>
      </c>
      <c r="F3000" s="1" t="str">
        <f>TEXT(shipments9[[#This Row],[Shipdate]],"ddd")</f>
        <v>Mon</v>
      </c>
      <c r="G3000" s="1" t="str">
        <f>IF(OR(shipments9[[#This Row],[Day Name]]="Sat",shipments9[[#This Row],[Day Name]]="Sun"),"Weekend","Weekday")</f>
        <v>Weekday</v>
      </c>
      <c r="H3000">
        <v>3507.75</v>
      </c>
      <c r="I3000">
        <v>251</v>
      </c>
      <c r="J3000" t="s">
        <v>172</v>
      </c>
      <c r="K3000" t="s">
        <v>8151</v>
      </c>
      <c r="L3000" t="s">
        <v>8152</v>
      </c>
      <c r="M3000">
        <v>10</v>
      </c>
      <c r="N3000" t="s">
        <v>8153</v>
      </c>
      <c r="O3000" s="4">
        <f>INDEX(products[Cost_per_box], MATCH(shipments9[[#This Row],[PID]], products[PID], 0))</f>
        <v>4.74</v>
      </c>
      <c r="P3000" s="4">
        <f>shipments9[[#This Row],[Boxes]]*shipments9[[#This Row],[Cost Per Box]]</f>
        <v>1189.74</v>
      </c>
      <c r="Q3000" s="4">
        <f>shipments9[[#This Row],[Amount]] -shipments9[[#This Row],[total cost]]</f>
        <v>2318.0100000000002</v>
      </c>
      <c r="R3000" s="4" t="str">
        <f>IF(shipments9[[#This Row],[Gross Profit]]&lt;0,"Loss","Profit")</f>
        <v>Profit</v>
      </c>
      <c r="S3000" s="9">
        <f>shipments9[[#This Row],[Gross Profit]]/shipments9[[#This Row],[Amount]]</f>
        <v>0.66082531537310252</v>
      </c>
      <c r="T3000" s="11">
        <f>shipments9[[#This Row],[Amount]]/shipments9[[#This Row],[Boxes]]</f>
        <v>13.975099601593625</v>
      </c>
    </row>
    <row r="3001" spans="1:20" x14ac:dyDescent="0.25">
      <c r="A3001" t="s">
        <v>3198</v>
      </c>
      <c r="B3001" t="s">
        <v>39</v>
      </c>
      <c r="C3001" t="s">
        <v>147</v>
      </c>
      <c r="D3001" t="s">
        <v>22</v>
      </c>
      <c r="E3001" s="1">
        <v>45274</v>
      </c>
      <c r="F3001" s="1" t="str">
        <f>TEXT(shipments9[[#This Row],[Shipdate]],"ddd")</f>
        <v>Thu</v>
      </c>
      <c r="G3001" s="1" t="str">
        <f>IF(OR(shipments9[[#This Row],[Day Name]]="Sat",shipments9[[#This Row],[Day Name]]="Sun"),"Weekend","Weekday")</f>
        <v>Weekday</v>
      </c>
      <c r="H3001">
        <v>6772.5</v>
      </c>
      <c r="I3001">
        <v>847</v>
      </c>
      <c r="J3001" t="s">
        <v>172</v>
      </c>
      <c r="K3001" t="s">
        <v>8151</v>
      </c>
      <c r="L3001" t="s">
        <v>8152</v>
      </c>
      <c r="M3001">
        <v>12</v>
      </c>
      <c r="N3001" t="s">
        <v>8166</v>
      </c>
      <c r="O3001" s="4">
        <f>INDEX(products[Cost_per_box], MATCH(shipments9[[#This Row],[PID]], products[PID], 0))</f>
        <v>10.51</v>
      </c>
      <c r="P3001" s="4">
        <f>shipments9[[#This Row],[Boxes]]*shipments9[[#This Row],[Cost Per Box]]</f>
        <v>8901.9699999999993</v>
      </c>
      <c r="Q3001" s="4">
        <f>shipments9[[#This Row],[Amount]] -shipments9[[#This Row],[total cost]]</f>
        <v>-2129.4699999999993</v>
      </c>
      <c r="R3001" s="4" t="str">
        <f>IF(shipments9[[#This Row],[Gross Profit]]&lt;0,"Loss","Profit")</f>
        <v>Loss</v>
      </c>
      <c r="S3001" s="9">
        <f>shipments9[[#This Row],[Gross Profit]]/shipments9[[#This Row],[Amount]]</f>
        <v>-0.31442894056847537</v>
      </c>
      <c r="T3001" s="11">
        <f>shipments9[[#This Row],[Amount]]/shipments9[[#This Row],[Boxes]]</f>
        <v>7.9958677685950414</v>
      </c>
    </row>
    <row r="3002" spans="1:20" hidden="1" x14ac:dyDescent="0.25">
      <c r="A3002" t="s">
        <v>3199</v>
      </c>
      <c r="B3002" t="s">
        <v>39</v>
      </c>
      <c r="C3002" t="s">
        <v>149</v>
      </c>
      <c r="D3002" t="s">
        <v>22</v>
      </c>
      <c r="E3002" s="1">
        <v>44995</v>
      </c>
      <c r="F3002" s="1" t="str">
        <f>TEXT(shipments9[[#This Row],[Shipdate]],"ddd")</f>
        <v>Fri</v>
      </c>
      <c r="G3002" s="1" t="str">
        <f>IF(OR(shipments9[[#This Row],[Day Name]]="Sat",shipments9[[#This Row],[Day Name]]="Sun"),"Weekend","Weekday")</f>
        <v>Weekday</v>
      </c>
      <c r="H3002">
        <v>1822.5</v>
      </c>
      <c r="I3002">
        <v>108</v>
      </c>
      <c r="J3002" t="s">
        <v>172</v>
      </c>
      <c r="K3002" t="s">
        <v>8151</v>
      </c>
      <c r="L3002" t="s">
        <v>8156</v>
      </c>
      <c r="M3002">
        <v>3</v>
      </c>
      <c r="N3002" t="s">
        <v>8164</v>
      </c>
      <c r="O3002" s="4">
        <f>INDEX(products[Cost_per_box], MATCH(shipments9[[#This Row],[PID]], products[PID], 0))</f>
        <v>6.43</v>
      </c>
      <c r="P3002" s="4">
        <f>shipments9[[#This Row],[Boxes]]*shipments9[[#This Row],[Cost Per Box]]</f>
        <v>694.43999999999994</v>
      </c>
      <c r="Q3002" s="4">
        <f>shipments9[[#This Row],[Amount]] -shipments9[[#This Row],[total cost]]</f>
        <v>1128.06</v>
      </c>
      <c r="R3002" s="4" t="str">
        <f>IF(shipments9[[#This Row],[Gross Profit]]&lt;0,"Loss","Profit")</f>
        <v>Profit</v>
      </c>
      <c r="S3002" s="9">
        <f>shipments9[[#This Row],[Gross Profit]]/shipments9[[#This Row],[Amount]]</f>
        <v>0.61896296296296294</v>
      </c>
      <c r="T3002" s="11">
        <f>shipments9[[#This Row],[Amount]]/shipments9[[#This Row],[Boxes]]</f>
        <v>16.875</v>
      </c>
    </row>
    <row r="3003" spans="1:20" hidden="1" x14ac:dyDescent="0.25">
      <c r="A3003" t="s">
        <v>3200</v>
      </c>
      <c r="B3003" t="s">
        <v>39</v>
      </c>
      <c r="C3003" t="s">
        <v>151</v>
      </c>
      <c r="D3003" t="s">
        <v>22</v>
      </c>
      <c r="E3003" s="1">
        <v>45335</v>
      </c>
      <c r="F3003" s="1" t="str">
        <f>TEXT(shipments9[[#This Row],[Shipdate]],"ddd")</f>
        <v>Tue</v>
      </c>
      <c r="G3003" s="1" t="str">
        <f>IF(OR(shipments9[[#This Row],[Day Name]]="Sat",shipments9[[#This Row],[Day Name]]="Sun"),"Weekend","Weekday")</f>
        <v>Weekday</v>
      </c>
      <c r="H3003">
        <v>3465</v>
      </c>
      <c r="I3003">
        <v>183</v>
      </c>
      <c r="J3003" t="s">
        <v>172</v>
      </c>
      <c r="K3003" t="s">
        <v>8155</v>
      </c>
      <c r="L3003" t="s">
        <v>8156</v>
      </c>
      <c r="M3003">
        <v>2</v>
      </c>
      <c r="N3003" t="s">
        <v>8157</v>
      </c>
      <c r="O3003" s="4">
        <f>INDEX(products[Cost_per_box], MATCH(shipments9[[#This Row],[PID]], products[PID], 0))</f>
        <v>12.41</v>
      </c>
      <c r="P3003" s="4">
        <f>shipments9[[#This Row],[Boxes]]*shipments9[[#This Row],[Cost Per Box]]</f>
        <v>2271.0300000000002</v>
      </c>
      <c r="Q3003" s="4">
        <f>shipments9[[#This Row],[Amount]] -shipments9[[#This Row],[total cost]]</f>
        <v>1193.9699999999998</v>
      </c>
      <c r="R3003" s="4" t="str">
        <f>IF(shipments9[[#This Row],[Gross Profit]]&lt;0,"Loss","Profit")</f>
        <v>Profit</v>
      </c>
      <c r="S3003" s="9">
        <f>shipments9[[#This Row],[Gross Profit]]/shipments9[[#This Row],[Amount]]</f>
        <v>0.34458008658008654</v>
      </c>
      <c r="T3003" s="11">
        <f>shipments9[[#This Row],[Amount]]/shipments9[[#This Row],[Boxes]]</f>
        <v>18.934426229508198</v>
      </c>
    </row>
    <row r="3004" spans="1:20" hidden="1" x14ac:dyDescent="0.25">
      <c r="A3004" t="s">
        <v>3201</v>
      </c>
      <c r="B3004" t="s">
        <v>39</v>
      </c>
      <c r="C3004" t="s">
        <v>157</v>
      </c>
      <c r="D3004" t="s">
        <v>22</v>
      </c>
      <c r="E3004" s="1">
        <v>44972</v>
      </c>
      <c r="F3004" s="1" t="str">
        <f>TEXT(shipments9[[#This Row],[Shipdate]],"ddd")</f>
        <v>Wed</v>
      </c>
      <c r="G3004" s="1" t="str">
        <f>IF(OR(shipments9[[#This Row],[Day Name]]="Sat",shipments9[[#This Row],[Day Name]]="Sun"),"Weekend","Weekday")</f>
        <v>Weekday</v>
      </c>
      <c r="H3004">
        <v>5692.5</v>
      </c>
      <c r="I3004">
        <v>518</v>
      </c>
      <c r="J3004" t="s">
        <v>172</v>
      </c>
      <c r="K3004" t="s">
        <v>8151</v>
      </c>
      <c r="L3004" t="s">
        <v>8156</v>
      </c>
      <c r="M3004">
        <v>2</v>
      </c>
      <c r="N3004" t="s">
        <v>8157</v>
      </c>
      <c r="O3004" s="4">
        <f>INDEX(products[Cost_per_box], MATCH(shipments9[[#This Row],[PID]], products[PID], 0))</f>
        <v>6.8</v>
      </c>
      <c r="P3004" s="4">
        <f>shipments9[[#This Row],[Boxes]]*shipments9[[#This Row],[Cost Per Box]]</f>
        <v>3522.4</v>
      </c>
      <c r="Q3004" s="4">
        <f>shipments9[[#This Row],[Amount]] -shipments9[[#This Row],[total cost]]</f>
        <v>2170.1</v>
      </c>
      <c r="R3004" s="4" t="str">
        <f>IF(shipments9[[#This Row],[Gross Profit]]&lt;0,"Loss","Profit")</f>
        <v>Profit</v>
      </c>
      <c r="S3004" s="9">
        <f>shipments9[[#This Row],[Gross Profit]]/shipments9[[#This Row],[Amount]]</f>
        <v>0.38122090469916553</v>
      </c>
      <c r="T3004" s="11">
        <f>shipments9[[#This Row],[Amount]]/shipments9[[#This Row],[Boxes]]</f>
        <v>10.989382239382239</v>
      </c>
    </row>
    <row r="3005" spans="1:20" hidden="1" x14ac:dyDescent="0.25">
      <c r="A3005" t="s">
        <v>3202</v>
      </c>
      <c r="B3005" t="s">
        <v>39</v>
      </c>
      <c r="C3005" t="s">
        <v>161</v>
      </c>
      <c r="D3005" t="s">
        <v>22</v>
      </c>
      <c r="E3005" s="1">
        <v>45460</v>
      </c>
      <c r="F3005" s="1" t="str">
        <f>TEXT(shipments9[[#This Row],[Shipdate]],"ddd")</f>
        <v>Mon</v>
      </c>
      <c r="G3005" s="1" t="str">
        <f>IF(OR(shipments9[[#This Row],[Day Name]]="Sat",shipments9[[#This Row],[Day Name]]="Sun"),"Weekend","Weekday")</f>
        <v>Weekday</v>
      </c>
      <c r="H3005">
        <v>19849.5</v>
      </c>
      <c r="I3005">
        <v>2482</v>
      </c>
      <c r="J3005" t="s">
        <v>172</v>
      </c>
      <c r="K3005" t="s">
        <v>8155</v>
      </c>
      <c r="L3005" t="s">
        <v>8154</v>
      </c>
      <c r="M3005">
        <v>6</v>
      </c>
      <c r="N3005" t="s">
        <v>8159</v>
      </c>
      <c r="O3005" s="4">
        <f>INDEX(products[Cost_per_box], MATCH(shipments9[[#This Row],[PID]], products[PID], 0))</f>
        <v>2.76</v>
      </c>
      <c r="P3005" s="4">
        <f>shipments9[[#This Row],[Boxes]]*shipments9[[#This Row],[Cost Per Box]]</f>
        <v>6850.32</v>
      </c>
      <c r="Q3005" s="4">
        <f>shipments9[[#This Row],[Amount]] -shipments9[[#This Row],[total cost]]</f>
        <v>12999.18</v>
      </c>
      <c r="R3005" s="4" t="str">
        <f>IF(shipments9[[#This Row],[Gross Profit]]&lt;0,"Loss","Profit")</f>
        <v>Profit</v>
      </c>
      <c r="S3005" s="9">
        <f>shipments9[[#This Row],[Gross Profit]]/shipments9[[#This Row],[Amount]]</f>
        <v>0.65488702486208727</v>
      </c>
      <c r="T3005" s="11">
        <f>shipments9[[#This Row],[Amount]]/shipments9[[#This Row],[Boxes]]</f>
        <v>7.997381144238517</v>
      </c>
    </row>
    <row r="3006" spans="1:20" hidden="1" x14ac:dyDescent="0.25">
      <c r="A3006" t="s">
        <v>3203</v>
      </c>
      <c r="B3006" t="s">
        <v>39</v>
      </c>
      <c r="C3006" t="s">
        <v>161</v>
      </c>
      <c r="D3006" t="s">
        <v>22</v>
      </c>
      <c r="E3006" s="1">
        <v>45443</v>
      </c>
      <c r="F3006" s="1" t="str">
        <f>TEXT(shipments9[[#This Row],[Shipdate]],"ddd")</f>
        <v>Fri</v>
      </c>
      <c r="G3006" s="1" t="str">
        <f>IF(OR(shipments9[[#This Row],[Day Name]]="Sat",shipments9[[#This Row],[Day Name]]="Sun"),"Weekend","Weekday")</f>
        <v>Weekday</v>
      </c>
      <c r="H3006">
        <v>819</v>
      </c>
      <c r="I3006">
        <v>91</v>
      </c>
      <c r="J3006" t="s">
        <v>172</v>
      </c>
      <c r="K3006" t="s">
        <v>8155</v>
      </c>
      <c r="L3006" t="s">
        <v>8154</v>
      </c>
      <c r="M3006">
        <v>5</v>
      </c>
      <c r="N3006" t="s">
        <v>201</v>
      </c>
      <c r="O3006" s="4">
        <f>INDEX(products[Cost_per_box], MATCH(shipments9[[#This Row],[PID]], products[PID], 0))</f>
        <v>2.76</v>
      </c>
      <c r="P3006" s="4">
        <f>shipments9[[#This Row],[Boxes]]*shipments9[[#This Row],[Cost Per Box]]</f>
        <v>251.15999999999997</v>
      </c>
      <c r="Q3006" s="4">
        <f>shipments9[[#This Row],[Amount]] -shipments9[[#This Row],[total cost]]</f>
        <v>567.84</v>
      </c>
      <c r="R3006" s="4" t="str">
        <f>IF(shipments9[[#This Row],[Gross Profit]]&lt;0,"Loss","Profit")</f>
        <v>Profit</v>
      </c>
      <c r="S3006" s="9">
        <f>shipments9[[#This Row],[Gross Profit]]/shipments9[[#This Row],[Amount]]</f>
        <v>0.69333333333333336</v>
      </c>
      <c r="T3006" s="11">
        <f>shipments9[[#This Row],[Amount]]/shipments9[[#This Row],[Boxes]]</f>
        <v>9</v>
      </c>
    </row>
    <row r="3007" spans="1:20" hidden="1" x14ac:dyDescent="0.25">
      <c r="A3007" t="s">
        <v>3204</v>
      </c>
      <c r="B3007" t="s">
        <v>39</v>
      </c>
      <c r="C3007" t="s">
        <v>128</v>
      </c>
      <c r="D3007" t="s">
        <v>22</v>
      </c>
      <c r="E3007" s="1">
        <v>45152</v>
      </c>
      <c r="F3007" s="1" t="str">
        <f>TEXT(shipments9[[#This Row],[Shipdate]],"ddd")</f>
        <v>Mon</v>
      </c>
      <c r="G3007" s="1" t="str">
        <f>IF(OR(shipments9[[#This Row],[Day Name]]="Sat",shipments9[[#This Row],[Day Name]]="Sun"),"Weekend","Weekday")</f>
        <v>Weekday</v>
      </c>
      <c r="H3007">
        <v>10392.75</v>
      </c>
      <c r="I3007">
        <v>1155</v>
      </c>
      <c r="J3007" t="s">
        <v>172</v>
      </c>
      <c r="K3007" t="s">
        <v>8151</v>
      </c>
      <c r="L3007" t="s">
        <v>8160</v>
      </c>
      <c r="M3007">
        <v>8</v>
      </c>
      <c r="N3007" t="s">
        <v>8162</v>
      </c>
      <c r="O3007" s="4">
        <f>INDEX(products[Cost_per_box], MATCH(shipments9[[#This Row],[PID]], products[PID], 0))</f>
        <v>3.85</v>
      </c>
      <c r="P3007" s="4">
        <f>shipments9[[#This Row],[Boxes]]*shipments9[[#This Row],[Cost Per Box]]</f>
        <v>4446.75</v>
      </c>
      <c r="Q3007" s="4">
        <f>shipments9[[#This Row],[Amount]] -shipments9[[#This Row],[total cost]]</f>
        <v>5946</v>
      </c>
      <c r="R3007" s="4" t="str">
        <f>IF(shipments9[[#This Row],[Gross Profit]]&lt;0,"Loss","Profit")</f>
        <v>Profit</v>
      </c>
      <c r="S3007" s="9">
        <f>shipments9[[#This Row],[Gross Profit]]/shipments9[[#This Row],[Amount]]</f>
        <v>0.57212960958360393</v>
      </c>
      <c r="T3007" s="11">
        <f>shipments9[[#This Row],[Amount]]/shipments9[[#This Row],[Boxes]]</f>
        <v>8.9980519480519483</v>
      </c>
    </row>
    <row r="3008" spans="1:20" hidden="1" x14ac:dyDescent="0.25">
      <c r="A3008" t="s">
        <v>3205</v>
      </c>
      <c r="B3008" t="s">
        <v>39</v>
      </c>
      <c r="C3008" t="s">
        <v>130</v>
      </c>
      <c r="D3008" t="s">
        <v>22</v>
      </c>
      <c r="E3008" s="1">
        <v>45023</v>
      </c>
      <c r="F3008" s="1" t="str">
        <f>TEXT(shipments9[[#This Row],[Shipdate]],"ddd")</f>
        <v>Fri</v>
      </c>
      <c r="G3008" s="1" t="str">
        <f>IF(OR(shipments9[[#This Row],[Day Name]]="Sat",shipments9[[#This Row],[Day Name]]="Sun"),"Weekend","Weekday")</f>
        <v>Weekday</v>
      </c>
      <c r="H3008">
        <v>2398.5</v>
      </c>
      <c r="I3008">
        <v>300</v>
      </c>
      <c r="J3008" t="s">
        <v>172</v>
      </c>
      <c r="K3008" t="s">
        <v>8151</v>
      </c>
      <c r="L3008" t="s">
        <v>8154</v>
      </c>
      <c r="M3008">
        <v>4</v>
      </c>
      <c r="N3008" t="s">
        <v>8158</v>
      </c>
      <c r="O3008" s="4">
        <f>INDEX(products[Cost_per_box], MATCH(shipments9[[#This Row],[PID]], products[PID], 0))</f>
        <v>5.72</v>
      </c>
      <c r="P3008" s="4">
        <f>shipments9[[#This Row],[Boxes]]*shipments9[[#This Row],[Cost Per Box]]</f>
        <v>1716</v>
      </c>
      <c r="Q3008" s="4">
        <f>shipments9[[#This Row],[Amount]] -shipments9[[#This Row],[total cost]]</f>
        <v>682.5</v>
      </c>
      <c r="R3008" s="4" t="str">
        <f>IF(shipments9[[#This Row],[Gross Profit]]&lt;0,"Loss","Profit")</f>
        <v>Profit</v>
      </c>
      <c r="S3008" s="9">
        <f>shipments9[[#This Row],[Gross Profit]]/shipments9[[#This Row],[Amount]]</f>
        <v>0.28455284552845528</v>
      </c>
      <c r="T3008" s="11">
        <f>shipments9[[#This Row],[Amount]]/shipments9[[#This Row],[Boxes]]</f>
        <v>7.9950000000000001</v>
      </c>
    </row>
    <row r="3009" spans="1:20" hidden="1" x14ac:dyDescent="0.25">
      <c r="A3009" t="s">
        <v>3206</v>
      </c>
      <c r="B3009" t="s">
        <v>39</v>
      </c>
      <c r="C3009" t="s">
        <v>130</v>
      </c>
      <c r="D3009" t="s">
        <v>22</v>
      </c>
      <c r="E3009" s="1">
        <v>45329</v>
      </c>
      <c r="F3009" s="1" t="str">
        <f>TEXT(shipments9[[#This Row],[Shipdate]],"ddd")</f>
        <v>Wed</v>
      </c>
      <c r="G3009" s="1" t="str">
        <f>IF(OR(shipments9[[#This Row],[Day Name]]="Sat",shipments9[[#This Row],[Day Name]]="Sun"),"Weekend","Weekday")</f>
        <v>Weekday</v>
      </c>
      <c r="H3009">
        <v>762.75</v>
      </c>
      <c r="I3009">
        <v>128</v>
      </c>
      <c r="J3009" t="s">
        <v>172</v>
      </c>
      <c r="K3009" t="s">
        <v>8155</v>
      </c>
      <c r="L3009" t="s">
        <v>8156</v>
      </c>
      <c r="M3009">
        <v>2</v>
      </c>
      <c r="N3009" t="s">
        <v>8157</v>
      </c>
      <c r="O3009" s="4">
        <f>INDEX(products[Cost_per_box], MATCH(shipments9[[#This Row],[PID]], products[PID], 0))</f>
        <v>5.72</v>
      </c>
      <c r="P3009" s="4">
        <f>shipments9[[#This Row],[Boxes]]*shipments9[[#This Row],[Cost Per Box]]</f>
        <v>732.16</v>
      </c>
      <c r="Q3009" s="4">
        <f>shipments9[[#This Row],[Amount]] -shipments9[[#This Row],[total cost]]</f>
        <v>30.590000000000032</v>
      </c>
      <c r="R3009" s="4" t="str">
        <f>IF(shipments9[[#This Row],[Gross Profit]]&lt;0,"Loss","Profit")</f>
        <v>Profit</v>
      </c>
      <c r="S3009" s="9">
        <f>shipments9[[#This Row],[Gross Profit]]/shipments9[[#This Row],[Amount]]</f>
        <v>4.0104883644706699E-2</v>
      </c>
      <c r="T3009" s="11">
        <f>shipments9[[#This Row],[Amount]]/shipments9[[#This Row],[Boxes]]</f>
        <v>5.958984375</v>
      </c>
    </row>
    <row r="3010" spans="1:20" hidden="1" x14ac:dyDescent="0.25">
      <c r="A3010" t="s">
        <v>3207</v>
      </c>
      <c r="B3010" t="s">
        <v>39</v>
      </c>
      <c r="C3010" t="s">
        <v>132</v>
      </c>
      <c r="D3010" t="s">
        <v>22</v>
      </c>
      <c r="E3010" s="1">
        <v>45184</v>
      </c>
      <c r="F3010" s="1" t="str">
        <f>TEXT(shipments9[[#This Row],[Shipdate]],"ddd")</f>
        <v>Fri</v>
      </c>
      <c r="G3010" s="1" t="str">
        <f>IF(OR(shipments9[[#This Row],[Day Name]]="Sat",shipments9[[#This Row],[Day Name]]="Sun"),"Weekend","Weekday")</f>
        <v>Weekday</v>
      </c>
      <c r="H3010">
        <v>2013.75</v>
      </c>
      <c r="I3010">
        <v>72</v>
      </c>
      <c r="J3010" t="s">
        <v>172</v>
      </c>
      <c r="K3010" t="s">
        <v>8151</v>
      </c>
      <c r="L3010" t="s">
        <v>8160</v>
      </c>
      <c r="M3010">
        <v>9</v>
      </c>
      <c r="N3010" t="s">
        <v>8167</v>
      </c>
      <c r="O3010" s="4">
        <f>INDEX(products[Cost_per_box], MATCH(shipments9[[#This Row],[PID]], products[PID], 0))</f>
        <v>6.31</v>
      </c>
      <c r="P3010" s="4">
        <f>shipments9[[#This Row],[Boxes]]*shipments9[[#This Row],[Cost Per Box]]</f>
        <v>454.32</v>
      </c>
      <c r="Q3010" s="4">
        <f>shipments9[[#This Row],[Amount]] -shipments9[[#This Row],[total cost]]</f>
        <v>1559.43</v>
      </c>
      <c r="R3010" s="4" t="str">
        <f>IF(shipments9[[#This Row],[Gross Profit]]&lt;0,"Loss","Profit")</f>
        <v>Profit</v>
      </c>
      <c r="S3010" s="9">
        <f>shipments9[[#This Row],[Gross Profit]]/shipments9[[#This Row],[Amount]]</f>
        <v>0.77439106145251402</v>
      </c>
      <c r="T3010" s="11">
        <f>shipments9[[#This Row],[Amount]]/shipments9[[#This Row],[Boxes]]</f>
        <v>27.96875</v>
      </c>
    </row>
    <row r="3011" spans="1:20" hidden="1" x14ac:dyDescent="0.25">
      <c r="A3011" t="s">
        <v>3208</v>
      </c>
      <c r="B3011" t="s">
        <v>39</v>
      </c>
      <c r="C3011" t="s">
        <v>135</v>
      </c>
      <c r="D3011" t="s">
        <v>22</v>
      </c>
      <c r="E3011" s="1">
        <v>45131</v>
      </c>
      <c r="F3011" s="1" t="str">
        <f>TEXT(shipments9[[#This Row],[Shipdate]],"ddd")</f>
        <v>Mon</v>
      </c>
      <c r="G3011" s="1" t="str">
        <f>IF(OR(shipments9[[#This Row],[Day Name]]="Sat",shipments9[[#This Row],[Day Name]]="Sun"),"Weekend","Weekday")</f>
        <v>Weekday</v>
      </c>
      <c r="H3011">
        <v>7067.25</v>
      </c>
      <c r="I3011">
        <v>272</v>
      </c>
      <c r="J3011" t="s">
        <v>172</v>
      </c>
      <c r="K3011" t="s">
        <v>8151</v>
      </c>
      <c r="L3011" t="s">
        <v>8160</v>
      </c>
      <c r="M3011">
        <v>7</v>
      </c>
      <c r="N3011" t="s">
        <v>8161</v>
      </c>
      <c r="O3011" s="4">
        <f>INDEX(products[Cost_per_box], MATCH(shipments9[[#This Row],[PID]], products[PID], 0))</f>
        <v>9.94</v>
      </c>
      <c r="P3011" s="4">
        <f>shipments9[[#This Row],[Boxes]]*shipments9[[#This Row],[Cost Per Box]]</f>
        <v>2703.68</v>
      </c>
      <c r="Q3011" s="4">
        <f>shipments9[[#This Row],[Amount]] -shipments9[[#This Row],[total cost]]</f>
        <v>4363.57</v>
      </c>
      <c r="R3011" s="4" t="str">
        <f>IF(shipments9[[#This Row],[Gross Profit]]&lt;0,"Loss","Profit")</f>
        <v>Profit</v>
      </c>
      <c r="S3011" s="9">
        <f>shipments9[[#This Row],[Gross Profit]]/shipments9[[#This Row],[Amount]]</f>
        <v>0.61743535321376763</v>
      </c>
      <c r="T3011" s="11">
        <f>shipments9[[#This Row],[Amount]]/shipments9[[#This Row],[Boxes]]</f>
        <v>25.982536764705884</v>
      </c>
    </row>
    <row r="3012" spans="1:20" hidden="1" x14ac:dyDescent="0.25">
      <c r="A3012" t="s">
        <v>3209</v>
      </c>
      <c r="B3012" t="s">
        <v>39</v>
      </c>
      <c r="C3012" t="s">
        <v>135</v>
      </c>
      <c r="D3012" t="s">
        <v>22</v>
      </c>
      <c r="E3012" s="1">
        <v>45118</v>
      </c>
      <c r="F3012" s="1" t="str">
        <f>TEXT(shipments9[[#This Row],[Shipdate]],"ddd")</f>
        <v>Tue</v>
      </c>
      <c r="G3012" s="1" t="str">
        <f>IF(OR(shipments9[[#This Row],[Day Name]]="Sat",shipments9[[#This Row],[Day Name]]="Sun"),"Weekend","Weekday")</f>
        <v>Weekday</v>
      </c>
      <c r="H3012">
        <v>5001.75</v>
      </c>
      <c r="I3012">
        <v>201</v>
      </c>
      <c r="J3012" t="s">
        <v>172</v>
      </c>
      <c r="K3012" t="s">
        <v>8151</v>
      </c>
      <c r="L3012" t="s">
        <v>8160</v>
      </c>
      <c r="M3012">
        <v>7</v>
      </c>
      <c r="N3012" t="s">
        <v>8161</v>
      </c>
      <c r="O3012" s="4">
        <f>INDEX(products[Cost_per_box], MATCH(shipments9[[#This Row],[PID]], products[PID], 0))</f>
        <v>9.94</v>
      </c>
      <c r="P3012" s="4">
        <f>shipments9[[#This Row],[Boxes]]*shipments9[[#This Row],[Cost Per Box]]</f>
        <v>1997.9399999999998</v>
      </c>
      <c r="Q3012" s="4">
        <f>shipments9[[#This Row],[Amount]] -shipments9[[#This Row],[total cost]]</f>
        <v>3003.8100000000004</v>
      </c>
      <c r="R3012" s="4" t="str">
        <f>IF(shipments9[[#This Row],[Gross Profit]]&lt;0,"Loss","Profit")</f>
        <v>Profit</v>
      </c>
      <c r="S3012" s="9">
        <f>shipments9[[#This Row],[Gross Profit]]/shipments9[[#This Row],[Amount]]</f>
        <v>0.60055180686759646</v>
      </c>
      <c r="T3012" s="11">
        <f>shipments9[[#This Row],[Amount]]/shipments9[[#This Row],[Boxes]]</f>
        <v>24.884328358208954</v>
      </c>
    </row>
    <row r="3013" spans="1:20" x14ac:dyDescent="0.25">
      <c r="A3013" t="s">
        <v>3210</v>
      </c>
      <c r="B3013" t="s">
        <v>39</v>
      </c>
      <c r="C3013" t="s">
        <v>147</v>
      </c>
      <c r="D3013" t="s">
        <v>22</v>
      </c>
      <c r="E3013" s="1">
        <v>45174</v>
      </c>
      <c r="F3013" s="1" t="str">
        <f>TEXT(shipments9[[#This Row],[Shipdate]],"ddd")</f>
        <v>Tue</v>
      </c>
      <c r="G3013" s="1" t="str">
        <f>IF(OR(shipments9[[#This Row],[Day Name]]="Sat",shipments9[[#This Row],[Day Name]]="Sun"),"Weekend","Weekday")</f>
        <v>Weekday</v>
      </c>
      <c r="H3013">
        <v>9742.5</v>
      </c>
      <c r="I3013">
        <v>1392</v>
      </c>
      <c r="J3013" t="s">
        <v>172</v>
      </c>
      <c r="K3013" t="s">
        <v>8151</v>
      </c>
      <c r="L3013" t="s">
        <v>8160</v>
      </c>
      <c r="M3013">
        <v>9</v>
      </c>
      <c r="N3013" t="s">
        <v>8167</v>
      </c>
      <c r="O3013" s="4">
        <f>INDEX(products[Cost_per_box], MATCH(shipments9[[#This Row],[PID]], products[PID], 0))</f>
        <v>10.51</v>
      </c>
      <c r="P3013" s="4">
        <f>shipments9[[#This Row],[Boxes]]*shipments9[[#This Row],[Cost Per Box]]</f>
        <v>14629.92</v>
      </c>
      <c r="Q3013" s="4">
        <f>shipments9[[#This Row],[Amount]] -shipments9[[#This Row],[total cost]]</f>
        <v>-4887.42</v>
      </c>
      <c r="R3013" s="4" t="str">
        <f>IF(shipments9[[#This Row],[Gross Profit]]&lt;0,"Loss","Profit")</f>
        <v>Loss</v>
      </c>
      <c r="S3013" s="9">
        <f>shipments9[[#This Row],[Gross Profit]]/shipments9[[#This Row],[Amount]]</f>
        <v>-0.50165973826020016</v>
      </c>
      <c r="T3013" s="11">
        <f>shipments9[[#This Row],[Amount]]/shipments9[[#This Row],[Boxes]]</f>
        <v>6.9989224137931032</v>
      </c>
    </row>
    <row r="3014" spans="1:20" x14ac:dyDescent="0.25">
      <c r="A3014" t="s">
        <v>3211</v>
      </c>
      <c r="B3014" t="s">
        <v>39</v>
      </c>
      <c r="C3014" t="s">
        <v>147</v>
      </c>
      <c r="D3014" t="s">
        <v>22</v>
      </c>
      <c r="E3014" s="1">
        <v>45021</v>
      </c>
      <c r="F3014" s="1" t="str">
        <f>TEXT(shipments9[[#This Row],[Shipdate]],"ddd")</f>
        <v>Wed</v>
      </c>
      <c r="G3014" s="1" t="str">
        <f>IF(OR(shipments9[[#This Row],[Day Name]]="Sat",shipments9[[#This Row],[Day Name]]="Sun"),"Weekend","Weekday")</f>
        <v>Weekday</v>
      </c>
      <c r="H3014">
        <v>4972.5</v>
      </c>
      <c r="I3014">
        <v>622</v>
      </c>
      <c r="J3014" t="s">
        <v>172</v>
      </c>
      <c r="K3014" t="s">
        <v>8151</v>
      </c>
      <c r="L3014" t="s">
        <v>8154</v>
      </c>
      <c r="M3014">
        <v>4</v>
      </c>
      <c r="N3014" t="s">
        <v>8158</v>
      </c>
      <c r="O3014" s="4">
        <f>INDEX(products[Cost_per_box], MATCH(shipments9[[#This Row],[PID]], products[PID], 0))</f>
        <v>10.51</v>
      </c>
      <c r="P3014" s="4">
        <f>shipments9[[#This Row],[Boxes]]*shipments9[[#This Row],[Cost Per Box]]</f>
        <v>6537.22</v>
      </c>
      <c r="Q3014" s="4">
        <f>shipments9[[#This Row],[Amount]] -shipments9[[#This Row],[total cost]]</f>
        <v>-1564.7200000000003</v>
      </c>
      <c r="R3014" s="4" t="str">
        <f>IF(shipments9[[#This Row],[Gross Profit]]&lt;0,"Loss","Profit")</f>
        <v>Loss</v>
      </c>
      <c r="S3014" s="9">
        <f>shipments9[[#This Row],[Gross Profit]]/shipments9[[#This Row],[Amount]]</f>
        <v>-0.3146747109100051</v>
      </c>
      <c r="T3014" s="11">
        <f>shipments9[[#This Row],[Amount]]/shipments9[[#This Row],[Boxes]]</f>
        <v>7.994372990353698</v>
      </c>
    </row>
    <row r="3015" spans="1:20" x14ac:dyDescent="0.25">
      <c r="A3015" t="s">
        <v>3212</v>
      </c>
      <c r="B3015" t="s">
        <v>39</v>
      </c>
      <c r="C3015" t="s">
        <v>147</v>
      </c>
      <c r="D3015" t="s">
        <v>22</v>
      </c>
      <c r="E3015" s="1">
        <v>45106</v>
      </c>
      <c r="F3015" s="1" t="str">
        <f>TEXT(shipments9[[#This Row],[Shipdate]],"ddd")</f>
        <v>Thu</v>
      </c>
      <c r="G3015" s="1" t="str">
        <f>IF(OR(shipments9[[#This Row],[Day Name]]="Sat",shipments9[[#This Row],[Day Name]]="Sun"),"Weekend","Weekday")</f>
        <v>Weekday</v>
      </c>
      <c r="H3015">
        <v>9909</v>
      </c>
      <c r="I3015">
        <v>1416</v>
      </c>
      <c r="J3015" t="s">
        <v>172</v>
      </c>
      <c r="K3015" t="s">
        <v>8151</v>
      </c>
      <c r="L3015" t="s">
        <v>8154</v>
      </c>
      <c r="M3015">
        <v>6</v>
      </c>
      <c r="N3015" t="s">
        <v>8159</v>
      </c>
      <c r="O3015" s="4">
        <f>INDEX(products[Cost_per_box], MATCH(shipments9[[#This Row],[PID]], products[PID], 0))</f>
        <v>10.51</v>
      </c>
      <c r="P3015" s="4">
        <f>shipments9[[#This Row],[Boxes]]*shipments9[[#This Row],[Cost Per Box]]</f>
        <v>14882.16</v>
      </c>
      <c r="Q3015" s="4">
        <f>shipments9[[#This Row],[Amount]] -shipments9[[#This Row],[total cost]]</f>
        <v>-4973.16</v>
      </c>
      <c r="R3015" s="4" t="str">
        <f>IF(shipments9[[#This Row],[Gross Profit]]&lt;0,"Loss","Profit")</f>
        <v>Loss</v>
      </c>
      <c r="S3015" s="9">
        <f>shipments9[[#This Row],[Gross Profit]]/shipments9[[#This Row],[Amount]]</f>
        <v>-0.50188313654253702</v>
      </c>
      <c r="T3015" s="11">
        <f>shipments9[[#This Row],[Amount]]/shipments9[[#This Row],[Boxes]]</f>
        <v>6.9978813559322033</v>
      </c>
    </row>
    <row r="3016" spans="1:20" x14ac:dyDescent="0.25">
      <c r="A3016" t="s">
        <v>3213</v>
      </c>
      <c r="B3016" t="s">
        <v>39</v>
      </c>
      <c r="C3016" t="s">
        <v>147</v>
      </c>
      <c r="D3016" t="s">
        <v>22</v>
      </c>
      <c r="E3016" s="1">
        <v>45460</v>
      </c>
      <c r="F3016" s="1" t="str">
        <f>TEXT(shipments9[[#This Row],[Shipdate]],"ddd")</f>
        <v>Mon</v>
      </c>
      <c r="G3016" s="1" t="str">
        <f>IF(OR(shipments9[[#This Row],[Day Name]]="Sat",shipments9[[#This Row],[Day Name]]="Sun"),"Weekend","Weekday")</f>
        <v>Weekday</v>
      </c>
      <c r="H3016">
        <v>2088</v>
      </c>
      <c r="I3016">
        <v>261</v>
      </c>
      <c r="J3016" t="s">
        <v>172</v>
      </c>
      <c r="K3016" t="s">
        <v>8155</v>
      </c>
      <c r="L3016" t="s">
        <v>8154</v>
      </c>
      <c r="M3016">
        <v>6</v>
      </c>
      <c r="N3016" t="s">
        <v>8159</v>
      </c>
      <c r="O3016" s="4">
        <f>INDEX(products[Cost_per_box], MATCH(shipments9[[#This Row],[PID]], products[PID], 0))</f>
        <v>10.51</v>
      </c>
      <c r="P3016" s="4">
        <f>shipments9[[#This Row],[Boxes]]*shipments9[[#This Row],[Cost Per Box]]</f>
        <v>2743.11</v>
      </c>
      <c r="Q3016" s="4">
        <f>shipments9[[#This Row],[Amount]] -shipments9[[#This Row],[total cost]]</f>
        <v>-655.11000000000013</v>
      </c>
      <c r="R3016" s="4" t="str">
        <f>IF(shipments9[[#This Row],[Gross Profit]]&lt;0,"Loss","Profit")</f>
        <v>Loss</v>
      </c>
      <c r="S3016" s="9">
        <f>shipments9[[#This Row],[Gross Profit]]/shipments9[[#This Row],[Amount]]</f>
        <v>-0.31375000000000008</v>
      </c>
      <c r="T3016" s="11">
        <f>shipments9[[#This Row],[Amount]]/shipments9[[#This Row],[Boxes]]</f>
        <v>8</v>
      </c>
    </row>
    <row r="3017" spans="1:20" hidden="1" x14ac:dyDescent="0.25">
      <c r="A3017" t="s">
        <v>3214</v>
      </c>
      <c r="B3017" t="s">
        <v>39</v>
      </c>
      <c r="C3017" t="s">
        <v>149</v>
      </c>
      <c r="D3017" t="s">
        <v>22</v>
      </c>
      <c r="E3017" s="1">
        <v>45300</v>
      </c>
      <c r="F3017" s="1" t="str">
        <f>TEXT(shipments9[[#This Row],[Shipdate]],"ddd")</f>
        <v>Tue</v>
      </c>
      <c r="G3017" s="1" t="str">
        <f>IF(OR(shipments9[[#This Row],[Day Name]]="Sat",shipments9[[#This Row],[Day Name]]="Sun"),"Weekend","Weekday")</f>
        <v>Weekday</v>
      </c>
      <c r="H3017">
        <v>4518</v>
      </c>
      <c r="I3017">
        <v>283</v>
      </c>
      <c r="J3017" t="s">
        <v>172</v>
      </c>
      <c r="K3017" t="s">
        <v>8155</v>
      </c>
      <c r="L3017" t="s">
        <v>8156</v>
      </c>
      <c r="M3017">
        <v>1</v>
      </c>
      <c r="N3017" t="s">
        <v>8163</v>
      </c>
      <c r="O3017" s="4">
        <f>INDEX(products[Cost_per_box], MATCH(shipments9[[#This Row],[PID]], products[PID], 0))</f>
        <v>6.43</v>
      </c>
      <c r="P3017" s="4">
        <f>shipments9[[#This Row],[Boxes]]*shipments9[[#This Row],[Cost Per Box]]</f>
        <v>1819.6899999999998</v>
      </c>
      <c r="Q3017" s="4">
        <f>shipments9[[#This Row],[Amount]] -shipments9[[#This Row],[total cost]]</f>
        <v>2698.3100000000004</v>
      </c>
      <c r="R3017" s="4" t="str">
        <f>IF(shipments9[[#This Row],[Gross Profit]]&lt;0,"Loss","Profit")</f>
        <v>Profit</v>
      </c>
      <c r="S3017" s="9">
        <f>shipments9[[#This Row],[Gross Profit]]/shipments9[[#This Row],[Amount]]</f>
        <v>0.59723550243470569</v>
      </c>
      <c r="T3017" s="11">
        <f>shipments9[[#This Row],[Amount]]/shipments9[[#This Row],[Boxes]]</f>
        <v>15.964664310954063</v>
      </c>
    </row>
    <row r="3018" spans="1:20" x14ac:dyDescent="0.25">
      <c r="A3018" t="s">
        <v>3215</v>
      </c>
      <c r="B3018" t="s">
        <v>39</v>
      </c>
      <c r="C3018" t="s">
        <v>155</v>
      </c>
      <c r="D3018" t="s">
        <v>22</v>
      </c>
      <c r="E3018" s="1">
        <v>44932</v>
      </c>
      <c r="F3018" s="1" t="str">
        <f>TEXT(shipments9[[#This Row],[Shipdate]],"ddd")</f>
        <v>Fri</v>
      </c>
      <c r="G3018" s="1" t="str">
        <f>IF(OR(shipments9[[#This Row],[Day Name]]="Sat",shipments9[[#This Row],[Day Name]]="Sun"),"Weekend","Weekday")</f>
        <v>Weekday</v>
      </c>
      <c r="H3018">
        <v>1687.5</v>
      </c>
      <c r="I3018">
        <v>242</v>
      </c>
      <c r="J3018" t="s">
        <v>172</v>
      </c>
      <c r="K3018" t="s">
        <v>8151</v>
      </c>
      <c r="L3018" t="s">
        <v>8156</v>
      </c>
      <c r="M3018">
        <v>1</v>
      </c>
      <c r="N3018" t="s">
        <v>8163</v>
      </c>
      <c r="O3018" s="4">
        <f>INDEX(products[Cost_per_box], MATCH(shipments9[[#This Row],[PID]], products[PID], 0))</f>
        <v>8.43</v>
      </c>
      <c r="P3018" s="4">
        <f>shipments9[[#This Row],[Boxes]]*shipments9[[#This Row],[Cost Per Box]]</f>
        <v>2040.06</v>
      </c>
      <c r="Q3018" s="4">
        <f>shipments9[[#This Row],[Amount]] -shipments9[[#This Row],[total cost]]</f>
        <v>-352.55999999999995</v>
      </c>
      <c r="R3018" s="4" t="str">
        <f>IF(shipments9[[#This Row],[Gross Profit]]&lt;0,"Loss","Profit")</f>
        <v>Loss</v>
      </c>
      <c r="S3018" s="9">
        <f>shipments9[[#This Row],[Gross Profit]]/shipments9[[#This Row],[Amount]]</f>
        <v>-0.20892444444444441</v>
      </c>
      <c r="T3018" s="11">
        <f>shipments9[[#This Row],[Amount]]/shipments9[[#This Row],[Boxes]]</f>
        <v>6.973140495867769</v>
      </c>
    </row>
    <row r="3019" spans="1:20" hidden="1" x14ac:dyDescent="0.25">
      <c r="A3019" t="s">
        <v>3216</v>
      </c>
      <c r="B3019" t="s">
        <v>39</v>
      </c>
      <c r="C3019" t="s">
        <v>161</v>
      </c>
      <c r="D3019" t="s">
        <v>22</v>
      </c>
      <c r="E3019" s="1">
        <v>45196</v>
      </c>
      <c r="F3019" s="1" t="str">
        <f>TEXT(shipments9[[#This Row],[Shipdate]],"ddd")</f>
        <v>Wed</v>
      </c>
      <c r="G3019" s="1" t="str">
        <f>IF(OR(shipments9[[#This Row],[Day Name]]="Sat",shipments9[[#This Row],[Day Name]]="Sun"),"Weekend","Weekday")</f>
        <v>Weekday</v>
      </c>
      <c r="H3019">
        <v>6745.5</v>
      </c>
      <c r="I3019">
        <v>675</v>
      </c>
      <c r="J3019" t="s">
        <v>172</v>
      </c>
      <c r="K3019" t="s">
        <v>8151</v>
      </c>
      <c r="L3019" t="s">
        <v>8160</v>
      </c>
      <c r="M3019">
        <v>9</v>
      </c>
      <c r="N3019" t="s">
        <v>8167</v>
      </c>
      <c r="O3019" s="4">
        <f>INDEX(products[Cost_per_box], MATCH(shipments9[[#This Row],[PID]], products[PID], 0))</f>
        <v>2.76</v>
      </c>
      <c r="P3019" s="4">
        <f>shipments9[[#This Row],[Boxes]]*shipments9[[#This Row],[Cost Per Box]]</f>
        <v>1862.9999999999998</v>
      </c>
      <c r="Q3019" s="4">
        <f>shipments9[[#This Row],[Amount]] -shipments9[[#This Row],[total cost]]</f>
        <v>4882.5</v>
      </c>
      <c r="R3019" s="4" t="str">
        <f>IF(shipments9[[#This Row],[Gross Profit]]&lt;0,"Loss","Profit")</f>
        <v>Profit</v>
      </c>
      <c r="S3019" s="9">
        <f>shipments9[[#This Row],[Gross Profit]]/shipments9[[#This Row],[Amount]]</f>
        <v>0.72381587725150098</v>
      </c>
      <c r="T3019" s="11">
        <f>shipments9[[#This Row],[Amount]]/shipments9[[#This Row],[Boxes]]</f>
        <v>9.9933333333333341</v>
      </c>
    </row>
    <row r="3020" spans="1:20" hidden="1" x14ac:dyDescent="0.25">
      <c r="A3020" t="s">
        <v>3217</v>
      </c>
      <c r="B3020" t="s">
        <v>39</v>
      </c>
      <c r="C3020" t="s">
        <v>165</v>
      </c>
      <c r="D3020" t="s">
        <v>22</v>
      </c>
      <c r="E3020" s="1">
        <v>45286</v>
      </c>
      <c r="F3020" s="1" t="str">
        <f>TEXT(shipments9[[#This Row],[Shipdate]],"ddd")</f>
        <v>Tue</v>
      </c>
      <c r="G3020" s="1" t="str">
        <f>IF(OR(shipments9[[#This Row],[Day Name]]="Sat",shipments9[[#This Row],[Day Name]]="Sun"),"Weekend","Weekday")</f>
        <v>Weekday</v>
      </c>
      <c r="H3020">
        <v>2515.5</v>
      </c>
      <c r="I3020">
        <v>133</v>
      </c>
      <c r="J3020" t="s">
        <v>172</v>
      </c>
      <c r="K3020" t="s">
        <v>8151</v>
      </c>
      <c r="L3020" t="s">
        <v>8152</v>
      </c>
      <c r="M3020">
        <v>12</v>
      </c>
      <c r="N3020" t="s">
        <v>8166</v>
      </c>
      <c r="O3020" s="4">
        <f>INDEX(products[Cost_per_box], MATCH(shipments9[[#This Row],[PID]], products[PID], 0))</f>
        <v>2.65</v>
      </c>
      <c r="P3020" s="4">
        <f>shipments9[[#This Row],[Boxes]]*shipments9[[#This Row],[Cost Per Box]]</f>
        <v>352.45</v>
      </c>
      <c r="Q3020" s="4">
        <f>shipments9[[#This Row],[Amount]] -shipments9[[#This Row],[total cost]]</f>
        <v>2163.0500000000002</v>
      </c>
      <c r="R3020" s="4" t="str">
        <f>IF(shipments9[[#This Row],[Gross Profit]]&lt;0,"Loss","Profit")</f>
        <v>Profit</v>
      </c>
      <c r="S3020" s="9">
        <f>shipments9[[#This Row],[Gross Profit]]/shipments9[[#This Row],[Amount]]</f>
        <v>0.85988869012124836</v>
      </c>
      <c r="T3020" s="11">
        <f>shipments9[[#This Row],[Amount]]/shipments9[[#This Row],[Boxes]]</f>
        <v>18.913533834586467</v>
      </c>
    </row>
    <row r="3021" spans="1:20" hidden="1" x14ac:dyDescent="0.25">
      <c r="A3021" t="s">
        <v>3218</v>
      </c>
      <c r="B3021" t="s">
        <v>39</v>
      </c>
      <c r="C3021" t="s">
        <v>165</v>
      </c>
      <c r="D3021" t="s">
        <v>22</v>
      </c>
      <c r="E3021" s="1">
        <v>45128</v>
      </c>
      <c r="F3021" s="1" t="str">
        <f>TEXT(shipments9[[#This Row],[Shipdate]],"ddd")</f>
        <v>Fri</v>
      </c>
      <c r="G3021" s="1" t="str">
        <f>IF(OR(shipments9[[#This Row],[Day Name]]="Sat",shipments9[[#This Row],[Day Name]]="Sun"),"Weekend","Weekday")</f>
        <v>Weekday</v>
      </c>
      <c r="H3021">
        <v>11272.5</v>
      </c>
      <c r="I3021">
        <v>594</v>
      </c>
      <c r="J3021" t="s">
        <v>172</v>
      </c>
      <c r="K3021" t="s">
        <v>8151</v>
      </c>
      <c r="L3021" t="s">
        <v>8160</v>
      </c>
      <c r="M3021">
        <v>7</v>
      </c>
      <c r="N3021" t="s">
        <v>8161</v>
      </c>
      <c r="O3021" s="4">
        <f>INDEX(products[Cost_per_box], MATCH(shipments9[[#This Row],[PID]], products[PID], 0))</f>
        <v>2.65</v>
      </c>
      <c r="P3021" s="4">
        <f>shipments9[[#This Row],[Boxes]]*shipments9[[#This Row],[Cost Per Box]]</f>
        <v>1574.1</v>
      </c>
      <c r="Q3021" s="4">
        <f>shipments9[[#This Row],[Amount]] -shipments9[[#This Row],[total cost]]</f>
        <v>9698.4</v>
      </c>
      <c r="R3021" s="4" t="str">
        <f>IF(shipments9[[#This Row],[Gross Profit]]&lt;0,"Loss","Profit")</f>
        <v>Profit</v>
      </c>
      <c r="S3021" s="9">
        <f>shipments9[[#This Row],[Gross Profit]]/shipments9[[#This Row],[Amount]]</f>
        <v>0.8603592814371257</v>
      </c>
      <c r="T3021" s="11">
        <f>shipments9[[#This Row],[Amount]]/shipments9[[#This Row],[Boxes]]</f>
        <v>18.977272727272727</v>
      </c>
    </row>
    <row r="3022" spans="1:20" hidden="1" x14ac:dyDescent="0.25">
      <c r="A3022" t="s">
        <v>3219</v>
      </c>
      <c r="B3022" t="s">
        <v>39</v>
      </c>
      <c r="C3022" t="s">
        <v>121</v>
      </c>
      <c r="D3022" t="s">
        <v>22</v>
      </c>
      <c r="E3022" s="1">
        <v>45391</v>
      </c>
      <c r="F3022" s="1" t="str">
        <f>TEXT(shipments9[[#This Row],[Shipdate]],"ddd")</f>
        <v>Tue</v>
      </c>
      <c r="G3022" s="1" t="str">
        <f>IF(OR(shipments9[[#This Row],[Day Name]]="Sat",shipments9[[#This Row],[Day Name]]="Sun"),"Weekend","Weekday")</f>
        <v>Weekday</v>
      </c>
      <c r="H3022">
        <v>436.5</v>
      </c>
      <c r="I3022">
        <v>28</v>
      </c>
      <c r="J3022" t="s">
        <v>172</v>
      </c>
      <c r="K3022" t="s">
        <v>8155</v>
      </c>
      <c r="L3022" t="s">
        <v>8154</v>
      </c>
      <c r="M3022">
        <v>4</v>
      </c>
      <c r="N3022" t="s">
        <v>8158</v>
      </c>
      <c r="O3022" s="4">
        <f>INDEX(products[Cost_per_box], MATCH(shipments9[[#This Row],[PID]], products[PID], 0))</f>
        <v>5.26</v>
      </c>
      <c r="P3022" s="4">
        <f>shipments9[[#This Row],[Boxes]]*shipments9[[#This Row],[Cost Per Box]]</f>
        <v>147.28</v>
      </c>
      <c r="Q3022" s="4">
        <f>shipments9[[#This Row],[Amount]] -shipments9[[#This Row],[total cost]]</f>
        <v>289.22000000000003</v>
      </c>
      <c r="R3022" s="4" t="str">
        <f>IF(shipments9[[#This Row],[Gross Profit]]&lt;0,"Loss","Profit")</f>
        <v>Profit</v>
      </c>
      <c r="S3022" s="9">
        <f>shipments9[[#This Row],[Gross Profit]]/shipments9[[#This Row],[Amount]]</f>
        <v>0.66258877434135177</v>
      </c>
      <c r="T3022" s="11">
        <f>shipments9[[#This Row],[Amount]]/shipments9[[#This Row],[Boxes]]</f>
        <v>15.589285714285714</v>
      </c>
    </row>
    <row r="3023" spans="1:20" hidden="1" x14ac:dyDescent="0.25">
      <c r="A3023" t="s">
        <v>3220</v>
      </c>
      <c r="B3023" t="s">
        <v>39</v>
      </c>
      <c r="C3023" t="s">
        <v>130</v>
      </c>
      <c r="D3023" t="s">
        <v>22</v>
      </c>
      <c r="E3023" s="1">
        <v>45184</v>
      </c>
      <c r="F3023" s="1" t="str">
        <f>TEXT(shipments9[[#This Row],[Shipdate]],"ddd")</f>
        <v>Fri</v>
      </c>
      <c r="G3023" s="1" t="str">
        <f>IF(OR(shipments9[[#This Row],[Day Name]]="Sat",shipments9[[#This Row],[Day Name]]="Sun"),"Weekend","Weekday")</f>
        <v>Weekday</v>
      </c>
      <c r="H3023">
        <v>1197</v>
      </c>
      <c r="I3023">
        <v>150</v>
      </c>
      <c r="J3023" t="s">
        <v>172</v>
      </c>
      <c r="K3023" t="s">
        <v>8151</v>
      </c>
      <c r="L3023" t="s">
        <v>8160</v>
      </c>
      <c r="M3023">
        <v>9</v>
      </c>
      <c r="N3023" t="s">
        <v>8167</v>
      </c>
      <c r="O3023" s="4">
        <f>INDEX(products[Cost_per_box], MATCH(shipments9[[#This Row],[PID]], products[PID], 0))</f>
        <v>5.72</v>
      </c>
      <c r="P3023" s="4">
        <f>shipments9[[#This Row],[Boxes]]*shipments9[[#This Row],[Cost Per Box]]</f>
        <v>858</v>
      </c>
      <c r="Q3023" s="4">
        <f>shipments9[[#This Row],[Amount]] -shipments9[[#This Row],[total cost]]</f>
        <v>339</v>
      </c>
      <c r="R3023" s="4" t="str">
        <f>IF(shipments9[[#This Row],[Gross Profit]]&lt;0,"Loss","Profit")</f>
        <v>Profit</v>
      </c>
      <c r="S3023" s="9">
        <f>shipments9[[#This Row],[Gross Profit]]/shipments9[[#This Row],[Amount]]</f>
        <v>0.2832080200501253</v>
      </c>
      <c r="T3023" s="11">
        <f>shipments9[[#This Row],[Amount]]/shipments9[[#This Row],[Boxes]]</f>
        <v>7.98</v>
      </c>
    </row>
    <row r="3024" spans="1:20" hidden="1" x14ac:dyDescent="0.25">
      <c r="A3024" t="s">
        <v>3221</v>
      </c>
      <c r="B3024" t="s">
        <v>39</v>
      </c>
      <c r="C3024" t="s">
        <v>137</v>
      </c>
      <c r="D3024" t="s">
        <v>22</v>
      </c>
      <c r="E3024" s="1">
        <v>45035</v>
      </c>
      <c r="F3024" s="1" t="str">
        <f>TEXT(shipments9[[#This Row],[Shipdate]],"ddd")</f>
        <v>Wed</v>
      </c>
      <c r="G3024" s="1" t="str">
        <f>IF(OR(shipments9[[#This Row],[Day Name]]="Sat",shipments9[[#This Row],[Day Name]]="Sun"),"Weekend","Weekday")</f>
        <v>Weekday</v>
      </c>
      <c r="H3024">
        <v>9231.75</v>
      </c>
      <c r="I3024">
        <v>440</v>
      </c>
      <c r="J3024" t="s">
        <v>172</v>
      </c>
      <c r="K3024" t="s">
        <v>8151</v>
      </c>
      <c r="L3024" t="s">
        <v>8154</v>
      </c>
      <c r="M3024">
        <v>4</v>
      </c>
      <c r="N3024" t="s">
        <v>8158</v>
      </c>
      <c r="O3024" s="4">
        <f>INDEX(products[Cost_per_box], MATCH(shipments9[[#This Row],[PID]], products[PID], 0))</f>
        <v>7.73</v>
      </c>
      <c r="P3024" s="4">
        <f>shipments9[[#This Row],[Boxes]]*shipments9[[#This Row],[Cost Per Box]]</f>
        <v>3401.2000000000003</v>
      </c>
      <c r="Q3024" s="4">
        <f>shipments9[[#This Row],[Amount]] -shipments9[[#This Row],[total cost]]</f>
        <v>5830.5499999999993</v>
      </c>
      <c r="R3024" s="4" t="str">
        <f>IF(shipments9[[#This Row],[Gross Profit]]&lt;0,"Loss","Profit")</f>
        <v>Profit</v>
      </c>
      <c r="S3024" s="9">
        <f>shipments9[[#This Row],[Gross Profit]]/shipments9[[#This Row],[Amount]]</f>
        <v>0.63157581173666955</v>
      </c>
      <c r="T3024" s="11">
        <f>shipments9[[#This Row],[Amount]]/shipments9[[#This Row],[Boxes]]</f>
        <v>20.981249999999999</v>
      </c>
    </row>
    <row r="3025" spans="1:20" hidden="1" x14ac:dyDescent="0.25">
      <c r="A3025" t="s">
        <v>3222</v>
      </c>
      <c r="B3025" t="s">
        <v>39</v>
      </c>
      <c r="C3025" t="s">
        <v>139</v>
      </c>
      <c r="D3025" t="s">
        <v>22</v>
      </c>
      <c r="E3025" s="1">
        <v>44944</v>
      </c>
      <c r="F3025" s="1" t="str">
        <f>TEXT(shipments9[[#This Row],[Shipdate]],"ddd")</f>
        <v>Wed</v>
      </c>
      <c r="G3025" s="1" t="str">
        <f>IF(OR(shipments9[[#This Row],[Day Name]]="Sat",shipments9[[#This Row],[Day Name]]="Sun"),"Weekend","Weekday")</f>
        <v>Weekday</v>
      </c>
      <c r="H3025">
        <v>785.25</v>
      </c>
      <c r="I3025">
        <v>38</v>
      </c>
      <c r="J3025" t="s">
        <v>172</v>
      </c>
      <c r="K3025" t="s">
        <v>8151</v>
      </c>
      <c r="L3025" t="s">
        <v>8156</v>
      </c>
      <c r="M3025">
        <v>1</v>
      </c>
      <c r="N3025" t="s">
        <v>8163</v>
      </c>
      <c r="O3025" s="4">
        <f>INDEX(products[Cost_per_box], MATCH(shipments9[[#This Row],[PID]], products[PID], 0))</f>
        <v>3.68</v>
      </c>
      <c r="P3025" s="4">
        <f>shipments9[[#This Row],[Boxes]]*shipments9[[#This Row],[Cost Per Box]]</f>
        <v>139.84</v>
      </c>
      <c r="Q3025" s="4">
        <f>shipments9[[#This Row],[Amount]] -shipments9[[#This Row],[total cost]]</f>
        <v>645.41</v>
      </c>
      <c r="R3025" s="4" t="str">
        <f>IF(shipments9[[#This Row],[Gross Profit]]&lt;0,"Loss","Profit")</f>
        <v>Profit</v>
      </c>
      <c r="S3025" s="9">
        <f>shipments9[[#This Row],[Gross Profit]]/shipments9[[#This Row],[Amount]]</f>
        <v>0.82191658707418014</v>
      </c>
      <c r="T3025" s="11">
        <f>shipments9[[#This Row],[Amount]]/shipments9[[#This Row],[Boxes]]</f>
        <v>20.664473684210527</v>
      </c>
    </row>
    <row r="3026" spans="1:20" hidden="1" x14ac:dyDescent="0.25">
      <c r="A3026" t="s">
        <v>3223</v>
      </c>
      <c r="B3026" t="s">
        <v>39</v>
      </c>
      <c r="C3026" t="s">
        <v>143</v>
      </c>
      <c r="D3026" t="s">
        <v>22</v>
      </c>
      <c r="E3026" s="1">
        <v>45141</v>
      </c>
      <c r="F3026" s="1" t="str">
        <f>TEXT(shipments9[[#This Row],[Shipdate]],"ddd")</f>
        <v>Thu</v>
      </c>
      <c r="G3026" s="1" t="str">
        <f>IF(OR(shipments9[[#This Row],[Day Name]]="Sat",shipments9[[#This Row],[Day Name]]="Sun"),"Weekend","Weekday")</f>
        <v>Weekday</v>
      </c>
      <c r="H3026">
        <v>5661</v>
      </c>
      <c r="I3026">
        <v>333</v>
      </c>
      <c r="J3026" t="s">
        <v>172</v>
      </c>
      <c r="K3026" t="s">
        <v>8151</v>
      </c>
      <c r="L3026" t="s">
        <v>8160</v>
      </c>
      <c r="M3026">
        <v>8</v>
      </c>
      <c r="N3026" t="s">
        <v>8162</v>
      </c>
      <c r="O3026" s="4">
        <f>INDEX(products[Cost_per_box], MATCH(shipments9[[#This Row],[PID]], products[PID], 0))</f>
        <v>10.23</v>
      </c>
      <c r="P3026" s="4">
        <f>shipments9[[#This Row],[Boxes]]*shipments9[[#This Row],[Cost Per Box]]</f>
        <v>3406.59</v>
      </c>
      <c r="Q3026" s="4">
        <f>shipments9[[#This Row],[Amount]] -shipments9[[#This Row],[total cost]]</f>
        <v>2254.41</v>
      </c>
      <c r="R3026" s="4" t="str">
        <f>IF(shipments9[[#This Row],[Gross Profit]]&lt;0,"Loss","Profit")</f>
        <v>Profit</v>
      </c>
      <c r="S3026" s="9">
        <f>shipments9[[#This Row],[Gross Profit]]/shipments9[[#This Row],[Amount]]</f>
        <v>0.39823529411764702</v>
      </c>
      <c r="T3026" s="11">
        <f>shipments9[[#This Row],[Amount]]/shipments9[[#This Row],[Boxes]]</f>
        <v>17</v>
      </c>
    </row>
    <row r="3027" spans="1:20" hidden="1" x14ac:dyDescent="0.25">
      <c r="A3027" t="s">
        <v>3224</v>
      </c>
      <c r="B3027" t="s">
        <v>39</v>
      </c>
      <c r="C3027" t="s">
        <v>151</v>
      </c>
      <c r="D3027" t="s">
        <v>22</v>
      </c>
      <c r="E3027" s="1">
        <v>45392</v>
      </c>
      <c r="F3027" s="1" t="str">
        <f>TEXT(shipments9[[#This Row],[Shipdate]],"ddd")</f>
        <v>Wed</v>
      </c>
      <c r="G3027" s="1" t="str">
        <f>IF(OR(shipments9[[#This Row],[Day Name]]="Sat",shipments9[[#This Row],[Day Name]]="Sun"),"Weekend","Weekday")</f>
        <v>Weekday</v>
      </c>
      <c r="H3027">
        <v>8262</v>
      </c>
      <c r="I3027">
        <v>486</v>
      </c>
      <c r="J3027" t="s">
        <v>172</v>
      </c>
      <c r="K3027" t="s">
        <v>8155</v>
      </c>
      <c r="L3027" t="s">
        <v>8154</v>
      </c>
      <c r="M3027">
        <v>4</v>
      </c>
      <c r="N3027" t="s">
        <v>8158</v>
      </c>
      <c r="O3027" s="4">
        <f>INDEX(products[Cost_per_box], MATCH(shipments9[[#This Row],[PID]], products[PID], 0))</f>
        <v>12.41</v>
      </c>
      <c r="P3027" s="4">
        <f>shipments9[[#This Row],[Boxes]]*shipments9[[#This Row],[Cost Per Box]]</f>
        <v>6031.26</v>
      </c>
      <c r="Q3027" s="4">
        <f>shipments9[[#This Row],[Amount]] -shipments9[[#This Row],[total cost]]</f>
        <v>2230.7399999999998</v>
      </c>
      <c r="R3027" s="4" t="str">
        <f>IF(shipments9[[#This Row],[Gross Profit]]&lt;0,"Loss","Profit")</f>
        <v>Profit</v>
      </c>
      <c r="S3027" s="9">
        <f>shipments9[[#This Row],[Gross Profit]]/shipments9[[#This Row],[Amount]]</f>
        <v>0.26999999999999996</v>
      </c>
      <c r="T3027" s="11">
        <f>shipments9[[#This Row],[Amount]]/shipments9[[#This Row],[Boxes]]</f>
        <v>17</v>
      </c>
    </row>
    <row r="3028" spans="1:20" hidden="1" x14ac:dyDescent="0.25">
      <c r="A3028" t="s">
        <v>3225</v>
      </c>
      <c r="B3028" t="s">
        <v>39</v>
      </c>
      <c r="C3028" t="s">
        <v>153</v>
      </c>
      <c r="D3028" t="s">
        <v>22</v>
      </c>
      <c r="E3028" s="1">
        <v>45034</v>
      </c>
      <c r="F3028" s="1" t="str">
        <f>TEXT(shipments9[[#This Row],[Shipdate]],"ddd")</f>
        <v>Tue</v>
      </c>
      <c r="G3028" s="1" t="str">
        <f>IF(OR(shipments9[[#This Row],[Day Name]]="Sat",shipments9[[#This Row],[Day Name]]="Sun"),"Weekend","Weekday")</f>
        <v>Weekday</v>
      </c>
      <c r="H3028">
        <v>4513.5</v>
      </c>
      <c r="I3028">
        <v>283</v>
      </c>
      <c r="J3028" t="s">
        <v>172</v>
      </c>
      <c r="K3028" t="s">
        <v>8151</v>
      </c>
      <c r="L3028" t="s">
        <v>8154</v>
      </c>
      <c r="M3028">
        <v>4</v>
      </c>
      <c r="N3028" t="s">
        <v>8158</v>
      </c>
      <c r="O3028" s="4">
        <f>INDEX(products[Cost_per_box], MATCH(shipments9[[#This Row],[PID]], products[PID], 0))</f>
        <v>9.57</v>
      </c>
      <c r="P3028" s="4">
        <f>shipments9[[#This Row],[Boxes]]*shipments9[[#This Row],[Cost Per Box]]</f>
        <v>2708.31</v>
      </c>
      <c r="Q3028" s="4">
        <f>shipments9[[#This Row],[Amount]] -shipments9[[#This Row],[total cost]]</f>
        <v>1805.19</v>
      </c>
      <c r="R3028" s="4" t="str">
        <f>IF(shipments9[[#This Row],[Gross Profit]]&lt;0,"Loss","Profit")</f>
        <v>Profit</v>
      </c>
      <c r="S3028" s="9">
        <f>shipments9[[#This Row],[Gross Profit]]/shipments9[[#This Row],[Amount]]</f>
        <v>0.3999534729145896</v>
      </c>
      <c r="T3028" s="11">
        <f>shipments9[[#This Row],[Amount]]/shipments9[[#This Row],[Boxes]]</f>
        <v>15.948763250883392</v>
      </c>
    </row>
    <row r="3029" spans="1:20" hidden="1" x14ac:dyDescent="0.25">
      <c r="A3029" t="s">
        <v>3226</v>
      </c>
      <c r="B3029" t="s">
        <v>39</v>
      </c>
      <c r="C3029" t="s">
        <v>153</v>
      </c>
      <c r="D3029" t="s">
        <v>22</v>
      </c>
      <c r="E3029" s="1">
        <v>45282</v>
      </c>
      <c r="F3029" s="1" t="str">
        <f>TEXT(shipments9[[#This Row],[Shipdate]],"ddd")</f>
        <v>Fri</v>
      </c>
      <c r="G3029" s="1" t="str">
        <f>IF(OR(shipments9[[#This Row],[Day Name]]="Sat",shipments9[[#This Row],[Day Name]]="Sun"),"Weekend","Weekday")</f>
        <v>Weekday</v>
      </c>
      <c r="H3029">
        <v>3228.75</v>
      </c>
      <c r="I3029">
        <v>190</v>
      </c>
      <c r="J3029" t="s">
        <v>172</v>
      </c>
      <c r="K3029" t="s">
        <v>8151</v>
      </c>
      <c r="L3029" t="s">
        <v>8152</v>
      </c>
      <c r="M3029">
        <v>12</v>
      </c>
      <c r="N3029" t="s">
        <v>8166</v>
      </c>
      <c r="O3029" s="4">
        <f>INDEX(products[Cost_per_box], MATCH(shipments9[[#This Row],[PID]], products[PID], 0))</f>
        <v>9.57</v>
      </c>
      <c r="P3029" s="4">
        <f>shipments9[[#This Row],[Boxes]]*shipments9[[#This Row],[Cost Per Box]]</f>
        <v>1818.3</v>
      </c>
      <c r="Q3029" s="4">
        <f>shipments9[[#This Row],[Amount]] -shipments9[[#This Row],[total cost]]</f>
        <v>1410.45</v>
      </c>
      <c r="R3029" s="4" t="str">
        <f>IF(shipments9[[#This Row],[Gross Profit]]&lt;0,"Loss","Profit")</f>
        <v>Profit</v>
      </c>
      <c r="S3029" s="9">
        <f>shipments9[[#This Row],[Gross Profit]]/shipments9[[#This Row],[Amount]]</f>
        <v>0.43684088269454124</v>
      </c>
      <c r="T3029" s="11">
        <f>shipments9[[#This Row],[Amount]]/shipments9[[#This Row],[Boxes]]</f>
        <v>16.993421052631579</v>
      </c>
    </row>
    <row r="3030" spans="1:20" hidden="1" x14ac:dyDescent="0.25">
      <c r="A3030" t="s">
        <v>3227</v>
      </c>
      <c r="B3030" t="s">
        <v>39</v>
      </c>
      <c r="C3030" t="s">
        <v>155</v>
      </c>
      <c r="D3030" t="s">
        <v>22</v>
      </c>
      <c r="E3030" s="1">
        <v>45355</v>
      </c>
      <c r="F3030" s="1" t="str">
        <f>TEXT(shipments9[[#This Row],[Shipdate]],"ddd")</f>
        <v>Mon</v>
      </c>
      <c r="G3030" s="1" t="str">
        <f>IF(OR(shipments9[[#This Row],[Day Name]]="Sat",shipments9[[#This Row],[Day Name]]="Sun"),"Weekend","Weekday")</f>
        <v>Weekday</v>
      </c>
      <c r="H3030">
        <v>3708</v>
      </c>
      <c r="I3030">
        <v>338</v>
      </c>
      <c r="J3030" t="s">
        <v>172</v>
      </c>
      <c r="K3030" t="s">
        <v>8155</v>
      </c>
      <c r="L3030" t="s">
        <v>8156</v>
      </c>
      <c r="M3030">
        <v>3</v>
      </c>
      <c r="N3030" t="s">
        <v>8164</v>
      </c>
      <c r="O3030" s="4">
        <f>INDEX(products[Cost_per_box], MATCH(shipments9[[#This Row],[PID]], products[PID], 0))</f>
        <v>8.43</v>
      </c>
      <c r="P3030" s="4">
        <f>shipments9[[#This Row],[Boxes]]*shipments9[[#This Row],[Cost Per Box]]</f>
        <v>2849.3399999999997</v>
      </c>
      <c r="Q3030" s="4">
        <f>shipments9[[#This Row],[Amount]] -shipments9[[#This Row],[total cost]]</f>
        <v>858.66000000000031</v>
      </c>
      <c r="R3030" s="4" t="str">
        <f>IF(shipments9[[#This Row],[Gross Profit]]&lt;0,"Loss","Profit")</f>
        <v>Profit</v>
      </c>
      <c r="S3030" s="9">
        <f>shipments9[[#This Row],[Gross Profit]]/shipments9[[#This Row],[Amount]]</f>
        <v>0.23156957928802596</v>
      </c>
      <c r="T3030" s="11">
        <f>shipments9[[#This Row],[Amount]]/shipments9[[#This Row],[Boxes]]</f>
        <v>10.970414201183432</v>
      </c>
    </row>
    <row r="3031" spans="1:20" hidden="1" x14ac:dyDescent="0.25">
      <c r="A3031" t="s">
        <v>3228</v>
      </c>
      <c r="B3031" t="s">
        <v>39</v>
      </c>
      <c r="C3031" t="s">
        <v>157</v>
      </c>
      <c r="D3031" t="s">
        <v>22</v>
      </c>
      <c r="E3031" s="1">
        <v>45334</v>
      </c>
      <c r="F3031" s="1" t="str">
        <f>TEXT(shipments9[[#This Row],[Shipdate]],"ddd")</f>
        <v>Mon</v>
      </c>
      <c r="G3031" s="1" t="str">
        <f>IF(OR(shipments9[[#This Row],[Day Name]]="Sat",shipments9[[#This Row],[Day Name]]="Sun"),"Weekend","Weekday")</f>
        <v>Weekday</v>
      </c>
      <c r="H3031">
        <v>4113</v>
      </c>
      <c r="I3031">
        <v>374</v>
      </c>
      <c r="J3031" t="s">
        <v>172</v>
      </c>
      <c r="K3031" t="s">
        <v>8155</v>
      </c>
      <c r="L3031" t="s">
        <v>8156</v>
      </c>
      <c r="M3031">
        <v>2</v>
      </c>
      <c r="N3031" t="s">
        <v>8157</v>
      </c>
      <c r="O3031" s="4">
        <f>INDEX(products[Cost_per_box], MATCH(shipments9[[#This Row],[PID]], products[PID], 0))</f>
        <v>6.8</v>
      </c>
      <c r="P3031" s="4">
        <f>shipments9[[#This Row],[Boxes]]*shipments9[[#This Row],[Cost Per Box]]</f>
        <v>2543.1999999999998</v>
      </c>
      <c r="Q3031" s="4">
        <f>shipments9[[#This Row],[Amount]] -shipments9[[#This Row],[total cost]]</f>
        <v>1569.8000000000002</v>
      </c>
      <c r="R3031" s="4" t="str">
        <f>IF(shipments9[[#This Row],[Gross Profit]]&lt;0,"Loss","Profit")</f>
        <v>Profit</v>
      </c>
      <c r="S3031" s="9">
        <f>shipments9[[#This Row],[Gross Profit]]/shipments9[[#This Row],[Amount]]</f>
        <v>0.38166788232433752</v>
      </c>
      <c r="T3031" s="11">
        <f>shipments9[[#This Row],[Amount]]/shipments9[[#This Row],[Boxes]]</f>
        <v>10.997326203208557</v>
      </c>
    </row>
    <row r="3032" spans="1:20" hidden="1" x14ac:dyDescent="0.25">
      <c r="A3032" t="s">
        <v>3229</v>
      </c>
      <c r="B3032" t="s">
        <v>39</v>
      </c>
      <c r="C3032" t="s">
        <v>161</v>
      </c>
      <c r="D3032" t="s">
        <v>22</v>
      </c>
      <c r="E3032" s="1">
        <v>45442</v>
      </c>
      <c r="F3032" s="1" t="str">
        <f>TEXT(shipments9[[#This Row],[Shipdate]],"ddd")</f>
        <v>Thu</v>
      </c>
      <c r="G3032" s="1" t="str">
        <f>IF(OR(shipments9[[#This Row],[Day Name]]="Sat",shipments9[[#This Row],[Day Name]]="Sun"),"Weekend","Weekday")</f>
        <v>Weekday</v>
      </c>
      <c r="H3032">
        <v>5706</v>
      </c>
      <c r="I3032">
        <v>571</v>
      </c>
      <c r="J3032" t="s">
        <v>172</v>
      </c>
      <c r="K3032" t="s">
        <v>8155</v>
      </c>
      <c r="L3032" t="s">
        <v>8154</v>
      </c>
      <c r="M3032">
        <v>5</v>
      </c>
      <c r="N3032" t="s">
        <v>201</v>
      </c>
      <c r="O3032" s="4">
        <f>INDEX(products[Cost_per_box], MATCH(shipments9[[#This Row],[PID]], products[PID], 0))</f>
        <v>2.76</v>
      </c>
      <c r="P3032" s="4">
        <f>shipments9[[#This Row],[Boxes]]*shipments9[[#This Row],[Cost Per Box]]</f>
        <v>1575.9599999999998</v>
      </c>
      <c r="Q3032" s="4">
        <f>shipments9[[#This Row],[Amount]] -shipments9[[#This Row],[total cost]]</f>
        <v>4130.04</v>
      </c>
      <c r="R3032" s="4" t="str">
        <f>IF(shipments9[[#This Row],[Gross Profit]]&lt;0,"Loss","Profit")</f>
        <v>Profit</v>
      </c>
      <c r="S3032" s="9">
        <f>shipments9[[#This Row],[Gross Profit]]/shipments9[[#This Row],[Amount]]</f>
        <v>0.72380651945320718</v>
      </c>
      <c r="T3032" s="11">
        <f>shipments9[[#This Row],[Amount]]/shipments9[[#This Row],[Boxes]]</f>
        <v>9.9929947460595443</v>
      </c>
    </row>
    <row r="3033" spans="1:20" hidden="1" x14ac:dyDescent="0.25">
      <c r="A3033" t="s">
        <v>3230</v>
      </c>
      <c r="B3033" t="s">
        <v>39</v>
      </c>
      <c r="C3033" t="s">
        <v>161</v>
      </c>
      <c r="D3033" t="s">
        <v>22</v>
      </c>
      <c r="E3033" s="1">
        <v>44953</v>
      </c>
      <c r="F3033" s="1" t="str">
        <f>TEXT(shipments9[[#This Row],[Shipdate]],"ddd")</f>
        <v>Fri</v>
      </c>
      <c r="G3033" s="1" t="str">
        <f>IF(OR(shipments9[[#This Row],[Day Name]]="Sat",shipments9[[#This Row],[Day Name]]="Sun"),"Weekend","Weekday")</f>
        <v>Weekday</v>
      </c>
      <c r="H3033">
        <v>6752.25</v>
      </c>
      <c r="I3033">
        <v>676</v>
      </c>
      <c r="J3033" t="s">
        <v>172</v>
      </c>
      <c r="K3033" t="s">
        <v>8151</v>
      </c>
      <c r="L3033" t="s">
        <v>8156</v>
      </c>
      <c r="M3033">
        <v>1</v>
      </c>
      <c r="N3033" t="s">
        <v>8163</v>
      </c>
      <c r="O3033" s="4">
        <f>INDEX(products[Cost_per_box], MATCH(shipments9[[#This Row],[PID]], products[PID], 0))</f>
        <v>2.76</v>
      </c>
      <c r="P3033" s="4">
        <f>shipments9[[#This Row],[Boxes]]*shipments9[[#This Row],[Cost Per Box]]</f>
        <v>1865.7599999999998</v>
      </c>
      <c r="Q3033" s="4">
        <f>shipments9[[#This Row],[Amount]] -shipments9[[#This Row],[total cost]]</f>
        <v>4886.49</v>
      </c>
      <c r="R3033" s="4" t="str">
        <f>IF(shipments9[[#This Row],[Gross Profit]]&lt;0,"Loss","Profit")</f>
        <v>Profit</v>
      </c>
      <c r="S3033" s="9">
        <f>shipments9[[#This Row],[Gross Profit]]/shipments9[[#This Row],[Amount]]</f>
        <v>0.72368321670554259</v>
      </c>
      <c r="T3033" s="11">
        <f>shipments9[[#This Row],[Amount]]/shipments9[[#This Row],[Boxes]]</f>
        <v>9.9885355029585803</v>
      </c>
    </row>
    <row r="3034" spans="1:20" hidden="1" x14ac:dyDescent="0.25">
      <c r="A3034" t="s">
        <v>3231</v>
      </c>
      <c r="B3034" t="s">
        <v>39</v>
      </c>
      <c r="C3034" t="s">
        <v>163</v>
      </c>
      <c r="D3034" t="s">
        <v>22</v>
      </c>
      <c r="E3034" s="1">
        <v>45138</v>
      </c>
      <c r="F3034" s="1" t="str">
        <f>TEXT(shipments9[[#This Row],[Shipdate]],"ddd")</f>
        <v>Mon</v>
      </c>
      <c r="G3034" s="1" t="str">
        <f>IF(OR(shipments9[[#This Row],[Day Name]]="Sat",shipments9[[#This Row],[Day Name]]="Sun"),"Weekend","Weekday")</f>
        <v>Weekday</v>
      </c>
      <c r="H3034">
        <v>2929.5</v>
      </c>
      <c r="I3034">
        <v>367</v>
      </c>
      <c r="J3034" t="s">
        <v>172</v>
      </c>
      <c r="K3034" t="s">
        <v>8151</v>
      </c>
      <c r="L3034" t="s">
        <v>8160</v>
      </c>
      <c r="M3034">
        <v>7</v>
      </c>
      <c r="N3034" t="s">
        <v>8161</v>
      </c>
      <c r="O3034" s="4">
        <f>INDEX(products[Cost_per_box], MATCH(shipments9[[#This Row],[PID]], products[PID], 0))</f>
        <v>3.32</v>
      </c>
      <c r="P3034" s="4">
        <f>shipments9[[#This Row],[Boxes]]*shipments9[[#This Row],[Cost Per Box]]</f>
        <v>1218.44</v>
      </c>
      <c r="Q3034" s="4">
        <f>shipments9[[#This Row],[Amount]] -shipments9[[#This Row],[total cost]]</f>
        <v>1711.06</v>
      </c>
      <c r="R3034" s="4" t="str">
        <f>IF(shipments9[[#This Row],[Gross Profit]]&lt;0,"Loss","Profit")</f>
        <v>Profit</v>
      </c>
      <c r="S3034" s="9">
        <f>shipments9[[#This Row],[Gross Profit]]/shipments9[[#This Row],[Amount]]</f>
        <v>0.58407919440177503</v>
      </c>
      <c r="T3034" s="11">
        <f>shipments9[[#This Row],[Amount]]/shipments9[[#This Row],[Boxes]]</f>
        <v>7.9822888283378743</v>
      </c>
    </row>
    <row r="3035" spans="1:20" hidden="1" x14ac:dyDescent="0.25">
      <c r="A3035" t="s">
        <v>3232</v>
      </c>
      <c r="B3035" t="s">
        <v>39</v>
      </c>
      <c r="C3035" t="s">
        <v>128</v>
      </c>
      <c r="D3035" t="s">
        <v>22</v>
      </c>
      <c r="E3035" s="1">
        <v>45464</v>
      </c>
      <c r="F3035" s="1" t="str">
        <f>TEXT(shipments9[[#This Row],[Shipdate]],"ddd")</f>
        <v>Fri</v>
      </c>
      <c r="G3035" s="1" t="str">
        <f>IF(OR(shipments9[[#This Row],[Day Name]]="Sat",shipments9[[#This Row],[Day Name]]="Sun"),"Weekend","Weekday")</f>
        <v>Weekday</v>
      </c>
      <c r="H3035">
        <v>2004.75</v>
      </c>
      <c r="I3035">
        <v>287</v>
      </c>
      <c r="J3035" t="s">
        <v>172</v>
      </c>
      <c r="K3035" t="s">
        <v>8155</v>
      </c>
      <c r="L3035" t="s">
        <v>8154</v>
      </c>
      <c r="M3035">
        <v>6</v>
      </c>
      <c r="N3035" t="s">
        <v>8159</v>
      </c>
      <c r="O3035" s="4">
        <f>INDEX(products[Cost_per_box], MATCH(shipments9[[#This Row],[PID]], products[PID], 0))</f>
        <v>3.85</v>
      </c>
      <c r="P3035" s="4">
        <f>shipments9[[#This Row],[Boxes]]*shipments9[[#This Row],[Cost Per Box]]</f>
        <v>1104.95</v>
      </c>
      <c r="Q3035" s="4">
        <f>shipments9[[#This Row],[Amount]] -shipments9[[#This Row],[total cost]]</f>
        <v>899.8</v>
      </c>
      <c r="R3035" s="4" t="str">
        <f>IF(shipments9[[#This Row],[Gross Profit]]&lt;0,"Loss","Profit")</f>
        <v>Profit</v>
      </c>
      <c r="S3035" s="9">
        <f>shipments9[[#This Row],[Gross Profit]]/shipments9[[#This Row],[Amount]]</f>
        <v>0.44883401920438953</v>
      </c>
      <c r="T3035" s="11">
        <f>shipments9[[#This Row],[Amount]]/shipments9[[#This Row],[Boxes]]</f>
        <v>6.9851916376306624</v>
      </c>
    </row>
    <row r="3036" spans="1:20" hidden="1" x14ac:dyDescent="0.25">
      <c r="A3036" t="s">
        <v>3233</v>
      </c>
      <c r="B3036" t="s">
        <v>39</v>
      </c>
      <c r="C3036" t="s">
        <v>128</v>
      </c>
      <c r="D3036" t="s">
        <v>22</v>
      </c>
      <c r="E3036" s="1">
        <v>44942</v>
      </c>
      <c r="F3036" s="1" t="str">
        <f>TEXT(shipments9[[#This Row],[Shipdate]],"ddd")</f>
        <v>Mon</v>
      </c>
      <c r="G3036" s="1" t="str">
        <f>IF(OR(shipments9[[#This Row],[Day Name]]="Sat",shipments9[[#This Row],[Day Name]]="Sun"),"Weekend","Weekday")</f>
        <v>Weekday</v>
      </c>
      <c r="H3036">
        <v>1761.75</v>
      </c>
      <c r="I3036">
        <v>252</v>
      </c>
      <c r="J3036" t="s">
        <v>172</v>
      </c>
      <c r="K3036" t="s">
        <v>8151</v>
      </c>
      <c r="L3036" t="s">
        <v>8156</v>
      </c>
      <c r="M3036">
        <v>1</v>
      </c>
      <c r="N3036" t="s">
        <v>8163</v>
      </c>
      <c r="O3036" s="4">
        <f>INDEX(products[Cost_per_box], MATCH(shipments9[[#This Row],[PID]], products[PID], 0))</f>
        <v>3.85</v>
      </c>
      <c r="P3036" s="4">
        <f>shipments9[[#This Row],[Boxes]]*shipments9[[#This Row],[Cost Per Box]]</f>
        <v>970.2</v>
      </c>
      <c r="Q3036" s="4">
        <f>shipments9[[#This Row],[Amount]] -shipments9[[#This Row],[total cost]]</f>
        <v>791.55</v>
      </c>
      <c r="R3036" s="4" t="str">
        <f>IF(shipments9[[#This Row],[Gross Profit]]&lt;0,"Loss","Profit")</f>
        <v>Profit</v>
      </c>
      <c r="S3036" s="9">
        <f>shipments9[[#This Row],[Gross Profit]]/shipments9[[#This Row],[Amount]]</f>
        <v>0.44929757343550447</v>
      </c>
      <c r="T3036" s="11">
        <f>shipments9[[#This Row],[Amount]]/shipments9[[#This Row],[Boxes]]</f>
        <v>6.9910714285714288</v>
      </c>
    </row>
    <row r="3037" spans="1:20" hidden="1" x14ac:dyDescent="0.25">
      <c r="A3037" t="s">
        <v>3234</v>
      </c>
      <c r="B3037" t="s">
        <v>39</v>
      </c>
      <c r="C3037" t="s">
        <v>135</v>
      </c>
      <c r="D3037" t="s">
        <v>22</v>
      </c>
      <c r="E3037" s="1">
        <v>45012</v>
      </c>
      <c r="F3037" s="1" t="str">
        <f>TEXT(shipments9[[#This Row],[Shipdate]],"ddd")</f>
        <v>Mon</v>
      </c>
      <c r="G3037" s="1" t="str">
        <f>IF(OR(shipments9[[#This Row],[Day Name]]="Sat",shipments9[[#This Row],[Day Name]]="Sun"),"Weekend","Weekday")</f>
        <v>Weekday</v>
      </c>
      <c r="H3037">
        <v>5388.75</v>
      </c>
      <c r="I3037">
        <v>208</v>
      </c>
      <c r="J3037" t="s">
        <v>172</v>
      </c>
      <c r="K3037" t="s">
        <v>8151</v>
      </c>
      <c r="L3037" t="s">
        <v>8156</v>
      </c>
      <c r="M3037">
        <v>3</v>
      </c>
      <c r="N3037" t="s">
        <v>8164</v>
      </c>
      <c r="O3037" s="4">
        <f>INDEX(products[Cost_per_box], MATCH(shipments9[[#This Row],[PID]], products[PID], 0))</f>
        <v>9.94</v>
      </c>
      <c r="P3037" s="4">
        <f>shipments9[[#This Row],[Boxes]]*shipments9[[#This Row],[Cost Per Box]]</f>
        <v>2067.52</v>
      </c>
      <c r="Q3037" s="4">
        <f>shipments9[[#This Row],[Amount]] -shipments9[[#This Row],[total cost]]</f>
        <v>3321.23</v>
      </c>
      <c r="R3037" s="4" t="str">
        <f>IF(shipments9[[#This Row],[Gross Profit]]&lt;0,"Loss","Profit")</f>
        <v>Profit</v>
      </c>
      <c r="S3037" s="9">
        <f>shipments9[[#This Row],[Gross Profit]]/shipments9[[#This Row],[Amount]]</f>
        <v>0.61632660635583392</v>
      </c>
      <c r="T3037" s="11">
        <f>shipments9[[#This Row],[Amount]]/shipments9[[#This Row],[Boxes]]</f>
        <v>25.907451923076923</v>
      </c>
    </row>
    <row r="3038" spans="1:20" hidden="1" x14ac:dyDescent="0.25">
      <c r="A3038" t="s">
        <v>3235</v>
      </c>
      <c r="B3038" t="s">
        <v>39</v>
      </c>
      <c r="C3038" t="s">
        <v>153</v>
      </c>
      <c r="D3038" t="s">
        <v>22</v>
      </c>
      <c r="E3038" s="1">
        <v>45142</v>
      </c>
      <c r="F3038" s="1" t="str">
        <f>TEXT(shipments9[[#This Row],[Shipdate]],"ddd")</f>
        <v>Fri</v>
      </c>
      <c r="G3038" s="1" t="str">
        <f>IF(OR(shipments9[[#This Row],[Day Name]]="Sat",shipments9[[#This Row],[Day Name]]="Sun"),"Weekend","Weekday")</f>
        <v>Weekday</v>
      </c>
      <c r="H3038">
        <v>16321.5</v>
      </c>
      <c r="I3038">
        <v>907</v>
      </c>
      <c r="J3038" t="s">
        <v>172</v>
      </c>
      <c r="K3038" t="s">
        <v>8151</v>
      </c>
      <c r="L3038" t="s">
        <v>8160</v>
      </c>
      <c r="M3038">
        <v>8</v>
      </c>
      <c r="N3038" t="s">
        <v>8162</v>
      </c>
      <c r="O3038" s="4">
        <f>INDEX(products[Cost_per_box], MATCH(shipments9[[#This Row],[PID]], products[PID], 0))</f>
        <v>9.57</v>
      </c>
      <c r="P3038" s="4">
        <f>shipments9[[#This Row],[Boxes]]*shipments9[[#This Row],[Cost Per Box]]</f>
        <v>8679.99</v>
      </c>
      <c r="Q3038" s="4">
        <f>shipments9[[#This Row],[Amount]] -shipments9[[#This Row],[total cost]]</f>
        <v>7641.51</v>
      </c>
      <c r="R3038" s="4" t="str">
        <f>IF(shipments9[[#This Row],[Gross Profit]]&lt;0,"Loss","Profit")</f>
        <v>Profit</v>
      </c>
      <c r="S3038" s="9">
        <f>shipments9[[#This Row],[Gross Profit]]/shipments9[[#This Row],[Amount]]</f>
        <v>0.46818674754158629</v>
      </c>
      <c r="T3038" s="11">
        <f>shipments9[[#This Row],[Amount]]/shipments9[[#This Row],[Boxes]]</f>
        <v>17.995038588754134</v>
      </c>
    </row>
    <row r="3039" spans="1:20" hidden="1" x14ac:dyDescent="0.25">
      <c r="A3039" t="s">
        <v>3236</v>
      </c>
      <c r="B3039" t="s">
        <v>39</v>
      </c>
      <c r="C3039" t="s">
        <v>155</v>
      </c>
      <c r="D3039" t="s">
        <v>22</v>
      </c>
      <c r="E3039" s="1">
        <v>45349</v>
      </c>
      <c r="F3039" s="1" t="str">
        <f>TEXT(shipments9[[#This Row],[Shipdate]],"ddd")</f>
        <v>Tue</v>
      </c>
      <c r="G3039" s="1" t="str">
        <f>IF(OR(shipments9[[#This Row],[Day Name]]="Sat",shipments9[[#This Row],[Day Name]]="Sun"),"Weekend","Weekday")</f>
        <v>Weekday</v>
      </c>
      <c r="H3039">
        <v>4205.25</v>
      </c>
      <c r="I3039">
        <v>383</v>
      </c>
      <c r="J3039" t="s">
        <v>172</v>
      </c>
      <c r="K3039" t="s">
        <v>8155</v>
      </c>
      <c r="L3039" t="s">
        <v>8156</v>
      </c>
      <c r="M3039">
        <v>2</v>
      </c>
      <c r="N3039" t="s">
        <v>8157</v>
      </c>
      <c r="O3039" s="4">
        <f>INDEX(products[Cost_per_box], MATCH(shipments9[[#This Row],[PID]], products[PID], 0))</f>
        <v>8.43</v>
      </c>
      <c r="P3039" s="4">
        <f>shipments9[[#This Row],[Boxes]]*shipments9[[#This Row],[Cost Per Box]]</f>
        <v>3228.69</v>
      </c>
      <c r="Q3039" s="4">
        <f>shipments9[[#This Row],[Amount]] -shipments9[[#This Row],[total cost]]</f>
        <v>976.56</v>
      </c>
      <c r="R3039" s="4" t="str">
        <f>IF(shipments9[[#This Row],[Gross Profit]]&lt;0,"Loss","Profit")</f>
        <v>Profit</v>
      </c>
      <c r="S3039" s="9">
        <f>shipments9[[#This Row],[Gross Profit]]/shipments9[[#This Row],[Amount]]</f>
        <v>0.23222400570715176</v>
      </c>
      <c r="T3039" s="11">
        <f>shipments9[[#This Row],[Amount]]/shipments9[[#This Row],[Boxes]]</f>
        <v>10.979765013054831</v>
      </c>
    </row>
    <row r="3040" spans="1:20" hidden="1" x14ac:dyDescent="0.25">
      <c r="A3040" t="s">
        <v>3237</v>
      </c>
      <c r="B3040" t="s">
        <v>39</v>
      </c>
      <c r="C3040" t="s">
        <v>157</v>
      </c>
      <c r="D3040" t="s">
        <v>22</v>
      </c>
      <c r="E3040" s="1">
        <v>45236</v>
      </c>
      <c r="F3040" s="1" t="str">
        <f>TEXT(shipments9[[#This Row],[Shipdate]],"ddd")</f>
        <v>Mon</v>
      </c>
      <c r="G3040" s="1" t="str">
        <f>IF(OR(shipments9[[#This Row],[Day Name]]="Sat",shipments9[[#This Row],[Day Name]]="Sun"),"Weekend","Weekday")</f>
        <v>Weekday</v>
      </c>
      <c r="H3040">
        <v>4041</v>
      </c>
      <c r="I3040">
        <v>506</v>
      </c>
      <c r="J3040" t="s">
        <v>172</v>
      </c>
      <c r="K3040" t="s">
        <v>8151</v>
      </c>
      <c r="L3040" t="s">
        <v>8152</v>
      </c>
      <c r="M3040">
        <v>11</v>
      </c>
      <c r="N3040" t="s">
        <v>8165</v>
      </c>
      <c r="O3040" s="4">
        <f>INDEX(products[Cost_per_box], MATCH(shipments9[[#This Row],[PID]], products[PID], 0))</f>
        <v>6.8</v>
      </c>
      <c r="P3040" s="4">
        <f>shipments9[[#This Row],[Boxes]]*shipments9[[#This Row],[Cost Per Box]]</f>
        <v>3440.7999999999997</v>
      </c>
      <c r="Q3040" s="4">
        <f>shipments9[[#This Row],[Amount]] -shipments9[[#This Row],[total cost]]</f>
        <v>600.20000000000027</v>
      </c>
      <c r="R3040" s="4" t="str">
        <f>IF(shipments9[[#This Row],[Gross Profit]]&lt;0,"Loss","Profit")</f>
        <v>Profit</v>
      </c>
      <c r="S3040" s="9">
        <f>shipments9[[#This Row],[Gross Profit]]/shipments9[[#This Row],[Amount]]</f>
        <v>0.14852759218015349</v>
      </c>
      <c r="T3040" s="11">
        <f>shipments9[[#This Row],[Amount]]/shipments9[[#This Row],[Boxes]]</f>
        <v>7.9861660079051386</v>
      </c>
    </row>
    <row r="3041" spans="1:20" hidden="1" x14ac:dyDescent="0.25">
      <c r="A3041" t="s">
        <v>3238</v>
      </c>
      <c r="B3041" t="s">
        <v>39</v>
      </c>
      <c r="C3041" t="s">
        <v>159</v>
      </c>
      <c r="D3041" t="s">
        <v>22</v>
      </c>
      <c r="E3041" s="1">
        <v>44946</v>
      </c>
      <c r="F3041" s="1" t="str">
        <f>TEXT(shipments9[[#This Row],[Shipdate]],"ddd")</f>
        <v>Fri</v>
      </c>
      <c r="G3041" s="1" t="str">
        <f>IF(OR(shipments9[[#This Row],[Day Name]]="Sat",shipments9[[#This Row],[Day Name]]="Sun"),"Weekend","Weekday")</f>
        <v>Weekday</v>
      </c>
      <c r="H3041">
        <v>5476.5</v>
      </c>
      <c r="I3041">
        <v>211</v>
      </c>
      <c r="J3041" t="s">
        <v>172</v>
      </c>
      <c r="K3041" t="s">
        <v>8151</v>
      </c>
      <c r="L3041" t="s">
        <v>8156</v>
      </c>
      <c r="M3041">
        <v>1</v>
      </c>
      <c r="N3041" t="s">
        <v>8163</v>
      </c>
      <c r="O3041" s="4">
        <f>INDEX(products[Cost_per_box], MATCH(shipments9[[#This Row],[PID]], products[PID], 0))</f>
        <v>5.04</v>
      </c>
      <c r="P3041" s="4">
        <f>shipments9[[#This Row],[Boxes]]*shipments9[[#This Row],[Cost Per Box]]</f>
        <v>1063.44</v>
      </c>
      <c r="Q3041" s="4">
        <f>shipments9[[#This Row],[Amount]] -shipments9[[#This Row],[total cost]]</f>
        <v>4413.0599999999995</v>
      </c>
      <c r="R3041" s="4" t="str">
        <f>IF(shipments9[[#This Row],[Gross Profit]]&lt;0,"Loss","Profit")</f>
        <v>Profit</v>
      </c>
      <c r="S3041" s="9">
        <f>shipments9[[#This Row],[Gross Profit]]/shipments9[[#This Row],[Amount]]</f>
        <v>0.80581758422350036</v>
      </c>
      <c r="T3041" s="11">
        <f>shipments9[[#This Row],[Amount]]/shipments9[[#This Row],[Boxes]]</f>
        <v>25.954976303317537</v>
      </c>
    </row>
    <row r="3042" spans="1:20" hidden="1" x14ac:dyDescent="0.25">
      <c r="A3042" t="s">
        <v>3239</v>
      </c>
      <c r="B3042" t="s">
        <v>39</v>
      </c>
      <c r="C3042" t="s">
        <v>159</v>
      </c>
      <c r="D3042" t="s">
        <v>22</v>
      </c>
      <c r="E3042" s="1">
        <v>45181</v>
      </c>
      <c r="F3042" s="1" t="str">
        <f>TEXT(shipments9[[#This Row],[Shipdate]],"ddd")</f>
        <v>Tue</v>
      </c>
      <c r="G3042" s="1" t="str">
        <f>IF(OR(shipments9[[#This Row],[Day Name]]="Sat",shipments9[[#This Row],[Day Name]]="Sun"),"Weekend","Weekday")</f>
        <v>Weekday</v>
      </c>
      <c r="H3042">
        <v>10674</v>
      </c>
      <c r="I3042">
        <v>396</v>
      </c>
      <c r="J3042" t="s">
        <v>172</v>
      </c>
      <c r="K3042" t="s">
        <v>8151</v>
      </c>
      <c r="L3042" t="s">
        <v>8160</v>
      </c>
      <c r="M3042">
        <v>9</v>
      </c>
      <c r="N3042" t="s">
        <v>8167</v>
      </c>
      <c r="O3042" s="4">
        <f>INDEX(products[Cost_per_box], MATCH(shipments9[[#This Row],[PID]], products[PID], 0))</f>
        <v>5.04</v>
      </c>
      <c r="P3042" s="4">
        <f>shipments9[[#This Row],[Boxes]]*shipments9[[#This Row],[Cost Per Box]]</f>
        <v>1995.84</v>
      </c>
      <c r="Q3042" s="4">
        <f>shipments9[[#This Row],[Amount]] -shipments9[[#This Row],[total cost]]</f>
        <v>8678.16</v>
      </c>
      <c r="R3042" s="4" t="str">
        <f>IF(shipments9[[#This Row],[Gross Profit]]&lt;0,"Loss","Profit")</f>
        <v>Profit</v>
      </c>
      <c r="S3042" s="9">
        <f>shipments9[[#This Row],[Gross Profit]]/shipments9[[#This Row],[Amount]]</f>
        <v>0.8130185497470489</v>
      </c>
      <c r="T3042" s="11">
        <f>shipments9[[#This Row],[Amount]]/shipments9[[#This Row],[Boxes]]</f>
        <v>26.954545454545453</v>
      </c>
    </row>
    <row r="3043" spans="1:20" hidden="1" x14ac:dyDescent="0.25">
      <c r="A3043" t="s">
        <v>3240</v>
      </c>
      <c r="B3043" t="s">
        <v>39</v>
      </c>
      <c r="C3043" t="s">
        <v>128</v>
      </c>
      <c r="D3043" t="s">
        <v>22</v>
      </c>
      <c r="E3043" s="1">
        <v>45310</v>
      </c>
      <c r="F3043" s="1" t="str">
        <f>TEXT(shipments9[[#This Row],[Shipdate]],"ddd")</f>
        <v>Fri</v>
      </c>
      <c r="G3043" s="1" t="str">
        <f>IF(OR(shipments9[[#This Row],[Day Name]]="Sat",shipments9[[#This Row],[Day Name]]="Sun"),"Weekend","Weekday")</f>
        <v>Weekday</v>
      </c>
      <c r="H3043">
        <v>1395</v>
      </c>
      <c r="I3043">
        <v>279</v>
      </c>
      <c r="J3043" t="s">
        <v>172</v>
      </c>
      <c r="K3043" t="s">
        <v>8155</v>
      </c>
      <c r="L3043" t="s">
        <v>8156</v>
      </c>
      <c r="M3043">
        <v>1</v>
      </c>
      <c r="N3043" t="s">
        <v>8163</v>
      </c>
      <c r="O3043" s="4">
        <f>INDEX(products[Cost_per_box], MATCH(shipments9[[#This Row],[PID]], products[PID], 0))</f>
        <v>3.85</v>
      </c>
      <c r="P3043" s="4">
        <f>shipments9[[#This Row],[Boxes]]*shipments9[[#This Row],[Cost Per Box]]</f>
        <v>1074.1500000000001</v>
      </c>
      <c r="Q3043" s="4">
        <f>shipments9[[#This Row],[Amount]] -shipments9[[#This Row],[total cost]]</f>
        <v>320.84999999999991</v>
      </c>
      <c r="R3043" s="4" t="str">
        <f>IF(shipments9[[#This Row],[Gross Profit]]&lt;0,"Loss","Profit")</f>
        <v>Profit</v>
      </c>
      <c r="S3043" s="9">
        <f>shipments9[[#This Row],[Gross Profit]]/shipments9[[#This Row],[Amount]]</f>
        <v>0.22999999999999993</v>
      </c>
      <c r="T3043" s="11">
        <f>shipments9[[#This Row],[Amount]]/shipments9[[#This Row],[Boxes]]</f>
        <v>5</v>
      </c>
    </row>
    <row r="3044" spans="1:20" hidden="1" x14ac:dyDescent="0.25">
      <c r="A3044" t="s">
        <v>3241</v>
      </c>
      <c r="B3044" t="s">
        <v>39</v>
      </c>
      <c r="C3044" t="s">
        <v>137</v>
      </c>
      <c r="D3044" t="s">
        <v>22</v>
      </c>
      <c r="E3044" s="1">
        <v>45461</v>
      </c>
      <c r="F3044" s="1" t="str">
        <f>TEXT(shipments9[[#This Row],[Shipdate]],"ddd")</f>
        <v>Tue</v>
      </c>
      <c r="G3044" s="1" t="str">
        <f>IF(OR(shipments9[[#This Row],[Day Name]]="Sat",shipments9[[#This Row],[Day Name]]="Sun"),"Weekend","Weekday")</f>
        <v>Weekday</v>
      </c>
      <c r="H3044">
        <v>6896.25</v>
      </c>
      <c r="I3044">
        <v>314</v>
      </c>
      <c r="J3044" t="s">
        <v>172</v>
      </c>
      <c r="K3044" t="s">
        <v>8155</v>
      </c>
      <c r="L3044" t="s">
        <v>8154</v>
      </c>
      <c r="M3044">
        <v>6</v>
      </c>
      <c r="N3044" t="s">
        <v>8159</v>
      </c>
      <c r="O3044" s="4">
        <f>INDEX(products[Cost_per_box], MATCH(shipments9[[#This Row],[PID]], products[PID], 0))</f>
        <v>7.73</v>
      </c>
      <c r="P3044" s="4">
        <f>shipments9[[#This Row],[Boxes]]*shipments9[[#This Row],[Cost Per Box]]</f>
        <v>2427.2200000000003</v>
      </c>
      <c r="Q3044" s="4">
        <f>shipments9[[#This Row],[Amount]] -shipments9[[#This Row],[total cost]]</f>
        <v>4469.03</v>
      </c>
      <c r="R3044" s="4" t="str">
        <f>IF(shipments9[[#This Row],[Gross Profit]]&lt;0,"Loss","Profit")</f>
        <v>Profit</v>
      </c>
      <c r="S3044" s="9">
        <f>shipments9[[#This Row],[Gross Profit]]/shipments9[[#This Row],[Amount]]</f>
        <v>0.64803770164944707</v>
      </c>
      <c r="T3044" s="11">
        <f>shipments9[[#This Row],[Amount]]/shipments9[[#This Row],[Boxes]]</f>
        <v>21.962579617834393</v>
      </c>
    </row>
    <row r="3045" spans="1:20" hidden="1" x14ac:dyDescent="0.25">
      <c r="A3045" t="s">
        <v>3242</v>
      </c>
      <c r="B3045" t="s">
        <v>39</v>
      </c>
      <c r="C3045" t="s">
        <v>141</v>
      </c>
      <c r="D3045" t="s">
        <v>22</v>
      </c>
      <c r="E3045" s="1">
        <v>45334</v>
      </c>
      <c r="F3045" s="1" t="str">
        <f>TEXT(shipments9[[#This Row],[Shipdate]],"ddd")</f>
        <v>Mon</v>
      </c>
      <c r="G3045" s="1" t="str">
        <f>IF(OR(shipments9[[#This Row],[Day Name]]="Sat",shipments9[[#This Row],[Day Name]]="Sun"),"Weekend","Weekday")</f>
        <v>Weekday</v>
      </c>
      <c r="H3045">
        <v>6462</v>
      </c>
      <c r="I3045">
        <v>498</v>
      </c>
      <c r="J3045" t="s">
        <v>172</v>
      </c>
      <c r="K3045" t="s">
        <v>8155</v>
      </c>
      <c r="L3045" t="s">
        <v>8156</v>
      </c>
      <c r="M3045">
        <v>2</v>
      </c>
      <c r="N3045" t="s">
        <v>8157</v>
      </c>
      <c r="O3045" s="4">
        <f>INDEX(products[Cost_per_box], MATCH(shipments9[[#This Row],[PID]], products[PID], 0))</f>
        <v>8.2200000000000006</v>
      </c>
      <c r="P3045" s="4">
        <f>shipments9[[#This Row],[Boxes]]*shipments9[[#This Row],[Cost Per Box]]</f>
        <v>4093.5600000000004</v>
      </c>
      <c r="Q3045" s="4">
        <f>shipments9[[#This Row],[Amount]] -shipments9[[#This Row],[total cost]]</f>
        <v>2368.4399999999996</v>
      </c>
      <c r="R3045" s="4" t="str">
        <f>IF(shipments9[[#This Row],[Gross Profit]]&lt;0,"Loss","Profit")</f>
        <v>Profit</v>
      </c>
      <c r="S3045" s="9">
        <f>shipments9[[#This Row],[Gross Profit]]/shipments9[[#This Row],[Amount]]</f>
        <v>0.36651810584958211</v>
      </c>
      <c r="T3045" s="11">
        <f>shipments9[[#This Row],[Amount]]/shipments9[[#This Row],[Boxes]]</f>
        <v>12.975903614457831</v>
      </c>
    </row>
    <row r="3046" spans="1:20" hidden="1" x14ac:dyDescent="0.25">
      <c r="A3046" t="s">
        <v>3243</v>
      </c>
      <c r="B3046" t="s">
        <v>39</v>
      </c>
      <c r="C3046" t="s">
        <v>149</v>
      </c>
      <c r="D3046" t="s">
        <v>22</v>
      </c>
      <c r="E3046" s="1">
        <v>45204</v>
      </c>
      <c r="F3046" s="1" t="str">
        <f>TEXT(shipments9[[#This Row],[Shipdate]],"ddd")</f>
        <v>Thu</v>
      </c>
      <c r="G3046" s="1" t="str">
        <f>IF(OR(shipments9[[#This Row],[Day Name]]="Sat",shipments9[[#This Row],[Day Name]]="Sun"),"Weekend","Weekday")</f>
        <v>Weekday</v>
      </c>
      <c r="H3046">
        <v>2859.75</v>
      </c>
      <c r="I3046">
        <v>169</v>
      </c>
      <c r="J3046" t="s">
        <v>172</v>
      </c>
      <c r="K3046" t="s">
        <v>8151</v>
      </c>
      <c r="L3046" t="s">
        <v>8152</v>
      </c>
      <c r="M3046">
        <v>10</v>
      </c>
      <c r="N3046" t="s">
        <v>8153</v>
      </c>
      <c r="O3046" s="4">
        <f>INDEX(products[Cost_per_box], MATCH(shipments9[[#This Row],[PID]], products[PID], 0))</f>
        <v>6.43</v>
      </c>
      <c r="P3046" s="4">
        <f>shipments9[[#This Row],[Boxes]]*shipments9[[#This Row],[Cost Per Box]]</f>
        <v>1086.6699999999998</v>
      </c>
      <c r="Q3046" s="4">
        <f>shipments9[[#This Row],[Amount]] -shipments9[[#This Row],[total cost]]</f>
        <v>1773.0800000000002</v>
      </c>
      <c r="R3046" s="4" t="str">
        <f>IF(shipments9[[#This Row],[Gross Profit]]&lt;0,"Loss","Profit")</f>
        <v>Profit</v>
      </c>
      <c r="S3046" s="9">
        <f>shipments9[[#This Row],[Gross Profit]]/shipments9[[#This Row],[Amount]]</f>
        <v>0.6200122388320658</v>
      </c>
      <c r="T3046" s="11">
        <f>shipments9[[#This Row],[Amount]]/shipments9[[#This Row],[Boxes]]</f>
        <v>16.921597633136095</v>
      </c>
    </row>
    <row r="3047" spans="1:20" hidden="1" x14ac:dyDescent="0.25">
      <c r="A3047" t="s">
        <v>3244</v>
      </c>
      <c r="B3047" t="s">
        <v>39</v>
      </c>
      <c r="C3047" t="s">
        <v>151</v>
      </c>
      <c r="D3047" t="s">
        <v>22</v>
      </c>
      <c r="E3047" s="1">
        <v>44965</v>
      </c>
      <c r="F3047" s="1" t="str">
        <f>TEXT(shipments9[[#This Row],[Shipdate]],"ddd")</f>
        <v>Wed</v>
      </c>
      <c r="G3047" s="1" t="str">
        <f>IF(OR(shipments9[[#This Row],[Day Name]]="Sat",shipments9[[#This Row],[Day Name]]="Sun"),"Weekend","Weekday")</f>
        <v>Weekday</v>
      </c>
      <c r="H3047">
        <v>6232.5</v>
      </c>
      <c r="I3047">
        <v>329</v>
      </c>
      <c r="J3047" t="s">
        <v>172</v>
      </c>
      <c r="K3047" t="s">
        <v>8151</v>
      </c>
      <c r="L3047" t="s">
        <v>8156</v>
      </c>
      <c r="M3047">
        <v>2</v>
      </c>
      <c r="N3047" t="s">
        <v>8157</v>
      </c>
      <c r="O3047" s="4">
        <f>INDEX(products[Cost_per_box], MATCH(shipments9[[#This Row],[PID]], products[PID], 0))</f>
        <v>12.41</v>
      </c>
      <c r="P3047" s="4">
        <f>shipments9[[#This Row],[Boxes]]*shipments9[[#This Row],[Cost Per Box]]</f>
        <v>4082.89</v>
      </c>
      <c r="Q3047" s="4">
        <f>shipments9[[#This Row],[Amount]] -shipments9[[#This Row],[total cost]]</f>
        <v>2149.61</v>
      </c>
      <c r="R3047" s="4" t="str">
        <f>IF(shipments9[[#This Row],[Gross Profit]]&lt;0,"Loss","Profit")</f>
        <v>Profit</v>
      </c>
      <c r="S3047" s="9">
        <f>shipments9[[#This Row],[Gross Profit]]/shipments9[[#This Row],[Amount]]</f>
        <v>0.34490332932210188</v>
      </c>
      <c r="T3047" s="11">
        <f>shipments9[[#This Row],[Amount]]/shipments9[[#This Row],[Boxes]]</f>
        <v>18.943768996960486</v>
      </c>
    </row>
    <row r="3048" spans="1:20" hidden="1" x14ac:dyDescent="0.25">
      <c r="A3048" t="s">
        <v>3245</v>
      </c>
      <c r="B3048" t="s">
        <v>39</v>
      </c>
      <c r="C3048" t="s">
        <v>155</v>
      </c>
      <c r="D3048" t="s">
        <v>22</v>
      </c>
      <c r="E3048" s="1">
        <v>45182</v>
      </c>
      <c r="F3048" s="1" t="str">
        <f>TEXT(shipments9[[#This Row],[Shipdate]],"ddd")</f>
        <v>Wed</v>
      </c>
      <c r="G3048" s="1" t="str">
        <f>IF(OR(shipments9[[#This Row],[Day Name]]="Sat",shipments9[[#This Row],[Day Name]]="Sun"),"Weekend","Weekday")</f>
        <v>Weekday</v>
      </c>
      <c r="H3048">
        <v>672.75</v>
      </c>
      <c r="I3048">
        <v>68</v>
      </c>
      <c r="J3048" t="s">
        <v>172</v>
      </c>
      <c r="K3048" t="s">
        <v>8151</v>
      </c>
      <c r="L3048" t="s">
        <v>8160</v>
      </c>
      <c r="M3048">
        <v>9</v>
      </c>
      <c r="N3048" t="s">
        <v>8167</v>
      </c>
      <c r="O3048" s="4">
        <f>INDEX(products[Cost_per_box], MATCH(shipments9[[#This Row],[PID]], products[PID], 0))</f>
        <v>8.43</v>
      </c>
      <c r="P3048" s="4">
        <f>shipments9[[#This Row],[Boxes]]*shipments9[[#This Row],[Cost Per Box]]</f>
        <v>573.24</v>
      </c>
      <c r="Q3048" s="4">
        <f>shipments9[[#This Row],[Amount]] -shipments9[[#This Row],[total cost]]</f>
        <v>99.509999999999991</v>
      </c>
      <c r="R3048" s="4" t="str">
        <f>IF(shipments9[[#This Row],[Gross Profit]]&lt;0,"Loss","Profit")</f>
        <v>Profit</v>
      </c>
      <c r="S3048" s="9">
        <f>shipments9[[#This Row],[Gross Profit]]/shipments9[[#This Row],[Amount]]</f>
        <v>0.14791527313266442</v>
      </c>
      <c r="T3048" s="11">
        <f>shipments9[[#This Row],[Amount]]/shipments9[[#This Row],[Boxes]]</f>
        <v>9.8933823529411757</v>
      </c>
    </row>
    <row r="3049" spans="1:20" hidden="1" x14ac:dyDescent="0.25">
      <c r="A3049" t="s">
        <v>3246</v>
      </c>
      <c r="B3049" t="s">
        <v>39</v>
      </c>
      <c r="C3049" t="s">
        <v>157</v>
      </c>
      <c r="D3049" t="s">
        <v>22</v>
      </c>
      <c r="E3049" s="1">
        <v>45082</v>
      </c>
      <c r="F3049" s="1" t="str">
        <f>TEXT(shipments9[[#This Row],[Shipdate]],"ddd")</f>
        <v>Mon</v>
      </c>
      <c r="G3049" s="1" t="str">
        <f>IF(OR(shipments9[[#This Row],[Day Name]]="Sat",shipments9[[#This Row],[Day Name]]="Sun"),"Weekend","Weekday")</f>
        <v>Weekday</v>
      </c>
      <c r="H3049">
        <v>20463.75</v>
      </c>
      <c r="I3049">
        <v>2274</v>
      </c>
      <c r="J3049" t="s">
        <v>172</v>
      </c>
      <c r="K3049" t="s">
        <v>8151</v>
      </c>
      <c r="L3049" t="s">
        <v>8154</v>
      </c>
      <c r="M3049">
        <v>6</v>
      </c>
      <c r="N3049" t="s">
        <v>8159</v>
      </c>
      <c r="O3049" s="4">
        <f>INDEX(products[Cost_per_box], MATCH(shipments9[[#This Row],[PID]], products[PID], 0))</f>
        <v>6.8</v>
      </c>
      <c r="P3049" s="4">
        <f>shipments9[[#This Row],[Boxes]]*shipments9[[#This Row],[Cost Per Box]]</f>
        <v>15463.199999999999</v>
      </c>
      <c r="Q3049" s="4">
        <f>shipments9[[#This Row],[Amount]] -shipments9[[#This Row],[total cost]]</f>
        <v>5000.5500000000011</v>
      </c>
      <c r="R3049" s="4" t="str">
        <f>IF(shipments9[[#This Row],[Gross Profit]]&lt;0,"Loss","Profit")</f>
        <v>Profit</v>
      </c>
      <c r="S3049" s="9">
        <f>shipments9[[#This Row],[Gross Profit]]/shipments9[[#This Row],[Amount]]</f>
        <v>0.24436137071651096</v>
      </c>
      <c r="T3049" s="11">
        <f>shipments9[[#This Row],[Amount]]/shipments9[[#This Row],[Boxes]]</f>
        <v>8.9990105540897094</v>
      </c>
    </row>
    <row r="3050" spans="1:20" hidden="1" x14ac:dyDescent="0.25">
      <c r="A3050" t="s">
        <v>3247</v>
      </c>
      <c r="B3050" t="s">
        <v>39</v>
      </c>
      <c r="C3050" t="s">
        <v>128</v>
      </c>
      <c r="D3050" t="s">
        <v>22</v>
      </c>
      <c r="E3050" s="1">
        <v>45226</v>
      </c>
      <c r="F3050" s="1" t="str">
        <f>TEXT(shipments9[[#This Row],[Shipdate]],"ddd")</f>
        <v>Fri</v>
      </c>
      <c r="G3050" s="1" t="str">
        <f>IF(OR(shipments9[[#This Row],[Day Name]]="Sat",shipments9[[#This Row],[Day Name]]="Sun"),"Weekend","Weekday")</f>
        <v>Weekday</v>
      </c>
      <c r="H3050">
        <v>9353.25</v>
      </c>
      <c r="I3050">
        <v>1040</v>
      </c>
      <c r="J3050" t="s">
        <v>172</v>
      </c>
      <c r="K3050" t="s">
        <v>8151</v>
      </c>
      <c r="L3050" t="s">
        <v>8152</v>
      </c>
      <c r="M3050">
        <v>10</v>
      </c>
      <c r="N3050" t="s">
        <v>8153</v>
      </c>
      <c r="O3050" s="4">
        <f>INDEX(products[Cost_per_box], MATCH(shipments9[[#This Row],[PID]], products[PID], 0))</f>
        <v>3.85</v>
      </c>
      <c r="P3050" s="4">
        <f>shipments9[[#This Row],[Boxes]]*shipments9[[#This Row],[Cost Per Box]]</f>
        <v>4004</v>
      </c>
      <c r="Q3050" s="4">
        <f>shipments9[[#This Row],[Amount]] -shipments9[[#This Row],[total cost]]</f>
        <v>5349.25</v>
      </c>
      <c r="R3050" s="4" t="str">
        <f>IF(shipments9[[#This Row],[Gross Profit]]&lt;0,"Loss","Profit")</f>
        <v>Profit</v>
      </c>
      <c r="S3050" s="9">
        <f>shipments9[[#This Row],[Gross Profit]]/shipments9[[#This Row],[Amount]]</f>
        <v>0.57191350600058799</v>
      </c>
      <c r="T3050" s="11">
        <f>shipments9[[#This Row],[Amount]]/shipments9[[#This Row],[Boxes]]</f>
        <v>8.9935096153846157</v>
      </c>
    </row>
    <row r="3051" spans="1:20" hidden="1" x14ac:dyDescent="0.25">
      <c r="A3051" t="s">
        <v>3248</v>
      </c>
      <c r="B3051" t="s">
        <v>39</v>
      </c>
      <c r="C3051" t="s">
        <v>128</v>
      </c>
      <c r="D3051" t="s">
        <v>22</v>
      </c>
      <c r="E3051" s="1">
        <v>45463</v>
      </c>
      <c r="F3051" s="1" t="str">
        <f>TEXT(shipments9[[#This Row],[Shipdate]],"ddd")</f>
        <v>Thu</v>
      </c>
      <c r="G3051" s="1" t="str">
        <f>IF(OR(shipments9[[#This Row],[Day Name]]="Sat",shipments9[[#This Row],[Day Name]]="Sun"),"Weekend","Weekday")</f>
        <v>Weekday</v>
      </c>
      <c r="H3051">
        <v>580.5</v>
      </c>
      <c r="I3051">
        <v>97</v>
      </c>
      <c r="J3051" t="s">
        <v>172</v>
      </c>
      <c r="K3051" t="s">
        <v>8155</v>
      </c>
      <c r="L3051" t="s">
        <v>8154</v>
      </c>
      <c r="M3051">
        <v>6</v>
      </c>
      <c r="N3051" t="s">
        <v>8159</v>
      </c>
      <c r="O3051" s="4">
        <f>INDEX(products[Cost_per_box], MATCH(shipments9[[#This Row],[PID]], products[PID], 0))</f>
        <v>3.85</v>
      </c>
      <c r="P3051" s="4">
        <f>shipments9[[#This Row],[Boxes]]*shipments9[[#This Row],[Cost Per Box]]</f>
        <v>373.45</v>
      </c>
      <c r="Q3051" s="4">
        <f>shipments9[[#This Row],[Amount]] -shipments9[[#This Row],[total cost]]</f>
        <v>207.05</v>
      </c>
      <c r="R3051" s="4" t="str">
        <f>IF(shipments9[[#This Row],[Gross Profit]]&lt;0,"Loss","Profit")</f>
        <v>Profit</v>
      </c>
      <c r="S3051" s="9">
        <f>shipments9[[#This Row],[Gross Profit]]/shipments9[[#This Row],[Amount]]</f>
        <v>0.35667527993109388</v>
      </c>
      <c r="T3051" s="11">
        <f>shipments9[[#This Row],[Amount]]/shipments9[[#This Row],[Boxes]]</f>
        <v>5.9845360824742269</v>
      </c>
    </row>
    <row r="3052" spans="1:20" hidden="1" x14ac:dyDescent="0.25">
      <c r="A3052" t="s">
        <v>3249</v>
      </c>
      <c r="B3052" t="s">
        <v>39</v>
      </c>
      <c r="C3052" t="s">
        <v>130</v>
      </c>
      <c r="D3052" t="s">
        <v>22</v>
      </c>
      <c r="E3052" s="1">
        <v>44946</v>
      </c>
      <c r="F3052" s="1" t="str">
        <f>TEXT(shipments9[[#This Row],[Shipdate]],"ddd")</f>
        <v>Fri</v>
      </c>
      <c r="G3052" s="1" t="str">
        <f>IF(OR(shipments9[[#This Row],[Day Name]]="Sat",shipments9[[#This Row],[Day Name]]="Sun"),"Weekend","Weekday")</f>
        <v>Weekday</v>
      </c>
      <c r="H3052">
        <v>2254.5</v>
      </c>
      <c r="I3052">
        <v>251</v>
      </c>
      <c r="J3052" t="s">
        <v>172</v>
      </c>
      <c r="K3052" t="s">
        <v>8151</v>
      </c>
      <c r="L3052" t="s">
        <v>8156</v>
      </c>
      <c r="M3052">
        <v>1</v>
      </c>
      <c r="N3052" t="s">
        <v>8163</v>
      </c>
      <c r="O3052" s="4">
        <f>INDEX(products[Cost_per_box], MATCH(shipments9[[#This Row],[PID]], products[PID], 0))</f>
        <v>5.72</v>
      </c>
      <c r="P3052" s="4">
        <f>shipments9[[#This Row],[Boxes]]*shipments9[[#This Row],[Cost Per Box]]</f>
        <v>1435.72</v>
      </c>
      <c r="Q3052" s="4">
        <f>shipments9[[#This Row],[Amount]] -shipments9[[#This Row],[total cost]]</f>
        <v>818.78</v>
      </c>
      <c r="R3052" s="4" t="str">
        <f>IF(shipments9[[#This Row],[Gross Profit]]&lt;0,"Loss","Profit")</f>
        <v>Profit</v>
      </c>
      <c r="S3052" s="9">
        <f>shipments9[[#This Row],[Gross Profit]]/shipments9[[#This Row],[Amount]]</f>
        <v>0.36317587048125971</v>
      </c>
      <c r="T3052" s="11">
        <f>shipments9[[#This Row],[Amount]]/shipments9[[#This Row],[Boxes]]</f>
        <v>8.9820717131474108</v>
      </c>
    </row>
    <row r="3053" spans="1:20" hidden="1" x14ac:dyDescent="0.25">
      <c r="A3053" t="s">
        <v>3250</v>
      </c>
      <c r="B3053" t="s">
        <v>39</v>
      </c>
      <c r="C3053" t="s">
        <v>135</v>
      </c>
      <c r="D3053" t="s">
        <v>22</v>
      </c>
      <c r="E3053" s="1">
        <v>45439</v>
      </c>
      <c r="F3053" s="1" t="str">
        <f>TEXT(shipments9[[#This Row],[Shipdate]],"ddd")</f>
        <v>Mon</v>
      </c>
      <c r="G3053" s="1" t="str">
        <f>IF(OR(shipments9[[#This Row],[Day Name]]="Sat",shipments9[[#This Row],[Day Name]]="Sun"),"Weekend","Weekday")</f>
        <v>Weekday</v>
      </c>
      <c r="H3053">
        <v>4828.5</v>
      </c>
      <c r="I3053">
        <v>202</v>
      </c>
      <c r="J3053" t="s">
        <v>172</v>
      </c>
      <c r="K3053" t="s">
        <v>8155</v>
      </c>
      <c r="L3053" t="s">
        <v>8154</v>
      </c>
      <c r="M3053">
        <v>5</v>
      </c>
      <c r="N3053" t="s">
        <v>201</v>
      </c>
      <c r="O3053" s="4">
        <f>INDEX(products[Cost_per_box], MATCH(shipments9[[#This Row],[PID]], products[PID], 0))</f>
        <v>9.94</v>
      </c>
      <c r="P3053" s="4">
        <f>shipments9[[#This Row],[Boxes]]*shipments9[[#This Row],[Cost Per Box]]</f>
        <v>2007.8799999999999</v>
      </c>
      <c r="Q3053" s="4">
        <f>shipments9[[#This Row],[Amount]] -shipments9[[#This Row],[total cost]]</f>
        <v>2820.62</v>
      </c>
      <c r="R3053" s="4" t="str">
        <f>IF(shipments9[[#This Row],[Gross Profit]]&lt;0,"Loss","Profit")</f>
        <v>Profit</v>
      </c>
      <c r="S3053" s="9">
        <f>shipments9[[#This Row],[Gross Profit]]/shipments9[[#This Row],[Amount]]</f>
        <v>0.58416071243657453</v>
      </c>
      <c r="T3053" s="11">
        <f>shipments9[[#This Row],[Amount]]/shipments9[[#This Row],[Boxes]]</f>
        <v>23.903465346534652</v>
      </c>
    </row>
    <row r="3054" spans="1:20" hidden="1" x14ac:dyDescent="0.25">
      <c r="A3054" t="s">
        <v>3251</v>
      </c>
      <c r="B3054" t="s">
        <v>39</v>
      </c>
      <c r="C3054" t="s">
        <v>137</v>
      </c>
      <c r="D3054" t="s">
        <v>22</v>
      </c>
      <c r="E3054" s="1">
        <v>44995</v>
      </c>
      <c r="F3054" s="1" t="str">
        <f>TEXT(shipments9[[#This Row],[Shipdate]],"ddd")</f>
        <v>Fri</v>
      </c>
      <c r="G3054" s="1" t="str">
        <f>IF(OR(shipments9[[#This Row],[Day Name]]="Sat",shipments9[[#This Row],[Day Name]]="Sun"),"Weekend","Weekday")</f>
        <v>Weekday</v>
      </c>
      <c r="H3054">
        <v>4936.5</v>
      </c>
      <c r="I3054">
        <v>260</v>
      </c>
      <c r="J3054" t="s">
        <v>172</v>
      </c>
      <c r="K3054" t="s">
        <v>8151</v>
      </c>
      <c r="L3054" t="s">
        <v>8156</v>
      </c>
      <c r="M3054">
        <v>3</v>
      </c>
      <c r="N3054" t="s">
        <v>8164</v>
      </c>
      <c r="O3054" s="4">
        <f>INDEX(products[Cost_per_box], MATCH(shipments9[[#This Row],[PID]], products[PID], 0))</f>
        <v>7.73</v>
      </c>
      <c r="P3054" s="4">
        <f>shipments9[[#This Row],[Boxes]]*shipments9[[#This Row],[Cost Per Box]]</f>
        <v>2009.8000000000002</v>
      </c>
      <c r="Q3054" s="4">
        <f>shipments9[[#This Row],[Amount]] -shipments9[[#This Row],[total cost]]</f>
        <v>2926.7</v>
      </c>
      <c r="R3054" s="4" t="str">
        <f>IF(shipments9[[#This Row],[Gross Profit]]&lt;0,"Loss","Profit")</f>
        <v>Profit</v>
      </c>
      <c r="S3054" s="9">
        <f>shipments9[[#This Row],[Gross Profit]]/shipments9[[#This Row],[Amount]]</f>
        <v>0.59286944191228597</v>
      </c>
      <c r="T3054" s="11">
        <f>shipments9[[#This Row],[Amount]]/shipments9[[#This Row],[Boxes]]</f>
        <v>18.986538461538462</v>
      </c>
    </row>
    <row r="3055" spans="1:20" hidden="1" x14ac:dyDescent="0.25">
      <c r="A3055" t="s">
        <v>3252</v>
      </c>
      <c r="B3055" t="s">
        <v>39</v>
      </c>
      <c r="C3055" t="s">
        <v>141</v>
      </c>
      <c r="D3055" t="s">
        <v>22</v>
      </c>
      <c r="E3055" s="1">
        <v>45120</v>
      </c>
      <c r="F3055" s="1" t="str">
        <f>TEXT(shipments9[[#This Row],[Shipdate]],"ddd")</f>
        <v>Thu</v>
      </c>
      <c r="G3055" s="1" t="str">
        <f>IF(OR(shipments9[[#This Row],[Day Name]]="Sat",shipments9[[#This Row],[Day Name]]="Sun"),"Weekend","Weekday")</f>
        <v>Weekday</v>
      </c>
      <c r="H3055">
        <v>1284.75</v>
      </c>
      <c r="I3055">
        <v>108</v>
      </c>
      <c r="J3055" t="s">
        <v>172</v>
      </c>
      <c r="K3055" t="s">
        <v>8151</v>
      </c>
      <c r="L3055" t="s">
        <v>8160</v>
      </c>
      <c r="M3055">
        <v>7</v>
      </c>
      <c r="N3055" t="s">
        <v>8161</v>
      </c>
      <c r="O3055" s="4">
        <f>INDEX(products[Cost_per_box], MATCH(shipments9[[#This Row],[PID]], products[PID], 0))</f>
        <v>8.2200000000000006</v>
      </c>
      <c r="P3055" s="4">
        <f>shipments9[[#This Row],[Boxes]]*shipments9[[#This Row],[Cost Per Box]]</f>
        <v>887.7600000000001</v>
      </c>
      <c r="Q3055" s="4">
        <f>shipments9[[#This Row],[Amount]] -shipments9[[#This Row],[total cost]]</f>
        <v>396.9899999999999</v>
      </c>
      <c r="R3055" s="4" t="str">
        <f>IF(shipments9[[#This Row],[Gross Profit]]&lt;0,"Loss","Profit")</f>
        <v>Profit</v>
      </c>
      <c r="S3055" s="9">
        <f>shipments9[[#This Row],[Gross Profit]]/shipments9[[#This Row],[Amount]]</f>
        <v>0.30900175131348501</v>
      </c>
      <c r="T3055" s="11">
        <f>shipments9[[#This Row],[Amount]]/shipments9[[#This Row],[Boxes]]</f>
        <v>11.895833333333334</v>
      </c>
    </row>
    <row r="3056" spans="1:20" x14ac:dyDescent="0.25">
      <c r="A3056" t="s">
        <v>3253</v>
      </c>
      <c r="B3056" t="s">
        <v>39</v>
      </c>
      <c r="C3056" t="s">
        <v>147</v>
      </c>
      <c r="D3056" t="s">
        <v>22</v>
      </c>
      <c r="E3056" s="1">
        <v>44993</v>
      </c>
      <c r="F3056" s="1" t="str">
        <f>TEXT(shipments9[[#This Row],[Shipdate]],"ddd")</f>
        <v>Wed</v>
      </c>
      <c r="G3056" s="1" t="str">
        <f>IF(OR(shipments9[[#This Row],[Day Name]]="Sat",shipments9[[#This Row],[Day Name]]="Sun"),"Weekend","Weekday")</f>
        <v>Weekday</v>
      </c>
      <c r="H3056">
        <v>333</v>
      </c>
      <c r="I3056">
        <v>37</v>
      </c>
      <c r="J3056" t="s">
        <v>172</v>
      </c>
      <c r="K3056" t="s">
        <v>8151</v>
      </c>
      <c r="L3056" t="s">
        <v>8156</v>
      </c>
      <c r="M3056">
        <v>3</v>
      </c>
      <c r="N3056" t="s">
        <v>8164</v>
      </c>
      <c r="O3056" s="4">
        <f>INDEX(products[Cost_per_box], MATCH(shipments9[[#This Row],[PID]], products[PID], 0))</f>
        <v>10.51</v>
      </c>
      <c r="P3056" s="4">
        <f>shipments9[[#This Row],[Boxes]]*shipments9[[#This Row],[Cost Per Box]]</f>
        <v>388.87</v>
      </c>
      <c r="Q3056" s="4">
        <f>shipments9[[#This Row],[Amount]] -shipments9[[#This Row],[total cost]]</f>
        <v>-55.870000000000005</v>
      </c>
      <c r="R3056" s="4" t="str">
        <f>IF(shipments9[[#This Row],[Gross Profit]]&lt;0,"Loss","Profit")</f>
        <v>Loss</v>
      </c>
      <c r="S3056" s="9">
        <f>shipments9[[#This Row],[Gross Profit]]/shipments9[[#This Row],[Amount]]</f>
        <v>-0.1677777777777778</v>
      </c>
      <c r="T3056" s="11">
        <f>shipments9[[#This Row],[Amount]]/shipments9[[#This Row],[Boxes]]</f>
        <v>9</v>
      </c>
    </row>
    <row r="3057" spans="1:20" x14ac:dyDescent="0.25">
      <c r="A3057" t="s">
        <v>3254</v>
      </c>
      <c r="B3057" t="s">
        <v>39</v>
      </c>
      <c r="C3057" t="s">
        <v>147</v>
      </c>
      <c r="D3057" t="s">
        <v>22</v>
      </c>
      <c r="E3057" s="1">
        <v>44937</v>
      </c>
      <c r="F3057" s="1" t="str">
        <f>TEXT(shipments9[[#This Row],[Shipdate]],"ddd")</f>
        <v>Wed</v>
      </c>
      <c r="G3057" s="1" t="str">
        <f>IF(OR(shipments9[[#This Row],[Day Name]]="Sat",shipments9[[#This Row],[Day Name]]="Sun"),"Weekend","Weekday")</f>
        <v>Weekday</v>
      </c>
      <c r="H3057">
        <v>8469</v>
      </c>
      <c r="I3057">
        <v>1412</v>
      </c>
      <c r="J3057" t="s">
        <v>172</v>
      </c>
      <c r="K3057" t="s">
        <v>8151</v>
      </c>
      <c r="L3057" t="s">
        <v>8156</v>
      </c>
      <c r="M3057">
        <v>1</v>
      </c>
      <c r="N3057" t="s">
        <v>8163</v>
      </c>
      <c r="O3057" s="4">
        <f>INDEX(products[Cost_per_box], MATCH(shipments9[[#This Row],[PID]], products[PID], 0))</f>
        <v>10.51</v>
      </c>
      <c r="P3057" s="4">
        <f>shipments9[[#This Row],[Boxes]]*shipments9[[#This Row],[Cost Per Box]]</f>
        <v>14840.119999999999</v>
      </c>
      <c r="Q3057" s="4">
        <f>shipments9[[#This Row],[Amount]] -shipments9[[#This Row],[total cost]]</f>
        <v>-6371.119999999999</v>
      </c>
      <c r="R3057" s="4" t="str">
        <f>IF(shipments9[[#This Row],[Gross Profit]]&lt;0,"Loss","Profit")</f>
        <v>Loss</v>
      </c>
      <c r="S3057" s="9">
        <f>shipments9[[#This Row],[Gross Profit]]/shipments9[[#This Row],[Amount]]</f>
        <v>-0.75228716495453996</v>
      </c>
      <c r="T3057" s="11">
        <f>shipments9[[#This Row],[Amount]]/shipments9[[#This Row],[Boxes]]</f>
        <v>5.9978753541076486</v>
      </c>
    </row>
    <row r="3058" spans="1:20" hidden="1" x14ac:dyDescent="0.25">
      <c r="A3058" t="s">
        <v>3255</v>
      </c>
      <c r="B3058" t="s">
        <v>39</v>
      </c>
      <c r="C3058" t="s">
        <v>155</v>
      </c>
      <c r="D3058" t="s">
        <v>22</v>
      </c>
      <c r="E3058" s="1">
        <v>45093</v>
      </c>
      <c r="F3058" s="1" t="str">
        <f>TEXT(shipments9[[#This Row],[Shipdate]],"ddd")</f>
        <v>Fri</v>
      </c>
      <c r="G3058" s="1" t="str">
        <f>IF(OR(shipments9[[#This Row],[Day Name]]="Sat",shipments9[[#This Row],[Day Name]]="Sun"),"Weekend","Weekday")</f>
        <v>Weekday</v>
      </c>
      <c r="H3058">
        <v>9074.25</v>
      </c>
      <c r="I3058">
        <v>1009</v>
      </c>
      <c r="J3058" t="s">
        <v>172</v>
      </c>
      <c r="K3058" t="s">
        <v>8151</v>
      </c>
      <c r="L3058" t="s">
        <v>8154</v>
      </c>
      <c r="M3058">
        <v>6</v>
      </c>
      <c r="N3058" t="s">
        <v>8159</v>
      </c>
      <c r="O3058" s="4">
        <f>INDEX(products[Cost_per_box], MATCH(shipments9[[#This Row],[PID]], products[PID], 0))</f>
        <v>8.43</v>
      </c>
      <c r="P3058" s="4">
        <f>shipments9[[#This Row],[Boxes]]*shipments9[[#This Row],[Cost Per Box]]</f>
        <v>8505.869999999999</v>
      </c>
      <c r="Q3058" s="4">
        <f>shipments9[[#This Row],[Amount]] -shipments9[[#This Row],[total cost]]</f>
        <v>568.38000000000102</v>
      </c>
      <c r="R3058" s="4" t="str">
        <f>IF(shipments9[[#This Row],[Gross Profit]]&lt;0,"Loss","Profit")</f>
        <v>Profit</v>
      </c>
      <c r="S3058" s="9">
        <f>shipments9[[#This Row],[Gross Profit]]/shipments9[[#This Row],[Amount]]</f>
        <v>6.2636581535664218E-2</v>
      </c>
      <c r="T3058" s="11">
        <f>shipments9[[#This Row],[Amount]]/shipments9[[#This Row],[Boxes]]</f>
        <v>8.993310208126859</v>
      </c>
    </row>
    <row r="3059" spans="1:20" hidden="1" x14ac:dyDescent="0.25">
      <c r="A3059" t="s">
        <v>3256</v>
      </c>
      <c r="B3059" t="s">
        <v>39</v>
      </c>
      <c r="C3059" t="s">
        <v>155</v>
      </c>
      <c r="D3059" t="s">
        <v>22</v>
      </c>
      <c r="E3059" s="1">
        <v>45300</v>
      </c>
      <c r="F3059" s="1" t="str">
        <f>TEXT(shipments9[[#This Row],[Shipdate]],"ddd")</f>
        <v>Tue</v>
      </c>
      <c r="G3059" s="1" t="str">
        <f>IF(OR(shipments9[[#This Row],[Day Name]]="Sat",shipments9[[#This Row],[Day Name]]="Sun"),"Weekend","Weekday")</f>
        <v>Weekday</v>
      </c>
      <c r="H3059">
        <v>4488.75</v>
      </c>
      <c r="I3059">
        <v>449</v>
      </c>
      <c r="J3059" t="s">
        <v>172</v>
      </c>
      <c r="K3059" t="s">
        <v>8155</v>
      </c>
      <c r="L3059" t="s">
        <v>8156</v>
      </c>
      <c r="M3059">
        <v>1</v>
      </c>
      <c r="N3059" t="s">
        <v>8163</v>
      </c>
      <c r="O3059" s="4">
        <f>INDEX(products[Cost_per_box], MATCH(shipments9[[#This Row],[PID]], products[PID], 0))</f>
        <v>8.43</v>
      </c>
      <c r="P3059" s="4">
        <f>shipments9[[#This Row],[Boxes]]*shipments9[[#This Row],[Cost Per Box]]</f>
        <v>3785.0699999999997</v>
      </c>
      <c r="Q3059" s="4">
        <f>shipments9[[#This Row],[Amount]] -shipments9[[#This Row],[total cost]]</f>
        <v>703.68000000000029</v>
      </c>
      <c r="R3059" s="4" t="str">
        <f>IF(shipments9[[#This Row],[Gross Profit]]&lt;0,"Loss","Profit")</f>
        <v>Profit</v>
      </c>
      <c r="S3059" s="9">
        <f>shipments9[[#This Row],[Gross Profit]]/shipments9[[#This Row],[Amount]]</f>
        <v>0.15676524644945705</v>
      </c>
      <c r="T3059" s="11">
        <f>shipments9[[#This Row],[Amount]]/shipments9[[#This Row],[Boxes]]</f>
        <v>9.997216035634743</v>
      </c>
    </row>
    <row r="3060" spans="1:20" hidden="1" x14ac:dyDescent="0.25">
      <c r="A3060" t="s">
        <v>3257</v>
      </c>
      <c r="B3060" t="s">
        <v>39</v>
      </c>
      <c r="C3060" t="s">
        <v>155</v>
      </c>
      <c r="D3060" t="s">
        <v>22</v>
      </c>
      <c r="E3060" s="1">
        <v>45261</v>
      </c>
      <c r="F3060" s="1" t="str">
        <f>TEXT(shipments9[[#This Row],[Shipdate]],"ddd")</f>
        <v>Fri</v>
      </c>
      <c r="G3060" s="1" t="str">
        <f>IF(OR(shipments9[[#This Row],[Day Name]]="Sat",shipments9[[#This Row],[Day Name]]="Sun"),"Weekend","Weekday")</f>
        <v>Weekday</v>
      </c>
      <c r="H3060">
        <v>897.75</v>
      </c>
      <c r="I3060">
        <v>100</v>
      </c>
      <c r="J3060" t="s">
        <v>172</v>
      </c>
      <c r="K3060" t="s">
        <v>8151</v>
      </c>
      <c r="L3060" t="s">
        <v>8152</v>
      </c>
      <c r="M3060">
        <v>12</v>
      </c>
      <c r="N3060" t="s">
        <v>8166</v>
      </c>
      <c r="O3060" s="4">
        <f>INDEX(products[Cost_per_box], MATCH(shipments9[[#This Row],[PID]], products[PID], 0))</f>
        <v>8.43</v>
      </c>
      <c r="P3060" s="4">
        <f>shipments9[[#This Row],[Boxes]]*shipments9[[#This Row],[Cost Per Box]]</f>
        <v>843</v>
      </c>
      <c r="Q3060" s="4">
        <f>shipments9[[#This Row],[Amount]] -shipments9[[#This Row],[total cost]]</f>
        <v>54.75</v>
      </c>
      <c r="R3060" s="4" t="str">
        <f>IF(shipments9[[#This Row],[Gross Profit]]&lt;0,"Loss","Profit")</f>
        <v>Profit</v>
      </c>
      <c r="S3060" s="9">
        <f>shipments9[[#This Row],[Gross Profit]]/shipments9[[#This Row],[Amount]]</f>
        <v>6.0985797827903088E-2</v>
      </c>
      <c r="T3060" s="11">
        <f>shipments9[[#This Row],[Amount]]/shipments9[[#This Row],[Boxes]]</f>
        <v>8.9774999999999991</v>
      </c>
    </row>
    <row r="3061" spans="1:20" hidden="1" x14ac:dyDescent="0.25">
      <c r="A3061" t="s">
        <v>3258</v>
      </c>
      <c r="B3061" t="s">
        <v>39</v>
      </c>
      <c r="C3061" t="s">
        <v>157</v>
      </c>
      <c r="D3061" t="s">
        <v>22</v>
      </c>
      <c r="E3061" s="1">
        <v>44974</v>
      </c>
      <c r="F3061" s="1" t="str">
        <f>TEXT(shipments9[[#This Row],[Shipdate]],"ddd")</f>
        <v>Fri</v>
      </c>
      <c r="G3061" s="1" t="str">
        <f>IF(OR(shipments9[[#This Row],[Day Name]]="Sat",shipments9[[#This Row],[Day Name]]="Sun"),"Weekend","Weekday")</f>
        <v>Weekday</v>
      </c>
      <c r="H3061">
        <v>384.75</v>
      </c>
      <c r="I3061">
        <v>43</v>
      </c>
      <c r="J3061" t="s">
        <v>172</v>
      </c>
      <c r="K3061" t="s">
        <v>8151</v>
      </c>
      <c r="L3061" t="s">
        <v>8156</v>
      </c>
      <c r="M3061">
        <v>2</v>
      </c>
      <c r="N3061" t="s">
        <v>8157</v>
      </c>
      <c r="O3061" s="4">
        <f>INDEX(products[Cost_per_box], MATCH(shipments9[[#This Row],[PID]], products[PID], 0))</f>
        <v>6.8</v>
      </c>
      <c r="P3061" s="4">
        <f>shipments9[[#This Row],[Boxes]]*shipments9[[#This Row],[Cost Per Box]]</f>
        <v>292.39999999999998</v>
      </c>
      <c r="Q3061" s="4">
        <f>shipments9[[#This Row],[Amount]] -shipments9[[#This Row],[total cost]]</f>
        <v>92.350000000000023</v>
      </c>
      <c r="R3061" s="4" t="str">
        <f>IF(shipments9[[#This Row],[Gross Profit]]&lt;0,"Loss","Profit")</f>
        <v>Profit</v>
      </c>
      <c r="S3061" s="9">
        <f>shipments9[[#This Row],[Gross Profit]]/shipments9[[#This Row],[Amount]]</f>
        <v>0.24002599090318394</v>
      </c>
      <c r="T3061" s="11">
        <f>shipments9[[#This Row],[Amount]]/shipments9[[#This Row],[Boxes]]</f>
        <v>8.9476744186046506</v>
      </c>
    </row>
    <row r="3062" spans="1:20" hidden="1" x14ac:dyDescent="0.25">
      <c r="A3062" t="s">
        <v>3259</v>
      </c>
      <c r="B3062" t="s">
        <v>39</v>
      </c>
      <c r="C3062" t="s">
        <v>126</v>
      </c>
      <c r="D3062" t="s">
        <v>22</v>
      </c>
      <c r="E3062" s="1">
        <v>45243</v>
      </c>
      <c r="F3062" s="1" t="str">
        <f>TEXT(shipments9[[#This Row],[Shipdate]],"ddd")</f>
        <v>Mon</v>
      </c>
      <c r="G3062" s="1" t="str">
        <f>IF(OR(shipments9[[#This Row],[Day Name]]="Sat",shipments9[[#This Row],[Day Name]]="Sun"),"Weekend","Weekday")</f>
        <v>Weekday</v>
      </c>
      <c r="H3062">
        <v>2686.5</v>
      </c>
      <c r="I3062">
        <v>299</v>
      </c>
      <c r="J3062" t="s">
        <v>172</v>
      </c>
      <c r="K3062" t="s">
        <v>8151</v>
      </c>
      <c r="L3062" t="s">
        <v>8152</v>
      </c>
      <c r="M3062">
        <v>11</v>
      </c>
      <c r="N3062" t="s">
        <v>8165</v>
      </c>
      <c r="O3062" s="4">
        <f>INDEX(products[Cost_per_box], MATCH(shipments9[[#This Row],[PID]], products[PID], 0))</f>
        <v>5.15</v>
      </c>
      <c r="P3062" s="4">
        <f>shipments9[[#This Row],[Boxes]]*shipments9[[#This Row],[Cost Per Box]]</f>
        <v>1539.8500000000001</v>
      </c>
      <c r="Q3062" s="4">
        <f>shipments9[[#This Row],[Amount]] -shipments9[[#This Row],[total cost]]</f>
        <v>1146.6499999999999</v>
      </c>
      <c r="R3062" s="4" t="str">
        <f>IF(shipments9[[#This Row],[Gross Profit]]&lt;0,"Loss","Profit")</f>
        <v>Profit</v>
      </c>
      <c r="S3062" s="9">
        <f>shipments9[[#This Row],[Gross Profit]]/shipments9[[#This Row],[Amount]]</f>
        <v>0.42681928159315091</v>
      </c>
      <c r="T3062" s="11">
        <f>shipments9[[#This Row],[Amount]]/shipments9[[#This Row],[Boxes]]</f>
        <v>8.9849498327759196</v>
      </c>
    </row>
    <row r="3063" spans="1:20" hidden="1" x14ac:dyDescent="0.25">
      <c r="A3063" t="s">
        <v>3260</v>
      </c>
      <c r="B3063" t="s">
        <v>39</v>
      </c>
      <c r="C3063" t="s">
        <v>130</v>
      </c>
      <c r="D3063" t="s">
        <v>22</v>
      </c>
      <c r="E3063" s="1">
        <v>45191</v>
      </c>
      <c r="F3063" s="1" t="str">
        <f>TEXT(shipments9[[#This Row],[Shipdate]],"ddd")</f>
        <v>Fri</v>
      </c>
      <c r="G3063" s="1" t="str">
        <f>IF(OR(shipments9[[#This Row],[Day Name]]="Sat",shipments9[[#This Row],[Day Name]]="Sun"),"Weekend","Weekday")</f>
        <v>Weekday</v>
      </c>
      <c r="H3063">
        <v>2450.25</v>
      </c>
      <c r="I3063">
        <v>307</v>
      </c>
      <c r="J3063" t="s">
        <v>172</v>
      </c>
      <c r="K3063" t="s">
        <v>8151</v>
      </c>
      <c r="L3063" t="s">
        <v>8160</v>
      </c>
      <c r="M3063">
        <v>9</v>
      </c>
      <c r="N3063" t="s">
        <v>8167</v>
      </c>
      <c r="O3063" s="4">
        <f>INDEX(products[Cost_per_box], MATCH(shipments9[[#This Row],[PID]], products[PID], 0))</f>
        <v>5.72</v>
      </c>
      <c r="P3063" s="4">
        <f>shipments9[[#This Row],[Boxes]]*shipments9[[#This Row],[Cost Per Box]]</f>
        <v>1756.04</v>
      </c>
      <c r="Q3063" s="4">
        <f>shipments9[[#This Row],[Amount]] -shipments9[[#This Row],[total cost]]</f>
        <v>694.21</v>
      </c>
      <c r="R3063" s="4" t="str">
        <f>IF(shipments9[[#This Row],[Gross Profit]]&lt;0,"Loss","Profit")</f>
        <v>Profit</v>
      </c>
      <c r="S3063" s="9">
        <f>shipments9[[#This Row],[Gross Profit]]/shipments9[[#This Row],[Amount]]</f>
        <v>0.28332210998877666</v>
      </c>
      <c r="T3063" s="11">
        <f>shipments9[[#This Row],[Amount]]/shipments9[[#This Row],[Boxes]]</f>
        <v>7.9812703583061886</v>
      </c>
    </row>
    <row r="3064" spans="1:20" hidden="1" x14ac:dyDescent="0.25">
      <c r="A3064" t="s">
        <v>3261</v>
      </c>
      <c r="B3064" t="s">
        <v>39</v>
      </c>
      <c r="C3064" t="s">
        <v>135</v>
      </c>
      <c r="D3064" t="s">
        <v>22</v>
      </c>
      <c r="E3064" s="1">
        <v>45238</v>
      </c>
      <c r="F3064" s="1" t="str">
        <f>TEXT(shipments9[[#This Row],[Shipdate]],"ddd")</f>
        <v>Wed</v>
      </c>
      <c r="G3064" s="1" t="str">
        <f>IF(OR(shipments9[[#This Row],[Day Name]]="Sat",shipments9[[#This Row],[Day Name]]="Sun"),"Weekend","Weekday")</f>
        <v>Weekday</v>
      </c>
      <c r="H3064">
        <v>5733</v>
      </c>
      <c r="I3064">
        <v>239</v>
      </c>
      <c r="J3064" t="s">
        <v>172</v>
      </c>
      <c r="K3064" t="s">
        <v>8151</v>
      </c>
      <c r="L3064" t="s">
        <v>8152</v>
      </c>
      <c r="M3064">
        <v>11</v>
      </c>
      <c r="N3064" t="s">
        <v>8165</v>
      </c>
      <c r="O3064" s="4">
        <f>INDEX(products[Cost_per_box], MATCH(shipments9[[#This Row],[PID]], products[PID], 0))</f>
        <v>9.94</v>
      </c>
      <c r="P3064" s="4">
        <f>shipments9[[#This Row],[Boxes]]*shipments9[[#This Row],[Cost Per Box]]</f>
        <v>2375.66</v>
      </c>
      <c r="Q3064" s="4">
        <f>shipments9[[#This Row],[Amount]] -shipments9[[#This Row],[total cost]]</f>
        <v>3357.34</v>
      </c>
      <c r="R3064" s="4" t="str">
        <f>IF(shipments9[[#This Row],[Gross Profit]]&lt;0,"Loss","Profit")</f>
        <v>Profit</v>
      </c>
      <c r="S3064" s="9">
        <f>shipments9[[#This Row],[Gross Profit]]/shipments9[[#This Row],[Amount]]</f>
        <v>0.58561660561660567</v>
      </c>
      <c r="T3064" s="11">
        <f>shipments9[[#This Row],[Amount]]/shipments9[[#This Row],[Boxes]]</f>
        <v>23.98744769874477</v>
      </c>
    </row>
    <row r="3065" spans="1:20" x14ac:dyDescent="0.25">
      <c r="A3065" t="s">
        <v>3262</v>
      </c>
      <c r="B3065" t="s">
        <v>39</v>
      </c>
      <c r="C3065" t="s">
        <v>147</v>
      </c>
      <c r="D3065" t="s">
        <v>22</v>
      </c>
      <c r="E3065" s="1">
        <v>45020</v>
      </c>
      <c r="F3065" s="1" t="str">
        <f>TEXT(shipments9[[#This Row],[Shipdate]],"ddd")</f>
        <v>Tue</v>
      </c>
      <c r="G3065" s="1" t="str">
        <f>IF(OR(shipments9[[#This Row],[Day Name]]="Sat",shipments9[[#This Row],[Day Name]]="Sun"),"Weekend","Weekday")</f>
        <v>Weekday</v>
      </c>
      <c r="H3065">
        <v>6567.75</v>
      </c>
      <c r="I3065">
        <v>939</v>
      </c>
      <c r="J3065" t="s">
        <v>172</v>
      </c>
      <c r="K3065" t="s">
        <v>8151</v>
      </c>
      <c r="L3065" t="s">
        <v>8154</v>
      </c>
      <c r="M3065">
        <v>4</v>
      </c>
      <c r="N3065" t="s">
        <v>8158</v>
      </c>
      <c r="O3065" s="4">
        <f>INDEX(products[Cost_per_box], MATCH(shipments9[[#This Row],[PID]], products[PID], 0))</f>
        <v>10.51</v>
      </c>
      <c r="P3065" s="4">
        <f>shipments9[[#This Row],[Boxes]]*shipments9[[#This Row],[Cost Per Box]]</f>
        <v>9868.89</v>
      </c>
      <c r="Q3065" s="4">
        <f>shipments9[[#This Row],[Amount]] -shipments9[[#This Row],[total cost]]</f>
        <v>-3301.1399999999994</v>
      </c>
      <c r="R3065" s="4" t="str">
        <f>IF(shipments9[[#This Row],[Gross Profit]]&lt;0,"Loss","Profit")</f>
        <v>Loss</v>
      </c>
      <c r="S3065" s="9">
        <f>shipments9[[#This Row],[Gross Profit]]/shipments9[[#This Row],[Amount]]</f>
        <v>-0.50262875413954544</v>
      </c>
      <c r="T3065" s="11">
        <f>shipments9[[#This Row],[Amount]]/shipments9[[#This Row],[Boxes]]</f>
        <v>6.9944089456869012</v>
      </c>
    </row>
    <row r="3066" spans="1:20" hidden="1" x14ac:dyDescent="0.25">
      <c r="A3066" t="s">
        <v>3263</v>
      </c>
      <c r="B3066" t="s">
        <v>39</v>
      </c>
      <c r="C3066" t="s">
        <v>153</v>
      </c>
      <c r="D3066" t="s">
        <v>22</v>
      </c>
      <c r="E3066" s="1">
        <v>44942</v>
      </c>
      <c r="F3066" s="1" t="str">
        <f>TEXT(shipments9[[#This Row],[Shipdate]],"ddd")</f>
        <v>Mon</v>
      </c>
      <c r="G3066" s="1" t="str">
        <f>IF(OR(shipments9[[#This Row],[Day Name]]="Sat",shipments9[[#This Row],[Day Name]]="Sun"),"Weekend","Weekday")</f>
        <v>Weekday</v>
      </c>
      <c r="H3066">
        <v>11103.75</v>
      </c>
      <c r="I3066">
        <v>617</v>
      </c>
      <c r="J3066" t="s">
        <v>172</v>
      </c>
      <c r="K3066" t="s">
        <v>8151</v>
      </c>
      <c r="L3066" t="s">
        <v>8156</v>
      </c>
      <c r="M3066">
        <v>1</v>
      </c>
      <c r="N3066" t="s">
        <v>8163</v>
      </c>
      <c r="O3066" s="4">
        <f>INDEX(products[Cost_per_box], MATCH(shipments9[[#This Row],[PID]], products[PID], 0))</f>
        <v>9.57</v>
      </c>
      <c r="P3066" s="4">
        <f>shipments9[[#This Row],[Boxes]]*shipments9[[#This Row],[Cost Per Box]]</f>
        <v>5904.6900000000005</v>
      </c>
      <c r="Q3066" s="4">
        <f>shipments9[[#This Row],[Amount]] -shipments9[[#This Row],[total cost]]</f>
        <v>5199.0599999999995</v>
      </c>
      <c r="R3066" s="4" t="str">
        <f>IF(shipments9[[#This Row],[Gross Profit]]&lt;0,"Loss","Profit")</f>
        <v>Profit</v>
      </c>
      <c r="S3066" s="9">
        <f>shipments9[[#This Row],[Gross Profit]]/shipments9[[#This Row],[Amount]]</f>
        <v>0.46822559945964198</v>
      </c>
      <c r="T3066" s="11">
        <f>shipments9[[#This Row],[Amount]]/shipments9[[#This Row],[Boxes]]</f>
        <v>17.996353322528364</v>
      </c>
    </row>
    <row r="3067" spans="1:20" hidden="1" x14ac:dyDescent="0.25">
      <c r="A3067" t="s">
        <v>3264</v>
      </c>
      <c r="B3067" t="s">
        <v>39</v>
      </c>
      <c r="C3067" t="s">
        <v>153</v>
      </c>
      <c r="D3067" t="s">
        <v>22</v>
      </c>
      <c r="E3067" s="1">
        <v>45471</v>
      </c>
      <c r="F3067" s="1" t="str">
        <f>TEXT(shipments9[[#This Row],[Shipdate]],"ddd")</f>
        <v>Fri</v>
      </c>
      <c r="G3067" s="1" t="str">
        <f>IF(OR(shipments9[[#This Row],[Day Name]]="Sat",shipments9[[#This Row],[Day Name]]="Sun"),"Weekend","Weekday")</f>
        <v>Weekday</v>
      </c>
      <c r="H3067">
        <v>5719.5</v>
      </c>
      <c r="I3067">
        <v>337</v>
      </c>
      <c r="J3067" t="s">
        <v>172</v>
      </c>
      <c r="K3067" t="s">
        <v>8155</v>
      </c>
      <c r="L3067" t="s">
        <v>8154</v>
      </c>
      <c r="M3067">
        <v>6</v>
      </c>
      <c r="N3067" t="s">
        <v>8159</v>
      </c>
      <c r="O3067" s="4">
        <f>INDEX(products[Cost_per_box], MATCH(shipments9[[#This Row],[PID]], products[PID], 0))</f>
        <v>9.57</v>
      </c>
      <c r="P3067" s="4">
        <f>shipments9[[#This Row],[Boxes]]*shipments9[[#This Row],[Cost Per Box]]</f>
        <v>3225.09</v>
      </c>
      <c r="Q3067" s="4">
        <f>shipments9[[#This Row],[Amount]] -shipments9[[#This Row],[total cost]]</f>
        <v>2494.41</v>
      </c>
      <c r="R3067" s="4" t="str">
        <f>IF(shipments9[[#This Row],[Gross Profit]]&lt;0,"Loss","Profit")</f>
        <v>Profit</v>
      </c>
      <c r="S3067" s="9">
        <f>shipments9[[#This Row],[Gross Profit]]/shipments9[[#This Row],[Amount]]</f>
        <v>0.43612378704432203</v>
      </c>
      <c r="T3067" s="11">
        <f>shipments9[[#This Row],[Amount]]/shipments9[[#This Row],[Boxes]]</f>
        <v>16.971810089020771</v>
      </c>
    </row>
    <row r="3068" spans="1:20" x14ac:dyDescent="0.25">
      <c r="A3068" t="s">
        <v>3265</v>
      </c>
      <c r="B3068" t="s">
        <v>39</v>
      </c>
      <c r="C3068" t="s">
        <v>155</v>
      </c>
      <c r="D3068" t="s">
        <v>22</v>
      </c>
      <c r="E3068" s="1">
        <v>45314</v>
      </c>
      <c r="F3068" s="1" t="str">
        <f>TEXT(shipments9[[#This Row],[Shipdate]],"ddd")</f>
        <v>Tue</v>
      </c>
      <c r="G3068" s="1" t="str">
        <f>IF(OR(shipments9[[#This Row],[Day Name]]="Sat",shipments9[[#This Row],[Day Name]]="Sun"),"Weekend","Weekday")</f>
        <v>Weekday</v>
      </c>
      <c r="H3068">
        <v>544.5</v>
      </c>
      <c r="I3068">
        <v>69</v>
      </c>
      <c r="J3068" t="s">
        <v>172</v>
      </c>
      <c r="K3068" t="s">
        <v>8155</v>
      </c>
      <c r="L3068" t="s">
        <v>8156</v>
      </c>
      <c r="M3068">
        <v>1</v>
      </c>
      <c r="N3068" t="s">
        <v>8163</v>
      </c>
      <c r="O3068" s="4">
        <f>INDEX(products[Cost_per_box], MATCH(shipments9[[#This Row],[PID]], products[PID], 0))</f>
        <v>8.43</v>
      </c>
      <c r="P3068" s="4">
        <f>shipments9[[#This Row],[Boxes]]*shipments9[[#This Row],[Cost Per Box]]</f>
        <v>581.66999999999996</v>
      </c>
      <c r="Q3068" s="4">
        <f>shipments9[[#This Row],[Amount]] -shipments9[[#This Row],[total cost]]</f>
        <v>-37.169999999999959</v>
      </c>
      <c r="R3068" s="4" t="str">
        <f>IF(shipments9[[#This Row],[Gross Profit]]&lt;0,"Loss","Profit")</f>
        <v>Loss</v>
      </c>
      <c r="S3068" s="9">
        <f>shipments9[[#This Row],[Gross Profit]]/shipments9[[#This Row],[Amount]]</f>
        <v>-6.8264462809917284E-2</v>
      </c>
      <c r="T3068" s="11">
        <f>shipments9[[#This Row],[Amount]]/shipments9[[#This Row],[Boxes]]</f>
        <v>7.8913043478260869</v>
      </c>
    </row>
    <row r="3069" spans="1:20" hidden="1" x14ac:dyDescent="0.25">
      <c r="A3069" t="s">
        <v>3266</v>
      </c>
      <c r="B3069" t="s">
        <v>39</v>
      </c>
      <c r="C3069" t="s">
        <v>159</v>
      </c>
      <c r="D3069" t="s">
        <v>22</v>
      </c>
      <c r="E3069" s="1">
        <v>45257</v>
      </c>
      <c r="F3069" s="1" t="str">
        <f>TEXT(shipments9[[#This Row],[Shipdate]],"ddd")</f>
        <v>Mon</v>
      </c>
      <c r="G3069" s="1" t="str">
        <f>IF(OR(shipments9[[#This Row],[Day Name]]="Sat",shipments9[[#This Row],[Day Name]]="Sun"),"Weekend","Weekday")</f>
        <v>Weekday</v>
      </c>
      <c r="H3069">
        <v>204.75</v>
      </c>
      <c r="I3069">
        <v>8</v>
      </c>
      <c r="J3069" t="s">
        <v>172</v>
      </c>
      <c r="K3069" t="s">
        <v>8151</v>
      </c>
      <c r="L3069" t="s">
        <v>8152</v>
      </c>
      <c r="M3069">
        <v>11</v>
      </c>
      <c r="N3069" t="s">
        <v>8165</v>
      </c>
      <c r="O3069" s="4">
        <f>INDEX(products[Cost_per_box], MATCH(shipments9[[#This Row],[PID]], products[PID], 0))</f>
        <v>5.04</v>
      </c>
      <c r="P3069" s="4">
        <f>shipments9[[#This Row],[Boxes]]*shipments9[[#This Row],[Cost Per Box]]</f>
        <v>40.32</v>
      </c>
      <c r="Q3069" s="4">
        <f>shipments9[[#This Row],[Amount]] -shipments9[[#This Row],[total cost]]</f>
        <v>164.43</v>
      </c>
      <c r="R3069" s="4" t="str">
        <f>IF(shipments9[[#This Row],[Gross Profit]]&lt;0,"Loss","Profit")</f>
        <v>Profit</v>
      </c>
      <c r="S3069" s="9">
        <f>shipments9[[#This Row],[Gross Profit]]/shipments9[[#This Row],[Amount]]</f>
        <v>0.80307692307692313</v>
      </c>
      <c r="T3069" s="11">
        <f>shipments9[[#This Row],[Amount]]/shipments9[[#This Row],[Boxes]]</f>
        <v>25.59375</v>
      </c>
    </row>
    <row r="3070" spans="1:20" hidden="1" x14ac:dyDescent="0.25">
      <c r="A3070" t="s">
        <v>3267</v>
      </c>
      <c r="B3070" t="s">
        <v>39</v>
      </c>
      <c r="C3070" t="s">
        <v>161</v>
      </c>
      <c r="D3070" t="s">
        <v>22</v>
      </c>
      <c r="E3070" s="1">
        <v>45203</v>
      </c>
      <c r="F3070" s="1" t="str">
        <f>TEXT(shipments9[[#This Row],[Shipdate]],"ddd")</f>
        <v>Wed</v>
      </c>
      <c r="G3070" s="1" t="str">
        <f>IF(OR(shipments9[[#This Row],[Day Name]]="Sat",shipments9[[#This Row],[Day Name]]="Sun"),"Weekend","Weekday")</f>
        <v>Weekday</v>
      </c>
      <c r="H3070">
        <v>2220.75</v>
      </c>
      <c r="I3070">
        <v>186</v>
      </c>
      <c r="J3070" t="s">
        <v>172</v>
      </c>
      <c r="K3070" t="s">
        <v>8151</v>
      </c>
      <c r="L3070" t="s">
        <v>8152</v>
      </c>
      <c r="M3070">
        <v>10</v>
      </c>
      <c r="N3070" t="s">
        <v>8153</v>
      </c>
      <c r="O3070" s="4">
        <f>INDEX(products[Cost_per_box], MATCH(shipments9[[#This Row],[PID]], products[PID], 0))</f>
        <v>2.76</v>
      </c>
      <c r="P3070" s="4">
        <f>shipments9[[#This Row],[Boxes]]*shipments9[[#This Row],[Cost Per Box]]</f>
        <v>513.36</v>
      </c>
      <c r="Q3070" s="4">
        <f>shipments9[[#This Row],[Amount]] -shipments9[[#This Row],[total cost]]</f>
        <v>1707.3899999999999</v>
      </c>
      <c r="R3070" s="4" t="str">
        <f>IF(shipments9[[#This Row],[Gross Profit]]&lt;0,"Loss","Profit")</f>
        <v>Profit</v>
      </c>
      <c r="S3070" s="9">
        <f>shipments9[[#This Row],[Gross Profit]]/shipments9[[#This Row],[Amount]]</f>
        <v>0.76883485309017219</v>
      </c>
      <c r="T3070" s="11">
        <f>shipments9[[#This Row],[Amount]]/shipments9[[#This Row],[Boxes]]</f>
        <v>11.939516129032258</v>
      </c>
    </row>
    <row r="3071" spans="1:20" hidden="1" x14ac:dyDescent="0.25">
      <c r="A3071" t="s">
        <v>3268</v>
      </c>
      <c r="B3071" t="s">
        <v>39</v>
      </c>
      <c r="C3071" t="s">
        <v>121</v>
      </c>
      <c r="D3071" t="s">
        <v>22</v>
      </c>
      <c r="E3071" s="1">
        <v>44972</v>
      </c>
      <c r="F3071" s="1" t="str">
        <f>TEXT(shipments9[[#This Row],[Shipdate]],"ddd")</f>
        <v>Wed</v>
      </c>
      <c r="G3071" s="1" t="str">
        <f>IF(OR(shipments9[[#This Row],[Day Name]]="Sat",shipments9[[#This Row],[Day Name]]="Sun"),"Weekend","Weekday")</f>
        <v>Weekday</v>
      </c>
      <c r="H3071">
        <v>13029.75</v>
      </c>
      <c r="I3071">
        <v>869</v>
      </c>
      <c r="J3071" t="s">
        <v>172</v>
      </c>
      <c r="K3071" t="s">
        <v>8151</v>
      </c>
      <c r="L3071" t="s">
        <v>8156</v>
      </c>
      <c r="M3071">
        <v>2</v>
      </c>
      <c r="N3071" t="s">
        <v>8157</v>
      </c>
      <c r="O3071" s="4">
        <f>INDEX(products[Cost_per_box], MATCH(shipments9[[#This Row],[PID]], products[PID], 0))</f>
        <v>5.26</v>
      </c>
      <c r="P3071" s="4">
        <f>shipments9[[#This Row],[Boxes]]*shipments9[[#This Row],[Cost Per Box]]</f>
        <v>4570.9399999999996</v>
      </c>
      <c r="Q3071" s="4">
        <f>shipments9[[#This Row],[Amount]] -shipments9[[#This Row],[total cost]]</f>
        <v>8458.8100000000013</v>
      </c>
      <c r="R3071" s="4" t="str">
        <f>IF(shipments9[[#This Row],[Gross Profit]]&lt;0,"Loss","Profit")</f>
        <v>Profit</v>
      </c>
      <c r="S3071" s="9">
        <f>shipments9[[#This Row],[Gross Profit]]/shipments9[[#This Row],[Amount]]</f>
        <v>0.64919204129012464</v>
      </c>
      <c r="T3071" s="11">
        <f>shipments9[[#This Row],[Amount]]/shipments9[[#This Row],[Boxes]]</f>
        <v>14.993958573072497</v>
      </c>
    </row>
    <row r="3072" spans="1:20" hidden="1" x14ac:dyDescent="0.25">
      <c r="A3072" t="s">
        <v>3269</v>
      </c>
      <c r="B3072" t="s">
        <v>39</v>
      </c>
      <c r="C3072" t="s">
        <v>128</v>
      </c>
      <c r="D3072" t="s">
        <v>22</v>
      </c>
      <c r="E3072" s="1">
        <v>44950</v>
      </c>
      <c r="F3072" s="1" t="str">
        <f>TEXT(shipments9[[#This Row],[Shipdate]],"ddd")</f>
        <v>Tue</v>
      </c>
      <c r="G3072" s="1" t="str">
        <f>IF(OR(shipments9[[#This Row],[Day Name]]="Sat",shipments9[[#This Row],[Day Name]]="Sun"),"Weekend","Weekday")</f>
        <v>Weekday</v>
      </c>
      <c r="H3072">
        <v>7744.5</v>
      </c>
      <c r="I3072">
        <v>1291</v>
      </c>
      <c r="J3072" t="s">
        <v>172</v>
      </c>
      <c r="K3072" t="s">
        <v>8151</v>
      </c>
      <c r="L3072" t="s">
        <v>8156</v>
      </c>
      <c r="M3072">
        <v>1</v>
      </c>
      <c r="N3072" t="s">
        <v>8163</v>
      </c>
      <c r="O3072" s="4">
        <f>INDEX(products[Cost_per_box], MATCH(shipments9[[#This Row],[PID]], products[PID], 0))</f>
        <v>3.85</v>
      </c>
      <c r="P3072" s="4">
        <f>shipments9[[#This Row],[Boxes]]*shipments9[[#This Row],[Cost Per Box]]</f>
        <v>4970.3500000000004</v>
      </c>
      <c r="Q3072" s="4">
        <f>shipments9[[#This Row],[Amount]] -shipments9[[#This Row],[total cost]]</f>
        <v>2774.1499999999996</v>
      </c>
      <c r="R3072" s="4" t="str">
        <f>IF(shipments9[[#This Row],[Gross Profit]]&lt;0,"Loss","Profit")</f>
        <v>Profit</v>
      </c>
      <c r="S3072" s="9">
        <f>shipments9[[#This Row],[Gross Profit]]/shipments9[[#This Row],[Amount]]</f>
        <v>0.35820905158499577</v>
      </c>
      <c r="T3072" s="11">
        <f>shipments9[[#This Row],[Amount]]/shipments9[[#This Row],[Boxes]]</f>
        <v>5.9988381099922536</v>
      </c>
    </row>
    <row r="3073" spans="1:20" hidden="1" x14ac:dyDescent="0.25">
      <c r="A3073" t="s">
        <v>3270</v>
      </c>
      <c r="B3073" t="s">
        <v>39</v>
      </c>
      <c r="C3073" t="s">
        <v>130</v>
      </c>
      <c r="D3073" t="s">
        <v>22</v>
      </c>
      <c r="E3073" s="1">
        <v>44993</v>
      </c>
      <c r="F3073" s="1" t="str">
        <f>TEXT(shipments9[[#This Row],[Shipdate]],"ddd")</f>
        <v>Wed</v>
      </c>
      <c r="G3073" s="1" t="str">
        <f>IF(OR(shipments9[[#This Row],[Day Name]]="Sat",shipments9[[#This Row],[Day Name]]="Sun"),"Weekend","Weekday")</f>
        <v>Weekday</v>
      </c>
      <c r="H3073">
        <v>5022</v>
      </c>
      <c r="I3073">
        <v>558</v>
      </c>
      <c r="J3073" t="s">
        <v>172</v>
      </c>
      <c r="K3073" t="s">
        <v>8151</v>
      </c>
      <c r="L3073" t="s">
        <v>8156</v>
      </c>
      <c r="M3073">
        <v>3</v>
      </c>
      <c r="N3073" t="s">
        <v>8164</v>
      </c>
      <c r="O3073" s="4">
        <f>INDEX(products[Cost_per_box], MATCH(shipments9[[#This Row],[PID]], products[PID], 0))</f>
        <v>5.72</v>
      </c>
      <c r="P3073" s="4">
        <f>shipments9[[#This Row],[Boxes]]*shipments9[[#This Row],[Cost Per Box]]</f>
        <v>3191.7599999999998</v>
      </c>
      <c r="Q3073" s="4">
        <f>shipments9[[#This Row],[Amount]] -shipments9[[#This Row],[total cost]]</f>
        <v>1830.2400000000002</v>
      </c>
      <c r="R3073" s="4" t="str">
        <f>IF(shipments9[[#This Row],[Gross Profit]]&lt;0,"Loss","Profit")</f>
        <v>Profit</v>
      </c>
      <c r="S3073" s="9">
        <f>shipments9[[#This Row],[Gross Profit]]/shipments9[[#This Row],[Amount]]</f>
        <v>0.36444444444444452</v>
      </c>
      <c r="T3073" s="11">
        <f>shipments9[[#This Row],[Amount]]/shipments9[[#This Row],[Boxes]]</f>
        <v>9</v>
      </c>
    </row>
    <row r="3074" spans="1:20" hidden="1" x14ac:dyDescent="0.25">
      <c r="A3074" t="s">
        <v>3271</v>
      </c>
      <c r="B3074" t="s">
        <v>39</v>
      </c>
      <c r="C3074" t="s">
        <v>135</v>
      </c>
      <c r="D3074" t="s">
        <v>22</v>
      </c>
      <c r="E3074" s="1">
        <v>45371</v>
      </c>
      <c r="F3074" s="1" t="str">
        <f>TEXT(shipments9[[#This Row],[Shipdate]],"ddd")</f>
        <v>Wed</v>
      </c>
      <c r="G3074" s="1" t="str">
        <f>IF(OR(shipments9[[#This Row],[Day Name]]="Sat",shipments9[[#This Row],[Day Name]]="Sun"),"Weekend","Weekday")</f>
        <v>Weekday</v>
      </c>
      <c r="H3074">
        <v>5226.75</v>
      </c>
      <c r="I3074">
        <v>210</v>
      </c>
      <c r="J3074" t="s">
        <v>172</v>
      </c>
      <c r="K3074" t="s">
        <v>8155</v>
      </c>
      <c r="L3074" t="s">
        <v>8156</v>
      </c>
      <c r="M3074">
        <v>3</v>
      </c>
      <c r="N3074" t="s">
        <v>8164</v>
      </c>
      <c r="O3074" s="4">
        <f>INDEX(products[Cost_per_box], MATCH(shipments9[[#This Row],[PID]], products[PID], 0))</f>
        <v>9.94</v>
      </c>
      <c r="P3074" s="4">
        <f>shipments9[[#This Row],[Boxes]]*shipments9[[#This Row],[Cost Per Box]]</f>
        <v>2087.4</v>
      </c>
      <c r="Q3074" s="4">
        <f>shipments9[[#This Row],[Amount]] -shipments9[[#This Row],[total cost]]</f>
        <v>3139.35</v>
      </c>
      <c r="R3074" s="4" t="str">
        <f>IF(shipments9[[#This Row],[Gross Profit]]&lt;0,"Loss","Profit")</f>
        <v>Profit</v>
      </c>
      <c r="S3074" s="9">
        <f>shipments9[[#This Row],[Gross Profit]]/shipments9[[#This Row],[Amount]]</f>
        <v>0.60063136748457457</v>
      </c>
      <c r="T3074" s="11">
        <f>shipments9[[#This Row],[Amount]]/shipments9[[#This Row],[Boxes]]</f>
        <v>24.889285714285716</v>
      </c>
    </row>
    <row r="3075" spans="1:20" hidden="1" x14ac:dyDescent="0.25">
      <c r="A3075" t="s">
        <v>3272</v>
      </c>
      <c r="B3075" t="s">
        <v>39</v>
      </c>
      <c r="C3075" t="s">
        <v>135</v>
      </c>
      <c r="D3075" t="s">
        <v>22</v>
      </c>
      <c r="E3075" s="1">
        <v>45355</v>
      </c>
      <c r="F3075" s="1" t="str">
        <f>TEXT(shipments9[[#This Row],[Shipdate]],"ddd")</f>
        <v>Mon</v>
      </c>
      <c r="G3075" s="1" t="str">
        <f>IF(OR(shipments9[[#This Row],[Day Name]]="Sat",shipments9[[#This Row],[Day Name]]="Sun"),"Weekend","Weekday")</f>
        <v>Weekday</v>
      </c>
      <c r="H3075">
        <v>5370.75</v>
      </c>
      <c r="I3075">
        <v>199</v>
      </c>
      <c r="J3075" t="s">
        <v>172</v>
      </c>
      <c r="K3075" t="s">
        <v>8155</v>
      </c>
      <c r="L3075" t="s">
        <v>8156</v>
      </c>
      <c r="M3075">
        <v>3</v>
      </c>
      <c r="N3075" t="s">
        <v>8164</v>
      </c>
      <c r="O3075" s="4">
        <f>INDEX(products[Cost_per_box], MATCH(shipments9[[#This Row],[PID]], products[PID], 0))</f>
        <v>9.94</v>
      </c>
      <c r="P3075" s="4">
        <f>shipments9[[#This Row],[Boxes]]*shipments9[[#This Row],[Cost Per Box]]</f>
        <v>1978.06</v>
      </c>
      <c r="Q3075" s="4">
        <f>shipments9[[#This Row],[Amount]] -shipments9[[#This Row],[total cost]]</f>
        <v>3392.69</v>
      </c>
      <c r="R3075" s="4" t="str">
        <f>IF(shipments9[[#This Row],[Gross Profit]]&lt;0,"Loss","Profit")</f>
        <v>Profit</v>
      </c>
      <c r="S3075" s="9">
        <f>shipments9[[#This Row],[Gross Profit]]/shipments9[[#This Row],[Amount]]</f>
        <v>0.63169762137504071</v>
      </c>
      <c r="T3075" s="11">
        <f>shipments9[[#This Row],[Amount]]/shipments9[[#This Row],[Boxes]]</f>
        <v>26.988693467336685</v>
      </c>
    </row>
    <row r="3076" spans="1:20" hidden="1" x14ac:dyDescent="0.25">
      <c r="A3076" t="s">
        <v>3273</v>
      </c>
      <c r="B3076" t="s">
        <v>39</v>
      </c>
      <c r="C3076" t="s">
        <v>137</v>
      </c>
      <c r="D3076" t="s">
        <v>22</v>
      </c>
      <c r="E3076" s="1">
        <v>45463</v>
      </c>
      <c r="F3076" s="1" t="str">
        <f>TEXT(shipments9[[#This Row],[Shipdate]],"ddd")</f>
        <v>Thu</v>
      </c>
      <c r="G3076" s="1" t="str">
        <f>IF(OR(shipments9[[#This Row],[Day Name]]="Sat",shipments9[[#This Row],[Day Name]]="Sun"),"Weekend","Weekday")</f>
        <v>Weekday</v>
      </c>
      <c r="H3076">
        <v>6088.5</v>
      </c>
      <c r="I3076">
        <v>339</v>
      </c>
      <c r="J3076" t="s">
        <v>172</v>
      </c>
      <c r="K3076" t="s">
        <v>8155</v>
      </c>
      <c r="L3076" t="s">
        <v>8154</v>
      </c>
      <c r="M3076">
        <v>6</v>
      </c>
      <c r="N3076" t="s">
        <v>8159</v>
      </c>
      <c r="O3076" s="4">
        <f>INDEX(products[Cost_per_box], MATCH(shipments9[[#This Row],[PID]], products[PID], 0))</f>
        <v>7.73</v>
      </c>
      <c r="P3076" s="4">
        <f>shipments9[[#This Row],[Boxes]]*shipments9[[#This Row],[Cost Per Box]]</f>
        <v>2620.4700000000003</v>
      </c>
      <c r="Q3076" s="4">
        <f>shipments9[[#This Row],[Amount]] -shipments9[[#This Row],[total cost]]</f>
        <v>3468.0299999999997</v>
      </c>
      <c r="R3076" s="4" t="str">
        <f>IF(shipments9[[#This Row],[Gross Profit]]&lt;0,"Loss","Profit")</f>
        <v>Profit</v>
      </c>
      <c r="S3076" s="9">
        <f>shipments9[[#This Row],[Gross Profit]]/shipments9[[#This Row],[Amount]]</f>
        <v>0.56960335057896028</v>
      </c>
      <c r="T3076" s="11">
        <f>shipments9[[#This Row],[Amount]]/shipments9[[#This Row],[Boxes]]</f>
        <v>17.960176991150444</v>
      </c>
    </row>
    <row r="3077" spans="1:20" hidden="1" x14ac:dyDescent="0.25">
      <c r="A3077" t="s">
        <v>3274</v>
      </c>
      <c r="B3077" t="s">
        <v>39</v>
      </c>
      <c r="C3077" t="s">
        <v>137</v>
      </c>
      <c r="D3077" t="s">
        <v>22</v>
      </c>
      <c r="E3077" s="1">
        <v>45182</v>
      </c>
      <c r="F3077" s="1" t="str">
        <f>TEXT(shipments9[[#This Row],[Shipdate]],"ddd")</f>
        <v>Wed</v>
      </c>
      <c r="G3077" s="1" t="str">
        <f>IF(OR(shipments9[[#This Row],[Day Name]]="Sat",shipments9[[#This Row],[Day Name]]="Sun"),"Weekend","Weekday")</f>
        <v>Weekday</v>
      </c>
      <c r="H3077">
        <v>5508</v>
      </c>
      <c r="I3077">
        <v>251</v>
      </c>
      <c r="J3077" t="s">
        <v>172</v>
      </c>
      <c r="K3077" t="s">
        <v>8151</v>
      </c>
      <c r="L3077" t="s">
        <v>8160</v>
      </c>
      <c r="M3077">
        <v>9</v>
      </c>
      <c r="N3077" t="s">
        <v>8167</v>
      </c>
      <c r="O3077" s="4">
        <f>INDEX(products[Cost_per_box], MATCH(shipments9[[#This Row],[PID]], products[PID], 0))</f>
        <v>7.73</v>
      </c>
      <c r="P3077" s="4">
        <f>shipments9[[#This Row],[Boxes]]*shipments9[[#This Row],[Cost Per Box]]</f>
        <v>1940.23</v>
      </c>
      <c r="Q3077" s="4">
        <f>shipments9[[#This Row],[Amount]] -shipments9[[#This Row],[total cost]]</f>
        <v>3567.77</v>
      </c>
      <c r="R3077" s="4" t="str">
        <f>IF(shipments9[[#This Row],[Gross Profit]]&lt;0,"Loss","Profit")</f>
        <v>Profit</v>
      </c>
      <c r="S3077" s="9">
        <f>shipments9[[#This Row],[Gross Profit]]/shipments9[[#This Row],[Amount]]</f>
        <v>0.64774328249818447</v>
      </c>
      <c r="T3077" s="11">
        <f>shipments9[[#This Row],[Amount]]/shipments9[[#This Row],[Boxes]]</f>
        <v>21.944223107569719</v>
      </c>
    </row>
    <row r="3078" spans="1:20" hidden="1" x14ac:dyDescent="0.25">
      <c r="A3078" t="s">
        <v>3275</v>
      </c>
      <c r="B3078" t="s">
        <v>39</v>
      </c>
      <c r="C3078" t="s">
        <v>151</v>
      </c>
      <c r="D3078" t="s">
        <v>22</v>
      </c>
      <c r="E3078" s="1">
        <v>45100</v>
      </c>
      <c r="F3078" s="1" t="str">
        <f>TEXT(shipments9[[#This Row],[Shipdate]],"ddd")</f>
        <v>Fri</v>
      </c>
      <c r="G3078" s="1" t="str">
        <f>IF(OR(shipments9[[#This Row],[Day Name]]="Sat",shipments9[[#This Row],[Day Name]]="Sun"),"Weekend","Weekday")</f>
        <v>Weekday</v>
      </c>
      <c r="H3078">
        <v>3775.5</v>
      </c>
      <c r="I3078">
        <v>210</v>
      </c>
      <c r="J3078" t="s">
        <v>172</v>
      </c>
      <c r="K3078" t="s">
        <v>8151</v>
      </c>
      <c r="L3078" t="s">
        <v>8154</v>
      </c>
      <c r="M3078">
        <v>6</v>
      </c>
      <c r="N3078" t="s">
        <v>8159</v>
      </c>
      <c r="O3078" s="4">
        <f>INDEX(products[Cost_per_box], MATCH(shipments9[[#This Row],[PID]], products[PID], 0))</f>
        <v>12.41</v>
      </c>
      <c r="P3078" s="4">
        <f>shipments9[[#This Row],[Boxes]]*shipments9[[#This Row],[Cost Per Box]]</f>
        <v>2606.1</v>
      </c>
      <c r="Q3078" s="4">
        <f>shipments9[[#This Row],[Amount]] -shipments9[[#This Row],[total cost]]</f>
        <v>1169.4000000000001</v>
      </c>
      <c r="R3078" s="4" t="str">
        <f>IF(shipments9[[#This Row],[Gross Profit]]&lt;0,"Loss","Profit")</f>
        <v>Profit</v>
      </c>
      <c r="S3078" s="9">
        <f>shipments9[[#This Row],[Gross Profit]]/shipments9[[#This Row],[Amount]]</f>
        <v>0.30973381009137863</v>
      </c>
      <c r="T3078" s="11">
        <f>shipments9[[#This Row],[Amount]]/shipments9[[#This Row],[Boxes]]</f>
        <v>17.978571428571428</v>
      </c>
    </row>
    <row r="3079" spans="1:20" x14ac:dyDescent="0.25">
      <c r="A3079" t="s">
        <v>3276</v>
      </c>
      <c r="B3079" t="s">
        <v>39</v>
      </c>
      <c r="C3079" t="s">
        <v>155</v>
      </c>
      <c r="D3079" t="s">
        <v>22</v>
      </c>
      <c r="E3079" s="1">
        <v>45107</v>
      </c>
      <c r="F3079" s="1" t="str">
        <f>TEXT(shipments9[[#This Row],[Shipdate]],"ddd")</f>
        <v>Fri</v>
      </c>
      <c r="G3079" s="1" t="str">
        <f>IF(OR(shipments9[[#This Row],[Day Name]]="Sat",shipments9[[#This Row],[Day Name]]="Sun"),"Weekend","Weekday")</f>
        <v>Weekday</v>
      </c>
      <c r="H3079">
        <v>731.25</v>
      </c>
      <c r="I3079">
        <v>92</v>
      </c>
      <c r="J3079" t="s">
        <v>172</v>
      </c>
      <c r="K3079" t="s">
        <v>8151</v>
      </c>
      <c r="L3079" t="s">
        <v>8154</v>
      </c>
      <c r="M3079">
        <v>6</v>
      </c>
      <c r="N3079" t="s">
        <v>8159</v>
      </c>
      <c r="O3079" s="4">
        <f>INDEX(products[Cost_per_box], MATCH(shipments9[[#This Row],[PID]], products[PID], 0))</f>
        <v>8.43</v>
      </c>
      <c r="P3079" s="4">
        <f>shipments9[[#This Row],[Boxes]]*shipments9[[#This Row],[Cost Per Box]]</f>
        <v>775.56</v>
      </c>
      <c r="Q3079" s="4">
        <f>shipments9[[#This Row],[Amount]] -shipments9[[#This Row],[total cost]]</f>
        <v>-44.309999999999945</v>
      </c>
      <c r="R3079" s="4" t="str">
        <f>IF(shipments9[[#This Row],[Gross Profit]]&lt;0,"Loss","Profit")</f>
        <v>Loss</v>
      </c>
      <c r="S3079" s="9">
        <f>shipments9[[#This Row],[Gross Profit]]/shipments9[[#This Row],[Amount]]</f>
        <v>-6.0594871794871719E-2</v>
      </c>
      <c r="T3079" s="11">
        <f>shipments9[[#This Row],[Amount]]/shipments9[[#This Row],[Boxes]]</f>
        <v>7.9483695652173916</v>
      </c>
    </row>
    <row r="3080" spans="1:20" hidden="1" x14ac:dyDescent="0.25">
      <c r="A3080" t="s">
        <v>3277</v>
      </c>
      <c r="B3080" t="s">
        <v>39</v>
      </c>
      <c r="C3080" t="s">
        <v>157</v>
      </c>
      <c r="D3080" t="s">
        <v>22</v>
      </c>
      <c r="E3080" s="1">
        <v>45421</v>
      </c>
      <c r="F3080" s="1" t="str">
        <f>TEXT(shipments9[[#This Row],[Shipdate]],"ddd")</f>
        <v>Thu</v>
      </c>
      <c r="G3080" s="1" t="str">
        <f>IF(OR(shipments9[[#This Row],[Day Name]]="Sat",shipments9[[#This Row],[Day Name]]="Sun"),"Weekend","Weekday")</f>
        <v>Weekday</v>
      </c>
      <c r="H3080">
        <v>1572.75</v>
      </c>
      <c r="I3080">
        <v>175</v>
      </c>
      <c r="J3080" t="s">
        <v>172</v>
      </c>
      <c r="K3080" t="s">
        <v>8155</v>
      </c>
      <c r="L3080" t="s">
        <v>8154</v>
      </c>
      <c r="M3080">
        <v>5</v>
      </c>
      <c r="N3080" t="s">
        <v>201</v>
      </c>
      <c r="O3080" s="4">
        <f>INDEX(products[Cost_per_box], MATCH(shipments9[[#This Row],[PID]], products[PID], 0))</f>
        <v>6.8</v>
      </c>
      <c r="P3080" s="4">
        <f>shipments9[[#This Row],[Boxes]]*shipments9[[#This Row],[Cost Per Box]]</f>
        <v>1190</v>
      </c>
      <c r="Q3080" s="4">
        <f>shipments9[[#This Row],[Amount]] -shipments9[[#This Row],[total cost]]</f>
        <v>382.75</v>
      </c>
      <c r="R3080" s="4" t="str">
        <f>IF(shipments9[[#This Row],[Gross Profit]]&lt;0,"Loss","Profit")</f>
        <v>Profit</v>
      </c>
      <c r="S3080" s="9">
        <f>shipments9[[#This Row],[Gross Profit]]/shipments9[[#This Row],[Amount]]</f>
        <v>0.24336353520902876</v>
      </c>
      <c r="T3080" s="11">
        <f>shipments9[[#This Row],[Amount]]/shipments9[[#This Row],[Boxes]]</f>
        <v>8.9871428571428567</v>
      </c>
    </row>
    <row r="3081" spans="1:20" hidden="1" x14ac:dyDescent="0.25">
      <c r="A3081" t="s">
        <v>3278</v>
      </c>
      <c r="B3081" t="s">
        <v>39</v>
      </c>
      <c r="C3081" t="s">
        <v>161</v>
      </c>
      <c r="D3081" t="s">
        <v>22</v>
      </c>
      <c r="E3081" s="1">
        <v>45460</v>
      </c>
      <c r="F3081" s="1" t="str">
        <f>TEXT(shipments9[[#This Row],[Shipdate]],"ddd")</f>
        <v>Mon</v>
      </c>
      <c r="G3081" s="1" t="str">
        <f>IF(OR(shipments9[[#This Row],[Day Name]]="Sat",shipments9[[#This Row],[Day Name]]="Sun"),"Weekend","Weekday")</f>
        <v>Weekday</v>
      </c>
      <c r="H3081">
        <v>18364.5</v>
      </c>
      <c r="I3081">
        <v>2296</v>
      </c>
      <c r="J3081" t="s">
        <v>172</v>
      </c>
      <c r="K3081" t="s">
        <v>8155</v>
      </c>
      <c r="L3081" t="s">
        <v>8154</v>
      </c>
      <c r="M3081">
        <v>6</v>
      </c>
      <c r="N3081" t="s">
        <v>8159</v>
      </c>
      <c r="O3081" s="4">
        <f>INDEX(products[Cost_per_box], MATCH(shipments9[[#This Row],[PID]], products[PID], 0))</f>
        <v>2.76</v>
      </c>
      <c r="P3081" s="4">
        <f>shipments9[[#This Row],[Boxes]]*shipments9[[#This Row],[Cost Per Box]]</f>
        <v>6336.9599999999991</v>
      </c>
      <c r="Q3081" s="4">
        <f>shipments9[[#This Row],[Amount]] -shipments9[[#This Row],[total cost]]</f>
        <v>12027.54</v>
      </c>
      <c r="R3081" s="4" t="str">
        <f>IF(shipments9[[#This Row],[Gross Profit]]&lt;0,"Loss","Profit")</f>
        <v>Profit</v>
      </c>
      <c r="S3081" s="9">
        <f>shipments9[[#This Row],[Gross Profit]]/shipments9[[#This Row],[Amount]]</f>
        <v>0.65493424814179535</v>
      </c>
      <c r="T3081" s="11">
        <f>shipments9[[#This Row],[Amount]]/shipments9[[#This Row],[Boxes]]</f>
        <v>7.9984756097560972</v>
      </c>
    </row>
    <row r="3082" spans="1:20" hidden="1" x14ac:dyDescent="0.25">
      <c r="A3082" t="s">
        <v>3279</v>
      </c>
      <c r="B3082" t="s">
        <v>42</v>
      </c>
      <c r="C3082" t="s">
        <v>143</v>
      </c>
      <c r="D3082" t="s">
        <v>22</v>
      </c>
      <c r="E3082" s="1">
        <v>45083</v>
      </c>
      <c r="F3082" s="1" t="str">
        <f>TEXT(shipments9[[#This Row],[Shipdate]],"ddd")</f>
        <v>Tue</v>
      </c>
      <c r="G3082" s="1" t="str">
        <f>IF(OR(shipments9[[#This Row],[Day Name]]="Sat",shipments9[[#This Row],[Day Name]]="Sun"),"Weekend","Weekday")</f>
        <v>Weekday</v>
      </c>
      <c r="H3082">
        <v>5276.25</v>
      </c>
      <c r="I3082">
        <v>278</v>
      </c>
      <c r="J3082" t="s">
        <v>172</v>
      </c>
      <c r="K3082" t="s">
        <v>8151</v>
      </c>
      <c r="L3082" t="s">
        <v>8154</v>
      </c>
      <c r="M3082">
        <v>6</v>
      </c>
      <c r="N3082" t="s">
        <v>8159</v>
      </c>
      <c r="O3082" s="4">
        <f>INDEX(products[Cost_per_box], MATCH(shipments9[[#This Row],[PID]], products[PID], 0))</f>
        <v>10.23</v>
      </c>
      <c r="P3082" s="4">
        <f>shipments9[[#This Row],[Boxes]]*shipments9[[#This Row],[Cost Per Box]]</f>
        <v>2843.94</v>
      </c>
      <c r="Q3082" s="4">
        <f>shipments9[[#This Row],[Amount]] -shipments9[[#This Row],[total cost]]</f>
        <v>2432.31</v>
      </c>
      <c r="R3082" s="4" t="str">
        <f>IF(shipments9[[#This Row],[Gross Profit]]&lt;0,"Loss","Profit")</f>
        <v>Profit</v>
      </c>
      <c r="S3082" s="9">
        <f>shipments9[[#This Row],[Gross Profit]]/shipments9[[#This Row],[Amount]]</f>
        <v>0.46099218194740582</v>
      </c>
      <c r="T3082" s="11">
        <f>shipments9[[#This Row],[Amount]]/shipments9[[#This Row],[Boxes]]</f>
        <v>18.97931654676259</v>
      </c>
    </row>
    <row r="3083" spans="1:20" hidden="1" x14ac:dyDescent="0.25">
      <c r="A3083" t="s">
        <v>3280</v>
      </c>
      <c r="B3083" t="s">
        <v>42</v>
      </c>
      <c r="C3083" t="s">
        <v>149</v>
      </c>
      <c r="D3083" t="s">
        <v>22</v>
      </c>
      <c r="E3083" s="1">
        <v>45058</v>
      </c>
      <c r="F3083" s="1" t="str">
        <f>TEXT(shipments9[[#This Row],[Shipdate]],"ddd")</f>
        <v>Fri</v>
      </c>
      <c r="G3083" s="1" t="str">
        <f>IF(OR(shipments9[[#This Row],[Day Name]]="Sat",shipments9[[#This Row],[Day Name]]="Sun"),"Weekend","Weekday")</f>
        <v>Weekday</v>
      </c>
      <c r="H3083">
        <v>4306.5</v>
      </c>
      <c r="I3083">
        <v>240</v>
      </c>
      <c r="J3083" t="s">
        <v>172</v>
      </c>
      <c r="K3083" t="s">
        <v>8151</v>
      </c>
      <c r="L3083" t="s">
        <v>8154</v>
      </c>
      <c r="M3083">
        <v>5</v>
      </c>
      <c r="N3083" t="s">
        <v>201</v>
      </c>
      <c r="O3083" s="4">
        <f>INDEX(products[Cost_per_box], MATCH(shipments9[[#This Row],[PID]], products[PID], 0))</f>
        <v>6.43</v>
      </c>
      <c r="P3083" s="4">
        <f>shipments9[[#This Row],[Boxes]]*shipments9[[#This Row],[Cost Per Box]]</f>
        <v>1543.1999999999998</v>
      </c>
      <c r="Q3083" s="4">
        <f>shipments9[[#This Row],[Amount]] -shipments9[[#This Row],[total cost]]</f>
        <v>2763.3</v>
      </c>
      <c r="R3083" s="4" t="str">
        <f>IF(shipments9[[#This Row],[Gross Profit]]&lt;0,"Loss","Profit")</f>
        <v>Profit</v>
      </c>
      <c r="S3083" s="9">
        <f>shipments9[[#This Row],[Gross Profit]]/shipments9[[#This Row],[Amount]]</f>
        <v>0.6416579588993383</v>
      </c>
      <c r="T3083" s="11">
        <f>shipments9[[#This Row],[Amount]]/shipments9[[#This Row],[Boxes]]</f>
        <v>17.943750000000001</v>
      </c>
    </row>
    <row r="3084" spans="1:20" hidden="1" x14ac:dyDescent="0.25">
      <c r="A3084" t="s">
        <v>3281</v>
      </c>
      <c r="B3084" t="s">
        <v>42</v>
      </c>
      <c r="C3084" t="s">
        <v>149</v>
      </c>
      <c r="D3084" t="s">
        <v>22</v>
      </c>
      <c r="E3084" s="1">
        <v>44964</v>
      </c>
      <c r="F3084" s="1" t="str">
        <f>TEXT(shipments9[[#This Row],[Shipdate]],"ddd")</f>
        <v>Tue</v>
      </c>
      <c r="G3084" s="1" t="str">
        <f>IF(OR(shipments9[[#This Row],[Day Name]]="Sat",shipments9[[#This Row],[Day Name]]="Sun"),"Weekend","Weekday")</f>
        <v>Weekday</v>
      </c>
      <c r="H3084">
        <v>10194.75</v>
      </c>
      <c r="I3084">
        <v>638</v>
      </c>
      <c r="J3084" t="s">
        <v>172</v>
      </c>
      <c r="K3084" t="s">
        <v>8151</v>
      </c>
      <c r="L3084" t="s">
        <v>8156</v>
      </c>
      <c r="M3084">
        <v>2</v>
      </c>
      <c r="N3084" t="s">
        <v>8157</v>
      </c>
      <c r="O3084" s="4">
        <f>INDEX(products[Cost_per_box], MATCH(shipments9[[#This Row],[PID]], products[PID], 0))</f>
        <v>6.43</v>
      </c>
      <c r="P3084" s="4">
        <f>shipments9[[#This Row],[Boxes]]*shipments9[[#This Row],[Cost Per Box]]</f>
        <v>4102.34</v>
      </c>
      <c r="Q3084" s="4">
        <f>shipments9[[#This Row],[Amount]] -shipments9[[#This Row],[total cost]]</f>
        <v>6092.41</v>
      </c>
      <c r="R3084" s="4" t="str">
        <f>IF(shipments9[[#This Row],[Gross Profit]]&lt;0,"Loss","Profit")</f>
        <v>Profit</v>
      </c>
      <c r="S3084" s="9">
        <f>shipments9[[#This Row],[Gross Profit]]/shipments9[[#This Row],[Amount]]</f>
        <v>0.59760268765786306</v>
      </c>
      <c r="T3084" s="11">
        <f>shipments9[[#This Row],[Amount]]/shipments9[[#This Row],[Boxes]]</f>
        <v>15.97923197492163</v>
      </c>
    </row>
    <row r="3085" spans="1:20" hidden="1" x14ac:dyDescent="0.25">
      <c r="A3085" t="s">
        <v>3282</v>
      </c>
      <c r="B3085" t="s">
        <v>42</v>
      </c>
      <c r="C3085" t="s">
        <v>151</v>
      </c>
      <c r="D3085" t="s">
        <v>22</v>
      </c>
      <c r="E3085" s="1">
        <v>45175</v>
      </c>
      <c r="F3085" s="1" t="str">
        <f>TEXT(shipments9[[#This Row],[Shipdate]],"ddd")</f>
        <v>Wed</v>
      </c>
      <c r="G3085" s="1" t="str">
        <f>IF(OR(shipments9[[#This Row],[Day Name]]="Sat",shipments9[[#This Row],[Day Name]]="Sun"),"Weekend","Weekday")</f>
        <v>Weekday</v>
      </c>
      <c r="H3085">
        <v>666</v>
      </c>
      <c r="I3085">
        <v>32</v>
      </c>
      <c r="J3085" t="s">
        <v>172</v>
      </c>
      <c r="K3085" t="s">
        <v>8151</v>
      </c>
      <c r="L3085" t="s">
        <v>8160</v>
      </c>
      <c r="M3085">
        <v>9</v>
      </c>
      <c r="N3085" t="s">
        <v>8167</v>
      </c>
      <c r="O3085" s="4">
        <f>INDEX(products[Cost_per_box], MATCH(shipments9[[#This Row],[PID]], products[PID], 0))</f>
        <v>12.41</v>
      </c>
      <c r="P3085" s="4">
        <f>shipments9[[#This Row],[Boxes]]*shipments9[[#This Row],[Cost Per Box]]</f>
        <v>397.12</v>
      </c>
      <c r="Q3085" s="4">
        <f>shipments9[[#This Row],[Amount]] -shipments9[[#This Row],[total cost]]</f>
        <v>268.88</v>
      </c>
      <c r="R3085" s="4" t="str">
        <f>IF(shipments9[[#This Row],[Gross Profit]]&lt;0,"Loss","Profit")</f>
        <v>Profit</v>
      </c>
      <c r="S3085" s="9">
        <f>shipments9[[#This Row],[Gross Profit]]/shipments9[[#This Row],[Amount]]</f>
        <v>0.40372372372372373</v>
      </c>
      <c r="T3085" s="11">
        <f>shipments9[[#This Row],[Amount]]/shipments9[[#This Row],[Boxes]]</f>
        <v>20.8125</v>
      </c>
    </row>
    <row r="3086" spans="1:20" hidden="1" x14ac:dyDescent="0.25">
      <c r="A3086" t="s">
        <v>3283</v>
      </c>
      <c r="B3086" t="s">
        <v>42</v>
      </c>
      <c r="C3086" t="s">
        <v>155</v>
      </c>
      <c r="D3086" t="s">
        <v>22</v>
      </c>
      <c r="E3086" s="1">
        <v>45190</v>
      </c>
      <c r="F3086" s="1" t="str">
        <f>TEXT(shipments9[[#This Row],[Shipdate]],"ddd")</f>
        <v>Thu</v>
      </c>
      <c r="G3086" s="1" t="str">
        <f>IF(OR(shipments9[[#This Row],[Day Name]]="Sat",shipments9[[#This Row],[Day Name]]="Sun"),"Weekend","Weekday")</f>
        <v>Weekday</v>
      </c>
      <c r="H3086">
        <v>3879</v>
      </c>
      <c r="I3086">
        <v>431</v>
      </c>
      <c r="J3086" t="s">
        <v>172</v>
      </c>
      <c r="K3086" t="s">
        <v>8151</v>
      </c>
      <c r="L3086" t="s">
        <v>8160</v>
      </c>
      <c r="M3086">
        <v>9</v>
      </c>
      <c r="N3086" t="s">
        <v>8167</v>
      </c>
      <c r="O3086" s="4">
        <f>INDEX(products[Cost_per_box], MATCH(shipments9[[#This Row],[PID]], products[PID], 0))</f>
        <v>8.43</v>
      </c>
      <c r="P3086" s="4">
        <f>shipments9[[#This Row],[Boxes]]*shipments9[[#This Row],[Cost Per Box]]</f>
        <v>3633.33</v>
      </c>
      <c r="Q3086" s="4">
        <f>shipments9[[#This Row],[Amount]] -shipments9[[#This Row],[total cost]]</f>
        <v>245.67000000000007</v>
      </c>
      <c r="R3086" s="4" t="str">
        <f>IF(shipments9[[#This Row],[Gross Profit]]&lt;0,"Loss","Profit")</f>
        <v>Profit</v>
      </c>
      <c r="S3086" s="9">
        <f>shipments9[[#This Row],[Gross Profit]]/shipments9[[#This Row],[Amount]]</f>
        <v>6.3333333333333353E-2</v>
      </c>
      <c r="T3086" s="11">
        <f>shipments9[[#This Row],[Amount]]/shipments9[[#This Row],[Boxes]]</f>
        <v>9</v>
      </c>
    </row>
    <row r="3087" spans="1:20" hidden="1" x14ac:dyDescent="0.25">
      <c r="A3087" t="s">
        <v>3284</v>
      </c>
      <c r="B3087" t="s">
        <v>42</v>
      </c>
      <c r="C3087" t="s">
        <v>155</v>
      </c>
      <c r="D3087" t="s">
        <v>22</v>
      </c>
      <c r="E3087" s="1">
        <v>45345</v>
      </c>
      <c r="F3087" s="1" t="str">
        <f>TEXT(shipments9[[#This Row],[Shipdate]],"ddd")</f>
        <v>Fri</v>
      </c>
      <c r="G3087" s="1" t="str">
        <f>IF(OR(shipments9[[#This Row],[Day Name]]="Sat",shipments9[[#This Row],[Day Name]]="Sun"),"Weekend","Weekday")</f>
        <v>Weekday</v>
      </c>
      <c r="H3087">
        <v>5206.5</v>
      </c>
      <c r="I3087">
        <v>521</v>
      </c>
      <c r="J3087" t="s">
        <v>172</v>
      </c>
      <c r="K3087" t="s">
        <v>8155</v>
      </c>
      <c r="L3087" t="s">
        <v>8156</v>
      </c>
      <c r="M3087">
        <v>2</v>
      </c>
      <c r="N3087" t="s">
        <v>8157</v>
      </c>
      <c r="O3087" s="4">
        <f>INDEX(products[Cost_per_box], MATCH(shipments9[[#This Row],[PID]], products[PID], 0))</f>
        <v>8.43</v>
      </c>
      <c r="P3087" s="4">
        <f>shipments9[[#This Row],[Boxes]]*shipments9[[#This Row],[Cost Per Box]]</f>
        <v>4392.03</v>
      </c>
      <c r="Q3087" s="4">
        <f>shipments9[[#This Row],[Amount]] -shipments9[[#This Row],[total cost]]</f>
        <v>814.47000000000025</v>
      </c>
      <c r="R3087" s="4" t="str">
        <f>IF(shipments9[[#This Row],[Gross Profit]]&lt;0,"Loss","Profit")</f>
        <v>Profit</v>
      </c>
      <c r="S3087" s="9">
        <f>shipments9[[#This Row],[Gross Profit]]/shipments9[[#This Row],[Amount]]</f>
        <v>0.15643330452319221</v>
      </c>
      <c r="T3087" s="11">
        <f>shipments9[[#This Row],[Amount]]/shipments9[[#This Row],[Boxes]]</f>
        <v>9.9932821497120923</v>
      </c>
    </row>
    <row r="3088" spans="1:20" hidden="1" x14ac:dyDescent="0.25">
      <c r="A3088" t="s">
        <v>3285</v>
      </c>
      <c r="B3088" t="s">
        <v>42</v>
      </c>
      <c r="C3088" t="s">
        <v>121</v>
      </c>
      <c r="D3088" t="s">
        <v>22</v>
      </c>
      <c r="E3088" s="1">
        <v>45273</v>
      </c>
      <c r="F3088" s="1" t="str">
        <f>TEXT(shipments9[[#This Row],[Shipdate]],"ddd")</f>
        <v>Wed</v>
      </c>
      <c r="G3088" s="1" t="str">
        <f>IF(OR(shipments9[[#This Row],[Day Name]]="Sat",shipments9[[#This Row],[Day Name]]="Sun"),"Weekend","Weekday")</f>
        <v>Weekday</v>
      </c>
      <c r="H3088">
        <v>5757.75</v>
      </c>
      <c r="I3088">
        <v>443</v>
      </c>
      <c r="J3088" t="s">
        <v>172</v>
      </c>
      <c r="K3088" t="s">
        <v>8151</v>
      </c>
      <c r="L3088" t="s">
        <v>8152</v>
      </c>
      <c r="M3088">
        <v>12</v>
      </c>
      <c r="N3088" t="s">
        <v>8166</v>
      </c>
      <c r="O3088" s="4">
        <f>INDEX(products[Cost_per_box], MATCH(shipments9[[#This Row],[PID]], products[PID], 0))</f>
        <v>5.26</v>
      </c>
      <c r="P3088" s="4">
        <f>shipments9[[#This Row],[Boxes]]*shipments9[[#This Row],[Cost Per Box]]</f>
        <v>2330.1799999999998</v>
      </c>
      <c r="Q3088" s="4">
        <f>shipments9[[#This Row],[Amount]] -shipments9[[#This Row],[total cost]]</f>
        <v>3427.57</v>
      </c>
      <c r="R3088" s="4" t="str">
        <f>IF(shipments9[[#This Row],[Gross Profit]]&lt;0,"Loss","Profit")</f>
        <v>Profit</v>
      </c>
      <c r="S3088" s="9">
        <f>shipments9[[#This Row],[Gross Profit]]/shipments9[[#This Row],[Amount]]</f>
        <v>0.59529677391342106</v>
      </c>
      <c r="T3088" s="11">
        <f>shipments9[[#This Row],[Amount]]/shipments9[[#This Row],[Boxes]]</f>
        <v>12.997178329571106</v>
      </c>
    </row>
    <row r="3089" spans="1:20" hidden="1" x14ac:dyDescent="0.25">
      <c r="A3089" t="s">
        <v>3286</v>
      </c>
      <c r="B3089" t="s">
        <v>42</v>
      </c>
      <c r="C3089" t="s">
        <v>137</v>
      </c>
      <c r="D3089" t="s">
        <v>22</v>
      </c>
      <c r="E3089" s="1">
        <v>44960</v>
      </c>
      <c r="F3089" s="1" t="str">
        <f>TEXT(shipments9[[#This Row],[Shipdate]],"ddd")</f>
        <v>Fri</v>
      </c>
      <c r="G3089" s="1" t="str">
        <f>IF(OR(shipments9[[#This Row],[Day Name]]="Sat",shipments9[[#This Row],[Day Name]]="Sun"),"Weekend","Weekday")</f>
        <v>Weekday</v>
      </c>
      <c r="H3089">
        <v>236.25</v>
      </c>
      <c r="I3089">
        <v>12</v>
      </c>
      <c r="J3089" t="s">
        <v>172</v>
      </c>
      <c r="K3089" t="s">
        <v>8151</v>
      </c>
      <c r="L3089" t="s">
        <v>8156</v>
      </c>
      <c r="M3089">
        <v>2</v>
      </c>
      <c r="N3089" t="s">
        <v>8157</v>
      </c>
      <c r="O3089" s="4">
        <f>INDEX(products[Cost_per_box], MATCH(shipments9[[#This Row],[PID]], products[PID], 0))</f>
        <v>7.73</v>
      </c>
      <c r="P3089" s="4">
        <f>shipments9[[#This Row],[Boxes]]*shipments9[[#This Row],[Cost Per Box]]</f>
        <v>92.76</v>
      </c>
      <c r="Q3089" s="4">
        <f>shipments9[[#This Row],[Amount]] -shipments9[[#This Row],[total cost]]</f>
        <v>143.49</v>
      </c>
      <c r="R3089" s="4" t="str">
        <f>IF(shipments9[[#This Row],[Gross Profit]]&lt;0,"Loss","Profit")</f>
        <v>Profit</v>
      </c>
      <c r="S3089" s="9">
        <f>shipments9[[#This Row],[Gross Profit]]/shipments9[[#This Row],[Amount]]</f>
        <v>0.60736507936507944</v>
      </c>
      <c r="T3089" s="11">
        <f>shipments9[[#This Row],[Amount]]/shipments9[[#This Row],[Boxes]]</f>
        <v>19.6875</v>
      </c>
    </row>
    <row r="3090" spans="1:20" hidden="1" x14ac:dyDescent="0.25">
      <c r="A3090" t="s">
        <v>3287</v>
      </c>
      <c r="B3090" t="s">
        <v>42</v>
      </c>
      <c r="C3090" t="s">
        <v>143</v>
      </c>
      <c r="D3090" t="s">
        <v>22</v>
      </c>
      <c r="E3090" s="1">
        <v>45271</v>
      </c>
      <c r="F3090" s="1" t="str">
        <f>TEXT(shipments9[[#This Row],[Shipdate]],"ddd")</f>
        <v>Mon</v>
      </c>
      <c r="G3090" s="1" t="str">
        <f>IF(OR(shipments9[[#This Row],[Day Name]]="Sat",shipments9[[#This Row],[Day Name]]="Sun"),"Weekend","Weekday")</f>
        <v>Weekday</v>
      </c>
      <c r="H3090">
        <v>8282.25</v>
      </c>
      <c r="I3090">
        <v>436</v>
      </c>
      <c r="J3090" t="s">
        <v>172</v>
      </c>
      <c r="K3090" t="s">
        <v>8151</v>
      </c>
      <c r="L3090" t="s">
        <v>8152</v>
      </c>
      <c r="M3090">
        <v>12</v>
      </c>
      <c r="N3090" t="s">
        <v>8166</v>
      </c>
      <c r="O3090" s="4">
        <f>INDEX(products[Cost_per_box], MATCH(shipments9[[#This Row],[PID]], products[PID], 0))</f>
        <v>10.23</v>
      </c>
      <c r="P3090" s="4">
        <f>shipments9[[#This Row],[Boxes]]*shipments9[[#This Row],[Cost Per Box]]</f>
        <v>4460.28</v>
      </c>
      <c r="Q3090" s="4">
        <f>shipments9[[#This Row],[Amount]] -shipments9[[#This Row],[total cost]]</f>
        <v>3821.9700000000003</v>
      </c>
      <c r="R3090" s="4" t="str">
        <f>IF(shipments9[[#This Row],[Gross Profit]]&lt;0,"Loss","Profit")</f>
        <v>Profit</v>
      </c>
      <c r="S3090" s="9">
        <f>shipments9[[#This Row],[Gross Profit]]/shipments9[[#This Row],[Amount]]</f>
        <v>0.46146518156298111</v>
      </c>
      <c r="T3090" s="11">
        <f>shipments9[[#This Row],[Amount]]/shipments9[[#This Row],[Boxes]]</f>
        <v>18.995986238532112</v>
      </c>
    </row>
    <row r="3091" spans="1:20" hidden="1" x14ac:dyDescent="0.25">
      <c r="A3091" t="s">
        <v>3288</v>
      </c>
      <c r="B3091" t="s">
        <v>42</v>
      </c>
      <c r="C3091" t="s">
        <v>159</v>
      </c>
      <c r="D3091" t="s">
        <v>22</v>
      </c>
      <c r="E3091" s="1">
        <v>45153</v>
      </c>
      <c r="F3091" s="1" t="str">
        <f>TEXT(shipments9[[#This Row],[Shipdate]],"ddd")</f>
        <v>Tue</v>
      </c>
      <c r="G3091" s="1" t="str">
        <f>IF(OR(shipments9[[#This Row],[Day Name]]="Sat",shipments9[[#This Row],[Day Name]]="Sun"),"Weekend","Weekday")</f>
        <v>Weekday</v>
      </c>
      <c r="H3091">
        <v>9555.75</v>
      </c>
      <c r="I3091">
        <v>342</v>
      </c>
      <c r="J3091" t="s">
        <v>172</v>
      </c>
      <c r="K3091" t="s">
        <v>8151</v>
      </c>
      <c r="L3091" t="s">
        <v>8160</v>
      </c>
      <c r="M3091">
        <v>8</v>
      </c>
      <c r="N3091" t="s">
        <v>8162</v>
      </c>
      <c r="O3091" s="4">
        <f>INDEX(products[Cost_per_box], MATCH(shipments9[[#This Row],[PID]], products[PID], 0))</f>
        <v>5.04</v>
      </c>
      <c r="P3091" s="4">
        <f>shipments9[[#This Row],[Boxes]]*shipments9[[#This Row],[Cost Per Box]]</f>
        <v>1723.68</v>
      </c>
      <c r="Q3091" s="4">
        <f>shipments9[[#This Row],[Amount]] -shipments9[[#This Row],[total cost]]</f>
        <v>7832.07</v>
      </c>
      <c r="R3091" s="4" t="str">
        <f>IF(shipments9[[#This Row],[Gross Profit]]&lt;0,"Loss","Profit")</f>
        <v>Profit</v>
      </c>
      <c r="S3091" s="9">
        <f>shipments9[[#This Row],[Gross Profit]]/shipments9[[#This Row],[Amount]]</f>
        <v>0.81961855427360486</v>
      </c>
      <c r="T3091" s="11">
        <f>shipments9[[#This Row],[Amount]]/shipments9[[#This Row],[Boxes]]</f>
        <v>27.940789473684209</v>
      </c>
    </row>
    <row r="3092" spans="1:20" hidden="1" x14ac:dyDescent="0.25">
      <c r="A3092" t="s">
        <v>3289</v>
      </c>
      <c r="B3092" t="s">
        <v>42</v>
      </c>
      <c r="C3092" t="s">
        <v>159</v>
      </c>
      <c r="D3092" t="s">
        <v>22</v>
      </c>
      <c r="E3092" s="1">
        <v>44939</v>
      </c>
      <c r="F3092" s="1" t="str">
        <f>TEXT(shipments9[[#This Row],[Shipdate]],"ddd")</f>
        <v>Fri</v>
      </c>
      <c r="G3092" s="1" t="str">
        <f>IF(OR(shipments9[[#This Row],[Day Name]]="Sat",shipments9[[#This Row],[Day Name]]="Sun"),"Weekend","Weekday")</f>
        <v>Weekday</v>
      </c>
      <c r="H3092">
        <v>13018.5</v>
      </c>
      <c r="I3092">
        <v>501</v>
      </c>
      <c r="J3092" t="s">
        <v>172</v>
      </c>
      <c r="K3092" t="s">
        <v>8151</v>
      </c>
      <c r="L3092" t="s">
        <v>8156</v>
      </c>
      <c r="M3092">
        <v>1</v>
      </c>
      <c r="N3092" t="s">
        <v>8163</v>
      </c>
      <c r="O3092" s="4">
        <f>INDEX(products[Cost_per_box], MATCH(shipments9[[#This Row],[PID]], products[PID], 0))</f>
        <v>5.04</v>
      </c>
      <c r="P3092" s="4">
        <f>shipments9[[#This Row],[Boxes]]*shipments9[[#This Row],[Cost Per Box]]</f>
        <v>2525.04</v>
      </c>
      <c r="Q3092" s="4">
        <f>shipments9[[#This Row],[Amount]] -shipments9[[#This Row],[total cost]]</f>
        <v>10493.46</v>
      </c>
      <c r="R3092" s="4" t="str">
        <f>IF(shipments9[[#This Row],[Gross Profit]]&lt;0,"Loss","Profit")</f>
        <v>Profit</v>
      </c>
      <c r="S3092" s="9">
        <f>shipments9[[#This Row],[Gross Profit]]/shipments9[[#This Row],[Amount]]</f>
        <v>0.80604217075699958</v>
      </c>
      <c r="T3092" s="11">
        <f>shipments9[[#This Row],[Amount]]/shipments9[[#This Row],[Boxes]]</f>
        <v>25.985029940119759</v>
      </c>
    </row>
    <row r="3093" spans="1:20" hidden="1" x14ac:dyDescent="0.25">
      <c r="A3093" t="s">
        <v>3290</v>
      </c>
      <c r="B3093" t="s">
        <v>42</v>
      </c>
      <c r="C3093" t="s">
        <v>161</v>
      </c>
      <c r="D3093" t="s">
        <v>22</v>
      </c>
      <c r="E3093" s="1">
        <v>45412</v>
      </c>
      <c r="F3093" s="1" t="str">
        <f>TEXT(shipments9[[#This Row],[Shipdate]],"ddd")</f>
        <v>Tue</v>
      </c>
      <c r="G3093" s="1" t="str">
        <f>IF(OR(shipments9[[#This Row],[Day Name]]="Sat",shipments9[[#This Row],[Day Name]]="Sun"),"Weekend","Weekday")</f>
        <v>Weekday</v>
      </c>
      <c r="H3093">
        <v>13131</v>
      </c>
      <c r="I3093">
        <v>1459</v>
      </c>
      <c r="J3093" t="s">
        <v>172</v>
      </c>
      <c r="K3093" t="s">
        <v>8155</v>
      </c>
      <c r="L3093" t="s">
        <v>8154</v>
      </c>
      <c r="M3093">
        <v>4</v>
      </c>
      <c r="N3093" t="s">
        <v>8158</v>
      </c>
      <c r="O3093" s="4">
        <f>INDEX(products[Cost_per_box], MATCH(shipments9[[#This Row],[PID]], products[PID], 0))</f>
        <v>2.76</v>
      </c>
      <c r="P3093" s="4">
        <f>shipments9[[#This Row],[Boxes]]*shipments9[[#This Row],[Cost Per Box]]</f>
        <v>4026.8399999999997</v>
      </c>
      <c r="Q3093" s="4">
        <f>shipments9[[#This Row],[Amount]] -shipments9[[#This Row],[total cost]]</f>
        <v>9104.16</v>
      </c>
      <c r="R3093" s="4" t="str">
        <f>IF(shipments9[[#This Row],[Gross Profit]]&lt;0,"Loss","Profit")</f>
        <v>Profit</v>
      </c>
      <c r="S3093" s="9">
        <f>shipments9[[#This Row],[Gross Profit]]/shipments9[[#This Row],[Amount]]</f>
        <v>0.69333333333333336</v>
      </c>
      <c r="T3093" s="11">
        <f>shipments9[[#This Row],[Amount]]/shipments9[[#This Row],[Boxes]]</f>
        <v>9</v>
      </c>
    </row>
    <row r="3094" spans="1:20" hidden="1" x14ac:dyDescent="0.25">
      <c r="A3094" t="s">
        <v>3291</v>
      </c>
      <c r="B3094" t="s">
        <v>42</v>
      </c>
      <c r="C3094" t="s">
        <v>163</v>
      </c>
      <c r="D3094" t="s">
        <v>22</v>
      </c>
      <c r="E3094" s="1">
        <v>45257</v>
      </c>
      <c r="F3094" s="1" t="str">
        <f>TEXT(shipments9[[#This Row],[Shipdate]],"ddd")</f>
        <v>Mon</v>
      </c>
      <c r="G3094" s="1" t="str">
        <f>IF(OR(shipments9[[#This Row],[Day Name]]="Sat",shipments9[[#This Row],[Day Name]]="Sun"),"Weekend","Weekday")</f>
        <v>Weekday</v>
      </c>
      <c r="H3094">
        <v>9814.5</v>
      </c>
      <c r="I3094">
        <v>982</v>
      </c>
      <c r="J3094" t="s">
        <v>172</v>
      </c>
      <c r="K3094" t="s">
        <v>8151</v>
      </c>
      <c r="L3094" t="s">
        <v>8152</v>
      </c>
      <c r="M3094">
        <v>11</v>
      </c>
      <c r="N3094" t="s">
        <v>8165</v>
      </c>
      <c r="O3094" s="4">
        <f>INDEX(products[Cost_per_box], MATCH(shipments9[[#This Row],[PID]], products[PID], 0))</f>
        <v>3.32</v>
      </c>
      <c r="P3094" s="4">
        <f>shipments9[[#This Row],[Boxes]]*shipments9[[#This Row],[Cost Per Box]]</f>
        <v>3260.24</v>
      </c>
      <c r="Q3094" s="4">
        <f>shipments9[[#This Row],[Amount]] -shipments9[[#This Row],[total cost]]</f>
        <v>6554.26</v>
      </c>
      <c r="R3094" s="4" t="str">
        <f>IF(shipments9[[#This Row],[Gross Profit]]&lt;0,"Loss","Profit")</f>
        <v>Profit</v>
      </c>
      <c r="S3094" s="9">
        <f>shipments9[[#This Row],[Gross Profit]]/shipments9[[#This Row],[Amount]]</f>
        <v>0.66781394874929956</v>
      </c>
      <c r="T3094" s="11">
        <f>shipments9[[#This Row],[Amount]]/shipments9[[#This Row],[Boxes]]</f>
        <v>9.9943991853360483</v>
      </c>
    </row>
    <row r="3095" spans="1:20" hidden="1" x14ac:dyDescent="0.25">
      <c r="A3095" t="s">
        <v>3292</v>
      </c>
      <c r="B3095" t="s">
        <v>42</v>
      </c>
      <c r="C3095" t="s">
        <v>121</v>
      </c>
      <c r="D3095" t="s">
        <v>22</v>
      </c>
      <c r="E3095" s="1">
        <v>45285</v>
      </c>
      <c r="F3095" s="1" t="str">
        <f>TEXT(shipments9[[#This Row],[Shipdate]],"ddd")</f>
        <v>Mon</v>
      </c>
      <c r="G3095" s="1" t="str">
        <f>IF(OR(shipments9[[#This Row],[Day Name]]="Sat",shipments9[[#This Row],[Day Name]]="Sun"),"Weekend","Weekday")</f>
        <v>Weekday</v>
      </c>
      <c r="H3095">
        <v>11511</v>
      </c>
      <c r="I3095">
        <v>886</v>
      </c>
      <c r="J3095" t="s">
        <v>172</v>
      </c>
      <c r="K3095" t="s">
        <v>8151</v>
      </c>
      <c r="L3095" t="s">
        <v>8152</v>
      </c>
      <c r="M3095">
        <v>12</v>
      </c>
      <c r="N3095" t="s">
        <v>8166</v>
      </c>
      <c r="O3095" s="4">
        <f>INDEX(products[Cost_per_box], MATCH(shipments9[[#This Row],[PID]], products[PID], 0))</f>
        <v>5.26</v>
      </c>
      <c r="P3095" s="4">
        <f>shipments9[[#This Row],[Boxes]]*shipments9[[#This Row],[Cost Per Box]]</f>
        <v>4660.3599999999997</v>
      </c>
      <c r="Q3095" s="4">
        <f>shipments9[[#This Row],[Amount]] -shipments9[[#This Row],[total cost]]</f>
        <v>6850.64</v>
      </c>
      <c r="R3095" s="4" t="str">
        <f>IF(shipments9[[#This Row],[Gross Profit]]&lt;0,"Loss","Profit")</f>
        <v>Profit</v>
      </c>
      <c r="S3095" s="9">
        <f>shipments9[[#This Row],[Gross Profit]]/shipments9[[#This Row],[Amount]]</f>
        <v>0.59513856311354363</v>
      </c>
      <c r="T3095" s="11">
        <f>shipments9[[#This Row],[Amount]]/shipments9[[#This Row],[Boxes]]</f>
        <v>12.992099322799097</v>
      </c>
    </row>
    <row r="3096" spans="1:20" hidden="1" x14ac:dyDescent="0.25">
      <c r="A3096" t="s">
        <v>3293</v>
      </c>
      <c r="B3096" t="s">
        <v>42</v>
      </c>
      <c r="C3096" t="s">
        <v>163</v>
      </c>
      <c r="D3096" t="s">
        <v>22</v>
      </c>
      <c r="E3096" s="1">
        <v>44977</v>
      </c>
      <c r="F3096" s="1" t="str">
        <f>TEXT(shipments9[[#This Row],[Shipdate]],"ddd")</f>
        <v>Mon</v>
      </c>
      <c r="G3096" s="1" t="str">
        <f>IF(OR(shipments9[[#This Row],[Day Name]]="Sat",shipments9[[#This Row],[Day Name]]="Sun"),"Weekend","Weekday")</f>
        <v>Weekday</v>
      </c>
      <c r="H3096">
        <v>513</v>
      </c>
      <c r="I3096">
        <v>52</v>
      </c>
      <c r="J3096" t="s">
        <v>172</v>
      </c>
      <c r="K3096" t="s">
        <v>8151</v>
      </c>
      <c r="L3096" t="s">
        <v>8156</v>
      </c>
      <c r="M3096">
        <v>2</v>
      </c>
      <c r="N3096" t="s">
        <v>8157</v>
      </c>
      <c r="O3096" s="4">
        <f>INDEX(products[Cost_per_box], MATCH(shipments9[[#This Row],[PID]], products[PID], 0))</f>
        <v>3.32</v>
      </c>
      <c r="P3096" s="4">
        <f>shipments9[[#This Row],[Boxes]]*shipments9[[#This Row],[Cost Per Box]]</f>
        <v>172.64</v>
      </c>
      <c r="Q3096" s="4">
        <f>shipments9[[#This Row],[Amount]] -shipments9[[#This Row],[total cost]]</f>
        <v>340.36</v>
      </c>
      <c r="R3096" s="4" t="str">
        <f>IF(shipments9[[#This Row],[Gross Profit]]&lt;0,"Loss","Profit")</f>
        <v>Profit</v>
      </c>
      <c r="S3096" s="9">
        <f>shipments9[[#This Row],[Gross Profit]]/shipments9[[#This Row],[Amount]]</f>
        <v>0.66346978557504876</v>
      </c>
      <c r="T3096" s="11">
        <f>shipments9[[#This Row],[Amount]]/shipments9[[#This Row],[Boxes]]</f>
        <v>9.865384615384615</v>
      </c>
    </row>
    <row r="3097" spans="1:20" hidden="1" x14ac:dyDescent="0.25">
      <c r="A3097" t="s">
        <v>3294</v>
      </c>
      <c r="B3097" t="s">
        <v>42</v>
      </c>
      <c r="C3097" t="s">
        <v>126</v>
      </c>
      <c r="D3097" t="s">
        <v>22</v>
      </c>
      <c r="E3097" s="1">
        <v>45257</v>
      </c>
      <c r="F3097" s="1" t="str">
        <f>TEXT(shipments9[[#This Row],[Shipdate]],"ddd")</f>
        <v>Mon</v>
      </c>
      <c r="G3097" s="1" t="str">
        <f>IF(OR(shipments9[[#This Row],[Day Name]]="Sat",shipments9[[#This Row],[Day Name]]="Sun"),"Weekend","Weekday")</f>
        <v>Weekday</v>
      </c>
      <c r="H3097">
        <v>6504.75</v>
      </c>
      <c r="I3097">
        <v>501</v>
      </c>
      <c r="J3097" t="s">
        <v>172</v>
      </c>
      <c r="K3097" t="s">
        <v>8151</v>
      </c>
      <c r="L3097" t="s">
        <v>8152</v>
      </c>
      <c r="M3097">
        <v>11</v>
      </c>
      <c r="N3097" t="s">
        <v>8165</v>
      </c>
      <c r="O3097" s="4">
        <f>INDEX(products[Cost_per_box], MATCH(shipments9[[#This Row],[PID]], products[PID], 0))</f>
        <v>5.15</v>
      </c>
      <c r="P3097" s="4">
        <f>shipments9[[#This Row],[Boxes]]*shipments9[[#This Row],[Cost Per Box]]</f>
        <v>2580.15</v>
      </c>
      <c r="Q3097" s="4">
        <f>shipments9[[#This Row],[Amount]] -shipments9[[#This Row],[total cost]]</f>
        <v>3924.6</v>
      </c>
      <c r="R3097" s="4" t="str">
        <f>IF(shipments9[[#This Row],[Gross Profit]]&lt;0,"Loss","Profit")</f>
        <v>Profit</v>
      </c>
      <c r="S3097" s="9">
        <f>shipments9[[#This Row],[Gross Profit]]/shipments9[[#This Row],[Amount]]</f>
        <v>0.60334371036550216</v>
      </c>
      <c r="T3097" s="11">
        <f>shipments9[[#This Row],[Amount]]/shipments9[[#This Row],[Boxes]]</f>
        <v>12.983532934131736</v>
      </c>
    </row>
    <row r="3098" spans="1:20" hidden="1" x14ac:dyDescent="0.25">
      <c r="A3098" t="s">
        <v>3295</v>
      </c>
      <c r="B3098" t="s">
        <v>42</v>
      </c>
      <c r="C3098" t="s">
        <v>139</v>
      </c>
      <c r="D3098" t="s">
        <v>22</v>
      </c>
      <c r="E3098" s="1">
        <v>45154</v>
      </c>
      <c r="F3098" s="1" t="str">
        <f>TEXT(shipments9[[#This Row],[Shipdate]],"ddd")</f>
        <v>Wed</v>
      </c>
      <c r="G3098" s="1" t="str">
        <f>IF(OR(shipments9[[#This Row],[Day Name]]="Sat",shipments9[[#This Row],[Day Name]]="Sun"),"Weekend","Weekday")</f>
        <v>Weekday</v>
      </c>
      <c r="H3098">
        <v>4619.25</v>
      </c>
      <c r="I3098">
        <v>220</v>
      </c>
      <c r="J3098" t="s">
        <v>172</v>
      </c>
      <c r="K3098" t="s">
        <v>8151</v>
      </c>
      <c r="L3098" t="s">
        <v>8160</v>
      </c>
      <c r="M3098">
        <v>8</v>
      </c>
      <c r="N3098" t="s">
        <v>8162</v>
      </c>
      <c r="O3098" s="4">
        <f>INDEX(products[Cost_per_box], MATCH(shipments9[[#This Row],[PID]], products[PID], 0))</f>
        <v>3.68</v>
      </c>
      <c r="P3098" s="4">
        <f>shipments9[[#This Row],[Boxes]]*shipments9[[#This Row],[Cost Per Box]]</f>
        <v>809.6</v>
      </c>
      <c r="Q3098" s="4">
        <f>shipments9[[#This Row],[Amount]] -shipments9[[#This Row],[total cost]]</f>
        <v>3809.65</v>
      </c>
      <c r="R3098" s="4" t="str">
        <f>IF(shipments9[[#This Row],[Gross Profit]]&lt;0,"Loss","Profit")</f>
        <v>Profit</v>
      </c>
      <c r="S3098" s="9">
        <f>shipments9[[#This Row],[Gross Profit]]/shipments9[[#This Row],[Amount]]</f>
        <v>0.8247334524002814</v>
      </c>
      <c r="T3098" s="11">
        <f>shipments9[[#This Row],[Amount]]/shipments9[[#This Row],[Boxes]]</f>
        <v>20.996590909090909</v>
      </c>
    </row>
    <row r="3099" spans="1:20" hidden="1" x14ac:dyDescent="0.25">
      <c r="A3099" t="s">
        <v>3296</v>
      </c>
      <c r="B3099" t="s">
        <v>42</v>
      </c>
      <c r="C3099" t="s">
        <v>151</v>
      </c>
      <c r="D3099" t="s">
        <v>22</v>
      </c>
      <c r="E3099" s="1">
        <v>45419</v>
      </c>
      <c r="F3099" s="1" t="str">
        <f>TEXT(shipments9[[#This Row],[Shipdate]],"ddd")</f>
        <v>Tue</v>
      </c>
      <c r="G3099" s="1" t="str">
        <f>IF(OR(shipments9[[#This Row],[Day Name]]="Sat",shipments9[[#This Row],[Day Name]]="Sun"),"Weekend","Weekday")</f>
        <v>Weekday</v>
      </c>
      <c r="H3099">
        <v>1197</v>
      </c>
      <c r="I3099">
        <v>67</v>
      </c>
      <c r="J3099" t="s">
        <v>172</v>
      </c>
      <c r="K3099" t="s">
        <v>8155</v>
      </c>
      <c r="L3099" t="s">
        <v>8154</v>
      </c>
      <c r="M3099">
        <v>5</v>
      </c>
      <c r="N3099" t="s">
        <v>201</v>
      </c>
      <c r="O3099" s="4">
        <f>INDEX(products[Cost_per_box], MATCH(shipments9[[#This Row],[PID]], products[PID], 0))</f>
        <v>12.41</v>
      </c>
      <c r="P3099" s="4">
        <f>shipments9[[#This Row],[Boxes]]*shipments9[[#This Row],[Cost Per Box]]</f>
        <v>831.47</v>
      </c>
      <c r="Q3099" s="4">
        <f>shipments9[[#This Row],[Amount]] -shipments9[[#This Row],[total cost]]</f>
        <v>365.53</v>
      </c>
      <c r="R3099" s="4" t="str">
        <f>IF(shipments9[[#This Row],[Gross Profit]]&lt;0,"Loss","Profit")</f>
        <v>Profit</v>
      </c>
      <c r="S3099" s="9">
        <f>shipments9[[#This Row],[Gross Profit]]/shipments9[[#This Row],[Amount]]</f>
        <v>0.30537176274018379</v>
      </c>
      <c r="T3099" s="11">
        <f>shipments9[[#This Row],[Amount]]/shipments9[[#This Row],[Boxes]]</f>
        <v>17.865671641791046</v>
      </c>
    </row>
    <row r="3100" spans="1:20" hidden="1" x14ac:dyDescent="0.25">
      <c r="A3100" t="s">
        <v>3297</v>
      </c>
      <c r="B3100" t="s">
        <v>42</v>
      </c>
      <c r="C3100" t="s">
        <v>153</v>
      </c>
      <c r="D3100" t="s">
        <v>22</v>
      </c>
      <c r="E3100" s="1">
        <v>45174</v>
      </c>
      <c r="F3100" s="1" t="str">
        <f>TEXT(shipments9[[#This Row],[Shipdate]],"ddd")</f>
        <v>Tue</v>
      </c>
      <c r="G3100" s="1" t="str">
        <f>IF(OR(shipments9[[#This Row],[Day Name]]="Sat",shipments9[[#This Row],[Day Name]]="Sun"),"Weekend","Weekday")</f>
        <v>Weekday</v>
      </c>
      <c r="H3100">
        <v>915.75</v>
      </c>
      <c r="I3100">
        <v>66</v>
      </c>
      <c r="J3100" t="s">
        <v>172</v>
      </c>
      <c r="K3100" t="s">
        <v>8151</v>
      </c>
      <c r="L3100" t="s">
        <v>8160</v>
      </c>
      <c r="M3100">
        <v>9</v>
      </c>
      <c r="N3100" t="s">
        <v>8167</v>
      </c>
      <c r="O3100" s="4">
        <f>INDEX(products[Cost_per_box], MATCH(shipments9[[#This Row],[PID]], products[PID], 0))</f>
        <v>9.57</v>
      </c>
      <c r="P3100" s="4">
        <f>shipments9[[#This Row],[Boxes]]*shipments9[[#This Row],[Cost Per Box]]</f>
        <v>631.62</v>
      </c>
      <c r="Q3100" s="4">
        <f>shipments9[[#This Row],[Amount]] -shipments9[[#This Row],[total cost]]</f>
        <v>284.13</v>
      </c>
      <c r="R3100" s="4" t="str">
        <f>IF(shipments9[[#This Row],[Gross Profit]]&lt;0,"Loss","Profit")</f>
        <v>Profit</v>
      </c>
      <c r="S3100" s="9">
        <f>shipments9[[#This Row],[Gross Profit]]/shipments9[[#This Row],[Amount]]</f>
        <v>0.31027027027027027</v>
      </c>
      <c r="T3100" s="11">
        <f>shipments9[[#This Row],[Amount]]/shipments9[[#This Row],[Boxes]]</f>
        <v>13.875</v>
      </c>
    </row>
    <row r="3101" spans="1:20" hidden="1" x14ac:dyDescent="0.25">
      <c r="A3101" t="s">
        <v>3298</v>
      </c>
      <c r="B3101" t="s">
        <v>42</v>
      </c>
      <c r="C3101" t="s">
        <v>159</v>
      </c>
      <c r="D3101" t="s">
        <v>22</v>
      </c>
      <c r="E3101" s="1">
        <v>45415</v>
      </c>
      <c r="F3101" s="1" t="str">
        <f>TEXT(shipments9[[#This Row],[Shipdate]],"ddd")</f>
        <v>Fri</v>
      </c>
      <c r="G3101" s="1" t="str">
        <f>IF(OR(shipments9[[#This Row],[Day Name]]="Sat",shipments9[[#This Row],[Day Name]]="Sun"),"Weekend","Weekday")</f>
        <v>Weekday</v>
      </c>
      <c r="H3101">
        <v>6376.5</v>
      </c>
      <c r="I3101">
        <v>237</v>
      </c>
      <c r="J3101" t="s">
        <v>172</v>
      </c>
      <c r="K3101" t="s">
        <v>8155</v>
      </c>
      <c r="L3101" t="s">
        <v>8154</v>
      </c>
      <c r="M3101">
        <v>5</v>
      </c>
      <c r="N3101" t="s">
        <v>201</v>
      </c>
      <c r="O3101" s="4">
        <f>INDEX(products[Cost_per_box], MATCH(shipments9[[#This Row],[PID]], products[PID], 0))</f>
        <v>5.04</v>
      </c>
      <c r="P3101" s="4">
        <f>shipments9[[#This Row],[Boxes]]*shipments9[[#This Row],[Cost Per Box]]</f>
        <v>1194.48</v>
      </c>
      <c r="Q3101" s="4">
        <f>shipments9[[#This Row],[Amount]] -shipments9[[#This Row],[total cost]]</f>
        <v>5182.0200000000004</v>
      </c>
      <c r="R3101" s="4" t="str">
        <f>IF(shipments9[[#This Row],[Gross Profit]]&lt;0,"Loss","Profit")</f>
        <v>Profit</v>
      </c>
      <c r="S3101" s="9">
        <f>shipments9[[#This Row],[Gross Profit]]/shipments9[[#This Row],[Amount]]</f>
        <v>0.81267466478475658</v>
      </c>
      <c r="T3101" s="11">
        <f>shipments9[[#This Row],[Amount]]/shipments9[[#This Row],[Boxes]]</f>
        <v>26.905063291139239</v>
      </c>
    </row>
    <row r="3102" spans="1:20" hidden="1" x14ac:dyDescent="0.25">
      <c r="A3102" t="s">
        <v>3299</v>
      </c>
      <c r="B3102" t="s">
        <v>42</v>
      </c>
      <c r="C3102" t="s">
        <v>161</v>
      </c>
      <c r="D3102" t="s">
        <v>22</v>
      </c>
      <c r="E3102" s="1">
        <v>45441</v>
      </c>
      <c r="F3102" s="1" t="str">
        <f>TEXT(shipments9[[#This Row],[Shipdate]],"ddd")</f>
        <v>Wed</v>
      </c>
      <c r="G3102" s="1" t="str">
        <f>IF(OR(shipments9[[#This Row],[Day Name]]="Sat",shipments9[[#This Row],[Day Name]]="Sun"),"Weekend","Weekday")</f>
        <v>Weekday</v>
      </c>
      <c r="H3102">
        <v>2317.5</v>
      </c>
      <c r="I3102">
        <v>232</v>
      </c>
      <c r="J3102" t="s">
        <v>172</v>
      </c>
      <c r="K3102" t="s">
        <v>8155</v>
      </c>
      <c r="L3102" t="s">
        <v>8154</v>
      </c>
      <c r="M3102">
        <v>5</v>
      </c>
      <c r="N3102" t="s">
        <v>201</v>
      </c>
      <c r="O3102" s="4">
        <f>INDEX(products[Cost_per_box], MATCH(shipments9[[#This Row],[PID]], products[PID], 0))</f>
        <v>2.76</v>
      </c>
      <c r="P3102" s="4">
        <f>shipments9[[#This Row],[Boxes]]*shipments9[[#This Row],[Cost Per Box]]</f>
        <v>640.31999999999994</v>
      </c>
      <c r="Q3102" s="4">
        <f>shipments9[[#This Row],[Amount]] -shipments9[[#This Row],[total cost]]</f>
        <v>1677.18</v>
      </c>
      <c r="R3102" s="4" t="str">
        <f>IF(shipments9[[#This Row],[Gross Profit]]&lt;0,"Loss","Profit")</f>
        <v>Profit</v>
      </c>
      <c r="S3102" s="9">
        <f>shipments9[[#This Row],[Gross Profit]]/shipments9[[#This Row],[Amount]]</f>
        <v>0.72370226537216831</v>
      </c>
      <c r="T3102" s="11">
        <f>shipments9[[#This Row],[Amount]]/shipments9[[#This Row],[Boxes]]</f>
        <v>9.9892241379310338</v>
      </c>
    </row>
    <row r="3103" spans="1:20" hidden="1" x14ac:dyDescent="0.25">
      <c r="A3103" t="s">
        <v>3300</v>
      </c>
      <c r="B3103" t="s">
        <v>42</v>
      </c>
      <c r="C3103" t="s">
        <v>135</v>
      </c>
      <c r="D3103" t="s">
        <v>22</v>
      </c>
      <c r="E3103" s="1">
        <v>45329</v>
      </c>
      <c r="F3103" s="1" t="str">
        <f>TEXT(shipments9[[#This Row],[Shipdate]],"ddd")</f>
        <v>Wed</v>
      </c>
      <c r="G3103" s="1" t="str">
        <f>IF(OR(shipments9[[#This Row],[Day Name]]="Sat",shipments9[[#This Row],[Day Name]]="Sun"),"Weekend","Weekday")</f>
        <v>Weekday</v>
      </c>
      <c r="H3103">
        <v>5130</v>
      </c>
      <c r="I3103">
        <v>198</v>
      </c>
      <c r="J3103" t="s">
        <v>172</v>
      </c>
      <c r="K3103" t="s">
        <v>8155</v>
      </c>
      <c r="L3103" t="s">
        <v>8156</v>
      </c>
      <c r="M3103">
        <v>2</v>
      </c>
      <c r="N3103" t="s">
        <v>8157</v>
      </c>
      <c r="O3103" s="4">
        <f>INDEX(products[Cost_per_box], MATCH(shipments9[[#This Row],[PID]], products[PID], 0))</f>
        <v>9.94</v>
      </c>
      <c r="P3103" s="4">
        <f>shipments9[[#This Row],[Boxes]]*shipments9[[#This Row],[Cost Per Box]]</f>
        <v>1968.12</v>
      </c>
      <c r="Q3103" s="4">
        <f>shipments9[[#This Row],[Amount]] -shipments9[[#This Row],[total cost]]</f>
        <v>3161.88</v>
      </c>
      <c r="R3103" s="4" t="str">
        <f>IF(shipments9[[#This Row],[Gross Profit]]&lt;0,"Loss","Profit")</f>
        <v>Profit</v>
      </c>
      <c r="S3103" s="9">
        <f>shipments9[[#This Row],[Gross Profit]]/shipments9[[#This Row],[Amount]]</f>
        <v>0.61635087719298243</v>
      </c>
      <c r="T3103" s="11">
        <f>shipments9[[#This Row],[Amount]]/shipments9[[#This Row],[Boxes]]</f>
        <v>25.90909090909091</v>
      </c>
    </row>
    <row r="3104" spans="1:20" hidden="1" x14ac:dyDescent="0.25">
      <c r="A3104" t="s">
        <v>3301</v>
      </c>
      <c r="B3104" t="s">
        <v>42</v>
      </c>
      <c r="C3104" t="s">
        <v>135</v>
      </c>
      <c r="D3104" t="s">
        <v>22</v>
      </c>
      <c r="E3104" s="1">
        <v>45195</v>
      </c>
      <c r="F3104" s="1" t="str">
        <f>TEXT(shipments9[[#This Row],[Shipdate]],"ddd")</f>
        <v>Tue</v>
      </c>
      <c r="G3104" s="1" t="str">
        <f>IF(OR(shipments9[[#This Row],[Day Name]]="Sat",shipments9[[#This Row],[Day Name]]="Sun"),"Weekend","Weekday")</f>
        <v>Weekday</v>
      </c>
      <c r="H3104">
        <v>4941</v>
      </c>
      <c r="I3104">
        <v>177</v>
      </c>
      <c r="J3104" t="s">
        <v>172</v>
      </c>
      <c r="K3104" t="s">
        <v>8151</v>
      </c>
      <c r="L3104" t="s">
        <v>8160</v>
      </c>
      <c r="M3104">
        <v>9</v>
      </c>
      <c r="N3104" t="s">
        <v>8167</v>
      </c>
      <c r="O3104" s="4">
        <f>INDEX(products[Cost_per_box], MATCH(shipments9[[#This Row],[PID]], products[PID], 0))</f>
        <v>9.94</v>
      </c>
      <c r="P3104" s="4">
        <f>shipments9[[#This Row],[Boxes]]*shipments9[[#This Row],[Cost Per Box]]</f>
        <v>1759.3799999999999</v>
      </c>
      <c r="Q3104" s="4">
        <f>shipments9[[#This Row],[Amount]] -shipments9[[#This Row],[total cost]]</f>
        <v>3181.62</v>
      </c>
      <c r="R3104" s="4" t="str">
        <f>IF(shipments9[[#This Row],[Gross Profit]]&lt;0,"Loss","Profit")</f>
        <v>Profit</v>
      </c>
      <c r="S3104" s="9">
        <f>shipments9[[#This Row],[Gross Profit]]/shipments9[[#This Row],[Amount]]</f>
        <v>0.64392228293867637</v>
      </c>
      <c r="T3104" s="11">
        <f>shipments9[[#This Row],[Amount]]/shipments9[[#This Row],[Boxes]]</f>
        <v>27.915254237288135</v>
      </c>
    </row>
    <row r="3105" spans="1:20" hidden="1" x14ac:dyDescent="0.25">
      <c r="A3105" t="s">
        <v>3302</v>
      </c>
      <c r="B3105" t="s">
        <v>42</v>
      </c>
      <c r="C3105" t="s">
        <v>139</v>
      </c>
      <c r="D3105" t="s">
        <v>22</v>
      </c>
      <c r="E3105" s="1">
        <v>45063</v>
      </c>
      <c r="F3105" s="1" t="str">
        <f>TEXT(shipments9[[#This Row],[Shipdate]],"ddd")</f>
        <v>Wed</v>
      </c>
      <c r="G3105" s="1" t="str">
        <f>IF(OR(shipments9[[#This Row],[Day Name]]="Sat",shipments9[[#This Row],[Day Name]]="Sun"),"Weekend","Weekday")</f>
        <v>Weekday</v>
      </c>
      <c r="H3105">
        <v>2576.25</v>
      </c>
      <c r="I3105">
        <v>113</v>
      </c>
      <c r="J3105" t="s">
        <v>172</v>
      </c>
      <c r="K3105" t="s">
        <v>8151</v>
      </c>
      <c r="L3105" t="s">
        <v>8154</v>
      </c>
      <c r="M3105">
        <v>5</v>
      </c>
      <c r="N3105" t="s">
        <v>201</v>
      </c>
      <c r="O3105" s="4">
        <f>INDEX(products[Cost_per_box], MATCH(shipments9[[#This Row],[PID]], products[PID], 0))</f>
        <v>3.68</v>
      </c>
      <c r="P3105" s="4">
        <f>shipments9[[#This Row],[Boxes]]*shipments9[[#This Row],[Cost Per Box]]</f>
        <v>415.84000000000003</v>
      </c>
      <c r="Q3105" s="4">
        <f>shipments9[[#This Row],[Amount]] -shipments9[[#This Row],[total cost]]</f>
        <v>2160.41</v>
      </c>
      <c r="R3105" s="4" t="str">
        <f>IF(shipments9[[#This Row],[Gross Profit]]&lt;0,"Loss","Profit")</f>
        <v>Profit</v>
      </c>
      <c r="S3105" s="9">
        <f>shipments9[[#This Row],[Gross Profit]]/shipments9[[#This Row],[Amount]]</f>
        <v>0.83858709364386219</v>
      </c>
      <c r="T3105" s="11">
        <f>shipments9[[#This Row],[Amount]]/shipments9[[#This Row],[Boxes]]</f>
        <v>22.798672566371682</v>
      </c>
    </row>
    <row r="3106" spans="1:20" hidden="1" x14ac:dyDescent="0.25">
      <c r="A3106" t="s">
        <v>3303</v>
      </c>
      <c r="B3106" t="s">
        <v>42</v>
      </c>
      <c r="C3106" t="s">
        <v>145</v>
      </c>
      <c r="D3106" t="s">
        <v>22</v>
      </c>
      <c r="E3106" s="1">
        <v>45362</v>
      </c>
      <c r="F3106" s="1" t="str">
        <f>TEXT(shipments9[[#This Row],[Shipdate]],"ddd")</f>
        <v>Mon</v>
      </c>
      <c r="G3106" s="1" t="str">
        <f>IF(OR(shipments9[[#This Row],[Day Name]]="Sat",shipments9[[#This Row],[Day Name]]="Sun"),"Weekend","Weekday")</f>
        <v>Weekday</v>
      </c>
      <c r="H3106">
        <v>5442.75</v>
      </c>
      <c r="I3106">
        <v>419</v>
      </c>
      <c r="J3106" t="s">
        <v>172</v>
      </c>
      <c r="K3106" t="s">
        <v>8155</v>
      </c>
      <c r="L3106" t="s">
        <v>8156</v>
      </c>
      <c r="M3106">
        <v>3</v>
      </c>
      <c r="N3106" t="s">
        <v>8164</v>
      </c>
      <c r="O3106" s="4">
        <f>INDEX(products[Cost_per_box], MATCH(shipments9[[#This Row],[PID]], products[PID], 0))</f>
        <v>4.74</v>
      </c>
      <c r="P3106" s="4">
        <f>shipments9[[#This Row],[Boxes]]*shipments9[[#This Row],[Cost Per Box]]</f>
        <v>1986.0600000000002</v>
      </c>
      <c r="Q3106" s="4">
        <f>shipments9[[#This Row],[Amount]] -shipments9[[#This Row],[total cost]]</f>
        <v>3456.6899999999996</v>
      </c>
      <c r="R3106" s="4" t="str">
        <f>IF(shipments9[[#This Row],[Gross Profit]]&lt;0,"Loss","Profit")</f>
        <v>Profit</v>
      </c>
      <c r="S3106" s="9">
        <f>shipments9[[#This Row],[Gross Profit]]/shipments9[[#This Row],[Amount]]</f>
        <v>0.63509990354140822</v>
      </c>
      <c r="T3106" s="11">
        <f>shipments9[[#This Row],[Amount]]/shipments9[[#This Row],[Boxes]]</f>
        <v>12.989856801909308</v>
      </c>
    </row>
    <row r="3107" spans="1:20" hidden="1" x14ac:dyDescent="0.25">
      <c r="A3107" t="s">
        <v>3304</v>
      </c>
      <c r="B3107" t="s">
        <v>42</v>
      </c>
      <c r="C3107" t="s">
        <v>149</v>
      </c>
      <c r="D3107" t="s">
        <v>22</v>
      </c>
      <c r="E3107" s="1">
        <v>44974</v>
      </c>
      <c r="F3107" s="1" t="str">
        <f>TEXT(shipments9[[#This Row],[Shipdate]],"ddd")</f>
        <v>Fri</v>
      </c>
      <c r="G3107" s="1" t="str">
        <f>IF(OR(shipments9[[#This Row],[Day Name]]="Sat",shipments9[[#This Row],[Day Name]]="Sun"),"Weekend","Weekday")</f>
        <v>Weekday</v>
      </c>
      <c r="H3107">
        <v>1449</v>
      </c>
      <c r="I3107">
        <v>86</v>
      </c>
      <c r="J3107" t="s">
        <v>172</v>
      </c>
      <c r="K3107" t="s">
        <v>8151</v>
      </c>
      <c r="L3107" t="s">
        <v>8156</v>
      </c>
      <c r="M3107">
        <v>2</v>
      </c>
      <c r="N3107" t="s">
        <v>8157</v>
      </c>
      <c r="O3107" s="4">
        <f>INDEX(products[Cost_per_box], MATCH(shipments9[[#This Row],[PID]], products[PID], 0))</f>
        <v>6.43</v>
      </c>
      <c r="P3107" s="4">
        <f>shipments9[[#This Row],[Boxes]]*shipments9[[#This Row],[Cost Per Box]]</f>
        <v>552.98</v>
      </c>
      <c r="Q3107" s="4">
        <f>shipments9[[#This Row],[Amount]] -shipments9[[#This Row],[total cost]]</f>
        <v>896.02</v>
      </c>
      <c r="R3107" s="4" t="str">
        <f>IF(shipments9[[#This Row],[Gross Profit]]&lt;0,"Loss","Profit")</f>
        <v>Profit</v>
      </c>
      <c r="S3107" s="9">
        <f>shipments9[[#This Row],[Gross Profit]]/shipments9[[#This Row],[Amount]]</f>
        <v>0.61837129054520357</v>
      </c>
      <c r="T3107" s="11">
        <f>shipments9[[#This Row],[Amount]]/shipments9[[#This Row],[Boxes]]</f>
        <v>16.848837209302324</v>
      </c>
    </row>
    <row r="3108" spans="1:20" hidden="1" x14ac:dyDescent="0.25">
      <c r="A3108" t="s">
        <v>3305</v>
      </c>
      <c r="B3108" t="s">
        <v>42</v>
      </c>
      <c r="C3108" t="s">
        <v>155</v>
      </c>
      <c r="D3108" t="s">
        <v>22</v>
      </c>
      <c r="E3108" s="1">
        <v>45089</v>
      </c>
      <c r="F3108" s="1" t="str">
        <f>TEXT(shipments9[[#This Row],[Shipdate]],"ddd")</f>
        <v>Mon</v>
      </c>
      <c r="G3108" s="1" t="str">
        <f>IF(OR(shipments9[[#This Row],[Day Name]]="Sat",shipments9[[#This Row],[Day Name]]="Sun"),"Weekend","Weekday")</f>
        <v>Weekday</v>
      </c>
      <c r="H3108">
        <v>3044.25</v>
      </c>
      <c r="I3108">
        <v>305</v>
      </c>
      <c r="J3108" t="s">
        <v>172</v>
      </c>
      <c r="K3108" t="s">
        <v>8151</v>
      </c>
      <c r="L3108" t="s">
        <v>8154</v>
      </c>
      <c r="M3108">
        <v>6</v>
      </c>
      <c r="N3108" t="s">
        <v>8159</v>
      </c>
      <c r="O3108" s="4">
        <f>INDEX(products[Cost_per_box], MATCH(shipments9[[#This Row],[PID]], products[PID], 0))</f>
        <v>8.43</v>
      </c>
      <c r="P3108" s="4">
        <f>shipments9[[#This Row],[Boxes]]*shipments9[[#This Row],[Cost Per Box]]</f>
        <v>2571.15</v>
      </c>
      <c r="Q3108" s="4">
        <f>shipments9[[#This Row],[Amount]] -shipments9[[#This Row],[total cost]]</f>
        <v>473.09999999999991</v>
      </c>
      <c r="R3108" s="4" t="str">
        <f>IF(shipments9[[#This Row],[Gross Profit]]&lt;0,"Loss","Profit")</f>
        <v>Profit</v>
      </c>
      <c r="S3108" s="9">
        <f>shipments9[[#This Row],[Gross Profit]]/shipments9[[#This Row],[Amount]]</f>
        <v>0.15540773589554074</v>
      </c>
      <c r="T3108" s="11">
        <f>shipments9[[#This Row],[Amount]]/shipments9[[#This Row],[Boxes]]</f>
        <v>9.9811475409836063</v>
      </c>
    </row>
    <row r="3109" spans="1:20" hidden="1" x14ac:dyDescent="0.25">
      <c r="A3109" t="s">
        <v>3306</v>
      </c>
      <c r="B3109" t="s">
        <v>42</v>
      </c>
      <c r="C3109" t="s">
        <v>159</v>
      </c>
      <c r="D3109" t="s">
        <v>22</v>
      </c>
      <c r="E3109" s="1">
        <v>45236</v>
      </c>
      <c r="F3109" s="1" t="str">
        <f>TEXT(shipments9[[#This Row],[Shipdate]],"ddd")</f>
        <v>Mon</v>
      </c>
      <c r="G3109" s="1" t="str">
        <f>IF(OR(shipments9[[#This Row],[Day Name]]="Sat",shipments9[[#This Row],[Day Name]]="Sun"),"Weekend","Weekday")</f>
        <v>Weekday</v>
      </c>
      <c r="H3109">
        <v>5445</v>
      </c>
      <c r="I3109">
        <v>218</v>
      </c>
      <c r="J3109" t="s">
        <v>172</v>
      </c>
      <c r="K3109" t="s">
        <v>8151</v>
      </c>
      <c r="L3109" t="s">
        <v>8152</v>
      </c>
      <c r="M3109">
        <v>11</v>
      </c>
      <c r="N3109" t="s">
        <v>8165</v>
      </c>
      <c r="O3109" s="4">
        <f>INDEX(products[Cost_per_box], MATCH(shipments9[[#This Row],[PID]], products[PID], 0))</f>
        <v>5.04</v>
      </c>
      <c r="P3109" s="4">
        <f>shipments9[[#This Row],[Boxes]]*shipments9[[#This Row],[Cost Per Box]]</f>
        <v>1098.72</v>
      </c>
      <c r="Q3109" s="4">
        <f>shipments9[[#This Row],[Amount]] -shipments9[[#This Row],[total cost]]</f>
        <v>4346.28</v>
      </c>
      <c r="R3109" s="4" t="str">
        <f>IF(shipments9[[#This Row],[Gross Profit]]&lt;0,"Loss","Profit")</f>
        <v>Profit</v>
      </c>
      <c r="S3109" s="9">
        <f>shipments9[[#This Row],[Gross Profit]]/shipments9[[#This Row],[Amount]]</f>
        <v>0.79821487603305785</v>
      </c>
      <c r="T3109" s="11">
        <f>shipments9[[#This Row],[Amount]]/shipments9[[#This Row],[Boxes]]</f>
        <v>24.977064220183486</v>
      </c>
    </row>
    <row r="3110" spans="1:20" hidden="1" x14ac:dyDescent="0.25">
      <c r="A3110" t="s">
        <v>3307</v>
      </c>
      <c r="B3110" t="s">
        <v>42</v>
      </c>
      <c r="C3110" t="s">
        <v>163</v>
      </c>
      <c r="D3110" t="s">
        <v>22</v>
      </c>
      <c r="E3110" s="1">
        <v>45329</v>
      </c>
      <c r="F3110" s="1" t="str">
        <f>TEXT(shipments9[[#This Row],[Shipdate]],"ddd")</f>
        <v>Wed</v>
      </c>
      <c r="G3110" s="1" t="str">
        <f>IF(OR(shipments9[[#This Row],[Day Name]]="Sat",shipments9[[#This Row],[Day Name]]="Sun"),"Weekend","Weekday")</f>
        <v>Weekday</v>
      </c>
      <c r="H3110">
        <v>6428.25</v>
      </c>
      <c r="I3110">
        <v>804</v>
      </c>
      <c r="J3110" t="s">
        <v>172</v>
      </c>
      <c r="K3110" t="s">
        <v>8155</v>
      </c>
      <c r="L3110" t="s">
        <v>8156</v>
      </c>
      <c r="M3110">
        <v>2</v>
      </c>
      <c r="N3110" t="s">
        <v>8157</v>
      </c>
      <c r="O3110" s="4">
        <f>INDEX(products[Cost_per_box], MATCH(shipments9[[#This Row],[PID]], products[PID], 0))</f>
        <v>3.32</v>
      </c>
      <c r="P3110" s="4">
        <f>shipments9[[#This Row],[Boxes]]*shipments9[[#This Row],[Cost Per Box]]</f>
        <v>2669.2799999999997</v>
      </c>
      <c r="Q3110" s="4">
        <f>shipments9[[#This Row],[Amount]] -shipments9[[#This Row],[total cost]]</f>
        <v>3758.9700000000003</v>
      </c>
      <c r="R3110" s="4" t="str">
        <f>IF(shipments9[[#This Row],[Gross Profit]]&lt;0,"Loss","Profit")</f>
        <v>Profit</v>
      </c>
      <c r="S3110" s="9">
        <f>shipments9[[#This Row],[Gross Profit]]/shipments9[[#This Row],[Amount]]</f>
        <v>0.5847579045618948</v>
      </c>
      <c r="T3110" s="11">
        <f>shipments9[[#This Row],[Amount]]/shipments9[[#This Row],[Boxes]]</f>
        <v>7.9953358208955221</v>
      </c>
    </row>
    <row r="3111" spans="1:20" hidden="1" x14ac:dyDescent="0.25">
      <c r="A3111" t="s">
        <v>3308</v>
      </c>
      <c r="B3111" t="s">
        <v>42</v>
      </c>
      <c r="C3111" t="s">
        <v>135</v>
      </c>
      <c r="D3111" t="s">
        <v>22</v>
      </c>
      <c r="E3111" s="1">
        <v>45076</v>
      </c>
      <c r="F3111" s="1" t="str">
        <f>TEXT(shipments9[[#This Row],[Shipdate]],"ddd")</f>
        <v>Tue</v>
      </c>
      <c r="G3111" s="1" t="str">
        <f>IF(OR(shipments9[[#This Row],[Day Name]]="Sat",shipments9[[#This Row],[Day Name]]="Sun"),"Weekend","Weekday")</f>
        <v>Weekday</v>
      </c>
      <c r="H3111">
        <v>4709.25</v>
      </c>
      <c r="I3111">
        <v>169</v>
      </c>
      <c r="J3111" t="s">
        <v>172</v>
      </c>
      <c r="K3111" t="s">
        <v>8151</v>
      </c>
      <c r="L3111" t="s">
        <v>8154</v>
      </c>
      <c r="M3111">
        <v>5</v>
      </c>
      <c r="N3111" t="s">
        <v>201</v>
      </c>
      <c r="O3111" s="4">
        <f>INDEX(products[Cost_per_box], MATCH(shipments9[[#This Row],[PID]], products[PID], 0))</f>
        <v>9.94</v>
      </c>
      <c r="P3111" s="4">
        <f>shipments9[[#This Row],[Boxes]]*shipments9[[#This Row],[Cost Per Box]]</f>
        <v>1679.86</v>
      </c>
      <c r="Q3111" s="4">
        <f>shipments9[[#This Row],[Amount]] -shipments9[[#This Row],[total cost]]</f>
        <v>3029.3900000000003</v>
      </c>
      <c r="R3111" s="4" t="str">
        <f>IF(shipments9[[#This Row],[Gross Profit]]&lt;0,"Loss","Profit")</f>
        <v>Profit</v>
      </c>
      <c r="S3111" s="9">
        <f>shipments9[[#This Row],[Gross Profit]]/shipments9[[#This Row],[Amount]]</f>
        <v>0.64328502415458944</v>
      </c>
      <c r="T3111" s="11">
        <f>shipments9[[#This Row],[Amount]]/shipments9[[#This Row],[Boxes]]</f>
        <v>27.865384615384617</v>
      </c>
    </row>
    <row r="3112" spans="1:20" hidden="1" x14ac:dyDescent="0.25">
      <c r="A3112" t="s">
        <v>3309</v>
      </c>
      <c r="B3112" t="s">
        <v>42</v>
      </c>
      <c r="C3112" t="s">
        <v>145</v>
      </c>
      <c r="D3112" t="s">
        <v>22</v>
      </c>
      <c r="E3112" s="1">
        <v>45329</v>
      </c>
      <c r="F3112" s="1" t="str">
        <f>TEXT(shipments9[[#This Row],[Shipdate]],"ddd")</f>
        <v>Wed</v>
      </c>
      <c r="G3112" s="1" t="str">
        <f>IF(OR(shipments9[[#This Row],[Day Name]]="Sat",shipments9[[#This Row],[Day Name]]="Sun"),"Weekend","Weekday")</f>
        <v>Weekday</v>
      </c>
      <c r="H3112">
        <v>12030.75</v>
      </c>
      <c r="I3112">
        <v>752</v>
      </c>
      <c r="J3112" t="s">
        <v>172</v>
      </c>
      <c r="K3112" t="s">
        <v>8155</v>
      </c>
      <c r="L3112" t="s">
        <v>8156</v>
      </c>
      <c r="M3112">
        <v>2</v>
      </c>
      <c r="N3112" t="s">
        <v>8157</v>
      </c>
      <c r="O3112" s="4">
        <f>INDEX(products[Cost_per_box], MATCH(shipments9[[#This Row],[PID]], products[PID], 0))</f>
        <v>4.74</v>
      </c>
      <c r="P3112" s="4">
        <f>shipments9[[#This Row],[Boxes]]*shipments9[[#This Row],[Cost Per Box]]</f>
        <v>3564.48</v>
      </c>
      <c r="Q3112" s="4">
        <f>shipments9[[#This Row],[Amount]] -shipments9[[#This Row],[total cost]]</f>
        <v>8466.27</v>
      </c>
      <c r="R3112" s="4" t="str">
        <f>IF(shipments9[[#This Row],[Gross Profit]]&lt;0,"Loss","Profit")</f>
        <v>Profit</v>
      </c>
      <c r="S3112" s="9">
        <f>shipments9[[#This Row],[Gross Profit]]/shipments9[[#This Row],[Amount]]</f>
        <v>0.70371921950003125</v>
      </c>
      <c r="T3112" s="11">
        <f>shipments9[[#This Row],[Amount]]/shipments9[[#This Row],[Boxes]]</f>
        <v>15.998337765957446</v>
      </c>
    </row>
    <row r="3113" spans="1:20" hidden="1" x14ac:dyDescent="0.25">
      <c r="A3113" t="s">
        <v>3310</v>
      </c>
      <c r="B3113" t="s">
        <v>42</v>
      </c>
      <c r="C3113" t="s">
        <v>145</v>
      </c>
      <c r="D3113" t="s">
        <v>22</v>
      </c>
      <c r="E3113" s="1">
        <v>44960</v>
      </c>
      <c r="F3113" s="1" t="str">
        <f>TEXT(shipments9[[#This Row],[Shipdate]],"ddd")</f>
        <v>Fri</v>
      </c>
      <c r="G3113" s="1" t="str">
        <f>IF(OR(shipments9[[#This Row],[Day Name]]="Sat",shipments9[[#This Row],[Day Name]]="Sun"),"Weekend","Weekday")</f>
        <v>Weekday</v>
      </c>
      <c r="H3113">
        <v>4918.5</v>
      </c>
      <c r="I3113">
        <v>290</v>
      </c>
      <c r="J3113" t="s">
        <v>172</v>
      </c>
      <c r="K3113" t="s">
        <v>8151</v>
      </c>
      <c r="L3113" t="s">
        <v>8156</v>
      </c>
      <c r="M3113">
        <v>2</v>
      </c>
      <c r="N3113" t="s">
        <v>8157</v>
      </c>
      <c r="O3113" s="4">
        <f>INDEX(products[Cost_per_box], MATCH(shipments9[[#This Row],[PID]], products[PID], 0))</f>
        <v>4.74</v>
      </c>
      <c r="P3113" s="4">
        <f>shipments9[[#This Row],[Boxes]]*shipments9[[#This Row],[Cost Per Box]]</f>
        <v>1374.6000000000001</v>
      </c>
      <c r="Q3113" s="4">
        <f>shipments9[[#This Row],[Amount]] -shipments9[[#This Row],[total cost]]</f>
        <v>3543.8999999999996</v>
      </c>
      <c r="R3113" s="4" t="str">
        <f>IF(shipments9[[#This Row],[Gross Profit]]&lt;0,"Loss","Profit")</f>
        <v>Profit</v>
      </c>
      <c r="S3113" s="9">
        <f>shipments9[[#This Row],[Gross Profit]]/shipments9[[#This Row],[Amount]]</f>
        <v>0.72052455016773398</v>
      </c>
      <c r="T3113" s="11">
        <f>shipments9[[#This Row],[Amount]]/shipments9[[#This Row],[Boxes]]</f>
        <v>16.960344827586209</v>
      </c>
    </row>
    <row r="3114" spans="1:20" hidden="1" x14ac:dyDescent="0.25">
      <c r="A3114" t="s">
        <v>3311</v>
      </c>
      <c r="B3114" t="s">
        <v>42</v>
      </c>
      <c r="C3114" t="s">
        <v>161</v>
      </c>
      <c r="D3114" t="s">
        <v>22</v>
      </c>
      <c r="E3114" s="1">
        <v>45160</v>
      </c>
      <c r="F3114" s="1" t="str">
        <f>TEXT(shipments9[[#This Row],[Shipdate]],"ddd")</f>
        <v>Tue</v>
      </c>
      <c r="G3114" s="1" t="str">
        <f>IF(OR(shipments9[[#This Row],[Day Name]]="Sat",shipments9[[#This Row],[Day Name]]="Sun"),"Weekend","Weekday")</f>
        <v>Weekday</v>
      </c>
      <c r="H3114">
        <v>3998.25</v>
      </c>
      <c r="I3114">
        <v>334</v>
      </c>
      <c r="J3114" t="s">
        <v>172</v>
      </c>
      <c r="K3114" t="s">
        <v>8151</v>
      </c>
      <c r="L3114" t="s">
        <v>8160</v>
      </c>
      <c r="M3114">
        <v>8</v>
      </c>
      <c r="N3114" t="s">
        <v>8162</v>
      </c>
      <c r="O3114" s="4">
        <f>INDEX(products[Cost_per_box], MATCH(shipments9[[#This Row],[PID]], products[PID], 0))</f>
        <v>2.76</v>
      </c>
      <c r="P3114" s="4">
        <f>shipments9[[#This Row],[Boxes]]*shipments9[[#This Row],[Cost Per Box]]</f>
        <v>921.83999999999992</v>
      </c>
      <c r="Q3114" s="4">
        <f>shipments9[[#This Row],[Amount]] -shipments9[[#This Row],[total cost]]</f>
        <v>3076.41</v>
      </c>
      <c r="R3114" s="4" t="str">
        <f>IF(shipments9[[#This Row],[Gross Profit]]&lt;0,"Loss","Profit")</f>
        <v>Profit</v>
      </c>
      <c r="S3114" s="9">
        <f>shipments9[[#This Row],[Gross Profit]]/shipments9[[#This Row],[Amount]]</f>
        <v>0.76943912961920835</v>
      </c>
      <c r="T3114" s="11">
        <f>shipments9[[#This Row],[Amount]]/shipments9[[#This Row],[Boxes]]</f>
        <v>11.970808383233534</v>
      </c>
    </row>
    <row r="3115" spans="1:20" hidden="1" x14ac:dyDescent="0.25">
      <c r="A3115" t="s">
        <v>3312</v>
      </c>
      <c r="B3115" t="s">
        <v>42</v>
      </c>
      <c r="C3115" t="s">
        <v>163</v>
      </c>
      <c r="D3115" t="s">
        <v>22</v>
      </c>
      <c r="E3115" s="1">
        <v>45337</v>
      </c>
      <c r="F3115" s="1" t="str">
        <f>TEXT(shipments9[[#This Row],[Shipdate]],"ddd")</f>
        <v>Thu</v>
      </c>
      <c r="G3115" s="1" t="str">
        <f>IF(OR(shipments9[[#This Row],[Day Name]]="Sat",shipments9[[#This Row],[Day Name]]="Sun"),"Weekend","Weekday")</f>
        <v>Weekday</v>
      </c>
      <c r="H3115">
        <v>6754.5</v>
      </c>
      <c r="I3115">
        <v>965</v>
      </c>
      <c r="J3115" t="s">
        <v>172</v>
      </c>
      <c r="K3115" t="s">
        <v>8155</v>
      </c>
      <c r="L3115" t="s">
        <v>8156</v>
      </c>
      <c r="M3115">
        <v>2</v>
      </c>
      <c r="N3115" t="s">
        <v>8157</v>
      </c>
      <c r="O3115" s="4">
        <f>INDEX(products[Cost_per_box], MATCH(shipments9[[#This Row],[PID]], products[PID], 0))</f>
        <v>3.32</v>
      </c>
      <c r="P3115" s="4">
        <f>shipments9[[#This Row],[Boxes]]*shipments9[[#This Row],[Cost Per Box]]</f>
        <v>3203.7999999999997</v>
      </c>
      <c r="Q3115" s="4">
        <f>shipments9[[#This Row],[Amount]] -shipments9[[#This Row],[total cost]]</f>
        <v>3550.7000000000003</v>
      </c>
      <c r="R3115" s="4" t="str">
        <f>IF(shipments9[[#This Row],[Gross Profit]]&lt;0,"Loss","Profit")</f>
        <v>Profit</v>
      </c>
      <c r="S3115" s="9">
        <f>shipments9[[#This Row],[Gross Profit]]/shipments9[[#This Row],[Amount]]</f>
        <v>0.52567917684506626</v>
      </c>
      <c r="T3115" s="11">
        <f>shipments9[[#This Row],[Amount]]/shipments9[[#This Row],[Boxes]]</f>
        <v>6.9994818652849737</v>
      </c>
    </row>
    <row r="3116" spans="1:20" hidden="1" x14ac:dyDescent="0.25">
      <c r="A3116" t="s">
        <v>3313</v>
      </c>
      <c r="B3116" t="s">
        <v>42</v>
      </c>
      <c r="C3116" t="s">
        <v>132</v>
      </c>
      <c r="D3116" t="s">
        <v>22</v>
      </c>
      <c r="E3116" s="1">
        <v>45253</v>
      </c>
      <c r="F3116" s="1" t="str">
        <f>TEXT(shipments9[[#This Row],[Shipdate]],"ddd")</f>
        <v>Thu</v>
      </c>
      <c r="G3116" s="1" t="str">
        <f>IF(OR(shipments9[[#This Row],[Day Name]]="Sat",shipments9[[#This Row],[Day Name]]="Sun"),"Weekend","Weekday")</f>
        <v>Weekday</v>
      </c>
      <c r="H3116">
        <v>3064.5</v>
      </c>
      <c r="I3116">
        <v>114</v>
      </c>
      <c r="J3116" t="s">
        <v>172</v>
      </c>
      <c r="K3116" t="s">
        <v>8151</v>
      </c>
      <c r="L3116" t="s">
        <v>8152</v>
      </c>
      <c r="M3116">
        <v>11</v>
      </c>
      <c r="N3116" t="s">
        <v>8165</v>
      </c>
      <c r="O3116" s="4">
        <f>INDEX(products[Cost_per_box], MATCH(shipments9[[#This Row],[PID]], products[PID], 0))</f>
        <v>6.31</v>
      </c>
      <c r="P3116" s="4">
        <f>shipments9[[#This Row],[Boxes]]*shipments9[[#This Row],[Cost Per Box]]</f>
        <v>719.33999999999992</v>
      </c>
      <c r="Q3116" s="4">
        <f>shipments9[[#This Row],[Amount]] -shipments9[[#This Row],[total cost]]</f>
        <v>2345.16</v>
      </c>
      <c r="R3116" s="4" t="str">
        <f>IF(shipments9[[#This Row],[Gross Profit]]&lt;0,"Loss","Profit")</f>
        <v>Profit</v>
      </c>
      <c r="S3116" s="9">
        <f>shipments9[[#This Row],[Gross Profit]]/shipments9[[#This Row],[Amount]]</f>
        <v>0.76526676456191867</v>
      </c>
      <c r="T3116" s="11">
        <f>shipments9[[#This Row],[Amount]]/shipments9[[#This Row],[Boxes]]</f>
        <v>26.881578947368421</v>
      </c>
    </row>
    <row r="3117" spans="1:20" hidden="1" x14ac:dyDescent="0.25">
      <c r="A3117" t="s">
        <v>3314</v>
      </c>
      <c r="B3117" t="s">
        <v>42</v>
      </c>
      <c r="C3117" t="s">
        <v>135</v>
      </c>
      <c r="D3117" t="s">
        <v>22</v>
      </c>
      <c r="E3117" s="1">
        <v>45331</v>
      </c>
      <c r="F3117" s="1" t="str">
        <f>TEXT(shipments9[[#This Row],[Shipdate]],"ddd")</f>
        <v>Fri</v>
      </c>
      <c r="G3117" s="1" t="str">
        <f>IF(OR(shipments9[[#This Row],[Day Name]]="Sat",shipments9[[#This Row],[Day Name]]="Sun"),"Weekend","Weekday")</f>
        <v>Weekday</v>
      </c>
      <c r="H3117">
        <v>6291</v>
      </c>
      <c r="I3117">
        <v>225</v>
      </c>
      <c r="J3117" t="s">
        <v>172</v>
      </c>
      <c r="K3117" t="s">
        <v>8155</v>
      </c>
      <c r="L3117" t="s">
        <v>8156</v>
      </c>
      <c r="M3117">
        <v>2</v>
      </c>
      <c r="N3117" t="s">
        <v>8157</v>
      </c>
      <c r="O3117" s="4">
        <f>INDEX(products[Cost_per_box], MATCH(shipments9[[#This Row],[PID]], products[PID], 0))</f>
        <v>9.94</v>
      </c>
      <c r="P3117" s="4">
        <f>shipments9[[#This Row],[Boxes]]*shipments9[[#This Row],[Cost Per Box]]</f>
        <v>2236.5</v>
      </c>
      <c r="Q3117" s="4">
        <f>shipments9[[#This Row],[Amount]] -shipments9[[#This Row],[total cost]]</f>
        <v>4054.5</v>
      </c>
      <c r="R3117" s="4" t="str">
        <f>IF(shipments9[[#This Row],[Gross Profit]]&lt;0,"Loss","Profit")</f>
        <v>Profit</v>
      </c>
      <c r="S3117" s="9">
        <f>shipments9[[#This Row],[Gross Profit]]/shipments9[[#This Row],[Amount]]</f>
        <v>0.64449213161659513</v>
      </c>
      <c r="T3117" s="11">
        <f>shipments9[[#This Row],[Amount]]/shipments9[[#This Row],[Boxes]]</f>
        <v>27.96</v>
      </c>
    </row>
    <row r="3118" spans="1:20" hidden="1" x14ac:dyDescent="0.25">
      <c r="A3118" t="s">
        <v>3315</v>
      </c>
      <c r="B3118" t="s">
        <v>42</v>
      </c>
      <c r="C3118" t="s">
        <v>137</v>
      </c>
      <c r="D3118" t="s">
        <v>22</v>
      </c>
      <c r="E3118" s="1">
        <v>44945</v>
      </c>
      <c r="F3118" s="1" t="str">
        <f>TEXT(shipments9[[#This Row],[Shipdate]],"ddd")</f>
        <v>Thu</v>
      </c>
      <c r="G3118" s="1" t="str">
        <f>IF(OR(shipments9[[#This Row],[Day Name]]="Sat",shipments9[[#This Row],[Day Name]]="Sun"),"Weekend","Weekday")</f>
        <v>Weekday</v>
      </c>
      <c r="H3118">
        <v>3278.25</v>
      </c>
      <c r="I3118">
        <v>183</v>
      </c>
      <c r="J3118" t="s">
        <v>172</v>
      </c>
      <c r="K3118" t="s">
        <v>8151</v>
      </c>
      <c r="L3118" t="s">
        <v>8156</v>
      </c>
      <c r="M3118">
        <v>1</v>
      </c>
      <c r="N3118" t="s">
        <v>8163</v>
      </c>
      <c r="O3118" s="4">
        <f>INDEX(products[Cost_per_box], MATCH(shipments9[[#This Row],[PID]], products[PID], 0))</f>
        <v>7.73</v>
      </c>
      <c r="P3118" s="4">
        <f>shipments9[[#This Row],[Boxes]]*shipments9[[#This Row],[Cost Per Box]]</f>
        <v>1414.5900000000001</v>
      </c>
      <c r="Q3118" s="4">
        <f>shipments9[[#This Row],[Amount]] -shipments9[[#This Row],[total cost]]</f>
        <v>1863.6599999999999</v>
      </c>
      <c r="R3118" s="4" t="str">
        <f>IF(shipments9[[#This Row],[Gross Profit]]&lt;0,"Loss","Profit")</f>
        <v>Profit</v>
      </c>
      <c r="S3118" s="9">
        <f>shipments9[[#This Row],[Gross Profit]]/shipments9[[#This Row],[Amount]]</f>
        <v>0.56849233584991987</v>
      </c>
      <c r="T3118" s="11">
        <f>shipments9[[#This Row],[Amount]]/shipments9[[#This Row],[Boxes]]</f>
        <v>17.91393442622951</v>
      </c>
    </row>
    <row r="3119" spans="1:20" x14ac:dyDescent="0.25">
      <c r="A3119" t="s">
        <v>3316</v>
      </c>
      <c r="B3119" t="s">
        <v>42</v>
      </c>
      <c r="C3119" t="s">
        <v>155</v>
      </c>
      <c r="D3119" t="s">
        <v>22</v>
      </c>
      <c r="E3119" s="1">
        <v>45124</v>
      </c>
      <c r="F3119" s="1" t="str">
        <f>TEXT(shipments9[[#This Row],[Shipdate]],"ddd")</f>
        <v>Mon</v>
      </c>
      <c r="G3119" s="1" t="str">
        <f>IF(OR(shipments9[[#This Row],[Day Name]]="Sat",shipments9[[#This Row],[Day Name]]="Sun"),"Weekend","Weekday")</f>
        <v>Weekday</v>
      </c>
      <c r="H3119">
        <v>3037.5</v>
      </c>
      <c r="I3119">
        <v>434</v>
      </c>
      <c r="J3119" t="s">
        <v>172</v>
      </c>
      <c r="K3119" t="s">
        <v>8151</v>
      </c>
      <c r="L3119" t="s">
        <v>8160</v>
      </c>
      <c r="M3119">
        <v>7</v>
      </c>
      <c r="N3119" t="s">
        <v>8161</v>
      </c>
      <c r="O3119" s="4">
        <f>INDEX(products[Cost_per_box], MATCH(shipments9[[#This Row],[PID]], products[PID], 0))</f>
        <v>8.43</v>
      </c>
      <c r="P3119" s="4">
        <f>shipments9[[#This Row],[Boxes]]*shipments9[[#This Row],[Cost Per Box]]</f>
        <v>3658.62</v>
      </c>
      <c r="Q3119" s="4">
        <f>shipments9[[#This Row],[Amount]] -shipments9[[#This Row],[total cost]]</f>
        <v>-621.11999999999989</v>
      </c>
      <c r="R3119" s="4" t="str">
        <f>IF(shipments9[[#This Row],[Gross Profit]]&lt;0,"Loss","Profit")</f>
        <v>Loss</v>
      </c>
      <c r="S3119" s="9">
        <f>shipments9[[#This Row],[Gross Profit]]/shipments9[[#This Row],[Amount]]</f>
        <v>-0.20448395061728392</v>
      </c>
      <c r="T3119" s="11">
        <f>shipments9[[#This Row],[Amount]]/shipments9[[#This Row],[Boxes]]</f>
        <v>6.9988479262672811</v>
      </c>
    </row>
    <row r="3120" spans="1:20" hidden="1" x14ac:dyDescent="0.25">
      <c r="A3120" t="s">
        <v>3317</v>
      </c>
      <c r="B3120" t="s">
        <v>42</v>
      </c>
      <c r="C3120" t="s">
        <v>159</v>
      </c>
      <c r="D3120" t="s">
        <v>22</v>
      </c>
      <c r="E3120" s="1">
        <v>45042</v>
      </c>
      <c r="F3120" s="1" t="str">
        <f>TEXT(shipments9[[#This Row],[Shipdate]],"ddd")</f>
        <v>Wed</v>
      </c>
      <c r="G3120" s="1" t="str">
        <f>IF(OR(shipments9[[#This Row],[Day Name]]="Sat",shipments9[[#This Row],[Day Name]]="Sun"),"Weekend","Weekday")</f>
        <v>Weekday</v>
      </c>
      <c r="H3120">
        <v>7069.5</v>
      </c>
      <c r="I3120">
        <v>262</v>
      </c>
      <c r="J3120" t="s">
        <v>172</v>
      </c>
      <c r="K3120" t="s">
        <v>8151</v>
      </c>
      <c r="L3120" t="s">
        <v>8154</v>
      </c>
      <c r="M3120">
        <v>4</v>
      </c>
      <c r="N3120" t="s">
        <v>8158</v>
      </c>
      <c r="O3120" s="4">
        <f>INDEX(products[Cost_per_box], MATCH(shipments9[[#This Row],[PID]], products[PID], 0))</f>
        <v>5.04</v>
      </c>
      <c r="P3120" s="4">
        <f>shipments9[[#This Row],[Boxes]]*shipments9[[#This Row],[Cost Per Box]]</f>
        <v>1320.48</v>
      </c>
      <c r="Q3120" s="4">
        <f>shipments9[[#This Row],[Amount]] -shipments9[[#This Row],[total cost]]</f>
        <v>5749.02</v>
      </c>
      <c r="R3120" s="4" t="str">
        <f>IF(shipments9[[#This Row],[Gross Profit]]&lt;0,"Loss","Profit")</f>
        <v>Profit</v>
      </c>
      <c r="S3120" s="9">
        <f>shipments9[[#This Row],[Gross Profit]]/shipments9[[#This Row],[Amount]]</f>
        <v>0.81321451304901338</v>
      </c>
      <c r="T3120" s="11">
        <f>shipments9[[#This Row],[Amount]]/shipments9[[#This Row],[Boxes]]</f>
        <v>26.982824427480917</v>
      </c>
    </row>
    <row r="3121" spans="1:20" hidden="1" x14ac:dyDescent="0.25">
      <c r="A3121" t="s">
        <v>3318</v>
      </c>
      <c r="B3121" t="s">
        <v>42</v>
      </c>
      <c r="C3121" t="s">
        <v>159</v>
      </c>
      <c r="D3121" t="s">
        <v>22</v>
      </c>
      <c r="E3121" s="1">
        <v>44939</v>
      </c>
      <c r="F3121" s="1" t="str">
        <f>TEXT(shipments9[[#This Row],[Shipdate]],"ddd")</f>
        <v>Fri</v>
      </c>
      <c r="G3121" s="1" t="str">
        <f>IF(OR(shipments9[[#This Row],[Day Name]]="Sat",shipments9[[#This Row],[Day Name]]="Sun"),"Weekend","Weekday")</f>
        <v>Weekday</v>
      </c>
      <c r="H3121">
        <v>2547</v>
      </c>
      <c r="I3121">
        <v>98</v>
      </c>
      <c r="J3121" t="s">
        <v>172</v>
      </c>
      <c r="K3121" t="s">
        <v>8151</v>
      </c>
      <c r="L3121" t="s">
        <v>8156</v>
      </c>
      <c r="M3121">
        <v>1</v>
      </c>
      <c r="N3121" t="s">
        <v>8163</v>
      </c>
      <c r="O3121" s="4">
        <f>INDEX(products[Cost_per_box], MATCH(shipments9[[#This Row],[PID]], products[PID], 0))</f>
        <v>5.04</v>
      </c>
      <c r="P3121" s="4">
        <f>shipments9[[#This Row],[Boxes]]*shipments9[[#This Row],[Cost Per Box]]</f>
        <v>493.92</v>
      </c>
      <c r="Q3121" s="4">
        <f>shipments9[[#This Row],[Amount]] -shipments9[[#This Row],[total cost]]</f>
        <v>2053.08</v>
      </c>
      <c r="R3121" s="4" t="str">
        <f>IF(shipments9[[#This Row],[Gross Profit]]&lt;0,"Loss","Profit")</f>
        <v>Profit</v>
      </c>
      <c r="S3121" s="9">
        <f>shipments9[[#This Row],[Gross Profit]]/shipments9[[#This Row],[Amount]]</f>
        <v>0.80607773851590103</v>
      </c>
      <c r="T3121" s="11">
        <f>shipments9[[#This Row],[Amount]]/shipments9[[#This Row],[Boxes]]</f>
        <v>25.989795918367346</v>
      </c>
    </row>
    <row r="3122" spans="1:20" hidden="1" x14ac:dyDescent="0.25">
      <c r="A3122" t="s">
        <v>3319</v>
      </c>
      <c r="B3122" t="s">
        <v>42</v>
      </c>
      <c r="C3122" t="s">
        <v>163</v>
      </c>
      <c r="D3122" t="s">
        <v>22</v>
      </c>
      <c r="E3122" s="1">
        <v>45306</v>
      </c>
      <c r="F3122" s="1" t="str">
        <f>TEXT(shipments9[[#This Row],[Shipdate]],"ddd")</f>
        <v>Mon</v>
      </c>
      <c r="G3122" s="1" t="str">
        <f>IF(OR(shipments9[[#This Row],[Day Name]]="Sat",shipments9[[#This Row],[Day Name]]="Sun"),"Weekend","Weekday")</f>
        <v>Weekday</v>
      </c>
      <c r="H3122">
        <v>9130.5</v>
      </c>
      <c r="I3122">
        <v>1305</v>
      </c>
      <c r="J3122" t="s">
        <v>172</v>
      </c>
      <c r="K3122" t="s">
        <v>8155</v>
      </c>
      <c r="L3122" t="s">
        <v>8156</v>
      </c>
      <c r="M3122">
        <v>1</v>
      </c>
      <c r="N3122" t="s">
        <v>8163</v>
      </c>
      <c r="O3122" s="4">
        <f>INDEX(products[Cost_per_box], MATCH(shipments9[[#This Row],[PID]], products[PID], 0))</f>
        <v>3.32</v>
      </c>
      <c r="P3122" s="4">
        <f>shipments9[[#This Row],[Boxes]]*shipments9[[#This Row],[Cost Per Box]]</f>
        <v>4332.5999999999995</v>
      </c>
      <c r="Q3122" s="4">
        <f>shipments9[[#This Row],[Amount]] -shipments9[[#This Row],[total cost]]</f>
        <v>4797.9000000000005</v>
      </c>
      <c r="R3122" s="4" t="str">
        <f>IF(shipments9[[#This Row],[Gross Profit]]&lt;0,"Loss","Profit")</f>
        <v>Profit</v>
      </c>
      <c r="S3122" s="9">
        <f>shipments9[[#This Row],[Gross Profit]]/shipments9[[#This Row],[Amount]]</f>
        <v>0.52548053228191238</v>
      </c>
      <c r="T3122" s="11">
        <f>shipments9[[#This Row],[Amount]]/shipments9[[#This Row],[Boxes]]</f>
        <v>6.9965517241379311</v>
      </c>
    </row>
    <row r="3123" spans="1:20" hidden="1" x14ac:dyDescent="0.25">
      <c r="A3123" t="s">
        <v>3320</v>
      </c>
      <c r="B3123" t="s">
        <v>42</v>
      </c>
      <c r="C3123" t="s">
        <v>163</v>
      </c>
      <c r="D3123" t="s">
        <v>22</v>
      </c>
      <c r="E3123" s="1">
        <v>45117</v>
      </c>
      <c r="F3123" s="1" t="str">
        <f>TEXT(shipments9[[#This Row],[Shipdate]],"ddd")</f>
        <v>Mon</v>
      </c>
      <c r="G3123" s="1" t="str">
        <f>IF(OR(shipments9[[#This Row],[Day Name]]="Sat",shipments9[[#This Row],[Day Name]]="Sun"),"Weekend","Weekday")</f>
        <v>Weekday</v>
      </c>
      <c r="H3123">
        <v>733.5</v>
      </c>
      <c r="I3123">
        <v>82</v>
      </c>
      <c r="J3123" t="s">
        <v>172</v>
      </c>
      <c r="K3123" t="s">
        <v>8151</v>
      </c>
      <c r="L3123" t="s">
        <v>8160</v>
      </c>
      <c r="M3123">
        <v>7</v>
      </c>
      <c r="N3123" t="s">
        <v>8161</v>
      </c>
      <c r="O3123" s="4">
        <f>INDEX(products[Cost_per_box], MATCH(shipments9[[#This Row],[PID]], products[PID], 0))</f>
        <v>3.32</v>
      </c>
      <c r="P3123" s="4">
        <f>shipments9[[#This Row],[Boxes]]*shipments9[[#This Row],[Cost Per Box]]</f>
        <v>272.24</v>
      </c>
      <c r="Q3123" s="4">
        <f>shipments9[[#This Row],[Amount]] -shipments9[[#This Row],[total cost]]</f>
        <v>461.26</v>
      </c>
      <c r="R3123" s="4" t="str">
        <f>IF(shipments9[[#This Row],[Gross Profit]]&lt;0,"Loss","Profit")</f>
        <v>Profit</v>
      </c>
      <c r="S3123" s="9">
        <f>shipments9[[#This Row],[Gross Profit]]/shipments9[[#This Row],[Amount]]</f>
        <v>0.6288479890933879</v>
      </c>
      <c r="T3123" s="11">
        <f>shipments9[[#This Row],[Amount]]/shipments9[[#This Row],[Boxes]]</f>
        <v>8.9451219512195124</v>
      </c>
    </row>
    <row r="3124" spans="1:20" hidden="1" x14ac:dyDescent="0.25">
      <c r="A3124" t="s">
        <v>3321</v>
      </c>
      <c r="B3124" t="s">
        <v>45</v>
      </c>
      <c r="C3124" t="s">
        <v>121</v>
      </c>
      <c r="D3124" t="s">
        <v>22</v>
      </c>
      <c r="E3124" s="1">
        <v>45147</v>
      </c>
      <c r="F3124" s="1" t="str">
        <f>TEXT(shipments9[[#This Row],[Shipdate]],"ddd")</f>
        <v>Wed</v>
      </c>
      <c r="G3124" s="1" t="str">
        <f>IF(OR(shipments9[[#This Row],[Day Name]]="Sat",shipments9[[#This Row],[Day Name]]="Sun"),"Weekend","Weekday")</f>
        <v>Weekday</v>
      </c>
      <c r="H3124">
        <v>1656</v>
      </c>
      <c r="I3124">
        <v>138</v>
      </c>
      <c r="J3124" t="s">
        <v>172</v>
      </c>
      <c r="K3124" t="s">
        <v>8151</v>
      </c>
      <c r="L3124" t="s">
        <v>8160</v>
      </c>
      <c r="M3124">
        <v>8</v>
      </c>
      <c r="N3124" t="s">
        <v>8162</v>
      </c>
      <c r="O3124" s="4">
        <f>INDEX(products[Cost_per_box], MATCH(shipments9[[#This Row],[PID]], products[PID], 0))</f>
        <v>5.26</v>
      </c>
      <c r="P3124" s="4">
        <f>shipments9[[#This Row],[Boxes]]*shipments9[[#This Row],[Cost Per Box]]</f>
        <v>725.88</v>
      </c>
      <c r="Q3124" s="4">
        <f>shipments9[[#This Row],[Amount]] -shipments9[[#This Row],[total cost]]</f>
        <v>930.12</v>
      </c>
      <c r="R3124" s="4" t="str">
        <f>IF(shipments9[[#This Row],[Gross Profit]]&lt;0,"Loss","Profit")</f>
        <v>Profit</v>
      </c>
      <c r="S3124" s="9">
        <f>shipments9[[#This Row],[Gross Profit]]/shipments9[[#This Row],[Amount]]</f>
        <v>0.56166666666666665</v>
      </c>
      <c r="T3124" s="11">
        <f>shipments9[[#This Row],[Amount]]/shipments9[[#This Row],[Boxes]]</f>
        <v>12</v>
      </c>
    </row>
    <row r="3125" spans="1:20" hidden="1" x14ac:dyDescent="0.25">
      <c r="A3125" t="s">
        <v>3322</v>
      </c>
      <c r="B3125" t="s">
        <v>45</v>
      </c>
      <c r="C3125" t="s">
        <v>121</v>
      </c>
      <c r="D3125" t="s">
        <v>22</v>
      </c>
      <c r="E3125" s="1">
        <v>45240</v>
      </c>
      <c r="F3125" s="1" t="str">
        <f>TEXT(shipments9[[#This Row],[Shipdate]],"ddd")</f>
        <v>Fri</v>
      </c>
      <c r="G3125" s="1" t="str">
        <f>IF(OR(shipments9[[#This Row],[Day Name]]="Sat",shipments9[[#This Row],[Day Name]]="Sun"),"Weekend","Weekday")</f>
        <v>Weekday</v>
      </c>
      <c r="H3125">
        <v>582.75</v>
      </c>
      <c r="I3125">
        <v>42</v>
      </c>
      <c r="J3125" t="s">
        <v>172</v>
      </c>
      <c r="K3125" t="s">
        <v>8151</v>
      </c>
      <c r="L3125" t="s">
        <v>8152</v>
      </c>
      <c r="M3125">
        <v>11</v>
      </c>
      <c r="N3125" t="s">
        <v>8165</v>
      </c>
      <c r="O3125" s="4">
        <f>INDEX(products[Cost_per_box], MATCH(shipments9[[#This Row],[PID]], products[PID], 0))</f>
        <v>5.26</v>
      </c>
      <c r="P3125" s="4">
        <f>shipments9[[#This Row],[Boxes]]*shipments9[[#This Row],[Cost Per Box]]</f>
        <v>220.92</v>
      </c>
      <c r="Q3125" s="4">
        <f>shipments9[[#This Row],[Amount]] -shipments9[[#This Row],[total cost]]</f>
        <v>361.83000000000004</v>
      </c>
      <c r="R3125" s="4" t="str">
        <f>IF(shipments9[[#This Row],[Gross Profit]]&lt;0,"Loss","Profit")</f>
        <v>Profit</v>
      </c>
      <c r="S3125" s="9">
        <f>shipments9[[#This Row],[Gross Profit]]/shipments9[[#This Row],[Amount]]</f>
        <v>0.620900900900901</v>
      </c>
      <c r="T3125" s="11">
        <f>shipments9[[#This Row],[Amount]]/shipments9[[#This Row],[Boxes]]</f>
        <v>13.875</v>
      </c>
    </row>
    <row r="3126" spans="1:20" hidden="1" x14ac:dyDescent="0.25">
      <c r="A3126" t="s">
        <v>3323</v>
      </c>
      <c r="B3126" t="s">
        <v>45</v>
      </c>
      <c r="C3126" t="s">
        <v>135</v>
      </c>
      <c r="D3126" t="s">
        <v>22</v>
      </c>
      <c r="E3126" s="1">
        <v>45373</v>
      </c>
      <c r="F3126" s="1" t="str">
        <f>TEXT(shipments9[[#This Row],[Shipdate]],"ddd")</f>
        <v>Fri</v>
      </c>
      <c r="G3126" s="1" t="str">
        <f>IF(OR(shipments9[[#This Row],[Day Name]]="Sat",shipments9[[#This Row],[Day Name]]="Sun"),"Weekend","Weekday")</f>
        <v>Weekday</v>
      </c>
      <c r="H3126">
        <v>5328</v>
      </c>
      <c r="I3126">
        <v>222</v>
      </c>
      <c r="J3126" t="s">
        <v>172</v>
      </c>
      <c r="K3126" t="s">
        <v>8155</v>
      </c>
      <c r="L3126" t="s">
        <v>8156</v>
      </c>
      <c r="M3126">
        <v>3</v>
      </c>
      <c r="N3126" t="s">
        <v>8164</v>
      </c>
      <c r="O3126" s="4">
        <f>INDEX(products[Cost_per_box], MATCH(shipments9[[#This Row],[PID]], products[PID], 0))</f>
        <v>9.94</v>
      </c>
      <c r="P3126" s="4">
        <f>shipments9[[#This Row],[Boxes]]*shipments9[[#This Row],[Cost Per Box]]</f>
        <v>2206.6799999999998</v>
      </c>
      <c r="Q3126" s="4">
        <f>shipments9[[#This Row],[Amount]] -shipments9[[#This Row],[total cost]]</f>
        <v>3121.32</v>
      </c>
      <c r="R3126" s="4" t="str">
        <f>IF(shipments9[[#This Row],[Gross Profit]]&lt;0,"Loss","Profit")</f>
        <v>Profit</v>
      </c>
      <c r="S3126" s="9">
        <f>shipments9[[#This Row],[Gross Profit]]/shipments9[[#This Row],[Amount]]</f>
        <v>0.58583333333333332</v>
      </c>
      <c r="T3126" s="11">
        <f>shipments9[[#This Row],[Amount]]/shipments9[[#This Row],[Boxes]]</f>
        <v>24</v>
      </c>
    </row>
    <row r="3127" spans="1:20" hidden="1" x14ac:dyDescent="0.25">
      <c r="A3127" t="s">
        <v>3324</v>
      </c>
      <c r="B3127" t="s">
        <v>45</v>
      </c>
      <c r="C3127" t="s">
        <v>135</v>
      </c>
      <c r="D3127" t="s">
        <v>22</v>
      </c>
      <c r="E3127" s="1">
        <v>44992</v>
      </c>
      <c r="F3127" s="1" t="str">
        <f>TEXT(shipments9[[#This Row],[Shipdate]],"ddd")</f>
        <v>Tue</v>
      </c>
      <c r="G3127" s="1" t="str">
        <f>IF(OR(shipments9[[#This Row],[Day Name]]="Sat",shipments9[[#This Row],[Day Name]]="Sun"),"Weekend","Weekday")</f>
        <v>Weekday</v>
      </c>
      <c r="H3127">
        <v>4002.75</v>
      </c>
      <c r="I3127">
        <v>167</v>
      </c>
      <c r="J3127" t="s">
        <v>172</v>
      </c>
      <c r="K3127" t="s">
        <v>8151</v>
      </c>
      <c r="L3127" t="s">
        <v>8156</v>
      </c>
      <c r="M3127">
        <v>3</v>
      </c>
      <c r="N3127" t="s">
        <v>8164</v>
      </c>
      <c r="O3127" s="4">
        <f>INDEX(products[Cost_per_box], MATCH(shipments9[[#This Row],[PID]], products[PID], 0))</f>
        <v>9.94</v>
      </c>
      <c r="P3127" s="4">
        <f>shipments9[[#This Row],[Boxes]]*shipments9[[#This Row],[Cost Per Box]]</f>
        <v>1659.98</v>
      </c>
      <c r="Q3127" s="4">
        <f>shipments9[[#This Row],[Amount]] -shipments9[[#This Row],[total cost]]</f>
        <v>2342.77</v>
      </c>
      <c r="R3127" s="4" t="str">
        <f>IF(shipments9[[#This Row],[Gross Profit]]&lt;0,"Loss","Profit")</f>
        <v>Profit</v>
      </c>
      <c r="S3127" s="9">
        <f>shipments9[[#This Row],[Gross Profit]]/shipments9[[#This Row],[Amount]]</f>
        <v>0.58529011304727996</v>
      </c>
      <c r="T3127" s="11">
        <f>shipments9[[#This Row],[Amount]]/shipments9[[#This Row],[Boxes]]</f>
        <v>23.968562874251496</v>
      </c>
    </row>
    <row r="3128" spans="1:20" hidden="1" x14ac:dyDescent="0.25">
      <c r="A3128" t="s">
        <v>3325</v>
      </c>
      <c r="B3128" t="s">
        <v>45</v>
      </c>
      <c r="C3128" t="s">
        <v>149</v>
      </c>
      <c r="D3128" t="s">
        <v>22</v>
      </c>
      <c r="E3128" s="1">
        <v>45240</v>
      </c>
      <c r="F3128" s="1" t="str">
        <f>TEXT(shipments9[[#This Row],[Shipdate]],"ddd")</f>
        <v>Fri</v>
      </c>
      <c r="G3128" s="1" t="str">
        <f>IF(OR(shipments9[[#This Row],[Day Name]]="Sat",shipments9[[#This Row],[Day Name]]="Sun"),"Weekend","Weekday")</f>
        <v>Weekday</v>
      </c>
      <c r="H3128">
        <v>5737.5</v>
      </c>
      <c r="I3128">
        <v>338</v>
      </c>
      <c r="J3128" t="s">
        <v>172</v>
      </c>
      <c r="K3128" t="s">
        <v>8151</v>
      </c>
      <c r="L3128" t="s">
        <v>8152</v>
      </c>
      <c r="M3128">
        <v>11</v>
      </c>
      <c r="N3128" t="s">
        <v>8165</v>
      </c>
      <c r="O3128" s="4">
        <f>INDEX(products[Cost_per_box], MATCH(shipments9[[#This Row],[PID]], products[PID], 0))</f>
        <v>6.43</v>
      </c>
      <c r="P3128" s="4">
        <f>shipments9[[#This Row],[Boxes]]*shipments9[[#This Row],[Cost Per Box]]</f>
        <v>2173.3399999999997</v>
      </c>
      <c r="Q3128" s="4">
        <f>shipments9[[#This Row],[Amount]] -shipments9[[#This Row],[total cost]]</f>
        <v>3564.1600000000003</v>
      </c>
      <c r="R3128" s="4" t="str">
        <f>IF(shipments9[[#This Row],[Gross Profit]]&lt;0,"Loss","Profit")</f>
        <v>Profit</v>
      </c>
      <c r="S3128" s="9">
        <f>shipments9[[#This Row],[Gross Profit]]/shipments9[[#This Row],[Amount]]</f>
        <v>0.62120435729847501</v>
      </c>
      <c r="T3128" s="11">
        <f>shipments9[[#This Row],[Amount]]/shipments9[[#This Row],[Boxes]]</f>
        <v>16.974852071005916</v>
      </c>
    </row>
    <row r="3129" spans="1:20" hidden="1" x14ac:dyDescent="0.25">
      <c r="A3129" t="s">
        <v>3326</v>
      </c>
      <c r="B3129" t="s">
        <v>45</v>
      </c>
      <c r="C3129" t="s">
        <v>149</v>
      </c>
      <c r="D3129" t="s">
        <v>22</v>
      </c>
      <c r="E3129" s="1">
        <v>45084</v>
      </c>
      <c r="F3129" s="1" t="str">
        <f>TEXT(shipments9[[#This Row],[Shipdate]],"ddd")</f>
        <v>Wed</v>
      </c>
      <c r="G3129" s="1" t="str">
        <f>IF(OR(shipments9[[#This Row],[Day Name]]="Sat",shipments9[[#This Row],[Day Name]]="Sun"),"Weekend","Weekday")</f>
        <v>Weekday</v>
      </c>
      <c r="H3129">
        <v>3798</v>
      </c>
      <c r="I3129">
        <v>211</v>
      </c>
      <c r="J3129" t="s">
        <v>172</v>
      </c>
      <c r="K3129" t="s">
        <v>8151</v>
      </c>
      <c r="L3129" t="s">
        <v>8154</v>
      </c>
      <c r="M3129">
        <v>6</v>
      </c>
      <c r="N3129" t="s">
        <v>8159</v>
      </c>
      <c r="O3129" s="4">
        <f>INDEX(products[Cost_per_box], MATCH(shipments9[[#This Row],[PID]], products[PID], 0))</f>
        <v>6.43</v>
      </c>
      <c r="P3129" s="4">
        <f>shipments9[[#This Row],[Boxes]]*shipments9[[#This Row],[Cost Per Box]]</f>
        <v>1356.73</v>
      </c>
      <c r="Q3129" s="4">
        <f>shipments9[[#This Row],[Amount]] -shipments9[[#This Row],[total cost]]</f>
        <v>2441.27</v>
      </c>
      <c r="R3129" s="4" t="str">
        <f>IF(shipments9[[#This Row],[Gross Profit]]&lt;0,"Loss","Profit")</f>
        <v>Profit</v>
      </c>
      <c r="S3129" s="9">
        <f>shipments9[[#This Row],[Gross Profit]]/shipments9[[#This Row],[Amount]]</f>
        <v>0.64277777777777778</v>
      </c>
      <c r="T3129" s="11">
        <f>shipments9[[#This Row],[Amount]]/shipments9[[#This Row],[Boxes]]</f>
        <v>18</v>
      </c>
    </row>
    <row r="3130" spans="1:20" hidden="1" x14ac:dyDescent="0.25">
      <c r="A3130" t="s">
        <v>3327</v>
      </c>
      <c r="B3130" t="s">
        <v>45</v>
      </c>
      <c r="C3130" t="s">
        <v>153</v>
      </c>
      <c r="D3130" t="s">
        <v>22</v>
      </c>
      <c r="E3130" s="1">
        <v>45250</v>
      </c>
      <c r="F3130" s="1" t="str">
        <f>TEXT(shipments9[[#This Row],[Shipdate]],"ddd")</f>
        <v>Mon</v>
      </c>
      <c r="G3130" s="1" t="str">
        <f>IF(OR(shipments9[[#This Row],[Day Name]]="Sat",shipments9[[#This Row],[Day Name]]="Sun"),"Weekend","Weekday")</f>
        <v>Weekday</v>
      </c>
      <c r="H3130">
        <v>7463.25</v>
      </c>
      <c r="I3130">
        <v>415</v>
      </c>
      <c r="J3130" t="s">
        <v>172</v>
      </c>
      <c r="K3130" t="s">
        <v>8151</v>
      </c>
      <c r="L3130" t="s">
        <v>8152</v>
      </c>
      <c r="M3130">
        <v>11</v>
      </c>
      <c r="N3130" t="s">
        <v>8165</v>
      </c>
      <c r="O3130" s="4">
        <f>INDEX(products[Cost_per_box], MATCH(shipments9[[#This Row],[PID]], products[PID], 0))</f>
        <v>9.57</v>
      </c>
      <c r="P3130" s="4">
        <f>shipments9[[#This Row],[Boxes]]*shipments9[[#This Row],[Cost Per Box]]</f>
        <v>3971.55</v>
      </c>
      <c r="Q3130" s="4">
        <f>shipments9[[#This Row],[Amount]] -shipments9[[#This Row],[total cost]]</f>
        <v>3491.7</v>
      </c>
      <c r="R3130" s="4" t="str">
        <f>IF(shipments9[[#This Row],[Gross Profit]]&lt;0,"Loss","Profit")</f>
        <v>Profit</v>
      </c>
      <c r="S3130" s="9">
        <f>shipments9[[#This Row],[Gross Profit]]/shipments9[[#This Row],[Amount]]</f>
        <v>0.46785247713797606</v>
      </c>
      <c r="T3130" s="11">
        <f>shipments9[[#This Row],[Amount]]/shipments9[[#This Row],[Boxes]]</f>
        <v>17.983734939759035</v>
      </c>
    </row>
    <row r="3131" spans="1:20" hidden="1" x14ac:dyDescent="0.25">
      <c r="A3131" t="s">
        <v>3328</v>
      </c>
      <c r="B3131" t="s">
        <v>45</v>
      </c>
      <c r="C3131" t="s">
        <v>155</v>
      </c>
      <c r="D3131" t="s">
        <v>22</v>
      </c>
      <c r="E3131" s="1">
        <v>44971</v>
      </c>
      <c r="F3131" s="1" t="str">
        <f>TEXT(shipments9[[#This Row],[Shipdate]],"ddd")</f>
        <v>Tue</v>
      </c>
      <c r="G3131" s="1" t="str">
        <f>IF(OR(shipments9[[#This Row],[Day Name]]="Sat",shipments9[[#This Row],[Day Name]]="Sun"),"Weekend","Weekday")</f>
        <v>Weekday</v>
      </c>
      <c r="H3131">
        <v>5208.75</v>
      </c>
      <c r="I3131">
        <v>474</v>
      </c>
      <c r="J3131" t="s">
        <v>172</v>
      </c>
      <c r="K3131" t="s">
        <v>8151</v>
      </c>
      <c r="L3131" t="s">
        <v>8156</v>
      </c>
      <c r="M3131">
        <v>2</v>
      </c>
      <c r="N3131" t="s">
        <v>8157</v>
      </c>
      <c r="O3131" s="4">
        <f>INDEX(products[Cost_per_box], MATCH(shipments9[[#This Row],[PID]], products[PID], 0))</f>
        <v>8.43</v>
      </c>
      <c r="P3131" s="4">
        <f>shipments9[[#This Row],[Boxes]]*shipments9[[#This Row],[Cost Per Box]]</f>
        <v>3995.8199999999997</v>
      </c>
      <c r="Q3131" s="4">
        <f>shipments9[[#This Row],[Amount]] -shipments9[[#This Row],[total cost]]</f>
        <v>1212.9300000000003</v>
      </c>
      <c r="R3131" s="4" t="str">
        <f>IF(shipments9[[#This Row],[Gross Profit]]&lt;0,"Loss","Profit")</f>
        <v>Profit</v>
      </c>
      <c r="S3131" s="9">
        <f>shipments9[[#This Row],[Gross Profit]]/shipments9[[#This Row],[Amount]]</f>
        <v>0.2328639308855292</v>
      </c>
      <c r="T3131" s="11">
        <f>shipments9[[#This Row],[Amount]]/shipments9[[#This Row],[Boxes]]</f>
        <v>10.988924050632912</v>
      </c>
    </row>
    <row r="3132" spans="1:20" hidden="1" x14ac:dyDescent="0.25">
      <c r="A3132" t="s">
        <v>3329</v>
      </c>
      <c r="B3132" t="s">
        <v>45</v>
      </c>
      <c r="C3132" t="s">
        <v>161</v>
      </c>
      <c r="D3132" t="s">
        <v>22</v>
      </c>
      <c r="E3132" s="1">
        <v>45128</v>
      </c>
      <c r="F3132" s="1" t="str">
        <f>TEXT(shipments9[[#This Row],[Shipdate]],"ddd")</f>
        <v>Fri</v>
      </c>
      <c r="G3132" s="1" t="str">
        <f>IF(OR(shipments9[[#This Row],[Day Name]]="Sat",shipments9[[#This Row],[Day Name]]="Sun"),"Weekend","Weekday")</f>
        <v>Weekday</v>
      </c>
      <c r="H3132">
        <v>2099.25</v>
      </c>
      <c r="I3132">
        <v>175</v>
      </c>
      <c r="J3132" t="s">
        <v>172</v>
      </c>
      <c r="K3132" t="s">
        <v>8151</v>
      </c>
      <c r="L3132" t="s">
        <v>8160</v>
      </c>
      <c r="M3132">
        <v>7</v>
      </c>
      <c r="N3132" t="s">
        <v>8161</v>
      </c>
      <c r="O3132" s="4">
        <f>INDEX(products[Cost_per_box], MATCH(shipments9[[#This Row],[PID]], products[PID], 0))</f>
        <v>2.76</v>
      </c>
      <c r="P3132" s="4">
        <f>shipments9[[#This Row],[Boxes]]*shipments9[[#This Row],[Cost Per Box]]</f>
        <v>482.99999999999994</v>
      </c>
      <c r="Q3132" s="4">
        <f>shipments9[[#This Row],[Amount]] -shipments9[[#This Row],[total cost]]</f>
        <v>1616.25</v>
      </c>
      <c r="R3132" s="4" t="str">
        <f>IF(shipments9[[#This Row],[Gross Profit]]&lt;0,"Loss","Profit")</f>
        <v>Profit</v>
      </c>
      <c r="S3132" s="9">
        <f>shipments9[[#This Row],[Gross Profit]]/shipments9[[#This Row],[Amount]]</f>
        <v>0.76991782779564133</v>
      </c>
      <c r="T3132" s="11">
        <f>shipments9[[#This Row],[Amount]]/shipments9[[#This Row],[Boxes]]</f>
        <v>11.995714285714286</v>
      </c>
    </row>
    <row r="3133" spans="1:20" hidden="1" x14ac:dyDescent="0.25">
      <c r="A3133" t="s">
        <v>3330</v>
      </c>
      <c r="B3133" t="s">
        <v>45</v>
      </c>
      <c r="C3133" t="s">
        <v>163</v>
      </c>
      <c r="D3133" t="s">
        <v>22</v>
      </c>
      <c r="E3133" s="1">
        <v>44953</v>
      </c>
      <c r="F3133" s="1" t="str">
        <f>TEXT(shipments9[[#This Row],[Shipdate]],"ddd")</f>
        <v>Fri</v>
      </c>
      <c r="G3133" s="1" t="str">
        <f>IF(OR(shipments9[[#This Row],[Day Name]]="Sat",shipments9[[#This Row],[Day Name]]="Sun"),"Weekend","Weekday")</f>
        <v>Weekday</v>
      </c>
      <c r="H3133">
        <v>2124</v>
      </c>
      <c r="I3133">
        <v>304</v>
      </c>
      <c r="J3133" t="s">
        <v>172</v>
      </c>
      <c r="K3133" t="s">
        <v>8151</v>
      </c>
      <c r="L3133" t="s">
        <v>8156</v>
      </c>
      <c r="M3133">
        <v>1</v>
      </c>
      <c r="N3133" t="s">
        <v>8163</v>
      </c>
      <c r="O3133" s="4">
        <f>INDEX(products[Cost_per_box], MATCH(shipments9[[#This Row],[PID]], products[PID], 0))</f>
        <v>3.32</v>
      </c>
      <c r="P3133" s="4">
        <f>shipments9[[#This Row],[Boxes]]*shipments9[[#This Row],[Cost Per Box]]</f>
        <v>1009.28</v>
      </c>
      <c r="Q3133" s="4">
        <f>shipments9[[#This Row],[Amount]] -shipments9[[#This Row],[total cost]]</f>
        <v>1114.72</v>
      </c>
      <c r="R3133" s="4" t="str">
        <f>IF(shipments9[[#This Row],[Gross Profit]]&lt;0,"Loss","Profit")</f>
        <v>Profit</v>
      </c>
      <c r="S3133" s="9">
        <f>shipments9[[#This Row],[Gross Profit]]/shipments9[[#This Row],[Amount]]</f>
        <v>0.52482109227871943</v>
      </c>
      <c r="T3133" s="11">
        <f>shipments9[[#This Row],[Amount]]/shipments9[[#This Row],[Boxes]]</f>
        <v>6.9868421052631575</v>
      </c>
    </row>
    <row r="3134" spans="1:20" hidden="1" x14ac:dyDescent="0.25">
      <c r="A3134" t="s">
        <v>3331</v>
      </c>
      <c r="B3134" t="s">
        <v>45</v>
      </c>
      <c r="C3134" t="s">
        <v>124</v>
      </c>
      <c r="D3134" t="s">
        <v>22</v>
      </c>
      <c r="E3134" s="1">
        <v>45037</v>
      </c>
      <c r="F3134" s="1" t="str">
        <f>TEXT(shipments9[[#This Row],[Shipdate]],"ddd")</f>
        <v>Fri</v>
      </c>
      <c r="G3134" s="1" t="str">
        <f>IF(OR(shipments9[[#This Row],[Day Name]]="Sat",shipments9[[#This Row],[Day Name]]="Sun"),"Weekend","Weekday")</f>
        <v>Weekday</v>
      </c>
      <c r="H3134">
        <v>81</v>
      </c>
      <c r="I3134">
        <v>6</v>
      </c>
      <c r="J3134" t="s">
        <v>172</v>
      </c>
      <c r="K3134" t="s">
        <v>8151</v>
      </c>
      <c r="L3134" t="s">
        <v>8154</v>
      </c>
      <c r="M3134">
        <v>4</v>
      </c>
      <c r="N3134" t="s">
        <v>8158</v>
      </c>
      <c r="O3134" s="4">
        <f>INDEX(products[Cost_per_box], MATCH(shipments9[[#This Row],[PID]], products[PID], 0))</f>
        <v>7.48</v>
      </c>
      <c r="P3134" s="4">
        <f>shipments9[[#This Row],[Boxes]]*shipments9[[#This Row],[Cost Per Box]]</f>
        <v>44.88</v>
      </c>
      <c r="Q3134" s="4">
        <f>shipments9[[#This Row],[Amount]] -shipments9[[#This Row],[total cost]]</f>
        <v>36.119999999999997</v>
      </c>
      <c r="R3134" s="4" t="str">
        <f>IF(shipments9[[#This Row],[Gross Profit]]&lt;0,"Loss","Profit")</f>
        <v>Profit</v>
      </c>
      <c r="S3134" s="9">
        <f>shipments9[[#This Row],[Gross Profit]]/shipments9[[#This Row],[Amount]]</f>
        <v>0.44592592592592589</v>
      </c>
      <c r="T3134" s="11">
        <f>shipments9[[#This Row],[Amount]]/shipments9[[#This Row],[Boxes]]</f>
        <v>13.5</v>
      </c>
    </row>
    <row r="3135" spans="1:20" hidden="1" x14ac:dyDescent="0.25">
      <c r="A3135" t="s">
        <v>3332</v>
      </c>
      <c r="B3135" t="s">
        <v>45</v>
      </c>
      <c r="C3135" t="s">
        <v>135</v>
      </c>
      <c r="D3135" t="s">
        <v>22</v>
      </c>
      <c r="E3135" s="1">
        <v>45205</v>
      </c>
      <c r="F3135" s="1" t="str">
        <f>TEXT(shipments9[[#This Row],[Shipdate]],"ddd")</f>
        <v>Fri</v>
      </c>
      <c r="G3135" s="1" t="str">
        <f>IF(OR(shipments9[[#This Row],[Day Name]]="Sat",shipments9[[#This Row],[Day Name]]="Sun"),"Weekend","Weekday")</f>
        <v>Weekday</v>
      </c>
      <c r="H3135">
        <v>5062.5</v>
      </c>
      <c r="I3135">
        <v>181</v>
      </c>
      <c r="J3135" t="s">
        <v>172</v>
      </c>
      <c r="K3135" t="s">
        <v>8151</v>
      </c>
      <c r="L3135" t="s">
        <v>8152</v>
      </c>
      <c r="M3135">
        <v>10</v>
      </c>
      <c r="N3135" t="s">
        <v>8153</v>
      </c>
      <c r="O3135" s="4">
        <f>INDEX(products[Cost_per_box], MATCH(shipments9[[#This Row],[PID]], products[PID], 0))</f>
        <v>9.94</v>
      </c>
      <c r="P3135" s="4">
        <f>shipments9[[#This Row],[Boxes]]*shipments9[[#This Row],[Cost Per Box]]</f>
        <v>1799.1399999999999</v>
      </c>
      <c r="Q3135" s="4">
        <f>shipments9[[#This Row],[Amount]] -shipments9[[#This Row],[total cost]]</f>
        <v>3263.36</v>
      </c>
      <c r="R3135" s="4" t="str">
        <f>IF(shipments9[[#This Row],[Gross Profit]]&lt;0,"Loss","Profit")</f>
        <v>Profit</v>
      </c>
      <c r="S3135" s="9">
        <f>shipments9[[#This Row],[Gross Profit]]/shipments9[[#This Row],[Amount]]</f>
        <v>0.64461432098765437</v>
      </c>
      <c r="T3135" s="11">
        <f>shipments9[[#This Row],[Amount]]/shipments9[[#This Row],[Boxes]]</f>
        <v>27.96961325966851</v>
      </c>
    </row>
    <row r="3136" spans="1:20" hidden="1" x14ac:dyDescent="0.25">
      <c r="A3136" t="s">
        <v>3333</v>
      </c>
      <c r="B3136" t="s">
        <v>45</v>
      </c>
      <c r="C3136" t="s">
        <v>135</v>
      </c>
      <c r="D3136" t="s">
        <v>22</v>
      </c>
      <c r="E3136" s="1">
        <v>44943</v>
      </c>
      <c r="F3136" s="1" t="str">
        <f>TEXT(shipments9[[#This Row],[Shipdate]],"ddd")</f>
        <v>Tue</v>
      </c>
      <c r="G3136" s="1" t="str">
        <f>IF(OR(shipments9[[#This Row],[Day Name]]="Sat",shipments9[[#This Row],[Day Name]]="Sun"),"Weekend","Weekday")</f>
        <v>Weekday</v>
      </c>
      <c r="H3136">
        <v>5073.75</v>
      </c>
      <c r="I3136">
        <v>188</v>
      </c>
      <c r="J3136" t="s">
        <v>172</v>
      </c>
      <c r="K3136" t="s">
        <v>8151</v>
      </c>
      <c r="L3136" t="s">
        <v>8156</v>
      </c>
      <c r="M3136">
        <v>1</v>
      </c>
      <c r="N3136" t="s">
        <v>8163</v>
      </c>
      <c r="O3136" s="4">
        <f>INDEX(products[Cost_per_box], MATCH(shipments9[[#This Row],[PID]], products[PID], 0))</f>
        <v>9.94</v>
      </c>
      <c r="P3136" s="4">
        <f>shipments9[[#This Row],[Boxes]]*shipments9[[#This Row],[Cost Per Box]]</f>
        <v>1868.7199999999998</v>
      </c>
      <c r="Q3136" s="4">
        <f>shipments9[[#This Row],[Amount]] -shipments9[[#This Row],[total cost]]</f>
        <v>3205.03</v>
      </c>
      <c r="R3136" s="4" t="str">
        <f>IF(shipments9[[#This Row],[Gross Profit]]&lt;0,"Loss","Profit")</f>
        <v>Profit</v>
      </c>
      <c r="S3136" s="9">
        <f>shipments9[[#This Row],[Gross Profit]]/shipments9[[#This Row],[Amount]]</f>
        <v>0.63168859324956894</v>
      </c>
      <c r="T3136" s="11">
        <f>shipments9[[#This Row],[Amount]]/shipments9[[#This Row],[Boxes]]</f>
        <v>26.988031914893618</v>
      </c>
    </row>
    <row r="3137" spans="1:20" hidden="1" x14ac:dyDescent="0.25">
      <c r="A3137" t="s">
        <v>3334</v>
      </c>
      <c r="B3137" t="s">
        <v>45</v>
      </c>
      <c r="C3137" t="s">
        <v>135</v>
      </c>
      <c r="D3137" t="s">
        <v>22</v>
      </c>
      <c r="E3137" s="1">
        <v>44986</v>
      </c>
      <c r="F3137" s="1" t="str">
        <f>TEXT(shipments9[[#This Row],[Shipdate]],"ddd")</f>
        <v>Wed</v>
      </c>
      <c r="G3137" s="1" t="str">
        <f>IF(OR(shipments9[[#This Row],[Day Name]]="Sat",shipments9[[#This Row],[Day Name]]="Sun"),"Weekend","Weekday")</f>
        <v>Weekday</v>
      </c>
      <c r="H3137">
        <v>4936.5</v>
      </c>
      <c r="I3137">
        <v>206</v>
      </c>
      <c r="J3137" t="s">
        <v>172</v>
      </c>
      <c r="K3137" t="s">
        <v>8151</v>
      </c>
      <c r="L3137" t="s">
        <v>8156</v>
      </c>
      <c r="M3137">
        <v>3</v>
      </c>
      <c r="N3137" t="s">
        <v>8164</v>
      </c>
      <c r="O3137" s="4">
        <f>INDEX(products[Cost_per_box], MATCH(shipments9[[#This Row],[PID]], products[PID], 0))</f>
        <v>9.94</v>
      </c>
      <c r="P3137" s="4">
        <f>shipments9[[#This Row],[Boxes]]*shipments9[[#This Row],[Cost Per Box]]</f>
        <v>2047.6399999999999</v>
      </c>
      <c r="Q3137" s="4">
        <f>shipments9[[#This Row],[Amount]] -shipments9[[#This Row],[total cost]]</f>
        <v>2888.86</v>
      </c>
      <c r="R3137" s="4" t="str">
        <f>IF(shipments9[[#This Row],[Gross Profit]]&lt;0,"Loss","Profit")</f>
        <v>Profit</v>
      </c>
      <c r="S3137" s="9">
        <f>shipments9[[#This Row],[Gross Profit]]/shipments9[[#This Row],[Amount]]</f>
        <v>0.5852040919679935</v>
      </c>
      <c r="T3137" s="11">
        <f>shipments9[[#This Row],[Amount]]/shipments9[[#This Row],[Boxes]]</f>
        <v>23.96359223300971</v>
      </c>
    </row>
    <row r="3138" spans="1:20" hidden="1" x14ac:dyDescent="0.25">
      <c r="A3138" t="s">
        <v>3335</v>
      </c>
      <c r="B3138" t="s">
        <v>45</v>
      </c>
      <c r="C3138" t="s">
        <v>145</v>
      </c>
      <c r="D3138" t="s">
        <v>22</v>
      </c>
      <c r="E3138" s="1">
        <v>45049</v>
      </c>
      <c r="F3138" s="1" t="str">
        <f>TEXT(shipments9[[#This Row],[Shipdate]],"ddd")</f>
        <v>Wed</v>
      </c>
      <c r="G3138" s="1" t="str">
        <f>IF(OR(shipments9[[#This Row],[Day Name]]="Sat",shipments9[[#This Row],[Day Name]]="Sun"),"Weekend","Weekday")</f>
        <v>Weekday</v>
      </c>
      <c r="H3138">
        <v>5091.75</v>
      </c>
      <c r="I3138">
        <v>392</v>
      </c>
      <c r="J3138" t="s">
        <v>172</v>
      </c>
      <c r="K3138" t="s">
        <v>8151</v>
      </c>
      <c r="L3138" t="s">
        <v>8154</v>
      </c>
      <c r="M3138">
        <v>5</v>
      </c>
      <c r="N3138" t="s">
        <v>201</v>
      </c>
      <c r="O3138" s="4">
        <f>INDEX(products[Cost_per_box], MATCH(shipments9[[#This Row],[PID]], products[PID], 0))</f>
        <v>4.74</v>
      </c>
      <c r="P3138" s="4">
        <f>shipments9[[#This Row],[Boxes]]*shipments9[[#This Row],[Cost Per Box]]</f>
        <v>1858.0800000000002</v>
      </c>
      <c r="Q3138" s="4">
        <f>shipments9[[#This Row],[Amount]] -shipments9[[#This Row],[total cost]]</f>
        <v>3233.67</v>
      </c>
      <c r="R3138" s="4" t="str">
        <f>IF(shipments9[[#This Row],[Gross Profit]]&lt;0,"Loss","Profit")</f>
        <v>Profit</v>
      </c>
      <c r="S3138" s="9">
        <f>shipments9[[#This Row],[Gross Profit]]/shipments9[[#This Row],[Amount]]</f>
        <v>0.63508027691854474</v>
      </c>
      <c r="T3138" s="11">
        <f>shipments9[[#This Row],[Amount]]/shipments9[[#This Row],[Boxes]]</f>
        <v>12.989158163265307</v>
      </c>
    </row>
    <row r="3139" spans="1:20" hidden="1" x14ac:dyDescent="0.25">
      <c r="A3139" t="s">
        <v>3336</v>
      </c>
      <c r="B3139" t="s">
        <v>45</v>
      </c>
      <c r="C3139" t="s">
        <v>149</v>
      </c>
      <c r="D3139" t="s">
        <v>22</v>
      </c>
      <c r="E3139" s="1">
        <v>45335</v>
      </c>
      <c r="F3139" s="1" t="str">
        <f>TEXT(shipments9[[#This Row],[Shipdate]],"ddd")</f>
        <v>Tue</v>
      </c>
      <c r="G3139" s="1" t="str">
        <f>IF(OR(shipments9[[#This Row],[Day Name]]="Sat",shipments9[[#This Row],[Day Name]]="Sun"),"Weekend","Weekday")</f>
        <v>Weekday</v>
      </c>
      <c r="H3139">
        <v>3681</v>
      </c>
      <c r="I3139">
        <v>217</v>
      </c>
      <c r="J3139" t="s">
        <v>172</v>
      </c>
      <c r="K3139" t="s">
        <v>8155</v>
      </c>
      <c r="L3139" t="s">
        <v>8156</v>
      </c>
      <c r="M3139">
        <v>2</v>
      </c>
      <c r="N3139" t="s">
        <v>8157</v>
      </c>
      <c r="O3139" s="4">
        <f>INDEX(products[Cost_per_box], MATCH(shipments9[[#This Row],[PID]], products[PID], 0))</f>
        <v>6.43</v>
      </c>
      <c r="P3139" s="4">
        <f>shipments9[[#This Row],[Boxes]]*shipments9[[#This Row],[Cost Per Box]]</f>
        <v>1395.31</v>
      </c>
      <c r="Q3139" s="4">
        <f>shipments9[[#This Row],[Amount]] -shipments9[[#This Row],[total cost]]</f>
        <v>2285.69</v>
      </c>
      <c r="R3139" s="4" t="str">
        <f>IF(shipments9[[#This Row],[Gross Profit]]&lt;0,"Loss","Profit")</f>
        <v>Profit</v>
      </c>
      <c r="S3139" s="9">
        <f>shipments9[[#This Row],[Gross Profit]]/shipments9[[#This Row],[Amount]]</f>
        <v>0.62094267861994024</v>
      </c>
      <c r="T3139" s="11">
        <f>shipments9[[#This Row],[Amount]]/shipments9[[#This Row],[Boxes]]</f>
        <v>16.963133640552996</v>
      </c>
    </row>
    <row r="3140" spans="1:20" hidden="1" x14ac:dyDescent="0.25">
      <c r="A3140" t="s">
        <v>3337</v>
      </c>
      <c r="B3140" t="s">
        <v>45</v>
      </c>
      <c r="C3140" t="s">
        <v>155</v>
      </c>
      <c r="D3140" t="s">
        <v>22</v>
      </c>
      <c r="E3140" s="1">
        <v>45411</v>
      </c>
      <c r="F3140" s="1" t="str">
        <f>TEXT(shipments9[[#This Row],[Shipdate]],"ddd")</f>
        <v>Mon</v>
      </c>
      <c r="G3140" s="1" t="str">
        <f>IF(OR(shipments9[[#This Row],[Day Name]]="Sat",shipments9[[#This Row],[Day Name]]="Sun"),"Weekend","Weekday")</f>
        <v>Weekday</v>
      </c>
      <c r="H3140">
        <v>6867</v>
      </c>
      <c r="I3140">
        <v>687</v>
      </c>
      <c r="J3140" t="s">
        <v>172</v>
      </c>
      <c r="K3140" t="s">
        <v>8155</v>
      </c>
      <c r="L3140" t="s">
        <v>8154</v>
      </c>
      <c r="M3140">
        <v>4</v>
      </c>
      <c r="N3140" t="s">
        <v>8158</v>
      </c>
      <c r="O3140" s="4">
        <f>INDEX(products[Cost_per_box], MATCH(shipments9[[#This Row],[PID]], products[PID], 0))</f>
        <v>8.43</v>
      </c>
      <c r="P3140" s="4">
        <f>shipments9[[#This Row],[Boxes]]*shipments9[[#This Row],[Cost Per Box]]</f>
        <v>5791.41</v>
      </c>
      <c r="Q3140" s="4">
        <f>shipments9[[#This Row],[Amount]] -shipments9[[#This Row],[total cost]]</f>
        <v>1075.5900000000001</v>
      </c>
      <c r="R3140" s="4" t="str">
        <f>IF(shipments9[[#This Row],[Gross Profit]]&lt;0,"Loss","Profit")</f>
        <v>Profit</v>
      </c>
      <c r="S3140" s="9">
        <f>shipments9[[#This Row],[Gross Profit]]/shipments9[[#This Row],[Amount]]</f>
        <v>0.15663171690694627</v>
      </c>
      <c r="T3140" s="11">
        <f>shipments9[[#This Row],[Amount]]/shipments9[[#This Row],[Boxes]]</f>
        <v>9.9956331877729259</v>
      </c>
    </row>
    <row r="3141" spans="1:20" hidden="1" x14ac:dyDescent="0.25">
      <c r="A3141" t="s">
        <v>3338</v>
      </c>
      <c r="B3141" t="s">
        <v>45</v>
      </c>
      <c r="C3141" t="s">
        <v>163</v>
      </c>
      <c r="D3141" t="s">
        <v>22</v>
      </c>
      <c r="E3141" s="1">
        <v>45436</v>
      </c>
      <c r="F3141" s="1" t="str">
        <f>TEXT(shipments9[[#This Row],[Shipdate]],"ddd")</f>
        <v>Fri</v>
      </c>
      <c r="G3141" s="1" t="str">
        <f>IF(OR(shipments9[[#This Row],[Day Name]]="Sat",shipments9[[#This Row],[Day Name]]="Sun"),"Weekend","Weekday")</f>
        <v>Weekday</v>
      </c>
      <c r="H3141">
        <v>2612.25</v>
      </c>
      <c r="I3141">
        <v>238</v>
      </c>
      <c r="J3141" t="s">
        <v>172</v>
      </c>
      <c r="K3141" t="s">
        <v>8155</v>
      </c>
      <c r="L3141" t="s">
        <v>8154</v>
      </c>
      <c r="M3141">
        <v>5</v>
      </c>
      <c r="N3141" t="s">
        <v>201</v>
      </c>
      <c r="O3141" s="4">
        <f>INDEX(products[Cost_per_box], MATCH(shipments9[[#This Row],[PID]], products[PID], 0))</f>
        <v>3.32</v>
      </c>
      <c r="P3141" s="4">
        <f>shipments9[[#This Row],[Boxes]]*shipments9[[#This Row],[Cost Per Box]]</f>
        <v>790.16</v>
      </c>
      <c r="Q3141" s="4">
        <f>shipments9[[#This Row],[Amount]] -shipments9[[#This Row],[total cost]]</f>
        <v>1822.0900000000001</v>
      </c>
      <c r="R3141" s="4" t="str">
        <f>IF(shipments9[[#This Row],[Gross Profit]]&lt;0,"Loss","Profit")</f>
        <v>Profit</v>
      </c>
      <c r="S3141" s="9">
        <f>shipments9[[#This Row],[Gross Profit]]/shipments9[[#This Row],[Amount]]</f>
        <v>0.69751746578619966</v>
      </c>
      <c r="T3141" s="11">
        <f>shipments9[[#This Row],[Amount]]/shipments9[[#This Row],[Boxes]]</f>
        <v>10.975840336134453</v>
      </c>
    </row>
    <row r="3142" spans="1:20" hidden="1" x14ac:dyDescent="0.25">
      <c r="A3142" t="s">
        <v>3339</v>
      </c>
      <c r="B3142" t="s">
        <v>45</v>
      </c>
      <c r="C3142" t="s">
        <v>121</v>
      </c>
      <c r="D3142" t="s">
        <v>22</v>
      </c>
      <c r="E3142" s="1">
        <v>44950</v>
      </c>
      <c r="F3142" s="1" t="str">
        <f>TEXT(shipments9[[#This Row],[Shipdate]],"ddd")</f>
        <v>Tue</v>
      </c>
      <c r="G3142" s="1" t="str">
        <f>IF(OR(shipments9[[#This Row],[Day Name]]="Sat",shipments9[[#This Row],[Day Name]]="Sun"),"Weekend","Weekday")</f>
        <v>Weekday</v>
      </c>
      <c r="H3142">
        <v>2819.25</v>
      </c>
      <c r="I3142">
        <v>217</v>
      </c>
      <c r="J3142" t="s">
        <v>172</v>
      </c>
      <c r="K3142" t="s">
        <v>8151</v>
      </c>
      <c r="L3142" t="s">
        <v>8156</v>
      </c>
      <c r="M3142">
        <v>1</v>
      </c>
      <c r="N3142" t="s">
        <v>8163</v>
      </c>
      <c r="O3142" s="4">
        <f>INDEX(products[Cost_per_box], MATCH(shipments9[[#This Row],[PID]], products[PID], 0))</f>
        <v>5.26</v>
      </c>
      <c r="P3142" s="4">
        <f>shipments9[[#This Row],[Boxes]]*shipments9[[#This Row],[Cost Per Box]]</f>
        <v>1141.4199999999998</v>
      </c>
      <c r="Q3142" s="4">
        <f>shipments9[[#This Row],[Amount]] -shipments9[[#This Row],[total cost]]</f>
        <v>1677.8300000000002</v>
      </c>
      <c r="R3142" s="4" t="str">
        <f>IF(shipments9[[#This Row],[Gross Profit]]&lt;0,"Loss","Profit")</f>
        <v>Profit</v>
      </c>
      <c r="S3142" s="9">
        <f>shipments9[[#This Row],[Gross Profit]]/shipments9[[#This Row],[Amount]]</f>
        <v>0.59513345747982627</v>
      </c>
      <c r="T3142" s="11">
        <f>shipments9[[#This Row],[Amount]]/shipments9[[#This Row],[Boxes]]</f>
        <v>12.991935483870968</v>
      </c>
    </row>
    <row r="3143" spans="1:20" hidden="1" x14ac:dyDescent="0.25">
      <c r="A3143" t="s">
        <v>3340</v>
      </c>
      <c r="B3143" t="s">
        <v>45</v>
      </c>
      <c r="C3143" t="s">
        <v>121</v>
      </c>
      <c r="D3143" t="s">
        <v>22</v>
      </c>
      <c r="E3143" s="1">
        <v>45331</v>
      </c>
      <c r="F3143" s="1" t="str">
        <f>TEXT(shipments9[[#This Row],[Shipdate]],"ddd")</f>
        <v>Fri</v>
      </c>
      <c r="G3143" s="1" t="str">
        <f>IF(OR(shipments9[[#This Row],[Day Name]]="Sat",shipments9[[#This Row],[Day Name]]="Sun"),"Weekend","Weekday")</f>
        <v>Weekday</v>
      </c>
      <c r="H3143">
        <v>2178</v>
      </c>
      <c r="I3143">
        <v>137</v>
      </c>
      <c r="J3143" t="s">
        <v>172</v>
      </c>
      <c r="K3143" t="s">
        <v>8155</v>
      </c>
      <c r="L3143" t="s">
        <v>8156</v>
      </c>
      <c r="M3143">
        <v>2</v>
      </c>
      <c r="N3143" t="s">
        <v>8157</v>
      </c>
      <c r="O3143" s="4">
        <f>INDEX(products[Cost_per_box], MATCH(shipments9[[#This Row],[PID]], products[PID], 0))</f>
        <v>5.26</v>
      </c>
      <c r="P3143" s="4">
        <f>shipments9[[#This Row],[Boxes]]*shipments9[[#This Row],[Cost Per Box]]</f>
        <v>720.62</v>
      </c>
      <c r="Q3143" s="4">
        <f>shipments9[[#This Row],[Amount]] -shipments9[[#This Row],[total cost]]</f>
        <v>1457.38</v>
      </c>
      <c r="R3143" s="4" t="str">
        <f>IF(shipments9[[#This Row],[Gross Profit]]&lt;0,"Loss","Profit")</f>
        <v>Profit</v>
      </c>
      <c r="S3143" s="9">
        <f>shipments9[[#This Row],[Gross Profit]]/shipments9[[#This Row],[Amount]]</f>
        <v>0.66913682277318642</v>
      </c>
      <c r="T3143" s="11">
        <f>shipments9[[#This Row],[Amount]]/shipments9[[#This Row],[Boxes]]</f>
        <v>15.897810218978103</v>
      </c>
    </row>
    <row r="3144" spans="1:20" hidden="1" x14ac:dyDescent="0.25">
      <c r="A3144" t="s">
        <v>3341</v>
      </c>
      <c r="B3144" t="s">
        <v>45</v>
      </c>
      <c r="C3144" t="s">
        <v>124</v>
      </c>
      <c r="D3144" t="s">
        <v>22</v>
      </c>
      <c r="E3144" s="1">
        <v>45107</v>
      </c>
      <c r="F3144" s="1" t="str">
        <f>TEXT(shipments9[[#This Row],[Shipdate]],"ddd")</f>
        <v>Fri</v>
      </c>
      <c r="G3144" s="1" t="str">
        <f>IF(OR(shipments9[[#This Row],[Day Name]]="Sat",shipments9[[#This Row],[Day Name]]="Sun"),"Weekend","Weekday")</f>
        <v>Weekday</v>
      </c>
      <c r="H3144">
        <v>281.25</v>
      </c>
      <c r="I3144">
        <v>17</v>
      </c>
      <c r="J3144" t="s">
        <v>172</v>
      </c>
      <c r="K3144" t="s">
        <v>8151</v>
      </c>
      <c r="L3144" t="s">
        <v>8154</v>
      </c>
      <c r="M3144">
        <v>6</v>
      </c>
      <c r="N3144" t="s">
        <v>8159</v>
      </c>
      <c r="O3144" s="4">
        <f>INDEX(products[Cost_per_box], MATCH(shipments9[[#This Row],[PID]], products[PID], 0))</f>
        <v>7.48</v>
      </c>
      <c r="P3144" s="4">
        <f>shipments9[[#This Row],[Boxes]]*shipments9[[#This Row],[Cost Per Box]]</f>
        <v>127.16000000000001</v>
      </c>
      <c r="Q3144" s="4">
        <f>shipments9[[#This Row],[Amount]] -shipments9[[#This Row],[total cost]]</f>
        <v>154.08999999999997</v>
      </c>
      <c r="R3144" s="4" t="str">
        <f>IF(shipments9[[#This Row],[Gross Profit]]&lt;0,"Loss","Profit")</f>
        <v>Profit</v>
      </c>
      <c r="S3144" s="9">
        <f>shipments9[[#This Row],[Gross Profit]]/shipments9[[#This Row],[Amount]]</f>
        <v>0.54787555555555545</v>
      </c>
      <c r="T3144" s="11">
        <f>shipments9[[#This Row],[Amount]]/shipments9[[#This Row],[Boxes]]</f>
        <v>16.544117647058822</v>
      </c>
    </row>
    <row r="3145" spans="1:20" hidden="1" x14ac:dyDescent="0.25">
      <c r="A3145" t="s">
        <v>3342</v>
      </c>
      <c r="B3145" t="s">
        <v>45</v>
      </c>
      <c r="C3145" t="s">
        <v>143</v>
      </c>
      <c r="D3145" t="s">
        <v>22</v>
      </c>
      <c r="E3145" s="1">
        <v>45093</v>
      </c>
      <c r="F3145" s="1" t="str">
        <f>TEXT(shipments9[[#This Row],[Shipdate]],"ddd")</f>
        <v>Fri</v>
      </c>
      <c r="G3145" s="1" t="str">
        <f>IF(OR(shipments9[[#This Row],[Day Name]]="Sat",shipments9[[#This Row],[Day Name]]="Sun"),"Weekend","Weekday")</f>
        <v>Weekday</v>
      </c>
      <c r="H3145">
        <v>9598.5</v>
      </c>
      <c r="I3145">
        <v>458</v>
      </c>
      <c r="J3145" t="s">
        <v>172</v>
      </c>
      <c r="K3145" t="s">
        <v>8151</v>
      </c>
      <c r="L3145" t="s">
        <v>8154</v>
      </c>
      <c r="M3145">
        <v>6</v>
      </c>
      <c r="N3145" t="s">
        <v>8159</v>
      </c>
      <c r="O3145" s="4">
        <f>INDEX(products[Cost_per_box], MATCH(shipments9[[#This Row],[PID]], products[PID], 0))</f>
        <v>10.23</v>
      </c>
      <c r="P3145" s="4">
        <f>shipments9[[#This Row],[Boxes]]*shipments9[[#This Row],[Cost Per Box]]</f>
        <v>4685.34</v>
      </c>
      <c r="Q3145" s="4">
        <f>shipments9[[#This Row],[Amount]] -shipments9[[#This Row],[total cost]]</f>
        <v>4913.16</v>
      </c>
      <c r="R3145" s="4" t="str">
        <f>IF(shipments9[[#This Row],[Gross Profit]]&lt;0,"Loss","Profit")</f>
        <v>Profit</v>
      </c>
      <c r="S3145" s="9">
        <f>shipments9[[#This Row],[Gross Profit]]/shipments9[[#This Row],[Amount]]</f>
        <v>0.51186747929363963</v>
      </c>
      <c r="T3145" s="11">
        <f>shipments9[[#This Row],[Amount]]/shipments9[[#This Row],[Boxes]]</f>
        <v>20.957423580786028</v>
      </c>
    </row>
    <row r="3146" spans="1:20" hidden="1" x14ac:dyDescent="0.25">
      <c r="A3146" t="s">
        <v>3343</v>
      </c>
      <c r="B3146" t="s">
        <v>45</v>
      </c>
      <c r="C3146" t="s">
        <v>155</v>
      </c>
      <c r="D3146" t="s">
        <v>22</v>
      </c>
      <c r="E3146" s="1">
        <v>45104</v>
      </c>
      <c r="F3146" s="1" t="str">
        <f>TEXT(shipments9[[#This Row],[Shipdate]],"ddd")</f>
        <v>Tue</v>
      </c>
      <c r="G3146" s="1" t="str">
        <f>IF(OR(shipments9[[#This Row],[Day Name]]="Sat",shipments9[[#This Row],[Day Name]]="Sun"),"Weekend","Weekday")</f>
        <v>Weekday</v>
      </c>
      <c r="H3146">
        <v>326.25</v>
      </c>
      <c r="I3146">
        <v>33</v>
      </c>
      <c r="J3146" t="s">
        <v>172</v>
      </c>
      <c r="K3146" t="s">
        <v>8151</v>
      </c>
      <c r="L3146" t="s">
        <v>8154</v>
      </c>
      <c r="M3146">
        <v>6</v>
      </c>
      <c r="N3146" t="s">
        <v>8159</v>
      </c>
      <c r="O3146" s="4">
        <f>INDEX(products[Cost_per_box], MATCH(shipments9[[#This Row],[PID]], products[PID], 0))</f>
        <v>8.43</v>
      </c>
      <c r="P3146" s="4">
        <f>shipments9[[#This Row],[Boxes]]*shipments9[[#This Row],[Cost Per Box]]</f>
        <v>278.19</v>
      </c>
      <c r="Q3146" s="4">
        <f>shipments9[[#This Row],[Amount]] -shipments9[[#This Row],[total cost]]</f>
        <v>48.06</v>
      </c>
      <c r="R3146" s="4" t="str">
        <f>IF(shipments9[[#This Row],[Gross Profit]]&lt;0,"Loss","Profit")</f>
        <v>Profit</v>
      </c>
      <c r="S3146" s="9">
        <f>shipments9[[#This Row],[Gross Profit]]/shipments9[[#This Row],[Amount]]</f>
        <v>0.1473103448275862</v>
      </c>
      <c r="T3146" s="11">
        <f>shipments9[[#This Row],[Amount]]/shipments9[[#This Row],[Boxes]]</f>
        <v>9.8863636363636367</v>
      </c>
    </row>
    <row r="3147" spans="1:20" hidden="1" x14ac:dyDescent="0.25">
      <c r="A3147" t="s">
        <v>3344</v>
      </c>
      <c r="B3147" t="s">
        <v>45</v>
      </c>
      <c r="C3147" t="s">
        <v>121</v>
      </c>
      <c r="D3147" t="s">
        <v>22</v>
      </c>
      <c r="E3147" s="1">
        <v>45449</v>
      </c>
      <c r="F3147" s="1" t="str">
        <f>TEXT(shipments9[[#This Row],[Shipdate]],"ddd")</f>
        <v>Thu</v>
      </c>
      <c r="G3147" s="1" t="str">
        <f>IF(OR(shipments9[[#This Row],[Day Name]]="Sat",shipments9[[#This Row],[Day Name]]="Sun"),"Weekend","Weekday")</f>
        <v>Weekday</v>
      </c>
      <c r="H3147">
        <v>9263.25</v>
      </c>
      <c r="I3147">
        <v>772</v>
      </c>
      <c r="J3147" t="s">
        <v>172</v>
      </c>
      <c r="K3147" t="s">
        <v>8155</v>
      </c>
      <c r="L3147" t="s">
        <v>8154</v>
      </c>
      <c r="M3147">
        <v>6</v>
      </c>
      <c r="N3147" t="s">
        <v>8159</v>
      </c>
      <c r="O3147" s="4">
        <f>INDEX(products[Cost_per_box], MATCH(shipments9[[#This Row],[PID]], products[PID], 0))</f>
        <v>5.26</v>
      </c>
      <c r="P3147" s="4">
        <f>shipments9[[#This Row],[Boxes]]*shipments9[[#This Row],[Cost Per Box]]</f>
        <v>4060.72</v>
      </c>
      <c r="Q3147" s="4">
        <f>shipments9[[#This Row],[Amount]] -shipments9[[#This Row],[total cost]]</f>
        <v>5202.5300000000007</v>
      </c>
      <c r="R3147" s="4" t="str">
        <f>IF(shipments9[[#This Row],[Gross Profit]]&lt;0,"Loss","Profit")</f>
        <v>Profit</v>
      </c>
      <c r="S3147" s="9">
        <f>shipments9[[#This Row],[Gross Profit]]/shipments9[[#This Row],[Amount]]</f>
        <v>0.56163117696272913</v>
      </c>
      <c r="T3147" s="11">
        <f>shipments9[[#This Row],[Amount]]/shipments9[[#This Row],[Boxes]]</f>
        <v>11.999028497409327</v>
      </c>
    </row>
    <row r="3148" spans="1:20" hidden="1" x14ac:dyDescent="0.25">
      <c r="A3148" t="s">
        <v>3345</v>
      </c>
      <c r="B3148" t="s">
        <v>45</v>
      </c>
      <c r="C3148" t="s">
        <v>137</v>
      </c>
      <c r="D3148" t="s">
        <v>22</v>
      </c>
      <c r="E3148" s="1">
        <v>45124</v>
      </c>
      <c r="F3148" s="1" t="str">
        <f>TEXT(shipments9[[#This Row],[Shipdate]],"ddd")</f>
        <v>Mon</v>
      </c>
      <c r="G3148" s="1" t="str">
        <f>IF(OR(shipments9[[#This Row],[Day Name]]="Sat",shipments9[[#This Row],[Day Name]]="Sun"),"Weekend","Weekday")</f>
        <v>Weekday</v>
      </c>
      <c r="H3148">
        <v>10845</v>
      </c>
      <c r="I3148">
        <v>603</v>
      </c>
      <c r="J3148" t="s">
        <v>172</v>
      </c>
      <c r="K3148" t="s">
        <v>8151</v>
      </c>
      <c r="L3148" t="s">
        <v>8160</v>
      </c>
      <c r="M3148">
        <v>7</v>
      </c>
      <c r="N3148" t="s">
        <v>8161</v>
      </c>
      <c r="O3148" s="4">
        <f>INDEX(products[Cost_per_box], MATCH(shipments9[[#This Row],[PID]], products[PID], 0))</f>
        <v>7.73</v>
      </c>
      <c r="P3148" s="4">
        <f>shipments9[[#This Row],[Boxes]]*shipments9[[#This Row],[Cost Per Box]]</f>
        <v>4661.1900000000005</v>
      </c>
      <c r="Q3148" s="4">
        <f>shipments9[[#This Row],[Amount]] -shipments9[[#This Row],[total cost]]</f>
        <v>6183.8099999999995</v>
      </c>
      <c r="R3148" s="4" t="str">
        <f>IF(shipments9[[#This Row],[Gross Profit]]&lt;0,"Loss","Profit")</f>
        <v>Profit</v>
      </c>
      <c r="S3148" s="9">
        <f>shipments9[[#This Row],[Gross Profit]]/shipments9[[#This Row],[Amount]]</f>
        <v>0.57019917012448129</v>
      </c>
      <c r="T3148" s="11">
        <f>shipments9[[#This Row],[Amount]]/shipments9[[#This Row],[Boxes]]</f>
        <v>17.985074626865671</v>
      </c>
    </row>
    <row r="3149" spans="1:20" hidden="1" x14ac:dyDescent="0.25">
      <c r="A3149" t="s">
        <v>3346</v>
      </c>
      <c r="B3149" t="s">
        <v>45</v>
      </c>
      <c r="C3149" t="s">
        <v>137</v>
      </c>
      <c r="D3149" t="s">
        <v>22</v>
      </c>
      <c r="E3149" s="1">
        <v>45170</v>
      </c>
      <c r="F3149" s="1" t="str">
        <f>TEXT(shipments9[[#This Row],[Shipdate]],"ddd")</f>
        <v>Fri</v>
      </c>
      <c r="G3149" s="1" t="str">
        <f>IF(OR(shipments9[[#This Row],[Day Name]]="Sat",shipments9[[#This Row],[Day Name]]="Sun"),"Weekend","Weekday")</f>
        <v>Weekday</v>
      </c>
      <c r="H3149">
        <v>12420</v>
      </c>
      <c r="I3149">
        <v>592</v>
      </c>
      <c r="J3149" t="s">
        <v>172</v>
      </c>
      <c r="K3149" t="s">
        <v>8151</v>
      </c>
      <c r="L3149" t="s">
        <v>8160</v>
      </c>
      <c r="M3149">
        <v>9</v>
      </c>
      <c r="N3149" t="s">
        <v>8167</v>
      </c>
      <c r="O3149" s="4">
        <f>INDEX(products[Cost_per_box], MATCH(shipments9[[#This Row],[PID]], products[PID], 0))</f>
        <v>7.73</v>
      </c>
      <c r="P3149" s="4">
        <f>shipments9[[#This Row],[Boxes]]*shipments9[[#This Row],[Cost Per Box]]</f>
        <v>4576.16</v>
      </c>
      <c r="Q3149" s="4">
        <f>shipments9[[#This Row],[Amount]] -shipments9[[#This Row],[total cost]]</f>
        <v>7843.84</v>
      </c>
      <c r="R3149" s="4" t="str">
        <f>IF(shipments9[[#This Row],[Gross Profit]]&lt;0,"Loss","Profit")</f>
        <v>Profit</v>
      </c>
      <c r="S3149" s="9">
        <f>shipments9[[#This Row],[Gross Profit]]/shipments9[[#This Row],[Amount]]</f>
        <v>0.631549114331723</v>
      </c>
      <c r="T3149" s="11">
        <f>shipments9[[#This Row],[Amount]]/shipments9[[#This Row],[Boxes]]</f>
        <v>20.97972972972973</v>
      </c>
    </row>
    <row r="3150" spans="1:20" hidden="1" x14ac:dyDescent="0.25">
      <c r="A3150" t="s">
        <v>3347</v>
      </c>
      <c r="B3150" t="s">
        <v>45</v>
      </c>
      <c r="C3150" t="s">
        <v>153</v>
      </c>
      <c r="D3150" t="s">
        <v>22</v>
      </c>
      <c r="E3150" s="1">
        <v>45287</v>
      </c>
      <c r="F3150" s="1" t="str">
        <f>TEXT(shipments9[[#This Row],[Shipdate]],"ddd")</f>
        <v>Wed</v>
      </c>
      <c r="G3150" s="1" t="str">
        <f>IF(OR(shipments9[[#This Row],[Day Name]]="Sat",shipments9[[#This Row],[Day Name]]="Sun"),"Weekend","Weekday")</f>
        <v>Weekday</v>
      </c>
      <c r="H3150">
        <v>10298.25</v>
      </c>
      <c r="I3150">
        <v>736</v>
      </c>
      <c r="J3150" t="s">
        <v>172</v>
      </c>
      <c r="K3150" t="s">
        <v>8151</v>
      </c>
      <c r="L3150" t="s">
        <v>8152</v>
      </c>
      <c r="M3150">
        <v>12</v>
      </c>
      <c r="N3150" t="s">
        <v>8166</v>
      </c>
      <c r="O3150" s="4">
        <f>INDEX(products[Cost_per_box], MATCH(shipments9[[#This Row],[PID]], products[PID], 0))</f>
        <v>9.57</v>
      </c>
      <c r="P3150" s="4">
        <f>shipments9[[#This Row],[Boxes]]*shipments9[[#This Row],[Cost Per Box]]</f>
        <v>7043.52</v>
      </c>
      <c r="Q3150" s="4">
        <f>shipments9[[#This Row],[Amount]] -shipments9[[#This Row],[total cost]]</f>
        <v>3254.7299999999996</v>
      </c>
      <c r="R3150" s="4" t="str">
        <f>IF(shipments9[[#This Row],[Gross Profit]]&lt;0,"Loss","Profit")</f>
        <v>Profit</v>
      </c>
      <c r="S3150" s="9">
        <f>shipments9[[#This Row],[Gross Profit]]/shipments9[[#This Row],[Amount]]</f>
        <v>0.31604690117252926</v>
      </c>
      <c r="T3150" s="11">
        <f>shipments9[[#This Row],[Amount]]/shipments9[[#This Row],[Boxes]]</f>
        <v>13.9921875</v>
      </c>
    </row>
    <row r="3151" spans="1:20" hidden="1" x14ac:dyDescent="0.25">
      <c r="A3151" t="s">
        <v>3348</v>
      </c>
      <c r="B3151" t="s">
        <v>45</v>
      </c>
      <c r="C3151" t="s">
        <v>163</v>
      </c>
      <c r="D3151" t="s">
        <v>22</v>
      </c>
      <c r="E3151" s="1">
        <v>45132</v>
      </c>
      <c r="F3151" s="1" t="str">
        <f>TEXT(shipments9[[#This Row],[Shipdate]],"ddd")</f>
        <v>Tue</v>
      </c>
      <c r="G3151" s="1" t="str">
        <f>IF(OR(shipments9[[#This Row],[Day Name]]="Sat",shipments9[[#This Row],[Day Name]]="Sun"),"Weekend","Weekday")</f>
        <v>Weekday</v>
      </c>
      <c r="H3151">
        <v>2963.25</v>
      </c>
      <c r="I3151">
        <v>270</v>
      </c>
      <c r="J3151" t="s">
        <v>172</v>
      </c>
      <c r="K3151" t="s">
        <v>8151</v>
      </c>
      <c r="L3151" t="s">
        <v>8160</v>
      </c>
      <c r="M3151">
        <v>7</v>
      </c>
      <c r="N3151" t="s">
        <v>8161</v>
      </c>
      <c r="O3151" s="4">
        <f>INDEX(products[Cost_per_box], MATCH(shipments9[[#This Row],[PID]], products[PID], 0))</f>
        <v>3.32</v>
      </c>
      <c r="P3151" s="4">
        <f>shipments9[[#This Row],[Boxes]]*shipments9[[#This Row],[Cost Per Box]]</f>
        <v>896.4</v>
      </c>
      <c r="Q3151" s="4">
        <f>shipments9[[#This Row],[Amount]] -shipments9[[#This Row],[total cost]]</f>
        <v>2066.85</v>
      </c>
      <c r="R3151" s="4" t="str">
        <f>IF(shipments9[[#This Row],[Gross Profit]]&lt;0,"Loss","Profit")</f>
        <v>Profit</v>
      </c>
      <c r="S3151" s="9">
        <f>shipments9[[#This Row],[Gross Profit]]/shipments9[[#This Row],[Amount]]</f>
        <v>0.69749430523917988</v>
      </c>
      <c r="T3151" s="11">
        <f>shipments9[[#This Row],[Amount]]/shipments9[[#This Row],[Boxes]]</f>
        <v>10.975</v>
      </c>
    </row>
    <row r="3152" spans="1:20" hidden="1" x14ac:dyDescent="0.25">
      <c r="A3152" t="s">
        <v>3349</v>
      </c>
      <c r="B3152" t="s">
        <v>45</v>
      </c>
      <c r="C3152" t="s">
        <v>135</v>
      </c>
      <c r="D3152" t="s">
        <v>22</v>
      </c>
      <c r="E3152" s="1">
        <v>45204</v>
      </c>
      <c r="F3152" s="1" t="str">
        <f>TEXT(shipments9[[#This Row],[Shipdate]],"ddd")</f>
        <v>Thu</v>
      </c>
      <c r="G3152" s="1" t="str">
        <f>IF(OR(shipments9[[#This Row],[Day Name]]="Sat",shipments9[[#This Row],[Day Name]]="Sun"),"Weekend","Weekday")</f>
        <v>Weekday</v>
      </c>
      <c r="H3152">
        <v>5107.5</v>
      </c>
      <c r="I3152">
        <v>190</v>
      </c>
      <c r="J3152" t="s">
        <v>172</v>
      </c>
      <c r="K3152" t="s">
        <v>8151</v>
      </c>
      <c r="L3152" t="s">
        <v>8152</v>
      </c>
      <c r="M3152">
        <v>10</v>
      </c>
      <c r="N3152" t="s">
        <v>8153</v>
      </c>
      <c r="O3152" s="4">
        <f>INDEX(products[Cost_per_box], MATCH(shipments9[[#This Row],[PID]], products[PID], 0))</f>
        <v>9.94</v>
      </c>
      <c r="P3152" s="4">
        <f>shipments9[[#This Row],[Boxes]]*shipments9[[#This Row],[Cost Per Box]]</f>
        <v>1888.6</v>
      </c>
      <c r="Q3152" s="4">
        <f>shipments9[[#This Row],[Amount]] -shipments9[[#This Row],[total cost]]</f>
        <v>3218.9</v>
      </c>
      <c r="R3152" s="4" t="str">
        <f>IF(shipments9[[#This Row],[Gross Profit]]&lt;0,"Loss","Profit")</f>
        <v>Profit</v>
      </c>
      <c r="S3152" s="9">
        <f>shipments9[[#This Row],[Gross Profit]]/shipments9[[#This Row],[Amount]]</f>
        <v>0.63023005384238862</v>
      </c>
      <c r="T3152" s="11">
        <f>shipments9[[#This Row],[Amount]]/shipments9[[#This Row],[Boxes]]</f>
        <v>26.881578947368421</v>
      </c>
    </row>
    <row r="3153" spans="1:20" hidden="1" x14ac:dyDescent="0.25">
      <c r="A3153" t="s">
        <v>3350</v>
      </c>
      <c r="B3153" t="s">
        <v>45</v>
      </c>
      <c r="C3153" t="s">
        <v>145</v>
      </c>
      <c r="D3153" t="s">
        <v>22</v>
      </c>
      <c r="E3153" s="1">
        <v>45196</v>
      </c>
      <c r="F3153" s="1" t="str">
        <f>TEXT(shipments9[[#This Row],[Shipdate]],"ddd")</f>
        <v>Wed</v>
      </c>
      <c r="G3153" s="1" t="str">
        <f>IF(OR(shipments9[[#This Row],[Day Name]]="Sat",shipments9[[#This Row],[Day Name]]="Sun"),"Weekend","Weekday")</f>
        <v>Weekday</v>
      </c>
      <c r="H3153">
        <v>7272</v>
      </c>
      <c r="I3153">
        <v>485</v>
      </c>
      <c r="J3153" t="s">
        <v>172</v>
      </c>
      <c r="K3153" t="s">
        <v>8151</v>
      </c>
      <c r="L3153" t="s">
        <v>8160</v>
      </c>
      <c r="M3153">
        <v>9</v>
      </c>
      <c r="N3153" t="s">
        <v>8167</v>
      </c>
      <c r="O3153" s="4">
        <f>INDEX(products[Cost_per_box], MATCH(shipments9[[#This Row],[PID]], products[PID], 0))</f>
        <v>4.74</v>
      </c>
      <c r="P3153" s="4">
        <f>shipments9[[#This Row],[Boxes]]*shipments9[[#This Row],[Cost Per Box]]</f>
        <v>2298.9</v>
      </c>
      <c r="Q3153" s="4">
        <f>shipments9[[#This Row],[Amount]] -shipments9[[#This Row],[total cost]]</f>
        <v>4973.1000000000004</v>
      </c>
      <c r="R3153" s="4" t="str">
        <f>IF(shipments9[[#This Row],[Gross Profit]]&lt;0,"Loss","Profit")</f>
        <v>Profit</v>
      </c>
      <c r="S3153" s="9">
        <f>shipments9[[#This Row],[Gross Profit]]/shipments9[[#This Row],[Amount]]</f>
        <v>0.6838696369636964</v>
      </c>
      <c r="T3153" s="11">
        <f>shipments9[[#This Row],[Amount]]/shipments9[[#This Row],[Boxes]]</f>
        <v>14.993814432989691</v>
      </c>
    </row>
    <row r="3154" spans="1:20" hidden="1" x14ac:dyDescent="0.25">
      <c r="A3154" t="s">
        <v>3351</v>
      </c>
      <c r="B3154" t="s">
        <v>45</v>
      </c>
      <c r="C3154" t="s">
        <v>153</v>
      </c>
      <c r="D3154" t="s">
        <v>22</v>
      </c>
      <c r="E3154" s="1">
        <v>45273</v>
      </c>
      <c r="F3154" s="1" t="str">
        <f>TEXT(shipments9[[#This Row],[Shipdate]],"ddd")</f>
        <v>Wed</v>
      </c>
      <c r="G3154" s="1" t="str">
        <f>IF(OR(shipments9[[#This Row],[Day Name]]="Sat",shipments9[[#This Row],[Day Name]]="Sun"),"Weekend","Weekday")</f>
        <v>Weekday</v>
      </c>
      <c r="H3154">
        <v>8993.25</v>
      </c>
      <c r="I3154">
        <v>643</v>
      </c>
      <c r="J3154" t="s">
        <v>172</v>
      </c>
      <c r="K3154" t="s">
        <v>8151</v>
      </c>
      <c r="L3154" t="s">
        <v>8152</v>
      </c>
      <c r="M3154">
        <v>12</v>
      </c>
      <c r="N3154" t="s">
        <v>8166</v>
      </c>
      <c r="O3154" s="4">
        <f>INDEX(products[Cost_per_box], MATCH(shipments9[[#This Row],[PID]], products[PID], 0))</f>
        <v>9.57</v>
      </c>
      <c r="P3154" s="4">
        <f>shipments9[[#This Row],[Boxes]]*shipments9[[#This Row],[Cost Per Box]]</f>
        <v>6153.51</v>
      </c>
      <c r="Q3154" s="4">
        <f>shipments9[[#This Row],[Amount]] -shipments9[[#This Row],[total cost]]</f>
        <v>2839.74</v>
      </c>
      <c r="R3154" s="4" t="str">
        <f>IF(shipments9[[#This Row],[Gross Profit]]&lt;0,"Loss","Profit")</f>
        <v>Profit</v>
      </c>
      <c r="S3154" s="9">
        <f>shipments9[[#This Row],[Gross Profit]]/shipments9[[#This Row],[Amount]]</f>
        <v>0.31576348928362935</v>
      </c>
      <c r="T3154" s="11">
        <f>shipments9[[#This Row],[Amount]]/shipments9[[#This Row],[Boxes]]</f>
        <v>13.986391912908243</v>
      </c>
    </row>
    <row r="3155" spans="1:20" hidden="1" x14ac:dyDescent="0.25">
      <c r="A3155" t="s">
        <v>3352</v>
      </c>
      <c r="B3155" t="s">
        <v>45</v>
      </c>
      <c r="C3155" t="s">
        <v>163</v>
      </c>
      <c r="D3155" t="s">
        <v>22</v>
      </c>
      <c r="E3155" s="1">
        <v>45331</v>
      </c>
      <c r="F3155" s="1" t="str">
        <f>TEXT(shipments9[[#This Row],[Shipdate]],"ddd")</f>
        <v>Fri</v>
      </c>
      <c r="G3155" s="1" t="str">
        <f>IF(OR(shipments9[[#This Row],[Day Name]]="Sat",shipments9[[#This Row],[Day Name]]="Sun"),"Weekend","Weekday")</f>
        <v>Weekday</v>
      </c>
      <c r="H3155">
        <v>11571.75</v>
      </c>
      <c r="I3155">
        <v>1654</v>
      </c>
      <c r="J3155" t="s">
        <v>172</v>
      </c>
      <c r="K3155" t="s">
        <v>8155</v>
      </c>
      <c r="L3155" t="s">
        <v>8156</v>
      </c>
      <c r="M3155">
        <v>2</v>
      </c>
      <c r="N3155" t="s">
        <v>8157</v>
      </c>
      <c r="O3155" s="4">
        <f>INDEX(products[Cost_per_box], MATCH(shipments9[[#This Row],[PID]], products[PID], 0))</f>
        <v>3.32</v>
      </c>
      <c r="P3155" s="4">
        <f>shipments9[[#This Row],[Boxes]]*shipments9[[#This Row],[Cost Per Box]]</f>
        <v>5491.28</v>
      </c>
      <c r="Q3155" s="4">
        <f>shipments9[[#This Row],[Amount]] -shipments9[[#This Row],[total cost]]</f>
        <v>6080.47</v>
      </c>
      <c r="R3155" s="4" t="str">
        <f>IF(shipments9[[#This Row],[Gross Profit]]&lt;0,"Loss","Profit")</f>
        <v>Profit</v>
      </c>
      <c r="S3155" s="9">
        <f>shipments9[[#This Row],[Gross Profit]]/shipments9[[#This Row],[Amount]]</f>
        <v>0.52545811999049408</v>
      </c>
      <c r="T3155" s="11">
        <f>shipments9[[#This Row],[Amount]]/shipments9[[#This Row],[Boxes]]</f>
        <v>6.9962212817412333</v>
      </c>
    </row>
    <row r="3156" spans="1:20" hidden="1" x14ac:dyDescent="0.25">
      <c r="A3156" t="s">
        <v>3353</v>
      </c>
      <c r="B3156" t="s">
        <v>45</v>
      </c>
      <c r="C3156" t="s">
        <v>161</v>
      </c>
      <c r="D3156" t="s">
        <v>22</v>
      </c>
      <c r="E3156" s="1">
        <v>45397</v>
      </c>
      <c r="F3156" s="1" t="str">
        <f>TEXT(shipments9[[#This Row],[Shipdate]],"ddd")</f>
        <v>Mon</v>
      </c>
      <c r="G3156" s="1" t="str">
        <f>IF(OR(shipments9[[#This Row],[Day Name]]="Sat",shipments9[[#This Row],[Day Name]]="Sun"),"Weekend","Weekday")</f>
        <v>Weekday</v>
      </c>
      <c r="H3156">
        <v>12001.5</v>
      </c>
      <c r="I3156">
        <v>1092</v>
      </c>
      <c r="J3156" t="s">
        <v>172</v>
      </c>
      <c r="K3156" t="s">
        <v>8155</v>
      </c>
      <c r="L3156" t="s">
        <v>8154</v>
      </c>
      <c r="M3156">
        <v>4</v>
      </c>
      <c r="N3156" t="s">
        <v>8158</v>
      </c>
      <c r="O3156" s="4">
        <f>INDEX(products[Cost_per_box], MATCH(shipments9[[#This Row],[PID]], products[PID], 0))</f>
        <v>2.76</v>
      </c>
      <c r="P3156" s="4">
        <f>shipments9[[#This Row],[Boxes]]*shipments9[[#This Row],[Cost Per Box]]</f>
        <v>3013.9199999999996</v>
      </c>
      <c r="Q3156" s="4">
        <f>shipments9[[#This Row],[Amount]] -shipments9[[#This Row],[total cost]]</f>
        <v>8987.58</v>
      </c>
      <c r="R3156" s="4" t="str">
        <f>IF(shipments9[[#This Row],[Gross Profit]]&lt;0,"Loss","Profit")</f>
        <v>Profit</v>
      </c>
      <c r="S3156" s="9">
        <f>shipments9[[#This Row],[Gross Profit]]/shipments9[[#This Row],[Amount]]</f>
        <v>0.74887139107611544</v>
      </c>
      <c r="T3156" s="11">
        <f>shipments9[[#This Row],[Amount]]/shipments9[[#This Row],[Boxes]]</f>
        <v>10.990384615384615</v>
      </c>
    </row>
    <row r="3157" spans="1:20" hidden="1" x14ac:dyDescent="0.25">
      <c r="A3157" t="s">
        <v>3354</v>
      </c>
      <c r="B3157" t="s">
        <v>45</v>
      </c>
      <c r="C3157" t="s">
        <v>163</v>
      </c>
      <c r="D3157" t="s">
        <v>22</v>
      </c>
      <c r="E3157" s="1">
        <v>45308</v>
      </c>
      <c r="F3157" s="1" t="str">
        <f>TEXT(shipments9[[#This Row],[Shipdate]],"ddd")</f>
        <v>Wed</v>
      </c>
      <c r="G3157" s="1" t="str">
        <f>IF(OR(shipments9[[#This Row],[Day Name]]="Sat",shipments9[[#This Row],[Day Name]]="Sun"),"Weekend","Weekday")</f>
        <v>Weekday</v>
      </c>
      <c r="H3157">
        <v>276.75</v>
      </c>
      <c r="I3157">
        <v>26</v>
      </c>
      <c r="J3157" t="s">
        <v>172</v>
      </c>
      <c r="K3157" t="s">
        <v>8155</v>
      </c>
      <c r="L3157" t="s">
        <v>8156</v>
      </c>
      <c r="M3157">
        <v>1</v>
      </c>
      <c r="N3157" t="s">
        <v>8163</v>
      </c>
      <c r="O3157" s="4">
        <f>INDEX(products[Cost_per_box], MATCH(shipments9[[#This Row],[PID]], products[PID], 0))</f>
        <v>3.32</v>
      </c>
      <c r="P3157" s="4">
        <f>shipments9[[#This Row],[Boxes]]*shipments9[[#This Row],[Cost Per Box]]</f>
        <v>86.32</v>
      </c>
      <c r="Q3157" s="4">
        <f>shipments9[[#This Row],[Amount]] -shipments9[[#This Row],[total cost]]</f>
        <v>190.43</v>
      </c>
      <c r="R3157" s="4" t="str">
        <f>IF(shipments9[[#This Row],[Gross Profit]]&lt;0,"Loss","Profit")</f>
        <v>Profit</v>
      </c>
      <c r="S3157" s="9">
        <f>shipments9[[#This Row],[Gross Profit]]/shipments9[[#This Row],[Amount]]</f>
        <v>0.68809394760614273</v>
      </c>
      <c r="T3157" s="11">
        <f>shipments9[[#This Row],[Amount]]/shipments9[[#This Row],[Boxes]]</f>
        <v>10.64423076923077</v>
      </c>
    </row>
    <row r="3158" spans="1:20" hidden="1" x14ac:dyDescent="0.25">
      <c r="A3158" t="s">
        <v>3355</v>
      </c>
      <c r="B3158" t="s">
        <v>71</v>
      </c>
      <c r="C3158" t="s">
        <v>121</v>
      </c>
      <c r="D3158" t="s">
        <v>22</v>
      </c>
      <c r="E3158" s="1">
        <v>45349</v>
      </c>
      <c r="F3158" s="1" t="str">
        <f>TEXT(shipments9[[#This Row],[Shipdate]],"ddd")</f>
        <v>Tue</v>
      </c>
      <c r="G3158" s="1" t="str">
        <f>IF(OR(shipments9[[#This Row],[Day Name]]="Sat",shipments9[[#This Row],[Day Name]]="Sun"),"Weekend","Weekday")</f>
        <v>Weekday</v>
      </c>
      <c r="H3158">
        <v>11094.75</v>
      </c>
      <c r="I3158">
        <v>694</v>
      </c>
      <c r="J3158" t="s">
        <v>172</v>
      </c>
      <c r="K3158" t="s">
        <v>8155</v>
      </c>
      <c r="L3158" t="s">
        <v>8156</v>
      </c>
      <c r="M3158">
        <v>2</v>
      </c>
      <c r="N3158" t="s">
        <v>8157</v>
      </c>
      <c r="O3158" s="4">
        <f>INDEX(products[Cost_per_box], MATCH(shipments9[[#This Row],[PID]], products[PID], 0))</f>
        <v>5.26</v>
      </c>
      <c r="P3158" s="4">
        <f>shipments9[[#This Row],[Boxes]]*shipments9[[#This Row],[Cost Per Box]]</f>
        <v>3650.44</v>
      </c>
      <c r="Q3158" s="4">
        <f>shipments9[[#This Row],[Amount]] -shipments9[[#This Row],[total cost]]</f>
        <v>7444.3099999999995</v>
      </c>
      <c r="R3158" s="4" t="str">
        <f>IF(shipments9[[#This Row],[Gross Profit]]&lt;0,"Loss","Profit")</f>
        <v>Profit</v>
      </c>
      <c r="S3158" s="9">
        <f>shipments9[[#This Row],[Gross Profit]]/shipments9[[#This Row],[Amount]]</f>
        <v>0.67097591203046481</v>
      </c>
      <c r="T3158" s="11">
        <f>shipments9[[#This Row],[Amount]]/shipments9[[#This Row],[Boxes]]</f>
        <v>15.986671469740633</v>
      </c>
    </row>
    <row r="3159" spans="1:20" hidden="1" x14ac:dyDescent="0.25">
      <c r="A3159" t="s">
        <v>3356</v>
      </c>
      <c r="B3159" t="s">
        <v>71</v>
      </c>
      <c r="C3159" t="s">
        <v>121</v>
      </c>
      <c r="D3159" t="s">
        <v>22</v>
      </c>
      <c r="E3159" s="1">
        <v>45328</v>
      </c>
      <c r="F3159" s="1" t="str">
        <f>TEXT(shipments9[[#This Row],[Shipdate]],"ddd")</f>
        <v>Tue</v>
      </c>
      <c r="G3159" s="1" t="str">
        <f>IF(OR(shipments9[[#This Row],[Day Name]]="Sat",shipments9[[#This Row],[Day Name]]="Sun"),"Weekend","Weekday")</f>
        <v>Weekday</v>
      </c>
      <c r="H3159">
        <v>17597.25</v>
      </c>
      <c r="I3159">
        <v>1257</v>
      </c>
      <c r="J3159" t="s">
        <v>172</v>
      </c>
      <c r="K3159" t="s">
        <v>8155</v>
      </c>
      <c r="L3159" t="s">
        <v>8156</v>
      </c>
      <c r="M3159">
        <v>2</v>
      </c>
      <c r="N3159" t="s">
        <v>8157</v>
      </c>
      <c r="O3159" s="4">
        <f>INDEX(products[Cost_per_box], MATCH(shipments9[[#This Row],[PID]], products[PID], 0))</f>
        <v>5.26</v>
      </c>
      <c r="P3159" s="4">
        <f>shipments9[[#This Row],[Boxes]]*shipments9[[#This Row],[Cost Per Box]]</f>
        <v>6611.82</v>
      </c>
      <c r="Q3159" s="4">
        <f>shipments9[[#This Row],[Amount]] -shipments9[[#This Row],[total cost]]</f>
        <v>10985.43</v>
      </c>
      <c r="R3159" s="4" t="str">
        <f>IF(shipments9[[#This Row],[Gross Profit]]&lt;0,"Loss","Profit")</f>
        <v>Profit</v>
      </c>
      <c r="S3159" s="9">
        <f>shipments9[[#This Row],[Gross Profit]]/shipments9[[#This Row],[Amount]]</f>
        <v>0.62426970123172654</v>
      </c>
      <c r="T3159" s="11">
        <f>shipments9[[#This Row],[Amount]]/shipments9[[#This Row],[Boxes]]</f>
        <v>13.999403341288783</v>
      </c>
    </row>
    <row r="3160" spans="1:20" hidden="1" x14ac:dyDescent="0.25">
      <c r="A3160" t="s">
        <v>3357</v>
      </c>
      <c r="B3160" t="s">
        <v>71</v>
      </c>
      <c r="C3160" t="s">
        <v>139</v>
      </c>
      <c r="D3160" t="s">
        <v>22</v>
      </c>
      <c r="E3160" s="1">
        <v>45104</v>
      </c>
      <c r="F3160" s="1" t="str">
        <f>TEXT(shipments9[[#This Row],[Shipdate]],"ddd")</f>
        <v>Tue</v>
      </c>
      <c r="G3160" s="1" t="str">
        <f>IF(OR(shipments9[[#This Row],[Day Name]]="Sat",shipments9[[#This Row],[Day Name]]="Sun"),"Weekend","Weekday")</f>
        <v>Weekday</v>
      </c>
      <c r="H3160">
        <v>3035.25</v>
      </c>
      <c r="I3160">
        <v>145</v>
      </c>
      <c r="J3160" t="s">
        <v>172</v>
      </c>
      <c r="K3160" t="s">
        <v>8151</v>
      </c>
      <c r="L3160" t="s">
        <v>8154</v>
      </c>
      <c r="M3160">
        <v>6</v>
      </c>
      <c r="N3160" t="s">
        <v>8159</v>
      </c>
      <c r="O3160" s="4">
        <f>INDEX(products[Cost_per_box], MATCH(shipments9[[#This Row],[PID]], products[PID], 0))</f>
        <v>3.68</v>
      </c>
      <c r="P3160" s="4">
        <f>shipments9[[#This Row],[Boxes]]*shipments9[[#This Row],[Cost Per Box]]</f>
        <v>533.6</v>
      </c>
      <c r="Q3160" s="4">
        <f>shipments9[[#This Row],[Amount]] -shipments9[[#This Row],[total cost]]</f>
        <v>2501.65</v>
      </c>
      <c r="R3160" s="4" t="str">
        <f>IF(shipments9[[#This Row],[Gross Profit]]&lt;0,"Loss","Profit")</f>
        <v>Profit</v>
      </c>
      <c r="S3160" s="9">
        <f>shipments9[[#This Row],[Gross Profit]]/shipments9[[#This Row],[Amount]]</f>
        <v>0.82419899514043327</v>
      </c>
      <c r="T3160" s="11">
        <f>shipments9[[#This Row],[Amount]]/shipments9[[#This Row],[Boxes]]</f>
        <v>20.932758620689654</v>
      </c>
    </row>
    <row r="3161" spans="1:20" hidden="1" x14ac:dyDescent="0.25">
      <c r="A3161" t="s">
        <v>3358</v>
      </c>
      <c r="B3161" t="s">
        <v>71</v>
      </c>
      <c r="C3161" t="s">
        <v>143</v>
      </c>
      <c r="D3161" t="s">
        <v>22</v>
      </c>
      <c r="E3161" s="1">
        <v>45006</v>
      </c>
      <c r="F3161" s="1" t="str">
        <f>TEXT(shipments9[[#This Row],[Shipdate]],"ddd")</f>
        <v>Tue</v>
      </c>
      <c r="G3161" s="1" t="str">
        <f>IF(OR(shipments9[[#This Row],[Day Name]]="Sat",shipments9[[#This Row],[Day Name]]="Sun"),"Weekend","Weekday")</f>
        <v>Weekday</v>
      </c>
      <c r="H3161">
        <v>4671</v>
      </c>
      <c r="I3161">
        <v>234</v>
      </c>
      <c r="J3161" t="s">
        <v>172</v>
      </c>
      <c r="K3161" t="s">
        <v>8151</v>
      </c>
      <c r="L3161" t="s">
        <v>8156</v>
      </c>
      <c r="M3161">
        <v>3</v>
      </c>
      <c r="N3161" t="s">
        <v>8164</v>
      </c>
      <c r="O3161" s="4">
        <f>INDEX(products[Cost_per_box], MATCH(shipments9[[#This Row],[PID]], products[PID], 0))</f>
        <v>10.23</v>
      </c>
      <c r="P3161" s="4">
        <f>shipments9[[#This Row],[Boxes]]*shipments9[[#This Row],[Cost Per Box]]</f>
        <v>2393.8200000000002</v>
      </c>
      <c r="Q3161" s="4">
        <f>shipments9[[#This Row],[Amount]] -shipments9[[#This Row],[total cost]]</f>
        <v>2277.1799999999998</v>
      </c>
      <c r="R3161" s="4" t="str">
        <f>IF(shipments9[[#This Row],[Gross Profit]]&lt;0,"Loss","Profit")</f>
        <v>Profit</v>
      </c>
      <c r="S3161" s="9">
        <f>shipments9[[#This Row],[Gross Profit]]/shipments9[[#This Row],[Amount]]</f>
        <v>0.48751445086705197</v>
      </c>
      <c r="T3161" s="11">
        <f>shipments9[[#This Row],[Amount]]/shipments9[[#This Row],[Boxes]]</f>
        <v>19.96153846153846</v>
      </c>
    </row>
    <row r="3162" spans="1:20" hidden="1" x14ac:dyDescent="0.25">
      <c r="A3162" t="s">
        <v>3359</v>
      </c>
      <c r="B3162" t="s">
        <v>71</v>
      </c>
      <c r="C3162" t="s">
        <v>137</v>
      </c>
      <c r="D3162" t="s">
        <v>22</v>
      </c>
      <c r="E3162" s="1">
        <v>45198</v>
      </c>
      <c r="F3162" s="1" t="str">
        <f>TEXT(shipments9[[#This Row],[Shipdate]],"ddd")</f>
        <v>Fri</v>
      </c>
      <c r="G3162" s="1" t="str">
        <f>IF(OR(shipments9[[#This Row],[Day Name]]="Sat",shipments9[[#This Row],[Day Name]]="Sun"),"Weekend","Weekday")</f>
        <v>Weekday</v>
      </c>
      <c r="H3162">
        <v>7636.5</v>
      </c>
      <c r="I3162">
        <v>364</v>
      </c>
      <c r="J3162" t="s">
        <v>172</v>
      </c>
      <c r="K3162" t="s">
        <v>8151</v>
      </c>
      <c r="L3162" t="s">
        <v>8160</v>
      </c>
      <c r="M3162">
        <v>9</v>
      </c>
      <c r="N3162" t="s">
        <v>8167</v>
      </c>
      <c r="O3162" s="4">
        <f>INDEX(products[Cost_per_box], MATCH(shipments9[[#This Row],[PID]], products[PID], 0))</f>
        <v>7.73</v>
      </c>
      <c r="P3162" s="4">
        <f>shipments9[[#This Row],[Boxes]]*shipments9[[#This Row],[Cost Per Box]]</f>
        <v>2813.7200000000003</v>
      </c>
      <c r="Q3162" s="4">
        <f>shipments9[[#This Row],[Amount]] -shipments9[[#This Row],[total cost]]</f>
        <v>4822.78</v>
      </c>
      <c r="R3162" s="4" t="str">
        <f>IF(shipments9[[#This Row],[Gross Profit]]&lt;0,"Loss","Profit")</f>
        <v>Profit</v>
      </c>
      <c r="S3162" s="9">
        <f>shipments9[[#This Row],[Gross Profit]]/shipments9[[#This Row],[Amount]]</f>
        <v>0.631543246251555</v>
      </c>
      <c r="T3162" s="11">
        <f>shipments9[[#This Row],[Amount]]/shipments9[[#This Row],[Boxes]]</f>
        <v>20.979395604395606</v>
      </c>
    </row>
    <row r="3163" spans="1:20" hidden="1" x14ac:dyDescent="0.25">
      <c r="A3163" t="s">
        <v>3360</v>
      </c>
      <c r="B3163" t="s">
        <v>71</v>
      </c>
      <c r="C3163" t="s">
        <v>143</v>
      </c>
      <c r="D3163" t="s">
        <v>22</v>
      </c>
      <c r="E3163" s="1">
        <v>44995</v>
      </c>
      <c r="F3163" s="1" t="str">
        <f>TEXT(shipments9[[#This Row],[Shipdate]],"ddd")</f>
        <v>Fri</v>
      </c>
      <c r="G3163" s="1" t="str">
        <f>IF(OR(shipments9[[#This Row],[Day Name]]="Sat",shipments9[[#This Row],[Day Name]]="Sun"),"Weekend","Weekday")</f>
        <v>Weekday</v>
      </c>
      <c r="H3163">
        <v>3015</v>
      </c>
      <c r="I3163">
        <v>151</v>
      </c>
      <c r="J3163" t="s">
        <v>172</v>
      </c>
      <c r="K3163" t="s">
        <v>8151</v>
      </c>
      <c r="L3163" t="s">
        <v>8156</v>
      </c>
      <c r="M3163">
        <v>3</v>
      </c>
      <c r="N3163" t="s">
        <v>8164</v>
      </c>
      <c r="O3163" s="4">
        <f>INDEX(products[Cost_per_box], MATCH(shipments9[[#This Row],[PID]], products[PID], 0))</f>
        <v>10.23</v>
      </c>
      <c r="P3163" s="4">
        <f>shipments9[[#This Row],[Boxes]]*shipments9[[#This Row],[Cost Per Box]]</f>
        <v>1544.73</v>
      </c>
      <c r="Q3163" s="4">
        <f>shipments9[[#This Row],[Amount]] -shipments9[[#This Row],[total cost]]</f>
        <v>1470.27</v>
      </c>
      <c r="R3163" s="4" t="str">
        <f>IF(shipments9[[#This Row],[Gross Profit]]&lt;0,"Loss","Profit")</f>
        <v>Profit</v>
      </c>
      <c r="S3163" s="9">
        <f>shipments9[[#This Row],[Gross Profit]]/shipments9[[#This Row],[Amount]]</f>
        <v>0.48765174129353234</v>
      </c>
      <c r="T3163" s="11">
        <f>shipments9[[#This Row],[Amount]]/shipments9[[#This Row],[Boxes]]</f>
        <v>19.966887417218544</v>
      </c>
    </row>
    <row r="3164" spans="1:20" hidden="1" x14ac:dyDescent="0.25">
      <c r="A3164" t="s">
        <v>3361</v>
      </c>
      <c r="B3164" t="s">
        <v>71</v>
      </c>
      <c r="C3164" t="s">
        <v>145</v>
      </c>
      <c r="D3164" t="s">
        <v>22</v>
      </c>
      <c r="E3164" s="1">
        <v>45288</v>
      </c>
      <c r="F3164" s="1" t="str">
        <f>TEXT(shipments9[[#This Row],[Shipdate]],"ddd")</f>
        <v>Thu</v>
      </c>
      <c r="G3164" s="1" t="str">
        <f>IF(OR(shipments9[[#This Row],[Day Name]]="Sat",shipments9[[#This Row],[Day Name]]="Sun"),"Weekend","Weekday")</f>
        <v>Weekday</v>
      </c>
      <c r="H3164">
        <v>3044.25</v>
      </c>
      <c r="I3164">
        <v>191</v>
      </c>
      <c r="J3164" t="s">
        <v>172</v>
      </c>
      <c r="K3164" t="s">
        <v>8151</v>
      </c>
      <c r="L3164" t="s">
        <v>8152</v>
      </c>
      <c r="M3164">
        <v>12</v>
      </c>
      <c r="N3164" t="s">
        <v>8166</v>
      </c>
      <c r="O3164" s="4">
        <f>INDEX(products[Cost_per_box], MATCH(shipments9[[#This Row],[PID]], products[PID], 0))</f>
        <v>4.74</v>
      </c>
      <c r="P3164" s="4">
        <f>shipments9[[#This Row],[Boxes]]*shipments9[[#This Row],[Cost Per Box]]</f>
        <v>905.34</v>
      </c>
      <c r="Q3164" s="4">
        <f>shipments9[[#This Row],[Amount]] -shipments9[[#This Row],[total cost]]</f>
        <v>2138.91</v>
      </c>
      <c r="R3164" s="4" t="str">
        <f>IF(shipments9[[#This Row],[Gross Profit]]&lt;0,"Loss","Profit")</f>
        <v>Profit</v>
      </c>
      <c r="S3164" s="9">
        <f>shipments9[[#This Row],[Gross Profit]]/shipments9[[#This Row],[Amount]]</f>
        <v>0.70260655333826061</v>
      </c>
      <c r="T3164" s="11">
        <f>shipments9[[#This Row],[Amount]]/shipments9[[#This Row],[Boxes]]</f>
        <v>15.938481675392671</v>
      </c>
    </row>
    <row r="3165" spans="1:20" hidden="1" x14ac:dyDescent="0.25">
      <c r="A3165" t="s">
        <v>3362</v>
      </c>
      <c r="B3165" t="s">
        <v>71</v>
      </c>
      <c r="C3165" t="s">
        <v>145</v>
      </c>
      <c r="D3165" t="s">
        <v>22</v>
      </c>
      <c r="E3165" s="1">
        <v>45266</v>
      </c>
      <c r="F3165" s="1" t="str">
        <f>TEXT(shipments9[[#This Row],[Shipdate]],"ddd")</f>
        <v>Wed</v>
      </c>
      <c r="G3165" s="1" t="str">
        <f>IF(OR(shipments9[[#This Row],[Day Name]]="Sat",shipments9[[#This Row],[Day Name]]="Sun"),"Weekend","Weekday")</f>
        <v>Weekday</v>
      </c>
      <c r="H3165">
        <v>8327.25</v>
      </c>
      <c r="I3165">
        <v>556</v>
      </c>
      <c r="J3165" t="s">
        <v>172</v>
      </c>
      <c r="K3165" t="s">
        <v>8151</v>
      </c>
      <c r="L3165" t="s">
        <v>8152</v>
      </c>
      <c r="M3165">
        <v>12</v>
      </c>
      <c r="N3165" t="s">
        <v>8166</v>
      </c>
      <c r="O3165" s="4">
        <f>INDEX(products[Cost_per_box], MATCH(shipments9[[#This Row],[PID]], products[PID], 0))</f>
        <v>4.74</v>
      </c>
      <c r="P3165" s="4">
        <f>shipments9[[#This Row],[Boxes]]*shipments9[[#This Row],[Cost Per Box]]</f>
        <v>2635.44</v>
      </c>
      <c r="Q3165" s="4">
        <f>shipments9[[#This Row],[Amount]] -shipments9[[#This Row],[total cost]]</f>
        <v>5691.8099999999995</v>
      </c>
      <c r="R3165" s="4" t="str">
        <f>IF(shipments9[[#This Row],[Gross Profit]]&lt;0,"Loss","Profit")</f>
        <v>Profit</v>
      </c>
      <c r="S3165" s="9">
        <f>shipments9[[#This Row],[Gross Profit]]/shipments9[[#This Row],[Amount]]</f>
        <v>0.68351616680176519</v>
      </c>
      <c r="T3165" s="11">
        <f>shipments9[[#This Row],[Amount]]/shipments9[[#This Row],[Boxes]]</f>
        <v>14.97706834532374</v>
      </c>
    </row>
    <row r="3166" spans="1:20" hidden="1" x14ac:dyDescent="0.25">
      <c r="A3166" t="s">
        <v>3363</v>
      </c>
      <c r="B3166" t="s">
        <v>71</v>
      </c>
      <c r="C3166" t="s">
        <v>151</v>
      </c>
      <c r="D3166" t="s">
        <v>22</v>
      </c>
      <c r="E3166" s="1">
        <v>45035</v>
      </c>
      <c r="F3166" s="1" t="str">
        <f>TEXT(shipments9[[#This Row],[Shipdate]],"ddd")</f>
        <v>Wed</v>
      </c>
      <c r="G3166" s="1" t="str">
        <f>IF(OR(shipments9[[#This Row],[Day Name]]="Sat",shipments9[[#This Row],[Day Name]]="Sun"),"Weekend","Weekday")</f>
        <v>Weekday</v>
      </c>
      <c r="H3166">
        <v>7233.75</v>
      </c>
      <c r="I3166">
        <v>345</v>
      </c>
      <c r="J3166" t="s">
        <v>172</v>
      </c>
      <c r="K3166" t="s">
        <v>8151</v>
      </c>
      <c r="L3166" t="s">
        <v>8154</v>
      </c>
      <c r="M3166">
        <v>4</v>
      </c>
      <c r="N3166" t="s">
        <v>8158</v>
      </c>
      <c r="O3166" s="4">
        <f>INDEX(products[Cost_per_box], MATCH(shipments9[[#This Row],[PID]], products[PID], 0))</f>
        <v>12.41</v>
      </c>
      <c r="P3166" s="4">
        <f>shipments9[[#This Row],[Boxes]]*shipments9[[#This Row],[Cost Per Box]]</f>
        <v>4281.45</v>
      </c>
      <c r="Q3166" s="4">
        <f>shipments9[[#This Row],[Amount]] -shipments9[[#This Row],[total cost]]</f>
        <v>2952.3</v>
      </c>
      <c r="R3166" s="4" t="str">
        <f>IF(shipments9[[#This Row],[Gross Profit]]&lt;0,"Loss","Profit")</f>
        <v>Profit</v>
      </c>
      <c r="S3166" s="9">
        <f>shipments9[[#This Row],[Gross Profit]]/shipments9[[#This Row],[Amount]]</f>
        <v>0.40812856402280978</v>
      </c>
      <c r="T3166" s="11">
        <f>shipments9[[#This Row],[Amount]]/shipments9[[#This Row],[Boxes]]</f>
        <v>20.967391304347824</v>
      </c>
    </row>
    <row r="3167" spans="1:20" hidden="1" x14ac:dyDescent="0.25">
      <c r="A3167" t="s">
        <v>3364</v>
      </c>
      <c r="B3167" t="s">
        <v>71</v>
      </c>
      <c r="C3167" t="s">
        <v>151</v>
      </c>
      <c r="D3167" t="s">
        <v>22</v>
      </c>
      <c r="E3167" s="1">
        <v>45218</v>
      </c>
      <c r="F3167" s="1" t="str">
        <f>TEXT(shipments9[[#This Row],[Shipdate]],"ddd")</f>
        <v>Thu</v>
      </c>
      <c r="G3167" s="1" t="str">
        <f>IF(OR(shipments9[[#This Row],[Day Name]]="Sat",shipments9[[#This Row],[Day Name]]="Sun"),"Weekend","Weekday")</f>
        <v>Weekday</v>
      </c>
      <c r="H3167">
        <v>3325.5</v>
      </c>
      <c r="I3167">
        <v>167</v>
      </c>
      <c r="J3167" t="s">
        <v>172</v>
      </c>
      <c r="K3167" t="s">
        <v>8151</v>
      </c>
      <c r="L3167" t="s">
        <v>8152</v>
      </c>
      <c r="M3167">
        <v>10</v>
      </c>
      <c r="N3167" t="s">
        <v>8153</v>
      </c>
      <c r="O3167" s="4">
        <f>INDEX(products[Cost_per_box], MATCH(shipments9[[#This Row],[PID]], products[PID], 0))</f>
        <v>12.41</v>
      </c>
      <c r="P3167" s="4">
        <f>shipments9[[#This Row],[Boxes]]*shipments9[[#This Row],[Cost Per Box]]</f>
        <v>2072.4699999999998</v>
      </c>
      <c r="Q3167" s="4">
        <f>shipments9[[#This Row],[Amount]] -shipments9[[#This Row],[total cost]]</f>
        <v>1253.0300000000002</v>
      </c>
      <c r="R3167" s="4" t="str">
        <f>IF(shipments9[[#This Row],[Gross Profit]]&lt;0,"Loss","Profit")</f>
        <v>Profit</v>
      </c>
      <c r="S3167" s="9">
        <f>shipments9[[#This Row],[Gross Profit]]/shipments9[[#This Row],[Amount]]</f>
        <v>0.37679446699744407</v>
      </c>
      <c r="T3167" s="11">
        <f>shipments9[[#This Row],[Amount]]/shipments9[[#This Row],[Boxes]]</f>
        <v>19.91317365269461</v>
      </c>
    </row>
    <row r="3168" spans="1:20" hidden="1" x14ac:dyDescent="0.25">
      <c r="A3168" t="s">
        <v>3365</v>
      </c>
      <c r="B3168" t="s">
        <v>71</v>
      </c>
      <c r="C3168" t="s">
        <v>153</v>
      </c>
      <c r="D3168" t="s">
        <v>22</v>
      </c>
      <c r="E3168" s="1">
        <v>44963</v>
      </c>
      <c r="F3168" s="1" t="str">
        <f>TEXT(shipments9[[#This Row],[Shipdate]],"ddd")</f>
        <v>Mon</v>
      </c>
      <c r="G3168" s="1" t="str">
        <f>IF(OR(shipments9[[#This Row],[Day Name]]="Sat",shipments9[[#This Row],[Day Name]]="Sun"),"Weekend","Weekday")</f>
        <v>Weekday</v>
      </c>
      <c r="H3168">
        <v>3924</v>
      </c>
      <c r="I3168">
        <v>246</v>
      </c>
      <c r="J3168" t="s">
        <v>172</v>
      </c>
      <c r="K3168" t="s">
        <v>8151</v>
      </c>
      <c r="L3168" t="s">
        <v>8156</v>
      </c>
      <c r="M3168">
        <v>2</v>
      </c>
      <c r="N3168" t="s">
        <v>8157</v>
      </c>
      <c r="O3168" s="4">
        <f>INDEX(products[Cost_per_box], MATCH(shipments9[[#This Row],[PID]], products[PID], 0))</f>
        <v>9.57</v>
      </c>
      <c r="P3168" s="4">
        <f>shipments9[[#This Row],[Boxes]]*shipments9[[#This Row],[Cost Per Box]]</f>
        <v>2354.2200000000003</v>
      </c>
      <c r="Q3168" s="4">
        <f>shipments9[[#This Row],[Amount]] -shipments9[[#This Row],[total cost]]</f>
        <v>1569.7799999999997</v>
      </c>
      <c r="R3168" s="4" t="str">
        <f>IF(shipments9[[#This Row],[Gross Profit]]&lt;0,"Loss","Profit")</f>
        <v>Profit</v>
      </c>
      <c r="S3168" s="9">
        <f>shipments9[[#This Row],[Gross Profit]]/shipments9[[#This Row],[Amount]]</f>
        <v>0.40004587155963295</v>
      </c>
      <c r="T3168" s="11">
        <f>shipments9[[#This Row],[Amount]]/shipments9[[#This Row],[Boxes]]</f>
        <v>15.951219512195122</v>
      </c>
    </row>
    <row r="3169" spans="1:20" hidden="1" x14ac:dyDescent="0.25">
      <c r="A3169" t="s">
        <v>3366</v>
      </c>
      <c r="B3169" t="s">
        <v>71</v>
      </c>
      <c r="C3169" t="s">
        <v>155</v>
      </c>
      <c r="D3169" t="s">
        <v>22</v>
      </c>
      <c r="E3169" s="1">
        <v>45261</v>
      </c>
      <c r="F3169" s="1" t="str">
        <f>TEXT(shipments9[[#This Row],[Shipdate]],"ddd")</f>
        <v>Fri</v>
      </c>
      <c r="G3169" s="1" t="str">
        <f>IF(OR(shipments9[[#This Row],[Day Name]]="Sat",shipments9[[#This Row],[Day Name]]="Sun"),"Weekend","Weekday")</f>
        <v>Weekday</v>
      </c>
      <c r="H3169">
        <v>3865.5</v>
      </c>
      <c r="I3169">
        <v>430</v>
      </c>
      <c r="J3169" t="s">
        <v>172</v>
      </c>
      <c r="K3169" t="s">
        <v>8151</v>
      </c>
      <c r="L3169" t="s">
        <v>8152</v>
      </c>
      <c r="M3169">
        <v>12</v>
      </c>
      <c r="N3169" t="s">
        <v>8166</v>
      </c>
      <c r="O3169" s="4">
        <f>INDEX(products[Cost_per_box], MATCH(shipments9[[#This Row],[PID]], products[PID], 0))</f>
        <v>8.43</v>
      </c>
      <c r="P3169" s="4">
        <f>shipments9[[#This Row],[Boxes]]*shipments9[[#This Row],[Cost Per Box]]</f>
        <v>3624.9</v>
      </c>
      <c r="Q3169" s="4">
        <f>shipments9[[#This Row],[Amount]] -shipments9[[#This Row],[total cost]]</f>
        <v>240.59999999999991</v>
      </c>
      <c r="R3169" s="4" t="str">
        <f>IF(shipments9[[#This Row],[Gross Profit]]&lt;0,"Loss","Profit")</f>
        <v>Profit</v>
      </c>
      <c r="S3169" s="9">
        <f>shipments9[[#This Row],[Gross Profit]]/shipments9[[#This Row],[Amount]]</f>
        <v>6.2242918121847082E-2</v>
      </c>
      <c r="T3169" s="11">
        <f>shipments9[[#This Row],[Amount]]/shipments9[[#This Row],[Boxes]]</f>
        <v>8.9895348837209301</v>
      </c>
    </row>
    <row r="3170" spans="1:20" hidden="1" x14ac:dyDescent="0.25">
      <c r="A3170" t="s">
        <v>3367</v>
      </c>
      <c r="B3170" t="s">
        <v>71</v>
      </c>
      <c r="C3170" t="s">
        <v>159</v>
      </c>
      <c r="D3170" t="s">
        <v>22</v>
      </c>
      <c r="E3170" s="1">
        <v>45260</v>
      </c>
      <c r="F3170" s="1" t="str">
        <f>TEXT(shipments9[[#This Row],[Shipdate]],"ddd")</f>
        <v>Thu</v>
      </c>
      <c r="G3170" s="1" t="str">
        <f>IF(OR(shipments9[[#This Row],[Day Name]]="Sat",shipments9[[#This Row],[Day Name]]="Sun"),"Weekend","Weekday")</f>
        <v>Weekday</v>
      </c>
      <c r="H3170">
        <v>202.5</v>
      </c>
      <c r="I3170">
        <v>8</v>
      </c>
      <c r="J3170" t="s">
        <v>172</v>
      </c>
      <c r="K3170" t="s">
        <v>8151</v>
      </c>
      <c r="L3170" t="s">
        <v>8152</v>
      </c>
      <c r="M3170">
        <v>11</v>
      </c>
      <c r="N3170" t="s">
        <v>8165</v>
      </c>
      <c r="O3170" s="4">
        <f>INDEX(products[Cost_per_box], MATCH(shipments9[[#This Row],[PID]], products[PID], 0))</f>
        <v>5.04</v>
      </c>
      <c r="P3170" s="4">
        <f>shipments9[[#This Row],[Boxes]]*shipments9[[#This Row],[Cost Per Box]]</f>
        <v>40.32</v>
      </c>
      <c r="Q3170" s="4">
        <f>shipments9[[#This Row],[Amount]] -shipments9[[#This Row],[total cost]]</f>
        <v>162.18</v>
      </c>
      <c r="R3170" s="4" t="str">
        <f>IF(shipments9[[#This Row],[Gross Profit]]&lt;0,"Loss","Profit")</f>
        <v>Profit</v>
      </c>
      <c r="S3170" s="9">
        <f>shipments9[[#This Row],[Gross Profit]]/shipments9[[#This Row],[Amount]]</f>
        <v>0.80088888888888887</v>
      </c>
      <c r="T3170" s="11">
        <f>shipments9[[#This Row],[Amount]]/shipments9[[#This Row],[Boxes]]</f>
        <v>25.3125</v>
      </c>
    </row>
    <row r="3171" spans="1:20" hidden="1" x14ac:dyDescent="0.25">
      <c r="A3171" t="s">
        <v>3368</v>
      </c>
      <c r="B3171" t="s">
        <v>71</v>
      </c>
      <c r="C3171" t="s">
        <v>163</v>
      </c>
      <c r="D3171" t="s">
        <v>22</v>
      </c>
      <c r="E3171" s="1">
        <v>45260</v>
      </c>
      <c r="F3171" s="1" t="str">
        <f>TEXT(shipments9[[#This Row],[Shipdate]],"ddd")</f>
        <v>Thu</v>
      </c>
      <c r="G3171" s="1" t="str">
        <f>IF(OR(shipments9[[#This Row],[Day Name]]="Sat",shipments9[[#This Row],[Day Name]]="Sun"),"Weekend","Weekday")</f>
        <v>Weekday</v>
      </c>
      <c r="H3171">
        <v>1953</v>
      </c>
      <c r="I3171">
        <v>245</v>
      </c>
      <c r="J3171" t="s">
        <v>172</v>
      </c>
      <c r="K3171" t="s">
        <v>8151</v>
      </c>
      <c r="L3171" t="s">
        <v>8152</v>
      </c>
      <c r="M3171">
        <v>11</v>
      </c>
      <c r="N3171" t="s">
        <v>8165</v>
      </c>
      <c r="O3171" s="4">
        <f>INDEX(products[Cost_per_box], MATCH(shipments9[[#This Row],[PID]], products[PID], 0))</f>
        <v>3.32</v>
      </c>
      <c r="P3171" s="4">
        <f>shipments9[[#This Row],[Boxes]]*shipments9[[#This Row],[Cost Per Box]]</f>
        <v>813.4</v>
      </c>
      <c r="Q3171" s="4">
        <f>shipments9[[#This Row],[Amount]] -shipments9[[#This Row],[total cost]]</f>
        <v>1139.5999999999999</v>
      </c>
      <c r="R3171" s="4" t="str">
        <f>IF(shipments9[[#This Row],[Gross Profit]]&lt;0,"Loss","Profit")</f>
        <v>Profit</v>
      </c>
      <c r="S3171" s="9">
        <f>shipments9[[#This Row],[Gross Profit]]/shipments9[[#This Row],[Amount]]</f>
        <v>0.58351254480286729</v>
      </c>
      <c r="T3171" s="11">
        <f>shipments9[[#This Row],[Amount]]/shipments9[[#This Row],[Boxes]]</f>
        <v>7.9714285714285715</v>
      </c>
    </row>
    <row r="3172" spans="1:20" hidden="1" x14ac:dyDescent="0.25">
      <c r="A3172" t="s">
        <v>3369</v>
      </c>
      <c r="B3172" t="s">
        <v>71</v>
      </c>
      <c r="C3172" t="s">
        <v>121</v>
      </c>
      <c r="D3172" t="s">
        <v>22</v>
      </c>
      <c r="E3172" s="1">
        <v>45419</v>
      </c>
      <c r="F3172" s="1" t="str">
        <f>TEXT(shipments9[[#This Row],[Shipdate]],"ddd")</f>
        <v>Tue</v>
      </c>
      <c r="G3172" s="1" t="str">
        <f>IF(OR(shipments9[[#This Row],[Day Name]]="Sat",shipments9[[#This Row],[Day Name]]="Sun"),"Weekend","Weekday")</f>
        <v>Weekday</v>
      </c>
      <c r="H3172">
        <v>14550.75</v>
      </c>
      <c r="I3172">
        <v>910</v>
      </c>
      <c r="J3172" t="s">
        <v>172</v>
      </c>
      <c r="K3172" t="s">
        <v>8155</v>
      </c>
      <c r="L3172" t="s">
        <v>8154</v>
      </c>
      <c r="M3172">
        <v>5</v>
      </c>
      <c r="N3172" t="s">
        <v>201</v>
      </c>
      <c r="O3172" s="4">
        <f>INDEX(products[Cost_per_box], MATCH(shipments9[[#This Row],[PID]], products[PID], 0))</f>
        <v>5.26</v>
      </c>
      <c r="P3172" s="4">
        <f>shipments9[[#This Row],[Boxes]]*shipments9[[#This Row],[Cost Per Box]]</f>
        <v>4786.5999999999995</v>
      </c>
      <c r="Q3172" s="4">
        <f>shipments9[[#This Row],[Amount]] -shipments9[[#This Row],[total cost]]</f>
        <v>9764.1500000000015</v>
      </c>
      <c r="R3172" s="4" t="str">
        <f>IF(shipments9[[#This Row],[Gross Profit]]&lt;0,"Loss","Profit")</f>
        <v>Profit</v>
      </c>
      <c r="S3172" s="9">
        <f>shipments9[[#This Row],[Gross Profit]]/shipments9[[#This Row],[Amount]]</f>
        <v>0.67104101163170293</v>
      </c>
      <c r="T3172" s="11">
        <f>shipments9[[#This Row],[Amount]]/shipments9[[#This Row],[Boxes]]</f>
        <v>15.989835164835165</v>
      </c>
    </row>
    <row r="3173" spans="1:20" hidden="1" x14ac:dyDescent="0.25">
      <c r="A3173" t="s">
        <v>3370</v>
      </c>
      <c r="B3173" t="s">
        <v>71</v>
      </c>
      <c r="C3173" t="s">
        <v>135</v>
      </c>
      <c r="D3173" t="s">
        <v>22</v>
      </c>
      <c r="E3173" s="1">
        <v>45404</v>
      </c>
      <c r="F3173" s="1" t="str">
        <f>TEXT(shipments9[[#This Row],[Shipdate]],"ddd")</f>
        <v>Mon</v>
      </c>
      <c r="G3173" s="1" t="str">
        <f>IF(OR(shipments9[[#This Row],[Day Name]]="Sat",shipments9[[#This Row],[Day Name]]="Sun"),"Weekend","Weekday")</f>
        <v>Weekday</v>
      </c>
      <c r="H3173">
        <v>5391</v>
      </c>
      <c r="I3173">
        <v>216</v>
      </c>
      <c r="J3173" t="s">
        <v>172</v>
      </c>
      <c r="K3173" t="s">
        <v>8155</v>
      </c>
      <c r="L3173" t="s">
        <v>8154</v>
      </c>
      <c r="M3173">
        <v>4</v>
      </c>
      <c r="N3173" t="s">
        <v>8158</v>
      </c>
      <c r="O3173" s="4">
        <f>INDEX(products[Cost_per_box], MATCH(shipments9[[#This Row],[PID]], products[PID], 0))</f>
        <v>9.94</v>
      </c>
      <c r="P3173" s="4">
        <f>shipments9[[#This Row],[Boxes]]*shipments9[[#This Row],[Cost Per Box]]</f>
        <v>2147.04</v>
      </c>
      <c r="Q3173" s="4">
        <f>shipments9[[#This Row],[Amount]] -shipments9[[#This Row],[total cost]]</f>
        <v>3243.96</v>
      </c>
      <c r="R3173" s="4" t="str">
        <f>IF(shipments9[[#This Row],[Gross Profit]]&lt;0,"Loss","Profit")</f>
        <v>Profit</v>
      </c>
      <c r="S3173" s="9">
        <f>shipments9[[#This Row],[Gross Profit]]/shipments9[[#This Row],[Amount]]</f>
        <v>0.60173622704507512</v>
      </c>
      <c r="T3173" s="11">
        <f>shipments9[[#This Row],[Amount]]/shipments9[[#This Row],[Boxes]]</f>
        <v>24.958333333333332</v>
      </c>
    </row>
    <row r="3174" spans="1:20" hidden="1" x14ac:dyDescent="0.25">
      <c r="A3174" t="s">
        <v>3371</v>
      </c>
      <c r="B3174" t="s">
        <v>71</v>
      </c>
      <c r="C3174" t="s">
        <v>137</v>
      </c>
      <c r="D3174" t="s">
        <v>22</v>
      </c>
      <c r="E3174" s="1">
        <v>44971</v>
      </c>
      <c r="F3174" s="1" t="str">
        <f>TEXT(shipments9[[#This Row],[Shipdate]],"ddd")</f>
        <v>Tue</v>
      </c>
      <c r="G3174" s="1" t="str">
        <f>IF(OR(shipments9[[#This Row],[Day Name]]="Sat",shipments9[[#This Row],[Day Name]]="Sun"),"Weekend","Weekday")</f>
        <v>Weekday</v>
      </c>
      <c r="H3174">
        <v>7296.75</v>
      </c>
      <c r="I3174">
        <v>365</v>
      </c>
      <c r="J3174" t="s">
        <v>172</v>
      </c>
      <c r="K3174" t="s">
        <v>8151</v>
      </c>
      <c r="L3174" t="s">
        <v>8156</v>
      </c>
      <c r="M3174">
        <v>2</v>
      </c>
      <c r="N3174" t="s">
        <v>8157</v>
      </c>
      <c r="O3174" s="4">
        <f>INDEX(products[Cost_per_box], MATCH(shipments9[[#This Row],[PID]], products[PID], 0))</f>
        <v>7.73</v>
      </c>
      <c r="P3174" s="4">
        <f>shipments9[[#This Row],[Boxes]]*shipments9[[#This Row],[Cost Per Box]]</f>
        <v>2821.4500000000003</v>
      </c>
      <c r="Q3174" s="4">
        <f>shipments9[[#This Row],[Amount]] -shipments9[[#This Row],[total cost]]</f>
        <v>4475.2999999999993</v>
      </c>
      <c r="R3174" s="4" t="str">
        <f>IF(shipments9[[#This Row],[Gross Profit]]&lt;0,"Loss","Profit")</f>
        <v>Profit</v>
      </c>
      <c r="S3174" s="9">
        <f>shipments9[[#This Row],[Gross Profit]]/shipments9[[#This Row],[Amount]]</f>
        <v>0.61332785144070978</v>
      </c>
      <c r="T3174" s="11">
        <f>shipments9[[#This Row],[Amount]]/shipments9[[#This Row],[Boxes]]</f>
        <v>19.991095890410961</v>
      </c>
    </row>
    <row r="3175" spans="1:20" hidden="1" x14ac:dyDescent="0.25">
      <c r="A3175" t="s">
        <v>3372</v>
      </c>
      <c r="B3175" t="s">
        <v>71</v>
      </c>
      <c r="C3175" t="s">
        <v>145</v>
      </c>
      <c r="D3175" t="s">
        <v>22</v>
      </c>
      <c r="E3175" s="1">
        <v>45407</v>
      </c>
      <c r="F3175" s="1" t="str">
        <f>TEXT(shipments9[[#This Row],[Shipdate]],"ddd")</f>
        <v>Thu</v>
      </c>
      <c r="G3175" s="1" t="str">
        <f>IF(OR(shipments9[[#This Row],[Day Name]]="Sat",shipments9[[#This Row],[Day Name]]="Sun"),"Weekend","Weekday")</f>
        <v>Weekday</v>
      </c>
      <c r="H3175">
        <v>6477.75</v>
      </c>
      <c r="I3175">
        <v>382</v>
      </c>
      <c r="J3175" t="s">
        <v>172</v>
      </c>
      <c r="K3175" t="s">
        <v>8155</v>
      </c>
      <c r="L3175" t="s">
        <v>8154</v>
      </c>
      <c r="M3175">
        <v>4</v>
      </c>
      <c r="N3175" t="s">
        <v>8158</v>
      </c>
      <c r="O3175" s="4">
        <f>INDEX(products[Cost_per_box], MATCH(shipments9[[#This Row],[PID]], products[PID], 0))</f>
        <v>4.74</v>
      </c>
      <c r="P3175" s="4">
        <f>shipments9[[#This Row],[Boxes]]*shipments9[[#This Row],[Cost Per Box]]</f>
        <v>1810.68</v>
      </c>
      <c r="Q3175" s="4">
        <f>shipments9[[#This Row],[Amount]] -shipments9[[#This Row],[total cost]]</f>
        <v>4667.07</v>
      </c>
      <c r="R3175" s="4" t="str">
        <f>IF(shipments9[[#This Row],[Gross Profit]]&lt;0,"Loss","Profit")</f>
        <v>Profit</v>
      </c>
      <c r="S3175" s="9">
        <f>shipments9[[#This Row],[Gross Profit]]/shipments9[[#This Row],[Amount]]</f>
        <v>0.72047701748292226</v>
      </c>
      <c r="T3175" s="11">
        <f>shipments9[[#This Row],[Amount]]/shipments9[[#This Row],[Boxes]]</f>
        <v>16.957460732984295</v>
      </c>
    </row>
    <row r="3176" spans="1:20" hidden="1" x14ac:dyDescent="0.25">
      <c r="A3176" t="s">
        <v>3373</v>
      </c>
      <c r="B3176" t="s">
        <v>71</v>
      </c>
      <c r="C3176" t="s">
        <v>149</v>
      </c>
      <c r="D3176" t="s">
        <v>22</v>
      </c>
      <c r="E3176" s="1">
        <v>45244</v>
      </c>
      <c r="F3176" s="1" t="str">
        <f>TEXT(shipments9[[#This Row],[Shipdate]],"ddd")</f>
        <v>Tue</v>
      </c>
      <c r="G3176" s="1" t="str">
        <f>IF(OR(shipments9[[#This Row],[Day Name]]="Sat",shipments9[[#This Row],[Day Name]]="Sun"),"Weekend","Weekday")</f>
        <v>Weekday</v>
      </c>
      <c r="H3176">
        <v>6428.25</v>
      </c>
      <c r="I3176">
        <v>402</v>
      </c>
      <c r="J3176" t="s">
        <v>172</v>
      </c>
      <c r="K3176" t="s">
        <v>8151</v>
      </c>
      <c r="L3176" t="s">
        <v>8152</v>
      </c>
      <c r="M3176">
        <v>11</v>
      </c>
      <c r="N3176" t="s">
        <v>8165</v>
      </c>
      <c r="O3176" s="4">
        <f>INDEX(products[Cost_per_box], MATCH(shipments9[[#This Row],[PID]], products[PID], 0))</f>
        <v>6.43</v>
      </c>
      <c r="P3176" s="4">
        <f>shipments9[[#This Row],[Boxes]]*shipments9[[#This Row],[Cost Per Box]]</f>
        <v>2584.8599999999997</v>
      </c>
      <c r="Q3176" s="4">
        <f>shipments9[[#This Row],[Amount]] -shipments9[[#This Row],[total cost]]</f>
        <v>3843.3900000000003</v>
      </c>
      <c r="R3176" s="4" t="str">
        <f>IF(shipments9[[#This Row],[Gross Profit]]&lt;0,"Loss","Profit")</f>
        <v>Profit</v>
      </c>
      <c r="S3176" s="9">
        <f>shipments9[[#This Row],[Gross Profit]]/shipments9[[#This Row],[Amount]]</f>
        <v>0.5978905611947265</v>
      </c>
      <c r="T3176" s="11">
        <f>shipments9[[#This Row],[Amount]]/shipments9[[#This Row],[Boxes]]</f>
        <v>15.990671641791044</v>
      </c>
    </row>
    <row r="3177" spans="1:20" hidden="1" x14ac:dyDescent="0.25">
      <c r="A3177" t="s">
        <v>3374</v>
      </c>
      <c r="B3177" t="s">
        <v>71</v>
      </c>
      <c r="C3177" t="s">
        <v>155</v>
      </c>
      <c r="D3177" t="s">
        <v>22</v>
      </c>
      <c r="E3177" s="1">
        <v>45119</v>
      </c>
      <c r="F3177" s="1" t="str">
        <f>TEXT(shipments9[[#This Row],[Shipdate]],"ddd")</f>
        <v>Wed</v>
      </c>
      <c r="G3177" s="1" t="str">
        <f>IF(OR(shipments9[[#This Row],[Day Name]]="Sat",shipments9[[#This Row],[Day Name]]="Sun"),"Weekend","Weekday")</f>
        <v>Weekday</v>
      </c>
      <c r="H3177">
        <v>2112.75</v>
      </c>
      <c r="I3177">
        <v>235</v>
      </c>
      <c r="J3177" t="s">
        <v>172</v>
      </c>
      <c r="K3177" t="s">
        <v>8151</v>
      </c>
      <c r="L3177" t="s">
        <v>8160</v>
      </c>
      <c r="M3177">
        <v>7</v>
      </c>
      <c r="N3177" t="s">
        <v>8161</v>
      </c>
      <c r="O3177" s="4">
        <f>INDEX(products[Cost_per_box], MATCH(shipments9[[#This Row],[PID]], products[PID], 0))</f>
        <v>8.43</v>
      </c>
      <c r="P3177" s="4">
        <f>shipments9[[#This Row],[Boxes]]*shipments9[[#This Row],[Cost Per Box]]</f>
        <v>1981.05</v>
      </c>
      <c r="Q3177" s="4">
        <f>shipments9[[#This Row],[Amount]] -shipments9[[#This Row],[total cost]]</f>
        <v>131.70000000000005</v>
      </c>
      <c r="R3177" s="4" t="str">
        <f>IF(shipments9[[#This Row],[Gross Profit]]&lt;0,"Loss","Profit")</f>
        <v>Profit</v>
      </c>
      <c r="S3177" s="9">
        <f>shipments9[[#This Row],[Gross Profit]]/shipments9[[#This Row],[Amount]]</f>
        <v>6.2335818246361398E-2</v>
      </c>
      <c r="T3177" s="11">
        <f>shipments9[[#This Row],[Amount]]/shipments9[[#This Row],[Boxes]]</f>
        <v>8.9904255319148945</v>
      </c>
    </row>
    <row r="3178" spans="1:20" hidden="1" x14ac:dyDescent="0.25">
      <c r="A3178" t="s">
        <v>3375</v>
      </c>
      <c r="B3178" t="s">
        <v>71</v>
      </c>
      <c r="C3178" t="s">
        <v>161</v>
      </c>
      <c r="D3178" t="s">
        <v>22</v>
      </c>
      <c r="E3178" s="1">
        <v>44943</v>
      </c>
      <c r="F3178" s="1" t="str">
        <f>TEXT(shipments9[[#This Row],[Shipdate]],"ddd")</f>
        <v>Tue</v>
      </c>
      <c r="G3178" s="1" t="str">
        <f>IF(OR(shipments9[[#This Row],[Day Name]]="Sat",shipments9[[#This Row],[Day Name]]="Sun"),"Weekend","Weekday")</f>
        <v>Weekday</v>
      </c>
      <c r="H3178">
        <v>20223</v>
      </c>
      <c r="I3178">
        <v>2528</v>
      </c>
      <c r="J3178" t="s">
        <v>172</v>
      </c>
      <c r="K3178" t="s">
        <v>8151</v>
      </c>
      <c r="L3178" t="s">
        <v>8156</v>
      </c>
      <c r="M3178">
        <v>1</v>
      </c>
      <c r="N3178" t="s">
        <v>8163</v>
      </c>
      <c r="O3178" s="4">
        <f>INDEX(products[Cost_per_box], MATCH(shipments9[[#This Row],[PID]], products[PID], 0))</f>
        <v>2.76</v>
      </c>
      <c r="P3178" s="4">
        <f>shipments9[[#This Row],[Boxes]]*shipments9[[#This Row],[Cost Per Box]]</f>
        <v>6977.28</v>
      </c>
      <c r="Q3178" s="4">
        <f>shipments9[[#This Row],[Amount]] -shipments9[[#This Row],[total cost]]</f>
        <v>13245.720000000001</v>
      </c>
      <c r="R3178" s="4" t="str">
        <f>IF(shipments9[[#This Row],[Gross Profit]]&lt;0,"Loss","Profit")</f>
        <v>Profit</v>
      </c>
      <c r="S3178" s="9">
        <f>shipments9[[#This Row],[Gross Profit]]/shipments9[[#This Row],[Amount]]</f>
        <v>0.6549829402165851</v>
      </c>
      <c r="T3178" s="11">
        <f>shipments9[[#This Row],[Amount]]/shipments9[[#This Row],[Boxes]]</f>
        <v>7.9996044303797467</v>
      </c>
    </row>
    <row r="3179" spans="1:20" hidden="1" x14ac:dyDescent="0.25">
      <c r="A3179" t="s">
        <v>3376</v>
      </c>
      <c r="B3179" t="s">
        <v>71</v>
      </c>
      <c r="C3179" t="s">
        <v>161</v>
      </c>
      <c r="D3179" t="s">
        <v>22</v>
      </c>
      <c r="E3179" s="1">
        <v>44931</v>
      </c>
      <c r="F3179" s="1" t="str">
        <f>TEXT(shipments9[[#This Row],[Shipdate]],"ddd")</f>
        <v>Thu</v>
      </c>
      <c r="G3179" s="1" t="str">
        <f>IF(OR(shipments9[[#This Row],[Day Name]]="Sat",shipments9[[#This Row],[Day Name]]="Sun"),"Weekend","Weekday")</f>
        <v>Weekday</v>
      </c>
      <c r="H3179">
        <v>7974</v>
      </c>
      <c r="I3179">
        <v>725</v>
      </c>
      <c r="J3179" t="s">
        <v>172</v>
      </c>
      <c r="K3179" t="s">
        <v>8151</v>
      </c>
      <c r="L3179" t="s">
        <v>8156</v>
      </c>
      <c r="M3179">
        <v>1</v>
      </c>
      <c r="N3179" t="s">
        <v>8163</v>
      </c>
      <c r="O3179" s="4">
        <f>INDEX(products[Cost_per_box], MATCH(shipments9[[#This Row],[PID]], products[PID], 0))</f>
        <v>2.76</v>
      </c>
      <c r="P3179" s="4">
        <f>shipments9[[#This Row],[Boxes]]*shipments9[[#This Row],[Cost Per Box]]</f>
        <v>2000.9999999999998</v>
      </c>
      <c r="Q3179" s="4">
        <f>shipments9[[#This Row],[Amount]] -shipments9[[#This Row],[total cost]]</f>
        <v>5973</v>
      </c>
      <c r="R3179" s="4" t="str">
        <f>IF(shipments9[[#This Row],[Gross Profit]]&lt;0,"Loss","Profit")</f>
        <v>Profit</v>
      </c>
      <c r="S3179" s="9">
        <f>shipments9[[#This Row],[Gross Profit]]/shipments9[[#This Row],[Amount]]</f>
        <v>0.74905944319036866</v>
      </c>
      <c r="T3179" s="11">
        <f>shipments9[[#This Row],[Amount]]/shipments9[[#This Row],[Boxes]]</f>
        <v>10.998620689655173</v>
      </c>
    </row>
    <row r="3180" spans="1:20" hidden="1" x14ac:dyDescent="0.25">
      <c r="A3180" t="s">
        <v>3377</v>
      </c>
      <c r="B3180" t="s">
        <v>71</v>
      </c>
      <c r="C3180" t="s">
        <v>137</v>
      </c>
      <c r="D3180" t="s">
        <v>22</v>
      </c>
      <c r="E3180" s="1">
        <v>45286</v>
      </c>
      <c r="F3180" s="1" t="str">
        <f>TEXT(shipments9[[#This Row],[Shipdate]],"ddd")</f>
        <v>Tue</v>
      </c>
      <c r="G3180" s="1" t="str">
        <f>IF(OR(shipments9[[#This Row],[Day Name]]="Sat",shipments9[[#This Row],[Day Name]]="Sun"),"Weekend","Weekday")</f>
        <v>Weekday</v>
      </c>
      <c r="H3180">
        <v>13061.25</v>
      </c>
      <c r="I3180">
        <v>622</v>
      </c>
      <c r="J3180" t="s">
        <v>172</v>
      </c>
      <c r="K3180" t="s">
        <v>8151</v>
      </c>
      <c r="L3180" t="s">
        <v>8152</v>
      </c>
      <c r="M3180">
        <v>12</v>
      </c>
      <c r="N3180" t="s">
        <v>8166</v>
      </c>
      <c r="O3180" s="4">
        <f>INDEX(products[Cost_per_box], MATCH(shipments9[[#This Row],[PID]], products[PID], 0))</f>
        <v>7.73</v>
      </c>
      <c r="P3180" s="4">
        <f>shipments9[[#This Row],[Boxes]]*shipments9[[#This Row],[Cost Per Box]]</f>
        <v>4808.0600000000004</v>
      </c>
      <c r="Q3180" s="4">
        <f>shipments9[[#This Row],[Amount]] -shipments9[[#This Row],[total cost]]</f>
        <v>8253.1899999999987</v>
      </c>
      <c r="R3180" s="4" t="str">
        <f>IF(shipments9[[#This Row],[Gross Profit]]&lt;0,"Loss","Profit")</f>
        <v>Profit</v>
      </c>
      <c r="S3180" s="9">
        <f>shipments9[[#This Row],[Gross Profit]]/shipments9[[#This Row],[Amount]]</f>
        <v>0.63188362522729435</v>
      </c>
      <c r="T3180" s="11">
        <f>shipments9[[#This Row],[Amount]]/shipments9[[#This Row],[Boxes]]</f>
        <v>20.998794212218648</v>
      </c>
    </row>
    <row r="3181" spans="1:20" hidden="1" x14ac:dyDescent="0.25">
      <c r="A3181" t="s">
        <v>3378</v>
      </c>
      <c r="B3181" t="s">
        <v>71</v>
      </c>
      <c r="C3181" t="s">
        <v>145</v>
      </c>
      <c r="D3181" t="s">
        <v>22</v>
      </c>
      <c r="E3181" s="1">
        <v>45191</v>
      </c>
      <c r="F3181" s="1" t="str">
        <f>TEXT(shipments9[[#This Row],[Shipdate]],"ddd")</f>
        <v>Fri</v>
      </c>
      <c r="G3181" s="1" t="str">
        <f>IF(OR(shipments9[[#This Row],[Day Name]]="Sat",shipments9[[#This Row],[Day Name]]="Sun"),"Weekend","Weekday")</f>
        <v>Weekday</v>
      </c>
      <c r="H3181">
        <v>3930.75</v>
      </c>
      <c r="I3181">
        <v>281</v>
      </c>
      <c r="J3181" t="s">
        <v>172</v>
      </c>
      <c r="K3181" t="s">
        <v>8151</v>
      </c>
      <c r="L3181" t="s">
        <v>8160</v>
      </c>
      <c r="M3181">
        <v>9</v>
      </c>
      <c r="N3181" t="s">
        <v>8167</v>
      </c>
      <c r="O3181" s="4">
        <f>INDEX(products[Cost_per_box], MATCH(shipments9[[#This Row],[PID]], products[PID], 0))</f>
        <v>4.74</v>
      </c>
      <c r="P3181" s="4">
        <f>shipments9[[#This Row],[Boxes]]*shipments9[[#This Row],[Cost Per Box]]</f>
        <v>1331.94</v>
      </c>
      <c r="Q3181" s="4">
        <f>shipments9[[#This Row],[Amount]] -shipments9[[#This Row],[total cost]]</f>
        <v>2598.81</v>
      </c>
      <c r="R3181" s="4" t="str">
        <f>IF(shipments9[[#This Row],[Gross Profit]]&lt;0,"Loss","Profit")</f>
        <v>Profit</v>
      </c>
      <c r="S3181" s="9">
        <f>shipments9[[#This Row],[Gross Profit]]/shipments9[[#This Row],[Amount]]</f>
        <v>0.66114863575653504</v>
      </c>
      <c r="T3181" s="11">
        <f>shipments9[[#This Row],[Amount]]/shipments9[[#This Row],[Boxes]]</f>
        <v>13.988434163701067</v>
      </c>
    </row>
    <row r="3182" spans="1:20" hidden="1" x14ac:dyDescent="0.25">
      <c r="A3182" t="s">
        <v>3379</v>
      </c>
      <c r="B3182" t="s">
        <v>71</v>
      </c>
      <c r="C3182" t="s">
        <v>145</v>
      </c>
      <c r="D3182" t="s">
        <v>22</v>
      </c>
      <c r="E3182" s="1">
        <v>45323</v>
      </c>
      <c r="F3182" s="1" t="str">
        <f>TEXT(shipments9[[#This Row],[Shipdate]],"ddd")</f>
        <v>Thu</v>
      </c>
      <c r="G3182" s="1" t="str">
        <f>IF(OR(shipments9[[#This Row],[Day Name]]="Sat",shipments9[[#This Row],[Day Name]]="Sun"),"Weekend","Weekday")</f>
        <v>Weekday</v>
      </c>
      <c r="H3182">
        <v>3746.25</v>
      </c>
      <c r="I3182">
        <v>268</v>
      </c>
      <c r="J3182" t="s">
        <v>172</v>
      </c>
      <c r="K3182" t="s">
        <v>8155</v>
      </c>
      <c r="L3182" t="s">
        <v>8156</v>
      </c>
      <c r="M3182">
        <v>2</v>
      </c>
      <c r="N3182" t="s">
        <v>8157</v>
      </c>
      <c r="O3182" s="4">
        <f>INDEX(products[Cost_per_box], MATCH(shipments9[[#This Row],[PID]], products[PID], 0))</f>
        <v>4.74</v>
      </c>
      <c r="P3182" s="4">
        <f>shipments9[[#This Row],[Boxes]]*shipments9[[#This Row],[Cost Per Box]]</f>
        <v>1270.3200000000002</v>
      </c>
      <c r="Q3182" s="4">
        <f>shipments9[[#This Row],[Amount]] -shipments9[[#This Row],[total cost]]</f>
        <v>2475.9299999999998</v>
      </c>
      <c r="R3182" s="4" t="str">
        <f>IF(shipments9[[#This Row],[Gross Profit]]&lt;0,"Loss","Profit")</f>
        <v>Profit</v>
      </c>
      <c r="S3182" s="9">
        <f>shipments9[[#This Row],[Gross Profit]]/shipments9[[#This Row],[Amount]]</f>
        <v>0.66090890890890885</v>
      </c>
      <c r="T3182" s="11">
        <f>shipments9[[#This Row],[Amount]]/shipments9[[#This Row],[Boxes]]</f>
        <v>13.978544776119403</v>
      </c>
    </row>
    <row r="3183" spans="1:20" hidden="1" x14ac:dyDescent="0.25">
      <c r="A3183" t="s">
        <v>3380</v>
      </c>
      <c r="B3183" t="s">
        <v>71</v>
      </c>
      <c r="C3183" t="s">
        <v>155</v>
      </c>
      <c r="D3183" t="s">
        <v>22</v>
      </c>
      <c r="E3183" s="1">
        <v>44999</v>
      </c>
      <c r="F3183" s="1" t="str">
        <f>TEXT(shipments9[[#This Row],[Shipdate]],"ddd")</f>
        <v>Tue</v>
      </c>
      <c r="G3183" s="1" t="str">
        <f>IF(OR(shipments9[[#This Row],[Day Name]]="Sat",shipments9[[#This Row],[Day Name]]="Sun"),"Weekend","Weekday")</f>
        <v>Weekday</v>
      </c>
      <c r="H3183">
        <v>14591.25</v>
      </c>
      <c r="I3183">
        <v>1622</v>
      </c>
      <c r="J3183" t="s">
        <v>172</v>
      </c>
      <c r="K3183" t="s">
        <v>8151</v>
      </c>
      <c r="L3183" t="s">
        <v>8156</v>
      </c>
      <c r="M3183">
        <v>3</v>
      </c>
      <c r="N3183" t="s">
        <v>8164</v>
      </c>
      <c r="O3183" s="4">
        <f>INDEX(products[Cost_per_box], MATCH(shipments9[[#This Row],[PID]], products[PID], 0))</f>
        <v>8.43</v>
      </c>
      <c r="P3183" s="4">
        <f>shipments9[[#This Row],[Boxes]]*shipments9[[#This Row],[Cost Per Box]]</f>
        <v>13673.46</v>
      </c>
      <c r="Q3183" s="4">
        <f>shipments9[[#This Row],[Amount]] -shipments9[[#This Row],[total cost]]</f>
        <v>917.79000000000087</v>
      </c>
      <c r="R3183" s="4" t="str">
        <f>IF(shipments9[[#This Row],[Gross Profit]]&lt;0,"Loss","Profit")</f>
        <v>Profit</v>
      </c>
      <c r="S3183" s="9">
        <f>shipments9[[#This Row],[Gross Profit]]/shipments9[[#This Row],[Amount]]</f>
        <v>6.2900025700334164E-2</v>
      </c>
      <c r="T3183" s="11">
        <f>shipments9[[#This Row],[Amount]]/shipments9[[#This Row],[Boxes]]</f>
        <v>8.9958384710234274</v>
      </c>
    </row>
    <row r="3184" spans="1:20" hidden="1" x14ac:dyDescent="0.25">
      <c r="A3184" t="s">
        <v>3381</v>
      </c>
      <c r="B3184" t="s">
        <v>71</v>
      </c>
      <c r="C3184" t="s">
        <v>159</v>
      </c>
      <c r="D3184" t="s">
        <v>22</v>
      </c>
      <c r="E3184" s="1">
        <v>45055</v>
      </c>
      <c r="F3184" s="1" t="str">
        <f>TEXT(shipments9[[#This Row],[Shipdate]],"ddd")</f>
        <v>Tue</v>
      </c>
      <c r="G3184" s="1" t="str">
        <f>IF(OR(shipments9[[#This Row],[Day Name]]="Sat",shipments9[[#This Row],[Day Name]]="Sun"),"Weekend","Weekday")</f>
        <v>Weekday</v>
      </c>
      <c r="H3184">
        <v>11558.25</v>
      </c>
      <c r="I3184">
        <v>445</v>
      </c>
      <c r="J3184" t="s">
        <v>172</v>
      </c>
      <c r="K3184" t="s">
        <v>8151</v>
      </c>
      <c r="L3184" t="s">
        <v>8154</v>
      </c>
      <c r="M3184">
        <v>5</v>
      </c>
      <c r="N3184" t="s">
        <v>201</v>
      </c>
      <c r="O3184" s="4">
        <f>INDEX(products[Cost_per_box], MATCH(shipments9[[#This Row],[PID]], products[PID], 0))</f>
        <v>5.04</v>
      </c>
      <c r="P3184" s="4">
        <f>shipments9[[#This Row],[Boxes]]*shipments9[[#This Row],[Cost Per Box]]</f>
        <v>2242.8000000000002</v>
      </c>
      <c r="Q3184" s="4">
        <f>shipments9[[#This Row],[Amount]] -shipments9[[#This Row],[total cost]]</f>
        <v>9315.4500000000007</v>
      </c>
      <c r="R3184" s="4" t="str">
        <f>IF(shipments9[[#This Row],[Gross Profit]]&lt;0,"Loss","Profit")</f>
        <v>Profit</v>
      </c>
      <c r="S3184" s="9">
        <f>shipments9[[#This Row],[Gross Profit]]/shipments9[[#This Row],[Amount]]</f>
        <v>0.80595678411524241</v>
      </c>
      <c r="T3184" s="11">
        <f>shipments9[[#This Row],[Amount]]/shipments9[[#This Row],[Boxes]]</f>
        <v>25.973595505617979</v>
      </c>
    </row>
    <row r="3185" spans="1:20" hidden="1" x14ac:dyDescent="0.25">
      <c r="A3185" t="s">
        <v>3382</v>
      </c>
      <c r="B3185" t="s">
        <v>74</v>
      </c>
      <c r="C3185" t="s">
        <v>121</v>
      </c>
      <c r="D3185" t="s">
        <v>22</v>
      </c>
      <c r="E3185" s="1">
        <v>44944</v>
      </c>
      <c r="F3185" s="1" t="str">
        <f>TEXT(shipments9[[#This Row],[Shipdate]],"ddd")</f>
        <v>Wed</v>
      </c>
      <c r="G3185" s="1" t="str">
        <f>IF(OR(shipments9[[#This Row],[Day Name]]="Sat",shipments9[[#This Row],[Day Name]]="Sun"),"Weekend","Weekday")</f>
        <v>Weekday</v>
      </c>
      <c r="H3185">
        <v>7848</v>
      </c>
      <c r="I3185">
        <v>491</v>
      </c>
      <c r="J3185" t="s">
        <v>172</v>
      </c>
      <c r="K3185" t="s">
        <v>8151</v>
      </c>
      <c r="L3185" t="s">
        <v>8156</v>
      </c>
      <c r="M3185">
        <v>1</v>
      </c>
      <c r="N3185" t="s">
        <v>8163</v>
      </c>
      <c r="O3185" s="4">
        <f>INDEX(products[Cost_per_box], MATCH(shipments9[[#This Row],[PID]], products[PID], 0))</f>
        <v>5.26</v>
      </c>
      <c r="P3185" s="4">
        <f>shipments9[[#This Row],[Boxes]]*shipments9[[#This Row],[Cost Per Box]]</f>
        <v>2582.66</v>
      </c>
      <c r="Q3185" s="4">
        <f>shipments9[[#This Row],[Amount]] -shipments9[[#This Row],[total cost]]</f>
        <v>5265.34</v>
      </c>
      <c r="R3185" s="4" t="str">
        <f>IF(shipments9[[#This Row],[Gross Profit]]&lt;0,"Loss","Profit")</f>
        <v>Profit</v>
      </c>
      <c r="S3185" s="9">
        <f>shipments9[[#This Row],[Gross Profit]]/shipments9[[#This Row],[Amount]]</f>
        <v>0.67091488277268096</v>
      </c>
      <c r="T3185" s="11">
        <f>shipments9[[#This Row],[Amount]]/shipments9[[#This Row],[Boxes]]</f>
        <v>15.983706720977597</v>
      </c>
    </row>
    <row r="3186" spans="1:20" hidden="1" x14ac:dyDescent="0.25">
      <c r="A3186" t="s">
        <v>3383</v>
      </c>
      <c r="B3186" t="s">
        <v>74</v>
      </c>
      <c r="C3186" t="s">
        <v>145</v>
      </c>
      <c r="D3186" t="s">
        <v>22</v>
      </c>
      <c r="E3186" s="1">
        <v>45302</v>
      </c>
      <c r="F3186" s="1" t="str">
        <f>TEXT(shipments9[[#This Row],[Shipdate]],"ddd")</f>
        <v>Thu</v>
      </c>
      <c r="G3186" s="1" t="str">
        <f>IF(OR(shipments9[[#This Row],[Day Name]]="Sat",shipments9[[#This Row],[Day Name]]="Sun"),"Weekend","Weekday")</f>
        <v>Weekday</v>
      </c>
      <c r="H3186">
        <v>927</v>
      </c>
      <c r="I3186">
        <v>58</v>
      </c>
      <c r="J3186" t="s">
        <v>172</v>
      </c>
      <c r="K3186" t="s">
        <v>8155</v>
      </c>
      <c r="L3186" t="s">
        <v>8156</v>
      </c>
      <c r="M3186">
        <v>1</v>
      </c>
      <c r="N3186" t="s">
        <v>8163</v>
      </c>
      <c r="O3186" s="4">
        <f>INDEX(products[Cost_per_box], MATCH(shipments9[[#This Row],[PID]], products[PID], 0))</f>
        <v>4.74</v>
      </c>
      <c r="P3186" s="4">
        <f>shipments9[[#This Row],[Boxes]]*shipments9[[#This Row],[Cost Per Box]]</f>
        <v>274.92</v>
      </c>
      <c r="Q3186" s="4">
        <f>shipments9[[#This Row],[Amount]] -shipments9[[#This Row],[total cost]]</f>
        <v>652.07999999999993</v>
      </c>
      <c r="R3186" s="4" t="str">
        <f>IF(shipments9[[#This Row],[Gross Profit]]&lt;0,"Loss","Profit")</f>
        <v>Profit</v>
      </c>
      <c r="S3186" s="9">
        <f>shipments9[[#This Row],[Gross Profit]]/shipments9[[#This Row],[Amount]]</f>
        <v>0.70343042071197404</v>
      </c>
      <c r="T3186" s="11">
        <f>shipments9[[#This Row],[Amount]]/shipments9[[#This Row],[Boxes]]</f>
        <v>15.982758620689655</v>
      </c>
    </row>
    <row r="3187" spans="1:20" hidden="1" x14ac:dyDescent="0.25">
      <c r="A3187" t="s">
        <v>3384</v>
      </c>
      <c r="B3187" t="s">
        <v>74</v>
      </c>
      <c r="C3187" t="s">
        <v>149</v>
      </c>
      <c r="D3187" t="s">
        <v>22</v>
      </c>
      <c r="E3187" s="1">
        <v>44960</v>
      </c>
      <c r="F3187" s="1" t="str">
        <f>TEXT(shipments9[[#This Row],[Shipdate]],"ddd")</f>
        <v>Fri</v>
      </c>
      <c r="G3187" s="1" t="str">
        <f>IF(OR(shipments9[[#This Row],[Day Name]]="Sat",shipments9[[#This Row],[Day Name]]="Sun"),"Weekend","Weekday")</f>
        <v>Weekday</v>
      </c>
      <c r="H3187">
        <v>7074</v>
      </c>
      <c r="I3187">
        <v>393</v>
      </c>
      <c r="J3187" t="s">
        <v>172</v>
      </c>
      <c r="K3187" t="s">
        <v>8151</v>
      </c>
      <c r="L3187" t="s">
        <v>8156</v>
      </c>
      <c r="M3187">
        <v>2</v>
      </c>
      <c r="N3187" t="s">
        <v>8157</v>
      </c>
      <c r="O3187" s="4">
        <f>INDEX(products[Cost_per_box], MATCH(shipments9[[#This Row],[PID]], products[PID], 0))</f>
        <v>6.43</v>
      </c>
      <c r="P3187" s="4">
        <f>shipments9[[#This Row],[Boxes]]*shipments9[[#This Row],[Cost Per Box]]</f>
        <v>2526.9899999999998</v>
      </c>
      <c r="Q3187" s="4">
        <f>shipments9[[#This Row],[Amount]] -shipments9[[#This Row],[total cost]]</f>
        <v>4547.01</v>
      </c>
      <c r="R3187" s="4" t="str">
        <f>IF(shipments9[[#This Row],[Gross Profit]]&lt;0,"Loss","Profit")</f>
        <v>Profit</v>
      </c>
      <c r="S3187" s="9">
        <f>shipments9[[#This Row],[Gross Profit]]/shipments9[[#This Row],[Amount]]</f>
        <v>0.64277777777777778</v>
      </c>
      <c r="T3187" s="11">
        <f>shipments9[[#This Row],[Amount]]/shipments9[[#This Row],[Boxes]]</f>
        <v>18</v>
      </c>
    </row>
    <row r="3188" spans="1:20" hidden="1" x14ac:dyDescent="0.25">
      <c r="A3188" t="s">
        <v>3385</v>
      </c>
      <c r="B3188" t="s">
        <v>74</v>
      </c>
      <c r="C3188" t="s">
        <v>132</v>
      </c>
      <c r="D3188" t="s">
        <v>22</v>
      </c>
      <c r="E3188" s="1">
        <v>45314</v>
      </c>
      <c r="F3188" s="1" t="str">
        <f>TEXT(shipments9[[#This Row],[Shipdate]],"ddd")</f>
        <v>Tue</v>
      </c>
      <c r="G3188" s="1" t="str">
        <f>IF(OR(shipments9[[#This Row],[Day Name]]="Sat",shipments9[[#This Row],[Day Name]]="Sun"),"Weekend","Weekday")</f>
        <v>Weekday</v>
      </c>
      <c r="H3188">
        <v>7697.25</v>
      </c>
      <c r="I3188">
        <v>297</v>
      </c>
      <c r="J3188" t="s">
        <v>172</v>
      </c>
      <c r="K3188" t="s">
        <v>8155</v>
      </c>
      <c r="L3188" t="s">
        <v>8156</v>
      </c>
      <c r="M3188">
        <v>1</v>
      </c>
      <c r="N3188" t="s">
        <v>8163</v>
      </c>
      <c r="O3188" s="4">
        <f>INDEX(products[Cost_per_box], MATCH(shipments9[[#This Row],[PID]], products[PID], 0))</f>
        <v>6.31</v>
      </c>
      <c r="P3188" s="4">
        <f>shipments9[[#This Row],[Boxes]]*shipments9[[#This Row],[Cost Per Box]]</f>
        <v>1874.07</v>
      </c>
      <c r="Q3188" s="4">
        <f>shipments9[[#This Row],[Amount]] -shipments9[[#This Row],[total cost]]</f>
        <v>5823.18</v>
      </c>
      <c r="R3188" s="4" t="str">
        <f>IF(shipments9[[#This Row],[Gross Profit]]&lt;0,"Loss","Profit")</f>
        <v>Profit</v>
      </c>
      <c r="S3188" s="9">
        <f>shipments9[[#This Row],[Gross Profit]]/shipments9[[#This Row],[Amount]]</f>
        <v>0.75652733118971061</v>
      </c>
      <c r="T3188" s="11">
        <f>shipments9[[#This Row],[Amount]]/shipments9[[#This Row],[Boxes]]</f>
        <v>25.916666666666668</v>
      </c>
    </row>
    <row r="3189" spans="1:20" hidden="1" x14ac:dyDescent="0.25">
      <c r="A3189" t="s">
        <v>3386</v>
      </c>
      <c r="B3189" t="s">
        <v>74</v>
      </c>
      <c r="C3189" t="s">
        <v>135</v>
      </c>
      <c r="D3189" t="s">
        <v>22</v>
      </c>
      <c r="E3189" s="1">
        <v>45273</v>
      </c>
      <c r="F3189" s="1" t="str">
        <f>TEXT(shipments9[[#This Row],[Shipdate]],"ddd")</f>
        <v>Wed</v>
      </c>
      <c r="G3189" s="1" t="str">
        <f>IF(OR(shipments9[[#This Row],[Day Name]]="Sat",shipments9[[#This Row],[Day Name]]="Sun"),"Weekend","Weekday")</f>
        <v>Weekday</v>
      </c>
      <c r="H3189">
        <v>6417</v>
      </c>
      <c r="I3189">
        <v>230</v>
      </c>
      <c r="J3189" t="s">
        <v>172</v>
      </c>
      <c r="K3189" t="s">
        <v>8151</v>
      </c>
      <c r="L3189" t="s">
        <v>8152</v>
      </c>
      <c r="M3189">
        <v>12</v>
      </c>
      <c r="N3189" t="s">
        <v>8166</v>
      </c>
      <c r="O3189" s="4">
        <f>INDEX(products[Cost_per_box], MATCH(shipments9[[#This Row],[PID]], products[PID], 0))</f>
        <v>9.94</v>
      </c>
      <c r="P3189" s="4">
        <f>shipments9[[#This Row],[Boxes]]*shipments9[[#This Row],[Cost Per Box]]</f>
        <v>2286.1999999999998</v>
      </c>
      <c r="Q3189" s="4">
        <f>shipments9[[#This Row],[Amount]] -shipments9[[#This Row],[total cost]]</f>
        <v>4130.8</v>
      </c>
      <c r="R3189" s="4" t="str">
        <f>IF(shipments9[[#This Row],[Gross Profit]]&lt;0,"Loss","Profit")</f>
        <v>Profit</v>
      </c>
      <c r="S3189" s="9">
        <f>shipments9[[#This Row],[Gross Profit]]/shipments9[[#This Row],[Amount]]</f>
        <v>0.64372759856630823</v>
      </c>
      <c r="T3189" s="11">
        <f>shipments9[[#This Row],[Amount]]/shipments9[[#This Row],[Boxes]]</f>
        <v>27.9</v>
      </c>
    </row>
    <row r="3190" spans="1:20" hidden="1" x14ac:dyDescent="0.25">
      <c r="A3190" t="s">
        <v>3387</v>
      </c>
      <c r="B3190" t="s">
        <v>74</v>
      </c>
      <c r="C3190" t="s">
        <v>137</v>
      </c>
      <c r="D3190" t="s">
        <v>22</v>
      </c>
      <c r="E3190" s="1">
        <v>45355</v>
      </c>
      <c r="F3190" s="1" t="str">
        <f>TEXT(shipments9[[#This Row],[Shipdate]],"ddd")</f>
        <v>Mon</v>
      </c>
      <c r="G3190" s="1" t="str">
        <f>IF(OR(shipments9[[#This Row],[Day Name]]="Sat",shipments9[[#This Row],[Day Name]]="Sun"),"Weekend","Weekday")</f>
        <v>Weekday</v>
      </c>
      <c r="H3190">
        <v>648</v>
      </c>
      <c r="I3190">
        <v>35</v>
      </c>
      <c r="J3190" t="s">
        <v>172</v>
      </c>
      <c r="K3190" t="s">
        <v>8155</v>
      </c>
      <c r="L3190" t="s">
        <v>8156</v>
      </c>
      <c r="M3190">
        <v>3</v>
      </c>
      <c r="N3190" t="s">
        <v>8164</v>
      </c>
      <c r="O3190" s="4">
        <f>INDEX(products[Cost_per_box], MATCH(shipments9[[#This Row],[PID]], products[PID], 0))</f>
        <v>7.73</v>
      </c>
      <c r="P3190" s="4">
        <f>shipments9[[#This Row],[Boxes]]*shipments9[[#This Row],[Cost Per Box]]</f>
        <v>270.55</v>
      </c>
      <c r="Q3190" s="4">
        <f>shipments9[[#This Row],[Amount]] -shipments9[[#This Row],[total cost]]</f>
        <v>377.45</v>
      </c>
      <c r="R3190" s="4" t="str">
        <f>IF(shipments9[[#This Row],[Gross Profit]]&lt;0,"Loss","Profit")</f>
        <v>Profit</v>
      </c>
      <c r="S3190" s="9">
        <f>shipments9[[#This Row],[Gross Profit]]/shipments9[[#This Row],[Amount]]</f>
        <v>0.5824845679012346</v>
      </c>
      <c r="T3190" s="11">
        <f>shipments9[[#This Row],[Amount]]/shipments9[[#This Row],[Boxes]]</f>
        <v>18.514285714285716</v>
      </c>
    </row>
    <row r="3191" spans="1:20" hidden="1" x14ac:dyDescent="0.25">
      <c r="A3191" t="s">
        <v>3388</v>
      </c>
      <c r="B3191" t="s">
        <v>74</v>
      </c>
      <c r="C3191" t="s">
        <v>145</v>
      </c>
      <c r="D3191" t="s">
        <v>22</v>
      </c>
      <c r="E3191" s="1">
        <v>45331</v>
      </c>
      <c r="F3191" s="1" t="str">
        <f>TEXT(shipments9[[#This Row],[Shipdate]],"ddd")</f>
        <v>Fri</v>
      </c>
      <c r="G3191" s="1" t="str">
        <f>IF(OR(shipments9[[#This Row],[Day Name]]="Sat",shipments9[[#This Row],[Day Name]]="Sun"),"Weekend","Weekday")</f>
        <v>Weekday</v>
      </c>
      <c r="H3191">
        <v>261</v>
      </c>
      <c r="I3191">
        <v>19</v>
      </c>
      <c r="J3191" t="s">
        <v>172</v>
      </c>
      <c r="K3191" t="s">
        <v>8155</v>
      </c>
      <c r="L3191" t="s">
        <v>8156</v>
      </c>
      <c r="M3191">
        <v>2</v>
      </c>
      <c r="N3191" t="s">
        <v>8157</v>
      </c>
      <c r="O3191" s="4">
        <f>INDEX(products[Cost_per_box], MATCH(shipments9[[#This Row],[PID]], products[PID], 0))</f>
        <v>4.74</v>
      </c>
      <c r="P3191" s="4">
        <f>shipments9[[#This Row],[Boxes]]*shipments9[[#This Row],[Cost Per Box]]</f>
        <v>90.06</v>
      </c>
      <c r="Q3191" s="4">
        <f>shipments9[[#This Row],[Amount]] -shipments9[[#This Row],[total cost]]</f>
        <v>170.94</v>
      </c>
      <c r="R3191" s="4" t="str">
        <f>IF(shipments9[[#This Row],[Gross Profit]]&lt;0,"Loss","Profit")</f>
        <v>Profit</v>
      </c>
      <c r="S3191" s="9">
        <f>shipments9[[#This Row],[Gross Profit]]/shipments9[[#This Row],[Amount]]</f>
        <v>0.65494252873563219</v>
      </c>
      <c r="T3191" s="11">
        <f>shipments9[[#This Row],[Amount]]/shipments9[[#This Row],[Boxes]]</f>
        <v>13.736842105263158</v>
      </c>
    </row>
    <row r="3192" spans="1:20" hidden="1" x14ac:dyDescent="0.25">
      <c r="A3192" t="s">
        <v>3389</v>
      </c>
      <c r="B3192" t="s">
        <v>74</v>
      </c>
      <c r="C3192" t="s">
        <v>145</v>
      </c>
      <c r="D3192" t="s">
        <v>22</v>
      </c>
      <c r="E3192" s="1">
        <v>45289</v>
      </c>
      <c r="F3192" s="1" t="str">
        <f>TEXT(shipments9[[#This Row],[Shipdate]],"ddd")</f>
        <v>Fri</v>
      </c>
      <c r="G3192" s="1" t="str">
        <f>IF(OR(shipments9[[#This Row],[Day Name]]="Sat",shipments9[[#This Row],[Day Name]]="Sun"),"Weekend","Weekday")</f>
        <v>Weekday</v>
      </c>
      <c r="H3192">
        <v>7364.25</v>
      </c>
      <c r="I3192">
        <v>461</v>
      </c>
      <c r="J3192" t="s">
        <v>172</v>
      </c>
      <c r="K3192" t="s">
        <v>8151</v>
      </c>
      <c r="L3192" t="s">
        <v>8152</v>
      </c>
      <c r="M3192">
        <v>12</v>
      </c>
      <c r="N3192" t="s">
        <v>8166</v>
      </c>
      <c r="O3192" s="4">
        <f>INDEX(products[Cost_per_box], MATCH(shipments9[[#This Row],[PID]], products[PID], 0))</f>
        <v>4.74</v>
      </c>
      <c r="P3192" s="4">
        <f>shipments9[[#This Row],[Boxes]]*shipments9[[#This Row],[Cost Per Box]]</f>
        <v>2185.14</v>
      </c>
      <c r="Q3192" s="4">
        <f>shipments9[[#This Row],[Amount]] -shipments9[[#This Row],[total cost]]</f>
        <v>5179.1100000000006</v>
      </c>
      <c r="R3192" s="4" t="str">
        <f>IF(shipments9[[#This Row],[Gross Profit]]&lt;0,"Loss","Profit")</f>
        <v>Profit</v>
      </c>
      <c r="S3192" s="9">
        <f>shipments9[[#This Row],[Gross Profit]]/shipments9[[#This Row],[Amount]]</f>
        <v>0.70327731948263583</v>
      </c>
      <c r="T3192" s="11">
        <f>shipments9[[#This Row],[Amount]]/shipments9[[#This Row],[Boxes]]</f>
        <v>15.974511930585683</v>
      </c>
    </row>
    <row r="3193" spans="1:20" hidden="1" x14ac:dyDescent="0.25">
      <c r="A3193" t="s">
        <v>3390</v>
      </c>
      <c r="B3193" t="s">
        <v>74</v>
      </c>
      <c r="C3193" t="s">
        <v>145</v>
      </c>
      <c r="D3193" t="s">
        <v>22</v>
      </c>
      <c r="E3193" s="1">
        <v>45211</v>
      </c>
      <c r="F3193" s="1" t="str">
        <f>TEXT(shipments9[[#This Row],[Shipdate]],"ddd")</f>
        <v>Thu</v>
      </c>
      <c r="G3193" s="1" t="str">
        <f>IF(OR(shipments9[[#This Row],[Day Name]]="Sat",shipments9[[#This Row],[Day Name]]="Sun"),"Weekend","Weekday")</f>
        <v>Weekday</v>
      </c>
      <c r="H3193">
        <v>4081.5</v>
      </c>
      <c r="I3193">
        <v>241</v>
      </c>
      <c r="J3193" t="s">
        <v>172</v>
      </c>
      <c r="K3193" t="s">
        <v>8151</v>
      </c>
      <c r="L3193" t="s">
        <v>8152</v>
      </c>
      <c r="M3193">
        <v>10</v>
      </c>
      <c r="N3193" t="s">
        <v>8153</v>
      </c>
      <c r="O3193" s="4">
        <f>INDEX(products[Cost_per_box], MATCH(shipments9[[#This Row],[PID]], products[PID], 0))</f>
        <v>4.74</v>
      </c>
      <c r="P3193" s="4">
        <f>shipments9[[#This Row],[Boxes]]*shipments9[[#This Row],[Cost Per Box]]</f>
        <v>1142.3400000000001</v>
      </c>
      <c r="Q3193" s="4">
        <f>shipments9[[#This Row],[Amount]] -shipments9[[#This Row],[total cost]]</f>
        <v>2939.16</v>
      </c>
      <c r="R3193" s="4" t="str">
        <f>IF(shipments9[[#This Row],[Gross Profit]]&lt;0,"Loss","Profit")</f>
        <v>Profit</v>
      </c>
      <c r="S3193" s="9">
        <f>shipments9[[#This Row],[Gross Profit]]/shipments9[[#This Row],[Amount]]</f>
        <v>0.7201176038221242</v>
      </c>
      <c r="T3193" s="11">
        <f>shipments9[[#This Row],[Amount]]/shipments9[[#This Row],[Boxes]]</f>
        <v>16.935684647302903</v>
      </c>
    </row>
    <row r="3194" spans="1:20" hidden="1" x14ac:dyDescent="0.25">
      <c r="A3194" t="s">
        <v>3391</v>
      </c>
      <c r="B3194" t="s">
        <v>74</v>
      </c>
      <c r="C3194" t="s">
        <v>149</v>
      </c>
      <c r="D3194" t="s">
        <v>22</v>
      </c>
      <c r="E3194" s="1">
        <v>45050</v>
      </c>
      <c r="F3194" s="1" t="str">
        <f>TEXT(shipments9[[#This Row],[Shipdate]],"ddd")</f>
        <v>Thu</v>
      </c>
      <c r="G3194" s="1" t="str">
        <f>IF(OR(shipments9[[#This Row],[Day Name]]="Sat",shipments9[[#This Row],[Day Name]]="Sun"),"Weekend","Weekday")</f>
        <v>Weekday</v>
      </c>
      <c r="H3194">
        <v>6718.5</v>
      </c>
      <c r="I3194">
        <v>374</v>
      </c>
      <c r="J3194" t="s">
        <v>172</v>
      </c>
      <c r="K3194" t="s">
        <v>8151</v>
      </c>
      <c r="L3194" t="s">
        <v>8154</v>
      </c>
      <c r="M3194">
        <v>5</v>
      </c>
      <c r="N3194" t="s">
        <v>201</v>
      </c>
      <c r="O3194" s="4">
        <f>INDEX(products[Cost_per_box], MATCH(shipments9[[#This Row],[PID]], products[PID], 0))</f>
        <v>6.43</v>
      </c>
      <c r="P3194" s="4">
        <f>shipments9[[#This Row],[Boxes]]*shipments9[[#This Row],[Cost Per Box]]</f>
        <v>2404.8199999999997</v>
      </c>
      <c r="Q3194" s="4">
        <f>shipments9[[#This Row],[Amount]] -shipments9[[#This Row],[total cost]]</f>
        <v>4313.68</v>
      </c>
      <c r="R3194" s="4" t="str">
        <f>IF(shipments9[[#This Row],[Gross Profit]]&lt;0,"Loss","Profit")</f>
        <v>Profit</v>
      </c>
      <c r="S3194" s="9">
        <f>shipments9[[#This Row],[Gross Profit]]/shipments9[[#This Row],[Amount]]</f>
        <v>0.64205998362729777</v>
      </c>
      <c r="T3194" s="11">
        <f>shipments9[[#This Row],[Amount]]/shipments9[[#This Row],[Boxes]]</f>
        <v>17.963903743315509</v>
      </c>
    </row>
    <row r="3195" spans="1:20" hidden="1" x14ac:dyDescent="0.25">
      <c r="A3195" t="s">
        <v>3392</v>
      </c>
      <c r="B3195" t="s">
        <v>74</v>
      </c>
      <c r="C3195" t="s">
        <v>149</v>
      </c>
      <c r="D3195" t="s">
        <v>22</v>
      </c>
      <c r="E3195" s="1">
        <v>45322</v>
      </c>
      <c r="F3195" s="1" t="str">
        <f>TEXT(shipments9[[#This Row],[Shipdate]],"ddd")</f>
        <v>Wed</v>
      </c>
      <c r="G3195" s="1" t="str">
        <f>IF(OR(shipments9[[#This Row],[Day Name]]="Sat",shipments9[[#This Row],[Day Name]]="Sun"),"Weekend","Weekday")</f>
        <v>Weekday</v>
      </c>
      <c r="H3195">
        <v>4133.25</v>
      </c>
      <c r="I3195">
        <v>276</v>
      </c>
      <c r="J3195" t="s">
        <v>172</v>
      </c>
      <c r="K3195" t="s">
        <v>8155</v>
      </c>
      <c r="L3195" t="s">
        <v>8156</v>
      </c>
      <c r="M3195">
        <v>1</v>
      </c>
      <c r="N3195" t="s">
        <v>8163</v>
      </c>
      <c r="O3195" s="4">
        <f>INDEX(products[Cost_per_box], MATCH(shipments9[[#This Row],[PID]], products[PID], 0))</f>
        <v>6.43</v>
      </c>
      <c r="P3195" s="4">
        <f>shipments9[[#This Row],[Boxes]]*shipments9[[#This Row],[Cost Per Box]]</f>
        <v>1774.6799999999998</v>
      </c>
      <c r="Q3195" s="4">
        <f>shipments9[[#This Row],[Amount]] -shipments9[[#This Row],[total cost]]</f>
        <v>2358.5700000000002</v>
      </c>
      <c r="R3195" s="4" t="str">
        <f>IF(shipments9[[#This Row],[Gross Profit]]&lt;0,"Loss","Profit")</f>
        <v>Profit</v>
      </c>
      <c r="S3195" s="9">
        <f>shipments9[[#This Row],[Gross Profit]]/shipments9[[#This Row],[Amount]]</f>
        <v>0.57063327889675197</v>
      </c>
      <c r="T3195" s="11">
        <f>shipments9[[#This Row],[Amount]]/shipments9[[#This Row],[Boxes]]</f>
        <v>14.975543478260869</v>
      </c>
    </row>
    <row r="3196" spans="1:20" x14ac:dyDescent="0.25">
      <c r="A3196" t="s">
        <v>3393</v>
      </c>
      <c r="B3196" t="s">
        <v>74</v>
      </c>
      <c r="C3196" t="s">
        <v>155</v>
      </c>
      <c r="D3196" t="s">
        <v>22</v>
      </c>
      <c r="E3196" s="1">
        <v>45467</v>
      </c>
      <c r="F3196" s="1" t="str">
        <f>TEXT(shipments9[[#This Row],[Shipdate]],"ddd")</f>
        <v>Mon</v>
      </c>
      <c r="G3196" s="1" t="str">
        <f>IF(OR(shipments9[[#This Row],[Day Name]]="Sat",shipments9[[#This Row],[Day Name]]="Sun"),"Weekend","Weekday")</f>
        <v>Weekday</v>
      </c>
      <c r="H3196">
        <v>1138.5</v>
      </c>
      <c r="I3196">
        <v>163</v>
      </c>
      <c r="J3196" t="s">
        <v>172</v>
      </c>
      <c r="K3196" t="s">
        <v>8155</v>
      </c>
      <c r="L3196" t="s">
        <v>8154</v>
      </c>
      <c r="M3196">
        <v>6</v>
      </c>
      <c r="N3196" t="s">
        <v>8159</v>
      </c>
      <c r="O3196" s="4">
        <f>INDEX(products[Cost_per_box], MATCH(shipments9[[#This Row],[PID]], products[PID], 0))</f>
        <v>8.43</v>
      </c>
      <c r="P3196" s="4">
        <f>shipments9[[#This Row],[Boxes]]*shipments9[[#This Row],[Cost Per Box]]</f>
        <v>1374.09</v>
      </c>
      <c r="Q3196" s="4">
        <f>shipments9[[#This Row],[Amount]] -shipments9[[#This Row],[total cost]]</f>
        <v>-235.58999999999992</v>
      </c>
      <c r="R3196" s="4" t="str">
        <f>IF(shipments9[[#This Row],[Gross Profit]]&lt;0,"Loss","Profit")</f>
        <v>Loss</v>
      </c>
      <c r="S3196" s="9">
        <f>shipments9[[#This Row],[Gross Profit]]/shipments9[[#This Row],[Amount]]</f>
        <v>-0.20693017127799729</v>
      </c>
      <c r="T3196" s="11">
        <f>shipments9[[#This Row],[Amount]]/shipments9[[#This Row],[Boxes]]</f>
        <v>6.9846625766871169</v>
      </c>
    </row>
    <row r="3197" spans="1:20" hidden="1" x14ac:dyDescent="0.25">
      <c r="A3197" t="s">
        <v>3394</v>
      </c>
      <c r="B3197" t="s">
        <v>74</v>
      </c>
      <c r="C3197" t="s">
        <v>159</v>
      </c>
      <c r="D3197" t="s">
        <v>22</v>
      </c>
      <c r="E3197" s="1">
        <v>45139</v>
      </c>
      <c r="F3197" s="1" t="str">
        <f>TEXT(shipments9[[#This Row],[Shipdate]],"ddd")</f>
        <v>Tue</v>
      </c>
      <c r="G3197" s="1" t="str">
        <f>IF(OR(shipments9[[#This Row],[Day Name]]="Sat",shipments9[[#This Row],[Day Name]]="Sun"),"Weekend","Weekday")</f>
        <v>Weekday</v>
      </c>
      <c r="H3197">
        <v>7112.25</v>
      </c>
      <c r="I3197">
        <v>285</v>
      </c>
      <c r="J3197" t="s">
        <v>172</v>
      </c>
      <c r="K3197" t="s">
        <v>8151</v>
      </c>
      <c r="L3197" t="s">
        <v>8160</v>
      </c>
      <c r="M3197">
        <v>8</v>
      </c>
      <c r="N3197" t="s">
        <v>8162</v>
      </c>
      <c r="O3197" s="4">
        <f>INDEX(products[Cost_per_box], MATCH(shipments9[[#This Row],[PID]], products[PID], 0))</f>
        <v>5.04</v>
      </c>
      <c r="P3197" s="4">
        <f>shipments9[[#This Row],[Boxes]]*shipments9[[#This Row],[Cost Per Box]]</f>
        <v>1436.4</v>
      </c>
      <c r="Q3197" s="4">
        <f>shipments9[[#This Row],[Amount]] -shipments9[[#This Row],[total cost]]</f>
        <v>5675.85</v>
      </c>
      <c r="R3197" s="4" t="str">
        <f>IF(shipments9[[#This Row],[Gross Profit]]&lt;0,"Loss","Profit")</f>
        <v>Profit</v>
      </c>
      <c r="S3197" s="9">
        <f>shipments9[[#This Row],[Gross Profit]]/shipments9[[#This Row],[Amount]]</f>
        <v>0.79803859538120858</v>
      </c>
      <c r="T3197" s="11">
        <f>shipments9[[#This Row],[Amount]]/shipments9[[#This Row],[Boxes]]</f>
        <v>24.955263157894738</v>
      </c>
    </row>
    <row r="3198" spans="1:20" hidden="1" x14ac:dyDescent="0.25">
      <c r="A3198" t="s">
        <v>3395</v>
      </c>
      <c r="B3198" t="s">
        <v>74</v>
      </c>
      <c r="C3198" t="s">
        <v>163</v>
      </c>
      <c r="D3198" t="s">
        <v>22</v>
      </c>
      <c r="E3198" s="1">
        <v>45467</v>
      </c>
      <c r="F3198" s="1" t="str">
        <f>TEXT(shipments9[[#This Row],[Shipdate]],"ddd")</f>
        <v>Mon</v>
      </c>
      <c r="G3198" s="1" t="str">
        <f>IF(OR(shipments9[[#This Row],[Day Name]]="Sat",shipments9[[#This Row],[Day Name]]="Sun"),"Weekend","Weekday")</f>
        <v>Weekday</v>
      </c>
      <c r="H3198">
        <v>4745.25</v>
      </c>
      <c r="I3198">
        <v>475</v>
      </c>
      <c r="J3198" t="s">
        <v>172</v>
      </c>
      <c r="K3198" t="s">
        <v>8155</v>
      </c>
      <c r="L3198" t="s">
        <v>8154</v>
      </c>
      <c r="M3198">
        <v>6</v>
      </c>
      <c r="N3198" t="s">
        <v>8159</v>
      </c>
      <c r="O3198" s="4">
        <f>INDEX(products[Cost_per_box], MATCH(shipments9[[#This Row],[PID]], products[PID], 0))</f>
        <v>3.32</v>
      </c>
      <c r="P3198" s="4">
        <f>shipments9[[#This Row],[Boxes]]*shipments9[[#This Row],[Cost Per Box]]</f>
        <v>1577</v>
      </c>
      <c r="Q3198" s="4">
        <f>shipments9[[#This Row],[Amount]] -shipments9[[#This Row],[total cost]]</f>
        <v>3168.25</v>
      </c>
      <c r="R3198" s="4" t="str">
        <f>IF(shipments9[[#This Row],[Gross Profit]]&lt;0,"Loss","Profit")</f>
        <v>Profit</v>
      </c>
      <c r="S3198" s="9">
        <f>shipments9[[#This Row],[Gross Profit]]/shipments9[[#This Row],[Amount]]</f>
        <v>0.66766766766766772</v>
      </c>
      <c r="T3198" s="11">
        <f>shipments9[[#This Row],[Amount]]/shipments9[[#This Row],[Boxes]]</f>
        <v>9.99</v>
      </c>
    </row>
    <row r="3199" spans="1:20" hidden="1" x14ac:dyDescent="0.25">
      <c r="A3199" t="s">
        <v>3396</v>
      </c>
      <c r="B3199" t="s">
        <v>74</v>
      </c>
      <c r="C3199" t="s">
        <v>159</v>
      </c>
      <c r="D3199" t="s">
        <v>22</v>
      </c>
      <c r="E3199" s="1">
        <v>45331</v>
      </c>
      <c r="F3199" s="1" t="str">
        <f>TEXT(shipments9[[#This Row],[Shipdate]],"ddd")</f>
        <v>Fri</v>
      </c>
      <c r="G3199" s="1" t="str">
        <f>IF(OR(shipments9[[#This Row],[Day Name]]="Sat",shipments9[[#This Row],[Day Name]]="Sun"),"Weekend","Weekday")</f>
        <v>Weekday</v>
      </c>
      <c r="H3199">
        <v>8397</v>
      </c>
      <c r="I3199">
        <v>290</v>
      </c>
      <c r="J3199" t="s">
        <v>172</v>
      </c>
      <c r="K3199" t="s">
        <v>8155</v>
      </c>
      <c r="L3199" t="s">
        <v>8156</v>
      </c>
      <c r="M3199">
        <v>2</v>
      </c>
      <c r="N3199" t="s">
        <v>8157</v>
      </c>
      <c r="O3199" s="4">
        <f>INDEX(products[Cost_per_box], MATCH(shipments9[[#This Row],[PID]], products[PID], 0))</f>
        <v>5.04</v>
      </c>
      <c r="P3199" s="4">
        <f>shipments9[[#This Row],[Boxes]]*shipments9[[#This Row],[Cost Per Box]]</f>
        <v>1461.6</v>
      </c>
      <c r="Q3199" s="4">
        <f>shipments9[[#This Row],[Amount]] -shipments9[[#This Row],[total cost]]</f>
        <v>6935.4</v>
      </c>
      <c r="R3199" s="4" t="str">
        <f>IF(shipments9[[#This Row],[Gross Profit]]&lt;0,"Loss","Profit")</f>
        <v>Profit</v>
      </c>
      <c r="S3199" s="9">
        <f>shipments9[[#This Row],[Gross Profit]]/shipments9[[#This Row],[Amount]]</f>
        <v>0.82593783494105033</v>
      </c>
      <c r="T3199" s="11">
        <f>shipments9[[#This Row],[Amount]]/shipments9[[#This Row],[Boxes]]</f>
        <v>28.955172413793104</v>
      </c>
    </row>
    <row r="3200" spans="1:20" hidden="1" x14ac:dyDescent="0.25">
      <c r="A3200" t="s">
        <v>3397</v>
      </c>
      <c r="B3200" t="s">
        <v>74</v>
      </c>
      <c r="C3200" t="s">
        <v>163</v>
      </c>
      <c r="D3200" t="s">
        <v>22</v>
      </c>
      <c r="E3200" s="1">
        <v>44987</v>
      </c>
      <c r="F3200" s="1" t="str">
        <f>TEXT(shipments9[[#This Row],[Shipdate]],"ddd")</f>
        <v>Thu</v>
      </c>
      <c r="G3200" s="1" t="str">
        <f>IF(OR(shipments9[[#This Row],[Day Name]]="Sat",shipments9[[#This Row],[Day Name]]="Sun"),"Weekend","Weekday")</f>
        <v>Weekday</v>
      </c>
      <c r="H3200">
        <v>3762</v>
      </c>
      <c r="I3200">
        <v>471</v>
      </c>
      <c r="J3200" t="s">
        <v>172</v>
      </c>
      <c r="K3200" t="s">
        <v>8151</v>
      </c>
      <c r="L3200" t="s">
        <v>8156</v>
      </c>
      <c r="M3200">
        <v>3</v>
      </c>
      <c r="N3200" t="s">
        <v>8164</v>
      </c>
      <c r="O3200" s="4">
        <f>INDEX(products[Cost_per_box], MATCH(shipments9[[#This Row],[PID]], products[PID], 0))</f>
        <v>3.32</v>
      </c>
      <c r="P3200" s="4">
        <f>shipments9[[#This Row],[Boxes]]*shipments9[[#This Row],[Cost Per Box]]</f>
        <v>1563.72</v>
      </c>
      <c r="Q3200" s="4">
        <f>shipments9[[#This Row],[Amount]] -shipments9[[#This Row],[total cost]]</f>
        <v>2198.2799999999997</v>
      </c>
      <c r="R3200" s="4" t="str">
        <f>IF(shipments9[[#This Row],[Gross Profit]]&lt;0,"Loss","Profit")</f>
        <v>Profit</v>
      </c>
      <c r="S3200" s="9">
        <f>shipments9[[#This Row],[Gross Profit]]/shipments9[[#This Row],[Amount]]</f>
        <v>0.58433811802232849</v>
      </c>
      <c r="T3200" s="11">
        <f>shipments9[[#This Row],[Amount]]/shipments9[[#This Row],[Boxes]]</f>
        <v>7.9872611464968148</v>
      </c>
    </row>
    <row r="3201" spans="1:20" hidden="1" x14ac:dyDescent="0.25">
      <c r="A3201" t="s">
        <v>3398</v>
      </c>
      <c r="B3201" t="s">
        <v>74</v>
      </c>
      <c r="C3201" t="s">
        <v>121</v>
      </c>
      <c r="D3201" t="s">
        <v>22</v>
      </c>
      <c r="E3201" s="1">
        <v>45434</v>
      </c>
      <c r="F3201" s="1" t="str">
        <f>TEXT(shipments9[[#This Row],[Shipdate]],"ddd")</f>
        <v>Wed</v>
      </c>
      <c r="G3201" s="1" t="str">
        <f>IF(OR(shipments9[[#This Row],[Day Name]]="Sat",shipments9[[#This Row],[Day Name]]="Sun"),"Weekend","Weekday")</f>
        <v>Weekday</v>
      </c>
      <c r="H3201">
        <v>13284</v>
      </c>
      <c r="I3201">
        <v>949</v>
      </c>
      <c r="J3201" t="s">
        <v>172</v>
      </c>
      <c r="K3201" t="s">
        <v>8155</v>
      </c>
      <c r="L3201" t="s">
        <v>8154</v>
      </c>
      <c r="M3201">
        <v>5</v>
      </c>
      <c r="N3201" t="s">
        <v>201</v>
      </c>
      <c r="O3201" s="4">
        <f>INDEX(products[Cost_per_box], MATCH(shipments9[[#This Row],[PID]], products[PID], 0))</f>
        <v>5.26</v>
      </c>
      <c r="P3201" s="4">
        <f>shipments9[[#This Row],[Boxes]]*shipments9[[#This Row],[Cost Per Box]]</f>
        <v>4991.74</v>
      </c>
      <c r="Q3201" s="4">
        <f>shipments9[[#This Row],[Amount]] -shipments9[[#This Row],[total cost]]</f>
        <v>8292.26</v>
      </c>
      <c r="R3201" s="4" t="str">
        <f>IF(shipments9[[#This Row],[Gross Profit]]&lt;0,"Loss","Profit")</f>
        <v>Profit</v>
      </c>
      <c r="S3201" s="9">
        <f>shipments9[[#This Row],[Gross Profit]]/shipments9[[#This Row],[Amount]]</f>
        <v>0.62422914784703409</v>
      </c>
      <c r="T3201" s="11">
        <f>shipments9[[#This Row],[Amount]]/shipments9[[#This Row],[Boxes]]</f>
        <v>13.997892518440464</v>
      </c>
    </row>
    <row r="3202" spans="1:20" hidden="1" x14ac:dyDescent="0.25">
      <c r="A3202" t="s">
        <v>3399</v>
      </c>
      <c r="B3202" t="s">
        <v>74</v>
      </c>
      <c r="C3202" t="s">
        <v>145</v>
      </c>
      <c r="D3202" t="s">
        <v>22</v>
      </c>
      <c r="E3202" s="1">
        <v>45173</v>
      </c>
      <c r="F3202" s="1" t="str">
        <f>TEXT(shipments9[[#This Row],[Shipdate]],"ddd")</f>
        <v>Mon</v>
      </c>
      <c r="G3202" s="1" t="str">
        <f>IF(OR(shipments9[[#This Row],[Day Name]]="Sat",shipments9[[#This Row],[Day Name]]="Sun"),"Weekend","Weekday")</f>
        <v>Weekday</v>
      </c>
      <c r="H3202">
        <v>7515</v>
      </c>
      <c r="I3202">
        <v>579</v>
      </c>
      <c r="J3202" t="s">
        <v>172</v>
      </c>
      <c r="K3202" t="s">
        <v>8151</v>
      </c>
      <c r="L3202" t="s">
        <v>8160</v>
      </c>
      <c r="M3202">
        <v>9</v>
      </c>
      <c r="N3202" t="s">
        <v>8167</v>
      </c>
      <c r="O3202" s="4">
        <f>INDEX(products[Cost_per_box], MATCH(shipments9[[#This Row],[PID]], products[PID], 0))</f>
        <v>4.74</v>
      </c>
      <c r="P3202" s="4">
        <f>shipments9[[#This Row],[Boxes]]*shipments9[[#This Row],[Cost Per Box]]</f>
        <v>2744.46</v>
      </c>
      <c r="Q3202" s="4">
        <f>shipments9[[#This Row],[Amount]] -shipments9[[#This Row],[total cost]]</f>
        <v>4770.54</v>
      </c>
      <c r="R3202" s="4" t="str">
        <f>IF(shipments9[[#This Row],[Gross Profit]]&lt;0,"Loss","Profit")</f>
        <v>Profit</v>
      </c>
      <c r="S3202" s="9">
        <f>shipments9[[#This Row],[Gross Profit]]/shipments9[[#This Row],[Amount]]</f>
        <v>0.63480239520958082</v>
      </c>
      <c r="T3202" s="11">
        <f>shipments9[[#This Row],[Amount]]/shipments9[[#This Row],[Boxes]]</f>
        <v>12.979274611398964</v>
      </c>
    </row>
    <row r="3203" spans="1:20" hidden="1" x14ac:dyDescent="0.25">
      <c r="A3203" t="s">
        <v>3400</v>
      </c>
      <c r="B3203" t="s">
        <v>74</v>
      </c>
      <c r="C3203" t="s">
        <v>145</v>
      </c>
      <c r="D3203" t="s">
        <v>22</v>
      </c>
      <c r="E3203" s="1">
        <v>45278</v>
      </c>
      <c r="F3203" s="1" t="str">
        <f>TEXT(shipments9[[#This Row],[Shipdate]],"ddd")</f>
        <v>Mon</v>
      </c>
      <c r="G3203" s="1" t="str">
        <f>IF(OR(shipments9[[#This Row],[Day Name]]="Sat",shipments9[[#This Row],[Day Name]]="Sun"),"Weekend","Weekday")</f>
        <v>Weekday</v>
      </c>
      <c r="H3203">
        <v>6534</v>
      </c>
      <c r="I3203">
        <v>385</v>
      </c>
      <c r="J3203" t="s">
        <v>172</v>
      </c>
      <c r="K3203" t="s">
        <v>8151</v>
      </c>
      <c r="L3203" t="s">
        <v>8152</v>
      </c>
      <c r="M3203">
        <v>12</v>
      </c>
      <c r="N3203" t="s">
        <v>8166</v>
      </c>
      <c r="O3203" s="4">
        <f>INDEX(products[Cost_per_box], MATCH(shipments9[[#This Row],[PID]], products[PID], 0))</f>
        <v>4.74</v>
      </c>
      <c r="P3203" s="4">
        <f>shipments9[[#This Row],[Boxes]]*shipments9[[#This Row],[Cost Per Box]]</f>
        <v>1824.9</v>
      </c>
      <c r="Q3203" s="4">
        <f>shipments9[[#This Row],[Amount]] -shipments9[[#This Row],[total cost]]</f>
        <v>4709.1000000000004</v>
      </c>
      <c r="R3203" s="4" t="str">
        <f>IF(shipments9[[#This Row],[Gross Profit]]&lt;0,"Loss","Profit")</f>
        <v>Profit</v>
      </c>
      <c r="S3203" s="9">
        <f>shipments9[[#This Row],[Gross Profit]]/shipments9[[#This Row],[Amount]]</f>
        <v>0.72070707070707074</v>
      </c>
      <c r="T3203" s="11">
        <f>shipments9[[#This Row],[Amount]]/shipments9[[#This Row],[Boxes]]</f>
        <v>16.971428571428572</v>
      </c>
    </row>
    <row r="3204" spans="1:20" hidden="1" x14ac:dyDescent="0.25">
      <c r="A3204" t="s">
        <v>3401</v>
      </c>
      <c r="B3204" t="s">
        <v>74</v>
      </c>
      <c r="C3204" t="s">
        <v>149</v>
      </c>
      <c r="D3204" t="s">
        <v>22</v>
      </c>
      <c r="E3204" s="1">
        <v>45397</v>
      </c>
      <c r="F3204" s="1" t="str">
        <f>TEXT(shipments9[[#This Row],[Shipdate]],"ddd")</f>
        <v>Mon</v>
      </c>
      <c r="G3204" s="1" t="str">
        <f>IF(OR(shipments9[[#This Row],[Day Name]]="Sat",shipments9[[#This Row],[Day Name]]="Sun"),"Weekend","Weekday")</f>
        <v>Weekday</v>
      </c>
      <c r="H3204">
        <v>5370.75</v>
      </c>
      <c r="I3204">
        <v>359</v>
      </c>
      <c r="J3204" t="s">
        <v>172</v>
      </c>
      <c r="K3204" t="s">
        <v>8155</v>
      </c>
      <c r="L3204" t="s">
        <v>8154</v>
      </c>
      <c r="M3204">
        <v>4</v>
      </c>
      <c r="N3204" t="s">
        <v>8158</v>
      </c>
      <c r="O3204" s="4">
        <f>INDEX(products[Cost_per_box], MATCH(shipments9[[#This Row],[PID]], products[PID], 0))</f>
        <v>6.43</v>
      </c>
      <c r="P3204" s="4">
        <f>shipments9[[#This Row],[Boxes]]*shipments9[[#This Row],[Cost Per Box]]</f>
        <v>2308.37</v>
      </c>
      <c r="Q3204" s="4">
        <f>shipments9[[#This Row],[Amount]] -shipments9[[#This Row],[total cost]]</f>
        <v>3062.38</v>
      </c>
      <c r="R3204" s="4" t="str">
        <f>IF(shipments9[[#This Row],[Gross Profit]]&lt;0,"Loss","Profit")</f>
        <v>Profit</v>
      </c>
      <c r="S3204" s="9">
        <f>shipments9[[#This Row],[Gross Profit]]/shipments9[[#This Row],[Amount]]</f>
        <v>0.57019596890564639</v>
      </c>
      <c r="T3204" s="11">
        <f>shipments9[[#This Row],[Amount]]/shipments9[[#This Row],[Boxes]]</f>
        <v>14.960306406685238</v>
      </c>
    </row>
    <row r="3205" spans="1:20" hidden="1" x14ac:dyDescent="0.25">
      <c r="A3205" t="s">
        <v>3402</v>
      </c>
      <c r="B3205" t="s">
        <v>74</v>
      </c>
      <c r="C3205" t="s">
        <v>153</v>
      </c>
      <c r="D3205" t="s">
        <v>22</v>
      </c>
      <c r="E3205" s="1">
        <v>45323</v>
      </c>
      <c r="F3205" s="1" t="str">
        <f>TEXT(shipments9[[#This Row],[Shipdate]],"ddd")</f>
        <v>Thu</v>
      </c>
      <c r="G3205" s="1" t="str">
        <f>IF(OR(shipments9[[#This Row],[Day Name]]="Sat",shipments9[[#This Row],[Day Name]]="Sun"),"Weekend","Weekday")</f>
        <v>Weekday</v>
      </c>
      <c r="H3205">
        <v>4313.25</v>
      </c>
      <c r="I3205">
        <v>254</v>
      </c>
      <c r="J3205" t="s">
        <v>172</v>
      </c>
      <c r="K3205" t="s">
        <v>8155</v>
      </c>
      <c r="L3205" t="s">
        <v>8156</v>
      </c>
      <c r="M3205">
        <v>2</v>
      </c>
      <c r="N3205" t="s">
        <v>8157</v>
      </c>
      <c r="O3205" s="4">
        <f>INDEX(products[Cost_per_box], MATCH(shipments9[[#This Row],[PID]], products[PID], 0))</f>
        <v>9.57</v>
      </c>
      <c r="P3205" s="4">
        <f>shipments9[[#This Row],[Boxes]]*shipments9[[#This Row],[Cost Per Box]]</f>
        <v>2430.7800000000002</v>
      </c>
      <c r="Q3205" s="4">
        <f>shipments9[[#This Row],[Amount]] -shipments9[[#This Row],[total cost]]</f>
        <v>1882.4699999999998</v>
      </c>
      <c r="R3205" s="4" t="str">
        <f>IF(shipments9[[#This Row],[Gross Profit]]&lt;0,"Loss","Profit")</f>
        <v>Profit</v>
      </c>
      <c r="S3205" s="9">
        <f>shipments9[[#This Row],[Gross Profit]]/shipments9[[#This Row],[Amount]]</f>
        <v>0.43643888019474869</v>
      </c>
      <c r="T3205" s="11">
        <f>shipments9[[#This Row],[Amount]]/shipments9[[#This Row],[Boxes]]</f>
        <v>16.981299212598426</v>
      </c>
    </row>
    <row r="3206" spans="1:20" hidden="1" x14ac:dyDescent="0.25">
      <c r="A3206" t="s">
        <v>3403</v>
      </c>
      <c r="B3206" t="s">
        <v>74</v>
      </c>
      <c r="C3206" t="s">
        <v>159</v>
      </c>
      <c r="D3206" t="s">
        <v>22</v>
      </c>
      <c r="E3206" s="1">
        <v>45224</v>
      </c>
      <c r="F3206" s="1" t="str">
        <f>TEXT(shipments9[[#This Row],[Shipdate]],"ddd")</f>
        <v>Wed</v>
      </c>
      <c r="G3206" s="1" t="str">
        <f>IF(OR(shipments9[[#This Row],[Day Name]]="Sat",shipments9[[#This Row],[Day Name]]="Sun"),"Weekend","Weekday")</f>
        <v>Weekday</v>
      </c>
      <c r="H3206">
        <v>1309.5</v>
      </c>
      <c r="I3206">
        <v>46</v>
      </c>
      <c r="J3206" t="s">
        <v>172</v>
      </c>
      <c r="K3206" t="s">
        <v>8151</v>
      </c>
      <c r="L3206" t="s">
        <v>8152</v>
      </c>
      <c r="M3206">
        <v>10</v>
      </c>
      <c r="N3206" t="s">
        <v>8153</v>
      </c>
      <c r="O3206" s="4">
        <f>INDEX(products[Cost_per_box], MATCH(shipments9[[#This Row],[PID]], products[PID], 0))</f>
        <v>5.04</v>
      </c>
      <c r="P3206" s="4">
        <f>shipments9[[#This Row],[Boxes]]*shipments9[[#This Row],[Cost Per Box]]</f>
        <v>231.84</v>
      </c>
      <c r="Q3206" s="4">
        <f>shipments9[[#This Row],[Amount]] -shipments9[[#This Row],[total cost]]</f>
        <v>1077.6600000000001</v>
      </c>
      <c r="R3206" s="4" t="str">
        <f>IF(shipments9[[#This Row],[Gross Profit]]&lt;0,"Loss","Profit")</f>
        <v>Profit</v>
      </c>
      <c r="S3206" s="9">
        <f>shipments9[[#This Row],[Gross Profit]]/shipments9[[#This Row],[Amount]]</f>
        <v>0.8229553264604812</v>
      </c>
      <c r="T3206" s="11">
        <f>shipments9[[#This Row],[Amount]]/shipments9[[#This Row],[Boxes]]</f>
        <v>28.467391304347824</v>
      </c>
    </row>
    <row r="3207" spans="1:20" hidden="1" x14ac:dyDescent="0.25">
      <c r="A3207" t="s">
        <v>3404</v>
      </c>
      <c r="B3207" t="s">
        <v>74</v>
      </c>
      <c r="C3207" t="s">
        <v>161</v>
      </c>
      <c r="D3207" t="s">
        <v>22</v>
      </c>
      <c r="E3207" s="1">
        <v>45259</v>
      </c>
      <c r="F3207" s="1" t="str">
        <f>TEXT(shipments9[[#This Row],[Shipdate]],"ddd")</f>
        <v>Wed</v>
      </c>
      <c r="G3207" s="1" t="str">
        <f>IF(OR(shipments9[[#This Row],[Day Name]]="Sat",shipments9[[#This Row],[Day Name]]="Sun"),"Weekend","Weekday")</f>
        <v>Weekday</v>
      </c>
      <c r="H3207">
        <v>3676.5</v>
      </c>
      <c r="I3207">
        <v>307</v>
      </c>
      <c r="J3207" t="s">
        <v>172</v>
      </c>
      <c r="K3207" t="s">
        <v>8151</v>
      </c>
      <c r="L3207" t="s">
        <v>8152</v>
      </c>
      <c r="M3207">
        <v>11</v>
      </c>
      <c r="N3207" t="s">
        <v>8165</v>
      </c>
      <c r="O3207" s="4">
        <f>INDEX(products[Cost_per_box], MATCH(shipments9[[#This Row],[PID]], products[PID], 0))</f>
        <v>2.76</v>
      </c>
      <c r="P3207" s="4">
        <f>shipments9[[#This Row],[Boxes]]*shipments9[[#This Row],[Cost Per Box]]</f>
        <v>847.31999999999994</v>
      </c>
      <c r="Q3207" s="4">
        <f>shipments9[[#This Row],[Amount]] -shipments9[[#This Row],[total cost]]</f>
        <v>2829.1800000000003</v>
      </c>
      <c r="R3207" s="4" t="str">
        <f>IF(shipments9[[#This Row],[Gross Profit]]&lt;0,"Loss","Profit")</f>
        <v>Profit</v>
      </c>
      <c r="S3207" s="9">
        <f>shipments9[[#This Row],[Gross Profit]]/shipments9[[#This Row],[Amount]]</f>
        <v>0.76953080375357008</v>
      </c>
      <c r="T3207" s="11">
        <f>shipments9[[#This Row],[Amount]]/shipments9[[#This Row],[Boxes]]</f>
        <v>11.975570032573289</v>
      </c>
    </row>
    <row r="3208" spans="1:20" hidden="1" x14ac:dyDescent="0.25">
      <c r="A3208" t="s">
        <v>3405</v>
      </c>
      <c r="B3208" t="s">
        <v>49</v>
      </c>
      <c r="C3208" t="s">
        <v>124</v>
      </c>
      <c r="D3208" t="s">
        <v>22</v>
      </c>
      <c r="E3208" s="1">
        <v>44963</v>
      </c>
      <c r="F3208" s="1" t="str">
        <f>TEXT(shipments9[[#This Row],[Shipdate]],"ddd")</f>
        <v>Mon</v>
      </c>
      <c r="G3208" s="1" t="str">
        <f>IF(OR(shipments9[[#This Row],[Day Name]]="Sat",shipments9[[#This Row],[Day Name]]="Sun"),"Weekend","Weekday")</f>
        <v>Weekday</v>
      </c>
      <c r="H3208">
        <v>3730.5</v>
      </c>
      <c r="I3208">
        <v>267</v>
      </c>
      <c r="J3208" t="s">
        <v>172</v>
      </c>
      <c r="K3208" t="s">
        <v>8151</v>
      </c>
      <c r="L3208" t="s">
        <v>8156</v>
      </c>
      <c r="M3208">
        <v>2</v>
      </c>
      <c r="N3208" t="s">
        <v>8157</v>
      </c>
      <c r="O3208" s="4">
        <f>INDEX(products[Cost_per_box], MATCH(shipments9[[#This Row],[PID]], products[PID], 0))</f>
        <v>7.48</v>
      </c>
      <c r="P3208" s="4">
        <f>shipments9[[#This Row],[Boxes]]*shipments9[[#This Row],[Cost Per Box]]</f>
        <v>1997.16</v>
      </c>
      <c r="Q3208" s="4">
        <f>shipments9[[#This Row],[Amount]] -shipments9[[#This Row],[total cost]]</f>
        <v>1733.34</v>
      </c>
      <c r="R3208" s="4" t="str">
        <f>IF(shipments9[[#This Row],[Gross Profit]]&lt;0,"Loss","Profit")</f>
        <v>Profit</v>
      </c>
      <c r="S3208" s="9">
        <f>shipments9[[#This Row],[Gross Profit]]/shipments9[[#This Row],[Amount]]</f>
        <v>0.46464012866907917</v>
      </c>
      <c r="T3208" s="11">
        <f>shipments9[[#This Row],[Amount]]/shipments9[[#This Row],[Boxes]]</f>
        <v>13.97191011235955</v>
      </c>
    </row>
    <row r="3209" spans="1:20" hidden="1" x14ac:dyDescent="0.25">
      <c r="A3209" t="s">
        <v>3406</v>
      </c>
      <c r="B3209" t="s">
        <v>49</v>
      </c>
      <c r="C3209" t="s">
        <v>124</v>
      </c>
      <c r="D3209" t="s">
        <v>22</v>
      </c>
      <c r="E3209" s="1">
        <v>45020</v>
      </c>
      <c r="F3209" s="1" t="str">
        <f>TEXT(shipments9[[#This Row],[Shipdate]],"ddd")</f>
        <v>Tue</v>
      </c>
      <c r="G3209" s="1" t="str">
        <f>IF(OR(shipments9[[#This Row],[Day Name]]="Sat",shipments9[[#This Row],[Day Name]]="Sun"),"Weekend","Weekday")</f>
        <v>Weekday</v>
      </c>
      <c r="H3209">
        <v>5465.25</v>
      </c>
      <c r="I3209">
        <v>342</v>
      </c>
      <c r="J3209" t="s">
        <v>172</v>
      </c>
      <c r="K3209" t="s">
        <v>8151</v>
      </c>
      <c r="L3209" t="s">
        <v>8154</v>
      </c>
      <c r="M3209">
        <v>4</v>
      </c>
      <c r="N3209" t="s">
        <v>8158</v>
      </c>
      <c r="O3209" s="4">
        <f>INDEX(products[Cost_per_box], MATCH(shipments9[[#This Row],[PID]], products[PID], 0))</f>
        <v>7.48</v>
      </c>
      <c r="P3209" s="4">
        <f>shipments9[[#This Row],[Boxes]]*shipments9[[#This Row],[Cost Per Box]]</f>
        <v>2558.1600000000003</v>
      </c>
      <c r="Q3209" s="4">
        <f>shipments9[[#This Row],[Amount]] -shipments9[[#This Row],[total cost]]</f>
        <v>2907.0899999999997</v>
      </c>
      <c r="R3209" s="4" t="str">
        <f>IF(shipments9[[#This Row],[Gross Profit]]&lt;0,"Loss","Profit")</f>
        <v>Profit</v>
      </c>
      <c r="S3209" s="9">
        <f>shipments9[[#This Row],[Gross Profit]]/shipments9[[#This Row],[Amount]]</f>
        <v>0.53192260189378338</v>
      </c>
      <c r="T3209" s="11">
        <f>shipments9[[#This Row],[Amount]]/shipments9[[#This Row],[Boxes]]</f>
        <v>15.980263157894736</v>
      </c>
    </row>
    <row r="3210" spans="1:20" hidden="1" x14ac:dyDescent="0.25">
      <c r="A3210" t="s">
        <v>3407</v>
      </c>
      <c r="B3210" t="s">
        <v>49</v>
      </c>
      <c r="C3210" t="s">
        <v>137</v>
      </c>
      <c r="D3210" t="s">
        <v>22</v>
      </c>
      <c r="E3210" s="1">
        <v>45420</v>
      </c>
      <c r="F3210" s="1" t="str">
        <f>TEXT(shipments9[[#This Row],[Shipdate]],"ddd")</f>
        <v>Wed</v>
      </c>
      <c r="G3210" s="1" t="str">
        <f>IF(OR(shipments9[[#This Row],[Day Name]]="Sat",shipments9[[#This Row],[Day Name]]="Sun"),"Weekend","Weekday")</f>
        <v>Weekday</v>
      </c>
      <c r="H3210">
        <v>5820.75</v>
      </c>
      <c r="I3210">
        <v>278</v>
      </c>
      <c r="J3210" t="s">
        <v>172</v>
      </c>
      <c r="K3210" t="s">
        <v>8155</v>
      </c>
      <c r="L3210" t="s">
        <v>8154</v>
      </c>
      <c r="M3210">
        <v>5</v>
      </c>
      <c r="N3210" t="s">
        <v>201</v>
      </c>
      <c r="O3210" s="4">
        <f>INDEX(products[Cost_per_box], MATCH(shipments9[[#This Row],[PID]], products[PID], 0))</f>
        <v>7.73</v>
      </c>
      <c r="P3210" s="4">
        <f>shipments9[[#This Row],[Boxes]]*shipments9[[#This Row],[Cost Per Box]]</f>
        <v>2148.94</v>
      </c>
      <c r="Q3210" s="4">
        <f>shipments9[[#This Row],[Amount]] -shipments9[[#This Row],[total cost]]</f>
        <v>3671.81</v>
      </c>
      <c r="R3210" s="4" t="str">
        <f>IF(shipments9[[#This Row],[Gross Profit]]&lt;0,"Loss","Profit")</f>
        <v>Profit</v>
      </c>
      <c r="S3210" s="9">
        <f>shipments9[[#This Row],[Gross Profit]]/shipments9[[#This Row],[Amount]]</f>
        <v>0.63081389855259196</v>
      </c>
      <c r="T3210" s="11">
        <f>shipments9[[#This Row],[Amount]]/shipments9[[#This Row],[Boxes]]</f>
        <v>20.937949640287769</v>
      </c>
    </row>
    <row r="3211" spans="1:20" hidden="1" x14ac:dyDescent="0.25">
      <c r="A3211" t="s">
        <v>3408</v>
      </c>
      <c r="B3211" t="s">
        <v>49</v>
      </c>
      <c r="C3211" t="s">
        <v>149</v>
      </c>
      <c r="D3211" t="s">
        <v>22</v>
      </c>
      <c r="E3211" s="1">
        <v>45030</v>
      </c>
      <c r="F3211" s="1" t="str">
        <f>TEXT(shipments9[[#This Row],[Shipdate]],"ddd")</f>
        <v>Fri</v>
      </c>
      <c r="G3211" s="1" t="str">
        <f>IF(OR(shipments9[[#This Row],[Day Name]]="Sat",shipments9[[#This Row],[Day Name]]="Sun"),"Weekend","Weekday")</f>
        <v>Weekday</v>
      </c>
      <c r="H3211">
        <v>5730.75</v>
      </c>
      <c r="I3211">
        <v>410</v>
      </c>
      <c r="J3211" t="s">
        <v>172</v>
      </c>
      <c r="K3211" t="s">
        <v>8151</v>
      </c>
      <c r="L3211" t="s">
        <v>8154</v>
      </c>
      <c r="M3211">
        <v>4</v>
      </c>
      <c r="N3211" t="s">
        <v>8158</v>
      </c>
      <c r="O3211" s="4">
        <f>INDEX(products[Cost_per_box], MATCH(shipments9[[#This Row],[PID]], products[PID], 0))</f>
        <v>6.43</v>
      </c>
      <c r="P3211" s="4">
        <f>shipments9[[#This Row],[Boxes]]*shipments9[[#This Row],[Cost Per Box]]</f>
        <v>2636.2999999999997</v>
      </c>
      <c r="Q3211" s="4">
        <f>shipments9[[#This Row],[Amount]] -shipments9[[#This Row],[total cost]]</f>
        <v>3094.4500000000003</v>
      </c>
      <c r="R3211" s="4" t="str">
        <f>IF(shipments9[[#This Row],[Gross Profit]]&lt;0,"Loss","Profit")</f>
        <v>Profit</v>
      </c>
      <c r="S3211" s="9">
        <f>shipments9[[#This Row],[Gross Profit]]/shipments9[[#This Row],[Amount]]</f>
        <v>0.53997295292937231</v>
      </c>
      <c r="T3211" s="11">
        <f>shipments9[[#This Row],[Amount]]/shipments9[[#This Row],[Boxes]]</f>
        <v>13.977439024390243</v>
      </c>
    </row>
    <row r="3212" spans="1:20" hidden="1" x14ac:dyDescent="0.25">
      <c r="A3212" t="s">
        <v>3409</v>
      </c>
      <c r="B3212" t="s">
        <v>49</v>
      </c>
      <c r="C3212" t="s">
        <v>151</v>
      </c>
      <c r="D3212" t="s">
        <v>22</v>
      </c>
      <c r="E3212" s="1">
        <v>45125</v>
      </c>
      <c r="F3212" s="1" t="str">
        <f>TEXT(shipments9[[#This Row],[Shipdate]],"ddd")</f>
        <v>Tue</v>
      </c>
      <c r="G3212" s="1" t="str">
        <f>IF(OR(shipments9[[#This Row],[Day Name]]="Sat",shipments9[[#This Row],[Day Name]]="Sun"),"Weekend","Weekday")</f>
        <v>Weekday</v>
      </c>
      <c r="H3212">
        <v>9252</v>
      </c>
      <c r="I3212">
        <v>487</v>
      </c>
      <c r="J3212" t="s">
        <v>172</v>
      </c>
      <c r="K3212" t="s">
        <v>8151</v>
      </c>
      <c r="L3212" t="s">
        <v>8160</v>
      </c>
      <c r="M3212">
        <v>7</v>
      </c>
      <c r="N3212" t="s">
        <v>8161</v>
      </c>
      <c r="O3212" s="4">
        <f>INDEX(products[Cost_per_box], MATCH(shipments9[[#This Row],[PID]], products[PID], 0))</f>
        <v>12.41</v>
      </c>
      <c r="P3212" s="4">
        <f>shipments9[[#This Row],[Boxes]]*shipments9[[#This Row],[Cost Per Box]]</f>
        <v>6043.67</v>
      </c>
      <c r="Q3212" s="4">
        <f>shipments9[[#This Row],[Amount]] -shipments9[[#This Row],[total cost]]</f>
        <v>3208.33</v>
      </c>
      <c r="R3212" s="4" t="str">
        <f>IF(shipments9[[#This Row],[Gross Profit]]&lt;0,"Loss","Profit")</f>
        <v>Profit</v>
      </c>
      <c r="S3212" s="9">
        <f>shipments9[[#This Row],[Gross Profit]]/shipments9[[#This Row],[Amount]]</f>
        <v>0.34677150886294855</v>
      </c>
      <c r="T3212" s="11">
        <f>shipments9[[#This Row],[Amount]]/shipments9[[#This Row],[Boxes]]</f>
        <v>18.997946611909651</v>
      </c>
    </row>
    <row r="3213" spans="1:20" hidden="1" x14ac:dyDescent="0.25">
      <c r="A3213" t="s">
        <v>3410</v>
      </c>
      <c r="B3213" t="s">
        <v>49</v>
      </c>
      <c r="C3213" t="s">
        <v>153</v>
      </c>
      <c r="D3213" t="s">
        <v>22</v>
      </c>
      <c r="E3213" s="1">
        <v>45321</v>
      </c>
      <c r="F3213" s="1" t="str">
        <f>TEXT(shipments9[[#This Row],[Shipdate]],"ddd")</f>
        <v>Tue</v>
      </c>
      <c r="G3213" s="1" t="str">
        <f>IF(OR(shipments9[[#This Row],[Day Name]]="Sat",shipments9[[#This Row],[Day Name]]="Sun"),"Weekend","Weekday")</f>
        <v>Weekday</v>
      </c>
      <c r="H3213">
        <v>8154</v>
      </c>
      <c r="I3213">
        <v>480</v>
      </c>
      <c r="J3213" t="s">
        <v>172</v>
      </c>
      <c r="K3213" t="s">
        <v>8155</v>
      </c>
      <c r="L3213" t="s">
        <v>8156</v>
      </c>
      <c r="M3213">
        <v>1</v>
      </c>
      <c r="N3213" t="s">
        <v>8163</v>
      </c>
      <c r="O3213" s="4">
        <f>INDEX(products[Cost_per_box], MATCH(shipments9[[#This Row],[PID]], products[PID], 0))</f>
        <v>9.57</v>
      </c>
      <c r="P3213" s="4">
        <f>shipments9[[#This Row],[Boxes]]*shipments9[[#This Row],[Cost Per Box]]</f>
        <v>4593.6000000000004</v>
      </c>
      <c r="Q3213" s="4">
        <f>shipments9[[#This Row],[Amount]] -shipments9[[#This Row],[total cost]]</f>
        <v>3560.3999999999996</v>
      </c>
      <c r="R3213" s="4" t="str">
        <f>IF(shipments9[[#This Row],[Gross Profit]]&lt;0,"Loss","Profit")</f>
        <v>Profit</v>
      </c>
      <c r="S3213" s="9">
        <f>shipments9[[#This Row],[Gross Profit]]/shipments9[[#This Row],[Amount]]</f>
        <v>0.436644591611479</v>
      </c>
      <c r="T3213" s="11">
        <f>shipments9[[#This Row],[Amount]]/shipments9[[#This Row],[Boxes]]</f>
        <v>16.987500000000001</v>
      </c>
    </row>
    <row r="3214" spans="1:20" hidden="1" x14ac:dyDescent="0.25">
      <c r="A3214" t="s">
        <v>3411</v>
      </c>
      <c r="B3214" t="s">
        <v>49</v>
      </c>
      <c r="C3214" t="s">
        <v>159</v>
      </c>
      <c r="D3214" t="s">
        <v>22</v>
      </c>
      <c r="E3214" s="1">
        <v>44980</v>
      </c>
      <c r="F3214" s="1" t="str">
        <f>TEXT(shipments9[[#This Row],[Shipdate]],"ddd")</f>
        <v>Thu</v>
      </c>
      <c r="G3214" s="1" t="str">
        <f>IF(OR(shipments9[[#This Row],[Day Name]]="Sat",shipments9[[#This Row],[Day Name]]="Sun"),"Weekend","Weekday")</f>
        <v>Weekday</v>
      </c>
      <c r="H3214">
        <v>5766.75</v>
      </c>
      <c r="I3214">
        <v>214</v>
      </c>
      <c r="J3214" t="s">
        <v>172</v>
      </c>
      <c r="K3214" t="s">
        <v>8151</v>
      </c>
      <c r="L3214" t="s">
        <v>8156</v>
      </c>
      <c r="M3214">
        <v>2</v>
      </c>
      <c r="N3214" t="s">
        <v>8157</v>
      </c>
      <c r="O3214" s="4">
        <f>INDEX(products[Cost_per_box], MATCH(shipments9[[#This Row],[PID]], products[PID], 0))</f>
        <v>5.04</v>
      </c>
      <c r="P3214" s="4">
        <f>shipments9[[#This Row],[Boxes]]*shipments9[[#This Row],[Cost Per Box]]</f>
        <v>1078.56</v>
      </c>
      <c r="Q3214" s="4">
        <f>shipments9[[#This Row],[Amount]] -shipments9[[#This Row],[total cost]]</f>
        <v>4688.1900000000005</v>
      </c>
      <c r="R3214" s="4" t="str">
        <f>IF(shipments9[[#This Row],[Gross Profit]]&lt;0,"Loss","Profit")</f>
        <v>Profit</v>
      </c>
      <c r="S3214" s="9">
        <f>shipments9[[#This Row],[Gross Profit]]/shipments9[[#This Row],[Amount]]</f>
        <v>0.81296917674600089</v>
      </c>
      <c r="T3214" s="11">
        <f>shipments9[[#This Row],[Amount]]/shipments9[[#This Row],[Boxes]]</f>
        <v>26.947429906542055</v>
      </c>
    </row>
    <row r="3215" spans="1:20" hidden="1" x14ac:dyDescent="0.25">
      <c r="A3215" t="s">
        <v>3412</v>
      </c>
      <c r="B3215" t="s">
        <v>49</v>
      </c>
      <c r="C3215" t="s">
        <v>161</v>
      </c>
      <c r="D3215" t="s">
        <v>22</v>
      </c>
      <c r="E3215" s="1">
        <v>45253</v>
      </c>
      <c r="F3215" s="1" t="str">
        <f>TEXT(shipments9[[#This Row],[Shipdate]],"ddd")</f>
        <v>Thu</v>
      </c>
      <c r="G3215" s="1" t="str">
        <f>IF(OR(shipments9[[#This Row],[Day Name]]="Sat",shipments9[[#This Row],[Day Name]]="Sun"),"Weekend","Weekday")</f>
        <v>Weekday</v>
      </c>
      <c r="H3215">
        <v>4326.75</v>
      </c>
      <c r="I3215">
        <v>394</v>
      </c>
      <c r="J3215" t="s">
        <v>172</v>
      </c>
      <c r="K3215" t="s">
        <v>8151</v>
      </c>
      <c r="L3215" t="s">
        <v>8152</v>
      </c>
      <c r="M3215">
        <v>11</v>
      </c>
      <c r="N3215" t="s">
        <v>8165</v>
      </c>
      <c r="O3215" s="4">
        <f>INDEX(products[Cost_per_box], MATCH(shipments9[[#This Row],[PID]], products[PID], 0))</f>
        <v>2.76</v>
      </c>
      <c r="P3215" s="4">
        <f>shipments9[[#This Row],[Boxes]]*shipments9[[#This Row],[Cost Per Box]]</f>
        <v>1087.4399999999998</v>
      </c>
      <c r="Q3215" s="4">
        <f>shipments9[[#This Row],[Amount]] -shipments9[[#This Row],[total cost]]</f>
        <v>3239.3100000000004</v>
      </c>
      <c r="R3215" s="4" t="str">
        <f>IF(shipments9[[#This Row],[Gross Profit]]&lt;0,"Loss","Profit")</f>
        <v>Profit</v>
      </c>
      <c r="S3215" s="9">
        <f>shipments9[[#This Row],[Gross Profit]]/shipments9[[#This Row],[Amount]]</f>
        <v>0.74867048015253956</v>
      </c>
      <c r="T3215" s="11">
        <f>shipments9[[#This Row],[Amount]]/shipments9[[#This Row],[Boxes]]</f>
        <v>10.981598984771574</v>
      </c>
    </row>
    <row r="3216" spans="1:20" hidden="1" x14ac:dyDescent="0.25">
      <c r="A3216" t="s">
        <v>3413</v>
      </c>
      <c r="B3216" t="s">
        <v>49</v>
      </c>
      <c r="C3216" t="s">
        <v>163</v>
      </c>
      <c r="D3216" t="s">
        <v>22</v>
      </c>
      <c r="E3216" s="1">
        <v>45131</v>
      </c>
      <c r="F3216" s="1" t="str">
        <f>TEXT(shipments9[[#This Row],[Shipdate]],"ddd")</f>
        <v>Mon</v>
      </c>
      <c r="G3216" s="1" t="str">
        <f>IF(OR(shipments9[[#This Row],[Day Name]]="Sat",shipments9[[#This Row],[Day Name]]="Sun"),"Weekend","Weekday")</f>
        <v>Weekday</v>
      </c>
      <c r="H3216">
        <v>9672.75</v>
      </c>
      <c r="I3216">
        <v>1075</v>
      </c>
      <c r="J3216" t="s">
        <v>172</v>
      </c>
      <c r="K3216" t="s">
        <v>8151</v>
      </c>
      <c r="L3216" t="s">
        <v>8160</v>
      </c>
      <c r="M3216">
        <v>7</v>
      </c>
      <c r="N3216" t="s">
        <v>8161</v>
      </c>
      <c r="O3216" s="4">
        <f>INDEX(products[Cost_per_box], MATCH(shipments9[[#This Row],[PID]], products[PID], 0))</f>
        <v>3.32</v>
      </c>
      <c r="P3216" s="4">
        <f>shipments9[[#This Row],[Boxes]]*shipments9[[#This Row],[Cost Per Box]]</f>
        <v>3569</v>
      </c>
      <c r="Q3216" s="4">
        <f>shipments9[[#This Row],[Amount]] -shipments9[[#This Row],[total cost]]</f>
        <v>6103.75</v>
      </c>
      <c r="R3216" s="4" t="str">
        <f>IF(shipments9[[#This Row],[Gross Profit]]&lt;0,"Loss","Profit")</f>
        <v>Profit</v>
      </c>
      <c r="S3216" s="9">
        <f>shipments9[[#This Row],[Gross Profit]]/shipments9[[#This Row],[Amount]]</f>
        <v>0.63102530304205118</v>
      </c>
      <c r="T3216" s="11">
        <f>shipments9[[#This Row],[Amount]]/shipments9[[#This Row],[Boxes]]</f>
        <v>8.9979069767441864</v>
      </c>
    </row>
    <row r="3217" spans="1:20" hidden="1" x14ac:dyDescent="0.25">
      <c r="A3217" t="s">
        <v>3414</v>
      </c>
      <c r="B3217" t="s">
        <v>49</v>
      </c>
      <c r="C3217" t="s">
        <v>132</v>
      </c>
      <c r="D3217" t="s">
        <v>22</v>
      </c>
      <c r="E3217" s="1">
        <v>45288</v>
      </c>
      <c r="F3217" s="1" t="str">
        <f>TEXT(shipments9[[#This Row],[Shipdate]],"ddd")</f>
        <v>Thu</v>
      </c>
      <c r="G3217" s="1" t="str">
        <f>IF(OR(shipments9[[#This Row],[Day Name]]="Sat",shipments9[[#This Row],[Day Name]]="Sun"),"Weekend","Weekday")</f>
        <v>Weekday</v>
      </c>
      <c r="H3217">
        <v>150.75</v>
      </c>
      <c r="I3217">
        <v>7</v>
      </c>
      <c r="J3217" t="s">
        <v>172</v>
      </c>
      <c r="K3217" t="s">
        <v>8151</v>
      </c>
      <c r="L3217" t="s">
        <v>8152</v>
      </c>
      <c r="M3217">
        <v>12</v>
      </c>
      <c r="N3217" t="s">
        <v>8166</v>
      </c>
      <c r="O3217" s="4">
        <f>INDEX(products[Cost_per_box], MATCH(shipments9[[#This Row],[PID]], products[PID], 0))</f>
        <v>6.31</v>
      </c>
      <c r="P3217" s="4">
        <f>shipments9[[#This Row],[Boxes]]*shipments9[[#This Row],[Cost Per Box]]</f>
        <v>44.169999999999995</v>
      </c>
      <c r="Q3217" s="4">
        <f>shipments9[[#This Row],[Amount]] -shipments9[[#This Row],[total cost]]</f>
        <v>106.58000000000001</v>
      </c>
      <c r="R3217" s="4" t="str">
        <f>IF(shipments9[[#This Row],[Gross Profit]]&lt;0,"Loss","Profit")</f>
        <v>Profit</v>
      </c>
      <c r="S3217" s="9">
        <f>shipments9[[#This Row],[Gross Profit]]/shipments9[[#This Row],[Amount]]</f>
        <v>0.70699834162520736</v>
      </c>
      <c r="T3217" s="11">
        <f>shipments9[[#This Row],[Amount]]/shipments9[[#This Row],[Boxes]]</f>
        <v>21.535714285714285</v>
      </c>
    </row>
    <row r="3218" spans="1:20" hidden="1" x14ac:dyDescent="0.25">
      <c r="A3218" t="s">
        <v>3415</v>
      </c>
      <c r="B3218" t="s">
        <v>49</v>
      </c>
      <c r="C3218" t="s">
        <v>149</v>
      </c>
      <c r="D3218" t="s">
        <v>22</v>
      </c>
      <c r="E3218" s="1">
        <v>44932</v>
      </c>
      <c r="F3218" s="1" t="str">
        <f>TEXT(shipments9[[#This Row],[Shipdate]],"ddd")</f>
        <v>Fri</v>
      </c>
      <c r="G3218" s="1" t="str">
        <f>IF(OR(shipments9[[#This Row],[Day Name]]="Sat",shipments9[[#This Row],[Day Name]]="Sun"),"Weekend","Weekday")</f>
        <v>Weekday</v>
      </c>
      <c r="H3218">
        <v>7326</v>
      </c>
      <c r="I3218">
        <v>458</v>
      </c>
      <c r="J3218" t="s">
        <v>172</v>
      </c>
      <c r="K3218" t="s">
        <v>8151</v>
      </c>
      <c r="L3218" t="s">
        <v>8156</v>
      </c>
      <c r="M3218">
        <v>1</v>
      </c>
      <c r="N3218" t="s">
        <v>8163</v>
      </c>
      <c r="O3218" s="4">
        <f>INDEX(products[Cost_per_box], MATCH(shipments9[[#This Row],[PID]], products[PID], 0))</f>
        <v>6.43</v>
      </c>
      <c r="P3218" s="4">
        <f>shipments9[[#This Row],[Boxes]]*shipments9[[#This Row],[Cost Per Box]]</f>
        <v>2944.94</v>
      </c>
      <c r="Q3218" s="4">
        <f>shipments9[[#This Row],[Amount]] -shipments9[[#This Row],[total cost]]</f>
        <v>4381.0599999999995</v>
      </c>
      <c r="R3218" s="4" t="str">
        <f>IF(shipments9[[#This Row],[Gross Profit]]&lt;0,"Loss","Profit")</f>
        <v>Profit</v>
      </c>
      <c r="S3218" s="9">
        <f>shipments9[[#This Row],[Gross Profit]]/shipments9[[#This Row],[Amount]]</f>
        <v>0.59801528801528792</v>
      </c>
      <c r="T3218" s="11">
        <f>shipments9[[#This Row],[Amount]]/shipments9[[#This Row],[Boxes]]</f>
        <v>15.995633187772926</v>
      </c>
    </row>
    <row r="3219" spans="1:20" hidden="1" x14ac:dyDescent="0.25">
      <c r="A3219" t="s">
        <v>3416</v>
      </c>
      <c r="B3219" t="s">
        <v>49</v>
      </c>
      <c r="C3219" t="s">
        <v>161</v>
      </c>
      <c r="D3219" t="s">
        <v>22</v>
      </c>
      <c r="E3219" s="1">
        <v>45321</v>
      </c>
      <c r="F3219" s="1" t="str">
        <f>TEXT(shipments9[[#This Row],[Shipdate]],"ddd")</f>
        <v>Tue</v>
      </c>
      <c r="G3219" s="1" t="str">
        <f>IF(OR(shipments9[[#This Row],[Day Name]]="Sat",shipments9[[#This Row],[Day Name]]="Sun"),"Weekend","Weekday")</f>
        <v>Weekday</v>
      </c>
      <c r="H3219">
        <v>1559.25</v>
      </c>
      <c r="I3219">
        <v>156</v>
      </c>
      <c r="J3219" t="s">
        <v>172</v>
      </c>
      <c r="K3219" t="s">
        <v>8155</v>
      </c>
      <c r="L3219" t="s">
        <v>8156</v>
      </c>
      <c r="M3219">
        <v>1</v>
      </c>
      <c r="N3219" t="s">
        <v>8163</v>
      </c>
      <c r="O3219" s="4">
        <f>INDEX(products[Cost_per_box], MATCH(shipments9[[#This Row],[PID]], products[PID], 0))</f>
        <v>2.76</v>
      </c>
      <c r="P3219" s="4">
        <f>shipments9[[#This Row],[Boxes]]*shipments9[[#This Row],[Cost Per Box]]</f>
        <v>430.55999999999995</v>
      </c>
      <c r="Q3219" s="4">
        <f>shipments9[[#This Row],[Amount]] -shipments9[[#This Row],[total cost]]</f>
        <v>1128.69</v>
      </c>
      <c r="R3219" s="4" t="str">
        <f>IF(shipments9[[#This Row],[Gross Profit]]&lt;0,"Loss","Profit")</f>
        <v>Profit</v>
      </c>
      <c r="S3219" s="9">
        <f>shipments9[[#This Row],[Gross Profit]]/shipments9[[#This Row],[Amount]]</f>
        <v>0.72386724386724388</v>
      </c>
      <c r="T3219" s="11">
        <f>shipments9[[#This Row],[Amount]]/shipments9[[#This Row],[Boxes]]</f>
        <v>9.9951923076923084</v>
      </c>
    </row>
    <row r="3220" spans="1:20" hidden="1" x14ac:dyDescent="0.25">
      <c r="A3220" t="s">
        <v>3417</v>
      </c>
      <c r="B3220" t="s">
        <v>49</v>
      </c>
      <c r="C3220" t="s">
        <v>149</v>
      </c>
      <c r="D3220" t="s">
        <v>22</v>
      </c>
      <c r="E3220" s="1">
        <v>45107</v>
      </c>
      <c r="F3220" s="1" t="str">
        <f>TEXT(shipments9[[#This Row],[Shipdate]],"ddd")</f>
        <v>Fri</v>
      </c>
      <c r="G3220" s="1" t="str">
        <f>IF(OR(shipments9[[#This Row],[Day Name]]="Sat",shipments9[[#This Row],[Day Name]]="Sun"),"Weekend","Weekday")</f>
        <v>Weekday</v>
      </c>
      <c r="H3220">
        <v>3638.25</v>
      </c>
      <c r="I3220">
        <v>260</v>
      </c>
      <c r="J3220" t="s">
        <v>172</v>
      </c>
      <c r="K3220" t="s">
        <v>8151</v>
      </c>
      <c r="L3220" t="s">
        <v>8154</v>
      </c>
      <c r="M3220">
        <v>6</v>
      </c>
      <c r="N3220" t="s">
        <v>8159</v>
      </c>
      <c r="O3220" s="4">
        <f>INDEX(products[Cost_per_box], MATCH(shipments9[[#This Row],[PID]], products[PID], 0))</f>
        <v>6.43</v>
      </c>
      <c r="P3220" s="4">
        <f>shipments9[[#This Row],[Boxes]]*shipments9[[#This Row],[Cost Per Box]]</f>
        <v>1671.8</v>
      </c>
      <c r="Q3220" s="4">
        <f>shipments9[[#This Row],[Amount]] -shipments9[[#This Row],[total cost]]</f>
        <v>1966.45</v>
      </c>
      <c r="R3220" s="4" t="str">
        <f>IF(shipments9[[#This Row],[Gross Profit]]&lt;0,"Loss","Profit")</f>
        <v>Profit</v>
      </c>
      <c r="S3220" s="9">
        <f>shipments9[[#This Row],[Gross Profit]]/shipments9[[#This Row],[Amount]]</f>
        <v>0.54049336906479761</v>
      </c>
      <c r="T3220" s="11">
        <f>shipments9[[#This Row],[Amount]]/shipments9[[#This Row],[Boxes]]</f>
        <v>13.993269230769231</v>
      </c>
    </row>
    <row r="3221" spans="1:20" hidden="1" x14ac:dyDescent="0.25">
      <c r="A3221" t="s">
        <v>3418</v>
      </c>
      <c r="B3221" t="s">
        <v>49</v>
      </c>
      <c r="C3221" t="s">
        <v>149</v>
      </c>
      <c r="D3221" t="s">
        <v>22</v>
      </c>
      <c r="E3221" s="1">
        <v>45293</v>
      </c>
      <c r="F3221" s="1" t="str">
        <f>TEXT(shipments9[[#This Row],[Shipdate]],"ddd")</f>
        <v>Tue</v>
      </c>
      <c r="G3221" s="1" t="str">
        <f>IF(OR(shipments9[[#This Row],[Day Name]]="Sat",shipments9[[#This Row],[Day Name]]="Sun"),"Weekend","Weekday")</f>
        <v>Weekday</v>
      </c>
      <c r="H3221">
        <v>5868</v>
      </c>
      <c r="I3221">
        <v>367</v>
      </c>
      <c r="J3221" t="s">
        <v>172</v>
      </c>
      <c r="K3221" t="s">
        <v>8155</v>
      </c>
      <c r="L3221" t="s">
        <v>8156</v>
      </c>
      <c r="M3221">
        <v>1</v>
      </c>
      <c r="N3221" t="s">
        <v>8163</v>
      </c>
      <c r="O3221" s="4">
        <f>INDEX(products[Cost_per_box], MATCH(shipments9[[#This Row],[PID]], products[PID], 0))</f>
        <v>6.43</v>
      </c>
      <c r="P3221" s="4">
        <f>shipments9[[#This Row],[Boxes]]*shipments9[[#This Row],[Cost Per Box]]</f>
        <v>2359.81</v>
      </c>
      <c r="Q3221" s="4">
        <f>shipments9[[#This Row],[Amount]] -shipments9[[#This Row],[total cost]]</f>
        <v>3508.19</v>
      </c>
      <c r="R3221" s="4" t="str">
        <f>IF(shipments9[[#This Row],[Gross Profit]]&lt;0,"Loss","Profit")</f>
        <v>Profit</v>
      </c>
      <c r="S3221" s="9">
        <f>shipments9[[#This Row],[Gross Profit]]/shipments9[[#This Row],[Amount]]</f>
        <v>0.59785105657805049</v>
      </c>
      <c r="T3221" s="11">
        <f>shipments9[[#This Row],[Amount]]/shipments9[[#This Row],[Boxes]]</f>
        <v>15.989100817438691</v>
      </c>
    </row>
    <row r="3222" spans="1:20" hidden="1" x14ac:dyDescent="0.25">
      <c r="A3222" t="s">
        <v>3419</v>
      </c>
      <c r="B3222" t="s">
        <v>49</v>
      </c>
      <c r="C3222" t="s">
        <v>149</v>
      </c>
      <c r="D3222" t="s">
        <v>22</v>
      </c>
      <c r="E3222" s="1">
        <v>44958</v>
      </c>
      <c r="F3222" s="1" t="str">
        <f>TEXT(shipments9[[#This Row],[Shipdate]],"ddd")</f>
        <v>Wed</v>
      </c>
      <c r="G3222" s="1" t="str">
        <f>IF(OR(shipments9[[#This Row],[Day Name]]="Sat",shipments9[[#This Row],[Day Name]]="Sun"),"Weekend","Weekday")</f>
        <v>Weekday</v>
      </c>
      <c r="H3222">
        <v>5816.25</v>
      </c>
      <c r="I3222">
        <v>416</v>
      </c>
      <c r="J3222" t="s">
        <v>172</v>
      </c>
      <c r="K3222" t="s">
        <v>8151</v>
      </c>
      <c r="L3222" t="s">
        <v>8156</v>
      </c>
      <c r="M3222">
        <v>2</v>
      </c>
      <c r="N3222" t="s">
        <v>8157</v>
      </c>
      <c r="O3222" s="4">
        <f>INDEX(products[Cost_per_box], MATCH(shipments9[[#This Row],[PID]], products[PID], 0))</f>
        <v>6.43</v>
      </c>
      <c r="P3222" s="4">
        <f>shipments9[[#This Row],[Boxes]]*shipments9[[#This Row],[Cost Per Box]]</f>
        <v>2674.88</v>
      </c>
      <c r="Q3222" s="4">
        <f>shipments9[[#This Row],[Amount]] -shipments9[[#This Row],[total cost]]</f>
        <v>3141.37</v>
      </c>
      <c r="R3222" s="4" t="str">
        <f>IF(shipments9[[#This Row],[Gross Profit]]&lt;0,"Loss","Profit")</f>
        <v>Profit</v>
      </c>
      <c r="S3222" s="9">
        <f>shipments9[[#This Row],[Gross Profit]]/shipments9[[#This Row],[Amount]]</f>
        <v>0.54010229959166123</v>
      </c>
      <c r="T3222" s="11">
        <f>shipments9[[#This Row],[Amount]]/shipments9[[#This Row],[Boxes]]</f>
        <v>13.981370192307692</v>
      </c>
    </row>
    <row r="3223" spans="1:20" hidden="1" x14ac:dyDescent="0.25">
      <c r="A3223" t="s">
        <v>3420</v>
      </c>
      <c r="B3223" t="s">
        <v>49</v>
      </c>
      <c r="C3223" t="s">
        <v>151</v>
      </c>
      <c r="D3223" t="s">
        <v>22</v>
      </c>
      <c r="E3223" s="1">
        <v>45051</v>
      </c>
      <c r="F3223" s="1" t="str">
        <f>TEXT(shipments9[[#This Row],[Shipdate]],"ddd")</f>
        <v>Fri</v>
      </c>
      <c r="G3223" s="1" t="str">
        <f>IF(OR(shipments9[[#This Row],[Day Name]]="Sat",shipments9[[#This Row],[Day Name]]="Sun"),"Weekend","Weekday")</f>
        <v>Weekday</v>
      </c>
      <c r="H3223">
        <v>10008</v>
      </c>
      <c r="I3223">
        <v>589</v>
      </c>
      <c r="J3223" t="s">
        <v>172</v>
      </c>
      <c r="K3223" t="s">
        <v>8151</v>
      </c>
      <c r="L3223" t="s">
        <v>8154</v>
      </c>
      <c r="M3223">
        <v>5</v>
      </c>
      <c r="N3223" t="s">
        <v>201</v>
      </c>
      <c r="O3223" s="4">
        <f>INDEX(products[Cost_per_box], MATCH(shipments9[[#This Row],[PID]], products[PID], 0))</f>
        <v>12.41</v>
      </c>
      <c r="P3223" s="4">
        <f>shipments9[[#This Row],[Boxes]]*shipments9[[#This Row],[Cost Per Box]]</f>
        <v>7309.49</v>
      </c>
      <c r="Q3223" s="4">
        <f>shipments9[[#This Row],[Amount]] -shipments9[[#This Row],[total cost]]</f>
        <v>2698.51</v>
      </c>
      <c r="R3223" s="4" t="str">
        <f>IF(shipments9[[#This Row],[Gross Profit]]&lt;0,"Loss","Profit")</f>
        <v>Profit</v>
      </c>
      <c r="S3223" s="9">
        <f>shipments9[[#This Row],[Gross Profit]]/shipments9[[#This Row],[Amount]]</f>
        <v>0.26963529176658674</v>
      </c>
      <c r="T3223" s="11">
        <f>shipments9[[#This Row],[Amount]]/shipments9[[#This Row],[Boxes]]</f>
        <v>16.991511035653652</v>
      </c>
    </row>
    <row r="3224" spans="1:20" hidden="1" x14ac:dyDescent="0.25">
      <c r="A3224" t="s">
        <v>3421</v>
      </c>
      <c r="B3224" t="s">
        <v>49</v>
      </c>
      <c r="C3224" t="s">
        <v>135</v>
      </c>
      <c r="D3224" t="s">
        <v>22</v>
      </c>
      <c r="E3224" s="1">
        <v>45434</v>
      </c>
      <c r="F3224" s="1" t="str">
        <f>TEXT(shipments9[[#This Row],[Shipdate]],"ddd")</f>
        <v>Wed</v>
      </c>
      <c r="G3224" s="1" t="str">
        <f>IF(OR(shipments9[[#This Row],[Day Name]]="Sat",shipments9[[#This Row],[Day Name]]="Sun"),"Weekend","Weekday")</f>
        <v>Weekday</v>
      </c>
      <c r="H3224">
        <v>4839.75</v>
      </c>
      <c r="I3224">
        <v>187</v>
      </c>
      <c r="J3224" t="s">
        <v>172</v>
      </c>
      <c r="K3224" t="s">
        <v>8155</v>
      </c>
      <c r="L3224" t="s">
        <v>8154</v>
      </c>
      <c r="M3224">
        <v>5</v>
      </c>
      <c r="N3224" t="s">
        <v>201</v>
      </c>
      <c r="O3224" s="4">
        <f>INDEX(products[Cost_per_box], MATCH(shipments9[[#This Row],[PID]], products[PID], 0))</f>
        <v>9.94</v>
      </c>
      <c r="P3224" s="4">
        <f>shipments9[[#This Row],[Boxes]]*shipments9[[#This Row],[Cost Per Box]]</f>
        <v>1858.78</v>
      </c>
      <c r="Q3224" s="4">
        <f>shipments9[[#This Row],[Amount]] -shipments9[[#This Row],[total cost]]</f>
        <v>2980.9700000000003</v>
      </c>
      <c r="R3224" s="4" t="str">
        <f>IF(shipments9[[#This Row],[Gross Profit]]&lt;0,"Loss","Profit")</f>
        <v>Profit</v>
      </c>
      <c r="S3224" s="9">
        <f>shipments9[[#This Row],[Gross Profit]]/shipments9[[#This Row],[Amount]]</f>
        <v>0.61593470737124856</v>
      </c>
      <c r="T3224" s="11">
        <f>shipments9[[#This Row],[Amount]]/shipments9[[#This Row],[Boxes]]</f>
        <v>25.88101604278075</v>
      </c>
    </row>
    <row r="3225" spans="1:20" hidden="1" x14ac:dyDescent="0.25">
      <c r="A3225" t="s">
        <v>3422</v>
      </c>
      <c r="B3225" t="s">
        <v>49</v>
      </c>
      <c r="C3225" t="s">
        <v>137</v>
      </c>
      <c r="D3225" t="s">
        <v>22</v>
      </c>
      <c r="E3225" s="1">
        <v>45113</v>
      </c>
      <c r="F3225" s="1" t="str">
        <f>TEXT(shipments9[[#This Row],[Shipdate]],"ddd")</f>
        <v>Thu</v>
      </c>
      <c r="G3225" s="1" t="str">
        <f>IF(OR(shipments9[[#This Row],[Day Name]]="Sat",shipments9[[#This Row],[Day Name]]="Sun"),"Weekend","Weekday")</f>
        <v>Weekday</v>
      </c>
      <c r="H3225">
        <v>9033.75</v>
      </c>
      <c r="I3225">
        <v>502</v>
      </c>
      <c r="J3225" t="s">
        <v>172</v>
      </c>
      <c r="K3225" t="s">
        <v>8151</v>
      </c>
      <c r="L3225" t="s">
        <v>8160</v>
      </c>
      <c r="M3225">
        <v>7</v>
      </c>
      <c r="N3225" t="s">
        <v>8161</v>
      </c>
      <c r="O3225" s="4">
        <f>INDEX(products[Cost_per_box], MATCH(shipments9[[#This Row],[PID]], products[PID], 0))</f>
        <v>7.73</v>
      </c>
      <c r="P3225" s="4">
        <f>shipments9[[#This Row],[Boxes]]*shipments9[[#This Row],[Cost Per Box]]</f>
        <v>3880.46</v>
      </c>
      <c r="Q3225" s="4">
        <f>shipments9[[#This Row],[Amount]] -shipments9[[#This Row],[total cost]]</f>
        <v>5153.29</v>
      </c>
      <c r="R3225" s="4" t="str">
        <f>IF(shipments9[[#This Row],[Gross Profit]]&lt;0,"Loss","Profit")</f>
        <v>Profit</v>
      </c>
      <c r="S3225" s="9">
        <f>shipments9[[#This Row],[Gross Profit]]/shipments9[[#This Row],[Amount]]</f>
        <v>0.5704485955444859</v>
      </c>
      <c r="T3225" s="11">
        <f>shipments9[[#This Row],[Amount]]/shipments9[[#This Row],[Boxes]]</f>
        <v>17.995517928286851</v>
      </c>
    </row>
    <row r="3226" spans="1:20" hidden="1" x14ac:dyDescent="0.25">
      <c r="A3226" t="s">
        <v>3423</v>
      </c>
      <c r="B3226" t="s">
        <v>49</v>
      </c>
      <c r="C3226" t="s">
        <v>149</v>
      </c>
      <c r="D3226" t="s">
        <v>22</v>
      </c>
      <c r="E3226" s="1">
        <v>44999</v>
      </c>
      <c r="F3226" s="1" t="str">
        <f>TEXT(shipments9[[#This Row],[Shipdate]],"ddd")</f>
        <v>Tue</v>
      </c>
      <c r="G3226" s="1" t="str">
        <f>IF(OR(shipments9[[#This Row],[Day Name]]="Sat",shipments9[[#This Row],[Day Name]]="Sun"),"Weekend","Weekday")</f>
        <v>Weekday</v>
      </c>
      <c r="H3226">
        <v>5049</v>
      </c>
      <c r="I3226">
        <v>316</v>
      </c>
      <c r="J3226" t="s">
        <v>172</v>
      </c>
      <c r="K3226" t="s">
        <v>8151</v>
      </c>
      <c r="L3226" t="s">
        <v>8156</v>
      </c>
      <c r="M3226">
        <v>3</v>
      </c>
      <c r="N3226" t="s">
        <v>8164</v>
      </c>
      <c r="O3226" s="4">
        <f>INDEX(products[Cost_per_box], MATCH(shipments9[[#This Row],[PID]], products[PID], 0))</f>
        <v>6.43</v>
      </c>
      <c r="P3226" s="4">
        <f>shipments9[[#This Row],[Boxes]]*shipments9[[#This Row],[Cost Per Box]]</f>
        <v>2031.8799999999999</v>
      </c>
      <c r="Q3226" s="4">
        <f>shipments9[[#This Row],[Amount]] -shipments9[[#This Row],[total cost]]</f>
        <v>3017.12</v>
      </c>
      <c r="R3226" s="4" t="str">
        <f>IF(shipments9[[#This Row],[Gross Profit]]&lt;0,"Loss","Profit")</f>
        <v>Profit</v>
      </c>
      <c r="S3226" s="9">
        <f>shipments9[[#This Row],[Gross Profit]]/shipments9[[#This Row],[Amount]]</f>
        <v>0.59756783521489398</v>
      </c>
      <c r="T3226" s="11">
        <f>shipments9[[#This Row],[Amount]]/shipments9[[#This Row],[Boxes]]</f>
        <v>15.977848101265822</v>
      </c>
    </row>
    <row r="3227" spans="1:20" hidden="1" x14ac:dyDescent="0.25">
      <c r="A3227" t="s">
        <v>3424</v>
      </c>
      <c r="B3227" t="s">
        <v>49</v>
      </c>
      <c r="C3227" t="s">
        <v>153</v>
      </c>
      <c r="D3227" t="s">
        <v>22</v>
      </c>
      <c r="E3227" s="1">
        <v>45371</v>
      </c>
      <c r="F3227" s="1" t="str">
        <f>TEXT(shipments9[[#This Row],[Shipdate]],"ddd")</f>
        <v>Wed</v>
      </c>
      <c r="G3227" s="1" t="str">
        <f>IF(OR(shipments9[[#This Row],[Day Name]]="Sat",shipments9[[#This Row],[Day Name]]="Sun"),"Weekend","Weekday")</f>
        <v>Weekday</v>
      </c>
      <c r="H3227">
        <v>1757.25</v>
      </c>
      <c r="I3227">
        <v>110</v>
      </c>
      <c r="J3227" t="s">
        <v>172</v>
      </c>
      <c r="K3227" t="s">
        <v>8155</v>
      </c>
      <c r="L3227" t="s">
        <v>8156</v>
      </c>
      <c r="M3227">
        <v>3</v>
      </c>
      <c r="N3227" t="s">
        <v>8164</v>
      </c>
      <c r="O3227" s="4">
        <f>INDEX(products[Cost_per_box], MATCH(shipments9[[#This Row],[PID]], products[PID], 0))</f>
        <v>9.57</v>
      </c>
      <c r="P3227" s="4">
        <f>shipments9[[#This Row],[Boxes]]*shipments9[[#This Row],[Cost Per Box]]</f>
        <v>1052.7</v>
      </c>
      <c r="Q3227" s="4">
        <f>shipments9[[#This Row],[Amount]] -shipments9[[#This Row],[total cost]]</f>
        <v>704.55</v>
      </c>
      <c r="R3227" s="4" t="str">
        <f>IF(shipments9[[#This Row],[Gross Profit]]&lt;0,"Loss","Profit")</f>
        <v>Profit</v>
      </c>
      <c r="S3227" s="9">
        <f>shipments9[[#This Row],[Gross Profit]]/shipments9[[#This Row],[Amount]]</f>
        <v>0.40093896713615018</v>
      </c>
      <c r="T3227" s="11">
        <f>shipments9[[#This Row],[Amount]]/shipments9[[#This Row],[Boxes]]</f>
        <v>15.975</v>
      </c>
    </row>
    <row r="3228" spans="1:20" hidden="1" x14ac:dyDescent="0.25">
      <c r="A3228" t="s">
        <v>3425</v>
      </c>
      <c r="B3228" t="s">
        <v>49</v>
      </c>
      <c r="C3228" t="s">
        <v>155</v>
      </c>
      <c r="D3228" t="s">
        <v>22</v>
      </c>
      <c r="E3228" s="1">
        <v>45272</v>
      </c>
      <c r="F3228" s="1" t="str">
        <f>TEXT(shipments9[[#This Row],[Shipdate]],"ddd")</f>
        <v>Tue</v>
      </c>
      <c r="G3228" s="1" t="str">
        <f>IF(OR(shipments9[[#This Row],[Day Name]]="Sat",shipments9[[#This Row],[Day Name]]="Sun"),"Weekend","Weekday")</f>
        <v>Weekday</v>
      </c>
      <c r="H3228">
        <v>2783.25</v>
      </c>
      <c r="I3228">
        <v>279</v>
      </c>
      <c r="J3228" t="s">
        <v>172</v>
      </c>
      <c r="K3228" t="s">
        <v>8151</v>
      </c>
      <c r="L3228" t="s">
        <v>8152</v>
      </c>
      <c r="M3228">
        <v>12</v>
      </c>
      <c r="N3228" t="s">
        <v>8166</v>
      </c>
      <c r="O3228" s="4">
        <f>INDEX(products[Cost_per_box], MATCH(shipments9[[#This Row],[PID]], products[PID], 0))</f>
        <v>8.43</v>
      </c>
      <c r="P3228" s="4">
        <f>shipments9[[#This Row],[Boxes]]*shipments9[[#This Row],[Cost Per Box]]</f>
        <v>2351.9699999999998</v>
      </c>
      <c r="Q3228" s="4">
        <f>shipments9[[#This Row],[Amount]] -shipments9[[#This Row],[total cost]]</f>
        <v>431.2800000000002</v>
      </c>
      <c r="R3228" s="4" t="str">
        <f>IF(shipments9[[#This Row],[Gross Profit]]&lt;0,"Loss","Profit")</f>
        <v>Profit</v>
      </c>
      <c r="S3228" s="9">
        <f>shipments9[[#This Row],[Gross Profit]]/shipments9[[#This Row],[Amount]]</f>
        <v>0.15495553759094591</v>
      </c>
      <c r="T3228" s="11">
        <f>shipments9[[#This Row],[Amount]]/shipments9[[#This Row],[Boxes]]</f>
        <v>9.9758064516129039</v>
      </c>
    </row>
    <row r="3229" spans="1:20" hidden="1" x14ac:dyDescent="0.25">
      <c r="A3229" t="s">
        <v>3426</v>
      </c>
      <c r="B3229" t="s">
        <v>49</v>
      </c>
      <c r="C3229" t="s">
        <v>159</v>
      </c>
      <c r="D3229" t="s">
        <v>22</v>
      </c>
      <c r="E3229" s="1">
        <v>45392</v>
      </c>
      <c r="F3229" s="1" t="str">
        <f>TEXT(shipments9[[#This Row],[Shipdate]],"ddd")</f>
        <v>Wed</v>
      </c>
      <c r="G3229" s="1" t="str">
        <f>IF(OR(shipments9[[#This Row],[Day Name]]="Sat",shipments9[[#This Row],[Day Name]]="Sun"),"Weekend","Weekday")</f>
        <v>Weekday</v>
      </c>
      <c r="H3229">
        <v>3946.5</v>
      </c>
      <c r="I3229">
        <v>147</v>
      </c>
      <c r="J3229" t="s">
        <v>172</v>
      </c>
      <c r="K3229" t="s">
        <v>8155</v>
      </c>
      <c r="L3229" t="s">
        <v>8154</v>
      </c>
      <c r="M3229">
        <v>4</v>
      </c>
      <c r="N3229" t="s">
        <v>8158</v>
      </c>
      <c r="O3229" s="4">
        <f>INDEX(products[Cost_per_box], MATCH(shipments9[[#This Row],[PID]], products[PID], 0))</f>
        <v>5.04</v>
      </c>
      <c r="P3229" s="4">
        <f>shipments9[[#This Row],[Boxes]]*shipments9[[#This Row],[Cost Per Box]]</f>
        <v>740.88</v>
      </c>
      <c r="Q3229" s="4">
        <f>shipments9[[#This Row],[Amount]] -shipments9[[#This Row],[total cost]]</f>
        <v>3205.62</v>
      </c>
      <c r="R3229" s="4" t="str">
        <f>IF(shipments9[[#This Row],[Gross Profit]]&lt;0,"Loss","Profit")</f>
        <v>Profit</v>
      </c>
      <c r="S3229" s="9">
        <f>shipments9[[#This Row],[Gross Profit]]/shipments9[[#This Row],[Amount]]</f>
        <v>0.81226909920182433</v>
      </c>
      <c r="T3229" s="11">
        <f>shipments9[[#This Row],[Amount]]/shipments9[[#This Row],[Boxes]]</f>
        <v>26.846938775510203</v>
      </c>
    </row>
    <row r="3230" spans="1:20" hidden="1" x14ac:dyDescent="0.25">
      <c r="A3230" t="s">
        <v>3427</v>
      </c>
      <c r="B3230" t="s">
        <v>49</v>
      </c>
      <c r="C3230" t="s">
        <v>159</v>
      </c>
      <c r="D3230" t="s">
        <v>22</v>
      </c>
      <c r="E3230" s="1">
        <v>44935</v>
      </c>
      <c r="F3230" s="1" t="str">
        <f>TEXT(shipments9[[#This Row],[Shipdate]],"ddd")</f>
        <v>Mon</v>
      </c>
      <c r="G3230" s="1" t="str">
        <f>IF(OR(shipments9[[#This Row],[Day Name]]="Sat",shipments9[[#This Row],[Day Name]]="Sun"),"Weekend","Weekday")</f>
        <v>Weekday</v>
      </c>
      <c r="H3230">
        <v>8725.5</v>
      </c>
      <c r="I3230">
        <v>336</v>
      </c>
      <c r="J3230" t="s">
        <v>172</v>
      </c>
      <c r="K3230" t="s">
        <v>8151</v>
      </c>
      <c r="L3230" t="s">
        <v>8156</v>
      </c>
      <c r="M3230">
        <v>1</v>
      </c>
      <c r="N3230" t="s">
        <v>8163</v>
      </c>
      <c r="O3230" s="4">
        <f>INDEX(products[Cost_per_box], MATCH(shipments9[[#This Row],[PID]], products[PID], 0))</f>
        <v>5.04</v>
      </c>
      <c r="P3230" s="4">
        <f>shipments9[[#This Row],[Boxes]]*shipments9[[#This Row],[Cost Per Box]]</f>
        <v>1693.44</v>
      </c>
      <c r="Q3230" s="4">
        <f>shipments9[[#This Row],[Amount]] -shipments9[[#This Row],[total cost]]</f>
        <v>7032.0599999999995</v>
      </c>
      <c r="R3230" s="4" t="str">
        <f>IF(shipments9[[#This Row],[Gross Profit]]&lt;0,"Loss","Profit")</f>
        <v>Profit</v>
      </c>
      <c r="S3230" s="9">
        <f>shipments9[[#This Row],[Gross Profit]]/shipments9[[#This Row],[Amount]]</f>
        <v>0.80592057761732849</v>
      </c>
      <c r="T3230" s="11">
        <f>shipments9[[#This Row],[Amount]]/shipments9[[#This Row],[Boxes]]</f>
        <v>25.96875</v>
      </c>
    </row>
    <row r="3231" spans="1:20" hidden="1" x14ac:dyDescent="0.25">
      <c r="A3231" t="s">
        <v>3428</v>
      </c>
      <c r="B3231" t="s">
        <v>49</v>
      </c>
      <c r="C3231" t="s">
        <v>161</v>
      </c>
      <c r="D3231" t="s">
        <v>22</v>
      </c>
      <c r="E3231" s="1">
        <v>45163</v>
      </c>
      <c r="F3231" s="1" t="str">
        <f>TEXT(shipments9[[#This Row],[Shipdate]],"ddd")</f>
        <v>Fri</v>
      </c>
      <c r="G3231" s="1" t="str">
        <f>IF(OR(shipments9[[#This Row],[Day Name]]="Sat",shipments9[[#This Row],[Day Name]]="Sun"),"Weekend","Weekday")</f>
        <v>Weekday</v>
      </c>
      <c r="H3231">
        <v>5631.75</v>
      </c>
      <c r="I3231">
        <v>626</v>
      </c>
      <c r="J3231" t="s">
        <v>172</v>
      </c>
      <c r="K3231" t="s">
        <v>8151</v>
      </c>
      <c r="L3231" t="s">
        <v>8160</v>
      </c>
      <c r="M3231">
        <v>8</v>
      </c>
      <c r="N3231" t="s">
        <v>8162</v>
      </c>
      <c r="O3231" s="4">
        <f>INDEX(products[Cost_per_box], MATCH(shipments9[[#This Row],[PID]], products[PID], 0))</f>
        <v>2.76</v>
      </c>
      <c r="P3231" s="4">
        <f>shipments9[[#This Row],[Boxes]]*shipments9[[#This Row],[Cost Per Box]]</f>
        <v>1727.7599999999998</v>
      </c>
      <c r="Q3231" s="4">
        <f>shipments9[[#This Row],[Amount]] -shipments9[[#This Row],[total cost]]</f>
        <v>3903.9900000000002</v>
      </c>
      <c r="R3231" s="4" t="str">
        <f>IF(shipments9[[#This Row],[Gross Profit]]&lt;0,"Loss","Profit")</f>
        <v>Profit</v>
      </c>
      <c r="S3231" s="9">
        <f>shipments9[[#This Row],[Gross Profit]]/shipments9[[#This Row],[Amount]]</f>
        <v>0.6932108136902384</v>
      </c>
      <c r="T3231" s="11">
        <f>shipments9[[#This Row],[Amount]]/shipments9[[#This Row],[Boxes]]</f>
        <v>8.9964057507987221</v>
      </c>
    </row>
    <row r="3232" spans="1:20" hidden="1" x14ac:dyDescent="0.25">
      <c r="A3232" t="s">
        <v>3429</v>
      </c>
      <c r="B3232" t="s">
        <v>52</v>
      </c>
      <c r="C3232" t="s">
        <v>121</v>
      </c>
      <c r="D3232" t="s">
        <v>22</v>
      </c>
      <c r="E3232" s="1">
        <v>45413</v>
      </c>
      <c r="F3232" s="1" t="str">
        <f>TEXT(shipments9[[#This Row],[Shipdate]],"ddd")</f>
        <v>Wed</v>
      </c>
      <c r="G3232" s="1" t="str">
        <f>IF(OR(shipments9[[#This Row],[Day Name]]="Sat",shipments9[[#This Row],[Day Name]]="Sun"),"Weekend","Weekday")</f>
        <v>Weekday</v>
      </c>
      <c r="H3232">
        <v>2425.5</v>
      </c>
      <c r="I3232">
        <v>174</v>
      </c>
      <c r="J3232" t="s">
        <v>172</v>
      </c>
      <c r="K3232" t="s">
        <v>8155</v>
      </c>
      <c r="L3232" t="s">
        <v>8154</v>
      </c>
      <c r="M3232">
        <v>5</v>
      </c>
      <c r="N3232" t="s">
        <v>201</v>
      </c>
      <c r="O3232" s="4">
        <f>INDEX(products[Cost_per_box], MATCH(shipments9[[#This Row],[PID]], products[PID], 0))</f>
        <v>5.26</v>
      </c>
      <c r="P3232" s="4">
        <f>shipments9[[#This Row],[Boxes]]*shipments9[[#This Row],[Cost Per Box]]</f>
        <v>915.24</v>
      </c>
      <c r="Q3232" s="4">
        <f>shipments9[[#This Row],[Amount]] -shipments9[[#This Row],[total cost]]</f>
        <v>1510.26</v>
      </c>
      <c r="R3232" s="4" t="str">
        <f>IF(shipments9[[#This Row],[Gross Profit]]&lt;0,"Loss","Profit")</f>
        <v>Profit</v>
      </c>
      <c r="S3232" s="9">
        <f>shipments9[[#This Row],[Gross Profit]]/shipments9[[#This Row],[Amount]]</f>
        <v>0.6226592455163884</v>
      </c>
      <c r="T3232" s="11">
        <f>shipments9[[#This Row],[Amount]]/shipments9[[#This Row],[Boxes]]</f>
        <v>13.939655172413794</v>
      </c>
    </row>
    <row r="3233" spans="1:20" hidden="1" x14ac:dyDescent="0.25">
      <c r="A3233" t="s">
        <v>3430</v>
      </c>
      <c r="B3233" t="s">
        <v>52</v>
      </c>
      <c r="C3233" t="s">
        <v>139</v>
      </c>
      <c r="D3233" t="s">
        <v>22</v>
      </c>
      <c r="E3233" s="1">
        <v>45414</v>
      </c>
      <c r="F3233" s="1" t="str">
        <f>TEXT(shipments9[[#This Row],[Shipdate]],"ddd")</f>
        <v>Thu</v>
      </c>
      <c r="G3233" s="1" t="str">
        <f>IF(OR(shipments9[[#This Row],[Day Name]]="Sat",shipments9[[#This Row],[Day Name]]="Sun"),"Weekend","Weekday")</f>
        <v>Weekday</v>
      </c>
      <c r="H3233">
        <v>7301.25</v>
      </c>
      <c r="I3233">
        <v>318</v>
      </c>
      <c r="J3233" t="s">
        <v>172</v>
      </c>
      <c r="K3233" t="s">
        <v>8155</v>
      </c>
      <c r="L3233" t="s">
        <v>8154</v>
      </c>
      <c r="M3233">
        <v>5</v>
      </c>
      <c r="N3233" t="s">
        <v>201</v>
      </c>
      <c r="O3233" s="4">
        <f>INDEX(products[Cost_per_box], MATCH(shipments9[[#This Row],[PID]], products[PID], 0))</f>
        <v>3.68</v>
      </c>
      <c r="P3233" s="4">
        <f>shipments9[[#This Row],[Boxes]]*shipments9[[#This Row],[Cost Per Box]]</f>
        <v>1170.24</v>
      </c>
      <c r="Q3233" s="4">
        <f>shipments9[[#This Row],[Amount]] -shipments9[[#This Row],[total cost]]</f>
        <v>6131.01</v>
      </c>
      <c r="R3233" s="4" t="str">
        <f>IF(shipments9[[#This Row],[Gross Profit]]&lt;0,"Loss","Profit")</f>
        <v>Profit</v>
      </c>
      <c r="S3233" s="9">
        <f>shipments9[[#This Row],[Gross Profit]]/shipments9[[#This Row],[Amount]]</f>
        <v>0.83972059578839242</v>
      </c>
      <c r="T3233" s="11">
        <f>shipments9[[#This Row],[Amount]]/shipments9[[#This Row],[Boxes]]</f>
        <v>22.959905660377359</v>
      </c>
    </row>
    <row r="3234" spans="1:20" hidden="1" x14ac:dyDescent="0.25">
      <c r="A3234" t="s">
        <v>3431</v>
      </c>
      <c r="B3234" t="s">
        <v>52</v>
      </c>
      <c r="C3234" t="s">
        <v>143</v>
      </c>
      <c r="D3234" t="s">
        <v>22</v>
      </c>
      <c r="E3234" s="1">
        <v>44957</v>
      </c>
      <c r="F3234" s="1" t="str">
        <f>TEXT(shipments9[[#This Row],[Shipdate]],"ddd")</f>
        <v>Tue</v>
      </c>
      <c r="G3234" s="1" t="str">
        <f>IF(OR(shipments9[[#This Row],[Day Name]]="Sat",shipments9[[#This Row],[Day Name]]="Sun"),"Weekend","Weekday")</f>
        <v>Weekday</v>
      </c>
      <c r="H3234">
        <v>10512</v>
      </c>
      <c r="I3234">
        <v>554</v>
      </c>
      <c r="J3234" t="s">
        <v>172</v>
      </c>
      <c r="K3234" t="s">
        <v>8151</v>
      </c>
      <c r="L3234" t="s">
        <v>8156</v>
      </c>
      <c r="M3234">
        <v>1</v>
      </c>
      <c r="N3234" t="s">
        <v>8163</v>
      </c>
      <c r="O3234" s="4">
        <f>INDEX(products[Cost_per_box], MATCH(shipments9[[#This Row],[PID]], products[PID], 0))</f>
        <v>10.23</v>
      </c>
      <c r="P3234" s="4">
        <f>shipments9[[#This Row],[Boxes]]*shipments9[[#This Row],[Cost Per Box]]</f>
        <v>5667.42</v>
      </c>
      <c r="Q3234" s="4">
        <f>shipments9[[#This Row],[Amount]] -shipments9[[#This Row],[total cost]]</f>
        <v>4844.58</v>
      </c>
      <c r="R3234" s="4" t="str">
        <f>IF(shipments9[[#This Row],[Gross Profit]]&lt;0,"Loss","Profit")</f>
        <v>Profit</v>
      </c>
      <c r="S3234" s="9">
        <f>shipments9[[#This Row],[Gross Profit]]/shipments9[[#This Row],[Amount]]</f>
        <v>0.46086187214611873</v>
      </c>
      <c r="T3234" s="11">
        <f>shipments9[[#This Row],[Amount]]/shipments9[[#This Row],[Boxes]]</f>
        <v>18.974729241877256</v>
      </c>
    </row>
    <row r="3235" spans="1:20" hidden="1" x14ac:dyDescent="0.25">
      <c r="A3235" t="s">
        <v>3432</v>
      </c>
      <c r="B3235" t="s">
        <v>52</v>
      </c>
      <c r="C3235" t="s">
        <v>159</v>
      </c>
      <c r="D3235" t="s">
        <v>22</v>
      </c>
      <c r="E3235" s="1">
        <v>44971</v>
      </c>
      <c r="F3235" s="1" t="str">
        <f>TEXT(shipments9[[#This Row],[Shipdate]],"ddd")</f>
        <v>Tue</v>
      </c>
      <c r="G3235" s="1" t="str">
        <f>IF(OR(shipments9[[#This Row],[Day Name]]="Sat",shipments9[[#This Row],[Day Name]]="Sun"),"Weekend","Weekday")</f>
        <v>Weekday</v>
      </c>
      <c r="H3235">
        <v>1284.75</v>
      </c>
      <c r="I3235">
        <v>46</v>
      </c>
      <c r="J3235" t="s">
        <v>172</v>
      </c>
      <c r="K3235" t="s">
        <v>8151</v>
      </c>
      <c r="L3235" t="s">
        <v>8156</v>
      </c>
      <c r="M3235">
        <v>2</v>
      </c>
      <c r="N3235" t="s">
        <v>8157</v>
      </c>
      <c r="O3235" s="4">
        <f>INDEX(products[Cost_per_box], MATCH(shipments9[[#This Row],[PID]], products[PID], 0))</f>
        <v>5.04</v>
      </c>
      <c r="P3235" s="4">
        <f>shipments9[[#This Row],[Boxes]]*shipments9[[#This Row],[Cost Per Box]]</f>
        <v>231.84</v>
      </c>
      <c r="Q3235" s="4">
        <f>shipments9[[#This Row],[Amount]] -shipments9[[#This Row],[total cost]]</f>
        <v>1052.9100000000001</v>
      </c>
      <c r="R3235" s="4" t="str">
        <f>IF(shipments9[[#This Row],[Gross Profit]]&lt;0,"Loss","Profit")</f>
        <v>Profit</v>
      </c>
      <c r="S3235" s="9">
        <f>shipments9[[#This Row],[Gross Profit]]/shipments9[[#This Row],[Amount]]</f>
        <v>0.81954465849387048</v>
      </c>
      <c r="T3235" s="11">
        <f>shipments9[[#This Row],[Amount]]/shipments9[[#This Row],[Boxes]]</f>
        <v>27.929347826086957</v>
      </c>
    </row>
    <row r="3236" spans="1:20" hidden="1" x14ac:dyDescent="0.25">
      <c r="A3236" t="s">
        <v>3433</v>
      </c>
      <c r="B3236" t="s">
        <v>52</v>
      </c>
      <c r="C3236" t="s">
        <v>135</v>
      </c>
      <c r="D3236" t="s">
        <v>22</v>
      </c>
      <c r="E3236" s="1">
        <v>45090</v>
      </c>
      <c r="F3236" s="1" t="str">
        <f>TEXT(shipments9[[#This Row],[Shipdate]],"ddd")</f>
        <v>Tue</v>
      </c>
      <c r="G3236" s="1" t="str">
        <f>IF(OR(shipments9[[#This Row],[Day Name]]="Sat",shipments9[[#This Row],[Day Name]]="Sun"),"Weekend","Weekday")</f>
        <v>Weekday</v>
      </c>
      <c r="H3236">
        <v>5060.25</v>
      </c>
      <c r="I3236">
        <v>188</v>
      </c>
      <c r="J3236" t="s">
        <v>172</v>
      </c>
      <c r="K3236" t="s">
        <v>8151</v>
      </c>
      <c r="L3236" t="s">
        <v>8154</v>
      </c>
      <c r="M3236">
        <v>6</v>
      </c>
      <c r="N3236" t="s">
        <v>8159</v>
      </c>
      <c r="O3236" s="4">
        <f>INDEX(products[Cost_per_box], MATCH(shipments9[[#This Row],[PID]], products[PID], 0))</f>
        <v>9.94</v>
      </c>
      <c r="P3236" s="4">
        <f>shipments9[[#This Row],[Boxes]]*shipments9[[#This Row],[Cost Per Box]]</f>
        <v>1868.7199999999998</v>
      </c>
      <c r="Q3236" s="4">
        <f>shipments9[[#This Row],[Amount]] -shipments9[[#This Row],[total cost]]</f>
        <v>3191.53</v>
      </c>
      <c r="R3236" s="4" t="str">
        <f>IF(shipments9[[#This Row],[Gross Profit]]&lt;0,"Loss","Profit")</f>
        <v>Profit</v>
      </c>
      <c r="S3236" s="9">
        <f>shipments9[[#This Row],[Gross Profit]]/shipments9[[#This Row],[Amount]]</f>
        <v>0.63070599278691764</v>
      </c>
      <c r="T3236" s="11">
        <f>shipments9[[#This Row],[Amount]]/shipments9[[#This Row],[Boxes]]</f>
        <v>26.916223404255319</v>
      </c>
    </row>
    <row r="3237" spans="1:20" hidden="1" x14ac:dyDescent="0.25">
      <c r="A3237" t="s">
        <v>3434</v>
      </c>
      <c r="B3237" t="s">
        <v>52</v>
      </c>
      <c r="C3237" t="s">
        <v>149</v>
      </c>
      <c r="D3237" t="s">
        <v>22</v>
      </c>
      <c r="E3237" s="1">
        <v>45044</v>
      </c>
      <c r="F3237" s="1" t="str">
        <f>TEXT(shipments9[[#This Row],[Shipdate]],"ddd")</f>
        <v>Fri</v>
      </c>
      <c r="G3237" s="1" t="str">
        <f>IF(OR(shipments9[[#This Row],[Day Name]]="Sat",shipments9[[#This Row],[Day Name]]="Sun"),"Weekend","Weekday")</f>
        <v>Weekday</v>
      </c>
      <c r="H3237">
        <v>6194.25</v>
      </c>
      <c r="I3237">
        <v>413</v>
      </c>
      <c r="J3237" t="s">
        <v>172</v>
      </c>
      <c r="K3237" t="s">
        <v>8151</v>
      </c>
      <c r="L3237" t="s">
        <v>8154</v>
      </c>
      <c r="M3237">
        <v>4</v>
      </c>
      <c r="N3237" t="s">
        <v>8158</v>
      </c>
      <c r="O3237" s="4">
        <f>INDEX(products[Cost_per_box], MATCH(shipments9[[#This Row],[PID]], products[PID], 0))</f>
        <v>6.43</v>
      </c>
      <c r="P3237" s="4">
        <f>shipments9[[#This Row],[Boxes]]*shipments9[[#This Row],[Cost Per Box]]</f>
        <v>2655.5899999999997</v>
      </c>
      <c r="Q3237" s="4">
        <f>shipments9[[#This Row],[Amount]] -shipments9[[#This Row],[total cost]]</f>
        <v>3538.6600000000003</v>
      </c>
      <c r="R3237" s="4" t="str">
        <f>IF(shipments9[[#This Row],[Gross Profit]]&lt;0,"Loss","Profit")</f>
        <v>Profit</v>
      </c>
      <c r="S3237" s="9">
        <f>shipments9[[#This Row],[Gross Profit]]/shipments9[[#This Row],[Amount]]</f>
        <v>0.57128143035880052</v>
      </c>
      <c r="T3237" s="11">
        <f>shipments9[[#This Row],[Amount]]/shipments9[[#This Row],[Boxes]]</f>
        <v>14.998184019370459</v>
      </c>
    </row>
    <row r="3238" spans="1:20" hidden="1" x14ac:dyDescent="0.25">
      <c r="A3238" t="s">
        <v>3435</v>
      </c>
      <c r="B3238" t="s">
        <v>52</v>
      </c>
      <c r="C3238" t="s">
        <v>153</v>
      </c>
      <c r="D3238" t="s">
        <v>22</v>
      </c>
      <c r="E3238" s="1">
        <v>45132</v>
      </c>
      <c r="F3238" s="1" t="str">
        <f>TEXT(shipments9[[#This Row],[Shipdate]],"ddd")</f>
        <v>Tue</v>
      </c>
      <c r="G3238" s="1" t="str">
        <f>IF(OR(shipments9[[#This Row],[Day Name]]="Sat",shipments9[[#This Row],[Day Name]]="Sun"),"Weekend","Weekday")</f>
        <v>Weekday</v>
      </c>
      <c r="H3238">
        <v>830.25</v>
      </c>
      <c r="I3238">
        <v>56</v>
      </c>
      <c r="J3238" t="s">
        <v>172</v>
      </c>
      <c r="K3238" t="s">
        <v>8151</v>
      </c>
      <c r="L3238" t="s">
        <v>8160</v>
      </c>
      <c r="M3238">
        <v>7</v>
      </c>
      <c r="N3238" t="s">
        <v>8161</v>
      </c>
      <c r="O3238" s="4">
        <f>INDEX(products[Cost_per_box], MATCH(shipments9[[#This Row],[PID]], products[PID], 0))</f>
        <v>9.57</v>
      </c>
      <c r="P3238" s="4">
        <f>shipments9[[#This Row],[Boxes]]*shipments9[[#This Row],[Cost Per Box]]</f>
        <v>535.92000000000007</v>
      </c>
      <c r="Q3238" s="4">
        <f>shipments9[[#This Row],[Amount]] -shipments9[[#This Row],[total cost]]</f>
        <v>294.32999999999993</v>
      </c>
      <c r="R3238" s="4" t="str">
        <f>IF(shipments9[[#This Row],[Gross Profit]]&lt;0,"Loss","Profit")</f>
        <v>Profit</v>
      </c>
      <c r="S3238" s="9">
        <f>shipments9[[#This Row],[Gross Profit]]/shipments9[[#This Row],[Amount]]</f>
        <v>0.35450767841011732</v>
      </c>
      <c r="T3238" s="11">
        <f>shipments9[[#This Row],[Amount]]/shipments9[[#This Row],[Boxes]]</f>
        <v>14.825892857142858</v>
      </c>
    </row>
    <row r="3239" spans="1:20" hidden="1" x14ac:dyDescent="0.25">
      <c r="A3239" t="s">
        <v>3436</v>
      </c>
      <c r="B3239" t="s">
        <v>52</v>
      </c>
      <c r="C3239" t="s">
        <v>153</v>
      </c>
      <c r="D3239" t="s">
        <v>22</v>
      </c>
      <c r="E3239" s="1">
        <v>45267</v>
      </c>
      <c r="F3239" s="1" t="str">
        <f>TEXT(shipments9[[#This Row],[Shipdate]],"ddd")</f>
        <v>Thu</v>
      </c>
      <c r="G3239" s="1" t="str">
        <f>IF(OR(shipments9[[#This Row],[Day Name]]="Sat",shipments9[[#This Row],[Day Name]]="Sun"),"Weekend","Weekday")</f>
        <v>Weekday</v>
      </c>
      <c r="H3239">
        <v>8766</v>
      </c>
      <c r="I3239">
        <v>585</v>
      </c>
      <c r="J3239" t="s">
        <v>172</v>
      </c>
      <c r="K3239" t="s">
        <v>8151</v>
      </c>
      <c r="L3239" t="s">
        <v>8152</v>
      </c>
      <c r="M3239">
        <v>12</v>
      </c>
      <c r="N3239" t="s">
        <v>8166</v>
      </c>
      <c r="O3239" s="4">
        <f>INDEX(products[Cost_per_box], MATCH(shipments9[[#This Row],[PID]], products[PID], 0))</f>
        <v>9.57</v>
      </c>
      <c r="P3239" s="4">
        <f>shipments9[[#This Row],[Boxes]]*shipments9[[#This Row],[Cost Per Box]]</f>
        <v>5598.45</v>
      </c>
      <c r="Q3239" s="4">
        <f>shipments9[[#This Row],[Amount]] -shipments9[[#This Row],[total cost]]</f>
        <v>3167.55</v>
      </c>
      <c r="R3239" s="4" t="str">
        <f>IF(shipments9[[#This Row],[Gross Profit]]&lt;0,"Loss","Profit")</f>
        <v>Profit</v>
      </c>
      <c r="S3239" s="9">
        <f>shipments9[[#This Row],[Gross Profit]]/shipments9[[#This Row],[Amount]]</f>
        <v>0.36134496919917869</v>
      </c>
      <c r="T3239" s="11">
        <f>shipments9[[#This Row],[Amount]]/shipments9[[#This Row],[Boxes]]</f>
        <v>14.984615384615385</v>
      </c>
    </row>
    <row r="3240" spans="1:20" hidden="1" x14ac:dyDescent="0.25">
      <c r="A3240" t="s">
        <v>3437</v>
      </c>
      <c r="B3240" t="s">
        <v>52</v>
      </c>
      <c r="C3240" t="s">
        <v>155</v>
      </c>
      <c r="D3240" t="s">
        <v>22</v>
      </c>
      <c r="E3240" s="1">
        <v>45188</v>
      </c>
      <c r="F3240" s="1" t="str">
        <f>TEXT(shipments9[[#This Row],[Shipdate]],"ddd")</f>
        <v>Tue</v>
      </c>
      <c r="G3240" s="1" t="str">
        <f>IF(OR(shipments9[[#This Row],[Day Name]]="Sat",shipments9[[#This Row],[Day Name]]="Sun"),"Weekend","Weekday")</f>
        <v>Weekday</v>
      </c>
      <c r="H3240">
        <v>488.25</v>
      </c>
      <c r="I3240">
        <v>49</v>
      </c>
      <c r="J3240" t="s">
        <v>172</v>
      </c>
      <c r="K3240" t="s">
        <v>8151</v>
      </c>
      <c r="L3240" t="s">
        <v>8160</v>
      </c>
      <c r="M3240">
        <v>9</v>
      </c>
      <c r="N3240" t="s">
        <v>8167</v>
      </c>
      <c r="O3240" s="4">
        <f>INDEX(products[Cost_per_box], MATCH(shipments9[[#This Row],[PID]], products[PID], 0))</f>
        <v>8.43</v>
      </c>
      <c r="P3240" s="4">
        <f>shipments9[[#This Row],[Boxes]]*shipments9[[#This Row],[Cost Per Box]]</f>
        <v>413.07</v>
      </c>
      <c r="Q3240" s="4">
        <f>shipments9[[#This Row],[Amount]] -shipments9[[#This Row],[total cost]]</f>
        <v>75.180000000000007</v>
      </c>
      <c r="R3240" s="4" t="str">
        <f>IF(shipments9[[#This Row],[Gross Profit]]&lt;0,"Loss","Profit")</f>
        <v>Profit</v>
      </c>
      <c r="S3240" s="9">
        <f>shipments9[[#This Row],[Gross Profit]]/shipments9[[#This Row],[Amount]]</f>
        <v>0.15397849462365593</v>
      </c>
      <c r="T3240" s="11">
        <f>shipments9[[#This Row],[Amount]]/shipments9[[#This Row],[Boxes]]</f>
        <v>9.9642857142857135</v>
      </c>
    </row>
    <row r="3241" spans="1:20" x14ac:dyDescent="0.25">
      <c r="A3241" t="s">
        <v>3438</v>
      </c>
      <c r="B3241" t="s">
        <v>52</v>
      </c>
      <c r="C3241" t="s">
        <v>155</v>
      </c>
      <c r="D3241" t="s">
        <v>22</v>
      </c>
      <c r="E3241" s="1">
        <v>45140</v>
      </c>
      <c r="F3241" s="1" t="str">
        <f>TEXT(shipments9[[#This Row],[Shipdate]],"ddd")</f>
        <v>Wed</v>
      </c>
      <c r="G3241" s="1" t="str">
        <f>IF(OR(shipments9[[#This Row],[Day Name]]="Sat",shipments9[[#This Row],[Day Name]]="Sun"),"Weekend","Weekday")</f>
        <v>Weekday</v>
      </c>
      <c r="H3241">
        <v>3712.5</v>
      </c>
      <c r="I3241">
        <v>465</v>
      </c>
      <c r="J3241" t="s">
        <v>172</v>
      </c>
      <c r="K3241" t="s">
        <v>8151</v>
      </c>
      <c r="L3241" t="s">
        <v>8160</v>
      </c>
      <c r="M3241">
        <v>8</v>
      </c>
      <c r="N3241" t="s">
        <v>8162</v>
      </c>
      <c r="O3241" s="4">
        <f>INDEX(products[Cost_per_box], MATCH(shipments9[[#This Row],[PID]], products[PID], 0))</f>
        <v>8.43</v>
      </c>
      <c r="P3241" s="4">
        <f>shipments9[[#This Row],[Boxes]]*shipments9[[#This Row],[Cost Per Box]]</f>
        <v>3919.95</v>
      </c>
      <c r="Q3241" s="4">
        <f>shipments9[[#This Row],[Amount]] -shipments9[[#This Row],[total cost]]</f>
        <v>-207.44999999999982</v>
      </c>
      <c r="R3241" s="4" t="str">
        <f>IF(shipments9[[#This Row],[Gross Profit]]&lt;0,"Loss","Profit")</f>
        <v>Loss</v>
      </c>
      <c r="S3241" s="9">
        <f>shipments9[[#This Row],[Gross Profit]]/shipments9[[#This Row],[Amount]]</f>
        <v>-5.5878787878787826E-2</v>
      </c>
      <c r="T3241" s="11">
        <f>shipments9[[#This Row],[Amount]]/shipments9[[#This Row],[Boxes]]</f>
        <v>7.9838709677419351</v>
      </c>
    </row>
    <row r="3242" spans="1:20" hidden="1" x14ac:dyDescent="0.25">
      <c r="A3242" t="s">
        <v>3439</v>
      </c>
      <c r="B3242" t="s">
        <v>52</v>
      </c>
      <c r="C3242" t="s">
        <v>126</v>
      </c>
      <c r="D3242" t="s">
        <v>22</v>
      </c>
      <c r="E3242" s="1">
        <v>45208</v>
      </c>
      <c r="F3242" s="1" t="str">
        <f>TEXT(shipments9[[#This Row],[Shipdate]],"ddd")</f>
        <v>Mon</v>
      </c>
      <c r="G3242" s="1" t="str">
        <f>IF(OR(shipments9[[#This Row],[Day Name]]="Sat",shipments9[[#This Row],[Day Name]]="Sun"),"Weekend","Weekday")</f>
        <v>Weekday</v>
      </c>
      <c r="H3242">
        <v>567</v>
      </c>
      <c r="I3242">
        <v>52</v>
      </c>
      <c r="J3242" t="s">
        <v>172</v>
      </c>
      <c r="K3242" t="s">
        <v>8151</v>
      </c>
      <c r="L3242" t="s">
        <v>8152</v>
      </c>
      <c r="M3242">
        <v>10</v>
      </c>
      <c r="N3242" t="s">
        <v>8153</v>
      </c>
      <c r="O3242" s="4">
        <f>INDEX(products[Cost_per_box], MATCH(shipments9[[#This Row],[PID]], products[PID], 0))</f>
        <v>5.15</v>
      </c>
      <c r="P3242" s="4">
        <f>shipments9[[#This Row],[Boxes]]*shipments9[[#This Row],[Cost Per Box]]</f>
        <v>267.8</v>
      </c>
      <c r="Q3242" s="4">
        <f>shipments9[[#This Row],[Amount]] -shipments9[[#This Row],[total cost]]</f>
        <v>299.2</v>
      </c>
      <c r="R3242" s="4" t="str">
        <f>IF(shipments9[[#This Row],[Gross Profit]]&lt;0,"Loss","Profit")</f>
        <v>Profit</v>
      </c>
      <c r="S3242" s="9">
        <f>shipments9[[#This Row],[Gross Profit]]/shipments9[[#This Row],[Amount]]</f>
        <v>0.52768959435626095</v>
      </c>
      <c r="T3242" s="11">
        <f>shipments9[[#This Row],[Amount]]/shipments9[[#This Row],[Boxes]]</f>
        <v>10.903846153846153</v>
      </c>
    </row>
    <row r="3243" spans="1:20" hidden="1" x14ac:dyDescent="0.25">
      <c r="A3243" t="s">
        <v>3440</v>
      </c>
      <c r="B3243" t="s">
        <v>52</v>
      </c>
      <c r="C3243" t="s">
        <v>132</v>
      </c>
      <c r="D3243" t="s">
        <v>22</v>
      </c>
      <c r="E3243" s="1">
        <v>45140</v>
      </c>
      <c r="F3243" s="1" t="str">
        <f>TEXT(shipments9[[#This Row],[Shipdate]],"ddd")</f>
        <v>Wed</v>
      </c>
      <c r="G3243" s="1" t="str">
        <f>IF(OR(shipments9[[#This Row],[Day Name]]="Sat",shipments9[[#This Row],[Day Name]]="Sun"),"Weekend","Weekday")</f>
        <v>Weekday</v>
      </c>
      <c r="H3243">
        <v>5454</v>
      </c>
      <c r="I3243">
        <v>210</v>
      </c>
      <c r="J3243" t="s">
        <v>172</v>
      </c>
      <c r="K3243" t="s">
        <v>8151</v>
      </c>
      <c r="L3243" t="s">
        <v>8160</v>
      </c>
      <c r="M3243">
        <v>8</v>
      </c>
      <c r="N3243" t="s">
        <v>8162</v>
      </c>
      <c r="O3243" s="4">
        <f>INDEX(products[Cost_per_box], MATCH(shipments9[[#This Row],[PID]], products[PID], 0))</f>
        <v>6.31</v>
      </c>
      <c r="P3243" s="4">
        <f>shipments9[[#This Row],[Boxes]]*shipments9[[#This Row],[Cost Per Box]]</f>
        <v>1325.1</v>
      </c>
      <c r="Q3243" s="4">
        <f>shipments9[[#This Row],[Amount]] -shipments9[[#This Row],[total cost]]</f>
        <v>4128.8999999999996</v>
      </c>
      <c r="R3243" s="4" t="str">
        <f>IF(shipments9[[#This Row],[Gross Profit]]&lt;0,"Loss","Profit")</f>
        <v>Profit</v>
      </c>
      <c r="S3243" s="9">
        <f>shipments9[[#This Row],[Gross Profit]]/shipments9[[#This Row],[Amount]]</f>
        <v>0.75704070407040702</v>
      </c>
      <c r="T3243" s="11">
        <f>shipments9[[#This Row],[Amount]]/shipments9[[#This Row],[Boxes]]</f>
        <v>25.971428571428572</v>
      </c>
    </row>
    <row r="3244" spans="1:20" hidden="1" x14ac:dyDescent="0.25">
      <c r="A3244" t="s">
        <v>3441</v>
      </c>
      <c r="B3244" t="s">
        <v>52</v>
      </c>
      <c r="C3244" t="s">
        <v>135</v>
      </c>
      <c r="D3244" t="s">
        <v>22</v>
      </c>
      <c r="E3244" s="1">
        <v>45323</v>
      </c>
      <c r="F3244" s="1" t="str">
        <f>TEXT(shipments9[[#This Row],[Shipdate]],"ddd")</f>
        <v>Thu</v>
      </c>
      <c r="G3244" s="1" t="str">
        <f>IF(OR(shipments9[[#This Row],[Day Name]]="Sat",shipments9[[#This Row],[Day Name]]="Sun"),"Weekend","Weekday")</f>
        <v>Weekday</v>
      </c>
      <c r="H3244">
        <v>4961.25</v>
      </c>
      <c r="I3244">
        <v>178</v>
      </c>
      <c r="J3244" t="s">
        <v>172</v>
      </c>
      <c r="K3244" t="s">
        <v>8155</v>
      </c>
      <c r="L3244" t="s">
        <v>8156</v>
      </c>
      <c r="M3244">
        <v>2</v>
      </c>
      <c r="N3244" t="s">
        <v>8157</v>
      </c>
      <c r="O3244" s="4">
        <f>INDEX(products[Cost_per_box], MATCH(shipments9[[#This Row],[PID]], products[PID], 0))</f>
        <v>9.94</v>
      </c>
      <c r="P3244" s="4">
        <f>shipments9[[#This Row],[Boxes]]*shipments9[[#This Row],[Cost Per Box]]</f>
        <v>1769.32</v>
      </c>
      <c r="Q3244" s="4">
        <f>shipments9[[#This Row],[Amount]] -shipments9[[#This Row],[total cost]]</f>
        <v>3191.9300000000003</v>
      </c>
      <c r="R3244" s="4" t="str">
        <f>IF(shipments9[[#This Row],[Gross Profit]]&lt;0,"Loss","Profit")</f>
        <v>Profit</v>
      </c>
      <c r="S3244" s="9">
        <f>shipments9[[#This Row],[Gross Profit]]/shipments9[[#This Row],[Amount]]</f>
        <v>0.64337213403880078</v>
      </c>
      <c r="T3244" s="11">
        <f>shipments9[[#This Row],[Amount]]/shipments9[[#This Row],[Boxes]]</f>
        <v>27.872191011235955</v>
      </c>
    </row>
    <row r="3245" spans="1:20" hidden="1" x14ac:dyDescent="0.25">
      <c r="A3245" t="s">
        <v>3442</v>
      </c>
      <c r="B3245" t="s">
        <v>52</v>
      </c>
      <c r="C3245" t="s">
        <v>145</v>
      </c>
      <c r="D3245" t="s">
        <v>22</v>
      </c>
      <c r="E3245" s="1">
        <v>45449</v>
      </c>
      <c r="F3245" s="1" t="str">
        <f>TEXT(shipments9[[#This Row],[Shipdate]],"ddd")</f>
        <v>Thu</v>
      </c>
      <c r="G3245" s="1" t="str">
        <f>IF(OR(shipments9[[#This Row],[Day Name]]="Sat",shipments9[[#This Row],[Day Name]]="Sun"),"Weekend","Weekday")</f>
        <v>Weekday</v>
      </c>
      <c r="H3245">
        <v>5872.5</v>
      </c>
      <c r="I3245">
        <v>346</v>
      </c>
      <c r="J3245" t="s">
        <v>172</v>
      </c>
      <c r="K3245" t="s">
        <v>8155</v>
      </c>
      <c r="L3245" t="s">
        <v>8154</v>
      </c>
      <c r="M3245">
        <v>6</v>
      </c>
      <c r="N3245" t="s">
        <v>8159</v>
      </c>
      <c r="O3245" s="4">
        <f>INDEX(products[Cost_per_box], MATCH(shipments9[[#This Row],[PID]], products[PID], 0))</f>
        <v>4.74</v>
      </c>
      <c r="P3245" s="4">
        <f>shipments9[[#This Row],[Boxes]]*shipments9[[#This Row],[Cost Per Box]]</f>
        <v>1640.04</v>
      </c>
      <c r="Q3245" s="4">
        <f>shipments9[[#This Row],[Amount]] -shipments9[[#This Row],[total cost]]</f>
        <v>4232.46</v>
      </c>
      <c r="R3245" s="4" t="str">
        <f>IF(shipments9[[#This Row],[Gross Profit]]&lt;0,"Loss","Profit")</f>
        <v>Profit</v>
      </c>
      <c r="S3245" s="9">
        <f>shipments9[[#This Row],[Gross Profit]]/shipments9[[#This Row],[Amount]]</f>
        <v>0.72072541507024268</v>
      </c>
      <c r="T3245" s="11">
        <f>shipments9[[#This Row],[Amount]]/shipments9[[#This Row],[Boxes]]</f>
        <v>16.972543352601157</v>
      </c>
    </row>
    <row r="3246" spans="1:20" hidden="1" x14ac:dyDescent="0.25">
      <c r="A3246" t="s">
        <v>3443</v>
      </c>
      <c r="B3246" t="s">
        <v>52</v>
      </c>
      <c r="C3246" t="s">
        <v>151</v>
      </c>
      <c r="D3246" t="s">
        <v>22</v>
      </c>
      <c r="E3246" s="1">
        <v>45166</v>
      </c>
      <c r="F3246" s="1" t="str">
        <f>TEXT(shipments9[[#This Row],[Shipdate]],"ddd")</f>
        <v>Mon</v>
      </c>
      <c r="G3246" s="1" t="str">
        <f>IF(OR(shipments9[[#This Row],[Day Name]]="Sat",shipments9[[#This Row],[Day Name]]="Sun"),"Weekend","Weekday")</f>
        <v>Weekday</v>
      </c>
      <c r="H3246">
        <v>10343.25</v>
      </c>
      <c r="I3246">
        <v>609</v>
      </c>
      <c r="J3246" t="s">
        <v>172</v>
      </c>
      <c r="K3246" t="s">
        <v>8151</v>
      </c>
      <c r="L3246" t="s">
        <v>8160</v>
      </c>
      <c r="M3246">
        <v>8</v>
      </c>
      <c r="N3246" t="s">
        <v>8162</v>
      </c>
      <c r="O3246" s="4">
        <f>INDEX(products[Cost_per_box], MATCH(shipments9[[#This Row],[PID]], products[PID], 0))</f>
        <v>12.41</v>
      </c>
      <c r="P3246" s="4">
        <f>shipments9[[#This Row],[Boxes]]*shipments9[[#This Row],[Cost Per Box]]</f>
        <v>7557.6900000000005</v>
      </c>
      <c r="Q3246" s="4">
        <f>shipments9[[#This Row],[Amount]] -shipments9[[#This Row],[total cost]]</f>
        <v>2785.5599999999995</v>
      </c>
      <c r="R3246" s="4" t="str">
        <f>IF(shipments9[[#This Row],[Gross Profit]]&lt;0,"Loss","Profit")</f>
        <v>Profit</v>
      </c>
      <c r="S3246" s="9">
        <f>shipments9[[#This Row],[Gross Profit]]/shipments9[[#This Row],[Amount]]</f>
        <v>0.26931187006018414</v>
      </c>
      <c r="T3246" s="11">
        <f>shipments9[[#This Row],[Amount]]/shipments9[[#This Row],[Boxes]]</f>
        <v>16.983990147783253</v>
      </c>
    </row>
    <row r="3247" spans="1:20" hidden="1" x14ac:dyDescent="0.25">
      <c r="A3247" t="s">
        <v>3444</v>
      </c>
      <c r="B3247" t="s">
        <v>55</v>
      </c>
      <c r="C3247" t="s">
        <v>145</v>
      </c>
      <c r="D3247" t="s">
        <v>22</v>
      </c>
      <c r="E3247" s="1">
        <v>45244</v>
      </c>
      <c r="F3247" s="1" t="str">
        <f>TEXT(shipments9[[#This Row],[Shipdate]],"ddd")</f>
        <v>Tue</v>
      </c>
      <c r="G3247" s="1" t="str">
        <f>IF(OR(shipments9[[#This Row],[Day Name]]="Sat",shipments9[[#This Row],[Day Name]]="Sun"),"Weekend","Weekday")</f>
        <v>Weekday</v>
      </c>
      <c r="H3247">
        <v>5764.5</v>
      </c>
      <c r="I3247">
        <v>385</v>
      </c>
      <c r="J3247" t="s">
        <v>172</v>
      </c>
      <c r="K3247" t="s">
        <v>8151</v>
      </c>
      <c r="L3247" t="s">
        <v>8152</v>
      </c>
      <c r="M3247">
        <v>11</v>
      </c>
      <c r="N3247" t="s">
        <v>8165</v>
      </c>
      <c r="O3247" s="4">
        <f>INDEX(products[Cost_per_box], MATCH(shipments9[[#This Row],[PID]], products[PID], 0))</f>
        <v>4.74</v>
      </c>
      <c r="P3247" s="4">
        <f>shipments9[[#This Row],[Boxes]]*shipments9[[#This Row],[Cost Per Box]]</f>
        <v>1824.9</v>
      </c>
      <c r="Q3247" s="4">
        <f>shipments9[[#This Row],[Amount]] -shipments9[[#This Row],[total cost]]</f>
        <v>3939.6</v>
      </c>
      <c r="R3247" s="4" t="str">
        <f>IF(shipments9[[#This Row],[Gross Profit]]&lt;0,"Loss","Profit")</f>
        <v>Profit</v>
      </c>
      <c r="S3247" s="9">
        <f>shipments9[[#This Row],[Gross Profit]]/shipments9[[#This Row],[Amount]]</f>
        <v>0.68342440801457194</v>
      </c>
      <c r="T3247" s="11">
        <f>shipments9[[#This Row],[Amount]]/shipments9[[#This Row],[Boxes]]</f>
        <v>14.972727272727273</v>
      </c>
    </row>
    <row r="3248" spans="1:20" hidden="1" x14ac:dyDescent="0.25">
      <c r="A3248" t="s">
        <v>3445</v>
      </c>
      <c r="B3248" t="s">
        <v>55</v>
      </c>
      <c r="C3248" t="s">
        <v>153</v>
      </c>
      <c r="D3248" t="s">
        <v>22</v>
      </c>
      <c r="E3248" s="1">
        <v>45296</v>
      </c>
      <c r="F3248" s="1" t="str">
        <f>TEXT(shipments9[[#This Row],[Shipdate]],"ddd")</f>
        <v>Fri</v>
      </c>
      <c r="G3248" s="1" t="str">
        <f>IF(OR(shipments9[[#This Row],[Day Name]]="Sat",shipments9[[#This Row],[Day Name]]="Sun"),"Weekend","Weekday")</f>
        <v>Weekday</v>
      </c>
      <c r="H3248">
        <v>2976.75</v>
      </c>
      <c r="I3248">
        <v>176</v>
      </c>
      <c r="J3248" t="s">
        <v>172</v>
      </c>
      <c r="K3248" t="s">
        <v>8155</v>
      </c>
      <c r="L3248" t="s">
        <v>8156</v>
      </c>
      <c r="M3248">
        <v>1</v>
      </c>
      <c r="N3248" t="s">
        <v>8163</v>
      </c>
      <c r="O3248" s="4">
        <f>INDEX(products[Cost_per_box], MATCH(shipments9[[#This Row],[PID]], products[PID], 0))</f>
        <v>9.57</v>
      </c>
      <c r="P3248" s="4">
        <f>shipments9[[#This Row],[Boxes]]*shipments9[[#This Row],[Cost Per Box]]</f>
        <v>1684.3200000000002</v>
      </c>
      <c r="Q3248" s="4">
        <f>shipments9[[#This Row],[Amount]] -shipments9[[#This Row],[total cost]]</f>
        <v>1292.4299999999998</v>
      </c>
      <c r="R3248" s="4" t="str">
        <f>IF(shipments9[[#This Row],[Gross Profit]]&lt;0,"Loss","Profit")</f>
        <v>Profit</v>
      </c>
      <c r="S3248" s="9">
        <f>shipments9[[#This Row],[Gross Profit]]/shipments9[[#This Row],[Amount]]</f>
        <v>0.43417485512723603</v>
      </c>
      <c r="T3248" s="11">
        <f>shipments9[[#This Row],[Amount]]/shipments9[[#This Row],[Boxes]]</f>
        <v>16.913352272727273</v>
      </c>
    </row>
    <row r="3249" spans="1:20" hidden="1" x14ac:dyDescent="0.25">
      <c r="A3249" t="s">
        <v>3446</v>
      </c>
      <c r="B3249" t="s">
        <v>55</v>
      </c>
      <c r="C3249" t="s">
        <v>163</v>
      </c>
      <c r="D3249" t="s">
        <v>22</v>
      </c>
      <c r="E3249" s="1">
        <v>45274</v>
      </c>
      <c r="F3249" s="1" t="str">
        <f>TEXT(shipments9[[#This Row],[Shipdate]],"ddd")</f>
        <v>Thu</v>
      </c>
      <c r="G3249" s="1" t="str">
        <f>IF(OR(shipments9[[#This Row],[Day Name]]="Sat",shipments9[[#This Row],[Day Name]]="Sun"),"Weekend","Weekday")</f>
        <v>Weekday</v>
      </c>
      <c r="H3249">
        <v>2403</v>
      </c>
      <c r="I3249">
        <v>219</v>
      </c>
      <c r="J3249" t="s">
        <v>172</v>
      </c>
      <c r="K3249" t="s">
        <v>8151</v>
      </c>
      <c r="L3249" t="s">
        <v>8152</v>
      </c>
      <c r="M3249">
        <v>12</v>
      </c>
      <c r="N3249" t="s">
        <v>8166</v>
      </c>
      <c r="O3249" s="4">
        <f>INDEX(products[Cost_per_box], MATCH(shipments9[[#This Row],[PID]], products[PID], 0))</f>
        <v>3.32</v>
      </c>
      <c r="P3249" s="4">
        <f>shipments9[[#This Row],[Boxes]]*shipments9[[#This Row],[Cost Per Box]]</f>
        <v>727.07999999999993</v>
      </c>
      <c r="Q3249" s="4">
        <f>shipments9[[#This Row],[Amount]] -shipments9[[#This Row],[total cost]]</f>
        <v>1675.92</v>
      </c>
      <c r="R3249" s="4" t="str">
        <f>IF(shipments9[[#This Row],[Gross Profit]]&lt;0,"Loss","Profit")</f>
        <v>Profit</v>
      </c>
      <c r="S3249" s="9">
        <f>shipments9[[#This Row],[Gross Profit]]/shipments9[[#This Row],[Amount]]</f>
        <v>0.69742821473158556</v>
      </c>
      <c r="T3249" s="11">
        <f>shipments9[[#This Row],[Amount]]/shipments9[[#This Row],[Boxes]]</f>
        <v>10.972602739726028</v>
      </c>
    </row>
    <row r="3250" spans="1:20" hidden="1" x14ac:dyDescent="0.25">
      <c r="A3250" t="s">
        <v>3447</v>
      </c>
      <c r="B3250" t="s">
        <v>55</v>
      </c>
      <c r="C3250" t="s">
        <v>124</v>
      </c>
      <c r="D3250" t="s">
        <v>22</v>
      </c>
      <c r="E3250" s="1">
        <v>45316</v>
      </c>
      <c r="F3250" s="1" t="str">
        <f>TEXT(shipments9[[#This Row],[Shipdate]],"ddd")</f>
        <v>Thu</v>
      </c>
      <c r="G3250" s="1" t="str">
        <f>IF(OR(shipments9[[#This Row],[Day Name]]="Sat",shipments9[[#This Row],[Day Name]]="Sun"),"Weekend","Weekday")</f>
        <v>Weekday</v>
      </c>
      <c r="H3250">
        <v>5395.5</v>
      </c>
      <c r="I3250">
        <v>360</v>
      </c>
      <c r="J3250" t="s">
        <v>172</v>
      </c>
      <c r="K3250" t="s">
        <v>8155</v>
      </c>
      <c r="L3250" t="s">
        <v>8156</v>
      </c>
      <c r="M3250">
        <v>1</v>
      </c>
      <c r="N3250" t="s">
        <v>8163</v>
      </c>
      <c r="O3250" s="4">
        <f>INDEX(products[Cost_per_box], MATCH(shipments9[[#This Row],[PID]], products[PID], 0))</f>
        <v>7.48</v>
      </c>
      <c r="P3250" s="4">
        <f>shipments9[[#This Row],[Boxes]]*shipments9[[#This Row],[Cost Per Box]]</f>
        <v>2692.8</v>
      </c>
      <c r="Q3250" s="4">
        <f>shipments9[[#This Row],[Amount]] -shipments9[[#This Row],[total cost]]</f>
        <v>2702.7</v>
      </c>
      <c r="R3250" s="4" t="str">
        <f>IF(shipments9[[#This Row],[Gross Profit]]&lt;0,"Loss","Profit")</f>
        <v>Profit</v>
      </c>
      <c r="S3250" s="9">
        <f>shipments9[[#This Row],[Gross Profit]]/shipments9[[#This Row],[Amount]]</f>
        <v>0.50091743119266052</v>
      </c>
      <c r="T3250" s="11">
        <f>shipments9[[#This Row],[Amount]]/shipments9[[#This Row],[Boxes]]</f>
        <v>14.987500000000001</v>
      </c>
    </row>
    <row r="3251" spans="1:20" hidden="1" x14ac:dyDescent="0.25">
      <c r="A3251" t="s">
        <v>3448</v>
      </c>
      <c r="B3251" t="s">
        <v>55</v>
      </c>
      <c r="C3251" t="s">
        <v>135</v>
      </c>
      <c r="D3251" t="s">
        <v>22</v>
      </c>
      <c r="E3251" s="1">
        <v>45096</v>
      </c>
      <c r="F3251" s="1" t="str">
        <f>TEXT(shipments9[[#This Row],[Shipdate]],"ddd")</f>
        <v>Mon</v>
      </c>
      <c r="G3251" s="1" t="str">
        <f>IF(OR(shipments9[[#This Row],[Day Name]]="Sat",shipments9[[#This Row],[Day Name]]="Sun"),"Weekend","Weekday")</f>
        <v>Weekday</v>
      </c>
      <c r="H3251">
        <v>5490</v>
      </c>
      <c r="I3251">
        <v>220</v>
      </c>
      <c r="J3251" t="s">
        <v>172</v>
      </c>
      <c r="K3251" t="s">
        <v>8151</v>
      </c>
      <c r="L3251" t="s">
        <v>8154</v>
      </c>
      <c r="M3251">
        <v>6</v>
      </c>
      <c r="N3251" t="s">
        <v>8159</v>
      </c>
      <c r="O3251" s="4">
        <f>INDEX(products[Cost_per_box], MATCH(shipments9[[#This Row],[PID]], products[PID], 0))</f>
        <v>9.94</v>
      </c>
      <c r="P3251" s="4">
        <f>shipments9[[#This Row],[Boxes]]*shipments9[[#This Row],[Cost Per Box]]</f>
        <v>2186.7999999999997</v>
      </c>
      <c r="Q3251" s="4">
        <f>shipments9[[#This Row],[Amount]] -shipments9[[#This Row],[total cost]]</f>
        <v>3303.2000000000003</v>
      </c>
      <c r="R3251" s="4" t="str">
        <f>IF(shipments9[[#This Row],[Gross Profit]]&lt;0,"Loss","Profit")</f>
        <v>Profit</v>
      </c>
      <c r="S3251" s="9">
        <f>shipments9[[#This Row],[Gross Profit]]/shipments9[[#This Row],[Amount]]</f>
        <v>0.60167577413479056</v>
      </c>
      <c r="T3251" s="11">
        <f>shipments9[[#This Row],[Amount]]/shipments9[[#This Row],[Boxes]]</f>
        <v>24.954545454545453</v>
      </c>
    </row>
    <row r="3252" spans="1:20" hidden="1" x14ac:dyDescent="0.25">
      <c r="A3252" t="s">
        <v>3449</v>
      </c>
      <c r="B3252" t="s">
        <v>55</v>
      </c>
      <c r="C3252" t="s">
        <v>163</v>
      </c>
      <c r="D3252" t="s">
        <v>22</v>
      </c>
      <c r="E3252" s="1">
        <v>45320</v>
      </c>
      <c r="F3252" s="1" t="str">
        <f>TEXT(shipments9[[#This Row],[Shipdate]],"ddd")</f>
        <v>Mon</v>
      </c>
      <c r="G3252" s="1" t="str">
        <f>IF(OR(shipments9[[#This Row],[Day Name]]="Sat",shipments9[[#This Row],[Day Name]]="Sun"),"Weekend","Weekday")</f>
        <v>Weekday</v>
      </c>
      <c r="H3252">
        <v>13941</v>
      </c>
      <c r="I3252">
        <v>1268</v>
      </c>
      <c r="J3252" t="s">
        <v>172</v>
      </c>
      <c r="K3252" t="s">
        <v>8155</v>
      </c>
      <c r="L3252" t="s">
        <v>8156</v>
      </c>
      <c r="M3252">
        <v>1</v>
      </c>
      <c r="N3252" t="s">
        <v>8163</v>
      </c>
      <c r="O3252" s="4">
        <f>INDEX(products[Cost_per_box], MATCH(shipments9[[#This Row],[PID]], products[PID], 0))</f>
        <v>3.32</v>
      </c>
      <c r="P3252" s="4">
        <f>shipments9[[#This Row],[Boxes]]*shipments9[[#This Row],[Cost Per Box]]</f>
        <v>4209.76</v>
      </c>
      <c r="Q3252" s="4">
        <f>shipments9[[#This Row],[Amount]] -shipments9[[#This Row],[total cost]]</f>
        <v>9731.24</v>
      </c>
      <c r="R3252" s="4" t="str">
        <f>IF(shipments9[[#This Row],[Gross Profit]]&lt;0,"Loss","Profit")</f>
        <v>Profit</v>
      </c>
      <c r="S3252" s="9">
        <f>shipments9[[#This Row],[Gross Profit]]/shipments9[[#This Row],[Amount]]</f>
        <v>0.69803027042536403</v>
      </c>
      <c r="T3252" s="11">
        <f>shipments9[[#This Row],[Amount]]/shipments9[[#This Row],[Boxes]]</f>
        <v>10.99447949526814</v>
      </c>
    </row>
    <row r="3253" spans="1:20" hidden="1" x14ac:dyDescent="0.25">
      <c r="A3253" t="s">
        <v>3450</v>
      </c>
      <c r="B3253" t="s">
        <v>55</v>
      </c>
      <c r="C3253" t="s">
        <v>121</v>
      </c>
      <c r="D3253" t="s">
        <v>22</v>
      </c>
      <c r="E3253" s="1">
        <v>45078</v>
      </c>
      <c r="F3253" s="1" t="str">
        <f>TEXT(shipments9[[#This Row],[Shipdate]],"ddd")</f>
        <v>Thu</v>
      </c>
      <c r="G3253" s="1" t="str">
        <f>IF(OR(shipments9[[#This Row],[Day Name]]="Sat",shipments9[[#This Row],[Day Name]]="Sun"),"Weekend","Weekday")</f>
        <v>Weekday</v>
      </c>
      <c r="H3253">
        <v>5321.25</v>
      </c>
      <c r="I3253">
        <v>410</v>
      </c>
      <c r="J3253" t="s">
        <v>172</v>
      </c>
      <c r="K3253" t="s">
        <v>8151</v>
      </c>
      <c r="L3253" t="s">
        <v>8154</v>
      </c>
      <c r="M3253">
        <v>6</v>
      </c>
      <c r="N3253" t="s">
        <v>8159</v>
      </c>
      <c r="O3253" s="4">
        <f>INDEX(products[Cost_per_box], MATCH(shipments9[[#This Row],[PID]], products[PID], 0))</f>
        <v>5.26</v>
      </c>
      <c r="P3253" s="4">
        <f>shipments9[[#This Row],[Boxes]]*shipments9[[#This Row],[Cost Per Box]]</f>
        <v>2156.6</v>
      </c>
      <c r="Q3253" s="4">
        <f>shipments9[[#This Row],[Amount]] -shipments9[[#This Row],[total cost]]</f>
        <v>3164.65</v>
      </c>
      <c r="R3253" s="4" t="str">
        <f>IF(shipments9[[#This Row],[Gross Profit]]&lt;0,"Loss","Profit")</f>
        <v>Profit</v>
      </c>
      <c r="S3253" s="9">
        <f>shipments9[[#This Row],[Gross Profit]]/shipments9[[#This Row],[Amount]]</f>
        <v>0.59471928588207656</v>
      </c>
      <c r="T3253" s="11">
        <f>shipments9[[#This Row],[Amount]]/shipments9[[#This Row],[Boxes]]</f>
        <v>12.978658536585366</v>
      </c>
    </row>
    <row r="3254" spans="1:20" hidden="1" x14ac:dyDescent="0.25">
      <c r="A3254" t="s">
        <v>3451</v>
      </c>
      <c r="B3254" t="s">
        <v>55</v>
      </c>
      <c r="C3254" t="s">
        <v>137</v>
      </c>
      <c r="D3254" t="s">
        <v>22</v>
      </c>
      <c r="E3254" s="1">
        <v>45273</v>
      </c>
      <c r="F3254" s="1" t="str">
        <f>TEXT(shipments9[[#This Row],[Shipdate]],"ddd")</f>
        <v>Wed</v>
      </c>
      <c r="G3254" s="1" t="str">
        <f>IF(OR(shipments9[[#This Row],[Day Name]]="Sat",shipments9[[#This Row],[Day Name]]="Sun"),"Weekend","Weekday")</f>
        <v>Weekday</v>
      </c>
      <c r="H3254">
        <v>10275.75</v>
      </c>
      <c r="I3254">
        <v>541</v>
      </c>
      <c r="J3254" t="s">
        <v>172</v>
      </c>
      <c r="K3254" t="s">
        <v>8151</v>
      </c>
      <c r="L3254" t="s">
        <v>8152</v>
      </c>
      <c r="M3254">
        <v>12</v>
      </c>
      <c r="N3254" t="s">
        <v>8166</v>
      </c>
      <c r="O3254" s="4">
        <f>INDEX(products[Cost_per_box], MATCH(shipments9[[#This Row],[PID]], products[PID], 0))</f>
        <v>7.73</v>
      </c>
      <c r="P3254" s="4">
        <f>shipments9[[#This Row],[Boxes]]*shipments9[[#This Row],[Cost Per Box]]</f>
        <v>4181.93</v>
      </c>
      <c r="Q3254" s="4">
        <f>shipments9[[#This Row],[Amount]] -shipments9[[#This Row],[total cost]]</f>
        <v>6093.82</v>
      </c>
      <c r="R3254" s="4" t="str">
        <f>IF(shipments9[[#This Row],[Gross Profit]]&lt;0,"Loss","Profit")</f>
        <v>Profit</v>
      </c>
      <c r="S3254" s="9">
        <f>shipments9[[#This Row],[Gross Profit]]/shipments9[[#This Row],[Amount]]</f>
        <v>0.59302921927839813</v>
      </c>
      <c r="T3254" s="11">
        <f>shipments9[[#This Row],[Amount]]/shipments9[[#This Row],[Boxes]]</f>
        <v>18.993992606284657</v>
      </c>
    </row>
    <row r="3255" spans="1:20" hidden="1" x14ac:dyDescent="0.25">
      <c r="A3255" t="s">
        <v>3452</v>
      </c>
      <c r="B3255" t="s">
        <v>55</v>
      </c>
      <c r="C3255" t="s">
        <v>161</v>
      </c>
      <c r="D3255" t="s">
        <v>22</v>
      </c>
      <c r="E3255" s="1">
        <v>45280</v>
      </c>
      <c r="F3255" s="1" t="str">
        <f>TEXT(shipments9[[#This Row],[Shipdate]],"ddd")</f>
        <v>Wed</v>
      </c>
      <c r="G3255" s="1" t="str">
        <f>IF(OR(shipments9[[#This Row],[Day Name]]="Sat",shipments9[[#This Row],[Day Name]]="Sun"),"Weekend","Weekday")</f>
        <v>Weekday</v>
      </c>
      <c r="H3255">
        <v>1086.75</v>
      </c>
      <c r="I3255">
        <v>99</v>
      </c>
      <c r="J3255" t="s">
        <v>172</v>
      </c>
      <c r="K3255" t="s">
        <v>8151</v>
      </c>
      <c r="L3255" t="s">
        <v>8152</v>
      </c>
      <c r="M3255">
        <v>12</v>
      </c>
      <c r="N3255" t="s">
        <v>8166</v>
      </c>
      <c r="O3255" s="4">
        <f>INDEX(products[Cost_per_box], MATCH(shipments9[[#This Row],[PID]], products[PID], 0))</f>
        <v>2.76</v>
      </c>
      <c r="P3255" s="4">
        <f>shipments9[[#This Row],[Boxes]]*shipments9[[#This Row],[Cost Per Box]]</f>
        <v>273.23999999999995</v>
      </c>
      <c r="Q3255" s="4">
        <f>shipments9[[#This Row],[Amount]] -shipments9[[#This Row],[total cost]]</f>
        <v>813.51</v>
      </c>
      <c r="R3255" s="4" t="str">
        <f>IF(shipments9[[#This Row],[Gross Profit]]&lt;0,"Loss","Profit")</f>
        <v>Profit</v>
      </c>
      <c r="S3255" s="9">
        <f>shipments9[[#This Row],[Gross Profit]]/shipments9[[#This Row],[Amount]]</f>
        <v>0.74857142857142855</v>
      </c>
      <c r="T3255" s="11">
        <f>shipments9[[#This Row],[Amount]]/shipments9[[#This Row],[Boxes]]</f>
        <v>10.977272727272727</v>
      </c>
    </row>
    <row r="3256" spans="1:20" hidden="1" x14ac:dyDescent="0.25">
      <c r="A3256" t="s">
        <v>3453</v>
      </c>
      <c r="B3256" t="s">
        <v>55</v>
      </c>
      <c r="C3256" t="s">
        <v>163</v>
      </c>
      <c r="D3256" t="s">
        <v>22</v>
      </c>
      <c r="E3256" s="1">
        <v>45287</v>
      </c>
      <c r="F3256" s="1" t="str">
        <f>TEXT(shipments9[[#This Row],[Shipdate]],"ddd")</f>
        <v>Wed</v>
      </c>
      <c r="G3256" s="1" t="str">
        <f>IF(OR(shipments9[[#This Row],[Day Name]]="Sat",shipments9[[#This Row],[Day Name]]="Sun"),"Weekend","Weekday")</f>
        <v>Weekday</v>
      </c>
      <c r="H3256">
        <v>2929.5</v>
      </c>
      <c r="I3256">
        <v>293</v>
      </c>
      <c r="J3256" t="s">
        <v>172</v>
      </c>
      <c r="K3256" t="s">
        <v>8151</v>
      </c>
      <c r="L3256" t="s">
        <v>8152</v>
      </c>
      <c r="M3256">
        <v>12</v>
      </c>
      <c r="N3256" t="s">
        <v>8166</v>
      </c>
      <c r="O3256" s="4">
        <f>INDEX(products[Cost_per_box], MATCH(shipments9[[#This Row],[PID]], products[PID], 0))</f>
        <v>3.32</v>
      </c>
      <c r="P3256" s="4">
        <f>shipments9[[#This Row],[Boxes]]*shipments9[[#This Row],[Cost Per Box]]</f>
        <v>972.76</v>
      </c>
      <c r="Q3256" s="4">
        <f>shipments9[[#This Row],[Amount]] -shipments9[[#This Row],[total cost]]</f>
        <v>1956.74</v>
      </c>
      <c r="R3256" s="4" t="str">
        <f>IF(shipments9[[#This Row],[Gross Profit]]&lt;0,"Loss","Profit")</f>
        <v>Profit</v>
      </c>
      <c r="S3256" s="9">
        <f>shipments9[[#This Row],[Gross Profit]]/shipments9[[#This Row],[Amount]]</f>
        <v>0.66794333504010928</v>
      </c>
      <c r="T3256" s="11">
        <f>shipments9[[#This Row],[Amount]]/shipments9[[#This Row],[Boxes]]</f>
        <v>9.9982935153583625</v>
      </c>
    </row>
    <row r="3257" spans="1:20" hidden="1" x14ac:dyDescent="0.25">
      <c r="A3257" t="s">
        <v>3454</v>
      </c>
      <c r="B3257" t="s">
        <v>55</v>
      </c>
      <c r="C3257" t="s">
        <v>163</v>
      </c>
      <c r="D3257" t="s">
        <v>22</v>
      </c>
      <c r="E3257" s="1">
        <v>45393</v>
      </c>
      <c r="F3257" s="1" t="str">
        <f>TEXT(shipments9[[#This Row],[Shipdate]],"ddd")</f>
        <v>Thu</v>
      </c>
      <c r="G3257" s="1" t="str">
        <f>IF(OR(shipments9[[#This Row],[Day Name]]="Sat",shipments9[[#This Row],[Day Name]]="Sun"),"Weekend","Weekday")</f>
        <v>Weekday</v>
      </c>
      <c r="H3257">
        <v>2819.25</v>
      </c>
      <c r="I3257">
        <v>403</v>
      </c>
      <c r="J3257" t="s">
        <v>172</v>
      </c>
      <c r="K3257" t="s">
        <v>8155</v>
      </c>
      <c r="L3257" t="s">
        <v>8154</v>
      </c>
      <c r="M3257">
        <v>4</v>
      </c>
      <c r="N3257" t="s">
        <v>8158</v>
      </c>
      <c r="O3257" s="4">
        <f>INDEX(products[Cost_per_box], MATCH(shipments9[[#This Row],[PID]], products[PID], 0))</f>
        <v>3.32</v>
      </c>
      <c r="P3257" s="4">
        <f>shipments9[[#This Row],[Boxes]]*shipments9[[#This Row],[Cost Per Box]]</f>
        <v>1337.96</v>
      </c>
      <c r="Q3257" s="4">
        <f>shipments9[[#This Row],[Amount]] -shipments9[[#This Row],[total cost]]</f>
        <v>1481.29</v>
      </c>
      <c r="R3257" s="4" t="str">
        <f>IF(shipments9[[#This Row],[Gross Profit]]&lt;0,"Loss","Profit")</f>
        <v>Profit</v>
      </c>
      <c r="S3257" s="9">
        <f>shipments9[[#This Row],[Gross Profit]]/shipments9[[#This Row],[Amount]]</f>
        <v>0.52541988117407112</v>
      </c>
      <c r="T3257" s="11">
        <f>shipments9[[#This Row],[Amount]]/shipments9[[#This Row],[Boxes]]</f>
        <v>6.9956575682382134</v>
      </c>
    </row>
    <row r="3258" spans="1:20" hidden="1" x14ac:dyDescent="0.25">
      <c r="A3258" t="s">
        <v>3455</v>
      </c>
      <c r="B3258" t="s">
        <v>55</v>
      </c>
      <c r="C3258" t="s">
        <v>132</v>
      </c>
      <c r="D3258" t="s">
        <v>22</v>
      </c>
      <c r="E3258" s="1">
        <v>45099</v>
      </c>
      <c r="F3258" s="1" t="str">
        <f>TEXT(shipments9[[#This Row],[Shipdate]],"ddd")</f>
        <v>Thu</v>
      </c>
      <c r="G3258" s="1" t="str">
        <f>IF(OR(shipments9[[#This Row],[Day Name]]="Sat",shipments9[[#This Row],[Day Name]]="Sun"),"Weekend","Weekday")</f>
        <v>Weekday</v>
      </c>
      <c r="H3258">
        <v>1703.25</v>
      </c>
      <c r="I3258">
        <v>71</v>
      </c>
      <c r="J3258" t="s">
        <v>172</v>
      </c>
      <c r="K3258" t="s">
        <v>8151</v>
      </c>
      <c r="L3258" t="s">
        <v>8154</v>
      </c>
      <c r="M3258">
        <v>6</v>
      </c>
      <c r="N3258" t="s">
        <v>8159</v>
      </c>
      <c r="O3258" s="4">
        <f>INDEX(products[Cost_per_box], MATCH(shipments9[[#This Row],[PID]], products[PID], 0))</f>
        <v>6.31</v>
      </c>
      <c r="P3258" s="4">
        <f>shipments9[[#This Row],[Boxes]]*shipments9[[#This Row],[Cost Per Box]]</f>
        <v>448.01</v>
      </c>
      <c r="Q3258" s="4">
        <f>shipments9[[#This Row],[Amount]] -shipments9[[#This Row],[total cost]]</f>
        <v>1255.24</v>
      </c>
      <c r="R3258" s="4" t="str">
        <f>IF(shipments9[[#This Row],[Gross Profit]]&lt;0,"Loss","Profit")</f>
        <v>Profit</v>
      </c>
      <c r="S3258" s="9">
        <f>shipments9[[#This Row],[Gross Profit]]/shipments9[[#This Row],[Amount]]</f>
        <v>0.73696756201379721</v>
      </c>
      <c r="T3258" s="11">
        <f>shipments9[[#This Row],[Amount]]/shipments9[[#This Row],[Boxes]]</f>
        <v>23.989436619718308</v>
      </c>
    </row>
    <row r="3259" spans="1:20" hidden="1" x14ac:dyDescent="0.25">
      <c r="A3259" t="s">
        <v>3456</v>
      </c>
      <c r="B3259" t="s">
        <v>55</v>
      </c>
      <c r="C3259" t="s">
        <v>135</v>
      </c>
      <c r="D3259" t="s">
        <v>22</v>
      </c>
      <c r="E3259" s="1">
        <v>45099</v>
      </c>
      <c r="F3259" s="1" t="str">
        <f>TEXT(shipments9[[#This Row],[Shipdate]],"ddd")</f>
        <v>Thu</v>
      </c>
      <c r="G3259" s="1" t="str">
        <f>IF(OR(shipments9[[#This Row],[Day Name]]="Sat",shipments9[[#This Row],[Day Name]]="Sun"),"Weekend","Weekday")</f>
        <v>Weekday</v>
      </c>
      <c r="H3259">
        <v>5710.5</v>
      </c>
      <c r="I3259">
        <v>220</v>
      </c>
      <c r="J3259" t="s">
        <v>172</v>
      </c>
      <c r="K3259" t="s">
        <v>8151</v>
      </c>
      <c r="L3259" t="s">
        <v>8154</v>
      </c>
      <c r="M3259">
        <v>6</v>
      </c>
      <c r="N3259" t="s">
        <v>8159</v>
      </c>
      <c r="O3259" s="4">
        <f>INDEX(products[Cost_per_box], MATCH(shipments9[[#This Row],[PID]], products[PID], 0))</f>
        <v>9.94</v>
      </c>
      <c r="P3259" s="4">
        <f>shipments9[[#This Row],[Boxes]]*shipments9[[#This Row],[Cost Per Box]]</f>
        <v>2186.7999999999997</v>
      </c>
      <c r="Q3259" s="4">
        <f>shipments9[[#This Row],[Amount]] -shipments9[[#This Row],[total cost]]</f>
        <v>3523.7000000000003</v>
      </c>
      <c r="R3259" s="4" t="str">
        <f>IF(shipments9[[#This Row],[Gross Profit]]&lt;0,"Loss","Profit")</f>
        <v>Profit</v>
      </c>
      <c r="S3259" s="9">
        <f>shipments9[[#This Row],[Gross Profit]]/shipments9[[#This Row],[Amount]]</f>
        <v>0.61705629979861665</v>
      </c>
      <c r="T3259" s="11">
        <f>shipments9[[#This Row],[Amount]]/shipments9[[#This Row],[Boxes]]</f>
        <v>25.956818181818182</v>
      </c>
    </row>
    <row r="3260" spans="1:20" hidden="1" x14ac:dyDescent="0.25">
      <c r="A3260" t="s">
        <v>3457</v>
      </c>
      <c r="B3260" t="s">
        <v>55</v>
      </c>
      <c r="C3260" t="s">
        <v>135</v>
      </c>
      <c r="D3260" t="s">
        <v>22</v>
      </c>
      <c r="E3260" s="1">
        <v>45449</v>
      </c>
      <c r="F3260" s="1" t="str">
        <f>TEXT(shipments9[[#This Row],[Shipdate]],"ddd")</f>
        <v>Thu</v>
      </c>
      <c r="G3260" s="1" t="str">
        <f>IF(OR(shipments9[[#This Row],[Day Name]]="Sat",shipments9[[#This Row],[Day Name]]="Sun"),"Weekend","Weekday")</f>
        <v>Weekday</v>
      </c>
      <c r="H3260">
        <v>6653.25</v>
      </c>
      <c r="I3260">
        <v>238</v>
      </c>
      <c r="J3260" t="s">
        <v>172</v>
      </c>
      <c r="K3260" t="s">
        <v>8155</v>
      </c>
      <c r="L3260" t="s">
        <v>8154</v>
      </c>
      <c r="M3260">
        <v>6</v>
      </c>
      <c r="N3260" t="s">
        <v>8159</v>
      </c>
      <c r="O3260" s="4">
        <f>INDEX(products[Cost_per_box], MATCH(shipments9[[#This Row],[PID]], products[PID], 0))</f>
        <v>9.94</v>
      </c>
      <c r="P3260" s="4">
        <f>shipments9[[#This Row],[Boxes]]*shipments9[[#This Row],[Cost Per Box]]</f>
        <v>2365.7199999999998</v>
      </c>
      <c r="Q3260" s="4">
        <f>shipments9[[#This Row],[Amount]] -shipments9[[#This Row],[total cost]]</f>
        <v>4287.5300000000007</v>
      </c>
      <c r="R3260" s="4" t="str">
        <f>IF(shipments9[[#This Row],[Gross Profit]]&lt;0,"Loss","Profit")</f>
        <v>Profit</v>
      </c>
      <c r="S3260" s="9">
        <f>shipments9[[#This Row],[Gross Profit]]/shipments9[[#This Row],[Amount]]</f>
        <v>0.64442640814639474</v>
      </c>
      <c r="T3260" s="11">
        <f>shipments9[[#This Row],[Amount]]/shipments9[[#This Row],[Boxes]]</f>
        <v>27.954831932773111</v>
      </c>
    </row>
    <row r="3261" spans="1:20" hidden="1" x14ac:dyDescent="0.25">
      <c r="A3261" t="s">
        <v>3458</v>
      </c>
      <c r="B3261" t="s">
        <v>55</v>
      </c>
      <c r="C3261" t="s">
        <v>151</v>
      </c>
      <c r="D3261" t="s">
        <v>22</v>
      </c>
      <c r="E3261" s="1">
        <v>45085</v>
      </c>
      <c r="F3261" s="1" t="str">
        <f>TEXT(shipments9[[#This Row],[Shipdate]],"ddd")</f>
        <v>Thu</v>
      </c>
      <c r="G3261" s="1" t="str">
        <f>IF(OR(shipments9[[#This Row],[Day Name]]="Sat",shipments9[[#This Row],[Day Name]]="Sun"),"Weekend","Weekday")</f>
        <v>Weekday</v>
      </c>
      <c r="H3261">
        <v>7544.25</v>
      </c>
      <c r="I3261">
        <v>420</v>
      </c>
      <c r="J3261" t="s">
        <v>172</v>
      </c>
      <c r="K3261" t="s">
        <v>8151</v>
      </c>
      <c r="L3261" t="s">
        <v>8154</v>
      </c>
      <c r="M3261">
        <v>6</v>
      </c>
      <c r="N3261" t="s">
        <v>8159</v>
      </c>
      <c r="O3261" s="4">
        <f>INDEX(products[Cost_per_box], MATCH(shipments9[[#This Row],[PID]], products[PID], 0))</f>
        <v>12.41</v>
      </c>
      <c r="P3261" s="4">
        <f>shipments9[[#This Row],[Boxes]]*shipments9[[#This Row],[Cost Per Box]]</f>
        <v>5212.2</v>
      </c>
      <c r="Q3261" s="4">
        <f>shipments9[[#This Row],[Amount]] -shipments9[[#This Row],[total cost]]</f>
        <v>2332.0500000000002</v>
      </c>
      <c r="R3261" s="4" t="str">
        <f>IF(shipments9[[#This Row],[Gross Profit]]&lt;0,"Loss","Profit")</f>
        <v>Profit</v>
      </c>
      <c r="S3261" s="9">
        <f>shipments9[[#This Row],[Gross Profit]]/shipments9[[#This Row],[Amount]]</f>
        <v>0.30911621433542102</v>
      </c>
      <c r="T3261" s="11">
        <f>shipments9[[#This Row],[Amount]]/shipments9[[#This Row],[Boxes]]</f>
        <v>17.962499999999999</v>
      </c>
    </row>
    <row r="3262" spans="1:20" hidden="1" x14ac:dyDescent="0.25">
      <c r="A3262" t="s">
        <v>3459</v>
      </c>
      <c r="B3262" t="s">
        <v>55</v>
      </c>
      <c r="C3262" t="s">
        <v>153</v>
      </c>
      <c r="D3262" t="s">
        <v>22</v>
      </c>
      <c r="E3262" s="1">
        <v>44931</v>
      </c>
      <c r="F3262" s="1" t="str">
        <f>TEXT(shipments9[[#This Row],[Shipdate]],"ddd")</f>
        <v>Thu</v>
      </c>
      <c r="G3262" s="1" t="str">
        <f>IF(OR(shipments9[[#This Row],[Day Name]]="Sat",shipments9[[#This Row],[Day Name]]="Sun"),"Weekend","Weekday")</f>
        <v>Weekday</v>
      </c>
      <c r="H3262">
        <v>9976.5</v>
      </c>
      <c r="I3262">
        <v>587</v>
      </c>
      <c r="J3262" t="s">
        <v>172</v>
      </c>
      <c r="K3262" t="s">
        <v>8151</v>
      </c>
      <c r="L3262" t="s">
        <v>8156</v>
      </c>
      <c r="M3262">
        <v>1</v>
      </c>
      <c r="N3262" t="s">
        <v>8163</v>
      </c>
      <c r="O3262" s="4">
        <f>INDEX(products[Cost_per_box], MATCH(shipments9[[#This Row],[PID]], products[PID], 0))</f>
        <v>9.57</v>
      </c>
      <c r="P3262" s="4">
        <f>shipments9[[#This Row],[Boxes]]*shipments9[[#This Row],[Cost Per Box]]</f>
        <v>5617.59</v>
      </c>
      <c r="Q3262" s="4">
        <f>shipments9[[#This Row],[Amount]] -shipments9[[#This Row],[total cost]]</f>
        <v>4358.91</v>
      </c>
      <c r="R3262" s="4" t="str">
        <f>IF(shipments9[[#This Row],[Gross Profit]]&lt;0,"Loss","Profit")</f>
        <v>Profit</v>
      </c>
      <c r="S3262" s="9">
        <f>shipments9[[#This Row],[Gross Profit]]/shipments9[[#This Row],[Amount]]</f>
        <v>0.43691775672831151</v>
      </c>
      <c r="T3262" s="11">
        <f>shipments9[[#This Row],[Amount]]/shipments9[[#This Row],[Boxes]]</f>
        <v>16.995741056218058</v>
      </c>
    </row>
    <row r="3263" spans="1:20" x14ac:dyDescent="0.25">
      <c r="A3263" t="s">
        <v>3460</v>
      </c>
      <c r="B3263" t="s">
        <v>55</v>
      </c>
      <c r="C3263" t="s">
        <v>155</v>
      </c>
      <c r="D3263" t="s">
        <v>22</v>
      </c>
      <c r="E3263" s="1">
        <v>45208</v>
      </c>
      <c r="F3263" s="1" t="str">
        <f>TEXT(shipments9[[#This Row],[Shipdate]],"ddd")</f>
        <v>Mon</v>
      </c>
      <c r="G3263" s="1" t="str">
        <f>IF(OR(shipments9[[#This Row],[Day Name]]="Sat",shipments9[[#This Row],[Day Name]]="Sun"),"Weekend","Weekday")</f>
        <v>Weekday</v>
      </c>
      <c r="H3263">
        <v>8901</v>
      </c>
      <c r="I3263">
        <v>1272</v>
      </c>
      <c r="J3263" t="s">
        <v>172</v>
      </c>
      <c r="K3263" t="s">
        <v>8151</v>
      </c>
      <c r="L3263" t="s">
        <v>8152</v>
      </c>
      <c r="M3263">
        <v>10</v>
      </c>
      <c r="N3263" t="s">
        <v>8153</v>
      </c>
      <c r="O3263" s="4">
        <f>INDEX(products[Cost_per_box], MATCH(shipments9[[#This Row],[PID]], products[PID], 0))</f>
        <v>8.43</v>
      </c>
      <c r="P3263" s="4">
        <f>shipments9[[#This Row],[Boxes]]*shipments9[[#This Row],[Cost Per Box]]</f>
        <v>10722.96</v>
      </c>
      <c r="Q3263" s="4">
        <f>shipments9[[#This Row],[Amount]] -shipments9[[#This Row],[total cost]]</f>
        <v>-1821.9599999999991</v>
      </c>
      <c r="R3263" s="4" t="str">
        <f>IF(shipments9[[#This Row],[Gross Profit]]&lt;0,"Loss","Profit")</f>
        <v>Loss</v>
      </c>
      <c r="S3263" s="9">
        <f>shipments9[[#This Row],[Gross Profit]]/shipments9[[#This Row],[Amount]]</f>
        <v>-0.20469160768452974</v>
      </c>
      <c r="T3263" s="11">
        <f>shipments9[[#This Row],[Amount]]/shipments9[[#This Row],[Boxes]]</f>
        <v>6.9976415094339623</v>
      </c>
    </row>
    <row r="3264" spans="1:20" hidden="1" x14ac:dyDescent="0.25">
      <c r="A3264" t="s">
        <v>3461</v>
      </c>
      <c r="B3264" t="s">
        <v>55</v>
      </c>
      <c r="C3264" t="s">
        <v>161</v>
      </c>
      <c r="D3264" t="s">
        <v>22</v>
      </c>
      <c r="E3264" s="1">
        <v>45219</v>
      </c>
      <c r="F3264" s="1" t="str">
        <f>TEXT(shipments9[[#This Row],[Shipdate]],"ddd")</f>
        <v>Fri</v>
      </c>
      <c r="G3264" s="1" t="str">
        <f>IF(OR(shipments9[[#This Row],[Day Name]]="Sat",shipments9[[#This Row],[Day Name]]="Sun"),"Weekend","Weekday")</f>
        <v>Weekday</v>
      </c>
      <c r="H3264">
        <v>2758.5</v>
      </c>
      <c r="I3264">
        <v>276</v>
      </c>
      <c r="J3264" t="s">
        <v>172</v>
      </c>
      <c r="K3264" t="s">
        <v>8151</v>
      </c>
      <c r="L3264" t="s">
        <v>8152</v>
      </c>
      <c r="M3264">
        <v>10</v>
      </c>
      <c r="N3264" t="s">
        <v>8153</v>
      </c>
      <c r="O3264" s="4">
        <f>INDEX(products[Cost_per_box], MATCH(shipments9[[#This Row],[PID]], products[PID], 0))</f>
        <v>2.76</v>
      </c>
      <c r="P3264" s="4">
        <f>shipments9[[#This Row],[Boxes]]*shipments9[[#This Row],[Cost Per Box]]</f>
        <v>761.76</v>
      </c>
      <c r="Q3264" s="4">
        <f>shipments9[[#This Row],[Amount]] -shipments9[[#This Row],[total cost]]</f>
        <v>1996.74</v>
      </c>
      <c r="R3264" s="4" t="str">
        <f>IF(shipments9[[#This Row],[Gross Profit]]&lt;0,"Loss","Profit")</f>
        <v>Profit</v>
      </c>
      <c r="S3264" s="9">
        <f>shipments9[[#This Row],[Gross Profit]]/shipments9[[#This Row],[Amount]]</f>
        <v>0.72384991843393154</v>
      </c>
      <c r="T3264" s="11">
        <f>shipments9[[#This Row],[Amount]]/shipments9[[#This Row],[Boxes]]</f>
        <v>9.9945652173913047</v>
      </c>
    </row>
    <row r="3265" spans="1:20" hidden="1" x14ac:dyDescent="0.25">
      <c r="A3265" t="s">
        <v>3462</v>
      </c>
      <c r="B3265" t="s">
        <v>55</v>
      </c>
      <c r="C3265" t="s">
        <v>163</v>
      </c>
      <c r="D3265" t="s">
        <v>22</v>
      </c>
      <c r="E3265" s="1">
        <v>45041</v>
      </c>
      <c r="F3265" s="1" t="str">
        <f>TEXT(shipments9[[#This Row],[Shipdate]],"ddd")</f>
        <v>Tue</v>
      </c>
      <c r="G3265" s="1" t="str">
        <f>IF(OR(shipments9[[#This Row],[Day Name]]="Sat",shipments9[[#This Row],[Day Name]]="Sun"),"Weekend","Weekday")</f>
        <v>Weekday</v>
      </c>
      <c r="H3265">
        <v>1059.75</v>
      </c>
      <c r="I3265">
        <v>106</v>
      </c>
      <c r="J3265" t="s">
        <v>172</v>
      </c>
      <c r="K3265" t="s">
        <v>8151</v>
      </c>
      <c r="L3265" t="s">
        <v>8154</v>
      </c>
      <c r="M3265">
        <v>4</v>
      </c>
      <c r="N3265" t="s">
        <v>8158</v>
      </c>
      <c r="O3265" s="4">
        <f>INDEX(products[Cost_per_box], MATCH(shipments9[[#This Row],[PID]], products[PID], 0))</f>
        <v>3.32</v>
      </c>
      <c r="P3265" s="4">
        <f>shipments9[[#This Row],[Boxes]]*shipments9[[#This Row],[Cost Per Box]]</f>
        <v>351.91999999999996</v>
      </c>
      <c r="Q3265" s="4">
        <f>shipments9[[#This Row],[Amount]] -shipments9[[#This Row],[total cost]]</f>
        <v>707.83</v>
      </c>
      <c r="R3265" s="4" t="str">
        <f>IF(shipments9[[#This Row],[Gross Profit]]&lt;0,"Loss","Profit")</f>
        <v>Profit</v>
      </c>
      <c r="S3265" s="9">
        <f>shipments9[[#This Row],[Gross Profit]]/shipments9[[#This Row],[Amount]]</f>
        <v>0.6679216796414249</v>
      </c>
      <c r="T3265" s="11">
        <f>shipments9[[#This Row],[Amount]]/shipments9[[#This Row],[Boxes]]</f>
        <v>9.9976415094339615</v>
      </c>
    </row>
    <row r="3266" spans="1:20" hidden="1" x14ac:dyDescent="0.25">
      <c r="A3266" t="s">
        <v>3463</v>
      </c>
      <c r="B3266" t="s">
        <v>55</v>
      </c>
      <c r="C3266" t="s">
        <v>121</v>
      </c>
      <c r="D3266" t="s">
        <v>22</v>
      </c>
      <c r="E3266" s="1">
        <v>45233</v>
      </c>
      <c r="F3266" s="1" t="str">
        <f>TEXT(shipments9[[#This Row],[Shipdate]],"ddd")</f>
        <v>Fri</v>
      </c>
      <c r="G3266" s="1" t="str">
        <f>IF(OR(shipments9[[#This Row],[Day Name]]="Sat",shipments9[[#This Row],[Day Name]]="Sun"),"Weekend","Weekday")</f>
        <v>Weekday</v>
      </c>
      <c r="H3266">
        <v>220.5</v>
      </c>
      <c r="I3266">
        <v>15</v>
      </c>
      <c r="J3266" t="s">
        <v>172</v>
      </c>
      <c r="K3266" t="s">
        <v>8151</v>
      </c>
      <c r="L3266" t="s">
        <v>8152</v>
      </c>
      <c r="M3266">
        <v>11</v>
      </c>
      <c r="N3266" t="s">
        <v>8165</v>
      </c>
      <c r="O3266" s="4">
        <f>INDEX(products[Cost_per_box], MATCH(shipments9[[#This Row],[PID]], products[PID], 0))</f>
        <v>5.26</v>
      </c>
      <c r="P3266" s="4">
        <f>shipments9[[#This Row],[Boxes]]*shipments9[[#This Row],[Cost Per Box]]</f>
        <v>78.899999999999991</v>
      </c>
      <c r="Q3266" s="4">
        <f>shipments9[[#This Row],[Amount]] -shipments9[[#This Row],[total cost]]</f>
        <v>141.60000000000002</v>
      </c>
      <c r="R3266" s="4" t="str">
        <f>IF(shipments9[[#This Row],[Gross Profit]]&lt;0,"Loss","Profit")</f>
        <v>Profit</v>
      </c>
      <c r="S3266" s="9">
        <f>shipments9[[#This Row],[Gross Profit]]/shipments9[[#This Row],[Amount]]</f>
        <v>0.64217687074829943</v>
      </c>
      <c r="T3266" s="11">
        <f>shipments9[[#This Row],[Amount]]/shipments9[[#This Row],[Boxes]]</f>
        <v>14.7</v>
      </c>
    </row>
    <row r="3267" spans="1:20" hidden="1" x14ac:dyDescent="0.25">
      <c r="A3267" t="s">
        <v>3464</v>
      </c>
      <c r="B3267" t="s">
        <v>55</v>
      </c>
      <c r="C3267" t="s">
        <v>137</v>
      </c>
      <c r="D3267" t="s">
        <v>22</v>
      </c>
      <c r="E3267" s="1">
        <v>45301</v>
      </c>
      <c r="F3267" s="1" t="str">
        <f>TEXT(shipments9[[#This Row],[Shipdate]],"ddd")</f>
        <v>Wed</v>
      </c>
      <c r="G3267" s="1" t="str">
        <f>IF(OR(shipments9[[#This Row],[Day Name]]="Sat",shipments9[[#This Row],[Day Name]]="Sun"),"Weekend","Weekday")</f>
        <v>Weekday</v>
      </c>
      <c r="H3267">
        <v>8016.75</v>
      </c>
      <c r="I3267">
        <v>365</v>
      </c>
      <c r="J3267" t="s">
        <v>172</v>
      </c>
      <c r="K3267" t="s">
        <v>8155</v>
      </c>
      <c r="L3267" t="s">
        <v>8156</v>
      </c>
      <c r="M3267">
        <v>1</v>
      </c>
      <c r="N3267" t="s">
        <v>8163</v>
      </c>
      <c r="O3267" s="4">
        <f>INDEX(products[Cost_per_box], MATCH(shipments9[[#This Row],[PID]], products[PID], 0))</f>
        <v>7.73</v>
      </c>
      <c r="P3267" s="4">
        <f>shipments9[[#This Row],[Boxes]]*shipments9[[#This Row],[Cost Per Box]]</f>
        <v>2821.4500000000003</v>
      </c>
      <c r="Q3267" s="4">
        <f>shipments9[[#This Row],[Amount]] -shipments9[[#This Row],[total cost]]</f>
        <v>5195.2999999999993</v>
      </c>
      <c r="R3267" s="4" t="str">
        <f>IF(shipments9[[#This Row],[Gross Profit]]&lt;0,"Loss","Profit")</f>
        <v>Profit</v>
      </c>
      <c r="S3267" s="9">
        <f>shipments9[[#This Row],[Gross Profit]]/shipments9[[#This Row],[Amount]]</f>
        <v>0.64805563351732298</v>
      </c>
      <c r="T3267" s="11">
        <f>shipments9[[#This Row],[Amount]]/shipments9[[#This Row],[Boxes]]</f>
        <v>21.963698630136985</v>
      </c>
    </row>
    <row r="3268" spans="1:20" hidden="1" x14ac:dyDescent="0.25">
      <c r="A3268" t="s">
        <v>3465</v>
      </c>
      <c r="B3268" t="s">
        <v>55</v>
      </c>
      <c r="C3268" t="s">
        <v>161</v>
      </c>
      <c r="D3268" t="s">
        <v>22</v>
      </c>
      <c r="E3268" s="1">
        <v>45259</v>
      </c>
      <c r="F3268" s="1" t="str">
        <f>TEXT(shipments9[[#This Row],[Shipdate]],"ddd")</f>
        <v>Wed</v>
      </c>
      <c r="G3268" s="1" t="str">
        <f>IF(OR(shipments9[[#This Row],[Day Name]]="Sat",shipments9[[#This Row],[Day Name]]="Sun"),"Weekend","Weekday")</f>
        <v>Weekday</v>
      </c>
      <c r="H3268">
        <v>9288</v>
      </c>
      <c r="I3268">
        <v>1032</v>
      </c>
      <c r="J3268" t="s">
        <v>172</v>
      </c>
      <c r="K3268" t="s">
        <v>8151</v>
      </c>
      <c r="L3268" t="s">
        <v>8152</v>
      </c>
      <c r="M3268">
        <v>11</v>
      </c>
      <c r="N3268" t="s">
        <v>8165</v>
      </c>
      <c r="O3268" s="4">
        <f>INDEX(products[Cost_per_box], MATCH(shipments9[[#This Row],[PID]], products[PID], 0))</f>
        <v>2.76</v>
      </c>
      <c r="P3268" s="4">
        <f>shipments9[[#This Row],[Boxes]]*shipments9[[#This Row],[Cost Per Box]]</f>
        <v>2848.3199999999997</v>
      </c>
      <c r="Q3268" s="4">
        <f>shipments9[[#This Row],[Amount]] -shipments9[[#This Row],[total cost]]</f>
        <v>6439.68</v>
      </c>
      <c r="R3268" s="4" t="str">
        <f>IF(shipments9[[#This Row],[Gross Profit]]&lt;0,"Loss","Profit")</f>
        <v>Profit</v>
      </c>
      <c r="S3268" s="9">
        <f>shipments9[[#This Row],[Gross Profit]]/shipments9[[#This Row],[Amount]]</f>
        <v>0.69333333333333336</v>
      </c>
      <c r="T3268" s="11">
        <f>shipments9[[#This Row],[Amount]]/shipments9[[#This Row],[Boxes]]</f>
        <v>9</v>
      </c>
    </row>
    <row r="3269" spans="1:20" hidden="1" x14ac:dyDescent="0.25">
      <c r="A3269" t="s">
        <v>3466</v>
      </c>
      <c r="B3269" t="s">
        <v>55</v>
      </c>
      <c r="C3269" t="s">
        <v>163</v>
      </c>
      <c r="D3269" t="s">
        <v>22</v>
      </c>
      <c r="E3269" s="1">
        <v>45273</v>
      </c>
      <c r="F3269" s="1" t="str">
        <f>TEXT(shipments9[[#This Row],[Shipdate]],"ddd")</f>
        <v>Wed</v>
      </c>
      <c r="G3269" s="1" t="str">
        <f>IF(OR(shipments9[[#This Row],[Day Name]]="Sat",shipments9[[#This Row],[Day Name]]="Sun"),"Weekend","Weekday")</f>
        <v>Weekday</v>
      </c>
      <c r="H3269">
        <v>4826.25</v>
      </c>
      <c r="I3269">
        <v>690</v>
      </c>
      <c r="J3269" t="s">
        <v>172</v>
      </c>
      <c r="K3269" t="s">
        <v>8151</v>
      </c>
      <c r="L3269" t="s">
        <v>8152</v>
      </c>
      <c r="M3269">
        <v>12</v>
      </c>
      <c r="N3269" t="s">
        <v>8166</v>
      </c>
      <c r="O3269" s="4">
        <f>INDEX(products[Cost_per_box], MATCH(shipments9[[#This Row],[PID]], products[PID], 0))</f>
        <v>3.32</v>
      </c>
      <c r="P3269" s="4">
        <f>shipments9[[#This Row],[Boxes]]*shipments9[[#This Row],[Cost Per Box]]</f>
        <v>2290.7999999999997</v>
      </c>
      <c r="Q3269" s="4">
        <f>shipments9[[#This Row],[Amount]] -shipments9[[#This Row],[total cost]]</f>
        <v>2535.4500000000003</v>
      </c>
      <c r="R3269" s="4" t="str">
        <f>IF(shipments9[[#This Row],[Gross Profit]]&lt;0,"Loss","Profit")</f>
        <v>Profit</v>
      </c>
      <c r="S3269" s="9">
        <f>shipments9[[#This Row],[Gross Profit]]/shipments9[[#This Row],[Amount]]</f>
        <v>0.52534576534576538</v>
      </c>
      <c r="T3269" s="11">
        <f>shipments9[[#This Row],[Amount]]/shipments9[[#This Row],[Boxes]]</f>
        <v>6.9945652173913047</v>
      </c>
    </row>
    <row r="3270" spans="1:20" hidden="1" x14ac:dyDescent="0.25">
      <c r="A3270" t="s">
        <v>3467</v>
      </c>
      <c r="B3270" t="s">
        <v>55</v>
      </c>
      <c r="C3270" t="s">
        <v>149</v>
      </c>
      <c r="D3270" t="s">
        <v>22</v>
      </c>
      <c r="E3270" s="1">
        <v>45310</v>
      </c>
      <c r="F3270" s="1" t="str">
        <f>TEXT(shipments9[[#This Row],[Shipdate]],"ddd")</f>
        <v>Fri</v>
      </c>
      <c r="G3270" s="1" t="str">
        <f>IF(OR(shipments9[[#This Row],[Day Name]]="Sat",shipments9[[#This Row],[Day Name]]="Sun"),"Weekend","Weekday")</f>
        <v>Weekday</v>
      </c>
      <c r="H3270">
        <v>3012.75</v>
      </c>
      <c r="I3270">
        <v>201</v>
      </c>
      <c r="J3270" t="s">
        <v>172</v>
      </c>
      <c r="K3270" t="s">
        <v>8155</v>
      </c>
      <c r="L3270" t="s">
        <v>8156</v>
      </c>
      <c r="M3270">
        <v>1</v>
      </c>
      <c r="N3270" t="s">
        <v>8163</v>
      </c>
      <c r="O3270" s="4">
        <f>INDEX(products[Cost_per_box], MATCH(shipments9[[#This Row],[PID]], products[PID], 0))</f>
        <v>6.43</v>
      </c>
      <c r="P3270" s="4">
        <f>shipments9[[#This Row],[Boxes]]*shipments9[[#This Row],[Cost Per Box]]</f>
        <v>1292.4299999999998</v>
      </c>
      <c r="Q3270" s="4">
        <f>shipments9[[#This Row],[Amount]] -shipments9[[#This Row],[total cost]]</f>
        <v>1720.3200000000002</v>
      </c>
      <c r="R3270" s="4" t="str">
        <f>IF(shipments9[[#This Row],[Gross Profit]]&lt;0,"Loss","Profit")</f>
        <v>Profit</v>
      </c>
      <c r="S3270" s="9">
        <f>shipments9[[#This Row],[Gross Profit]]/shipments9[[#This Row],[Amount]]</f>
        <v>0.57101319392581529</v>
      </c>
      <c r="T3270" s="11">
        <f>shipments9[[#This Row],[Amount]]/shipments9[[#This Row],[Boxes]]</f>
        <v>14.988805970149254</v>
      </c>
    </row>
    <row r="3271" spans="1:20" hidden="1" x14ac:dyDescent="0.25">
      <c r="A3271" t="s">
        <v>3468</v>
      </c>
      <c r="B3271" t="s">
        <v>55</v>
      </c>
      <c r="C3271" t="s">
        <v>153</v>
      </c>
      <c r="D3271" t="s">
        <v>22</v>
      </c>
      <c r="E3271" s="1">
        <v>44977</v>
      </c>
      <c r="F3271" s="1" t="str">
        <f>TEXT(shipments9[[#This Row],[Shipdate]],"ddd")</f>
        <v>Mon</v>
      </c>
      <c r="G3271" s="1" t="str">
        <f>IF(OR(shipments9[[#This Row],[Day Name]]="Sat",shipments9[[#This Row],[Day Name]]="Sun"),"Weekend","Weekday")</f>
        <v>Weekday</v>
      </c>
      <c r="H3271">
        <v>10480.5</v>
      </c>
      <c r="I3271">
        <v>656</v>
      </c>
      <c r="J3271" t="s">
        <v>172</v>
      </c>
      <c r="K3271" t="s">
        <v>8151</v>
      </c>
      <c r="L3271" t="s">
        <v>8156</v>
      </c>
      <c r="M3271">
        <v>2</v>
      </c>
      <c r="N3271" t="s">
        <v>8157</v>
      </c>
      <c r="O3271" s="4">
        <f>INDEX(products[Cost_per_box], MATCH(shipments9[[#This Row],[PID]], products[PID], 0))</f>
        <v>9.57</v>
      </c>
      <c r="P3271" s="4">
        <f>shipments9[[#This Row],[Boxes]]*shipments9[[#This Row],[Cost Per Box]]</f>
        <v>6277.92</v>
      </c>
      <c r="Q3271" s="4">
        <f>shipments9[[#This Row],[Amount]] -shipments9[[#This Row],[total cost]]</f>
        <v>4202.58</v>
      </c>
      <c r="R3271" s="4" t="str">
        <f>IF(shipments9[[#This Row],[Gross Profit]]&lt;0,"Loss","Profit")</f>
        <v>Profit</v>
      </c>
      <c r="S3271" s="9">
        <f>shipments9[[#This Row],[Gross Profit]]/shipments9[[#This Row],[Amount]]</f>
        <v>0.40099041076284525</v>
      </c>
      <c r="T3271" s="11">
        <f>shipments9[[#This Row],[Amount]]/shipments9[[#This Row],[Boxes]]</f>
        <v>15.976371951219512</v>
      </c>
    </row>
    <row r="3272" spans="1:20" hidden="1" x14ac:dyDescent="0.25">
      <c r="A3272" t="s">
        <v>3469</v>
      </c>
      <c r="B3272" t="s">
        <v>55</v>
      </c>
      <c r="C3272" t="s">
        <v>163</v>
      </c>
      <c r="D3272" t="s">
        <v>22</v>
      </c>
      <c r="E3272" s="1">
        <v>45281</v>
      </c>
      <c r="F3272" s="1" t="str">
        <f>TEXT(shipments9[[#This Row],[Shipdate]],"ddd")</f>
        <v>Thu</v>
      </c>
      <c r="G3272" s="1" t="str">
        <f>IF(OR(shipments9[[#This Row],[Day Name]]="Sat",shipments9[[#This Row],[Day Name]]="Sun"),"Weekend","Weekday")</f>
        <v>Weekday</v>
      </c>
      <c r="H3272">
        <v>10037.25</v>
      </c>
      <c r="I3272">
        <v>1004</v>
      </c>
      <c r="J3272" t="s">
        <v>172</v>
      </c>
      <c r="K3272" t="s">
        <v>8151</v>
      </c>
      <c r="L3272" t="s">
        <v>8152</v>
      </c>
      <c r="M3272">
        <v>12</v>
      </c>
      <c r="N3272" t="s">
        <v>8166</v>
      </c>
      <c r="O3272" s="4">
        <f>INDEX(products[Cost_per_box], MATCH(shipments9[[#This Row],[PID]], products[PID], 0))</f>
        <v>3.32</v>
      </c>
      <c r="P3272" s="4">
        <f>shipments9[[#This Row],[Boxes]]*shipments9[[#This Row],[Cost Per Box]]</f>
        <v>3333.2799999999997</v>
      </c>
      <c r="Q3272" s="4">
        <f>shipments9[[#This Row],[Amount]] -shipments9[[#This Row],[total cost]]</f>
        <v>6703.97</v>
      </c>
      <c r="R3272" s="4" t="str">
        <f>IF(shipments9[[#This Row],[Gross Profit]]&lt;0,"Loss","Profit")</f>
        <v>Profit</v>
      </c>
      <c r="S3272" s="9">
        <f>shipments9[[#This Row],[Gross Profit]]/shipments9[[#This Row],[Amount]]</f>
        <v>0.6679090388303569</v>
      </c>
      <c r="T3272" s="11">
        <f>shipments9[[#This Row],[Amount]]/shipments9[[#This Row],[Boxes]]</f>
        <v>9.9972609561752996</v>
      </c>
    </row>
    <row r="3273" spans="1:20" hidden="1" x14ac:dyDescent="0.25">
      <c r="A3273" t="s">
        <v>3470</v>
      </c>
      <c r="B3273" t="s">
        <v>55</v>
      </c>
      <c r="C3273" t="s">
        <v>132</v>
      </c>
      <c r="D3273" t="s">
        <v>22</v>
      </c>
      <c r="E3273" s="1">
        <v>45264</v>
      </c>
      <c r="F3273" s="1" t="str">
        <f>TEXT(shipments9[[#This Row],[Shipdate]],"ddd")</f>
        <v>Mon</v>
      </c>
      <c r="G3273" s="1" t="str">
        <f>IF(OR(shipments9[[#This Row],[Day Name]]="Sat",shipments9[[#This Row],[Day Name]]="Sun"),"Weekend","Weekday")</f>
        <v>Weekday</v>
      </c>
      <c r="H3273">
        <v>1759.5</v>
      </c>
      <c r="I3273">
        <v>68</v>
      </c>
      <c r="J3273" t="s">
        <v>172</v>
      </c>
      <c r="K3273" t="s">
        <v>8151</v>
      </c>
      <c r="L3273" t="s">
        <v>8152</v>
      </c>
      <c r="M3273">
        <v>12</v>
      </c>
      <c r="N3273" t="s">
        <v>8166</v>
      </c>
      <c r="O3273" s="4">
        <f>INDEX(products[Cost_per_box], MATCH(shipments9[[#This Row],[PID]], products[PID], 0))</f>
        <v>6.31</v>
      </c>
      <c r="P3273" s="4">
        <f>shipments9[[#This Row],[Boxes]]*shipments9[[#This Row],[Cost Per Box]]</f>
        <v>429.08</v>
      </c>
      <c r="Q3273" s="4">
        <f>shipments9[[#This Row],[Amount]] -shipments9[[#This Row],[total cost]]</f>
        <v>1330.42</v>
      </c>
      <c r="R3273" s="4" t="str">
        <f>IF(shipments9[[#This Row],[Gross Profit]]&lt;0,"Loss","Profit")</f>
        <v>Profit</v>
      </c>
      <c r="S3273" s="9">
        <f>shipments9[[#This Row],[Gross Profit]]/shipments9[[#This Row],[Amount]]</f>
        <v>0.75613526570048317</v>
      </c>
      <c r="T3273" s="11">
        <f>shipments9[[#This Row],[Amount]]/shipments9[[#This Row],[Boxes]]</f>
        <v>25.875</v>
      </c>
    </row>
    <row r="3274" spans="1:20" hidden="1" x14ac:dyDescent="0.25">
      <c r="A3274" t="s">
        <v>3471</v>
      </c>
      <c r="B3274" t="s">
        <v>55</v>
      </c>
      <c r="C3274" t="s">
        <v>135</v>
      </c>
      <c r="D3274" t="s">
        <v>22</v>
      </c>
      <c r="E3274" s="1">
        <v>45440</v>
      </c>
      <c r="F3274" s="1" t="str">
        <f>TEXT(shipments9[[#This Row],[Shipdate]],"ddd")</f>
        <v>Tue</v>
      </c>
      <c r="G3274" s="1" t="str">
        <f>IF(OR(shipments9[[#This Row],[Day Name]]="Sat",shipments9[[#This Row],[Day Name]]="Sun"),"Weekend","Weekday")</f>
        <v>Weekday</v>
      </c>
      <c r="H3274">
        <v>5863.5</v>
      </c>
      <c r="I3274">
        <v>210</v>
      </c>
      <c r="J3274" t="s">
        <v>172</v>
      </c>
      <c r="K3274" t="s">
        <v>8155</v>
      </c>
      <c r="L3274" t="s">
        <v>8154</v>
      </c>
      <c r="M3274">
        <v>5</v>
      </c>
      <c r="N3274" t="s">
        <v>201</v>
      </c>
      <c r="O3274" s="4">
        <f>INDEX(products[Cost_per_box], MATCH(shipments9[[#This Row],[PID]], products[PID], 0))</f>
        <v>9.94</v>
      </c>
      <c r="P3274" s="4">
        <f>shipments9[[#This Row],[Boxes]]*shipments9[[#This Row],[Cost Per Box]]</f>
        <v>2087.4</v>
      </c>
      <c r="Q3274" s="4">
        <f>shipments9[[#This Row],[Amount]] -shipments9[[#This Row],[total cost]]</f>
        <v>3776.1</v>
      </c>
      <c r="R3274" s="4" t="str">
        <f>IF(shipments9[[#This Row],[Gross Profit]]&lt;0,"Loss","Profit")</f>
        <v>Profit</v>
      </c>
      <c r="S3274" s="9">
        <f>shipments9[[#This Row],[Gross Profit]]/shipments9[[#This Row],[Amount]]</f>
        <v>0.64400102327961117</v>
      </c>
      <c r="T3274" s="11">
        <f>shipments9[[#This Row],[Amount]]/shipments9[[#This Row],[Boxes]]</f>
        <v>27.921428571428571</v>
      </c>
    </row>
    <row r="3275" spans="1:20" hidden="1" x14ac:dyDescent="0.25">
      <c r="A3275" t="s">
        <v>3472</v>
      </c>
      <c r="B3275" t="s">
        <v>55</v>
      </c>
      <c r="C3275" t="s">
        <v>135</v>
      </c>
      <c r="D3275" t="s">
        <v>22</v>
      </c>
      <c r="E3275" s="1">
        <v>44966</v>
      </c>
      <c r="F3275" s="1" t="str">
        <f>TEXT(shipments9[[#This Row],[Shipdate]],"ddd")</f>
        <v>Thu</v>
      </c>
      <c r="G3275" s="1" t="str">
        <f>IF(OR(shipments9[[#This Row],[Day Name]]="Sat",shipments9[[#This Row],[Day Name]]="Sun"),"Weekend","Weekday")</f>
        <v>Weekday</v>
      </c>
      <c r="H3275">
        <v>6772.5</v>
      </c>
      <c r="I3275">
        <v>271</v>
      </c>
      <c r="J3275" t="s">
        <v>172</v>
      </c>
      <c r="K3275" t="s">
        <v>8151</v>
      </c>
      <c r="L3275" t="s">
        <v>8156</v>
      </c>
      <c r="M3275">
        <v>2</v>
      </c>
      <c r="N3275" t="s">
        <v>8157</v>
      </c>
      <c r="O3275" s="4">
        <f>INDEX(products[Cost_per_box], MATCH(shipments9[[#This Row],[PID]], products[PID], 0))</f>
        <v>9.94</v>
      </c>
      <c r="P3275" s="4">
        <f>shipments9[[#This Row],[Boxes]]*shipments9[[#This Row],[Cost Per Box]]</f>
        <v>2693.74</v>
      </c>
      <c r="Q3275" s="4">
        <f>shipments9[[#This Row],[Amount]] -shipments9[[#This Row],[total cost]]</f>
        <v>4078.76</v>
      </c>
      <c r="R3275" s="4" t="str">
        <f>IF(shipments9[[#This Row],[Gross Profit]]&lt;0,"Loss","Profit")</f>
        <v>Profit</v>
      </c>
      <c r="S3275" s="9">
        <f>shipments9[[#This Row],[Gross Profit]]/shipments9[[#This Row],[Amount]]</f>
        <v>0.6022532299741602</v>
      </c>
      <c r="T3275" s="11">
        <f>shipments9[[#This Row],[Amount]]/shipments9[[#This Row],[Boxes]]</f>
        <v>24.990774907749078</v>
      </c>
    </row>
    <row r="3276" spans="1:20" x14ac:dyDescent="0.25">
      <c r="A3276" t="s">
        <v>3473</v>
      </c>
      <c r="B3276" t="s">
        <v>55</v>
      </c>
      <c r="C3276" t="s">
        <v>155</v>
      </c>
      <c r="D3276" t="s">
        <v>22</v>
      </c>
      <c r="E3276" s="1">
        <v>45119</v>
      </c>
      <c r="F3276" s="1" t="str">
        <f>TEXT(shipments9[[#This Row],[Shipdate]],"ddd")</f>
        <v>Wed</v>
      </c>
      <c r="G3276" s="1" t="str">
        <f>IF(OR(shipments9[[#This Row],[Day Name]]="Sat",shipments9[[#This Row],[Day Name]]="Sun"),"Weekend","Weekday")</f>
        <v>Weekday</v>
      </c>
      <c r="H3276">
        <v>2722.5</v>
      </c>
      <c r="I3276">
        <v>389</v>
      </c>
      <c r="J3276" t="s">
        <v>172</v>
      </c>
      <c r="K3276" t="s">
        <v>8151</v>
      </c>
      <c r="L3276" t="s">
        <v>8160</v>
      </c>
      <c r="M3276">
        <v>7</v>
      </c>
      <c r="N3276" t="s">
        <v>8161</v>
      </c>
      <c r="O3276" s="4">
        <f>INDEX(products[Cost_per_box], MATCH(shipments9[[#This Row],[PID]], products[PID], 0))</f>
        <v>8.43</v>
      </c>
      <c r="P3276" s="4">
        <f>shipments9[[#This Row],[Boxes]]*shipments9[[#This Row],[Cost Per Box]]</f>
        <v>3279.27</v>
      </c>
      <c r="Q3276" s="4">
        <f>shipments9[[#This Row],[Amount]] -shipments9[[#This Row],[total cost]]</f>
        <v>-556.77</v>
      </c>
      <c r="R3276" s="4" t="str">
        <f>IF(shipments9[[#This Row],[Gross Profit]]&lt;0,"Loss","Profit")</f>
        <v>Loss</v>
      </c>
      <c r="S3276" s="9">
        <f>shipments9[[#This Row],[Gross Profit]]/shipments9[[#This Row],[Amount]]</f>
        <v>-0.2045068870523416</v>
      </c>
      <c r="T3276" s="11">
        <f>shipments9[[#This Row],[Amount]]/shipments9[[#This Row],[Boxes]]</f>
        <v>6.9987146529562985</v>
      </c>
    </row>
    <row r="3277" spans="1:20" hidden="1" x14ac:dyDescent="0.25">
      <c r="A3277" t="s">
        <v>3474</v>
      </c>
      <c r="B3277" t="s">
        <v>55</v>
      </c>
      <c r="C3277" t="s">
        <v>163</v>
      </c>
      <c r="D3277" t="s">
        <v>22</v>
      </c>
      <c r="E3277" s="1">
        <v>45030</v>
      </c>
      <c r="F3277" s="1" t="str">
        <f>TEXT(shipments9[[#This Row],[Shipdate]],"ddd")</f>
        <v>Fri</v>
      </c>
      <c r="G3277" s="1" t="str">
        <f>IF(OR(shipments9[[#This Row],[Day Name]]="Sat",shipments9[[#This Row],[Day Name]]="Sun"),"Weekend","Weekday")</f>
        <v>Weekday</v>
      </c>
      <c r="H3277">
        <v>4682.25</v>
      </c>
      <c r="I3277">
        <v>469</v>
      </c>
      <c r="J3277" t="s">
        <v>172</v>
      </c>
      <c r="K3277" t="s">
        <v>8151</v>
      </c>
      <c r="L3277" t="s">
        <v>8154</v>
      </c>
      <c r="M3277">
        <v>4</v>
      </c>
      <c r="N3277" t="s">
        <v>8158</v>
      </c>
      <c r="O3277" s="4">
        <f>INDEX(products[Cost_per_box], MATCH(shipments9[[#This Row],[PID]], products[PID], 0))</f>
        <v>3.32</v>
      </c>
      <c r="P3277" s="4">
        <f>shipments9[[#This Row],[Boxes]]*shipments9[[#This Row],[Cost Per Box]]</f>
        <v>1557.08</v>
      </c>
      <c r="Q3277" s="4">
        <f>shipments9[[#This Row],[Amount]] -shipments9[[#This Row],[total cost]]</f>
        <v>3125.17</v>
      </c>
      <c r="R3277" s="4" t="str">
        <f>IF(shipments9[[#This Row],[Gross Profit]]&lt;0,"Loss","Profit")</f>
        <v>Profit</v>
      </c>
      <c r="S3277" s="9">
        <f>shipments9[[#This Row],[Gross Profit]]/shipments9[[#This Row],[Amount]]</f>
        <v>0.66745047786854617</v>
      </c>
      <c r="T3277" s="11">
        <f>shipments9[[#This Row],[Amount]]/shipments9[[#This Row],[Boxes]]</f>
        <v>9.9834754797441363</v>
      </c>
    </row>
    <row r="3278" spans="1:20" hidden="1" x14ac:dyDescent="0.25">
      <c r="A3278" t="s">
        <v>3475</v>
      </c>
      <c r="B3278" t="s">
        <v>55</v>
      </c>
      <c r="C3278" t="s">
        <v>121</v>
      </c>
      <c r="D3278" t="s">
        <v>22</v>
      </c>
      <c r="E3278" s="1">
        <v>45120</v>
      </c>
      <c r="F3278" s="1" t="str">
        <f>TEXT(shipments9[[#This Row],[Shipdate]],"ddd")</f>
        <v>Thu</v>
      </c>
      <c r="G3278" s="1" t="str">
        <f>IF(OR(shipments9[[#This Row],[Day Name]]="Sat",shipments9[[#This Row],[Day Name]]="Sun"),"Weekend","Weekday")</f>
        <v>Weekday</v>
      </c>
      <c r="H3278">
        <v>7119</v>
      </c>
      <c r="I3278">
        <v>594</v>
      </c>
      <c r="J3278" t="s">
        <v>172</v>
      </c>
      <c r="K3278" t="s">
        <v>8151</v>
      </c>
      <c r="L3278" t="s">
        <v>8160</v>
      </c>
      <c r="M3278">
        <v>7</v>
      </c>
      <c r="N3278" t="s">
        <v>8161</v>
      </c>
      <c r="O3278" s="4">
        <f>INDEX(products[Cost_per_box], MATCH(shipments9[[#This Row],[PID]], products[PID], 0))</f>
        <v>5.26</v>
      </c>
      <c r="P3278" s="4">
        <f>shipments9[[#This Row],[Boxes]]*shipments9[[#This Row],[Cost Per Box]]</f>
        <v>3124.44</v>
      </c>
      <c r="Q3278" s="4">
        <f>shipments9[[#This Row],[Amount]] -shipments9[[#This Row],[total cost]]</f>
        <v>3994.56</v>
      </c>
      <c r="R3278" s="4" t="str">
        <f>IF(shipments9[[#This Row],[Gross Profit]]&lt;0,"Loss","Profit")</f>
        <v>Profit</v>
      </c>
      <c r="S3278" s="9">
        <f>shipments9[[#This Row],[Gross Profit]]/shipments9[[#This Row],[Amount]]</f>
        <v>0.56111251580278132</v>
      </c>
      <c r="T3278" s="11">
        <f>shipments9[[#This Row],[Amount]]/shipments9[[#This Row],[Boxes]]</f>
        <v>11.984848484848484</v>
      </c>
    </row>
    <row r="3279" spans="1:20" hidden="1" x14ac:dyDescent="0.25">
      <c r="A3279" t="s">
        <v>3476</v>
      </c>
      <c r="B3279" t="s">
        <v>55</v>
      </c>
      <c r="C3279" t="s">
        <v>159</v>
      </c>
      <c r="D3279" t="s">
        <v>22</v>
      </c>
      <c r="E3279" s="1">
        <v>44931</v>
      </c>
      <c r="F3279" s="1" t="str">
        <f>TEXT(shipments9[[#This Row],[Shipdate]],"ddd")</f>
        <v>Thu</v>
      </c>
      <c r="G3279" s="1" t="str">
        <f>IF(OR(shipments9[[#This Row],[Day Name]]="Sat",shipments9[[#This Row],[Day Name]]="Sun"),"Weekend","Weekday")</f>
        <v>Weekday</v>
      </c>
      <c r="H3279">
        <v>7580.25</v>
      </c>
      <c r="I3279">
        <v>304</v>
      </c>
      <c r="J3279" t="s">
        <v>172</v>
      </c>
      <c r="K3279" t="s">
        <v>8151</v>
      </c>
      <c r="L3279" t="s">
        <v>8156</v>
      </c>
      <c r="M3279">
        <v>1</v>
      </c>
      <c r="N3279" t="s">
        <v>8163</v>
      </c>
      <c r="O3279" s="4">
        <f>INDEX(products[Cost_per_box], MATCH(shipments9[[#This Row],[PID]], products[PID], 0))</f>
        <v>5.04</v>
      </c>
      <c r="P3279" s="4">
        <f>shipments9[[#This Row],[Boxes]]*shipments9[[#This Row],[Cost Per Box]]</f>
        <v>1532.16</v>
      </c>
      <c r="Q3279" s="4">
        <f>shipments9[[#This Row],[Amount]] -shipments9[[#This Row],[total cost]]</f>
        <v>6048.09</v>
      </c>
      <c r="R3279" s="4" t="str">
        <f>IF(shipments9[[#This Row],[Gross Profit]]&lt;0,"Loss","Profit")</f>
        <v>Profit</v>
      </c>
      <c r="S3279" s="9">
        <f>shipments9[[#This Row],[Gross Profit]]/shipments9[[#This Row],[Amount]]</f>
        <v>0.79787474027901462</v>
      </c>
      <c r="T3279" s="11">
        <f>shipments9[[#This Row],[Amount]]/shipments9[[#This Row],[Boxes]]</f>
        <v>24.935032894736842</v>
      </c>
    </row>
    <row r="3280" spans="1:20" hidden="1" x14ac:dyDescent="0.25">
      <c r="A3280" t="s">
        <v>3477</v>
      </c>
      <c r="B3280" t="s">
        <v>55</v>
      </c>
      <c r="C3280" t="s">
        <v>163</v>
      </c>
      <c r="D3280" t="s">
        <v>22</v>
      </c>
      <c r="E3280" s="1">
        <v>45175</v>
      </c>
      <c r="F3280" s="1" t="str">
        <f>TEXT(shipments9[[#This Row],[Shipdate]],"ddd")</f>
        <v>Wed</v>
      </c>
      <c r="G3280" s="1" t="str">
        <f>IF(OR(shipments9[[#This Row],[Day Name]]="Sat",shipments9[[#This Row],[Day Name]]="Sun"),"Weekend","Weekday")</f>
        <v>Weekday</v>
      </c>
      <c r="H3280">
        <v>4916.25</v>
      </c>
      <c r="I3280">
        <v>492</v>
      </c>
      <c r="J3280" t="s">
        <v>172</v>
      </c>
      <c r="K3280" t="s">
        <v>8151</v>
      </c>
      <c r="L3280" t="s">
        <v>8160</v>
      </c>
      <c r="M3280">
        <v>9</v>
      </c>
      <c r="N3280" t="s">
        <v>8167</v>
      </c>
      <c r="O3280" s="4">
        <f>INDEX(products[Cost_per_box], MATCH(shipments9[[#This Row],[PID]], products[PID], 0))</f>
        <v>3.32</v>
      </c>
      <c r="P3280" s="4">
        <f>shipments9[[#This Row],[Boxes]]*shipments9[[#This Row],[Cost Per Box]]</f>
        <v>1633.4399999999998</v>
      </c>
      <c r="Q3280" s="4">
        <f>shipments9[[#This Row],[Amount]] -shipments9[[#This Row],[total cost]]</f>
        <v>3282.8100000000004</v>
      </c>
      <c r="R3280" s="4" t="str">
        <f>IF(shipments9[[#This Row],[Gross Profit]]&lt;0,"Loss","Profit")</f>
        <v>Profit</v>
      </c>
      <c r="S3280" s="9">
        <f>shipments9[[#This Row],[Gross Profit]]/shipments9[[#This Row],[Amount]]</f>
        <v>0.66774675819984752</v>
      </c>
      <c r="T3280" s="11">
        <f>shipments9[[#This Row],[Amount]]/shipments9[[#This Row],[Boxes]]</f>
        <v>9.9923780487804876</v>
      </c>
    </row>
    <row r="3281" spans="1:20" hidden="1" x14ac:dyDescent="0.25">
      <c r="A3281" t="s">
        <v>3478</v>
      </c>
      <c r="B3281" t="s">
        <v>77</v>
      </c>
      <c r="C3281" t="s">
        <v>132</v>
      </c>
      <c r="D3281" t="s">
        <v>22</v>
      </c>
      <c r="E3281" s="1">
        <v>45153</v>
      </c>
      <c r="F3281" s="1" t="str">
        <f>TEXT(shipments9[[#This Row],[Shipdate]],"ddd")</f>
        <v>Tue</v>
      </c>
      <c r="G3281" s="1" t="str">
        <f>IF(OR(shipments9[[#This Row],[Day Name]]="Sat",shipments9[[#This Row],[Day Name]]="Sun"),"Weekend","Weekday")</f>
        <v>Weekday</v>
      </c>
      <c r="H3281">
        <v>1842.75</v>
      </c>
      <c r="I3281">
        <v>74</v>
      </c>
      <c r="J3281" t="s">
        <v>172</v>
      </c>
      <c r="K3281" t="s">
        <v>8151</v>
      </c>
      <c r="L3281" t="s">
        <v>8160</v>
      </c>
      <c r="M3281">
        <v>8</v>
      </c>
      <c r="N3281" t="s">
        <v>8162</v>
      </c>
      <c r="O3281" s="4">
        <f>INDEX(products[Cost_per_box], MATCH(shipments9[[#This Row],[PID]], products[PID], 0))</f>
        <v>6.31</v>
      </c>
      <c r="P3281" s="4">
        <f>shipments9[[#This Row],[Boxes]]*shipments9[[#This Row],[Cost Per Box]]</f>
        <v>466.94</v>
      </c>
      <c r="Q3281" s="4">
        <f>shipments9[[#This Row],[Amount]] -shipments9[[#This Row],[total cost]]</f>
        <v>1375.81</v>
      </c>
      <c r="R3281" s="4" t="str">
        <f>IF(shipments9[[#This Row],[Gross Profit]]&lt;0,"Loss","Profit")</f>
        <v>Profit</v>
      </c>
      <c r="S3281" s="9">
        <f>shipments9[[#This Row],[Gross Profit]]/shipments9[[#This Row],[Amount]]</f>
        <v>0.7466069732736399</v>
      </c>
      <c r="T3281" s="11">
        <f>shipments9[[#This Row],[Amount]]/shipments9[[#This Row],[Boxes]]</f>
        <v>24.902027027027028</v>
      </c>
    </row>
    <row r="3282" spans="1:20" hidden="1" x14ac:dyDescent="0.25">
      <c r="A3282" t="s">
        <v>3479</v>
      </c>
      <c r="B3282" t="s">
        <v>77</v>
      </c>
      <c r="C3282" t="s">
        <v>145</v>
      </c>
      <c r="D3282" t="s">
        <v>22</v>
      </c>
      <c r="E3282" s="1">
        <v>45294</v>
      </c>
      <c r="F3282" s="1" t="str">
        <f>TEXT(shipments9[[#This Row],[Shipdate]],"ddd")</f>
        <v>Wed</v>
      </c>
      <c r="G3282" s="1" t="str">
        <f>IF(OR(shipments9[[#This Row],[Day Name]]="Sat",shipments9[[#This Row],[Day Name]]="Sun"),"Weekend","Weekday")</f>
        <v>Weekday</v>
      </c>
      <c r="H3282">
        <v>6743.25</v>
      </c>
      <c r="I3282">
        <v>519</v>
      </c>
      <c r="J3282" t="s">
        <v>172</v>
      </c>
      <c r="K3282" t="s">
        <v>8155</v>
      </c>
      <c r="L3282" t="s">
        <v>8156</v>
      </c>
      <c r="M3282">
        <v>1</v>
      </c>
      <c r="N3282" t="s">
        <v>8163</v>
      </c>
      <c r="O3282" s="4">
        <f>INDEX(products[Cost_per_box], MATCH(shipments9[[#This Row],[PID]], products[PID], 0))</f>
        <v>4.74</v>
      </c>
      <c r="P3282" s="4">
        <f>shipments9[[#This Row],[Boxes]]*shipments9[[#This Row],[Cost Per Box]]</f>
        <v>2460.06</v>
      </c>
      <c r="Q3282" s="4">
        <f>shipments9[[#This Row],[Amount]] -shipments9[[#This Row],[total cost]]</f>
        <v>4283.1900000000005</v>
      </c>
      <c r="R3282" s="4" t="str">
        <f>IF(shipments9[[#This Row],[Gross Profit]]&lt;0,"Loss","Profit")</f>
        <v>Profit</v>
      </c>
      <c r="S3282" s="9">
        <f>shipments9[[#This Row],[Gross Profit]]/shipments9[[#This Row],[Amount]]</f>
        <v>0.63518184851518189</v>
      </c>
      <c r="T3282" s="11">
        <f>shipments9[[#This Row],[Amount]]/shipments9[[#This Row],[Boxes]]</f>
        <v>12.992774566473988</v>
      </c>
    </row>
    <row r="3283" spans="1:20" hidden="1" x14ac:dyDescent="0.25">
      <c r="A3283" t="s">
        <v>3480</v>
      </c>
      <c r="B3283" t="s">
        <v>77</v>
      </c>
      <c r="C3283" t="s">
        <v>145</v>
      </c>
      <c r="D3283" t="s">
        <v>22</v>
      </c>
      <c r="E3283" s="1">
        <v>45099</v>
      </c>
      <c r="F3283" s="1" t="str">
        <f>TEXT(shipments9[[#This Row],[Shipdate]],"ddd")</f>
        <v>Thu</v>
      </c>
      <c r="G3283" s="1" t="str">
        <f>IF(OR(shipments9[[#This Row],[Day Name]]="Sat",shipments9[[#This Row],[Day Name]]="Sun"),"Weekend","Weekday")</f>
        <v>Weekday</v>
      </c>
      <c r="H3283">
        <v>7951.5</v>
      </c>
      <c r="I3283">
        <v>497</v>
      </c>
      <c r="J3283" t="s">
        <v>172</v>
      </c>
      <c r="K3283" t="s">
        <v>8151</v>
      </c>
      <c r="L3283" t="s">
        <v>8154</v>
      </c>
      <c r="M3283">
        <v>6</v>
      </c>
      <c r="N3283" t="s">
        <v>8159</v>
      </c>
      <c r="O3283" s="4">
        <f>INDEX(products[Cost_per_box], MATCH(shipments9[[#This Row],[PID]], products[PID], 0))</f>
        <v>4.74</v>
      </c>
      <c r="P3283" s="4">
        <f>shipments9[[#This Row],[Boxes]]*shipments9[[#This Row],[Cost Per Box]]</f>
        <v>2355.7800000000002</v>
      </c>
      <c r="Q3283" s="4">
        <f>shipments9[[#This Row],[Amount]] -shipments9[[#This Row],[total cost]]</f>
        <v>5595.7199999999993</v>
      </c>
      <c r="R3283" s="4" t="str">
        <f>IF(shipments9[[#This Row],[Gross Profit]]&lt;0,"Loss","Profit")</f>
        <v>Profit</v>
      </c>
      <c r="S3283" s="9">
        <f>shipments9[[#This Row],[Gross Profit]]/shipments9[[#This Row],[Amount]]</f>
        <v>0.70373137143935094</v>
      </c>
      <c r="T3283" s="11">
        <f>shipments9[[#This Row],[Amount]]/shipments9[[#This Row],[Boxes]]</f>
        <v>15.998993963782697</v>
      </c>
    </row>
    <row r="3284" spans="1:20" hidden="1" x14ac:dyDescent="0.25">
      <c r="A3284" t="s">
        <v>3481</v>
      </c>
      <c r="B3284" t="s">
        <v>77</v>
      </c>
      <c r="C3284" t="s">
        <v>163</v>
      </c>
      <c r="D3284" t="s">
        <v>22</v>
      </c>
      <c r="E3284" s="1">
        <v>44946</v>
      </c>
      <c r="F3284" s="1" t="str">
        <f>TEXT(shipments9[[#This Row],[Shipdate]],"ddd")</f>
        <v>Fri</v>
      </c>
      <c r="G3284" s="1" t="str">
        <f>IF(OR(shipments9[[#This Row],[Day Name]]="Sat",shipments9[[#This Row],[Day Name]]="Sun"),"Weekend","Weekday")</f>
        <v>Weekday</v>
      </c>
      <c r="H3284">
        <v>3199.5</v>
      </c>
      <c r="I3284">
        <v>320</v>
      </c>
      <c r="J3284" t="s">
        <v>172</v>
      </c>
      <c r="K3284" t="s">
        <v>8151</v>
      </c>
      <c r="L3284" t="s">
        <v>8156</v>
      </c>
      <c r="M3284">
        <v>1</v>
      </c>
      <c r="N3284" t="s">
        <v>8163</v>
      </c>
      <c r="O3284" s="4">
        <f>INDEX(products[Cost_per_box], MATCH(shipments9[[#This Row],[PID]], products[PID], 0))</f>
        <v>3.32</v>
      </c>
      <c r="P3284" s="4">
        <f>shipments9[[#This Row],[Boxes]]*shipments9[[#This Row],[Cost Per Box]]</f>
        <v>1062.3999999999999</v>
      </c>
      <c r="Q3284" s="4">
        <f>shipments9[[#This Row],[Amount]] -shipments9[[#This Row],[total cost]]</f>
        <v>2137.1000000000004</v>
      </c>
      <c r="R3284" s="4" t="str">
        <f>IF(shipments9[[#This Row],[Gross Profit]]&lt;0,"Loss","Profit")</f>
        <v>Profit</v>
      </c>
      <c r="S3284" s="9">
        <f>shipments9[[#This Row],[Gross Profit]]/shipments9[[#This Row],[Amount]]</f>
        <v>0.66794811689326472</v>
      </c>
      <c r="T3284" s="11">
        <f>shipments9[[#This Row],[Amount]]/shipments9[[#This Row],[Boxes]]</f>
        <v>9.9984374999999996</v>
      </c>
    </row>
    <row r="3285" spans="1:20" hidden="1" x14ac:dyDescent="0.25">
      <c r="A3285" t="s">
        <v>3482</v>
      </c>
      <c r="B3285" t="s">
        <v>77</v>
      </c>
      <c r="C3285" t="s">
        <v>121</v>
      </c>
      <c r="D3285" t="s">
        <v>22</v>
      </c>
      <c r="E3285" s="1">
        <v>45047</v>
      </c>
      <c r="F3285" s="1" t="str">
        <f>TEXT(shipments9[[#This Row],[Shipdate]],"ddd")</f>
        <v>Mon</v>
      </c>
      <c r="G3285" s="1" t="str">
        <f>IF(OR(shipments9[[#This Row],[Day Name]]="Sat",shipments9[[#This Row],[Day Name]]="Sun"),"Weekend","Weekday")</f>
        <v>Weekday</v>
      </c>
      <c r="H3285">
        <v>1122.75</v>
      </c>
      <c r="I3285">
        <v>75</v>
      </c>
      <c r="J3285" t="s">
        <v>172</v>
      </c>
      <c r="K3285" t="s">
        <v>8151</v>
      </c>
      <c r="L3285" t="s">
        <v>8154</v>
      </c>
      <c r="M3285">
        <v>5</v>
      </c>
      <c r="N3285" t="s">
        <v>201</v>
      </c>
      <c r="O3285" s="4">
        <f>INDEX(products[Cost_per_box], MATCH(shipments9[[#This Row],[PID]], products[PID], 0))</f>
        <v>5.26</v>
      </c>
      <c r="P3285" s="4">
        <f>shipments9[[#This Row],[Boxes]]*shipments9[[#This Row],[Cost Per Box]]</f>
        <v>394.5</v>
      </c>
      <c r="Q3285" s="4">
        <f>shipments9[[#This Row],[Amount]] -shipments9[[#This Row],[total cost]]</f>
        <v>728.25</v>
      </c>
      <c r="R3285" s="4" t="str">
        <f>IF(shipments9[[#This Row],[Gross Profit]]&lt;0,"Loss","Profit")</f>
        <v>Profit</v>
      </c>
      <c r="S3285" s="9">
        <f>shipments9[[#This Row],[Gross Profit]]/shipments9[[#This Row],[Amount]]</f>
        <v>0.64863059452237803</v>
      </c>
      <c r="T3285" s="11">
        <f>shipments9[[#This Row],[Amount]]/shipments9[[#This Row],[Boxes]]</f>
        <v>14.97</v>
      </c>
    </row>
    <row r="3286" spans="1:20" hidden="1" x14ac:dyDescent="0.25">
      <c r="A3286" t="s">
        <v>3483</v>
      </c>
      <c r="B3286" t="s">
        <v>77</v>
      </c>
      <c r="C3286" t="s">
        <v>121</v>
      </c>
      <c r="D3286" t="s">
        <v>22</v>
      </c>
      <c r="E3286" s="1">
        <v>45056</v>
      </c>
      <c r="F3286" s="1" t="str">
        <f>TEXT(shipments9[[#This Row],[Shipdate]],"ddd")</f>
        <v>Wed</v>
      </c>
      <c r="G3286" s="1" t="str">
        <f>IF(OR(shipments9[[#This Row],[Day Name]]="Sat",shipments9[[#This Row],[Day Name]]="Sun"),"Weekend","Weekday")</f>
        <v>Weekday</v>
      </c>
      <c r="H3286">
        <v>1500.75</v>
      </c>
      <c r="I3286">
        <v>116</v>
      </c>
      <c r="J3286" t="s">
        <v>172</v>
      </c>
      <c r="K3286" t="s">
        <v>8151</v>
      </c>
      <c r="L3286" t="s">
        <v>8154</v>
      </c>
      <c r="M3286">
        <v>5</v>
      </c>
      <c r="N3286" t="s">
        <v>201</v>
      </c>
      <c r="O3286" s="4">
        <f>INDEX(products[Cost_per_box], MATCH(shipments9[[#This Row],[PID]], products[PID], 0))</f>
        <v>5.26</v>
      </c>
      <c r="P3286" s="4">
        <f>shipments9[[#This Row],[Boxes]]*shipments9[[#This Row],[Cost Per Box]]</f>
        <v>610.16</v>
      </c>
      <c r="Q3286" s="4">
        <f>shipments9[[#This Row],[Amount]] -shipments9[[#This Row],[total cost]]</f>
        <v>890.59</v>
      </c>
      <c r="R3286" s="4" t="str">
        <f>IF(shipments9[[#This Row],[Gross Profit]]&lt;0,"Loss","Profit")</f>
        <v>Profit</v>
      </c>
      <c r="S3286" s="9">
        <f>shipments9[[#This Row],[Gross Profit]]/shipments9[[#This Row],[Amount]]</f>
        <v>0.59342995169082124</v>
      </c>
      <c r="T3286" s="11">
        <f>shipments9[[#This Row],[Amount]]/shipments9[[#This Row],[Boxes]]</f>
        <v>12.9375</v>
      </c>
    </row>
    <row r="3287" spans="1:20" hidden="1" x14ac:dyDescent="0.25">
      <c r="A3287" t="s">
        <v>3484</v>
      </c>
      <c r="B3287" t="s">
        <v>77</v>
      </c>
      <c r="C3287" t="s">
        <v>121</v>
      </c>
      <c r="D3287" t="s">
        <v>22</v>
      </c>
      <c r="E3287" s="1">
        <v>45159</v>
      </c>
      <c r="F3287" s="1" t="str">
        <f>TEXT(shipments9[[#This Row],[Shipdate]],"ddd")</f>
        <v>Mon</v>
      </c>
      <c r="G3287" s="1" t="str">
        <f>IF(OR(shipments9[[#This Row],[Day Name]]="Sat",shipments9[[#This Row],[Day Name]]="Sun"),"Weekend","Weekday")</f>
        <v>Weekday</v>
      </c>
      <c r="H3287">
        <v>1246.5</v>
      </c>
      <c r="I3287">
        <v>78</v>
      </c>
      <c r="J3287" t="s">
        <v>172</v>
      </c>
      <c r="K3287" t="s">
        <v>8151</v>
      </c>
      <c r="L3287" t="s">
        <v>8160</v>
      </c>
      <c r="M3287">
        <v>8</v>
      </c>
      <c r="N3287" t="s">
        <v>8162</v>
      </c>
      <c r="O3287" s="4">
        <f>INDEX(products[Cost_per_box], MATCH(shipments9[[#This Row],[PID]], products[PID], 0))</f>
        <v>5.26</v>
      </c>
      <c r="P3287" s="4">
        <f>shipments9[[#This Row],[Boxes]]*shipments9[[#This Row],[Cost Per Box]]</f>
        <v>410.28</v>
      </c>
      <c r="Q3287" s="4">
        <f>shipments9[[#This Row],[Amount]] -shipments9[[#This Row],[total cost]]</f>
        <v>836.22</v>
      </c>
      <c r="R3287" s="4" t="str">
        <f>IF(shipments9[[#This Row],[Gross Profit]]&lt;0,"Loss","Profit")</f>
        <v>Profit</v>
      </c>
      <c r="S3287" s="9">
        <f>shipments9[[#This Row],[Gross Profit]]/shipments9[[#This Row],[Amount]]</f>
        <v>0.67085439229843569</v>
      </c>
      <c r="T3287" s="11">
        <f>shipments9[[#This Row],[Amount]]/shipments9[[#This Row],[Boxes]]</f>
        <v>15.98076923076923</v>
      </c>
    </row>
    <row r="3288" spans="1:20" hidden="1" x14ac:dyDescent="0.25">
      <c r="A3288" t="s">
        <v>3485</v>
      </c>
      <c r="B3288" t="s">
        <v>77</v>
      </c>
      <c r="C3288" t="s">
        <v>124</v>
      </c>
      <c r="D3288" t="s">
        <v>22</v>
      </c>
      <c r="E3288" s="1">
        <v>45092</v>
      </c>
      <c r="F3288" s="1" t="str">
        <f>TEXT(shipments9[[#This Row],[Shipdate]],"ddd")</f>
        <v>Thu</v>
      </c>
      <c r="G3288" s="1" t="str">
        <f>IF(OR(shipments9[[#This Row],[Day Name]]="Sat",shipments9[[#This Row],[Day Name]]="Sun"),"Weekend","Weekday")</f>
        <v>Weekday</v>
      </c>
      <c r="H3288">
        <v>3327.75</v>
      </c>
      <c r="I3288">
        <v>196</v>
      </c>
      <c r="J3288" t="s">
        <v>172</v>
      </c>
      <c r="K3288" t="s">
        <v>8151</v>
      </c>
      <c r="L3288" t="s">
        <v>8154</v>
      </c>
      <c r="M3288">
        <v>6</v>
      </c>
      <c r="N3288" t="s">
        <v>8159</v>
      </c>
      <c r="O3288" s="4">
        <f>INDEX(products[Cost_per_box], MATCH(shipments9[[#This Row],[PID]], products[PID], 0))</f>
        <v>7.48</v>
      </c>
      <c r="P3288" s="4">
        <f>shipments9[[#This Row],[Boxes]]*shipments9[[#This Row],[Cost Per Box]]</f>
        <v>1466.0800000000002</v>
      </c>
      <c r="Q3288" s="4">
        <f>shipments9[[#This Row],[Amount]] -shipments9[[#This Row],[total cost]]</f>
        <v>1861.6699999999998</v>
      </c>
      <c r="R3288" s="4" t="str">
        <f>IF(shipments9[[#This Row],[Gross Profit]]&lt;0,"Loss","Profit")</f>
        <v>Profit</v>
      </c>
      <c r="S3288" s="9">
        <f>shipments9[[#This Row],[Gross Profit]]/shipments9[[#This Row],[Amount]]</f>
        <v>0.55943805874840358</v>
      </c>
      <c r="T3288" s="11">
        <f>shipments9[[#This Row],[Amount]]/shipments9[[#This Row],[Boxes]]</f>
        <v>16.978316326530614</v>
      </c>
    </row>
    <row r="3289" spans="1:20" hidden="1" x14ac:dyDescent="0.25">
      <c r="A3289" t="s">
        <v>3486</v>
      </c>
      <c r="B3289" t="s">
        <v>77</v>
      </c>
      <c r="C3289" t="s">
        <v>135</v>
      </c>
      <c r="D3289" t="s">
        <v>22</v>
      </c>
      <c r="E3289" s="1">
        <v>45043</v>
      </c>
      <c r="F3289" s="1" t="str">
        <f>TEXT(shipments9[[#This Row],[Shipdate]],"ddd")</f>
        <v>Thu</v>
      </c>
      <c r="G3289" s="1" t="str">
        <f>IF(OR(shipments9[[#This Row],[Day Name]]="Sat",shipments9[[#This Row],[Day Name]]="Sun"),"Weekend","Weekday")</f>
        <v>Weekday</v>
      </c>
      <c r="H3289">
        <v>4848.75</v>
      </c>
      <c r="I3289">
        <v>180</v>
      </c>
      <c r="J3289" t="s">
        <v>172</v>
      </c>
      <c r="K3289" t="s">
        <v>8151</v>
      </c>
      <c r="L3289" t="s">
        <v>8154</v>
      </c>
      <c r="M3289">
        <v>4</v>
      </c>
      <c r="N3289" t="s">
        <v>8158</v>
      </c>
      <c r="O3289" s="4">
        <f>INDEX(products[Cost_per_box], MATCH(shipments9[[#This Row],[PID]], products[PID], 0))</f>
        <v>9.94</v>
      </c>
      <c r="P3289" s="4">
        <f>shipments9[[#This Row],[Boxes]]*shipments9[[#This Row],[Cost Per Box]]</f>
        <v>1789.1999999999998</v>
      </c>
      <c r="Q3289" s="4">
        <f>shipments9[[#This Row],[Amount]] -shipments9[[#This Row],[total cost]]</f>
        <v>3059.55</v>
      </c>
      <c r="R3289" s="4" t="str">
        <f>IF(shipments9[[#This Row],[Gross Profit]]&lt;0,"Loss","Profit")</f>
        <v>Profit</v>
      </c>
      <c r="S3289" s="9">
        <f>shipments9[[#This Row],[Gross Profit]]/shipments9[[#This Row],[Amount]]</f>
        <v>0.63099767981438515</v>
      </c>
      <c r="T3289" s="11">
        <f>shipments9[[#This Row],[Amount]]/shipments9[[#This Row],[Boxes]]</f>
        <v>26.9375</v>
      </c>
    </row>
    <row r="3290" spans="1:20" hidden="1" x14ac:dyDescent="0.25">
      <c r="A3290" t="s">
        <v>3487</v>
      </c>
      <c r="B3290" t="s">
        <v>77</v>
      </c>
      <c r="C3290" t="s">
        <v>145</v>
      </c>
      <c r="D3290" t="s">
        <v>22</v>
      </c>
      <c r="E3290" s="1">
        <v>45048</v>
      </c>
      <c r="F3290" s="1" t="str">
        <f>TEXT(shipments9[[#This Row],[Shipdate]],"ddd")</f>
        <v>Tue</v>
      </c>
      <c r="G3290" s="1" t="str">
        <f>IF(OR(shipments9[[#This Row],[Day Name]]="Sat",shipments9[[#This Row],[Day Name]]="Sun"),"Weekend","Weekday")</f>
        <v>Weekday</v>
      </c>
      <c r="H3290">
        <v>9290.25</v>
      </c>
      <c r="I3290">
        <v>581</v>
      </c>
      <c r="J3290" t="s">
        <v>172</v>
      </c>
      <c r="K3290" t="s">
        <v>8151</v>
      </c>
      <c r="L3290" t="s">
        <v>8154</v>
      </c>
      <c r="M3290">
        <v>5</v>
      </c>
      <c r="N3290" t="s">
        <v>201</v>
      </c>
      <c r="O3290" s="4">
        <f>INDEX(products[Cost_per_box], MATCH(shipments9[[#This Row],[PID]], products[PID], 0))</f>
        <v>4.74</v>
      </c>
      <c r="P3290" s="4">
        <f>shipments9[[#This Row],[Boxes]]*shipments9[[#This Row],[Cost Per Box]]</f>
        <v>2753.94</v>
      </c>
      <c r="Q3290" s="4">
        <f>shipments9[[#This Row],[Amount]] -shipments9[[#This Row],[total cost]]</f>
        <v>6536.3099999999995</v>
      </c>
      <c r="R3290" s="4" t="str">
        <f>IF(shipments9[[#This Row],[Gross Profit]]&lt;0,"Loss","Profit")</f>
        <v>Profit</v>
      </c>
      <c r="S3290" s="9">
        <f>shipments9[[#This Row],[Gross Profit]]/shipments9[[#This Row],[Amount]]</f>
        <v>0.70356664244772738</v>
      </c>
      <c r="T3290" s="11">
        <f>shipments9[[#This Row],[Amount]]/shipments9[[#This Row],[Boxes]]</f>
        <v>15.990103270223752</v>
      </c>
    </row>
    <row r="3291" spans="1:20" hidden="1" x14ac:dyDescent="0.25">
      <c r="A3291" t="s">
        <v>3488</v>
      </c>
      <c r="B3291" t="s">
        <v>77</v>
      </c>
      <c r="C3291" t="s">
        <v>145</v>
      </c>
      <c r="D3291" t="s">
        <v>22</v>
      </c>
      <c r="E3291" s="1">
        <v>45313</v>
      </c>
      <c r="F3291" s="1" t="str">
        <f>TEXT(shipments9[[#This Row],[Shipdate]],"ddd")</f>
        <v>Mon</v>
      </c>
      <c r="G3291" s="1" t="str">
        <f>IF(OR(shipments9[[#This Row],[Day Name]]="Sat",shipments9[[#This Row],[Day Name]]="Sun"),"Weekend","Weekday")</f>
        <v>Weekday</v>
      </c>
      <c r="H3291">
        <v>12759.75</v>
      </c>
      <c r="I3291">
        <v>851</v>
      </c>
      <c r="J3291" t="s">
        <v>172</v>
      </c>
      <c r="K3291" t="s">
        <v>8155</v>
      </c>
      <c r="L3291" t="s">
        <v>8156</v>
      </c>
      <c r="M3291">
        <v>1</v>
      </c>
      <c r="N3291" t="s">
        <v>8163</v>
      </c>
      <c r="O3291" s="4">
        <f>INDEX(products[Cost_per_box], MATCH(shipments9[[#This Row],[PID]], products[PID], 0))</f>
        <v>4.74</v>
      </c>
      <c r="P3291" s="4">
        <f>shipments9[[#This Row],[Boxes]]*shipments9[[#This Row],[Cost Per Box]]</f>
        <v>4033.7400000000002</v>
      </c>
      <c r="Q3291" s="4">
        <f>shipments9[[#This Row],[Amount]] -shipments9[[#This Row],[total cost]]</f>
        <v>8726.01</v>
      </c>
      <c r="R3291" s="4" t="str">
        <f>IF(shipments9[[#This Row],[Gross Profit]]&lt;0,"Loss","Profit")</f>
        <v>Profit</v>
      </c>
      <c r="S3291" s="9">
        <f>shipments9[[#This Row],[Gross Profit]]/shipments9[[#This Row],[Amount]]</f>
        <v>0.68386998177863989</v>
      </c>
      <c r="T3291" s="11">
        <f>shipments9[[#This Row],[Amount]]/shipments9[[#This Row],[Boxes]]</f>
        <v>14.993830787309049</v>
      </c>
    </row>
    <row r="3292" spans="1:20" hidden="1" x14ac:dyDescent="0.25">
      <c r="A3292" t="s">
        <v>3489</v>
      </c>
      <c r="B3292" t="s">
        <v>77</v>
      </c>
      <c r="C3292" t="s">
        <v>159</v>
      </c>
      <c r="D3292" t="s">
        <v>22</v>
      </c>
      <c r="E3292" s="1">
        <v>44965</v>
      </c>
      <c r="F3292" s="1" t="str">
        <f>TEXT(shipments9[[#This Row],[Shipdate]],"ddd")</f>
        <v>Wed</v>
      </c>
      <c r="G3292" s="1" t="str">
        <f>IF(OR(shipments9[[#This Row],[Day Name]]="Sat",shipments9[[#This Row],[Day Name]]="Sun"),"Weekend","Weekday")</f>
        <v>Weekday</v>
      </c>
      <c r="H3292">
        <v>189</v>
      </c>
      <c r="I3292">
        <v>8</v>
      </c>
      <c r="J3292" t="s">
        <v>172</v>
      </c>
      <c r="K3292" t="s">
        <v>8151</v>
      </c>
      <c r="L3292" t="s">
        <v>8156</v>
      </c>
      <c r="M3292">
        <v>2</v>
      </c>
      <c r="N3292" t="s">
        <v>8157</v>
      </c>
      <c r="O3292" s="4">
        <f>INDEX(products[Cost_per_box], MATCH(shipments9[[#This Row],[PID]], products[PID], 0))</f>
        <v>5.04</v>
      </c>
      <c r="P3292" s="4">
        <f>shipments9[[#This Row],[Boxes]]*shipments9[[#This Row],[Cost Per Box]]</f>
        <v>40.32</v>
      </c>
      <c r="Q3292" s="4">
        <f>shipments9[[#This Row],[Amount]] -shipments9[[#This Row],[total cost]]</f>
        <v>148.68</v>
      </c>
      <c r="R3292" s="4" t="str">
        <f>IF(shipments9[[#This Row],[Gross Profit]]&lt;0,"Loss","Profit")</f>
        <v>Profit</v>
      </c>
      <c r="S3292" s="9">
        <f>shipments9[[#This Row],[Gross Profit]]/shipments9[[#This Row],[Amount]]</f>
        <v>0.78666666666666674</v>
      </c>
      <c r="T3292" s="11">
        <f>shipments9[[#This Row],[Amount]]/shipments9[[#This Row],[Boxes]]</f>
        <v>23.625</v>
      </c>
    </row>
    <row r="3293" spans="1:20" hidden="1" x14ac:dyDescent="0.25">
      <c r="A3293" t="s">
        <v>3490</v>
      </c>
      <c r="B3293" t="s">
        <v>77</v>
      </c>
      <c r="C3293" t="s">
        <v>132</v>
      </c>
      <c r="D3293" t="s">
        <v>22</v>
      </c>
      <c r="E3293" s="1">
        <v>45125</v>
      </c>
      <c r="F3293" s="1" t="str">
        <f>TEXT(shipments9[[#This Row],[Shipdate]],"ddd")</f>
        <v>Tue</v>
      </c>
      <c r="G3293" s="1" t="str">
        <f>IF(OR(shipments9[[#This Row],[Day Name]]="Sat",shipments9[[#This Row],[Day Name]]="Sun"),"Weekend","Weekday")</f>
        <v>Weekday</v>
      </c>
      <c r="H3293">
        <v>5337</v>
      </c>
      <c r="I3293">
        <v>198</v>
      </c>
      <c r="J3293" t="s">
        <v>172</v>
      </c>
      <c r="K3293" t="s">
        <v>8151</v>
      </c>
      <c r="L3293" t="s">
        <v>8160</v>
      </c>
      <c r="M3293">
        <v>7</v>
      </c>
      <c r="N3293" t="s">
        <v>8161</v>
      </c>
      <c r="O3293" s="4">
        <f>INDEX(products[Cost_per_box], MATCH(shipments9[[#This Row],[PID]], products[PID], 0))</f>
        <v>6.31</v>
      </c>
      <c r="P3293" s="4">
        <f>shipments9[[#This Row],[Boxes]]*shipments9[[#This Row],[Cost Per Box]]</f>
        <v>1249.3799999999999</v>
      </c>
      <c r="Q3293" s="4">
        <f>shipments9[[#This Row],[Amount]] -shipments9[[#This Row],[total cost]]</f>
        <v>4087.62</v>
      </c>
      <c r="R3293" s="4" t="str">
        <f>IF(shipments9[[#This Row],[Gross Profit]]&lt;0,"Loss","Profit")</f>
        <v>Profit</v>
      </c>
      <c r="S3293" s="9">
        <f>shipments9[[#This Row],[Gross Profit]]/shipments9[[#This Row],[Amount]]</f>
        <v>0.76590219224283307</v>
      </c>
      <c r="T3293" s="11">
        <f>shipments9[[#This Row],[Amount]]/shipments9[[#This Row],[Boxes]]</f>
        <v>26.954545454545453</v>
      </c>
    </row>
    <row r="3294" spans="1:20" hidden="1" x14ac:dyDescent="0.25">
      <c r="A3294" t="s">
        <v>3491</v>
      </c>
      <c r="B3294" t="s">
        <v>77</v>
      </c>
      <c r="C3294" t="s">
        <v>135</v>
      </c>
      <c r="D3294" t="s">
        <v>22</v>
      </c>
      <c r="E3294" s="1">
        <v>45330</v>
      </c>
      <c r="F3294" s="1" t="str">
        <f>TEXT(shipments9[[#This Row],[Shipdate]],"ddd")</f>
        <v>Thu</v>
      </c>
      <c r="G3294" s="1" t="str">
        <f>IF(OR(shipments9[[#This Row],[Day Name]]="Sat",shipments9[[#This Row],[Day Name]]="Sun"),"Weekend","Weekday")</f>
        <v>Weekday</v>
      </c>
      <c r="H3294">
        <v>5348.25</v>
      </c>
      <c r="I3294">
        <v>214</v>
      </c>
      <c r="J3294" t="s">
        <v>172</v>
      </c>
      <c r="K3294" t="s">
        <v>8155</v>
      </c>
      <c r="L3294" t="s">
        <v>8156</v>
      </c>
      <c r="M3294">
        <v>2</v>
      </c>
      <c r="N3294" t="s">
        <v>8157</v>
      </c>
      <c r="O3294" s="4">
        <f>INDEX(products[Cost_per_box], MATCH(shipments9[[#This Row],[PID]], products[PID], 0))</f>
        <v>9.94</v>
      </c>
      <c r="P3294" s="4">
        <f>shipments9[[#This Row],[Boxes]]*shipments9[[#This Row],[Cost Per Box]]</f>
        <v>2127.16</v>
      </c>
      <c r="Q3294" s="4">
        <f>shipments9[[#This Row],[Amount]] -shipments9[[#This Row],[total cost]]</f>
        <v>3221.09</v>
      </c>
      <c r="R3294" s="4" t="str">
        <f>IF(shipments9[[#This Row],[Gross Profit]]&lt;0,"Loss","Profit")</f>
        <v>Profit</v>
      </c>
      <c r="S3294" s="9">
        <f>shipments9[[#This Row],[Gross Profit]]/shipments9[[#This Row],[Amount]]</f>
        <v>0.6022699013696069</v>
      </c>
      <c r="T3294" s="11">
        <f>shipments9[[#This Row],[Amount]]/shipments9[[#This Row],[Boxes]]</f>
        <v>24.991822429906541</v>
      </c>
    </row>
    <row r="3295" spans="1:20" hidden="1" x14ac:dyDescent="0.25">
      <c r="A3295" t="s">
        <v>3492</v>
      </c>
      <c r="B3295" t="s">
        <v>77</v>
      </c>
      <c r="C3295" t="s">
        <v>137</v>
      </c>
      <c r="D3295" t="s">
        <v>22</v>
      </c>
      <c r="E3295" s="1">
        <v>45294</v>
      </c>
      <c r="F3295" s="1" t="str">
        <f>TEXT(shipments9[[#This Row],[Shipdate]],"ddd")</f>
        <v>Wed</v>
      </c>
      <c r="G3295" s="1" t="str">
        <f>IF(OR(shipments9[[#This Row],[Day Name]]="Sat",shipments9[[#This Row],[Day Name]]="Sun"),"Weekend","Weekday")</f>
        <v>Weekday</v>
      </c>
      <c r="H3295">
        <v>7929</v>
      </c>
      <c r="I3295">
        <v>418</v>
      </c>
      <c r="J3295" t="s">
        <v>172</v>
      </c>
      <c r="K3295" t="s">
        <v>8155</v>
      </c>
      <c r="L3295" t="s">
        <v>8156</v>
      </c>
      <c r="M3295">
        <v>1</v>
      </c>
      <c r="N3295" t="s">
        <v>8163</v>
      </c>
      <c r="O3295" s="4">
        <f>INDEX(products[Cost_per_box], MATCH(shipments9[[#This Row],[PID]], products[PID], 0))</f>
        <v>7.73</v>
      </c>
      <c r="P3295" s="4">
        <f>shipments9[[#This Row],[Boxes]]*shipments9[[#This Row],[Cost Per Box]]</f>
        <v>3231.1400000000003</v>
      </c>
      <c r="Q3295" s="4">
        <f>shipments9[[#This Row],[Amount]] -shipments9[[#This Row],[total cost]]</f>
        <v>4697.8599999999997</v>
      </c>
      <c r="R3295" s="4" t="str">
        <f>IF(shipments9[[#This Row],[Gross Profit]]&lt;0,"Loss","Profit")</f>
        <v>Profit</v>
      </c>
      <c r="S3295" s="9">
        <f>shipments9[[#This Row],[Gross Profit]]/shipments9[[#This Row],[Amount]]</f>
        <v>0.59249085635010712</v>
      </c>
      <c r="T3295" s="11">
        <f>shipments9[[#This Row],[Amount]]/shipments9[[#This Row],[Boxes]]</f>
        <v>18.9688995215311</v>
      </c>
    </row>
    <row r="3296" spans="1:20" hidden="1" x14ac:dyDescent="0.25">
      <c r="A3296" t="s">
        <v>3493</v>
      </c>
      <c r="B3296" t="s">
        <v>77</v>
      </c>
      <c r="C3296" t="s">
        <v>149</v>
      </c>
      <c r="D3296" t="s">
        <v>22</v>
      </c>
      <c r="E3296" s="1">
        <v>45019</v>
      </c>
      <c r="F3296" s="1" t="str">
        <f>TEXT(shipments9[[#This Row],[Shipdate]],"ddd")</f>
        <v>Mon</v>
      </c>
      <c r="G3296" s="1" t="str">
        <f>IF(OR(shipments9[[#This Row],[Day Name]]="Sat",shipments9[[#This Row],[Day Name]]="Sun"),"Weekend","Weekday")</f>
        <v>Weekday</v>
      </c>
      <c r="H3296">
        <v>4506.75</v>
      </c>
      <c r="I3296">
        <v>301</v>
      </c>
      <c r="J3296" t="s">
        <v>172</v>
      </c>
      <c r="K3296" t="s">
        <v>8151</v>
      </c>
      <c r="L3296" t="s">
        <v>8154</v>
      </c>
      <c r="M3296">
        <v>4</v>
      </c>
      <c r="N3296" t="s">
        <v>8158</v>
      </c>
      <c r="O3296" s="4">
        <f>INDEX(products[Cost_per_box], MATCH(shipments9[[#This Row],[PID]], products[PID], 0))</f>
        <v>6.43</v>
      </c>
      <c r="P3296" s="4">
        <f>shipments9[[#This Row],[Boxes]]*shipments9[[#This Row],[Cost Per Box]]</f>
        <v>1935.4299999999998</v>
      </c>
      <c r="Q3296" s="4">
        <f>shipments9[[#This Row],[Amount]] -shipments9[[#This Row],[total cost]]</f>
        <v>2571.3200000000002</v>
      </c>
      <c r="R3296" s="4" t="str">
        <f>IF(shipments9[[#This Row],[Gross Profit]]&lt;0,"Loss","Profit")</f>
        <v>Profit</v>
      </c>
      <c r="S3296" s="9">
        <f>shipments9[[#This Row],[Gross Profit]]/shipments9[[#This Row],[Amount]]</f>
        <v>0.57054862151217622</v>
      </c>
      <c r="T3296" s="11">
        <f>shipments9[[#This Row],[Amount]]/shipments9[[#This Row],[Boxes]]</f>
        <v>14.972591362126245</v>
      </c>
    </row>
    <row r="3297" spans="1:20" hidden="1" x14ac:dyDescent="0.25">
      <c r="A3297" t="s">
        <v>3494</v>
      </c>
      <c r="B3297" t="s">
        <v>77</v>
      </c>
      <c r="C3297" t="s">
        <v>149</v>
      </c>
      <c r="D3297" t="s">
        <v>22</v>
      </c>
      <c r="E3297" s="1">
        <v>45131</v>
      </c>
      <c r="F3297" s="1" t="str">
        <f>TEXT(shipments9[[#This Row],[Shipdate]],"ddd")</f>
        <v>Mon</v>
      </c>
      <c r="G3297" s="1" t="str">
        <f>IF(OR(shipments9[[#This Row],[Day Name]]="Sat",shipments9[[#This Row],[Day Name]]="Sun"),"Weekend","Weekday")</f>
        <v>Weekday</v>
      </c>
      <c r="H3297">
        <v>3521.25</v>
      </c>
      <c r="I3297">
        <v>221</v>
      </c>
      <c r="J3297" t="s">
        <v>172</v>
      </c>
      <c r="K3297" t="s">
        <v>8151</v>
      </c>
      <c r="L3297" t="s">
        <v>8160</v>
      </c>
      <c r="M3297">
        <v>7</v>
      </c>
      <c r="N3297" t="s">
        <v>8161</v>
      </c>
      <c r="O3297" s="4">
        <f>INDEX(products[Cost_per_box], MATCH(shipments9[[#This Row],[PID]], products[PID], 0))</f>
        <v>6.43</v>
      </c>
      <c r="P3297" s="4">
        <f>shipments9[[#This Row],[Boxes]]*shipments9[[#This Row],[Cost Per Box]]</f>
        <v>1421.03</v>
      </c>
      <c r="Q3297" s="4">
        <f>shipments9[[#This Row],[Amount]] -shipments9[[#This Row],[total cost]]</f>
        <v>2100.2200000000003</v>
      </c>
      <c r="R3297" s="4" t="str">
        <f>IF(shipments9[[#This Row],[Gross Profit]]&lt;0,"Loss","Profit")</f>
        <v>Profit</v>
      </c>
      <c r="S3297" s="9">
        <f>shipments9[[#This Row],[Gross Profit]]/shipments9[[#This Row],[Amount]]</f>
        <v>0.59644160454384099</v>
      </c>
      <c r="T3297" s="11">
        <f>shipments9[[#This Row],[Amount]]/shipments9[[#This Row],[Boxes]]</f>
        <v>15.933257918552036</v>
      </c>
    </row>
    <row r="3298" spans="1:20" hidden="1" x14ac:dyDescent="0.25">
      <c r="A3298" t="s">
        <v>3495</v>
      </c>
      <c r="B3298" t="s">
        <v>77</v>
      </c>
      <c r="C3298" t="s">
        <v>153</v>
      </c>
      <c r="D3298" t="s">
        <v>22</v>
      </c>
      <c r="E3298" s="1">
        <v>45020</v>
      </c>
      <c r="F3298" s="1" t="str">
        <f>TEXT(shipments9[[#This Row],[Shipdate]],"ddd")</f>
        <v>Tue</v>
      </c>
      <c r="G3298" s="1" t="str">
        <f>IF(OR(shipments9[[#This Row],[Day Name]]="Sat",shipments9[[#This Row],[Day Name]]="Sun"),"Weekend","Weekday")</f>
        <v>Weekday</v>
      </c>
      <c r="H3298">
        <v>5625</v>
      </c>
      <c r="I3298">
        <v>331</v>
      </c>
      <c r="J3298" t="s">
        <v>172</v>
      </c>
      <c r="K3298" t="s">
        <v>8151</v>
      </c>
      <c r="L3298" t="s">
        <v>8154</v>
      </c>
      <c r="M3298">
        <v>4</v>
      </c>
      <c r="N3298" t="s">
        <v>8158</v>
      </c>
      <c r="O3298" s="4">
        <f>INDEX(products[Cost_per_box], MATCH(shipments9[[#This Row],[PID]], products[PID], 0))</f>
        <v>9.57</v>
      </c>
      <c r="P3298" s="4">
        <f>shipments9[[#This Row],[Boxes]]*shipments9[[#This Row],[Cost Per Box]]</f>
        <v>3167.67</v>
      </c>
      <c r="Q3298" s="4">
        <f>shipments9[[#This Row],[Amount]] -shipments9[[#This Row],[total cost]]</f>
        <v>2457.33</v>
      </c>
      <c r="R3298" s="4" t="str">
        <f>IF(shipments9[[#This Row],[Gross Profit]]&lt;0,"Loss","Profit")</f>
        <v>Profit</v>
      </c>
      <c r="S3298" s="9">
        <f>shipments9[[#This Row],[Gross Profit]]/shipments9[[#This Row],[Amount]]</f>
        <v>0.43685866666666667</v>
      </c>
      <c r="T3298" s="11">
        <f>shipments9[[#This Row],[Amount]]/shipments9[[#This Row],[Boxes]]</f>
        <v>16.993957703927492</v>
      </c>
    </row>
    <row r="3299" spans="1:20" x14ac:dyDescent="0.25">
      <c r="A3299" t="s">
        <v>3496</v>
      </c>
      <c r="B3299" t="s">
        <v>77</v>
      </c>
      <c r="C3299" t="s">
        <v>155</v>
      </c>
      <c r="D3299" t="s">
        <v>22</v>
      </c>
      <c r="E3299" s="1">
        <v>45329</v>
      </c>
      <c r="F3299" s="1" t="str">
        <f>TEXT(shipments9[[#This Row],[Shipdate]],"ddd")</f>
        <v>Wed</v>
      </c>
      <c r="G3299" s="1" t="str">
        <f>IF(OR(shipments9[[#This Row],[Day Name]]="Sat",shipments9[[#This Row],[Day Name]]="Sun"),"Weekend","Weekday")</f>
        <v>Weekday</v>
      </c>
      <c r="H3299">
        <v>8102.25</v>
      </c>
      <c r="I3299">
        <v>1013</v>
      </c>
      <c r="J3299" t="s">
        <v>172</v>
      </c>
      <c r="K3299" t="s">
        <v>8155</v>
      </c>
      <c r="L3299" t="s">
        <v>8156</v>
      </c>
      <c r="M3299">
        <v>2</v>
      </c>
      <c r="N3299" t="s">
        <v>8157</v>
      </c>
      <c r="O3299" s="4">
        <f>INDEX(products[Cost_per_box], MATCH(shipments9[[#This Row],[PID]], products[PID], 0))</f>
        <v>8.43</v>
      </c>
      <c r="P3299" s="4">
        <f>shipments9[[#This Row],[Boxes]]*shipments9[[#This Row],[Cost Per Box]]</f>
        <v>8539.59</v>
      </c>
      <c r="Q3299" s="4">
        <f>shipments9[[#This Row],[Amount]] -shipments9[[#This Row],[total cost]]</f>
        <v>-437.34000000000015</v>
      </c>
      <c r="R3299" s="4" t="str">
        <f>IF(shipments9[[#This Row],[Gross Profit]]&lt;0,"Loss","Profit")</f>
        <v>Loss</v>
      </c>
      <c r="S3299" s="9">
        <f>shipments9[[#This Row],[Gross Profit]]/shipments9[[#This Row],[Amount]]</f>
        <v>-5.3977598815143961E-2</v>
      </c>
      <c r="T3299" s="11">
        <f>shipments9[[#This Row],[Amount]]/shipments9[[#This Row],[Boxes]]</f>
        <v>7.9982724580454096</v>
      </c>
    </row>
    <row r="3300" spans="1:20" hidden="1" x14ac:dyDescent="0.25">
      <c r="A3300" t="s">
        <v>3497</v>
      </c>
      <c r="B3300" t="s">
        <v>77</v>
      </c>
      <c r="C3300" t="s">
        <v>137</v>
      </c>
      <c r="D3300" t="s">
        <v>22</v>
      </c>
      <c r="E3300" s="1">
        <v>45180</v>
      </c>
      <c r="F3300" s="1" t="str">
        <f>TEXT(shipments9[[#This Row],[Shipdate]],"ddd")</f>
        <v>Mon</v>
      </c>
      <c r="G3300" s="1" t="str">
        <f>IF(OR(shipments9[[#This Row],[Day Name]]="Sat",shipments9[[#This Row],[Day Name]]="Sun"),"Weekend","Weekday")</f>
        <v>Weekday</v>
      </c>
      <c r="H3300">
        <v>58.5</v>
      </c>
      <c r="I3300">
        <v>3</v>
      </c>
      <c r="J3300" t="s">
        <v>172</v>
      </c>
      <c r="K3300" t="s">
        <v>8151</v>
      </c>
      <c r="L3300" t="s">
        <v>8160</v>
      </c>
      <c r="M3300">
        <v>9</v>
      </c>
      <c r="N3300" t="s">
        <v>8167</v>
      </c>
      <c r="O3300" s="4">
        <f>INDEX(products[Cost_per_box], MATCH(shipments9[[#This Row],[PID]], products[PID], 0))</f>
        <v>7.73</v>
      </c>
      <c r="P3300" s="4">
        <f>shipments9[[#This Row],[Boxes]]*shipments9[[#This Row],[Cost Per Box]]</f>
        <v>23.19</v>
      </c>
      <c r="Q3300" s="4">
        <f>shipments9[[#This Row],[Amount]] -shipments9[[#This Row],[total cost]]</f>
        <v>35.31</v>
      </c>
      <c r="R3300" s="4" t="str">
        <f>IF(shipments9[[#This Row],[Gross Profit]]&lt;0,"Loss","Profit")</f>
        <v>Profit</v>
      </c>
      <c r="S3300" s="9">
        <f>shipments9[[#This Row],[Gross Profit]]/shipments9[[#This Row],[Amount]]</f>
        <v>0.6035897435897436</v>
      </c>
      <c r="T3300" s="11">
        <f>shipments9[[#This Row],[Amount]]/shipments9[[#This Row],[Boxes]]</f>
        <v>19.5</v>
      </c>
    </row>
    <row r="3301" spans="1:20" hidden="1" x14ac:dyDescent="0.25">
      <c r="A3301" t="s">
        <v>3498</v>
      </c>
      <c r="B3301" t="s">
        <v>77</v>
      </c>
      <c r="C3301" t="s">
        <v>145</v>
      </c>
      <c r="D3301" t="s">
        <v>22</v>
      </c>
      <c r="E3301" s="1">
        <v>45449</v>
      </c>
      <c r="F3301" s="1" t="str">
        <f>TEXT(shipments9[[#This Row],[Shipdate]],"ddd")</f>
        <v>Thu</v>
      </c>
      <c r="G3301" s="1" t="str">
        <f>IF(OR(shipments9[[#This Row],[Day Name]]="Sat",shipments9[[#This Row],[Day Name]]="Sun"),"Weekend","Weekday")</f>
        <v>Weekday</v>
      </c>
      <c r="H3301">
        <v>4250.25</v>
      </c>
      <c r="I3301">
        <v>284</v>
      </c>
      <c r="J3301" t="s">
        <v>172</v>
      </c>
      <c r="K3301" t="s">
        <v>8155</v>
      </c>
      <c r="L3301" t="s">
        <v>8154</v>
      </c>
      <c r="M3301">
        <v>6</v>
      </c>
      <c r="N3301" t="s">
        <v>8159</v>
      </c>
      <c r="O3301" s="4">
        <f>INDEX(products[Cost_per_box], MATCH(shipments9[[#This Row],[PID]], products[PID], 0))</f>
        <v>4.74</v>
      </c>
      <c r="P3301" s="4">
        <f>shipments9[[#This Row],[Boxes]]*shipments9[[#This Row],[Cost Per Box]]</f>
        <v>1346.16</v>
      </c>
      <c r="Q3301" s="4">
        <f>shipments9[[#This Row],[Amount]] -shipments9[[#This Row],[total cost]]</f>
        <v>2904.09</v>
      </c>
      <c r="R3301" s="4" t="str">
        <f>IF(shipments9[[#This Row],[Gross Profit]]&lt;0,"Loss","Profit")</f>
        <v>Profit</v>
      </c>
      <c r="S3301" s="9">
        <f>shipments9[[#This Row],[Gross Profit]]/shipments9[[#This Row],[Amount]]</f>
        <v>0.68327510146461978</v>
      </c>
      <c r="T3301" s="11">
        <f>shipments9[[#This Row],[Amount]]/shipments9[[#This Row],[Boxes]]</f>
        <v>14.965669014084508</v>
      </c>
    </row>
    <row r="3302" spans="1:20" hidden="1" x14ac:dyDescent="0.25">
      <c r="A3302" t="s">
        <v>3499</v>
      </c>
      <c r="B3302" t="s">
        <v>77</v>
      </c>
      <c r="C3302" t="s">
        <v>153</v>
      </c>
      <c r="D3302" t="s">
        <v>22</v>
      </c>
      <c r="E3302" s="1">
        <v>45231</v>
      </c>
      <c r="F3302" s="1" t="str">
        <f>TEXT(shipments9[[#This Row],[Shipdate]],"ddd")</f>
        <v>Wed</v>
      </c>
      <c r="G3302" s="1" t="str">
        <f>IF(OR(shipments9[[#This Row],[Day Name]]="Sat",shipments9[[#This Row],[Day Name]]="Sun"),"Weekend","Weekday")</f>
        <v>Weekday</v>
      </c>
      <c r="H3302">
        <v>177.75</v>
      </c>
      <c r="I3302">
        <v>10</v>
      </c>
      <c r="J3302" t="s">
        <v>172</v>
      </c>
      <c r="K3302" t="s">
        <v>8151</v>
      </c>
      <c r="L3302" t="s">
        <v>8152</v>
      </c>
      <c r="M3302">
        <v>11</v>
      </c>
      <c r="N3302" t="s">
        <v>8165</v>
      </c>
      <c r="O3302" s="4">
        <f>INDEX(products[Cost_per_box], MATCH(shipments9[[#This Row],[PID]], products[PID], 0))</f>
        <v>9.57</v>
      </c>
      <c r="P3302" s="4">
        <f>shipments9[[#This Row],[Boxes]]*shipments9[[#This Row],[Cost Per Box]]</f>
        <v>95.7</v>
      </c>
      <c r="Q3302" s="4">
        <f>shipments9[[#This Row],[Amount]] -shipments9[[#This Row],[total cost]]</f>
        <v>82.05</v>
      </c>
      <c r="R3302" s="4" t="str">
        <f>IF(shipments9[[#This Row],[Gross Profit]]&lt;0,"Loss","Profit")</f>
        <v>Profit</v>
      </c>
      <c r="S3302" s="9">
        <f>shipments9[[#This Row],[Gross Profit]]/shipments9[[#This Row],[Amount]]</f>
        <v>0.46160337552742614</v>
      </c>
      <c r="T3302" s="11">
        <f>shipments9[[#This Row],[Amount]]/shipments9[[#This Row],[Boxes]]</f>
        <v>17.774999999999999</v>
      </c>
    </row>
    <row r="3303" spans="1:20" hidden="1" x14ac:dyDescent="0.25">
      <c r="A3303" t="s">
        <v>3500</v>
      </c>
      <c r="B3303" t="s">
        <v>77</v>
      </c>
      <c r="C3303" t="s">
        <v>161</v>
      </c>
      <c r="D3303" t="s">
        <v>22</v>
      </c>
      <c r="E3303" s="1">
        <v>45250</v>
      </c>
      <c r="F3303" s="1" t="str">
        <f>TEXT(shipments9[[#This Row],[Shipdate]],"ddd")</f>
        <v>Mon</v>
      </c>
      <c r="G3303" s="1" t="str">
        <f>IF(OR(shipments9[[#This Row],[Day Name]]="Sat",shipments9[[#This Row],[Day Name]]="Sun"),"Weekend","Weekday")</f>
        <v>Weekday</v>
      </c>
      <c r="H3303">
        <v>1818</v>
      </c>
      <c r="I3303">
        <v>166</v>
      </c>
      <c r="J3303" t="s">
        <v>172</v>
      </c>
      <c r="K3303" t="s">
        <v>8151</v>
      </c>
      <c r="L3303" t="s">
        <v>8152</v>
      </c>
      <c r="M3303">
        <v>11</v>
      </c>
      <c r="N3303" t="s">
        <v>8165</v>
      </c>
      <c r="O3303" s="4">
        <f>INDEX(products[Cost_per_box], MATCH(shipments9[[#This Row],[PID]], products[PID], 0))</f>
        <v>2.76</v>
      </c>
      <c r="P3303" s="4">
        <f>shipments9[[#This Row],[Boxes]]*shipments9[[#This Row],[Cost Per Box]]</f>
        <v>458.15999999999997</v>
      </c>
      <c r="Q3303" s="4">
        <f>shipments9[[#This Row],[Amount]] -shipments9[[#This Row],[total cost]]</f>
        <v>1359.8400000000001</v>
      </c>
      <c r="R3303" s="4" t="str">
        <f>IF(shipments9[[#This Row],[Gross Profit]]&lt;0,"Loss","Profit")</f>
        <v>Profit</v>
      </c>
      <c r="S3303" s="9">
        <f>shipments9[[#This Row],[Gross Profit]]/shipments9[[#This Row],[Amount]]</f>
        <v>0.74798679867986806</v>
      </c>
      <c r="T3303" s="11">
        <f>shipments9[[#This Row],[Amount]]/shipments9[[#This Row],[Boxes]]</f>
        <v>10.951807228915662</v>
      </c>
    </row>
    <row r="3304" spans="1:20" hidden="1" x14ac:dyDescent="0.25">
      <c r="A3304" t="s">
        <v>3501</v>
      </c>
      <c r="B3304" t="s">
        <v>77</v>
      </c>
      <c r="C3304" t="s">
        <v>163</v>
      </c>
      <c r="D3304" t="s">
        <v>22</v>
      </c>
      <c r="E3304" s="1">
        <v>45317</v>
      </c>
      <c r="F3304" s="1" t="str">
        <f>TEXT(shipments9[[#This Row],[Shipdate]],"ddd")</f>
        <v>Fri</v>
      </c>
      <c r="G3304" s="1" t="str">
        <f>IF(OR(shipments9[[#This Row],[Day Name]]="Sat",shipments9[[#This Row],[Day Name]]="Sun"),"Weekend","Weekday")</f>
        <v>Weekday</v>
      </c>
      <c r="H3304">
        <v>6923.25</v>
      </c>
      <c r="I3304">
        <v>770</v>
      </c>
      <c r="J3304" t="s">
        <v>172</v>
      </c>
      <c r="K3304" t="s">
        <v>8155</v>
      </c>
      <c r="L3304" t="s">
        <v>8156</v>
      </c>
      <c r="M3304">
        <v>1</v>
      </c>
      <c r="N3304" t="s">
        <v>8163</v>
      </c>
      <c r="O3304" s="4">
        <f>INDEX(products[Cost_per_box], MATCH(shipments9[[#This Row],[PID]], products[PID], 0))</f>
        <v>3.32</v>
      </c>
      <c r="P3304" s="4">
        <f>shipments9[[#This Row],[Boxes]]*shipments9[[#This Row],[Cost Per Box]]</f>
        <v>2556.4</v>
      </c>
      <c r="Q3304" s="4">
        <f>shipments9[[#This Row],[Amount]] -shipments9[[#This Row],[total cost]]</f>
        <v>4366.8500000000004</v>
      </c>
      <c r="R3304" s="4" t="str">
        <f>IF(shipments9[[#This Row],[Gross Profit]]&lt;0,"Loss","Profit")</f>
        <v>Profit</v>
      </c>
      <c r="S3304" s="9">
        <f>shipments9[[#This Row],[Gross Profit]]/shipments9[[#This Row],[Amount]]</f>
        <v>0.63075145343588634</v>
      </c>
      <c r="T3304" s="11">
        <f>shipments9[[#This Row],[Amount]]/shipments9[[#This Row],[Boxes]]</f>
        <v>8.9912337662337656</v>
      </c>
    </row>
    <row r="3305" spans="1:20" hidden="1" x14ac:dyDescent="0.25">
      <c r="A3305" t="s">
        <v>3502</v>
      </c>
      <c r="B3305" t="s">
        <v>77</v>
      </c>
      <c r="C3305" t="s">
        <v>153</v>
      </c>
      <c r="D3305" t="s">
        <v>22</v>
      </c>
      <c r="E3305" s="1">
        <v>45254</v>
      </c>
      <c r="F3305" s="1" t="str">
        <f>TEXT(shipments9[[#This Row],[Shipdate]],"ddd")</f>
        <v>Fri</v>
      </c>
      <c r="G3305" s="1" t="str">
        <f>IF(OR(shipments9[[#This Row],[Day Name]]="Sat",shipments9[[#This Row],[Day Name]]="Sun"),"Weekend","Weekday")</f>
        <v>Weekday</v>
      </c>
      <c r="H3305">
        <v>2425.5</v>
      </c>
      <c r="I3305">
        <v>162</v>
      </c>
      <c r="J3305" t="s">
        <v>172</v>
      </c>
      <c r="K3305" t="s">
        <v>8151</v>
      </c>
      <c r="L3305" t="s">
        <v>8152</v>
      </c>
      <c r="M3305">
        <v>11</v>
      </c>
      <c r="N3305" t="s">
        <v>8165</v>
      </c>
      <c r="O3305" s="4">
        <f>INDEX(products[Cost_per_box], MATCH(shipments9[[#This Row],[PID]], products[PID], 0))</f>
        <v>9.57</v>
      </c>
      <c r="P3305" s="4">
        <f>shipments9[[#This Row],[Boxes]]*shipments9[[#This Row],[Cost Per Box]]</f>
        <v>1550.3400000000001</v>
      </c>
      <c r="Q3305" s="4">
        <f>shipments9[[#This Row],[Amount]] -shipments9[[#This Row],[total cost]]</f>
        <v>875.15999999999985</v>
      </c>
      <c r="R3305" s="4" t="str">
        <f>IF(shipments9[[#This Row],[Gross Profit]]&lt;0,"Loss","Profit")</f>
        <v>Profit</v>
      </c>
      <c r="S3305" s="9">
        <f>shipments9[[#This Row],[Gross Profit]]/shipments9[[#This Row],[Amount]]</f>
        <v>0.36081632653061219</v>
      </c>
      <c r="T3305" s="11">
        <f>shipments9[[#This Row],[Amount]]/shipments9[[#This Row],[Boxes]]</f>
        <v>14.972222222222221</v>
      </c>
    </row>
    <row r="3306" spans="1:20" hidden="1" x14ac:dyDescent="0.25">
      <c r="A3306" t="s">
        <v>3503</v>
      </c>
      <c r="B3306" t="s">
        <v>77</v>
      </c>
      <c r="C3306" t="s">
        <v>159</v>
      </c>
      <c r="D3306" t="s">
        <v>22</v>
      </c>
      <c r="E3306" s="1">
        <v>45083</v>
      </c>
      <c r="F3306" s="1" t="str">
        <f>TEXT(shipments9[[#This Row],[Shipdate]],"ddd")</f>
        <v>Tue</v>
      </c>
      <c r="G3306" s="1" t="str">
        <f>IF(OR(shipments9[[#This Row],[Day Name]]="Sat",shipments9[[#This Row],[Day Name]]="Sun"),"Weekend","Weekday")</f>
        <v>Weekday</v>
      </c>
      <c r="H3306">
        <v>630</v>
      </c>
      <c r="I3306">
        <v>25</v>
      </c>
      <c r="J3306" t="s">
        <v>172</v>
      </c>
      <c r="K3306" t="s">
        <v>8151</v>
      </c>
      <c r="L3306" t="s">
        <v>8154</v>
      </c>
      <c r="M3306">
        <v>6</v>
      </c>
      <c r="N3306" t="s">
        <v>8159</v>
      </c>
      <c r="O3306" s="4">
        <f>INDEX(products[Cost_per_box], MATCH(shipments9[[#This Row],[PID]], products[PID], 0))</f>
        <v>5.04</v>
      </c>
      <c r="P3306" s="4">
        <f>shipments9[[#This Row],[Boxes]]*shipments9[[#This Row],[Cost Per Box]]</f>
        <v>126</v>
      </c>
      <c r="Q3306" s="4">
        <f>shipments9[[#This Row],[Amount]] -shipments9[[#This Row],[total cost]]</f>
        <v>504</v>
      </c>
      <c r="R3306" s="4" t="str">
        <f>IF(shipments9[[#This Row],[Gross Profit]]&lt;0,"Loss","Profit")</f>
        <v>Profit</v>
      </c>
      <c r="S3306" s="9">
        <f>shipments9[[#This Row],[Gross Profit]]/shipments9[[#This Row],[Amount]]</f>
        <v>0.8</v>
      </c>
      <c r="T3306" s="11">
        <f>shipments9[[#This Row],[Amount]]/shipments9[[#This Row],[Boxes]]</f>
        <v>25.2</v>
      </c>
    </row>
    <row r="3307" spans="1:20" hidden="1" x14ac:dyDescent="0.25">
      <c r="A3307" t="s">
        <v>3504</v>
      </c>
      <c r="B3307" t="s">
        <v>77</v>
      </c>
      <c r="C3307" t="s">
        <v>163</v>
      </c>
      <c r="D3307" t="s">
        <v>22</v>
      </c>
      <c r="E3307" s="1">
        <v>44966</v>
      </c>
      <c r="F3307" s="1" t="str">
        <f>TEXT(shipments9[[#This Row],[Shipdate]],"ddd")</f>
        <v>Thu</v>
      </c>
      <c r="G3307" s="1" t="str">
        <f>IF(OR(shipments9[[#This Row],[Day Name]]="Sat",shipments9[[#This Row],[Day Name]]="Sun"),"Weekend","Weekday")</f>
        <v>Weekday</v>
      </c>
      <c r="H3307">
        <v>7067.25</v>
      </c>
      <c r="I3307">
        <v>786</v>
      </c>
      <c r="J3307" t="s">
        <v>172</v>
      </c>
      <c r="K3307" t="s">
        <v>8151</v>
      </c>
      <c r="L3307" t="s">
        <v>8156</v>
      </c>
      <c r="M3307">
        <v>2</v>
      </c>
      <c r="N3307" t="s">
        <v>8157</v>
      </c>
      <c r="O3307" s="4">
        <f>INDEX(products[Cost_per_box], MATCH(shipments9[[#This Row],[PID]], products[PID], 0))</f>
        <v>3.32</v>
      </c>
      <c r="P3307" s="4">
        <f>shipments9[[#This Row],[Boxes]]*shipments9[[#This Row],[Cost Per Box]]</f>
        <v>2609.52</v>
      </c>
      <c r="Q3307" s="4">
        <f>shipments9[[#This Row],[Amount]] -shipments9[[#This Row],[total cost]]</f>
        <v>4457.7299999999996</v>
      </c>
      <c r="R3307" s="4" t="str">
        <f>IF(shipments9[[#This Row],[Gross Profit]]&lt;0,"Loss","Profit")</f>
        <v>Profit</v>
      </c>
      <c r="S3307" s="9">
        <f>shipments9[[#This Row],[Gross Profit]]/shipments9[[#This Row],[Amount]]</f>
        <v>0.63075878170434041</v>
      </c>
      <c r="T3307" s="11">
        <f>shipments9[[#This Row],[Amount]]/shipments9[[#This Row],[Boxes]]</f>
        <v>8.9914122137404586</v>
      </c>
    </row>
    <row r="3308" spans="1:20" hidden="1" x14ac:dyDescent="0.25">
      <c r="A3308" t="s">
        <v>3505</v>
      </c>
      <c r="B3308" t="s">
        <v>77</v>
      </c>
      <c r="C3308" t="s">
        <v>139</v>
      </c>
      <c r="D3308" t="s">
        <v>22</v>
      </c>
      <c r="E3308" s="1">
        <v>45232</v>
      </c>
      <c r="F3308" s="1" t="str">
        <f>TEXT(shipments9[[#This Row],[Shipdate]],"ddd")</f>
        <v>Thu</v>
      </c>
      <c r="G3308" s="1" t="str">
        <f>IF(OR(shipments9[[#This Row],[Day Name]]="Sat",shipments9[[#This Row],[Day Name]]="Sun"),"Weekend","Weekday")</f>
        <v>Weekday</v>
      </c>
      <c r="H3308">
        <v>1145.25</v>
      </c>
      <c r="I3308">
        <v>61</v>
      </c>
      <c r="J3308" t="s">
        <v>172</v>
      </c>
      <c r="K3308" t="s">
        <v>8151</v>
      </c>
      <c r="L3308" t="s">
        <v>8152</v>
      </c>
      <c r="M3308">
        <v>11</v>
      </c>
      <c r="N3308" t="s">
        <v>8165</v>
      </c>
      <c r="O3308" s="4">
        <f>INDEX(products[Cost_per_box], MATCH(shipments9[[#This Row],[PID]], products[PID], 0))</f>
        <v>3.68</v>
      </c>
      <c r="P3308" s="4">
        <f>shipments9[[#This Row],[Boxes]]*shipments9[[#This Row],[Cost Per Box]]</f>
        <v>224.48000000000002</v>
      </c>
      <c r="Q3308" s="4">
        <f>shipments9[[#This Row],[Amount]] -shipments9[[#This Row],[total cost]]</f>
        <v>920.77</v>
      </c>
      <c r="R3308" s="4" t="str">
        <f>IF(shipments9[[#This Row],[Gross Profit]]&lt;0,"Loss","Profit")</f>
        <v>Profit</v>
      </c>
      <c r="S3308" s="9">
        <f>shipments9[[#This Row],[Gross Profit]]/shipments9[[#This Row],[Amount]]</f>
        <v>0.80399039511023795</v>
      </c>
      <c r="T3308" s="11">
        <f>shipments9[[#This Row],[Amount]]/shipments9[[#This Row],[Boxes]]</f>
        <v>18.774590163934427</v>
      </c>
    </row>
    <row r="3309" spans="1:20" hidden="1" x14ac:dyDescent="0.25">
      <c r="A3309" t="s">
        <v>3506</v>
      </c>
      <c r="B3309" t="s">
        <v>77</v>
      </c>
      <c r="C3309" t="s">
        <v>153</v>
      </c>
      <c r="D3309" t="s">
        <v>22</v>
      </c>
      <c r="E3309" s="1">
        <v>45166</v>
      </c>
      <c r="F3309" s="1" t="str">
        <f>TEXT(shipments9[[#This Row],[Shipdate]],"ddd")</f>
        <v>Mon</v>
      </c>
      <c r="G3309" s="1" t="str">
        <f>IF(OR(shipments9[[#This Row],[Day Name]]="Sat",shipments9[[#This Row],[Day Name]]="Sun"),"Weekend","Weekday")</f>
        <v>Weekday</v>
      </c>
      <c r="H3309">
        <v>9315</v>
      </c>
      <c r="I3309">
        <v>518</v>
      </c>
      <c r="J3309" t="s">
        <v>172</v>
      </c>
      <c r="K3309" t="s">
        <v>8151</v>
      </c>
      <c r="L3309" t="s">
        <v>8160</v>
      </c>
      <c r="M3309">
        <v>8</v>
      </c>
      <c r="N3309" t="s">
        <v>8162</v>
      </c>
      <c r="O3309" s="4">
        <f>INDEX(products[Cost_per_box], MATCH(shipments9[[#This Row],[PID]], products[PID], 0))</f>
        <v>9.57</v>
      </c>
      <c r="P3309" s="4">
        <f>shipments9[[#This Row],[Boxes]]*shipments9[[#This Row],[Cost Per Box]]</f>
        <v>4957.26</v>
      </c>
      <c r="Q3309" s="4">
        <f>shipments9[[#This Row],[Amount]] -shipments9[[#This Row],[total cost]]</f>
        <v>4357.74</v>
      </c>
      <c r="R3309" s="4" t="str">
        <f>IF(shipments9[[#This Row],[Gross Profit]]&lt;0,"Loss","Profit")</f>
        <v>Profit</v>
      </c>
      <c r="S3309" s="9">
        <f>shipments9[[#This Row],[Gross Profit]]/shipments9[[#This Row],[Amount]]</f>
        <v>0.46781964573268919</v>
      </c>
      <c r="T3309" s="11">
        <f>shipments9[[#This Row],[Amount]]/shipments9[[#This Row],[Boxes]]</f>
        <v>17.982625482625483</v>
      </c>
    </row>
    <row r="3310" spans="1:20" hidden="1" x14ac:dyDescent="0.25">
      <c r="A3310" t="s">
        <v>3507</v>
      </c>
      <c r="B3310" t="s">
        <v>58</v>
      </c>
      <c r="C3310" t="s">
        <v>145</v>
      </c>
      <c r="D3310" t="s">
        <v>22</v>
      </c>
      <c r="E3310" s="1">
        <v>45280</v>
      </c>
      <c r="F3310" s="1" t="str">
        <f>TEXT(shipments9[[#This Row],[Shipdate]],"ddd")</f>
        <v>Wed</v>
      </c>
      <c r="G3310" s="1" t="str">
        <f>IF(OR(shipments9[[#This Row],[Day Name]]="Sat",shipments9[[#This Row],[Day Name]]="Sun"),"Weekend","Weekday")</f>
        <v>Weekday</v>
      </c>
      <c r="H3310">
        <v>13230</v>
      </c>
      <c r="I3310">
        <v>779</v>
      </c>
      <c r="J3310" t="s">
        <v>172</v>
      </c>
      <c r="K3310" t="s">
        <v>8151</v>
      </c>
      <c r="L3310" t="s">
        <v>8152</v>
      </c>
      <c r="M3310">
        <v>12</v>
      </c>
      <c r="N3310" t="s">
        <v>8166</v>
      </c>
      <c r="O3310" s="4">
        <f>INDEX(products[Cost_per_box], MATCH(shipments9[[#This Row],[PID]], products[PID], 0))</f>
        <v>4.74</v>
      </c>
      <c r="P3310" s="4">
        <f>shipments9[[#This Row],[Boxes]]*shipments9[[#This Row],[Cost Per Box]]</f>
        <v>3692.46</v>
      </c>
      <c r="Q3310" s="4">
        <f>shipments9[[#This Row],[Amount]] -shipments9[[#This Row],[total cost]]</f>
        <v>9537.5400000000009</v>
      </c>
      <c r="R3310" s="4" t="str">
        <f>IF(shipments9[[#This Row],[Gross Profit]]&lt;0,"Loss","Profit")</f>
        <v>Profit</v>
      </c>
      <c r="S3310" s="9">
        <f>shipments9[[#This Row],[Gross Profit]]/shipments9[[#This Row],[Amount]]</f>
        <v>0.72090249433106579</v>
      </c>
      <c r="T3310" s="11">
        <f>shipments9[[#This Row],[Amount]]/shipments9[[#This Row],[Boxes]]</f>
        <v>16.983311938382542</v>
      </c>
    </row>
    <row r="3311" spans="1:20" hidden="1" x14ac:dyDescent="0.25">
      <c r="A3311" t="s">
        <v>3508</v>
      </c>
      <c r="B3311" t="s">
        <v>58</v>
      </c>
      <c r="C3311" t="s">
        <v>153</v>
      </c>
      <c r="D3311" t="s">
        <v>22</v>
      </c>
      <c r="E3311" s="1">
        <v>45293</v>
      </c>
      <c r="F3311" s="1" t="str">
        <f>TEXT(shipments9[[#This Row],[Shipdate]],"ddd")</f>
        <v>Tue</v>
      </c>
      <c r="G3311" s="1" t="str">
        <f>IF(OR(shipments9[[#This Row],[Day Name]]="Sat",shipments9[[#This Row],[Day Name]]="Sun"),"Weekend","Weekday")</f>
        <v>Weekday</v>
      </c>
      <c r="H3311">
        <v>19352.25</v>
      </c>
      <c r="I3311">
        <v>1139</v>
      </c>
      <c r="J3311" t="s">
        <v>172</v>
      </c>
      <c r="K3311" t="s">
        <v>8155</v>
      </c>
      <c r="L3311" t="s">
        <v>8156</v>
      </c>
      <c r="M3311">
        <v>1</v>
      </c>
      <c r="N3311" t="s">
        <v>8163</v>
      </c>
      <c r="O3311" s="4">
        <f>INDEX(products[Cost_per_box], MATCH(shipments9[[#This Row],[PID]], products[PID], 0))</f>
        <v>9.57</v>
      </c>
      <c r="P3311" s="4">
        <f>shipments9[[#This Row],[Boxes]]*shipments9[[#This Row],[Cost Per Box]]</f>
        <v>10900.23</v>
      </c>
      <c r="Q3311" s="4">
        <f>shipments9[[#This Row],[Amount]] -shipments9[[#This Row],[total cost]]</f>
        <v>8452.02</v>
      </c>
      <c r="R3311" s="4" t="str">
        <f>IF(shipments9[[#This Row],[Gross Profit]]&lt;0,"Loss","Profit")</f>
        <v>Profit</v>
      </c>
      <c r="S3311" s="9">
        <f>shipments9[[#This Row],[Gross Profit]]/shipments9[[#This Row],[Amount]]</f>
        <v>0.43674611479285358</v>
      </c>
      <c r="T3311" s="11">
        <f>shipments9[[#This Row],[Amount]]/shipments9[[#This Row],[Boxes]]</f>
        <v>16.990561896400351</v>
      </c>
    </row>
    <row r="3312" spans="1:20" hidden="1" x14ac:dyDescent="0.25">
      <c r="A3312" t="s">
        <v>3509</v>
      </c>
      <c r="B3312" t="s">
        <v>58</v>
      </c>
      <c r="C3312" t="s">
        <v>155</v>
      </c>
      <c r="D3312" t="s">
        <v>22</v>
      </c>
      <c r="E3312" s="1">
        <v>45212</v>
      </c>
      <c r="F3312" s="1" t="str">
        <f>TEXT(shipments9[[#This Row],[Shipdate]],"ddd")</f>
        <v>Fri</v>
      </c>
      <c r="G3312" s="1" t="str">
        <f>IF(OR(shipments9[[#This Row],[Day Name]]="Sat",shipments9[[#This Row],[Day Name]]="Sun"),"Weekend","Weekday")</f>
        <v>Weekday</v>
      </c>
      <c r="H3312">
        <v>6234.75</v>
      </c>
      <c r="I3312">
        <v>567</v>
      </c>
      <c r="J3312" t="s">
        <v>172</v>
      </c>
      <c r="K3312" t="s">
        <v>8151</v>
      </c>
      <c r="L3312" t="s">
        <v>8152</v>
      </c>
      <c r="M3312">
        <v>10</v>
      </c>
      <c r="N3312" t="s">
        <v>8153</v>
      </c>
      <c r="O3312" s="4">
        <f>INDEX(products[Cost_per_box], MATCH(shipments9[[#This Row],[PID]], products[PID], 0))</f>
        <v>8.43</v>
      </c>
      <c r="P3312" s="4">
        <f>shipments9[[#This Row],[Boxes]]*shipments9[[#This Row],[Cost Per Box]]</f>
        <v>4779.8099999999995</v>
      </c>
      <c r="Q3312" s="4">
        <f>shipments9[[#This Row],[Amount]] -shipments9[[#This Row],[total cost]]</f>
        <v>1454.9400000000005</v>
      </c>
      <c r="R3312" s="4" t="str">
        <f>IF(shipments9[[#This Row],[Gross Profit]]&lt;0,"Loss","Profit")</f>
        <v>Profit</v>
      </c>
      <c r="S3312" s="9">
        <f>shipments9[[#This Row],[Gross Profit]]/shipments9[[#This Row],[Amount]]</f>
        <v>0.2333597979068929</v>
      </c>
      <c r="T3312" s="11">
        <f>shipments9[[#This Row],[Amount]]/shipments9[[#This Row],[Boxes]]</f>
        <v>10.996031746031745</v>
      </c>
    </row>
    <row r="3313" spans="1:20" hidden="1" x14ac:dyDescent="0.25">
      <c r="A3313" t="s">
        <v>3510</v>
      </c>
      <c r="B3313" t="s">
        <v>58</v>
      </c>
      <c r="C3313" t="s">
        <v>159</v>
      </c>
      <c r="D3313" t="s">
        <v>22</v>
      </c>
      <c r="E3313" s="1">
        <v>44984</v>
      </c>
      <c r="F3313" s="1" t="str">
        <f>TEXT(shipments9[[#This Row],[Shipdate]],"ddd")</f>
        <v>Mon</v>
      </c>
      <c r="G3313" s="1" t="str">
        <f>IF(OR(shipments9[[#This Row],[Day Name]]="Sat",shipments9[[#This Row],[Day Name]]="Sun"),"Weekend","Weekday")</f>
        <v>Weekday</v>
      </c>
      <c r="H3313">
        <v>2947.5</v>
      </c>
      <c r="I3313">
        <v>106</v>
      </c>
      <c r="J3313" t="s">
        <v>172</v>
      </c>
      <c r="K3313" t="s">
        <v>8151</v>
      </c>
      <c r="L3313" t="s">
        <v>8156</v>
      </c>
      <c r="M3313">
        <v>2</v>
      </c>
      <c r="N3313" t="s">
        <v>8157</v>
      </c>
      <c r="O3313" s="4">
        <f>INDEX(products[Cost_per_box], MATCH(shipments9[[#This Row],[PID]], products[PID], 0))</f>
        <v>5.04</v>
      </c>
      <c r="P3313" s="4">
        <f>shipments9[[#This Row],[Boxes]]*shipments9[[#This Row],[Cost Per Box]]</f>
        <v>534.24</v>
      </c>
      <c r="Q3313" s="4">
        <f>shipments9[[#This Row],[Amount]] -shipments9[[#This Row],[total cost]]</f>
        <v>2413.2600000000002</v>
      </c>
      <c r="R3313" s="4" t="str">
        <f>IF(shipments9[[#This Row],[Gross Profit]]&lt;0,"Loss","Profit")</f>
        <v>Profit</v>
      </c>
      <c r="S3313" s="9">
        <f>shipments9[[#This Row],[Gross Profit]]/shipments9[[#This Row],[Amount]]</f>
        <v>0.81874809160305351</v>
      </c>
      <c r="T3313" s="11">
        <f>shipments9[[#This Row],[Amount]]/shipments9[[#This Row],[Boxes]]</f>
        <v>27.806603773584907</v>
      </c>
    </row>
    <row r="3314" spans="1:20" hidden="1" x14ac:dyDescent="0.25">
      <c r="A3314" t="s">
        <v>3511</v>
      </c>
      <c r="B3314" t="s">
        <v>58</v>
      </c>
      <c r="C3314" t="s">
        <v>132</v>
      </c>
      <c r="D3314" t="s">
        <v>22</v>
      </c>
      <c r="E3314" s="1">
        <v>44944</v>
      </c>
      <c r="F3314" s="1" t="str">
        <f>TEXT(shipments9[[#This Row],[Shipdate]],"ddd")</f>
        <v>Wed</v>
      </c>
      <c r="G3314" s="1" t="str">
        <f>IF(OR(shipments9[[#This Row],[Day Name]]="Sat",shipments9[[#This Row],[Day Name]]="Sun"),"Weekend","Weekday")</f>
        <v>Weekday</v>
      </c>
      <c r="H3314">
        <v>6201</v>
      </c>
      <c r="I3314">
        <v>222</v>
      </c>
      <c r="J3314" t="s">
        <v>172</v>
      </c>
      <c r="K3314" t="s">
        <v>8151</v>
      </c>
      <c r="L3314" t="s">
        <v>8156</v>
      </c>
      <c r="M3314">
        <v>1</v>
      </c>
      <c r="N3314" t="s">
        <v>8163</v>
      </c>
      <c r="O3314" s="4">
        <f>INDEX(products[Cost_per_box], MATCH(shipments9[[#This Row],[PID]], products[PID], 0))</f>
        <v>6.31</v>
      </c>
      <c r="P3314" s="4">
        <f>shipments9[[#This Row],[Boxes]]*shipments9[[#This Row],[Cost Per Box]]</f>
        <v>1400.82</v>
      </c>
      <c r="Q3314" s="4">
        <f>shipments9[[#This Row],[Amount]] -shipments9[[#This Row],[total cost]]</f>
        <v>4800.18</v>
      </c>
      <c r="R3314" s="4" t="str">
        <f>IF(shipments9[[#This Row],[Gross Profit]]&lt;0,"Loss","Profit")</f>
        <v>Profit</v>
      </c>
      <c r="S3314" s="9">
        <f>shipments9[[#This Row],[Gross Profit]]/shipments9[[#This Row],[Amount]]</f>
        <v>0.77409772617319794</v>
      </c>
      <c r="T3314" s="11">
        <f>shipments9[[#This Row],[Amount]]/shipments9[[#This Row],[Boxes]]</f>
        <v>27.932432432432432</v>
      </c>
    </row>
    <row r="3315" spans="1:20" hidden="1" x14ac:dyDescent="0.25">
      <c r="A3315" t="s">
        <v>3512</v>
      </c>
      <c r="B3315" t="s">
        <v>58</v>
      </c>
      <c r="C3315" t="s">
        <v>153</v>
      </c>
      <c r="D3315" t="s">
        <v>22</v>
      </c>
      <c r="E3315" s="1">
        <v>45296</v>
      </c>
      <c r="F3315" s="1" t="str">
        <f>TEXT(shipments9[[#This Row],[Shipdate]],"ddd")</f>
        <v>Fri</v>
      </c>
      <c r="G3315" s="1" t="str">
        <f>IF(OR(shipments9[[#This Row],[Day Name]]="Sat",shipments9[[#This Row],[Day Name]]="Sun"),"Weekend","Weekday")</f>
        <v>Weekday</v>
      </c>
      <c r="H3315">
        <v>2369.25</v>
      </c>
      <c r="I3315">
        <v>170</v>
      </c>
      <c r="J3315" t="s">
        <v>172</v>
      </c>
      <c r="K3315" t="s">
        <v>8155</v>
      </c>
      <c r="L3315" t="s">
        <v>8156</v>
      </c>
      <c r="M3315">
        <v>1</v>
      </c>
      <c r="N3315" t="s">
        <v>8163</v>
      </c>
      <c r="O3315" s="4">
        <f>INDEX(products[Cost_per_box], MATCH(shipments9[[#This Row],[PID]], products[PID], 0))</f>
        <v>9.57</v>
      </c>
      <c r="P3315" s="4">
        <f>shipments9[[#This Row],[Boxes]]*shipments9[[#This Row],[Cost Per Box]]</f>
        <v>1626.9</v>
      </c>
      <c r="Q3315" s="4">
        <f>shipments9[[#This Row],[Amount]] -shipments9[[#This Row],[total cost]]</f>
        <v>742.34999999999991</v>
      </c>
      <c r="R3315" s="4" t="str">
        <f>IF(shipments9[[#This Row],[Gross Profit]]&lt;0,"Loss","Profit")</f>
        <v>Profit</v>
      </c>
      <c r="S3315" s="9">
        <f>shipments9[[#This Row],[Gross Profit]]/shipments9[[#This Row],[Amount]]</f>
        <v>0.31332700221589105</v>
      </c>
      <c r="T3315" s="11">
        <f>shipments9[[#This Row],[Amount]]/shipments9[[#This Row],[Boxes]]</f>
        <v>13.936764705882354</v>
      </c>
    </row>
    <row r="3316" spans="1:20" hidden="1" x14ac:dyDescent="0.25">
      <c r="A3316" t="s">
        <v>3513</v>
      </c>
      <c r="B3316" t="s">
        <v>58</v>
      </c>
      <c r="C3316" t="s">
        <v>153</v>
      </c>
      <c r="D3316" t="s">
        <v>22</v>
      </c>
      <c r="E3316" s="1">
        <v>44958</v>
      </c>
      <c r="F3316" s="1" t="str">
        <f>TEXT(shipments9[[#This Row],[Shipdate]],"ddd")</f>
        <v>Wed</v>
      </c>
      <c r="G3316" s="1" t="str">
        <f>IF(OR(shipments9[[#This Row],[Day Name]]="Sat",shipments9[[#This Row],[Day Name]]="Sun"),"Weekend","Weekday")</f>
        <v>Weekday</v>
      </c>
      <c r="H3316">
        <v>11565</v>
      </c>
      <c r="I3316">
        <v>771</v>
      </c>
      <c r="J3316" t="s">
        <v>172</v>
      </c>
      <c r="K3316" t="s">
        <v>8151</v>
      </c>
      <c r="L3316" t="s">
        <v>8156</v>
      </c>
      <c r="M3316">
        <v>2</v>
      </c>
      <c r="N3316" t="s">
        <v>8157</v>
      </c>
      <c r="O3316" s="4">
        <f>INDEX(products[Cost_per_box], MATCH(shipments9[[#This Row],[PID]], products[PID], 0))</f>
        <v>9.57</v>
      </c>
      <c r="P3316" s="4">
        <f>shipments9[[#This Row],[Boxes]]*shipments9[[#This Row],[Cost Per Box]]</f>
        <v>7378.47</v>
      </c>
      <c r="Q3316" s="4">
        <f>shipments9[[#This Row],[Amount]] -shipments9[[#This Row],[total cost]]</f>
        <v>4186.53</v>
      </c>
      <c r="R3316" s="4" t="str">
        <f>IF(shipments9[[#This Row],[Gross Profit]]&lt;0,"Loss","Profit")</f>
        <v>Profit</v>
      </c>
      <c r="S3316" s="9">
        <f>shipments9[[#This Row],[Gross Profit]]/shipments9[[#This Row],[Amount]]</f>
        <v>0.36199999999999999</v>
      </c>
      <c r="T3316" s="11">
        <f>shipments9[[#This Row],[Amount]]/shipments9[[#This Row],[Boxes]]</f>
        <v>15</v>
      </c>
    </row>
    <row r="3317" spans="1:20" hidden="1" x14ac:dyDescent="0.25">
      <c r="A3317" t="s">
        <v>3514</v>
      </c>
      <c r="B3317" t="s">
        <v>58</v>
      </c>
      <c r="C3317" t="s">
        <v>121</v>
      </c>
      <c r="D3317" t="s">
        <v>22</v>
      </c>
      <c r="E3317" s="1">
        <v>45223</v>
      </c>
      <c r="F3317" s="1" t="str">
        <f>TEXT(shipments9[[#This Row],[Shipdate]],"ddd")</f>
        <v>Tue</v>
      </c>
      <c r="G3317" s="1" t="str">
        <f>IF(OR(shipments9[[#This Row],[Day Name]]="Sat",shipments9[[#This Row],[Day Name]]="Sun"),"Weekend","Weekday")</f>
        <v>Weekday</v>
      </c>
      <c r="H3317">
        <v>4558.5</v>
      </c>
      <c r="I3317">
        <v>351</v>
      </c>
      <c r="J3317" t="s">
        <v>172</v>
      </c>
      <c r="K3317" t="s">
        <v>8151</v>
      </c>
      <c r="L3317" t="s">
        <v>8152</v>
      </c>
      <c r="M3317">
        <v>10</v>
      </c>
      <c r="N3317" t="s">
        <v>8153</v>
      </c>
      <c r="O3317" s="4">
        <f>INDEX(products[Cost_per_box], MATCH(shipments9[[#This Row],[PID]], products[PID], 0))</f>
        <v>5.26</v>
      </c>
      <c r="P3317" s="4">
        <f>shipments9[[#This Row],[Boxes]]*shipments9[[#This Row],[Cost Per Box]]</f>
        <v>1846.26</v>
      </c>
      <c r="Q3317" s="4">
        <f>shipments9[[#This Row],[Amount]] -shipments9[[#This Row],[total cost]]</f>
        <v>2712.24</v>
      </c>
      <c r="R3317" s="4" t="str">
        <f>IF(shipments9[[#This Row],[Gross Profit]]&lt;0,"Loss","Profit")</f>
        <v>Profit</v>
      </c>
      <c r="S3317" s="9">
        <f>shipments9[[#This Row],[Gross Profit]]/shipments9[[#This Row],[Amount]]</f>
        <v>0.59498519249753201</v>
      </c>
      <c r="T3317" s="11">
        <f>shipments9[[#This Row],[Amount]]/shipments9[[#This Row],[Boxes]]</f>
        <v>12.987179487179487</v>
      </c>
    </row>
    <row r="3318" spans="1:20" hidden="1" x14ac:dyDescent="0.25">
      <c r="A3318" t="s">
        <v>3515</v>
      </c>
      <c r="B3318" t="s">
        <v>58</v>
      </c>
      <c r="C3318" t="s">
        <v>124</v>
      </c>
      <c r="D3318" t="s">
        <v>22</v>
      </c>
      <c r="E3318" s="1">
        <v>45085</v>
      </c>
      <c r="F3318" s="1" t="str">
        <f>TEXT(shipments9[[#This Row],[Shipdate]],"ddd")</f>
        <v>Thu</v>
      </c>
      <c r="G3318" s="1" t="str">
        <f>IF(OR(shipments9[[#This Row],[Day Name]]="Sat",shipments9[[#This Row],[Day Name]]="Sun"),"Weekend","Weekday")</f>
        <v>Weekday</v>
      </c>
      <c r="H3318">
        <v>2891.25</v>
      </c>
      <c r="I3318">
        <v>181</v>
      </c>
      <c r="J3318" t="s">
        <v>172</v>
      </c>
      <c r="K3318" t="s">
        <v>8151</v>
      </c>
      <c r="L3318" t="s">
        <v>8154</v>
      </c>
      <c r="M3318">
        <v>6</v>
      </c>
      <c r="N3318" t="s">
        <v>8159</v>
      </c>
      <c r="O3318" s="4">
        <f>INDEX(products[Cost_per_box], MATCH(shipments9[[#This Row],[PID]], products[PID], 0))</f>
        <v>7.48</v>
      </c>
      <c r="P3318" s="4">
        <f>shipments9[[#This Row],[Boxes]]*shipments9[[#This Row],[Cost Per Box]]</f>
        <v>1353.88</v>
      </c>
      <c r="Q3318" s="4">
        <f>shipments9[[#This Row],[Amount]] -shipments9[[#This Row],[total cost]]</f>
        <v>1537.37</v>
      </c>
      <c r="R3318" s="4" t="str">
        <f>IF(shipments9[[#This Row],[Gross Profit]]&lt;0,"Loss","Profit")</f>
        <v>Profit</v>
      </c>
      <c r="S3318" s="9">
        <f>shipments9[[#This Row],[Gross Profit]]/shipments9[[#This Row],[Amount]]</f>
        <v>0.53173194984868133</v>
      </c>
      <c r="T3318" s="11">
        <f>shipments9[[#This Row],[Amount]]/shipments9[[#This Row],[Boxes]]</f>
        <v>15.973756906077348</v>
      </c>
    </row>
    <row r="3319" spans="1:20" hidden="1" x14ac:dyDescent="0.25">
      <c r="A3319" t="s">
        <v>3516</v>
      </c>
      <c r="B3319" t="s">
        <v>58</v>
      </c>
      <c r="C3319" t="s">
        <v>126</v>
      </c>
      <c r="D3319" t="s">
        <v>22</v>
      </c>
      <c r="E3319" s="1">
        <v>44957</v>
      </c>
      <c r="F3319" s="1" t="str">
        <f>TEXT(shipments9[[#This Row],[Shipdate]],"ddd")</f>
        <v>Tue</v>
      </c>
      <c r="G3319" s="1" t="str">
        <f>IF(OR(shipments9[[#This Row],[Day Name]]="Sat",shipments9[[#This Row],[Day Name]]="Sun"),"Weekend","Weekday")</f>
        <v>Weekday</v>
      </c>
      <c r="H3319">
        <v>5404.5</v>
      </c>
      <c r="I3319">
        <v>451</v>
      </c>
      <c r="J3319" t="s">
        <v>172</v>
      </c>
      <c r="K3319" t="s">
        <v>8151</v>
      </c>
      <c r="L3319" t="s">
        <v>8156</v>
      </c>
      <c r="M3319">
        <v>1</v>
      </c>
      <c r="N3319" t="s">
        <v>8163</v>
      </c>
      <c r="O3319" s="4">
        <f>INDEX(products[Cost_per_box], MATCH(shipments9[[#This Row],[PID]], products[PID], 0))</f>
        <v>5.15</v>
      </c>
      <c r="P3319" s="4">
        <f>shipments9[[#This Row],[Boxes]]*shipments9[[#This Row],[Cost Per Box]]</f>
        <v>2322.65</v>
      </c>
      <c r="Q3319" s="4">
        <f>shipments9[[#This Row],[Amount]] -shipments9[[#This Row],[total cost]]</f>
        <v>3081.85</v>
      </c>
      <c r="R3319" s="4" t="str">
        <f>IF(shipments9[[#This Row],[Gross Profit]]&lt;0,"Loss","Profit")</f>
        <v>Profit</v>
      </c>
      <c r="S3319" s="9">
        <f>shipments9[[#This Row],[Gross Profit]]/shipments9[[#This Row],[Amount]]</f>
        <v>0.57023776482560828</v>
      </c>
      <c r="T3319" s="11">
        <f>shipments9[[#This Row],[Amount]]/shipments9[[#This Row],[Boxes]]</f>
        <v>11.983370288248336</v>
      </c>
    </row>
    <row r="3320" spans="1:20" hidden="1" x14ac:dyDescent="0.25">
      <c r="A3320" t="s">
        <v>3517</v>
      </c>
      <c r="B3320" t="s">
        <v>58</v>
      </c>
      <c r="C3320" t="s">
        <v>137</v>
      </c>
      <c r="D3320" t="s">
        <v>22</v>
      </c>
      <c r="E3320" s="1">
        <v>44929</v>
      </c>
      <c r="F3320" s="1" t="str">
        <f>TEXT(shipments9[[#This Row],[Shipdate]],"ddd")</f>
        <v>Tue</v>
      </c>
      <c r="G3320" s="1" t="str">
        <f>IF(OR(shipments9[[#This Row],[Day Name]]="Sat",shipments9[[#This Row],[Day Name]]="Sun"),"Weekend","Weekday")</f>
        <v>Weekday</v>
      </c>
      <c r="H3320">
        <v>7344</v>
      </c>
      <c r="I3320">
        <v>368</v>
      </c>
      <c r="J3320" t="s">
        <v>172</v>
      </c>
      <c r="K3320" t="s">
        <v>8151</v>
      </c>
      <c r="L3320" t="s">
        <v>8156</v>
      </c>
      <c r="M3320">
        <v>1</v>
      </c>
      <c r="N3320" t="s">
        <v>8163</v>
      </c>
      <c r="O3320" s="4">
        <f>INDEX(products[Cost_per_box], MATCH(shipments9[[#This Row],[PID]], products[PID], 0))</f>
        <v>7.73</v>
      </c>
      <c r="P3320" s="4">
        <f>shipments9[[#This Row],[Boxes]]*shipments9[[#This Row],[Cost Per Box]]</f>
        <v>2844.6400000000003</v>
      </c>
      <c r="Q3320" s="4">
        <f>shipments9[[#This Row],[Amount]] -shipments9[[#This Row],[total cost]]</f>
        <v>4499.3599999999997</v>
      </c>
      <c r="R3320" s="4" t="str">
        <f>IF(shipments9[[#This Row],[Gross Profit]]&lt;0,"Loss","Profit")</f>
        <v>Profit</v>
      </c>
      <c r="S3320" s="9">
        <f>shipments9[[#This Row],[Gross Profit]]/shipments9[[#This Row],[Amount]]</f>
        <v>0.61265795206971674</v>
      </c>
      <c r="T3320" s="11">
        <f>shipments9[[#This Row],[Amount]]/shipments9[[#This Row],[Boxes]]</f>
        <v>19.956521739130434</v>
      </c>
    </row>
    <row r="3321" spans="1:20" hidden="1" x14ac:dyDescent="0.25">
      <c r="A3321" t="s">
        <v>3518</v>
      </c>
      <c r="B3321" t="s">
        <v>58</v>
      </c>
      <c r="C3321" t="s">
        <v>151</v>
      </c>
      <c r="D3321" t="s">
        <v>22</v>
      </c>
      <c r="E3321" s="1">
        <v>45288</v>
      </c>
      <c r="F3321" s="1" t="str">
        <f>TEXT(shipments9[[#This Row],[Shipdate]],"ddd")</f>
        <v>Thu</v>
      </c>
      <c r="G3321" s="1" t="str">
        <f>IF(OR(shipments9[[#This Row],[Day Name]]="Sat",shipments9[[#This Row],[Day Name]]="Sun"),"Weekend","Weekday")</f>
        <v>Weekday</v>
      </c>
      <c r="H3321">
        <v>4344.75</v>
      </c>
      <c r="I3321">
        <v>242</v>
      </c>
      <c r="J3321" t="s">
        <v>172</v>
      </c>
      <c r="K3321" t="s">
        <v>8151</v>
      </c>
      <c r="L3321" t="s">
        <v>8152</v>
      </c>
      <c r="M3321">
        <v>12</v>
      </c>
      <c r="N3321" t="s">
        <v>8166</v>
      </c>
      <c r="O3321" s="4">
        <f>INDEX(products[Cost_per_box], MATCH(shipments9[[#This Row],[PID]], products[PID], 0))</f>
        <v>12.41</v>
      </c>
      <c r="P3321" s="4">
        <f>shipments9[[#This Row],[Boxes]]*shipments9[[#This Row],[Cost Per Box]]</f>
        <v>3003.2200000000003</v>
      </c>
      <c r="Q3321" s="4">
        <f>shipments9[[#This Row],[Amount]] -shipments9[[#This Row],[total cost]]</f>
        <v>1341.5299999999997</v>
      </c>
      <c r="R3321" s="4" t="str">
        <f>IF(shipments9[[#This Row],[Gross Profit]]&lt;0,"Loss","Profit")</f>
        <v>Profit</v>
      </c>
      <c r="S3321" s="9">
        <f>shipments9[[#This Row],[Gross Profit]]/shipments9[[#This Row],[Amount]]</f>
        <v>0.30877035502618094</v>
      </c>
      <c r="T3321" s="11">
        <f>shipments9[[#This Row],[Amount]]/shipments9[[#This Row],[Boxes]]</f>
        <v>17.953512396694215</v>
      </c>
    </row>
    <row r="3322" spans="1:20" hidden="1" x14ac:dyDescent="0.25">
      <c r="A3322" t="s">
        <v>3519</v>
      </c>
      <c r="B3322" t="s">
        <v>58</v>
      </c>
      <c r="C3322" t="s">
        <v>151</v>
      </c>
      <c r="D3322" t="s">
        <v>22</v>
      </c>
      <c r="E3322" s="1">
        <v>45454</v>
      </c>
      <c r="F3322" s="1" t="str">
        <f>TEXT(shipments9[[#This Row],[Shipdate]],"ddd")</f>
        <v>Tue</v>
      </c>
      <c r="G3322" s="1" t="str">
        <f>IF(OR(shipments9[[#This Row],[Day Name]]="Sat",shipments9[[#This Row],[Day Name]]="Sun"),"Weekend","Weekday")</f>
        <v>Weekday</v>
      </c>
      <c r="H3322">
        <v>884.25</v>
      </c>
      <c r="I3322">
        <v>50</v>
      </c>
      <c r="J3322" t="s">
        <v>172</v>
      </c>
      <c r="K3322" t="s">
        <v>8155</v>
      </c>
      <c r="L3322" t="s">
        <v>8154</v>
      </c>
      <c r="M3322">
        <v>6</v>
      </c>
      <c r="N3322" t="s">
        <v>8159</v>
      </c>
      <c r="O3322" s="4">
        <f>INDEX(products[Cost_per_box], MATCH(shipments9[[#This Row],[PID]], products[PID], 0))</f>
        <v>12.41</v>
      </c>
      <c r="P3322" s="4">
        <f>shipments9[[#This Row],[Boxes]]*shipments9[[#This Row],[Cost Per Box]]</f>
        <v>620.5</v>
      </c>
      <c r="Q3322" s="4">
        <f>shipments9[[#This Row],[Amount]] -shipments9[[#This Row],[total cost]]</f>
        <v>263.75</v>
      </c>
      <c r="R3322" s="4" t="str">
        <f>IF(shipments9[[#This Row],[Gross Profit]]&lt;0,"Loss","Profit")</f>
        <v>Profit</v>
      </c>
      <c r="S3322" s="9">
        <f>shipments9[[#This Row],[Gross Profit]]/shipments9[[#This Row],[Amount]]</f>
        <v>0.29827537461125248</v>
      </c>
      <c r="T3322" s="11">
        <f>shipments9[[#This Row],[Amount]]/shipments9[[#This Row],[Boxes]]</f>
        <v>17.684999999999999</v>
      </c>
    </row>
    <row r="3323" spans="1:20" hidden="1" x14ac:dyDescent="0.25">
      <c r="A3323" t="s">
        <v>3520</v>
      </c>
      <c r="B3323" t="s">
        <v>58</v>
      </c>
      <c r="C3323" t="s">
        <v>153</v>
      </c>
      <c r="D3323" t="s">
        <v>22</v>
      </c>
      <c r="E3323" s="1">
        <v>44971</v>
      </c>
      <c r="F3323" s="1" t="str">
        <f>TEXT(shipments9[[#This Row],[Shipdate]],"ddd")</f>
        <v>Tue</v>
      </c>
      <c r="G3323" s="1" t="str">
        <f>IF(OR(shipments9[[#This Row],[Day Name]]="Sat",shipments9[[#This Row],[Day Name]]="Sun"),"Weekend","Weekday")</f>
        <v>Weekday</v>
      </c>
      <c r="H3323">
        <v>9972</v>
      </c>
      <c r="I3323">
        <v>624</v>
      </c>
      <c r="J3323" t="s">
        <v>172</v>
      </c>
      <c r="K3323" t="s">
        <v>8151</v>
      </c>
      <c r="L3323" t="s">
        <v>8156</v>
      </c>
      <c r="M3323">
        <v>2</v>
      </c>
      <c r="N3323" t="s">
        <v>8157</v>
      </c>
      <c r="O3323" s="4">
        <f>INDEX(products[Cost_per_box], MATCH(shipments9[[#This Row],[PID]], products[PID], 0))</f>
        <v>9.57</v>
      </c>
      <c r="P3323" s="4">
        <f>shipments9[[#This Row],[Boxes]]*shipments9[[#This Row],[Cost Per Box]]</f>
        <v>5971.68</v>
      </c>
      <c r="Q3323" s="4">
        <f>shipments9[[#This Row],[Amount]] -shipments9[[#This Row],[total cost]]</f>
        <v>4000.3199999999997</v>
      </c>
      <c r="R3323" s="4" t="str">
        <f>IF(shipments9[[#This Row],[Gross Profit]]&lt;0,"Loss","Profit")</f>
        <v>Profit</v>
      </c>
      <c r="S3323" s="9">
        <f>shipments9[[#This Row],[Gross Profit]]/shipments9[[#This Row],[Amount]]</f>
        <v>0.40115523465703967</v>
      </c>
      <c r="T3323" s="11">
        <f>shipments9[[#This Row],[Amount]]/shipments9[[#This Row],[Boxes]]</f>
        <v>15.98076923076923</v>
      </c>
    </row>
    <row r="3324" spans="1:20" hidden="1" x14ac:dyDescent="0.25">
      <c r="A3324" t="s">
        <v>3521</v>
      </c>
      <c r="B3324" t="s">
        <v>58</v>
      </c>
      <c r="C3324" t="s">
        <v>161</v>
      </c>
      <c r="D3324" t="s">
        <v>22</v>
      </c>
      <c r="E3324" s="1">
        <v>45471</v>
      </c>
      <c r="F3324" s="1" t="str">
        <f>TEXT(shipments9[[#This Row],[Shipdate]],"ddd")</f>
        <v>Fri</v>
      </c>
      <c r="G3324" s="1" t="str">
        <f>IF(OR(shipments9[[#This Row],[Day Name]]="Sat",shipments9[[#This Row],[Day Name]]="Sun"),"Weekend","Weekday")</f>
        <v>Weekday</v>
      </c>
      <c r="H3324">
        <v>6743.25</v>
      </c>
      <c r="I3324">
        <v>562</v>
      </c>
      <c r="J3324" t="s">
        <v>172</v>
      </c>
      <c r="K3324" t="s">
        <v>8155</v>
      </c>
      <c r="L3324" t="s">
        <v>8154</v>
      </c>
      <c r="M3324">
        <v>6</v>
      </c>
      <c r="N3324" t="s">
        <v>8159</v>
      </c>
      <c r="O3324" s="4">
        <f>INDEX(products[Cost_per_box], MATCH(shipments9[[#This Row],[PID]], products[PID], 0))</f>
        <v>2.76</v>
      </c>
      <c r="P3324" s="4">
        <f>shipments9[[#This Row],[Boxes]]*shipments9[[#This Row],[Cost Per Box]]</f>
        <v>1551.12</v>
      </c>
      <c r="Q3324" s="4">
        <f>shipments9[[#This Row],[Amount]] -shipments9[[#This Row],[total cost]]</f>
        <v>5192.13</v>
      </c>
      <c r="R3324" s="4" t="str">
        <f>IF(shipments9[[#This Row],[Gross Profit]]&lt;0,"Loss","Profit")</f>
        <v>Profit</v>
      </c>
      <c r="S3324" s="9">
        <f>shipments9[[#This Row],[Gross Profit]]/shipments9[[#This Row],[Amount]]</f>
        <v>0.76997441886330775</v>
      </c>
      <c r="T3324" s="11">
        <f>shipments9[[#This Row],[Amount]]/shipments9[[#This Row],[Boxes]]</f>
        <v>11.998665480427047</v>
      </c>
    </row>
    <row r="3325" spans="1:20" hidden="1" x14ac:dyDescent="0.25">
      <c r="A3325" t="s">
        <v>3522</v>
      </c>
      <c r="B3325" t="s">
        <v>58</v>
      </c>
      <c r="C3325" t="s">
        <v>121</v>
      </c>
      <c r="D3325" t="s">
        <v>22</v>
      </c>
      <c r="E3325" s="1">
        <v>44931</v>
      </c>
      <c r="F3325" s="1" t="str">
        <f>TEXT(shipments9[[#This Row],[Shipdate]],"ddd")</f>
        <v>Thu</v>
      </c>
      <c r="G3325" s="1" t="str">
        <f>IF(OR(shipments9[[#This Row],[Day Name]]="Sat",shipments9[[#This Row],[Day Name]]="Sun"),"Weekend","Weekday")</f>
        <v>Weekday</v>
      </c>
      <c r="H3325">
        <v>12123</v>
      </c>
      <c r="I3325">
        <v>933</v>
      </c>
      <c r="J3325" t="s">
        <v>172</v>
      </c>
      <c r="K3325" t="s">
        <v>8151</v>
      </c>
      <c r="L3325" t="s">
        <v>8156</v>
      </c>
      <c r="M3325">
        <v>1</v>
      </c>
      <c r="N3325" t="s">
        <v>8163</v>
      </c>
      <c r="O3325" s="4">
        <f>INDEX(products[Cost_per_box], MATCH(shipments9[[#This Row],[PID]], products[PID], 0))</f>
        <v>5.26</v>
      </c>
      <c r="P3325" s="4">
        <f>shipments9[[#This Row],[Boxes]]*shipments9[[#This Row],[Cost Per Box]]</f>
        <v>4907.58</v>
      </c>
      <c r="Q3325" s="4">
        <f>shipments9[[#This Row],[Amount]] -shipments9[[#This Row],[total cost]]</f>
        <v>7215.42</v>
      </c>
      <c r="R3325" s="4" t="str">
        <f>IF(shipments9[[#This Row],[Gross Profit]]&lt;0,"Loss","Profit")</f>
        <v>Profit</v>
      </c>
      <c r="S3325" s="9">
        <f>shipments9[[#This Row],[Gross Profit]]/shipments9[[#This Row],[Amount]]</f>
        <v>0.59518436030685473</v>
      </c>
      <c r="T3325" s="11">
        <f>shipments9[[#This Row],[Amount]]/shipments9[[#This Row],[Boxes]]</f>
        <v>12.993569131832798</v>
      </c>
    </row>
    <row r="3326" spans="1:20" hidden="1" x14ac:dyDescent="0.25">
      <c r="A3326" t="s">
        <v>3523</v>
      </c>
      <c r="B3326" t="s">
        <v>58</v>
      </c>
      <c r="C3326" t="s">
        <v>121</v>
      </c>
      <c r="D3326" t="s">
        <v>22</v>
      </c>
      <c r="E3326" s="1">
        <v>45134</v>
      </c>
      <c r="F3326" s="1" t="str">
        <f>TEXT(shipments9[[#This Row],[Shipdate]],"ddd")</f>
        <v>Thu</v>
      </c>
      <c r="G3326" s="1" t="str">
        <f>IF(OR(shipments9[[#This Row],[Day Name]]="Sat",shipments9[[#This Row],[Day Name]]="Sun"),"Weekend","Weekday")</f>
        <v>Weekday</v>
      </c>
      <c r="H3326">
        <v>1674</v>
      </c>
      <c r="I3326">
        <v>129</v>
      </c>
      <c r="J3326" t="s">
        <v>172</v>
      </c>
      <c r="K3326" t="s">
        <v>8151</v>
      </c>
      <c r="L3326" t="s">
        <v>8160</v>
      </c>
      <c r="M3326">
        <v>7</v>
      </c>
      <c r="N3326" t="s">
        <v>8161</v>
      </c>
      <c r="O3326" s="4">
        <f>INDEX(products[Cost_per_box], MATCH(shipments9[[#This Row],[PID]], products[PID], 0))</f>
        <v>5.26</v>
      </c>
      <c r="P3326" s="4">
        <f>shipments9[[#This Row],[Boxes]]*shipments9[[#This Row],[Cost Per Box]]</f>
        <v>678.54</v>
      </c>
      <c r="Q3326" s="4">
        <f>shipments9[[#This Row],[Amount]] -shipments9[[#This Row],[total cost]]</f>
        <v>995.46</v>
      </c>
      <c r="R3326" s="4" t="str">
        <f>IF(shipments9[[#This Row],[Gross Profit]]&lt;0,"Loss","Profit")</f>
        <v>Profit</v>
      </c>
      <c r="S3326" s="9">
        <f>shipments9[[#This Row],[Gross Profit]]/shipments9[[#This Row],[Amount]]</f>
        <v>0.59465949820788533</v>
      </c>
      <c r="T3326" s="11">
        <f>shipments9[[#This Row],[Amount]]/shipments9[[#This Row],[Boxes]]</f>
        <v>12.976744186046512</v>
      </c>
    </row>
    <row r="3327" spans="1:20" hidden="1" x14ac:dyDescent="0.25">
      <c r="A3327" t="s">
        <v>3524</v>
      </c>
      <c r="B3327" t="s">
        <v>58</v>
      </c>
      <c r="C3327" t="s">
        <v>135</v>
      </c>
      <c r="D3327" t="s">
        <v>22</v>
      </c>
      <c r="E3327" s="1">
        <v>44973</v>
      </c>
      <c r="F3327" s="1" t="str">
        <f>TEXT(shipments9[[#This Row],[Shipdate]],"ddd")</f>
        <v>Thu</v>
      </c>
      <c r="G3327" s="1" t="str">
        <f>IF(OR(shipments9[[#This Row],[Day Name]]="Sat",shipments9[[#This Row],[Day Name]]="Sun"),"Weekend","Weekday")</f>
        <v>Weekday</v>
      </c>
      <c r="H3327">
        <v>3969</v>
      </c>
      <c r="I3327">
        <v>166</v>
      </c>
      <c r="J3327" t="s">
        <v>172</v>
      </c>
      <c r="K3327" t="s">
        <v>8151</v>
      </c>
      <c r="L3327" t="s">
        <v>8156</v>
      </c>
      <c r="M3327">
        <v>2</v>
      </c>
      <c r="N3327" t="s">
        <v>8157</v>
      </c>
      <c r="O3327" s="4">
        <f>INDEX(products[Cost_per_box], MATCH(shipments9[[#This Row],[PID]], products[PID], 0))</f>
        <v>9.94</v>
      </c>
      <c r="P3327" s="4">
        <f>shipments9[[#This Row],[Boxes]]*shipments9[[#This Row],[Cost Per Box]]</f>
        <v>1650.04</v>
      </c>
      <c r="Q3327" s="4">
        <f>shipments9[[#This Row],[Amount]] -shipments9[[#This Row],[total cost]]</f>
        <v>2318.96</v>
      </c>
      <c r="R3327" s="4" t="str">
        <f>IF(shipments9[[#This Row],[Gross Profit]]&lt;0,"Loss","Profit")</f>
        <v>Profit</v>
      </c>
      <c r="S3327" s="9">
        <f>shipments9[[#This Row],[Gross Profit]]/shipments9[[#This Row],[Amount]]</f>
        <v>0.58426807760141097</v>
      </c>
      <c r="T3327" s="11">
        <f>shipments9[[#This Row],[Amount]]/shipments9[[#This Row],[Boxes]]</f>
        <v>23.909638554216869</v>
      </c>
    </row>
    <row r="3328" spans="1:20" hidden="1" x14ac:dyDescent="0.25">
      <c r="A3328" t="s">
        <v>3525</v>
      </c>
      <c r="B3328" t="s">
        <v>58</v>
      </c>
      <c r="C3328" t="s">
        <v>135</v>
      </c>
      <c r="D3328" t="s">
        <v>22</v>
      </c>
      <c r="E3328" s="1">
        <v>45373</v>
      </c>
      <c r="F3328" s="1" t="str">
        <f>TEXT(shipments9[[#This Row],[Shipdate]],"ddd")</f>
        <v>Fri</v>
      </c>
      <c r="G3328" s="1" t="str">
        <f>IF(OR(shipments9[[#This Row],[Day Name]]="Sat",shipments9[[#This Row],[Day Name]]="Sun"),"Weekend","Weekday")</f>
        <v>Weekday</v>
      </c>
      <c r="H3328">
        <v>6041.25</v>
      </c>
      <c r="I3328">
        <v>216</v>
      </c>
      <c r="J3328" t="s">
        <v>172</v>
      </c>
      <c r="K3328" t="s">
        <v>8155</v>
      </c>
      <c r="L3328" t="s">
        <v>8156</v>
      </c>
      <c r="M3328">
        <v>3</v>
      </c>
      <c r="N3328" t="s">
        <v>8164</v>
      </c>
      <c r="O3328" s="4">
        <f>INDEX(products[Cost_per_box], MATCH(shipments9[[#This Row],[PID]], products[PID], 0))</f>
        <v>9.94</v>
      </c>
      <c r="P3328" s="4">
        <f>shipments9[[#This Row],[Boxes]]*shipments9[[#This Row],[Cost Per Box]]</f>
        <v>2147.04</v>
      </c>
      <c r="Q3328" s="4">
        <f>shipments9[[#This Row],[Amount]] -shipments9[[#This Row],[total cost]]</f>
        <v>3894.21</v>
      </c>
      <c r="R3328" s="4" t="str">
        <f>IF(shipments9[[#This Row],[Gross Profit]]&lt;0,"Loss","Profit")</f>
        <v>Profit</v>
      </c>
      <c r="S3328" s="9">
        <f>shipments9[[#This Row],[Gross Profit]]/shipments9[[#This Row],[Amount]]</f>
        <v>0.64460335195530727</v>
      </c>
      <c r="T3328" s="11">
        <f>shipments9[[#This Row],[Amount]]/shipments9[[#This Row],[Boxes]]</f>
        <v>27.96875</v>
      </c>
    </row>
    <row r="3329" spans="1:20" hidden="1" x14ac:dyDescent="0.25">
      <c r="A3329" t="s">
        <v>3526</v>
      </c>
      <c r="B3329" t="s">
        <v>58</v>
      </c>
      <c r="C3329" t="s">
        <v>137</v>
      </c>
      <c r="D3329" t="s">
        <v>22</v>
      </c>
      <c r="E3329" s="1">
        <v>45260</v>
      </c>
      <c r="F3329" s="1" t="str">
        <f>TEXT(shipments9[[#This Row],[Shipdate]],"ddd")</f>
        <v>Thu</v>
      </c>
      <c r="G3329" s="1" t="str">
        <f>IF(OR(shipments9[[#This Row],[Day Name]]="Sat",shipments9[[#This Row],[Day Name]]="Sun"),"Weekend","Weekday")</f>
        <v>Weekday</v>
      </c>
      <c r="H3329">
        <v>3467.25</v>
      </c>
      <c r="I3329">
        <v>174</v>
      </c>
      <c r="J3329" t="s">
        <v>172</v>
      </c>
      <c r="K3329" t="s">
        <v>8151</v>
      </c>
      <c r="L3329" t="s">
        <v>8152</v>
      </c>
      <c r="M3329">
        <v>11</v>
      </c>
      <c r="N3329" t="s">
        <v>8165</v>
      </c>
      <c r="O3329" s="4">
        <f>INDEX(products[Cost_per_box], MATCH(shipments9[[#This Row],[PID]], products[PID], 0))</f>
        <v>7.73</v>
      </c>
      <c r="P3329" s="4">
        <f>shipments9[[#This Row],[Boxes]]*shipments9[[#This Row],[Cost Per Box]]</f>
        <v>1345.02</v>
      </c>
      <c r="Q3329" s="4">
        <f>shipments9[[#This Row],[Amount]] -shipments9[[#This Row],[total cost]]</f>
        <v>2122.23</v>
      </c>
      <c r="R3329" s="4" t="str">
        <f>IF(shipments9[[#This Row],[Gross Profit]]&lt;0,"Loss","Profit")</f>
        <v>Profit</v>
      </c>
      <c r="S3329" s="9">
        <f>shipments9[[#This Row],[Gross Profit]]/shipments9[[#This Row],[Amount]]</f>
        <v>0.61207873675102753</v>
      </c>
      <c r="T3329" s="11">
        <f>shipments9[[#This Row],[Amount]]/shipments9[[#This Row],[Boxes]]</f>
        <v>19.926724137931036</v>
      </c>
    </row>
    <row r="3330" spans="1:20" hidden="1" x14ac:dyDescent="0.25">
      <c r="A3330" t="s">
        <v>3527</v>
      </c>
      <c r="B3330" t="s">
        <v>58</v>
      </c>
      <c r="C3330" t="s">
        <v>149</v>
      </c>
      <c r="D3330" t="s">
        <v>22</v>
      </c>
      <c r="E3330" s="1">
        <v>44950</v>
      </c>
      <c r="F3330" s="1" t="str">
        <f>TEXT(shipments9[[#This Row],[Shipdate]],"ddd")</f>
        <v>Tue</v>
      </c>
      <c r="G3330" s="1" t="str">
        <f>IF(OR(shipments9[[#This Row],[Day Name]]="Sat",shipments9[[#This Row],[Day Name]]="Sun"),"Weekend","Weekday")</f>
        <v>Weekday</v>
      </c>
      <c r="H3330">
        <v>5809.5</v>
      </c>
      <c r="I3330">
        <v>415</v>
      </c>
      <c r="J3330" t="s">
        <v>172</v>
      </c>
      <c r="K3330" t="s">
        <v>8151</v>
      </c>
      <c r="L3330" t="s">
        <v>8156</v>
      </c>
      <c r="M3330">
        <v>1</v>
      </c>
      <c r="N3330" t="s">
        <v>8163</v>
      </c>
      <c r="O3330" s="4">
        <f>INDEX(products[Cost_per_box], MATCH(shipments9[[#This Row],[PID]], products[PID], 0))</f>
        <v>6.43</v>
      </c>
      <c r="P3330" s="4">
        <f>shipments9[[#This Row],[Boxes]]*shipments9[[#This Row],[Cost Per Box]]</f>
        <v>2668.45</v>
      </c>
      <c r="Q3330" s="4">
        <f>shipments9[[#This Row],[Amount]] -shipments9[[#This Row],[total cost]]</f>
        <v>3141.05</v>
      </c>
      <c r="R3330" s="4" t="str">
        <f>IF(shipments9[[#This Row],[Gross Profit]]&lt;0,"Loss","Profit")</f>
        <v>Profit</v>
      </c>
      <c r="S3330" s="9">
        <f>shipments9[[#This Row],[Gross Profit]]/shipments9[[#This Row],[Amount]]</f>
        <v>0.54067475686375766</v>
      </c>
      <c r="T3330" s="11">
        <f>shipments9[[#This Row],[Amount]]/shipments9[[#This Row],[Boxes]]</f>
        <v>13.998795180722892</v>
      </c>
    </row>
    <row r="3331" spans="1:20" hidden="1" x14ac:dyDescent="0.25">
      <c r="A3331" t="s">
        <v>3528</v>
      </c>
      <c r="B3331" t="s">
        <v>58</v>
      </c>
      <c r="C3331" t="s">
        <v>155</v>
      </c>
      <c r="D3331" t="s">
        <v>22</v>
      </c>
      <c r="E3331" s="1">
        <v>45229</v>
      </c>
      <c r="F3331" s="1" t="str">
        <f>TEXT(shipments9[[#This Row],[Shipdate]],"ddd")</f>
        <v>Mon</v>
      </c>
      <c r="G3331" s="1" t="str">
        <f>IF(OR(shipments9[[#This Row],[Day Name]]="Sat",shipments9[[#This Row],[Day Name]]="Sun"),"Weekend","Weekday")</f>
        <v>Weekday</v>
      </c>
      <c r="H3331">
        <v>13844.25</v>
      </c>
      <c r="I3331">
        <v>1259</v>
      </c>
      <c r="J3331" t="s">
        <v>172</v>
      </c>
      <c r="K3331" t="s">
        <v>8151</v>
      </c>
      <c r="L3331" t="s">
        <v>8152</v>
      </c>
      <c r="M3331">
        <v>10</v>
      </c>
      <c r="N3331" t="s">
        <v>8153</v>
      </c>
      <c r="O3331" s="4">
        <f>INDEX(products[Cost_per_box], MATCH(shipments9[[#This Row],[PID]], products[PID], 0))</f>
        <v>8.43</v>
      </c>
      <c r="P3331" s="4">
        <f>shipments9[[#This Row],[Boxes]]*shipments9[[#This Row],[Cost Per Box]]</f>
        <v>10613.369999999999</v>
      </c>
      <c r="Q3331" s="4">
        <f>shipments9[[#This Row],[Amount]] -shipments9[[#This Row],[total cost]]</f>
        <v>3230.880000000001</v>
      </c>
      <c r="R3331" s="4" t="str">
        <f>IF(shipments9[[#This Row],[Gross Profit]]&lt;0,"Loss","Profit")</f>
        <v>Profit</v>
      </c>
      <c r="S3331" s="9">
        <f>shipments9[[#This Row],[Gross Profit]]/shipments9[[#This Row],[Amount]]</f>
        <v>0.23337342217888302</v>
      </c>
      <c r="T3331" s="11">
        <f>shipments9[[#This Row],[Amount]]/shipments9[[#This Row],[Boxes]]</f>
        <v>10.996227164416203</v>
      </c>
    </row>
    <row r="3332" spans="1:20" hidden="1" x14ac:dyDescent="0.25">
      <c r="A3332" t="s">
        <v>3529</v>
      </c>
      <c r="B3332" t="s">
        <v>58</v>
      </c>
      <c r="C3332" t="s">
        <v>159</v>
      </c>
      <c r="D3332" t="s">
        <v>22</v>
      </c>
      <c r="E3332" s="1">
        <v>45428</v>
      </c>
      <c r="F3332" s="1" t="str">
        <f>TEXT(shipments9[[#This Row],[Shipdate]],"ddd")</f>
        <v>Thu</v>
      </c>
      <c r="G3332" s="1" t="str">
        <f>IF(OR(shipments9[[#This Row],[Day Name]]="Sat",shipments9[[#This Row],[Day Name]]="Sun"),"Weekend","Weekday")</f>
        <v>Weekday</v>
      </c>
      <c r="H3332">
        <v>3514.5</v>
      </c>
      <c r="I3332">
        <v>131</v>
      </c>
      <c r="J3332" t="s">
        <v>172</v>
      </c>
      <c r="K3332" t="s">
        <v>8155</v>
      </c>
      <c r="L3332" t="s">
        <v>8154</v>
      </c>
      <c r="M3332">
        <v>5</v>
      </c>
      <c r="N3332" t="s">
        <v>201</v>
      </c>
      <c r="O3332" s="4">
        <f>INDEX(products[Cost_per_box], MATCH(shipments9[[#This Row],[PID]], products[PID], 0))</f>
        <v>5.04</v>
      </c>
      <c r="P3332" s="4">
        <f>shipments9[[#This Row],[Boxes]]*shipments9[[#This Row],[Cost Per Box]]</f>
        <v>660.24</v>
      </c>
      <c r="Q3332" s="4">
        <f>shipments9[[#This Row],[Amount]] -shipments9[[#This Row],[total cost]]</f>
        <v>2854.26</v>
      </c>
      <c r="R3332" s="4" t="str">
        <f>IF(shipments9[[#This Row],[Gross Profit]]&lt;0,"Loss","Profit")</f>
        <v>Profit</v>
      </c>
      <c r="S3332" s="9">
        <f>shipments9[[#This Row],[Gross Profit]]/shipments9[[#This Row],[Amount]]</f>
        <v>0.81213828425096035</v>
      </c>
      <c r="T3332" s="11">
        <f>shipments9[[#This Row],[Amount]]/shipments9[[#This Row],[Boxes]]</f>
        <v>26.828244274809162</v>
      </c>
    </row>
    <row r="3333" spans="1:20" hidden="1" x14ac:dyDescent="0.25">
      <c r="A3333" t="s">
        <v>3530</v>
      </c>
      <c r="B3333" t="s">
        <v>58</v>
      </c>
      <c r="C3333" t="s">
        <v>161</v>
      </c>
      <c r="D3333" t="s">
        <v>22</v>
      </c>
      <c r="E3333" s="1">
        <v>45042</v>
      </c>
      <c r="F3333" s="1" t="str">
        <f>TEXT(shipments9[[#This Row],[Shipdate]],"ddd")</f>
        <v>Wed</v>
      </c>
      <c r="G3333" s="1" t="str">
        <f>IF(OR(shipments9[[#This Row],[Day Name]]="Sat",shipments9[[#This Row],[Day Name]]="Sun"),"Weekend","Weekday")</f>
        <v>Weekday</v>
      </c>
      <c r="H3333">
        <v>6932.25</v>
      </c>
      <c r="I3333">
        <v>578</v>
      </c>
      <c r="J3333" t="s">
        <v>172</v>
      </c>
      <c r="K3333" t="s">
        <v>8151</v>
      </c>
      <c r="L3333" t="s">
        <v>8154</v>
      </c>
      <c r="M3333">
        <v>4</v>
      </c>
      <c r="N3333" t="s">
        <v>8158</v>
      </c>
      <c r="O3333" s="4">
        <f>INDEX(products[Cost_per_box], MATCH(shipments9[[#This Row],[PID]], products[PID], 0))</f>
        <v>2.76</v>
      </c>
      <c r="P3333" s="4">
        <f>shipments9[[#This Row],[Boxes]]*shipments9[[#This Row],[Cost Per Box]]</f>
        <v>1595.28</v>
      </c>
      <c r="Q3333" s="4">
        <f>shipments9[[#This Row],[Amount]] -shipments9[[#This Row],[total cost]]</f>
        <v>5336.97</v>
      </c>
      <c r="R3333" s="4" t="str">
        <f>IF(shipments9[[#This Row],[Gross Profit]]&lt;0,"Loss","Profit")</f>
        <v>Profit</v>
      </c>
      <c r="S3333" s="9">
        <f>shipments9[[#This Row],[Gross Profit]]/shipments9[[#This Row],[Amount]]</f>
        <v>0.76987558152115121</v>
      </c>
      <c r="T3333" s="11">
        <f>shipments9[[#This Row],[Amount]]/shipments9[[#This Row],[Boxes]]</f>
        <v>11.993512110726643</v>
      </c>
    </row>
    <row r="3334" spans="1:20" hidden="1" x14ac:dyDescent="0.25">
      <c r="A3334" t="s">
        <v>3531</v>
      </c>
      <c r="B3334" t="s">
        <v>58</v>
      </c>
      <c r="C3334" t="s">
        <v>145</v>
      </c>
      <c r="D3334" t="s">
        <v>22</v>
      </c>
      <c r="E3334" s="1">
        <v>45287</v>
      </c>
      <c r="F3334" s="1" t="str">
        <f>TEXT(shipments9[[#This Row],[Shipdate]],"ddd")</f>
        <v>Wed</v>
      </c>
      <c r="G3334" s="1" t="str">
        <f>IF(OR(shipments9[[#This Row],[Day Name]]="Sat",shipments9[[#This Row],[Day Name]]="Sun"),"Weekend","Weekday")</f>
        <v>Weekday</v>
      </c>
      <c r="H3334">
        <v>2704.5</v>
      </c>
      <c r="I3334">
        <v>181</v>
      </c>
      <c r="J3334" t="s">
        <v>172</v>
      </c>
      <c r="K3334" t="s">
        <v>8151</v>
      </c>
      <c r="L3334" t="s">
        <v>8152</v>
      </c>
      <c r="M3334">
        <v>12</v>
      </c>
      <c r="N3334" t="s">
        <v>8166</v>
      </c>
      <c r="O3334" s="4">
        <f>INDEX(products[Cost_per_box], MATCH(shipments9[[#This Row],[PID]], products[PID], 0))</f>
        <v>4.74</v>
      </c>
      <c r="P3334" s="4">
        <f>shipments9[[#This Row],[Boxes]]*shipments9[[#This Row],[Cost Per Box]]</f>
        <v>857.94</v>
      </c>
      <c r="Q3334" s="4">
        <f>shipments9[[#This Row],[Amount]] -shipments9[[#This Row],[total cost]]</f>
        <v>1846.56</v>
      </c>
      <c r="R3334" s="4" t="str">
        <f>IF(shipments9[[#This Row],[Gross Profit]]&lt;0,"Loss","Profit")</f>
        <v>Profit</v>
      </c>
      <c r="S3334" s="9">
        <f>shipments9[[#This Row],[Gross Profit]]/shipments9[[#This Row],[Amount]]</f>
        <v>0.68277315585135878</v>
      </c>
      <c r="T3334" s="11">
        <f>shipments9[[#This Row],[Amount]]/shipments9[[#This Row],[Boxes]]</f>
        <v>14.941988950276244</v>
      </c>
    </row>
    <row r="3335" spans="1:20" hidden="1" x14ac:dyDescent="0.25">
      <c r="A3335" t="s">
        <v>3532</v>
      </c>
      <c r="B3335" t="s">
        <v>58</v>
      </c>
      <c r="C3335" t="s">
        <v>159</v>
      </c>
      <c r="D3335" t="s">
        <v>22</v>
      </c>
      <c r="E3335" s="1">
        <v>45253</v>
      </c>
      <c r="F3335" s="1" t="str">
        <f>TEXT(shipments9[[#This Row],[Shipdate]],"ddd")</f>
        <v>Thu</v>
      </c>
      <c r="G3335" s="1" t="str">
        <f>IF(OR(shipments9[[#This Row],[Day Name]]="Sat",shipments9[[#This Row],[Day Name]]="Sun"),"Weekend","Weekday")</f>
        <v>Weekday</v>
      </c>
      <c r="H3335">
        <v>3883.5</v>
      </c>
      <c r="I3335">
        <v>144</v>
      </c>
      <c r="J3335" t="s">
        <v>172</v>
      </c>
      <c r="K3335" t="s">
        <v>8151</v>
      </c>
      <c r="L3335" t="s">
        <v>8152</v>
      </c>
      <c r="M3335">
        <v>11</v>
      </c>
      <c r="N3335" t="s">
        <v>8165</v>
      </c>
      <c r="O3335" s="4">
        <f>INDEX(products[Cost_per_box], MATCH(shipments9[[#This Row],[PID]], products[PID], 0))</f>
        <v>5.04</v>
      </c>
      <c r="P3335" s="4">
        <f>shipments9[[#This Row],[Boxes]]*shipments9[[#This Row],[Cost Per Box]]</f>
        <v>725.76</v>
      </c>
      <c r="Q3335" s="4">
        <f>shipments9[[#This Row],[Amount]] -shipments9[[#This Row],[total cost]]</f>
        <v>3157.74</v>
      </c>
      <c r="R3335" s="4" t="str">
        <f>IF(shipments9[[#This Row],[Gross Profit]]&lt;0,"Loss","Profit")</f>
        <v>Profit</v>
      </c>
      <c r="S3335" s="9">
        <f>shipments9[[#This Row],[Gross Profit]]/shipments9[[#This Row],[Amount]]</f>
        <v>0.81311703360370791</v>
      </c>
      <c r="T3335" s="11">
        <f>shipments9[[#This Row],[Amount]]/shipments9[[#This Row],[Boxes]]</f>
        <v>26.96875</v>
      </c>
    </row>
    <row r="3336" spans="1:20" hidden="1" x14ac:dyDescent="0.25">
      <c r="A3336" t="s">
        <v>3533</v>
      </c>
      <c r="B3336" t="s">
        <v>58</v>
      </c>
      <c r="C3336" t="s">
        <v>121</v>
      </c>
      <c r="D3336" t="s">
        <v>22</v>
      </c>
      <c r="E3336" s="1">
        <v>45334</v>
      </c>
      <c r="F3336" s="1" t="str">
        <f>TEXT(shipments9[[#This Row],[Shipdate]],"ddd")</f>
        <v>Mon</v>
      </c>
      <c r="G3336" s="1" t="str">
        <f>IF(OR(shipments9[[#This Row],[Day Name]]="Sat",shipments9[[#This Row],[Day Name]]="Sun"),"Weekend","Weekday")</f>
        <v>Weekday</v>
      </c>
      <c r="H3336">
        <v>7965</v>
      </c>
      <c r="I3336">
        <v>569</v>
      </c>
      <c r="J3336" t="s">
        <v>172</v>
      </c>
      <c r="K3336" t="s">
        <v>8155</v>
      </c>
      <c r="L3336" t="s">
        <v>8156</v>
      </c>
      <c r="M3336">
        <v>2</v>
      </c>
      <c r="N3336" t="s">
        <v>8157</v>
      </c>
      <c r="O3336" s="4">
        <f>INDEX(products[Cost_per_box], MATCH(shipments9[[#This Row],[PID]], products[PID], 0))</f>
        <v>5.26</v>
      </c>
      <c r="P3336" s="4">
        <f>shipments9[[#This Row],[Boxes]]*shipments9[[#This Row],[Cost Per Box]]</f>
        <v>2992.94</v>
      </c>
      <c r="Q3336" s="4">
        <f>shipments9[[#This Row],[Amount]] -shipments9[[#This Row],[total cost]]</f>
        <v>4972.0599999999995</v>
      </c>
      <c r="R3336" s="4" t="str">
        <f>IF(shipments9[[#This Row],[Gross Profit]]&lt;0,"Loss","Profit")</f>
        <v>Profit</v>
      </c>
      <c r="S3336" s="9">
        <f>shipments9[[#This Row],[Gross Profit]]/shipments9[[#This Row],[Amount]]</f>
        <v>0.62423854362837405</v>
      </c>
      <c r="T3336" s="11">
        <f>shipments9[[#This Row],[Amount]]/shipments9[[#This Row],[Boxes]]</f>
        <v>13.998242530755713</v>
      </c>
    </row>
    <row r="3337" spans="1:20" hidden="1" x14ac:dyDescent="0.25">
      <c r="A3337" t="s">
        <v>3534</v>
      </c>
      <c r="B3337" t="s">
        <v>58</v>
      </c>
      <c r="C3337" t="s">
        <v>145</v>
      </c>
      <c r="D3337" t="s">
        <v>22</v>
      </c>
      <c r="E3337" s="1">
        <v>44987</v>
      </c>
      <c r="F3337" s="1" t="str">
        <f>TEXT(shipments9[[#This Row],[Shipdate]],"ddd")</f>
        <v>Thu</v>
      </c>
      <c r="G3337" s="1" t="str">
        <f>IF(OR(shipments9[[#This Row],[Day Name]]="Sat",shipments9[[#This Row],[Day Name]]="Sun"),"Weekend","Weekday")</f>
        <v>Weekday</v>
      </c>
      <c r="H3337">
        <v>90</v>
      </c>
      <c r="I3337">
        <v>7</v>
      </c>
      <c r="J3337" t="s">
        <v>172</v>
      </c>
      <c r="K3337" t="s">
        <v>8151</v>
      </c>
      <c r="L3337" t="s">
        <v>8156</v>
      </c>
      <c r="M3337">
        <v>3</v>
      </c>
      <c r="N3337" t="s">
        <v>8164</v>
      </c>
      <c r="O3337" s="4">
        <f>INDEX(products[Cost_per_box], MATCH(shipments9[[#This Row],[PID]], products[PID], 0))</f>
        <v>4.74</v>
      </c>
      <c r="P3337" s="4">
        <f>shipments9[[#This Row],[Boxes]]*shipments9[[#This Row],[Cost Per Box]]</f>
        <v>33.18</v>
      </c>
      <c r="Q3337" s="4">
        <f>shipments9[[#This Row],[Amount]] -shipments9[[#This Row],[total cost]]</f>
        <v>56.82</v>
      </c>
      <c r="R3337" s="4" t="str">
        <f>IF(shipments9[[#This Row],[Gross Profit]]&lt;0,"Loss","Profit")</f>
        <v>Profit</v>
      </c>
      <c r="S3337" s="9">
        <f>shipments9[[#This Row],[Gross Profit]]/shipments9[[#This Row],[Amount]]</f>
        <v>0.6313333333333333</v>
      </c>
      <c r="T3337" s="11">
        <f>shipments9[[#This Row],[Amount]]/shipments9[[#This Row],[Boxes]]</f>
        <v>12.857142857142858</v>
      </c>
    </row>
    <row r="3338" spans="1:20" hidden="1" x14ac:dyDescent="0.25">
      <c r="A3338" t="s">
        <v>3535</v>
      </c>
      <c r="B3338" t="s">
        <v>58</v>
      </c>
      <c r="C3338" t="s">
        <v>126</v>
      </c>
      <c r="D3338" t="s">
        <v>22</v>
      </c>
      <c r="E3338" s="1">
        <v>45002</v>
      </c>
      <c r="F3338" s="1" t="str">
        <f>TEXT(shipments9[[#This Row],[Shipdate]],"ddd")</f>
        <v>Fri</v>
      </c>
      <c r="G3338" s="1" t="str">
        <f>IF(OR(shipments9[[#This Row],[Day Name]]="Sat",shipments9[[#This Row],[Day Name]]="Sun"),"Weekend","Weekday")</f>
        <v>Weekday</v>
      </c>
      <c r="H3338">
        <v>13608</v>
      </c>
      <c r="I3338">
        <v>1238</v>
      </c>
      <c r="J3338" t="s">
        <v>172</v>
      </c>
      <c r="K3338" t="s">
        <v>8151</v>
      </c>
      <c r="L3338" t="s">
        <v>8156</v>
      </c>
      <c r="M3338">
        <v>3</v>
      </c>
      <c r="N3338" t="s">
        <v>8164</v>
      </c>
      <c r="O3338" s="4">
        <f>INDEX(products[Cost_per_box], MATCH(shipments9[[#This Row],[PID]], products[PID], 0))</f>
        <v>5.15</v>
      </c>
      <c r="P3338" s="4">
        <f>shipments9[[#This Row],[Boxes]]*shipments9[[#This Row],[Cost Per Box]]</f>
        <v>6375.7000000000007</v>
      </c>
      <c r="Q3338" s="4">
        <f>shipments9[[#This Row],[Amount]] -shipments9[[#This Row],[total cost]]</f>
        <v>7232.2999999999993</v>
      </c>
      <c r="R3338" s="4" t="str">
        <f>IF(shipments9[[#This Row],[Gross Profit]]&lt;0,"Loss","Profit")</f>
        <v>Profit</v>
      </c>
      <c r="S3338" s="9">
        <f>shipments9[[#This Row],[Gross Profit]]/shipments9[[#This Row],[Amount]]</f>
        <v>0.5314741328630217</v>
      </c>
      <c r="T3338" s="11">
        <f>shipments9[[#This Row],[Amount]]/shipments9[[#This Row],[Boxes]]</f>
        <v>10.991922455573505</v>
      </c>
    </row>
    <row r="3339" spans="1:20" hidden="1" x14ac:dyDescent="0.25">
      <c r="A3339" t="s">
        <v>3536</v>
      </c>
      <c r="B3339" t="s">
        <v>58</v>
      </c>
      <c r="C3339" t="s">
        <v>139</v>
      </c>
      <c r="D3339" t="s">
        <v>22</v>
      </c>
      <c r="E3339" s="1">
        <v>45275</v>
      </c>
      <c r="F3339" s="1" t="str">
        <f>TEXT(shipments9[[#This Row],[Shipdate]],"ddd")</f>
        <v>Fri</v>
      </c>
      <c r="G3339" s="1" t="str">
        <f>IF(OR(shipments9[[#This Row],[Day Name]]="Sat",shipments9[[#This Row],[Day Name]]="Sun"),"Weekend","Weekday")</f>
        <v>Weekday</v>
      </c>
      <c r="H3339">
        <v>8221.5</v>
      </c>
      <c r="I3339">
        <v>412</v>
      </c>
      <c r="J3339" t="s">
        <v>172</v>
      </c>
      <c r="K3339" t="s">
        <v>8151</v>
      </c>
      <c r="L3339" t="s">
        <v>8152</v>
      </c>
      <c r="M3339">
        <v>12</v>
      </c>
      <c r="N3339" t="s">
        <v>8166</v>
      </c>
      <c r="O3339" s="4">
        <f>INDEX(products[Cost_per_box], MATCH(shipments9[[#This Row],[PID]], products[PID], 0))</f>
        <v>3.68</v>
      </c>
      <c r="P3339" s="4">
        <f>shipments9[[#This Row],[Boxes]]*shipments9[[#This Row],[Cost Per Box]]</f>
        <v>1516.16</v>
      </c>
      <c r="Q3339" s="4">
        <f>shipments9[[#This Row],[Amount]] -shipments9[[#This Row],[total cost]]</f>
        <v>6705.34</v>
      </c>
      <c r="R3339" s="4" t="str">
        <f>IF(shipments9[[#This Row],[Gross Profit]]&lt;0,"Loss","Profit")</f>
        <v>Profit</v>
      </c>
      <c r="S3339" s="9">
        <f>shipments9[[#This Row],[Gross Profit]]/shipments9[[#This Row],[Amount]]</f>
        <v>0.81558596363194069</v>
      </c>
      <c r="T3339" s="11">
        <f>shipments9[[#This Row],[Amount]]/shipments9[[#This Row],[Boxes]]</f>
        <v>19.95509708737864</v>
      </c>
    </row>
    <row r="3340" spans="1:20" x14ac:dyDescent="0.25">
      <c r="A3340" t="s">
        <v>3537</v>
      </c>
      <c r="B3340" t="s">
        <v>58</v>
      </c>
      <c r="C3340" t="s">
        <v>155</v>
      </c>
      <c r="D3340" t="s">
        <v>22</v>
      </c>
      <c r="E3340" s="1">
        <v>45190</v>
      </c>
      <c r="F3340" s="1" t="str">
        <f>TEXT(shipments9[[#This Row],[Shipdate]],"ddd")</f>
        <v>Thu</v>
      </c>
      <c r="G3340" s="1" t="str">
        <f>IF(OR(shipments9[[#This Row],[Day Name]]="Sat",shipments9[[#This Row],[Day Name]]="Sun"),"Weekend","Weekday")</f>
        <v>Weekday</v>
      </c>
      <c r="H3340">
        <v>7186.5</v>
      </c>
      <c r="I3340">
        <v>1027</v>
      </c>
      <c r="J3340" t="s">
        <v>172</v>
      </c>
      <c r="K3340" t="s">
        <v>8151</v>
      </c>
      <c r="L3340" t="s">
        <v>8160</v>
      </c>
      <c r="M3340">
        <v>9</v>
      </c>
      <c r="N3340" t="s">
        <v>8167</v>
      </c>
      <c r="O3340" s="4">
        <f>INDEX(products[Cost_per_box], MATCH(shipments9[[#This Row],[PID]], products[PID], 0))</f>
        <v>8.43</v>
      </c>
      <c r="P3340" s="4">
        <f>shipments9[[#This Row],[Boxes]]*shipments9[[#This Row],[Cost Per Box]]</f>
        <v>8657.61</v>
      </c>
      <c r="Q3340" s="4">
        <f>shipments9[[#This Row],[Amount]] -shipments9[[#This Row],[total cost]]</f>
        <v>-1471.1100000000006</v>
      </c>
      <c r="R3340" s="4" t="str">
        <f>IF(shipments9[[#This Row],[Gross Profit]]&lt;0,"Loss","Profit")</f>
        <v>Loss</v>
      </c>
      <c r="S3340" s="9">
        <f>shipments9[[#This Row],[Gross Profit]]/shipments9[[#This Row],[Amount]]</f>
        <v>-0.20470465456063461</v>
      </c>
      <c r="T3340" s="11">
        <f>shipments9[[#This Row],[Amount]]/shipments9[[#This Row],[Boxes]]</f>
        <v>6.9975657254138266</v>
      </c>
    </row>
    <row r="3341" spans="1:20" hidden="1" x14ac:dyDescent="0.25">
      <c r="A3341" t="s">
        <v>3538</v>
      </c>
      <c r="B3341" t="s">
        <v>58</v>
      </c>
      <c r="C3341" t="s">
        <v>159</v>
      </c>
      <c r="D3341" t="s">
        <v>22</v>
      </c>
      <c r="E3341" s="1">
        <v>45037</v>
      </c>
      <c r="F3341" s="1" t="str">
        <f>TEXT(shipments9[[#This Row],[Shipdate]],"ddd")</f>
        <v>Fri</v>
      </c>
      <c r="G3341" s="1" t="str">
        <f>IF(OR(shipments9[[#This Row],[Day Name]]="Sat",shipments9[[#This Row],[Day Name]]="Sun"),"Weekend","Weekday")</f>
        <v>Weekday</v>
      </c>
      <c r="H3341">
        <v>3024</v>
      </c>
      <c r="I3341">
        <v>105</v>
      </c>
      <c r="J3341" t="s">
        <v>172</v>
      </c>
      <c r="K3341" t="s">
        <v>8151</v>
      </c>
      <c r="L3341" t="s">
        <v>8154</v>
      </c>
      <c r="M3341">
        <v>4</v>
      </c>
      <c r="N3341" t="s">
        <v>8158</v>
      </c>
      <c r="O3341" s="4">
        <f>INDEX(products[Cost_per_box], MATCH(shipments9[[#This Row],[PID]], products[PID], 0))</f>
        <v>5.04</v>
      </c>
      <c r="P3341" s="4">
        <f>shipments9[[#This Row],[Boxes]]*shipments9[[#This Row],[Cost Per Box]]</f>
        <v>529.20000000000005</v>
      </c>
      <c r="Q3341" s="4">
        <f>shipments9[[#This Row],[Amount]] -shipments9[[#This Row],[total cost]]</f>
        <v>2494.8000000000002</v>
      </c>
      <c r="R3341" s="4" t="str">
        <f>IF(shipments9[[#This Row],[Gross Profit]]&lt;0,"Loss","Profit")</f>
        <v>Profit</v>
      </c>
      <c r="S3341" s="9">
        <f>shipments9[[#This Row],[Gross Profit]]/shipments9[[#This Row],[Amount]]</f>
        <v>0.82500000000000007</v>
      </c>
      <c r="T3341" s="11">
        <f>shipments9[[#This Row],[Amount]]/shipments9[[#This Row],[Boxes]]</f>
        <v>28.8</v>
      </c>
    </row>
    <row r="3342" spans="1:20" hidden="1" x14ac:dyDescent="0.25">
      <c r="A3342" t="s">
        <v>3539</v>
      </c>
      <c r="B3342" t="s">
        <v>58</v>
      </c>
      <c r="C3342" t="s">
        <v>121</v>
      </c>
      <c r="D3342" t="s">
        <v>22</v>
      </c>
      <c r="E3342" s="1">
        <v>45191</v>
      </c>
      <c r="F3342" s="1" t="str">
        <f>TEXT(shipments9[[#This Row],[Shipdate]],"ddd")</f>
        <v>Fri</v>
      </c>
      <c r="G3342" s="1" t="str">
        <f>IF(OR(shipments9[[#This Row],[Day Name]]="Sat",shipments9[[#This Row],[Day Name]]="Sun"),"Weekend","Weekday")</f>
        <v>Weekday</v>
      </c>
      <c r="H3342">
        <v>1172.25</v>
      </c>
      <c r="I3342">
        <v>79</v>
      </c>
      <c r="J3342" t="s">
        <v>172</v>
      </c>
      <c r="K3342" t="s">
        <v>8151</v>
      </c>
      <c r="L3342" t="s">
        <v>8160</v>
      </c>
      <c r="M3342">
        <v>9</v>
      </c>
      <c r="N3342" t="s">
        <v>8167</v>
      </c>
      <c r="O3342" s="4">
        <f>INDEX(products[Cost_per_box], MATCH(shipments9[[#This Row],[PID]], products[PID], 0))</f>
        <v>5.26</v>
      </c>
      <c r="P3342" s="4">
        <f>shipments9[[#This Row],[Boxes]]*shipments9[[#This Row],[Cost Per Box]]</f>
        <v>415.53999999999996</v>
      </c>
      <c r="Q3342" s="4">
        <f>shipments9[[#This Row],[Amount]] -shipments9[[#This Row],[total cost]]</f>
        <v>756.71</v>
      </c>
      <c r="R3342" s="4" t="str">
        <f>IF(shipments9[[#This Row],[Gross Profit]]&lt;0,"Loss","Profit")</f>
        <v>Profit</v>
      </c>
      <c r="S3342" s="9">
        <f>shipments9[[#This Row],[Gross Profit]]/shipments9[[#This Row],[Amount]]</f>
        <v>0.64551930049050976</v>
      </c>
      <c r="T3342" s="11">
        <f>shipments9[[#This Row],[Amount]]/shipments9[[#This Row],[Boxes]]</f>
        <v>14.838607594936709</v>
      </c>
    </row>
    <row r="3343" spans="1:20" hidden="1" x14ac:dyDescent="0.25">
      <c r="A3343" t="s">
        <v>3540</v>
      </c>
      <c r="B3343" t="s">
        <v>58</v>
      </c>
      <c r="C3343" t="s">
        <v>135</v>
      </c>
      <c r="D3343" t="s">
        <v>22</v>
      </c>
      <c r="E3343" s="1">
        <v>45331</v>
      </c>
      <c r="F3343" s="1" t="str">
        <f>TEXT(shipments9[[#This Row],[Shipdate]],"ddd")</f>
        <v>Fri</v>
      </c>
      <c r="G3343" s="1" t="str">
        <f>IF(OR(shipments9[[#This Row],[Day Name]]="Sat",shipments9[[#This Row],[Day Name]]="Sun"),"Weekend","Weekday")</f>
        <v>Weekday</v>
      </c>
      <c r="H3343">
        <v>6896.25</v>
      </c>
      <c r="I3343">
        <v>266</v>
      </c>
      <c r="J3343" t="s">
        <v>172</v>
      </c>
      <c r="K3343" t="s">
        <v>8155</v>
      </c>
      <c r="L3343" t="s">
        <v>8156</v>
      </c>
      <c r="M3343">
        <v>2</v>
      </c>
      <c r="N3343" t="s">
        <v>8157</v>
      </c>
      <c r="O3343" s="4">
        <f>INDEX(products[Cost_per_box], MATCH(shipments9[[#This Row],[PID]], products[PID], 0))</f>
        <v>9.94</v>
      </c>
      <c r="P3343" s="4">
        <f>shipments9[[#This Row],[Boxes]]*shipments9[[#This Row],[Cost Per Box]]</f>
        <v>2644.04</v>
      </c>
      <c r="Q3343" s="4">
        <f>shipments9[[#This Row],[Amount]] -shipments9[[#This Row],[total cost]]</f>
        <v>4252.21</v>
      </c>
      <c r="R3343" s="4" t="str">
        <f>IF(shipments9[[#This Row],[Gross Profit]]&lt;0,"Loss","Profit")</f>
        <v>Profit</v>
      </c>
      <c r="S3343" s="9">
        <f>shipments9[[#This Row],[Gross Profit]]/shipments9[[#This Row],[Amount]]</f>
        <v>0.61659742613739354</v>
      </c>
      <c r="T3343" s="11">
        <f>shipments9[[#This Row],[Amount]]/shipments9[[#This Row],[Boxes]]</f>
        <v>25.925751879699249</v>
      </c>
    </row>
    <row r="3344" spans="1:20" hidden="1" x14ac:dyDescent="0.25">
      <c r="A3344" t="s">
        <v>3541</v>
      </c>
      <c r="B3344" t="s">
        <v>58</v>
      </c>
      <c r="C3344" t="s">
        <v>135</v>
      </c>
      <c r="D3344" t="s">
        <v>22</v>
      </c>
      <c r="E3344" s="1">
        <v>45079</v>
      </c>
      <c r="F3344" s="1" t="str">
        <f>TEXT(shipments9[[#This Row],[Shipdate]],"ddd")</f>
        <v>Fri</v>
      </c>
      <c r="G3344" s="1" t="str">
        <f>IF(OR(shipments9[[#This Row],[Day Name]]="Sat",shipments9[[#This Row],[Day Name]]="Sun"),"Weekend","Weekday")</f>
        <v>Weekday</v>
      </c>
      <c r="H3344">
        <v>5323.5</v>
      </c>
      <c r="I3344">
        <v>222</v>
      </c>
      <c r="J3344" t="s">
        <v>172</v>
      </c>
      <c r="K3344" t="s">
        <v>8151</v>
      </c>
      <c r="L3344" t="s">
        <v>8154</v>
      </c>
      <c r="M3344">
        <v>6</v>
      </c>
      <c r="N3344" t="s">
        <v>8159</v>
      </c>
      <c r="O3344" s="4">
        <f>INDEX(products[Cost_per_box], MATCH(shipments9[[#This Row],[PID]], products[PID], 0))</f>
        <v>9.94</v>
      </c>
      <c r="P3344" s="4">
        <f>shipments9[[#This Row],[Boxes]]*shipments9[[#This Row],[Cost Per Box]]</f>
        <v>2206.6799999999998</v>
      </c>
      <c r="Q3344" s="4">
        <f>shipments9[[#This Row],[Amount]] -shipments9[[#This Row],[total cost]]</f>
        <v>3116.82</v>
      </c>
      <c r="R3344" s="4" t="str">
        <f>IF(shipments9[[#This Row],[Gross Profit]]&lt;0,"Loss","Profit")</f>
        <v>Profit</v>
      </c>
      <c r="S3344" s="9">
        <f>shipments9[[#This Row],[Gross Profit]]/shipments9[[#This Row],[Amount]]</f>
        <v>0.58548323471400399</v>
      </c>
      <c r="T3344" s="11">
        <f>shipments9[[#This Row],[Amount]]/shipments9[[#This Row],[Boxes]]</f>
        <v>23.97972972972973</v>
      </c>
    </row>
    <row r="3345" spans="1:20" hidden="1" x14ac:dyDescent="0.25">
      <c r="A3345" t="s">
        <v>3542</v>
      </c>
      <c r="B3345" t="s">
        <v>58</v>
      </c>
      <c r="C3345" t="s">
        <v>137</v>
      </c>
      <c r="D3345" t="s">
        <v>22</v>
      </c>
      <c r="E3345" s="1">
        <v>45303</v>
      </c>
      <c r="F3345" s="1" t="str">
        <f>TEXT(shipments9[[#This Row],[Shipdate]],"ddd")</f>
        <v>Fri</v>
      </c>
      <c r="G3345" s="1" t="str">
        <f>IF(OR(shipments9[[#This Row],[Day Name]]="Sat",shipments9[[#This Row],[Day Name]]="Sun"),"Weekend","Weekday")</f>
        <v>Weekday</v>
      </c>
      <c r="H3345">
        <v>8430.75</v>
      </c>
      <c r="I3345">
        <v>469</v>
      </c>
      <c r="J3345" t="s">
        <v>172</v>
      </c>
      <c r="K3345" t="s">
        <v>8155</v>
      </c>
      <c r="L3345" t="s">
        <v>8156</v>
      </c>
      <c r="M3345">
        <v>1</v>
      </c>
      <c r="N3345" t="s">
        <v>8163</v>
      </c>
      <c r="O3345" s="4">
        <f>INDEX(products[Cost_per_box], MATCH(shipments9[[#This Row],[PID]], products[PID], 0))</f>
        <v>7.73</v>
      </c>
      <c r="P3345" s="4">
        <f>shipments9[[#This Row],[Boxes]]*shipments9[[#This Row],[Cost Per Box]]</f>
        <v>3625.3700000000003</v>
      </c>
      <c r="Q3345" s="4">
        <f>shipments9[[#This Row],[Amount]] -shipments9[[#This Row],[total cost]]</f>
        <v>4805.3799999999992</v>
      </c>
      <c r="R3345" s="4" t="str">
        <f>IF(shipments9[[#This Row],[Gross Profit]]&lt;0,"Loss","Profit")</f>
        <v>Profit</v>
      </c>
      <c r="S3345" s="9">
        <f>shipments9[[#This Row],[Gross Profit]]/shipments9[[#This Row],[Amount]]</f>
        <v>0.56998250452213617</v>
      </c>
      <c r="T3345" s="11">
        <f>shipments9[[#This Row],[Amount]]/shipments9[[#This Row],[Boxes]]</f>
        <v>17.976012793176974</v>
      </c>
    </row>
    <row r="3346" spans="1:20" hidden="1" x14ac:dyDescent="0.25">
      <c r="A3346" t="s">
        <v>3543</v>
      </c>
      <c r="B3346" t="s">
        <v>58</v>
      </c>
      <c r="C3346" t="s">
        <v>137</v>
      </c>
      <c r="D3346" t="s">
        <v>22</v>
      </c>
      <c r="E3346" s="1">
        <v>45191</v>
      </c>
      <c r="F3346" s="1" t="str">
        <f>TEXT(shipments9[[#This Row],[Shipdate]],"ddd")</f>
        <v>Fri</v>
      </c>
      <c r="G3346" s="1" t="str">
        <f>IF(OR(shipments9[[#This Row],[Day Name]]="Sat",shipments9[[#This Row],[Day Name]]="Sun"),"Weekend","Weekday")</f>
        <v>Weekday</v>
      </c>
      <c r="H3346">
        <v>2830.5</v>
      </c>
      <c r="I3346">
        <v>142</v>
      </c>
      <c r="J3346" t="s">
        <v>172</v>
      </c>
      <c r="K3346" t="s">
        <v>8151</v>
      </c>
      <c r="L3346" t="s">
        <v>8160</v>
      </c>
      <c r="M3346">
        <v>9</v>
      </c>
      <c r="N3346" t="s">
        <v>8167</v>
      </c>
      <c r="O3346" s="4">
        <f>INDEX(products[Cost_per_box], MATCH(shipments9[[#This Row],[PID]], products[PID], 0))</f>
        <v>7.73</v>
      </c>
      <c r="P3346" s="4">
        <f>shipments9[[#This Row],[Boxes]]*shipments9[[#This Row],[Cost Per Box]]</f>
        <v>1097.6600000000001</v>
      </c>
      <c r="Q3346" s="4">
        <f>shipments9[[#This Row],[Amount]] -shipments9[[#This Row],[total cost]]</f>
        <v>1732.84</v>
      </c>
      <c r="R3346" s="4" t="str">
        <f>IF(shipments9[[#This Row],[Gross Profit]]&lt;0,"Loss","Profit")</f>
        <v>Profit</v>
      </c>
      <c r="S3346" s="9">
        <f>shipments9[[#This Row],[Gross Profit]]/shipments9[[#This Row],[Amount]]</f>
        <v>0.61220279102632036</v>
      </c>
      <c r="T3346" s="11">
        <f>shipments9[[#This Row],[Amount]]/shipments9[[#This Row],[Boxes]]</f>
        <v>19.933098591549296</v>
      </c>
    </row>
    <row r="3347" spans="1:20" hidden="1" x14ac:dyDescent="0.25">
      <c r="A3347" t="s">
        <v>3544</v>
      </c>
      <c r="B3347" t="s">
        <v>58</v>
      </c>
      <c r="C3347" t="s">
        <v>149</v>
      </c>
      <c r="D3347" t="s">
        <v>22</v>
      </c>
      <c r="E3347" s="1">
        <v>45303</v>
      </c>
      <c r="F3347" s="1" t="str">
        <f>TEXT(shipments9[[#This Row],[Shipdate]],"ddd")</f>
        <v>Fri</v>
      </c>
      <c r="G3347" s="1" t="str">
        <f>IF(OR(shipments9[[#This Row],[Day Name]]="Sat",shipments9[[#This Row],[Day Name]]="Sun"),"Weekend","Weekday")</f>
        <v>Weekday</v>
      </c>
      <c r="H3347">
        <v>3888</v>
      </c>
      <c r="I3347">
        <v>243</v>
      </c>
      <c r="J3347" t="s">
        <v>172</v>
      </c>
      <c r="K3347" t="s">
        <v>8155</v>
      </c>
      <c r="L3347" t="s">
        <v>8156</v>
      </c>
      <c r="M3347">
        <v>1</v>
      </c>
      <c r="N3347" t="s">
        <v>8163</v>
      </c>
      <c r="O3347" s="4">
        <f>INDEX(products[Cost_per_box], MATCH(shipments9[[#This Row],[PID]], products[PID], 0))</f>
        <v>6.43</v>
      </c>
      <c r="P3347" s="4">
        <f>shipments9[[#This Row],[Boxes]]*shipments9[[#This Row],[Cost Per Box]]</f>
        <v>1562.49</v>
      </c>
      <c r="Q3347" s="4">
        <f>shipments9[[#This Row],[Amount]] -shipments9[[#This Row],[total cost]]</f>
        <v>2325.5100000000002</v>
      </c>
      <c r="R3347" s="4" t="str">
        <f>IF(shipments9[[#This Row],[Gross Profit]]&lt;0,"Loss","Profit")</f>
        <v>Profit</v>
      </c>
      <c r="S3347" s="9">
        <f>shipments9[[#This Row],[Gross Profit]]/shipments9[[#This Row],[Amount]]</f>
        <v>0.59812500000000002</v>
      </c>
      <c r="T3347" s="11">
        <f>shipments9[[#This Row],[Amount]]/shipments9[[#This Row],[Boxes]]</f>
        <v>16</v>
      </c>
    </row>
    <row r="3348" spans="1:20" hidden="1" x14ac:dyDescent="0.25">
      <c r="A3348" t="s">
        <v>3545</v>
      </c>
      <c r="B3348" t="s">
        <v>58</v>
      </c>
      <c r="C3348" t="s">
        <v>155</v>
      </c>
      <c r="D3348" t="s">
        <v>22</v>
      </c>
      <c r="E3348" s="1">
        <v>45159</v>
      </c>
      <c r="F3348" s="1" t="str">
        <f>TEXT(shipments9[[#This Row],[Shipdate]],"ddd")</f>
        <v>Mon</v>
      </c>
      <c r="G3348" s="1" t="str">
        <f>IF(OR(shipments9[[#This Row],[Day Name]]="Sat",shipments9[[#This Row],[Day Name]]="Sun"),"Weekend","Weekday")</f>
        <v>Weekday</v>
      </c>
      <c r="H3348">
        <v>13180.5</v>
      </c>
      <c r="I3348">
        <v>1319</v>
      </c>
      <c r="J3348" t="s">
        <v>172</v>
      </c>
      <c r="K3348" t="s">
        <v>8151</v>
      </c>
      <c r="L3348" t="s">
        <v>8160</v>
      </c>
      <c r="M3348">
        <v>8</v>
      </c>
      <c r="N3348" t="s">
        <v>8162</v>
      </c>
      <c r="O3348" s="4">
        <f>INDEX(products[Cost_per_box], MATCH(shipments9[[#This Row],[PID]], products[PID], 0))</f>
        <v>8.43</v>
      </c>
      <c r="P3348" s="4">
        <f>shipments9[[#This Row],[Boxes]]*shipments9[[#This Row],[Cost Per Box]]</f>
        <v>11119.17</v>
      </c>
      <c r="Q3348" s="4">
        <f>shipments9[[#This Row],[Amount]] -shipments9[[#This Row],[total cost]]</f>
        <v>2061.33</v>
      </c>
      <c r="R3348" s="4" t="str">
        <f>IF(shipments9[[#This Row],[Gross Profit]]&lt;0,"Loss","Profit")</f>
        <v>Profit</v>
      </c>
      <c r="S3348" s="9">
        <f>shipments9[[#This Row],[Gross Profit]]/shipments9[[#This Row],[Amount]]</f>
        <v>0.15639239786047571</v>
      </c>
      <c r="T3348" s="11">
        <f>shipments9[[#This Row],[Amount]]/shipments9[[#This Row],[Boxes]]</f>
        <v>9.9927975739196366</v>
      </c>
    </row>
    <row r="3349" spans="1:20" hidden="1" x14ac:dyDescent="0.25">
      <c r="A3349" t="s">
        <v>3546</v>
      </c>
      <c r="B3349" t="s">
        <v>58</v>
      </c>
      <c r="C3349" t="s">
        <v>161</v>
      </c>
      <c r="D3349" t="s">
        <v>22</v>
      </c>
      <c r="E3349" s="1">
        <v>45188</v>
      </c>
      <c r="F3349" s="1" t="str">
        <f>TEXT(shipments9[[#This Row],[Shipdate]],"ddd")</f>
        <v>Tue</v>
      </c>
      <c r="G3349" s="1" t="str">
        <f>IF(OR(shipments9[[#This Row],[Day Name]]="Sat",shipments9[[#This Row],[Day Name]]="Sun"),"Weekend","Weekday")</f>
        <v>Weekday</v>
      </c>
      <c r="H3349">
        <v>14071.5</v>
      </c>
      <c r="I3349">
        <v>1280</v>
      </c>
      <c r="J3349" t="s">
        <v>172</v>
      </c>
      <c r="K3349" t="s">
        <v>8151</v>
      </c>
      <c r="L3349" t="s">
        <v>8160</v>
      </c>
      <c r="M3349">
        <v>9</v>
      </c>
      <c r="N3349" t="s">
        <v>8167</v>
      </c>
      <c r="O3349" s="4">
        <f>INDEX(products[Cost_per_box], MATCH(shipments9[[#This Row],[PID]], products[PID], 0))</f>
        <v>2.76</v>
      </c>
      <c r="P3349" s="4">
        <f>shipments9[[#This Row],[Boxes]]*shipments9[[#This Row],[Cost Per Box]]</f>
        <v>3532.7999999999997</v>
      </c>
      <c r="Q3349" s="4">
        <f>shipments9[[#This Row],[Amount]] -shipments9[[#This Row],[total cost]]</f>
        <v>10538.7</v>
      </c>
      <c r="R3349" s="4" t="str">
        <f>IF(shipments9[[#This Row],[Gross Profit]]&lt;0,"Loss","Profit")</f>
        <v>Profit</v>
      </c>
      <c r="S3349" s="9">
        <f>shipments9[[#This Row],[Gross Profit]]/shipments9[[#This Row],[Amount]]</f>
        <v>0.74893934548555596</v>
      </c>
      <c r="T3349" s="11">
        <f>shipments9[[#This Row],[Amount]]/shipments9[[#This Row],[Boxes]]</f>
        <v>10.993359375000001</v>
      </c>
    </row>
    <row r="3350" spans="1:20" hidden="1" x14ac:dyDescent="0.25">
      <c r="A3350" t="s">
        <v>3547</v>
      </c>
      <c r="B3350" t="s">
        <v>61</v>
      </c>
      <c r="C3350" t="s">
        <v>132</v>
      </c>
      <c r="D3350" t="s">
        <v>22</v>
      </c>
      <c r="E3350" s="1">
        <v>45247</v>
      </c>
      <c r="F3350" s="1" t="str">
        <f>TEXT(shipments9[[#This Row],[Shipdate]],"ddd")</f>
        <v>Fri</v>
      </c>
      <c r="G3350" s="1" t="str">
        <f>IF(OR(shipments9[[#This Row],[Day Name]]="Sat",shipments9[[#This Row],[Day Name]]="Sun"),"Weekend","Weekday")</f>
        <v>Weekday</v>
      </c>
      <c r="H3350">
        <v>2151</v>
      </c>
      <c r="I3350">
        <v>87</v>
      </c>
      <c r="J3350" t="s">
        <v>172</v>
      </c>
      <c r="K3350" t="s">
        <v>8151</v>
      </c>
      <c r="L3350" t="s">
        <v>8152</v>
      </c>
      <c r="M3350">
        <v>11</v>
      </c>
      <c r="N3350" t="s">
        <v>8165</v>
      </c>
      <c r="O3350" s="4">
        <f>INDEX(products[Cost_per_box], MATCH(shipments9[[#This Row],[PID]], products[PID], 0))</f>
        <v>6.31</v>
      </c>
      <c r="P3350" s="4">
        <f>shipments9[[#This Row],[Boxes]]*shipments9[[#This Row],[Cost Per Box]]</f>
        <v>548.96999999999991</v>
      </c>
      <c r="Q3350" s="4">
        <f>shipments9[[#This Row],[Amount]] -shipments9[[#This Row],[total cost]]</f>
        <v>1602.0300000000002</v>
      </c>
      <c r="R3350" s="4" t="str">
        <f>IF(shipments9[[#This Row],[Gross Profit]]&lt;0,"Loss","Profit")</f>
        <v>Profit</v>
      </c>
      <c r="S3350" s="9">
        <f>shipments9[[#This Row],[Gross Profit]]/shipments9[[#This Row],[Amount]]</f>
        <v>0.74478382147838229</v>
      </c>
      <c r="T3350" s="11">
        <f>shipments9[[#This Row],[Amount]]/shipments9[[#This Row],[Boxes]]</f>
        <v>24.724137931034484</v>
      </c>
    </row>
    <row r="3351" spans="1:20" hidden="1" x14ac:dyDescent="0.25">
      <c r="A3351" t="s">
        <v>3548</v>
      </c>
      <c r="B3351" t="s">
        <v>61</v>
      </c>
      <c r="C3351" t="s">
        <v>121</v>
      </c>
      <c r="D3351" t="s">
        <v>22</v>
      </c>
      <c r="E3351" s="1">
        <v>45250</v>
      </c>
      <c r="F3351" s="1" t="str">
        <f>TEXT(shipments9[[#This Row],[Shipdate]],"ddd")</f>
        <v>Mon</v>
      </c>
      <c r="G3351" s="1" t="str">
        <f>IF(OR(shipments9[[#This Row],[Day Name]]="Sat",shipments9[[#This Row],[Day Name]]="Sun"),"Weekend","Weekday")</f>
        <v>Weekday</v>
      </c>
      <c r="H3351">
        <v>12782.25</v>
      </c>
      <c r="I3351">
        <v>1066</v>
      </c>
      <c r="J3351" t="s">
        <v>172</v>
      </c>
      <c r="K3351" t="s">
        <v>8151</v>
      </c>
      <c r="L3351" t="s">
        <v>8152</v>
      </c>
      <c r="M3351">
        <v>11</v>
      </c>
      <c r="N3351" t="s">
        <v>8165</v>
      </c>
      <c r="O3351" s="4">
        <f>INDEX(products[Cost_per_box], MATCH(shipments9[[#This Row],[PID]], products[PID], 0))</f>
        <v>5.26</v>
      </c>
      <c r="P3351" s="4">
        <f>shipments9[[#This Row],[Boxes]]*shipments9[[#This Row],[Cost Per Box]]</f>
        <v>5607.16</v>
      </c>
      <c r="Q3351" s="4">
        <f>shipments9[[#This Row],[Amount]] -shipments9[[#This Row],[total cost]]</f>
        <v>7175.09</v>
      </c>
      <c r="R3351" s="4" t="str">
        <f>IF(shipments9[[#This Row],[Gross Profit]]&lt;0,"Loss","Profit")</f>
        <v>Profit</v>
      </c>
      <c r="S3351" s="9">
        <f>shipments9[[#This Row],[Gross Profit]]/shipments9[[#This Row],[Amount]]</f>
        <v>0.56133231629799141</v>
      </c>
      <c r="T3351" s="11">
        <f>shipments9[[#This Row],[Amount]]/shipments9[[#This Row],[Boxes]]</f>
        <v>11.990853658536585</v>
      </c>
    </row>
    <row r="3352" spans="1:20" hidden="1" x14ac:dyDescent="0.25">
      <c r="A3352" t="s">
        <v>3549</v>
      </c>
      <c r="B3352" t="s">
        <v>61</v>
      </c>
      <c r="C3352" t="s">
        <v>124</v>
      </c>
      <c r="D3352" t="s">
        <v>22</v>
      </c>
      <c r="E3352" s="1">
        <v>45266</v>
      </c>
      <c r="F3352" s="1" t="str">
        <f>TEXT(shipments9[[#This Row],[Shipdate]],"ddd")</f>
        <v>Wed</v>
      </c>
      <c r="G3352" s="1" t="str">
        <f>IF(OR(shipments9[[#This Row],[Day Name]]="Sat",shipments9[[#This Row],[Day Name]]="Sun"),"Weekend","Weekday")</f>
        <v>Weekday</v>
      </c>
      <c r="H3352">
        <v>1575</v>
      </c>
      <c r="I3352">
        <v>105</v>
      </c>
      <c r="J3352" t="s">
        <v>172</v>
      </c>
      <c r="K3352" t="s">
        <v>8151</v>
      </c>
      <c r="L3352" t="s">
        <v>8152</v>
      </c>
      <c r="M3352">
        <v>12</v>
      </c>
      <c r="N3352" t="s">
        <v>8166</v>
      </c>
      <c r="O3352" s="4">
        <f>INDEX(products[Cost_per_box], MATCH(shipments9[[#This Row],[PID]], products[PID], 0))</f>
        <v>7.48</v>
      </c>
      <c r="P3352" s="4">
        <f>shipments9[[#This Row],[Boxes]]*shipments9[[#This Row],[Cost Per Box]]</f>
        <v>785.40000000000009</v>
      </c>
      <c r="Q3352" s="4">
        <f>shipments9[[#This Row],[Amount]] -shipments9[[#This Row],[total cost]]</f>
        <v>789.59999999999991</v>
      </c>
      <c r="R3352" s="4" t="str">
        <f>IF(shipments9[[#This Row],[Gross Profit]]&lt;0,"Loss","Profit")</f>
        <v>Profit</v>
      </c>
      <c r="S3352" s="9">
        <f>shipments9[[#This Row],[Gross Profit]]/shipments9[[#This Row],[Amount]]</f>
        <v>0.5013333333333333</v>
      </c>
      <c r="T3352" s="11">
        <f>shipments9[[#This Row],[Amount]]/shipments9[[#This Row],[Boxes]]</f>
        <v>15</v>
      </c>
    </row>
    <row r="3353" spans="1:20" hidden="1" x14ac:dyDescent="0.25">
      <c r="A3353" t="s">
        <v>3550</v>
      </c>
      <c r="B3353" t="s">
        <v>61</v>
      </c>
      <c r="C3353" t="s">
        <v>135</v>
      </c>
      <c r="D3353" t="s">
        <v>22</v>
      </c>
      <c r="E3353" s="1">
        <v>45310</v>
      </c>
      <c r="F3353" s="1" t="str">
        <f>TEXT(shipments9[[#This Row],[Shipdate]],"ddd")</f>
        <v>Fri</v>
      </c>
      <c r="G3353" s="1" t="str">
        <f>IF(OR(shipments9[[#This Row],[Day Name]]="Sat",shipments9[[#This Row],[Day Name]]="Sun"),"Weekend","Weekday")</f>
        <v>Weekday</v>
      </c>
      <c r="H3353">
        <v>5420.25</v>
      </c>
      <c r="I3353">
        <v>194</v>
      </c>
      <c r="J3353" t="s">
        <v>172</v>
      </c>
      <c r="K3353" t="s">
        <v>8155</v>
      </c>
      <c r="L3353" t="s">
        <v>8156</v>
      </c>
      <c r="M3353">
        <v>1</v>
      </c>
      <c r="N3353" t="s">
        <v>8163</v>
      </c>
      <c r="O3353" s="4">
        <f>INDEX(products[Cost_per_box], MATCH(shipments9[[#This Row],[PID]], products[PID], 0))</f>
        <v>9.94</v>
      </c>
      <c r="P3353" s="4">
        <f>shipments9[[#This Row],[Boxes]]*shipments9[[#This Row],[Cost Per Box]]</f>
        <v>1928.36</v>
      </c>
      <c r="Q3353" s="4">
        <f>shipments9[[#This Row],[Amount]] -shipments9[[#This Row],[total cost]]</f>
        <v>3491.8900000000003</v>
      </c>
      <c r="R3353" s="4" t="str">
        <f>IF(shipments9[[#This Row],[Gross Profit]]&lt;0,"Loss","Profit")</f>
        <v>Profit</v>
      </c>
      <c r="S3353" s="9">
        <f>shipments9[[#This Row],[Gross Profit]]/shipments9[[#This Row],[Amount]]</f>
        <v>0.64423043217563769</v>
      </c>
      <c r="T3353" s="11">
        <f>shipments9[[#This Row],[Amount]]/shipments9[[#This Row],[Boxes]]</f>
        <v>27.939432989690722</v>
      </c>
    </row>
    <row r="3354" spans="1:20" hidden="1" x14ac:dyDescent="0.25">
      <c r="A3354" t="s">
        <v>3551</v>
      </c>
      <c r="B3354" t="s">
        <v>61</v>
      </c>
      <c r="C3354" t="s">
        <v>137</v>
      </c>
      <c r="D3354" t="s">
        <v>22</v>
      </c>
      <c r="E3354" s="1">
        <v>45288</v>
      </c>
      <c r="F3354" s="1" t="str">
        <f>TEXT(shipments9[[#This Row],[Shipdate]],"ddd")</f>
        <v>Thu</v>
      </c>
      <c r="G3354" s="1" t="str">
        <f>IF(OR(shipments9[[#This Row],[Day Name]]="Sat",shipments9[[#This Row],[Day Name]]="Sun"),"Weekend","Weekday")</f>
        <v>Weekday</v>
      </c>
      <c r="H3354">
        <v>8311.5</v>
      </c>
      <c r="I3354">
        <v>396</v>
      </c>
      <c r="J3354" t="s">
        <v>172</v>
      </c>
      <c r="K3354" t="s">
        <v>8151</v>
      </c>
      <c r="L3354" t="s">
        <v>8152</v>
      </c>
      <c r="M3354">
        <v>12</v>
      </c>
      <c r="N3354" t="s">
        <v>8166</v>
      </c>
      <c r="O3354" s="4">
        <f>INDEX(products[Cost_per_box], MATCH(shipments9[[#This Row],[PID]], products[PID], 0))</f>
        <v>7.73</v>
      </c>
      <c r="P3354" s="4">
        <f>shipments9[[#This Row],[Boxes]]*shipments9[[#This Row],[Cost Per Box]]</f>
        <v>3061.0800000000004</v>
      </c>
      <c r="Q3354" s="4">
        <f>shipments9[[#This Row],[Amount]] -shipments9[[#This Row],[total cost]]</f>
        <v>5250.42</v>
      </c>
      <c r="R3354" s="4" t="str">
        <f>IF(shipments9[[#This Row],[Gross Profit]]&lt;0,"Loss","Profit")</f>
        <v>Profit</v>
      </c>
      <c r="S3354" s="9">
        <f>shipments9[[#This Row],[Gross Profit]]/shipments9[[#This Row],[Amount]]</f>
        <v>0.63170546832701679</v>
      </c>
      <c r="T3354" s="11">
        <f>shipments9[[#This Row],[Amount]]/shipments9[[#This Row],[Boxes]]</f>
        <v>20.988636363636363</v>
      </c>
    </row>
    <row r="3355" spans="1:20" hidden="1" x14ac:dyDescent="0.25">
      <c r="A3355" t="s">
        <v>3552</v>
      </c>
      <c r="B3355" t="s">
        <v>61</v>
      </c>
      <c r="C3355" t="s">
        <v>145</v>
      </c>
      <c r="D3355" t="s">
        <v>22</v>
      </c>
      <c r="E3355" s="1">
        <v>45240</v>
      </c>
      <c r="F3355" s="1" t="str">
        <f>TEXT(shipments9[[#This Row],[Shipdate]],"ddd")</f>
        <v>Fri</v>
      </c>
      <c r="G3355" s="1" t="str">
        <f>IF(OR(shipments9[[#This Row],[Day Name]]="Sat",shipments9[[#This Row],[Day Name]]="Sun"),"Weekend","Weekday")</f>
        <v>Weekday</v>
      </c>
      <c r="H3355">
        <v>1768.5</v>
      </c>
      <c r="I3355">
        <v>137</v>
      </c>
      <c r="J3355" t="s">
        <v>172</v>
      </c>
      <c r="K3355" t="s">
        <v>8151</v>
      </c>
      <c r="L3355" t="s">
        <v>8152</v>
      </c>
      <c r="M3355">
        <v>11</v>
      </c>
      <c r="N3355" t="s">
        <v>8165</v>
      </c>
      <c r="O3355" s="4">
        <f>INDEX(products[Cost_per_box], MATCH(shipments9[[#This Row],[PID]], products[PID], 0))</f>
        <v>4.74</v>
      </c>
      <c r="P3355" s="4">
        <f>shipments9[[#This Row],[Boxes]]*shipments9[[#This Row],[Cost Per Box]]</f>
        <v>649.38</v>
      </c>
      <c r="Q3355" s="4">
        <f>shipments9[[#This Row],[Amount]] -shipments9[[#This Row],[total cost]]</f>
        <v>1119.1199999999999</v>
      </c>
      <c r="R3355" s="4" t="str">
        <f>IF(shipments9[[#This Row],[Gross Profit]]&lt;0,"Loss","Profit")</f>
        <v>Profit</v>
      </c>
      <c r="S3355" s="9">
        <f>shipments9[[#This Row],[Gross Profit]]/shipments9[[#This Row],[Amount]]</f>
        <v>0.63280746395250209</v>
      </c>
      <c r="T3355" s="11">
        <f>shipments9[[#This Row],[Amount]]/shipments9[[#This Row],[Boxes]]</f>
        <v>12.908759124087592</v>
      </c>
    </row>
    <row r="3356" spans="1:20" hidden="1" x14ac:dyDescent="0.25">
      <c r="A3356" t="s">
        <v>3553</v>
      </c>
      <c r="B3356" t="s">
        <v>61</v>
      </c>
      <c r="C3356" t="s">
        <v>149</v>
      </c>
      <c r="D3356" t="s">
        <v>22</v>
      </c>
      <c r="E3356" s="1">
        <v>44977</v>
      </c>
      <c r="F3356" s="1" t="str">
        <f>TEXT(shipments9[[#This Row],[Shipdate]],"ddd")</f>
        <v>Mon</v>
      </c>
      <c r="G3356" s="1" t="str">
        <f>IF(OR(shipments9[[#This Row],[Day Name]]="Sat",shipments9[[#This Row],[Day Name]]="Sun"),"Weekend","Weekday")</f>
        <v>Weekday</v>
      </c>
      <c r="H3356">
        <v>1899</v>
      </c>
      <c r="I3356">
        <v>136</v>
      </c>
      <c r="J3356" t="s">
        <v>172</v>
      </c>
      <c r="K3356" t="s">
        <v>8151</v>
      </c>
      <c r="L3356" t="s">
        <v>8156</v>
      </c>
      <c r="M3356">
        <v>2</v>
      </c>
      <c r="N3356" t="s">
        <v>8157</v>
      </c>
      <c r="O3356" s="4">
        <f>INDEX(products[Cost_per_box], MATCH(shipments9[[#This Row],[PID]], products[PID], 0))</f>
        <v>6.43</v>
      </c>
      <c r="P3356" s="4">
        <f>shipments9[[#This Row],[Boxes]]*shipments9[[#This Row],[Cost Per Box]]</f>
        <v>874.48</v>
      </c>
      <c r="Q3356" s="4">
        <f>shipments9[[#This Row],[Amount]] -shipments9[[#This Row],[total cost]]</f>
        <v>1024.52</v>
      </c>
      <c r="R3356" s="4" t="str">
        <f>IF(shipments9[[#This Row],[Gross Profit]]&lt;0,"Loss","Profit")</f>
        <v>Profit</v>
      </c>
      <c r="S3356" s="9">
        <f>shipments9[[#This Row],[Gross Profit]]/shipments9[[#This Row],[Amount]]</f>
        <v>0.53950500263296475</v>
      </c>
      <c r="T3356" s="11">
        <f>shipments9[[#This Row],[Amount]]/shipments9[[#This Row],[Boxes]]</f>
        <v>13.963235294117647</v>
      </c>
    </row>
    <row r="3357" spans="1:20" hidden="1" x14ac:dyDescent="0.25">
      <c r="A3357" t="s">
        <v>3554</v>
      </c>
      <c r="B3357" t="s">
        <v>61</v>
      </c>
      <c r="C3357" t="s">
        <v>149</v>
      </c>
      <c r="D3357" t="s">
        <v>22</v>
      </c>
      <c r="E3357" s="1">
        <v>44972</v>
      </c>
      <c r="F3357" s="1" t="str">
        <f>TEXT(shipments9[[#This Row],[Shipdate]],"ddd")</f>
        <v>Wed</v>
      </c>
      <c r="G3357" s="1" t="str">
        <f>IF(OR(shipments9[[#This Row],[Day Name]]="Sat",shipments9[[#This Row],[Day Name]]="Sun"),"Weekend","Weekday")</f>
        <v>Weekday</v>
      </c>
      <c r="H3357">
        <v>5807.25</v>
      </c>
      <c r="I3357">
        <v>342</v>
      </c>
      <c r="J3357" t="s">
        <v>172</v>
      </c>
      <c r="K3357" t="s">
        <v>8151</v>
      </c>
      <c r="L3357" t="s">
        <v>8156</v>
      </c>
      <c r="M3357">
        <v>2</v>
      </c>
      <c r="N3357" t="s">
        <v>8157</v>
      </c>
      <c r="O3357" s="4">
        <f>INDEX(products[Cost_per_box], MATCH(shipments9[[#This Row],[PID]], products[PID], 0))</f>
        <v>6.43</v>
      </c>
      <c r="P3357" s="4">
        <f>shipments9[[#This Row],[Boxes]]*shipments9[[#This Row],[Cost Per Box]]</f>
        <v>2199.06</v>
      </c>
      <c r="Q3357" s="4">
        <f>shipments9[[#This Row],[Amount]] -shipments9[[#This Row],[total cost]]</f>
        <v>3608.19</v>
      </c>
      <c r="R3357" s="4" t="str">
        <f>IF(shipments9[[#This Row],[Gross Profit]]&lt;0,"Loss","Profit")</f>
        <v>Profit</v>
      </c>
      <c r="S3357" s="9">
        <f>shipments9[[#This Row],[Gross Profit]]/shipments9[[#This Row],[Amount]]</f>
        <v>0.62132506780317709</v>
      </c>
      <c r="T3357" s="11">
        <f>shipments9[[#This Row],[Amount]]/shipments9[[#This Row],[Boxes]]</f>
        <v>16.980263157894736</v>
      </c>
    </row>
    <row r="3358" spans="1:20" hidden="1" x14ac:dyDescent="0.25">
      <c r="A3358" t="s">
        <v>3555</v>
      </c>
      <c r="B3358" t="s">
        <v>61</v>
      </c>
      <c r="C3358" t="s">
        <v>155</v>
      </c>
      <c r="D3358" t="s">
        <v>22</v>
      </c>
      <c r="E3358" s="1">
        <v>44964</v>
      </c>
      <c r="F3358" s="1" t="str">
        <f>TEXT(shipments9[[#This Row],[Shipdate]],"ddd")</f>
        <v>Tue</v>
      </c>
      <c r="G3358" s="1" t="str">
        <f>IF(OR(shipments9[[#This Row],[Day Name]]="Sat",shipments9[[#This Row],[Day Name]]="Sun"),"Weekend","Weekday")</f>
        <v>Weekday</v>
      </c>
      <c r="H3358">
        <v>13430.25</v>
      </c>
      <c r="I3358">
        <v>1493</v>
      </c>
      <c r="J3358" t="s">
        <v>172</v>
      </c>
      <c r="K3358" t="s">
        <v>8151</v>
      </c>
      <c r="L3358" t="s">
        <v>8156</v>
      </c>
      <c r="M3358">
        <v>2</v>
      </c>
      <c r="N3358" t="s">
        <v>8157</v>
      </c>
      <c r="O3358" s="4">
        <f>INDEX(products[Cost_per_box], MATCH(shipments9[[#This Row],[PID]], products[PID], 0))</f>
        <v>8.43</v>
      </c>
      <c r="P3358" s="4">
        <f>shipments9[[#This Row],[Boxes]]*shipments9[[#This Row],[Cost Per Box]]</f>
        <v>12585.99</v>
      </c>
      <c r="Q3358" s="4">
        <f>shipments9[[#This Row],[Amount]] -shipments9[[#This Row],[total cost]]</f>
        <v>844.26000000000022</v>
      </c>
      <c r="R3358" s="4" t="str">
        <f>IF(shipments9[[#This Row],[Gross Profit]]&lt;0,"Loss","Profit")</f>
        <v>Profit</v>
      </c>
      <c r="S3358" s="9">
        <f>shipments9[[#This Row],[Gross Profit]]/shipments9[[#This Row],[Amount]]</f>
        <v>6.2862567710951042E-2</v>
      </c>
      <c r="T3358" s="11">
        <f>shipments9[[#This Row],[Amount]]/shipments9[[#This Row],[Boxes]]</f>
        <v>8.9954789015405225</v>
      </c>
    </row>
    <row r="3359" spans="1:20" hidden="1" x14ac:dyDescent="0.25">
      <c r="A3359" t="s">
        <v>3556</v>
      </c>
      <c r="B3359" t="s">
        <v>61</v>
      </c>
      <c r="C3359" t="s">
        <v>132</v>
      </c>
      <c r="D3359" t="s">
        <v>22</v>
      </c>
      <c r="E3359" s="1">
        <v>44977</v>
      </c>
      <c r="F3359" s="1" t="str">
        <f>TEXT(shipments9[[#This Row],[Shipdate]],"ddd")</f>
        <v>Mon</v>
      </c>
      <c r="G3359" s="1" t="str">
        <f>IF(OR(shipments9[[#This Row],[Day Name]]="Sat",shipments9[[#This Row],[Day Name]]="Sun"),"Weekend","Weekday")</f>
        <v>Weekday</v>
      </c>
      <c r="H3359">
        <v>5757.75</v>
      </c>
      <c r="I3359">
        <v>240</v>
      </c>
      <c r="J3359" t="s">
        <v>172</v>
      </c>
      <c r="K3359" t="s">
        <v>8151</v>
      </c>
      <c r="L3359" t="s">
        <v>8156</v>
      </c>
      <c r="M3359">
        <v>2</v>
      </c>
      <c r="N3359" t="s">
        <v>8157</v>
      </c>
      <c r="O3359" s="4">
        <f>INDEX(products[Cost_per_box], MATCH(shipments9[[#This Row],[PID]], products[PID], 0))</f>
        <v>6.31</v>
      </c>
      <c r="P3359" s="4">
        <f>shipments9[[#This Row],[Boxes]]*shipments9[[#This Row],[Cost Per Box]]</f>
        <v>1514.3999999999999</v>
      </c>
      <c r="Q3359" s="4">
        <f>shipments9[[#This Row],[Amount]] -shipments9[[#This Row],[total cost]]</f>
        <v>4243.3500000000004</v>
      </c>
      <c r="R3359" s="4" t="str">
        <f>IF(shipments9[[#This Row],[Gross Profit]]&lt;0,"Loss","Profit")</f>
        <v>Profit</v>
      </c>
      <c r="S3359" s="9">
        <f>shipments9[[#This Row],[Gross Profit]]/shipments9[[#This Row],[Amount]]</f>
        <v>0.73698059137684002</v>
      </c>
      <c r="T3359" s="11">
        <f>shipments9[[#This Row],[Amount]]/shipments9[[#This Row],[Boxes]]</f>
        <v>23.990625000000001</v>
      </c>
    </row>
    <row r="3360" spans="1:20" hidden="1" x14ac:dyDescent="0.25">
      <c r="A3360" t="s">
        <v>3557</v>
      </c>
      <c r="B3360" t="s">
        <v>61</v>
      </c>
      <c r="C3360" t="s">
        <v>153</v>
      </c>
      <c r="D3360" t="s">
        <v>22</v>
      </c>
      <c r="E3360" s="1">
        <v>45345</v>
      </c>
      <c r="F3360" s="1" t="str">
        <f>TEXT(shipments9[[#This Row],[Shipdate]],"ddd")</f>
        <v>Fri</v>
      </c>
      <c r="G3360" s="1" t="str">
        <f>IF(OR(shipments9[[#This Row],[Day Name]]="Sat",shipments9[[#This Row],[Day Name]]="Sun"),"Weekend","Weekday")</f>
        <v>Weekday</v>
      </c>
      <c r="H3360">
        <v>8136</v>
      </c>
      <c r="I3360">
        <v>582</v>
      </c>
      <c r="J3360" t="s">
        <v>172</v>
      </c>
      <c r="K3360" t="s">
        <v>8155</v>
      </c>
      <c r="L3360" t="s">
        <v>8156</v>
      </c>
      <c r="M3360">
        <v>2</v>
      </c>
      <c r="N3360" t="s">
        <v>8157</v>
      </c>
      <c r="O3360" s="4">
        <f>INDEX(products[Cost_per_box], MATCH(shipments9[[#This Row],[PID]], products[PID], 0))</f>
        <v>9.57</v>
      </c>
      <c r="P3360" s="4">
        <f>shipments9[[#This Row],[Boxes]]*shipments9[[#This Row],[Cost Per Box]]</f>
        <v>5569.74</v>
      </c>
      <c r="Q3360" s="4">
        <f>shipments9[[#This Row],[Amount]] -shipments9[[#This Row],[total cost]]</f>
        <v>2566.2600000000002</v>
      </c>
      <c r="R3360" s="4" t="str">
        <f>IF(shipments9[[#This Row],[Gross Profit]]&lt;0,"Loss","Profit")</f>
        <v>Profit</v>
      </c>
      <c r="S3360" s="9">
        <f>shipments9[[#This Row],[Gross Profit]]/shipments9[[#This Row],[Amount]]</f>
        <v>0.31542035398230089</v>
      </c>
      <c r="T3360" s="11">
        <f>shipments9[[#This Row],[Amount]]/shipments9[[#This Row],[Boxes]]</f>
        <v>13.979381443298969</v>
      </c>
    </row>
    <row r="3361" spans="1:20" hidden="1" x14ac:dyDescent="0.25">
      <c r="A3361" t="s">
        <v>3558</v>
      </c>
      <c r="B3361" t="s">
        <v>61</v>
      </c>
      <c r="C3361" t="s">
        <v>137</v>
      </c>
      <c r="D3361" t="s">
        <v>22</v>
      </c>
      <c r="E3361" s="1">
        <v>45188</v>
      </c>
      <c r="F3361" s="1" t="str">
        <f>TEXT(shipments9[[#This Row],[Shipdate]],"ddd")</f>
        <v>Tue</v>
      </c>
      <c r="G3361" s="1" t="str">
        <f>IF(OR(shipments9[[#This Row],[Day Name]]="Sat",shipments9[[#This Row],[Day Name]]="Sun"),"Weekend","Weekday")</f>
        <v>Weekday</v>
      </c>
      <c r="H3361">
        <v>8034.75</v>
      </c>
      <c r="I3361">
        <v>447</v>
      </c>
      <c r="J3361" t="s">
        <v>172</v>
      </c>
      <c r="K3361" t="s">
        <v>8151</v>
      </c>
      <c r="L3361" t="s">
        <v>8160</v>
      </c>
      <c r="M3361">
        <v>9</v>
      </c>
      <c r="N3361" t="s">
        <v>8167</v>
      </c>
      <c r="O3361" s="4">
        <f>INDEX(products[Cost_per_box], MATCH(shipments9[[#This Row],[PID]], products[PID], 0))</f>
        <v>7.73</v>
      </c>
      <c r="P3361" s="4">
        <f>shipments9[[#This Row],[Boxes]]*shipments9[[#This Row],[Cost Per Box]]</f>
        <v>3455.3100000000004</v>
      </c>
      <c r="Q3361" s="4">
        <f>shipments9[[#This Row],[Amount]] -shipments9[[#This Row],[total cost]]</f>
        <v>4579.4399999999996</v>
      </c>
      <c r="R3361" s="4" t="str">
        <f>IF(shipments9[[#This Row],[Gross Profit]]&lt;0,"Loss","Profit")</f>
        <v>Profit</v>
      </c>
      <c r="S3361" s="9">
        <f>shipments9[[#This Row],[Gross Profit]]/shipments9[[#This Row],[Amount]]</f>
        <v>0.56995426117800796</v>
      </c>
      <c r="T3361" s="11">
        <f>shipments9[[#This Row],[Amount]]/shipments9[[#This Row],[Boxes]]</f>
        <v>17.974832214765101</v>
      </c>
    </row>
    <row r="3362" spans="1:20" hidden="1" x14ac:dyDescent="0.25">
      <c r="A3362" t="s">
        <v>3559</v>
      </c>
      <c r="B3362" t="s">
        <v>61</v>
      </c>
      <c r="C3362" t="s">
        <v>145</v>
      </c>
      <c r="D3362" t="s">
        <v>22</v>
      </c>
      <c r="E3362" s="1">
        <v>45222</v>
      </c>
      <c r="F3362" s="1" t="str">
        <f>TEXT(shipments9[[#This Row],[Shipdate]],"ddd")</f>
        <v>Mon</v>
      </c>
      <c r="G3362" s="1" t="str">
        <f>IF(OR(shipments9[[#This Row],[Day Name]]="Sat",shipments9[[#This Row],[Day Name]]="Sun"),"Weekend","Weekday")</f>
        <v>Weekday</v>
      </c>
      <c r="H3362">
        <v>4326.75</v>
      </c>
      <c r="I3362">
        <v>255</v>
      </c>
      <c r="J3362" t="s">
        <v>172</v>
      </c>
      <c r="K3362" t="s">
        <v>8151</v>
      </c>
      <c r="L3362" t="s">
        <v>8152</v>
      </c>
      <c r="M3362">
        <v>10</v>
      </c>
      <c r="N3362" t="s">
        <v>8153</v>
      </c>
      <c r="O3362" s="4">
        <f>INDEX(products[Cost_per_box], MATCH(shipments9[[#This Row],[PID]], products[PID], 0))</f>
        <v>4.74</v>
      </c>
      <c r="P3362" s="4">
        <f>shipments9[[#This Row],[Boxes]]*shipments9[[#This Row],[Cost Per Box]]</f>
        <v>1208.7</v>
      </c>
      <c r="Q3362" s="4">
        <f>shipments9[[#This Row],[Amount]] -shipments9[[#This Row],[total cost]]</f>
        <v>3118.05</v>
      </c>
      <c r="R3362" s="4" t="str">
        <f>IF(shipments9[[#This Row],[Gross Profit]]&lt;0,"Loss","Profit")</f>
        <v>Profit</v>
      </c>
      <c r="S3362" s="9">
        <f>shipments9[[#This Row],[Gross Profit]]/shipments9[[#This Row],[Amount]]</f>
        <v>0.7206448257930318</v>
      </c>
      <c r="T3362" s="11">
        <f>shipments9[[#This Row],[Amount]]/shipments9[[#This Row],[Boxes]]</f>
        <v>16.96764705882353</v>
      </c>
    </row>
    <row r="3363" spans="1:20" hidden="1" x14ac:dyDescent="0.25">
      <c r="A3363" t="s">
        <v>3560</v>
      </c>
      <c r="B3363" t="s">
        <v>61</v>
      </c>
      <c r="C3363" t="s">
        <v>145</v>
      </c>
      <c r="D3363" t="s">
        <v>22</v>
      </c>
      <c r="E3363" s="1">
        <v>44992</v>
      </c>
      <c r="F3363" s="1" t="str">
        <f>TEXT(shipments9[[#This Row],[Shipdate]],"ddd")</f>
        <v>Tue</v>
      </c>
      <c r="G3363" s="1" t="str">
        <f>IF(OR(shipments9[[#This Row],[Day Name]]="Sat",shipments9[[#This Row],[Day Name]]="Sun"),"Weekend","Weekday")</f>
        <v>Weekday</v>
      </c>
      <c r="H3363">
        <v>9148.5</v>
      </c>
      <c r="I3363">
        <v>704</v>
      </c>
      <c r="J3363" t="s">
        <v>172</v>
      </c>
      <c r="K3363" t="s">
        <v>8151</v>
      </c>
      <c r="L3363" t="s">
        <v>8156</v>
      </c>
      <c r="M3363">
        <v>3</v>
      </c>
      <c r="N3363" t="s">
        <v>8164</v>
      </c>
      <c r="O3363" s="4">
        <f>INDEX(products[Cost_per_box], MATCH(shipments9[[#This Row],[PID]], products[PID], 0))</f>
        <v>4.74</v>
      </c>
      <c r="P3363" s="4">
        <f>shipments9[[#This Row],[Boxes]]*shipments9[[#This Row],[Cost Per Box]]</f>
        <v>3336.96</v>
      </c>
      <c r="Q3363" s="4">
        <f>shipments9[[#This Row],[Amount]] -shipments9[[#This Row],[total cost]]</f>
        <v>5811.54</v>
      </c>
      <c r="R3363" s="4" t="str">
        <f>IF(shipments9[[#This Row],[Gross Profit]]&lt;0,"Loss","Profit")</f>
        <v>Profit</v>
      </c>
      <c r="S3363" s="9">
        <f>shipments9[[#This Row],[Gross Profit]]/shipments9[[#This Row],[Amount]]</f>
        <v>0.63524512215117235</v>
      </c>
      <c r="T3363" s="11">
        <f>shipments9[[#This Row],[Amount]]/shipments9[[#This Row],[Boxes]]</f>
        <v>12.995028409090908</v>
      </c>
    </row>
    <row r="3364" spans="1:20" hidden="1" x14ac:dyDescent="0.25">
      <c r="A3364" t="s">
        <v>3561</v>
      </c>
      <c r="B3364" t="s">
        <v>61</v>
      </c>
      <c r="C3364" t="s">
        <v>155</v>
      </c>
      <c r="D3364" t="s">
        <v>22</v>
      </c>
      <c r="E3364" s="1">
        <v>45288</v>
      </c>
      <c r="F3364" s="1" t="str">
        <f>TEXT(shipments9[[#This Row],[Shipdate]],"ddd")</f>
        <v>Thu</v>
      </c>
      <c r="G3364" s="1" t="str">
        <f>IF(OR(shipments9[[#This Row],[Day Name]]="Sat",shipments9[[#This Row],[Day Name]]="Sun"),"Weekend","Weekday")</f>
        <v>Weekday</v>
      </c>
      <c r="H3364">
        <v>8469</v>
      </c>
      <c r="I3364">
        <v>770</v>
      </c>
      <c r="J3364" t="s">
        <v>172</v>
      </c>
      <c r="K3364" t="s">
        <v>8151</v>
      </c>
      <c r="L3364" t="s">
        <v>8152</v>
      </c>
      <c r="M3364">
        <v>12</v>
      </c>
      <c r="N3364" t="s">
        <v>8166</v>
      </c>
      <c r="O3364" s="4">
        <f>INDEX(products[Cost_per_box], MATCH(shipments9[[#This Row],[PID]], products[PID], 0))</f>
        <v>8.43</v>
      </c>
      <c r="P3364" s="4">
        <f>shipments9[[#This Row],[Boxes]]*shipments9[[#This Row],[Cost Per Box]]</f>
        <v>6491.0999999999995</v>
      </c>
      <c r="Q3364" s="4">
        <f>shipments9[[#This Row],[Amount]] -shipments9[[#This Row],[total cost]]</f>
        <v>1977.9000000000005</v>
      </c>
      <c r="R3364" s="4" t="str">
        <f>IF(shipments9[[#This Row],[Gross Profit]]&lt;0,"Loss","Profit")</f>
        <v>Profit</v>
      </c>
      <c r="S3364" s="9">
        <f>shipments9[[#This Row],[Gross Profit]]/shipments9[[#This Row],[Amount]]</f>
        <v>0.2335458731845555</v>
      </c>
      <c r="T3364" s="11">
        <f>shipments9[[#This Row],[Amount]]/shipments9[[#This Row],[Boxes]]</f>
        <v>10.998701298701299</v>
      </c>
    </row>
    <row r="3365" spans="1:20" x14ac:dyDescent="0.25">
      <c r="A3365" t="s">
        <v>3562</v>
      </c>
      <c r="B3365" t="s">
        <v>61</v>
      </c>
      <c r="C3365" t="s">
        <v>155</v>
      </c>
      <c r="D3365" t="s">
        <v>22</v>
      </c>
      <c r="E3365" s="1">
        <v>45407</v>
      </c>
      <c r="F3365" s="1" t="str">
        <f>TEXT(shipments9[[#This Row],[Shipdate]],"ddd")</f>
        <v>Thu</v>
      </c>
      <c r="G3365" s="1" t="str">
        <f>IF(OR(shipments9[[#This Row],[Day Name]]="Sat",shipments9[[#This Row],[Day Name]]="Sun"),"Weekend","Weekday")</f>
        <v>Weekday</v>
      </c>
      <c r="H3365">
        <v>7085.25</v>
      </c>
      <c r="I3365">
        <v>1013</v>
      </c>
      <c r="J3365" t="s">
        <v>172</v>
      </c>
      <c r="K3365" t="s">
        <v>8155</v>
      </c>
      <c r="L3365" t="s">
        <v>8154</v>
      </c>
      <c r="M3365">
        <v>4</v>
      </c>
      <c r="N3365" t="s">
        <v>8158</v>
      </c>
      <c r="O3365" s="4">
        <f>INDEX(products[Cost_per_box], MATCH(shipments9[[#This Row],[PID]], products[PID], 0))</f>
        <v>8.43</v>
      </c>
      <c r="P3365" s="4">
        <f>shipments9[[#This Row],[Boxes]]*shipments9[[#This Row],[Cost Per Box]]</f>
        <v>8539.59</v>
      </c>
      <c r="Q3365" s="4">
        <f>shipments9[[#This Row],[Amount]] -shipments9[[#This Row],[total cost]]</f>
        <v>-1454.3400000000001</v>
      </c>
      <c r="R3365" s="4" t="str">
        <f>IF(shipments9[[#This Row],[Gross Profit]]&lt;0,"Loss","Profit")</f>
        <v>Loss</v>
      </c>
      <c r="S3365" s="9">
        <f>shipments9[[#This Row],[Gross Profit]]/shipments9[[#This Row],[Amount]]</f>
        <v>-0.20526304646977878</v>
      </c>
      <c r="T3365" s="11">
        <f>shipments9[[#This Row],[Amount]]/shipments9[[#This Row],[Boxes]]</f>
        <v>6.9943237907206317</v>
      </c>
    </row>
    <row r="3366" spans="1:20" hidden="1" x14ac:dyDescent="0.25">
      <c r="A3366" t="s">
        <v>3563</v>
      </c>
      <c r="B3366" t="s">
        <v>61</v>
      </c>
      <c r="C3366" t="s">
        <v>163</v>
      </c>
      <c r="D3366" t="s">
        <v>22</v>
      </c>
      <c r="E3366" s="1">
        <v>45226</v>
      </c>
      <c r="F3366" s="1" t="str">
        <f>TEXT(shipments9[[#This Row],[Shipdate]],"ddd")</f>
        <v>Fri</v>
      </c>
      <c r="G3366" s="1" t="str">
        <f>IF(OR(shipments9[[#This Row],[Day Name]]="Sat",shipments9[[#This Row],[Day Name]]="Sun"),"Weekend","Weekday")</f>
        <v>Weekday</v>
      </c>
      <c r="H3366">
        <v>51.75</v>
      </c>
      <c r="I3366">
        <v>7</v>
      </c>
      <c r="J3366" t="s">
        <v>172</v>
      </c>
      <c r="K3366" t="s">
        <v>8151</v>
      </c>
      <c r="L3366" t="s">
        <v>8152</v>
      </c>
      <c r="M3366">
        <v>10</v>
      </c>
      <c r="N3366" t="s">
        <v>8153</v>
      </c>
      <c r="O3366" s="4">
        <f>INDEX(products[Cost_per_box], MATCH(shipments9[[#This Row],[PID]], products[PID], 0))</f>
        <v>3.32</v>
      </c>
      <c r="P3366" s="4">
        <f>shipments9[[#This Row],[Boxes]]*shipments9[[#This Row],[Cost Per Box]]</f>
        <v>23.24</v>
      </c>
      <c r="Q3366" s="4">
        <f>shipments9[[#This Row],[Amount]] -shipments9[[#This Row],[total cost]]</f>
        <v>28.51</v>
      </c>
      <c r="R3366" s="4" t="str">
        <f>IF(shipments9[[#This Row],[Gross Profit]]&lt;0,"Loss","Profit")</f>
        <v>Profit</v>
      </c>
      <c r="S3366" s="9">
        <f>shipments9[[#This Row],[Gross Profit]]/shipments9[[#This Row],[Amount]]</f>
        <v>0.55091787439613527</v>
      </c>
      <c r="T3366" s="11">
        <f>shipments9[[#This Row],[Amount]]/shipments9[[#This Row],[Boxes]]</f>
        <v>7.3928571428571432</v>
      </c>
    </row>
    <row r="3367" spans="1:20" hidden="1" x14ac:dyDescent="0.25">
      <c r="A3367" t="s">
        <v>3564</v>
      </c>
      <c r="B3367" t="s">
        <v>61</v>
      </c>
      <c r="C3367" t="s">
        <v>126</v>
      </c>
      <c r="D3367" t="s">
        <v>22</v>
      </c>
      <c r="E3367" s="1">
        <v>45272</v>
      </c>
      <c r="F3367" s="1" t="str">
        <f>TEXT(shipments9[[#This Row],[Shipdate]],"ddd")</f>
        <v>Tue</v>
      </c>
      <c r="G3367" s="1" t="str">
        <f>IF(OR(shipments9[[#This Row],[Day Name]]="Sat",shipments9[[#This Row],[Day Name]]="Sun"),"Weekend","Weekday")</f>
        <v>Weekday</v>
      </c>
      <c r="H3367">
        <v>9677.25</v>
      </c>
      <c r="I3367">
        <v>1076</v>
      </c>
      <c r="J3367" t="s">
        <v>172</v>
      </c>
      <c r="K3367" t="s">
        <v>8151</v>
      </c>
      <c r="L3367" t="s">
        <v>8152</v>
      </c>
      <c r="M3367">
        <v>12</v>
      </c>
      <c r="N3367" t="s">
        <v>8166</v>
      </c>
      <c r="O3367" s="4">
        <f>INDEX(products[Cost_per_box], MATCH(shipments9[[#This Row],[PID]], products[PID], 0))</f>
        <v>5.15</v>
      </c>
      <c r="P3367" s="4">
        <f>shipments9[[#This Row],[Boxes]]*shipments9[[#This Row],[Cost Per Box]]</f>
        <v>5541.4000000000005</v>
      </c>
      <c r="Q3367" s="4">
        <f>shipments9[[#This Row],[Amount]] -shipments9[[#This Row],[total cost]]</f>
        <v>4135.8499999999995</v>
      </c>
      <c r="R3367" s="4" t="str">
        <f>IF(shipments9[[#This Row],[Gross Profit]]&lt;0,"Loss","Profit")</f>
        <v>Profit</v>
      </c>
      <c r="S3367" s="9">
        <f>shipments9[[#This Row],[Gross Profit]]/shipments9[[#This Row],[Amount]]</f>
        <v>0.42737864579296797</v>
      </c>
      <c r="T3367" s="11">
        <f>shipments9[[#This Row],[Amount]]/shipments9[[#This Row],[Boxes]]</f>
        <v>8.9937267657992557</v>
      </c>
    </row>
    <row r="3368" spans="1:20" hidden="1" x14ac:dyDescent="0.25">
      <c r="A3368" t="s">
        <v>3565</v>
      </c>
      <c r="B3368" t="s">
        <v>61</v>
      </c>
      <c r="C3368" t="s">
        <v>135</v>
      </c>
      <c r="D3368" t="s">
        <v>22</v>
      </c>
      <c r="E3368" s="1">
        <v>45006</v>
      </c>
      <c r="F3368" s="1" t="str">
        <f>TEXT(shipments9[[#This Row],[Shipdate]],"ddd")</f>
        <v>Tue</v>
      </c>
      <c r="G3368" s="1" t="str">
        <f>IF(OR(shipments9[[#This Row],[Day Name]]="Sat",shipments9[[#This Row],[Day Name]]="Sun"),"Weekend","Weekday")</f>
        <v>Weekday</v>
      </c>
      <c r="H3368">
        <v>5469.75</v>
      </c>
      <c r="I3368">
        <v>219</v>
      </c>
      <c r="J3368" t="s">
        <v>172</v>
      </c>
      <c r="K3368" t="s">
        <v>8151</v>
      </c>
      <c r="L3368" t="s">
        <v>8156</v>
      </c>
      <c r="M3368">
        <v>3</v>
      </c>
      <c r="N3368" t="s">
        <v>8164</v>
      </c>
      <c r="O3368" s="4">
        <f>INDEX(products[Cost_per_box], MATCH(shipments9[[#This Row],[PID]], products[PID], 0))</f>
        <v>9.94</v>
      </c>
      <c r="P3368" s="4">
        <f>shipments9[[#This Row],[Boxes]]*shipments9[[#This Row],[Cost Per Box]]</f>
        <v>2176.8599999999997</v>
      </c>
      <c r="Q3368" s="4">
        <f>shipments9[[#This Row],[Amount]] -shipments9[[#This Row],[total cost]]</f>
        <v>3292.8900000000003</v>
      </c>
      <c r="R3368" s="4" t="str">
        <f>IF(shipments9[[#This Row],[Gross Profit]]&lt;0,"Loss","Profit")</f>
        <v>Profit</v>
      </c>
      <c r="S3368" s="9">
        <f>shipments9[[#This Row],[Gross Profit]]/shipments9[[#This Row],[Amount]]</f>
        <v>0.60201837378307976</v>
      </c>
      <c r="T3368" s="11">
        <f>shipments9[[#This Row],[Amount]]/shipments9[[#This Row],[Boxes]]</f>
        <v>24.976027397260275</v>
      </c>
    </row>
    <row r="3369" spans="1:20" hidden="1" x14ac:dyDescent="0.25">
      <c r="A3369" t="s">
        <v>3566</v>
      </c>
      <c r="B3369" t="s">
        <v>61</v>
      </c>
      <c r="C3369" t="s">
        <v>137</v>
      </c>
      <c r="D3369" t="s">
        <v>22</v>
      </c>
      <c r="E3369" s="1">
        <v>44958</v>
      </c>
      <c r="F3369" s="1" t="str">
        <f>TEXT(shipments9[[#This Row],[Shipdate]],"ddd")</f>
        <v>Wed</v>
      </c>
      <c r="G3369" s="1" t="str">
        <f>IF(OR(shipments9[[#This Row],[Day Name]]="Sat",shipments9[[#This Row],[Day Name]]="Sun"),"Weekend","Weekday")</f>
        <v>Weekday</v>
      </c>
      <c r="H3369">
        <v>1350</v>
      </c>
      <c r="I3369">
        <v>62</v>
      </c>
      <c r="J3369" t="s">
        <v>172</v>
      </c>
      <c r="K3369" t="s">
        <v>8151</v>
      </c>
      <c r="L3369" t="s">
        <v>8156</v>
      </c>
      <c r="M3369">
        <v>2</v>
      </c>
      <c r="N3369" t="s">
        <v>8157</v>
      </c>
      <c r="O3369" s="4">
        <f>INDEX(products[Cost_per_box], MATCH(shipments9[[#This Row],[PID]], products[PID], 0))</f>
        <v>7.73</v>
      </c>
      <c r="P3369" s="4">
        <f>shipments9[[#This Row],[Boxes]]*shipments9[[#This Row],[Cost Per Box]]</f>
        <v>479.26000000000005</v>
      </c>
      <c r="Q3369" s="4">
        <f>shipments9[[#This Row],[Amount]] -shipments9[[#This Row],[total cost]]</f>
        <v>870.74</v>
      </c>
      <c r="R3369" s="4" t="str">
        <f>IF(shipments9[[#This Row],[Gross Profit]]&lt;0,"Loss","Profit")</f>
        <v>Profit</v>
      </c>
      <c r="S3369" s="9">
        <f>shipments9[[#This Row],[Gross Profit]]/shipments9[[#This Row],[Amount]]</f>
        <v>0.64499259259259256</v>
      </c>
      <c r="T3369" s="11">
        <f>shipments9[[#This Row],[Amount]]/shipments9[[#This Row],[Boxes]]</f>
        <v>21.774193548387096</v>
      </c>
    </row>
    <row r="3370" spans="1:20" hidden="1" x14ac:dyDescent="0.25">
      <c r="A3370" t="s">
        <v>3567</v>
      </c>
      <c r="B3370" t="s">
        <v>61</v>
      </c>
      <c r="C3370" t="s">
        <v>149</v>
      </c>
      <c r="D3370" t="s">
        <v>22</v>
      </c>
      <c r="E3370" s="1">
        <v>45114</v>
      </c>
      <c r="F3370" s="1" t="str">
        <f>TEXT(shipments9[[#This Row],[Shipdate]],"ddd")</f>
        <v>Fri</v>
      </c>
      <c r="G3370" s="1" t="str">
        <f>IF(OR(shipments9[[#This Row],[Day Name]]="Sat",shipments9[[#This Row],[Day Name]]="Sun"),"Weekend","Weekday")</f>
        <v>Weekday</v>
      </c>
      <c r="H3370">
        <v>4623.75</v>
      </c>
      <c r="I3370">
        <v>257</v>
      </c>
      <c r="J3370" t="s">
        <v>172</v>
      </c>
      <c r="K3370" t="s">
        <v>8151</v>
      </c>
      <c r="L3370" t="s">
        <v>8160</v>
      </c>
      <c r="M3370">
        <v>7</v>
      </c>
      <c r="N3370" t="s">
        <v>8161</v>
      </c>
      <c r="O3370" s="4">
        <f>INDEX(products[Cost_per_box], MATCH(shipments9[[#This Row],[PID]], products[PID], 0))</f>
        <v>6.43</v>
      </c>
      <c r="P3370" s="4">
        <f>shipments9[[#This Row],[Boxes]]*shipments9[[#This Row],[Cost Per Box]]</f>
        <v>1652.51</v>
      </c>
      <c r="Q3370" s="4">
        <f>shipments9[[#This Row],[Amount]] -shipments9[[#This Row],[total cost]]</f>
        <v>2971.24</v>
      </c>
      <c r="R3370" s="4" t="str">
        <f>IF(shipments9[[#This Row],[Gross Profit]]&lt;0,"Loss","Profit")</f>
        <v>Profit</v>
      </c>
      <c r="S3370" s="9">
        <f>shipments9[[#This Row],[Gross Profit]]/shipments9[[#This Row],[Amount]]</f>
        <v>0.64260394701270607</v>
      </c>
      <c r="T3370" s="11">
        <f>shipments9[[#This Row],[Amount]]/shipments9[[#This Row],[Boxes]]</f>
        <v>17.99124513618677</v>
      </c>
    </row>
    <row r="3371" spans="1:20" hidden="1" x14ac:dyDescent="0.25">
      <c r="A3371" t="s">
        <v>3568</v>
      </c>
      <c r="B3371" t="s">
        <v>61</v>
      </c>
      <c r="C3371" t="s">
        <v>151</v>
      </c>
      <c r="D3371" t="s">
        <v>22</v>
      </c>
      <c r="E3371" s="1">
        <v>45299</v>
      </c>
      <c r="F3371" s="1" t="str">
        <f>TEXT(shipments9[[#This Row],[Shipdate]],"ddd")</f>
        <v>Mon</v>
      </c>
      <c r="G3371" s="1" t="str">
        <f>IF(OR(shipments9[[#This Row],[Day Name]]="Sat",shipments9[[#This Row],[Day Name]]="Sun"),"Weekend","Weekday")</f>
        <v>Weekday</v>
      </c>
      <c r="H3371">
        <v>7510.5</v>
      </c>
      <c r="I3371">
        <v>358</v>
      </c>
      <c r="J3371" t="s">
        <v>172</v>
      </c>
      <c r="K3371" t="s">
        <v>8155</v>
      </c>
      <c r="L3371" t="s">
        <v>8156</v>
      </c>
      <c r="M3371">
        <v>1</v>
      </c>
      <c r="N3371" t="s">
        <v>8163</v>
      </c>
      <c r="O3371" s="4">
        <f>INDEX(products[Cost_per_box], MATCH(shipments9[[#This Row],[PID]], products[PID], 0))</f>
        <v>12.41</v>
      </c>
      <c r="P3371" s="4">
        <f>shipments9[[#This Row],[Boxes]]*shipments9[[#This Row],[Cost Per Box]]</f>
        <v>4442.78</v>
      </c>
      <c r="Q3371" s="4">
        <f>shipments9[[#This Row],[Amount]] -shipments9[[#This Row],[total cost]]</f>
        <v>3067.7200000000003</v>
      </c>
      <c r="R3371" s="4" t="str">
        <f>IF(shipments9[[#This Row],[Gross Profit]]&lt;0,"Loss","Profit")</f>
        <v>Profit</v>
      </c>
      <c r="S3371" s="9">
        <f>shipments9[[#This Row],[Gross Profit]]/shipments9[[#This Row],[Amount]]</f>
        <v>0.4084574928433527</v>
      </c>
      <c r="T3371" s="11">
        <f>shipments9[[#This Row],[Amount]]/shipments9[[#This Row],[Boxes]]</f>
        <v>20.979050279329609</v>
      </c>
    </row>
    <row r="3372" spans="1:20" hidden="1" x14ac:dyDescent="0.25">
      <c r="A3372" t="s">
        <v>3569</v>
      </c>
      <c r="B3372" t="s">
        <v>61</v>
      </c>
      <c r="C3372" t="s">
        <v>153</v>
      </c>
      <c r="D3372" t="s">
        <v>22</v>
      </c>
      <c r="E3372" s="1">
        <v>45159</v>
      </c>
      <c r="F3372" s="1" t="str">
        <f>TEXT(shipments9[[#This Row],[Shipdate]],"ddd")</f>
        <v>Mon</v>
      </c>
      <c r="G3372" s="1" t="str">
        <f>IF(OR(shipments9[[#This Row],[Day Name]]="Sat",shipments9[[#This Row],[Day Name]]="Sun"),"Weekend","Weekday")</f>
        <v>Weekday</v>
      </c>
      <c r="H3372">
        <v>2430</v>
      </c>
      <c r="I3372">
        <v>135</v>
      </c>
      <c r="J3372" t="s">
        <v>172</v>
      </c>
      <c r="K3372" t="s">
        <v>8151</v>
      </c>
      <c r="L3372" t="s">
        <v>8160</v>
      </c>
      <c r="M3372">
        <v>8</v>
      </c>
      <c r="N3372" t="s">
        <v>8162</v>
      </c>
      <c r="O3372" s="4">
        <f>INDEX(products[Cost_per_box], MATCH(shipments9[[#This Row],[PID]], products[PID], 0))</f>
        <v>9.57</v>
      </c>
      <c r="P3372" s="4">
        <f>shipments9[[#This Row],[Boxes]]*shipments9[[#This Row],[Cost Per Box]]</f>
        <v>1291.95</v>
      </c>
      <c r="Q3372" s="4">
        <f>shipments9[[#This Row],[Amount]] -shipments9[[#This Row],[total cost]]</f>
        <v>1138.05</v>
      </c>
      <c r="R3372" s="4" t="str">
        <f>IF(shipments9[[#This Row],[Gross Profit]]&lt;0,"Loss","Profit")</f>
        <v>Profit</v>
      </c>
      <c r="S3372" s="9">
        <f>shipments9[[#This Row],[Gross Profit]]/shipments9[[#This Row],[Amount]]</f>
        <v>0.46833333333333332</v>
      </c>
      <c r="T3372" s="11">
        <f>shipments9[[#This Row],[Amount]]/shipments9[[#This Row],[Boxes]]</f>
        <v>18</v>
      </c>
    </row>
    <row r="3373" spans="1:20" hidden="1" x14ac:dyDescent="0.25">
      <c r="A3373" t="s">
        <v>3570</v>
      </c>
      <c r="B3373" t="s">
        <v>61</v>
      </c>
      <c r="C3373" t="s">
        <v>155</v>
      </c>
      <c r="D3373" t="s">
        <v>22</v>
      </c>
      <c r="E3373" s="1">
        <v>45149</v>
      </c>
      <c r="F3373" s="1" t="str">
        <f>TEXT(shipments9[[#This Row],[Shipdate]],"ddd")</f>
        <v>Fri</v>
      </c>
      <c r="G3373" s="1" t="str">
        <f>IF(OR(shipments9[[#This Row],[Day Name]]="Sat",shipments9[[#This Row],[Day Name]]="Sun"),"Weekend","Weekday")</f>
        <v>Weekday</v>
      </c>
      <c r="H3373">
        <v>1865.25</v>
      </c>
      <c r="I3373">
        <v>170</v>
      </c>
      <c r="J3373" t="s">
        <v>172</v>
      </c>
      <c r="K3373" t="s">
        <v>8151</v>
      </c>
      <c r="L3373" t="s">
        <v>8160</v>
      </c>
      <c r="M3373">
        <v>8</v>
      </c>
      <c r="N3373" t="s">
        <v>8162</v>
      </c>
      <c r="O3373" s="4">
        <f>INDEX(products[Cost_per_box], MATCH(shipments9[[#This Row],[PID]], products[PID], 0))</f>
        <v>8.43</v>
      </c>
      <c r="P3373" s="4">
        <f>shipments9[[#This Row],[Boxes]]*shipments9[[#This Row],[Cost Per Box]]</f>
        <v>1433.1</v>
      </c>
      <c r="Q3373" s="4">
        <f>shipments9[[#This Row],[Amount]] -shipments9[[#This Row],[total cost]]</f>
        <v>432.15000000000009</v>
      </c>
      <c r="R3373" s="4" t="str">
        <f>IF(shipments9[[#This Row],[Gross Profit]]&lt;0,"Loss","Profit")</f>
        <v>Profit</v>
      </c>
      <c r="S3373" s="9">
        <f>shipments9[[#This Row],[Gross Profit]]/shipments9[[#This Row],[Amount]]</f>
        <v>0.23168476075593089</v>
      </c>
      <c r="T3373" s="11">
        <f>shipments9[[#This Row],[Amount]]/shipments9[[#This Row],[Boxes]]</f>
        <v>10.972058823529412</v>
      </c>
    </row>
    <row r="3374" spans="1:20" hidden="1" x14ac:dyDescent="0.25">
      <c r="A3374" t="s">
        <v>3571</v>
      </c>
      <c r="B3374" t="s">
        <v>61</v>
      </c>
      <c r="C3374" t="s">
        <v>163</v>
      </c>
      <c r="D3374" t="s">
        <v>22</v>
      </c>
      <c r="E3374" s="1">
        <v>44977</v>
      </c>
      <c r="F3374" s="1" t="str">
        <f>TEXT(shipments9[[#This Row],[Shipdate]],"ddd")</f>
        <v>Mon</v>
      </c>
      <c r="G3374" s="1" t="str">
        <f>IF(OR(shipments9[[#This Row],[Day Name]]="Sat",shipments9[[#This Row],[Day Name]]="Sun"),"Weekend","Weekday")</f>
        <v>Weekday</v>
      </c>
      <c r="H3374">
        <v>762.75</v>
      </c>
      <c r="I3374">
        <v>77</v>
      </c>
      <c r="J3374" t="s">
        <v>172</v>
      </c>
      <c r="K3374" t="s">
        <v>8151</v>
      </c>
      <c r="L3374" t="s">
        <v>8156</v>
      </c>
      <c r="M3374">
        <v>2</v>
      </c>
      <c r="N3374" t="s">
        <v>8157</v>
      </c>
      <c r="O3374" s="4">
        <f>INDEX(products[Cost_per_box], MATCH(shipments9[[#This Row],[PID]], products[PID], 0))</f>
        <v>3.32</v>
      </c>
      <c r="P3374" s="4">
        <f>shipments9[[#This Row],[Boxes]]*shipments9[[#This Row],[Cost Per Box]]</f>
        <v>255.64</v>
      </c>
      <c r="Q3374" s="4">
        <f>shipments9[[#This Row],[Amount]] -shipments9[[#This Row],[total cost]]</f>
        <v>507.11</v>
      </c>
      <c r="R3374" s="4" t="str">
        <f>IF(shipments9[[#This Row],[Gross Profit]]&lt;0,"Loss","Profit")</f>
        <v>Profit</v>
      </c>
      <c r="S3374" s="9">
        <f>shipments9[[#This Row],[Gross Profit]]/shipments9[[#This Row],[Amount]]</f>
        <v>0.66484431333988858</v>
      </c>
      <c r="T3374" s="11">
        <f>shipments9[[#This Row],[Amount]]/shipments9[[#This Row],[Boxes]]</f>
        <v>9.9058441558441555</v>
      </c>
    </row>
    <row r="3375" spans="1:20" hidden="1" x14ac:dyDescent="0.25">
      <c r="A3375" t="s">
        <v>3572</v>
      </c>
      <c r="B3375" t="s">
        <v>61</v>
      </c>
      <c r="C3375" t="s">
        <v>163</v>
      </c>
      <c r="D3375" t="s">
        <v>22</v>
      </c>
      <c r="E3375" s="1">
        <v>44935</v>
      </c>
      <c r="F3375" s="1" t="str">
        <f>TEXT(shipments9[[#This Row],[Shipdate]],"ddd")</f>
        <v>Mon</v>
      </c>
      <c r="G3375" s="1" t="str">
        <f>IF(OR(shipments9[[#This Row],[Day Name]]="Sat",shipments9[[#This Row],[Day Name]]="Sun"),"Weekend","Weekday")</f>
        <v>Weekday</v>
      </c>
      <c r="H3375">
        <v>6500.25</v>
      </c>
      <c r="I3375">
        <v>591</v>
      </c>
      <c r="J3375" t="s">
        <v>172</v>
      </c>
      <c r="K3375" t="s">
        <v>8151</v>
      </c>
      <c r="L3375" t="s">
        <v>8156</v>
      </c>
      <c r="M3375">
        <v>1</v>
      </c>
      <c r="N3375" t="s">
        <v>8163</v>
      </c>
      <c r="O3375" s="4">
        <f>INDEX(products[Cost_per_box], MATCH(shipments9[[#This Row],[PID]], products[PID], 0))</f>
        <v>3.32</v>
      </c>
      <c r="P3375" s="4">
        <f>shipments9[[#This Row],[Boxes]]*shipments9[[#This Row],[Cost Per Box]]</f>
        <v>1962.12</v>
      </c>
      <c r="Q3375" s="4">
        <f>shipments9[[#This Row],[Amount]] -shipments9[[#This Row],[total cost]]</f>
        <v>4538.13</v>
      </c>
      <c r="R3375" s="4" t="str">
        <f>IF(shipments9[[#This Row],[Gross Profit]]&lt;0,"Loss","Profit")</f>
        <v>Profit</v>
      </c>
      <c r="S3375" s="9">
        <f>shipments9[[#This Row],[Gross Profit]]/shipments9[[#This Row],[Amount]]</f>
        <v>0.69814699434637129</v>
      </c>
      <c r="T3375" s="11">
        <f>shipments9[[#This Row],[Amount]]/shipments9[[#This Row],[Boxes]]</f>
        <v>10.998730964467006</v>
      </c>
    </row>
    <row r="3376" spans="1:20" hidden="1" x14ac:dyDescent="0.25">
      <c r="A3376" t="s">
        <v>3573</v>
      </c>
      <c r="B3376" t="s">
        <v>61</v>
      </c>
      <c r="C3376" t="s">
        <v>132</v>
      </c>
      <c r="D3376" t="s">
        <v>22</v>
      </c>
      <c r="E3376" s="1">
        <v>44966</v>
      </c>
      <c r="F3376" s="1" t="str">
        <f>TEXT(shipments9[[#This Row],[Shipdate]],"ddd")</f>
        <v>Thu</v>
      </c>
      <c r="G3376" s="1" t="str">
        <f>IF(OR(shipments9[[#This Row],[Day Name]]="Sat",shipments9[[#This Row],[Day Name]]="Sun"),"Weekend","Weekday")</f>
        <v>Weekday</v>
      </c>
      <c r="H3376">
        <v>2839.5</v>
      </c>
      <c r="I3376">
        <v>119</v>
      </c>
      <c r="J3376" t="s">
        <v>172</v>
      </c>
      <c r="K3376" t="s">
        <v>8151</v>
      </c>
      <c r="L3376" t="s">
        <v>8156</v>
      </c>
      <c r="M3376">
        <v>2</v>
      </c>
      <c r="N3376" t="s">
        <v>8157</v>
      </c>
      <c r="O3376" s="4">
        <f>INDEX(products[Cost_per_box], MATCH(shipments9[[#This Row],[PID]], products[PID], 0))</f>
        <v>6.31</v>
      </c>
      <c r="P3376" s="4">
        <f>shipments9[[#This Row],[Boxes]]*shipments9[[#This Row],[Cost Per Box]]</f>
        <v>750.89</v>
      </c>
      <c r="Q3376" s="4">
        <f>shipments9[[#This Row],[Amount]] -shipments9[[#This Row],[total cost]]</f>
        <v>2088.61</v>
      </c>
      <c r="R3376" s="4" t="str">
        <f>IF(shipments9[[#This Row],[Gross Profit]]&lt;0,"Loss","Profit")</f>
        <v>Profit</v>
      </c>
      <c r="S3376" s="9">
        <f>shipments9[[#This Row],[Gross Profit]]/shipments9[[#This Row],[Amount]]</f>
        <v>0.73555555555555563</v>
      </c>
      <c r="T3376" s="11">
        <f>shipments9[[#This Row],[Amount]]/shipments9[[#This Row],[Boxes]]</f>
        <v>23.861344537815125</v>
      </c>
    </row>
    <row r="3377" spans="1:20" hidden="1" x14ac:dyDescent="0.25">
      <c r="A3377" t="s">
        <v>3574</v>
      </c>
      <c r="B3377" t="s">
        <v>61</v>
      </c>
      <c r="C3377" t="s">
        <v>135</v>
      </c>
      <c r="D3377" t="s">
        <v>22</v>
      </c>
      <c r="E3377" s="1">
        <v>45197</v>
      </c>
      <c r="F3377" s="1" t="str">
        <f>TEXT(shipments9[[#This Row],[Shipdate]],"ddd")</f>
        <v>Thu</v>
      </c>
      <c r="G3377" s="1" t="str">
        <f>IF(OR(shipments9[[#This Row],[Day Name]]="Sat",shipments9[[#This Row],[Day Name]]="Sun"),"Weekend","Weekday")</f>
        <v>Weekday</v>
      </c>
      <c r="H3377">
        <v>4857.75</v>
      </c>
      <c r="I3377">
        <v>195</v>
      </c>
      <c r="J3377" t="s">
        <v>172</v>
      </c>
      <c r="K3377" t="s">
        <v>8151</v>
      </c>
      <c r="L3377" t="s">
        <v>8160</v>
      </c>
      <c r="M3377">
        <v>9</v>
      </c>
      <c r="N3377" t="s">
        <v>8167</v>
      </c>
      <c r="O3377" s="4">
        <f>INDEX(products[Cost_per_box], MATCH(shipments9[[#This Row],[PID]], products[PID], 0))</f>
        <v>9.94</v>
      </c>
      <c r="P3377" s="4">
        <f>shipments9[[#This Row],[Boxes]]*shipments9[[#This Row],[Cost Per Box]]</f>
        <v>1938.3</v>
      </c>
      <c r="Q3377" s="4">
        <f>shipments9[[#This Row],[Amount]] -shipments9[[#This Row],[total cost]]</f>
        <v>2919.45</v>
      </c>
      <c r="R3377" s="4" t="str">
        <f>IF(shipments9[[#This Row],[Gross Profit]]&lt;0,"Loss","Profit")</f>
        <v>Profit</v>
      </c>
      <c r="S3377" s="9">
        <f>shipments9[[#This Row],[Gross Profit]]/shipments9[[#This Row],[Amount]]</f>
        <v>0.60098811178014511</v>
      </c>
      <c r="T3377" s="11">
        <f>shipments9[[#This Row],[Amount]]/shipments9[[#This Row],[Boxes]]</f>
        <v>24.911538461538463</v>
      </c>
    </row>
    <row r="3378" spans="1:20" hidden="1" x14ac:dyDescent="0.25">
      <c r="A3378" t="s">
        <v>3575</v>
      </c>
      <c r="B3378" t="s">
        <v>61</v>
      </c>
      <c r="C3378" t="s">
        <v>145</v>
      </c>
      <c r="D3378" t="s">
        <v>22</v>
      </c>
      <c r="E3378" s="1">
        <v>45329</v>
      </c>
      <c r="F3378" s="1" t="str">
        <f>TEXT(shipments9[[#This Row],[Shipdate]],"ddd")</f>
        <v>Wed</v>
      </c>
      <c r="G3378" s="1" t="str">
        <f>IF(OR(shipments9[[#This Row],[Day Name]]="Sat",shipments9[[#This Row],[Day Name]]="Sun"),"Weekend","Weekday")</f>
        <v>Weekday</v>
      </c>
      <c r="H3378">
        <v>7578</v>
      </c>
      <c r="I3378">
        <v>542</v>
      </c>
      <c r="J3378" t="s">
        <v>172</v>
      </c>
      <c r="K3378" t="s">
        <v>8155</v>
      </c>
      <c r="L3378" t="s">
        <v>8156</v>
      </c>
      <c r="M3378">
        <v>2</v>
      </c>
      <c r="N3378" t="s">
        <v>8157</v>
      </c>
      <c r="O3378" s="4">
        <f>INDEX(products[Cost_per_box], MATCH(shipments9[[#This Row],[PID]], products[PID], 0))</f>
        <v>4.74</v>
      </c>
      <c r="P3378" s="4">
        <f>shipments9[[#This Row],[Boxes]]*shipments9[[#This Row],[Cost Per Box]]</f>
        <v>2569.08</v>
      </c>
      <c r="Q3378" s="4">
        <f>shipments9[[#This Row],[Amount]] -shipments9[[#This Row],[total cost]]</f>
        <v>5008.92</v>
      </c>
      <c r="R3378" s="4" t="str">
        <f>IF(shipments9[[#This Row],[Gross Profit]]&lt;0,"Loss","Profit")</f>
        <v>Profit</v>
      </c>
      <c r="S3378" s="9">
        <f>shipments9[[#This Row],[Gross Profit]]/shipments9[[#This Row],[Amount]]</f>
        <v>0.66098178939034047</v>
      </c>
      <c r="T3378" s="11">
        <f>shipments9[[#This Row],[Amount]]/shipments9[[#This Row],[Boxes]]</f>
        <v>13.981549815498155</v>
      </c>
    </row>
    <row r="3379" spans="1:20" hidden="1" x14ac:dyDescent="0.25">
      <c r="A3379" t="s">
        <v>3576</v>
      </c>
      <c r="B3379" t="s">
        <v>61</v>
      </c>
      <c r="C3379" t="s">
        <v>163</v>
      </c>
      <c r="D3379" t="s">
        <v>22</v>
      </c>
      <c r="E3379" s="1">
        <v>45279</v>
      </c>
      <c r="F3379" s="1" t="str">
        <f>TEXT(shipments9[[#This Row],[Shipdate]],"ddd")</f>
        <v>Tue</v>
      </c>
      <c r="G3379" s="1" t="str">
        <f>IF(OR(shipments9[[#This Row],[Day Name]]="Sat",shipments9[[#This Row],[Day Name]]="Sun"),"Weekend","Weekday")</f>
        <v>Weekday</v>
      </c>
      <c r="H3379">
        <v>2484</v>
      </c>
      <c r="I3379">
        <v>249</v>
      </c>
      <c r="J3379" t="s">
        <v>172</v>
      </c>
      <c r="K3379" t="s">
        <v>8151</v>
      </c>
      <c r="L3379" t="s">
        <v>8152</v>
      </c>
      <c r="M3379">
        <v>12</v>
      </c>
      <c r="N3379" t="s">
        <v>8166</v>
      </c>
      <c r="O3379" s="4">
        <f>INDEX(products[Cost_per_box], MATCH(shipments9[[#This Row],[PID]], products[PID], 0))</f>
        <v>3.32</v>
      </c>
      <c r="P3379" s="4">
        <f>shipments9[[#This Row],[Boxes]]*shipments9[[#This Row],[Cost Per Box]]</f>
        <v>826.68</v>
      </c>
      <c r="Q3379" s="4">
        <f>shipments9[[#This Row],[Amount]] -shipments9[[#This Row],[total cost]]</f>
        <v>1657.3200000000002</v>
      </c>
      <c r="R3379" s="4" t="str">
        <f>IF(shipments9[[#This Row],[Gross Profit]]&lt;0,"Loss","Profit")</f>
        <v>Profit</v>
      </c>
      <c r="S3379" s="9">
        <f>shipments9[[#This Row],[Gross Profit]]/shipments9[[#This Row],[Amount]]</f>
        <v>0.66719806763285028</v>
      </c>
      <c r="T3379" s="11">
        <f>shipments9[[#This Row],[Amount]]/shipments9[[#This Row],[Boxes]]</f>
        <v>9.975903614457831</v>
      </c>
    </row>
    <row r="3380" spans="1:20" hidden="1" x14ac:dyDescent="0.25">
      <c r="A3380" t="s">
        <v>3577</v>
      </c>
      <c r="B3380" t="s">
        <v>80</v>
      </c>
      <c r="C3380" t="s">
        <v>145</v>
      </c>
      <c r="D3380" t="s">
        <v>22</v>
      </c>
      <c r="E3380" s="1">
        <v>45345</v>
      </c>
      <c r="F3380" s="1" t="str">
        <f>TEXT(shipments9[[#This Row],[Shipdate]],"ddd")</f>
        <v>Fri</v>
      </c>
      <c r="G3380" s="1" t="str">
        <f>IF(OR(shipments9[[#This Row],[Day Name]]="Sat",shipments9[[#This Row],[Day Name]]="Sun"),"Weekend","Weekday")</f>
        <v>Weekday</v>
      </c>
      <c r="H3380">
        <v>6477.75</v>
      </c>
      <c r="I3380">
        <v>405</v>
      </c>
      <c r="J3380" t="s">
        <v>172</v>
      </c>
      <c r="K3380" t="s">
        <v>8155</v>
      </c>
      <c r="L3380" t="s">
        <v>8156</v>
      </c>
      <c r="M3380">
        <v>2</v>
      </c>
      <c r="N3380" t="s">
        <v>8157</v>
      </c>
      <c r="O3380" s="4">
        <f>INDEX(products[Cost_per_box], MATCH(shipments9[[#This Row],[PID]], products[PID], 0))</f>
        <v>4.74</v>
      </c>
      <c r="P3380" s="4">
        <f>shipments9[[#This Row],[Boxes]]*shipments9[[#This Row],[Cost Per Box]]</f>
        <v>1919.7</v>
      </c>
      <c r="Q3380" s="4">
        <f>shipments9[[#This Row],[Amount]] -shipments9[[#This Row],[total cost]]</f>
        <v>4558.05</v>
      </c>
      <c r="R3380" s="4" t="str">
        <f>IF(shipments9[[#This Row],[Gross Profit]]&lt;0,"Loss","Profit")</f>
        <v>Profit</v>
      </c>
      <c r="S3380" s="9">
        <f>shipments9[[#This Row],[Gross Profit]]/shipments9[[#This Row],[Amount]]</f>
        <v>0.70364709968739148</v>
      </c>
      <c r="T3380" s="11">
        <f>shipments9[[#This Row],[Amount]]/shipments9[[#This Row],[Boxes]]</f>
        <v>15.994444444444444</v>
      </c>
    </row>
    <row r="3381" spans="1:20" hidden="1" x14ac:dyDescent="0.25">
      <c r="A3381" t="s">
        <v>3578</v>
      </c>
      <c r="B3381" t="s">
        <v>80</v>
      </c>
      <c r="C3381" t="s">
        <v>151</v>
      </c>
      <c r="D3381" t="s">
        <v>22</v>
      </c>
      <c r="E3381" s="1">
        <v>45352</v>
      </c>
      <c r="F3381" s="1" t="str">
        <f>TEXT(shipments9[[#This Row],[Shipdate]],"ddd")</f>
        <v>Fri</v>
      </c>
      <c r="G3381" s="1" t="str">
        <f>IF(OR(shipments9[[#This Row],[Day Name]]="Sat",shipments9[[#This Row],[Day Name]]="Sun"),"Weekend","Weekday")</f>
        <v>Weekday</v>
      </c>
      <c r="H3381">
        <v>6684.75</v>
      </c>
      <c r="I3381">
        <v>394</v>
      </c>
      <c r="J3381" t="s">
        <v>172</v>
      </c>
      <c r="K3381" t="s">
        <v>8155</v>
      </c>
      <c r="L3381" t="s">
        <v>8156</v>
      </c>
      <c r="M3381">
        <v>3</v>
      </c>
      <c r="N3381" t="s">
        <v>8164</v>
      </c>
      <c r="O3381" s="4">
        <f>INDEX(products[Cost_per_box], MATCH(shipments9[[#This Row],[PID]], products[PID], 0))</f>
        <v>12.41</v>
      </c>
      <c r="P3381" s="4">
        <f>shipments9[[#This Row],[Boxes]]*shipments9[[#This Row],[Cost Per Box]]</f>
        <v>4889.54</v>
      </c>
      <c r="Q3381" s="4">
        <f>shipments9[[#This Row],[Amount]] -shipments9[[#This Row],[total cost]]</f>
        <v>1795.21</v>
      </c>
      <c r="R3381" s="4" t="str">
        <f>IF(shipments9[[#This Row],[Gross Profit]]&lt;0,"Loss","Profit")</f>
        <v>Profit</v>
      </c>
      <c r="S3381" s="9">
        <f>shipments9[[#This Row],[Gross Profit]]/shipments9[[#This Row],[Amount]]</f>
        <v>0.26855304985227568</v>
      </c>
      <c r="T3381" s="11">
        <f>shipments9[[#This Row],[Amount]]/shipments9[[#This Row],[Boxes]]</f>
        <v>16.966370558375633</v>
      </c>
    </row>
    <row r="3382" spans="1:20" hidden="1" x14ac:dyDescent="0.25">
      <c r="A3382" t="s">
        <v>3579</v>
      </c>
      <c r="B3382" t="s">
        <v>80</v>
      </c>
      <c r="C3382" t="s">
        <v>159</v>
      </c>
      <c r="D3382" t="s">
        <v>22</v>
      </c>
      <c r="E3382" s="1">
        <v>45062</v>
      </c>
      <c r="F3382" s="1" t="str">
        <f>TEXT(shipments9[[#This Row],[Shipdate]],"ddd")</f>
        <v>Tue</v>
      </c>
      <c r="G3382" s="1" t="str">
        <f>IF(OR(shipments9[[#This Row],[Day Name]]="Sat",shipments9[[#This Row],[Day Name]]="Sun"),"Weekend","Weekday")</f>
        <v>Weekday</v>
      </c>
      <c r="H3382">
        <v>330.75</v>
      </c>
      <c r="I3382">
        <v>12</v>
      </c>
      <c r="J3382" t="s">
        <v>172</v>
      </c>
      <c r="K3382" t="s">
        <v>8151</v>
      </c>
      <c r="L3382" t="s">
        <v>8154</v>
      </c>
      <c r="M3382">
        <v>5</v>
      </c>
      <c r="N3382" t="s">
        <v>201</v>
      </c>
      <c r="O3382" s="4">
        <f>INDEX(products[Cost_per_box], MATCH(shipments9[[#This Row],[PID]], products[PID], 0))</f>
        <v>5.04</v>
      </c>
      <c r="P3382" s="4">
        <f>shipments9[[#This Row],[Boxes]]*shipments9[[#This Row],[Cost Per Box]]</f>
        <v>60.480000000000004</v>
      </c>
      <c r="Q3382" s="4">
        <f>shipments9[[#This Row],[Amount]] -shipments9[[#This Row],[total cost]]</f>
        <v>270.27</v>
      </c>
      <c r="R3382" s="4" t="str">
        <f>IF(shipments9[[#This Row],[Gross Profit]]&lt;0,"Loss","Profit")</f>
        <v>Profit</v>
      </c>
      <c r="S3382" s="9">
        <f>shipments9[[#This Row],[Gross Profit]]/shipments9[[#This Row],[Amount]]</f>
        <v>0.81714285714285706</v>
      </c>
      <c r="T3382" s="11">
        <f>shipments9[[#This Row],[Amount]]/shipments9[[#This Row],[Boxes]]</f>
        <v>27.5625</v>
      </c>
    </row>
    <row r="3383" spans="1:20" hidden="1" x14ac:dyDescent="0.25">
      <c r="A3383" t="s">
        <v>3580</v>
      </c>
      <c r="B3383" t="s">
        <v>80</v>
      </c>
      <c r="C3383" t="s">
        <v>163</v>
      </c>
      <c r="D3383" t="s">
        <v>22</v>
      </c>
      <c r="E3383" s="1">
        <v>45422</v>
      </c>
      <c r="F3383" s="1" t="str">
        <f>TEXT(shipments9[[#This Row],[Shipdate]],"ddd")</f>
        <v>Fri</v>
      </c>
      <c r="G3383" s="1" t="str">
        <f>IF(OR(shipments9[[#This Row],[Day Name]]="Sat",shipments9[[#This Row],[Day Name]]="Sun"),"Weekend","Weekday")</f>
        <v>Weekday</v>
      </c>
      <c r="H3383">
        <v>12105</v>
      </c>
      <c r="I3383">
        <v>1101</v>
      </c>
      <c r="J3383" t="s">
        <v>172</v>
      </c>
      <c r="K3383" t="s">
        <v>8155</v>
      </c>
      <c r="L3383" t="s">
        <v>8154</v>
      </c>
      <c r="M3383">
        <v>5</v>
      </c>
      <c r="N3383" t="s">
        <v>201</v>
      </c>
      <c r="O3383" s="4">
        <f>INDEX(products[Cost_per_box], MATCH(shipments9[[#This Row],[PID]], products[PID], 0))</f>
        <v>3.32</v>
      </c>
      <c r="P3383" s="4">
        <f>shipments9[[#This Row],[Boxes]]*shipments9[[#This Row],[Cost Per Box]]</f>
        <v>3655.3199999999997</v>
      </c>
      <c r="Q3383" s="4">
        <f>shipments9[[#This Row],[Amount]] -shipments9[[#This Row],[total cost]]</f>
        <v>8449.68</v>
      </c>
      <c r="R3383" s="4" t="str">
        <f>IF(shipments9[[#This Row],[Gross Profit]]&lt;0,"Loss","Profit")</f>
        <v>Profit</v>
      </c>
      <c r="S3383" s="9">
        <f>shipments9[[#This Row],[Gross Profit]]/shipments9[[#This Row],[Amount]]</f>
        <v>0.69803221809169769</v>
      </c>
      <c r="T3383" s="11">
        <f>shipments9[[#This Row],[Amount]]/shipments9[[#This Row],[Boxes]]</f>
        <v>10.994550408719347</v>
      </c>
    </row>
    <row r="3384" spans="1:20" hidden="1" x14ac:dyDescent="0.25">
      <c r="A3384" t="s">
        <v>3581</v>
      </c>
      <c r="B3384" t="s">
        <v>80</v>
      </c>
      <c r="C3384" t="s">
        <v>163</v>
      </c>
      <c r="D3384" t="s">
        <v>22</v>
      </c>
      <c r="E3384" s="1">
        <v>45467</v>
      </c>
      <c r="F3384" s="1" t="str">
        <f>TEXT(shipments9[[#This Row],[Shipdate]],"ddd")</f>
        <v>Mon</v>
      </c>
      <c r="G3384" s="1" t="str">
        <f>IF(OR(shipments9[[#This Row],[Day Name]]="Sat",shipments9[[#This Row],[Day Name]]="Sun"),"Weekend","Weekday")</f>
        <v>Weekday</v>
      </c>
      <c r="H3384">
        <v>2452.5</v>
      </c>
      <c r="I3384">
        <v>351</v>
      </c>
      <c r="J3384" t="s">
        <v>172</v>
      </c>
      <c r="K3384" t="s">
        <v>8155</v>
      </c>
      <c r="L3384" t="s">
        <v>8154</v>
      </c>
      <c r="M3384">
        <v>6</v>
      </c>
      <c r="N3384" t="s">
        <v>8159</v>
      </c>
      <c r="O3384" s="4">
        <f>INDEX(products[Cost_per_box], MATCH(shipments9[[#This Row],[PID]], products[PID], 0))</f>
        <v>3.32</v>
      </c>
      <c r="P3384" s="4">
        <f>shipments9[[#This Row],[Boxes]]*shipments9[[#This Row],[Cost Per Box]]</f>
        <v>1165.32</v>
      </c>
      <c r="Q3384" s="4">
        <f>shipments9[[#This Row],[Amount]] -shipments9[[#This Row],[total cost]]</f>
        <v>1287.18</v>
      </c>
      <c r="R3384" s="4" t="str">
        <f>IF(shipments9[[#This Row],[Gross Profit]]&lt;0,"Loss","Profit")</f>
        <v>Profit</v>
      </c>
      <c r="S3384" s="9">
        <f>shipments9[[#This Row],[Gross Profit]]/shipments9[[#This Row],[Amount]]</f>
        <v>0.52484403669724777</v>
      </c>
      <c r="T3384" s="11">
        <f>shipments9[[#This Row],[Amount]]/shipments9[[#This Row],[Boxes]]</f>
        <v>6.9871794871794872</v>
      </c>
    </row>
    <row r="3385" spans="1:20" hidden="1" x14ac:dyDescent="0.25">
      <c r="A3385" t="s">
        <v>3582</v>
      </c>
      <c r="B3385" t="s">
        <v>80</v>
      </c>
      <c r="C3385" t="s">
        <v>135</v>
      </c>
      <c r="D3385" t="s">
        <v>22</v>
      </c>
      <c r="E3385" s="1">
        <v>45075</v>
      </c>
      <c r="F3385" s="1" t="str">
        <f>TEXT(shipments9[[#This Row],[Shipdate]],"ddd")</f>
        <v>Mon</v>
      </c>
      <c r="G3385" s="1" t="str">
        <f>IF(OR(shipments9[[#This Row],[Day Name]]="Sat",shipments9[[#This Row],[Day Name]]="Sun"),"Weekend","Weekday")</f>
        <v>Weekday</v>
      </c>
      <c r="H3385">
        <v>4925.25</v>
      </c>
      <c r="I3385">
        <v>176</v>
      </c>
      <c r="J3385" t="s">
        <v>172</v>
      </c>
      <c r="K3385" t="s">
        <v>8151</v>
      </c>
      <c r="L3385" t="s">
        <v>8154</v>
      </c>
      <c r="M3385">
        <v>5</v>
      </c>
      <c r="N3385" t="s">
        <v>201</v>
      </c>
      <c r="O3385" s="4">
        <f>INDEX(products[Cost_per_box], MATCH(shipments9[[#This Row],[PID]], products[PID], 0))</f>
        <v>9.94</v>
      </c>
      <c r="P3385" s="4">
        <f>shipments9[[#This Row],[Boxes]]*shipments9[[#This Row],[Cost Per Box]]</f>
        <v>1749.4399999999998</v>
      </c>
      <c r="Q3385" s="4">
        <f>shipments9[[#This Row],[Amount]] -shipments9[[#This Row],[total cost]]</f>
        <v>3175.8100000000004</v>
      </c>
      <c r="R3385" s="4" t="str">
        <f>IF(shipments9[[#This Row],[Gross Profit]]&lt;0,"Loss","Profit")</f>
        <v>Profit</v>
      </c>
      <c r="S3385" s="9">
        <f>shipments9[[#This Row],[Gross Profit]]/shipments9[[#This Row],[Amount]]</f>
        <v>0.64480178671133448</v>
      </c>
      <c r="T3385" s="11">
        <f>shipments9[[#This Row],[Amount]]/shipments9[[#This Row],[Boxes]]</f>
        <v>27.984375</v>
      </c>
    </row>
    <row r="3386" spans="1:20" hidden="1" x14ac:dyDescent="0.25">
      <c r="A3386" t="s">
        <v>3583</v>
      </c>
      <c r="B3386" t="s">
        <v>80</v>
      </c>
      <c r="C3386" t="s">
        <v>137</v>
      </c>
      <c r="D3386" t="s">
        <v>22</v>
      </c>
      <c r="E3386" s="1">
        <v>44993</v>
      </c>
      <c r="F3386" s="1" t="str">
        <f>TEXT(shipments9[[#This Row],[Shipdate]],"ddd")</f>
        <v>Wed</v>
      </c>
      <c r="G3386" s="1" t="str">
        <f>IF(OR(shipments9[[#This Row],[Day Name]]="Sat",shipments9[[#This Row],[Day Name]]="Sun"),"Weekend","Weekday")</f>
        <v>Weekday</v>
      </c>
      <c r="H3386">
        <v>8298</v>
      </c>
      <c r="I3386">
        <v>461</v>
      </c>
      <c r="J3386" t="s">
        <v>172</v>
      </c>
      <c r="K3386" t="s">
        <v>8151</v>
      </c>
      <c r="L3386" t="s">
        <v>8156</v>
      </c>
      <c r="M3386">
        <v>3</v>
      </c>
      <c r="N3386" t="s">
        <v>8164</v>
      </c>
      <c r="O3386" s="4">
        <f>INDEX(products[Cost_per_box], MATCH(shipments9[[#This Row],[PID]], products[PID], 0))</f>
        <v>7.73</v>
      </c>
      <c r="P3386" s="4">
        <f>shipments9[[#This Row],[Boxes]]*shipments9[[#This Row],[Cost Per Box]]</f>
        <v>3563.53</v>
      </c>
      <c r="Q3386" s="4">
        <f>shipments9[[#This Row],[Amount]] -shipments9[[#This Row],[total cost]]</f>
        <v>4734.4699999999993</v>
      </c>
      <c r="R3386" s="4" t="str">
        <f>IF(shipments9[[#This Row],[Gross Profit]]&lt;0,"Loss","Profit")</f>
        <v>Profit</v>
      </c>
      <c r="S3386" s="9">
        <f>shipments9[[#This Row],[Gross Profit]]/shipments9[[#This Row],[Amount]]</f>
        <v>0.57055555555555548</v>
      </c>
      <c r="T3386" s="11">
        <f>shipments9[[#This Row],[Amount]]/shipments9[[#This Row],[Boxes]]</f>
        <v>18</v>
      </c>
    </row>
    <row r="3387" spans="1:20" hidden="1" x14ac:dyDescent="0.25">
      <c r="A3387" t="s">
        <v>3584</v>
      </c>
      <c r="B3387" t="s">
        <v>80</v>
      </c>
      <c r="C3387" t="s">
        <v>145</v>
      </c>
      <c r="D3387" t="s">
        <v>22</v>
      </c>
      <c r="E3387" s="1">
        <v>45268</v>
      </c>
      <c r="F3387" s="1" t="str">
        <f>TEXT(shipments9[[#This Row],[Shipdate]],"ddd")</f>
        <v>Fri</v>
      </c>
      <c r="G3387" s="1" t="str">
        <f>IF(OR(shipments9[[#This Row],[Day Name]]="Sat",shipments9[[#This Row],[Day Name]]="Sun"),"Weekend","Weekday")</f>
        <v>Weekday</v>
      </c>
      <c r="H3387">
        <v>4799.25</v>
      </c>
      <c r="I3387">
        <v>320</v>
      </c>
      <c r="J3387" t="s">
        <v>172</v>
      </c>
      <c r="K3387" t="s">
        <v>8151</v>
      </c>
      <c r="L3387" t="s">
        <v>8152</v>
      </c>
      <c r="M3387">
        <v>12</v>
      </c>
      <c r="N3387" t="s">
        <v>8166</v>
      </c>
      <c r="O3387" s="4">
        <f>INDEX(products[Cost_per_box], MATCH(shipments9[[#This Row],[PID]], products[PID], 0))</f>
        <v>4.74</v>
      </c>
      <c r="P3387" s="4">
        <f>shipments9[[#This Row],[Boxes]]*shipments9[[#This Row],[Cost Per Box]]</f>
        <v>1516.8000000000002</v>
      </c>
      <c r="Q3387" s="4">
        <f>shipments9[[#This Row],[Amount]] -shipments9[[#This Row],[total cost]]</f>
        <v>3282.45</v>
      </c>
      <c r="R3387" s="4" t="str">
        <f>IF(shipments9[[#This Row],[Gross Profit]]&lt;0,"Loss","Profit")</f>
        <v>Profit</v>
      </c>
      <c r="S3387" s="9">
        <f>shipments9[[#This Row],[Gross Profit]]/shipments9[[#This Row],[Amount]]</f>
        <v>0.68395061728395057</v>
      </c>
      <c r="T3387" s="11">
        <f>shipments9[[#This Row],[Amount]]/shipments9[[#This Row],[Boxes]]</f>
        <v>14.99765625</v>
      </c>
    </row>
    <row r="3388" spans="1:20" hidden="1" x14ac:dyDescent="0.25">
      <c r="A3388" t="s">
        <v>3585</v>
      </c>
      <c r="B3388" t="s">
        <v>80</v>
      </c>
      <c r="C3388" t="s">
        <v>145</v>
      </c>
      <c r="D3388" t="s">
        <v>22</v>
      </c>
      <c r="E3388" s="1">
        <v>45384</v>
      </c>
      <c r="F3388" s="1" t="str">
        <f>TEXT(shipments9[[#This Row],[Shipdate]],"ddd")</f>
        <v>Tue</v>
      </c>
      <c r="G3388" s="1" t="str">
        <f>IF(OR(shipments9[[#This Row],[Day Name]]="Sat",shipments9[[#This Row],[Day Name]]="Sun"),"Weekend","Weekday")</f>
        <v>Weekday</v>
      </c>
      <c r="H3388">
        <v>7645.5</v>
      </c>
      <c r="I3388">
        <v>547</v>
      </c>
      <c r="J3388" t="s">
        <v>172</v>
      </c>
      <c r="K3388" t="s">
        <v>8155</v>
      </c>
      <c r="L3388" t="s">
        <v>8154</v>
      </c>
      <c r="M3388">
        <v>4</v>
      </c>
      <c r="N3388" t="s">
        <v>8158</v>
      </c>
      <c r="O3388" s="4">
        <f>INDEX(products[Cost_per_box], MATCH(shipments9[[#This Row],[PID]], products[PID], 0))</f>
        <v>4.74</v>
      </c>
      <c r="P3388" s="4">
        <f>shipments9[[#This Row],[Boxes]]*shipments9[[#This Row],[Cost Per Box]]</f>
        <v>2592.7800000000002</v>
      </c>
      <c r="Q3388" s="4">
        <f>shipments9[[#This Row],[Amount]] -shipments9[[#This Row],[total cost]]</f>
        <v>5052.7199999999993</v>
      </c>
      <c r="R3388" s="4" t="str">
        <f>IF(shipments9[[#This Row],[Gross Profit]]&lt;0,"Loss","Profit")</f>
        <v>Profit</v>
      </c>
      <c r="S3388" s="9">
        <f>shipments9[[#This Row],[Gross Profit]]/shipments9[[#This Row],[Amount]]</f>
        <v>0.66087502452422986</v>
      </c>
      <c r="T3388" s="11">
        <f>shipments9[[#This Row],[Amount]]/shipments9[[#This Row],[Boxes]]</f>
        <v>13.977148080438758</v>
      </c>
    </row>
    <row r="3389" spans="1:20" hidden="1" x14ac:dyDescent="0.25">
      <c r="A3389" t="s">
        <v>3586</v>
      </c>
      <c r="B3389" t="s">
        <v>83</v>
      </c>
      <c r="C3389" t="s">
        <v>135</v>
      </c>
      <c r="D3389" t="s">
        <v>22</v>
      </c>
      <c r="E3389" s="1">
        <v>44974</v>
      </c>
      <c r="F3389" s="1" t="str">
        <f>TEXT(shipments9[[#This Row],[Shipdate]],"ddd")</f>
        <v>Fri</v>
      </c>
      <c r="G3389" s="1" t="str">
        <f>IF(OR(shipments9[[#This Row],[Day Name]]="Sat",shipments9[[#This Row],[Day Name]]="Sun"),"Weekend","Weekday")</f>
        <v>Weekday</v>
      </c>
      <c r="H3389">
        <v>5550.75</v>
      </c>
      <c r="I3389">
        <v>232</v>
      </c>
      <c r="J3389" t="s">
        <v>172</v>
      </c>
      <c r="K3389" t="s">
        <v>8151</v>
      </c>
      <c r="L3389" t="s">
        <v>8156</v>
      </c>
      <c r="M3389">
        <v>2</v>
      </c>
      <c r="N3389" t="s">
        <v>8157</v>
      </c>
      <c r="O3389" s="4">
        <f>INDEX(products[Cost_per_box], MATCH(shipments9[[#This Row],[PID]], products[PID], 0))</f>
        <v>9.94</v>
      </c>
      <c r="P3389" s="4">
        <f>shipments9[[#This Row],[Boxes]]*shipments9[[#This Row],[Cost Per Box]]</f>
        <v>2306.08</v>
      </c>
      <c r="Q3389" s="4">
        <f>shipments9[[#This Row],[Amount]] -shipments9[[#This Row],[total cost]]</f>
        <v>3244.67</v>
      </c>
      <c r="R3389" s="4" t="str">
        <f>IF(shipments9[[#This Row],[Gross Profit]]&lt;0,"Loss","Profit")</f>
        <v>Profit</v>
      </c>
      <c r="S3389" s="9">
        <f>shipments9[[#This Row],[Gross Profit]]/shipments9[[#This Row],[Amount]]</f>
        <v>0.58454623249110482</v>
      </c>
      <c r="T3389" s="11">
        <f>shipments9[[#This Row],[Amount]]/shipments9[[#This Row],[Boxes]]</f>
        <v>23.925646551724139</v>
      </c>
    </row>
    <row r="3390" spans="1:20" hidden="1" x14ac:dyDescent="0.25">
      <c r="A3390" t="s">
        <v>3587</v>
      </c>
      <c r="B3390" t="s">
        <v>83</v>
      </c>
      <c r="C3390" t="s">
        <v>137</v>
      </c>
      <c r="D3390" t="s">
        <v>22</v>
      </c>
      <c r="E3390" s="1">
        <v>44949</v>
      </c>
      <c r="F3390" s="1" t="str">
        <f>TEXT(shipments9[[#This Row],[Shipdate]],"ddd")</f>
        <v>Mon</v>
      </c>
      <c r="G3390" s="1" t="str">
        <f>IF(OR(shipments9[[#This Row],[Day Name]]="Sat",shipments9[[#This Row],[Day Name]]="Sun"),"Weekend","Weekday")</f>
        <v>Weekday</v>
      </c>
      <c r="H3390">
        <v>1134</v>
      </c>
      <c r="I3390">
        <v>63</v>
      </c>
      <c r="J3390" t="s">
        <v>172</v>
      </c>
      <c r="K3390" t="s">
        <v>8151</v>
      </c>
      <c r="L3390" t="s">
        <v>8156</v>
      </c>
      <c r="M3390">
        <v>1</v>
      </c>
      <c r="N3390" t="s">
        <v>8163</v>
      </c>
      <c r="O3390" s="4">
        <f>INDEX(products[Cost_per_box], MATCH(shipments9[[#This Row],[PID]], products[PID], 0))</f>
        <v>7.73</v>
      </c>
      <c r="P3390" s="4">
        <f>shipments9[[#This Row],[Boxes]]*shipments9[[#This Row],[Cost Per Box]]</f>
        <v>486.99</v>
      </c>
      <c r="Q3390" s="4">
        <f>shipments9[[#This Row],[Amount]] -shipments9[[#This Row],[total cost]]</f>
        <v>647.01</v>
      </c>
      <c r="R3390" s="4" t="str">
        <f>IF(shipments9[[#This Row],[Gross Profit]]&lt;0,"Loss","Profit")</f>
        <v>Profit</v>
      </c>
      <c r="S3390" s="9">
        <f>shipments9[[#This Row],[Gross Profit]]/shipments9[[#This Row],[Amount]]</f>
        <v>0.57055555555555559</v>
      </c>
      <c r="T3390" s="11">
        <f>shipments9[[#This Row],[Amount]]/shipments9[[#This Row],[Boxes]]</f>
        <v>18</v>
      </c>
    </row>
    <row r="3391" spans="1:20" hidden="1" x14ac:dyDescent="0.25">
      <c r="A3391" t="s">
        <v>3588</v>
      </c>
      <c r="B3391" t="s">
        <v>83</v>
      </c>
      <c r="C3391" t="s">
        <v>145</v>
      </c>
      <c r="D3391" t="s">
        <v>22</v>
      </c>
      <c r="E3391" s="1">
        <v>45322</v>
      </c>
      <c r="F3391" s="1" t="str">
        <f>TEXT(shipments9[[#This Row],[Shipdate]],"ddd")</f>
        <v>Wed</v>
      </c>
      <c r="G3391" s="1" t="str">
        <f>IF(OR(shipments9[[#This Row],[Day Name]]="Sat",shipments9[[#This Row],[Day Name]]="Sun"),"Weekend","Weekday")</f>
        <v>Weekday</v>
      </c>
      <c r="H3391">
        <v>6482.25</v>
      </c>
      <c r="I3391">
        <v>499</v>
      </c>
      <c r="J3391" t="s">
        <v>172</v>
      </c>
      <c r="K3391" t="s">
        <v>8155</v>
      </c>
      <c r="L3391" t="s">
        <v>8156</v>
      </c>
      <c r="M3391">
        <v>1</v>
      </c>
      <c r="N3391" t="s">
        <v>8163</v>
      </c>
      <c r="O3391" s="4">
        <f>INDEX(products[Cost_per_box], MATCH(shipments9[[#This Row],[PID]], products[PID], 0))</f>
        <v>4.74</v>
      </c>
      <c r="P3391" s="4">
        <f>shipments9[[#This Row],[Boxes]]*shipments9[[#This Row],[Cost Per Box]]</f>
        <v>2365.2600000000002</v>
      </c>
      <c r="Q3391" s="4">
        <f>shipments9[[#This Row],[Amount]] -shipments9[[#This Row],[total cost]]</f>
        <v>4116.99</v>
      </c>
      <c r="R3391" s="4" t="str">
        <f>IF(shipments9[[#This Row],[Gross Profit]]&lt;0,"Loss","Profit")</f>
        <v>Profit</v>
      </c>
      <c r="S3391" s="9">
        <f>shipments9[[#This Row],[Gross Profit]]/shipments9[[#This Row],[Amount]]</f>
        <v>0.63511743607543669</v>
      </c>
      <c r="T3391" s="11">
        <f>shipments9[[#This Row],[Amount]]/shipments9[[#This Row],[Boxes]]</f>
        <v>12.990480961923847</v>
      </c>
    </row>
    <row r="3392" spans="1:20" hidden="1" x14ac:dyDescent="0.25">
      <c r="A3392" t="s">
        <v>3589</v>
      </c>
      <c r="B3392" t="s">
        <v>83</v>
      </c>
      <c r="C3392" t="s">
        <v>132</v>
      </c>
      <c r="D3392" t="s">
        <v>22</v>
      </c>
      <c r="E3392" s="1">
        <v>45202</v>
      </c>
      <c r="F3392" s="1" t="str">
        <f>TEXT(shipments9[[#This Row],[Shipdate]],"ddd")</f>
        <v>Tue</v>
      </c>
      <c r="G3392" s="1" t="str">
        <f>IF(OR(shipments9[[#This Row],[Day Name]]="Sat",shipments9[[#This Row],[Day Name]]="Sun"),"Weekend","Weekday")</f>
        <v>Weekday</v>
      </c>
      <c r="H3392">
        <v>2362.5</v>
      </c>
      <c r="I3392">
        <v>91</v>
      </c>
      <c r="J3392" t="s">
        <v>172</v>
      </c>
      <c r="K3392" t="s">
        <v>8151</v>
      </c>
      <c r="L3392" t="s">
        <v>8152</v>
      </c>
      <c r="M3392">
        <v>10</v>
      </c>
      <c r="N3392" t="s">
        <v>8153</v>
      </c>
      <c r="O3392" s="4">
        <f>INDEX(products[Cost_per_box], MATCH(shipments9[[#This Row],[PID]], products[PID], 0))</f>
        <v>6.31</v>
      </c>
      <c r="P3392" s="4">
        <f>shipments9[[#This Row],[Boxes]]*shipments9[[#This Row],[Cost Per Box]]</f>
        <v>574.20999999999992</v>
      </c>
      <c r="Q3392" s="4">
        <f>shipments9[[#This Row],[Amount]] -shipments9[[#This Row],[total cost]]</f>
        <v>1788.29</v>
      </c>
      <c r="R3392" s="4" t="str">
        <f>IF(shipments9[[#This Row],[Gross Profit]]&lt;0,"Loss","Profit")</f>
        <v>Profit</v>
      </c>
      <c r="S3392" s="9">
        <f>shipments9[[#This Row],[Gross Profit]]/shipments9[[#This Row],[Amount]]</f>
        <v>0.75694814814814815</v>
      </c>
      <c r="T3392" s="11">
        <f>shipments9[[#This Row],[Amount]]/shipments9[[#This Row],[Boxes]]</f>
        <v>25.96153846153846</v>
      </c>
    </row>
    <row r="3393" spans="1:20" hidden="1" x14ac:dyDescent="0.25">
      <c r="A3393" t="s">
        <v>3590</v>
      </c>
      <c r="B3393" t="s">
        <v>83</v>
      </c>
      <c r="C3393" t="s">
        <v>143</v>
      </c>
      <c r="D3393" t="s">
        <v>22</v>
      </c>
      <c r="E3393" s="1">
        <v>45296</v>
      </c>
      <c r="F3393" s="1" t="str">
        <f>TEXT(shipments9[[#This Row],[Shipdate]],"ddd")</f>
        <v>Fri</v>
      </c>
      <c r="G3393" s="1" t="str">
        <f>IF(OR(shipments9[[#This Row],[Day Name]]="Sat",shipments9[[#This Row],[Day Name]]="Sun"),"Weekend","Weekday")</f>
        <v>Weekday</v>
      </c>
      <c r="H3393">
        <v>11346.75</v>
      </c>
      <c r="I3393">
        <v>541</v>
      </c>
      <c r="J3393" t="s">
        <v>172</v>
      </c>
      <c r="K3393" t="s">
        <v>8155</v>
      </c>
      <c r="L3393" t="s">
        <v>8156</v>
      </c>
      <c r="M3393">
        <v>1</v>
      </c>
      <c r="N3393" t="s">
        <v>8163</v>
      </c>
      <c r="O3393" s="4">
        <f>INDEX(products[Cost_per_box], MATCH(shipments9[[#This Row],[PID]], products[PID], 0))</f>
        <v>10.23</v>
      </c>
      <c r="P3393" s="4">
        <f>shipments9[[#This Row],[Boxes]]*shipments9[[#This Row],[Cost Per Box]]</f>
        <v>5534.43</v>
      </c>
      <c r="Q3393" s="4">
        <f>shipments9[[#This Row],[Amount]] -shipments9[[#This Row],[total cost]]</f>
        <v>5812.32</v>
      </c>
      <c r="R3393" s="4" t="str">
        <f>IF(shipments9[[#This Row],[Gross Profit]]&lt;0,"Loss","Profit")</f>
        <v>Profit</v>
      </c>
      <c r="S3393" s="9">
        <f>shipments9[[#This Row],[Gross Profit]]/shipments9[[#This Row],[Amount]]</f>
        <v>0.51224535659990744</v>
      </c>
      <c r="T3393" s="11">
        <f>shipments9[[#This Row],[Amount]]/shipments9[[#This Row],[Boxes]]</f>
        <v>20.973659889094272</v>
      </c>
    </row>
    <row r="3394" spans="1:20" hidden="1" x14ac:dyDescent="0.25">
      <c r="A3394" t="s">
        <v>3591</v>
      </c>
      <c r="B3394" t="s">
        <v>83</v>
      </c>
      <c r="C3394" t="s">
        <v>145</v>
      </c>
      <c r="D3394" t="s">
        <v>22</v>
      </c>
      <c r="E3394" s="1">
        <v>45285</v>
      </c>
      <c r="F3394" s="1" t="str">
        <f>TEXT(shipments9[[#This Row],[Shipdate]],"ddd")</f>
        <v>Mon</v>
      </c>
      <c r="G3394" s="1" t="str">
        <f>IF(OR(shipments9[[#This Row],[Day Name]]="Sat",shipments9[[#This Row],[Day Name]]="Sun"),"Weekend","Weekday")</f>
        <v>Weekday</v>
      </c>
      <c r="H3394">
        <v>10746</v>
      </c>
      <c r="I3394">
        <v>768</v>
      </c>
      <c r="J3394" t="s">
        <v>172</v>
      </c>
      <c r="K3394" t="s">
        <v>8151</v>
      </c>
      <c r="L3394" t="s">
        <v>8152</v>
      </c>
      <c r="M3394">
        <v>12</v>
      </c>
      <c r="N3394" t="s">
        <v>8166</v>
      </c>
      <c r="O3394" s="4">
        <f>INDEX(products[Cost_per_box], MATCH(shipments9[[#This Row],[PID]], products[PID], 0))</f>
        <v>4.74</v>
      </c>
      <c r="P3394" s="4">
        <f>shipments9[[#This Row],[Boxes]]*shipments9[[#This Row],[Cost Per Box]]</f>
        <v>3640.32</v>
      </c>
      <c r="Q3394" s="4">
        <f>shipments9[[#This Row],[Amount]] -shipments9[[#This Row],[total cost]]</f>
        <v>7105.68</v>
      </c>
      <c r="R3394" s="4" t="str">
        <f>IF(shipments9[[#This Row],[Gross Profit]]&lt;0,"Loss","Profit")</f>
        <v>Profit</v>
      </c>
      <c r="S3394" s="9">
        <f>shipments9[[#This Row],[Gross Profit]]/shipments9[[#This Row],[Amount]]</f>
        <v>0.6612395309882747</v>
      </c>
      <c r="T3394" s="11">
        <f>shipments9[[#This Row],[Amount]]/shipments9[[#This Row],[Boxes]]</f>
        <v>13.9921875</v>
      </c>
    </row>
    <row r="3395" spans="1:20" hidden="1" x14ac:dyDescent="0.25">
      <c r="A3395" t="s">
        <v>3592</v>
      </c>
      <c r="B3395" t="s">
        <v>83</v>
      </c>
      <c r="C3395" t="s">
        <v>155</v>
      </c>
      <c r="D3395" t="s">
        <v>22</v>
      </c>
      <c r="E3395" s="1">
        <v>44938</v>
      </c>
      <c r="F3395" s="1" t="str">
        <f>TEXT(shipments9[[#This Row],[Shipdate]],"ddd")</f>
        <v>Thu</v>
      </c>
      <c r="G3395" s="1" t="str">
        <f>IF(OR(shipments9[[#This Row],[Day Name]]="Sat",shipments9[[#This Row],[Day Name]]="Sun"),"Weekend","Weekday")</f>
        <v>Weekday</v>
      </c>
      <c r="H3395">
        <v>12237.75</v>
      </c>
      <c r="I3395">
        <v>1224</v>
      </c>
      <c r="J3395" t="s">
        <v>172</v>
      </c>
      <c r="K3395" t="s">
        <v>8151</v>
      </c>
      <c r="L3395" t="s">
        <v>8156</v>
      </c>
      <c r="M3395">
        <v>1</v>
      </c>
      <c r="N3395" t="s">
        <v>8163</v>
      </c>
      <c r="O3395" s="4">
        <f>INDEX(products[Cost_per_box], MATCH(shipments9[[#This Row],[PID]], products[PID], 0))</f>
        <v>8.43</v>
      </c>
      <c r="P3395" s="4">
        <f>shipments9[[#This Row],[Boxes]]*shipments9[[#This Row],[Cost Per Box]]</f>
        <v>10318.32</v>
      </c>
      <c r="Q3395" s="4">
        <f>shipments9[[#This Row],[Amount]] -shipments9[[#This Row],[total cost]]</f>
        <v>1919.4300000000003</v>
      </c>
      <c r="R3395" s="4" t="str">
        <f>IF(shipments9[[#This Row],[Gross Profit]]&lt;0,"Loss","Profit")</f>
        <v>Profit</v>
      </c>
      <c r="S3395" s="9">
        <f>shipments9[[#This Row],[Gross Profit]]/shipments9[[#This Row],[Amount]]</f>
        <v>0.15684500827357972</v>
      </c>
      <c r="T3395" s="11">
        <f>shipments9[[#This Row],[Amount]]/shipments9[[#This Row],[Boxes]]</f>
        <v>9.9981617647058822</v>
      </c>
    </row>
    <row r="3396" spans="1:20" hidden="1" x14ac:dyDescent="0.25">
      <c r="A3396" t="s">
        <v>3593</v>
      </c>
      <c r="B3396" t="s">
        <v>83</v>
      </c>
      <c r="C3396" t="s">
        <v>163</v>
      </c>
      <c r="D3396" t="s">
        <v>22</v>
      </c>
      <c r="E3396" s="1">
        <v>45219</v>
      </c>
      <c r="F3396" s="1" t="str">
        <f>TEXT(shipments9[[#This Row],[Shipdate]],"ddd")</f>
        <v>Fri</v>
      </c>
      <c r="G3396" s="1" t="str">
        <f>IF(OR(shipments9[[#This Row],[Day Name]]="Sat",shipments9[[#This Row],[Day Name]]="Sun"),"Weekend","Weekday")</f>
        <v>Weekday</v>
      </c>
      <c r="H3396">
        <v>5510.25</v>
      </c>
      <c r="I3396">
        <v>613</v>
      </c>
      <c r="J3396" t="s">
        <v>172</v>
      </c>
      <c r="K3396" t="s">
        <v>8151</v>
      </c>
      <c r="L3396" t="s">
        <v>8152</v>
      </c>
      <c r="M3396">
        <v>10</v>
      </c>
      <c r="N3396" t="s">
        <v>8153</v>
      </c>
      <c r="O3396" s="4">
        <f>INDEX(products[Cost_per_box], MATCH(shipments9[[#This Row],[PID]], products[PID], 0))</f>
        <v>3.32</v>
      </c>
      <c r="P3396" s="4">
        <f>shipments9[[#This Row],[Boxes]]*shipments9[[#This Row],[Cost Per Box]]</f>
        <v>2035.1599999999999</v>
      </c>
      <c r="Q3396" s="4">
        <f>shipments9[[#This Row],[Amount]] -shipments9[[#This Row],[total cost]]</f>
        <v>3475.09</v>
      </c>
      <c r="R3396" s="4" t="str">
        <f>IF(shipments9[[#This Row],[Gross Profit]]&lt;0,"Loss","Profit")</f>
        <v>Profit</v>
      </c>
      <c r="S3396" s="9">
        <f>shipments9[[#This Row],[Gross Profit]]/shipments9[[#This Row],[Amount]]</f>
        <v>0.63065922598793156</v>
      </c>
      <c r="T3396" s="11">
        <f>shipments9[[#This Row],[Amount]]/shipments9[[#This Row],[Boxes]]</f>
        <v>8.9889885807504086</v>
      </c>
    </row>
    <row r="3397" spans="1:20" hidden="1" x14ac:dyDescent="0.25">
      <c r="A3397" t="s">
        <v>3594</v>
      </c>
      <c r="B3397" t="s">
        <v>83</v>
      </c>
      <c r="C3397" t="s">
        <v>137</v>
      </c>
      <c r="D3397" t="s">
        <v>22</v>
      </c>
      <c r="E3397" s="1">
        <v>45258</v>
      </c>
      <c r="F3397" s="1" t="str">
        <f>TEXT(shipments9[[#This Row],[Shipdate]],"ddd")</f>
        <v>Tue</v>
      </c>
      <c r="G3397" s="1" t="str">
        <f>IF(OR(shipments9[[#This Row],[Day Name]]="Sat",shipments9[[#This Row],[Day Name]]="Sun"),"Weekend","Weekday")</f>
        <v>Weekday</v>
      </c>
      <c r="H3397">
        <v>4443.75</v>
      </c>
      <c r="I3397">
        <v>202</v>
      </c>
      <c r="J3397" t="s">
        <v>172</v>
      </c>
      <c r="K3397" t="s">
        <v>8151</v>
      </c>
      <c r="L3397" t="s">
        <v>8152</v>
      </c>
      <c r="M3397">
        <v>11</v>
      </c>
      <c r="N3397" t="s">
        <v>8165</v>
      </c>
      <c r="O3397" s="4">
        <f>INDEX(products[Cost_per_box], MATCH(shipments9[[#This Row],[PID]], products[PID], 0))</f>
        <v>7.73</v>
      </c>
      <c r="P3397" s="4">
        <f>shipments9[[#This Row],[Boxes]]*shipments9[[#This Row],[Cost Per Box]]</f>
        <v>1561.46</v>
      </c>
      <c r="Q3397" s="4">
        <f>shipments9[[#This Row],[Amount]] -shipments9[[#This Row],[total cost]]</f>
        <v>2882.29</v>
      </c>
      <c r="R3397" s="4" t="str">
        <f>IF(shipments9[[#This Row],[Gross Profit]]&lt;0,"Loss","Profit")</f>
        <v>Profit</v>
      </c>
      <c r="S3397" s="9">
        <f>shipments9[[#This Row],[Gross Profit]]/shipments9[[#This Row],[Amount]]</f>
        <v>0.64861659634317859</v>
      </c>
      <c r="T3397" s="11">
        <f>shipments9[[#This Row],[Amount]]/shipments9[[#This Row],[Boxes]]</f>
        <v>21.998762376237625</v>
      </c>
    </row>
    <row r="3398" spans="1:20" hidden="1" x14ac:dyDescent="0.25">
      <c r="A3398" t="s">
        <v>3595</v>
      </c>
      <c r="B3398" t="s">
        <v>83</v>
      </c>
      <c r="C3398" t="s">
        <v>137</v>
      </c>
      <c r="D3398" t="s">
        <v>22</v>
      </c>
      <c r="E3398" s="1">
        <v>44935</v>
      </c>
      <c r="F3398" s="1" t="str">
        <f>TEXT(shipments9[[#This Row],[Shipdate]],"ddd")</f>
        <v>Mon</v>
      </c>
      <c r="G3398" s="1" t="str">
        <f>IF(OR(shipments9[[#This Row],[Day Name]]="Sat",shipments9[[#This Row],[Day Name]]="Sun"),"Weekend","Weekday")</f>
        <v>Weekday</v>
      </c>
      <c r="H3398">
        <v>5305.5</v>
      </c>
      <c r="I3398">
        <v>280</v>
      </c>
      <c r="J3398" t="s">
        <v>172</v>
      </c>
      <c r="K3398" t="s">
        <v>8151</v>
      </c>
      <c r="L3398" t="s">
        <v>8156</v>
      </c>
      <c r="M3398">
        <v>1</v>
      </c>
      <c r="N3398" t="s">
        <v>8163</v>
      </c>
      <c r="O3398" s="4">
        <f>INDEX(products[Cost_per_box], MATCH(shipments9[[#This Row],[PID]], products[PID], 0))</f>
        <v>7.73</v>
      </c>
      <c r="P3398" s="4">
        <f>shipments9[[#This Row],[Boxes]]*shipments9[[#This Row],[Cost Per Box]]</f>
        <v>2164.4</v>
      </c>
      <c r="Q3398" s="4">
        <f>shipments9[[#This Row],[Amount]] -shipments9[[#This Row],[total cost]]</f>
        <v>3141.1</v>
      </c>
      <c r="R3398" s="4" t="str">
        <f>IF(shipments9[[#This Row],[Gross Profit]]&lt;0,"Loss","Profit")</f>
        <v>Profit</v>
      </c>
      <c r="S3398" s="9">
        <f>shipments9[[#This Row],[Gross Profit]]/shipments9[[#This Row],[Amount]]</f>
        <v>0.59204599001036662</v>
      </c>
      <c r="T3398" s="11">
        <f>shipments9[[#This Row],[Amount]]/shipments9[[#This Row],[Boxes]]</f>
        <v>18.948214285714286</v>
      </c>
    </row>
    <row r="3399" spans="1:20" hidden="1" x14ac:dyDescent="0.25">
      <c r="A3399" t="s">
        <v>3596</v>
      </c>
      <c r="B3399" t="s">
        <v>83</v>
      </c>
      <c r="C3399" t="s">
        <v>145</v>
      </c>
      <c r="D3399" t="s">
        <v>22</v>
      </c>
      <c r="E3399" s="1">
        <v>45313</v>
      </c>
      <c r="F3399" s="1" t="str">
        <f>TEXT(shipments9[[#This Row],[Shipdate]],"ddd")</f>
        <v>Mon</v>
      </c>
      <c r="G3399" s="1" t="str">
        <f>IF(OR(shipments9[[#This Row],[Day Name]]="Sat",shipments9[[#This Row],[Day Name]]="Sun"),"Weekend","Weekday")</f>
        <v>Weekday</v>
      </c>
      <c r="H3399">
        <v>2853</v>
      </c>
      <c r="I3399">
        <v>191</v>
      </c>
      <c r="J3399" t="s">
        <v>172</v>
      </c>
      <c r="K3399" t="s">
        <v>8155</v>
      </c>
      <c r="L3399" t="s">
        <v>8156</v>
      </c>
      <c r="M3399">
        <v>1</v>
      </c>
      <c r="N3399" t="s">
        <v>8163</v>
      </c>
      <c r="O3399" s="4">
        <f>INDEX(products[Cost_per_box], MATCH(shipments9[[#This Row],[PID]], products[PID], 0))</f>
        <v>4.74</v>
      </c>
      <c r="P3399" s="4">
        <f>shipments9[[#This Row],[Boxes]]*shipments9[[#This Row],[Cost Per Box]]</f>
        <v>905.34</v>
      </c>
      <c r="Q3399" s="4">
        <f>shipments9[[#This Row],[Amount]] -shipments9[[#This Row],[total cost]]</f>
        <v>1947.6599999999999</v>
      </c>
      <c r="R3399" s="4" t="str">
        <f>IF(shipments9[[#This Row],[Gross Profit]]&lt;0,"Loss","Profit")</f>
        <v>Profit</v>
      </c>
      <c r="S3399" s="9">
        <f>shipments9[[#This Row],[Gross Profit]]/shipments9[[#This Row],[Amount]]</f>
        <v>0.68267087276550997</v>
      </c>
      <c r="T3399" s="11">
        <f>shipments9[[#This Row],[Amount]]/shipments9[[#This Row],[Boxes]]</f>
        <v>14.93717277486911</v>
      </c>
    </row>
    <row r="3400" spans="1:20" hidden="1" x14ac:dyDescent="0.25">
      <c r="A3400" t="s">
        <v>3597</v>
      </c>
      <c r="B3400" t="s">
        <v>83</v>
      </c>
      <c r="C3400" t="s">
        <v>153</v>
      </c>
      <c r="D3400" t="s">
        <v>22</v>
      </c>
      <c r="E3400" s="1">
        <v>45225</v>
      </c>
      <c r="F3400" s="1" t="str">
        <f>TEXT(shipments9[[#This Row],[Shipdate]],"ddd")</f>
        <v>Thu</v>
      </c>
      <c r="G3400" s="1" t="str">
        <f>IF(OR(shipments9[[#This Row],[Day Name]]="Sat",shipments9[[#This Row],[Day Name]]="Sun"),"Weekend","Weekday")</f>
        <v>Weekday</v>
      </c>
      <c r="H3400">
        <v>3834</v>
      </c>
      <c r="I3400">
        <v>240</v>
      </c>
      <c r="J3400" t="s">
        <v>172</v>
      </c>
      <c r="K3400" t="s">
        <v>8151</v>
      </c>
      <c r="L3400" t="s">
        <v>8152</v>
      </c>
      <c r="M3400">
        <v>10</v>
      </c>
      <c r="N3400" t="s">
        <v>8153</v>
      </c>
      <c r="O3400" s="4">
        <f>INDEX(products[Cost_per_box], MATCH(shipments9[[#This Row],[PID]], products[PID], 0))</f>
        <v>9.57</v>
      </c>
      <c r="P3400" s="4">
        <f>shipments9[[#This Row],[Boxes]]*shipments9[[#This Row],[Cost Per Box]]</f>
        <v>2296.8000000000002</v>
      </c>
      <c r="Q3400" s="4">
        <f>shipments9[[#This Row],[Amount]] -shipments9[[#This Row],[total cost]]</f>
        <v>1537.1999999999998</v>
      </c>
      <c r="R3400" s="4" t="str">
        <f>IF(shipments9[[#This Row],[Gross Profit]]&lt;0,"Loss","Profit")</f>
        <v>Profit</v>
      </c>
      <c r="S3400" s="9">
        <f>shipments9[[#This Row],[Gross Profit]]/shipments9[[#This Row],[Amount]]</f>
        <v>0.40093896713615018</v>
      </c>
      <c r="T3400" s="11">
        <f>shipments9[[#This Row],[Amount]]/shipments9[[#This Row],[Boxes]]</f>
        <v>15.975</v>
      </c>
    </row>
    <row r="3401" spans="1:20" hidden="1" x14ac:dyDescent="0.25">
      <c r="A3401" t="s">
        <v>3598</v>
      </c>
      <c r="B3401" t="s">
        <v>83</v>
      </c>
      <c r="C3401" t="s">
        <v>159</v>
      </c>
      <c r="D3401" t="s">
        <v>22</v>
      </c>
      <c r="E3401" s="1">
        <v>45140</v>
      </c>
      <c r="F3401" s="1" t="str">
        <f>TEXT(shipments9[[#This Row],[Shipdate]],"ddd")</f>
        <v>Wed</v>
      </c>
      <c r="G3401" s="1" t="str">
        <f>IF(OR(shipments9[[#This Row],[Day Name]]="Sat",shipments9[[#This Row],[Day Name]]="Sun"),"Weekend","Weekday")</f>
        <v>Weekday</v>
      </c>
      <c r="H3401">
        <v>8511.75</v>
      </c>
      <c r="I3401">
        <v>328</v>
      </c>
      <c r="J3401" t="s">
        <v>172</v>
      </c>
      <c r="K3401" t="s">
        <v>8151</v>
      </c>
      <c r="L3401" t="s">
        <v>8160</v>
      </c>
      <c r="M3401">
        <v>8</v>
      </c>
      <c r="N3401" t="s">
        <v>8162</v>
      </c>
      <c r="O3401" s="4">
        <f>INDEX(products[Cost_per_box], MATCH(shipments9[[#This Row],[PID]], products[PID], 0))</f>
        <v>5.04</v>
      </c>
      <c r="P3401" s="4">
        <f>shipments9[[#This Row],[Boxes]]*shipments9[[#This Row],[Cost Per Box]]</f>
        <v>1653.1200000000001</v>
      </c>
      <c r="Q3401" s="4">
        <f>shipments9[[#This Row],[Amount]] -shipments9[[#This Row],[total cost]]</f>
        <v>6858.63</v>
      </c>
      <c r="R3401" s="4" t="str">
        <f>IF(shipments9[[#This Row],[Gross Profit]]&lt;0,"Loss","Profit")</f>
        <v>Profit</v>
      </c>
      <c r="S3401" s="9">
        <f>shipments9[[#This Row],[Gross Profit]]/shipments9[[#This Row],[Amount]]</f>
        <v>0.80578376949510977</v>
      </c>
      <c r="T3401" s="11">
        <f>shipments9[[#This Row],[Amount]]/shipments9[[#This Row],[Boxes]]</f>
        <v>25.95045731707317</v>
      </c>
    </row>
    <row r="3402" spans="1:20" hidden="1" x14ac:dyDescent="0.25">
      <c r="A3402" t="s">
        <v>3599</v>
      </c>
      <c r="B3402" t="s">
        <v>86</v>
      </c>
      <c r="C3402" t="s">
        <v>137</v>
      </c>
      <c r="D3402" t="s">
        <v>22</v>
      </c>
      <c r="E3402" s="1">
        <v>45296</v>
      </c>
      <c r="F3402" s="1" t="str">
        <f>TEXT(shipments9[[#This Row],[Shipdate]],"ddd")</f>
        <v>Fri</v>
      </c>
      <c r="G3402" s="1" t="str">
        <f>IF(OR(shipments9[[#This Row],[Day Name]]="Sat",shipments9[[#This Row],[Day Name]]="Sun"),"Weekend","Weekday")</f>
        <v>Weekday</v>
      </c>
      <c r="H3402">
        <v>17277.75</v>
      </c>
      <c r="I3402">
        <v>786</v>
      </c>
      <c r="J3402" t="s">
        <v>172</v>
      </c>
      <c r="K3402" t="s">
        <v>8155</v>
      </c>
      <c r="L3402" t="s">
        <v>8156</v>
      </c>
      <c r="M3402">
        <v>1</v>
      </c>
      <c r="N3402" t="s">
        <v>8163</v>
      </c>
      <c r="O3402" s="4">
        <f>INDEX(products[Cost_per_box], MATCH(shipments9[[#This Row],[PID]], products[PID], 0))</f>
        <v>7.73</v>
      </c>
      <c r="P3402" s="4">
        <f>shipments9[[#This Row],[Boxes]]*shipments9[[#This Row],[Cost Per Box]]</f>
        <v>6075.7800000000007</v>
      </c>
      <c r="Q3402" s="4">
        <f>shipments9[[#This Row],[Amount]] -shipments9[[#This Row],[total cost]]</f>
        <v>11201.97</v>
      </c>
      <c r="R3402" s="4" t="str">
        <f>IF(shipments9[[#This Row],[Gross Profit]]&lt;0,"Loss","Profit")</f>
        <v>Profit</v>
      </c>
      <c r="S3402" s="9">
        <f>shipments9[[#This Row],[Gross Profit]]/shipments9[[#This Row],[Amount]]</f>
        <v>0.64834657290445796</v>
      </c>
      <c r="T3402" s="11">
        <f>shipments9[[#This Row],[Amount]]/shipments9[[#This Row],[Boxes]]</f>
        <v>21.981870229007633</v>
      </c>
    </row>
    <row r="3403" spans="1:20" hidden="1" x14ac:dyDescent="0.25">
      <c r="A3403" t="s">
        <v>3600</v>
      </c>
      <c r="B3403" t="s">
        <v>86</v>
      </c>
      <c r="C3403" t="s">
        <v>143</v>
      </c>
      <c r="D3403" t="s">
        <v>22</v>
      </c>
      <c r="E3403" s="1">
        <v>45159</v>
      </c>
      <c r="F3403" s="1" t="str">
        <f>TEXT(shipments9[[#This Row],[Shipdate]],"ddd")</f>
        <v>Mon</v>
      </c>
      <c r="G3403" s="1" t="str">
        <f>IF(OR(shipments9[[#This Row],[Day Name]]="Sat",shipments9[[#This Row],[Day Name]]="Sun"),"Weekend","Weekday")</f>
        <v>Weekday</v>
      </c>
      <c r="H3403">
        <v>4450.5</v>
      </c>
      <c r="I3403">
        <v>212</v>
      </c>
      <c r="J3403" t="s">
        <v>172</v>
      </c>
      <c r="K3403" t="s">
        <v>8151</v>
      </c>
      <c r="L3403" t="s">
        <v>8160</v>
      </c>
      <c r="M3403">
        <v>8</v>
      </c>
      <c r="N3403" t="s">
        <v>8162</v>
      </c>
      <c r="O3403" s="4">
        <f>INDEX(products[Cost_per_box], MATCH(shipments9[[#This Row],[PID]], products[PID], 0))</f>
        <v>10.23</v>
      </c>
      <c r="P3403" s="4">
        <f>shipments9[[#This Row],[Boxes]]*shipments9[[#This Row],[Cost Per Box]]</f>
        <v>2168.7600000000002</v>
      </c>
      <c r="Q3403" s="4">
        <f>shipments9[[#This Row],[Amount]] -shipments9[[#This Row],[total cost]]</f>
        <v>2281.7399999999998</v>
      </c>
      <c r="R3403" s="4" t="str">
        <f>IF(shipments9[[#This Row],[Gross Profit]]&lt;0,"Loss","Profit")</f>
        <v>Profit</v>
      </c>
      <c r="S3403" s="9">
        <f>shipments9[[#This Row],[Gross Profit]]/shipments9[[#This Row],[Amount]]</f>
        <v>0.51269295584765751</v>
      </c>
      <c r="T3403" s="11">
        <f>shipments9[[#This Row],[Amount]]/shipments9[[#This Row],[Boxes]]</f>
        <v>20.992924528301888</v>
      </c>
    </row>
    <row r="3404" spans="1:20" hidden="1" x14ac:dyDescent="0.25">
      <c r="A3404" t="s">
        <v>3601</v>
      </c>
      <c r="B3404" t="s">
        <v>86</v>
      </c>
      <c r="C3404" t="s">
        <v>145</v>
      </c>
      <c r="D3404" t="s">
        <v>22</v>
      </c>
      <c r="E3404" s="1">
        <v>45272</v>
      </c>
      <c r="F3404" s="1" t="str">
        <f>TEXT(shipments9[[#This Row],[Shipdate]],"ddd")</f>
        <v>Tue</v>
      </c>
      <c r="G3404" s="1" t="str">
        <f>IF(OR(shipments9[[#This Row],[Day Name]]="Sat",shipments9[[#This Row],[Day Name]]="Sun"),"Weekend","Weekday")</f>
        <v>Weekday</v>
      </c>
      <c r="H3404">
        <v>7146</v>
      </c>
      <c r="I3404">
        <v>550</v>
      </c>
      <c r="J3404" t="s">
        <v>172</v>
      </c>
      <c r="K3404" t="s">
        <v>8151</v>
      </c>
      <c r="L3404" t="s">
        <v>8152</v>
      </c>
      <c r="M3404">
        <v>12</v>
      </c>
      <c r="N3404" t="s">
        <v>8166</v>
      </c>
      <c r="O3404" s="4">
        <f>INDEX(products[Cost_per_box], MATCH(shipments9[[#This Row],[PID]], products[PID], 0))</f>
        <v>4.74</v>
      </c>
      <c r="P3404" s="4">
        <f>shipments9[[#This Row],[Boxes]]*shipments9[[#This Row],[Cost Per Box]]</f>
        <v>2607</v>
      </c>
      <c r="Q3404" s="4">
        <f>shipments9[[#This Row],[Amount]] -shipments9[[#This Row],[total cost]]</f>
        <v>4539</v>
      </c>
      <c r="R3404" s="4" t="str">
        <f>IF(shipments9[[#This Row],[Gross Profit]]&lt;0,"Loss","Profit")</f>
        <v>Profit</v>
      </c>
      <c r="S3404" s="9">
        <f>shipments9[[#This Row],[Gross Profit]]/shipments9[[#This Row],[Amount]]</f>
        <v>0.63518052057094876</v>
      </c>
      <c r="T3404" s="11">
        <f>shipments9[[#This Row],[Amount]]/shipments9[[#This Row],[Boxes]]</f>
        <v>12.992727272727272</v>
      </c>
    </row>
    <row r="3405" spans="1:20" hidden="1" x14ac:dyDescent="0.25">
      <c r="A3405" t="s">
        <v>3602</v>
      </c>
      <c r="B3405" t="s">
        <v>86</v>
      </c>
      <c r="C3405" t="s">
        <v>149</v>
      </c>
      <c r="D3405" t="s">
        <v>22</v>
      </c>
      <c r="E3405" s="1">
        <v>45219</v>
      </c>
      <c r="F3405" s="1" t="str">
        <f>TEXT(shipments9[[#This Row],[Shipdate]],"ddd")</f>
        <v>Fri</v>
      </c>
      <c r="G3405" s="1" t="str">
        <f>IF(OR(shipments9[[#This Row],[Day Name]]="Sat",shipments9[[#This Row],[Day Name]]="Sun"),"Weekend","Weekday")</f>
        <v>Weekday</v>
      </c>
      <c r="H3405">
        <v>7434</v>
      </c>
      <c r="I3405">
        <v>531</v>
      </c>
      <c r="J3405" t="s">
        <v>172</v>
      </c>
      <c r="K3405" t="s">
        <v>8151</v>
      </c>
      <c r="L3405" t="s">
        <v>8152</v>
      </c>
      <c r="M3405">
        <v>10</v>
      </c>
      <c r="N3405" t="s">
        <v>8153</v>
      </c>
      <c r="O3405" s="4">
        <f>INDEX(products[Cost_per_box], MATCH(shipments9[[#This Row],[PID]], products[PID], 0))</f>
        <v>6.43</v>
      </c>
      <c r="P3405" s="4">
        <f>shipments9[[#This Row],[Boxes]]*shipments9[[#This Row],[Cost Per Box]]</f>
        <v>3414.33</v>
      </c>
      <c r="Q3405" s="4">
        <f>shipments9[[#This Row],[Amount]] -shipments9[[#This Row],[total cost]]</f>
        <v>4019.67</v>
      </c>
      <c r="R3405" s="4" t="str">
        <f>IF(shipments9[[#This Row],[Gross Profit]]&lt;0,"Loss","Profit")</f>
        <v>Profit</v>
      </c>
      <c r="S3405" s="9">
        <f>shipments9[[#This Row],[Gross Profit]]/shipments9[[#This Row],[Amount]]</f>
        <v>0.5407142857142857</v>
      </c>
      <c r="T3405" s="11">
        <f>shipments9[[#This Row],[Amount]]/shipments9[[#This Row],[Boxes]]</f>
        <v>14</v>
      </c>
    </row>
    <row r="3406" spans="1:20" hidden="1" x14ac:dyDescent="0.25">
      <c r="A3406" t="s">
        <v>3603</v>
      </c>
      <c r="B3406" t="s">
        <v>86</v>
      </c>
      <c r="C3406" t="s">
        <v>149</v>
      </c>
      <c r="D3406" t="s">
        <v>22</v>
      </c>
      <c r="E3406" s="1">
        <v>45069</v>
      </c>
      <c r="F3406" s="1" t="str">
        <f>TEXT(shipments9[[#This Row],[Shipdate]],"ddd")</f>
        <v>Tue</v>
      </c>
      <c r="G3406" s="1" t="str">
        <f>IF(OR(shipments9[[#This Row],[Day Name]]="Sat",shipments9[[#This Row],[Day Name]]="Sun"),"Weekend","Weekday")</f>
        <v>Weekday</v>
      </c>
      <c r="H3406">
        <v>5791.5</v>
      </c>
      <c r="I3406">
        <v>414</v>
      </c>
      <c r="J3406" t="s">
        <v>172</v>
      </c>
      <c r="K3406" t="s">
        <v>8151</v>
      </c>
      <c r="L3406" t="s">
        <v>8154</v>
      </c>
      <c r="M3406">
        <v>5</v>
      </c>
      <c r="N3406" t="s">
        <v>201</v>
      </c>
      <c r="O3406" s="4">
        <f>INDEX(products[Cost_per_box], MATCH(shipments9[[#This Row],[PID]], products[PID], 0))</f>
        <v>6.43</v>
      </c>
      <c r="P3406" s="4">
        <f>shipments9[[#This Row],[Boxes]]*shipments9[[#This Row],[Cost Per Box]]</f>
        <v>2662.02</v>
      </c>
      <c r="Q3406" s="4">
        <f>shipments9[[#This Row],[Amount]] -shipments9[[#This Row],[total cost]]</f>
        <v>3129.48</v>
      </c>
      <c r="R3406" s="4" t="str">
        <f>IF(shipments9[[#This Row],[Gross Profit]]&lt;0,"Loss","Profit")</f>
        <v>Profit</v>
      </c>
      <c r="S3406" s="9">
        <f>shipments9[[#This Row],[Gross Profit]]/shipments9[[#This Row],[Amount]]</f>
        <v>0.5403574203574204</v>
      </c>
      <c r="T3406" s="11">
        <f>shipments9[[#This Row],[Amount]]/shipments9[[#This Row],[Boxes]]</f>
        <v>13.989130434782609</v>
      </c>
    </row>
    <row r="3407" spans="1:20" hidden="1" x14ac:dyDescent="0.25">
      <c r="A3407" t="s">
        <v>3604</v>
      </c>
      <c r="B3407" t="s">
        <v>86</v>
      </c>
      <c r="C3407" t="s">
        <v>132</v>
      </c>
      <c r="D3407" t="s">
        <v>22</v>
      </c>
      <c r="E3407" s="1">
        <v>45050</v>
      </c>
      <c r="F3407" s="1" t="str">
        <f>TEXT(shipments9[[#This Row],[Shipdate]],"ddd")</f>
        <v>Thu</v>
      </c>
      <c r="G3407" s="1" t="str">
        <f>IF(OR(shipments9[[#This Row],[Day Name]]="Sat",shipments9[[#This Row],[Day Name]]="Sun"),"Weekend","Weekday")</f>
        <v>Weekday</v>
      </c>
      <c r="H3407">
        <v>7454.25</v>
      </c>
      <c r="I3407">
        <v>267</v>
      </c>
      <c r="J3407" t="s">
        <v>172</v>
      </c>
      <c r="K3407" t="s">
        <v>8151</v>
      </c>
      <c r="L3407" t="s">
        <v>8154</v>
      </c>
      <c r="M3407">
        <v>5</v>
      </c>
      <c r="N3407" t="s">
        <v>201</v>
      </c>
      <c r="O3407" s="4">
        <f>INDEX(products[Cost_per_box], MATCH(shipments9[[#This Row],[PID]], products[PID], 0))</f>
        <v>6.31</v>
      </c>
      <c r="P3407" s="4">
        <f>shipments9[[#This Row],[Boxes]]*shipments9[[#This Row],[Cost Per Box]]</f>
        <v>1684.77</v>
      </c>
      <c r="Q3407" s="4">
        <f>shipments9[[#This Row],[Amount]] -shipments9[[#This Row],[total cost]]</f>
        <v>5769.48</v>
      </c>
      <c r="R3407" s="4" t="str">
        <f>IF(shipments9[[#This Row],[Gross Profit]]&lt;0,"Loss","Profit")</f>
        <v>Profit</v>
      </c>
      <c r="S3407" s="9">
        <f>shipments9[[#This Row],[Gross Profit]]/shipments9[[#This Row],[Amount]]</f>
        <v>0.77398531039339968</v>
      </c>
      <c r="T3407" s="11">
        <f>shipments9[[#This Row],[Amount]]/shipments9[[#This Row],[Boxes]]</f>
        <v>27.918539325842698</v>
      </c>
    </row>
    <row r="3408" spans="1:20" hidden="1" x14ac:dyDescent="0.25">
      <c r="A3408" t="s">
        <v>3605</v>
      </c>
      <c r="B3408" t="s">
        <v>86</v>
      </c>
      <c r="C3408" t="s">
        <v>137</v>
      </c>
      <c r="D3408" t="s">
        <v>22</v>
      </c>
      <c r="E3408" s="1">
        <v>45372</v>
      </c>
      <c r="F3408" s="1" t="str">
        <f>TEXT(shipments9[[#This Row],[Shipdate]],"ddd")</f>
        <v>Thu</v>
      </c>
      <c r="G3408" s="1" t="str">
        <f>IF(OR(shipments9[[#This Row],[Day Name]]="Sat",shipments9[[#This Row],[Day Name]]="Sun"),"Weekend","Weekday")</f>
        <v>Weekday</v>
      </c>
      <c r="H3408">
        <v>7843.5</v>
      </c>
      <c r="I3408">
        <v>357</v>
      </c>
      <c r="J3408" t="s">
        <v>172</v>
      </c>
      <c r="K3408" t="s">
        <v>8155</v>
      </c>
      <c r="L3408" t="s">
        <v>8156</v>
      </c>
      <c r="M3408">
        <v>3</v>
      </c>
      <c r="N3408" t="s">
        <v>8164</v>
      </c>
      <c r="O3408" s="4">
        <f>INDEX(products[Cost_per_box], MATCH(shipments9[[#This Row],[PID]], products[PID], 0))</f>
        <v>7.73</v>
      </c>
      <c r="P3408" s="4">
        <f>shipments9[[#This Row],[Boxes]]*shipments9[[#This Row],[Cost Per Box]]</f>
        <v>2759.61</v>
      </c>
      <c r="Q3408" s="4">
        <f>shipments9[[#This Row],[Amount]] -shipments9[[#This Row],[total cost]]</f>
        <v>5083.8899999999994</v>
      </c>
      <c r="R3408" s="4" t="str">
        <f>IF(shipments9[[#This Row],[Gross Profit]]&lt;0,"Loss","Profit")</f>
        <v>Profit</v>
      </c>
      <c r="S3408" s="9">
        <f>shipments9[[#This Row],[Gross Profit]]/shipments9[[#This Row],[Amount]]</f>
        <v>0.6481659973226237</v>
      </c>
      <c r="T3408" s="11">
        <f>shipments9[[#This Row],[Amount]]/shipments9[[#This Row],[Boxes]]</f>
        <v>21.970588235294116</v>
      </c>
    </row>
    <row r="3409" spans="1:20" hidden="1" x14ac:dyDescent="0.25">
      <c r="A3409" t="s">
        <v>3606</v>
      </c>
      <c r="B3409" t="s">
        <v>86</v>
      </c>
      <c r="C3409" t="s">
        <v>145</v>
      </c>
      <c r="D3409" t="s">
        <v>22</v>
      </c>
      <c r="E3409" s="1">
        <v>44985</v>
      </c>
      <c r="F3409" s="1" t="str">
        <f>TEXT(shipments9[[#This Row],[Shipdate]],"ddd")</f>
        <v>Tue</v>
      </c>
      <c r="G3409" s="1" t="str">
        <f>IF(OR(shipments9[[#This Row],[Day Name]]="Sat",shipments9[[#This Row],[Day Name]]="Sun"),"Weekend","Weekday")</f>
        <v>Weekday</v>
      </c>
      <c r="H3409">
        <v>15723</v>
      </c>
      <c r="I3409">
        <v>1049</v>
      </c>
      <c r="J3409" t="s">
        <v>172</v>
      </c>
      <c r="K3409" t="s">
        <v>8151</v>
      </c>
      <c r="L3409" t="s">
        <v>8156</v>
      </c>
      <c r="M3409">
        <v>2</v>
      </c>
      <c r="N3409" t="s">
        <v>8157</v>
      </c>
      <c r="O3409" s="4">
        <f>INDEX(products[Cost_per_box], MATCH(shipments9[[#This Row],[PID]], products[PID], 0))</f>
        <v>4.74</v>
      </c>
      <c r="P3409" s="4">
        <f>shipments9[[#This Row],[Boxes]]*shipments9[[#This Row],[Cost Per Box]]</f>
        <v>4972.26</v>
      </c>
      <c r="Q3409" s="4">
        <f>shipments9[[#This Row],[Amount]] -shipments9[[#This Row],[total cost]]</f>
        <v>10750.74</v>
      </c>
      <c r="R3409" s="4" t="str">
        <f>IF(shipments9[[#This Row],[Gross Profit]]&lt;0,"Loss","Profit")</f>
        <v>Profit</v>
      </c>
      <c r="S3409" s="9">
        <f>shipments9[[#This Row],[Gross Profit]]/shipments9[[#This Row],[Amount]]</f>
        <v>0.68375882465178395</v>
      </c>
      <c r="T3409" s="11">
        <f>shipments9[[#This Row],[Amount]]/shipments9[[#This Row],[Boxes]]</f>
        <v>14.988560533841754</v>
      </c>
    </row>
    <row r="3410" spans="1:20" hidden="1" x14ac:dyDescent="0.25">
      <c r="A3410" t="s">
        <v>3607</v>
      </c>
      <c r="B3410" t="s">
        <v>86</v>
      </c>
      <c r="C3410" t="s">
        <v>135</v>
      </c>
      <c r="D3410" t="s">
        <v>22</v>
      </c>
      <c r="E3410" s="1">
        <v>45106</v>
      </c>
      <c r="F3410" s="1" t="str">
        <f>TEXT(shipments9[[#This Row],[Shipdate]],"ddd")</f>
        <v>Thu</v>
      </c>
      <c r="G3410" s="1" t="str">
        <f>IF(OR(shipments9[[#This Row],[Day Name]]="Sat",shipments9[[#This Row],[Day Name]]="Sun"),"Weekend","Weekday")</f>
        <v>Weekday</v>
      </c>
      <c r="H3410">
        <v>5346</v>
      </c>
      <c r="I3410">
        <v>198</v>
      </c>
      <c r="J3410" t="s">
        <v>172</v>
      </c>
      <c r="K3410" t="s">
        <v>8151</v>
      </c>
      <c r="L3410" t="s">
        <v>8154</v>
      </c>
      <c r="M3410">
        <v>6</v>
      </c>
      <c r="N3410" t="s">
        <v>8159</v>
      </c>
      <c r="O3410" s="4">
        <f>INDEX(products[Cost_per_box], MATCH(shipments9[[#This Row],[PID]], products[PID], 0))</f>
        <v>9.94</v>
      </c>
      <c r="P3410" s="4">
        <f>shipments9[[#This Row],[Boxes]]*shipments9[[#This Row],[Cost Per Box]]</f>
        <v>1968.12</v>
      </c>
      <c r="Q3410" s="4">
        <f>shipments9[[#This Row],[Amount]] -shipments9[[#This Row],[total cost]]</f>
        <v>3377.88</v>
      </c>
      <c r="R3410" s="4" t="str">
        <f>IF(shipments9[[#This Row],[Gross Profit]]&lt;0,"Loss","Profit")</f>
        <v>Profit</v>
      </c>
      <c r="S3410" s="9">
        <f>shipments9[[#This Row],[Gross Profit]]/shipments9[[#This Row],[Amount]]</f>
        <v>0.63185185185185189</v>
      </c>
      <c r="T3410" s="11">
        <f>shipments9[[#This Row],[Amount]]/shipments9[[#This Row],[Boxes]]</f>
        <v>27</v>
      </c>
    </row>
    <row r="3411" spans="1:20" hidden="1" x14ac:dyDescent="0.25">
      <c r="A3411" t="s">
        <v>3608</v>
      </c>
      <c r="B3411" t="s">
        <v>86</v>
      </c>
      <c r="C3411" t="s">
        <v>153</v>
      </c>
      <c r="D3411" t="s">
        <v>22</v>
      </c>
      <c r="E3411" s="1">
        <v>45334</v>
      </c>
      <c r="F3411" s="1" t="str">
        <f>TEXT(shipments9[[#This Row],[Shipdate]],"ddd")</f>
        <v>Mon</v>
      </c>
      <c r="G3411" s="1" t="str">
        <f>IF(OR(shipments9[[#This Row],[Day Name]]="Sat",shipments9[[#This Row],[Day Name]]="Sun"),"Weekend","Weekday")</f>
        <v>Weekday</v>
      </c>
      <c r="H3411">
        <v>74.25</v>
      </c>
      <c r="I3411">
        <v>5</v>
      </c>
      <c r="J3411" t="s">
        <v>172</v>
      </c>
      <c r="K3411" t="s">
        <v>8155</v>
      </c>
      <c r="L3411" t="s">
        <v>8156</v>
      </c>
      <c r="M3411">
        <v>2</v>
      </c>
      <c r="N3411" t="s">
        <v>8157</v>
      </c>
      <c r="O3411" s="4">
        <f>INDEX(products[Cost_per_box], MATCH(shipments9[[#This Row],[PID]], products[PID], 0))</f>
        <v>9.57</v>
      </c>
      <c r="P3411" s="4">
        <f>shipments9[[#This Row],[Boxes]]*shipments9[[#This Row],[Cost Per Box]]</f>
        <v>47.85</v>
      </c>
      <c r="Q3411" s="4">
        <f>shipments9[[#This Row],[Amount]] -shipments9[[#This Row],[total cost]]</f>
        <v>26.4</v>
      </c>
      <c r="R3411" s="4" t="str">
        <f>IF(shipments9[[#This Row],[Gross Profit]]&lt;0,"Loss","Profit")</f>
        <v>Profit</v>
      </c>
      <c r="S3411" s="9">
        <f>shipments9[[#This Row],[Gross Profit]]/shipments9[[#This Row],[Amount]]</f>
        <v>0.35555555555555551</v>
      </c>
      <c r="T3411" s="11">
        <f>shipments9[[#This Row],[Amount]]/shipments9[[#This Row],[Boxes]]</f>
        <v>14.85</v>
      </c>
    </row>
    <row r="3412" spans="1:20" hidden="1" x14ac:dyDescent="0.25">
      <c r="A3412" t="s">
        <v>3609</v>
      </c>
      <c r="B3412" t="s">
        <v>86</v>
      </c>
      <c r="C3412" t="s">
        <v>153</v>
      </c>
      <c r="D3412" t="s">
        <v>22</v>
      </c>
      <c r="E3412" s="1">
        <v>45268</v>
      </c>
      <c r="F3412" s="1" t="str">
        <f>TEXT(shipments9[[#This Row],[Shipdate]],"ddd")</f>
        <v>Fri</v>
      </c>
      <c r="G3412" s="1" t="str">
        <f>IF(OR(shipments9[[#This Row],[Day Name]]="Sat",shipments9[[#This Row],[Day Name]]="Sun"),"Weekend","Weekday")</f>
        <v>Weekday</v>
      </c>
      <c r="H3412">
        <v>4819.5</v>
      </c>
      <c r="I3412">
        <v>302</v>
      </c>
      <c r="J3412" t="s">
        <v>172</v>
      </c>
      <c r="K3412" t="s">
        <v>8151</v>
      </c>
      <c r="L3412" t="s">
        <v>8152</v>
      </c>
      <c r="M3412">
        <v>12</v>
      </c>
      <c r="N3412" t="s">
        <v>8166</v>
      </c>
      <c r="O3412" s="4">
        <f>INDEX(products[Cost_per_box], MATCH(shipments9[[#This Row],[PID]], products[PID], 0))</f>
        <v>9.57</v>
      </c>
      <c r="P3412" s="4">
        <f>shipments9[[#This Row],[Boxes]]*shipments9[[#This Row],[Cost Per Box]]</f>
        <v>2890.14</v>
      </c>
      <c r="Q3412" s="4">
        <f>shipments9[[#This Row],[Amount]] -shipments9[[#This Row],[total cost]]</f>
        <v>1929.3600000000001</v>
      </c>
      <c r="R3412" s="4" t="str">
        <f>IF(shipments9[[#This Row],[Gross Profit]]&lt;0,"Loss","Profit")</f>
        <v>Profit</v>
      </c>
      <c r="S3412" s="9">
        <f>shipments9[[#This Row],[Gross Profit]]/shipments9[[#This Row],[Amount]]</f>
        <v>0.40032368502956739</v>
      </c>
      <c r="T3412" s="11">
        <f>shipments9[[#This Row],[Amount]]/shipments9[[#This Row],[Boxes]]</f>
        <v>15.958609271523178</v>
      </c>
    </row>
    <row r="3413" spans="1:20" hidden="1" x14ac:dyDescent="0.25">
      <c r="A3413" t="s">
        <v>3610</v>
      </c>
      <c r="B3413" t="s">
        <v>86</v>
      </c>
      <c r="C3413" t="s">
        <v>161</v>
      </c>
      <c r="D3413" t="s">
        <v>22</v>
      </c>
      <c r="E3413" s="1">
        <v>45258</v>
      </c>
      <c r="F3413" s="1" t="str">
        <f>TEXT(shipments9[[#This Row],[Shipdate]],"ddd")</f>
        <v>Tue</v>
      </c>
      <c r="G3413" s="1" t="str">
        <f>IF(OR(shipments9[[#This Row],[Day Name]]="Sat",shipments9[[#This Row],[Day Name]]="Sun"),"Weekend","Weekday")</f>
        <v>Weekday</v>
      </c>
      <c r="H3413">
        <v>569.25</v>
      </c>
      <c r="I3413">
        <v>48</v>
      </c>
      <c r="J3413" t="s">
        <v>172</v>
      </c>
      <c r="K3413" t="s">
        <v>8151</v>
      </c>
      <c r="L3413" t="s">
        <v>8152</v>
      </c>
      <c r="M3413">
        <v>11</v>
      </c>
      <c r="N3413" t="s">
        <v>8165</v>
      </c>
      <c r="O3413" s="4">
        <f>INDEX(products[Cost_per_box], MATCH(shipments9[[#This Row],[PID]], products[PID], 0))</f>
        <v>2.76</v>
      </c>
      <c r="P3413" s="4">
        <f>shipments9[[#This Row],[Boxes]]*shipments9[[#This Row],[Cost Per Box]]</f>
        <v>132.47999999999999</v>
      </c>
      <c r="Q3413" s="4">
        <f>shipments9[[#This Row],[Amount]] -shipments9[[#This Row],[total cost]]</f>
        <v>436.77</v>
      </c>
      <c r="R3413" s="4" t="str">
        <f>IF(shipments9[[#This Row],[Gross Profit]]&lt;0,"Loss","Profit")</f>
        <v>Profit</v>
      </c>
      <c r="S3413" s="9">
        <f>shipments9[[#This Row],[Gross Profit]]/shipments9[[#This Row],[Amount]]</f>
        <v>0.76727272727272722</v>
      </c>
      <c r="T3413" s="11">
        <f>shipments9[[#This Row],[Amount]]/shipments9[[#This Row],[Boxes]]</f>
        <v>11.859375</v>
      </c>
    </row>
    <row r="3414" spans="1:20" hidden="1" x14ac:dyDescent="0.25">
      <c r="A3414" t="s">
        <v>3611</v>
      </c>
      <c r="B3414" t="s">
        <v>86</v>
      </c>
      <c r="C3414" t="s">
        <v>163</v>
      </c>
      <c r="D3414" t="s">
        <v>22</v>
      </c>
      <c r="E3414" s="1">
        <v>45261</v>
      </c>
      <c r="F3414" s="1" t="str">
        <f>TEXT(shipments9[[#This Row],[Shipdate]],"ddd")</f>
        <v>Fri</v>
      </c>
      <c r="G3414" s="1" t="str">
        <f>IF(OR(shipments9[[#This Row],[Day Name]]="Sat",shipments9[[#This Row],[Day Name]]="Sun"),"Weekend","Weekday")</f>
        <v>Weekday</v>
      </c>
      <c r="H3414">
        <v>7130.25</v>
      </c>
      <c r="I3414">
        <v>892</v>
      </c>
      <c r="J3414" t="s">
        <v>172</v>
      </c>
      <c r="K3414" t="s">
        <v>8151</v>
      </c>
      <c r="L3414" t="s">
        <v>8152</v>
      </c>
      <c r="M3414">
        <v>12</v>
      </c>
      <c r="N3414" t="s">
        <v>8166</v>
      </c>
      <c r="O3414" s="4">
        <f>INDEX(products[Cost_per_box], MATCH(shipments9[[#This Row],[PID]], products[PID], 0))</f>
        <v>3.32</v>
      </c>
      <c r="P3414" s="4">
        <f>shipments9[[#This Row],[Boxes]]*shipments9[[#This Row],[Cost Per Box]]</f>
        <v>2961.44</v>
      </c>
      <c r="Q3414" s="4">
        <f>shipments9[[#This Row],[Amount]] -shipments9[[#This Row],[total cost]]</f>
        <v>4168.8099999999995</v>
      </c>
      <c r="R3414" s="4" t="str">
        <f>IF(shipments9[[#This Row],[Gross Profit]]&lt;0,"Loss","Profit")</f>
        <v>Profit</v>
      </c>
      <c r="S3414" s="9">
        <f>shipments9[[#This Row],[Gross Profit]]/shipments9[[#This Row],[Amount]]</f>
        <v>0.58466533431506607</v>
      </c>
      <c r="T3414" s="11">
        <f>shipments9[[#This Row],[Amount]]/shipments9[[#This Row],[Boxes]]</f>
        <v>7.9935538116591927</v>
      </c>
    </row>
    <row r="3415" spans="1:20" hidden="1" x14ac:dyDescent="0.25">
      <c r="A3415" t="s">
        <v>3612</v>
      </c>
      <c r="B3415" t="s">
        <v>86</v>
      </c>
      <c r="C3415" t="s">
        <v>132</v>
      </c>
      <c r="D3415" t="s">
        <v>22</v>
      </c>
      <c r="E3415" s="1">
        <v>45338</v>
      </c>
      <c r="F3415" s="1" t="str">
        <f>TEXT(shipments9[[#This Row],[Shipdate]],"ddd")</f>
        <v>Fri</v>
      </c>
      <c r="G3415" s="1" t="str">
        <f>IF(OR(shipments9[[#This Row],[Day Name]]="Sat",shipments9[[#This Row],[Day Name]]="Sun"),"Weekend","Weekday")</f>
        <v>Weekday</v>
      </c>
      <c r="H3415">
        <v>4788</v>
      </c>
      <c r="I3415">
        <v>200</v>
      </c>
      <c r="J3415" t="s">
        <v>172</v>
      </c>
      <c r="K3415" t="s">
        <v>8155</v>
      </c>
      <c r="L3415" t="s">
        <v>8156</v>
      </c>
      <c r="M3415">
        <v>2</v>
      </c>
      <c r="N3415" t="s">
        <v>8157</v>
      </c>
      <c r="O3415" s="4">
        <f>INDEX(products[Cost_per_box], MATCH(shipments9[[#This Row],[PID]], products[PID], 0))</f>
        <v>6.31</v>
      </c>
      <c r="P3415" s="4">
        <f>shipments9[[#This Row],[Boxes]]*shipments9[[#This Row],[Cost Per Box]]</f>
        <v>1262</v>
      </c>
      <c r="Q3415" s="4">
        <f>shipments9[[#This Row],[Amount]] -shipments9[[#This Row],[total cost]]</f>
        <v>3526</v>
      </c>
      <c r="R3415" s="4" t="str">
        <f>IF(shipments9[[#This Row],[Gross Profit]]&lt;0,"Loss","Profit")</f>
        <v>Profit</v>
      </c>
      <c r="S3415" s="9">
        <f>shipments9[[#This Row],[Gross Profit]]/shipments9[[#This Row],[Amount]]</f>
        <v>0.7364243943191312</v>
      </c>
      <c r="T3415" s="11">
        <f>shipments9[[#This Row],[Amount]]/shipments9[[#This Row],[Boxes]]</f>
        <v>23.94</v>
      </c>
    </row>
    <row r="3416" spans="1:20" hidden="1" x14ac:dyDescent="0.25">
      <c r="A3416" t="s">
        <v>3613</v>
      </c>
      <c r="B3416" t="s">
        <v>86</v>
      </c>
      <c r="C3416" t="s">
        <v>143</v>
      </c>
      <c r="D3416" t="s">
        <v>22</v>
      </c>
      <c r="E3416" s="1">
        <v>45257</v>
      </c>
      <c r="F3416" s="1" t="str">
        <f>TEXT(shipments9[[#This Row],[Shipdate]],"ddd")</f>
        <v>Mon</v>
      </c>
      <c r="G3416" s="1" t="str">
        <f>IF(OR(shipments9[[#This Row],[Day Name]]="Sat",shipments9[[#This Row],[Day Name]]="Sun"),"Weekend","Weekday")</f>
        <v>Weekday</v>
      </c>
      <c r="H3416">
        <v>6090.75</v>
      </c>
      <c r="I3416">
        <v>291</v>
      </c>
      <c r="J3416" t="s">
        <v>172</v>
      </c>
      <c r="K3416" t="s">
        <v>8151</v>
      </c>
      <c r="L3416" t="s">
        <v>8152</v>
      </c>
      <c r="M3416">
        <v>11</v>
      </c>
      <c r="N3416" t="s">
        <v>8165</v>
      </c>
      <c r="O3416" s="4">
        <f>INDEX(products[Cost_per_box], MATCH(shipments9[[#This Row],[PID]], products[PID], 0))</f>
        <v>10.23</v>
      </c>
      <c r="P3416" s="4">
        <f>shipments9[[#This Row],[Boxes]]*shipments9[[#This Row],[Cost Per Box]]</f>
        <v>2976.9300000000003</v>
      </c>
      <c r="Q3416" s="4">
        <f>shipments9[[#This Row],[Amount]] -shipments9[[#This Row],[total cost]]</f>
        <v>3113.8199999999997</v>
      </c>
      <c r="R3416" s="4" t="str">
        <f>IF(shipments9[[#This Row],[Gross Profit]]&lt;0,"Loss","Profit")</f>
        <v>Profit</v>
      </c>
      <c r="S3416" s="9">
        <f>shipments9[[#This Row],[Gross Profit]]/shipments9[[#This Row],[Amount]]</f>
        <v>0.51123753232360547</v>
      </c>
      <c r="T3416" s="11">
        <f>shipments9[[#This Row],[Amount]]/shipments9[[#This Row],[Boxes]]</f>
        <v>20.930412371134022</v>
      </c>
    </row>
    <row r="3417" spans="1:20" hidden="1" x14ac:dyDescent="0.25">
      <c r="A3417" t="s">
        <v>3614</v>
      </c>
      <c r="B3417" t="s">
        <v>86</v>
      </c>
      <c r="C3417" t="s">
        <v>153</v>
      </c>
      <c r="D3417" t="s">
        <v>22</v>
      </c>
      <c r="E3417" s="1">
        <v>44930</v>
      </c>
      <c r="F3417" s="1" t="str">
        <f>TEXT(shipments9[[#This Row],[Shipdate]],"ddd")</f>
        <v>Wed</v>
      </c>
      <c r="G3417" s="1" t="str">
        <f>IF(OR(shipments9[[#This Row],[Day Name]]="Sat",shipments9[[#This Row],[Day Name]]="Sun"),"Weekend","Weekday")</f>
        <v>Weekday</v>
      </c>
      <c r="H3417">
        <v>4612.5</v>
      </c>
      <c r="I3417">
        <v>308</v>
      </c>
      <c r="J3417" t="s">
        <v>172</v>
      </c>
      <c r="K3417" t="s">
        <v>8151</v>
      </c>
      <c r="L3417" t="s">
        <v>8156</v>
      </c>
      <c r="M3417">
        <v>1</v>
      </c>
      <c r="N3417" t="s">
        <v>8163</v>
      </c>
      <c r="O3417" s="4">
        <f>INDEX(products[Cost_per_box], MATCH(shipments9[[#This Row],[PID]], products[PID], 0))</f>
        <v>9.57</v>
      </c>
      <c r="P3417" s="4">
        <f>shipments9[[#This Row],[Boxes]]*shipments9[[#This Row],[Cost Per Box]]</f>
        <v>2947.56</v>
      </c>
      <c r="Q3417" s="4">
        <f>shipments9[[#This Row],[Amount]] -shipments9[[#This Row],[total cost]]</f>
        <v>1664.94</v>
      </c>
      <c r="R3417" s="4" t="str">
        <f>IF(shipments9[[#This Row],[Gross Profit]]&lt;0,"Loss","Profit")</f>
        <v>Profit</v>
      </c>
      <c r="S3417" s="9">
        <f>shipments9[[#This Row],[Gross Profit]]/shipments9[[#This Row],[Amount]]</f>
        <v>0.36096260162601629</v>
      </c>
      <c r="T3417" s="11">
        <f>shipments9[[#This Row],[Amount]]/shipments9[[#This Row],[Boxes]]</f>
        <v>14.97564935064935</v>
      </c>
    </row>
    <row r="3418" spans="1:20" hidden="1" x14ac:dyDescent="0.25">
      <c r="A3418" t="s">
        <v>3615</v>
      </c>
      <c r="B3418" t="s">
        <v>86</v>
      </c>
      <c r="C3418" t="s">
        <v>161</v>
      </c>
      <c r="D3418" t="s">
        <v>22</v>
      </c>
      <c r="E3418" s="1">
        <v>45238</v>
      </c>
      <c r="F3418" s="1" t="str">
        <f>TEXT(shipments9[[#This Row],[Shipdate]],"ddd")</f>
        <v>Wed</v>
      </c>
      <c r="G3418" s="1" t="str">
        <f>IF(OR(shipments9[[#This Row],[Day Name]]="Sat",shipments9[[#This Row],[Day Name]]="Sun"),"Weekend","Weekday")</f>
        <v>Weekday</v>
      </c>
      <c r="H3418">
        <v>6687</v>
      </c>
      <c r="I3418">
        <v>836</v>
      </c>
      <c r="J3418" t="s">
        <v>172</v>
      </c>
      <c r="K3418" t="s">
        <v>8151</v>
      </c>
      <c r="L3418" t="s">
        <v>8152</v>
      </c>
      <c r="M3418">
        <v>11</v>
      </c>
      <c r="N3418" t="s">
        <v>8165</v>
      </c>
      <c r="O3418" s="4">
        <f>INDEX(products[Cost_per_box], MATCH(shipments9[[#This Row],[PID]], products[PID], 0))</f>
        <v>2.76</v>
      </c>
      <c r="P3418" s="4">
        <f>shipments9[[#This Row],[Boxes]]*shipments9[[#This Row],[Cost Per Box]]</f>
        <v>2307.3599999999997</v>
      </c>
      <c r="Q3418" s="4">
        <f>shipments9[[#This Row],[Amount]] -shipments9[[#This Row],[total cost]]</f>
        <v>4379.6400000000003</v>
      </c>
      <c r="R3418" s="4" t="str">
        <f>IF(shipments9[[#This Row],[Gross Profit]]&lt;0,"Loss","Profit")</f>
        <v>Profit</v>
      </c>
      <c r="S3418" s="9">
        <f>shipments9[[#This Row],[Gross Profit]]/shipments9[[#This Row],[Amount]]</f>
        <v>0.65494840735755955</v>
      </c>
      <c r="T3418" s="11">
        <f>shipments9[[#This Row],[Amount]]/shipments9[[#This Row],[Boxes]]</f>
        <v>7.9988038277511961</v>
      </c>
    </row>
    <row r="3419" spans="1:20" hidden="1" x14ac:dyDescent="0.25">
      <c r="A3419" t="s">
        <v>3616</v>
      </c>
      <c r="B3419" t="s">
        <v>86</v>
      </c>
      <c r="C3419" t="s">
        <v>121</v>
      </c>
      <c r="D3419" t="s">
        <v>22</v>
      </c>
      <c r="E3419" s="1">
        <v>45120</v>
      </c>
      <c r="F3419" s="1" t="str">
        <f>TEXT(shipments9[[#This Row],[Shipdate]],"ddd")</f>
        <v>Thu</v>
      </c>
      <c r="G3419" s="1" t="str">
        <f>IF(OR(shipments9[[#This Row],[Day Name]]="Sat",shipments9[[#This Row],[Day Name]]="Sun"),"Weekend","Weekday")</f>
        <v>Weekday</v>
      </c>
      <c r="H3419">
        <v>533.25</v>
      </c>
      <c r="I3419">
        <v>34</v>
      </c>
      <c r="J3419" t="s">
        <v>172</v>
      </c>
      <c r="K3419" t="s">
        <v>8151</v>
      </c>
      <c r="L3419" t="s">
        <v>8160</v>
      </c>
      <c r="M3419">
        <v>7</v>
      </c>
      <c r="N3419" t="s">
        <v>8161</v>
      </c>
      <c r="O3419" s="4">
        <f>INDEX(products[Cost_per_box], MATCH(shipments9[[#This Row],[PID]], products[PID], 0))</f>
        <v>5.26</v>
      </c>
      <c r="P3419" s="4">
        <f>shipments9[[#This Row],[Boxes]]*shipments9[[#This Row],[Cost Per Box]]</f>
        <v>178.84</v>
      </c>
      <c r="Q3419" s="4">
        <f>shipments9[[#This Row],[Amount]] -shipments9[[#This Row],[total cost]]</f>
        <v>354.40999999999997</v>
      </c>
      <c r="R3419" s="4" t="str">
        <f>IF(shipments9[[#This Row],[Gross Profit]]&lt;0,"Loss","Profit")</f>
        <v>Profit</v>
      </c>
      <c r="S3419" s="9">
        <f>shipments9[[#This Row],[Gross Profit]]/shipments9[[#This Row],[Amount]]</f>
        <v>0.66462259728082507</v>
      </c>
      <c r="T3419" s="11">
        <f>shipments9[[#This Row],[Amount]]/shipments9[[#This Row],[Boxes]]</f>
        <v>15.683823529411764</v>
      </c>
    </row>
    <row r="3420" spans="1:20" hidden="1" x14ac:dyDescent="0.25">
      <c r="A3420" t="s">
        <v>3617</v>
      </c>
      <c r="B3420" t="s">
        <v>86</v>
      </c>
      <c r="C3420" t="s">
        <v>135</v>
      </c>
      <c r="D3420" t="s">
        <v>22</v>
      </c>
      <c r="E3420" s="1">
        <v>45219</v>
      </c>
      <c r="F3420" s="1" t="str">
        <f>TEXT(shipments9[[#This Row],[Shipdate]],"ddd")</f>
        <v>Fri</v>
      </c>
      <c r="G3420" s="1" t="str">
        <f>IF(OR(shipments9[[#This Row],[Day Name]]="Sat",shipments9[[#This Row],[Day Name]]="Sun"),"Weekend","Weekday")</f>
        <v>Weekday</v>
      </c>
      <c r="H3420">
        <v>5586.75</v>
      </c>
      <c r="I3420">
        <v>215</v>
      </c>
      <c r="J3420" t="s">
        <v>172</v>
      </c>
      <c r="K3420" t="s">
        <v>8151</v>
      </c>
      <c r="L3420" t="s">
        <v>8152</v>
      </c>
      <c r="M3420">
        <v>10</v>
      </c>
      <c r="N3420" t="s">
        <v>8153</v>
      </c>
      <c r="O3420" s="4">
        <f>INDEX(products[Cost_per_box], MATCH(shipments9[[#This Row],[PID]], products[PID], 0))</f>
        <v>9.94</v>
      </c>
      <c r="P3420" s="4">
        <f>shipments9[[#This Row],[Boxes]]*shipments9[[#This Row],[Cost Per Box]]</f>
        <v>2137.1</v>
      </c>
      <c r="Q3420" s="4">
        <f>shipments9[[#This Row],[Amount]] -shipments9[[#This Row],[total cost]]</f>
        <v>3449.65</v>
      </c>
      <c r="R3420" s="4" t="str">
        <f>IF(shipments9[[#This Row],[Gross Profit]]&lt;0,"Loss","Profit")</f>
        <v>Profit</v>
      </c>
      <c r="S3420" s="9">
        <f>shipments9[[#This Row],[Gross Profit]]/shipments9[[#This Row],[Amount]]</f>
        <v>0.61746990647514211</v>
      </c>
      <c r="T3420" s="11">
        <f>shipments9[[#This Row],[Amount]]/shipments9[[#This Row],[Boxes]]</f>
        <v>25.984883720930231</v>
      </c>
    </row>
    <row r="3421" spans="1:20" hidden="1" x14ac:dyDescent="0.25">
      <c r="A3421" t="s">
        <v>3618</v>
      </c>
      <c r="B3421" t="s">
        <v>86</v>
      </c>
      <c r="C3421" t="s">
        <v>137</v>
      </c>
      <c r="D3421" t="s">
        <v>22</v>
      </c>
      <c r="E3421" s="1">
        <v>45127</v>
      </c>
      <c r="F3421" s="1" t="str">
        <f>TEXT(shipments9[[#This Row],[Shipdate]],"ddd")</f>
        <v>Thu</v>
      </c>
      <c r="G3421" s="1" t="str">
        <f>IF(OR(shipments9[[#This Row],[Day Name]]="Sat",shipments9[[#This Row],[Day Name]]="Sun"),"Weekend","Weekday")</f>
        <v>Weekday</v>
      </c>
      <c r="H3421">
        <v>5211</v>
      </c>
      <c r="I3421">
        <v>237</v>
      </c>
      <c r="J3421" t="s">
        <v>172</v>
      </c>
      <c r="K3421" t="s">
        <v>8151</v>
      </c>
      <c r="L3421" t="s">
        <v>8160</v>
      </c>
      <c r="M3421">
        <v>7</v>
      </c>
      <c r="N3421" t="s">
        <v>8161</v>
      </c>
      <c r="O3421" s="4">
        <f>INDEX(products[Cost_per_box], MATCH(shipments9[[#This Row],[PID]], products[PID], 0))</f>
        <v>7.73</v>
      </c>
      <c r="P3421" s="4">
        <f>shipments9[[#This Row],[Boxes]]*shipments9[[#This Row],[Cost Per Box]]</f>
        <v>1832.01</v>
      </c>
      <c r="Q3421" s="4">
        <f>shipments9[[#This Row],[Amount]] -shipments9[[#This Row],[total cost]]</f>
        <v>3378.99</v>
      </c>
      <c r="R3421" s="4" t="str">
        <f>IF(shipments9[[#This Row],[Gross Profit]]&lt;0,"Loss","Profit")</f>
        <v>Profit</v>
      </c>
      <c r="S3421" s="9">
        <f>shipments9[[#This Row],[Gross Profit]]/shipments9[[#This Row],[Amount]]</f>
        <v>0.64843408175014383</v>
      </c>
      <c r="T3421" s="11">
        <f>shipments9[[#This Row],[Amount]]/shipments9[[#This Row],[Boxes]]</f>
        <v>21.9873417721519</v>
      </c>
    </row>
    <row r="3422" spans="1:20" hidden="1" x14ac:dyDescent="0.25">
      <c r="A3422" t="s">
        <v>3619</v>
      </c>
      <c r="B3422" t="s">
        <v>86</v>
      </c>
      <c r="C3422" t="s">
        <v>151</v>
      </c>
      <c r="D3422" t="s">
        <v>22</v>
      </c>
      <c r="E3422" s="1">
        <v>45113</v>
      </c>
      <c r="F3422" s="1" t="str">
        <f>TEXT(shipments9[[#This Row],[Shipdate]],"ddd")</f>
        <v>Thu</v>
      </c>
      <c r="G3422" s="1" t="str">
        <f>IF(OR(shipments9[[#This Row],[Day Name]]="Sat",shipments9[[#This Row],[Day Name]]="Sun"),"Weekend","Weekday")</f>
        <v>Weekday</v>
      </c>
      <c r="H3422">
        <v>6410.25</v>
      </c>
      <c r="I3422">
        <v>357</v>
      </c>
      <c r="J3422" t="s">
        <v>172</v>
      </c>
      <c r="K3422" t="s">
        <v>8151</v>
      </c>
      <c r="L3422" t="s">
        <v>8160</v>
      </c>
      <c r="M3422">
        <v>7</v>
      </c>
      <c r="N3422" t="s">
        <v>8161</v>
      </c>
      <c r="O3422" s="4">
        <f>INDEX(products[Cost_per_box], MATCH(shipments9[[#This Row],[PID]], products[PID], 0))</f>
        <v>12.41</v>
      </c>
      <c r="P3422" s="4">
        <f>shipments9[[#This Row],[Boxes]]*shipments9[[#This Row],[Cost Per Box]]</f>
        <v>4430.37</v>
      </c>
      <c r="Q3422" s="4">
        <f>shipments9[[#This Row],[Amount]] -shipments9[[#This Row],[total cost]]</f>
        <v>1979.88</v>
      </c>
      <c r="R3422" s="4" t="str">
        <f>IF(shipments9[[#This Row],[Gross Profit]]&lt;0,"Loss","Profit")</f>
        <v>Profit</v>
      </c>
      <c r="S3422" s="9">
        <f>shipments9[[#This Row],[Gross Profit]]/shipments9[[#This Row],[Amount]]</f>
        <v>0.30886158886158888</v>
      </c>
      <c r="T3422" s="11">
        <f>shipments9[[#This Row],[Amount]]/shipments9[[#This Row],[Boxes]]</f>
        <v>17.955882352941178</v>
      </c>
    </row>
    <row r="3423" spans="1:20" hidden="1" x14ac:dyDescent="0.25">
      <c r="A3423" t="s">
        <v>3620</v>
      </c>
      <c r="B3423" t="s">
        <v>89</v>
      </c>
      <c r="C3423" t="s">
        <v>121</v>
      </c>
      <c r="D3423" t="s">
        <v>22</v>
      </c>
      <c r="E3423" s="1">
        <v>45252</v>
      </c>
      <c r="F3423" s="1" t="str">
        <f>TEXT(shipments9[[#This Row],[Shipdate]],"ddd")</f>
        <v>Wed</v>
      </c>
      <c r="G3423" s="1" t="str">
        <f>IF(OR(shipments9[[#This Row],[Day Name]]="Sat",shipments9[[#This Row],[Day Name]]="Sun"),"Weekend","Weekday")</f>
        <v>Weekday</v>
      </c>
      <c r="H3423">
        <v>5418</v>
      </c>
      <c r="I3423">
        <v>387</v>
      </c>
      <c r="J3423" t="s">
        <v>172</v>
      </c>
      <c r="K3423" t="s">
        <v>8151</v>
      </c>
      <c r="L3423" t="s">
        <v>8152</v>
      </c>
      <c r="M3423">
        <v>11</v>
      </c>
      <c r="N3423" t="s">
        <v>8165</v>
      </c>
      <c r="O3423" s="4">
        <f>INDEX(products[Cost_per_box], MATCH(shipments9[[#This Row],[PID]], products[PID], 0))</f>
        <v>5.26</v>
      </c>
      <c r="P3423" s="4">
        <f>shipments9[[#This Row],[Boxes]]*shipments9[[#This Row],[Cost Per Box]]</f>
        <v>2035.62</v>
      </c>
      <c r="Q3423" s="4">
        <f>shipments9[[#This Row],[Amount]] -shipments9[[#This Row],[total cost]]</f>
        <v>3382.38</v>
      </c>
      <c r="R3423" s="4" t="str">
        <f>IF(shipments9[[#This Row],[Gross Profit]]&lt;0,"Loss","Profit")</f>
        <v>Profit</v>
      </c>
      <c r="S3423" s="9">
        <f>shipments9[[#This Row],[Gross Profit]]/shipments9[[#This Row],[Amount]]</f>
        <v>0.62428571428571433</v>
      </c>
      <c r="T3423" s="11">
        <f>shipments9[[#This Row],[Amount]]/shipments9[[#This Row],[Boxes]]</f>
        <v>14</v>
      </c>
    </row>
    <row r="3424" spans="1:20" hidden="1" x14ac:dyDescent="0.25">
      <c r="A3424" t="s">
        <v>3621</v>
      </c>
      <c r="B3424" t="s">
        <v>89</v>
      </c>
      <c r="C3424" t="s">
        <v>121</v>
      </c>
      <c r="D3424" t="s">
        <v>22</v>
      </c>
      <c r="E3424" s="1">
        <v>45008</v>
      </c>
      <c r="F3424" s="1" t="str">
        <f>TEXT(shipments9[[#This Row],[Shipdate]],"ddd")</f>
        <v>Thu</v>
      </c>
      <c r="G3424" s="1" t="str">
        <f>IF(OR(shipments9[[#This Row],[Day Name]]="Sat",shipments9[[#This Row],[Day Name]]="Sun"),"Weekend","Weekday")</f>
        <v>Weekday</v>
      </c>
      <c r="H3424">
        <v>2281.5</v>
      </c>
      <c r="I3424">
        <v>176</v>
      </c>
      <c r="J3424" t="s">
        <v>172</v>
      </c>
      <c r="K3424" t="s">
        <v>8151</v>
      </c>
      <c r="L3424" t="s">
        <v>8156</v>
      </c>
      <c r="M3424">
        <v>3</v>
      </c>
      <c r="N3424" t="s">
        <v>8164</v>
      </c>
      <c r="O3424" s="4">
        <f>INDEX(products[Cost_per_box], MATCH(shipments9[[#This Row],[PID]], products[PID], 0))</f>
        <v>5.26</v>
      </c>
      <c r="P3424" s="4">
        <f>shipments9[[#This Row],[Boxes]]*shipments9[[#This Row],[Cost Per Box]]</f>
        <v>925.76</v>
      </c>
      <c r="Q3424" s="4">
        <f>shipments9[[#This Row],[Amount]] -shipments9[[#This Row],[total cost]]</f>
        <v>1355.74</v>
      </c>
      <c r="R3424" s="4" t="str">
        <f>IF(shipments9[[#This Row],[Gross Profit]]&lt;0,"Loss","Profit")</f>
        <v>Profit</v>
      </c>
      <c r="S3424" s="9">
        <f>shipments9[[#This Row],[Gross Profit]]/shipments9[[#This Row],[Amount]]</f>
        <v>0.59423186500109582</v>
      </c>
      <c r="T3424" s="11">
        <f>shipments9[[#This Row],[Amount]]/shipments9[[#This Row],[Boxes]]</f>
        <v>12.963068181818182</v>
      </c>
    </row>
    <row r="3425" spans="1:20" hidden="1" x14ac:dyDescent="0.25">
      <c r="A3425" t="s">
        <v>3622</v>
      </c>
      <c r="B3425" t="s">
        <v>89</v>
      </c>
      <c r="C3425" t="s">
        <v>132</v>
      </c>
      <c r="D3425" t="s">
        <v>22</v>
      </c>
      <c r="E3425" s="1">
        <v>45104</v>
      </c>
      <c r="F3425" s="1" t="str">
        <f>TEXT(shipments9[[#This Row],[Shipdate]],"ddd")</f>
        <v>Tue</v>
      </c>
      <c r="G3425" s="1" t="str">
        <f>IF(OR(shipments9[[#This Row],[Day Name]]="Sat",shipments9[[#This Row],[Day Name]]="Sun"),"Weekend","Weekday")</f>
        <v>Weekday</v>
      </c>
      <c r="H3425">
        <v>8523</v>
      </c>
      <c r="I3425">
        <v>316</v>
      </c>
      <c r="J3425" t="s">
        <v>172</v>
      </c>
      <c r="K3425" t="s">
        <v>8151</v>
      </c>
      <c r="L3425" t="s">
        <v>8154</v>
      </c>
      <c r="M3425">
        <v>6</v>
      </c>
      <c r="N3425" t="s">
        <v>8159</v>
      </c>
      <c r="O3425" s="4">
        <f>INDEX(products[Cost_per_box], MATCH(shipments9[[#This Row],[PID]], products[PID], 0))</f>
        <v>6.31</v>
      </c>
      <c r="P3425" s="4">
        <f>shipments9[[#This Row],[Boxes]]*shipments9[[#This Row],[Cost Per Box]]</f>
        <v>1993.9599999999998</v>
      </c>
      <c r="Q3425" s="4">
        <f>shipments9[[#This Row],[Amount]] -shipments9[[#This Row],[total cost]]</f>
        <v>6529.04</v>
      </c>
      <c r="R3425" s="4" t="str">
        <f>IF(shipments9[[#This Row],[Gross Profit]]&lt;0,"Loss","Profit")</f>
        <v>Profit</v>
      </c>
      <c r="S3425" s="9">
        <f>shipments9[[#This Row],[Gross Profit]]/shipments9[[#This Row],[Amount]]</f>
        <v>0.766049513082248</v>
      </c>
      <c r="T3425" s="11">
        <f>shipments9[[#This Row],[Amount]]/shipments9[[#This Row],[Boxes]]</f>
        <v>26.971518987341771</v>
      </c>
    </row>
    <row r="3426" spans="1:20" hidden="1" x14ac:dyDescent="0.25">
      <c r="A3426" t="s">
        <v>3623</v>
      </c>
      <c r="B3426" t="s">
        <v>89</v>
      </c>
      <c r="C3426" t="s">
        <v>143</v>
      </c>
      <c r="D3426" t="s">
        <v>22</v>
      </c>
      <c r="E3426" s="1">
        <v>45188</v>
      </c>
      <c r="F3426" s="1" t="str">
        <f>TEXT(shipments9[[#This Row],[Shipdate]],"ddd")</f>
        <v>Tue</v>
      </c>
      <c r="G3426" s="1" t="str">
        <f>IF(OR(shipments9[[#This Row],[Day Name]]="Sat",shipments9[[#This Row],[Day Name]]="Sun"),"Weekend","Weekday")</f>
        <v>Weekday</v>
      </c>
      <c r="H3426">
        <v>10253.25</v>
      </c>
      <c r="I3426">
        <v>540</v>
      </c>
      <c r="J3426" t="s">
        <v>172</v>
      </c>
      <c r="K3426" t="s">
        <v>8151</v>
      </c>
      <c r="L3426" t="s">
        <v>8160</v>
      </c>
      <c r="M3426">
        <v>9</v>
      </c>
      <c r="N3426" t="s">
        <v>8167</v>
      </c>
      <c r="O3426" s="4">
        <f>INDEX(products[Cost_per_box], MATCH(shipments9[[#This Row],[PID]], products[PID], 0))</f>
        <v>10.23</v>
      </c>
      <c r="P3426" s="4">
        <f>shipments9[[#This Row],[Boxes]]*shipments9[[#This Row],[Cost Per Box]]</f>
        <v>5524.2</v>
      </c>
      <c r="Q3426" s="4">
        <f>shipments9[[#This Row],[Amount]] -shipments9[[#This Row],[total cost]]</f>
        <v>4729.05</v>
      </c>
      <c r="R3426" s="4" t="str">
        <f>IF(shipments9[[#This Row],[Gross Profit]]&lt;0,"Loss","Profit")</f>
        <v>Profit</v>
      </c>
      <c r="S3426" s="9">
        <f>shipments9[[#This Row],[Gross Profit]]/shipments9[[#This Row],[Amount]]</f>
        <v>0.4612244897959184</v>
      </c>
      <c r="T3426" s="11">
        <f>shipments9[[#This Row],[Amount]]/shipments9[[#This Row],[Boxes]]</f>
        <v>18.987500000000001</v>
      </c>
    </row>
    <row r="3427" spans="1:20" hidden="1" x14ac:dyDescent="0.25">
      <c r="A3427" t="s">
        <v>3624</v>
      </c>
      <c r="B3427" t="s">
        <v>89</v>
      </c>
      <c r="C3427" t="s">
        <v>145</v>
      </c>
      <c r="D3427" t="s">
        <v>22</v>
      </c>
      <c r="E3427" s="1">
        <v>45412</v>
      </c>
      <c r="F3427" s="1" t="str">
        <f>TEXT(shipments9[[#This Row],[Shipdate]],"ddd")</f>
        <v>Tue</v>
      </c>
      <c r="G3427" s="1" t="str">
        <f>IF(OR(shipments9[[#This Row],[Day Name]]="Sat",shipments9[[#This Row],[Day Name]]="Sun"),"Weekend","Weekday")</f>
        <v>Weekday</v>
      </c>
      <c r="H3427">
        <v>16731</v>
      </c>
      <c r="I3427">
        <v>1116</v>
      </c>
      <c r="J3427" t="s">
        <v>172</v>
      </c>
      <c r="K3427" t="s">
        <v>8155</v>
      </c>
      <c r="L3427" t="s">
        <v>8154</v>
      </c>
      <c r="M3427">
        <v>4</v>
      </c>
      <c r="N3427" t="s">
        <v>8158</v>
      </c>
      <c r="O3427" s="4">
        <f>INDEX(products[Cost_per_box], MATCH(shipments9[[#This Row],[PID]], products[PID], 0))</f>
        <v>4.74</v>
      </c>
      <c r="P3427" s="4">
        <f>shipments9[[#This Row],[Boxes]]*shipments9[[#This Row],[Cost Per Box]]</f>
        <v>5289.84</v>
      </c>
      <c r="Q3427" s="4">
        <f>shipments9[[#This Row],[Amount]] -shipments9[[#This Row],[total cost]]</f>
        <v>11441.16</v>
      </c>
      <c r="R3427" s="4" t="str">
        <f>IF(shipments9[[#This Row],[Gross Profit]]&lt;0,"Loss","Profit")</f>
        <v>Profit</v>
      </c>
      <c r="S3427" s="9">
        <f>shipments9[[#This Row],[Gross Profit]]/shipments9[[#This Row],[Amount]]</f>
        <v>0.68383001613770844</v>
      </c>
      <c r="T3427" s="11">
        <f>shipments9[[#This Row],[Amount]]/shipments9[[#This Row],[Boxes]]</f>
        <v>14.991935483870968</v>
      </c>
    </row>
    <row r="3428" spans="1:20" hidden="1" x14ac:dyDescent="0.25">
      <c r="A3428" t="s">
        <v>3625</v>
      </c>
      <c r="B3428" t="s">
        <v>89</v>
      </c>
      <c r="C3428" t="s">
        <v>149</v>
      </c>
      <c r="D3428" t="s">
        <v>22</v>
      </c>
      <c r="E3428" s="1">
        <v>45014</v>
      </c>
      <c r="F3428" s="1" t="str">
        <f>TEXT(shipments9[[#This Row],[Shipdate]],"ddd")</f>
        <v>Wed</v>
      </c>
      <c r="G3428" s="1" t="str">
        <f>IF(OR(shipments9[[#This Row],[Day Name]]="Sat",shipments9[[#This Row],[Day Name]]="Sun"),"Weekend","Weekday")</f>
        <v>Weekday</v>
      </c>
      <c r="H3428">
        <v>5001.75</v>
      </c>
      <c r="I3428">
        <v>313</v>
      </c>
      <c r="J3428" t="s">
        <v>172</v>
      </c>
      <c r="K3428" t="s">
        <v>8151</v>
      </c>
      <c r="L3428" t="s">
        <v>8156</v>
      </c>
      <c r="M3428">
        <v>3</v>
      </c>
      <c r="N3428" t="s">
        <v>8164</v>
      </c>
      <c r="O3428" s="4">
        <f>INDEX(products[Cost_per_box], MATCH(shipments9[[#This Row],[PID]], products[PID], 0))</f>
        <v>6.43</v>
      </c>
      <c r="P3428" s="4">
        <f>shipments9[[#This Row],[Boxes]]*shipments9[[#This Row],[Cost Per Box]]</f>
        <v>2012.59</v>
      </c>
      <c r="Q3428" s="4">
        <f>shipments9[[#This Row],[Amount]] -shipments9[[#This Row],[total cost]]</f>
        <v>2989.16</v>
      </c>
      <c r="R3428" s="4" t="str">
        <f>IF(shipments9[[#This Row],[Gross Profit]]&lt;0,"Loss","Profit")</f>
        <v>Profit</v>
      </c>
      <c r="S3428" s="9">
        <f>shipments9[[#This Row],[Gross Profit]]/shipments9[[#This Row],[Amount]]</f>
        <v>0.59762283200879684</v>
      </c>
      <c r="T3428" s="11">
        <f>shipments9[[#This Row],[Amount]]/shipments9[[#This Row],[Boxes]]</f>
        <v>15.980031948881789</v>
      </c>
    </row>
    <row r="3429" spans="1:20" hidden="1" x14ac:dyDescent="0.25">
      <c r="A3429" t="s">
        <v>3626</v>
      </c>
      <c r="B3429" t="s">
        <v>89</v>
      </c>
      <c r="C3429" t="s">
        <v>135</v>
      </c>
      <c r="D3429" t="s">
        <v>22</v>
      </c>
      <c r="E3429" s="1">
        <v>45104</v>
      </c>
      <c r="F3429" s="1" t="str">
        <f>TEXT(shipments9[[#This Row],[Shipdate]],"ddd")</f>
        <v>Tue</v>
      </c>
      <c r="G3429" s="1" t="str">
        <f>IF(OR(shipments9[[#This Row],[Day Name]]="Sat",shipments9[[#This Row],[Day Name]]="Sun"),"Weekend","Weekday")</f>
        <v>Weekday</v>
      </c>
      <c r="H3429">
        <v>5474.25</v>
      </c>
      <c r="I3429">
        <v>211</v>
      </c>
      <c r="J3429" t="s">
        <v>172</v>
      </c>
      <c r="K3429" t="s">
        <v>8151</v>
      </c>
      <c r="L3429" t="s">
        <v>8154</v>
      </c>
      <c r="M3429">
        <v>6</v>
      </c>
      <c r="N3429" t="s">
        <v>8159</v>
      </c>
      <c r="O3429" s="4">
        <f>INDEX(products[Cost_per_box], MATCH(shipments9[[#This Row],[PID]], products[PID], 0))</f>
        <v>9.94</v>
      </c>
      <c r="P3429" s="4">
        <f>shipments9[[#This Row],[Boxes]]*shipments9[[#This Row],[Cost Per Box]]</f>
        <v>2097.3399999999997</v>
      </c>
      <c r="Q3429" s="4">
        <f>shipments9[[#This Row],[Amount]] -shipments9[[#This Row],[total cost]]</f>
        <v>3376.9100000000003</v>
      </c>
      <c r="R3429" s="4" t="str">
        <f>IF(shipments9[[#This Row],[Gross Profit]]&lt;0,"Loss","Profit")</f>
        <v>Profit</v>
      </c>
      <c r="S3429" s="9">
        <f>shipments9[[#This Row],[Gross Profit]]/shipments9[[#This Row],[Amount]]</f>
        <v>0.61687171758688408</v>
      </c>
      <c r="T3429" s="11">
        <f>shipments9[[#This Row],[Amount]]/shipments9[[#This Row],[Boxes]]</f>
        <v>25.944312796208532</v>
      </c>
    </row>
    <row r="3430" spans="1:20" hidden="1" x14ac:dyDescent="0.25">
      <c r="A3430" t="s">
        <v>3627</v>
      </c>
      <c r="B3430" t="s">
        <v>89</v>
      </c>
      <c r="C3430" t="s">
        <v>137</v>
      </c>
      <c r="D3430" t="s">
        <v>22</v>
      </c>
      <c r="E3430" s="1">
        <v>44956</v>
      </c>
      <c r="F3430" s="1" t="str">
        <f>TEXT(shipments9[[#This Row],[Shipdate]],"ddd")</f>
        <v>Mon</v>
      </c>
      <c r="G3430" s="1" t="str">
        <f>IF(OR(shipments9[[#This Row],[Day Name]]="Sat",shipments9[[#This Row],[Day Name]]="Sun"),"Weekend","Weekday")</f>
        <v>Weekday</v>
      </c>
      <c r="H3430">
        <v>2859.75</v>
      </c>
      <c r="I3430">
        <v>143</v>
      </c>
      <c r="J3430" t="s">
        <v>172</v>
      </c>
      <c r="K3430" t="s">
        <v>8151</v>
      </c>
      <c r="L3430" t="s">
        <v>8156</v>
      </c>
      <c r="M3430">
        <v>1</v>
      </c>
      <c r="N3430" t="s">
        <v>8163</v>
      </c>
      <c r="O3430" s="4">
        <f>INDEX(products[Cost_per_box], MATCH(shipments9[[#This Row],[PID]], products[PID], 0))</f>
        <v>7.73</v>
      </c>
      <c r="P3430" s="4">
        <f>shipments9[[#This Row],[Boxes]]*shipments9[[#This Row],[Cost Per Box]]</f>
        <v>1105.3900000000001</v>
      </c>
      <c r="Q3430" s="4">
        <f>shipments9[[#This Row],[Amount]] -shipments9[[#This Row],[total cost]]</f>
        <v>1754.36</v>
      </c>
      <c r="R3430" s="4" t="str">
        <f>IF(shipments9[[#This Row],[Gross Profit]]&lt;0,"Loss","Profit")</f>
        <v>Profit</v>
      </c>
      <c r="S3430" s="9">
        <f>shipments9[[#This Row],[Gross Profit]]/shipments9[[#This Row],[Amount]]</f>
        <v>0.61346621208147567</v>
      </c>
      <c r="T3430" s="11">
        <f>shipments9[[#This Row],[Amount]]/shipments9[[#This Row],[Boxes]]</f>
        <v>19.998251748251747</v>
      </c>
    </row>
    <row r="3431" spans="1:20" hidden="1" x14ac:dyDescent="0.25">
      <c r="A3431" t="s">
        <v>3628</v>
      </c>
      <c r="B3431" t="s">
        <v>89</v>
      </c>
      <c r="C3431" t="s">
        <v>145</v>
      </c>
      <c r="D3431" t="s">
        <v>22</v>
      </c>
      <c r="E3431" s="1">
        <v>45175</v>
      </c>
      <c r="F3431" s="1" t="str">
        <f>TEXT(shipments9[[#This Row],[Shipdate]],"ddd")</f>
        <v>Wed</v>
      </c>
      <c r="G3431" s="1" t="str">
        <f>IF(OR(shipments9[[#This Row],[Day Name]]="Sat",shipments9[[#This Row],[Day Name]]="Sun"),"Weekend","Weekday")</f>
        <v>Weekday</v>
      </c>
      <c r="H3431">
        <v>10003.5</v>
      </c>
      <c r="I3431">
        <v>715</v>
      </c>
      <c r="J3431" t="s">
        <v>172</v>
      </c>
      <c r="K3431" t="s">
        <v>8151</v>
      </c>
      <c r="L3431" t="s">
        <v>8160</v>
      </c>
      <c r="M3431">
        <v>9</v>
      </c>
      <c r="N3431" t="s">
        <v>8167</v>
      </c>
      <c r="O3431" s="4">
        <f>INDEX(products[Cost_per_box], MATCH(shipments9[[#This Row],[PID]], products[PID], 0))</f>
        <v>4.74</v>
      </c>
      <c r="P3431" s="4">
        <f>shipments9[[#This Row],[Boxes]]*shipments9[[#This Row],[Cost Per Box]]</f>
        <v>3389.1000000000004</v>
      </c>
      <c r="Q3431" s="4">
        <f>shipments9[[#This Row],[Amount]] -shipments9[[#This Row],[total cost]]</f>
        <v>6614.4</v>
      </c>
      <c r="R3431" s="4" t="str">
        <f>IF(shipments9[[#This Row],[Gross Profit]]&lt;0,"Loss","Profit")</f>
        <v>Profit</v>
      </c>
      <c r="S3431" s="9">
        <f>shipments9[[#This Row],[Gross Profit]]/shipments9[[#This Row],[Amount]]</f>
        <v>0.66120857699805069</v>
      </c>
      <c r="T3431" s="11">
        <f>shipments9[[#This Row],[Amount]]/shipments9[[#This Row],[Boxes]]</f>
        <v>13.99090909090909</v>
      </c>
    </row>
    <row r="3432" spans="1:20" hidden="1" x14ac:dyDescent="0.25">
      <c r="A3432" t="s">
        <v>3629</v>
      </c>
      <c r="B3432" t="s">
        <v>89</v>
      </c>
      <c r="C3432" t="s">
        <v>153</v>
      </c>
      <c r="D3432" t="s">
        <v>22</v>
      </c>
      <c r="E3432" s="1">
        <v>45342</v>
      </c>
      <c r="F3432" s="1" t="str">
        <f>TEXT(shipments9[[#This Row],[Shipdate]],"ddd")</f>
        <v>Tue</v>
      </c>
      <c r="G3432" s="1" t="str">
        <f>IF(OR(shipments9[[#This Row],[Day Name]]="Sat",shipments9[[#This Row],[Day Name]]="Sun"),"Weekend","Weekday")</f>
        <v>Weekday</v>
      </c>
      <c r="H3432">
        <v>578.25</v>
      </c>
      <c r="I3432">
        <v>37</v>
      </c>
      <c r="J3432" t="s">
        <v>172</v>
      </c>
      <c r="K3432" t="s">
        <v>8155</v>
      </c>
      <c r="L3432" t="s">
        <v>8156</v>
      </c>
      <c r="M3432">
        <v>2</v>
      </c>
      <c r="N3432" t="s">
        <v>8157</v>
      </c>
      <c r="O3432" s="4">
        <f>INDEX(products[Cost_per_box], MATCH(shipments9[[#This Row],[PID]], products[PID], 0))</f>
        <v>9.57</v>
      </c>
      <c r="P3432" s="4">
        <f>shipments9[[#This Row],[Boxes]]*shipments9[[#This Row],[Cost Per Box]]</f>
        <v>354.09000000000003</v>
      </c>
      <c r="Q3432" s="4">
        <f>shipments9[[#This Row],[Amount]] -shipments9[[#This Row],[total cost]]</f>
        <v>224.15999999999997</v>
      </c>
      <c r="R3432" s="4" t="str">
        <f>IF(shipments9[[#This Row],[Gross Profit]]&lt;0,"Loss","Profit")</f>
        <v>Profit</v>
      </c>
      <c r="S3432" s="9">
        <f>shipments9[[#This Row],[Gross Profit]]/shipments9[[#This Row],[Amount]]</f>
        <v>0.38765239948119318</v>
      </c>
      <c r="T3432" s="11">
        <f>shipments9[[#This Row],[Amount]]/shipments9[[#This Row],[Boxes]]</f>
        <v>15.628378378378379</v>
      </c>
    </row>
    <row r="3433" spans="1:20" x14ac:dyDescent="0.25">
      <c r="A3433" t="s">
        <v>3630</v>
      </c>
      <c r="B3433" t="s">
        <v>89</v>
      </c>
      <c r="C3433" t="s">
        <v>155</v>
      </c>
      <c r="D3433" t="s">
        <v>22</v>
      </c>
      <c r="E3433" s="1">
        <v>45141</v>
      </c>
      <c r="F3433" s="1" t="str">
        <f>TEXT(shipments9[[#This Row],[Shipdate]],"ddd")</f>
        <v>Thu</v>
      </c>
      <c r="G3433" s="1" t="str">
        <f>IF(OR(shipments9[[#This Row],[Day Name]]="Sat",shipments9[[#This Row],[Day Name]]="Sun"),"Weekend","Weekday")</f>
        <v>Weekday</v>
      </c>
      <c r="H3433">
        <v>1221.75</v>
      </c>
      <c r="I3433">
        <v>175</v>
      </c>
      <c r="J3433" t="s">
        <v>172</v>
      </c>
      <c r="K3433" t="s">
        <v>8151</v>
      </c>
      <c r="L3433" t="s">
        <v>8160</v>
      </c>
      <c r="M3433">
        <v>8</v>
      </c>
      <c r="N3433" t="s">
        <v>8162</v>
      </c>
      <c r="O3433" s="4">
        <f>INDEX(products[Cost_per_box], MATCH(shipments9[[#This Row],[PID]], products[PID], 0))</f>
        <v>8.43</v>
      </c>
      <c r="P3433" s="4">
        <f>shipments9[[#This Row],[Boxes]]*shipments9[[#This Row],[Cost Per Box]]</f>
        <v>1475.25</v>
      </c>
      <c r="Q3433" s="4">
        <f>shipments9[[#This Row],[Amount]] -shipments9[[#This Row],[total cost]]</f>
        <v>-253.5</v>
      </c>
      <c r="R3433" s="4" t="str">
        <f>IF(shipments9[[#This Row],[Gross Profit]]&lt;0,"Loss","Profit")</f>
        <v>Loss</v>
      </c>
      <c r="S3433" s="9">
        <f>shipments9[[#This Row],[Gross Profit]]/shipments9[[#This Row],[Amount]]</f>
        <v>-0.20748925721301412</v>
      </c>
      <c r="T3433" s="11">
        <f>shipments9[[#This Row],[Amount]]/shipments9[[#This Row],[Boxes]]</f>
        <v>6.9814285714285713</v>
      </c>
    </row>
    <row r="3434" spans="1:20" hidden="1" x14ac:dyDescent="0.25">
      <c r="A3434" t="s">
        <v>3631</v>
      </c>
      <c r="B3434" t="s">
        <v>89</v>
      </c>
      <c r="C3434" t="s">
        <v>159</v>
      </c>
      <c r="D3434" t="s">
        <v>22</v>
      </c>
      <c r="E3434" s="1">
        <v>45057</v>
      </c>
      <c r="F3434" s="1" t="str">
        <f>TEXT(shipments9[[#This Row],[Shipdate]],"ddd")</f>
        <v>Thu</v>
      </c>
      <c r="G3434" s="1" t="str">
        <f>IF(OR(shipments9[[#This Row],[Day Name]]="Sat",shipments9[[#This Row],[Day Name]]="Sun"),"Weekend","Weekday")</f>
        <v>Weekday</v>
      </c>
      <c r="H3434">
        <v>8498.25</v>
      </c>
      <c r="I3434">
        <v>340</v>
      </c>
      <c r="J3434" t="s">
        <v>172</v>
      </c>
      <c r="K3434" t="s">
        <v>8151</v>
      </c>
      <c r="L3434" t="s">
        <v>8154</v>
      </c>
      <c r="M3434">
        <v>5</v>
      </c>
      <c r="N3434" t="s">
        <v>201</v>
      </c>
      <c r="O3434" s="4">
        <f>INDEX(products[Cost_per_box], MATCH(shipments9[[#This Row],[PID]], products[PID], 0))</f>
        <v>5.04</v>
      </c>
      <c r="P3434" s="4">
        <f>shipments9[[#This Row],[Boxes]]*shipments9[[#This Row],[Cost Per Box]]</f>
        <v>1713.6</v>
      </c>
      <c r="Q3434" s="4">
        <f>shipments9[[#This Row],[Amount]] -shipments9[[#This Row],[total cost]]</f>
        <v>6784.65</v>
      </c>
      <c r="R3434" s="4" t="str">
        <f>IF(shipments9[[#This Row],[Gross Profit]]&lt;0,"Loss","Profit")</f>
        <v>Profit</v>
      </c>
      <c r="S3434" s="9">
        <f>shipments9[[#This Row],[Gross Profit]]/shipments9[[#This Row],[Amount]]</f>
        <v>0.79835848557055855</v>
      </c>
      <c r="T3434" s="11">
        <f>shipments9[[#This Row],[Amount]]/shipments9[[#This Row],[Boxes]]</f>
        <v>24.994852941176472</v>
      </c>
    </row>
    <row r="3435" spans="1:20" hidden="1" x14ac:dyDescent="0.25">
      <c r="A3435" t="s">
        <v>3632</v>
      </c>
      <c r="B3435" t="s">
        <v>89</v>
      </c>
      <c r="C3435" t="s">
        <v>163</v>
      </c>
      <c r="D3435" t="s">
        <v>22</v>
      </c>
      <c r="E3435" s="1">
        <v>45135</v>
      </c>
      <c r="F3435" s="1" t="str">
        <f>TEXT(shipments9[[#This Row],[Shipdate]],"ddd")</f>
        <v>Fri</v>
      </c>
      <c r="G3435" s="1" t="str">
        <f>IF(OR(shipments9[[#This Row],[Day Name]]="Sat",shipments9[[#This Row],[Day Name]]="Sun"),"Weekend","Weekday")</f>
        <v>Weekday</v>
      </c>
      <c r="H3435">
        <v>778.5</v>
      </c>
      <c r="I3435">
        <v>87</v>
      </c>
      <c r="J3435" t="s">
        <v>172</v>
      </c>
      <c r="K3435" t="s">
        <v>8151</v>
      </c>
      <c r="L3435" t="s">
        <v>8160</v>
      </c>
      <c r="M3435">
        <v>7</v>
      </c>
      <c r="N3435" t="s">
        <v>8161</v>
      </c>
      <c r="O3435" s="4">
        <f>INDEX(products[Cost_per_box], MATCH(shipments9[[#This Row],[PID]], products[PID], 0))</f>
        <v>3.32</v>
      </c>
      <c r="P3435" s="4">
        <f>shipments9[[#This Row],[Boxes]]*shipments9[[#This Row],[Cost Per Box]]</f>
        <v>288.83999999999997</v>
      </c>
      <c r="Q3435" s="4">
        <f>shipments9[[#This Row],[Amount]] -shipments9[[#This Row],[total cost]]</f>
        <v>489.66</v>
      </c>
      <c r="R3435" s="4" t="str">
        <f>IF(shipments9[[#This Row],[Gross Profit]]&lt;0,"Loss","Profit")</f>
        <v>Profit</v>
      </c>
      <c r="S3435" s="9">
        <f>shipments9[[#This Row],[Gross Profit]]/shipments9[[#This Row],[Amount]]</f>
        <v>0.6289788053949904</v>
      </c>
      <c r="T3435" s="11">
        <f>shipments9[[#This Row],[Amount]]/shipments9[[#This Row],[Boxes]]</f>
        <v>8.9482758620689662</v>
      </c>
    </row>
    <row r="3436" spans="1:20" hidden="1" x14ac:dyDescent="0.25">
      <c r="A3436" t="s">
        <v>3633</v>
      </c>
      <c r="B3436" t="s">
        <v>89</v>
      </c>
      <c r="C3436" t="s">
        <v>163</v>
      </c>
      <c r="D3436" t="s">
        <v>22</v>
      </c>
      <c r="E3436" s="1">
        <v>45447</v>
      </c>
      <c r="F3436" s="1" t="str">
        <f>TEXT(shipments9[[#This Row],[Shipdate]],"ddd")</f>
        <v>Tue</v>
      </c>
      <c r="G3436" s="1" t="str">
        <f>IF(OR(shipments9[[#This Row],[Day Name]]="Sat",shipments9[[#This Row],[Day Name]]="Sun"),"Weekend","Weekday")</f>
        <v>Weekday</v>
      </c>
      <c r="H3436">
        <v>4288.5</v>
      </c>
      <c r="I3436">
        <v>429</v>
      </c>
      <c r="J3436" t="s">
        <v>172</v>
      </c>
      <c r="K3436" t="s">
        <v>8155</v>
      </c>
      <c r="L3436" t="s">
        <v>8154</v>
      </c>
      <c r="M3436">
        <v>6</v>
      </c>
      <c r="N3436" t="s">
        <v>8159</v>
      </c>
      <c r="O3436" s="4">
        <f>INDEX(products[Cost_per_box], MATCH(shipments9[[#This Row],[PID]], products[PID], 0))</f>
        <v>3.32</v>
      </c>
      <c r="P3436" s="4">
        <f>shipments9[[#This Row],[Boxes]]*shipments9[[#This Row],[Cost Per Box]]</f>
        <v>1424.28</v>
      </c>
      <c r="Q3436" s="4">
        <f>shipments9[[#This Row],[Amount]] -shipments9[[#This Row],[total cost]]</f>
        <v>2864.2200000000003</v>
      </c>
      <c r="R3436" s="4" t="str">
        <f>IF(shipments9[[#This Row],[Gross Profit]]&lt;0,"Loss","Profit")</f>
        <v>Profit</v>
      </c>
      <c r="S3436" s="9">
        <f>shipments9[[#This Row],[Gross Profit]]/shipments9[[#This Row],[Amount]]</f>
        <v>0.66788387548093742</v>
      </c>
      <c r="T3436" s="11">
        <f>shipments9[[#This Row],[Amount]]/shipments9[[#This Row],[Boxes]]</f>
        <v>9.9965034965034967</v>
      </c>
    </row>
    <row r="3437" spans="1:20" hidden="1" x14ac:dyDescent="0.25">
      <c r="A3437" t="s">
        <v>3634</v>
      </c>
      <c r="B3437" t="s">
        <v>89</v>
      </c>
      <c r="C3437" t="s">
        <v>137</v>
      </c>
      <c r="D3437" t="s">
        <v>22</v>
      </c>
      <c r="E3437" s="1">
        <v>45331</v>
      </c>
      <c r="F3437" s="1" t="str">
        <f>TEXT(shipments9[[#This Row],[Shipdate]],"ddd")</f>
        <v>Fri</v>
      </c>
      <c r="G3437" s="1" t="str">
        <f>IF(OR(shipments9[[#This Row],[Day Name]]="Sat",shipments9[[#This Row],[Day Name]]="Sun"),"Weekend","Weekday")</f>
        <v>Weekday</v>
      </c>
      <c r="H3437">
        <v>803.25</v>
      </c>
      <c r="I3437">
        <v>37</v>
      </c>
      <c r="J3437" t="s">
        <v>172</v>
      </c>
      <c r="K3437" t="s">
        <v>8155</v>
      </c>
      <c r="L3437" t="s">
        <v>8156</v>
      </c>
      <c r="M3437">
        <v>2</v>
      </c>
      <c r="N3437" t="s">
        <v>8157</v>
      </c>
      <c r="O3437" s="4">
        <f>INDEX(products[Cost_per_box], MATCH(shipments9[[#This Row],[PID]], products[PID], 0))</f>
        <v>7.73</v>
      </c>
      <c r="P3437" s="4">
        <f>shipments9[[#This Row],[Boxes]]*shipments9[[#This Row],[Cost Per Box]]</f>
        <v>286.01</v>
      </c>
      <c r="Q3437" s="4">
        <f>shipments9[[#This Row],[Amount]] -shipments9[[#This Row],[total cost]]</f>
        <v>517.24</v>
      </c>
      <c r="R3437" s="4" t="str">
        <f>IF(shipments9[[#This Row],[Gross Profit]]&lt;0,"Loss","Profit")</f>
        <v>Profit</v>
      </c>
      <c r="S3437" s="9">
        <f>shipments9[[#This Row],[Gross Profit]]/shipments9[[#This Row],[Amount]]</f>
        <v>0.64393401805166517</v>
      </c>
      <c r="T3437" s="11">
        <f>shipments9[[#This Row],[Amount]]/shipments9[[#This Row],[Boxes]]</f>
        <v>21.70945945945946</v>
      </c>
    </row>
    <row r="3438" spans="1:20" hidden="1" x14ac:dyDescent="0.25">
      <c r="A3438" t="s">
        <v>3635</v>
      </c>
      <c r="B3438" t="s">
        <v>89</v>
      </c>
      <c r="C3438" t="s">
        <v>153</v>
      </c>
      <c r="D3438" t="s">
        <v>22</v>
      </c>
      <c r="E3438" s="1">
        <v>45443</v>
      </c>
      <c r="F3438" s="1" t="str">
        <f>TEXT(shipments9[[#This Row],[Shipdate]],"ddd")</f>
        <v>Fri</v>
      </c>
      <c r="G3438" s="1" t="str">
        <f>IF(OR(shipments9[[#This Row],[Day Name]]="Sat",shipments9[[#This Row],[Day Name]]="Sun"),"Weekend","Weekday")</f>
        <v>Weekday</v>
      </c>
      <c r="H3438">
        <v>1176.75</v>
      </c>
      <c r="I3438">
        <v>85</v>
      </c>
      <c r="J3438" t="s">
        <v>172</v>
      </c>
      <c r="K3438" t="s">
        <v>8155</v>
      </c>
      <c r="L3438" t="s">
        <v>8154</v>
      </c>
      <c r="M3438">
        <v>5</v>
      </c>
      <c r="N3438" t="s">
        <v>201</v>
      </c>
      <c r="O3438" s="4">
        <f>INDEX(products[Cost_per_box], MATCH(shipments9[[#This Row],[PID]], products[PID], 0))</f>
        <v>9.57</v>
      </c>
      <c r="P3438" s="4">
        <f>shipments9[[#This Row],[Boxes]]*shipments9[[#This Row],[Cost Per Box]]</f>
        <v>813.45</v>
      </c>
      <c r="Q3438" s="4">
        <f>shipments9[[#This Row],[Amount]] -shipments9[[#This Row],[total cost]]</f>
        <v>363.29999999999995</v>
      </c>
      <c r="R3438" s="4" t="str">
        <f>IF(shipments9[[#This Row],[Gross Profit]]&lt;0,"Loss","Profit")</f>
        <v>Profit</v>
      </c>
      <c r="S3438" s="9">
        <f>shipments9[[#This Row],[Gross Profit]]/shipments9[[#This Row],[Amount]]</f>
        <v>0.30873167622689607</v>
      </c>
      <c r="T3438" s="11">
        <f>shipments9[[#This Row],[Amount]]/shipments9[[#This Row],[Boxes]]</f>
        <v>13.844117647058823</v>
      </c>
    </row>
    <row r="3439" spans="1:20" x14ac:dyDescent="0.25">
      <c r="A3439" t="s">
        <v>3636</v>
      </c>
      <c r="B3439" t="s">
        <v>89</v>
      </c>
      <c r="C3439" t="s">
        <v>155</v>
      </c>
      <c r="D3439" t="s">
        <v>22</v>
      </c>
      <c r="E3439" s="1">
        <v>44944</v>
      </c>
      <c r="F3439" s="1" t="str">
        <f>TEXT(shipments9[[#This Row],[Shipdate]],"ddd")</f>
        <v>Wed</v>
      </c>
      <c r="G3439" s="1" t="str">
        <f>IF(OR(shipments9[[#This Row],[Day Name]]="Sat",shipments9[[#This Row],[Day Name]]="Sun"),"Weekend","Weekday")</f>
        <v>Weekday</v>
      </c>
      <c r="H3439">
        <v>1485</v>
      </c>
      <c r="I3439">
        <v>186</v>
      </c>
      <c r="J3439" t="s">
        <v>172</v>
      </c>
      <c r="K3439" t="s">
        <v>8151</v>
      </c>
      <c r="L3439" t="s">
        <v>8156</v>
      </c>
      <c r="M3439">
        <v>1</v>
      </c>
      <c r="N3439" t="s">
        <v>8163</v>
      </c>
      <c r="O3439" s="4">
        <f>INDEX(products[Cost_per_box], MATCH(shipments9[[#This Row],[PID]], products[PID], 0))</f>
        <v>8.43</v>
      </c>
      <c r="P3439" s="4">
        <f>shipments9[[#This Row],[Boxes]]*shipments9[[#This Row],[Cost Per Box]]</f>
        <v>1567.98</v>
      </c>
      <c r="Q3439" s="4">
        <f>shipments9[[#This Row],[Amount]] -shipments9[[#This Row],[total cost]]</f>
        <v>-82.980000000000018</v>
      </c>
      <c r="R3439" s="4" t="str">
        <f>IF(shipments9[[#This Row],[Gross Profit]]&lt;0,"Loss","Profit")</f>
        <v>Loss</v>
      </c>
      <c r="S3439" s="9">
        <f>shipments9[[#This Row],[Gross Profit]]/shipments9[[#This Row],[Amount]]</f>
        <v>-5.5878787878787889E-2</v>
      </c>
      <c r="T3439" s="11">
        <f>shipments9[[#This Row],[Amount]]/shipments9[[#This Row],[Boxes]]</f>
        <v>7.9838709677419351</v>
      </c>
    </row>
    <row r="3440" spans="1:20" hidden="1" x14ac:dyDescent="0.25">
      <c r="A3440" t="s">
        <v>3637</v>
      </c>
      <c r="B3440" t="s">
        <v>89</v>
      </c>
      <c r="C3440" t="s">
        <v>161</v>
      </c>
      <c r="D3440" t="s">
        <v>22</v>
      </c>
      <c r="E3440" s="1">
        <v>45317</v>
      </c>
      <c r="F3440" s="1" t="str">
        <f>TEXT(shipments9[[#This Row],[Shipdate]],"ddd")</f>
        <v>Fri</v>
      </c>
      <c r="G3440" s="1" t="str">
        <f>IF(OR(shipments9[[#This Row],[Day Name]]="Sat",shipments9[[#This Row],[Day Name]]="Sun"),"Weekend","Weekday")</f>
        <v>Weekday</v>
      </c>
      <c r="H3440">
        <v>2943</v>
      </c>
      <c r="I3440">
        <v>246</v>
      </c>
      <c r="J3440" t="s">
        <v>172</v>
      </c>
      <c r="K3440" t="s">
        <v>8155</v>
      </c>
      <c r="L3440" t="s">
        <v>8156</v>
      </c>
      <c r="M3440">
        <v>1</v>
      </c>
      <c r="N3440" t="s">
        <v>8163</v>
      </c>
      <c r="O3440" s="4">
        <f>INDEX(products[Cost_per_box], MATCH(shipments9[[#This Row],[PID]], products[PID], 0))</f>
        <v>2.76</v>
      </c>
      <c r="P3440" s="4">
        <f>shipments9[[#This Row],[Boxes]]*shipments9[[#This Row],[Cost Per Box]]</f>
        <v>678.95999999999992</v>
      </c>
      <c r="Q3440" s="4">
        <f>shipments9[[#This Row],[Amount]] -shipments9[[#This Row],[total cost]]</f>
        <v>2264.04</v>
      </c>
      <c r="R3440" s="4" t="str">
        <f>IF(shipments9[[#This Row],[Gross Profit]]&lt;0,"Loss","Profit")</f>
        <v>Profit</v>
      </c>
      <c r="S3440" s="9">
        <f>shipments9[[#This Row],[Gross Profit]]/shipments9[[#This Row],[Amount]]</f>
        <v>0.76929663608562693</v>
      </c>
      <c r="T3440" s="11">
        <f>shipments9[[#This Row],[Amount]]/shipments9[[#This Row],[Boxes]]</f>
        <v>11.963414634146341</v>
      </c>
    </row>
    <row r="3441" spans="1:20" hidden="1" x14ac:dyDescent="0.25">
      <c r="A3441" t="s">
        <v>3638</v>
      </c>
      <c r="B3441" t="s">
        <v>89</v>
      </c>
      <c r="C3441" t="s">
        <v>163</v>
      </c>
      <c r="D3441" t="s">
        <v>22</v>
      </c>
      <c r="E3441" s="1">
        <v>45231</v>
      </c>
      <c r="F3441" s="1" t="str">
        <f>TEXT(shipments9[[#This Row],[Shipdate]],"ddd")</f>
        <v>Wed</v>
      </c>
      <c r="G3441" s="1" t="str">
        <f>IF(OR(shipments9[[#This Row],[Day Name]]="Sat",shipments9[[#This Row],[Day Name]]="Sun"),"Weekend","Weekday")</f>
        <v>Weekday</v>
      </c>
      <c r="H3441">
        <v>2983.5</v>
      </c>
      <c r="I3441">
        <v>427</v>
      </c>
      <c r="J3441" t="s">
        <v>172</v>
      </c>
      <c r="K3441" t="s">
        <v>8151</v>
      </c>
      <c r="L3441" t="s">
        <v>8152</v>
      </c>
      <c r="M3441">
        <v>11</v>
      </c>
      <c r="N3441" t="s">
        <v>8165</v>
      </c>
      <c r="O3441" s="4">
        <f>INDEX(products[Cost_per_box], MATCH(shipments9[[#This Row],[PID]], products[PID], 0))</f>
        <v>3.32</v>
      </c>
      <c r="P3441" s="4">
        <f>shipments9[[#This Row],[Boxes]]*shipments9[[#This Row],[Cost Per Box]]</f>
        <v>1417.6399999999999</v>
      </c>
      <c r="Q3441" s="4">
        <f>shipments9[[#This Row],[Amount]] -shipments9[[#This Row],[total cost]]</f>
        <v>1565.8600000000001</v>
      </c>
      <c r="R3441" s="4" t="str">
        <f>IF(shipments9[[#This Row],[Gross Profit]]&lt;0,"Loss","Profit")</f>
        <v>Profit</v>
      </c>
      <c r="S3441" s="9">
        <f>shipments9[[#This Row],[Gross Profit]]/shipments9[[#This Row],[Amount]]</f>
        <v>0.52483995307524722</v>
      </c>
      <c r="T3441" s="11">
        <f>shipments9[[#This Row],[Amount]]/shipments9[[#This Row],[Boxes]]</f>
        <v>6.9871194379391097</v>
      </c>
    </row>
    <row r="3442" spans="1:20" hidden="1" x14ac:dyDescent="0.25">
      <c r="A3442" t="s">
        <v>3639</v>
      </c>
      <c r="B3442" t="s">
        <v>89</v>
      </c>
      <c r="C3442" t="s">
        <v>163</v>
      </c>
      <c r="D3442" t="s">
        <v>22</v>
      </c>
      <c r="E3442" s="1">
        <v>45369</v>
      </c>
      <c r="F3442" s="1" t="str">
        <f>TEXT(shipments9[[#This Row],[Shipdate]],"ddd")</f>
        <v>Mon</v>
      </c>
      <c r="G3442" s="1" t="str">
        <f>IF(OR(shipments9[[#This Row],[Day Name]]="Sat",shipments9[[#This Row],[Day Name]]="Sun"),"Weekend","Weekday")</f>
        <v>Weekday</v>
      </c>
      <c r="H3442">
        <v>3064.5</v>
      </c>
      <c r="I3442">
        <v>438</v>
      </c>
      <c r="J3442" t="s">
        <v>172</v>
      </c>
      <c r="K3442" t="s">
        <v>8155</v>
      </c>
      <c r="L3442" t="s">
        <v>8156</v>
      </c>
      <c r="M3442">
        <v>3</v>
      </c>
      <c r="N3442" t="s">
        <v>8164</v>
      </c>
      <c r="O3442" s="4">
        <f>INDEX(products[Cost_per_box], MATCH(shipments9[[#This Row],[PID]], products[PID], 0))</f>
        <v>3.32</v>
      </c>
      <c r="P3442" s="4">
        <f>shipments9[[#This Row],[Boxes]]*shipments9[[#This Row],[Cost Per Box]]</f>
        <v>1454.1599999999999</v>
      </c>
      <c r="Q3442" s="4">
        <f>shipments9[[#This Row],[Amount]] -shipments9[[#This Row],[total cost]]</f>
        <v>1610.3400000000001</v>
      </c>
      <c r="R3442" s="4" t="str">
        <f>IF(shipments9[[#This Row],[Gross Profit]]&lt;0,"Loss","Profit")</f>
        <v>Profit</v>
      </c>
      <c r="S3442" s="9">
        <f>shipments9[[#This Row],[Gross Profit]]/shipments9[[#This Row],[Amount]]</f>
        <v>0.52548213411649536</v>
      </c>
      <c r="T3442" s="11">
        <f>shipments9[[#This Row],[Amount]]/shipments9[[#This Row],[Boxes]]</f>
        <v>6.9965753424657535</v>
      </c>
    </row>
    <row r="3443" spans="1:20" hidden="1" x14ac:dyDescent="0.25">
      <c r="A3443" t="s">
        <v>3640</v>
      </c>
      <c r="B3443" t="s">
        <v>89</v>
      </c>
      <c r="C3443" t="s">
        <v>132</v>
      </c>
      <c r="D3443" t="s">
        <v>22</v>
      </c>
      <c r="E3443" s="1">
        <v>45085</v>
      </c>
      <c r="F3443" s="1" t="str">
        <f>TEXT(shipments9[[#This Row],[Shipdate]],"ddd")</f>
        <v>Thu</v>
      </c>
      <c r="G3443" s="1" t="str">
        <f>IF(OR(shipments9[[#This Row],[Day Name]]="Sat",shipments9[[#This Row],[Day Name]]="Sun"),"Weekend","Weekday")</f>
        <v>Weekday</v>
      </c>
      <c r="H3443">
        <v>1669.5</v>
      </c>
      <c r="I3443">
        <v>67</v>
      </c>
      <c r="J3443" t="s">
        <v>172</v>
      </c>
      <c r="K3443" t="s">
        <v>8151</v>
      </c>
      <c r="L3443" t="s">
        <v>8154</v>
      </c>
      <c r="M3443">
        <v>6</v>
      </c>
      <c r="N3443" t="s">
        <v>8159</v>
      </c>
      <c r="O3443" s="4">
        <f>INDEX(products[Cost_per_box], MATCH(shipments9[[#This Row],[PID]], products[PID], 0))</f>
        <v>6.31</v>
      </c>
      <c r="P3443" s="4">
        <f>shipments9[[#This Row],[Boxes]]*shipments9[[#This Row],[Cost Per Box]]</f>
        <v>422.77</v>
      </c>
      <c r="Q3443" s="4">
        <f>shipments9[[#This Row],[Amount]] -shipments9[[#This Row],[total cost]]</f>
        <v>1246.73</v>
      </c>
      <c r="R3443" s="4" t="str">
        <f>IF(shipments9[[#This Row],[Gross Profit]]&lt;0,"Loss","Profit")</f>
        <v>Profit</v>
      </c>
      <c r="S3443" s="9">
        <f>shipments9[[#This Row],[Gross Profit]]/shipments9[[#This Row],[Amount]]</f>
        <v>0.74676849356094643</v>
      </c>
      <c r="T3443" s="11">
        <f>shipments9[[#This Row],[Amount]]/shipments9[[#This Row],[Boxes]]</f>
        <v>24.917910447761194</v>
      </c>
    </row>
    <row r="3444" spans="1:20" hidden="1" x14ac:dyDescent="0.25">
      <c r="A3444" t="s">
        <v>3641</v>
      </c>
      <c r="B3444" t="s">
        <v>89</v>
      </c>
      <c r="C3444" t="s">
        <v>137</v>
      </c>
      <c r="D3444" t="s">
        <v>22</v>
      </c>
      <c r="E3444" s="1">
        <v>44929</v>
      </c>
      <c r="F3444" s="1" t="str">
        <f>TEXT(shipments9[[#This Row],[Shipdate]],"ddd")</f>
        <v>Tue</v>
      </c>
      <c r="G3444" s="1" t="str">
        <f>IF(OR(shipments9[[#This Row],[Day Name]]="Sat",shipments9[[#This Row],[Day Name]]="Sun"),"Weekend","Weekday")</f>
        <v>Weekday</v>
      </c>
      <c r="H3444">
        <v>7773.75</v>
      </c>
      <c r="I3444">
        <v>432</v>
      </c>
      <c r="J3444" t="s">
        <v>172</v>
      </c>
      <c r="K3444" t="s">
        <v>8151</v>
      </c>
      <c r="L3444" t="s">
        <v>8156</v>
      </c>
      <c r="M3444">
        <v>1</v>
      </c>
      <c r="N3444" t="s">
        <v>8163</v>
      </c>
      <c r="O3444" s="4">
        <f>INDEX(products[Cost_per_box], MATCH(shipments9[[#This Row],[PID]], products[PID], 0))</f>
        <v>7.73</v>
      </c>
      <c r="P3444" s="4">
        <f>shipments9[[#This Row],[Boxes]]*shipments9[[#This Row],[Cost Per Box]]</f>
        <v>3339.36</v>
      </c>
      <c r="Q3444" s="4">
        <f>shipments9[[#This Row],[Amount]] -shipments9[[#This Row],[total cost]]</f>
        <v>4434.3899999999994</v>
      </c>
      <c r="R3444" s="4" t="str">
        <f>IF(shipments9[[#This Row],[Gross Profit]]&lt;0,"Loss","Profit")</f>
        <v>Profit</v>
      </c>
      <c r="S3444" s="9">
        <f>shipments9[[#This Row],[Gross Profit]]/shipments9[[#This Row],[Amount]]</f>
        <v>0.57043125904486247</v>
      </c>
      <c r="T3444" s="11">
        <f>shipments9[[#This Row],[Amount]]/shipments9[[#This Row],[Boxes]]</f>
        <v>17.994791666666668</v>
      </c>
    </row>
    <row r="3445" spans="1:20" hidden="1" x14ac:dyDescent="0.25">
      <c r="A3445" t="s">
        <v>3642</v>
      </c>
      <c r="B3445" t="s">
        <v>89</v>
      </c>
      <c r="C3445" t="s">
        <v>143</v>
      </c>
      <c r="D3445" t="s">
        <v>22</v>
      </c>
      <c r="E3445" s="1">
        <v>45412</v>
      </c>
      <c r="F3445" s="1" t="str">
        <f>TEXT(shipments9[[#This Row],[Shipdate]],"ddd")</f>
        <v>Tue</v>
      </c>
      <c r="G3445" s="1" t="str">
        <f>IF(OR(shipments9[[#This Row],[Day Name]]="Sat",shipments9[[#This Row],[Day Name]]="Sun"),"Weekend","Weekday")</f>
        <v>Weekday</v>
      </c>
      <c r="H3445">
        <v>9666</v>
      </c>
      <c r="I3445">
        <v>537</v>
      </c>
      <c r="J3445" t="s">
        <v>172</v>
      </c>
      <c r="K3445" t="s">
        <v>8155</v>
      </c>
      <c r="L3445" t="s">
        <v>8154</v>
      </c>
      <c r="M3445">
        <v>4</v>
      </c>
      <c r="N3445" t="s">
        <v>8158</v>
      </c>
      <c r="O3445" s="4">
        <f>INDEX(products[Cost_per_box], MATCH(shipments9[[#This Row],[PID]], products[PID], 0))</f>
        <v>10.23</v>
      </c>
      <c r="P3445" s="4">
        <f>shipments9[[#This Row],[Boxes]]*shipments9[[#This Row],[Cost Per Box]]</f>
        <v>5493.51</v>
      </c>
      <c r="Q3445" s="4">
        <f>shipments9[[#This Row],[Amount]] -shipments9[[#This Row],[total cost]]</f>
        <v>4172.49</v>
      </c>
      <c r="R3445" s="4" t="str">
        <f>IF(shipments9[[#This Row],[Gross Profit]]&lt;0,"Loss","Profit")</f>
        <v>Profit</v>
      </c>
      <c r="S3445" s="9">
        <f>shipments9[[#This Row],[Gross Profit]]/shipments9[[#This Row],[Amount]]</f>
        <v>0.43166666666666664</v>
      </c>
      <c r="T3445" s="11">
        <f>shipments9[[#This Row],[Amount]]/shipments9[[#This Row],[Boxes]]</f>
        <v>18</v>
      </c>
    </row>
    <row r="3446" spans="1:20" hidden="1" x14ac:dyDescent="0.25">
      <c r="A3446" t="s">
        <v>3643</v>
      </c>
      <c r="B3446" t="s">
        <v>89</v>
      </c>
      <c r="C3446" t="s">
        <v>145</v>
      </c>
      <c r="D3446" t="s">
        <v>22</v>
      </c>
      <c r="E3446" s="1">
        <v>45370</v>
      </c>
      <c r="F3446" s="1" t="str">
        <f>TEXT(shipments9[[#This Row],[Shipdate]],"ddd")</f>
        <v>Tue</v>
      </c>
      <c r="G3446" s="1" t="str">
        <f>IF(OR(shipments9[[#This Row],[Day Name]]="Sat",shipments9[[#This Row],[Day Name]]="Sun"),"Weekend","Weekday")</f>
        <v>Weekday</v>
      </c>
      <c r="H3446">
        <v>9747</v>
      </c>
      <c r="I3446">
        <v>610</v>
      </c>
      <c r="J3446" t="s">
        <v>172</v>
      </c>
      <c r="K3446" t="s">
        <v>8155</v>
      </c>
      <c r="L3446" t="s">
        <v>8156</v>
      </c>
      <c r="M3446">
        <v>3</v>
      </c>
      <c r="N3446" t="s">
        <v>8164</v>
      </c>
      <c r="O3446" s="4">
        <f>INDEX(products[Cost_per_box], MATCH(shipments9[[#This Row],[PID]], products[PID], 0))</f>
        <v>4.74</v>
      </c>
      <c r="P3446" s="4">
        <f>shipments9[[#This Row],[Boxes]]*shipments9[[#This Row],[Cost Per Box]]</f>
        <v>2891.4</v>
      </c>
      <c r="Q3446" s="4">
        <f>shipments9[[#This Row],[Amount]] -shipments9[[#This Row],[total cost]]</f>
        <v>6855.6</v>
      </c>
      <c r="R3446" s="4" t="str">
        <f>IF(shipments9[[#This Row],[Gross Profit]]&lt;0,"Loss","Profit")</f>
        <v>Profit</v>
      </c>
      <c r="S3446" s="9">
        <f>shipments9[[#This Row],[Gross Profit]]/shipments9[[#This Row],[Amount]]</f>
        <v>0.70335487842413058</v>
      </c>
      <c r="T3446" s="11">
        <f>shipments9[[#This Row],[Amount]]/shipments9[[#This Row],[Boxes]]</f>
        <v>15.978688524590163</v>
      </c>
    </row>
    <row r="3447" spans="1:20" hidden="1" x14ac:dyDescent="0.25">
      <c r="A3447" t="s">
        <v>3644</v>
      </c>
      <c r="B3447" t="s">
        <v>89</v>
      </c>
      <c r="C3447" t="s">
        <v>153</v>
      </c>
      <c r="D3447" t="s">
        <v>22</v>
      </c>
      <c r="E3447" s="1">
        <v>45167</v>
      </c>
      <c r="F3447" s="1" t="str">
        <f>TEXT(shipments9[[#This Row],[Shipdate]],"ddd")</f>
        <v>Tue</v>
      </c>
      <c r="G3447" s="1" t="str">
        <f>IF(OR(shipments9[[#This Row],[Day Name]]="Sat",shipments9[[#This Row],[Day Name]]="Sun"),"Weekend","Weekday")</f>
        <v>Weekday</v>
      </c>
      <c r="H3447">
        <v>5694.75</v>
      </c>
      <c r="I3447">
        <v>356</v>
      </c>
      <c r="J3447" t="s">
        <v>172</v>
      </c>
      <c r="K3447" t="s">
        <v>8151</v>
      </c>
      <c r="L3447" t="s">
        <v>8160</v>
      </c>
      <c r="M3447">
        <v>8</v>
      </c>
      <c r="N3447" t="s">
        <v>8162</v>
      </c>
      <c r="O3447" s="4">
        <f>INDEX(products[Cost_per_box], MATCH(shipments9[[#This Row],[PID]], products[PID], 0))</f>
        <v>9.57</v>
      </c>
      <c r="P3447" s="4">
        <f>shipments9[[#This Row],[Boxes]]*shipments9[[#This Row],[Cost Per Box]]</f>
        <v>3406.92</v>
      </c>
      <c r="Q3447" s="4">
        <f>shipments9[[#This Row],[Amount]] -shipments9[[#This Row],[total cost]]</f>
        <v>2287.83</v>
      </c>
      <c r="R3447" s="4" t="str">
        <f>IF(shipments9[[#This Row],[Gross Profit]]&lt;0,"Loss","Profit")</f>
        <v>Profit</v>
      </c>
      <c r="S3447" s="9">
        <f>shipments9[[#This Row],[Gross Profit]]/shipments9[[#This Row],[Amount]]</f>
        <v>0.40174371131305148</v>
      </c>
      <c r="T3447" s="11">
        <f>shipments9[[#This Row],[Amount]]/shipments9[[#This Row],[Boxes]]</f>
        <v>15.996488764044944</v>
      </c>
    </row>
    <row r="3448" spans="1:20" hidden="1" x14ac:dyDescent="0.25">
      <c r="A3448" t="s">
        <v>3645</v>
      </c>
      <c r="B3448" t="s">
        <v>89</v>
      </c>
      <c r="C3448" t="s">
        <v>159</v>
      </c>
      <c r="D3448" t="s">
        <v>22</v>
      </c>
      <c r="E3448" s="1">
        <v>45132</v>
      </c>
      <c r="F3448" s="1" t="str">
        <f>TEXT(shipments9[[#This Row],[Shipdate]],"ddd")</f>
        <v>Tue</v>
      </c>
      <c r="G3448" s="1" t="str">
        <f>IF(OR(shipments9[[#This Row],[Day Name]]="Sat",shipments9[[#This Row],[Day Name]]="Sun"),"Weekend","Weekday")</f>
        <v>Weekday</v>
      </c>
      <c r="H3448">
        <v>1964.25</v>
      </c>
      <c r="I3448">
        <v>71</v>
      </c>
      <c r="J3448" t="s">
        <v>172</v>
      </c>
      <c r="K3448" t="s">
        <v>8151</v>
      </c>
      <c r="L3448" t="s">
        <v>8160</v>
      </c>
      <c r="M3448">
        <v>7</v>
      </c>
      <c r="N3448" t="s">
        <v>8161</v>
      </c>
      <c r="O3448" s="4">
        <f>INDEX(products[Cost_per_box], MATCH(shipments9[[#This Row],[PID]], products[PID], 0))</f>
        <v>5.04</v>
      </c>
      <c r="P3448" s="4">
        <f>shipments9[[#This Row],[Boxes]]*shipments9[[#This Row],[Cost Per Box]]</f>
        <v>357.84</v>
      </c>
      <c r="Q3448" s="4">
        <f>shipments9[[#This Row],[Amount]] -shipments9[[#This Row],[total cost]]</f>
        <v>1606.41</v>
      </c>
      <c r="R3448" s="4" t="str">
        <f>IF(shipments9[[#This Row],[Gross Profit]]&lt;0,"Loss","Profit")</f>
        <v>Profit</v>
      </c>
      <c r="S3448" s="9">
        <f>shipments9[[#This Row],[Gross Profit]]/shipments9[[#This Row],[Amount]]</f>
        <v>0.81782359679266903</v>
      </c>
      <c r="T3448" s="11">
        <f>shipments9[[#This Row],[Amount]]/shipments9[[#This Row],[Boxes]]</f>
        <v>27.66549295774648</v>
      </c>
    </row>
    <row r="3449" spans="1:20" hidden="1" x14ac:dyDescent="0.25">
      <c r="A3449" t="s">
        <v>3646</v>
      </c>
      <c r="B3449" t="s">
        <v>89</v>
      </c>
      <c r="C3449" t="s">
        <v>161</v>
      </c>
      <c r="D3449" t="s">
        <v>22</v>
      </c>
      <c r="E3449" s="1">
        <v>45324</v>
      </c>
      <c r="F3449" s="1" t="str">
        <f>TEXT(shipments9[[#This Row],[Shipdate]],"ddd")</f>
        <v>Fri</v>
      </c>
      <c r="G3449" s="1" t="str">
        <f>IF(OR(shipments9[[#This Row],[Day Name]]="Sat",shipments9[[#This Row],[Day Name]]="Sun"),"Weekend","Weekday")</f>
        <v>Weekday</v>
      </c>
      <c r="H3449">
        <v>3593.25</v>
      </c>
      <c r="I3449">
        <v>400</v>
      </c>
      <c r="J3449" t="s">
        <v>172</v>
      </c>
      <c r="K3449" t="s">
        <v>8155</v>
      </c>
      <c r="L3449" t="s">
        <v>8156</v>
      </c>
      <c r="M3449">
        <v>2</v>
      </c>
      <c r="N3449" t="s">
        <v>8157</v>
      </c>
      <c r="O3449" s="4">
        <f>INDEX(products[Cost_per_box], MATCH(shipments9[[#This Row],[PID]], products[PID], 0))</f>
        <v>2.76</v>
      </c>
      <c r="P3449" s="4">
        <f>shipments9[[#This Row],[Boxes]]*shipments9[[#This Row],[Cost Per Box]]</f>
        <v>1104</v>
      </c>
      <c r="Q3449" s="4">
        <f>shipments9[[#This Row],[Amount]] -shipments9[[#This Row],[total cost]]</f>
        <v>2489.25</v>
      </c>
      <c r="R3449" s="4" t="str">
        <f>IF(shipments9[[#This Row],[Gross Profit]]&lt;0,"Loss","Profit")</f>
        <v>Profit</v>
      </c>
      <c r="S3449" s="9">
        <f>shipments9[[#This Row],[Gross Profit]]/shipments9[[#This Row],[Amount]]</f>
        <v>0.69275725318305159</v>
      </c>
      <c r="T3449" s="11">
        <f>shipments9[[#This Row],[Amount]]/shipments9[[#This Row],[Boxes]]</f>
        <v>8.9831249999999994</v>
      </c>
    </row>
    <row r="3450" spans="1:20" hidden="1" x14ac:dyDescent="0.25">
      <c r="A3450" t="s">
        <v>3647</v>
      </c>
      <c r="B3450" t="s">
        <v>89</v>
      </c>
      <c r="C3450" t="s">
        <v>163</v>
      </c>
      <c r="D3450" t="s">
        <v>22</v>
      </c>
      <c r="E3450" s="1">
        <v>45279</v>
      </c>
      <c r="F3450" s="1" t="str">
        <f>TEXT(shipments9[[#This Row],[Shipdate]],"ddd")</f>
        <v>Tue</v>
      </c>
      <c r="G3450" s="1" t="str">
        <f>IF(OR(shipments9[[#This Row],[Day Name]]="Sat",shipments9[[#This Row],[Day Name]]="Sun"),"Weekend","Weekday")</f>
        <v>Weekday</v>
      </c>
      <c r="H3450">
        <v>7884</v>
      </c>
      <c r="I3450">
        <v>789</v>
      </c>
      <c r="J3450" t="s">
        <v>172</v>
      </c>
      <c r="K3450" t="s">
        <v>8151</v>
      </c>
      <c r="L3450" t="s">
        <v>8152</v>
      </c>
      <c r="M3450">
        <v>12</v>
      </c>
      <c r="N3450" t="s">
        <v>8166</v>
      </c>
      <c r="O3450" s="4">
        <f>INDEX(products[Cost_per_box], MATCH(shipments9[[#This Row],[PID]], products[PID], 0))</f>
        <v>3.32</v>
      </c>
      <c r="P3450" s="4">
        <f>shipments9[[#This Row],[Boxes]]*shipments9[[#This Row],[Cost Per Box]]</f>
        <v>2619.48</v>
      </c>
      <c r="Q3450" s="4">
        <f>shipments9[[#This Row],[Amount]] -shipments9[[#This Row],[total cost]]</f>
        <v>5264.52</v>
      </c>
      <c r="R3450" s="4" t="str">
        <f>IF(shipments9[[#This Row],[Gross Profit]]&lt;0,"Loss","Profit")</f>
        <v>Profit</v>
      </c>
      <c r="S3450" s="9">
        <f>shipments9[[#This Row],[Gross Profit]]/shipments9[[#This Row],[Amount]]</f>
        <v>0.66774733637747341</v>
      </c>
      <c r="T3450" s="11">
        <f>shipments9[[#This Row],[Amount]]/shipments9[[#This Row],[Boxes]]</f>
        <v>9.992395437262358</v>
      </c>
    </row>
    <row r="3451" spans="1:20" hidden="1" x14ac:dyDescent="0.25">
      <c r="A3451" t="s">
        <v>3648</v>
      </c>
      <c r="B3451" t="s">
        <v>89</v>
      </c>
      <c r="C3451" t="s">
        <v>132</v>
      </c>
      <c r="D3451" t="s">
        <v>22</v>
      </c>
      <c r="E3451" s="1">
        <v>45338</v>
      </c>
      <c r="F3451" s="1" t="str">
        <f>TEXT(shipments9[[#This Row],[Shipdate]],"ddd")</f>
        <v>Fri</v>
      </c>
      <c r="G3451" s="1" t="str">
        <f>IF(OR(shipments9[[#This Row],[Day Name]]="Sat",shipments9[[#This Row],[Day Name]]="Sun"),"Weekend","Weekday")</f>
        <v>Weekday</v>
      </c>
      <c r="H3451">
        <v>4682.25</v>
      </c>
      <c r="I3451">
        <v>188</v>
      </c>
      <c r="J3451" t="s">
        <v>172</v>
      </c>
      <c r="K3451" t="s">
        <v>8155</v>
      </c>
      <c r="L3451" t="s">
        <v>8156</v>
      </c>
      <c r="M3451">
        <v>2</v>
      </c>
      <c r="N3451" t="s">
        <v>8157</v>
      </c>
      <c r="O3451" s="4">
        <f>INDEX(products[Cost_per_box], MATCH(shipments9[[#This Row],[PID]], products[PID], 0))</f>
        <v>6.31</v>
      </c>
      <c r="P3451" s="4">
        <f>shipments9[[#This Row],[Boxes]]*shipments9[[#This Row],[Cost Per Box]]</f>
        <v>1186.28</v>
      </c>
      <c r="Q3451" s="4">
        <f>shipments9[[#This Row],[Amount]] -shipments9[[#This Row],[total cost]]</f>
        <v>3495.9700000000003</v>
      </c>
      <c r="R3451" s="4" t="str">
        <f>IF(shipments9[[#This Row],[Gross Profit]]&lt;0,"Loss","Profit")</f>
        <v>Profit</v>
      </c>
      <c r="S3451" s="9">
        <f>shipments9[[#This Row],[Gross Profit]]/shipments9[[#This Row],[Amount]]</f>
        <v>0.74664317368786381</v>
      </c>
      <c r="T3451" s="11">
        <f>shipments9[[#This Row],[Amount]]/shipments9[[#This Row],[Boxes]]</f>
        <v>24.905585106382979</v>
      </c>
    </row>
    <row r="3452" spans="1:20" hidden="1" x14ac:dyDescent="0.25">
      <c r="A3452" t="s">
        <v>3649</v>
      </c>
      <c r="B3452" t="s">
        <v>89</v>
      </c>
      <c r="C3452" t="s">
        <v>135</v>
      </c>
      <c r="D3452" t="s">
        <v>22</v>
      </c>
      <c r="E3452" s="1">
        <v>45273</v>
      </c>
      <c r="F3452" s="1" t="str">
        <f>TEXT(shipments9[[#This Row],[Shipdate]],"ddd")</f>
        <v>Wed</v>
      </c>
      <c r="G3452" s="1" t="str">
        <f>IF(OR(shipments9[[#This Row],[Day Name]]="Sat",shipments9[[#This Row],[Day Name]]="Sun"),"Weekend","Weekday")</f>
        <v>Weekday</v>
      </c>
      <c r="H3452">
        <v>5420.25</v>
      </c>
      <c r="I3452">
        <v>217</v>
      </c>
      <c r="J3452" t="s">
        <v>172</v>
      </c>
      <c r="K3452" t="s">
        <v>8151</v>
      </c>
      <c r="L3452" t="s">
        <v>8152</v>
      </c>
      <c r="M3452">
        <v>12</v>
      </c>
      <c r="N3452" t="s">
        <v>8166</v>
      </c>
      <c r="O3452" s="4">
        <f>INDEX(products[Cost_per_box], MATCH(shipments9[[#This Row],[PID]], products[PID], 0))</f>
        <v>9.94</v>
      </c>
      <c r="P3452" s="4">
        <f>shipments9[[#This Row],[Boxes]]*shipments9[[#This Row],[Cost Per Box]]</f>
        <v>2156.98</v>
      </c>
      <c r="Q3452" s="4">
        <f>shipments9[[#This Row],[Amount]] -shipments9[[#This Row],[total cost]]</f>
        <v>3263.27</v>
      </c>
      <c r="R3452" s="4" t="str">
        <f>IF(shipments9[[#This Row],[Gross Profit]]&lt;0,"Loss","Profit")</f>
        <v>Profit</v>
      </c>
      <c r="S3452" s="9">
        <f>shipments9[[#This Row],[Gross Profit]]/shipments9[[#This Row],[Amount]]</f>
        <v>0.60205156588718234</v>
      </c>
      <c r="T3452" s="11">
        <f>shipments9[[#This Row],[Amount]]/shipments9[[#This Row],[Boxes]]</f>
        <v>24.978110599078342</v>
      </c>
    </row>
    <row r="3453" spans="1:20" hidden="1" x14ac:dyDescent="0.25">
      <c r="A3453" t="s">
        <v>3650</v>
      </c>
      <c r="B3453" t="s">
        <v>89</v>
      </c>
      <c r="C3453" t="s">
        <v>159</v>
      </c>
      <c r="D3453" t="s">
        <v>22</v>
      </c>
      <c r="E3453" s="1">
        <v>45363</v>
      </c>
      <c r="F3453" s="1" t="str">
        <f>TEXT(shipments9[[#This Row],[Shipdate]],"ddd")</f>
        <v>Tue</v>
      </c>
      <c r="G3453" s="1" t="str">
        <f>IF(OR(shipments9[[#This Row],[Day Name]]="Sat",shipments9[[#This Row],[Day Name]]="Sun"),"Weekend","Weekday")</f>
        <v>Weekday</v>
      </c>
      <c r="H3453">
        <v>7769.25</v>
      </c>
      <c r="I3453">
        <v>311</v>
      </c>
      <c r="J3453" t="s">
        <v>172</v>
      </c>
      <c r="K3453" t="s">
        <v>8155</v>
      </c>
      <c r="L3453" t="s">
        <v>8156</v>
      </c>
      <c r="M3453">
        <v>3</v>
      </c>
      <c r="N3453" t="s">
        <v>8164</v>
      </c>
      <c r="O3453" s="4">
        <f>INDEX(products[Cost_per_box], MATCH(shipments9[[#This Row],[PID]], products[PID], 0))</f>
        <v>5.04</v>
      </c>
      <c r="P3453" s="4">
        <f>shipments9[[#This Row],[Boxes]]*shipments9[[#This Row],[Cost Per Box]]</f>
        <v>1567.44</v>
      </c>
      <c r="Q3453" s="4">
        <f>shipments9[[#This Row],[Amount]] -shipments9[[#This Row],[total cost]]</f>
        <v>6201.8099999999995</v>
      </c>
      <c r="R3453" s="4" t="str">
        <f>IF(shipments9[[#This Row],[Gross Profit]]&lt;0,"Loss","Profit")</f>
        <v>Profit</v>
      </c>
      <c r="S3453" s="9">
        <f>shipments9[[#This Row],[Gross Profit]]/shipments9[[#This Row],[Amount]]</f>
        <v>0.79825079640891972</v>
      </c>
      <c r="T3453" s="11">
        <f>shipments9[[#This Row],[Amount]]/shipments9[[#This Row],[Boxes]]</f>
        <v>24.981511254019292</v>
      </c>
    </row>
    <row r="3454" spans="1:20" hidden="1" x14ac:dyDescent="0.25">
      <c r="A3454" t="s">
        <v>3651</v>
      </c>
      <c r="B3454" t="s">
        <v>92</v>
      </c>
      <c r="C3454" t="s">
        <v>126</v>
      </c>
      <c r="D3454" t="s">
        <v>22</v>
      </c>
      <c r="E3454" s="1">
        <v>45467</v>
      </c>
      <c r="F3454" s="1" t="str">
        <f>TEXT(shipments9[[#This Row],[Shipdate]],"ddd")</f>
        <v>Mon</v>
      </c>
      <c r="G3454" s="1" t="str">
        <f>IF(OR(shipments9[[#This Row],[Day Name]]="Sat",shipments9[[#This Row],[Day Name]]="Sun"),"Weekend","Weekday")</f>
        <v>Weekday</v>
      </c>
      <c r="H3454">
        <v>11340</v>
      </c>
      <c r="I3454">
        <v>1031</v>
      </c>
      <c r="J3454" t="s">
        <v>172</v>
      </c>
      <c r="K3454" t="s">
        <v>8155</v>
      </c>
      <c r="L3454" t="s">
        <v>8154</v>
      </c>
      <c r="M3454">
        <v>6</v>
      </c>
      <c r="N3454" t="s">
        <v>8159</v>
      </c>
      <c r="O3454" s="4">
        <f>INDEX(products[Cost_per_box], MATCH(shipments9[[#This Row],[PID]], products[PID], 0))</f>
        <v>5.15</v>
      </c>
      <c r="P3454" s="4">
        <f>shipments9[[#This Row],[Boxes]]*shipments9[[#This Row],[Cost Per Box]]</f>
        <v>5309.6500000000005</v>
      </c>
      <c r="Q3454" s="4">
        <f>shipments9[[#This Row],[Amount]] -shipments9[[#This Row],[total cost]]</f>
        <v>6030.3499999999995</v>
      </c>
      <c r="R3454" s="4" t="str">
        <f>IF(shipments9[[#This Row],[Gross Profit]]&lt;0,"Loss","Profit")</f>
        <v>Profit</v>
      </c>
      <c r="S3454" s="9">
        <f>shipments9[[#This Row],[Gross Profit]]/shipments9[[#This Row],[Amount]]</f>
        <v>0.53177689594356259</v>
      </c>
      <c r="T3454" s="11">
        <f>shipments9[[#This Row],[Amount]]/shipments9[[#This Row],[Boxes]]</f>
        <v>10.999030067895248</v>
      </c>
    </row>
    <row r="3455" spans="1:20" hidden="1" x14ac:dyDescent="0.25">
      <c r="A3455" t="s">
        <v>3652</v>
      </c>
      <c r="B3455" t="s">
        <v>92</v>
      </c>
      <c r="C3455" t="s">
        <v>132</v>
      </c>
      <c r="D3455" t="s">
        <v>22</v>
      </c>
      <c r="E3455" s="1">
        <v>44966</v>
      </c>
      <c r="F3455" s="1" t="str">
        <f>TEXT(shipments9[[#This Row],[Shipdate]],"ddd")</f>
        <v>Thu</v>
      </c>
      <c r="G3455" s="1" t="str">
        <f>IF(OR(shipments9[[#This Row],[Day Name]]="Sat",shipments9[[#This Row],[Day Name]]="Sun"),"Weekend","Weekday")</f>
        <v>Weekday</v>
      </c>
      <c r="H3455">
        <v>3314.25</v>
      </c>
      <c r="I3455">
        <v>123</v>
      </c>
      <c r="J3455" t="s">
        <v>172</v>
      </c>
      <c r="K3455" t="s">
        <v>8151</v>
      </c>
      <c r="L3455" t="s">
        <v>8156</v>
      </c>
      <c r="M3455">
        <v>2</v>
      </c>
      <c r="N3455" t="s">
        <v>8157</v>
      </c>
      <c r="O3455" s="4">
        <f>INDEX(products[Cost_per_box], MATCH(shipments9[[#This Row],[PID]], products[PID], 0))</f>
        <v>6.31</v>
      </c>
      <c r="P3455" s="4">
        <f>shipments9[[#This Row],[Boxes]]*shipments9[[#This Row],[Cost Per Box]]</f>
        <v>776.13</v>
      </c>
      <c r="Q3455" s="4">
        <f>shipments9[[#This Row],[Amount]] -shipments9[[#This Row],[total cost]]</f>
        <v>2538.12</v>
      </c>
      <c r="R3455" s="4" t="str">
        <f>IF(shipments9[[#This Row],[Gross Profit]]&lt;0,"Loss","Profit")</f>
        <v>Profit</v>
      </c>
      <c r="S3455" s="9">
        <f>shipments9[[#This Row],[Gross Profit]]/shipments9[[#This Row],[Amount]]</f>
        <v>0.7658203213396696</v>
      </c>
      <c r="T3455" s="11">
        <f>shipments9[[#This Row],[Amount]]/shipments9[[#This Row],[Boxes]]</f>
        <v>26.945121951219512</v>
      </c>
    </row>
    <row r="3456" spans="1:20" hidden="1" x14ac:dyDescent="0.25">
      <c r="A3456" t="s">
        <v>3653</v>
      </c>
      <c r="B3456" t="s">
        <v>92</v>
      </c>
      <c r="C3456" t="s">
        <v>135</v>
      </c>
      <c r="D3456" t="s">
        <v>22</v>
      </c>
      <c r="E3456" s="1">
        <v>45034</v>
      </c>
      <c r="F3456" s="1" t="str">
        <f>TEXT(shipments9[[#This Row],[Shipdate]],"ddd")</f>
        <v>Tue</v>
      </c>
      <c r="G3456" s="1" t="str">
        <f>IF(OR(shipments9[[#This Row],[Day Name]]="Sat",shipments9[[#This Row],[Day Name]]="Sun"),"Weekend","Weekday")</f>
        <v>Weekday</v>
      </c>
      <c r="H3456">
        <v>6786</v>
      </c>
      <c r="I3456">
        <v>261</v>
      </c>
      <c r="J3456" t="s">
        <v>172</v>
      </c>
      <c r="K3456" t="s">
        <v>8151</v>
      </c>
      <c r="L3456" t="s">
        <v>8154</v>
      </c>
      <c r="M3456">
        <v>4</v>
      </c>
      <c r="N3456" t="s">
        <v>8158</v>
      </c>
      <c r="O3456" s="4">
        <f>INDEX(products[Cost_per_box], MATCH(shipments9[[#This Row],[PID]], products[PID], 0))</f>
        <v>9.94</v>
      </c>
      <c r="P3456" s="4">
        <f>shipments9[[#This Row],[Boxes]]*shipments9[[#This Row],[Cost Per Box]]</f>
        <v>2594.3399999999997</v>
      </c>
      <c r="Q3456" s="4">
        <f>shipments9[[#This Row],[Amount]] -shipments9[[#This Row],[total cost]]</f>
        <v>4191.66</v>
      </c>
      <c r="R3456" s="4" t="str">
        <f>IF(shipments9[[#This Row],[Gross Profit]]&lt;0,"Loss","Profit")</f>
        <v>Profit</v>
      </c>
      <c r="S3456" s="9">
        <f>shipments9[[#This Row],[Gross Profit]]/shipments9[[#This Row],[Amount]]</f>
        <v>0.61769230769230765</v>
      </c>
      <c r="T3456" s="11">
        <f>shipments9[[#This Row],[Amount]]/shipments9[[#This Row],[Boxes]]</f>
        <v>26</v>
      </c>
    </row>
    <row r="3457" spans="1:20" hidden="1" x14ac:dyDescent="0.25">
      <c r="A3457" t="s">
        <v>3654</v>
      </c>
      <c r="B3457" t="s">
        <v>92</v>
      </c>
      <c r="C3457" t="s">
        <v>135</v>
      </c>
      <c r="D3457" t="s">
        <v>22</v>
      </c>
      <c r="E3457" s="1">
        <v>45218</v>
      </c>
      <c r="F3457" s="1" t="str">
        <f>TEXT(shipments9[[#This Row],[Shipdate]],"ddd")</f>
        <v>Thu</v>
      </c>
      <c r="G3457" s="1" t="str">
        <f>IF(OR(shipments9[[#This Row],[Day Name]]="Sat",shipments9[[#This Row],[Day Name]]="Sun"),"Weekend","Weekday")</f>
        <v>Weekday</v>
      </c>
      <c r="H3457">
        <v>5681.25</v>
      </c>
      <c r="I3457">
        <v>228</v>
      </c>
      <c r="J3457" t="s">
        <v>172</v>
      </c>
      <c r="K3457" t="s">
        <v>8151</v>
      </c>
      <c r="L3457" t="s">
        <v>8152</v>
      </c>
      <c r="M3457">
        <v>10</v>
      </c>
      <c r="N3457" t="s">
        <v>8153</v>
      </c>
      <c r="O3457" s="4">
        <f>INDEX(products[Cost_per_box], MATCH(shipments9[[#This Row],[PID]], products[PID], 0))</f>
        <v>9.94</v>
      </c>
      <c r="P3457" s="4">
        <f>shipments9[[#This Row],[Boxes]]*shipments9[[#This Row],[Cost Per Box]]</f>
        <v>2266.3199999999997</v>
      </c>
      <c r="Q3457" s="4">
        <f>shipments9[[#This Row],[Amount]] -shipments9[[#This Row],[total cost]]</f>
        <v>3414.9300000000003</v>
      </c>
      <c r="R3457" s="4" t="str">
        <f>IF(shipments9[[#This Row],[Gross Profit]]&lt;0,"Loss","Profit")</f>
        <v>Profit</v>
      </c>
      <c r="S3457" s="9">
        <f>shipments9[[#This Row],[Gross Profit]]/shipments9[[#This Row],[Amount]]</f>
        <v>0.60108778877887792</v>
      </c>
      <c r="T3457" s="11">
        <f>shipments9[[#This Row],[Amount]]/shipments9[[#This Row],[Boxes]]</f>
        <v>24.917763157894736</v>
      </c>
    </row>
    <row r="3458" spans="1:20" hidden="1" x14ac:dyDescent="0.25">
      <c r="A3458" t="s">
        <v>3655</v>
      </c>
      <c r="B3458" t="s">
        <v>92</v>
      </c>
      <c r="C3458" t="s">
        <v>137</v>
      </c>
      <c r="D3458" t="s">
        <v>22</v>
      </c>
      <c r="E3458" s="1">
        <v>45210</v>
      </c>
      <c r="F3458" s="1" t="str">
        <f>TEXT(shipments9[[#This Row],[Shipdate]],"ddd")</f>
        <v>Wed</v>
      </c>
      <c r="G3458" s="1" t="str">
        <f>IF(OR(shipments9[[#This Row],[Day Name]]="Sat",shipments9[[#This Row],[Day Name]]="Sun"),"Weekend","Weekday")</f>
        <v>Weekday</v>
      </c>
      <c r="H3458">
        <v>7933.5</v>
      </c>
      <c r="I3458">
        <v>397</v>
      </c>
      <c r="J3458" t="s">
        <v>172</v>
      </c>
      <c r="K3458" t="s">
        <v>8151</v>
      </c>
      <c r="L3458" t="s">
        <v>8152</v>
      </c>
      <c r="M3458">
        <v>10</v>
      </c>
      <c r="N3458" t="s">
        <v>8153</v>
      </c>
      <c r="O3458" s="4">
        <f>INDEX(products[Cost_per_box], MATCH(shipments9[[#This Row],[PID]], products[PID], 0))</f>
        <v>7.73</v>
      </c>
      <c r="P3458" s="4">
        <f>shipments9[[#This Row],[Boxes]]*shipments9[[#This Row],[Cost Per Box]]</f>
        <v>3068.81</v>
      </c>
      <c r="Q3458" s="4">
        <f>shipments9[[#This Row],[Amount]] -shipments9[[#This Row],[total cost]]</f>
        <v>4864.6900000000005</v>
      </c>
      <c r="R3458" s="4" t="str">
        <f>IF(shipments9[[#This Row],[Gross Profit]]&lt;0,"Loss","Profit")</f>
        <v>Profit</v>
      </c>
      <c r="S3458" s="9">
        <f>shipments9[[#This Row],[Gross Profit]]/shipments9[[#This Row],[Amount]]</f>
        <v>0.61318333648452772</v>
      </c>
      <c r="T3458" s="11">
        <f>shipments9[[#This Row],[Amount]]/shipments9[[#This Row],[Boxes]]</f>
        <v>19.983627204030228</v>
      </c>
    </row>
    <row r="3459" spans="1:20" hidden="1" x14ac:dyDescent="0.25">
      <c r="A3459" t="s">
        <v>3656</v>
      </c>
      <c r="B3459" t="s">
        <v>92</v>
      </c>
      <c r="C3459" t="s">
        <v>153</v>
      </c>
      <c r="D3459" t="s">
        <v>22</v>
      </c>
      <c r="E3459" s="1">
        <v>45336</v>
      </c>
      <c r="F3459" s="1" t="str">
        <f>TEXT(shipments9[[#This Row],[Shipdate]],"ddd")</f>
        <v>Wed</v>
      </c>
      <c r="G3459" s="1" t="str">
        <f>IF(OR(shipments9[[#This Row],[Day Name]]="Sat",shipments9[[#This Row],[Day Name]]="Sun"),"Weekend","Weekday")</f>
        <v>Weekday</v>
      </c>
      <c r="H3459">
        <v>14971.5</v>
      </c>
      <c r="I3459">
        <v>999</v>
      </c>
      <c r="J3459" t="s">
        <v>172</v>
      </c>
      <c r="K3459" t="s">
        <v>8155</v>
      </c>
      <c r="L3459" t="s">
        <v>8156</v>
      </c>
      <c r="M3459">
        <v>2</v>
      </c>
      <c r="N3459" t="s">
        <v>8157</v>
      </c>
      <c r="O3459" s="4">
        <f>INDEX(products[Cost_per_box], MATCH(shipments9[[#This Row],[PID]], products[PID], 0))</f>
        <v>9.57</v>
      </c>
      <c r="P3459" s="4">
        <f>shipments9[[#This Row],[Boxes]]*shipments9[[#This Row],[Cost Per Box]]</f>
        <v>9560.43</v>
      </c>
      <c r="Q3459" s="4">
        <f>shipments9[[#This Row],[Amount]] -shipments9[[#This Row],[total cost]]</f>
        <v>5411.07</v>
      </c>
      <c r="R3459" s="4" t="str">
        <f>IF(shipments9[[#This Row],[Gross Profit]]&lt;0,"Loss","Profit")</f>
        <v>Profit</v>
      </c>
      <c r="S3459" s="9">
        <f>shipments9[[#This Row],[Gross Profit]]/shipments9[[#This Row],[Amount]]</f>
        <v>0.36142470694319206</v>
      </c>
      <c r="T3459" s="11">
        <f>shipments9[[#This Row],[Amount]]/shipments9[[#This Row],[Boxes]]</f>
        <v>14.986486486486486</v>
      </c>
    </row>
    <row r="3460" spans="1:20" hidden="1" x14ac:dyDescent="0.25">
      <c r="A3460" t="s">
        <v>3657</v>
      </c>
      <c r="B3460" t="s">
        <v>92</v>
      </c>
      <c r="C3460" t="s">
        <v>132</v>
      </c>
      <c r="D3460" t="s">
        <v>22</v>
      </c>
      <c r="E3460" s="1">
        <v>45468</v>
      </c>
      <c r="F3460" s="1" t="str">
        <f>TEXT(shipments9[[#This Row],[Shipdate]],"ddd")</f>
        <v>Tue</v>
      </c>
      <c r="G3460" s="1" t="str">
        <f>IF(OR(shipments9[[#This Row],[Day Name]]="Sat",shipments9[[#This Row],[Day Name]]="Sun"),"Weekend","Weekday")</f>
        <v>Weekday</v>
      </c>
      <c r="H3460">
        <v>11277</v>
      </c>
      <c r="I3460">
        <v>470</v>
      </c>
      <c r="J3460" t="s">
        <v>172</v>
      </c>
      <c r="K3460" t="s">
        <v>8155</v>
      </c>
      <c r="L3460" t="s">
        <v>8154</v>
      </c>
      <c r="M3460">
        <v>6</v>
      </c>
      <c r="N3460" t="s">
        <v>8159</v>
      </c>
      <c r="O3460" s="4">
        <f>INDEX(products[Cost_per_box], MATCH(shipments9[[#This Row],[PID]], products[PID], 0))</f>
        <v>6.31</v>
      </c>
      <c r="P3460" s="4">
        <f>shipments9[[#This Row],[Boxes]]*shipments9[[#This Row],[Cost Per Box]]</f>
        <v>2965.7</v>
      </c>
      <c r="Q3460" s="4">
        <f>shipments9[[#This Row],[Amount]] -shipments9[[#This Row],[total cost]]</f>
        <v>8311.2999999999993</v>
      </c>
      <c r="R3460" s="4" t="str">
        <f>IF(shipments9[[#This Row],[Gross Profit]]&lt;0,"Loss","Profit")</f>
        <v>Profit</v>
      </c>
      <c r="S3460" s="9">
        <f>shipments9[[#This Row],[Gross Profit]]/shipments9[[#This Row],[Amount]]</f>
        <v>0.73701339008601574</v>
      </c>
      <c r="T3460" s="11">
        <f>shipments9[[#This Row],[Amount]]/shipments9[[#This Row],[Boxes]]</f>
        <v>23.993617021276595</v>
      </c>
    </row>
    <row r="3461" spans="1:20" hidden="1" x14ac:dyDescent="0.25">
      <c r="A3461" t="s">
        <v>3658</v>
      </c>
      <c r="B3461" t="s">
        <v>92</v>
      </c>
      <c r="C3461" t="s">
        <v>135</v>
      </c>
      <c r="D3461" t="s">
        <v>22</v>
      </c>
      <c r="E3461" s="1">
        <v>45247</v>
      </c>
      <c r="F3461" s="1" t="str">
        <f>TEXT(shipments9[[#This Row],[Shipdate]],"ddd")</f>
        <v>Fri</v>
      </c>
      <c r="G3461" s="1" t="str">
        <f>IF(OR(shipments9[[#This Row],[Day Name]]="Sat",shipments9[[#This Row],[Day Name]]="Sun"),"Weekend","Weekday")</f>
        <v>Weekday</v>
      </c>
      <c r="H3461">
        <v>5319</v>
      </c>
      <c r="I3461">
        <v>197</v>
      </c>
      <c r="J3461" t="s">
        <v>172</v>
      </c>
      <c r="K3461" t="s">
        <v>8151</v>
      </c>
      <c r="L3461" t="s">
        <v>8152</v>
      </c>
      <c r="M3461">
        <v>11</v>
      </c>
      <c r="N3461" t="s">
        <v>8165</v>
      </c>
      <c r="O3461" s="4">
        <f>INDEX(products[Cost_per_box], MATCH(shipments9[[#This Row],[PID]], products[PID], 0))</f>
        <v>9.94</v>
      </c>
      <c r="P3461" s="4">
        <f>shipments9[[#This Row],[Boxes]]*shipments9[[#This Row],[Cost Per Box]]</f>
        <v>1958.1799999999998</v>
      </c>
      <c r="Q3461" s="4">
        <f>shipments9[[#This Row],[Amount]] -shipments9[[#This Row],[total cost]]</f>
        <v>3360.82</v>
      </c>
      <c r="R3461" s="4" t="str">
        <f>IF(shipments9[[#This Row],[Gross Profit]]&lt;0,"Loss","Profit")</f>
        <v>Profit</v>
      </c>
      <c r="S3461" s="9">
        <f>shipments9[[#This Row],[Gross Profit]]/shipments9[[#This Row],[Amount]]</f>
        <v>0.63185185185185189</v>
      </c>
      <c r="T3461" s="11">
        <f>shipments9[[#This Row],[Amount]]/shipments9[[#This Row],[Boxes]]</f>
        <v>27</v>
      </c>
    </row>
    <row r="3462" spans="1:20" hidden="1" x14ac:dyDescent="0.25">
      <c r="A3462" t="s">
        <v>3659</v>
      </c>
      <c r="B3462" t="s">
        <v>92</v>
      </c>
      <c r="C3462" t="s">
        <v>151</v>
      </c>
      <c r="D3462" t="s">
        <v>22</v>
      </c>
      <c r="E3462" s="1">
        <v>45243</v>
      </c>
      <c r="F3462" s="1" t="str">
        <f>TEXT(shipments9[[#This Row],[Shipdate]],"ddd")</f>
        <v>Mon</v>
      </c>
      <c r="G3462" s="1" t="str">
        <f>IF(OR(shipments9[[#This Row],[Day Name]]="Sat",shipments9[[#This Row],[Day Name]]="Sun"),"Weekend","Weekday")</f>
        <v>Weekday</v>
      </c>
      <c r="H3462">
        <v>4518</v>
      </c>
      <c r="I3462">
        <v>238</v>
      </c>
      <c r="J3462" t="s">
        <v>172</v>
      </c>
      <c r="K3462" t="s">
        <v>8151</v>
      </c>
      <c r="L3462" t="s">
        <v>8152</v>
      </c>
      <c r="M3462">
        <v>11</v>
      </c>
      <c r="N3462" t="s">
        <v>8165</v>
      </c>
      <c r="O3462" s="4">
        <f>INDEX(products[Cost_per_box], MATCH(shipments9[[#This Row],[PID]], products[PID], 0))</f>
        <v>12.41</v>
      </c>
      <c r="P3462" s="4">
        <f>shipments9[[#This Row],[Boxes]]*shipments9[[#This Row],[Cost Per Box]]</f>
        <v>2953.58</v>
      </c>
      <c r="Q3462" s="4">
        <f>shipments9[[#This Row],[Amount]] -shipments9[[#This Row],[total cost]]</f>
        <v>1564.42</v>
      </c>
      <c r="R3462" s="4" t="str">
        <f>IF(shipments9[[#This Row],[Gross Profit]]&lt;0,"Loss","Profit")</f>
        <v>Profit</v>
      </c>
      <c r="S3462" s="9">
        <f>shipments9[[#This Row],[Gross Profit]]/shipments9[[#This Row],[Amount]]</f>
        <v>0.34626383355467022</v>
      </c>
      <c r="T3462" s="11">
        <f>shipments9[[#This Row],[Amount]]/shipments9[[#This Row],[Boxes]]</f>
        <v>18.983193277310924</v>
      </c>
    </row>
    <row r="3463" spans="1:20" hidden="1" x14ac:dyDescent="0.25">
      <c r="A3463" t="s">
        <v>3660</v>
      </c>
      <c r="B3463" t="s">
        <v>92</v>
      </c>
      <c r="C3463" t="s">
        <v>151</v>
      </c>
      <c r="D3463" t="s">
        <v>22</v>
      </c>
      <c r="E3463" s="1">
        <v>45306</v>
      </c>
      <c r="F3463" s="1" t="str">
        <f>TEXT(shipments9[[#This Row],[Shipdate]],"ddd")</f>
        <v>Mon</v>
      </c>
      <c r="G3463" s="1" t="str">
        <f>IF(OR(shipments9[[#This Row],[Day Name]]="Sat",shipments9[[#This Row],[Day Name]]="Sun"),"Weekend","Weekday")</f>
        <v>Weekday</v>
      </c>
      <c r="H3463">
        <v>13171.5</v>
      </c>
      <c r="I3463">
        <v>732</v>
      </c>
      <c r="J3463" t="s">
        <v>172</v>
      </c>
      <c r="K3463" t="s">
        <v>8155</v>
      </c>
      <c r="L3463" t="s">
        <v>8156</v>
      </c>
      <c r="M3463">
        <v>1</v>
      </c>
      <c r="N3463" t="s">
        <v>8163</v>
      </c>
      <c r="O3463" s="4">
        <f>INDEX(products[Cost_per_box], MATCH(shipments9[[#This Row],[PID]], products[PID], 0))</f>
        <v>12.41</v>
      </c>
      <c r="P3463" s="4">
        <f>shipments9[[#This Row],[Boxes]]*shipments9[[#This Row],[Cost Per Box]]</f>
        <v>9084.1200000000008</v>
      </c>
      <c r="Q3463" s="4">
        <f>shipments9[[#This Row],[Amount]] -shipments9[[#This Row],[total cost]]</f>
        <v>4087.3799999999992</v>
      </c>
      <c r="R3463" s="4" t="str">
        <f>IF(shipments9[[#This Row],[Gross Profit]]&lt;0,"Loss","Profit")</f>
        <v>Profit</v>
      </c>
      <c r="S3463" s="9">
        <f>shipments9[[#This Row],[Gross Profit]]/shipments9[[#This Row],[Amount]]</f>
        <v>0.31032000911057961</v>
      </c>
      <c r="T3463" s="11">
        <f>shipments9[[#This Row],[Amount]]/shipments9[[#This Row],[Boxes]]</f>
        <v>17.993852459016395</v>
      </c>
    </row>
    <row r="3464" spans="1:20" hidden="1" x14ac:dyDescent="0.25">
      <c r="A3464" t="s">
        <v>3661</v>
      </c>
      <c r="B3464" t="s">
        <v>92</v>
      </c>
      <c r="C3464" t="s">
        <v>145</v>
      </c>
      <c r="D3464" t="s">
        <v>22</v>
      </c>
      <c r="E3464" s="1">
        <v>44977</v>
      </c>
      <c r="F3464" s="1" t="str">
        <f>TEXT(shipments9[[#This Row],[Shipdate]],"ddd")</f>
        <v>Mon</v>
      </c>
      <c r="G3464" s="1" t="str">
        <f>IF(OR(shipments9[[#This Row],[Day Name]]="Sat",shipments9[[#This Row],[Day Name]]="Sun"),"Weekend","Weekday")</f>
        <v>Weekday</v>
      </c>
      <c r="H3464">
        <v>3773.25</v>
      </c>
      <c r="I3464">
        <v>222</v>
      </c>
      <c r="J3464" t="s">
        <v>172</v>
      </c>
      <c r="K3464" t="s">
        <v>8151</v>
      </c>
      <c r="L3464" t="s">
        <v>8156</v>
      </c>
      <c r="M3464">
        <v>2</v>
      </c>
      <c r="N3464" t="s">
        <v>8157</v>
      </c>
      <c r="O3464" s="4">
        <f>INDEX(products[Cost_per_box], MATCH(shipments9[[#This Row],[PID]], products[PID], 0))</f>
        <v>4.74</v>
      </c>
      <c r="P3464" s="4">
        <f>shipments9[[#This Row],[Boxes]]*shipments9[[#This Row],[Cost Per Box]]</f>
        <v>1052.28</v>
      </c>
      <c r="Q3464" s="4">
        <f>shipments9[[#This Row],[Amount]] -shipments9[[#This Row],[total cost]]</f>
        <v>2720.9700000000003</v>
      </c>
      <c r="R3464" s="4" t="str">
        <f>IF(shipments9[[#This Row],[Gross Profit]]&lt;0,"Loss","Profit")</f>
        <v>Profit</v>
      </c>
      <c r="S3464" s="9">
        <f>shipments9[[#This Row],[Gross Profit]]/shipments9[[#This Row],[Amount]]</f>
        <v>0.7211210494931426</v>
      </c>
      <c r="T3464" s="11">
        <f>shipments9[[#This Row],[Amount]]/shipments9[[#This Row],[Boxes]]</f>
        <v>16.996621621621621</v>
      </c>
    </row>
    <row r="3465" spans="1:20" hidden="1" x14ac:dyDescent="0.25">
      <c r="A3465" t="s">
        <v>3662</v>
      </c>
      <c r="B3465" t="s">
        <v>92</v>
      </c>
      <c r="C3465" t="s">
        <v>145</v>
      </c>
      <c r="D3465" t="s">
        <v>22</v>
      </c>
      <c r="E3465" s="1">
        <v>45086</v>
      </c>
      <c r="F3465" s="1" t="str">
        <f>TEXT(shipments9[[#This Row],[Shipdate]],"ddd")</f>
        <v>Fri</v>
      </c>
      <c r="G3465" s="1" t="str">
        <f>IF(OR(shipments9[[#This Row],[Day Name]]="Sat",shipments9[[#This Row],[Day Name]]="Sun"),"Weekend","Weekday")</f>
        <v>Weekday</v>
      </c>
      <c r="H3465">
        <v>4313.25</v>
      </c>
      <c r="I3465">
        <v>270</v>
      </c>
      <c r="J3465" t="s">
        <v>172</v>
      </c>
      <c r="K3465" t="s">
        <v>8151</v>
      </c>
      <c r="L3465" t="s">
        <v>8154</v>
      </c>
      <c r="M3465">
        <v>6</v>
      </c>
      <c r="N3465" t="s">
        <v>8159</v>
      </c>
      <c r="O3465" s="4">
        <f>INDEX(products[Cost_per_box], MATCH(shipments9[[#This Row],[PID]], products[PID], 0))</f>
        <v>4.74</v>
      </c>
      <c r="P3465" s="4">
        <f>shipments9[[#This Row],[Boxes]]*shipments9[[#This Row],[Cost Per Box]]</f>
        <v>1279.8</v>
      </c>
      <c r="Q3465" s="4">
        <f>shipments9[[#This Row],[Amount]] -shipments9[[#This Row],[total cost]]</f>
        <v>3033.45</v>
      </c>
      <c r="R3465" s="4" t="str">
        <f>IF(shipments9[[#This Row],[Gross Profit]]&lt;0,"Loss","Profit")</f>
        <v>Profit</v>
      </c>
      <c r="S3465" s="9">
        <f>shipments9[[#This Row],[Gross Profit]]/shipments9[[#This Row],[Amount]]</f>
        <v>0.70328638497652574</v>
      </c>
      <c r="T3465" s="11">
        <f>shipments9[[#This Row],[Amount]]/shipments9[[#This Row],[Boxes]]</f>
        <v>15.975</v>
      </c>
    </row>
    <row r="3466" spans="1:20" hidden="1" x14ac:dyDescent="0.25">
      <c r="A3466" t="s">
        <v>3663</v>
      </c>
      <c r="B3466" t="s">
        <v>92</v>
      </c>
      <c r="C3466" t="s">
        <v>149</v>
      </c>
      <c r="D3466" t="s">
        <v>22</v>
      </c>
      <c r="E3466" s="1">
        <v>45330</v>
      </c>
      <c r="F3466" s="1" t="str">
        <f>TEXT(shipments9[[#This Row],[Shipdate]],"ddd")</f>
        <v>Thu</v>
      </c>
      <c r="G3466" s="1" t="str">
        <f>IF(OR(shipments9[[#This Row],[Day Name]]="Sat",shipments9[[#This Row],[Day Name]]="Sun"),"Weekend","Weekday")</f>
        <v>Weekday</v>
      </c>
      <c r="H3466">
        <v>7776</v>
      </c>
      <c r="I3466">
        <v>519</v>
      </c>
      <c r="J3466" t="s">
        <v>172</v>
      </c>
      <c r="K3466" t="s">
        <v>8155</v>
      </c>
      <c r="L3466" t="s">
        <v>8156</v>
      </c>
      <c r="M3466">
        <v>2</v>
      </c>
      <c r="N3466" t="s">
        <v>8157</v>
      </c>
      <c r="O3466" s="4">
        <f>INDEX(products[Cost_per_box], MATCH(shipments9[[#This Row],[PID]], products[PID], 0))</f>
        <v>6.43</v>
      </c>
      <c r="P3466" s="4">
        <f>shipments9[[#This Row],[Boxes]]*shipments9[[#This Row],[Cost Per Box]]</f>
        <v>3337.17</v>
      </c>
      <c r="Q3466" s="4">
        <f>shipments9[[#This Row],[Amount]] -shipments9[[#This Row],[total cost]]</f>
        <v>4438.83</v>
      </c>
      <c r="R3466" s="4" t="str">
        <f>IF(shipments9[[#This Row],[Gross Profit]]&lt;0,"Loss","Profit")</f>
        <v>Profit</v>
      </c>
      <c r="S3466" s="9">
        <f>shipments9[[#This Row],[Gross Profit]]/shipments9[[#This Row],[Amount]]</f>
        <v>0.57083719135802469</v>
      </c>
      <c r="T3466" s="11">
        <f>shipments9[[#This Row],[Amount]]/shipments9[[#This Row],[Boxes]]</f>
        <v>14.982658959537572</v>
      </c>
    </row>
    <row r="3467" spans="1:20" hidden="1" x14ac:dyDescent="0.25">
      <c r="A3467" t="s">
        <v>3664</v>
      </c>
      <c r="B3467" t="s">
        <v>92</v>
      </c>
      <c r="C3467" t="s">
        <v>149</v>
      </c>
      <c r="D3467" t="s">
        <v>22</v>
      </c>
      <c r="E3467" s="1">
        <v>45253</v>
      </c>
      <c r="F3467" s="1" t="str">
        <f>TEXT(shipments9[[#This Row],[Shipdate]],"ddd")</f>
        <v>Thu</v>
      </c>
      <c r="G3467" s="1" t="str">
        <f>IF(OR(shipments9[[#This Row],[Day Name]]="Sat",shipments9[[#This Row],[Day Name]]="Sun"),"Weekend","Weekday")</f>
        <v>Weekday</v>
      </c>
      <c r="H3467">
        <v>3557.25</v>
      </c>
      <c r="I3467">
        <v>255</v>
      </c>
      <c r="J3467" t="s">
        <v>172</v>
      </c>
      <c r="K3467" t="s">
        <v>8151</v>
      </c>
      <c r="L3467" t="s">
        <v>8152</v>
      </c>
      <c r="M3467">
        <v>11</v>
      </c>
      <c r="N3467" t="s">
        <v>8165</v>
      </c>
      <c r="O3467" s="4">
        <f>INDEX(products[Cost_per_box], MATCH(shipments9[[#This Row],[PID]], products[PID], 0))</f>
        <v>6.43</v>
      </c>
      <c r="P3467" s="4">
        <f>shipments9[[#This Row],[Boxes]]*shipments9[[#This Row],[Cost Per Box]]</f>
        <v>1639.6499999999999</v>
      </c>
      <c r="Q3467" s="4">
        <f>shipments9[[#This Row],[Amount]] -shipments9[[#This Row],[total cost]]</f>
        <v>1917.6000000000001</v>
      </c>
      <c r="R3467" s="4" t="str">
        <f>IF(shipments9[[#This Row],[Gross Profit]]&lt;0,"Loss","Profit")</f>
        <v>Profit</v>
      </c>
      <c r="S3467" s="9">
        <f>shipments9[[#This Row],[Gross Profit]]/shipments9[[#This Row],[Amount]]</f>
        <v>0.53906810035842301</v>
      </c>
      <c r="T3467" s="11">
        <f>shipments9[[#This Row],[Amount]]/shipments9[[#This Row],[Boxes]]</f>
        <v>13.95</v>
      </c>
    </row>
    <row r="3468" spans="1:20" hidden="1" x14ac:dyDescent="0.25">
      <c r="A3468" t="s">
        <v>3665</v>
      </c>
      <c r="B3468" t="s">
        <v>92</v>
      </c>
      <c r="C3468" t="s">
        <v>121</v>
      </c>
      <c r="D3468" t="s">
        <v>22</v>
      </c>
      <c r="E3468" s="1">
        <v>45259</v>
      </c>
      <c r="F3468" s="1" t="str">
        <f>TEXT(shipments9[[#This Row],[Shipdate]],"ddd")</f>
        <v>Wed</v>
      </c>
      <c r="G3468" s="1" t="str">
        <f>IF(OR(shipments9[[#This Row],[Day Name]]="Sat",shipments9[[#This Row],[Day Name]]="Sun"),"Weekend","Weekday")</f>
        <v>Weekday</v>
      </c>
      <c r="H3468">
        <v>5355</v>
      </c>
      <c r="I3468">
        <v>412</v>
      </c>
      <c r="J3468" t="s">
        <v>172</v>
      </c>
      <c r="K3468" t="s">
        <v>8151</v>
      </c>
      <c r="L3468" t="s">
        <v>8152</v>
      </c>
      <c r="M3468">
        <v>11</v>
      </c>
      <c r="N3468" t="s">
        <v>8165</v>
      </c>
      <c r="O3468" s="4">
        <f>INDEX(products[Cost_per_box], MATCH(shipments9[[#This Row],[PID]], products[PID], 0))</f>
        <v>5.26</v>
      </c>
      <c r="P3468" s="4">
        <f>shipments9[[#This Row],[Boxes]]*shipments9[[#This Row],[Cost Per Box]]</f>
        <v>2167.12</v>
      </c>
      <c r="Q3468" s="4">
        <f>shipments9[[#This Row],[Amount]] -shipments9[[#This Row],[total cost]]</f>
        <v>3187.88</v>
      </c>
      <c r="R3468" s="4" t="str">
        <f>IF(shipments9[[#This Row],[Gross Profit]]&lt;0,"Loss","Profit")</f>
        <v>Profit</v>
      </c>
      <c r="S3468" s="9">
        <f>shipments9[[#This Row],[Gross Profit]]/shipments9[[#This Row],[Amount]]</f>
        <v>0.5953090569561158</v>
      </c>
      <c r="T3468" s="11">
        <f>shipments9[[#This Row],[Amount]]/shipments9[[#This Row],[Boxes]]</f>
        <v>12.99757281553398</v>
      </c>
    </row>
    <row r="3469" spans="1:20" hidden="1" x14ac:dyDescent="0.25">
      <c r="A3469" t="s">
        <v>3666</v>
      </c>
      <c r="B3469" t="s">
        <v>92</v>
      </c>
      <c r="C3469" t="s">
        <v>135</v>
      </c>
      <c r="D3469" t="s">
        <v>22</v>
      </c>
      <c r="E3469" s="1">
        <v>45181</v>
      </c>
      <c r="F3469" s="1" t="str">
        <f>TEXT(shipments9[[#This Row],[Shipdate]],"ddd")</f>
        <v>Tue</v>
      </c>
      <c r="G3469" s="1" t="str">
        <f>IF(OR(shipments9[[#This Row],[Day Name]]="Sat",shipments9[[#This Row],[Day Name]]="Sun"),"Weekend","Weekday")</f>
        <v>Weekday</v>
      </c>
      <c r="H3469">
        <v>4979.25</v>
      </c>
      <c r="I3469">
        <v>192</v>
      </c>
      <c r="J3469" t="s">
        <v>172</v>
      </c>
      <c r="K3469" t="s">
        <v>8151</v>
      </c>
      <c r="L3469" t="s">
        <v>8160</v>
      </c>
      <c r="M3469">
        <v>9</v>
      </c>
      <c r="N3469" t="s">
        <v>8167</v>
      </c>
      <c r="O3469" s="4">
        <f>INDEX(products[Cost_per_box], MATCH(shipments9[[#This Row],[PID]], products[PID], 0))</f>
        <v>9.94</v>
      </c>
      <c r="P3469" s="4">
        <f>shipments9[[#This Row],[Boxes]]*shipments9[[#This Row],[Cost Per Box]]</f>
        <v>1908.48</v>
      </c>
      <c r="Q3469" s="4">
        <f>shipments9[[#This Row],[Amount]] -shipments9[[#This Row],[total cost]]</f>
        <v>3070.77</v>
      </c>
      <c r="R3469" s="4" t="str">
        <f>IF(shipments9[[#This Row],[Gross Profit]]&lt;0,"Loss","Profit")</f>
        <v>Profit</v>
      </c>
      <c r="S3469" s="9">
        <f>shipments9[[#This Row],[Gross Profit]]/shipments9[[#This Row],[Amount]]</f>
        <v>0.61671336044585023</v>
      </c>
      <c r="T3469" s="11">
        <f>shipments9[[#This Row],[Amount]]/shipments9[[#This Row],[Boxes]]</f>
        <v>25.93359375</v>
      </c>
    </row>
    <row r="3470" spans="1:20" hidden="1" x14ac:dyDescent="0.25">
      <c r="A3470" t="s">
        <v>3667</v>
      </c>
      <c r="B3470" t="s">
        <v>92</v>
      </c>
      <c r="C3470" t="s">
        <v>139</v>
      </c>
      <c r="D3470" t="s">
        <v>22</v>
      </c>
      <c r="E3470" s="1">
        <v>45341</v>
      </c>
      <c r="F3470" s="1" t="str">
        <f>TEXT(shipments9[[#This Row],[Shipdate]],"ddd")</f>
        <v>Mon</v>
      </c>
      <c r="G3470" s="1" t="str">
        <f>IF(OR(shipments9[[#This Row],[Day Name]]="Sat",shipments9[[#This Row],[Day Name]]="Sun"),"Weekend","Weekday")</f>
        <v>Weekday</v>
      </c>
      <c r="H3470">
        <v>10761.75</v>
      </c>
      <c r="I3470">
        <v>567</v>
      </c>
      <c r="J3470" t="s">
        <v>172</v>
      </c>
      <c r="K3470" t="s">
        <v>8155</v>
      </c>
      <c r="L3470" t="s">
        <v>8156</v>
      </c>
      <c r="M3470">
        <v>2</v>
      </c>
      <c r="N3470" t="s">
        <v>8157</v>
      </c>
      <c r="O3470" s="4">
        <f>INDEX(products[Cost_per_box], MATCH(shipments9[[#This Row],[PID]], products[PID], 0))</f>
        <v>3.68</v>
      </c>
      <c r="P3470" s="4">
        <f>shipments9[[#This Row],[Boxes]]*shipments9[[#This Row],[Cost Per Box]]</f>
        <v>2086.56</v>
      </c>
      <c r="Q3470" s="4">
        <f>shipments9[[#This Row],[Amount]] -shipments9[[#This Row],[total cost]]</f>
        <v>8675.19</v>
      </c>
      <c r="R3470" s="4" t="str">
        <f>IF(shipments9[[#This Row],[Gross Profit]]&lt;0,"Loss","Profit")</f>
        <v>Profit</v>
      </c>
      <c r="S3470" s="9">
        <f>shipments9[[#This Row],[Gross Profit]]/shipments9[[#This Row],[Amount]]</f>
        <v>0.80611331800125452</v>
      </c>
      <c r="T3470" s="11">
        <f>shipments9[[#This Row],[Amount]]/shipments9[[#This Row],[Boxes]]</f>
        <v>18.980158730158731</v>
      </c>
    </row>
    <row r="3471" spans="1:20" hidden="1" x14ac:dyDescent="0.25">
      <c r="A3471" t="s">
        <v>3668</v>
      </c>
      <c r="B3471" t="s">
        <v>92</v>
      </c>
      <c r="C3471" t="s">
        <v>155</v>
      </c>
      <c r="D3471" t="s">
        <v>22</v>
      </c>
      <c r="E3471" s="1">
        <v>45391</v>
      </c>
      <c r="F3471" s="1" t="str">
        <f>TEXT(shipments9[[#This Row],[Shipdate]],"ddd")</f>
        <v>Tue</v>
      </c>
      <c r="G3471" s="1" t="str">
        <f>IF(OR(shipments9[[#This Row],[Day Name]]="Sat",shipments9[[#This Row],[Day Name]]="Sun"),"Weekend","Weekday")</f>
        <v>Weekday</v>
      </c>
      <c r="H3471">
        <v>10707.75</v>
      </c>
      <c r="I3471">
        <v>1190</v>
      </c>
      <c r="J3471" t="s">
        <v>172</v>
      </c>
      <c r="K3471" t="s">
        <v>8155</v>
      </c>
      <c r="L3471" t="s">
        <v>8154</v>
      </c>
      <c r="M3471">
        <v>4</v>
      </c>
      <c r="N3471" t="s">
        <v>8158</v>
      </c>
      <c r="O3471" s="4">
        <f>INDEX(products[Cost_per_box], MATCH(shipments9[[#This Row],[PID]], products[PID], 0))</f>
        <v>8.43</v>
      </c>
      <c r="P3471" s="4">
        <f>shipments9[[#This Row],[Boxes]]*shipments9[[#This Row],[Cost Per Box]]</f>
        <v>10031.699999999999</v>
      </c>
      <c r="Q3471" s="4">
        <f>shipments9[[#This Row],[Amount]] -shipments9[[#This Row],[total cost]]</f>
        <v>676.05000000000109</v>
      </c>
      <c r="R3471" s="4" t="str">
        <f>IF(shipments9[[#This Row],[Gross Profit]]&lt;0,"Loss","Profit")</f>
        <v>Profit</v>
      </c>
      <c r="S3471" s="9">
        <f>shipments9[[#This Row],[Gross Profit]]/shipments9[[#This Row],[Amount]]</f>
        <v>6.3136513273096689E-2</v>
      </c>
      <c r="T3471" s="11">
        <f>shipments9[[#This Row],[Amount]]/shipments9[[#This Row],[Boxes]]</f>
        <v>8.9981092436974794</v>
      </c>
    </row>
    <row r="3472" spans="1:20" hidden="1" x14ac:dyDescent="0.25">
      <c r="A3472" t="s">
        <v>3669</v>
      </c>
      <c r="B3472" t="s">
        <v>92</v>
      </c>
      <c r="C3472" t="s">
        <v>161</v>
      </c>
      <c r="D3472" t="s">
        <v>22</v>
      </c>
      <c r="E3472" s="1">
        <v>45334</v>
      </c>
      <c r="F3472" s="1" t="str">
        <f>TEXT(shipments9[[#This Row],[Shipdate]],"ddd")</f>
        <v>Mon</v>
      </c>
      <c r="G3472" s="1" t="str">
        <f>IF(OR(shipments9[[#This Row],[Day Name]]="Sat",shipments9[[#This Row],[Day Name]]="Sun"),"Weekend","Weekday")</f>
        <v>Weekday</v>
      </c>
      <c r="H3472">
        <v>16155</v>
      </c>
      <c r="I3472">
        <v>1616</v>
      </c>
      <c r="J3472" t="s">
        <v>172</v>
      </c>
      <c r="K3472" t="s">
        <v>8155</v>
      </c>
      <c r="L3472" t="s">
        <v>8156</v>
      </c>
      <c r="M3472">
        <v>2</v>
      </c>
      <c r="N3472" t="s">
        <v>8157</v>
      </c>
      <c r="O3472" s="4">
        <f>INDEX(products[Cost_per_box], MATCH(shipments9[[#This Row],[PID]], products[PID], 0))</f>
        <v>2.76</v>
      </c>
      <c r="P3472" s="4">
        <f>shipments9[[#This Row],[Boxes]]*shipments9[[#This Row],[Cost Per Box]]</f>
        <v>4460.16</v>
      </c>
      <c r="Q3472" s="4">
        <f>shipments9[[#This Row],[Amount]] -shipments9[[#This Row],[total cost]]</f>
        <v>11694.84</v>
      </c>
      <c r="R3472" s="4" t="str">
        <f>IF(shipments9[[#This Row],[Gross Profit]]&lt;0,"Loss","Profit")</f>
        <v>Profit</v>
      </c>
      <c r="S3472" s="9">
        <f>shipments9[[#This Row],[Gross Profit]]/shipments9[[#This Row],[Amount]]</f>
        <v>0.72391457753017641</v>
      </c>
      <c r="T3472" s="11">
        <f>shipments9[[#This Row],[Amount]]/shipments9[[#This Row],[Boxes]]</f>
        <v>9.9969059405940595</v>
      </c>
    </row>
    <row r="3473" spans="1:20" hidden="1" x14ac:dyDescent="0.25">
      <c r="A3473" t="s">
        <v>3670</v>
      </c>
      <c r="B3473" t="s">
        <v>92</v>
      </c>
      <c r="C3473" t="s">
        <v>163</v>
      </c>
      <c r="D3473" t="s">
        <v>22</v>
      </c>
      <c r="E3473" s="1">
        <v>45190</v>
      </c>
      <c r="F3473" s="1" t="str">
        <f>TEXT(shipments9[[#This Row],[Shipdate]],"ddd")</f>
        <v>Thu</v>
      </c>
      <c r="G3473" s="1" t="str">
        <f>IF(OR(shipments9[[#This Row],[Day Name]]="Sat",shipments9[[#This Row],[Day Name]]="Sun"),"Weekend","Weekday")</f>
        <v>Weekday</v>
      </c>
      <c r="H3473">
        <v>423</v>
      </c>
      <c r="I3473">
        <v>61</v>
      </c>
      <c r="J3473" t="s">
        <v>172</v>
      </c>
      <c r="K3473" t="s">
        <v>8151</v>
      </c>
      <c r="L3473" t="s">
        <v>8160</v>
      </c>
      <c r="M3473">
        <v>9</v>
      </c>
      <c r="N3473" t="s">
        <v>8167</v>
      </c>
      <c r="O3473" s="4">
        <f>INDEX(products[Cost_per_box], MATCH(shipments9[[#This Row],[PID]], products[PID], 0))</f>
        <v>3.32</v>
      </c>
      <c r="P3473" s="4">
        <f>shipments9[[#This Row],[Boxes]]*shipments9[[#This Row],[Cost Per Box]]</f>
        <v>202.51999999999998</v>
      </c>
      <c r="Q3473" s="4">
        <f>shipments9[[#This Row],[Amount]] -shipments9[[#This Row],[total cost]]</f>
        <v>220.48000000000002</v>
      </c>
      <c r="R3473" s="4" t="str">
        <f>IF(shipments9[[#This Row],[Gross Profit]]&lt;0,"Loss","Profit")</f>
        <v>Profit</v>
      </c>
      <c r="S3473" s="9">
        <f>shipments9[[#This Row],[Gross Profit]]/shipments9[[#This Row],[Amount]]</f>
        <v>0.52122931442080378</v>
      </c>
      <c r="T3473" s="11">
        <f>shipments9[[#This Row],[Amount]]/shipments9[[#This Row],[Boxes]]</f>
        <v>6.9344262295081966</v>
      </c>
    </row>
    <row r="3474" spans="1:20" hidden="1" x14ac:dyDescent="0.25">
      <c r="A3474" t="s">
        <v>3671</v>
      </c>
      <c r="B3474" t="s">
        <v>92</v>
      </c>
      <c r="C3474" t="s">
        <v>121</v>
      </c>
      <c r="D3474" t="s">
        <v>22</v>
      </c>
      <c r="E3474" s="1">
        <v>44967</v>
      </c>
      <c r="F3474" s="1" t="str">
        <f>TEXT(shipments9[[#This Row],[Shipdate]],"ddd")</f>
        <v>Fri</v>
      </c>
      <c r="G3474" s="1" t="str">
        <f>IF(OR(shipments9[[#This Row],[Day Name]]="Sat",shipments9[[#This Row],[Day Name]]="Sun"),"Weekend","Weekday")</f>
        <v>Weekday</v>
      </c>
      <c r="H3474">
        <v>10181.25</v>
      </c>
      <c r="I3474">
        <v>637</v>
      </c>
      <c r="J3474" t="s">
        <v>172</v>
      </c>
      <c r="K3474" t="s">
        <v>8151</v>
      </c>
      <c r="L3474" t="s">
        <v>8156</v>
      </c>
      <c r="M3474">
        <v>2</v>
      </c>
      <c r="N3474" t="s">
        <v>8157</v>
      </c>
      <c r="O3474" s="4">
        <f>INDEX(products[Cost_per_box], MATCH(shipments9[[#This Row],[PID]], products[PID], 0))</f>
        <v>5.26</v>
      </c>
      <c r="P3474" s="4">
        <f>shipments9[[#This Row],[Boxes]]*shipments9[[#This Row],[Cost Per Box]]</f>
        <v>3350.62</v>
      </c>
      <c r="Q3474" s="4">
        <f>shipments9[[#This Row],[Amount]] -shipments9[[#This Row],[total cost]]</f>
        <v>6830.63</v>
      </c>
      <c r="R3474" s="4" t="str">
        <f>IF(shipments9[[#This Row],[Gross Profit]]&lt;0,"Loss","Profit")</f>
        <v>Profit</v>
      </c>
      <c r="S3474" s="9">
        <f>shipments9[[#This Row],[Gross Profit]]/shipments9[[#This Row],[Amount]]</f>
        <v>0.67090288520564767</v>
      </c>
      <c r="T3474" s="11">
        <f>shipments9[[#This Row],[Amount]]/shipments9[[#This Row],[Boxes]]</f>
        <v>15.983124018838305</v>
      </c>
    </row>
    <row r="3475" spans="1:20" hidden="1" x14ac:dyDescent="0.25">
      <c r="A3475" t="s">
        <v>3672</v>
      </c>
      <c r="B3475" t="s">
        <v>92</v>
      </c>
      <c r="C3475" t="s">
        <v>126</v>
      </c>
      <c r="D3475" t="s">
        <v>22</v>
      </c>
      <c r="E3475" s="1">
        <v>45104</v>
      </c>
      <c r="F3475" s="1" t="str">
        <f>TEXT(shipments9[[#This Row],[Shipdate]],"ddd")</f>
        <v>Tue</v>
      </c>
      <c r="G3475" s="1" t="str">
        <f>IF(OR(shipments9[[#This Row],[Day Name]]="Sat",shipments9[[#This Row],[Day Name]]="Sun"),"Weekend","Weekday")</f>
        <v>Weekday</v>
      </c>
      <c r="H3475">
        <v>1215</v>
      </c>
      <c r="I3475">
        <v>102</v>
      </c>
      <c r="J3475" t="s">
        <v>172</v>
      </c>
      <c r="K3475" t="s">
        <v>8151</v>
      </c>
      <c r="L3475" t="s">
        <v>8154</v>
      </c>
      <c r="M3475">
        <v>6</v>
      </c>
      <c r="N3475" t="s">
        <v>8159</v>
      </c>
      <c r="O3475" s="4">
        <f>INDEX(products[Cost_per_box], MATCH(shipments9[[#This Row],[PID]], products[PID], 0))</f>
        <v>5.15</v>
      </c>
      <c r="P3475" s="4">
        <f>shipments9[[#This Row],[Boxes]]*shipments9[[#This Row],[Cost Per Box]]</f>
        <v>525.30000000000007</v>
      </c>
      <c r="Q3475" s="4">
        <f>shipments9[[#This Row],[Amount]] -shipments9[[#This Row],[total cost]]</f>
        <v>689.69999999999993</v>
      </c>
      <c r="R3475" s="4" t="str">
        <f>IF(shipments9[[#This Row],[Gross Profit]]&lt;0,"Loss","Profit")</f>
        <v>Profit</v>
      </c>
      <c r="S3475" s="9">
        <f>shipments9[[#This Row],[Gross Profit]]/shipments9[[#This Row],[Amount]]</f>
        <v>0.56765432098765423</v>
      </c>
      <c r="T3475" s="11">
        <f>shipments9[[#This Row],[Amount]]/shipments9[[#This Row],[Boxes]]</f>
        <v>11.911764705882353</v>
      </c>
    </row>
    <row r="3476" spans="1:20" hidden="1" x14ac:dyDescent="0.25">
      <c r="A3476" t="s">
        <v>3673</v>
      </c>
      <c r="B3476" t="s">
        <v>92</v>
      </c>
      <c r="C3476" t="s">
        <v>135</v>
      </c>
      <c r="D3476" t="s">
        <v>22</v>
      </c>
      <c r="E3476" s="1">
        <v>44986</v>
      </c>
      <c r="F3476" s="1" t="str">
        <f>TEXT(shipments9[[#This Row],[Shipdate]],"ddd")</f>
        <v>Wed</v>
      </c>
      <c r="G3476" s="1" t="str">
        <f>IF(OR(shipments9[[#This Row],[Day Name]]="Sat",shipments9[[#This Row],[Day Name]]="Sun"),"Weekend","Weekday")</f>
        <v>Weekday</v>
      </c>
      <c r="H3476">
        <v>7519.5</v>
      </c>
      <c r="I3476">
        <v>290</v>
      </c>
      <c r="J3476" t="s">
        <v>172</v>
      </c>
      <c r="K3476" t="s">
        <v>8151</v>
      </c>
      <c r="L3476" t="s">
        <v>8156</v>
      </c>
      <c r="M3476">
        <v>3</v>
      </c>
      <c r="N3476" t="s">
        <v>8164</v>
      </c>
      <c r="O3476" s="4">
        <f>INDEX(products[Cost_per_box], MATCH(shipments9[[#This Row],[PID]], products[PID], 0))</f>
        <v>9.94</v>
      </c>
      <c r="P3476" s="4">
        <f>shipments9[[#This Row],[Boxes]]*shipments9[[#This Row],[Cost Per Box]]</f>
        <v>2882.6</v>
      </c>
      <c r="Q3476" s="4">
        <f>shipments9[[#This Row],[Amount]] -shipments9[[#This Row],[total cost]]</f>
        <v>4636.8999999999996</v>
      </c>
      <c r="R3476" s="4" t="str">
        <f>IF(shipments9[[#This Row],[Gross Profit]]&lt;0,"Loss","Profit")</f>
        <v>Profit</v>
      </c>
      <c r="S3476" s="9">
        <f>shipments9[[#This Row],[Gross Profit]]/shipments9[[#This Row],[Amount]]</f>
        <v>0.61665004322095884</v>
      </c>
      <c r="T3476" s="11">
        <f>shipments9[[#This Row],[Amount]]/shipments9[[#This Row],[Boxes]]</f>
        <v>25.929310344827588</v>
      </c>
    </row>
    <row r="3477" spans="1:20" hidden="1" x14ac:dyDescent="0.25">
      <c r="A3477" t="s">
        <v>3674</v>
      </c>
      <c r="B3477" t="s">
        <v>92</v>
      </c>
      <c r="C3477" t="s">
        <v>145</v>
      </c>
      <c r="D3477" t="s">
        <v>22</v>
      </c>
      <c r="E3477" s="1">
        <v>45288</v>
      </c>
      <c r="F3477" s="1" t="str">
        <f>TEXT(shipments9[[#This Row],[Shipdate]],"ddd")</f>
        <v>Thu</v>
      </c>
      <c r="G3477" s="1" t="str">
        <f>IF(OR(shipments9[[#This Row],[Day Name]]="Sat",shipments9[[#This Row],[Day Name]]="Sun"),"Weekend","Weekday")</f>
        <v>Weekday</v>
      </c>
      <c r="H3477">
        <v>5953.5</v>
      </c>
      <c r="I3477">
        <v>426</v>
      </c>
      <c r="J3477" t="s">
        <v>172</v>
      </c>
      <c r="K3477" t="s">
        <v>8151</v>
      </c>
      <c r="L3477" t="s">
        <v>8152</v>
      </c>
      <c r="M3477">
        <v>12</v>
      </c>
      <c r="N3477" t="s">
        <v>8166</v>
      </c>
      <c r="O3477" s="4">
        <f>INDEX(products[Cost_per_box], MATCH(shipments9[[#This Row],[PID]], products[PID], 0))</f>
        <v>4.74</v>
      </c>
      <c r="P3477" s="4">
        <f>shipments9[[#This Row],[Boxes]]*shipments9[[#This Row],[Cost Per Box]]</f>
        <v>2019.24</v>
      </c>
      <c r="Q3477" s="4">
        <f>shipments9[[#This Row],[Amount]] -shipments9[[#This Row],[total cost]]</f>
        <v>3934.26</v>
      </c>
      <c r="R3477" s="4" t="str">
        <f>IF(shipments9[[#This Row],[Gross Profit]]&lt;0,"Loss","Profit")</f>
        <v>Profit</v>
      </c>
      <c r="S3477" s="9">
        <f>shipments9[[#This Row],[Gross Profit]]/shipments9[[#This Row],[Amount]]</f>
        <v>0.6608314436885866</v>
      </c>
      <c r="T3477" s="11">
        <f>shipments9[[#This Row],[Amount]]/shipments9[[#This Row],[Boxes]]</f>
        <v>13.975352112676056</v>
      </c>
    </row>
    <row r="3478" spans="1:20" hidden="1" x14ac:dyDescent="0.25">
      <c r="A3478" t="s">
        <v>3675</v>
      </c>
      <c r="B3478" t="s">
        <v>92</v>
      </c>
      <c r="C3478" t="s">
        <v>161</v>
      </c>
      <c r="D3478" t="s">
        <v>22</v>
      </c>
      <c r="E3478" s="1">
        <v>45090</v>
      </c>
      <c r="F3478" s="1" t="str">
        <f>TEXT(shipments9[[#This Row],[Shipdate]],"ddd")</f>
        <v>Tue</v>
      </c>
      <c r="G3478" s="1" t="str">
        <f>IF(OR(shipments9[[#This Row],[Day Name]]="Sat",shipments9[[#This Row],[Day Name]]="Sun"),"Weekend","Weekday")</f>
        <v>Weekday</v>
      </c>
      <c r="H3478">
        <v>780.75</v>
      </c>
      <c r="I3478">
        <v>66</v>
      </c>
      <c r="J3478" t="s">
        <v>172</v>
      </c>
      <c r="K3478" t="s">
        <v>8151</v>
      </c>
      <c r="L3478" t="s">
        <v>8154</v>
      </c>
      <c r="M3478">
        <v>6</v>
      </c>
      <c r="N3478" t="s">
        <v>8159</v>
      </c>
      <c r="O3478" s="4">
        <f>INDEX(products[Cost_per_box], MATCH(shipments9[[#This Row],[PID]], products[PID], 0))</f>
        <v>2.76</v>
      </c>
      <c r="P3478" s="4">
        <f>shipments9[[#This Row],[Boxes]]*shipments9[[#This Row],[Cost Per Box]]</f>
        <v>182.16</v>
      </c>
      <c r="Q3478" s="4">
        <f>shipments9[[#This Row],[Amount]] -shipments9[[#This Row],[total cost]]</f>
        <v>598.59</v>
      </c>
      <c r="R3478" s="4" t="str">
        <f>IF(shipments9[[#This Row],[Gross Profit]]&lt;0,"Loss","Profit")</f>
        <v>Profit</v>
      </c>
      <c r="S3478" s="9">
        <f>shipments9[[#This Row],[Gross Profit]]/shipments9[[#This Row],[Amount]]</f>
        <v>0.76668587896253604</v>
      </c>
      <c r="T3478" s="11">
        <f>shipments9[[#This Row],[Amount]]/shipments9[[#This Row],[Boxes]]</f>
        <v>11.829545454545455</v>
      </c>
    </row>
    <row r="3479" spans="1:20" hidden="1" x14ac:dyDescent="0.25">
      <c r="A3479" t="s">
        <v>3676</v>
      </c>
      <c r="B3479" t="s">
        <v>92</v>
      </c>
      <c r="C3479" t="s">
        <v>132</v>
      </c>
      <c r="D3479" t="s">
        <v>22</v>
      </c>
      <c r="E3479" s="1">
        <v>45118</v>
      </c>
      <c r="F3479" s="1" t="str">
        <f>TEXT(shipments9[[#This Row],[Shipdate]],"ddd")</f>
        <v>Tue</v>
      </c>
      <c r="G3479" s="1" t="str">
        <f>IF(OR(shipments9[[#This Row],[Day Name]]="Sat",shipments9[[#This Row],[Day Name]]="Sun"),"Weekend","Weekday")</f>
        <v>Weekday</v>
      </c>
      <c r="H3479">
        <v>1883.25</v>
      </c>
      <c r="I3479">
        <v>68</v>
      </c>
      <c r="J3479" t="s">
        <v>172</v>
      </c>
      <c r="K3479" t="s">
        <v>8151</v>
      </c>
      <c r="L3479" t="s">
        <v>8160</v>
      </c>
      <c r="M3479">
        <v>7</v>
      </c>
      <c r="N3479" t="s">
        <v>8161</v>
      </c>
      <c r="O3479" s="4">
        <f>INDEX(products[Cost_per_box], MATCH(shipments9[[#This Row],[PID]], products[PID], 0))</f>
        <v>6.31</v>
      </c>
      <c r="P3479" s="4">
        <f>shipments9[[#This Row],[Boxes]]*shipments9[[#This Row],[Cost Per Box]]</f>
        <v>429.08</v>
      </c>
      <c r="Q3479" s="4">
        <f>shipments9[[#This Row],[Amount]] -shipments9[[#This Row],[total cost]]</f>
        <v>1454.17</v>
      </c>
      <c r="R3479" s="4" t="str">
        <f>IF(shipments9[[#This Row],[Gross Profit]]&lt;0,"Loss","Profit")</f>
        <v>Profit</v>
      </c>
      <c r="S3479" s="9">
        <f>shipments9[[#This Row],[Gross Profit]]/shipments9[[#This Row],[Amount]]</f>
        <v>0.77215983008097711</v>
      </c>
      <c r="T3479" s="11">
        <f>shipments9[[#This Row],[Amount]]/shipments9[[#This Row],[Boxes]]</f>
        <v>27.694852941176471</v>
      </c>
    </row>
    <row r="3480" spans="1:20" hidden="1" x14ac:dyDescent="0.25">
      <c r="A3480" t="s">
        <v>3677</v>
      </c>
      <c r="B3480" t="s">
        <v>92</v>
      </c>
      <c r="C3480" t="s">
        <v>149</v>
      </c>
      <c r="D3480" t="s">
        <v>22</v>
      </c>
      <c r="E3480" s="1">
        <v>45147</v>
      </c>
      <c r="F3480" s="1" t="str">
        <f>TEXT(shipments9[[#This Row],[Shipdate]],"ddd")</f>
        <v>Wed</v>
      </c>
      <c r="G3480" s="1" t="str">
        <f>IF(OR(shipments9[[#This Row],[Day Name]]="Sat",shipments9[[#This Row],[Day Name]]="Sun"),"Weekend","Weekday")</f>
        <v>Weekday</v>
      </c>
      <c r="H3480">
        <v>5283</v>
      </c>
      <c r="I3480">
        <v>294</v>
      </c>
      <c r="J3480" t="s">
        <v>172</v>
      </c>
      <c r="K3480" t="s">
        <v>8151</v>
      </c>
      <c r="L3480" t="s">
        <v>8160</v>
      </c>
      <c r="M3480">
        <v>8</v>
      </c>
      <c r="N3480" t="s">
        <v>8162</v>
      </c>
      <c r="O3480" s="4">
        <f>INDEX(products[Cost_per_box], MATCH(shipments9[[#This Row],[PID]], products[PID], 0))</f>
        <v>6.43</v>
      </c>
      <c r="P3480" s="4">
        <f>shipments9[[#This Row],[Boxes]]*shipments9[[#This Row],[Cost Per Box]]</f>
        <v>1890.4199999999998</v>
      </c>
      <c r="Q3480" s="4">
        <f>shipments9[[#This Row],[Amount]] -shipments9[[#This Row],[total cost]]</f>
        <v>3392.58</v>
      </c>
      <c r="R3480" s="4" t="str">
        <f>IF(shipments9[[#This Row],[Gross Profit]]&lt;0,"Loss","Profit")</f>
        <v>Profit</v>
      </c>
      <c r="S3480" s="9">
        <f>shipments9[[#This Row],[Gross Profit]]/shipments9[[#This Row],[Amount]]</f>
        <v>0.6421692220329358</v>
      </c>
      <c r="T3480" s="11">
        <f>shipments9[[#This Row],[Amount]]/shipments9[[#This Row],[Boxes]]</f>
        <v>17.969387755102041</v>
      </c>
    </row>
    <row r="3481" spans="1:20" hidden="1" x14ac:dyDescent="0.25">
      <c r="A3481" t="s">
        <v>3678</v>
      </c>
      <c r="B3481" t="s">
        <v>92</v>
      </c>
      <c r="C3481" t="s">
        <v>153</v>
      </c>
      <c r="D3481" t="s">
        <v>22</v>
      </c>
      <c r="E3481" s="1">
        <v>45184</v>
      </c>
      <c r="F3481" s="1" t="str">
        <f>TEXT(shipments9[[#This Row],[Shipdate]],"ddd")</f>
        <v>Fri</v>
      </c>
      <c r="G3481" s="1" t="str">
        <f>IF(OR(shipments9[[#This Row],[Day Name]]="Sat",shipments9[[#This Row],[Day Name]]="Sun"),"Weekend","Weekday")</f>
        <v>Weekday</v>
      </c>
      <c r="H3481">
        <v>9434.25</v>
      </c>
      <c r="I3481">
        <v>629</v>
      </c>
      <c r="J3481" t="s">
        <v>172</v>
      </c>
      <c r="K3481" t="s">
        <v>8151</v>
      </c>
      <c r="L3481" t="s">
        <v>8160</v>
      </c>
      <c r="M3481">
        <v>9</v>
      </c>
      <c r="N3481" t="s">
        <v>8167</v>
      </c>
      <c r="O3481" s="4">
        <f>INDEX(products[Cost_per_box], MATCH(shipments9[[#This Row],[PID]], products[PID], 0))</f>
        <v>9.57</v>
      </c>
      <c r="P3481" s="4">
        <f>shipments9[[#This Row],[Boxes]]*shipments9[[#This Row],[Cost Per Box]]</f>
        <v>6019.53</v>
      </c>
      <c r="Q3481" s="4">
        <f>shipments9[[#This Row],[Amount]] -shipments9[[#This Row],[total cost]]</f>
        <v>3414.7200000000003</v>
      </c>
      <c r="R3481" s="4" t="str">
        <f>IF(shipments9[[#This Row],[Gross Profit]]&lt;0,"Loss","Profit")</f>
        <v>Profit</v>
      </c>
      <c r="S3481" s="9">
        <f>shipments9[[#This Row],[Gross Profit]]/shipments9[[#This Row],[Amount]]</f>
        <v>0.36194928054694336</v>
      </c>
      <c r="T3481" s="11">
        <f>shipments9[[#This Row],[Amount]]/shipments9[[#This Row],[Boxes]]</f>
        <v>14.998807631160572</v>
      </c>
    </row>
    <row r="3482" spans="1:20" hidden="1" x14ac:dyDescent="0.25">
      <c r="A3482" t="s">
        <v>3679</v>
      </c>
      <c r="B3482" t="s">
        <v>92</v>
      </c>
      <c r="C3482" t="s">
        <v>124</v>
      </c>
      <c r="D3482" t="s">
        <v>22</v>
      </c>
      <c r="E3482" s="1">
        <v>45268</v>
      </c>
      <c r="F3482" s="1" t="str">
        <f>TEXT(shipments9[[#This Row],[Shipdate]],"ddd")</f>
        <v>Fri</v>
      </c>
      <c r="G3482" s="1" t="str">
        <f>IF(OR(shipments9[[#This Row],[Day Name]]="Sat",shipments9[[#This Row],[Day Name]]="Sun"),"Weekend","Weekday")</f>
        <v>Weekday</v>
      </c>
      <c r="H3482">
        <v>3453.75</v>
      </c>
      <c r="I3482">
        <v>216</v>
      </c>
      <c r="J3482" t="s">
        <v>172</v>
      </c>
      <c r="K3482" t="s">
        <v>8151</v>
      </c>
      <c r="L3482" t="s">
        <v>8152</v>
      </c>
      <c r="M3482">
        <v>12</v>
      </c>
      <c r="N3482" t="s">
        <v>8166</v>
      </c>
      <c r="O3482" s="4">
        <f>INDEX(products[Cost_per_box], MATCH(shipments9[[#This Row],[PID]], products[PID], 0))</f>
        <v>7.48</v>
      </c>
      <c r="P3482" s="4">
        <f>shipments9[[#This Row],[Boxes]]*shipments9[[#This Row],[Cost Per Box]]</f>
        <v>1615.68</v>
      </c>
      <c r="Q3482" s="4">
        <f>shipments9[[#This Row],[Amount]] -shipments9[[#This Row],[total cost]]</f>
        <v>1838.07</v>
      </c>
      <c r="R3482" s="4" t="str">
        <f>IF(shipments9[[#This Row],[Gross Profit]]&lt;0,"Loss","Profit")</f>
        <v>Profit</v>
      </c>
      <c r="S3482" s="9">
        <f>shipments9[[#This Row],[Gross Profit]]/shipments9[[#This Row],[Amount]]</f>
        <v>0.53219543973941363</v>
      </c>
      <c r="T3482" s="11">
        <f>shipments9[[#This Row],[Amount]]/shipments9[[#This Row],[Boxes]]</f>
        <v>15.989583333333334</v>
      </c>
    </row>
    <row r="3483" spans="1:20" hidden="1" x14ac:dyDescent="0.25">
      <c r="A3483" t="s">
        <v>3680</v>
      </c>
      <c r="B3483" t="s">
        <v>92</v>
      </c>
      <c r="C3483" t="s">
        <v>135</v>
      </c>
      <c r="D3483" t="s">
        <v>22</v>
      </c>
      <c r="E3483" s="1">
        <v>45253</v>
      </c>
      <c r="F3483" s="1" t="str">
        <f>TEXT(shipments9[[#This Row],[Shipdate]],"ddd")</f>
        <v>Thu</v>
      </c>
      <c r="G3483" s="1" t="str">
        <f>IF(OR(shipments9[[#This Row],[Day Name]]="Sat",shipments9[[#This Row],[Day Name]]="Sun"),"Weekend","Weekday")</f>
        <v>Weekday</v>
      </c>
      <c r="H3483">
        <v>6349.5</v>
      </c>
      <c r="I3483">
        <v>245</v>
      </c>
      <c r="J3483" t="s">
        <v>172</v>
      </c>
      <c r="K3483" t="s">
        <v>8151</v>
      </c>
      <c r="L3483" t="s">
        <v>8152</v>
      </c>
      <c r="M3483">
        <v>11</v>
      </c>
      <c r="N3483" t="s">
        <v>8165</v>
      </c>
      <c r="O3483" s="4">
        <f>INDEX(products[Cost_per_box], MATCH(shipments9[[#This Row],[PID]], products[PID], 0))</f>
        <v>9.94</v>
      </c>
      <c r="P3483" s="4">
        <f>shipments9[[#This Row],[Boxes]]*shipments9[[#This Row],[Cost Per Box]]</f>
        <v>2435.2999999999997</v>
      </c>
      <c r="Q3483" s="4">
        <f>shipments9[[#This Row],[Amount]] -shipments9[[#This Row],[total cost]]</f>
        <v>3914.2000000000003</v>
      </c>
      <c r="R3483" s="4" t="str">
        <f>IF(shipments9[[#This Row],[Gross Profit]]&lt;0,"Loss","Profit")</f>
        <v>Profit</v>
      </c>
      <c r="S3483" s="9">
        <f>shipments9[[#This Row],[Gross Profit]]/shipments9[[#This Row],[Amount]]</f>
        <v>0.61645798881801717</v>
      </c>
      <c r="T3483" s="11">
        <f>shipments9[[#This Row],[Amount]]/shipments9[[#This Row],[Boxes]]</f>
        <v>25.916326530612245</v>
      </c>
    </row>
    <row r="3484" spans="1:20" hidden="1" x14ac:dyDescent="0.25">
      <c r="A3484" t="s">
        <v>3681</v>
      </c>
      <c r="B3484" t="s">
        <v>92</v>
      </c>
      <c r="C3484" t="s">
        <v>149</v>
      </c>
      <c r="D3484" t="s">
        <v>22</v>
      </c>
      <c r="E3484" s="1">
        <v>45397</v>
      </c>
      <c r="F3484" s="1" t="str">
        <f>TEXT(shipments9[[#This Row],[Shipdate]],"ddd")</f>
        <v>Mon</v>
      </c>
      <c r="G3484" s="1" t="str">
        <f>IF(OR(shipments9[[#This Row],[Day Name]]="Sat",shipments9[[#This Row],[Day Name]]="Sun"),"Weekend","Weekday")</f>
        <v>Weekday</v>
      </c>
      <c r="H3484">
        <v>5258.25</v>
      </c>
      <c r="I3484">
        <v>351</v>
      </c>
      <c r="J3484" t="s">
        <v>172</v>
      </c>
      <c r="K3484" t="s">
        <v>8155</v>
      </c>
      <c r="L3484" t="s">
        <v>8154</v>
      </c>
      <c r="M3484">
        <v>4</v>
      </c>
      <c r="N3484" t="s">
        <v>8158</v>
      </c>
      <c r="O3484" s="4">
        <f>INDEX(products[Cost_per_box], MATCH(shipments9[[#This Row],[PID]], products[PID], 0))</f>
        <v>6.43</v>
      </c>
      <c r="P3484" s="4">
        <f>shipments9[[#This Row],[Boxes]]*shipments9[[#This Row],[Cost Per Box]]</f>
        <v>2256.9299999999998</v>
      </c>
      <c r="Q3484" s="4">
        <f>shipments9[[#This Row],[Amount]] -shipments9[[#This Row],[total cost]]</f>
        <v>3001.32</v>
      </c>
      <c r="R3484" s="4" t="str">
        <f>IF(shipments9[[#This Row],[Gross Profit]]&lt;0,"Loss","Profit")</f>
        <v>Profit</v>
      </c>
      <c r="S3484" s="9">
        <f>shipments9[[#This Row],[Gross Profit]]/shipments9[[#This Row],[Amount]]</f>
        <v>0.5707830551989731</v>
      </c>
      <c r="T3484" s="11">
        <f>shipments9[[#This Row],[Amount]]/shipments9[[#This Row],[Boxes]]</f>
        <v>14.98076923076923</v>
      </c>
    </row>
    <row r="3485" spans="1:20" hidden="1" x14ac:dyDescent="0.25">
      <c r="A3485" t="s">
        <v>3682</v>
      </c>
      <c r="B3485" t="s">
        <v>92</v>
      </c>
      <c r="C3485" t="s">
        <v>163</v>
      </c>
      <c r="D3485" t="s">
        <v>22</v>
      </c>
      <c r="E3485" s="1">
        <v>44952</v>
      </c>
      <c r="F3485" s="1" t="str">
        <f>TEXT(shipments9[[#This Row],[Shipdate]],"ddd")</f>
        <v>Thu</v>
      </c>
      <c r="G3485" s="1" t="str">
        <f>IF(OR(shipments9[[#This Row],[Day Name]]="Sat",shipments9[[#This Row],[Day Name]]="Sun"),"Weekend","Weekday")</f>
        <v>Weekday</v>
      </c>
      <c r="H3485">
        <v>2252.25</v>
      </c>
      <c r="I3485">
        <v>226</v>
      </c>
      <c r="J3485" t="s">
        <v>172</v>
      </c>
      <c r="K3485" t="s">
        <v>8151</v>
      </c>
      <c r="L3485" t="s">
        <v>8156</v>
      </c>
      <c r="M3485">
        <v>1</v>
      </c>
      <c r="N3485" t="s">
        <v>8163</v>
      </c>
      <c r="O3485" s="4">
        <f>INDEX(products[Cost_per_box], MATCH(shipments9[[#This Row],[PID]], products[PID], 0))</f>
        <v>3.32</v>
      </c>
      <c r="P3485" s="4">
        <f>shipments9[[#This Row],[Boxes]]*shipments9[[#This Row],[Cost Per Box]]</f>
        <v>750.31999999999994</v>
      </c>
      <c r="Q3485" s="4">
        <f>shipments9[[#This Row],[Amount]] -shipments9[[#This Row],[total cost]]</f>
        <v>1501.93</v>
      </c>
      <c r="R3485" s="4" t="str">
        <f>IF(shipments9[[#This Row],[Gross Profit]]&lt;0,"Loss","Profit")</f>
        <v>Profit</v>
      </c>
      <c r="S3485" s="9">
        <f>shipments9[[#This Row],[Gross Profit]]/shipments9[[#This Row],[Amount]]</f>
        <v>0.66685758685758689</v>
      </c>
      <c r="T3485" s="11">
        <f>shipments9[[#This Row],[Amount]]/shipments9[[#This Row],[Boxes]]</f>
        <v>9.9657079646017692</v>
      </c>
    </row>
    <row r="3486" spans="1:20" hidden="1" x14ac:dyDescent="0.25">
      <c r="A3486" t="s">
        <v>3683</v>
      </c>
      <c r="B3486" t="s">
        <v>92</v>
      </c>
      <c r="C3486" t="s">
        <v>163</v>
      </c>
      <c r="D3486" t="s">
        <v>22</v>
      </c>
      <c r="E3486" s="1">
        <v>45035</v>
      </c>
      <c r="F3486" s="1" t="str">
        <f>TEXT(shipments9[[#This Row],[Shipdate]],"ddd")</f>
        <v>Wed</v>
      </c>
      <c r="G3486" s="1" t="str">
        <f>IF(OR(shipments9[[#This Row],[Day Name]]="Sat",shipments9[[#This Row],[Day Name]]="Sun"),"Weekend","Weekday")</f>
        <v>Weekday</v>
      </c>
      <c r="H3486">
        <v>2229.75</v>
      </c>
      <c r="I3486">
        <v>223</v>
      </c>
      <c r="J3486" t="s">
        <v>172</v>
      </c>
      <c r="K3486" t="s">
        <v>8151</v>
      </c>
      <c r="L3486" t="s">
        <v>8154</v>
      </c>
      <c r="M3486">
        <v>4</v>
      </c>
      <c r="N3486" t="s">
        <v>8158</v>
      </c>
      <c r="O3486" s="4">
        <f>INDEX(products[Cost_per_box], MATCH(shipments9[[#This Row],[PID]], products[PID], 0))</f>
        <v>3.32</v>
      </c>
      <c r="P3486" s="4">
        <f>shipments9[[#This Row],[Boxes]]*shipments9[[#This Row],[Cost Per Box]]</f>
        <v>740.36</v>
      </c>
      <c r="Q3486" s="4">
        <f>shipments9[[#This Row],[Amount]] -shipments9[[#This Row],[total cost]]</f>
        <v>1489.3899999999999</v>
      </c>
      <c r="R3486" s="4" t="str">
        <f>IF(shipments9[[#This Row],[Gross Profit]]&lt;0,"Loss","Profit")</f>
        <v>Profit</v>
      </c>
      <c r="S3486" s="9">
        <f>shipments9[[#This Row],[Gross Profit]]/shipments9[[#This Row],[Amount]]</f>
        <v>0.66796277609597488</v>
      </c>
      <c r="T3486" s="11">
        <f>shipments9[[#This Row],[Amount]]/shipments9[[#This Row],[Boxes]]</f>
        <v>9.9988789237668154</v>
      </c>
    </row>
    <row r="3487" spans="1:20" hidden="1" x14ac:dyDescent="0.25">
      <c r="A3487" t="s">
        <v>3684</v>
      </c>
      <c r="B3487" t="s">
        <v>95</v>
      </c>
      <c r="C3487" t="s">
        <v>121</v>
      </c>
      <c r="D3487" t="s">
        <v>22</v>
      </c>
      <c r="E3487" s="1">
        <v>45345</v>
      </c>
      <c r="F3487" s="1" t="str">
        <f>TEXT(shipments9[[#This Row],[Shipdate]],"ddd")</f>
        <v>Fri</v>
      </c>
      <c r="G3487" s="1" t="str">
        <f>IF(OR(shipments9[[#This Row],[Day Name]]="Sat",shipments9[[#This Row],[Day Name]]="Sun"),"Weekend","Weekday")</f>
        <v>Weekday</v>
      </c>
      <c r="H3487">
        <v>4608</v>
      </c>
      <c r="I3487">
        <v>288</v>
      </c>
      <c r="J3487" t="s">
        <v>172</v>
      </c>
      <c r="K3487" t="s">
        <v>8155</v>
      </c>
      <c r="L3487" t="s">
        <v>8156</v>
      </c>
      <c r="M3487">
        <v>2</v>
      </c>
      <c r="N3487" t="s">
        <v>8157</v>
      </c>
      <c r="O3487" s="4">
        <f>INDEX(products[Cost_per_box], MATCH(shipments9[[#This Row],[PID]], products[PID], 0))</f>
        <v>5.26</v>
      </c>
      <c r="P3487" s="4">
        <f>shipments9[[#This Row],[Boxes]]*shipments9[[#This Row],[Cost Per Box]]</f>
        <v>1514.8799999999999</v>
      </c>
      <c r="Q3487" s="4">
        <f>shipments9[[#This Row],[Amount]] -shipments9[[#This Row],[total cost]]</f>
        <v>3093.12</v>
      </c>
      <c r="R3487" s="4" t="str">
        <f>IF(shipments9[[#This Row],[Gross Profit]]&lt;0,"Loss","Profit")</f>
        <v>Profit</v>
      </c>
      <c r="S3487" s="9">
        <f>shipments9[[#This Row],[Gross Profit]]/shipments9[[#This Row],[Amount]]</f>
        <v>0.67125000000000001</v>
      </c>
      <c r="T3487" s="11">
        <f>shipments9[[#This Row],[Amount]]/shipments9[[#This Row],[Boxes]]</f>
        <v>16</v>
      </c>
    </row>
    <row r="3488" spans="1:20" hidden="1" x14ac:dyDescent="0.25">
      <c r="A3488" t="s">
        <v>3685</v>
      </c>
      <c r="B3488" t="s">
        <v>95</v>
      </c>
      <c r="C3488" t="s">
        <v>143</v>
      </c>
      <c r="D3488" t="s">
        <v>22</v>
      </c>
      <c r="E3488" s="1">
        <v>45288</v>
      </c>
      <c r="F3488" s="1" t="str">
        <f>TEXT(shipments9[[#This Row],[Shipdate]],"ddd")</f>
        <v>Thu</v>
      </c>
      <c r="G3488" s="1" t="str">
        <f>IF(OR(shipments9[[#This Row],[Day Name]]="Sat",shipments9[[#This Row],[Day Name]]="Sun"),"Weekend","Weekday")</f>
        <v>Weekday</v>
      </c>
      <c r="H3488">
        <v>3793.5</v>
      </c>
      <c r="I3488">
        <v>181</v>
      </c>
      <c r="J3488" t="s">
        <v>172</v>
      </c>
      <c r="K3488" t="s">
        <v>8151</v>
      </c>
      <c r="L3488" t="s">
        <v>8152</v>
      </c>
      <c r="M3488">
        <v>12</v>
      </c>
      <c r="N3488" t="s">
        <v>8166</v>
      </c>
      <c r="O3488" s="4">
        <f>INDEX(products[Cost_per_box], MATCH(shipments9[[#This Row],[PID]], products[PID], 0))</f>
        <v>10.23</v>
      </c>
      <c r="P3488" s="4">
        <f>shipments9[[#This Row],[Boxes]]*shipments9[[#This Row],[Cost Per Box]]</f>
        <v>1851.63</v>
      </c>
      <c r="Q3488" s="4">
        <f>shipments9[[#This Row],[Amount]] -shipments9[[#This Row],[total cost]]</f>
        <v>1941.87</v>
      </c>
      <c r="R3488" s="4" t="str">
        <f>IF(shipments9[[#This Row],[Gross Profit]]&lt;0,"Loss","Profit")</f>
        <v>Profit</v>
      </c>
      <c r="S3488" s="9">
        <f>shipments9[[#This Row],[Gross Profit]]/shipments9[[#This Row],[Amount]]</f>
        <v>0.51189402926057725</v>
      </c>
      <c r="T3488" s="11">
        <f>shipments9[[#This Row],[Amount]]/shipments9[[#This Row],[Boxes]]</f>
        <v>20.958563535911601</v>
      </c>
    </row>
    <row r="3489" spans="1:20" hidden="1" x14ac:dyDescent="0.25">
      <c r="A3489" t="s">
        <v>3686</v>
      </c>
      <c r="B3489" t="s">
        <v>95</v>
      </c>
      <c r="C3489" t="s">
        <v>145</v>
      </c>
      <c r="D3489" t="s">
        <v>22</v>
      </c>
      <c r="E3489" s="1">
        <v>44956</v>
      </c>
      <c r="F3489" s="1" t="str">
        <f>TEXT(shipments9[[#This Row],[Shipdate]],"ddd")</f>
        <v>Mon</v>
      </c>
      <c r="G3489" s="1" t="str">
        <f>IF(OR(shipments9[[#This Row],[Day Name]]="Sat",shipments9[[#This Row],[Day Name]]="Sun"),"Weekend","Weekday")</f>
        <v>Weekday</v>
      </c>
      <c r="H3489">
        <v>5584.5</v>
      </c>
      <c r="I3489">
        <v>399</v>
      </c>
      <c r="J3489" t="s">
        <v>172</v>
      </c>
      <c r="K3489" t="s">
        <v>8151</v>
      </c>
      <c r="L3489" t="s">
        <v>8156</v>
      </c>
      <c r="M3489">
        <v>1</v>
      </c>
      <c r="N3489" t="s">
        <v>8163</v>
      </c>
      <c r="O3489" s="4">
        <f>INDEX(products[Cost_per_box], MATCH(shipments9[[#This Row],[PID]], products[PID], 0))</f>
        <v>4.74</v>
      </c>
      <c r="P3489" s="4">
        <f>shipments9[[#This Row],[Boxes]]*shipments9[[#This Row],[Cost Per Box]]</f>
        <v>1891.26</v>
      </c>
      <c r="Q3489" s="4">
        <f>shipments9[[#This Row],[Amount]] -shipments9[[#This Row],[total cost]]</f>
        <v>3693.24</v>
      </c>
      <c r="R3489" s="4" t="str">
        <f>IF(shipments9[[#This Row],[Gross Profit]]&lt;0,"Loss","Profit")</f>
        <v>Profit</v>
      </c>
      <c r="S3489" s="9">
        <f>shipments9[[#This Row],[Gross Profit]]/shipments9[[#This Row],[Amount]]</f>
        <v>0.66133763094278808</v>
      </c>
      <c r="T3489" s="11">
        <f>shipments9[[#This Row],[Amount]]/shipments9[[#This Row],[Boxes]]</f>
        <v>13.996240601503759</v>
      </c>
    </row>
    <row r="3490" spans="1:20" hidden="1" x14ac:dyDescent="0.25">
      <c r="A3490" t="s">
        <v>3687</v>
      </c>
      <c r="B3490" t="s">
        <v>95</v>
      </c>
      <c r="C3490" t="s">
        <v>155</v>
      </c>
      <c r="D3490" t="s">
        <v>22</v>
      </c>
      <c r="E3490" s="1">
        <v>45363</v>
      </c>
      <c r="F3490" s="1" t="str">
        <f>TEXT(shipments9[[#This Row],[Shipdate]],"ddd")</f>
        <v>Tue</v>
      </c>
      <c r="G3490" s="1" t="str">
        <f>IF(OR(shipments9[[#This Row],[Day Name]]="Sat",shipments9[[#This Row],[Day Name]]="Sun"),"Weekend","Weekday")</f>
        <v>Weekday</v>
      </c>
      <c r="H3490">
        <v>16575.75</v>
      </c>
      <c r="I3490">
        <v>1658</v>
      </c>
      <c r="J3490" t="s">
        <v>172</v>
      </c>
      <c r="K3490" t="s">
        <v>8155</v>
      </c>
      <c r="L3490" t="s">
        <v>8156</v>
      </c>
      <c r="M3490">
        <v>3</v>
      </c>
      <c r="N3490" t="s">
        <v>8164</v>
      </c>
      <c r="O3490" s="4">
        <f>INDEX(products[Cost_per_box], MATCH(shipments9[[#This Row],[PID]], products[PID], 0))</f>
        <v>8.43</v>
      </c>
      <c r="P3490" s="4">
        <f>shipments9[[#This Row],[Boxes]]*shipments9[[#This Row],[Cost Per Box]]</f>
        <v>13976.939999999999</v>
      </c>
      <c r="Q3490" s="4">
        <f>shipments9[[#This Row],[Amount]] -shipments9[[#This Row],[total cost]]</f>
        <v>2598.8100000000013</v>
      </c>
      <c r="R3490" s="4" t="str">
        <f>IF(shipments9[[#This Row],[Gross Profit]]&lt;0,"Loss","Profit")</f>
        <v>Profit</v>
      </c>
      <c r="S3490" s="9">
        <f>shipments9[[#This Row],[Gross Profit]]/shipments9[[#This Row],[Amount]]</f>
        <v>0.1567838559341207</v>
      </c>
      <c r="T3490" s="11">
        <f>shipments9[[#This Row],[Amount]]/shipments9[[#This Row],[Boxes]]</f>
        <v>9.9974366706875752</v>
      </c>
    </row>
    <row r="3491" spans="1:20" hidden="1" x14ac:dyDescent="0.25">
      <c r="A3491" t="s">
        <v>3688</v>
      </c>
      <c r="B3491" t="s">
        <v>95</v>
      </c>
      <c r="C3491" t="s">
        <v>121</v>
      </c>
      <c r="D3491" t="s">
        <v>22</v>
      </c>
      <c r="E3491" s="1">
        <v>45313</v>
      </c>
      <c r="F3491" s="1" t="str">
        <f>TEXT(shipments9[[#This Row],[Shipdate]],"ddd")</f>
        <v>Mon</v>
      </c>
      <c r="G3491" s="1" t="str">
        <f>IF(OR(shipments9[[#This Row],[Day Name]]="Sat",shipments9[[#This Row],[Day Name]]="Sun"),"Weekend","Weekday")</f>
        <v>Weekday</v>
      </c>
      <c r="H3491">
        <v>9506.25</v>
      </c>
      <c r="I3491">
        <v>793</v>
      </c>
      <c r="J3491" t="s">
        <v>172</v>
      </c>
      <c r="K3491" t="s">
        <v>8155</v>
      </c>
      <c r="L3491" t="s">
        <v>8156</v>
      </c>
      <c r="M3491">
        <v>1</v>
      </c>
      <c r="N3491" t="s">
        <v>8163</v>
      </c>
      <c r="O3491" s="4">
        <f>INDEX(products[Cost_per_box], MATCH(shipments9[[#This Row],[PID]], products[PID], 0))</f>
        <v>5.26</v>
      </c>
      <c r="P3491" s="4">
        <f>shipments9[[#This Row],[Boxes]]*shipments9[[#This Row],[Cost Per Box]]</f>
        <v>4171.1799999999994</v>
      </c>
      <c r="Q3491" s="4">
        <f>shipments9[[#This Row],[Amount]] -shipments9[[#This Row],[total cost]]</f>
        <v>5335.0700000000006</v>
      </c>
      <c r="R3491" s="4" t="str">
        <f>IF(shipments9[[#This Row],[Gross Profit]]&lt;0,"Loss","Profit")</f>
        <v>Profit</v>
      </c>
      <c r="S3491" s="9">
        <f>shipments9[[#This Row],[Gross Profit]]/shipments9[[#This Row],[Amount]]</f>
        <v>0.56121709401709408</v>
      </c>
      <c r="T3491" s="11">
        <f>shipments9[[#This Row],[Amount]]/shipments9[[#This Row],[Boxes]]</f>
        <v>11.987704918032787</v>
      </c>
    </row>
    <row r="3492" spans="1:20" hidden="1" x14ac:dyDescent="0.25">
      <c r="A3492" t="s">
        <v>3689</v>
      </c>
      <c r="B3492" t="s">
        <v>95</v>
      </c>
      <c r="C3492" t="s">
        <v>121</v>
      </c>
      <c r="D3492" t="s">
        <v>22</v>
      </c>
      <c r="E3492" s="1">
        <v>45160</v>
      </c>
      <c r="F3492" s="1" t="str">
        <f>TEXT(shipments9[[#This Row],[Shipdate]],"ddd")</f>
        <v>Tue</v>
      </c>
      <c r="G3492" s="1" t="str">
        <f>IF(OR(shipments9[[#This Row],[Day Name]]="Sat",shipments9[[#This Row],[Day Name]]="Sun"),"Weekend","Weekday")</f>
        <v>Weekday</v>
      </c>
      <c r="H3492">
        <v>5193</v>
      </c>
      <c r="I3492">
        <v>400</v>
      </c>
      <c r="J3492" t="s">
        <v>172</v>
      </c>
      <c r="K3492" t="s">
        <v>8151</v>
      </c>
      <c r="L3492" t="s">
        <v>8160</v>
      </c>
      <c r="M3492">
        <v>8</v>
      </c>
      <c r="N3492" t="s">
        <v>8162</v>
      </c>
      <c r="O3492" s="4">
        <f>INDEX(products[Cost_per_box], MATCH(shipments9[[#This Row],[PID]], products[PID], 0))</f>
        <v>5.26</v>
      </c>
      <c r="P3492" s="4">
        <f>shipments9[[#This Row],[Boxes]]*shipments9[[#This Row],[Cost Per Box]]</f>
        <v>2104</v>
      </c>
      <c r="Q3492" s="4">
        <f>shipments9[[#This Row],[Amount]] -shipments9[[#This Row],[total cost]]</f>
        <v>3089</v>
      </c>
      <c r="R3492" s="4" t="str">
        <f>IF(shipments9[[#This Row],[Gross Profit]]&lt;0,"Loss","Profit")</f>
        <v>Profit</v>
      </c>
      <c r="S3492" s="9">
        <f>shipments9[[#This Row],[Gross Profit]]/shipments9[[#This Row],[Amount]]</f>
        <v>0.5948392066243019</v>
      </c>
      <c r="T3492" s="11">
        <f>shipments9[[#This Row],[Amount]]/shipments9[[#This Row],[Boxes]]</f>
        <v>12.9825</v>
      </c>
    </row>
    <row r="3493" spans="1:20" hidden="1" x14ac:dyDescent="0.25">
      <c r="A3493" t="s">
        <v>3690</v>
      </c>
      <c r="B3493" t="s">
        <v>95</v>
      </c>
      <c r="C3493" t="s">
        <v>126</v>
      </c>
      <c r="D3493" t="s">
        <v>22</v>
      </c>
      <c r="E3493" s="1">
        <v>45048</v>
      </c>
      <c r="F3493" s="1" t="str">
        <f>TEXT(shipments9[[#This Row],[Shipdate]],"ddd")</f>
        <v>Tue</v>
      </c>
      <c r="G3493" s="1" t="str">
        <f>IF(OR(shipments9[[#This Row],[Day Name]]="Sat",shipments9[[#This Row],[Day Name]]="Sun"),"Weekend","Weekday")</f>
        <v>Weekday</v>
      </c>
      <c r="H3493">
        <v>20090.25</v>
      </c>
      <c r="I3493">
        <v>1827</v>
      </c>
      <c r="J3493" t="s">
        <v>172</v>
      </c>
      <c r="K3493" t="s">
        <v>8151</v>
      </c>
      <c r="L3493" t="s">
        <v>8154</v>
      </c>
      <c r="M3493">
        <v>5</v>
      </c>
      <c r="N3493" t="s">
        <v>201</v>
      </c>
      <c r="O3493" s="4">
        <f>INDEX(products[Cost_per_box], MATCH(shipments9[[#This Row],[PID]], products[PID], 0))</f>
        <v>5.15</v>
      </c>
      <c r="P3493" s="4">
        <f>shipments9[[#This Row],[Boxes]]*shipments9[[#This Row],[Cost Per Box]]</f>
        <v>9409.0500000000011</v>
      </c>
      <c r="Q3493" s="4">
        <f>shipments9[[#This Row],[Amount]] -shipments9[[#This Row],[total cost]]</f>
        <v>10681.199999999999</v>
      </c>
      <c r="R3493" s="4" t="str">
        <f>IF(shipments9[[#This Row],[Gross Profit]]&lt;0,"Loss","Profit")</f>
        <v>Profit</v>
      </c>
      <c r="S3493" s="9">
        <f>shipments9[[#This Row],[Gross Profit]]/shipments9[[#This Row],[Amount]]</f>
        <v>0.53166088027774661</v>
      </c>
      <c r="T3493" s="11">
        <f>shipments9[[#This Row],[Amount]]/shipments9[[#This Row],[Boxes]]</f>
        <v>10.996305418719212</v>
      </c>
    </row>
    <row r="3494" spans="1:20" hidden="1" x14ac:dyDescent="0.25">
      <c r="A3494" t="s">
        <v>3691</v>
      </c>
      <c r="B3494" t="s">
        <v>95</v>
      </c>
      <c r="C3494" t="s">
        <v>145</v>
      </c>
      <c r="D3494" t="s">
        <v>22</v>
      </c>
      <c r="E3494" s="1">
        <v>45078</v>
      </c>
      <c r="F3494" s="1" t="str">
        <f>TEXT(shipments9[[#This Row],[Shipdate]],"ddd")</f>
        <v>Thu</v>
      </c>
      <c r="G3494" s="1" t="str">
        <f>IF(OR(shipments9[[#This Row],[Day Name]]="Sat",shipments9[[#This Row],[Day Name]]="Sun"),"Weekend","Weekday")</f>
        <v>Weekday</v>
      </c>
      <c r="H3494">
        <v>1496.25</v>
      </c>
      <c r="I3494">
        <v>89</v>
      </c>
      <c r="J3494" t="s">
        <v>172</v>
      </c>
      <c r="K3494" t="s">
        <v>8151</v>
      </c>
      <c r="L3494" t="s">
        <v>8154</v>
      </c>
      <c r="M3494">
        <v>6</v>
      </c>
      <c r="N3494" t="s">
        <v>8159</v>
      </c>
      <c r="O3494" s="4">
        <f>INDEX(products[Cost_per_box], MATCH(shipments9[[#This Row],[PID]], products[PID], 0))</f>
        <v>4.74</v>
      </c>
      <c r="P3494" s="4">
        <f>shipments9[[#This Row],[Boxes]]*shipments9[[#This Row],[Cost Per Box]]</f>
        <v>421.86</v>
      </c>
      <c r="Q3494" s="4">
        <f>shipments9[[#This Row],[Amount]] -shipments9[[#This Row],[total cost]]</f>
        <v>1074.3899999999999</v>
      </c>
      <c r="R3494" s="4" t="str">
        <f>IF(shipments9[[#This Row],[Gross Profit]]&lt;0,"Loss","Profit")</f>
        <v>Profit</v>
      </c>
      <c r="S3494" s="9">
        <f>shipments9[[#This Row],[Gross Profit]]/shipments9[[#This Row],[Amount]]</f>
        <v>0.71805513784461139</v>
      </c>
      <c r="T3494" s="11">
        <f>shipments9[[#This Row],[Amount]]/shipments9[[#This Row],[Boxes]]</f>
        <v>16.811797752808989</v>
      </c>
    </row>
    <row r="3495" spans="1:20" hidden="1" x14ac:dyDescent="0.25">
      <c r="A3495" t="s">
        <v>3692</v>
      </c>
      <c r="B3495" t="s">
        <v>95</v>
      </c>
      <c r="C3495" t="s">
        <v>151</v>
      </c>
      <c r="D3495" t="s">
        <v>22</v>
      </c>
      <c r="E3495" s="1">
        <v>44974</v>
      </c>
      <c r="F3495" s="1" t="str">
        <f>TEXT(shipments9[[#This Row],[Shipdate]],"ddd")</f>
        <v>Fri</v>
      </c>
      <c r="G3495" s="1" t="str">
        <f>IF(OR(shipments9[[#This Row],[Day Name]]="Sat",shipments9[[#This Row],[Day Name]]="Sun"),"Weekend","Weekday")</f>
        <v>Weekday</v>
      </c>
      <c r="H3495">
        <v>6952.5</v>
      </c>
      <c r="I3495">
        <v>387</v>
      </c>
      <c r="J3495" t="s">
        <v>172</v>
      </c>
      <c r="K3495" t="s">
        <v>8151</v>
      </c>
      <c r="L3495" t="s">
        <v>8156</v>
      </c>
      <c r="M3495">
        <v>2</v>
      </c>
      <c r="N3495" t="s">
        <v>8157</v>
      </c>
      <c r="O3495" s="4">
        <f>INDEX(products[Cost_per_box], MATCH(shipments9[[#This Row],[PID]], products[PID], 0))</f>
        <v>12.41</v>
      </c>
      <c r="P3495" s="4">
        <f>shipments9[[#This Row],[Boxes]]*shipments9[[#This Row],[Cost Per Box]]</f>
        <v>4802.67</v>
      </c>
      <c r="Q3495" s="4">
        <f>shipments9[[#This Row],[Amount]] -shipments9[[#This Row],[total cost]]</f>
        <v>2149.83</v>
      </c>
      <c r="R3495" s="4" t="str">
        <f>IF(shipments9[[#This Row],[Gross Profit]]&lt;0,"Loss","Profit")</f>
        <v>Profit</v>
      </c>
      <c r="S3495" s="9">
        <f>shipments9[[#This Row],[Gross Profit]]/shipments9[[#This Row],[Amount]]</f>
        <v>0.30921682847896437</v>
      </c>
      <c r="T3495" s="11">
        <f>shipments9[[#This Row],[Amount]]/shipments9[[#This Row],[Boxes]]</f>
        <v>17.965116279069768</v>
      </c>
    </row>
    <row r="3496" spans="1:20" hidden="1" x14ac:dyDescent="0.25">
      <c r="A3496" t="s">
        <v>3693</v>
      </c>
      <c r="B3496" t="s">
        <v>95</v>
      </c>
      <c r="C3496" t="s">
        <v>155</v>
      </c>
      <c r="D3496" t="s">
        <v>22</v>
      </c>
      <c r="E3496" s="1">
        <v>45022</v>
      </c>
      <c r="F3496" s="1" t="str">
        <f>TEXT(shipments9[[#This Row],[Shipdate]],"ddd")</f>
        <v>Thu</v>
      </c>
      <c r="G3496" s="1" t="str">
        <f>IF(OR(shipments9[[#This Row],[Day Name]]="Sat",shipments9[[#This Row],[Day Name]]="Sun"),"Weekend","Weekday")</f>
        <v>Weekday</v>
      </c>
      <c r="H3496">
        <v>2961</v>
      </c>
      <c r="I3496">
        <v>270</v>
      </c>
      <c r="J3496" t="s">
        <v>172</v>
      </c>
      <c r="K3496" t="s">
        <v>8151</v>
      </c>
      <c r="L3496" t="s">
        <v>8154</v>
      </c>
      <c r="M3496">
        <v>4</v>
      </c>
      <c r="N3496" t="s">
        <v>8158</v>
      </c>
      <c r="O3496" s="4">
        <f>INDEX(products[Cost_per_box], MATCH(shipments9[[#This Row],[PID]], products[PID], 0))</f>
        <v>8.43</v>
      </c>
      <c r="P3496" s="4">
        <f>shipments9[[#This Row],[Boxes]]*shipments9[[#This Row],[Cost Per Box]]</f>
        <v>2276.1</v>
      </c>
      <c r="Q3496" s="4">
        <f>shipments9[[#This Row],[Amount]] -shipments9[[#This Row],[total cost]]</f>
        <v>684.90000000000009</v>
      </c>
      <c r="R3496" s="4" t="str">
        <f>IF(shipments9[[#This Row],[Gross Profit]]&lt;0,"Loss","Profit")</f>
        <v>Profit</v>
      </c>
      <c r="S3496" s="9">
        <f>shipments9[[#This Row],[Gross Profit]]/shipments9[[#This Row],[Amount]]</f>
        <v>0.23130699088145901</v>
      </c>
      <c r="T3496" s="11">
        <f>shipments9[[#This Row],[Amount]]/shipments9[[#This Row],[Boxes]]</f>
        <v>10.966666666666667</v>
      </c>
    </row>
    <row r="3497" spans="1:20" hidden="1" x14ac:dyDescent="0.25">
      <c r="A3497" t="s">
        <v>3694</v>
      </c>
      <c r="B3497" t="s">
        <v>95</v>
      </c>
      <c r="C3497" t="s">
        <v>159</v>
      </c>
      <c r="D3497" t="s">
        <v>22</v>
      </c>
      <c r="E3497" s="1">
        <v>45390</v>
      </c>
      <c r="F3497" s="1" t="str">
        <f>TEXT(shipments9[[#This Row],[Shipdate]],"ddd")</f>
        <v>Mon</v>
      </c>
      <c r="G3497" s="1" t="str">
        <f>IF(OR(shipments9[[#This Row],[Day Name]]="Sat",shipments9[[#This Row],[Day Name]]="Sun"),"Weekend","Weekday")</f>
        <v>Weekday</v>
      </c>
      <c r="H3497">
        <v>6000.75</v>
      </c>
      <c r="I3497">
        <v>223</v>
      </c>
      <c r="J3497" t="s">
        <v>172</v>
      </c>
      <c r="K3497" t="s">
        <v>8155</v>
      </c>
      <c r="L3497" t="s">
        <v>8154</v>
      </c>
      <c r="M3497">
        <v>4</v>
      </c>
      <c r="N3497" t="s">
        <v>8158</v>
      </c>
      <c r="O3497" s="4">
        <f>INDEX(products[Cost_per_box], MATCH(shipments9[[#This Row],[PID]], products[PID], 0))</f>
        <v>5.04</v>
      </c>
      <c r="P3497" s="4">
        <f>shipments9[[#This Row],[Boxes]]*shipments9[[#This Row],[Cost Per Box]]</f>
        <v>1123.92</v>
      </c>
      <c r="Q3497" s="4">
        <f>shipments9[[#This Row],[Amount]] -shipments9[[#This Row],[total cost]]</f>
        <v>4876.83</v>
      </c>
      <c r="R3497" s="4" t="str">
        <f>IF(shipments9[[#This Row],[Gross Profit]]&lt;0,"Loss","Profit")</f>
        <v>Profit</v>
      </c>
      <c r="S3497" s="9">
        <f>shipments9[[#This Row],[Gross Profit]]/shipments9[[#This Row],[Amount]]</f>
        <v>0.81270341207349084</v>
      </c>
      <c r="T3497" s="11">
        <f>shipments9[[#This Row],[Amount]]/shipments9[[#This Row],[Boxes]]</f>
        <v>26.909192825112108</v>
      </c>
    </row>
    <row r="3498" spans="1:20" hidden="1" x14ac:dyDescent="0.25">
      <c r="A3498" t="s">
        <v>3695</v>
      </c>
      <c r="B3498" t="s">
        <v>95</v>
      </c>
      <c r="C3498" t="s">
        <v>124</v>
      </c>
      <c r="D3498" t="s">
        <v>22</v>
      </c>
      <c r="E3498" s="1">
        <v>45239</v>
      </c>
      <c r="F3498" s="1" t="str">
        <f>TEXT(shipments9[[#This Row],[Shipdate]],"ddd")</f>
        <v>Thu</v>
      </c>
      <c r="G3498" s="1" t="str">
        <f>IF(OR(shipments9[[#This Row],[Day Name]]="Sat",shipments9[[#This Row],[Day Name]]="Sun"),"Weekend","Weekday")</f>
        <v>Weekday</v>
      </c>
      <c r="H3498">
        <v>1080</v>
      </c>
      <c r="I3498">
        <v>64</v>
      </c>
      <c r="J3498" t="s">
        <v>172</v>
      </c>
      <c r="K3498" t="s">
        <v>8151</v>
      </c>
      <c r="L3498" t="s">
        <v>8152</v>
      </c>
      <c r="M3498">
        <v>11</v>
      </c>
      <c r="N3498" t="s">
        <v>8165</v>
      </c>
      <c r="O3498" s="4">
        <f>INDEX(products[Cost_per_box], MATCH(shipments9[[#This Row],[PID]], products[PID], 0))</f>
        <v>7.48</v>
      </c>
      <c r="P3498" s="4">
        <f>shipments9[[#This Row],[Boxes]]*shipments9[[#This Row],[Cost Per Box]]</f>
        <v>478.72</v>
      </c>
      <c r="Q3498" s="4">
        <f>shipments9[[#This Row],[Amount]] -shipments9[[#This Row],[total cost]]</f>
        <v>601.28</v>
      </c>
      <c r="R3498" s="4" t="str">
        <f>IF(shipments9[[#This Row],[Gross Profit]]&lt;0,"Loss","Profit")</f>
        <v>Profit</v>
      </c>
      <c r="S3498" s="9">
        <f>shipments9[[#This Row],[Gross Profit]]/shipments9[[#This Row],[Amount]]</f>
        <v>0.55674074074074076</v>
      </c>
      <c r="T3498" s="11">
        <f>shipments9[[#This Row],[Amount]]/shipments9[[#This Row],[Boxes]]</f>
        <v>16.875</v>
      </c>
    </row>
    <row r="3499" spans="1:20" hidden="1" x14ac:dyDescent="0.25">
      <c r="A3499" t="s">
        <v>3696</v>
      </c>
      <c r="B3499" t="s">
        <v>95</v>
      </c>
      <c r="C3499" t="s">
        <v>126</v>
      </c>
      <c r="D3499" t="s">
        <v>22</v>
      </c>
      <c r="E3499" s="1">
        <v>44973</v>
      </c>
      <c r="F3499" s="1" t="str">
        <f>TEXT(shipments9[[#This Row],[Shipdate]],"ddd")</f>
        <v>Thu</v>
      </c>
      <c r="G3499" s="1" t="str">
        <f>IF(OR(shipments9[[#This Row],[Day Name]]="Sat",shipments9[[#This Row],[Day Name]]="Sun"),"Weekend","Weekday")</f>
        <v>Weekday</v>
      </c>
      <c r="H3499">
        <v>6178.5</v>
      </c>
      <c r="I3499">
        <v>687</v>
      </c>
      <c r="J3499" t="s">
        <v>172</v>
      </c>
      <c r="K3499" t="s">
        <v>8151</v>
      </c>
      <c r="L3499" t="s">
        <v>8156</v>
      </c>
      <c r="M3499">
        <v>2</v>
      </c>
      <c r="N3499" t="s">
        <v>8157</v>
      </c>
      <c r="O3499" s="4">
        <f>INDEX(products[Cost_per_box], MATCH(shipments9[[#This Row],[PID]], products[PID], 0))</f>
        <v>5.15</v>
      </c>
      <c r="P3499" s="4">
        <f>shipments9[[#This Row],[Boxes]]*shipments9[[#This Row],[Cost Per Box]]</f>
        <v>3538.05</v>
      </c>
      <c r="Q3499" s="4">
        <f>shipments9[[#This Row],[Amount]] -shipments9[[#This Row],[total cost]]</f>
        <v>2640.45</v>
      </c>
      <c r="R3499" s="4" t="str">
        <f>IF(shipments9[[#This Row],[Gross Profit]]&lt;0,"Loss","Profit")</f>
        <v>Profit</v>
      </c>
      <c r="S3499" s="9">
        <f>shipments9[[#This Row],[Gross Profit]]/shipments9[[#This Row],[Amount]]</f>
        <v>0.42736100995387227</v>
      </c>
      <c r="T3499" s="11">
        <f>shipments9[[#This Row],[Amount]]/shipments9[[#This Row],[Boxes]]</f>
        <v>8.9934497816593879</v>
      </c>
    </row>
    <row r="3500" spans="1:20" hidden="1" x14ac:dyDescent="0.25">
      <c r="A3500" t="s">
        <v>3697</v>
      </c>
      <c r="B3500" t="s">
        <v>95</v>
      </c>
      <c r="C3500" t="s">
        <v>135</v>
      </c>
      <c r="D3500" t="s">
        <v>22</v>
      </c>
      <c r="E3500" s="1">
        <v>45028</v>
      </c>
      <c r="F3500" s="1" t="str">
        <f>TEXT(shipments9[[#This Row],[Shipdate]],"ddd")</f>
        <v>Wed</v>
      </c>
      <c r="G3500" s="1" t="str">
        <f>IF(OR(shipments9[[#This Row],[Day Name]]="Sat",shipments9[[#This Row],[Day Name]]="Sun"),"Weekend","Weekday")</f>
        <v>Weekday</v>
      </c>
      <c r="H3500">
        <v>7962.75</v>
      </c>
      <c r="I3500">
        <v>332</v>
      </c>
      <c r="J3500" t="s">
        <v>172</v>
      </c>
      <c r="K3500" t="s">
        <v>8151</v>
      </c>
      <c r="L3500" t="s">
        <v>8154</v>
      </c>
      <c r="M3500">
        <v>4</v>
      </c>
      <c r="N3500" t="s">
        <v>8158</v>
      </c>
      <c r="O3500" s="4">
        <f>INDEX(products[Cost_per_box], MATCH(shipments9[[#This Row],[PID]], products[PID], 0))</f>
        <v>9.94</v>
      </c>
      <c r="P3500" s="4">
        <f>shipments9[[#This Row],[Boxes]]*shipments9[[#This Row],[Cost Per Box]]</f>
        <v>3300.08</v>
      </c>
      <c r="Q3500" s="4">
        <f>shipments9[[#This Row],[Amount]] -shipments9[[#This Row],[total cost]]</f>
        <v>4662.67</v>
      </c>
      <c r="R3500" s="4" t="str">
        <f>IF(shipments9[[#This Row],[Gross Profit]]&lt;0,"Loss","Profit")</f>
        <v>Profit</v>
      </c>
      <c r="S3500" s="9">
        <f>shipments9[[#This Row],[Gross Profit]]/shipments9[[#This Row],[Amount]]</f>
        <v>0.58556026498383096</v>
      </c>
      <c r="T3500" s="11">
        <f>shipments9[[#This Row],[Amount]]/shipments9[[#This Row],[Boxes]]</f>
        <v>23.984186746987952</v>
      </c>
    </row>
    <row r="3501" spans="1:20" hidden="1" x14ac:dyDescent="0.25">
      <c r="A3501" t="s">
        <v>3698</v>
      </c>
      <c r="B3501" t="s">
        <v>95</v>
      </c>
      <c r="C3501" t="s">
        <v>137</v>
      </c>
      <c r="D3501" t="s">
        <v>22</v>
      </c>
      <c r="E3501" s="1">
        <v>45365</v>
      </c>
      <c r="F3501" s="1" t="str">
        <f>TEXT(shipments9[[#This Row],[Shipdate]],"ddd")</f>
        <v>Thu</v>
      </c>
      <c r="G3501" s="1" t="str">
        <f>IF(OR(shipments9[[#This Row],[Day Name]]="Sat",shipments9[[#This Row],[Day Name]]="Sun"),"Weekend","Weekday")</f>
        <v>Weekday</v>
      </c>
      <c r="H3501">
        <v>10365.75</v>
      </c>
      <c r="I3501">
        <v>519</v>
      </c>
      <c r="J3501" t="s">
        <v>172</v>
      </c>
      <c r="K3501" t="s">
        <v>8155</v>
      </c>
      <c r="L3501" t="s">
        <v>8156</v>
      </c>
      <c r="M3501">
        <v>3</v>
      </c>
      <c r="N3501" t="s">
        <v>8164</v>
      </c>
      <c r="O3501" s="4">
        <f>INDEX(products[Cost_per_box], MATCH(shipments9[[#This Row],[PID]], products[PID], 0))</f>
        <v>7.73</v>
      </c>
      <c r="P3501" s="4">
        <f>shipments9[[#This Row],[Boxes]]*shipments9[[#This Row],[Cost Per Box]]</f>
        <v>4011.8700000000003</v>
      </c>
      <c r="Q3501" s="4">
        <f>shipments9[[#This Row],[Amount]] -shipments9[[#This Row],[total cost]]</f>
        <v>6353.8799999999992</v>
      </c>
      <c r="R3501" s="4" t="str">
        <f>IF(shipments9[[#This Row],[Gross Profit]]&lt;0,"Loss","Profit")</f>
        <v>Profit</v>
      </c>
      <c r="S3501" s="9">
        <f>shipments9[[#This Row],[Gross Profit]]/shipments9[[#This Row],[Amount]]</f>
        <v>0.61296867086317919</v>
      </c>
      <c r="T3501" s="11">
        <f>shipments9[[#This Row],[Amount]]/shipments9[[#This Row],[Boxes]]</f>
        <v>19.972543352601157</v>
      </c>
    </row>
    <row r="3502" spans="1:20" hidden="1" x14ac:dyDescent="0.25">
      <c r="A3502" t="s">
        <v>3699</v>
      </c>
      <c r="B3502" t="s">
        <v>95</v>
      </c>
      <c r="C3502" t="s">
        <v>143</v>
      </c>
      <c r="D3502" t="s">
        <v>22</v>
      </c>
      <c r="E3502" s="1">
        <v>45259</v>
      </c>
      <c r="F3502" s="1" t="str">
        <f>TEXT(shipments9[[#This Row],[Shipdate]],"ddd")</f>
        <v>Wed</v>
      </c>
      <c r="G3502" s="1" t="str">
        <f>IF(OR(shipments9[[#This Row],[Day Name]]="Sat",shipments9[[#This Row],[Day Name]]="Sun"),"Weekend","Weekday")</f>
        <v>Weekday</v>
      </c>
      <c r="H3502">
        <v>7258.5</v>
      </c>
      <c r="I3502">
        <v>427</v>
      </c>
      <c r="J3502" t="s">
        <v>172</v>
      </c>
      <c r="K3502" t="s">
        <v>8151</v>
      </c>
      <c r="L3502" t="s">
        <v>8152</v>
      </c>
      <c r="M3502">
        <v>11</v>
      </c>
      <c r="N3502" t="s">
        <v>8165</v>
      </c>
      <c r="O3502" s="4">
        <f>INDEX(products[Cost_per_box], MATCH(shipments9[[#This Row],[PID]], products[PID], 0))</f>
        <v>10.23</v>
      </c>
      <c r="P3502" s="4">
        <f>shipments9[[#This Row],[Boxes]]*shipments9[[#This Row],[Cost Per Box]]</f>
        <v>4368.21</v>
      </c>
      <c r="Q3502" s="4">
        <f>shipments9[[#This Row],[Amount]] -shipments9[[#This Row],[total cost]]</f>
        <v>2890.29</v>
      </c>
      <c r="R3502" s="4" t="str">
        <f>IF(shipments9[[#This Row],[Gross Profit]]&lt;0,"Loss","Profit")</f>
        <v>Profit</v>
      </c>
      <c r="S3502" s="9">
        <f>shipments9[[#This Row],[Gross Profit]]/shipments9[[#This Row],[Amount]]</f>
        <v>0.39819384170283117</v>
      </c>
      <c r="T3502" s="11">
        <f>shipments9[[#This Row],[Amount]]/shipments9[[#This Row],[Boxes]]</f>
        <v>16.998829039812648</v>
      </c>
    </row>
    <row r="3503" spans="1:20" hidden="1" x14ac:dyDescent="0.25">
      <c r="A3503" t="s">
        <v>3700</v>
      </c>
      <c r="B3503" t="s">
        <v>95</v>
      </c>
      <c r="C3503" t="s">
        <v>149</v>
      </c>
      <c r="D3503" t="s">
        <v>22</v>
      </c>
      <c r="E3503" s="1">
        <v>45399</v>
      </c>
      <c r="F3503" s="1" t="str">
        <f>TEXT(shipments9[[#This Row],[Shipdate]],"ddd")</f>
        <v>Wed</v>
      </c>
      <c r="G3503" s="1" t="str">
        <f>IF(OR(shipments9[[#This Row],[Day Name]]="Sat",shipments9[[#This Row],[Day Name]]="Sun"),"Weekend","Weekday")</f>
        <v>Weekday</v>
      </c>
      <c r="H3503">
        <v>4443.75</v>
      </c>
      <c r="I3503">
        <v>318</v>
      </c>
      <c r="J3503" t="s">
        <v>172</v>
      </c>
      <c r="K3503" t="s">
        <v>8155</v>
      </c>
      <c r="L3503" t="s">
        <v>8154</v>
      </c>
      <c r="M3503">
        <v>4</v>
      </c>
      <c r="N3503" t="s">
        <v>8158</v>
      </c>
      <c r="O3503" s="4">
        <f>INDEX(products[Cost_per_box], MATCH(shipments9[[#This Row],[PID]], products[PID], 0))</f>
        <v>6.43</v>
      </c>
      <c r="P3503" s="4">
        <f>shipments9[[#This Row],[Boxes]]*shipments9[[#This Row],[Cost Per Box]]</f>
        <v>2044.74</v>
      </c>
      <c r="Q3503" s="4">
        <f>shipments9[[#This Row],[Amount]] -shipments9[[#This Row],[total cost]]</f>
        <v>2399.0100000000002</v>
      </c>
      <c r="R3503" s="4" t="str">
        <f>IF(shipments9[[#This Row],[Gross Profit]]&lt;0,"Loss","Profit")</f>
        <v>Profit</v>
      </c>
      <c r="S3503" s="9">
        <f>shipments9[[#This Row],[Gross Profit]]/shipments9[[#This Row],[Amount]]</f>
        <v>0.53986160337552747</v>
      </c>
      <c r="T3503" s="11">
        <f>shipments9[[#This Row],[Amount]]/shipments9[[#This Row],[Boxes]]</f>
        <v>13.974056603773585</v>
      </c>
    </row>
    <row r="3504" spans="1:20" hidden="1" x14ac:dyDescent="0.25">
      <c r="A3504" t="s">
        <v>3701</v>
      </c>
      <c r="B3504" t="s">
        <v>95</v>
      </c>
      <c r="C3504" t="s">
        <v>159</v>
      </c>
      <c r="D3504" t="s">
        <v>22</v>
      </c>
      <c r="E3504" s="1">
        <v>45401</v>
      </c>
      <c r="F3504" s="1" t="str">
        <f>TEXT(shipments9[[#This Row],[Shipdate]],"ddd")</f>
        <v>Fri</v>
      </c>
      <c r="G3504" s="1" t="str">
        <f>IF(OR(shipments9[[#This Row],[Day Name]]="Sat",shipments9[[#This Row],[Day Name]]="Sun"),"Weekend","Weekday")</f>
        <v>Weekday</v>
      </c>
      <c r="H3504">
        <v>2241</v>
      </c>
      <c r="I3504">
        <v>90</v>
      </c>
      <c r="J3504" t="s">
        <v>172</v>
      </c>
      <c r="K3504" t="s">
        <v>8155</v>
      </c>
      <c r="L3504" t="s">
        <v>8154</v>
      </c>
      <c r="M3504">
        <v>4</v>
      </c>
      <c r="N3504" t="s">
        <v>8158</v>
      </c>
      <c r="O3504" s="4">
        <f>INDEX(products[Cost_per_box], MATCH(shipments9[[#This Row],[PID]], products[PID], 0))</f>
        <v>5.04</v>
      </c>
      <c r="P3504" s="4">
        <f>shipments9[[#This Row],[Boxes]]*shipments9[[#This Row],[Cost Per Box]]</f>
        <v>453.6</v>
      </c>
      <c r="Q3504" s="4">
        <f>shipments9[[#This Row],[Amount]] -shipments9[[#This Row],[total cost]]</f>
        <v>1787.4</v>
      </c>
      <c r="R3504" s="4" t="str">
        <f>IF(shipments9[[#This Row],[Gross Profit]]&lt;0,"Loss","Profit")</f>
        <v>Profit</v>
      </c>
      <c r="S3504" s="9">
        <f>shipments9[[#This Row],[Gross Profit]]/shipments9[[#This Row],[Amount]]</f>
        <v>0.79759036144578321</v>
      </c>
      <c r="T3504" s="11">
        <f>shipments9[[#This Row],[Amount]]/shipments9[[#This Row],[Boxes]]</f>
        <v>24.9</v>
      </c>
    </row>
    <row r="3505" spans="1:20" hidden="1" x14ac:dyDescent="0.25">
      <c r="A3505" t="s">
        <v>3702</v>
      </c>
      <c r="B3505" t="s">
        <v>95</v>
      </c>
      <c r="C3505" t="s">
        <v>163</v>
      </c>
      <c r="D3505" t="s">
        <v>22</v>
      </c>
      <c r="E3505" s="1">
        <v>45098</v>
      </c>
      <c r="F3505" s="1" t="str">
        <f>TEXT(shipments9[[#This Row],[Shipdate]],"ddd")</f>
        <v>Wed</v>
      </c>
      <c r="G3505" s="1" t="str">
        <f>IF(OR(shipments9[[#This Row],[Day Name]]="Sat",shipments9[[#This Row],[Day Name]]="Sun"),"Weekend","Weekday")</f>
        <v>Weekday</v>
      </c>
      <c r="H3505">
        <v>1629</v>
      </c>
      <c r="I3505">
        <v>204</v>
      </c>
      <c r="J3505" t="s">
        <v>172</v>
      </c>
      <c r="K3505" t="s">
        <v>8151</v>
      </c>
      <c r="L3505" t="s">
        <v>8154</v>
      </c>
      <c r="M3505">
        <v>6</v>
      </c>
      <c r="N3505" t="s">
        <v>8159</v>
      </c>
      <c r="O3505" s="4">
        <f>INDEX(products[Cost_per_box], MATCH(shipments9[[#This Row],[PID]], products[PID], 0))</f>
        <v>3.32</v>
      </c>
      <c r="P3505" s="4">
        <f>shipments9[[#This Row],[Boxes]]*shipments9[[#This Row],[Cost Per Box]]</f>
        <v>677.28</v>
      </c>
      <c r="Q3505" s="4">
        <f>shipments9[[#This Row],[Amount]] -shipments9[[#This Row],[total cost]]</f>
        <v>951.72</v>
      </c>
      <c r="R3505" s="4" t="str">
        <f>IF(shipments9[[#This Row],[Gross Profit]]&lt;0,"Loss","Profit")</f>
        <v>Profit</v>
      </c>
      <c r="S3505" s="9">
        <f>shipments9[[#This Row],[Gross Profit]]/shipments9[[#This Row],[Amount]]</f>
        <v>0.5842357274401474</v>
      </c>
      <c r="T3505" s="11">
        <f>shipments9[[#This Row],[Amount]]/shipments9[[#This Row],[Boxes]]</f>
        <v>7.9852941176470589</v>
      </c>
    </row>
    <row r="3506" spans="1:20" hidden="1" x14ac:dyDescent="0.25">
      <c r="A3506" t="s">
        <v>3703</v>
      </c>
      <c r="B3506" t="s">
        <v>95</v>
      </c>
      <c r="C3506" t="s">
        <v>143</v>
      </c>
      <c r="D3506" t="s">
        <v>22</v>
      </c>
      <c r="E3506" s="1">
        <v>45425</v>
      </c>
      <c r="F3506" s="1" t="str">
        <f>TEXT(shipments9[[#This Row],[Shipdate]],"ddd")</f>
        <v>Mon</v>
      </c>
      <c r="G3506" s="1" t="str">
        <f>IF(OR(shipments9[[#This Row],[Day Name]]="Sat",shipments9[[#This Row],[Day Name]]="Sun"),"Weekend","Weekday")</f>
        <v>Weekday</v>
      </c>
      <c r="H3506">
        <v>7267.5</v>
      </c>
      <c r="I3506">
        <v>347</v>
      </c>
      <c r="J3506" t="s">
        <v>172</v>
      </c>
      <c r="K3506" t="s">
        <v>8155</v>
      </c>
      <c r="L3506" t="s">
        <v>8154</v>
      </c>
      <c r="M3506">
        <v>5</v>
      </c>
      <c r="N3506" t="s">
        <v>201</v>
      </c>
      <c r="O3506" s="4">
        <f>INDEX(products[Cost_per_box], MATCH(shipments9[[#This Row],[PID]], products[PID], 0))</f>
        <v>10.23</v>
      </c>
      <c r="P3506" s="4">
        <f>shipments9[[#This Row],[Boxes]]*shipments9[[#This Row],[Cost Per Box]]</f>
        <v>3549.81</v>
      </c>
      <c r="Q3506" s="4">
        <f>shipments9[[#This Row],[Amount]] -shipments9[[#This Row],[total cost]]</f>
        <v>3717.69</v>
      </c>
      <c r="R3506" s="4" t="str">
        <f>IF(shipments9[[#This Row],[Gross Profit]]&lt;0,"Loss","Profit")</f>
        <v>Profit</v>
      </c>
      <c r="S3506" s="9">
        <f>shipments9[[#This Row],[Gross Profit]]/shipments9[[#This Row],[Amount]]</f>
        <v>0.51155005159958722</v>
      </c>
      <c r="T3506" s="11">
        <f>shipments9[[#This Row],[Amount]]/shipments9[[#This Row],[Boxes]]</f>
        <v>20.943804034582133</v>
      </c>
    </row>
    <row r="3507" spans="1:20" hidden="1" x14ac:dyDescent="0.25">
      <c r="A3507" t="s">
        <v>3704</v>
      </c>
      <c r="B3507" t="s">
        <v>95</v>
      </c>
      <c r="C3507" t="s">
        <v>153</v>
      </c>
      <c r="D3507" t="s">
        <v>22</v>
      </c>
      <c r="E3507" s="1">
        <v>45168</v>
      </c>
      <c r="F3507" s="1" t="str">
        <f>TEXT(shipments9[[#This Row],[Shipdate]],"ddd")</f>
        <v>Wed</v>
      </c>
      <c r="G3507" s="1" t="str">
        <f>IF(OR(shipments9[[#This Row],[Day Name]]="Sat",shipments9[[#This Row],[Day Name]]="Sun"),"Weekend","Weekday")</f>
        <v>Weekday</v>
      </c>
      <c r="H3507">
        <v>9760.5</v>
      </c>
      <c r="I3507">
        <v>698</v>
      </c>
      <c r="J3507" t="s">
        <v>172</v>
      </c>
      <c r="K3507" t="s">
        <v>8151</v>
      </c>
      <c r="L3507" t="s">
        <v>8160</v>
      </c>
      <c r="M3507">
        <v>8</v>
      </c>
      <c r="N3507" t="s">
        <v>8162</v>
      </c>
      <c r="O3507" s="4">
        <f>INDEX(products[Cost_per_box], MATCH(shipments9[[#This Row],[PID]], products[PID], 0))</f>
        <v>9.57</v>
      </c>
      <c r="P3507" s="4">
        <f>shipments9[[#This Row],[Boxes]]*shipments9[[#This Row],[Cost Per Box]]</f>
        <v>6679.8600000000006</v>
      </c>
      <c r="Q3507" s="4">
        <f>shipments9[[#This Row],[Amount]] -shipments9[[#This Row],[total cost]]</f>
        <v>3080.6399999999994</v>
      </c>
      <c r="R3507" s="4" t="str">
        <f>IF(shipments9[[#This Row],[Gross Profit]]&lt;0,"Loss","Profit")</f>
        <v>Profit</v>
      </c>
      <c r="S3507" s="9">
        <f>shipments9[[#This Row],[Gross Profit]]/shipments9[[#This Row],[Amount]]</f>
        <v>0.31562317504226212</v>
      </c>
      <c r="T3507" s="11">
        <f>shipments9[[#This Row],[Amount]]/shipments9[[#This Row],[Boxes]]</f>
        <v>13.98352435530086</v>
      </c>
    </row>
    <row r="3508" spans="1:20" hidden="1" x14ac:dyDescent="0.25">
      <c r="A3508" t="s">
        <v>3705</v>
      </c>
      <c r="B3508" t="s">
        <v>95</v>
      </c>
      <c r="C3508" t="s">
        <v>159</v>
      </c>
      <c r="D3508" t="s">
        <v>22</v>
      </c>
      <c r="E3508" s="1">
        <v>45310</v>
      </c>
      <c r="F3508" s="1" t="str">
        <f>TEXT(shipments9[[#This Row],[Shipdate]],"ddd")</f>
        <v>Fri</v>
      </c>
      <c r="G3508" s="1" t="str">
        <f>IF(OR(shipments9[[#This Row],[Day Name]]="Sat",shipments9[[#This Row],[Day Name]]="Sun"),"Weekend","Weekday")</f>
        <v>Weekday</v>
      </c>
      <c r="H3508">
        <v>1237.5</v>
      </c>
      <c r="I3508">
        <v>46</v>
      </c>
      <c r="J3508" t="s">
        <v>172</v>
      </c>
      <c r="K3508" t="s">
        <v>8155</v>
      </c>
      <c r="L3508" t="s">
        <v>8156</v>
      </c>
      <c r="M3508">
        <v>1</v>
      </c>
      <c r="N3508" t="s">
        <v>8163</v>
      </c>
      <c r="O3508" s="4">
        <f>INDEX(products[Cost_per_box], MATCH(shipments9[[#This Row],[PID]], products[PID], 0))</f>
        <v>5.04</v>
      </c>
      <c r="P3508" s="4">
        <f>shipments9[[#This Row],[Boxes]]*shipments9[[#This Row],[Cost Per Box]]</f>
        <v>231.84</v>
      </c>
      <c r="Q3508" s="4">
        <f>shipments9[[#This Row],[Amount]] -shipments9[[#This Row],[total cost]]</f>
        <v>1005.66</v>
      </c>
      <c r="R3508" s="4" t="str">
        <f>IF(shipments9[[#This Row],[Gross Profit]]&lt;0,"Loss","Profit")</f>
        <v>Profit</v>
      </c>
      <c r="S3508" s="9">
        <f>shipments9[[#This Row],[Gross Profit]]/shipments9[[#This Row],[Amount]]</f>
        <v>0.81265454545454541</v>
      </c>
      <c r="T3508" s="11">
        <f>shipments9[[#This Row],[Amount]]/shipments9[[#This Row],[Boxes]]</f>
        <v>26.902173913043477</v>
      </c>
    </row>
    <row r="3509" spans="1:20" hidden="1" x14ac:dyDescent="0.25">
      <c r="A3509" t="s">
        <v>3706</v>
      </c>
      <c r="B3509" t="s">
        <v>98</v>
      </c>
      <c r="C3509" t="s">
        <v>135</v>
      </c>
      <c r="D3509" t="s">
        <v>22</v>
      </c>
      <c r="E3509" s="1">
        <v>44953</v>
      </c>
      <c r="F3509" s="1" t="str">
        <f>TEXT(shipments9[[#This Row],[Shipdate]],"ddd")</f>
        <v>Fri</v>
      </c>
      <c r="G3509" s="1" t="str">
        <f>IF(OR(shipments9[[#This Row],[Day Name]]="Sat",shipments9[[#This Row],[Day Name]]="Sun"),"Weekend","Weekday")</f>
        <v>Weekday</v>
      </c>
      <c r="H3509">
        <v>5667.75</v>
      </c>
      <c r="I3509">
        <v>227</v>
      </c>
      <c r="J3509" t="s">
        <v>172</v>
      </c>
      <c r="K3509" t="s">
        <v>8151</v>
      </c>
      <c r="L3509" t="s">
        <v>8156</v>
      </c>
      <c r="M3509">
        <v>1</v>
      </c>
      <c r="N3509" t="s">
        <v>8163</v>
      </c>
      <c r="O3509" s="4">
        <f>INDEX(products[Cost_per_box], MATCH(shipments9[[#This Row],[PID]], products[PID], 0))</f>
        <v>9.94</v>
      </c>
      <c r="P3509" s="4">
        <f>shipments9[[#This Row],[Boxes]]*shipments9[[#This Row],[Cost Per Box]]</f>
        <v>2256.38</v>
      </c>
      <c r="Q3509" s="4">
        <f>shipments9[[#This Row],[Amount]] -shipments9[[#This Row],[total cost]]</f>
        <v>3411.37</v>
      </c>
      <c r="R3509" s="4" t="str">
        <f>IF(shipments9[[#This Row],[Gross Profit]]&lt;0,"Loss","Profit")</f>
        <v>Profit</v>
      </c>
      <c r="S3509" s="9">
        <f>shipments9[[#This Row],[Gross Profit]]/shipments9[[#This Row],[Amount]]</f>
        <v>0.60189140311411049</v>
      </c>
      <c r="T3509" s="11">
        <f>shipments9[[#This Row],[Amount]]/shipments9[[#This Row],[Boxes]]</f>
        <v>24.968061674008812</v>
      </c>
    </row>
    <row r="3510" spans="1:20" hidden="1" x14ac:dyDescent="0.25">
      <c r="A3510" t="s">
        <v>3707</v>
      </c>
      <c r="B3510" t="s">
        <v>98</v>
      </c>
      <c r="C3510" t="s">
        <v>137</v>
      </c>
      <c r="D3510" t="s">
        <v>22</v>
      </c>
      <c r="E3510" s="1">
        <v>45257</v>
      </c>
      <c r="F3510" s="1" t="str">
        <f>TEXT(shipments9[[#This Row],[Shipdate]],"ddd")</f>
        <v>Mon</v>
      </c>
      <c r="G3510" s="1" t="str">
        <f>IF(OR(shipments9[[#This Row],[Day Name]]="Sat",shipments9[[#This Row],[Day Name]]="Sun"),"Weekend","Weekday")</f>
        <v>Weekday</v>
      </c>
      <c r="H3510">
        <v>7443</v>
      </c>
      <c r="I3510">
        <v>414</v>
      </c>
      <c r="J3510" t="s">
        <v>172</v>
      </c>
      <c r="K3510" t="s">
        <v>8151</v>
      </c>
      <c r="L3510" t="s">
        <v>8152</v>
      </c>
      <c r="M3510">
        <v>11</v>
      </c>
      <c r="N3510" t="s">
        <v>8165</v>
      </c>
      <c r="O3510" s="4">
        <f>INDEX(products[Cost_per_box], MATCH(shipments9[[#This Row],[PID]], products[PID], 0))</f>
        <v>7.73</v>
      </c>
      <c r="P3510" s="4">
        <f>shipments9[[#This Row],[Boxes]]*shipments9[[#This Row],[Cost Per Box]]</f>
        <v>3200.2200000000003</v>
      </c>
      <c r="Q3510" s="4">
        <f>shipments9[[#This Row],[Amount]] -shipments9[[#This Row],[total cost]]</f>
        <v>4242.78</v>
      </c>
      <c r="R3510" s="4" t="str">
        <f>IF(shipments9[[#This Row],[Gross Profit]]&lt;0,"Loss","Profit")</f>
        <v>Profit</v>
      </c>
      <c r="S3510" s="9">
        <f>shipments9[[#This Row],[Gross Profit]]/shipments9[[#This Row],[Amount]]</f>
        <v>0.57003627569528414</v>
      </c>
      <c r="T3510" s="11">
        <f>shipments9[[#This Row],[Amount]]/shipments9[[#This Row],[Boxes]]</f>
        <v>17.978260869565219</v>
      </c>
    </row>
    <row r="3511" spans="1:20" hidden="1" x14ac:dyDescent="0.25">
      <c r="A3511" t="s">
        <v>3708</v>
      </c>
      <c r="B3511" t="s">
        <v>98</v>
      </c>
      <c r="C3511" t="s">
        <v>143</v>
      </c>
      <c r="D3511" t="s">
        <v>22</v>
      </c>
      <c r="E3511" s="1">
        <v>45149</v>
      </c>
      <c r="F3511" s="1" t="str">
        <f>TEXT(shipments9[[#This Row],[Shipdate]],"ddd")</f>
        <v>Fri</v>
      </c>
      <c r="G3511" s="1" t="str">
        <f>IF(OR(shipments9[[#This Row],[Day Name]]="Sat",shipments9[[#This Row],[Day Name]]="Sun"),"Weekend","Weekday")</f>
        <v>Weekday</v>
      </c>
      <c r="H3511">
        <v>1410.75</v>
      </c>
      <c r="I3511">
        <v>71</v>
      </c>
      <c r="J3511" t="s">
        <v>172</v>
      </c>
      <c r="K3511" t="s">
        <v>8151</v>
      </c>
      <c r="L3511" t="s">
        <v>8160</v>
      </c>
      <c r="M3511">
        <v>8</v>
      </c>
      <c r="N3511" t="s">
        <v>8162</v>
      </c>
      <c r="O3511" s="4">
        <f>INDEX(products[Cost_per_box], MATCH(shipments9[[#This Row],[PID]], products[PID], 0))</f>
        <v>10.23</v>
      </c>
      <c r="P3511" s="4">
        <f>shipments9[[#This Row],[Boxes]]*shipments9[[#This Row],[Cost Per Box]]</f>
        <v>726.33</v>
      </c>
      <c r="Q3511" s="4">
        <f>shipments9[[#This Row],[Amount]] -shipments9[[#This Row],[total cost]]</f>
        <v>684.42</v>
      </c>
      <c r="R3511" s="4" t="str">
        <f>IF(shipments9[[#This Row],[Gross Profit]]&lt;0,"Loss","Profit")</f>
        <v>Profit</v>
      </c>
      <c r="S3511" s="9">
        <f>shipments9[[#This Row],[Gross Profit]]/shipments9[[#This Row],[Amount]]</f>
        <v>0.48514619883040933</v>
      </c>
      <c r="T3511" s="11">
        <f>shipments9[[#This Row],[Amount]]/shipments9[[#This Row],[Boxes]]</f>
        <v>19.869718309859156</v>
      </c>
    </row>
    <row r="3512" spans="1:20" hidden="1" x14ac:dyDescent="0.25">
      <c r="A3512" t="s">
        <v>3709</v>
      </c>
      <c r="B3512" t="s">
        <v>98</v>
      </c>
      <c r="C3512" t="s">
        <v>145</v>
      </c>
      <c r="D3512" t="s">
        <v>22</v>
      </c>
      <c r="E3512" s="1">
        <v>45111</v>
      </c>
      <c r="F3512" s="1" t="str">
        <f>TEXT(shipments9[[#This Row],[Shipdate]],"ddd")</f>
        <v>Tue</v>
      </c>
      <c r="G3512" s="1" t="str">
        <f>IF(OR(shipments9[[#This Row],[Day Name]]="Sat",shipments9[[#This Row],[Day Name]]="Sun"),"Weekend","Weekday")</f>
        <v>Weekday</v>
      </c>
      <c r="H3512">
        <v>5778</v>
      </c>
      <c r="I3512">
        <v>413</v>
      </c>
      <c r="J3512" t="s">
        <v>172</v>
      </c>
      <c r="K3512" t="s">
        <v>8151</v>
      </c>
      <c r="L3512" t="s">
        <v>8160</v>
      </c>
      <c r="M3512">
        <v>7</v>
      </c>
      <c r="N3512" t="s">
        <v>8161</v>
      </c>
      <c r="O3512" s="4">
        <f>INDEX(products[Cost_per_box], MATCH(shipments9[[#This Row],[PID]], products[PID], 0))</f>
        <v>4.74</v>
      </c>
      <c r="P3512" s="4">
        <f>shipments9[[#This Row],[Boxes]]*shipments9[[#This Row],[Cost Per Box]]</f>
        <v>1957.6200000000001</v>
      </c>
      <c r="Q3512" s="4">
        <f>shipments9[[#This Row],[Amount]] -shipments9[[#This Row],[total cost]]</f>
        <v>3820.38</v>
      </c>
      <c r="R3512" s="4" t="str">
        <f>IF(shipments9[[#This Row],[Gross Profit]]&lt;0,"Loss","Profit")</f>
        <v>Profit</v>
      </c>
      <c r="S3512" s="9">
        <f>shipments9[[#This Row],[Gross Profit]]/shipments9[[#This Row],[Amount]]</f>
        <v>0.66119418483904469</v>
      </c>
      <c r="T3512" s="11">
        <f>shipments9[[#This Row],[Amount]]/shipments9[[#This Row],[Boxes]]</f>
        <v>13.990314769975788</v>
      </c>
    </row>
    <row r="3513" spans="1:20" hidden="1" x14ac:dyDescent="0.25">
      <c r="A3513" t="s">
        <v>3710</v>
      </c>
      <c r="B3513" t="s">
        <v>98</v>
      </c>
      <c r="C3513" t="s">
        <v>155</v>
      </c>
      <c r="D3513" t="s">
        <v>22</v>
      </c>
      <c r="E3513" s="1">
        <v>45287</v>
      </c>
      <c r="F3513" s="1" t="str">
        <f>TEXT(shipments9[[#This Row],[Shipdate]],"ddd")</f>
        <v>Wed</v>
      </c>
      <c r="G3513" s="1" t="str">
        <f>IF(OR(shipments9[[#This Row],[Day Name]]="Sat",shipments9[[#This Row],[Day Name]]="Sun"),"Weekend","Weekday")</f>
        <v>Weekday</v>
      </c>
      <c r="H3513">
        <v>7211.25</v>
      </c>
      <c r="I3513">
        <v>722</v>
      </c>
      <c r="J3513" t="s">
        <v>172</v>
      </c>
      <c r="K3513" t="s">
        <v>8151</v>
      </c>
      <c r="L3513" t="s">
        <v>8152</v>
      </c>
      <c r="M3513">
        <v>12</v>
      </c>
      <c r="N3513" t="s">
        <v>8166</v>
      </c>
      <c r="O3513" s="4">
        <f>INDEX(products[Cost_per_box], MATCH(shipments9[[#This Row],[PID]], products[PID], 0))</f>
        <v>8.43</v>
      </c>
      <c r="P3513" s="4">
        <f>shipments9[[#This Row],[Boxes]]*shipments9[[#This Row],[Cost Per Box]]</f>
        <v>6086.46</v>
      </c>
      <c r="Q3513" s="4">
        <f>shipments9[[#This Row],[Amount]] -shipments9[[#This Row],[total cost]]</f>
        <v>1124.79</v>
      </c>
      <c r="R3513" s="4" t="str">
        <f>IF(shipments9[[#This Row],[Gross Profit]]&lt;0,"Loss","Profit")</f>
        <v>Profit</v>
      </c>
      <c r="S3513" s="9">
        <f>shipments9[[#This Row],[Gross Profit]]/shipments9[[#This Row],[Amount]]</f>
        <v>0.15597711908476339</v>
      </c>
      <c r="T3513" s="11">
        <f>shipments9[[#This Row],[Amount]]/shipments9[[#This Row],[Boxes]]</f>
        <v>9.9878808864265931</v>
      </c>
    </row>
    <row r="3514" spans="1:20" hidden="1" x14ac:dyDescent="0.25">
      <c r="A3514" t="s">
        <v>3711</v>
      </c>
      <c r="B3514" t="s">
        <v>98</v>
      </c>
      <c r="C3514" t="s">
        <v>121</v>
      </c>
      <c r="D3514" t="s">
        <v>22</v>
      </c>
      <c r="E3514" s="1">
        <v>45124</v>
      </c>
      <c r="F3514" s="1" t="str">
        <f>TEXT(shipments9[[#This Row],[Shipdate]],"ddd")</f>
        <v>Mon</v>
      </c>
      <c r="G3514" s="1" t="str">
        <f>IF(OR(shipments9[[#This Row],[Day Name]]="Sat",shipments9[[#This Row],[Day Name]]="Sun"),"Weekend","Weekday")</f>
        <v>Weekday</v>
      </c>
      <c r="H3514">
        <v>12872.25</v>
      </c>
      <c r="I3514">
        <v>991</v>
      </c>
      <c r="J3514" t="s">
        <v>172</v>
      </c>
      <c r="K3514" t="s">
        <v>8151</v>
      </c>
      <c r="L3514" t="s">
        <v>8160</v>
      </c>
      <c r="M3514">
        <v>7</v>
      </c>
      <c r="N3514" t="s">
        <v>8161</v>
      </c>
      <c r="O3514" s="4">
        <f>INDEX(products[Cost_per_box], MATCH(shipments9[[#This Row],[PID]], products[PID], 0))</f>
        <v>5.26</v>
      </c>
      <c r="P3514" s="4">
        <f>shipments9[[#This Row],[Boxes]]*shipments9[[#This Row],[Cost Per Box]]</f>
        <v>5212.66</v>
      </c>
      <c r="Q3514" s="4">
        <f>shipments9[[#This Row],[Amount]] -shipments9[[#This Row],[total cost]]</f>
        <v>7659.59</v>
      </c>
      <c r="R3514" s="4" t="str">
        <f>IF(shipments9[[#This Row],[Gross Profit]]&lt;0,"Loss","Profit")</f>
        <v>Profit</v>
      </c>
      <c r="S3514" s="9">
        <f>shipments9[[#This Row],[Gross Profit]]/shipments9[[#This Row],[Amount]]</f>
        <v>0.59504670900580703</v>
      </c>
      <c r="T3514" s="11">
        <f>shipments9[[#This Row],[Amount]]/shipments9[[#This Row],[Boxes]]</f>
        <v>12.98915237134208</v>
      </c>
    </row>
    <row r="3515" spans="1:20" hidden="1" x14ac:dyDescent="0.25">
      <c r="A3515" t="s">
        <v>3712</v>
      </c>
      <c r="B3515" t="s">
        <v>98</v>
      </c>
      <c r="C3515" t="s">
        <v>126</v>
      </c>
      <c r="D3515" t="s">
        <v>22</v>
      </c>
      <c r="E3515" s="1">
        <v>45412</v>
      </c>
      <c r="F3515" s="1" t="str">
        <f>TEXT(shipments9[[#This Row],[Shipdate]],"ddd")</f>
        <v>Tue</v>
      </c>
      <c r="G3515" s="1" t="str">
        <f>IF(OR(shipments9[[#This Row],[Day Name]]="Sat",shipments9[[#This Row],[Day Name]]="Sun"),"Weekend","Weekday")</f>
        <v>Weekday</v>
      </c>
      <c r="H3515">
        <v>6612.75</v>
      </c>
      <c r="I3515">
        <v>662</v>
      </c>
      <c r="J3515" t="s">
        <v>172</v>
      </c>
      <c r="K3515" t="s">
        <v>8155</v>
      </c>
      <c r="L3515" t="s">
        <v>8154</v>
      </c>
      <c r="M3515">
        <v>4</v>
      </c>
      <c r="N3515" t="s">
        <v>8158</v>
      </c>
      <c r="O3515" s="4">
        <f>INDEX(products[Cost_per_box], MATCH(shipments9[[#This Row],[PID]], products[PID], 0))</f>
        <v>5.15</v>
      </c>
      <c r="P3515" s="4">
        <f>shipments9[[#This Row],[Boxes]]*shipments9[[#This Row],[Cost Per Box]]</f>
        <v>3409.3</v>
      </c>
      <c r="Q3515" s="4">
        <f>shipments9[[#This Row],[Amount]] -shipments9[[#This Row],[total cost]]</f>
        <v>3203.45</v>
      </c>
      <c r="R3515" s="4" t="str">
        <f>IF(shipments9[[#This Row],[Gross Profit]]&lt;0,"Loss","Profit")</f>
        <v>Profit</v>
      </c>
      <c r="S3515" s="9">
        <f>shipments9[[#This Row],[Gross Profit]]/shipments9[[#This Row],[Amount]]</f>
        <v>0.48443537106347584</v>
      </c>
      <c r="T3515" s="11">
        <f>shipments9[[#This Row],[Amount]]/shipments9[[#This Row],[Boxes]]</f>
        <v>9.9890483383685797</v>
      </c>
    </row>
    <row r="3516" spans="1:20" hidden="1" x14ac:dyDescent="0.25">
      <c r="A3516" t="s">
        <v>3713</v>
      </c>
      <c r="B3516" t="s">
        <v>98</v>
      </c>
      <c r="C3516" t="s">
        <v>135</v>
      </c>
      <c r="D3516" t="s">
        <v>22</v>
      </c>
      <c r="E3516" s="1">
        <v>45245</v>
      </c>
      <c r="F3516" s="1" t="str">
        <f>TEXT(shipments9[[#This Row],[Shipdate]],"ddd")</f>
        <v>Wed</v>
      </c>
      <c r="G3516" s="1" t="str">
        <f>IF(OR(shipments9[[#This Row],[Day Name]]="Sat",shipments9[[#This Row],[Day Name]]="Sun"),"Weekend","Weekday")</f>
        <v>Weekday</v>
      </c>
      <c r="H3516">
        <v>5409</v>
      </c>
      <c r="I3516">
        <v>209</v>
      </c>
      <c r="J3516" t="s">
        <v>172</v>
      </c>
      <c r="K3516" t="s">
        <v>8151</v>
      </c>
      <c r="L3516" t="s">
        <v>8152</v>
      </c>
      <c r="M3516">
        <v>11</v>
      </c>
      <c r="N3516" t="s">
        <v>8165</v>
      </c>
      <c r="O3516" s="4">
        <f>INDEX(products[Cost_per_box], MATCH(shipments9[[#This Row],[PID]], products[PID], 0))</f>
        <v>9.94</v>
      </c>
      <c r="P3516" s="4">
        <f>shipments9[[#This Row],[Boxes]]*shipments9[[#This Row],[Cost Per Box]]</f>
        <v>2077.46</v>
      </c>
      <c r="Q3516" s="4">
        <f>shipments9[[#This Row],[Amount]] -shipments9[[#This Row],[total cost]]</f>
        <v>3331.54</v>
      </c>
      <c r="R3516" s="4" t="str">
        <f>IF(shipments9[[#This Row],[Gross Profit]]&lt;0,"Loss","Profit")</f>
        <v>Profit</v>
      </c>
      <c r="S3516" s="9">
        <f>shipments9[[#This Row],[Gross Profit]]/shipments9[[#This Row],[Amount]]</f>
        <v>0.61592530966907011</v>
      </c>
      <c r="T3516" s="11">
        <f>shipments9[[#This Row],[Amount]]/shipments9[[#This Row],[Boxes]]</f>
        <v>25.880382775119617</v>
      </c>
    </row>
    <row r="3517" spans="1:20" hidden="1" x14ac:dyDescent="0.25">
      <c r="A3517" t="s">
        <v>3714</v>
      </c>
      <c r="B3517" t="s">
        <v>98</v>
      </c>
      <c r="C3517" t="s">
        <v>149</v>
      </c>
      <c r="D3517" t="s">
        <v>22</v>
      </c>
      <c r="E3517" s="1">
        <v>45037</v>
      </c>
      <c r="F3517" s="1" t="str">
        <f>TEXT(shipments9[[#This Row],[Shipdate]],"ddd")</f>
        <v>Fri</v>
      </c>
      <c r="G3517" s="1" t="str">
        <f>IF(OR(shipments9[[#This Row],[Day Name]]="Sat",shipments9[[#This Row],[Day Name]]="Sun"),"Weekend","Weekday")</f>
        <v>Weekday</v>
      </c>
      <c r="H3517">
        <v>5305.5</v>
      </c>
      <c r="I3517">
        <v>332</v>
      </c>
      <c r="J3517" t="s">
        <v>172</v>
      </c>
      <c r="K3517" t="s">
        <v>8151</v>
      </c>
      <c r="L3517" t="s">
        <v>8154</v>
      </c>
      <c r="M3517">
        <v>4</v>
      </c>
      <c r="N3517" t="s">
        <v>8158</v>
      </c>
      <c r="O3517" s="4">
        <f>INDEX(products[Cost_per_box], MATCH(shipments9[[#This Row],[PID]], products[PID], 0))</f>
        <v>6.43</v>
      </c>
      <c r="P3517" s="4">
        <f>shipments9[[#This Row],[Boxes]]*shipments9[[#This Row],[Cost Per Box]]</f>
        <v>2134.7599999999998</v>
      </c>
      <c r="Q3517" s="4">
        <f>shipments9[[#This Row],[Amount]] -shipments9[[#This Row],[total cost]]</f>
        <v>3170.7400000000002</v>
      </c>
      <c r="R3517" s="4" t="str">
        <f>IF(shipments9[[#This Row],[Gross Profit]]&lt;0,"Loss","Profit")</f>
        <v>Profit</v>
      </c>
      <c r="S3517" s="9">
        <f>shipments9[[#This Row],[Gross Profit]]/shipments9[[#This Row],[Amount]]</f>
        <v>0.59763264536801441</v>
      </c>
      <c r="T3517" s="11">
        <f>shipments9[[#This Row],[Amount]]/shipments9[[#This Row],[Boxes]]</f>
        <v>15.980421686746988</v>
      </c>
    </row>
    <row r="3518" spans="1:20" hidden="1" x14ac:dyDescent="0.25">
      <c r="A3518" t="s">
        <v>3715</v>
      </c>
      <c r="B3518" t="s">
        <v>98</v>
      </c>
      <c r="C3518" t="s">
        <v>153</v>
      </c>
      <c r="D3518" t="s">
        <v>22</v>
      </c>
      <c r="E3518" s="1">
        <v>45236</v>
      </c>
      <c r="F3518" s="1" t="str">
        <f>TEXT(shipments9[[#This Row],[Shipdate]],"ddd")</f>
        <v>Mon</v>
      </c>
      <c r="G3518" s="1" t="str">
        <f>IF(OR(shipments9[[#This Row],[Day Name]]="Sat",shipments9[[#This Row],[Day Name]]="Sun"),"Weekend","Weekday")</f>
        <v>Weekday</v>
      </c>
      <c r="H3518">
        <v>6574.5</v>
      </c>
      <c r="I3518">
        <v>439</v>
      </c>
      <c r="J3518" t="s">
        <v>172</v>
      </c>
      <c r="K3518" t="s">
        <v>8151</v>
      </c>
      <c r="L3518" t="s">
        <v>8152</v>
      </c>
      <c r="M3518">
        <v>11</v>
      </c>
      <c r="N3518" t="s">
        <v>8165</v>
      </c>
      <c r="O3518" s="4">
        <f>INDEX(products[Cost_per_box], MATCH(shipments9[[#This Row],[PID]], products[PID], 0))</f>
        <v>9.57</v>
      </c>
      <c r="P3518" s="4">
        <f>shipments9[[#This Row],[Boxes]]*shipments9[[#This Row],[Cost Per Box]]</f>
        <v>4201.2300000000005</v>
      </c>
      <c r="Q3518" s="4">
        <f>shipments9[[#This Row],[Amount]] -shipments9[[#This Row],[total cost]]</f>
        <v>2373.2699999999995</v>
      </c>
      <c r="R3518" s="4" t="str">
        <f>IF(shipments9[[#This Row],[Gross Profit]]&lt;0,"Loss","Profit")</f>
        <v>Profit</v>
      </c>
      <c r="S3518" s="9">
        <f>shipments9[[#This Row],[Gross Profit]]/shipments9[[#This Row],[Amount]]</f>
        <v>0.36098106319872225</v>
      </c>
      <c r="T3518" s="11">
        <f>shipments9[[#This Row],[Amount]]/shipments9[[#This Row],[Boxes]]</f>
        <v>14.976082004555808</v>
      </c>
    </row>
    <row r="3519" spans="1:20" hidden="1" x14ac:dyDescent="0.25">
      <c r="A3519" t="s">
        <v>3716</v>
      </c>
      <c r="B3519" t="s">
        <v>65</v>
      </c>
      <c r="C3519" t="s">
        <v>121</v>
      </c>
      <c r="D3519" t="s">
        <v>22</v>
      </c>
      <c r="E3519" s="1">
        <v>45209</v>
      </c>
      <c r="F3519" s="1" t="str">
        <f>TEXT(shipments9[[#This Row],[Shipdate]],"ddd")</f>
        <v>Tue</v>
      </c>
      <c r="G3519" s="1" t="str">
        <f>IF(OR(shipments9[[#This Row],[Day Name]]="Sat",shipments9[[#This Row],[Day Name]]="Sun"),"Weekend","Weekday")</f>
        <v>Weekday</v>
      </c>
      <c r="H3519">
        <v>12966.75</v>
      </c>
      <c r="I3519">
        <v>998</v>
      </c>
      <c r="J3519" t="s">
        <v>172</v>
      </c>
      <c r="K3519" t="s">
        <v>8151</v>
      </c>
      <c r="L3519" t="s">
        <v>8152</v>
      </c>
      <c r="M3519">
        <v>10</v>
      </c>
      <c r="N3519" t="s">
        <v>8153</v>
      </c>
      <c r="O3519" s="4">
        <f>INDEX(products[Cost_per_box], MATCH(shipments9[[#This Row],[PID]], products[PID], 0))</f>
        <v>5.26</v>
      </c>
      <c r="P3519" s="4">
        <f>shipments9[[#This Row],[Boxes]]*shipments9[[#This Row],[Cost Per Box]]</f>
        <v>5249.48</v>
      </c>
      <c r="Q3519" s="4">
        <f>shipments9[[#This Row],[Amount]] -shipments9[[#This Row],[total cost]]</f>
        <v>7717.27</v>
      </c>
      <c r="R3519" s="4" t="str">
        <f>IF(shipments9[[#This Row],[Gross Profit]]&lt;0,"Loss","Profit")</f>
        <v>Profit</v>
      </c>
      <c r="S3519" s="9">
        <f>shipments9[[#This Row],[Gross Profit]]/shipments9[[#This Row],[Amount]]</f>
        <v>0.59515838587155612</v>
      </c>
      <c r="T3519" s="11">
        <f>shipments9[[#This Row],[Amount]]/shipments9[[#This Row],[Boxes]]</f>
        <v>12.992735470941884</v>
      </c>
    </row>
    <row r="3520" spans="1:20" hidden="1" x14ac:dyDescent="0.25">
      <c r="A3520" t="s">
        <v>3717</v>
      </c>
      <c r="B3520" t="s">
        <v>65</v>
      </c>
      <c r="C3520" t="s">
        <v>135</v>
      </c>
      <c r="D3520" t="s">
        <v>22</v>
      </c>
      <c r="E3520" s="1">
        <v>45056</v>
      </c>
      <c r="F3520" s="1" t="str">
        <f>TEXT(shipments9[[#This Row],[Shipdate]],"ddd")</f>
        <v>Wed</v>
      </c>
      <c r="G3520" s="1" t="str">
        <f>IF(OR(shipments9[[#This Row],[Day Name]]="Sat",shipments9[[#This Row],[Day Name]]="Sun"),"Weekend","Weekday")</f>
        <v>Weekday</v>
      </c>
      <c r="H3520">
        <v>4826.25</v>
      </c>
      <c r="I3520">
        <v>173</v>
      </c>
      <c r="J3520" t="s">
        <v>172</v>
      </c>
      <c r="K3520" t="s">
        <v>8151</v>
      </c>
      <c r="L3520" t="s">
        <v>8154</v>
      </c>
      <c r="M3520">
        <v>5</v>
      </c>
      <c r="N3520" t="s">
        <v>201</v>
      </c>
      <c r="O3520" s="4">
        <f>INDEX(products[Cost_per_box], MATCH(shipments9[[#This Row],[PID]], products[PID], 0))</f>
        <v>9.94</v>
      </c>
      <c r="P3520" s="4">
        <f>shipments9[[#This Row],[Boxes]]*shipments9[[#This Row],[Cost Per Box]]</f>
        <v>1719.62</v>
      </c>
      <c r="Q3520" s="4">
        <f>shipments9[[#This Row],[Amount]] -shipments9[[#This Row],[total cost]]</f>
        <v>3106.63</v>
      </c>
      <c r="R3520" s="4" t="str">
        <f>IF(shipments9[[#This Row],[Gross Profit]]&lt;0,"Loss","Profit")</f>
        <v>Profit</v>
      </c>
      <c r="S3520" s="9">
        <f>shipments9[[#This Row],[Gross Profit]]/shipments9[[#This Row],[Amount]]</f>
        <v>0.6436943796943797</v>
      </c>
      <c r="T3520" s="11">
        <f>shipments9[[#This Row],[Amount]]/shipments9[[#This Row],[Boxes]]</f>
        <v>27.897398843930635</v>
      </c>
    </row>
    <row r="3521" spans="1:20" hidden="1" x14ac:dyDescent="0.25">
      <c r="A3521" t="s">
        <v>3718</v>
      </c>
      <c r="B3521" t="s">
        <v>65</v>
      </c>
      <c r="C3521" t="s">
        <v>163</v>
      </c>
      <c r="D3521" t="s">
        <v>22</v>
      </c>
      <c r="E3521" s="1">
        <v>45407</v>
      </c>
      <c r="F3521" s="1" t="str">
        <f>TEXT(shipments9[[#This Row],[Shipdate]],"ddd")</f>
        <v>Thu</v>
      </c>
      <c r="G3521" s="1" t="str">
        <f>IF(OR(shipments9[[#This Row],[Day Name]]="Sat",shipments9[[#This Row],[Day Name]]="Sun"),"Weekend","Weekday")</f>
        <v>Weekday</v>
      </c>
      <c r="H3521">
        <v>1595.25</v>
      </c>
      <c r="I3521">
        <v>160</v>
      </c>
      <c r="J3521" t="s">
        <v>172</v>
      </c>
      <c r="K3521" t="s">
        <v>8155</v>
      </c>
      <c r="L3521" t="s">
        <v>8154</v>
      </c>
      <c r="M3521">
        <v>4</v>
      </c>
      <c r="N3521" t="s">
        <v>8158</v>
      </c>
      <c r="O3521" s="4">
        <f>INDEX(products[Cost_per_box], MATCH(shipments9[[#This Row],[PID]], products[PID], 0))</f>
        <v>3.32</v>
      </c>
      <c r="P3521" s="4">
        <f>shipments9[[#This Row],[Boxes]]*shipments9[[#This Row],[Cost Per Box]]</f>
        <v>531.19999999999993</v>
      </c>
      <c r="Q3521" s="4">
        <f>shipments9[[#This Row],[Amount]] -shipments9[[#This Row],[total cost]]</f>
        <v>1064.0500000000002</v>
      </c>
      <c r="R3521" s="4" t="str">
        <f>IF(shipments9[[#This Row],[Gross Profit]]&lt;0,"Loss","Profit")</f>
        <v>Profit</v>
      </c>
      <c r="S3521" s="9">
        <f>shipments9[[#This Row],[Gross Profit]]/shipments9[[#This Row],[Amount]]</f>
        <v>0.66701144021313286</v>
      </c>
      <c r="T3521" s="11">
        <f>shipments9[[#This Row],[Amount]]/shipments9[[#This Row],[Boxes]]</f>
        <v>9.9703125000000004</v>
      </c>
    </row>
    <row r="3522" spans="1:20" hidden="1" x14ac:dyDescent="0.25">
      <c r="A3522" t="s">
        <v>3719</v>
      </c>
      <c r="B3522" t="s">
        <v>65</v>
      </c>
      <c r="C3522" t="s">
        <v>121</v>
      </c>
      <c r="D3522" t="s">
        <v>22</v>
      </c>
      <c r="E3522" s="1">
        <v>45147</v>
      </c>
      <c r="F3522" s="1" t="str">
        <f>TEXT(shipments9[[#This Row],[Shipdate]],"ddd")</f>
        <v>Wed</v>
      </c>
      <c r="G3522" s="1" t="str">
        <f>IF(OR(shipments9[[#This Row],[Day Name]]="Sat",shipments9[[#This Row],[Day Name]]="Sun"),"Weekend","Weekday")</f>
        <v>Weekday</v>
      </c>
      <c r="H3522">
        <v>2745</v>
      </c>
      <c r="I3522">
        <v>183</v>
      </c>
      <c r="J3522" t="s">
        <v>172</v>
      </c>
      <c r="K3522" t="s">
        <v>8151</v>
      </c>
      <c r="L3522" t="s">
        <v>8160</v>
      </c>
      <c r="M3522">
        <v>8</v>
      </c>
      <c r="N3522" t="s">
        <v>8162</v>
      </c>
      <c r="O3522" s="4">
        <f>INDEX(products[Cost_per_box], MATCH(shipments9[[#This Row],[PID]], products[PID], 0))</f>
        <v>5.26</v>
      </c>
      <c r="P3522" s="4">
        <f>shipments9[[#This Row],[Boxes]]*shipments9[[#This Row],[Cost Per Box]]</f>
        <v>962.57999999999993</v>
      </c>
      <c r="Q3522" s="4">
        <f>shipments9[[#This Row],[Amount]] -shipments9[[#This Row],[total cost]]</f>
        <v>1782.42</v>
      </c>
      <c r="R3522" s="4" t="str">
        <f>IF(shipments9[[#This Row],[Gross Profit]]&lt;0,"Loss","Profit")</f>
        <v>Profit</v>
      </c>
      <c r="S3522" s="9">
        <f>shipments9[[#This Row],[Gross Profit]]/shipments9[[#This Row],[Amount]]</f>
        <v>0.64933333333333332</v>
      </c>
      <c r="T3522" s="11">
        <f>shipments9[[#This Row],[Amount]]/shipments9[[#This Row],[Boxes]]</f>
        <v>15</v>
      </c>
    </row>
    <row r="3523" spans="1:20" hidden="1" x14ac:dyDescent="0.25">
      <c r="A3523" t="s">
        <v>3720</v>
      </c>
      <c r="B3523" t="s">
        <v>65</v>
      </c>
      <c r="C3523" t="s">
        <v>145</v>
      </c>
      <c r="D3523" t="s">
        <v>22</v>
      </c>
      <c r="E3523" s="1">
        <v>45412</v>
      </c>
      <c r="F3523" s="1" t="str">
        <f>TEXT(shipments9[[#This Row],[Shipdate]],"ddd")</f>
        <v>Tue</v>
      </c>
      <c r="G3523" s="1" t="str">
        <f>IF(OR(shipments9[[#This Row],[Day Name]]="Sat",shipments9[[#This Row],[Day Name]]="Sun"),"Weekend","Weekday")</f>
        <v>Weekday</v>
      </c>
      <c r="H3523">
        <v>8061.75</v>
      </c>
      <c r="I3523">
        <v>621</v>
      </c>
      <c r="J3523" t="s">
        <v>172</v>
      </c>
      <c r="K3523" t="s">
        <v>8155</v>
      </c>
      <c r="L3523" t="s">
        <v>8154</v>
      </c>
      <c r="M3523">
        <v>4</v>
      </c>
      <c r="N3523" t="s">
        <v>8158</v>
      </c>
      <c r="O3523" s="4">
        <f>INDEX(products[Cost_per_box], MATCH(shipments9[[#This Row],[PID]], products[PID], 0))</f>
        <v>4.74</v>
      </c>
      <c r="P3523" s="4">
        <f>shipments9[[#This Row],[Boxes]]*shipments9[[#This Row],[Cost Per Box]]</f>
        <v>2943.54</v>
      </c>
      <c r="Q3523" s="4">
        <f>shipments9[[#This Row],[Amount]] -shipments9[[#This Row],[total cost]]</f>
        <v>5118.21</v>
      </c>
      <c r="R3523" s="4" t="str">
        <f>IF(shipments9[[#This Row],[Gross Profit]]&lt;0,"Loss","Profit")</f>
        <v>Profit</v>
      </c>
      <c r="S3523" s="9">
        <f>shipments9[[#This Row],[Gross Profit]]/shipments9[[#This Row],[Amount]]</f>
        <v>0.63487580240022323</v>
      </c>
      <c r="T3523" s="11">
        <f>shipments9[[#This Row],[Amount]]/shipments9[[#This Row],[Boxes]]</f>
        <v>12.981884057971014</v>
      </c>
    </row>
    <row r="3524" spans="1:20" hidden="1" x14ac:dyDescent="0.25">
      <c r="A3524" t="s">
        <v>3721</v>
      </c>
      <c r="B3524" t="s">
        <v>65</v>
      </c>
      <c r="C3524" t="s">
        <v>149</v>
      </c>
      <c r="D3524" t="s">
        <v>22</v>
      </c>
      <c r="E3524" s="1">
        <v>45313</v>
      </c>
      <c r="F3524" s="1" t="str">
        <f>TEXT(shipments9[[#This Row],[Shipdate]],"ddd")</f>
        <v>Mon</v>
      </c>
      <c r="G3524" s="1" t="str">
        <f>IF(OR(shipments9[[#This Row],[Day Name]]="Sat",shipments9[[#This Row],[Day Name]]="Sun"),"Weekend","Weekday")</f>
        <v>Weekday</v>
      </c>
      <c r="H3524">
        <v>5379.75</v>
      </c>
      <c r="I3524">
        <v>337</v>
      </c>
      <c r="J3524" t="s">
        <v>172</v>
      </c>
      <c r="K3524" t="s">
        <v>8155</v>
      </c>
      <c r="L3524" t="s">
        <v>8156</v>
      </c>
      <c r="M3524">
        <v>1</v>
      </c>
      <c r="N3524" t="s">
        <v>8163</v>
      </c>
      <c r="O3524" s="4">
        <f>INDEX(products[Cost_per_box], MATCH(shipments9[[#This Row],[PID]], products[PID], 0))</f>
        <v>6.43</v>
      </c>
      <c r="P3524" s="4">
        <f>shipments9[[#This Row],[Boxes]]*shipments9[[#This Row],[Cost Per Box]]</f>
        <v>2166.91</v>
      </c>
      <c r="Q3524" s="4">
        <f>shipments9[[#This Row],[Amount]] -shipments9[[#This Row],[total cost]]</f>
        <v>3212.84</v>
      </c>
      <c r="R3524" s="4" t="str">
        <f>IF(shipments9[[#This Row],[Gross Profit]]&lt;0,"Loss","Profit")</f>
        <v>Profit</v>
      </c>
      <c r="S3524" s="9">
        <f>shipments9[[#This Row],[Gross Profit]]/shipments9[[#This Row],[Amount]]</f>
        <v>0.59720990752358383</v>
      </c>
      <c r="T3524" s="11">
        <f>shipments9[[#This Row],[Amount]]/shipments9[[#This Row],[Boxes]]</f>
        <v>15.963649851632047</v>
      </c>
    </row>
    <row r="3525" spans="1:20" hidden="1" x14ac:dyDescent="0.25">
      <c r="A3525" t="s">
        <v>3722</v>
      </c>
      <c r="B3525" t="s">
        <v>65</v>
      </c>
      <c r="C3525" t="s">
        <v>163</v>
      </c>
      <c r="D3525" t="s">
        <v>22</v>
      </c>
      <c r="E3525" s="1">
        <v>45331</v>
      </c>
      <c r="F3525" s="1" t="str">
        <f>TEXT(shipments9[[#This Row],[Shipdate]],"ddd")</f>
        <v>Fri</v>
      </c>
      <c r="G3525" s="1" t="str">
        <f>IF(OR(shipments9[[#This Row],[Day Name]]="Sat",shipments9[[#This Row],[Day Name]]="Sun"),"Weekend","Weekday")</f>
        <v>Weekday</v>
      </c>
      <c r="H3525">
        <v>2864.25</v>
      </c>
      <c r="I3525">
        <v>319</v>
      </c>
      <c r="J3525" t="s">
        <v>172</v>
      </c>
      <c r="K3525" t="s">
        <v>8155</v>
      </c>
      <c r="L3525" t="s">
        <v>8156</v>
      </c>
      <c r="M3525">
        <v>2</v>
      </c>
      <c r="N3525" t="s">
        <v>8157</v>
      </c>
      <c r="O3525" s="4">
        <f>INDEX(products[Cost_per_box], MATCH(shipments9[[#This Row],[PID]], products[PID], 0))</f>
        <v>3.32</v>
      </c>
      <c r="P3525" s="4">
        <f>shipments9[[#This Row],[Boxes]]*shipments9[[#This Row],[Cost Per Box]]</f>
        <v>1059.08</v>
      </c>
      <c r="Q3525" s="4">
        <f>shipments9[[#This Row],[Amount]] -shipments9[[#This Row],[total cost]]</f>
        <v>1805.17</v>
      </c>
      <c r="R3525" s="4" t="str">
        <f>IF(shipments9[[#This Row],[Gross Profit]]&lt;0,"Loss","Profit")</f>
        <v>Profit</v>
      </c>
      <c r="S3525" s="9">
        <f>shipments9[[#This Row],[Gross Profit]]/shipments9[[#This Row],[Amount]]</f>
        <v>0.63024177358819933</v>
      </c>
      <c r="T3525" s="11">
        <f>shipments9[[#This Row],[Amount]]/shipments9[[#This Row],[Boxes]]</f>
        <v>8.9788401253918497</v>
      </c>
    </row>
    <row r="3526" spans="1:20" hidden="1" x14ac:dyDescent="0.25">
      <c r="A3526" t="s">
        <v>3723</v>
      </c>
      <c r="B3526" t="s">
        <v>65</v>
      </c>
      <c r="C3526" t="s">
        <v>132</v>
      </c>
      <c r="D3526" t="s">
        <v>22</v>
      </c>
      <c r="E3526" s="1">
        <v>44946</v>
      </c>
      <c r="F3526" s="1" t="str">
        <f>TEXT(shipments9[[#This Row],[Shipdate]],"ddd")</f>
        <v>Fri</v>
      </c>
      <c r="G3526" s="1" t="str">
        <f>IF(OR(shipments9[[#This Row],[Day Name]]="Sat",shipments9[[#This Row],[Day Name]]="Sun"),"Weekend","Weekday")</f>
        <v>Weekday</v>
      </c>
      <c r="H3526">
        <v>8527.5</v>
      </c>
      <c r="I3526">
        <v>342</v>
      </c>
      <c r="J3526" t="s">
        <v>172</v>
      </c>
      <c r="K3526" t="s">
        <v>8151</v>
      </c>
      <c r="L3526" t="s">
        <v>8156</v>
      </c>
      <c r="M3526">
        <v>1</v>
      </c>
      <c r="N3526" t="s">
        <v>8163</v>
      </c>
      <c r="O3526" s="4">
        <f>INDEX(products[Cost_per_box], MATCH(shipments9[[#This Row],[PID]], products[PID], 0))</f>
        <v>6.31</v>
      </c>
      <c r="P3526" s="4">
        <f>shipments9[[#This Row],[Boxes]]*shipments9[[#This Row],[Cost Per Box]]</f>
        <v>2158.02</v>
      </c>
      <c r="Q3526" s="4">
        <f>shipments9[[#This Row],[Amount]] -shipments9[[#This Row],[total cost]]</f>
        <v>6369.48</v>
      </c>
      <c r="R3526" s="4" t="str">
        <f>IF(shipments9[[#This Row],[Gross Profit]]&lt;0,"Loss","Profit")</f>
        <v>Profit</v>
      </c>
      <c r="S3526" s="9">
        <f>shipments9[[#This Row],[Gross Profit]]/shipments9[[#This Row],[Amount]]</f>
        <v>0.74693403693931393</v>
      </c>
      <c r="T3526" s="11">
        <f>shipments9[[#This Row],[Amount]]/shipments9[[#This Row],[Boxes]]</f>
        <v>24.934210526315791</v>
      </c>
    </row>
    <row r="3527" spans="1:20" hidden="1" x14ac:dyDescent="0.25">
      <c r="A3527" t="s">
        <v>3724</v>
      </c>
      <c r="B3527" t="s">
        <v>65</v>
      </c>
      <c r="C3527" t="s">
        <v>135</v>
      </c>
      <c r="D3527" t="s">
        <v>22</v>
      </c>
      <c r="E3527" s="1">
        <v>45222</v>
      </c>
      <c r="F3527" s="1" t="str">
        <f>TEXT(shipments9[[#This Row],[Shipdate]],"ddd")</f>
        <v>Mon</v>
      </c>
      <c r="G3527" s="1" t="str">
        <f>IF(OR(shipments9[[#This Row],[Day Name]]="Sat",shipments9[[#This Row],[Day Name]]="Sun"),"Weekend","Weekday")</f>
        <v>Weekday</v>
      </c>
      <c r="H3527">
        <v>6277.5</v>
      </c>
      <c r="I3527">
        <v>252</v>
      </c>
      <c r="J3527" t="s">
        <v>172</v>
      </c>
      <c r="K3527" t="s">
        <v>8151</v>
      </c>
      <c r="L3527" t="s">
        <v>8152</v>
      </c>
      <c r="M3527">
        <v>10</v>
      </c>
      <c r="N3527" t="s">
        <v>8153</v>
      </c>
      <c r="O3527" s="4">
        <f>INDEX(products[Cost_per_box], MATCH(shipments9[[#This Row],[PID]], products[PID], 0))</f>
        <v>9.94</v>
      </c>
      <c r="P3527" s="4">
        <f>shipments9[[#This Row],[Boxes]]*shipments9[[#This Row],[Cost Per Box]]</f>
        <v>2504.8799999999997</v>
      </c>
      <c r="Q3527" s="4">
        <f>shipments9[[#This Row],[Amount]] -shipments9[[#This Row],[total cost]]</f>
        <v>3772.6200000000003</v>
      </c>
      <c r="R3527" s="4" t="str">
        <f>IF(shipments9[[#This Row],[Gross Profit]]&lt;0,"Loss","Profit")</f>
        <v>Profit</v>
      </c>
      <c r="S3527" s="9">
        <f>shipments9[[#This Row],[Gross Profit]]/shipments9[[#This Row],[Amount]]</f>
        <v>0.60097491039426532</v>
      </c>
      <c r="T3527" s="11">
        <f>shipments9[[#This Row],[Amount]]/shipments9[[#This Row],[Boxes]]</f>
        <v>24.910714285714285</v>
      </c>
    </row>
    <row r="3528" spans="1:20" hidden="1" x14ac:dyDescent="0.25">
      <c r="A3528" t="s">
        <v>3725</v>
      </c>
      <c r="B3528" t="s">
        <v>65</v>
      </c>
      <c r="C3528" t="s">
        <v>132</v>
      </c>
      <c r="D3528" t="s">
        <v>22</v>
      </c>
      <c r="E3528" s="1">
        <v>45184</v>
      </c>
      <c r="F3528" s="1" t="str">
        <f>TEXT(shipments9[[#This Row],[Shipdate]],"ddd")</f>
        <v>Fri</v>
      </c>
      <c r="G3528" s="1" t="str">
        <f>IF(OR(shipments9[[#This Row],[Day Name]]="Sat",shipments9[[#This Row],[Day Name]]="Sun"),"Weekend","Weekday")</f>
        <v>Weekday</v>
      </c>
      <c r="H3528">
        <v>3642.75</v>
      </c>
      <c r="I3528">
        <v>135</v>
      </c>
      <c r="J3528" t="s">
        <v>172</v>
      </c>
      <c r="K3528" t="s">
        <v>8151</v>
      </c>
      <c r="L3528" t="s">
        <v>8160</v>
      </c>
      <c r="M3528">
        <v>9</v>
      </c>
      <c r="N3528" t="s">
        <v>8167</v>
      </c>
      <c r="O3528" s="4">
        <f>INDEX(products[Cost_per_box], MATCH(shipments9[[#This Row],[PID]], products[PID], 0))</f>
        <v>6.31</v>
      </c>
      <c r="P3528" s="4">
        <f>shipments9[[#This Row],[Boxes]]*shipments9[[#This Row],[Cost Per Box]]</f>
        <v>851.84999999999991</v>
      </c>
      <c r="Q3528" s="4">
        <f>shipments9[[#This Row],[Amount]] -shipments9[[#This Row],[total cost]]</f>
        <v>2790.9</v>
      </c>
      <c r="R3528" s="4" t="str">
        <f>IF(shipments9[[#This Row],[Gross Profit]]&lt;0,"Loss","Profit")</f>
        <v>Profit</v>
      </c>
      <c r="S3528" s="9">
        <f>shipments9[[#This Row],[Gross Profit]]/shipments9[[#This Row],[Amount]]</f>
        <v>0.76615194564546019</v>
      </c>
      <c r="T3528" s="11">
        <f>shipments9[[#This Row],[Amount]]/shipments9[[#This Row],[Boxes]]</f>
        <v>26.983333333333334</v>
      </c>
    </row>
    <row r="3529" spans="1:20" hidden="1" x14ac:dyDescent="0.25">
      <c r="A3529" t="s">
        <v>3726</v>
      </c>
      <c r="B3529" t="s">
        <v>65</v>
      </c>
      <c r="C3529" t="s">
        <v>137</v>
      </c>
      <c r="D3529" t="s">
        <v>22</v>
      </c>
      <c r="E3529" s="1">
        <v>45428</v>
      </c>
      <c r="F3529" s="1" t="str">
        <f>TEXT(shipments9[[#This Row],[Shipdate]],"ddd")</f>
        <v>Thu</v>
      </c>
      <c r="G3529" s="1" t="str">
        <f>IF(OR(shipments9[[#This Row],[Day Name]]="Sat",shipments9[[#This Row],[Day Name]]="Sun"),"Weekend","Weekday")</f>
        <v>Weekday</v>
      </c>
      <c r="H3529">
        <v>4956.75</v>
      </c>
      <c r="I3529">
        <v>248</v>
      </c>
      <c r="J3529" t="s">
        <v>172</v>
      </c>
      <c r="K3529" t="s">
        <v>8155</v>
      </c>
      <c r="L3529" t="s">
        <v>8154</v>
      </c>
      <c r="M3529">
        <v>5</v>
      </c>
      <c r="N3529" t="s">
        <v>201</v>
      </c>
      <c r="O3529" s="4">
        <f>INDEX(products[Cost_per_box], MATCH(shipments9[[#This Row],[PID]], products[PID], 0))</f>
        <v>7.73</v>
      </c>
      <c r="P3529" s="4">
        <f>shipments9[[#This Row],[Boxes]]*shipments9[[#This Row],[Cost Per Box]]</f>
        <v>1917.0400000000002</v>
      </c>
      <c r="Q3529" s="4">
        <f>shipments9[[#This Row],[Amount]] -shipments9[[#This Row],[total cost]]</f>
        <v>3039.71</v>
      </c>
      <c r="R3529" s="4" t="str">
        <f>IF(shipments9[[#This Row],[Gross Profit]]&lt;0,"Loss","Profit")</f>
        <v>Profit</v>
      </c>
      <c r="S3529" s="9">
        <f>shipments9[[#This Row],[Gross Profit]]/shipments9[[#This Row],[Amount]]</f>
        <v>0.61324658294245227</v>
      </c>
      <c r="T3529" s="11">
        <f>shipments9[[#This Row],[Amount]]/shipments9[[#This Row],[Boxes]]</f>
        <v>19.986895161290324</v>
      </c>
    </row>
    <row r="3530" spans="1:20" hidden="1" x14ac:dyDescent="0.25">
      <c r="A3530" t="s">
        <v>3727</v>
      </c>
      <c r="B3530" t="s">
        <v>65</v>
      </c>
      <c r="C3530" t="s">
        <v>137</v>
      </c>
      <c r="D3530" t="s">
        <v>22</v>
      </c>
      <c r="E3530" s="1">
        <v>45307</v>
      </c>
      <c r="F3530" s="1" t="str">
        <f>TEXT(shipments9[[#This Row],[Shipdate]],"ddd")</f>
        <v>Tue</v>
      </c>
      <c r="G3530" s="1" t="str">
        <f>IF(OR(shipments9[[#This Row],[Day Name]]="Sat",shipments9[[#This Row],[Day Name]]="Sun"),"Weekend","Weekday")</f>
        <v>Weekday</v>
      </c>
      <c r="H3530">
        <v>7404.75</v>
      </c>
      <c r="I3530">
        <v>412</v>
      </c>
      <c r="J3530" t="s">
        <v>172</v>
      </c>
      <c r="K3530" t="s">
        <v>8155</v>
      </c>
      <c r="L3530" t="s">
        <v>8156</v>
      </c>
      <c r="M3530">
        <v>1</v>
      </c>
      <c r="N3530" t="s">
        <v>8163</v>
      </c>
      <c r="O3530" s="4">
        <f>INDEX(products[Cost_per_box], MATCH(shipments9[[#This Row],[PID]], products[PID], 0))</f>
        <v>7.73</v>
      </c>
      <c r="P3530" s="4">
        <f>shipments9[[#This Row],[Boxes]]*shipments9[[#This Row],[Cost Per Box]]</f>
        <v>3184.76</v>
      </c>
      <c r="Q3530" s="4">
        <f>shipments9[[#This Row],[Amount]] -shipments9[[#This Row],[total cost]]</f>
        <v>4219.99</v>
      </c>
      <c r="R3530" s="4" t="str">
        <f>IF(shipments9[[#This Row],[Gross Profit]]&lt;0,"Loss","Profit")</f>
        <v>Profit</v>
      </c>
      <c r="S3530" s="9">
        <f>shipments9[[#This Row],[Gross Profit]]/shipments9[[#This Row],[Amount]]</f>
        <v>0.56990310273810729</v>
      </c>
      <c r="T3530" s="11">
        <f>shipments9[[#This Row],[Amount]]/shipments9[[#This Row],[Boxes]]</f>
        <v>17.972694174757283</v>
      </c>
    </row>
    <row r="3531" spans="1:20" hidden="1" x14ac:dyDescent="0.25">
      <c r="A3531" t="s">
        <v>3728</v>
      </c>
      <c r="B3531" t="s">
        <v>65</v>
      </c>
      <c r="C3531" t="s">
        <v>139</v>
      </c>
      <c r="D3531" t="s">
        <v>22</v>
      </c>
      <c r="E3531" s="1">
        <v>45155</v>
      </c>
      <c r="F3531" s="1" t="str">
        <f>TEXT(shipments9[[#This Row],[Shipdate]],"ddd")</f>
        <v>Thu</v>
      </c>
      <c r="G3531" s="1" t="str">
        <f>IF(OR(shipments9[[#This Row],[Day Name]]="Sat",shipments9[[#This Row],[Day Name]]="Sun"),"Weekend","Weekday")</f>
        <v>Weekday</v>
      </c>
      <c r="H3531">
        <v>9020.25</v>
      </c>
      <c r="I3531">
        <v>393</v>
      </c>
      <c r="J3531" t="s">
        <v>172</v>
      </c>
      <c r="K3531" t="s">
        <v>8151</v>
      </c>
      <c r="L3531" t="s">
        <v>8160</v>
      </c>
      <c r="M3531">
        <v>8</v>
      </c>
      <c r="N3531" t="s">
        <v>8162</v>
      </c>
      <c r="O3531" s="4">
        <f>INDEX(products[Cost_per_box], MATCH(shipments9[[#This Row],[PID]], products[PID], 0))</f>
        <v>3.68</v>
      </c>
      <c r="P3531" s="4">
        <f>shipments9[[#This Row],[Boxes]]*shipments9[[#This Row],[Cost Per Box]]</f>
        <v>1446.24</v>
      </c>
      <c r="Q3531" s="4">
        <f>shipments9[[#This Row],[Amount]] -shipments9[[#This Row],[total cost]]</f>
        <v>7574.01</v>
      </c>
      <c r="R3531" s="4" t="str">
        <f>IF(shipments9[[#This Row],[Gross Profit]]&lt;0,"Loss","Profit")</f>
        <v>Profit</v>
      </c>
      <c r="S3531" s="9">
        <f>shipments9[[#This Row],[Gross Profit]]/shipments9[[#This Row],[Amount]]</f>
        <v>0.83966741498295505</v>
      </c>
      <c r="T3531" s="11">
        <f>shipments9[[#This Row],[Amount]]/shipments9[[#This Row],[Boxes]]</f>
        <v>22.952290076335878</v>
      </c>
    </row>
    <row r="3532" spans="1:20" hidden="1" x14ac:dyDescent="0.25">
      <c r="A3532" t="s">
        <v>3729</v>
      </c>
      <c r="B3532" t="s">
        <v>65</v>
      </c>
      <c r="C3532" t="s">
        <v>145</v>
      </c>
      <c r="D3532" t="s">
        <v>22</v>
      </c>
      <c r="E3532" s="1">
        <v>45176</v>
      </c>
      <c r="F3532" s="1" t="str">
        <f>TEXT(shipments9[[#This Row],[Shipdate]],"ddd")</f>
        <v>Thu</v>
      </c>
      <c r="G3532" s="1" t="str">
        <f>IF(OR(shipments9[[#This Row],[Day Name]]="Sat",shipments9[[#This Row],[Day Name]]="Sun"),"Weekend","Weekday")</f>
        <v>Weekday</v>
      </c>
      <c r="H3532">
        <v>553.5</v>
      </c>
      <c r="I3532">
        <v>40</v>
      </c>
      <c r="J3532" t="s">
        <v>172</v>
      </c>
      <c r="K3532" t="s">
        <v>8151</v>
      </c>
      <c r="L3532" t="s">
        <v>8160</v>
      </c>
      <c r="M3532">
        <v>9</v>
      </c>
      <c r="N3532" t="s">
        <v>8167</v>
      </c>
      <c r="O3532" s="4">
        <f>INDEX(products[Cost_per_box], MATCH(shipments9[[#This Row],[PID]], products[PID], 0))</f>
        <v>4.74</v>
      </c>
      <c r="P3532" s="4">
        <f>shipments9[[#This Row],[Boxes]]*shipments9[[#This Row],[Cost Per Box]]</f>
        <v>189.60000000000002</v>
      </c>
      <c r="Q3532" s="4">
        <f>shipments9[[#This Row],[Amount]] -shipments9[[#This Row],[total cost]]</f>
        <v>363.9</v>
      </c>
      <c r="R3532" s="4" t="str">
        <f>IF(shipments9[[#This Row],[Gross Profit]]&lt;0,"Loss","Profit")</f>
        <v>Profit</v>
      </c>
      <c r="S3532" s="9">
        <f>shipments9[[#This Row],[Gross Profit]]/shipments9[[#This Row],[Amount]]</f>
        <v>0.65745257452574524</v>
      </c>
      <c r="T3532" s="11">
        <f>shipments9[[#This Row],[Amount]]/shipments9[[#This Row],[Boxes]]</f>
        <v>13.8375</v>
      </c>
    </row>
    <row r="3533" spans="1:20" hidden="1" x14ac:dyDescent="0.25">
      <c r="A3533" t="s">
        <v>3730</v>
      </c>
      <c r="B3533" t="s">
        <v>65</v>
      </c>
      <c r="C3533" t="s">
        <v>145</v>
      </c>
      <c r="D3533" t="s">
        <v>22</v>
      </c>
      <c r="E3533" s="1">
        <v>45191</v>
      </c>
      <c r="F3533" s="1" t="str">
        <f>TEXT(shipments9[[#This Row],[Shipdate]],"ddd")</f>
        <v>Fri</v>
      </c>
      <c r="G3533" s="1" t="str">
        <f>IF(OR(shipments9[[#This Row],[Day Name]]="Sat",shipments9[[#This Row],[Day Name]]="Sun"),"Weekend","Weekday")</f>
        <v>Weekday</v>
      </c>
      <c r="H3533">
        <v>11859.75</v>
      </c>
      <c r="I3533">
        <v>913</v>
      </c>
      <c r="J3533" t="s">
        <v>172</v>
      </c>
      <c r="K3533" t="s">
        <v>8151</v>
      </c>
      <c r="L3533" t="s">
        <v>8160</v>
      </c>
      <c r="M3533">
        <v>9</v>
      </c>
      <c r="N3533" t="s">
        <v>8167</v>
      </c>
      <c r="O3533" s="4">
        <f>INDEX(products[Cost_per_box], MATCH(shipments9[[#This Row],[PID]], products[PID], 0))</f>
        <v>4.74</v>
      </c>
      <c r="P3533" s="4">
        <f>shipments9[[#This Row],[Boxes]]*shipments9[[#This Row],[Cost Per Box]]</f>
        <v>4327.62</v>
      </c>
      <c r="Q3533" s="4">
        <f>shipments9[[#This Row],[Amount]] -shipments9[[#This Row],[total cost]]</f>
        <v>7532.13</v>
      </c>
      <c r="R3533" s="4" t="str">
        <f>IF(shipments9[[#This Row],[Gross Profit]]&lt;0,"Loss","Profit")</f>
        <v>Profit</v>
      </c>
      <c r="S3533" s="9">
        <f>shipments9[[#This Row],[Gross Profit]]/shipments9[[#This Row],[Amount]]</f>
        <v>0.63510023398469617</v>
      </c>
      <c r="T3533" s="11">
        <f>shipments9[[#This Row],[Amount]]/shipments9[[#This Row],[Boxes]]</f>
        <v>12.98986856516977</v>
      </c>
    </row>
    <row r="3534" spans="1:20" hidden="1" x14ac:dyDescent="0.25">
      <c r="A3534" t="s">
        <v>3731</v>
      </c>
      <c r="B3534" t="s">
        <v>65</v>
      </c>
      <c r="C3534" t="s">
        <v>149</v>
      </c>
      <c r="D3534" t="s">
        <v>22</v>
      </c>
      <c r="E3534" s="1">
        <v>45268</v>
      </c>
      <c r="F3534" s="1" t="str">
        <f>TEXT(shipments9[[#This Row],[Shipdate]],"ddd")</f>
        <v>Fri</v>
      </c>
      <c r="G3534" s="1" t="str">
        <f>IF(OR(shipments9[[#This Row],[Day Name]]="Sat",shipments9[[#This Row],[Day Name]]="Sun"),"Weekend","Weekday")</f>
        <v>Weekday</v>
      </c>
      <c r="H3534">
        <v>5656.5</v>
      </c>
      <c r="I3534">
        <v>315</v>
      </c>
      <c r="J3534" t="s">
        <v>172</v>
      </c>
      <c r="K3534" t="s">
        <v>8151</v>
      </c>
      <c r="L3534" t="s">
        <v>8152</v>
      </c>
      <c r="M3534">
        <v>12</v>
      </c>
      <c r="N3534" t="s">
        <v>8166</v>
      </c>
      <c r="O3534" s="4">
        <f>INDEX(products[Cost_per_box], MATCH(shipments9[[#This Row],[PID]], products[PID], 0))</f>
        <v>6.43</v>
      </c>
      <c r="P3534" s="4">
        <f>shipments9[[#This Row],[Boxes]]*shipments9[[#This Row],[Cost Per Box]]</f>
        <v>2025.4499999999998</v>
      </c>
      <c r="Q3534" s="4">
        <f>shipments9[[#This Row],[Amount]] -shipments9[[#This Row],[total cost]]</f>
        <v>3631.05</v>
      </c>
      <c r="R3534" s="4" t="str">
        <f>IF(shipments9[[#This Row],[Gross Profit]]&lt;0,"Loss","Profit")</f>
        <v>Profit</v>
      </c>
      <c r="S3534" s="9">
        <f>shipments9[[#This Row],[Gross Profit]]/shipments9[[#This Row],[Amount]]</f>
        <v>0.64192521877486086</v>
      </c>
      <c r="T3534" s="11">
        <f>shipments9[[#This Row],[Amount]]/shipments9[[#This Row],[Boxes]]</f>
        <v>17.957142857142856</v>
      </c>
    </row>
    <row r="3535" spans="1:20" hidden="1" x14ac:dyDescent="0.25">
      <c r="A3535" t="s">
        <v>3732</v>
      </c>
      <c r="B3535" t="s">
        <v>65</v>
      </c>
      <c r="C3535" t="s">
        <v>153</v>
      </c>
      <c r="D3535" t="s">
        <v>22</v>
      </c>
      <c r="E3535" s="1">
        <v>44949</v>
      </c>
      <c r="F3535" s="1" t="str">
        <f>TEXT(shipments9[[#This Row],[Shipdate]],"ddd")</f>
        <v>Mon</v>
      </c>
      <c r="G3535" s="1" t="str">
        <f>IF(OR(shipments9[[#This Row],[Day Name]]="Sat",shipments9[[#This Row],[Day Name]]="Sun"),"Weekend","Weekday")</f>
        <v>Weekday</v>
      </c>
      <c r="H3535">
        <v>10163.25</v>
      </c>
      <c r="I3535">
        <v>636</v>
      </c>
      <c r="J3535" t="s">
        <v>172</v>
      </c>
      <c r="K3535" t="s">
        <v>8151</v>
      </c>
      <c r="L3535" t="s">
        <v>8156</v>
      </c>
      <c r="M3535">
        <v>1</v>
      </c>
      <c r="N3535" t="s">
        <v>8163</v>
      </c>
      <c r="O3535" s="4">
        <f>INDEX(products[Cost_per_box], MATCH(shipments9[[#This Row],[PID]], products[PID], 0))</f>
        <v>9.57</v>
      </c>
      <c r="P3535" s="4">
        <f>shipments9[[#This Row],[Boxes]]*shipments9[[#This Row],[Cost Per Box]]</f>
        <v>6086.52</v>
      </c>
      <c r="Q3535" s="4">
        <f>shipments9[[#This Row],[Amount]] -shipments9[[#This Row],[total cost]]</f>
        <v>4076.7299999999996</v>
      </c>
      <c r="R3535" s="4" t="str">
        <f>IF(shipments9[[#This Row],[Gross Profit]]&lt;0,"Loss","Profit")</f>
        <v>Profit</v>
      </c>
      <c r="S3535" s="9">
        <f>shipments9[[#This Row],[Gross Profit]]/shipments9[[#This Row],[Amount]]</f>
        <v>0.40112464024795214</v>
      </c>
      <c r="T3535" s="11">
        <f>shipments9[[#This Row],[Amount]]/shipments9[[#This Row],[Boxes]]</f>
        <v>15.97995283018868</v>
      </c>
    </row>
    <row r="3536" spans="1:20" hidden="1" x14ac:dyDescent="0.25">
      <c r="A3536" t="s">
        <v>3733</v>
      </c>
      <c r="B3536" t="s">
        <v>65</v>
      </c>
      <c r="C3536" t="s">
        <v>153</v>
      </c>
      <c r="D3536" t="s">
        <v>22</v>
      </c>
      <c r="E3536" s="1">
        <v>45348</v>
      </c>
      <c r="F3536" s="1" t="str">
        <f>TEXT(shipments9[[#This Row],[Shipdate]],"ddd")</f>
        <v>Mon</v>
      </c>
      <c r="G3536" s="1" t="str">
        <f>IF(OR(shipments9[[#This Row],[Day Name]]="Sat",shipments9[[#This Row],[Day Name]]="Sun"),"Weekend","Weekday")</f>
        <v>Weekday</v>
      </c>
      <c r="H3536">
        <v>6482.25</v>
      </c>
      <c r="I3536">
        <v>361</v>
      </c>
      <c r="J3536" t="s">
        <v>172</v>
      </c>
      <c r="K3536" t="s">
        <v>8155</v>
      </c>
      <c r="L3536" t="s">
        <v>8156</v>
      </c>
      <c r="M3536">
        <v>2</v>
      </c>
      <c r="N3536" t="s">
        <v>8157</v>
      </c>
      <c r="O3536" s="4">
        <f>INDEX(products[Cost_per_box], MATCH(shipments9[[#This Row],[PID]], products[PID], 0))</f>
        <v>9.57</v>
      </c>
      <c r="P3536" s="4">
        <f>shipments9[[#This Row],[Boxes]]*shipments9[[#This Row],[Cost Per Box]]</f>
        <v>3454.77</v>
      </c>
      <c r="Q3536" s="4">
        <f>shipments9[[#This Row],[Amount]] -shipments9[[#This Row],[total cost]]</f>
        <v>3027.48</v>
      </c>
      <c r="R3536" s="4" t="str">
        <f>IF(shipments9[[#This Row],[Gross Profit]]&lt;0,"Loss","Profit")</f>
        <v>Profit</v>
      </c>
      <c r="S3536" s="9">
        <f>shipments9[[#This Row],[Gross Profit]]/shipments9[[#This Row],[Amount]]</f>
        <v>0.46704153650352886</v>
      </c>
      <c r="T3536" s="11">
        <f>shipments9[[#This Row],[Amount]]/shipments9[[#This Row],[Boxes]]</f>
        <v>17.956371191135734</v>
      </c>
    </row>
    <row r="3537" spans="1:20" hidden="1" x14ac:dyDescent="0.25">
      <c r="A3537" t="s">
        <v>3734</v>
      </c>
      <c r="B3537" t="s">
        <v>65</v>
      </c>
      <c r="C3537" t="s">
        <v>153</v>
      </c>
      <c r="D3537" t="s">
        <v>22</v>
      </c>
      <c r="E3537" s="1">
        <v>45104</v>
      </c>
      <c r="F3537" s="1" t="str">
        <f>TEXT(shipments9[[#This Row],[Shipdate]],"ddd")</f>
        <v>Tue</v>
      </c>
      <c r="G3537" s="1" t="str">
        <f>IF(OR(shipments9[[#This Row],[Day Name]]="Sat",shipments9[[#This Row],[Day Name]]="Sun"),"Weekend","Weekday")</f>
        <v>Weekday</v>
      </c>
      <c r="H3537">
        <v>11436.75</v>
      </c>
      <c r="I3537">
        <v>636</v>
      </c>
      <c r="J3537" t="s">
        <v>172</v>
      </c>
      <c r="K3537" t="s">
        <v>8151</v>
      </c>
      <c r="L3537" t="s">
        <v>8154</v>
      </c>
      <c r="M3537">
        <v>6</v>
      </c>
      <c r="N3537" t="s">
        <v>8159</v>
      </c>
      <c r="O3537" s="4">
        <f>INDEX(products[Cost_per_box], MATCH(shipments9[[#This Row],[PID]], products[PID], 0))</f>
        <v>9.57</v>
      </c>
      <c r="P3537" s="4">
        <f>shipments9[[#This Row],[Boxes]]*shipments9[[#This Row],[Cost Per Box]]</f>
        <v>6086.52</v>
      </c>
      <c r="Q3537" s="4">
        <f>shipments9[[#This Row],[Amount]] -shipments9[[#This Row],[total cost]]</f>
        <v>5350.23</v>
      </c>
      <c r="R3537" s="4" t="str">
        <f>IF(shipments9[[#This Row],[Gross Profit]]&lt;0,"Loss","Profit")</f>
        <v>Profit</v>
      </c>
      <c r="S3537" s="9">
        <f>shipments9[[#This Row],[Gross Profit]]/shipments9[[#This Row],[Amount]]</f>
        <v>0.46781034821955536</v>
      </c>
      <c r="T3537" s="11">
        <f>shipments9[[#This Row],[Amount]]/shipments9[[#This Row],[Boxes]]</f>
        <v>17.982311320754718</v>
      </c>
    </row>
    <row r="3538" spans="1:20" hidden="1" x14ac:dyDescent="0.25">
      <c r="A3538" t="s">
        <v>3735</v>
      </c>
      <c r="B3538" t="s">
        <v>65</v>
      </c>
      <c r="C3538" t="s">
        <v>161</v>
      </c>
      <c r="D3538" t="s">
        <v>22</v>
      </c>
      <c r="E3538" s="1">
        <v>45120</v>
      </c>
      <c r="F3538" s="1" t="str">
        <f>TEXT(shipments9[[#This Row],[Shipdate]],"ddd")</f>
        <v>Thu</v>
      </c>
      <c r="G3538" s="1" t="str">
        <f>IF(OR(shipments9[[#This Row],[Day Name]]="Sat",shipments9[[#This Row],[Day Name]]="Sun"),"Weekend","Weekday")</f>
        <v>Weekday</v>
      </c>
      <c r="H3538">
        <v>1932.75</v>
      </c>
      <c r="I3538">
        <v>242</v>
      </c>
      <c r="J3538" t="s">
        <v>172</v>
      </c>
      <c r="K3538" t="s">
        <v>8151</v>
      </c>
      <c r="L3538" t="s">
        <v>8160</v>
      </c>
      <c r="M3538">
        <v>7</v>
      </c>
      <c r="N3538" t="s">
        <v>8161</v>
      </c>
      <c r="O3538" s="4">
        <f>INDEX(products[Cost_per_box], MATCH(shipments9[[#This Row],[PID]], products[PID], 0))</f>
        <v>2.76</v>
      </c>
      <c r="P3538" s="4">
        <f>shipments9[[#This Row],[Boxes]]*shipments9[[#This Row],[Cost Per Box]]</f>
        <v>667.92</v>
      </c>
      <c r="Q3538" s="4">
        <f>shipments9[[#This Row],[Amount]] -shipments9[[#This Row],[total cost]]</f>
        <v>1264.83</v>
      </c>
      <c r="R3538" s="4" t="str">
        <f>IF(shipments9[[#This Row],[Gross Profit]]&lt;0,"Loss","Profit")</f>
        <v>Profit</v>
      </c>
      <c r="S3538" s="9">
        <f>shipments9[[#This Row],[Gross Profit]]/shipments9[[#This Row],[Amount]]</f>
        <v>0.65441986806363983</v>
      </c>
      <c r="T3538" s="11">
        <f>shipments9[[#This Row],[Amount]]/shipments9[[#This Row],[Boxes]]</f>
        <v>7.9865702479338845</v>
      </c>
    </row>
    <row r="3539" spans="1:20" hidden="1" x14ac:dyDescent="0.25">
      <c r="A3539" t="s">
        <v>3736</v>
      </c>
      <c r="B3539" t="s">
        <v>65</v>
      </c>
      <c r="C3539" t="s">
        <v>137</v>
      </c>
      <c r="D3539" t="s">
        <v>22</v>
      </c>
      <c r="E3539" s="1">
        <v>45455</v>
      </c>
      <c r="F3539" s="1" t="str">
        <f>TEXT(shipments9[[#This Row],[Shipdate]],"ddd")</f>
        <v>Wed</v>
      </c>
      <c r="G3539" s="1" t="str">
        <f>IF(OR(shipments9[[#This Row],[Day Name]]="Sat",shipments9[[#This Row],[Day Name]]="Sun"),"Weekend","Weekday")</f>
        <v>Weekday</v>
      </c>
      <c r="H3539">
        <v>8257.5</v>
      </c>
      <c r="I3539">
        <v>376</v>
      </c>
      <c r="J3539" t="s">
        <v>172</v>
      </c>
      <c r="K3539" t="s">
        <v>8155</v>
      </c>
      <c r="L3539" t="s">
        <v>8154</v>
      </c>
      <c r="M3539">
        <v>6</v>
      </c>
      <c r="N3539" t="s">
        <v>8159</v>
      </c>
      <c r="O3539" s="4">
        <f>INDEX(products[Cost_per_box], MATCH(shipments9[[#This Row],[PID]], products[PID], 0))</f>
        <v>7.73</v>
      </c>
      <c r="P3539" s="4">
        <f>shipments9[[#This Row],[Boxes]]*shipments9[[#This Row],[Cost Per Box]]</f>
        <v>2906.48</v>
      </c>
      <c r="Q3539" s="4">
        <f>shipments9[[#This Row],[Amount]] -shipments9[[#This Row],[total cost]]</f>
        <v>5351.02</v>
      </c>
      <c r="R3539" s="4" t="str">
        <f>IF(shipments9[[#This Row],[Gross Profit]]&lt;0,"Loss","Profit")</f>
        <v>Profit</v>
      </c>
      <c r="S3539" s="9">
        <f>shipments9[[#This Row],[Gross Profit]]/shipments9[[#This Row],[Amount]]</f>
        <v>0.64801937632455353</v>
      </c>
      <c r="T3539" s="11">
        <f>shipments9[[#This Row],[Amount]]/shipments9[[#This Row],[Boxes]]</f>
        <v>21.961436170212767</v>
      </c>
    </row>
    <row r="3540" spans="1:20" hidden="1" x14ac:dyDescent="0.25">
      <c r="A3540" t="s">
        <v>3737</v>
      </c>
      <c r="B3540" t="s">
        <v>65</v>
      </c>
      <c r="C3540" t="s">
        <v>161</v>
      </c>
      <c r="D3540" t="s">
        <v>22</v>
      </c>
      <c r="E3540" s="1">
        <v>45051</v>
      </c>
      <c r="F3540" s="1" t="str">
        <f>TEXT(shipments9[[#This Row],[Shipdate]],"ddd")</f>
        <v>Fri</v>
      </c>
      <c r="G3540" s="1" t="str">
        <f>IF(OR(shipments9[[#This Row],[Day Name]]="Sat",shipments9[[#This Row],[Day Name]]="Sun"),"Weekend","Weekday")</f>
        <v>Weekday</v>
      </c>
      <c r="H3540">
        <v>8946</v>
      </c>
      <c r="I3540">
        <v>814</v>
      </c>
      <c r="J3540" t="s">
        <v>172</v>
      </c>
      <c r="K3540" t="s">
        <v>8151</v>
      </c>
      <c r="L3540" t="s">
        <v>8154</v>
      </c>
      <c r="M3540">
        <v>5</v>
      </c>
      <c r="N3540" t="s">
        <v>201</v>
      </c>
      <c r="O3540" s="4">
        <f>INDEX(products[Cost_per_box], MATCH(shipments9[[#This Row],[PID]], products[PID], 0))</f>
        <v>2.76</v>
      </c>
      <c r="P3540" s="4">
        <f>shipments9[[#This Row],[Boxes]]*shipments9[[#This Row],[Cost Per Box]]</f>
        <v>2246.64</v>
      </c>
      <c r="Q3540" s="4">
        <f>shipments9[[#This Row],[Amount]] -shipments9[[#This Row],[total cost]]</f>
        <v>6699.3600000000006</v>
      </c>
      <c r="R3540" s="4" t="str">
        <f>IF(shipments9[[#This Row],[Gross Profit]]&lt;0,"Loss","Profit")</f>
        <v>Profit</v>
      </c>
      <c r="S3540" s="9">
        <f>shipments9[[#This Row],[Gross Profit]]/shipments9[[#This Row],[Amount]]</f>
        <v>0.74886653252850444</v>
      </c>
      <c r="T3540" s="11">
        <f>shipments9[[#This Row],[Amount]]/shipments9[[#This Row],[Boxes]]</f>
        <v>10.990171990171991</v>
      </c>
    </row>
    <row r="3541" spans="1:20" hidden="1" x14ac:dyDescent="0.25">
      <c r="A3541" t="s">
        <v>3738</v>
      </c>
      <c r="B3541" t="s">
        <v>65</v>
      </c>
      <c r="C3541" t="s">
        <v>161</v>
      </c>
      <c r="D3541" t="s">
        <v>22</v>
      </c>
      <c r="E3541" s="1">
        <v>45336</v>
      </c>
      <c r="F3541" s="1" t="str">
        <f>TEXT(shipments9[[#This Row],[Shipdate]],"ddd")</f>
        <v>Wed</v>
      </c>
      <c r="G3541" s="1" t="str">
        <f>IF(OR(shipments9[[#This Row],[Day Name]]="Sat",shipments9[[#This Row],[Day Name]]="Sun"),"Weekend","Weekday")</f>
        <v>Weekday</v>
      </c>
      <c r="H3541">
        <v>4342.5</v>
      </c>
      <c r="I3541">
        <v>362</v>
      </c>
      <c r="J3541" t="s">
        <v>172</v>
      </c>
      <c r="K3541" t="s">
        <v>8155</v>
      </c>
      <c r="L3541" t="s">
        <v>8156</v>
      </c>
      <c r="M3541">
        <v>2</v>
      </c>
      <c r="N3541" t="s">
        <v>8157</v>
      </c>
      <c r="O3541" s="4">
        <f>INDEX(products[Cost_per_box], MATCH(shipments9[[#This Row],[PID]], products[PID], 0))</f>
        <v>2.76</v>
      </c>
      <c r="P3541" s="4">
        <f>shipments9[[#This Row],[Boxes]]*shipments9[[#This Row],[Cost Per Box]]</f>
        <v>999.11999999999989</v>
      </c>
      <c r="Q3541" s="4">
        <f>shipments9[[#This Row],[Amount]] -shipments9[[#This Row],[total cost]]</f>
        <v>3343.38</v>
      </c>
      <c r="R3541" s="4" t="str">
        <f>IF(shipments9[[#This Row],[Gross Profit]]&lt;0,"Loss","Profit")</f>
        <v>Profit</v>
      </c>
      <c r="S3541" s="9">
        <f>shipments9[[#This Row],[Gross Profit]]/shipments9[[#This Row],[Amount]]</f>
        <v>0.76992055267702941</v>
      </c>
      <c r="T3541" s="11">
        <f>shipments9[[#This Row],[Amount]]/shipments9[[#This Row],[Boxes]]</f>
        <v>11.99585635359116</v>
      </c>
    </row>
    <row r="3542" spans="1:20" hidden="1" x14ac:dyDescent="0.25">
      <c r="A3542" t="s">
        <v>3739</v>
      </c>
      <c r="B3542" t="s">
        <v>68</v>
      </c>
      <c r="C3542" t="s">
        <v>121</v>
      </c>
      <c r="D3542" t="s">
        <v>22</v>
      </c>
      <c r="E3542" s="1">
        <v>45041</v>
      </c>
      <c r="F3542" s="1" t="str">
        <f>TEXT(shipments9[[#This Row],[Shipdate]],"ddd")</f>
        <v>Tue</v>
      </c>
      <c r="G3542" s="1" t="str">
        <f>IF(OR(shipments9[[#This Row],[Day Name]]="Sat",shipments9[[#This Row],[Day Name]]="Sun"),"Weekend","Weekday")</f>
        <v>Weekday</v>
      </c>
      <c r="H3542">
        <v>1080</v>
      </c>
      <c r="I3542">
        <v>84</v>
      </c>
      <c r="J3542" t="s">
        <v>172</v>
      </c>
      <c r="K3542" t="s">
        <v>8151</v>
      </c>
      <c r="L3542" t="s">
        <v>8154</v>
      </c>
      <c r="M3542">
        <v>4</v>
      </c>
      <c r="N3542" t="s">
        <v>8158</v>
      </c>
      <c r="O3542" s="4">
        <f>INDEX(products[Cost_per_box], MATCH(shipments9[[#This Row],[PID]], products[PID], 0))</f>
        <v>5.26</v>
      </c>
      <c r="P3542" s="4">
        <f>shipments9[[#This Row],[Boxes]]*shipments9[[#This Row],[Cost Per Box]]</f>
        <v>441.84</v>
      </c>
      <c r="Q3542" s="4">
        <f>shipments9[[#This Row],[Amount]] -shipments9[[#This Row],[total cost]]</f>
        <v>638.16000000000008</v>
      </c>
      <c r="R3542" s="4" t="str">
        <f>IF(shipments9[[#This Row],[Gross Profit]]&lt;0,"Loss","Profit")</f>
        <v>Profit</v>
      </c>
      <c r="S3542" s="9">
        <f>shipments9[[#This Row],[Gross Profit]]/shipments9[[#This Row],[Amount]]</f>
        <v>0.59088888888888902</v>
      </c>
      <c r="T3542" s="11">
        <f>shipments9[[#This Row],[Amount]]/shipments9[[#This Row],[Boxes]]</f>
        <v>12.857142857142858</v>
      </c>
    </row>
    <row r="3543" spans="1:20" hidden="1" x14ac:dyDescent="0.25">
      <c r="A3543" t="s">
        <v>3740</v>
      </c>
      <c r="B3543" t="s">
        <v>68</v>
      </c>
      <c r="C3543" t="s">
        <v>132</v>
      </c>
      <c r="D3543" t="s">
        <v>22</v>
      </c>
      <c r="E3543" s="1">
        <v>45313</v>
      </c>
      <c r="F3543" s="1" t="str">
        <f>TEXT(shipments9[[#This Row],[Shipdate]],"ddd")</f>
        <v>Mon</v>
      </c>
      <c r="G3543" s="1" t="str">
        <f>IF(OR(shipments9[[#This Row],[Day Name]]="Sat",shipments9[[#This Row],[Day Name]]="Sun"),"Weekend","Weekday")</f>
        <v>Weekday</v>
      </c>
      <c r="H3543">
        <v>1683</v>
      </c>
      <c r="I3543">
        <v>63</v>
      </c>
      <c r="J3543" t="s">
        <v>172</v>
      </c>
      <c r="K3543" t="s">
        <v>8155</v>
      </c>
      <c r="L3543" t="s">
        <v>8156</v>
      </c>
      <c r="M3543">
        <v>1</v>
      </c>
      <c r="N3543" t="s">
        <v>8163</v>
      </c>
      <c r="O3543" s="4">
        <f>INDEX(products[Cost_per_box], MATCH(shipments9[[#This Row],[PID]], products[PID], 0))</f>
        <v>6.31</v>
      </c>
      <c r="P3543" s="4">
        <f>shipments9[[#This Row],[Boxes]]*shipments9[[#This Row],[Cost Per Box]]</f>
        <v>397.53</v>
      </c>
      <c r="Q3543" s="4">
        <f>shipments9[[#This Row],[Amount]] -shipments9[[#This Row],[total cost]]</f>
        <v>1285.47</v>
      </c>
      <c r="R3543" s="4" t="str">
        <f>IF(shipments9[[#This Row],[Gross Profit]]&lt;0,"Loss","Profit")</f>
        <v>Profit</v>
      </c>
      <c r="S3543" s="9">
        <f>shipments9[[#This Row],[Gross Profit]]/shipments9[[#This Row],[Amount]]</f>
        <v>0.76379679144385026</v>
      </c>
      <c r="T3543" s="11">
        <f>shipments9[[#This Row],[Amount]]/shipments9[[#This Row],[Boxes]]</f>
        <v>26.714285714285715</v>
      </c>
    </row>
    <row r="3544" spans="1:20" hidden="1" x14ac:dyDescent="0.25">
      <c r="A3544" t="s">
        <v>3741</v>
      </c>
      <c r="B3544" t="s">
        <v>68</v>
      </c>
      <c r="C3544" t="s">
        <v>135</v>
      </c>
      <c r="D3544" t="s">
        <v>22</v>
      </c>
      <c r="E3544" s="1">
        <v>45275</v>
      </c>
      <c r="F3544" s="1" t="str">
        <f>TEXT(shipments9[[#This Row],[Shipdate]],"ddd")</f>
        <v>Fri</v>
      </c>
      <c r="G3544" s="1" t="str">
        <f>IF(OR(shipments9[[#This Row],[Day Name]]="Sat",shipments9[[#This Row],[Day Name]]="Sun"),"Weekend","Weekday")</f>
        <v>Weekday</v>
      </c>
      <c r="H3544">
        <v>5557.5</v>
      </c>
      <c r="I3544">
        <v>206</v>
      </c>
      <c r="J3544" t="s">
        <v>172</v>
      </c>
      <c r="K3544" t="s">
        <v>8151</v>
      </c>
      <c r="L3544" t="s">
        <v>8152</v>
      </c>
      <c r="M3544">
        <v>12</v>
      </c>
      <c r="N3544" t="s">
        <v>8166</v>
      </c>
      <c r="O3544" s="4">
        <f>INDEX(products[Cost_per_box], MATCH(shipments9[[#This Row],[PID]], products[PID], 0))</f>
        <v>9.94</v>
      </c>
      <c r="P3544" s="4">
        <f>shipments9[[#This Row],[Boxes]]*shipments9[[#This Row],[Cost Per Box]]</f>
        <v>2047.6399999999999</v>
      </c>
      <c r="Q3544" s="4">
        <f>shipments9[[#This Row],[Amount]] -shipments9[[#This Row],[total cost]]</f>
        <v>3509.86</v>
      </c>
      <c r="R3544" s="4" t="str">
        <f>IF(shipments9[[#This Row],[Gross Profit]]&lt;0,"Loss","Profit")</f>
        <v>Profit</v>
      </c>
      <c r="S3544" s="9">
        <f>shipments9[[#This Row],[Gross Profit]]/shipments9[[#This Row],[Amount]]</f>
        <v>0.63155375618533516</v>
      </c>
      <c r="T3544" s="11">
        <f>shipments9[[#This Row],[Amount]]/shipments9[[#This Row],[Boxes]]</f>
        <v>26.978155339805824</v>
      </c>
    </row>
    <row r="3545" spans="1:20" hidden="1" x14ac:dyDescent="0.25">
      <c r="A3545" t="s">
        <v>3742</v>
      </c>
      <c r="B3545" t="s">
        <v>68</v>
      </c>
      <c r="C3545" t="s">
        <v>145</v>
      </c>
      <c r="D3545" t="s">
        <v>22</v>
      </c>
      <c r="E3545" s="1">
        <v>45070</v>
      </c>
      <c r="F3545" s="1" t="str">
        <f>TEXT(shipments9[[#This Row],[Shipdate]],"ddd")</f>
        <v>Wed</v>
      </c>
      <c r="G3545" s="1" t="str">
        <f>IF(OR(shipments9[[#This Row],[Day Name]]="Sat",shipments9[[#This Row],[Day Name]]="Sun"),"Weekend","Weekday")</f>
        <v>Weekday</v>
      </c>
      <c r="H3545">
        <v>12033</v>
      </c>
      <c r="I3545">
        <v>708</v>
      </c>
      <c r="J3545" t="s">
        <v>172</v>
      </c>
      <c r="K3545" t="s">
        <v>8151</v>
      </c>
      <c r="L3545" t="s">
        <v>8154</v>
      </c>
      <c r="M3545">
        <v>5</v>
      </c>
      <c r="N3545" t="s">
        <v>201</v>
      </c>
      <c r="O3545" s="4">
        <f>INDEX(products[Cost_per_box], MATCH(shipments9[[#This Row],[PID]], products[PID], 0))</f>
        <v>4.74</v>
      </c>
      <c r="P3545" s="4">
        <f>shipments9[[#This Row],[Boxes]]*shipments9[[#This Row],[Cost Per Box]]</f>
        <v>3355.92</v>
      </c>
      <c r="Q3545" s="4">
        <f>shipments9[[#This Row],[Amount]] -shipments9[[#This Row],[total cost]]</f>
        <v>8677.08</v>
      </c>
      <c r="R3545" s="4" t="str">
        <f>IF(shipments9[[#This Row],[Gross Profit]]&lt;0,"Loss","Profit")</f>
        <v>Profit</v>
      </c>
      <c r="S3545" s="9">
        <f>shipments9[[#This Row],[Gross Profit]]/shipments9[[#This Row],[Amount]]</f>
        <v>0.72110695587135376</v>
      </c>
      <c r="T3545" s="11">
        <f>shipments9[[#This Row],[Amount]]/shipments9[[#This Row],[Boxes]]</f>
        <v>16.995762711864408</v>
      </c>
    </row>
    <row r="3546" spans="1:20" x14ac:dyDescent="0.25">
      <c r="A3546" t="s">
        <v>3743</v>
      </c>
      <c r="B3546" t="s">
        <v>68</v>
      </c>
      <c r="C3546" t="s">
        <v>155</v>
      </c>
      <c r="D3546" t="s">
        <v>22</v>
      </c>
      <c r="E3546" s="1">
        <v>45244</v>
      </c>
      <c r="F3546" s="1" t="str">
        <f>TEXT(shipments9[[#This Row],[Shipdate]],"ddd")</f>
        <v>Tue</v>
      </c>
      <c r="G3546" s="1" t="str">
        <f>IF(OR(shipments9[[#This Row],[Day Name]]="Sat",shipments9[[#This Row],[Day Name]]="Sun"),"Weekend","Weekday")</f>
        <v>Weekday</v>
      </c>
      <c r="H3546">
        <v>3858.75</v>
      </c>
      <c r="I3546">
        <v>483</v>
      </c>
      <c r="J3546" t="s">
        <v>172</v>
      </c>
      <c r="K3546" t="s">
        <v>8151</v>
      </c>
      <c r="L3546" t="s">
        <v>8152</v>
      </c>
      <c r="M3546">
        <v>11</v>
      </c>
      <c r="N3546" t="s">
        <v>8165</v>
      </c>
      <c r="O3546" s="4">
        <f>INDEX(products[Cost_per_box], MATCH(shipments9[[#This Row],[PID]], products[PID], 0))</f>
        <v>8.43</v>
      </c>
      <c r="P3546" s="4">
        <f>shipments9[[#This Row],[Boxes]]*shipments9[[#This Row],[Cost Per Box]]</f>
        <v>4071.69</v>
      </c>
      <c r="Q3546" s="4">
        <f>shipments9[[#This Row],[Amount]] -shipments9[[#This Row],[total cost]]</f>
        <v>-212.94000000000005</v>
      </c>
      <c r="R3546" s="4" t="str">
        <f>IF(shipments9[[#This Row],[Gross Profit]]&lt;0,"Loss","Profit")</f>
        <v>Loss</v>
      </c>
      <c r="S3546" s="9">
        <f>shipments9[[#This Row],[Gross Profit]]/shipments9[[#This Row],[Amount]]</f>
        <v>-5.5183673469387767E-2</v>
      </c>
      <c r="T3546" s="11">
        <f>shipments9[[#This Row],[Amount]]/shipments9[[#This Row],[Boxes]]</f>
        <v>7.9891304347826084</v>
      </c>
    </row>
    <row r="3547" spans="1:20" hidden="1" x14ac:dyDescent="0.25">
      <c r="A3547" t="s">
        <v>3744</v>
      </c>
      <c r="B3547" t="s">
        <v>68</v>
      </c>
      <c r="C3547" t="s">
        <v>155</v>
      </c>
      <c r="D3547" t="s">
        <v>22</v>
      </c>
      <c r="E3547" s="1">
        <v>45118</v>
      </c>
      <c r="F3547" s="1" t="str">
        <f>TEXT(shipments9[[#This Row],[Shipdate]],"ddd")</f>
        <v>Tue</v>
      </c>
      <c r="G3547" s="1" t="str">
        <f>IF(OR(shipments9[[#This Row],[Day Name]]="Sat",shipments9[[#This Row],[Day Name]]="Sun"),"Weekend","Weekday")</f>
        <v>Weekday</v>
      </c>
      <c r="H3547">
        <v>4914</v>
      </c>
      <c r="I3547">
        <v>546</v>
      </c>
      <c r="J3547" t="s">
        <v>172</v>
      </c>
      <c r="K3547" t="s">
        <v>8151</v>
      </c>
      <c r="L3547" t="s">
        <v>8160</v>
      </c>
      <c r="M3547">
        <v>7</v>
      </c>
      <c r="N3547" t="s">
        <v>8161</v>
      </c>
      <c r="O3547" s="4">
        <f>INDEX(products[Cost_per_box], MATCH(shipments9[[#This Row],[PID]], products[PID], 0))</f>
        <v>8.43</v>
      </c>
      <c r="P3547" s="4">
        <f>shipments9[[#This Row],[Boxes]]*shipments9[[#This Row],[Cost Per Box]]</f>
        <v>4602.78</v>
      </c>
      <c r="Q3547" s="4">
        <f>shipments9[[#This Row],[Amount]] -shipments9[[#This Row],[total cost]]</f>
        <v>311.22000000000025</v>
      </c>
      <c r="R3547" s="4" t="str">
        <f>IF(shipments9[[#This Row],[Gross Profit]]&lt;0,"Loss","Profit")</f>
        <v>Profit</v>
      </c>
      <c r="S3547" s="9">
        <f>shipments9[[#This Row],[Gross Profit]]/shipments9[[#This Row],[Amount]]</f>
        <v>6.333333333333338E-2</v>
      </c>
      <c r="T3547" s="11">
        <f>shipments9[[#This Row],[Amount]]/shipments9[[#This Row],[Boxes]]</f>
        <v>9</v>
      </c>
    </row>
    <row r="3548" spans="1:20" hidden="1" x14ac:dyDescent="0.25">
      <c r="A3548" t="s">
        <v>3745</v>
      </c>
      <c r="B3548" t="s">
        <v>68</v>
      </c>
      <c r="C3548" t="s">
        <v>135</v>
      </c>
      <c r="D3548" t="s">
        <v>22</v>
      </c>
      <c r="E3548" s="1">
        <v>45245</v>
      </c>
      <c r="F3548" s="1" t="str">
        <f>TEXT(shipments9[[#This Row],[Shipdate]],"ddd")</f>
        <v>Wed</v>
      </c>
      <c r="G3548" s="1" t="str">
        <f>IF(OR(shipments9[[#This Row],[Day Name]]="Sat",shipments9[[#This Row],[Day Name]]="Sun"),"Weekend","Weekday")</f>
        <v>Weekday</v>
      </c>
      <c r="H3548">
        <v>5096.25</v>
      </c>
      <c r="I3548">
        <v>204</v>
      </c>
      <c r="J3548" t="s">
        <v>172</v>
      </c>
      <c r="K3548" t="s">
        <v>8151</v>
      </c>
      <c r="L3548" t="s">
        <v>8152</v>
      </c>
      <c r="M3548">
        <v>11</v>
      </c>
      <c r="N3548" t="s">
        <v>8165</v>
      </c>
      <c r="O3548" s="4">
        <f>INDEX(products[Cost_per_box], MATCH(shipments9[[#This Row],[PID]], products[PID], 0))</f>
        <v>9.94</v>
      </c>
      <c r="P3548" s="4">
        <f>shipments9[[#This Row],[Boxes]]*shipments9[[#This Row],[Cost Per Box]]</f>
        <v>2027.76</v>
      </c>
      <c r="Q3548" s="4">
        <f>shipments9[[#This Row],[Amount]] -shipments9[[#This Row],[total cost]]</f>
        <v>3068.49</v>
      </c>
      <c r="R3548" s="4" t="str">
        <f>IF(shipments9[[#This Row],[Gross Profit]]&lt;0,"Loss","Profit")</f>
        <v>Profit</v>
      </c>
      <c r="S3548" s="9">
        <f>shipments9[[#This Row],[Gross Profit]]/shipments9[[#This Row],[Amount]]</f>
        <v>0.60210743193524641</v>
      </c>
      <c r="T3548" s="11">
        <f>shipments9[[#This Row],[Amount]]/shipments9[[#This Row],[Boxes]]</f>
        <v>24.981617647058822</v>
      </c>
    </row>
    <row r="3549" spans="1:20" hidden="1" x14ac:dyDescent="0.25">
      <c r="A3549" t="s">
        <v>3746</v>
      </c>
      <c r="B3549" t="s">
        <v>68</v>
      </c>
      <c r="C3549" t="s">
        <v>137</v>
      </c>
      <c r="D3549" t="s">
        <v>22</v>
      </c>
      <c r="E3549" s="1">
        <v>45033</v>
      </c>
      <c r="F3549" s="1" t="str">
        <f>TEXT(shipments9[[#This Row],[Shipdate]],"ddd")</f>
        <v>Mon</v>
      </c>
      <c r="G3549" s="1" t="str">
        <f>IF(OR(shipments9[[#This Row],[Day Name]]="Sat",shipments9[[#This Row],[Day Name]]="Sun"),"Weekend","Weekday")</f>
        <v>Weekday</v>
      </c>
      <c r="H3549">
        <v>2733.75</v>
      </c>
      <c r="I3549">
        <v>144</v>
      </c>
      <c r="J3549" t="s">
        <v>172</v>
      </c>
      <c r="K3549" t="s">
        <v>8151</v>
      </c>
      <c r="L3549" t="s">
        <v>8154</v>
      </c>
      <c r="M3549">
        <v>4</v>
      </c>
      <c r="N3549" t="s">
        <v>8158</v>
      </c>
      <c r="O3549" s="4">
        <f>INDEX(products[Cost_per_box], MATCH(shipments9[[#This Row],[PID]], products[PID], 0))</f>
        <v>7.73</v>
      </c>
      <c r="P3549" s="4">
        <f>shipments9[[#This Row],[Boxes]]*shipments9[[#This Row],[Cost Per Box]]</f>
        <v>1113.1200000000001</v>
      </c>
      <c r="Q3549" s="4">
        <f>shipments9[[#This Row],[Amount]] -shipments9[[#This Row],[total cost]]</f>
        <v>1620.6299999999999</v>
      </c>
      <c r="R3549" s="4" t="str">
        <f>IF(shipments9[[#This Row],[Gross Profit]]&lt;0,"Loss","Profit")</f>
        <v>Profit</v>
      </c>
      <c r="S3549" s="9">
        <f>shipments9[[#This Row],[Gross Profit]]/shipments9[[#This Row],[Amount]]</f>
        <v>0.59282304526748963</v>
      </c>
      <c r="T3549" s="11">
        <f>shipments9[[#This Row],[Amount]]/shipments9[[#This Row],[Boxes]]</f>
        <v>18.984375</v>
      </c>
    </row>
    <row r="3550" spans="1:20" hidden="1" x14ac:dyDescent="0.25">
      <c r="A3550" t="s">
        <v>3747</v>
      </c>
      <c r="B3550" t="s">
        <v>68</v>
      </c>
      <c r="C3550" t="s">
        <v>137</v>
      </c>
      <c r="D3550" t="s">
        <v>22</v>
      </c>
      <c r="E3550" s="1">
        <v>45324</v>
      </c>
      <c r="F3550" s="1" t="str">
        <f>TEXT(shipments9[[#This Row],[Shipdate]],"ddd")</f>
        <v>Fri</v>
      </c>
      <c r="G3550" s="1" t="str">
        <f>IF(OR(shipments9[[#This Row],[Day Name]]="Sat",shipments9[[#This Row],[Day Name]]="Sun"),"Weekend","Weekday")</f>
        <v>Weekday</v>
      </c>
      <c r="H3550">
        <v>5937.75</v>
      </c>
      <c r="I3550">
        <v>313</v>
      </c>
      <c r="J3550" t="s">
        <v>172</v>
      </c>
      <c r="K3550" t="s">
        <v>8155</v>
      </c>
      <c r="L3550" t="s">
        <v>8156</v>
      </c>
      <c r="M3550">
        <v>2</v>
      </c>
      <c r="N3550" t="s">
        <v>8157</v>
      </c>
      <c r="O3550" s="4">
        <f>INDEX(products[Cost_per_box], MATCH(shipments9[[#This Row],[PID]], products[PID], 0))</f>
        <v>7.73</v>
      </c>
      <c r="P3550" s="4">
        <f>shipments9[[#This Row],[Boxes]]*shipments9[[#This Row],[Cost Per Box]]</f>
        <v>2419.4900000000002</v>
      </c>
      <c r="Q3550" s="4">
        <f>shipments9[[#This Row],[Amount]] -shipments9[[#This Row],[total cost]]</f>
        <v>3518.2599999999998</v>
      </c>
      <c r="R3550" s="4" t="str">
        <f>IF(shipments9[[#This Row],[Gross Profit]]&lt;0,"Loss","Profit")</f>
        <v>Profit</v>
      </c>
      <c r="S3550" s="9">
        <f>shipments9[[#This Row],[Gross Profit]]/shipments9[[#This Row],[Amount]]</f>
        <v>0.59252410424824209</v>
      </c>
      <c r="T3550" s="11">
        <f>shipments9[[#This Row],[Amount]]/shipments9[[#This Row],[Boxes]]</f>
        <v>18.970447284345049</v>
      </c>
    </row>
    <row r="3551" spans="1:20" hidden="1" x14ac:dyDescent="0.25">
      <c r="A3551" t="s">
        <v>3748</v>
      </c>
      <c r="B3551" t="s">
        <v>68</v>
      </c>
      <c r="C3551" t="s">
        <v>151</v>
      </c>
      <c r="D3551" t="s">
        <v>22</v>
      </c>
      <c r="E3551" s="1">
        <v>45275</v>
      </c>
      <c r="F3551" s="1" t="str">
        <f>TEXT(shipments9[[#This Row],[Shipdate]],"ddd")</f>
        <v>Fri</v>
      </c>
      <c r="G3551" s="1" t="str">
        <f>IF(OR(shipments9[[#This Row],[Day Name]]="Sat",shipments9[[#This Row],[Day Name]]="Sun"),"Weekend","Weekday")</f>
        <v>Weekday</v>
      </c>
      <c r="H3551">
        <v>972</v>
      </c>
      <c r="I3551">
        <v>52</v>
      </c>
      <c r="J3551" t="s">
        <v>172</v>
      </c>
      <c r="K3551" t="s">
        <v>8151</v>
      </c>
      <c r="L3551" t="s">
        <v>8152</v>
      </c>
      <c r="M3551">
        <v>12</v>
      </c>
      <c r="N3551" t="s">
        <v>8166</v>
      </c>
      <c r="O3551" s="4">
        <f>INDEX(products[Cost_per_box], MATCH(shipments9[[#This Row],[PID]], products[PID], 0))</f>
        <v>12.41</v>
      </c>
      <c r="P3551" s="4">
        <f>shipments9[[#This Row],[Boxes]]*shipments9[[#This Row],[Cost Per Box]]</f>
        <v>645.32000000000005</v>
      </c>
      <c r="Q3551" s="4">
        <f>shipments9[[#This Row],[Amount]] -shipments9[[#This Row],[total cost]]</f>
        <v>326.67999999999995</v>
      </c>
      <c r="R3551" s="4" t="str">
        <f>IF(shipments9[[#This Row],[Gross Profit]]&lt;0,"Loss","Profit")</f>
        <v>Profit</v>
      </c>
      <c r="S3551" s="9">
        <f>shipments9[[#This Row],[Gross Profit]]/shipments9[[#This Row],[Amount]]</f>
        <v>0.33609053497942382</v>
      </c>
      <c r="T3551" s="11">
        <f>shipments9[[#This Row],[Amount]]/shipments9[[#This Row],[Boxes]]</f>
        <v>18.692307692307693</v>
      </c>
    </row>
    <row r="3552" spans="1:20" hidden="1" x14ac:dyDescent="0.25">
      <c r="A3552" t="s">
        <v>3749</v>
      </c>
      <c r="B3552" t="s">
        <v>68</v>
      </c>
      <c r="C3552" t="s">
        <v>153</v>
      </c>
      <c r="D3552" t="s">
        <v>22</v>
      </c>
      <c r="E3552" s="1">
        <v>45287</v>
      </c>
      <c r="F3552" s="1" t="str">
        <f>TEXT(shipments9[[#This Row],[Shipdate]],"ddd")</f>
        <v>Wed</v>
      </c>
      <c r="G3552" s="1" t="str">
        <f>IF(OR(shipments9[[#This Row],[Day Name]]="Sat",shipments9[[#This Row],[Day Name]]="Sun"),"Weekend","Weekday")</f>
        <v>Weekday</v>
      </c>
      <c r="H3552">
        <v>12973.5</v>
      </c>
      <c r="I3552">
        <v>811</v>
      </c>
      <c r="J3552" t="s">
        <v>172</v>
      </c>
      <c r="K3552" t="s">
        <v>8151</v>
      </c>
      <c r="L3552" t="s">
        <v>8152</v>
      </c>
      <c r="M3552">
        <v>12</v>
      </c>
      <c r="N3552" t="s">
        <v>8166</v>
      </c>
      <c r="O3552" s="4">
        <f>INDEX(products[Cost_per_box], MATCH(shipments9[[#This Row],[PID]], products[PID], 0))</f>
        <v>9.57</v>
      </c>
      <c r="P3552" s="4">
        <f>shipments9[[#This Row],[Boxes]]*shipments9[[#This Row],[Cost Per Box]]</f>
        <v>7761.27</v>
      </c>
      <c r="Q3552" s="4">
        <f>shipments9[[#This Row],[Amount]] -shipments9[[#This Row],[total cost]]</f>
        <v>5212.2299999999996</v>
      </c>
      <c r="R3552" s="4" t="str">
        <f>IF(shipments9[[#This Row],[Gross Profit]]&lt;0,"Loss","Profit")</f>
        <v>Profit</v>
      </c>
      <c r="S3552" s="9">
        <f>shipments9[[#This Row],[Gross Profit]]/shipments9[[#This Row],[Amount]]</f>
        <v>0.40175974101052142</v>
      </c>
      <c r="T3552" s="11">
        <f>shipments9[[#This Row],[Amount]]/shipments9[[#This Row],[Boxes]]</f>
        <v>15.996917385943281</v>
      </c>
    </row>
    <row r="3553" spans="1:20" hidden="1" x14ac:dyDescent="0.25">
      <c r="A3553" t="s">
        <v>3750</v>
      </c>
      <c r="B3553" t="s">
        <v>68</v>
      </c>
      <c r="C3553" t="s">
        <v>137</v>
      </c>
      <c r="D3553" t="s">
        <v>22</v>
      </c>
      <c r="E3553" s="1">
        <v>45124</v>
      </c>
      <c r="F3553" s="1" t="str">
        <f>TEXT(shipments9[[#This Row],[Shipdate]],"ddd")</f>
        <v>Mon</v>
      </c>
      <c r="G3553" s="1" t="str">
        <f>IF(OR(shipments9[[#This Row],[Day Name]]="Sat",shipments9[[#This Row],[Day Name]]="Sun"),"Weekend","Weekday")</f>
        <v>Weekday</v>
      </c>
      <c r="H3553">
        <v>4250.25</v>
      </c>
      <c r="I3553">
        <v>237</v>
      </c>
      <c r="J3553" t="s">
        <v>172</v>
      </c>
      <c r="K3553" t="s">
        <v>8151</v>
      </c>
      <c r="L3553" t="s">
        <v>8160</v>
      </c>
      <c r="M3553">
        <v>7</v>
      </c>
      <c r="N3553" t="s">
        <v>8161</v>
      </c>
      <c r="O3553" s="4">
        <f>INDEX(products[Cost_per_box], MATCH(shipments9[[#This Row],[PID]], products[PID], 0))</f>
        <v>7.73</v>
      </c>
      <c r="P3553" s="4">
        <f>shipments9[[#This Row],[Boxes]]*shipments9[[#This Row],[Cost Per Box]]</f>
        <v>1832.01</v>
      </c>
      <c r="Q3553" s="4">
        <f>shipments9[[#This Row],[Amount]] -shipments9[[#This Row],[total cost]]</f>
        <v>2418.2399999999998</v>
      </c>
      <c r="R3553" s="4" t="str">
        <f>IF(shipments9[[#This Row],[Gross Profit]]&lt;0,"Loss","Profit")</f>
        <v>Profit</v>
      </c>
      <c r="S3553" s="9">
        <f>shipments9[[#This Row],[Gross Profit]]/shipments9[[#This Row],[Amount]]</f>
        <v>0.56896417857773063</v>
      </c>
      <c r="T3553" s="11">
        <f>shipments9[[#This Row],[Amount]]/shipments9[[#This Row],[Boxes]]</f>
        <v>17.933544303797468</v>
      </c>
    </row>
    <row r="3554" spans="1:20" hidden="1" x14ac:dyDescent="0.25">
      <c r="A3554" t="s">
        <v>3751</v>
      </c>
      <c r="B3554" t="s">
        <v>68</v>
      </c>
      <c r="C3554" t="s">
        <v>137</v>
      </c>
      <c r="D3554" t="s">
        <v>22</v>
      </c>
      <c r="E3554" s="1">
        <v>45460</v>
      </c>
      <c r="F3554" s="1" t="str">
        <f>TEXT(shipments9[[#This Row],[Shipdate]],"ddd")</f>
        <v>Mon</v>
      </c>
      <c r="G3554" s="1" t="str">
        <f>IF(OR(shipments9[[#This Row],[Day Name]]="Sat",shipments9[[#This Row],[Day Name]]="Sun"),"Weekend","Weekday")</f>
        <v>Weekday</v>
      </c>
      <c r="H3554">
        <v>7260.75</v>
      </c>
      <c r="I3554">
        <v>346</v>
      </c>
      <c r="J3554" t="s">
        <v>172</v>
      </c>
      <c r="K3554" t="s">
        <v>8155</v>
      </c>
      <c r="L3554" t="s">
        <v>8154</v>
      </c>
      <c r="M3554">
        <v>6</v>
      </c>
      <c r="N3554" t="s">
        <v>8159</v>
      </c>
      <c r="O3554" s="4">
        <f>INDEX(products[Cost_per_box], MATCH(shipments9[[#This Row],[PID]], products[PID], 0))</f>
        <v>7.73</v>
      </c>
      <c r="P3554" s="4">
        <f>shipments9[[#This Row],[Boxes]]*shipments9[[#This Row],[Cost Per Box]]</f>
        <v>2674.58</v>
      </c>
      <c r="Q3554" s="4">
        <f>shipments9[[#This Row],[Amount]] -shipments9[[#This Row],[total cost]]</f>
        <v>4586.17</v>
      </c>
      <c r="R3554" s="4" t="str">
        <f>IF(shipments9[[#This Row],[Gross Profit]]&lt;0,"Loss","Profit")</f>
        <v>Profit</v>
      </c>
      <c r="S3554" s="9">
        <f>shipments9[[#This Row],[Gross Profit]]/shipments9[[#This Row],[Amount]]</f>
        <v>0.63163860482732503</v>
      </c>
      <c r="T3554" s="11">
        <f>shipments9[[#This Row],[Amount]]/shipments9[[#This Row],[Boxes]]</f>
        <v>20.984826589595375</v>
      </c>
    </row>
    <row r="3555" spans="1:20" hidden="1" x14ac:dyDescent="0.25">
      <c r="A3555" t="s">
        <v>3752</v>
      </c>
      <c r="B3555" t="s">
        <v>68</v>
      </c>
      <c r="C3555" t="s">
        <v>149</v>
      </c>
      <c r="D3555" t="s">
        <v>22</v>
      </c>
      <c r="E3555" s="1">
        <v>45100</v>
      </c>
      <c r="F3555" s="1" t="str">
        <f>TEXT(shipments9[[#This Row],[Shipdate]],"ddd")</f>
        <v>Fri</v>
      </c>
      <c r="G3555" s="1" t="str">
        <f>IF(OR(shipments9[[#This Row],[Day Name]]="Sat",shipments9[[#This Row],[Day Name]]="Sun"),"Weekend","Weekday")</f>
        <v>Weekday</v>
      </c>
      <c r="H3555">
        <v>4572</v>
      </c>
      <c r="I3555">
        <v>286</v>
      </c>
      <c r="J3555" t="s">
        <v>172</v>
      </c>
      <c r="K3555" t="s">
        <v>8151</v>
      </c>
      <c r="L3555" t="s">
        <v>8154</v>
      </c>
      <c r="M3555">
        <v>6</v>
      </c>
      <c r="N3555" t="s">
        <v>8159</v>
      </c>
      <c r="O3555" s="4">
        <f>INDEX(products[Cost_per_box], MATCH(shipments9[[#This Row],[PID]], products[PID], 0))</f>
        <v>6.43</v>
      </c>
      <c r="P3555" s="4">
        <f>shipments9[[#This Row],[Boxes]]*shipments9[[#This Row],[Cost Per Box]]</f>
        <v>1838.98</v>
      </c>
      <c r="Q3555" s="4">
        <f>shipments9[[#This Row],[Amount]] -shipments9[[#This Row],[total cost]]</f>
        <v>2733.02</v>
      </c>
      <c r="R3555" s="4" t="str">
        <f>IF(shipments9[[#This Row],[Gross Profit]]&lt;0,"Loss","Profit")</f>
        <v>Profit</v>
      </c>
      <c r="S3555" s="9">
        <f>shipments9[[#This Row],[Gross Profit]]/shipments9[[#This Row],[Amount]]</f>
        <v>0.5977734033245844</v>
      </c>
      <c r="T3555" s="11">
        <f>shipments9[[#This Row],[Amount]]/shipments9[[#This Row],[Boxes]]</f>
        <v>15.986013986013987</v>
      </c>
    </row>
    <row r="3556" spans="1:20" hidden="1" x14ac:dyDescent="0.25">
      <c r="A3556" t="s">
        <v>3753</v>
      </c>
      <c r="B3556" t="s">
        <v>68</v>
      </c>
      <c r="C3556" t="s">
        <v>155</v>
      </c>
      <c r="D3556" t="s">
        <v>22</v>
      </c>
      <c r="E3556" s="1">
        <v>45300</v>
      </c>
      <c r="F3556" s="1" t="str">
        <f>TEXT(shipments9[[#This Row],[Shipdate]],"ddd")</f>
        <v>Tue</v>
      </c>
      <c r="G3556" s="1" t="str">
        <f>IF(OR(shipments9[[#This Row],[Day Name]]="Sat",shipments9[[#This Row],[Day Name]]="Sun"),"Weekend","Weekday")</f>
        <v>Weekday</v>
      </c>
      <c r="H3556">
        <v>351</v>
      </c>
      <c r="I3556">
        <v>36</v>
      </c>
      <c r="J3556" t="s">
        <v>172</v>
      </c>
      <c r="K3556" t="s">
        <v>8155</v>
      </c>
      <c r="L3556" t="s">
        <v>8156</v>
      </c>
      <c r="M3556">
        <v>1</v>
      </c>
      <c r="N3556" t="s">
        <v>8163</v>
      </c>
      <c r="O3556" s="4">
        <f>INDEX(products[Cost_per_box], MATCH(shipments9[[#This Row],[PID]], products[PID], 0))</f>
        <v>8.43</v>
      </c>
      <c r="P3556" s="4">
        <f>shipments9[[#This Row],[Boxes]]*shipments9[[#This Row],[Cost Per Box]]</f>
        <v>303.48</v>
      </c>
      <c r="Q3556" s="4">
        <f>shipments9[[#This Row],[Amount]] -shipments9[[#This Row],[total cost]]</f>
        <v>47.519999999999982</v>
      </c>
      <c r="R3556" s="4" t="str">
        <f>IF(shipments9[[#This Row],[Gross Profit]]&lt;0,"Loss","Profit")</f>
        <v>Profit</v>
      </c>
      <c r="S3556" s="9">
        <f>shipments9[[#This Row],[Gross Profit]]/shipments9[[#This Row],[Amount]]</f>
        <v>0.13538461538461533</v>
      </c>
      <c r="T3556" s="11">
        <f>shipments9[[#This Row],[Amount]]/shipments9[[#This Row],[Boxes]]</f>
        <v>9.75</v>
      </c>
    </row>
    <row r="3557" spans="1:20" hidden="1" x14ac:dyDescent="0.25">
      <c r="A3557" t="s">
        <v>3754</v>
      </c>
      <c r="B3557" t="s">
        <v>68</v>
      </c>
      <c r="C3557" t="s">
        <v>159</v>
      </c>
      <c r="D3557" t="s">
        <v>22</v>
      </c>
      <c r="E3557" s="1">
        <v>45295</v>
      </c>
      <c r="F3557" s="1" t="str">
        <f>TEXT(shipments9[[#This Row],[Shipdate]],"ddd")</f>
        <v>Thu</v>
      </c>
      <c r="G3557" s="1" t="str">
        <f>IF(OR(shipments9[[#This Row],[Day Name]]="Sat",shipments9[[#This Row],[Day Name]]="Sun"),"Weekend","Weekday")</f>
        <v>Weekday</v>
      </c>
      <c r="H3557">
        <v>418.5</v>
      </c>
      <c r="I3557">
        <v>15</v>
      </c>
      <c r="J3557" t="s">
        <v>172</v>
      </c>
      <c r="K3557" t="s">
        <v>8155</v>
      </c>
      <c r="L3557" t="s">
        <v>8156</v>
      </c>
      <c r="M3557">
        <v>1</v>
      </c>
      <c r="N3557" t="s">
        <v>8163</v>
      </c>
      <c r="O3557" s="4">
        <f>INDEX(products[Cost_per_box], MATCH(shipments9[[#This Row],[PID]], products[PID], 0))</f>
        <v>5.04</v>
      </c>
      <c r="P3557" s="4">
        <f>shipments9[[#This Row],[Boxes]]*shipments9[[#This Row],[Cost Per Box]]</f>
        <v>75.599999999999994</v>
      </c>
      <c r="Q3557" s="4">
        <f>shipments9[[#This Row],[Amount]] -shipments9[[#This Row],[total cost]]</f>
        <v>342.9</v>
      </c>
      <c r="R3557" s="4" t="str">
        <f>IF(shipments9[[#This Row],[Gross Profit]]&lt;0,"Loss","Profit")</f>
        <v>Profit</v>
      </c>
      <c r="S3557" s="9">
        <f>shipments9[[#This Row],[Gross Profit]]/shipments9[[#This Row],[Amount]]</f>
        <v>0.8193548387096774</v>
      </c>
      <c r="T3557" s="11">
        <f>shipments9[[#This Row],[Amount]]/shipments9[[#This Row],[Boxes]]</f>
        <v>27.9</v>
      </c>
    </row>
    <row r="3558" spans="1:20" hidden="1" x14ac:dyDescent="0.25">
      <c r="A3558" t="s">
        <v>3755</v>
      </c>
      <c r="B3558" t="s">
        <v>68</v>
      </c>
      <c r="C3558" t="s">
        <v>132</v>
      </c>
      <c r="D3558" t="s">
        <v>22</v>
      </c>
      <c r="E3558" s="1">
        <v>44971</v>
      </c>
      <c r="F3558" s="1" t="str">
        <f>TEXT(shipments9[[#This Row],[Shipdate]],"ddd")</f>
        <v>Tue</v>
      </c>
      <c r="G3558" s="1" t="str">
        <f>IF(OR(shipments9[[#This Row],[Day Name]]="Sat",shipments9[[#This Row],[Day Name]]="Sun"),"Weekend","Weekday")</f>
        <v>Weekday</v>
      </c>
      <c r="H3558">
        <v>4614.75</v>
      </c>
      <c r="I3558">
        <v>185</v>
      </c>
      <c r="J3558" t="s">
        <v>172</v>
      </c>
      <c r="K3558" t="s">
        <v>8151</v>
      </c>
      <c r="L3558" t="s">
        <v>8156</v>
      </c>
      <c r="M3558">
        <v>2</v>
      </c>
      <c r="N3558" t="s">
        <v>8157</v>
      </c>
      <c r="O3558" s="4">
        <f>INDEX(products[Cost_per_box], MATCH(shipments9[[#This Row],[PID]], products[PID], 0))</f>
        <v>6.31</v>
      </c>
      <c r="P3558" s="4">
        <f>shipments9[[#This Row],[Boxes]]*shipments9[[#This Row],[Cost Per Box]]</f>
        <v>1167.3499999999999</v>
      </c>
      <c r="Q3558" s="4">
        <f>shipments9[[#This Row],[Amount]] -shipments9[[#This Row],[total cost]]</f>
        <v>3447.4</v>
      </c>
      <c r="R3558" s="4" t="str">
        <f>IF(shipments9[[#This Row],[Gross Profit]]&lt;0,"Loss","Profit")</f>
        <v>Profit</v>
      </c>
      <c r="S3558" s="9">
        <f>shipments9[[#This Row],[Gross Profit]]/shipments9[[#This Row],[Amount]]</f>
        <v>0.74703938458204677</v>
      </c>
      <c r="T3558" s="11">
        <f>shipments9[[#This Row],[Amount]]/shipments9[[#This Row],[Boxes]]</f>
        <v>24.944594594594594</v>
      </c>
    </row>
    <row r="3559" spans="1:20" hidden="1" x14ac:dyDescent="0.25">
      <c r="A3559" t="s">
        <v>3756</v>
      </c>
      <c r="B3559" t="s">
        <v>68</v>
      </c>
      <c r="C3559" t="s">
        <v>135</v>
      </c>
      <c r="D3559" t="s">
        <v>22</v>
      </c>
      <c r="E3559" s="1">
        <v>45323</v>
      </c>
      <c r="F3559" s="1" t="str">
        <f>TEXT(shipments9[[#This Row],[Shipdate]],"ddd")</f>
        <v>Thu</v>
      </c>
      <c r="G3559" s="1" t="str">
        <f>IF(OR(shipments9[[#This Row],[Day Name]]="Sat",shipments9[[#This Row],[Day Name]]="Sun"),"Weekend","Weekday")</f>
        <v>Weekday</v>
      </c>
      <c r="H3559">
        <v>5319</v>
      </c>
      <c r="I3559">
        <v>222</v>
      </c>
      <c r="J3559" t="s">
        <v>172</v>
      </c>
      <c r="K3559" t="s">
        <v>8155</v>
      </c>
      <c r="L3559" t="s">
        <v>8156</v>
      </c>
      <c r="M3559">
        <v>2</v>
      </c>
      <c r="N3559" t="s">
        <v>8157</v>
      </c>
      <c r="O3559" s="4">
        <f>INDEX(products[Cost_per_box], MATCH(shipments9[[#This Row],[PID]], products[PID], 0))</f>
        <v>9.94</v>
      </c>
      <c r="P3559" s="4">
        <f>shipments9[[#This Row],[Boxes]]*shipments9[[#This Row],[Cost Per Box]]</f>
        <v>2206.6799999999998</v>
      </c>
      <c r="Q3559" s="4">
        <f>shipments9[[#This Row],[Amount]] -shipments9[[#This Row],[total cost]]</f>
        <v>3112.32</v>
      </c>
      <c r="R3559" s="4" t="str">
        <f>IF(shipments9[[#This Row],[Gross Profit]]&lt;0,"Loss","Profit")</f>
        <v>Profit</v>
      </c>
      <c r="S3559" s="9">
        <f>shipments9[[#This Row],[Gross Profit]]/shipments9[[#This Row],[Amount]]</f>
        <v>0.58513254371122392</v>
      </c>
      <c r="T3559" s="11">
        <f>shipments9[[#This Row],[Amount]]/shipments9[[#This Row],[Boxes]]</f>
        <v>23.95945945945946</v>
      </c>
    </row>
    <row r="3560" spans="1:20" hidden="1" x14ac:dyDescent="0.25">
      <c r="A3560" t="s">
        <v>3757</v>
      </c>
      <c r="B3560" t="s">
        <v>68</v>
      </c>
      <c r="C3560" t="s">
        <v>137</v>
      </c>
      <c r="D3560" t="s">
        <v>22</v>
      </c>
      <c r="E3560" s="1">
        <v>44971</v>
      </c>
      <c r="F3560" s="1" t="str">
        <f>TEXT(shipments9[[#This Row],[Shipdate]],"ddd")</f>
        <v>Tue</v>
      </c>
      <c r="G3560" s="1" t="str">
        <f>IF(OR(shipments9[[#This Row],[Day Name]]="Sat",shipments9[[#This Row],[Day Name]]="Sun"),"Weekend","Weekday")</f>
        <v>Weekday</v>
      </c>
      <c r="H3560">
        <v>9290.25</v>
      </c>
      <c r="I3560">
        <v>423</v>
      </c>
      <c r="J3560" t="s">
        <v>172</v>
      </c>
      <c r="K3560" t="s">
        <v>8151</v>
      </c>
      <c r="L3560" t="s">
        <v>8156</v>
      </c>
      <c r="M3560">
        <v>2</v>
      </c>
      <c r="N3560" t="s">
        <v>8157</v>
      </c>
      <c r="O3560" s="4">
        <f>INDEX(products[Cost_per_box], MATCH(shipments9[[#This Row],[PID]], products[PID], 0))</f>
        <v>7.73</v>
      </c>
      <c r="P3560" s="4">
        <f>shipments9[[#This Row],[Boxes]]*shipments9[[#This Row],[Cost Per Box]]</f>
        <v>3269.79</v>
      </c>
      <c r="Q3560" s="4">
        <f>shipments9[[#This Row],[Amount]] -shipments9[[#This Row],[total cost]]</f>
        <v>6020.46</v>
      </c>
      <c r="R3560" s="4" t="str">
        <f>IF(shipments9[[#This Row],[Gross Profit]]&lt;0,"Loss","Profit")</f>
        <v>Profit</v>
      </c>
      <c r="S3560" s="9">
        <f>shipments9[[#This Row],[Gross Profit]]/shipments9[[#This Row],[Amount]]</f>
        <v>0.64804068781787361</v>
      </c>
      <c r="T3560" s="11">
        <f>shipments9[[#This Row],[Amount]]/shipments9[[#This Row],[Boxes]]</f>
        <v>21.962765957446809</v>
      </c>
    </row>
    <row r="3561" spans="1:20" hidden="1" x14ac:dyDescent="0.25">
      <c r="A3561" t="s">
        <v>3758</v>
      </c>
      <c r="B3561" t="s">
        <v>68</v>
      </c>
      <c r="C3561" t="s">
        <v>137</v>
      </c>
      <c r="D3561" t="s">
        <v>22</v>
      </c>
      <c r="E3561" s="1">
        <v>44988</v>
      </c>
      <c r="F3561" s="1" t="str">
        <f>TEXT(shipments9[[#This Row],[Shipdate]],"ddd")</f>
        <v>Fri</v>
      </c>
      <c r="G3561" s="1" t="str">
        <f>IF(OR(shipments9[[#This Row],[Day Name]]="Sat",shipments9[[#This Row],[Day Name]]="Sun"),"Weekend","Weekday")</f>
        <v>Weekday</v>
      </c>
      <c r="H3561">
        <v>1883.25</v>
      </c>
      <c r="I3561">
        <v>95</v>
      </c>
      <c r="J3561" t="s">
        <v>172</v>
      </c>
      <c r="K3561" t="s">
        <v>8151</v>
      </c>
      <c r="L3561" t="s">
        <v>8156</v>
      </c>
      <c r="M3561">
        <v>3</v>
      </c>
      <c r="N3561" t="s">
        <v>8164</v>
      </c>
      <c r="O3561" s="4">
        <f>INDEX(products[Cost_per_box], MATCH(shipments9[[#This Row],[PID]], products[PID], 0))</f>
        <v>7.73</v>
      </c>
      <c r="P3561" s="4">
        <f>shipments9[[#This Row],[Boxes]]*shipments9[[#This Row],[Cost Per Box]]</f>
        <v>734.35</v>
      </c>
      <c r="Q3561" s="4">
        <f>shipments9[[#This Row],[Amount]] -shipments9[[#This Row],[total cost]]</f>
        <v>1148.9000000000001</v>
      </c>
      <c r="R3561" s="4" t="str">
        <f>IF(shipments9[[#This Row],[Gross Profit]]&lt;0,"Loss","Profit")</f>
        <v>Profit</v>
      </c>
      <c r="S3561" s="9">
        <f>shipments9[[#This Row],[Gross Profit]]/shipments9[[#This Row],[Amount]]</f>
        <v>0.61006239214124525</v>
      </c>
      <c r="T3561" s="11">
        <f>shipments9[[#This Row],[Amount]]/shipments9[[#This Row],[Boxes]]</f>
        <v>19.823684210526316</v>
      </c>
    </row>
    <row r="3562" spans="1:20" hidden="1" x14ac:dyDescent="0.25">
      <c r="A3562" t="s">
        <v>3759</v>
      </c>
      <c r="B3562" t="s">
        <v>68</v>
      </c>
      <c r="C3562" t="s">
        <v>121</v>
      </c>
      <c r="D3562" t="s">
        <v>22</v>
      </c>
      <c r="E3562" s="1">
        <v>45111</v>
      </c>
      <c r="F3562" s="1" t="str">
        <f>TEXT(shipments9[[#This Row],[Shipdate]],"ddd")</f>
        <v>Tue</v>
      </c>
      <c r="G3562" s="1" t="str">
        <f>IF(OR(shipments9[[#This Row],[Day Name]]="Sat",shipments9[[#This Row],[Day Name]]="Sun"),"Weekend","Weekday")</f>
        <v>Weekday</v>
      </c>
      <c r="H3562">
        <v>4763.25</v>
      </c>
      <c r="I3562">
        <v>298</v>
      </c>
      <c r="J3562" t="s">
        <v>172</v>
      </c>
      <c r="K3562" t="s">
        <v>8151</v>
      </c>
      <c r="L3562" t="s">
        <v>8160</v>
      </c>
      <c r="M3562">
        <v>7</v>
      </c>
      <c r="N3562" t="s">
        <v>8161</v>
      </c>
      <c r="O3562" s="4">
        <f>INDEX(products[Cost_per_box], MATCH(shipments9[[#This Row],[PID]], products[PID], 0))</f>
        <v>5.26</v>
      </c>
      <c r="P3562" s="4">
        <f>shipments9[[#This Row],[Boxes]]*shipments9[[#This Row],[Cost Per Box]]</f>
        <v>1567.48</v>
      </c>
      <c r="Q3562" s="4">
        <f>shipments9[[#This Row],[Amount]] -shipments9[[#This Row],[total cost]]</f>
        <v>3195.77</v>
      </c>
      <c r="R3562" s="4" t="str">
        <f>IF(shipments9[[#This Row],[Gross Profit]]&lt;0,"Loss","Profit")</f>
        <v>Profit</v>
      </c>
      <c r="S3562" s="9">
        <f>shipments9[[#This Row],[Gross Profit]]/shipments9[[#This Row],[Amount]]</f>
        <v>0.67092216448853204</v>
      </c>
      <c r="T3562" s="11">
        <f>shipments9[[#This Row],[Amount]]/shipments9[[#This Row],[Boxes]]</f>
        <v>15.984060402684564</v>
      </c>
    </row>
    <row r="3563" spans="1:20" hidden="1" x14ac:dyDescent="0.25">
      <c r="A3563" t="s">
        <v>3760</v>
      </c>
      <c r="B3563" t="s">
        <v>68</v>
      </c>
      <c r="C3563" t="s">
        <v>135</v>
      </c>
      <c r="D3563" t="s">
        <v>22</v>
      </c>
      <c r="E3563" s="1">
        <v>45259</v>
      </c>
      <c r="F3563" s="1" t="str">
        <f>TEXT(shipments9[[#This Row],[Shipdate]],"ddd")</f>
        <v>Wed</v>
      </c>
      <c r="G3563" s="1" t="str">
        <f>IF(OR(shipments9[[#This Row],[Day Name]]="Sat",shipments9[[#This Row],[Day Name]]="Sun"),"Weekend","Weekday")</f>
        <v>Weekday</v>
      </c>
      <c r="H3563">
        <v>3962.25</v>
      </c>
      <c r="I3563">
        <v>159</v>
      </c>
      <c r="J3563" t="s">
        <v>172</v>
      </c>
      <c r="K3563" t="s">
        <v>8151</v>
      </c>
      <c r="L3563" t="s">
        <v>8152</v>
      </c>
      <c r="M3563">
        <v>11</v>
      </c>
      <c r="N3563" t="s">
        <v>8165</v>
      </c>
      <c r="O3563" s="4">
        <f>INDEX(products[Cost_per_box], MATCH(shipments9[[#This Row],[PID]], products[PID], 0))</f>
        <v>9.94</v>
      </c>
      <c r="P3563" s="4">
        <f>shipments9[[#This Row],[Boxes]]*shipments9[[#This Row],[Cost Per Box]]</f>
        <v>1580.4599999999998</v>
      </c>
      <c r="Q3563" s="4">
        <f>shipments9[[#This Row],[Amount]] -shipments9[[#This Row],[total cost]]</f>
        <v>2381.79</v>
      </c>
      <c r="R3563" s="4" t="str">
        <f>IF(shipments9[[#This Row],[Gross Profit]]&lt;0,"Loss","Profit")</f>
        <v>Profit</v>
      </c>
      <c r="S3563" s="9">
        <f>shipments9[[#This Row],[Gross Profit]]/shipments9[[#This Row],[Amount]]</f>
        <v>0.60112057543062658</v>
      </c>
      <c r="T3563" s="11">
        <f>shipments9[[#This Row],[Amount]]/shipments9[[#This Row],[Boxes]]</f>
        <v>24.919811320754718</v>
      </c>
    </row>
    <row r="3564" spans="1:20" hidden="1" x14ac:dyDescent="0.25">
      <c r="A3564" t="s">
        <v>3761</v>
      </c>
      <c r="B3564" t="s">
        <v>68</v>
      </c>
      <c r="C3564" t="s">
        <v>137</v>
      </c>
      <c r="D3564" t="s">
        <v>22</v>
      </c>
      <c r="E3564" s="1">
        <v>45063</v>
      </c>
      <c r="F3564" s="1" t="str">
        <f>TEXT(shipments9[[#This Row],[Shipdate]],"ddd")</f>
        <v>Wed</v>
      </c>
      <c r="G3564" s="1" t="str">
        <f>IF(OR(shipments9[[#This Row],[Day Name]]="Sat",shipments9[[#This Row],[Day Name]]="Sun"),"Weekend","Weekday")</f>
        <v>Weekday</v>
      </c>
      <c r="H3564">
        <v>1291.5</v>
      </c>
      <c r="I3564">
        <v>65</v>
      </c>
      <c r="J3564" t="s">
        <v>172</v>
      </c>
      <c r="K3564" t="s">
        <v>8151</v>
      </c>
      <c r="L3564" t="s">
        <v>8154</v>
      </c>
      <c r="M3564">
        <v>5</v>
      </c>
      <c r="N3564" t="s">
        <v>201</v>
      </c>
      <c r="O3564" s="4">
        <f>INDEX(products[Cost_per_box], MATCH(shipments9[[#This Row],[PID]], products[PID], 0))</f>
        <v>7.73</v>
      </c>
      <c r="P3564" s="4">
        <f>shipments9[[#This Row],[Boxes]]*shipments9[[#This Row],[Cost Per Box]]</f>
        <v>502.45000000000005</v>
      </c>
      <c r="Q3564" s="4">
        <f>shipments9[[#This Row],[Amount]] -shipments9[[#This Row],[total cost]]</f>
        <v>789.05</v>
      </c>
      <c r="R3564" s="4" t="str">
        <f>IF(shipments9[[#This Row],[Gross Profit]]&lt;0,"Loss","Profit")</f>
        <v>Profit</v>
      </c>
      <c r="S3564" s="9">
        <f>shipments9[[#This Row],[Gross Profit]]/shipments9[[#This Row],[Amount]]</f>
        <v>0.610956252419667</v>
      </c>
      <c r="T3564" s="11">
        <f>shipments9[[#This Row],[Amount]]/shipments9[[#This Row],[Boxes]]</f>
        <v>19.869230769230768</v>
      </c>
    </row>
    <row r="3565" spans="1:20" hidden="1" x14ac:dyDescent="0.25">
      <c r="A3565" t="s">
        <v>3762</v>
      </c>
      <c r="B3565" t="s">
        <v>68</v>
      </c>
      <c r="C3565" t="s">
        <v>149</v>
      </c>
      <c r="D3565" t="s">
        <v>22</v>
      </c>
      <c r="E3565" s="1">
        <v>45002</v>
      </c>
      <c r="F3565" s="1" t="str">
        <f>TEXT(shipments9[[#This Row],[Shipdate]],"ddd")</f>
        <v>Fri</v>
      </c>
      <c r="G3565" s="1" t="str">
        <f>IF(OR(shipments9[[#This Row],[Day Name]]="Sat",shipments9[[#This Row],[Day Name]]="Sun"),"Weekend","Weekday")</f>
        <v>Weekday</v>
      </c>
      <c r="H3565">
        <v>3746.25</v>
      </c>
      <c r="I3565">
        <v>209</v>
      </c>
      <c r="J3565" t="s">
        <v>172</v>
      </c>
      <c r="K3565" t="s">
        <v>8151</v>
      </c>
      <c r="L3565" t="s">
        <v>8156</v>
      </c>
      <c r="M3565">
        <v>3</v>
      </c>
      <c r="N3565" t="s">
        <v>8164</v>
      </c>
      <c r="O3565" s="4">
        <f>INDEX(products[Cost_per_box], MATCH(shipments9[[#This Row],[PID]], products[PID], 0))</f>
        <v>6.43</v>
      </c>
      <c r="P3565" s="4">
        <f>shipments9[[#This Row],[Boxes]]*shipments9[[#This Row],[Cost Per Box]]</f>
        <v>1343.87</v>
      </c>
      <c r="Q3565" s="4">
        <f>shipments9[[#This Row],[Amount]] -shipments9[[#This Row],[total cost]]</f>
        <v>2402.38</v>
      </c>
      <c r="R3565" s="4" t="str">
        <f>IF(shipments9[[#This Row],[Gross Profit]]&lt;0,"Loss","Profit")</f>
        <v>Profit</v>
      </c>
      <c r="S3565" s="9">
        <f>shipments9[[#This Row],[Gross Profit]]/shipments9[[#This Row],[Amount]]</f>
        <v>0.64127594260927601</v>
      </c>
      <c r="T3565" s="11">
        <f>shipments9[[#This Row],[Amount]]/shipments9[[#This Row],[Boxes]]</f>
        <v>17.92464114832536</v>
      </c>
    </row>
    <row r="3566" spans="1:20" hidden="1" x14ac:dyDescent="0.25">
      <c r="A3566" t="s">
        <v>3763</v>
      </c>
      <c r="B3566" t="s">
        <v>68</v>
      </c>
      <c r="C3566" t="s">
        <v>151</v>
      </c>
      <c r="D3566" t="s">
        <v>22</v>
      </c>
      <c r="E3566" s="1">
        <v>45426</v>
      </c>
      <c r="F3566" s="1" t="str">
        <f>TEXT(shipments9[[#This Row],[Shipdate]],"ddd")</f>
        <v>Tue</v>
      </c>
      <c r="G3566" s="1" t="str">
        <f>IF(OR(shipments9[[#This Row],[Day Name]]="Sat",shipments9[[#This Row],[Day Name]]="Sun"),"Weekend","Weekday")</f>
        <v>Weekday</v>
      </c>
      <c r="H3566">
        <v>3879</v>
      </c>
      <c r="I3566">
        <v>216</v>
      </c>
      <c r="J3566" t="s">
        <v>172</v>
      </c>
      <c r="K3566" t="s">
        <v>8155</v>
      </c>
      <c r="L3566" t="s">
        <v>8154</v>
      </c>
      <c r="M3566">
        <v>5</v>
      </c>
      <c r="N3566" t="s">
        <v>201</v>
      </c>
      <c r="O3566" s="4">
        <f>INDEX(products[Cost_per_box], MATCH(shipments9[[#This Row],[PID]], products[PID], 0))</f>
        <v>12.41</v>
      </c>
      <c r="P3566" s="4">
        <f>shipments9[[#This Row],[Boxes]]*shipments9[[#This Row],[Cost Per Box]]</f>
        <v>2680.56</v>
      </c>
      <c r="Q3566" s="4">
        <f>shipments9[[#This Row],[Amount]] -shipments9[[#This Row],[total cost]]</f>
        <v>1198.44</v>
      </c>
      <c r="R3566" s="4" t="str">
        <f>IF(shipments9[[#This Row],[Gross Profit]]&lt;0,"Loss","Profit")</f>
        <v>Profit</v>
      </c>
      <c r="S3566" s="9">
        <f>shipments9[[#This Row],[Gross Profit]]/shipments9[[#This Row],[Amount]]</f>
        <v>0.30895591647331788</v>
      </c>
      <c r="T3566" s="11">
        <f>shipments9[[#This Row],[Amount]]/shipments9[[#This Row],[Boxes]]</f>
        <v>17.958333333333332</v>
      </c>
    </row>
    <row r="3567" spans="1:20" hidden="1" x14ac:dyDescent="0.25">
      <c r="A3567" t="s">
        <v>3764</v>
      </c>
      <c r="B3567" t="s">
        <v>68</v>
      </c>
      <c r="C3567" t="s">
        <v>159</v>
      </c>
      <c r="D3567" t="s">
        <v>22</v>
      </c>
      <c r="E3567" s="1">
        <v>45175</v>
      </c>
      <c r="F3567" s="1" t="str">
        <f>TEXT(shipments9[[#This Row],[Shipdate]],"ddd")</f>
        <v>Wed</v>
      </c>
      <c r="G3567" s="1" t="str">
        <f>IF(OR(shipments9[[#This Row],[Day Name]]="Sat",shipments9[[#This Row],[Day Name]]="Sun"),"Weekend","Weekday")</f>
        <v>Weekday</v>
      </c>
      <c r="H3567">
        <v>11002.5</v>
      </c>
      <c r="I3567">
        <v>393</v>
      </c>
      <c r="J3567" t="s">
        <v>172</v>
      </c>
      <c r="K3567" t="s">
        <v>8151</v>
      </c>
      <c r="L3567" t="s">
        <v>8160</v>
      </c>
      <c r="M3567">
        <v>9</v>
      </c>
      <c r="N3567" t="s">
        <v>8167</v>
      </c>
      <c r="O3567" s="4">
        <f>INDEX(products[Cost_per_box], MATCH(shipments9[[#This Row],[PID]], products[PID], 0))</f>
        <v>5.04</v>
      </c>
      <c r="P3567" s="4">
        <f>shipments9[[#This Row],[Boxes]]*shipments9[[#This Row],[Cost Per Box]]</f>
        <v>1980.72</v>
      </c>
      <c r="Q3567" s="4">
        <f>shipments9[[#This Row],[Amount]] -shipments9[[#This Row],[total cost]]</f>
        <v>9021.7800000000007</v>
      </c>
      <c r="R3567" s="4" t="str">
        <f>IF(shipments9[[#This Row],[Gross Profit]]&lt;0,"Loss","Profit")</f>
        <v>Profit</v>
      </c>
      <c r="S3567" s="9">
        <f>shipments9[[#This Row],[Gross Profit]]/shipments9[[#This Row],[Amount]]</f>
        <v>0.8199754601226994</v>
      </c>
      <c r="T3567" s="11">
        <f>shipments9[[#This Row],[Amount]]/shipments9[[#This Row],[Boxes]]</f>
        <v>27.996183206106871</v>
      </c>
    </row>
    <row r="3568" spans="1:20" hidden="1" x14ac:dyDescent="0.25">
      <c r="A3568" t="s">
        <v>3765</v>
      </c>
      <c r="B3568" t="s">
        <v>68</v>
      </c>
      <c r="C3568" t="s">
        <v>135</v>
      </c>
      <c r="D3568" t="s">
        <v>22</v>
      </c>
      <c r="E3568" s="1">
        <v>45272</v>
      </c>
      <c r="F3568" s="1" t="str">
        <f>TEXT(shipments9[[#This Row],[Shipdate]],"ddd")</f>
        <v>Tue</v>
      </c>
      <c r="G3568" s="1" t="str">
        <f>IF(OR(shipments9[[#This Row],[Day Name]]="Sat",shipments9[[#This Row],[Day Name]]="Sun"),"Weekend","Weekday")</f>
        <v>Weekday</v>
      </c>
      <c r="H3568">
        <v>5931</v>
      </c>
      <c r="I3568">
        <v>248</v>
      </c>
      <c r="J3568" t="s">
        <v>172</v>
      </c>
      <c r="K3568" t="s">
        <v>8151</v>
      </c>
      <c r="L3568" t="s">
        <v>8152</v>
      </c>
      <c r="M3568">
        <v>12</v>
      </c>
      <c r="N3568" t="s">
        <v>8166</v>
      </c>
      <c r="O3568" s="4">
        <f>INDEX(products[Cost_per_box], MATCH(shipments9[[#This Row],[PID]], products[PID], 0))</f>
        <v>9.94</v>
      </c>
      <c r="P3568" s="4">
        <f>shipments9[[#This Row],[Boxes]]*shipments9[[#This Row],[Cost Per Box]]</f>
        <v>2465.12</v>
      </c>
      <c r="Q3568" s="4">
        <f>shipments9[[#This Row],[Amount]] -shipments9[[#This Row],[total cost]]</f>
        <v>3465.88</v>
      </c>
      <c r="R3568" s="4" t="str">
        <f>IF(shipments9[[#This Row],[Gross Profit]]&lt;0,"Loss","Profit")</f>
        <v>Profit</v>
      </c>
      <c r="S3568" s="9">
        <f>shipments9[[#This Row],[Gross Profit]]/shipments9[[#This Row],[Amount]]</f>
        <v>0.58436688585398755</v>
      </c>
      <c r="T3568" s="11">
        <f>shipments9[[#This Row],[Amount]]/shipments9[[#This Row],[Boxes]]</f>
        <v>23.91532258064516</v>
      </c>
    </row>
    <row r="3569" spans="1:20" hidden="1" x14ac:dyDescent="0.25">
      <c r="A3569" t="s">
        <v>3766</v>
      </c>
      <c r="B3569" t="s">
        <v>68</v>
      </c>
      <c r="C3569" t="s">
        <v>137</v>
      </c>
      <c r="D3569" t="s">
        <v>22</v>
      </c>
      <c r="E3569" s="1">
        <v>45342</v>
      </c>
      <c r="F3569" s="1" t="str">
        <f>TEXT(shipments9[[#This Row],[Shipdate]],"ddd")</f>
        <v>Tue</v>
      </c>
      <c r="G3569" s="1" t="str">
        <f>IF(OR(shipments9[[#This Row],[Day Name]]="Sat",shipments9[[#This Row],[Day Name]]="Sun"),"Weekend","Weekday")</f>
        <v>Weekday</v>
      </c>
      <c r="H3569">
        <v>7933.5</v>
      </c>
      <c r="I3569">
        <v>418</v>
      </c>
      <c r="J3569" t="s">
        <v>172</v>
      </c>
      <c r="K3569" t="s">
        <v>8155</v>
      </c>
      <c r="L3569" t="s">
        <v>8156</v>
      </c>
      <c r="M3569">
        <v>2</v>
      </c>
      <c r="N3569" t="s">
        <v>8157</v>
      </c>
      <c r="O3569" s="4">
        <f>INDEX(products[Cost_per_box], MATCH(shipments9[[#This Row],[PID]], products[PID], 0))</f>
        <v>7.73</v>
      </c>
      <c r="P3569" s="4">
        <f>shipments9[[#This Row],[Boxes]]*shipments9[[#This Row],[Cost Per Box]]</f>
        <v>3231.1400000000003</v>
      </c>
      <c r="Q3569" s="4">
        <f>shipments9[[#This Row],[Amount]] -shipments9[[#This Row],[total cost]]</f>
        <v>4702.3599999999997</v>
      </c>
      <c r="R3569" s="4" t="str">
        <f>IF(shipments9[[#This Row],[Gross Profit]]&lt;0,"Loss","Profit")</f>
        <v>Profit</v>
      </c>
      <c r="S3569" s="9">
        <f>shipments9[[#This Row],[Gross Profit]]/shipments9[[#This Row],[Amount]]</f>
        <v>0.59272200163862099</v>
      </c>
      <c r="T3569" s="11">
        <f>shipments9[[#This Row],[Amount]]/shipments9[[#This Row],[Boxes]]</f>
        <v>18.979665071770334</v>
      </c>
    </row>
    <row r="3570" spans="1:20" hidden="1" x14ac:dyDescent="0.25">
      <c r="A3570" t="s">
        <v>3767</v>
      </c>
      <c r="B3570" t="s">
        <v>68</v>
      </c>
      <c r="C3570" t="s">
        <v>139</v>
      </c>
      <c r="D3570" t="s">
        <v>22</v>
      </c>
      <c r="E3570" s="1">
        <v>45180</v>
      </c>
      <c r="F3570" s="1" t="str">
        <f>TEXT(shipments9[[#This Row],[Shipdate]],"ddd")</f>
        <v>Mon</v>
      </c>
      <c r="G3570" s="1" t="str">
        <f>IF(OR(shipments9[[#This Row],[Day Name]]="Sat",shipments9[[#This Row],[Day Name]]="Sun"),"Weekend","Weekday")</f>
        <v>Weekday</v>
      </c>
      <c r="H3570">
        <v>1203.75</v>
      </c>
      <c r="I3570">
        <v>61</v>
      </c>
      <c r="J3570" t="s">
        <v>172</v>
      </c>
      <c r="K3570" t="s">
        <v>8151</v>
      </c>
      <c r="L3570" t="s">
        <v>8160</v>
      </c>
      <c r="M3570">
        <v>9</v>
      </c>
      <c r="N3570" t="s">
        <v>8167</v>
      </c>
      <c r="O3570" s="4">
        <f>INDEX(products[Cost_per_box], MATCH(shipments9[[#This Row],[PID]], products[PID], 0))</f>
        <v>3.68</v>
      </c>
      <c r="P3570" s="4">
        <f>shipments9[[#This Row],[Boxes]]*shipments9[[#This Row],[Cost Per Box]]</f>
        <v>224.48000000000002</v>
      </c>
      <c r="Q3570" s="4">
        <f>shipments9[[#This Row],[Amount]] -shipments9[[#This Row],[total cost]]</f>
        <v>979.27</v>
      </c>
      <c r="R3570" s="4" t="str">
        <f>IF(shipments9[[#This Row],[Gross Profit]]&lt;0,"Loss","Profit")</f>
        <v>Profit</v>
      </c>
      <c r="S3570" s="9">
        <f>shipments9[[#This Row],[Gross Profit]]/shipments9[[#This Row],[Amount]]</f>
        <v>0.8135160955347871</v>
      </c>
      <c r="T3570" s="11">
        <f>shipments9[[#This Row],[Amount]]/shipments9[[#This Row],[Boxes]]</f>
        <v>19.733606557377048</v>
      </c>
    </row>
    <row r="3571" spans="1:20" hidden="1" x14ac:dyDescent="0.25">
      <c r="A3571" t="s">
        <v>3768</v>
      </c>
      <c r="B3571" t="s">
        <v>68</v>
      </c>
      <c r="C3571" t="s">
        <v>143</v>
      </c>
      <c r="D3571" t="s">
        <v>22</v>
      </c>
      <c r="E3571" s="1">
        <v>45411</v>
      </c>
      <c r="F3571" s="1" t="str">
        <f>TEXT(shipments9[[#This Row],[Shipdate]],"ddd")</f>
        <v>Mon</v>
      </c>
      <c r="G3571" s="1" t="str">
        <f>IF(OR(shipments9[[#This Row],[Day Name]]="Sat",shipments9[[#This Row],[Day Name]]="Sun"),"Weekend","Weekday")</f>
        <v>Weekday</v>
      </c>
      <c r="H3571">
        <v>5366.25</v>
      </c>
      <c r="I3571">
        <v>283</v>
      </c>
      <c r="J3571" t="s">
        <v>172</v>
      </c>
      <c r="K3571" t="s">
        <v>8155</v>
      </c>
      <c r="L3571" t="s">
        <v>8154</v>
      </c>
      <c r="M3571">
        <v>4</v>
      </c>
      <c r="N3571" t="s">
        <v>8158</v>
      </c>
      <c r="O3571" s="4">
        <f>INDEX(products[Cost_per_box], MATCH(shipments9[[#This Row],[PID]], products[PID], 0))</f>
        <v>10.23</v>
      </c>
      <c r="P3571" s="4">
        <f>shipments9[[#This Row],[Boxes]]*shipments9[[#This Row],[Cost Per Box]]</f>
        <v>2895.09</v>
      </c>
      <c r="Q3571" s="4">
        <f>shipments9[[#This Row],[Amount]] -shipments9[[#This Row],[total cost]]</f>
        <v>2471.16</v>
      </c>
      <c r="R3571" s="4" t="str">
        <f>IF(shipments9[[#This Row],[Gross Profit]]&lt;0,"Loss","Profit")</f>
        <v>Profit</v>
      </c>
      <c r="S3571" s="9">
        <f>shipments9[[#This Row],[Gross Profit]]/shipments9[[#This Row],[Amount]]</f>
        <v>0.46050034940600976</v>
      </c>
      <c r="T3571" s="11">
        <f>shipments9[[#This Row],[Amount]]/shipments9[[#This Row],[Boxes]]</f>
        <v>18.96201413427562</v>
      </c>
    </row>
    <row r="3572" spans="1:20" hidden="1" x14ac:dyDescent="0.25">
      <c r="A3572" t="s">
        <v>3769</v>
      </c>
      <c r="B3572" t="s">
        <v>68</v>
      </c>
      <c r="C3572" t="s">
        <v>153</v>
      </c>
      <c r="D3572" t="s">
        <v>22</v>
      </c>
      <c r="E3572" s="1">
        <v>45471</v>
      </c>
      <c r="F3572" s="1" t="str">
        <f>TEXT(shipments9[[#This Row],[Shipdate]],"ddd")</f>
        <v>Fri</v>
      </c>
      <c r="G3572" s="1" t="str">
        <f>IF(OR(shipments9[[#This Row],[Day Name]]="Sat",shipments9[[#This Row],[Day Name]]="Sun"),"Weekend","Weekday")</f>
        <v>Weekday</v>
      </c>
      <c r="H3572">
        <v>7915.5</v>
      </c>
      <c r="I3572">
        <v>528</v>
      </c>
      <c r="J3572" t="s">
        <v>172</v>
      </c>
      <c r="K3572" t="s">
        <v>8155</v>
      </c>
      <c r="L3572" t="s">
        <v>8154</v>
      </c>
      <c r="M3572">
        <v>6</v>
      </c>
      <c r="N3572" t="s">
        <v>8159</v>
      </c>
      <c r="O3572" s="4">
        <f>INDEX(products[Cost_per_box], MATCH(shipments9[[#This Row],[PID]], products[PID], 0))</f>
        <v>9.57</v>
      </c>
      <c r="P3572" s="4">
        <f>shipments9[[#This Row],[Boxes]]*shipments9[[#This Row],[Cost Per Box]]</f>
        <v>5052.96</v>
      </c>
      <c r="Q3572" s="4">
        <f>shipments9[[#This Row],[Amount]] -shipments9[[#This Row],[total cost]]</f>
        <v>2862.54</v>
      </c>
      <c r="R3572" s="4" t="str">
        <f>IF(shipments9[[#This Row],[Gross Profit]]&lt;0,"Loss","Profit")</f>
        <v>Profit</v>
      </c>
      <c r="S3572" s="9">
        <f>shipments9[[#This Row],[Gross Profit]]/shipments9[[#This Row],[Amount]]</f>
        <v>0.36163729391699828</v>
      </c>
      <c r="T3572" s="11">
        <f>shipments9[[#This Row],[Amount]]/shipments9[[#This Row],[Boxes]]</f>
        <v>14.991477272727273</v>
      </c>
    </row>
    <row r="3573" spans="1:20" hidden="1" x14ac:dyDescent="0.25">
      <c r="A3573" t="s">
        <v>3770</v>
      </c>
      <c r="B3573" t="s">
        <v>68</v>
      </c>
      <c r="C3573" t="s">
        <v>153</v>
      </c>
      <c r="D3573" t="s">
        <v>22</v>
      </c>
      <c r="E3573" s="1">
        <v>45124</v>
      </c>
      <c r="F3573" s="1" t="str">
        <f>TEXT(shipments9[[#This Row],[Shipdate]],"ddd")</f>
        <v>Mon</v>
      </c>
      <c r="G3573" s="1" t="str">
        <f>IF(OR(shipments9[[#This Row],[Day Name]]="Sat",shipments9[[#This Row],[Day Name]]="Sun"),"Weekend","Weekday")</f>
        <v>Weekday</v>
      </c>
      <c r="H3573">
        <v>4686.75</v>
      </c>
      <c r="I3573">
        <v>335</v>
      </c>
      <c r="J3573" t="s">
        <v>172</v>
      </c>
      <c r="K3573" t="s">
        <v>8151</v>
      </c>
      <c r="L3573" t="s">
        <v>8160</v>
      </c>
      <c r="M3573">
        <v>7</v>
      </c>
      <c r="N3573" t="s">
        <v>8161</v>
      </c>
      <c r="O3573" s="4">
        <f>INDEX(products[Cost_per_box], MATCH(shipments9[[#This Row],[PID]], products[PID], 0))</f>
        <v>9.57</v>
      </c>
      <c r="P3573" s="4">
        <f>shipments9[[#This Row],[Boxes]]*shipments9[[#This Row],[Cost Per Box]]</f>
        <v>3205.9500000000003</v>
      </c>
      <c r="Q3573" s="4">
        <f>shipments9[[#This Row],[Amount]] -shipments9[[#This Row],[total cost]]</f>
        <v>1480.7999999999997</v>
      </c>
      <c r="R3573" s="4" t="str">
        <f>IF(shipments9[[#This Row],[Gross Profit]]&lt;0,"Loss","Profit")</f>
        <v>Profit</v>
      </c>
      <c r="S3573" s="9">
        <f>shipments9[[#This Row],[Gross Profit]]/shipments9[[#This Row],[Amount]]</f>
        <v>0.31595455272843648</v>
      </c>
      <c r="T3573" s="11">
        <f>shipments9[[#This Row],[Amount]]/shipments9[[#This Row],[Boxes]]</f>
        <v>13.990298507462686</v>
      </c>
    </row>
    <row r="3574" spans="1:20" x14ac:dyDescent="0.25">
      <c r="A3574" t="s">
        <v>3771</v>
      </c>
      <c r="B3574" t="s">
        <v>68</v>
      </c>
      <c r="C3574" t="s">
        <v>155</v>
      </c>
      <c r="D3574" t="s">
        <v>22</v>
      </c>
      <c r="E3574" s="1">
        <v>45314</v>
      </c>
      <c r="F3574" s="1" t="str">
        <f>TEXT(shipments9[[#This Row],[Shipdate]],"ddd")</f>
        <v>Tue</v>
      </c>
      <c r="G3574" s="1" t="str">
        <f>IF(OR(shipments9[[#This Row],[Day Name]]="Sat",shipments9[[#This Row],[Day Name]]="Sun"),"Weekend","Weekday")</f>
        <v>Weekday</v>
      </c>
      <c r="H3574">
        <v>1093.5</v>
      </c>
      <c r="I3574">
        <v>157</v>
      </c>
      <c r="J3574" t="s">
        <v>172</v>
      </c>
      <c r="K3574" t="s">
        <v>8155</v>
      </c>
      <c r="L3574" t="s">
        <v>8156</v>
      </c>
      <c r="M3574">
        <v>1</v>
      </c>
      <c r="N3574" t="s">
        <v>8163</v>
      </c>
      <c r="O3574" s="4">
        <f>INDEX(products[Cost_per_box], MATCH(shipments9[[#This Row],[PID]], products[PID], 0))</f>
        <v>8.43</v>
      </c>
      <c r="P3574" s="4">
        <f>shipments9[[#This Row],[Boxes]]*shipments9[[#This Row],[Cost Per Box]]</f>
        <v>1323.51</v>
      </c>
      <c r="Q3574" s="4">
        <f>shipments9[[#This Row],[Amount]] -shipments9[[#This Row],[total cost]]</f>
        <v>-230.01</v>
      </c>
      <c r="R3574" s="4" t="str">
        <f>IF(shipments9[[#This Row],[Gross Profit]]&lt;0,"Loss","Profit")</f>
        <v>Loss</v>
      </c>
      <c r="S3574" s="9">
        <f>shipments9[[#This Row],[Gross Profit]]/shipments9[[#This Row],[Amount]]</f>
        <v>-0.21034293552812069</v>
      </c>
      <c r="T3574" s="11">
        <f>shipments9[[#This Row],[Amount]]/shipments9[[#This Row],[Boxes]]</f>
        <v>6.9649681528662422</v>
      </c>
    </row>
    <row r="3575" spans="1:20" hidden="1" x14ac:dyDescent="0.25">
      <c r="A3575" t="s">
        <v>3772</v>
      </c>
      <c r="B3575" t="s">
        <v>68</v>
      </c>
      <c r="C3575" t="s">
        <v>155</v>
      </c>
      <c r="D3575" t="s">
        <v>22</v>
      </c>
      <c r="E3575" s="1">
        <v>45065</v>
      </c>
      <c r="F3575" s="1" t="str">
        <f>TEXT(shipments9[[#This Row],[Shipdate]],"ddd")</f>
        <v>Fri</v>
      </c>
      <c r="G3575" s="1" t="str">
        <f>IF(OR(shipments9[[#This Row],[Day Name]]="Sat",shipments9[[#This Row],[Day Name]]="Sun"),"Weekend","Weekday")</f>
        <v>Weekday</v>
      </c>
      <c r="H3575">
        <v>1435.5</v>
      </c>
      <c r="I3575">
        <v>131</v>
      </c>
      <c r="J3575" t="s">
        <v>172</v>
      </c>
      <c r="K3575" t="s">
        <v>8151</v>
      </c>
      <c r="L3575" t="s">
        <v>8154</v>
      </c>
      <c r="M3575">
        <v>5</v>
      </c>
      <c r="N3575" t="s">
        <v>201</v>
      </c>
      <c r="O3575" s="4">
        <f>INDEX(products[Cost_per_box], MATCH(shipments9[[#This Row],[PID]], products[PID], 0))</f>
        <v>8.43</v>
      </c>
      <c r="P3575" s="4">
        <f>shipments9[[#This Row],[Boxes]]*shipments9[[#This Row],[Cost Per Box]]</f>
        <v>1104.33</v>
      </c>
      <c r="Q3575" s="4">
        <f>shipments9[[#This Row],[Amount]] -shipments9[[#This Row],[total cost]]</f>
        <v>331.17000000000007</v>
      </c>
      <c r="R3575" s="4" t="str">
        <f>IF(shipments9[[#This Row],[Gross Profit]]&lt;0,"Loss","Profit")</f>
        <v>Profit</v>
      </c>
      <c r="S3575" s="9">
        <f>shipments9[[#This Row],[Gross Profit]]/shipments9[[#This Row],[Amount]]</f>
        <v>0.23070010449320799</v>
      </c>
      <c r="T3575" s="11">
        <f>shipments9[[#This Row],[Amount]]/shipments9[[#This Row],[Boxes]]</f>
        <v>10.958015267175572</v>
      </c>
    </row>
    <row r="3576" spans="1:20" hidden="1" x14ac:dyDescent="0.25">
      <c r="A3576" t="s">
        <v>3773</v>
      </c>
      <c r="B3576" t="s">
        <v>108</v>
      </c>
      <c r="C3576" t="s">
        <v>126</v>
      </c>
      <c r="D3576" t="s">
        <v>22</v>
      </c>
      <c r="E3576" s="1">
        <v>45454</v>
      </c>
      <c r="F3576" s="1" t="str">
        <f>TEXT(shipments9[[#This Row],[Shipdate]],"ddd")</f>
        <v>Tue</v>
      </c>
      <c r="G3576" s="1" t="str">
        <f>IF(OR(shipments9[[#This Row],[Day Name]]="Sat",shipments9[[#This Row],[Day Name]]="Sun"),"Weekend","Weekday")</f>
        <v>Weekday</v>
      </c>
      <c r="H3576">
        <v>8948.25</v>
      </c>
      <c r="I3576">
        <v>689</v>
      </c>
      <c r="J3576" t="s">
        <v>172</v>
      </c>
      <c r="K3576" t="s">
        <v>8155</v>
      </c>
      <c r="L3576" t="s">
        <v>8154</v>
      </c>
      <c r="M3576">
        <v>6</v>
      </c>
      <c r="N3576" t="s">
        <v>8159</v>
      </c>
      <c r="O3576" s="4">
        <f>INDEX(products[Cost_per_box], MATCH(shipments9[[#This Row],[PID]], products[PID], 0))</f>
        <v>5.15</v>
      </c>
      <c r="P3576" s="4">
        <f>shipments9[[#This Row],[Boxes]]*shipments9[[#This Row],[Cost Per Box]]</f>
        <v>3548.3500000000004</v>
      </c>
      <c r="Q3576" s="4">
        <f>shipments9[[#This Row],[Amount]] -shipments9[[#This Row],[total cost]]</f>
        <v>5399.9</v>
      </c>
      <c r="R3576" s="4" t="str">
        <f>IF(shipments9[[#This Row],[Gross Profit]]&lt;0,"Loss","Profit")</f>
        <v>Profit</v>
      </c>
      <c r="S3576" s="9">
        <f>shipments9[[#This Row],[Gross Profit]]/shipments9[[#This Row],[Amount]]</f>
        <v>0.60345877685580973</v>
      </c>
      <c r="T3576" s="11">
        <f>shipments9[[#This Row],[Amount]]/shipments9[[#This Row],[Boxes]]</f>
        <v>12.987300435413642</v>
      </c>
    </row>
    <row r="3577" spans="1:20" hidden="1" x14ac:dyDescent="0.25">
      <c r="A3577" t="s">
        <v>3774</v>
      </c>
      <c r="B3577" t="s">
        <v>108</v>
      </c>
      <c r="C3577" t="s">
        <v>135</v>
      </c>
      <c r="D3577" t="s">
        <v>22</v>
      </c>
      <c r="E3577" s="1">
        <v>45259</v>
      </c>
      <c r="F3577" s="1" t="str">
        <f>TEXT(shipments9[[#This Row],[Shipdate]],"ddd")</f>
        <v>Wed</v>
      </c>
      <c r="G3577" s="1" t="str">
        <f>IF(OR(shipments9[[#This Row],[Day Name]]="Sat",shipments9[[#This Row],[Day Name]]="Sun"),"Weekend","Weekday")</f>
        <v>Weekday</v>
      </c>
      <c r="H3577">
        <v>5355</v>
      </c>
      <c r="I3577">
        <v>192</v>
      </c>
      <c r="J3577" t="s">
        <v>172</v>
      </c>
      <c r="K3577" t="s">
        <v>8151</v>
      </c>
      <c r="L3577" t="s">
        <v>8152</v>
      </c>
      <c r="M3577">
        <v>11</v>
      </c>
      <c r="N3577" t="s">
        <v>8165</v>
      </c>
      <c r="O3577" s="4">
        <f>INDEX(products[Cost_per_box], MATCH(shipments9[[#This Row],[PID]], products[PID], 0))</f>
        <v>9.94</v>
      </c>
      <c r="P3577" s="4">
        <f>shipments9[[#This Row],[Boxes]]*shipments9[[#This Row],[Cost Per Box]]</f>
        <v>1908.48</v>
      </c>
      <c r="Q3577" s="4">
        <f>shipments9[[#This Row],[Amount]] -shipments9[[#This Row],[total cost]]</f>
        <v>3446.52</v>
      </c>
      <c r="R3577" s="4" t="str">
        <f>IF(shipments9[[#This Row],[Gross Profit]]&lt;0,"Loss","Profit")</f>
        <v>Profit</v>
      </c>
      <c r="S3577" s="9">
        <f>shipments9[[#This Row],[Gross Profit]]/shipments9[[#This Row],[Amount]]</f>
        <v>0.64360784313725494</v>
      </c>
      <c r="T3577" s="11">
        <f>shipments9[[#This Row],[Amount]]/shipments9[[#This Row],[Boxes]]</f>
        <v>27.890625</v>
      </c>
    </row>
    <row r="3578" spans="1:20" hidden="1" x14ac:dyDescent="0.25">
      <c r="A3578" t="s">
        <v>3775</v>
      </c>
      <c r="B3578" t="s">
        <v>108</v>
      </c>
      <c r="C3578" t="s">
        <v>145</v>
      </c>
      <c r="D3578" t="s">
        <v>22</v>
      </c>
      <c r="E3578" s="1">
        <v>45303</v>
      </c>
      <c r="F3578" s="1" t="str">
        <f>TEXT(shipments9[[#This Row],[Shipdate]],"ddd")</f>
        <v>Fri</v>
      </c>
      <c r="G3578" s="1" t="str">
        <f>IF(OR(shipments9[[#This Row],[Day Name]]="Sat",shipments9[[#This Row],[Day Name]]="Sun"),"Weekend","Weekday")</f>
        <v>Weekday</v>
      </c>
      <c r="H3578">
        <v>11733.75</v>
      </c>
      <c r="I3578">
        <v>903</v>
      </c>
      <c r="J3578" t="s">
        <v>172</v>
      </c>
      <c r="K3578" t="s">
        <v>8155</v>
      </c>
      <c r="L3578" t="s">
        <v>8156</v>
      </c>
      <c r="M3578">
        <v>1</v>
      </c>
      <c r="N3578" t="s">
        <v>8163</v>
      </c>
      <c r="O3578" s="4">
        <f>INDEX(products[Cost_per_box], MATCH(shipments9[[#This Row],[PID]], products[PID], 0))</f>
        <v>4.74</v>
      </c>
      <c r="P3578" s="4">
        <f>shipments9[[#This Row],[Boxes]]*shipments9[[#This Row],[Cost Per Box]]</f>
        <v>4280.22</v>
      </c>
      <c r="Q3578" s="4">
        <f>shipments9[[#This Row],[Amount]] -shipments9[[#This Row],[total cost]]</f>
        <v>7453.53</v>
      </c>
      <c r="R3578" s="4" t="str">
        <f>IF(shipments9[[#This Row],[Gross Profit]]&lt;0,"Loss","Profit")</f>
        <v>Profit</v>
      </c>
      <c r="S3578" s="9">
        <f>shipments9[[#This Row],[Gross Profit]]/shipments9[[#This Row],[Amount]]</f>
        <v>0.63522147651006711</v>
      </c>
      <c r="T3578" s="11">
        <f>shipments9[[#This Row],[Amount]]/shipments9[[#This Row],[Boxes]]</f>
        <v>12.994186046511627</v>
      </c>
    </row>
    <row r="3579" spans="1:20" hidden="1" x14ac:dyDescent="0.25">
      <c r="A3579" t="s">
        <v>3776</v>
      </c>
      <c r="B3579" t="s">
        <v>108</v>
      </c>
      <c r="C3579" t="s">
        <v>153</v>
      </c>
      <c r="D3579" t="s">
        <v>22</v>
      </c>
      <c r="E3579" s="1">
        <v>45460</v>
      </c>
      <c r="F3579" s="1" t="str">
        <f>TEXT(shipments9[[#This Row],[Shipdate]],"ddd")</f>
        <v>Mon</v>
      </c>
      <c r="G3579" s="1" t="str">
        <f>IF(OR(shipments9[[#This Row],[Day Name]]="Sat",shipments9[[#This Row],[Day Name]]="Sun"),"Weekend","Weekday")</f>
        <v>Weekday</v>
      </c>
      <c r="H3579">
        <v>465.75</v>
      </c>
      <c r="I3579">
        <v>32</v>
      </c>
      <c r="J3579" t="s">
        <v>172</v>
      </c>
      <c r="K3579" t="s">
        <v>8155</v>
      </c>
      <c r="L3579" t="s">
        <v>8154</v>
      </c>
      <c r="M3579">
        <v>6</v>
      </c>
      <c r="N3579" t="s">
        <v>8159</v>
      </c>
      <c r="O3579" s="4">
        <f>INDEX(products[Cost_per_box], MATCH(shipments9[[#This Row],[PID]], products[PID], 0))</f>
        <v>9.57</v>
      </c>
      <c r="P3579" s="4">
        <f>shipments9[[#This Row],[Boxes]]*shipments9[[#This Row],[Cost Per Box]]</f>
        <v>306.24</v>
      </c>
      <c r="Q3579" s="4">
        <f>shipments9[[#This Row],[Amount]] -shipments9[[#This Row],[total cost]]</f>
        <v>159.51</v>
      </c>
      <c r="R3579" s="4" t="str">
        <f>IF(shipments9[[#This Row],[Gross Profit]]&lt;0,"Loss","Profit")</f>
        <v>Profit</v>
      </c>
      <c r="S3579" s="9">
        <f>shipments9[[#This Row],[Gross Profit]]/shipments9[[#This Row],[Amount]]</f>
        <v>0.34247987117552331</v>
      </c>
      <c r="T3579" s="11">
        <f>shipments9[[#This Row],[Amount]]/shipments9[[#This Row],[Boxes]]</f>
        <v>14.5546875</v>
      </c>
    </row>
    <row r="3580" spans="1:20" hidden="1" x14ac:dyDescent="0.25">
      <c r="A3580" t="s">
        <v>3777</v>
      </c>
      <c r="B3580" t="s">
        <v>108</v>
      </c>
      <c r="C3580" t="s">
        <v>159</v>
      </c>
      <c r="D3580" t="s">
        <v>22</v>
      </c>
      <c r="E3580" s="1">
        <v>45084</v>
      </c>
      <c r="F3580" s="1" t="str">
        <f>TEXT(shipments9[[#This Row],[Shipdate]],"ddd")</f>
        <v>Wed</v>
      </c>
      <c r="G3580" s="1" t="str">
        <f>IF(OR(shipments9[[#This Row],[Day Name]]="Sat",shipments9[[#This Row],[Day Name]]="Sun"),"Weekend","Weekday")</f>
        <v>Weekday</v>
      </c>
      <c r="H3580">
        <v>1368</v>
      </c>
      <c r="I3580">
        <v>55</v>
      </c>
      <c r="J3580" t="s">
        <v>172</v>
      </c>
      <c r="K3580" t="s">
        <v>8151</v>
      </c>
      <c r="L3580" t="s">
        <v>8154</v>
      </c>
      <c r="M3580">
        <v>6</v>
      </c>
      <c r="N3580" t="s">
        <v>8159</v>
      </c>
      <c r="O3580" s="4">
        <f>INDEX(products[Cost_per_box], MATCH(shipments9[[#This Row],[PID]], products[PID], 0))</f>
        <v>5.04</v>
      </c>
      <c r="P3580" s="4">
        <f>shipments9[[#This Row],[Boxes]]*shipments9[[#This Row],[Cost Per Box]]</f>
        <v>277.2</v>
      </c>
      <c r="Q3580" s="4">
        <f>shipments9[[#This Row],[Amount]] -shipments9[[#This Row],[total cost]]</f>
        <v>1090.8</v>
      </c>
      <c r="R3580" s="4" t="str">
        <f>IF(shipments9[[#This Row],[Gross Profit]]&lt;0,"Loss","Profit")</f>
        <v>Profit</v>
      </c>
      <c r="S3580" s="9">
        <f>shipments9[[#This Row],[Gross Profit]]/shipments9[[#This Row],[Amount]]</f>
        <v>0.7973684210526315</v>
      </c>
      <c r="T3580" s="11">
        <f>shipments9[[#This Row],[Amount]]/shipments9[[#This Row],[Boxes]]</f>
        <v>24.872727272727271</v>
      </c>
    </row>
    <row r="3581" spans="1:20" hidden="1" x14ac:dyDescent="0.25">
      <c r="A3581" t="s">
        <v>3778</v>
      </c>
      <c r="B3581" t="s">
        <v>108</v>
      </c>
      <c r="C3581" t="s">
        <v>145</v>
      </c>
      <c r="D3581" t="s">
        <v>22</v>
      </c>
      <c r="E3581" s="1">
        <v>45287</v>
      </c>
      <c r="F3581" s="1" t="str">
        <f>TEXT(shipments9[[#This Row],[Shipdate]],"ddd")</f>
        <v>Wed</v>
      </c>
      <c r="G3581" s="1" t="str">
        <f>IF(OR(shipments9[[#This Row],[Day Name]]="Sat",shipments9[[#This Row],[Day Name]]="Sun"),"Weekend","Weekday")</f>
        <v>Weekday</v>
      </c>
      <c r="H3581">
        <v>10156.5</v>
      </c>
      <c r="I3581">
        <v>598</v>
      </c>
      <c r="J3581" t="s">
        <v>172</v>
      </c>
      <c r="K3581" t="s">
        <v>8151</v>
      </c>
      <c r="L3581" t="s">
        <v>8152</v>
      </c>
      <c r="M3581">
        <v>12</v>
      </c>
      <c r="N3581" t="s">
        <v>8166</v>
      </c>
      <c r="O3581" s="4">
        <f>INDEX(products[Cost_per_box], MATCH(shipments9[[#This Row],[PID]], products[PID], 0))</f>
        <v>4.74</v>
      </c>
      <c r="P3581" s="4">
        <f>shipments9[[#This Row],[Boxes]]*shipments9[[#This Row],[Cost Per Box]]</f>
        <v>2834.52</v>
      </c>
      <c r="Q3581" s="4">
        <f>shipments9[[#This Row],[Amount]] -shipments9[[#This Row],[total cost]]</f>
        <v>7321.98</v>
      </c>
      <c r="R3581" s="4" t="str">
        <f>IF(shipments9[[#This Row],[Gross Profit]]&lt;0,"Loss","Profit")</f>
        <v>Profit</v>
      </c>
      <c r="S3581" s="9">
        <f>shipments9[[#This Row],[Gross Profit]]/shipments9[[#This Row],[Amount]]</f>
        <v>0.72091566976812871</v>
      </c>
      <c r="T3581" s="11">
        <f>shipments9[[#This Row],[Amount]]/shipments9[[#This Row],[Boxes]]</f>
        <v>16.984113712374583</v>
      </c>
    </row>
    <row r="3582" spans="1:20" hidden="1" x14ac:dyDescent="0.25">
      <c r="A3582" t="s">
        <v>3779</v>
      </c>
      <c r="B3582" t="s">
        <v>108</v>
      </c>
      <c r="C3582" t="s">
        <v>145</v>
      </c>
      <c r="D3582" t="s">
        <v>22</v>
      </c>
      <c r="E3582" s="1">
        <v>45147</v>
      </c>
      <c r="F3582" s="1" t="str">
        <f>TEXT(shipments9[[#This Row],[Shipdate]],"ddd")</f>
        <v>Wed</v>
      </c>
      <c r="G3582" s="1" t="str">
        <f>IF(OR(shipments9[[#This Row],[Day Name]]="Sat",shipments9[[#This Row],[Day Name]]="Sun"),"Weekend","Weekday")</f>
        <v>Weekday</v>
      </c>
      <c r="H3582">
        <v>3411</v>
      </c>
      <c r="I3582">
        <v>244</v>
      </c>
      <c r="J3582" t="s">
        <v>172</v>
      </c>
      <c r="K3582" t="s">
        <v>8151</v>
      </c>
      <c r="L3582" t="s">
        <v>8160</v>
      </c>
      <c r="M3582">
        <v>8</v>
      </c>
      <c r="N3582" t="s">
        <v>8162</v>
      </c>
      <c r="O3582" s="4">
        <f>INDEX(products[Cost_per_box], MATCH(shipments9[[#This Row],[PID]], products[PID], 0))</f>
        <v>4.74</v>
      </c>
      <c r="P3582" s="4">
        <f>shipments9[[#This Row],[Boxes]]*shipments9[[#This Row],[Cost Per Box]]</f>
        <v>1156.56</v>
      </c>
      <c r="Q3582" s="4">
        <f>shipments9[[#This Row],[Amount]] -shipments9[[#This Row],[total cost]]</f>
        <v>2254.44</v>
      </c>
      <c r="R3582" s="4" t="str">
        <f>IF(shipments9[[#This Row],[Gross Profit]]&lt;0,"Loss","Profit")</f>
        <v>Profit</v>
      </c>
      <c r="S3582" s="9">
        <f>shipments9[[#This Row],[Gross Profit]]/shipments9[[#This Row],[Amount]]</f>
        <v>0.66093227792436238</v>
      </c>
      <c r="T3582" s="11">
        <f>shipments9[[#This Row],[Amount]]/shipments9[[#This Row],[Boxes]]</f>
        <v>13.979508196721312</v>
      </c>
    </row>
    <row r="3583" spans="1:20" hidden="1" x14ac:dyDescent="0.25">
      <c r="A3583" t="s">
        <v>3780</v>
      </c>
      <c r="B3583" t="s">
        <v>108</v>
      </c>
      <c r="C3583" t="s">
        <v>145</v>
      </c>
      <c r="D3583" t="s">
        <v>22</v>
      </c>
      <c r="E3583" s="1">
        <v>45237</v>
      </c>
      <c r="F3583" s="1" t="str">
        <f>TEXT(shipments9[[#This Row],[Shipdate]],"ddd")</f>
        <v>Tue</v>
      </c>
      <c r="G3583" s="1" t="str">
        <f>IF(OR(shipments9[[#This Row],[Day Name]]="Sat",shipments9[[#This Row],[Day Name]]="Sun"),"Weekend","Weekday")</f>
        <v>Weekday</v>
      </c>
      <c r="H3583">
        <v>7096.5</v>
      </c>
      <c r="I3583">
        <v>507</v>
      </c>
      <c r="J3583" t="s">
        <v>172</v>
      </c>
      <c r="K3583" t="s">
        <v>8151</v>
      </c>
      <c r="L3583" t="s">
        <v>8152</v>
      </c>
      <c r="M3583">
        <v>11</v>
      </c>
      <c r="N3583" t="s">
        <v>8165</v>
      </c>
      <c r="O3583" s="4">
        <f>INDEX(products[Cost_per_box], MATCH(shipments9[[#This Row],[PID]], products[PID], 0))</f>
        <v>4.74</v>
      </c>
      <c r="P3583" s="4">
        <f>shipments9[[#This Row],[Boxes]]*shipments9[[#This Row],[Cost Per Box]]</f>
        <v>2403.1800000000003</v>
      </c>
      <c r="Q3583" s="4">
        <f>shipments9[[#This Row],[Amount]] -shipments9[[#This Row],[total cost]]</f>
        <v>4693.32</v>
      </c>
      <c r="R3583" s="4" t="str">
        <f>IF(shipments9[[#This Row],[Gross Profit]]&lt;0,"Loss","Profit")</f>
        <v>Profit</v>
      </c>
      <c r="S3583" s="9">
        <f>shipments9[[#This Row],[Gross Profit]]/shipments9[[#This Row],[Amount]]</f>
        <v>0.66135700697526945</v>
      </c>
      <c r="T3583" s="11">
        <f>shipments9[[#This Row],[Amount]]/shipments9[[#This Row],[Boxes]]</f>
        <v>13.997041420118343</v>
      </c>
    </row>
    <row r="3584" spans="1:20" hidden="1" x14ac:dyDescent="0.25">
      <c r="A3584" t="s">
        <v>3781</v>
      </c>
      <c r="B3584" t="s">
        <v>108</v>
      </c>
      <c r="C3584" t="s">
        <v>153</v>
      </c>
      <c r="D3584" t="s">
        <v>22</v>
      </c>
      <c r="E3584" s="1">
        <v>45366</v>
      </c>
      <c r="F3584" s="1" t="str">
        <f>TEXT(shipments9[[#This Row],[Shipdate]],"ddd")</f>
        <v>Fri</v>
      </c>
      <c r="G3584" s="1" t="str">
        <f>IF(OR(shipments9[[#This Row],[Day Name]]="Sat",shipments9[[#This Row],[Day Name]]="Sun"),"Weekend","Weekday")</f>
        <v>Weekday</v>
      </c>
      <c r="H3584">
        <v>1665</v>
      </c>
      <c r="I3584">
        <v>105</v>
      </c>
      <c r="J3584" t="s">
        <v>172</v>
      </c>
      <c r="K3584" t="s">
        <v>8155</v>
      </c>
      <c r="L3584" t="s">
        <v>8156</v>
      </c>
      <c r="M3584">
        <v>3</v>
      </c>
      <c r="N3584" t="s">
        <v>8164</v>
      </c>
      <c r="O3584" s="4">
        <f>INDEX(products[Cost_per_box], MATCH(shipments9[[#This Row],[PID]], products[PID], 0))</f>
        <v>9.57</v>
      </c>
      <c r="P3584" s="4">
        <f>shipments9[[#This Row],[Boxes]]*shipments9[[#This Row],[Cost Per Box]]</f>
        <v>1004.85</v>
      </c>
      <c r="Q3584" s="4">
        <f>shipments9[[#This Row],[Amount]] -shipments9[[#This Row],[total cost]]</f>
        <v>660.15</v>
      </c>
      <c r="R3584" s="4" t="str">
        <f>IF(shipments9[[#This Row],[Gross Profit]]&lt;0,"Loss","Profit")</f>
        <v>Profit</v>
      </c>
      <c r="S3584" s="9">
        <f>shipments9[[#This Row],[Gross Profit]]/shipments9[[#This Row],[Amount]]</f>
        <v>0.39648648648648649</v>
      </c>
      <c r="T3584" s="11">
        <f>shipments9[[#This Row],[Amount]]/shipments9[[#This Row],[Boxes]]</f>
        <v>15.857142857142858</v>
      </c>
    </row>
    <row r="3585" spans="1:20" x14ac:dyDescent="0.25">
      <c r="A3585" t="s">
        <v>3782</v>
      </c>
      <c r="B3585" t="s">
        <v>108</v>
      </c>
      <c r="C3585" t="s">
        <v>155</v>
      </c>
      <c r="D3585" t="s">
        <v>22</v>
      </c>
      <c r="E3585" s="1">
        <v>45251</v>
      </c>
      <c r="F3585" s="1" t="str">
        <f>TEXT(shipments9[[#This Row],[Shipdate]],"ddd")</f>
        <v>Tue</v>
      </c>
      <c r="G3585" s="1" t="str">
        <f>IF(OR(shipments9[[#This Row],[Day Name]]="Sat",shipments9[[#This Row],[Day Name]]="Sun"),"Weekend","Weekday")</f>
        <v>Weekday</v>
      </c>
      <c r="H3585">
        <v>11245.5</v>
      </c>
      <c r="I3585">
        <v>1607</v>
      </c>
      <c r="J3585" t="s">
        <v>172</v>
      </c>
      <c r="K3585" t="s">
        <v>8151</v>
      </c>
      <c r="L3585" t="s">
        <v>8152</v>
      </c>
      <c r="M3585">
        <v>11</v>
      </c>
      <c r="N3585" t="s">
        <v>8165</v>
      </c>
      <c r="O3585" s="4">
        <f>INDEX(products[Cost_per_box], MATCH(shipments9[[#This Row],[PID]], products[PID], 0))</f>
        <v>8.43</v>
      </c>
      <c r="P3585" s="4">
        <f>shipments9[[#This Row],[Boxes]]*shipments9[[#This Row],[Cost Per Box]]</f>
        <v>13547.01</v>
      </c>
      <c r="Q3585" s="4">
        <f>shipments9[[#This Row],[Amount]] -shipments9[[#This Row],[total cost]]</f>
        <v>-2301.5100000000002</v>
      </c>
      <c r="R3585" s="4" t="str">
        <f>IF(shipments9[[#This Row],[Gross Profit]]&lt;0,"Loss","Profit")</f>
        <v>Loss</v>
      </c>
      <c r="S3585" s="9">
        <f>shipments9[[#This Row],[Gross Profit]]/shipments9[[#This Row],[Amount]]</f>
        <v>-0.20466053087901828</v>
      </c>
      <c r="T3585" s="11">
        <f>shipments9[[#This Row],[Amount]]/shipments9[[#This Row],[Boxes]]</f>
        <v>6.9978220286247668</v>
      </c>
    </row>
    <row r="3586" spans="1:20" hidden="1" x14ac:dyDescent="0.25">
      <c r="A3586" t="s">
        <v>3783</v>
      </c>
      <c r="B3586" t="s">
        <v>108</v>
      </c>
      <c r="C3586" t="s">
        <v>161</v>
      </c>
      <c r="D3586" t="s">
        <v>22</v>
      </c>
      <c r="E3586" s="1">
        <v>45338</v>
      </c>
      <c r="F3586" s="1" t="str">
        <f>TEXT(shipments9[[#This Row],[Shipdate]],"ddd")</f>
        <v>Fri</v>
      </c>
      <c r="G3586" s="1" t="str">
        <f>IF(OR(shipments9[[#This Row],[Day Name]]="Sat",shipments9[[#This Row],[Day Name]]="Sun"),"Weekend","Weekday")</f>
        <v>Weekday</v>
      </c>
      <c r="H3586">
        <v>1010.25</v>
      </c>
      <c r="I3586">
        <v>85</v>
      </c>
      <c r="J3586" t="s">
        <v>172</v>
      </c>
      <c r="K3586" t="s">
        <v>8155</v>
      </c>
      <c r="L3586" t="s">
        <v>8156</v>
      </c>
      <c r="M3586">
        <v>2</v>
      </c>
      <c r="N3586" t="s">
        <v>8157</v>
      </c>
      <c r="O3586" s="4">
        <f>INDEX(products[Cost_per_box], MATCH(shipments9[[#This Row],[PID]], products[PID], 0))</f>
        <v>2.76</v>
      </c>
      <c r="P3586" s="4">
        <f>shipments9[[#This Row],[Boxes]]*shipments9[[#This Row],[Cost Per Box]]</f>
        <v>234.6</v>
      </c>
      <c r="Q3586" s="4">
        <f>shipments9[[#This Row],[Amount]] -shipments9[[#This Row],[total cost]]</f>
        <v>775.65</v>
      </c>
      <c r="R3586" s="4" t="str">
        <f>IF(shipments9[[#This Row],[Gross Profit]]&lt;0,"Loss","Profit")</f>
        <v>Profit</v>
      </c>
      <c r="S3586" s="9">
        <f>shipments9[[#This Row],[Gross Profit]]/shipments9[[#This Row],[Amount]]</f>
        <v>0.76778025241276915</v>
      </c>
      <c r="T3586" s="11">
        <f>shipments9[[#This Row],[Amount]]/shipments9[[#This Row],[Boxes]]</f>
        <v>11.885294117647058</v>
      </c>
    </row>
    <row r="3587" spans="1:20" hidden="1" x14ac:dyDescent="0.25">
      <c r="A3587" t="s">
        <v>3784</v>
      </c>
      <c r="B3587" t="s">
        <v>108</v>
      </c>
      <c r="C3587" t="s">
        <v>163</v>
      </c>
      <c r="D3587" t="s">
        <v>22</v>
      </c>
      <c r="E3587" s="1">
        <v>45352</v>
      </c>
      <c r="F3587" s="1" t="str">
        <f>TEXT(shipments9[[#This Row],[Shipdate]],"ddd")</f>
        <v>Fri</v>
      </c>
      <c r="G3587" s="1" t="str">
        <f>IF(OR(shipments9[[#This Row],[Day Name]]="Sat",shipments9[[#This Row],[Day Name]]="Sun"),"Weekend","Weekday")</f>
        <v>Weekday</v>
      </c>
      <c r="H3587">
        <v>5971.5</v>
      </c>
      <c r="I3587">
        <v>543</v>
      </c>
      <c r="J3587" t="s">
        <v>172</v>
      </c>
      <c r="K3587" t="s">
        <v>8155</v>
      </c>
      <c r="L3587" t="s">
        <v>8156</v>
      </c>
      <c r="M3587">
        <v>3</v>
      </c>
      <c r="N3587" t="s">
        <v>8164</v>
      </c>
      <c r="O3587" s="4">
        <f>INDEX(products[Cost_per_box], MATCH(shipments9[[#This Row],[PID]], products[PID], 0))</f>
        <v>3.32</v>
      </c>
      <c r="P3587" s="4">
        <f>shipments9[[#This Row],[Boxes]]*shipments9[[#This Row],[Cost Per Box]]</f>
        <v>1802.76</v>
      </c>
      <c r="Q3587" s="4">
        <f>shipments9[[#This Row],[Amount]] -shipments9[[#This Row],[total cost]]</f>
        <v>4168.74</v>
      </c>
      <c r="R3587" s="4" t="str">
        <f>IF(shipments9[[#This Row],[Gross Profit]]&lt;0,"Loss","Profit")</f>
        <v>Profit</v>
      </c>
      <c r="S3587" s="9">
        <f>shipments9[[#This Row],[Gross Profit]]/shipments9[[#This Row],[Amount]]</f>
        <v>0.69810600351670427</v>
      </c>
      <c r="T3587" s="11">
        <f>shipments9[[#This Row],[Amount]]/shipments9[[#This Row],[Boxes]]</f>
        <v>10.997237569060774</v>
      </c>
    </row>
    <row r="3588" spans="1:20" hidden="1" x14ac:dyDescent="0.25">
      <c r="A3588" t="s">
        <v>3785</v>
      </c>
      <c r="B3588" t="s">
        <v>108</v>
      </c>
      <c r="C3588" t="s">
        <v>121</v>
      </c>
      <c r="D3588" t="s">
        <v>22</v>
      </c>
      <c r="E3588" s="1">
        <v>45006</v>
      </c>
      <c r="F3588" s="1" t="str">
        <f>TEXT(shipments9[[#This Row],[Shipdate]],"ddd")</f>
        <v>Tue</v>
      </c>
      <c r="G3588" s="1" t="str">
        <f>IF(OR(shipments9[[#This Row],[Day Name]]="Sat",shipments9[[#This Row],[Day Name]]="Sun"),"Weekend","Weekday")</f>
        <v>Weekday</v>
      </c>
      <c r="H3588">
        <v>8363.25</v>
      </c>
      <c r="I3588">
        <v>523</v>
      </c>
      <c r="J3588" t="s">
        <v>172</v>
      </c>
      <c r="K3588" t="s">
        <v>8151</v>
      </c>
      <c r="L3588" t="s">
        <v>8156</v>
      </c>
      <c r="M3588">
        <v>3</v>
      </c>
      <c r="N3588" t="s">
        <v>8164</v>
      </c>
      <c r="O3588" s="4">
        <f>INDEX(products[Cost_per_box], MATCH(shipments9[[#This Row],[PID]], products[PID], 0))</f>
        <v>5.26</v>
      </c>
      <c r="P3588" s="4">
        <f>shipments9[[#This Row],[Boxes]]*shipments9[[#This Row],[Cost Per Box]]</f>
        <v>2750.98</v>
      </c>
      <c r="Q3588" s="4">
        <f>shipments9[[#This Row],[Amount]] -shipments9[[#This Row],[total cost]]</f>
        <v>5612.27</v>
      </c>
      <c r="R3588" s="4" t="str">
        <f>IF(shipments9[[#This Row],[Gross Profit]]&lt;0,"Loss","Profit")</f>
        <v>Profit</v>
      </c>
      <c r="S3588" s="9">
        <f>shipments9[[#This Row],[Gross Profit]]/shipments9[[#This Row],[Amount]]</f>
        <v>0.67106328281469529</v>
      </c>
      <c r="T3588" s="11">
        <f>shipments9[[#This Row],[Amount]]/shipments9[[#This Row],[Boxes]]</f>
        <v>15.990917782026768</v>
      </c>
    </row>
    <row r="3589" spans="1:20" hidden="1" x14ac:dyDescent="0.25">
      <c r="A3589" t="s">
        <v>3786</v>
      </c>
      <c r="B3589" t="s">
        <v>108</v>
      </c>
      <c r="C3589" t="s">
        <v>159</v>
      </c>
      <c r="D3589" t="s">
        <v>22</v>
      </c>
      <c r="E3589" s="1">
        <v>45163</v>
      </c>
      <c r="F3589" s="1" t="str">
        <f>TEXT(shipments9[[#This Row],[Shipdate]],"ddd")</f>
        <v>Fri</v>
      </c>
      <c r="G3589" s="1" t="str">
        <f>IF(OR(shipments9[[#This Row],[Day Name]]="Sat",shipments9[[#This Row],[Day Name]]="Sun"),"Weekend","Weekday")</f>
        <v>Weekday</v>
      </c>
      <c r="H3589">
        <v>5514.75</v>
      </c>
      <c r="I3589">
        <v>205</v>
      </c>
      <c r="J3589" t="s">
        <v>172</v>
      </c>
      <c r="K3589" t="s">
        <v>8151</v>
      </c>
      <c r="L3589" t="s">
        <v>8160</v>
      </c>
      <c r="M3589">
        <v>8</v>
      </c>
      <c r="N3589" t="s">
        <v>8162</v>
      </c>
      <c r="O3589" s="4">
        <f>INDEX(products[Cost_per_box], MATCH(shipments9[[#This Row],[PID]], products[PID], 0))</f>
        <v>5.04</v>
      </c>
      <c r="P3589" s="4">
        <f>shipments9[[#This Row],[Boxes]]*shipments9[[#This Row],[Cost Per Box]]</f>
        <v>1033.2</v>
      </c>
      <c r="Q3589" s="4">
        <f>shipments9[[#This Row],[Amount]] -shipments9[[#This Row],[total cost]]</f>
        <v>4481.55</v>
      </c>
      <c r="R3589" s="4" t="str">
        <f>IF(shipments9[[#This Row],[Gross Profit]]&lt;0,"Loss","Profit")</f>
        <v>Profit</v>
      </c>
      <c r="S3589" s="9">
        <f>shipments9[[#This Row],[Gross Profit]]/shipments9[[#This Row],[Amount]]</f>
        <v>0.81264789881680954</v>
      </c>
      <c r="T3589" s="11">
        <f>shipments9[[#This Row],[Amount]]/shipments9[[#This Row],[Boxes]]</f>
        <v>26.901219512195123</v>
      </c>
    </row>
    <row r="3590" spans="1:20" hidden="1" x14ac:dyDescent="0.25">
      <c r="A3590" t="s">
        <v>3787</v>
      </c>
      <c r="B3590" t="s">
        <v>108</v>
      </c>
      <c r="C3590" t="s">
        <v>161</v>
      </c>
      <c r="D3590" t="s">
        <v>22</v>
      </c>
      <c r="E3590" s="1">
        <v>45415</v>
      </c>
      <c r="F3590" s="1" t="str">
        <f>TEXT(shipments9[[#This Row],[Shipdate]],"ddd")</f>
        <v>Fri</v>
      </c>
      <c r="G3590" s="1" t="str">
        <f>IF(OR(shipments9[[#This Row],[Day Name]]="Sat",shipments9[[#This Row],[Day Name]]="Sun"),"Weekend","Weekday")</f>
        <v>Weekday</v>
      </c>
      <c r="H3590">
        <v>12237.75</v>
      </c>
      <c r="I3590">
        <v>1113</v>
      </c>
      <c r="J3590" t="s">
        <v>172</v>
      </c>
      <c r="K3590" t="s">
        <v>8155</v>
      </c>
      <c r="L3590" t="s">
        <v>8154</v>
      </c>
      <c r="M3590">
        <v>5</v>
      </c>
      <c r="N3590" t="s">
        <v>201</v>
      </c>
      <c r="O3590" s="4">
        <f>INDEX(products[Cost_per_box], MATCH(shipments9[[#This Row],[PID]], products[PID], 0))</f>
        <v>2.76</v>
      </c>
      <c r="P3590" s="4">
        <f>shipments9[[#This Row],[Boxes]]*shipments9[[#This Row],[Cost Per Box]]</f>
        <v>3071.8799999999997</v>
      </c>
      <c r="Q3590" s="4">
        <f>shipments9[[#This Row],[Amount]] -shipments9[[#This Row],[total cost]]</f>
        <v>9165.8700000000008</v>
      </c>
      <c r="R3590" s="4" t="str">
        <f>IF(shipments9[[#This Row],[Gross Profit]]&lt;0,"Loss","Profit")</f>
        <v>Profit</v>
      </c>
      <c r="S3590" s="9">
        <f>shipments9[[#This Row],[Gross Profit]]/shipments9[[#This Row],[Amount]]</f>
        <v>0.74898326898326906</v>
      </c>
      <c r="T3590" s="11">
        <f>shipments9[[#This Row],[Amount]]/shipments9[[#This Row],[Boxes]]</f>
        <v>10.995283018867925</v>
      </c>
    </row>
    <row r="3591" spans="1:20" hidden="1" x14ac:dyDescent="0.25">
      <c r="A3591" t="s">
        <v>3788</v>
      </c>
      <c r="B3591" t="s">
        <v>108</v>
      </c>
      <c r="C3591" t="s">
        <v>161</v>
      </c>
      <c r="D3591" t="s">
        <v>22</v>
      </c>
      <c r="E3591" s="1">
        <v>45397</v>
      </c>
      <c r="F3591" s="1" t="str">
        <f>TEXT(shipments9[[#This Row],[Shipdate]],"ddd")</f>
        <v>Mon</v>
      </c>
      <c r="G3591" s="1" t="str">
        <f>IF(OR(shipments9[[#This Row],[Day Name]]="Sat",shipments9[[#This Row],[Day Name]]="Sun"),"Weekend","Weekday")</f>
        <v>Weekday</v>
      </c>
      <c r="H3591">
        <v>470.25</v>
      </c>
      <c r="I3591">
        <v>48</v>
      </c>
      <c r="J3591" t="s">
        <v>172</v>
      </c>
      <c r="K3591" t="s">
        <v>8155</v>
      </c>
      <c r="L3591" t="s">
        <v>8154</v>
      </c>
      <c r="M3591">
        <v>4</v>
      </c>
      <c r="N3591" t="s">
        <v>8158</v>
      </c>
      <c r="O3591" s="4">
        <f>INDEX(products[Cost_per_box], MATCH(shipments9[[#This Row],[PID]], products[PID], 0))</f>
        <v>2.76</v>
      </c>
      <c r="P3591" s="4">
        <f>shipments9[[#This Row],[Boxes]]*shipments9[[#This Row],[Cost Per Box]]</f>
        <v>132.47999999999999</v>
      </c>
      <c r="Q3591" s="4">
        <f>shipments9[[#This Row],[Amount]] -shipments9[[#This Row],[total cost]]</f>
        <v>337.77</v>
      </c>
      <c r="R3591" s="4" t="str">
        <f>IF(shipments9[[#This Row],[Gross Profit]]&lt;0,"Loss","Profit")</f>
        <v>Profit</v>
      </c>
      <c r="S3591" s="9">
        <f>shipments9[[#This Row],[Gross Profit]]/shipments9[[#This Row],[Amount]]</f>
        <v>0.7182775119617224</v>
      </c>
      <c r="T3591" s="11">
        <f>shipments9[[#This Row],[Amount]]/shipments9[[#This Row],[Boxes]]</f>
        <v>9.796875</v>
      </c>
    </row>
    <row r="3592" spans="1:20" hidden="1" x14ac:dyDescent="0.25">
      <c r="A3592" t="s">
        <v>3789</v>
      </c>
      <c r="B3592" t="s">
        <v>108</v>
      </c>
      <c r="C3592" t="s">
        <v>163</v>
      </c>
      <c r="D3592" t="s">
        <v>22</v>
      </c>
      <c r="E3592" s="1">
        <v>45120</v>
      </c>
      <c r="F3592" s="1" t="str">
        <f>TEXT(shipments9[[#This Row],[Shipdate]],"ddd")</f>
        <v>Thu</v>
      </c>
      <c r="G3592" s="1" t="str">
        <f>IF(OR(shipments9[[#This Row],[Day Name]]="Sat",shipments9[[#This Row],[Day Name]]="Sun"),"Weekend","Weekday")</f>
        <v>Weekday</v>
      </c>
      <c r="H3592">
        <v>7029</v>
      </c>
      <c r="I3592">
        <v>639</v>
      </c>
      <c r="J3592" t="s">
        <v>172</v>
      </c>
      <c r="K3592" t="s">
        <v>8151</v>
      </c>
      <c r="L3592" t="s">
        <v>8160</v>
      </c>
      <c r="M3592">
        <v>7</v>
      </c>
      <c r="N3592" t="s">
        <v>8161</v>
      </c>
      <c r="O3592" s="4">
        <f>INDEX(products[Cost_per_box], MATCH(shipments9[[#This Row],[PID]], products[PID], 0))</f>
        <v>3.32</v>
      </c>
      <c r="P3592" s="4">
        <f>shipments9[[#This Row],[Boxes]]*shipments9[[#This Row],[Cost Per Box]]</f>
        <v>2121.48</v>
      </c>
      <c r="Q3592" s="4">
        <f>shipments9[[#This Row],[Amount]] -shipments9[[#This Row],[total cost]]</f>
        <v>4907.5200000000004</v>
      </c>
      <c r="R3592" s="4" t="str">
        <f>IF(shipments9[[#This Row],[Gross Profit]]&lt;0,"Loss","Profit")</f>
        <v>Profit</v>
      </c>
      <c r="S3592" s="9">
        <f>shipments9[[#This Row],[Gross Profit]]/shipments9[[#This Row],[Amount]]</f>
        <v>0.69818181818181824</v>
      </c>
      <c r="T3592" s="11">
        <f>shipments9[[#This Row],[Amount]]/shipments9[[#This Row],[Boxes]]</f>
        <v>11</v>
      </c>
    </row>
    <row r="3593" spans="1:20" hidden="1" x14ac:dyDescent="0.25">
      <c r="A3593" t="s">
        <v>3790</v>
      </c>
      <c r="B3593" t="s">
        <v>108</v>
      </c>
      <c r="C3593" t="s">
        <v>121</v>
      </c>
      <c r="D3593" t="s">
        <v>22</v>
      </c>
      <c r="E3593" s="1">
        <v>45328</v>
      </c>
      <c r="F3593" s="1" t="str">
        <f>TEXT(shipments9[[#This Row],[Shipdate]],"ddd")</f>
        <v>Tue</v>
      </c>
      <c r="G3593" s="1" t="str">
        <f>IF(OR(shipments9[[#This Row],[Day Name]]="Sat",shipments9[[#This Row],[Day Name]]="Sun"),"Weekend","Weekday")</f>
        <v>Weekday</v>
      </c>
      <c r="H3593">
        <v>2317.5</v>
      </c>
      <c r="I3593">
        <v>179</v>
      </c>
      <c r="J3593" t="s">
        <v>172</v>
      </c>
      <c r="K3593" t="s">
        <v>8155</v>
      </c>
      <c r="L3593" t="s">
        <v>8156</v>
      </c>
      <c r="M3593">
        <v>2</v>
      </c>
      <c r="N3593" t="s">
        <v>8157</v>
      </c>
      <c r="O3593" s="4">
        <f>INDEX(products[Cost_per_box], MATCH(shipments9[[#This Row],[PID]], products[PID], 0))</f>
        <v>5.26</v>
      </c>
      <c r="P3593" s="4">
        <f>shipments9[[#This Row],[Boxes]]*shipments9[[#This Row],[Cost Per Box]]</f>
        <v>941.54</v>
      </c>
      <c r="Q3593" s="4">
        <f>shipments9[[#This Row],[Amount]] -shipments9[[#This Row],[total cost]]</f>
        <v>1375.96</v>
      </c>
      <c r="R3593" s="4" t="str">
        <f>IF(shipments9[[#This Row],[Gross Profit]]&lt;0,"Loss","Profit")</f>
        <v>Profit</v>
      </c>
      <c r="S3593" s="9">
        <f>shipments9[[#This Row],[Gross Profit]]/shipments9[[#This Row],[Amount]]</f>
        <v>0.59372599784250268</v>
      </c>
      <c r="T3593" s="11">
        <f>shipments9[[#This Row],[Amount]]/shipments9[[#This Row],[Boxes]]</f>
        <v>12.946927374301676</v>
      </c>
    </row>
    <row r="3594" spans="1:20" hidden="1" x14ac:dyDescent="0.25">
      <c r="A3594" t="s">
        <v>3791</v>
      </c>
      <c r="B3594" t="s">
        <v>108</v>
      </c>
      <c r="C3594" t="s">
        <v>153</v>
      </c>
      <c r="D3594" t="s">
        <v>22</v>
      </c>
      <c r="E3594" s="1">
        <v>45260</v>
      </c>
      <c r="F3594" s="1" t="str">
        <f>TEXT(shipments9[[#This Row],[Shipdate]],"ddd")</f>
        <v>Thu</v>
      </c>
      <c r="G3594" s="1" t="str">
        <f>IF(OR(shipments9[[#This Row],[Day Name]]="Sat",shipments9[[#This Row],[Day Name]]="Sun"),"Weekend","Weekday")</f>
        <v>Weekday</v>
      </c>
      <c r="H3594">
        <v>3827.25</v>
      </c>
      <c r="I3594">
        <v>274</v>
      </c>
      <c r="J3594" t="s">
        <v>172</v>
      </c>
      <c r="K3594" t="s">
        <v>8151</v>
      </c>
      <c r="L3594" t="s">
        <v>8152</v>
      </c>
      <c r="M3594">
        <v>11</v>
      </c>
      <c r="N3594" t="s">
        <v>8165</v>
      </c>
      <c r="O3594" s="4">
        <f>INDEX(products[Cost_per_box], MATCH(shipments9[[#This Row],[PID]], products[PID], 0))</f>
        <v>9.57</v>
      </c>
      <c r="P3594" s="4">
        <f>shipments9[[#This Row],[Boxes]]*shipments9[[#This Row],[Cost Per Box]]</f>
        <v>2622.1800000000003</v>
      </c>
      <c r="Q3594" s="4">
        <f>shipments9[[#This Row],[Amount]] -shipments9[[#This Row],[total cost]]</f>
        <v>1205.0699999999997</v>
      </c>
      <c r="R3594" s="4" t="str">
        <f>IF(shipments9[[#This Row],[Gross Profit]]&lt;0,"Loss","Profit")</f>
        <v>Profit</v>
      </c>
      <c r="S3594" s="9">
        <f>shipments9[[#This Row],[Gross Profit]]/shipments9[[#This Row],[Amount]]</f>
        <v>0.31486576523613552</v>
      </c>
      <c r="T3594" s="11">
        <f>shipments9[[#This Row],[Amount]]/shipments9[[#This Row],[Boxes]]</f>
        <v>13.968065693430656</v>
      </c>
    </row>
    <row r="3595" spans="1:20" hidden="1" x14ac:dyDescent="0.25">
      <c r="A3595" t="s">
        <v>3792</v>
      </c>
      <c r="B3595" t="s">
        <v>108</v>
      </c>
      <c r="C3595" t="s">
        <v>155</v>
      </c>
      <c r="D3595" t="s">
        <v>22</v>
      </c>
      <c r="E3595" s="1">
        <v>45327</v>
      </c>
      <c r="F3595" s="1" t="str">
        <f>TEXT(shipments9[[#This Row],[Shipdate]],"ddd")</f>
        <v>Mon</v>
      </c>
      <c r="G3595" s="1" t="str">
        <f>IF(OR(shipments9[[#This Row],[Day Name]]="Sat",shipments9[[#This Row],[Day Name]]="Sun"),"Weekend","Weekday")</f>
        <v>Weekday</v>
      </c>
      <c r="H3595">
        <v>2668.5</v>
      </c>
      <c r="I3595">
        <v>267</v>
      </c>
      <c r="J3595" t="s">
        <v>172</v>
      </c>
      <c r="K3595" t="s">
        <v>8155</v>
      </c>
      <c r="L3595" t="s">
        <v>8156</v>
      </c>
      <c r="M3595">
        <v>2</v>
      </c>
      <c r="N3595" t="s">
        <v>8157</v>
      </c>
      <c r="O3595" s="4">
        <f>INDEX(products[Cost_per_box], MATCH(shipments9[[#This Row],[PID]], products[PID], 0))</f>
        <v>8.43</v>
      </c>
      <c r="P3595" s="4">
        <f>shipments9[[#This Row],[Boxes]]*shipments9[[#This Row],[Cost Per Box]]</f>
        <v>2250.81</v>
      </c>
      <c r="Q3595" s="4">
        <f>shipments9[[#This Row],[Amount]] -shipments9[[#This Row],[total cost]]</f>
        <v>417.69000000000005</v>
      </c>
      <c r="R3595" s="4" t="str">
        <f>IF(shipments9[[#This Row],[Gross Profit]]&lt;0,"Loss","Profit")</f>
        <v>Profit</v>
      </c>
      <c r="S3595" s="9">
        <f>shipments9[[#This Row],[Gross Profit]]/shipments9[[#This Row],[Amount]]</f>
        <v>0.15652613827993256</v>
      </c>
      <c r="T3595" s="11">
        <f>shipments9[[#This Row],[Amount]]/shipments9[[#This Row],[Boxes]]</f>
        <v>9.9943820224719104</v>
      </c>
    </row>
    <row r="3596" spans="1:20" hidden="1" x14ac:dyDescent="0.25">
      <c r="A3596" t="s">
        <v>3793</v>
      </c>
      <c r="B3596" t="s">
        <v>105</v>
      </c>
      <c r="C3596" t="s">
        <v>135</v>
      </c>
      <c r="D3596" t="s">
        <v>22</v>
      </c>
      <c r="E3596" s="1">
        <v>45114</v>
      </c>
      <c r="F3596" s="1" t="str">
        <f>TEXT(shipments9[[#This Row],[Shipdate]],"ddd")</f>
        <v>Fri</v>
      </c>
      <c r="G3596" s="1" t="str">
        <f>IF(OR(shipments9[[#This Row],[Day Name]]="Sat",shipments9[[#This Row],[Day Name]]="Sun"),"Weekend","Weekday")</f>
        <v>Weekday</v>
      </c>
      <c r="H3596">
        <v>5582.25</v>
      </c>
      <c r="I3596">
        <v>233</v>
      </c>
      <c r="J3596" t="s">
        <v>172</v>
      </c>
      <c r="K3596" t="s">
        <v>8151</v>
      </c>
      <c r="L3596" t="s">
        <v>8160</v>
      </c>
      <c r="M3596">
        <v>7</v>
      </c>
      <c r="N3596" t="s">
        <v>8161</v>
      </c>
      <c r="O3596" s="4">
        <f>INDEX(products[Cost_per_box], MATCH(shipments9[[#This Row],[PID]], products[PID], 0))</f>
        <v>9.94</v>
      </c>
      <c r="P3596" s="4">
        <f>shipments9[[#This Row],[Boxes]]*shipments9[[#This Row],[Cost Per Box]]</f>
        <v>2316.02</v>
      </c>
      <c r="Q3596" s="4">
        <f>shipments9[[#This Row],[Amount]] -shipments9[[#This Row],[total cost]]</f>
        <v>3266.23</v>
      </c>
      <c r="R3596" s="4" t="str">
        <f>IF(shipments9[[#This Row],[Gross Profit]]&lt;0,"Loss","Profit")</f>
        <v>Profit</v>
      </c>
      <c r="S3596" s="9">
        <f>shipments9[[#This Row],[Gross Profit]]/shipments9[[#This Row],[Amount]]</f>
        <v>0.5851099467060773</v>
      </c>
      <c r="T3596" s="11">
        <f>shipments9[[#This Row],[Amount]]/shipments9[[#This Row],[Boxes]]</f>
        <v>23.958154506437769</v>
      </c>
    </row>
    <row r="3597" spans="1:20" hidden="1" x14ac:dyDescent="0.25">
      <c r="A3597" t="s">
        <v>3794</v>
      </c>
      <c r="B3597" t="s">
        <v>105</v>
      </c>
      <c r="C3597" t="s">
        <v>137</v>
      </c>
      <c r="D3597" t="s">
        <v>22</v>
      </c>
      <c r="E3597" s="1">
        <v>45425</v>
      </c>
      <c r="F3597" s="1" t="str">
        <f>TEXT(shipments9[[#This Row],[Shipdate]],"ddd")</f>
        <v>Mon</v>
      </c>
      <c r="G3597" s="1" t="str">
        <f>IF(OR(shipments9[[#This Row],[Day Name]]="Sat",shipments9[[#This Row],[Day Name]]="Sun"),"Weekend","Weekday")</f>
        <v>Weekday</v>
      </c>
      <c r="H3597">
        <v>13851</v>
      </c>
      <c r="I3597">
        <v>770</v>
      </c>
      <c r="J3597" t="s">
        <v>172</v>
      </c>
      <c r="K3597" t="s">
        <v>8155</v>
      </c>
      <c r="L3597" t="s">
        <v>8154</v>
      </c>
      <c r="M3597">
        <v>5</v>
      </c>
      <c r="N3597" t="s">
        <v>201</v>
      </c>
      <c r="O3597" s="4">
        <f>INDEX(products[Cost_per_box], MATCH(shipments9[[#This Row],[PID]], products[PID], 0))</f>
        <v>7.73</v>
      </c>
      <c r="P3597" s="4">
        <f>shipments9[[#This Row],[Boxes]]*shipments9[[#This Row],[Cost Per Box]]</f>
        <v>5952.1</v>
      </c>
      <c r="Q3597" s="4">
        <f>shipments9[[#This Row],[Amount]] -shipments9[[#This Row],[total cost]]</f>
        <v>7898.9</v>
      </c>
      <c r="R3597" s="4" t="str">
        <f>IF(shipments9[[#This Row],[Gross Profit]]&lt;0,"Loss","Profit")</f>
        <v>Profit</v>
      </c>
      <c r="S3597" s="9">
        <f>shipments9[[#This Row],[Gross Profit]]/shipments9[[#This Row],[Amount]]</f>
        <v>0.57027651433109516</v>
      </c>
      <c r="T3597" s="11">
        <f>shipments9[[#This Row],[Amount]]/shipments9[[#This Row],[Boxes]]</f>
        <v>17.98831168831169</v>
      </c>
    </row>
    <row r="3598" spans="1:20" hidden="1" x14ac:dyDescent="0.25">
      <c r="A3598" t="s">
        <v>3795</v>
      </c>
      <c r="B3598" t="s">
        <v>105</v>
      </c>
      <c r="C3598" t="s">
        <v>137</v>
      </c>
      <c r="D3598" t="s">
        <v>22</v>
      </c>
      <c r="E3598" s="1">
        <v>45113</v>
      </c>
      <c r="F3598" s="1" t="str">
        <f>TEXT(shipments9[[#This Row],[Shipdate]],"ddd")</f>
        <v>Thu</v>
      </c>
      <c r="G3598" s="1" t="str">
        <f>IF(OR(shipments9[[#This Row],[Day Name]]="Sat",shipments9[[#This Row],[Day Name]]="Sun"),"Weekend","Weekday")</f>
        <v>Weekday</v>
      </c>
      <c r="H3598">
        <v>5242.5</v>
      </c>
      <c r="I3598">
        <v>250</v>
      </c>
      <c r="J3598" t="s">
        <v>172</v>
      </c>
      <c r="K3598" t="s">
        <v>8151</v>
      </c>
      <c r="L3598" t="s">
        <v>8160</v>
      </c>
      <c r="M3598">
        <v>7</v>
      </c>
      <c r="N3598" t="s">
        <v>8161</v>
      </c>
      <c r="O3598" s="4">
        <f>INDEX(products[Cost_per_box], MATCH(shipments9[[#This Row],[PID]], products[PID], 0))</f>
        <v>7.73</v>
      </c>
      <c r="P3598" s="4">
        <f>shipments9[[#This Row],[Boxes]]*shipments9[[#This Row],[Cost Per Box]]</f>
        <v>1932.5</v>
      </c>
      <c r="Q3598" s="4">
        <f>shipments9[[#This Row],[Amount]] -shipments9[[#This Row],[total cost]]</f>
        <v>3310</v>
      </c>
      <c r="R3598" s="4" t="str">
        <f>IF(shipments9[[#This Row],[Gross Profit]]&lt;0,"Loss","Profit")</f>
        <v>Profit</v>
      </c>
      <c r="S3598" s="9">
        <f>shipments9[[#This Row],[Gross Profit]]/shipments9[[#This Row],[Amount]]</f>
        <v>0.63137815927515495</v>
      </c>
      <c r="T3598" s="11">
        <f>shipments9[[#This Row],[Amount]]/shipments9[[#This Row],[Boxes]]</f>
        <v>20.97</v>
      </c>
    </row>
    <row r="3599" spans="1:20" hidden="1" x14ac:dyDescent="0.25">
      <c r="A3599" t="s">
        <v>3796</v>
      </c>
      <c r="B3599" t="s">
        <v>105</v>
      </c>
      <c r="C3599" t="s">
        <v>145</v>
      </c>
      <c r="D3599" t="s">
        <v>22</v>
      </c>
      <c r="E3599" s="1">
        <v>45114</v>
      </c>
      <c r="F3599" s="1" t="str">
        <f>TEXT(shipments9[[#This Row],[Shipdate]],"ddd")</f>
        <v>Fri</v>
      </c>
      <c r="G3599" s="1" t="str">
        <f>IF(OR(shipments9[[#This Row],[Day Name]]="Sat",shipments9[[#This Row],[Day Name]]="Sun"),"Weekend","Weekday")</f>
        <v>Weekday</v>
      </c>
      <c r="H3599">
        <v>8768.25</v>
      </c>
      <c r="I3599">
        <v>675</v>
      </c>
      <c r="J3599" t="s">
        <v>172</v>
      </c>
      <c r="K3599" t="s">
        <v>8151</v>
      </c>
      <c r="L3599" t="s">
        <v>8160</v>
      </c>
      <c r="M3599">
        <v>7</v>
      </c>
      <c r="N3599" t="s">
        <v>8161</v>
      </c>
      <c r="O3599" s="4">
        <f>INDEX(products[Cost_per_box], MATCH(shipments9[[#This Row],[PID]], products[PID], 0))</f>
        <v>4.74</v>
      </c>
      <c r="P3599" s="4">
        <f>shipments9[[#This Row],[Boxes]]*shipments9[[#This Row],[Cost Per Box]]</f>
        <v>3199.5</v>
      </c>
      <c r="Q3599" s="4">
        <f>shipments9[[#This Row],[Amount]] -shipments9[[#This Row],[total cost]]</f>
        <v>5568.75</v>
      </c>
      <c r="R3599" s="4" t="str">
        <f>IF(shipments9[[#This Row],[Gross Profit]]&lt;0,"Loss","Profit")</f>
        <v>Profit</v>
      </c>
      <c r="S3599" s="9">
        <f>shipments9[[#This Row],[Gross Profit]]/shipments9[[#This Row],[Amount]]</f>
        <v>0.63510392609699773</v>
      </c>
      <c r="T3599" s="11">
        <f>shipments9[[#This Row],[Amount]]/shipments9[[#This Row],[Boxes]]</f>
        <v>12.99</v>
      </c>
    </row>
    <row r="3600" spans="1:20" hidden="1" x14ac:dyDescent="0.25">
      <c r="A3600" t="s">
        <v>3797</v>
      </c>
      <c r="B3600" t="s">
        <v>105</v>
      </c>
      <c r="C3600" t="s">
        <v>153</v>
      </c>
      <c r="D3600" t="s">
        <v>22</v>
      </c>
      <c r="E3600" s="1">
        <v>45391</v>
      </c>
      <c r="F3600" s="1" t="str">
        <f>TEXT(shipments9[[#This Row],[Shipdate]],"ddd")</f>
        <v>Tue</v>
      </c>
      <c r="G3600" s="1" t="str">
        <f>IF(OR(shipments9[[#This Row],[Day Name]]="Sat",shipments9[[#This Row],[Day Name]]="Sun"),"Weekend","Weekday")</f>
        <v>Weekday</v>
      </c>
      <c r="H3600">
        <v>11238.75</v>
      </c>
      <c r="I3600">
        <v>803</v>
      </c>
      <c r="J3600" t="s">
        <v>172</v>
      </c>
      <c r="K3600" t="s">
        <v>8155</v>
      </c>
      <c r="L3600" t="s">
        <v>8154</v>
      </c>
      <c r="M3600">
        <v>4</v>
      </c>
      <c r="N3600" t="s">
        <v>8158</v>
      </c>
      <c r="O3600" s="4">
        <f>INDEX(products[Cost_per_box], MATCH(shipments9[[#This Row],[PID]], products[PID], 0))</f>
        <v>9.57</v>
      </c>
      <c r="P3600" s="4">
        <f>shipments9[[#This Row],[Boxes]]*shipments9[[#This Row],[Cost Per Box]]</f>
        <v>7684.71</v>
      </c>
      <c r="Q3600" s="4">
        <f>shipments9[[#This Row],[Amount]] -shipments9[[#This Row],[total cost]]</f>
        <v>3554.04</v>
      </c>
      <c r="R3600" s="4" t="str">
        <f>IF(shipments9[[#This Row],[Gross Profit]]&lt;0,"Loss","Profit")</f>
        <v>Profit</v>
      </c>
      <c r="S3600" s="9">
        <f>shipments9[[#This Row],[Gross Profit]]/shipments9[[#This Row],[Amount]]</f>
        <v>0.3162308975642309</v>
      </c>
      <c r="T3600" s="11">
        <f>shipments9[[#This Row],[Amount]]/shipments9[[#This Row],[Boxes]]</f>
        <v>13.995952677459528</v>
      </c>
    </row>
    <row r="3601" spans="1:20" hidden="1" x14ac:dyDescent="0.25">
      <c r="A3601" t="s">
        <v>3798</v>
      </c>
      <c r="B3601" t="s">
        <v>105</v>
      </c>
      <c r="C3601" t="s">
        <v>155</v>
      </c>
      <c r="D3601" t="s">
        <v>22</v>
      </c>
      <c r="E3601" s="1">
        <v>45442</v>
      </c>
      <c r="F3601" s="1" t="str">
        <f>TEXT(shipments9[[#This Row],[Shipdate]],"ddd")</f>
        <v>Thu</v>
      </c>
      <c r="G3601" s="1" t="str">
        <f>IF(OR(shipments9[[#This Row],[Day Name]]="Sat",shipments9[[#This Row],[Day Name]]="Sun"),"Weekend","Weekday")</f>
        <v>Weekday</v>
      </c>
      <c r="H3601">
        <v>7751.25</v>
      </c>
      <c r="I3601">
        <v>776</v>
      </c>
      <c r="J3601" t="s">
        <v>172</v>
      </c>
      <c r="K3601" t="s">
        <v>8155</v>
      </c>
      <c r="L3601" t="s">
        <v>8154</v>
      </c>
      <c r="M3601">
        <v>5</v>
      </c>
      <c r="N3601" t="s">
        <v>201</v>
      </c>
      <c r="O3601" s="4">
        <f>INDEX(products[Cost_per_box], MATCH(shipments9[[#This Row],[PID]], products[PID], 0))</f>
        <v>8.43</v>
      </c>
      <c r="P3601" s="4">
        <f>shipments9[[#This Row],[Boxes]]*shipments9[[#This Row],[Cost Per Box]]</f>
        <v>6541.6799999999994</v>
      </c>
      <c r="Q3601" s="4">
        <f>shipments9[[#This Row],[Amount]] -shipments9[[#This Row],[total cost]]</f>
        <v>1209.5700000000006</v>
      </c>
      <c r="R3601" s="4" t="str">
        <f>IF(shipments9[[#This Row],[Gross Profit]]&lt;0,"Loss","Profit")</f>
        <v>Profit</v>
      </c>
      <c r="S3601" s="9">
        <f>shipments9[[#This Row],[Gross Profit]]/shipments9[[#This Row],[Amount]]</f>
        <v>0.15604837929366239</v>
      </c>
      <c r="T3601" s="11">
        <f>shipments9[[#This Row],[Amount]]/shipments9[[#This Row],[Boxes]]</f>
        <v>9.9887242268041234</v>
      </c>
    </row>
    <row r="3602" spans="1:20" hidden="1" x14ac:dyDescent="0.25">
      <c r="A3602" t="s">
        <v>3799</v>
      </c>
      <c r="B3602" t="s">
        <v>105</v>
      </c>
      <c r="C3602" t="s">
        <v>155</v>
      </c>
      <c r="D3602" t="s">
        <v>22</v>
      </c>
      <c r="E3602" s="1">
        <v>45062</v>
      </c>
      <c r="F3602" s="1" t="str">
        <f>TEXT(shipments9[[#This Row],[Shipdate]],"ddd")</f>
        <v>Tue</v>
      </c>
      <c r="G3602" s="1" t="str">
        <f>IF(OR(shipments9[[#This Row],[Day Name]]="Sat",shipments9[[#This Row],[Day Name]]="Sun"),"Weekend","Weekday")</f>
        <v>Weekday</v>
      </c>
      <c r="H3602">
        <v>933.75</v>
      </c>
      <c r="I3602">
        <v>94</v>
      </c>
      <c r="J3602" t="s">
        <v>172</v>
      </c>
      <c r="K3602" t="s">
        <v>8151</v>
      </c>
      <c r="L3602" t="s">
        <v>8154</v>
      </c>
      <c r="M3602">
        <v>5</v>
      </c>
      <c r="N3602" t="s">
        <v>201</v>
      </c>
      <c r="O3602" s="4">
        <f>INDEX(products[Cost_per_box], MATCH(shipments9[[#This Row],[PID]], products[PID], 0))</f>
        <v>8.43</v>
      </c>
      <c r="P3602" s="4">
        <f>shipments9[[#This Row],[Boxes]]*shipments9[[#This Row],[Cost Per Box]]</f>
        <v>792.42</v>
      </c>
      <c r="Q3602" s="4">
        <f>shipments9[[#This Row],[Amount]] -shipments9[[#This Row],[total cost]]</f>
        <v>141.33000000000004</v>
      </c>
      <c r="R3602" s="4" t="str">
        <f>IF(shipments9[[#This Row],[Gross Profit]]&lt;0,"Loss","Profit")</f>
        <v>Profit</v>
      </c>
      <c r="S3602" s="9">
        <f>shipments9[[#This Row],[Gross Profit]]/shipments9[[#This Row],[Amount]]</f>
        <v>0.15135742971887556</v>
      </c>
      <c r="T3602" s="11">
        <f>shipments9[[#This Row],[Amount]]/shipments9[[#This Row],[Boxes]]</f>
        <v>9.9335106382978715</v>
      </c>
    </row>
    <row r="3603" spans="1:20" hidden="1" x14ac:dyDescent="0.25">
      <c r="A3603" t="s">
        <v>3800</v>
      </c>
      <c r="B3603" t="s">
        <v>105</v>
      </c>
      <c r="C3603" t="s">
        <v>161</v>
      </c>
      <c r="D3603" t="s">
        <v>22</v>
      </c>
      <c r="E3603" s="1">
        <v>45216</v>
      </c>
      <c r="F3603" s="1" t="str">
        <f>TEXT(shipments9[[#This Row],[Shipdate]],"ddd")</f>
        <v>Tue</v>
      </c>
      <c r="G3603" s="1" t="str">
        <f>IF(OR(shipments9[[#This Row],[Day Name]]="Sat",shipments9[[#This Row],[Day Name]]="Sun"),"Weekend","Weekday")</f>
        <v>Weekday</v>
      </c>
      <c r="H3603">
        <v>3856.5</v>
      </c>
      <c r="I3603">
        <v>483</v>
      </c>
      <c r="J3603" t="s">
        <v>172</v>
      </c>
      <c r="K3603" t="s">
        <v>8151</v>
      </c>
      <c r="L3603" t="s">
        <v>8152</v>
      </c>
      <c r="M3603">
        <v>10</v>
      </c>
      <c r="N3603" t="s">
        <v>8153</v>
      </c>
      <c r="O3603" s="4">
        <f>INDEX(products[Cost_per_box], MATCH(shipments9[[#This Row],[PID]], products[PID], 0))</f>
        <v>2.76</v>
      </c>
      <c r="P3603" s="4">
        <f>shipments9[[#This Row],[Boxes]]*shipments9[[#This Row],[Cost Per Box]]</f>
        <v>1333.08</v>
      </c>
      <c r="Q3603" s="4">
        <f>shipments9[[#This Row],[Amount]] -shipments9[[#This Row],[total cost]]</f>
        <v>2523.42</v>
      </c>
      <c r="R3603" s="4" t="str">
        <f>IF(shipments9[[#This Row],[Gross Profit]]&lt;0,"Loss","Profit")</f>
        <v>Profit</v>
      </c>
      <c r="S3603" s="9">
        <f>shipments9[[#This Row],[Gross Profit]]/shipments9[[#This Row],[Amount]]</f>
        <v>0.65432905484247372</v>
      </c>
      <c r="T3603" s="11">
        <f>shipments9[[#This Row],[Amount]]/shipments9[[#This Row],[Boxes]]</f>
        <v>7.9844720496894412</v>
      </c>
    </row>
    <row r="3604" spans="1:20" hidden="1" x14ac:dyDescent="0.25">
      <c r="A3604" t="s">
        <v>3801</v>
      </c>
      <c r="B3604" t="s">
        <v>105</v>
      </c>
      <c r="C3604" t="s">
        <v>121</v>
      </c>
      <c r="D3604" t="s">
        <v>22</v>
      </c>
      <c r="E3604" s="1">
        <v>45254</v>
      </c>
      <c r="F3604" s="1" t="str">
        <f>TEXT(shipments9[[#This Row],[Shipdate]],"ddd")</f>
        <v>Fri</v>
      </c>
      <c r="G3604" s="1" t="str">
        <f>IF(OR(shipments9[[#This Row],[Day Name]]="Sat",shipments9[[#This Row],[Day Name]]="Sun"),"Weekend","Weekday")</f>
        <v>Weekday</v>
      </c>
      <c r="H3604">
        <v>8802</v>
      </c>
      <c r="I3604">
        <v>629</v>
      </c>
      <c r="J3604" t="s">
        <v>172</v>
      </c>
      <c r="K3604" t="s">
        <v>8151</v>
      </c>
      <c r="L3604" t="s">
        <v>8152</v>
      </c>
      <c r="M3604">
        <v>11</v>
      </c>
      <c r="N3604" t="s">
        <v>8165</v>
      </c>
      <c r="O3604" s="4">
        <f>INDEX(products[Cost_per_box], MATCH(shipments9[[#This Row],[PID]], products[PID], 0))</f>
        <v>5.26</v>
      </c>
      <c r="P3604" s="4">
        <f>shipments9[[#This Row],[Boxes]]*shipments9[[#This Row],[Cost Per Box]]</f>
        <v>3308.54</v>
      </c>
      <c r="Q3604" s="4">
        <f>shipments9[[#This Row],[Amount]] -shipments9[[#This Row],[total cost]]</f>
        <v>5493.46</v>
      </c>
      <c r="R3604" s="4" t="str">
        <f>IF(shipments9[[#This Row],[Gross Profit]]&lt;0,"Loss","Profit")</f>
        <v>Profit</v>
      </c>
      <c r="S3604" s="9">
        <f>shipments9[[#This Row],[Gross Profit]]/shipments9[[#This Row],[Amount]]</f>
        <v>0.62411497386957515</v>
      </c>
      <c r="T3604" s="11">
        <f>shipments9[[#This Row],[Amount]]/shipments9[[#This Row],[Boxes]]</f>
        <v>13.993640699523052</v>
      </c>
    </row>
    <row r="3605" spans="1:20" hidden="1" x14ac:dyDescent="0.25">
      <c r="A3605" t="s">
        <v>3802</v>
      </c>
      <c r="B3605" t="s">
        <v>105</v>
      </c>
      <c r="C3605" t="s">
        <v>149</v>
      </c>
      <c r="D3605" t="s">
        <v>22</v>
      </c>
      <c r="E3605" s="1">
        <v>45246</v>
      </c>
      <c r="F3605" s="1" t="str">
        <f>TEXT(shipments9[[#This Row],[Shipdate]],"ddd")</f>
        <v>Thu</v>
      </c>
      <c r="G3605" s="1" t="str">
        <f>IF(OR(shipments9[[#This Row],[Day Name]]="Sat",shipments9[[#This Row],[Day Name]]="Sun"),"Weekend","Weekday")</f>
        <v>Weekday</v>
      </c>
      <c r="H3605">
        <v>3532.5</v>
      </c>
      <c r="I3605">
        <v>221</v>
      </c>
      <c r="J3605" t="s">
        <v>172</v>
      </c>
      <c r="K3605" t="s">
        <v>8151</v>
      </c>
      <c r="L3605" t="s">
        <v>8152</v>
      </c>
      <c r="M3605">
        <v>11</v>
      </c>
      <c r="N3605" t="s">
        <v>8165</v>
      </c>
      <c r="O3605" s="4">
        <f>INDEX(products[Cost_per_box], MATCH(shipments9[[#This Row],[PID]], products[PID], 0))</f>
        <v>6.43</v>
      </c>
      <c r="P3605" s="4">
        <f>shipments9[[#This Row],[Boxes]]*shipments9[[#This Row],[Cost Per Box]]</f>
        <v>1421.03</v>
      </c>
      <c r="Q3605" s="4">
        <f>shipments9[[#This Row],[Amount]] -shipments9[[#This Row],[total cost]]</f>
        <v>2111.4700000000003</v>
      </c>
      <c r="R3605" s="4" t="str">
        <f>IF(shipments9[[#This Row],[Gross Profit]]&lt;0,"Loss","Profit")</f>
        <v>Profit</v>
      </c>
      <c r="S3605" s="9">
        <f>shipments9[[#This Row],[Gross Profit]]/shipments9[[#This Row],[Amount]]</f>
        <v>0.59772682236376506</v>
      </c>
      <c r="T3605" s="11">
        <f>shipments9[[#This Row],[Amount]]/shipments9[[#This Row],[Boxes]]</f>
        <v>15.984162895927602</v>
      </c>
    </row>
    <row r="3606" spans="1:20" hidden="1" x14ac:dyDescent="0.25">
      <c r="A3606" t="s">
        <v>3803</v>
      </c>
      <c r="B3606" t="s">
        <v>105</v>
      </c>
      <c r="C3606" t="s">
        <v>161</v>
      </c>
      <c r="D3606" t="s">
        <v>22</v>
      </c>
      <c r="E3606" s="1">
        <v>45208</v>
      </c>
      <c r="F3606" s="1" t="str">
        <f>TEXT(shipments9[[#This Row],[Shipdate]],"ddd")</f>
        <v>Mon</v>
      </c>
      <c r="G3606" s="1" t="str">
        <f>IF(OR(shipments9[[#This Row],[Day Name]]="Sat",shipments9[[#This Row],[Day Name]]="Sun"),"Weekend","Weekday")</f>
        <v>Weekday</v>
      </c>
      <c r="H3606">
        <v>5530.5</v>
      </c>
      <c r="I3606">
        <v>503</v>
      </c>
      <c r="J3606" t="s">
        <v>172</v>
      </c>
      <c r="K3606" t="s">
        <v>8151</v>
      </c>
      <c r="L3606" t="s">
        <v>8152</v>
      </c>
      <c r="M3606">
        <v>10</v>
      </c>
      <c r="N3606" t="s">
        <v>8153</v>
      </c>
      <c r="O3606" s="4">
        <f>INDEX(products[Cost_per_box], MATCH(shipments9[[#This Row],[PID]], products[PID], 0))</f>
        <v>2.76</v>
      </c>
      <c r="P3606" s="4">
        <f>shipments9[[#This Row],[Boxes]]*shipments9[[#This Row],[Cost Per Box]]</f>
        <v>1388.28</v>
      </c>
      <c r="Q3606" s="4">
        <f>shipments9[[#This Row],[Amount]] -shipments9[[#This Row],[total cost]]</f>
        <v>4142.22</v>
      </c>
      <c r="R3606" s="4" t="str">
        <f>IF(shipments9[[#This Row],[Gross Profit]]&lt;0,"Loss","Profit")</f>
        <v>Profit</v>
      </c>
      <c r="S3606" s="9">
        <f>shipments9[[#This Row],[Gross Profit]]/shipments9[[#This Row],[Amount]]</f>
        <v>0.74897748847301338</v>
      </c>
      <c r="T3606" s="11">
        <f>shipments9[[#This Row],[Amount]]/shipments9[[#This Row],[Boxes]]</f>
        <v>10.995029821073558</v>
      </c>
    </row>
    <row r="3607" spans="1:20" hidden="1" x14ac:dyDescent="0.25">
      <c r="A3607" t="s">
        <v>3804</v>
      </c>
      <c r="B3607" t="s">
        <v>105</v>
      </c>
      <c r="C3607" t="s">
        <v>161</v>
      </c>
      <c r="D3607" t="s">
        <v>22</v>
      </c>
      <c r="E3607" s="1">
        <v>45121</v>
      </c>
      <c r="F3607" s="1" t="str">
        <f>TEXT(shipments9[[#This Row],[Shipdate]],"ddd")</f>
        <v>Fri</v>
      </c>
      <c r="G3607" s="1" t="str">
        <f>IF(OR(shipments9[[#This Row],[Day Name]]="Sat",shipments9[[#This Row],[Day Name]]="Sun"),"Weekend","Weekday")</f>
        <v>Weekday</v>
      </c>
      <c r="H3607">
        <v>7859.25</v>
      </c>
      <c r="I3607">
        <v>983</v>
      </c>
      <c r="J3607" t="s">
        <v>172</v>
      </c>
      <c r="K3607" t="s">
        <v>8151</v>
      </c>
      <c r="L3607" t="s">
        <v>8160</v>
      </c>
      <c r="M3607">
        <v>7</v>
      </c>
      <c r="N3607" t="s">
        <v>8161</v>
      </c>
      <c r="O3607" s="4">
        <f>INDEX(products[Cost_per_box], MATCH(shipments9[[#This Row],[PID]], products[PID], 0))</f>
        <v>2.76</v>
      </c>
      <c r="P3607" s="4">
        <f>shipments9[[#This Row],[Boxes]]*shipments9[[#This Row],[Cost Per Box]]</f>
        <v>2713.08</v>
      </c>
      <c r="Q3607" s="4">
        <f>shipments9[[#This Row],[Amount]] -shipments9[[#This Row],[total cost]]</f>
        <v>5146.17</v>
      </c>
      <c r="R3607" s="4" t="str">
        <f>IF(shipments9[[#This Row],[Gross Profit]]&lt;0,"Loss","Profit")</f>
        <v>Profit</v>
      </c>
      <c r="S3607" s="9">
        <f>shipments9[[#This Row],[Gross Profit]]/shipments9[[#This Row],[Amount]]</f>
        <v>0.6547914877373795</v>
      </c>
      <c r="T3607" s="11">
        <f>shipments9[[#This Row],[Amount]]/shipments9[[#This Row],[Boxes]]</f>
        <v>7.9951678535096642</v>
      </c>
    </row>
    <row r="3608" spans="1:20" hidden="1" x14ac:dyDescent="0.25">
      <c r="A3608" t="s">
        <v>3805</v>
      </c>
      <c r="B3608" t="s">
        <v>105</v>
      </c>
      <c r="C3608" t="s">
        <v>163</v>
      </c>
      <c r="D3608" t="s">
        <v>22</v>
      </c>
      <c r="E3608" s="1">
        <v>45461</v>
      </c>
      <c r="F3608" s="1" t="str">
        <f>TEXT(shipments9[[#This Row],[Shipdate]],"ddd")</f>
        <v>Tue</v>
      </c>
      <c r="G3608" s="1" t="str">
        <f>IF(OR(shipments9[[#This Row],[Day Name]]="Sat",shipments9[[#This Row],[Day Name]]="Sun"),"Weekend","Weekday")</f>
        <v>Weekday</v>
      </c>
      <c r="H3608">
        <v>5220</v>
      </c>
      <c r="I3608">
        <v>746</v>
      </c>
      <c r="J3608" t="s">
        <v>172</v>
      </c>
      <c r="K3608" t="s">
        <v>8155</v>
      </c>
      <c r="L3608" t="s">
        <v>8154</v>
      </c>
      <c r="M3608">
        <v>6</v>
      </c>
      <c r="N3608" t="s">
        <v>8159</v>
      </c>
      <c r="O3608" s="4">
        <f>INDEX(products[Cost_per_box], MATCH(shipments9[[#This Row],[PID]], products[PID], 0))</f>
        <v>3.32</v>
      </c>
      <c r="P3608" s="4">
        <f>shipments9[[#This Row],[Boxes]]*shipments9[[#This Row],[Cost Per Box]]</f>
        <v>2476.7199999999998</v>
      </c>
      <c r="Q3608" s="4">
        <f>shipments9[[#This Row],[Amount]] -shipments9[[#This Row],[total cost]]</f>
        <v>2743.28</v>
      </c>
      <c r="R3608" s="4" t="str">
        <f>IF(shipments9[[#This Row],[Gross Profit]]&lt;0,"Loss","Profit")</f>
        <v>Profit</v>
      </c>
      <c r="S3608" s="9">
        <f>shipments9[[#This Row],[Gross Profit]]/shipments9[[#This Row],[Amount]]</f>
        <v>0.52553256704980844</v>
      </c>
      <c r="T3608" s="11">
        <f>shipments9[[#This Row],[Amount]]/shipments9[[#This Row],[Boxes]]</f>
        <v>6.9973190348525467</v>
      </c>
    </row>
    <row r="3609" spans="1:20" hidden="1" x14ac:dyDescent="0.25">
      <c r="A3609" t="s">
        <v>3806</v>
      </c>
      <c r="B3609" t="s">
        <v>105</v>
      </c>
      <c r="C3609" t="s">
        <v>163</v>
      </c>
      <c r="D3609" t="s">
        <v>22</v>
      </c>
      <c r="E3609" s="1">
        <v>45461</v>
      </c>
      <c r="F3609" s="1" t="str">
        <f>TEXT(shipments9[[#This Row],[Shipdate]],"ddd")</f>
        <v>Tue</v>
      </c>
      <c r="G3609" s="1" t="str">
        <f>IF(OR(shipments9[[#This Row],[Day Name]]="Sat",shipments9[[#This Row],[Day Name]]="Sun"),"Weekend","Weekday")</f>
        <v>Weekday</v>
      </c>
      <c r="H3609">
        <v>7546.5</v>
      </c>
      <c r="I3609">
        <v>1079</v>
      </c>
      <c r="J3609" t="s">
        <v>172</v>
      </c>
      <c r="K3609" t="s">
        <v>8155</v>
      </c>
      <c r="L3609" t="s">
        <v>8154</v>
      </c>
      <c r="M3609">
        <v>6</v>
      </c>
      <c r="N3609" t="s">
        <v>8159</v>
      </c>
      <c r="O3609" s="4">
        <f>INDEX(products[Cost_per_box], MATCH(shipments9[[#This Row],[PID]], products[PID], 0))</f>
        <v>3.32</v>
      </c>
      <c r="P3609" s="4">
        <f>shipments9[[#This Row],[Boxes]]*shipments9[[#This Row],[Cost Per Box]]</f>
        <v>3582.2799999999997</v>
      </c>
      <c r="Q3609" s="4">
        <f>shipments9[[#This Row],[Amount]] -shipments9[[#This Row],[total cost]]</f>
        <v>3964.2200000000003</v>
      </c>
      <c r="R3609" s="4" t="str">
        <f>IF(shipments9[[#This Row],[Gross Profit]]&lt;0,"Loss","Profit")</f>
        <v>Profit</v>
      </c>
      <c r="S3609" s="9">
        <f>shipments9[[#This Row],[Gross Profit]]/shipments9[[#This Row],[Amount]]</f>
        <v>0.52530577088716623</v>
      </c>
      <c r="T3609" s="11">
        <f>shipments9[[#This Row],[Amount]]/shipments9[[#This Row],[Boxes]]</f>
        <v>6.9939759036144578</v>
      </c>
    </row>
    <row r="3610" spans="1:20" hidden="1" x14ac:dyDescent="0.25">
      <c r="A3610" t="s">
        <v>3807</v>
      </c>
      <c r="B3610" t="s">
        <v>105</v>
      </c>
      <c r="C3610" t="s">
        <v>143</v>
      </c>
      <c r="D3610" t="s">
        <v>22</v>
      </c>
      <c r="E3610" s="1">
        <v>45201</v>
      </c>
      <c r="F3610" s="1" t="str">
        <f>TEXT(shipments9[[#This Row],[Shipdate]],"ddd")</f>
        <v>Mon</v>
      </c>
      <c r="G3610" s="1" t="str">
        <f>IF(OR(shipments9[[#This Row],[Day Name]]="Sat",shipments9[[#This Row],[Day Name]]="Sun"),"Weekend","Weekday")</f>
        <v>Weekday</v>
      </c>
      <c r="H3610">
        <v>7337.25</v>
      </c>
      <c r="I3610">
        <v>350</v>
      </c>
      <c r="J3610" t="s">
        <v>172</v>
      </c>
      <c r="K3610" t="s">
        <v>8151</v>
      </c>
      <c r="L3610" t="s">
        <v>8152</v>
      </c>
      <c r="M3610">
        <v>10</v>
      </c>
      <c r="N3610" t="s">
        <v>8153</v>
      </c>
      <c r="O3610" s="4">
        <f>INDEX(products[Cost_per_box], MATCH(shipments9[[#This Row],[PID]], products[PID], 0))</f>
        <v>10.23</v>
      </c>
      <c r="P3610" s="4">
        <f>shipments9[[#This Row],[Boxes]]*shipments9[[#This Row],[Cost Per Box]]</f>
        <v>3580.5</v>
      </c>
      <c r="Q3610" s="4">
        <f>shipments9[[#This Row],[Amount]] -shipments9[[#This Row],[total cost]]</f>
        <v>3756.75</v>
      </c>
      <c r="R3610" s="4" t="str">
        <f>IF(shipments9[[#This Row],[Gross Profit]]&lt;0,"Loss","Profit")</f>
        <v>Profit</v>
      </c>
      <c r="S3610" s="9">
        <f>shipments9[[#This Row],[Gross Profit]]/shipments9[[#This Row],[Amount]]</f>
        <v>0.51201063068588371</v>
      </c>
      <c r="T3610" s="11">
        <f>shipments9[[#This Row],[Amount]]/shipments9[[#This Row],[Boxes]]</f>
        <v>20.963571428571427</v>
      </c>
    </row>
    <row r="3611" spans="1:20" hidden="1" x14ac:dyDescent="0.25">
      <c r="A3611" t="s">
        <v>3808</v>
      </c>
      <c r="B3611" t="s">
        <v>105</v>
      </c>
      <c r="C3611" t="s">
        <v>153</v>
      </c>
      <c r="D3611" t="s">
        <v>22</v>
      </c>
      <c r="E3611" s="1">
        <v>45202</v>
      </c>
      <c r="F3611" s="1" t="str">
        <f>TEXT(shipments9[[#This Row],[Shipdate]],"ddd")</f>
        <v>Tue</v>
      </c>
      <c r="G3611" s="1" t="str">
        <f>IF(OR(shipments9[[#This Row],[Day Name]]="Sat",shipments9[[#This Row],[Day Name]]="Sun"),"Weekend","Weekday")</f>
        <v>Weekday</v>
      </c>
      <c r="H3611">
        <v>2810.25</v>
      </c>
      <c r="I3611">
        <v>188</v>
      </c>
      <c r="J3611" t="s">
        <v>172</v>
      </c>
      <c r="K3611" t="s">
        <v>8151</v>
      </c>
      <c r="L3611" t="s">
        <v>8152</v>
      </c>
      <c r="M3611">
        <v>10</v>
      </c>
      <c r="N3611" t="s">
        <v>8153</v>
      </c>
      <c r="O3611" s="4">
        <f>INDEX(products[Cost_per_box], MATCH(shipments9[[#This Row],[PID]], products[PID], 0))</f>
        <v>9.57</v>
      </c>
      <c r="P3611" s="4">
        <f>shipments9[[#This Row],[Boxes]]*shipments9[[#This Row],[Cost Per Box]]</f>
        <v>1799.16</v>
      </c>
      <c r="Q3611" s="4">
        <f>shipments9[[#This Row],[Amount]] -shipments9[[#This Row],[total cost]]</f>
        <v>1011.0899999999999</v>
      </c>
      <c r="R3611" s="4" t="str">
        <f>IF(shipments9[[#This Row],[Gross Profit]]&lt;0,"Loss","Profit")</f>
        <v>Profit</v>
      </c>
      <c r="S3611" s="9">
        <f>shipments9[[#This Row],[Gross Profit]]/shipments9[[#This Row],[Amount]]</f>
        <v>0.35978649586335731</v>
      </c>
      <c r="T3611" s="11">
        <f>shipments9[[#This Row],[Amount]]/shipments9[[#This Row],[Boxes]]</f>
        <v>14.94813829787234</v>
      </c>
    </row>
    <row r="3612" spans="1:20" hidden="1" x14ac:dyDescent="0.25">
      <c r="A3612" t="s">
        <v>3809</v>
      </c>
      <c r="B3612" t="s">
        <v>105</v>
      </c>
      <c r="C3612" t="s">
        <v>153</v>
      </c>
      <c r="D3612" t="s">
        <v>22</v>
      </c>
      <c r="E3612" s="1">
        <v>45296</v>
      </c>
      <c r="F3612" s="1" t="str">
        <f>TEXT(shipments9[[#This Row],[Shipdate]],"ddd")</f>
        <v>Fri</v>
      </c>
      <c r="G3612" s="1" t="str">
        <f>IF(OR(shipments9[[#This Row],[Day Name]]="Sat",shipments9[[#This Row],[Day Name]]="Sun"),"Weekend","Weekday")</f>
        <v>Weekday</v>
      </c>
      <c r="H3612">
        <v>7904.25</v>
      </c>
      <c r="I3612">
        <v>495</v>
      </c>
      <c r="J3612" t="s">
        <v>172</v>
      </c>
      <c r="K3612" t="s">
        <v>8155</v>
      </c>
      <c r="L3612" t="s">
        <v>8156</v>
      </c>
      <c r="M3612">
        <v>1</v>
      </c>
      <c r="N3612" t="s">
        <v>8163</v>
      </c>
      <c r="O3612" s="4">
        <f>INDEX(products[Cost_per_box], MATCH(shipments9[[#This Row],[PID]], products[PID], 0))</f>
        <v>9.57</v>
      </c>
      <c r="P3612" s="4">
        <f>shipments9[[#This Row],[Boxes]]*shipments9[[#This Row],[Cost Per Box]]</f>
        <v>4737.1500000000005</v>
      </c>
      <c r="Q3612" s="4">
        <f>shipments9[[#This Row],[Amount]] -shipments9[[#This Row],[total cost]]</f>
        <v>3167.0999999999995</v>
      </c>
      <c r="R3612" s="4" t="str">
        <f>IF(shipments9[[#This Row],[Gross Profit]]&lt;0,"Loss","Profit")</f>
        <v>Profit</v>
      </c>
      <c r="S3612" s="9">
        <f>shipments9[[#This Row],[Gross Profit]]/shipments9[[#This Row],[Amount]]</f>
        <v>0.40068317677198967</v>
      </c>
      <c r="T3612" s="11">
        <f>shipments9[[#This Row],[Amount]]/shipments9[[#This Row],[Boxes]]</f>
        <v>15.968181818181819</v>
      </c>
    </row>
    <row r="3613" spans="1:20" hidden="1" x14ac:dyDescent="0.25">
      <c r="A3613" t="s">
        <v>3810</v>
      </c>
      <c r="B3613" t="s">
        <v>105</v>
      </c>
      <c r="C3613" t="s">
        <v>121</v>
      </c>
      <c r="D3613" t="s">
        <v>22</v>
      </c>
      <c r="E3613" s="1">
        <v>45049</v>
      </c>
      <c r="F3613" s="1" t="str">
        <f>TEXT(shipments9[[#This Row],[Shipdate]],"ddd")</f>
        <v>Wed</v>
      </c>
      <c r="G3613" s="1" t="str">
        <f>IF(OR(shipments9[[#This Row],[Day Name]]="Sat",shipments9[[#This Row],[Day Name]]="Sun"),"Weekend","Weekday")</f>
        <v>Weekday</v>
      </c>
      <c r="H3613">
        <v>7636.5</v>
      </c>
      <c r="I3613">
        <v>637</v>
      </c>
      <c r="J3613" t="s">
        <v>172</v>
      </c>
      <c r="K3613" t="s">
        <v>8151</v>
      </c>
      <c r="L3613" t="s">
        <v>8154</v>
      </c>
      <c r="M3613">
        <v>5</v>
      </c>
      <c r="N3613" t="s">
        <v>201</v>
      </c>
      <c r="O3613" s="4">
        <f>INDEX(products[Cost_per_box], MATCH(shipments9[[#This Row],[PID]], products[PID], 0))</f>
        <v>5.26</v>
      </c>
      <c r="P3613" s="4">
        <f>shipments9[[#This Row],[Boxes]]*shipments9[[#This Row],[Cost Per Box]]</f>
        <v>3350.62</v>
      </c>
      <c r="Q3613" s="4">
        <f>shipments9[[#This Row],[Amount]] -shipments9[[#This Row],[total cost]]</f>
        <v>4285.88</v>
      </c>
      <c r="R3613" s="4" t="str">
        <f>IF(shipments9[[#This Row],[Gross Profit]]&lt;0,"Loss","Profit")</f>
        <v>Profit</v>
      </c>
      <c r="S3613" s="9">
        <f>shipments9[[#This Row],[Gross Profit]]/shipments9[[#This Row],[Amount]]</f>
        <v>0.56123616840175472</v>
      </c>
      <c r="T3613" s="11">
        <f>shipments9[[#This Row],[Amount]]/shipments9[[#This Row],[Boxes]]</f>
        <v>11.988226059654631</v>
      </c>
    </row>
    <row r="3614" spans="1:20" hidden="1" x14ac:dyDescent="0.25">
      <c r="A3614" t="s">
        <v>3811</v>
      </c>
      <c r="B3614" t="s">
        <v>105</v>
      </c>
      <c r="C3614" t="s">
        <v>121</v>
      </c>
      <c r="D3614" t="s">
        <v>22</v>
      </c>
      <c r="E3614" s="1">
        <v>44979</v>
      </c>
      <c r="F3614" s="1" t="str">
        <f>TEXT(shipments9[[#This Row],[Shipdate]],"ddd")</f>
        <v>Wed</v>
      </c>
      <c r="G3614" s="1" t="str">
        <f>IF(OR(shipments9[[#This Row],[Day Name]]="Sat",shipments9[[#This Row],[Day Name]]="Sun"),"Weekend","Weekday")</f>
        <v>Weekday</v>
      </c>
      <c r="H3614">
        <v>9841.5</v>
      </c>
      <c r="I3614">
        <v>703</v>
      </c>
      <c r="J3614" t="s">
        <v>172</v>
      </c>
      <c r="K3614" t="s">
        <v>8151</v>
      </c>
      <c r="L3614" t="s">
        <v>8156</v>
      </c>
      <c r="M3614">
        <v>2</v>
      </c>
      <c r="N3614" t="s">
        <v>8157</v>
      </c>
      <c r="O3614" s="4">
        <f>INDEX(products[Cost_per_box], MATCH(shipments9[[#This Row],[PID]], products[PID], 0))</f>
        <v>5.26</v>
      </c>
      <c r="P3614" s="4">
        <f>shipments9[[#This Row],[Boxes]]*shipments9[[#This Row],[Cost Per Box]]</f>
        <v>3697.7799999999997</v>
      </c>
      <c r="Q3614" s="4">
        <f>shipments9[[#This Row],[Amount]] -shipments9[[#This Row],[total cost]]</f>
        <v>6143.72</v>
      </c>
      <c r="R3614" s="4" t="str">
        <f>IF(shipments9[[#This Row],[Gross Profit]]&lt;0,"Loss","Profit")</f>
        <v>Profit</v>
      </c>
      <c r="S3614" s="9">
        <f>shipments9[[#This Row],[Gross Profit]]/shipments9[[#This Row],[Amount]]</f>
        <v>0.62426662602245597</v>
      </c>
      <c r="T3614" s="11">
        <f>shipments9[[#This Row],[Amount]]/shipments9[[#This Row],[Boxes]]</f>
        <v>13.999288762446657</v>
      </c>
    </row>
    <row r="3615" spans="1:20" hidden="1" x14ac:dyDescent="0.25">
      <c r="A3615" t="s">
        <v>3812</v>
      </c>
      <c r="B3615" t="s">
        <v>105</v>
      </c>
      <c r="C3615" t="s">
        <v>121</v>
      </c>
      <c r="D3615" t="s">
        <v>22</v>
      </c>
      <c r="E3615" s="1">
        <v>45168</v>
      </c>
      <c r="F3615" s="1" t="str">
        <f>TEXT(shipments9[[#This Row],[Shipdate]],"ddd")</f>
        <v>Wed</v>
      </c>
      <c r="G3615" s="1" t="str">
        <f>IF(OR(shipments9[[#This Row],[Day Name]]="Sat",shipments9[[#This Row],[Day Name]]="Sun"),"Weekend","Weekday")</f>
        <v>Weekday</v>
      </c>
      <c r="H3615">
        <v>4090.5</v>
      </c>
      <c r="I3615">
        <v>315</v>
      </c>
      <c r="J3615" t="s">
        <v>172</v>
      </c>
      <c r="K3615" t="s">
        <v>8151</v>
      </c>
      <c r="L3615" t="s">
        <v>8160</v>
      </c>
      <c r="M3615">
        <v>8</v>
      </c>
      <c r="N3615" t="s">
        <v>8162</v>
      </c>
      <c r="O3615" s="4">
        <f>INDEX(products[Cost_per_box], MATCH(shipments9[[#This Row],[PID]], products[PID], 0))</f>
        <v>5.26</v>
      </c>
      <c r="P3615" s="4">
        <f>shipments9[[#This Row],[Boxes]]*shipments9[[#This Row],[Cost Per Box]]</f>
        <v>1656.8999999999999</v>
      </c>
      <c r="Q3615" s="4">
        <f>shipments9[[#This Row],[Amount]] -shipments9[[#This Row],[total cost]]</f>
        <v>2433.6000000000004</v>
      </c>
      <c r="R3615" s="4" t="str">
        <f>IF(shipments9[[#This Row],[Gross Profit]]&lt;0,"Loss","Profit")</f>
        <v>Profit</v>
      </c>
      <c r="S3615" s="9">
        <f>shipments9[[#This Row],[Gross Profit]]/shipments9[[#This Row],[Amount]]</f>
        <v>0.59493949394939505</v>
      </c>
      <c r="T3615" s="11">
        <f>shipments9[[#This Row],[Amount]]/shipments9[[#This Row],[Boxes]]</f>
        <v>12.985714285714286</v>
      </c>
    </row>
    <row r="3616" spans="1:20" hidden="1" x14ac:dyDescent="0.25">
      <c r="A3616" t="s">
        <v>3813</v>
      </c>
      <c r="B3616" t="s">
        <v>105</v>
      </c>
      <c r="C3616" t="s">
        <v>137</v>
      </c>
      <c r="D3616" t="s">
        <v>22</v>
      </c>
      <c r="E3616" s="1">
        <v>45106</v>
      </c>
      <c r="F3616" s="1" t="str">
        <f>TEXT(shipments9[[#This Row],[Shipdate]],"ddd")</f>
        <v>Thu</v>
      </c>
      <c r="G3616" s="1" t="str">
        <f>IF(OR(shipments9[[#This Row],[Day Name]]="Sat",shipments9[[#This Row],[Day Name]]="Sun"),"Weekend","Weekday")</f>
        <v>Weekday</v>
      </c>
      <c r="H3616">
        <v>11225.25</v>
      </c>
      <c r="I3616">
        <v>535</v>
      </c>
      <c r="J3616" t="s">
        <v>172</v>
      </c>
      <c r="K3616" t="s">
        <v>8151</v>
      </c>
      <c r="L3616" t="s">
        <v>8154</v>
      </c>
      <c r="M3616">
        <v>6</v>
      </c>
      <c r="N3616" t="s">
        <v>8159</v>
      </c>
      <c r="O3616" s="4">
        <f>INDEX(products[Cost_per_box], MATCH(shipments9[[#This Row],[PID]], products[PID], 0))</f>
        <v>7.73</v>
      </c>
      <c r="P3616" s="4">
        <f>shipments9[[#This Row],[Boxes]]*shipments9[[#This Row],[Cost Per Box]]</f>
        <v>4135.55</v>
      </c>
      <c r="Q3616" s="4">
        <f>shipments9[[#This Row],[Amount]] -shipments9[[#This Row],[total cost]]</f>
        <v>7089.7</v>
      </c>
      <c r="R3616" s="4" t="str">
        <f>IF(shipments9[[#This Row],[Gross Profit]]&lt;0,"Loss","Profit")</f>
        <v>Profit</v>
      </c>
      <c r="S3616" s="9">
        <f>shipments9[[#This Row],[Gross Profit]]/shipments9[[#This Row],[Amount]]</f>
        <v>0.6315850426493842</v>
      </c>
      <c r="T3616" s="11">
        <f>shipments9[[#This Row],[Amount]]/shipments9[[#This Row],[Boxes]]</f>
        <v>20.98177570093458</v>
      </c>
    </row>
    <row r="3617" spans="1:20" hidden="1" x14ac:dyDescent="0.25">
      <c r="A3617" t="s">
        <v>3814</v>
      </c>
      <c r="B3617" t="s">
        <v>105</v>
      </c>
      <c r="C3617" t="s">
        <v>145</v>
      </c>
      <c r="D3617" t="s">
        <v>22</v>
      </c>
      <c r="E3617" s="1">
        <v>45440</v>
      </c>
      <c r="F3617" s="1" t="str">
        <f>TEXT(shipments9[[#This Row],[Shipdate]],"ddd")</f>
        <v>Tue</v>
      </c>
      <c r="G3617" s="1" t="str">
        <f>IF(OR(shipments9[[#This Row],[Day Name]]="Sat",shipments9[[#This Row],[Day Name]]="Sun"),"Weekend","Weekday")</f>
        <v>Weekday</v>
      </c>
      <c r="H3617">
        <v>715.5</v>
      </c>
      <c r="I3617">
        <v>48</v>
      </c>
      <c r="J3617" t="s">
        <v>172</v>
      </c>
      <c r="K3617" t="s">
        <v>8155</v>
      </c>
      <c r="L3617" t="s">
        <v>8154</v>
      </c>
      <c r="M3617">
        <v>5</v>
      </c>
      <c r="N3617" t="s">
        <v>201</v>
      </c>
      <c r="O3617" s="4">
        <f>INDEX(products[Cost_per_box], MATCH(shipments9[[#This Row],[PID]], products[PID], 0))</f>
        <v>4.74</v>
      </c>
      <c r="P3617" s="4">
        <f>shipments9[[#This Row],[Boxes]]*shipments9[[#This Row],[Cost Per Box]]</f>
        <v>227.52</v>
      </c>
      <c r="Q3617" s="4">
        <f>shipments9[[#This Row],[Amount]] -shipments9[[#This Row],[total cost]]</f>
        <v>487.98</v>
      </c>
      <c r="R3617" s="4" t="str">
        <f>IF(shipments9[[#This Row],[Gross Profit]]&lt;0,"Loss","Profit")</f>
        <v>Profit</v>
      </c>
      <c r="S3617" s="9">
        <f>shipments9[[#This Row],[Gross Profit]]/shipments9[[#This Row],[Amount]]</f>
        <v>0.68201257861635223</v>
      </c>
      <c r="T3617" s="11">
        <f>shipments9[[#This Row],[Amount]]/shipments9[[#This Row],[Boxes]]</f>
        <v>14.90625</v>
      </c>
    </row>
    <row r="3618" spans="1:20" hidden="1" x14ac:dyDescent="0.25">
      <c r="A3618" t="s">
        <v>3815</v>
      </c>
      <c r="B3618" t="s">
        <v>105</v>
      </c>
      <c r="C3618" t="s">
        <v>149</v>
      </c>
      <c r="D3618" t="s">
        <v>22</v>
      </c>
      <c r="E3618" s="1">
        <v>45251</v>
      </c>
      <c r="F3618" s="1" t="str">
        <f>TEXT(shipments9[[#This Row],[Shipdate]],"ddd")</f>
        <v>Tue</v>
      </c>
      <c r="G3618" s="1" t="str">
        <f>IF(OR(shipments9[[#This Row],[Day Name]]="Sat",shipments9[[#This Row],[Day Name]]="Sun"),"Weekend","Weekday")</f>
        <v>Weekday</v>
      </c>
      <c r="H3618">
        <v>4299.75</v>
      </c>
      <c r="I3618">
        <v>239</v>
      </c>
      <c r="J3618" t="s">
        <v>172</v>
      </c>
      <c r="K3618" t="s">
        <v>8151</v>
      </c>
      <c r="L3618" t="s">
        <v>8152</v>
      </c>
      <c r="M3618">
        <v>11</v>
      </c>
      <c r="N3618" t="s">
        <v>8165</v>
      </c>
      <c r="O3618" s="4">
        <f>INDEX(products[Cost_per_box], MATCH(shipments9[[#This Row],[PID]], products[PID], 0))</f>
        <v>6.43</v>
      </c>
      <c r="P3618" s="4">
        <f>shipments9[[#This Row],[Boxes]]*shipments9[[#This Row],[Cost Per Box]]</f>
        <v>1536.77</v>
      </c>
      <c r="Q3618" s="4">
        <f>shipments9[[#This Row],[Amount]] -shipments9[[#This Row],[total cost]]</f>
        <v>2762.98</v>
      </c>
      <c r="R3618" s="4" t="str">
        <f>IF(shipments9[[#This Row],[Gross Profit]]&lt;0,"Loss","Profit")</f>
        <v>Profit</v>
      </c>
      <c r="S3618" s="9">
        <f>shipments9[[#This Row],[Gross Profit]]/shipments9[[#This Row],[Amount]]</f>
        <v>0.64259084830513402</v>
      </c>
      <c r="T3618" s="11">
        <f>shipments9[[#This Row],[Amount]]/shipments9[[#This Row],[Boxes]]</f>
        <v>17.990585774058577</v>
      </c>
    </row>
    <row r="3619" spans="1:20" hidden="1" x14ac:dyDescent="0.25">
      <c r="A3619" t="s">
        <v>3816</v>
      </c>
      <c r="B3619" t="s">
        <v>105</v>
      </c>
      <c r="C3619" t="s">
        <v>153</v>
      </c>
      <c r="D3619" t="s">
        <v>22</v>
      </c>
      <c r="E3619" s="1">
        <v>44952</v>
      </c>
      <c r="F3619" s="1" t="str">
        <f>TEXT(shipments9[[#This Row],[Shipdate]],"ddd")</f>
        <v>Thu</v>
      </c>
      <c r="G3619" s="1" t="str">
        <f>IF(OR(shipments9[[#This Row],[Day Name]]="Sat",shipments9[[#This Row],[Day Name]]="Sun"),"Weekend","Weekday")</f>
        <v>Weekday</v>
      </c>
      <c r="H3619">
        <v>8703</v>
      </c>
      <c r="I3619">
        <v>512</v>
      </c>
      <c r="J3619" t="s">
        <v>172</v>
      </c>
      <c r="K3619" t="s">
        <v>8151</v>
      </c>
      <c r="L3619" t="s">
        <v>8156</v>
      </c>
      <c r="M3619">
        <v>1</v>
      </c>
      <c r="N3619" t="s">
        <v>8163</v>
      </c>
      <c r="O3619" s="4">
        <f>INDEX(products[Cost_per_box], MATCH(shipments9[[#This Row],[PID]], products[PID], 0))</f>
        <v>9.57</v>
      </c>
      <c r="P3619" s="4">
        <f>shipments9[[#This Row],[Boxes]]*shipments9[[#This Row],[Cost Per Box]]</f>
        <v>4899.84</v>
      </c>
      <c r="Q3619" s="4">
        <f>shipments9[[#This Row],[Amount]] -shipments9[[#This Row],[total cost]]</f>
        <v>3803.16</v>
      </c>
      <c r="R3619" s="4" t="str">
        <f>IF(shipments9[[#This Row],[Gross Profit]]&lt;0,"Loss","Profit")</f>
        <v>Profit</v>
      </c>
      <c r="S3619" s="9">
        <f>shipments9[[#This Row],[Gross Profit]]/shipments9[[#This Row],[Amount]]</f>
        <v>0.43699413995174075</v>
      </c>
      <c r="T3619" s="11">
        <f>shipments9[[#This Row],[Amount]]/shipments9[[#This Row],[Boxes]]</f>
        <v>16.998046875</v>
      </c>
    </row>
    <row r="3620" spans="1:20" hidden="1" x14ac:dyDescent="0.25">
      <c r="A3620" t="s">
        <v>3817</v>
      </c>
      <c r="B3620" t="s">
        <v>111</v>
      </c>
      <c r="C3620" t="s">
        <v>121</v>
      </c>
      <c r="D3620" t="s">
        <v>22</v>
      </c>
      <c r="E3620" s="1">
        <v>45331</v>
      </c>
      <c r="F3620" s="1" t="str">
        <f>TEXT(shipments9[[#This Row],[Shipdate]],"ddd")</f>
        <v>Fri</v>
      </c>
      <c r="G3620" s="1" t="str">
        <f>IF(OR(shipments9[[#This Row],[Day Name]]="Sat",shipments9[[#This Row],[Day Name]]="Sun"),"Weekend","Weekday")</f>
        <v>Weekday</v>
      </c>
      <c r="H3620">
        <v>1095.75</v>
      </c>
      <c r="I3620">
        <v>79</v>
      </c>
      <c r="J3620" t="s">
        <v>172</v>
      </c>
      <c r="K3620" t="s">
        <v>8155</v>
      </c>
      <c r="L3620" t="s">
        <v>8156</v>
      </c>
      <c r="M3620">
        <v>2</v>
      </c>
      <c r="N3620" t="s">
        <v>8157</v>
      </c>
      <c r="O3620" s="4">
        <f>INDEX(products[Cost_per_box], MATCH(shipments9[[#This Row],[PID]], products[PID], 0))</f>
        <v>5.26</v>
      </c>
      <c r="P3620" s="4">
        <f>shipments9[[#This Row],[Boxes]]*shipments9[[#This Row],[Cost Per Box]]</f>
        <v>415.53999999999996</v>
      </c>
      <c r="Q3620" s="4">
        <f>shipments9[[#This Row],[Amount]] -shipments9[[#This Row],[total cost]]</f>
        <v>680.21</v>
      </c>
      <c r="R3620" s="4" t="str">
        <f>IF(shipments9[[#This Row],[Gross Profit]]&lt;0,"Loss","Profit")</f>
        <v>Profit</v>
      </c>
      <c r="S3620" s="9">
        <f>shipments9[[#This Row],[Gross Profit]]/shipments9[[#This Row],[Amount]]</f>
        <v>0.62077116130504228</v>
      </c>
      <c r="T3620" s="11">
        <f>shipments9[[#This Row],[Amount]]/shipments9[[#This Row],[Boxes]]</f>
        <v>13.870253164556962</v>
      </c>
    </row>
    <row r="3621" spans="1:20" hidden="1" x14ac:dyDescent="0.25">
      <c r="A3621" t="s">
        <v>3818</v>
      </c>
      <c r="B3621" t="s">
        <v>111</v>
      </c>
      <c r="C3621" t="s">
        <v>135</v>
      </c>
      <c r="D3621" t="s">
        <v>22</v>
      </c>
      <c r="E3621" s="1">
        <v>44984</v>
      </c>
      <c r="F3621" s="1" t="str">
        <f>TEXT(shipments9[[#This Row],[Shipdate]],"ddd")</f>
        <v>Mon</v>
      </c>
      <c r="G3621" s="1" t="str">
        <f>IF(OR(shipments9[[#This Row],[Day Name]]="Sat",shipments9[[#This Row],[Day Name]]="Sun"),"Weekend","Weekday")</f>
        <v>Weekday</v>
      </c>
      <c r="H3621">
        <v>4113</v>
      </c>
      <c r="I3621">
        <v>165</v>
      </c>
      <c r="J3621" t="s">
        <v>172</v>
      </c>
      <c r="K3621" t="s">
        <v>8151</v>
      </c>
      <c r="L3621" t="s">
        <v>8156</v>
      </c>
      <c r="M3621">
        <v>2</v>
      </c>
      <c r="N3621" t="s">
        <v>8157</v>
      </c>
      <c r="O3621" s="4">
        <f>INDEX(products[Cost_per_box], MATCH(shipments9[[#This Row],[PID]], products[PID], 0))</f>
        <v>9.94</v>
      </c>
      <c r="P3621" s="4">
        <f>shipments9[[#This Row],[Boxes]]*shipments9[[#This Row],[Cost Per Box]]</f>
        <v>1640.1</v>
      </c>
      <c r="Q3621" s="4">
        <f>shipments9[[#This Row],[Amount]] -shipments9[[#This Row],[total cost]]</f>
        <v>2472.9</v>
      </c>
      <c r="R3621" s="4" t="str">
        <f>IF(shipments9[[#This Row],[Gross Profit]]&lt;0,"Loss","Profit")</f>
        <v>Profit</v>
      </c>
      <c r="S3621" s="9">
        <f>shipments9[[#This Row],[Gross Profit]]/shipments9[[#This Row],[Amount]]</f>
        <v>0.60123997082421587</v>
      </c>
      <c r="T3621" s="11">
        <f>shipments9[[#This Row],[Amount]]/shipments9[[#This Row],[Boxes]]</f>
        <v>24.927272727272726</v>
      </c>
    </row>
    <row r="3622" spans="1:20" hidden="1" x14ac:dyDescent="0.25">
      <c r="A3622" t="s">
        <v>3819</v>
      </c>
      <c r="B3622" t="s">
        <v>111</v>
      </c>
      <c r="C3622" t="s">
        <v>135</v>
      </c>
      <c r="D3622" t="s">
        <v>22</v>
      </c>
      <c r="E3622" s="1">
        <v>45323</v>
      </c>
      <c r="F3622" s="1" t="str">
        <f>TEXT(shipments9[[#This Row],[Shipdate]],"ddd")</f>
        <v>Thu</v>
      </c>
      <c r="G3622" s="1" t="str">
        <f>IF(OR(shipments9[[#This Row],[Day Name]]="Sat",shipments9[[#This Row],[Day Name]]="Sun"),"Weekend","Weekday")</f>
        <v>Weekday</v>
      </c>
      <c r="H3622">
        <v>5528.25</v>
      </c>
      <c r="I3622">
        <v>198</v>
      </c>
      <c r="J3622" t="s">
        <v>172</v>
      </c>
      <c r="K3622" t="s">
        <v>8155</v>
      </c>
      <c r="L3622" t="s">
        <v>8156</v>
      </c>
      <c r="M3622">
        <v>2</v>
      </c>
      <c r="N3622" t="s">
        <v>8157</v>
      </c>
      <c r="O3622" s="4">
        <f>INDEX(products[Cost_per_box], MATCH(shipments9[[#This Row],[PID]], products[PID], 0))</f>
        <v>9.94</v>
      </c>
      <c r="P3622" s="4">
        <f>shipments9[[#This Row],[Boxes]]*shipments9[[#This Row],[Cost Per Box]]</f>
        <v>1968.12</v>
      </c>
      <c r="Q3622" s="4">
        <f>shipments9[[#This Row],[Amount]] -shipments9[[#This Row],[total cost]]</f>
        <v>3560.13</v>
      </c>
      <c r="R3622" s="4" t="str">
        <f>IF(shipments9[[#This Row],[Gross Profit]]&lt;0,"Loss","Profit")</f>
        <v>Profit</v>
      </c>
      <c r="S3622" s="9">
        <f>shipments9[[#This Row],[Gross Profit]]/shipments9[[#This Row],[Amount]]</f>
        <v>0.64398860398860402</v>
      </c>
      <c r="T3622" s="11">
        <f>shipments9[[#This Row],[Amount]]/shipments9[[#This Row],[Boxes]]</f>
        <v>27.920454545454547</v>
      </c>
    </row>
    <row r="3623" spans="1:20" hidden="1" x14ac:dyDescent="0.25">
      <c r="A3623" t="s">
        <v>3820</v>
      </c>
      <c r="B3623" t="s">
        <v>111</v>
      </c>
      <c r="C3623" t="s">
        <v>137</v>
      </c>
      <c r="D3623" t="s">
        <v>22</v>
      </c>
      <c r="E3623" s="1">
        <v>45152</v>
      </c>
      <c r="F3623" s="1" t="str">
        <f>TEXT(shipments9[[#This Row],[Shipdate]],"ddd")</f>
        <v>Mon</v>
      </c>
      <c r="G3623" s="1" t="str">
        <f>IF(OR(shipments9[[#This Row],[Day Name]]="Sat",shipments9[[#This Row],[Day Name]]="Sun"),"Weekend","Weekday")</f>
        <v>Weekday</v>
      </c>
      <c r="H3623">
        <v>3685.5</v>
      </c>
      <c r="I3623">
        <v>168</v>
      </c>
      <c r="J3623" t="s">
        <v>172</v>
      </c>
      <c r="K3623" t="s">
        <v>8151</v>
      </c>
      <c r="L3623" t="s">
        <v>8160</v>
      </c>
      <c r="M3623">
        <v>8</v>
      </c>
      <c r="N3623" t="s">
        <v>8162</v>
      </c>
      <c r="O3623" s="4">
        <f>INDEX(products[Cost_per_box], MATCH(shipments9[[#This Row],[PID]], products[PID], 0))</f>
        <v>7.73</v>
      </c>
      <c r="P3623" s="4">
        <f>shipments9[[#This Row],[Boxes]]*shipments9[[#This Row],[Cost Per Box]]</f>
        <v>1298.6400000000001</v>
      </c>
      <c r="Q3623" s="4">
        <f>shipments9[[#This Row],[Amount]] -shipments9[[#This Row],[total cost]]</f>
        <v>2386.8599999999997</v>
      </c>
      <c r="R3623" s="4" t="str">
        <f>IF(shipments9[[#This Row],[Gross Profit]]&lt;0,"Loss","Profit")</f>
        <v>Profit</v>
      </c>
      <c r="S3623" s="9">
        <f>shipments9[[#This Row],[Gross Profit]]/shipments9[[#This Row],[Amount]]</f>
        <v>0.6476353276353275</v>
      </c>
      <c r="T3623" s="11">
        <f>shipments9[[#This Row],[Amount]]/shipments9[[#This Row],[Boxes]]</f>
        <v>21.9375</v>
      </c>
    </row>
    <row r="3624" spans="1:20" hidden="1" x14ac:dyDescent="0.25">
      <c r="A3624" t="s">
        <v>3821</v>
      </c>
      <c r="B3624" t="s">
        <v>111</v>
      </c>
      <c r="C3624" t="s">
        <v>151</v>
      </c>
      <c r="D3624" t="s">
        <v>22</v>
      </c>
      <c r="E3624" s="1">
        <v>45231</v>
      </c>
      <c r="F3624" s="1" t="str">
        <f>TEXT(shipments9[[#This Row],[Shipdate]],"ddd")</f>
        <v>Wed</v>
      </c>
      <c r="G3624" s="1" t="str">
        <f>IF(OR(shipments9[[#This Row],[Day Name]]="Sat",shipments9[[#This Row],[Day Name]]="Sun"),"Weekend","Weekday")</f>
        <v>Weekday</v>
      </c>
      <c r="H3624">
        <v>8100</v>
      </c>
      <c r="I3624">
        <v>405</v>
      </c>
      <c r="J3624" t="s">
        <v>172</v>
      </c>
      <c r="K3624" t="s">
        <v>8151</v>
      </c>
      <c r="L3624" t="s">
        <v>8152</v>
      </c>
      <c r="M3624">
        <v>11</v>
      </c>
      <c r="N3624" t="s">
        <v>8165</v>
      </c>
      <c r="O3624" s="4">
        <f>INDEX(products[Cost_per_box], MATCH(shipments9[[#This Row],[PID]], products[PID], 0))</f>
        <v>12.41</v>
      </c>
      <c r="P3624" s="4">
        <f>shipments9[[#This Row],[Boxes]]*shipments9[[#This Row],[Cost Per Box]]</f>
        <v>5026.05</v>
      </c>
      <c r="Q3624" s="4">
        <f>shipments9[[#This Row],[Amount]] -shipments9[[#This Row],[total cost]]</f>
        <v>3073.95</v>
      </c>
      <c r="R3624" s="4" t="str">
        <f>IF(shipments9[[#This Row],[Gross Profit]]&lt;0,"Loss","Profit")</f>
        <v>Profit</v>
      </c>
      <c r="S3624" s="9">
        <f>shipments9[[#This Row],[Gross Profit]]/shipments9[[#This Row],[Amount]]</f>
        <v>0.3795</v>
      </c>
      <c r="T3624" s="11">
        <f>shipments9[[#This Row],[Amount]]/shipments9[[#This Row],[Boxes]]</f>
        <v>20</v>
      </c>
    </row>
    <row r="3625" spans="1:20" hidden="1" x14ac:dyDescent="0.25">
      <c r="A3625" t="s">
        <v>3822</v>
      </c>
      <c r="B3625" t="s">
        <v>111</v>
      </c>
      <c r="C3625" t="s">
        <v>126</v>
      </c>
      <c r="D3625" t="s">
        <v>22</v>
      </c>
      <c r="E3625" s="1">
        <v>45394</v>
      </c>
      <c r="F3625" s="1" t="str">
        <f>TEXT(shipments9[[#This Row],[Shipdate]],"ddd")</f>
        <v>Fri</v>
      </c>
      <c r="G3625" s="1" t="str">
        <f>IF(OR(shipments9[[#This Row],[Day Name]]="Sat",shipments9[[#This Row],[Day Name]]="Sun"),"Weekend","Weekday")</f>
        <v>Weekday</v>
      </c>
      <c r="H3625">
        <v>1824.75</v>
      </c>
      <c r="I3625">
        <v>141</v>
      </c>
      <c r="J3625" t="s">
        <v>172</v>
      </c>
      <c r="K3625" t="s">
        <v>8155</v>
      </c>
      <c r="L3625" t="s">
        <v>8154</v>
      </c>
      <c r="M3625">
        <v>4</v>
      </c>
      <c r="N3625" t="s">
        <v>8158</v>
      </c>
      <c r="O3625" s="4">
        <f>INDEX(products[Cost_per_box], MATCH(shipments9[[#This Row],[PID]], products[PID], 0))</f>
        <v>5.15</v>
      </c>
      <c r="P3625" s="4">
        <f>shipments9[[#This Row],[Boxes]]*shipments9[[#This Row],[Cost Per Box]]</f>
        <v>726.15000000000009</v>
      </c>
      <c r="Q3625" s="4">
        <f>shipments9[[#This Row],[Amount]] -shipments9[[#This Row],[total cost]]</f>
        <v>1098.5999999999999</v>
      </c>
      <c r="R3625" s="4" t="str">
        <f>IF(shipments9[[#This Row],[Gross Profit]]&lt;0,"Loss","Profit")</f>
        <v>Profit</v>
      </c>
      <c r="S3625" s="9">
        <f>shipments9[[#This Row],[Gross Profit]]/shipments9[[#This Row],[Amount]]</f>
        <v>0.60205507603781339</v>
      </c>
      <c r="T3625" s="11">
        <f>shipments9[[#This Row],[Amount]]/shipments9[[#This Row],[Boxes]]</f>
        <v>12.941489361702128</v>
      </c>
    </row>
    <row r="3626" spans="1:20" hidden="1" x14ac:dyDescent="0.25">
      <c r="A3626" t="s">
        <v>3823</v>
      </c>
      <c r="B3626" t="s">
        <v>111</v>
      </c>
      <c r="C3626" t="s">
        <v>135</v>
      </c>
      <c r="D3626" t="s">
        <v>22</v>
      </c>
      <c r="E3626" s="1">
        <v>45313</v>
      </c>
      <c r="F3626" s="1" t="str">
        <f>TEXT(shipments9[[#This Row],[Shipdate]],"ddd")</f>
        <v>Mon</v>
      </c>
      <c r="G3626" s="1" t="str">
        <f>IF(OR(shipments9[[#This Row],[Day Name]]="Sat",shipments9[[#This Row],[Day Name]]="Sun"),"Weekend","Weekday")</f>
        <v>Weekday</v>
      </c>
      <c r="H3626">
        <v>5532.75</v>
      </c>
      <c r="I3626">
        <v>213</v>
      </c>
      <c r="J3626" t="s">
        <v>172</v>
      </c>
      <c r="K3626" t="s">
        <v>8155</v>
      </c>
      <c r="L3626" t="s">
        <v>8156</v>
      </c>
      <c r="M3626">
        <v>1</v>
      </c>
      <c r="N3626" t="s">
        <v>8163</v>
      </c>
      <c r="O3626" s="4">
        <f>INDEX(products[Cost_per_box], MATCH(shipments9[[#This Row],[PID]], products[PID], 0))</f>
        <v>9.94</v>
      </c>
      <c r="P3626" s="4">
        <f>shipments9[[#This Row],[Boxes]]*shipments9[[#This Row],[Cost Per Box]]</f>
        <v>2117.2199999999998</v>
      </c>
      <c r="Q3626" s="4">
        <f>shipments9[[#This Row],[Amount]] -shipments9[[#This Row],[total cost]]</f>
        <v>3415.53</v>
      </c>
      <c r="R3626" s="4" t="str">
        <f>IF(shipments9[[#This Row],[Gross Profit]]&lt;0,"Loss","Profit")</f>
        <v>Profit</v>
      </c>
      <c r="S3626" s="9">
        <f>shipments9[[#This Row],[Gross Profit]]/shipments9[[#This Row],[Amount]]</f>
        <v>0.6173295377524739</v>
      </c>
      <c r="T3626" s="11">
        <f>shipments9[[#This Row],[Amount]]/shipments9[[#This Row],[Boxes]]</f>
        <v>25.975352112676056</v>
      </c>
    </row>
    <row r="3627" spans="1:20" hidden="1" x14ac:dyDescent="0.25">
      <c r="A3627" t="s">
        <v>3824</v>
      </c>
      <c r="B3627" t="s">
        <v>111</v>
      </c>
      <c r="C3627" t="s">
        <v>135</v>
      </c>
      <c r="D3627" t="s">
        <v>22</v>
      </c>
      <c r="E3627" s="1">
        <v>45330</v>
      </c>
      <c r="F3627" s="1" t="str">
        <f>TEXT(shipments9[[#This Row],[Shipdate]],"ddd")</f>
        <v>Thu</v>
      </c>
      <c r="G3627" s="1" t="str">
        <f>IF(OR(shipments9[[#This Row],[Day Name]]="Sat",shipments9[[#This Row],[Day Name]]="Sun"),"Weekend","Weekday")</f>
        <v>Weekday</v>
      </c>
      <c r="H3627">
        <v>3921.75</v>
      </c>
      <c r="I3627">
        <v>164</v>
      </c>
      <c r="J3627" t="s">
        <v>172</v>
      </c>
      <c r="K3627" t="s">
        <v>8155</v>
      </c>
      <c r="L3627" t="s">
        <v>8156</v>
      </c>
      <c r="M3627">
        <v>2</v>
      </c>
      <c r="N3627" t="s">
        <v>8157</v>
      </c>
      <c r="O3627" s="4">
        <f>INDEX(products[Cost_per_box], MATCH(shipments9[[#This Row],[PID]], products[PID], 0))</f>
        <v>9.94</v>
      </c>
      <c r="P3627" s="4">
        <f>shipments9[[#This Row],[Boxes]]*shipments9[[#This Row],[Cost Per Box]]</f>
        <v>1630.1599999999999</v>
      </c>
      <c r="Q3627" s="4">
        <f>shipments9[[#This Row],[Amount]] -shipments9[[#This Row],[total cost]]</f>
        <v>2291.59</v>
      </c>
      <c r="R3627" s="4" t="str">
        <f>IF(shipments9[[#This Row],[Gross Profit]]&lt;0,"Loss","Profit")</f>
        <v>Profit</v>
      </c>
      <c r="S3627" s="9">
        <f>shipments9[[#This Row],[Gross Profit]]/shipments9[[#This Row],[Amount]]</f>
        <v>0.58432842481035252</v>
      </c>
      <c r="T3627" s="11">
        <f>shipments9[[#This Row],[Amount]]/shipments9[[#This Row],[Boxes]]</f>
        <v>23.913109756097562</v>
      </c>
    </row>
    <row r="3628" spans="1:20" hidden="1" x14ac:dyDescent="0.25">
      <c r="A3628" t="s">
        <v>3825</v>
      </c>
      <c r="B3628" t="s">
        <v>111</v>
      </c>
      <c r="C3628" t="s">
        <v>163</v>
      </c>
      <c r="D3628" t="s">
        <v>22</v>
      </c>
      <c r="E3628" s="1">
        <v>45329</v>
      </c>
      <c r="F3628" s="1" t="str">
        <f>TEXT(shipments9[[#This Row],[Shipdate]],"ddd")</f>
        <v>Wed</v>
      </c>
      <c r="G3628" s="1" t="str">
        <f>IF(OR(shipments9[[#This Row],[Day Name]]="Sat",shipments9[[#This Row],[Day Name]]="Sun"),"Weekend","Weekday")</f>
        <v>Weekday</v>
      </c>
      <c r="H3628">
        <v>5487.75</v>
      </c>
      <c r="I3628">
        <v>549</v>
      </c>
      <c r="J3628" t="s">
        <v>172</v>
      </c>
      <c r="K3628" t="s">
        <v>8155</v>
      </c>
      <c r="L3628" t="s">
        <v>8156</v>
      </c>
      <c r="M3628">
        <v>2</v>
      </c>
      <c r="N3628" t="s">
        <v>8157</v>
      </c>
      <c r="O3628" s="4">
        <f>INDEX(products[Cost_per_box], MATCH(shipments9[[#This Row],[PID]], products[PID], 0))</f>
        <v>3.32</v>
      </c>
      <c r="P3628" s="4">
        <f>shipments9[[#This Row],[Boxes]]*shipments9[[#This Row],[Cost Per Box]]</f>
        <v>1822.6799999999998</v>
      </c>
      <c r="Q3628" s="4">
        <f>shipments9[[#This Row],[Amount]] -shipments9[[#This Row],[total cost]]</f>
        <v>3665.07</v>
      </c>
      <c r="R3628" s="4" t="str">
        <f>IF(shipments9[[#This Row],[Gross Profit]]&lt;0,"Loss","Profit")</f>
        <v>Profit</v>
      </c>
      <c r="S3628" s="9">
        <f>shipments9[[#This Row],[Gross Profit]]/shipments9[[#This Row],[Amount]]</f>
        <v>0.66786387863878638</v>
      </c>
      <c r="T3628" s="11">
        <f>shipments9[[#This Row],[Amount]]/shipments9[[#This Row],[Boxes]]</f>
        <v>9.9959016393442628</v>
      </c>
    </row>
    <row r="3629" spans="1:20" hidden="1" x14ac:dyDescent="0.25">
      <c r="A3629" t="s">
        <v>3826</v>
      </c>
      <c r="B3629" t="s">
        <v>114</v>
      </c>
      <c r="C3629" t="s">
        <v>153</v>
      </c>
      <c r="D3629" t="s">
        <v>22</v>
      </c>
      <c r="E3629" s="1">
        <v>45343</v>
      </c>
      <c r="F3629" s="1" t="str">
        <f>TEXT(shipments9[[#This Row],[Shipdate]],"ddd")</f>
        <v>Wed</v>
      </c>
      <c r="G3629" s="1" t="str">
        <f>IF(OR(shipments9[[#This Row],[Day Name]]="Sat",shipments9[[#This Row],[Day Name]]="Sun"),"Weekend","Weekday")</f>
        <v>Weekday</v>
      </c>
      <c r="H3629">
        <v>2283.75</v>
      </c>
      <c r="I3629">
        <v>164</v>
      </c>
      <c r="J3629" t="s">
        <v>172</v>
      </c>
      <c r="K3629" t="s">
        <v>8155</v>
      </c>
      <c r="L3629" t="s">
        <v>8156</v>
      </c>
      <c r="M3629">
        <v>2</v>
      </c>
      <c r="N3629" t="s">
        <v>8157</v>
      </c>
      <c r="O3629" s="4">
        <f>INDEX(products[Cost_per_box], MATCH(shipments9[[#This Row],[PID]], products[PID], 0))</f>
        <v>9.57</v>
      </c>
      <c r="P3629" s="4">
        <f>shipments9[[#This Row],[Boxes]]*shipments9[[#This Row],[Cost Per Box]]</f>
        <v>1569.48</v>
      </c>
      <c r="Q3629" s="4">
        <f>shipments9[[#This Row],[Amount]] -shipments9[[#This Row],[total cost]]</f>
        <v>714.27</v>
      </c>
      <c r="R3629" s="4" t="str">
        <f>IF(shipments9[[#This Row],[Gross Profit]]&lt;0,"Loss","Profit")</f>
        <v>Profit</v>
      </c>
      <c r="S3629" s="9">
        <f>shipments9[[#This Row],[Gross Profit]]/shipments9[[#This Row],[Amount]]</f>
        <v>0.31276190476190474</v>
      </c>
      <c r="T3629" s="11">
        <f>shipments9[[#This Row],[Amount]]/shipments9[[#This Row],[Boxes]]</f>
        <v>13.925304878048781</v>
      </c>
    </row>
    <row r="3630" spans="1:20" hidden="1" x14ac:dyDescent="0.25">
      <c r="A3630" t="s">
        <v>3827</v>
      </c>
      <c r="B3630" t="s">
        <v>114</v>
      </c>
      <c r="C3630" t="s">
        <v>155</v>
      </c>
      <c r="D3630" t="s">
        <v>22</v>
      </c>
      <c r="E3630" s="1">
        <v>45091</v>
      </c>
      <c r="F3630" s="1" t="str">
        <f>TEXT(shipments9[[#This Row],[Shipdate]],"ddd")</f>
        <v>Wed</v>
      </c>
      <c r="G3630" s="1" t="str">
        <f>IF(OR(shipments9[[#This Row],[Day Name]]="Sat",shipments9[[#This Row],[Day Name]]="Sun"),"Weekend","Weekday")</f>
        <v>Weekday</v>
      </c>
      <c r="H3630">
        <v>5220</v>
      </c>
      <c r="I3630">
        <v>475</v>
      </c>
      <c r="J3630" t="s">
        <v>172</v>
      </c>
      <c r="K3630" t="s">
        <v>8151</v>
      </c>
      <c r="L3630" t="s">
        <v>8154</v>
      </c>
      <c r="M3630">
        <v>6</v>
      </c>
      <c r="N3630" t="s">
        <v>8159</v>
      </c>
      <c r="O3630" s="4">
        <f>INDEX(products[Cost_per_box], MATCH(shipments9[[#This Row],[PID]], products[PID], 0))</f>
        <v>8.43</v>
      </c>
      <c r="P3630" s="4">
        <f>shipments9[[#This Row],[Boxes]]*shipments9[[#This Row],[Cost Per Box]]</f>
        <v>4004.25</v>
      </c>
      <c r="Q3630" s="4">
        <f>shipments9[[#This Row],[Amount]] -shipments9[[#This Row],[total cost]]</f>
        <v>1215.75</v>
      </c>
      <c r="R3630" s="4" t="str">
        <f>IF(shipments9[[#This Row],[Gross Profit]]&lt;0,"Loss","Profit")</f>
        <v>Profit</v>
      </c>
      <c r="S3630" s="9">
        <f>shipments9[[#This Row],[Gross Profit]]/shipments9[[#This Row],[Amount]]</f>
        <v>0.2329022988505747</v>
      </c>
      <c r="T3630" s="11">
        <f>shipments9[[#This Row],[Amount]]/shipments9[[#This Row],[Boxes]]</f>
        <v>10.989473684210527</v>
      </c>
    </row>
    <row r="3631" spans="1:20" hidden="1" x14ac:dyDescent="0.25">
      <c r="A3631" t="s">
        <v>3828</v>
      </c>
      <c r="B3631" t="s">
        <v>114</v>
      </c>
      <c r="C3631" t="s">
        <v>161</v>
      </c>
      <c r="D3631" t="s">
        <v>22</v>
      </c>
      <c r="E3631" s="1">
        <v>45093</v>
      </c>
      <c r="F3631" s="1" t="str">
        <f>TEXT(shipments9[[#This Row],[Shipdate]],"ddd")</f>
        <v>Fri</v>
      </c>
      <c r="G3631" s="1" t="str">
        <f>IF(OR(shipments9[[#This Row],[Day Name]]="Sat",shipments9[[#This Row],[Day Name]]="Sun"),"Weekend","Weekday")</f>
        <v>Weekday</v>
      </c>
      <c r="H3631">
        <v>1235.25</v>
      </c>
      <c r="I3631">
        <v>113</v>
      </c>
      <c r="J3631" t="s">
        <v>172</v>
      </c>
      <c r="K3631" t="s">
        <v>8151</v>
      </c>
      <c r="L3631" t="s">
        <v>8154</v>
      </c>
      <c r="M3631">
        <v>6</v>
      </c>
      <c r="N3631" t="s">
        <v>8159</v>
      </c>
      <c r="O3631" s="4">
        <f>INDEX(products[Cost_per_box], MATCH(shipments9[[#This Row],[PID]], products[PID], 0))</f>
        <v>2.76</v>
      </c>
      <c r="P3631" s="4">
        <f>shipments9[[#This Row],[Boxes]]*shipments9[[#This Row],[Cost Per Box]]</f>
        <v>311.88</v>
      </c>
      <c r="Q3631" s="4">
        <f>shipments9[[#This Row],[Amount]] -shipments9[[#This Row],[total cost]]</f>
        <v>923.37</v>
      </c>
      <c r="R3631" s="4" t="str">
        <f>IF(shipments9[[#This Row],[Gross Profit]]&lt;0,"Loss","Profit")</f>
        <v>Profit</v>
      </c>
      <c r="S3631" s="9">
        <f>shipments9[[#This Row],[Gross Profit]]/shipments9[[#This Row],[Amount]]</f>
        <v>0.74751669702489376</v>
      </c>
      <c r="T3631" s="11">
        <f>shipments9[[#This Row],[Amount]]/shipments9[[#This Row],[Boxes]]</f>
        <v>10.93141592920354</v>
      </c>
    </row>
    <row r="3632" spans="1:20" hidden="1" x14ac:dyDescent="0.25">
      <c r="A3632" t="s">
        <v>3829</v>
      </c>
      <c r="B3632" t="s">
        <v>114</v>
      </c>
      <c r="C3632" t="s">
        <v>163</v>
      </c>
      <c r="D3632" t="s">
        <v>22</v>
      </c>
      <c r="E3632" s="1">
        <v>44929</v>
      </c>
      <c r="F3632" s="1" t="str">
        <f>TEXT(shipments9[[#This Row],[Shipdate]],"ddd")</f>
        <v>Tue</v>
      </c>
      <c r="G3632" s="1" t="str">
        <f>IF(OR(shipments9[[#This Row],[Day Name]]="Sat",shipments9[[#This Row],[Day Name]]="Sun"),"Weekend","Weekday")</f>
        <v>Weekday</v>
      </c>
      <c r="H3632">
        <v>7933.5</v>
      </c>
      <c r="I3632">
        <v>794</v>
      </c>
      <c r="J3632" t="s">
        <v>172</v>
      </c>
      <c r="K3632" t="s">
        <v>8151</v>
      </c>
      <c r="L3632" t="s">
        <v>8156</v>
      </c>
      <c r="M3632">
        <v>1</v>
      </c>
      <c r="N3632" t="s">
        <v>8163</v>
      </c>
      <c r="O3632" s="4">
        <f>INDEX(products[Cost_per_box], MATCH(shipments9[[#This Row],[PID]], products[PID], 0))</f>
        <v>3.32</v>
      </c>
      <c r="P3632" s="4">
        <f>shipments9[[#This Row],[Boxes]]*shipments9[[#This Row],[Cost Per Box]]</f>
        <v>2636.08</v>
      </c>
      <c r="Q3632" s="4">
        <f>shipments9[[#This Row],[Amount]] -shipments9[[#This Row],[total cost]]</f>
        <v>5297.42</v>
      </c>
      <c r="R3632" s="4" t="str">
        <f>IF(shipments9[[#This Row],[Gross Profit]]&lt;0,"Loss","Profit")</f>
        <v>Profit</v>
      </c>
      <c r="S3632" s="9">
        <f>shipments9[[#This Row],[Gross Profit]]/shipments9[[#This Row],[Amount]]</f>
        <v>0.66772798890779606</v>
      </c>
      <c r="T3632" s="11">
        <f>shipments9[[#This Row],[Amount]]/shipments9[[#This Row],[Boxes]]</f>
        <v>9.9918136020151138</v>
      </c>
    </row>
    <row r="3633" spans="1:20" hidden="1" x14ac:dyDescent="0.25">
      <c r="A3633" t="s">
        <v>3830</v>
      </c>
      <c r="B3633" t="s">
        <v>114</v>
      </c>
      <c r="C3633" t="s">
        <v>126</v>
      </c>
      <c r="D3633" t="s">
        <v>22</v>
      </c>
      <c r="E3633" s="1">
        <v>45124</v>
      </c>
      <c r="F3633" s="1" t="str">
        <f>TEXT(shipments9[[#This Row],[Shipdate]],"ddd")</f>
        <v>Mon</v>
      </c>
      <c r="G3633" s="1" t="str">
        <f>IF(OR(shipments9[[#This Row],[Day Name]]="Sat",shipments9[[#This Row],[Day Name]]="Sun"),"Weekend","Weekday")</f>
        <v>Weekday</v>
      </c>
      <c r="H3633">
        <v>940.5</v>
      </c>
      <c r="I3633">
        <v>105</v>
      </c>
      <c r="J3633" t="s">
        <v>172</v>
      </c>
      <c r="K3633" t="s">
        <v>8151</v>
      </c>
      <c r="L3633" t="s">
        <v>8160</v>
      </c>
      <c r="M3633">
        <v>7</v>
      </c>
      <c r="N3633" t="s">
        <v>8161</v>
      </c>
      <c r="O3633" s="4">
        <f>INDEX(products[Cost_per_box], MATCH(shipments9[[#This Row],[PID]], products[PID], 0))</f>
        <v>5.15</v>
      </c>
      <c r="P3633" s="4">
        <f>shipments9[[#This Row],[Boxes]]*shipments9[[#This Row],[Cost Per Box]]</f>
        <v>540.75</v>
      </c>
      <c r="Q3633" s="4">
        <f>shipments9[[#This Row],[Amount]] -shipments9[[#This Row],[total cost]]</f>
        <v>399.75</v>
      </c>
      <c r="R3633" s="4" t="str">
        <f>IF(shipments9[[#This Row],[Gross Profit]]&lt;0,"Loss","Profit")</f>
        <v>Profit</v>
      </c>
      <c r="S3633" s="9">
        <f>shipments9[[#This Row],[Gross Profit]]/shipments9[[#This Row],[Amount]]</f>
        <v>0.42503987240829344</v>
      </c>
      <c r="T3633" s="11">
        <f>shipments9[[#This Row],[Amount]]/shipments9[[#This Row],[Boxes]]</f>
        <v>8.9571428571428573</v>
      </c>
    </row>
    <row r="3634" spans="1:20" hidden="1" x14ac:dyDescent="0.25">
      <c r="A3634" t="s">
        <v>3831</v>
      </c>
      <c r="B3634" t="s">
        <v>114</v>
      </c>
      <c r="C3634" t="s">
        <v>135</v>
      </c>
      <c r="D3634" t="s">
        <v>22</v>
      </c>
      <c r="E3634" s="1">
        <v>45447</v>
      </c>
      <c r="F3634" s="1" t="str">
        <f>TEXT(shipments9[[#This Row],[Shipdate]],"ddd")</f>
        <v>Tue</v>
      </c>
      <c r="G3634" s="1" t="str">
        <f>IF(OR(shipments9[[#This Row],[Day Name]]="Sat",shipments9[[#This Row],[Day Name]]="Sun"),"Weekend","Weekday")</f>
        <v>Weekday</v>
      </c>
      <c r="H3634">
        <v>5260.5</v>
      </c>
      <c r="I3634">
        <v>188</v>
      </c>
      <c r="J3634" t="s">
        <v>172</v>
      </c>
      <c r="K3634" t="s">
        <v>8155</v>
      </c>
      <c r="L3634" t="s">
        <v>8154</v>
      </c>
      <c r="M3634">
        <v>6</v>
      </c>
      <c r="N3634" t="s">
        <v>8159</v>
      </c>
      <c r="O3634" s="4">
        <f>INDEX(products[Cost_per_box], MATCH(shipments9[[#This Row],[PID]], products[PID], 0))</f>
        <v>9.94</v>
      </c>
      <c r="P3634" s="4">
        <f>shipments9[[#This Row],[Boxes]]*shipments9[[#This Row],[Cost Per Box]]</f>
        <v>1868.7199999999998</v>
      </c>
      <c r="Q3634" s="4">
        <f>shipments9[[#This Row],[Amount]] -shipments9[[#This Row],[total cost]]</f>
        <v>3391.78</v>
      </c>
      <c r="R3634" s="4" t="str">
        <f>IF(shipments9[[#This Row],[Gross Profit]]&lt;0,"Loss","Profit")</f>
        <v>Profit</v>
      </c>
      <c r="S3634" s="9">
        <f>shipments9[[#This Row],[Gross Profit]]/shipments9[[#This Row],[Amount]]</f>
        <v>0.64476380572188963</v>
      </c>
      <c r="T3634" s="11">
        <f>shipments9[[#This Row],[Amount]]/shipments9[[#This Row],[Boxes]]</f>
        <v>27.981382978723403</v>
      </c>
    </row>
    <row r="3635" spans="1:20" hidden="1" x14ac:dyDescent="0.25">
      <c r="A3635" t="s">
        <v>3832</v>
      </c>
      <c r="B3635" t="s">
        <v>114</v>
      </c>
      <c r="C3635" t="s">
        <v>145</v>
      </c>
      <c r="D3635" t="s">
        <v>22</v>
      </c>
      <c r="E3635" s="1">
        <v>45188</v>
      </c>
      <c r="F3635" s="1" t="str">
        <f>TEXT(shipments9[[#This Row],[Shipdate]],"ddd")</f>
        <v>Tue</v>
      </c>
      <c r="G3635" s="1" t="str">
        <f>IF(OR(shipments9[[#This Row],[Day Name]]="Sat",shipments9[[#This Row],[Day Name]]="Sun"),"Weekend","Weekday")</f>
        <v>Weekday</v>
      </c>
      <c r="H3635">
        <v>4385.25</v>
      </c>
      <c r="I3635">
        <v>293</v>
      </c>
      <c r="J3635" t="s">
        <v>172</v>
      </c>
      <c r="K3635" t="s">
        <v>8151</v>
      </c>
      <c r="L3635" t="s">
        <v>8160</v>
      </c>
      <c r="M3635">
        <v>9</v>
      </c>
      <c r="N3635" t="s">
        <v>8167</v>
      </c>
      <c r="O3635" s="4">
        <f>INDEX(products[Cost_per_box], MATCH(shipments9[[#This Row],[PID]], products[PID], 0))</f>
        <v>4.74</v>
      </c>
      <c r="P3635" s="4">
        <f>shipments9[[#This Row],[Boxes]]*shipments9[[#This Row],[Cost Per Box]]</f>
        <v>1388.8200000000002</v>
      </c>
      <c r="Q3635" s="4">
        <f>shipments9[[#This Row],[Amount]] -shipments9[[#This Row],[total cost]]</f>
        <v>2996.43</v>
      </c>
      <c r="R3635" s="4" t="str">
        <f>IF(shipments9[[#This Row],[Gross Profit]]&lt;0,"Loss","Profit")</f>
        <v>Profit</v>
      </c>
      <c r="S3635" s="9">
        <f>shipments9[[#This Row],[Gross Profit]]/shipments9[[#This Row],[Amount]]</f>
        <v>0.68329741747904904</v>
      </c>
      <c r="T3635" s="11">
        <f>shipments9[[#This Row],[Amount]]/shipments9[[#This Row],[Boxes]]</f>
        <v>14.966723549488055</v>
      </c>
    </row>
    <row r="3636" spans="1:20" hidden="1" x14ac:dyDescent="0.25">
      <c r="A3636" t="s">
        <v>3833</v>
      </c>
      <c r="B3636" t="s">
        <v>102</v>
      </c>
      <c r="C3636" t="s">
        <v>132</v>
      </c>
      <c r="D3636" t="s">
        <v>22</v>
      </c>
      <c r="E3636" s="1">
        <v>45243</v>
      </c>
      <c r="F3636" s="1" t="str">
        <f>TEXT(shipments9[[#This Row],[Shipdate]],"ddd")</f>
        <v>Mon</v>
      </c>
      <c r="G3636" s="1" t="str">
        <f>IF(OR(shipments9[[#This Row],[Day Name]]="Sat",shipments9[[#This Row],[Day Name]]="Sun"),"Weekend","Weekday")</f>
        <v>Weekday</v>
      </c>
      <c r="H3636">
        <v>4700.25</v>
      </c>
      <c r="I3636">
        <v>196</v>
      </c>
      <c r="J3636" t="s">
        <v>172</v>
      </c>
      <c r="K3636" t="s">
        <v>8151</v>
      </c>
      <c r="L3636" t="s">
        <v>8152</v>
      </c>
      <c r="M3636">
        <v>11</v>
      </c>
      <c r="N3636" t="s">
        <v>8165</v>
      </c>
      <c r="O3636" s="4">
        <f>INDEX(products[Cost_per_box], MATCH(shipments9[[#This Row],[PID]], products[PID], 0))</f>
        <v>6.31</v>
      </c>
      <c r="P3636" s="4">
        <f>shipments9[[#This Row],[Boxes]]*shipments9[[#This Row],[Cost Per Box]]</f>
        <v>1236.76</v>
      </c>
      <c r="Q3636" s="4">
        <f>shipments9[[#This Row],[Amount]] -shipments9[[#This Row],[total cost]]</f>
        <v>3463.49</v>
      </c>
      <c r="R3636" s="4" t="str">
        <f>IF(shipments9[[#This Row],[Gross Profit]]&lt;0,"Loss","Profit")</f>
        <v>Profit</v>
      </c>
      <c r="S3636" s="9">
        <f>shipments9[[#This Row],[Gross Profit]]/shipments9[[#This Row],[Amount]]</f>
        <v>0.73687357055475766</v>
      </c>
      <c r="T3636" s="11">
        <f>shipments9[[#This Row],[Amount]]/shipments9[[#This Row],[Boxes]]</f>
        <v>23.980867346938776</v>
      </c>
    </row>
    <row r="3637" spans="1:20" x14ac:dyDescent="0.25">
      <c r="A3637" t="s">
        <v>3834</v>
      </c>
      <c r="B3637" t="s">
        <v>102</v>
      </c>
      <c r="C3637" t="s">
        <v>155</v>
      </c>
      <c r="D3637" t="s">
        <v>22</v>
      </c>
      <c r="E3637" s="1">
        <v>45211</v>
      </c>
      <c r="F3637" s="1" t="str">
        <f>TEXT(shipments9[[#This Row],[Shipdate]],"ddd")</f>
        <v>Thu</v>
      </c>
      <c r="G3637" s="1" t="str">
        <f>IF(OR(shipments9[[#This Row],[Day Name]]="Sat",shipments9[[#This Row],[Day Name]]="Sun"),"Weekend","Weekday")</f>
        <v>Weekday</v>
      </c>
      <c r="H3637">
        <v>2765.25</v>
      </c>
      <c r="I3637">
        <v>396</v>
      </c>
      <c r="J3637" t="s">
        <v>172</v>
      </c>
      <c r="K3637" t="s">
        <v>8151</v>
      </c>
      <c r="L3637" t="s">
        <v>8152</v>
      </c>
      <c r="M3637">
        <v>10</v>
      </c>
      <c r="N3637" t="s">
        <v>8153</v>
      </c>
      <c r="O3637" s="4">
        <f>INDEX(products[Cost_per_box], MATCH(shipments9[[#This Row],[PID]], products[PID], 0))</f>
        <v>8.43</v>
      </c>
      <c r="P3637" s="4">
        <f>shipments9[[#This Row],[Boxes]]*shipments9[[#This Row],[Cost Per Box]]</f>
        <v>3338.2799999999997</v>
      </c>
      <c r="Q3637" s="4">
        <f>shipments9[[#This Row],[Amount]] -shipments9[[#This Row],[total cost]]</f>
        <v>-573.02999999999975</v>
      </c>
      <c r="R3637" s="4" t="str">
        <f>IF(shipments9[[#This Row],[Gross Profit]]&lt;0,"Loss","Profit")</f>
        <v>Loss</v>
      </c>
      <c r="S3637" s="9">
        <f>shipments9[[#This Row],[Gross Profit]]/shipments9[[#This Row],[Amount]]</f>
        <v>-0.20722538649308372</v>
      </c>
      <c r="T3637" s="11">
        <f>shipments9[[#This Row],[Amount]]/shipments9[[#This Row],[Boxes]]</f>
        <v>6.9829545454545459</v>
      </c>
    </row>
    <row r="3638" spans="1:20" x14ac:dyDescent="0.25">
      <c r="A3638" t="s">
        <v>3835</v>
      </c>
      <c r="B3638" t="s">
        <v>102</v>
      </c>
      <c r="C3638" t="s">
        <v>155</v>
      </c>
      <c r="D3638" t="s">
        <v>22</v>
      </c>
      <c r="E3638" s="1">
        <v>45047</v>
      </c>
      <c r="F3638" s="1" t="str">
        <f>TEXT(shipments9[[#This Row],[Shipdate]],"ddd")</f>
        <v>Mon</v>
      </c>
      <c r="G3638" s="1" t="str">
        <f>IF(OR(shipments9[[#This Row],[Day Name]]="Sat",shipments9[[#This Row],[Day Name]]="Sun"),"Weekend","Weekday")</f>
        <v>Weekday</v>
      </c>
      <c r="H3638">
        <v>11063.25</v>
      </c>
      <c r="I3638">
        <v>1581</v>
      </c>
      <c r="J3638" t="s">
        <v>172</v>
      </c>
      <c r="K3638" t="s">
        <v>8151</v>
      </c>
      <c r="L3638" t="s">
        <v>8154</v>
      </c>
      <c r="M3638">
        <v>5</v>
      </c>
      <c r="N3638" t="s">
        <v>201</v>
      </c>
      <c r="O3638" s="4">
        <f>INDEX(products[Cost_per_box], MATCH(shipments9[[#This Row],[PID]], products[PID], 0))</f>
        <v>8.43</v>
      </c>
      <c r="P3638" s="4">
        <f>shipments9[[#This Row],[Boxes]]*shipments9[[#This Row],[Cost Per Box]]</f>
        <v>13327.83</v>
      </c>
      <c r="Q3638" s="4">
        <f>shipments9[[#This Row],[Amount]] -shipments9[[#This Row],[total cost]]</f>
        <v>-2264.58</v>
      </c>
      <c r="R3638" s="4" t="str">
        <f>IF(shipments9[[#This Row],[Gross Profit]]&lt;0,"Loss","Profit")</f>
        <v>Loss</v>
      </c>
      <c r="S3638" s="9">
        <f>shipments9[[#This Row],[Gross Profit]]/shipments9[[#This Row],[Amount]]</f>
        <v>-0.20469391905633516</v>
      </c>
      <c r="T3638" s="11">
        <f>shipments9[[#This Row],[Amount]]/shipments9[[#This Row],[Boxes]]</f>
        <v>6.9976280834914615</v>
      </c>
    </row>
    <row r="3639" spans="1:20" hidden="1" x14ac:dyDescent="0.25">
      <c r="A3639" t="s">
        <v>3836</v>
      </c>
      <c r="B3639" t="s">
        <v>102</v>
      </c>
      <c r="C3639" t="s">
        <v>121</v>
      </c>
      <c r="D3639" t="s">
        <v>22</v>
      </c>
      <c r="E3639" s="1">
        <v>45355</v>
      </c>
      <c r="F3639" s="1" t="str">
        <f>TEXT(shipments9[[#This Row],[Shipdate]],"ddd")</f>
        <v>Mon</v>
      </c>
      <c r="G3639" s="1" t="str">
        <f>IF(OR(shipments9[[#This Row],[Day Name]]="Sat",shipments9[[#This Row],[Day Name]]="Sun"),"Weekend","Weekday")</f>
        <v>Weekday</v>
      </c>
      <c r="H3639">
        <v>3874.5</v>
      </c>
      <c r="I3639">
        <v>243</v>
      </c>
      <c r="J3639" t="s">
        <v>172</v>
      </c>
      <c r="K3639" t="s">
        <v>8155</v>
      </c>
      <c r="L3639" t="s">
        <v>8156</v>
      </c>
      <c r="M3639">
        <v>3</v>
      </c>
      <c r="N3639" t="s">
        <v>8164</v>
      </c>
      <c r="O3639" s="4">
        <f>INDEX(products[Cost_per_box], MATCH(shipments9[[#This Row],[PID]], products[PID], 0))</f>
        <v>5.26</v>
      </c>
      <c r="P3639" s="4">
        <f>shipments9[[#This Row],[Boxes]]*shipments9[[#This Row],[Cost Per Box]]</f>
        <v>1278.1799999999998</v>
      </c>
      <c r="Q3639" s="4">
        <f>shipments9[[#This Row],[Amount]] -shipments9[[#This Row],[total cost]]</f>
        <v>2596.3200000000002</v>
      </c>
      <c r="R3639" s="4" t="str">
        <f>IF(shipments9[[#This Row],[Gross Profit]]&lt;0,"Loss","Profit")</f>
        <v>Profit</v>
      </c>
      <c r="S3639" s="9">
        <f>shipments9[[#This Row],[Gross Profit]]/shipments9[[#This Row],[Amount]]</f>
        <v>0.67010452961672473</v>
      </c>
      <c r="T3639" s="11">
        <f>shipments9[[#This Row],[Amount]]/shipments9[[#This Row],[Boxes]]</f>
        <v>15.944444444444445</v>
      </c>
    </row>
    <row r="3640" spans="1:20" hidden="1" x14ac:dyDescent="0.25">
      <c r="A3640" t="s">
        <v>3837</v>
      </c>
      <c r="B3640" t="s">
        <v>102</v>
      </c>
      <c r="C3640" t="s">
        <v>121</v>
      </c>
      <c r="D3640" t="s">
        <v>22</v>
      </c>
      <c r="E3640" s="1">
        <v>45212</v>
      </c>
      <c r="F3640" s="1" t="str">
        <f>TEXT(shipments9[[#This Row],[Shipdate]],"ddd")</f>
        <v>Fri</v>
      </c>
      <c r="G3640" s="1" t="str">
        <f>IF(OR(shipments9[[#This Row],[Day Name]]="Sat",shipments9[[#This Row],[Day Name]]="Sun"),"Weekend","Weekday")</f>
        <v>Weekday</v>
      </c>
      <c r="H3640">
        <v>5062.5</v>
      </c>
      <c r="I3640">
        <v>317</v>
      </c>
      <c r="J3640" t="s">
        <v>172</v>
      </c>
      <c r="K3640" t="s">
        <v>8151</v>
      </c>
      <c r="L3640" t="s">
        <v>8152</v>
      </c>
      <c r="M3640">
        <v>10</v>
      </c>
      <c r="N3640" t="s">
        <v>8153</v>
      </c>
      <c r="O3640" s="4">
        <f>INDEX(products[Cost_per_box], MATCH(shipments9[[#This Row],[PID]], products[PID], 0))</f>
        <v>5.26</v>
      </c>
      <c r="P3640" s="4">
        <f>shipments9[[#This Row],[Boxes]]*shipments9[[#This Row],[Cost Per Box]]</f>
        <v>1667.4199999999998</v>
      </c>
      <c r="Q3640" s="4">
        <f>shipments9[[#This Row],[Amount]] -shipments9[[#This Row],[total cost]]</f>
        <v>3395.08</v>
      </c>
      <c r="R3640" s="4" t="str">
        <f>IF(shipments9[[#This Row],[Gross Profit]]&lt;0,"Loss","Profit")</f>
        <v>Profit</v>
      </c>
      <c r="S3640" s="9">
        <f>shipments9[[#This Row],[Gross Profit]]/shipments9[[#This Row],[Amount]]</f>
        <v>0.67063308641975306</v>
      </c>
      <c r="T3640" s="11">
        <f>shipments9[[#This Row],[Amount]]/shipments9[[#This Row],[Boxes]]</f>
        <v>15.970031545741325</v>
      </c>
    </row>
    <row r="3641" spans="1:20" hidden="1" x14ac:dyDescent="0.25">
      <c r="A3641" t="s">
        <v>3838</v>
      </c>
      <c r="B3641" t="s">
        <v>102</v>
      </c>
      <c r="C3641" t="s">
        <v>145</v>
      </c>
      <c r="D3641" t="s">
        <v>22</v>
      </c>
      <c r="E3641" s="1">
        <v>44958</v>
      </c>
      <c r="F3641" s="1" t="str">
        <f>TEXT(shipments9[[#This Row],[Shipdate]],"ddd")</f>
        <v>Wed</v>
      </c>
      <c r="G3641" s="1" t="str">
        <f>IF(OR(shipments9[[#This Row],[Day Name]]="Sat",shipments9[[#This Row],[Day Name]]="Sun"),"Weekend","Weekday")</f>
        <v>Weekday</v>
      </c>
      <c r="H3641">
        <v>9758.25</v>
      </c>
      <c r="I3641">
        <v>751</v>
      </c>
      <c r="J3641" t="s">
        <v>172</v>
      </c>
      <c r="K3641" t="s">
        <v>8151</v>
      </c>
      <c r="L3641" t="s">
        <v>8156</v>
      </c>
      <c r="M3641">
        <v>2</v>
      </c>
      <c r="N3641" t="s">
        <v>8157</v>
      </c>
      <c r="O3641" s="4">
        <f>INDEX(products[Cost_per_box], MATCH(shipments9[[#This Row],[PID]], products[PID], 0))</f>
        <v>4.74</v>
      </c>
      <c r="P3641" s="4">
        <f>shipments9[[#This Row],[Boxes]]*shipments9[[#This Row],[Cost Per Box]]</f>
        <v>3559.7400000000002</v>
      </c>
      <c r="Q3641" s="4">
        <f>shipments9[[#This Row],[Amount]] -shipments9[[#This Row],[total cost]]</f>
        <v>6198.51</v>
      </c>
      <c r="R3641" s="4" t="str">
        <f>IF(shipments9[[#This Row],[Gross Profit]]&lt;0,"Loss","Profit")</f>
        <v>Profit</v>
      </c>
      <c r="S3641" s="9">
        <f>shipments9[[#This Row],[Gross Profit]]/shipments9[[#This Row],[Amount]]</f>
        <v>0.63520713242640847</v>
      </c>
      <c r="T3641" s="11">
        <f>shipments9[[#This Row],[Amount]]/shipments9[[#This Row],[Boxes]]</f>
        <v>12.993675099866843</v>
      </c>
    </row>
    <row r="3642" spans="1:20" hidden="1" x14ac:dyDescent="0.25">
      <c r="A3642" t="s">
        <v>3839</v>
      </c>
      <c r="B3642" t="s">
        <v>102</v>
      </c>
      <c r="C3642" t="s">
        <v>149</v>
      </c>
      <c r="D3642" t="s">
        <v>22</v>
      </c>
      <c r="E3642" s="1">
        <v>45180</v>
      </c>
      <c r="F3642" s="1" t="str">
        <f>TEXT(shipments9[[#This Row],[Shipdate]],"ddd")</f>
        <v>Mon</v>
      </c>
      <c r="G3642" s="1" t="str">
        <f>IF(OR(shipments9[[#This Row],[Day Name]]="Sat",shipments9[[#This Row],[Day Name]]="Sun"),"Weekend","Weekday")</f>
        <v>Weekday</v>
      </c>
      <c r="H3642">
        <v>4169.25</v>
      </c>
      <c r="I3642">
        <v>261</v>
      </c>
      <c r="J3642" t="s">
        <v>172</v>
      </c>
      <c r="K3642" t="s">
        <v>8151</v>
      </c>
      <c r="L3642" t="s">
        <v>8160</v>
      </c>
      <c r="M3642">
        <v>9</v>
      </c>
      <c r="N3642" t="s">
        <v>8167</v>
      </c>
      <c r="O3642" s="4">
        <f>INDEX(products[Cost_per_box], MATCH(shipments9[[#This Row],[PID]], products[PID], 0))</f>
        <v>6.43</v>
      </c>
      <c r="P3642" s="4">
        <f>shipments9[[#This Row],[Boxes]]*shipments9[[#This Row],[Cost Per Box]]</f>
        <v>1678.23</v>
      </c>
      <c r="Q3642" s="4">
        <f>shipments9[[#This Row],[Amount]] -shipments9[[#This Row],[total cost]]</f>
        <v>2491.02</v>
      </c>
      <c r="R3642" s="4" t="str">
        <f>IF(shipments9[[#This Row],[Gross Profit]]&lt;0,"Loss","Profit")</f>
        <v>Profit</v>
      </c>
      <c r="S3642" s="9">
        <f>shipments9[[#This Row],[Gross Profit]]/shipments9[[#This Row],[Amount]]</f>
        <v>0.59747436589314629</v>
      </c>
      <c r="T3642" s="11">
        <f>shipments9[[#This Row],[Amount]]/shipments9[[#This Row],[Boxes]]</f>
        <v>15.974137931034482</v>
      </c>
    </row>
    <row r="3643" spans="1:20" hidden="1" x14ac:dyDescent="0.25">
      <c r="A3643" t="s">
        <v>3840</v>
      </c>
      <c r="B3643" t="s">
        <v>102</v>
      </c>
      <c r="C3643" t="s">
        <v>153</v>
      </c>
      <c r="D3643" t="s">
        <v>22</v>
      </c>
      <c r="E3643" s="1">
        <v>44953</v>
      </c>
      <c r="F3643" s="1" t="str">
        <f>TEXT(shipments9[[#This Row],[Shipdate]],"ddd")</f>
        <v>Fri</v>
      </c>
      <c r="G3643" s="1" t="str">
        <f>IF(OR(shipments9[[#This Row],[Day Name]]="Sat",shipments9[[#This Row],[Day Name]]="Sun"),"Weekend","Weekday")</f>
        <v>Weekday</v>
      </c>
      <c r="H3643">
        <v>5285.25</v>
      </c>
      <c r="I3643">
        <v>294</v>
      </c>
      <c r="J3643" t="s">
        <v>172</v>
      </c>
      <c r="K3643" t="s">
        <v>8151</v>
      </c>
      <c r="L3643" t="s">
        <v>8156</v>
      </c>
      <c r="M3643">
        <v>1</v>
      </c>
      <c r="N3643" t="s">
        <v>8163</v>
      </c>
      <c r="O3643" s="4">
        <f>INDEX(products[Cost_per_box], MATCH(shipments9[[#This Row],[PID]], products[PID], 0))</f>
        <v>9.57</v>
      </c>
      <c r="P3643" s="4">
        <f>shipments9[[#This Row],[Boxes]]*shipments9[[#This Row],[Cost Per Box]]</f>
        <v>2813.58</v>
      </c>
      <c r="Q3643" s="4">
        <f>shipments9[[#This Row],[Amount]] -shipments9[[#This Row],[total cost]]</f>
        <v>2471.67</v>
      </c>
      <c r="R3643" s="4" t="str">
        <f>IF(shipments9[[#This Row],[Gross Profit]]&lt;0,"Loss","Profit")</f>
        <v>Profit</v>
      </c>
      <c r="S3643" s="9">
        <f>shipments9[[#This Row],[Gross Profit]]/shipments9[[#This Row],[Amount]]</f>
        <v>0.46765432098765436</v>
      </c>
      <c r="T3643" s="11">
        <f>shipments9[[#This Row],[Amount]]/shipments9[[#This Row],[Boxes]]</f>
        <v>17.977040816326532</v>
      </c>
    </row>
    <row r="3644" spans="1:20" hidden="1" x14ac:dyDescent="0.25">
      <c r="A3644" t="s">
        <v>3841</v>
      </c>
      <c r="B3644" t="s">
        <v>102</v>
      </c>
      <c r="C3644" t="s">
        <v>163</v>
      </c>
      <c r="D3644" t="s">
        <v>22</v>
      </c>
      <c r="E3644" s="1">
        <v>45464</v>
      </c>
      <c r="F3644" s="1" t="str">
        <f>TEXT(shipments9[[#This Row],[Shipdate]],"ddd")</f>
        <v>Fri</v>
      </c>
      <c r="G3644" s="1" t="str">
        <f>IF(OR(shipments9[[#This Row],[Day Name]]="Sat",shipments9[[#This Row],[Day Name]]="Sun"),"Weekend","Weekday")</f>
        <v>Weekday</v>
      </c>
      <c r="H3644">
        <v>2776.5</v>
      </c>
      <c r="I3644">
        <v>253</v>
      </c>
      <c r="J3644" t="s">
        <v>172</v>
      </c>
      <c r="K3644" t="s">
        <v>8155</v>
      </c>
      <c r="L3644" t="s">
        <v>8154</v>
      </c>
      <c r="M3644">
        <v>6</v>
      </c>
      <c r="N3644" t="s">
        <v>8159</v>
      </c>
      <c r="O3644" s="4">
        <f>INDEX(products[Cost_per_box], MATCH(shipments9[[#This Row],[PID]], products[PID], 0))</f>
        <v>3.32</v>
      </c>
      <c r="P3644" s="4">
        <f>shipments9[[#This Row],[Boxes]]*shipments9[[#This Row],[Cost Per Box]]</f>
        <v>839.95999999999992</v>
      </c>
      <c r="Q3644" s="4">
        <f>shipments9[[#This Row],[Amount]] -shipments9[[#This Row],[total cost]]</f>
        <v>1936.54</v>
      </c>
      <c r="R3644" s="4" t="str">
        <f>IF(shipments9[[#This Row],[Gross Profit]]&lt;0,"Loss","Profit")</f>
        <v>Profit</v>
      </c>
      <c r="S3644" s="9">
        <f>shipments9[[#This Row],[Gross Profit]]/shipments9[[#This Row],[Amount]]</f>
        <v>0.69747523860976046</v>
      </c>
      <c r="T3644" s="11">
        <f>shipments9[[#This Row],[Amount]]/shipments9[[#This Row],[Boxes]]</f>
        <v>10.974308300395258</v>
      </c>
    </row>
    <row r="3645" spans="1:20" hidden="1" x14ac:dyDescent="0.25">
      <c r="A3645" t="s">
        <v>3842</v>
      </c>
      <c r="B3645" t="s">
        <v>102</v>
      </c>
      <c r="C3645" t="s">
        <v>121</v>
      </c>
      <c r="D3645" t="s">
        <v>22</v>
      </c>
      <c r="E3645" s="1">
        <v>45441</v>
      </c>
      <c r="F3645" s="1" t="str">
        <f>TEXT(shipments9[[#This Row],[Shipdate]],"ddd")</f>
        <v>Wed</v>
      </c>
      <c r="G3645" s="1" t="str">
        <f>IF(OR(shipments9[[#This Row],[Day Name]]="Sat",shipments9[[#This Row],[Day Name]]="Sun"),"Weekend","Weekday")</f>
        <v>Weekday</v>
      </c>
      <c r="H3645">
        <v>861.75</v>
      </c>
      <c r="I3645">
        <v>67</v>
      </c>
      <c r="J3645" t="s">
        <v>172</v>
      </c>
      <c r="K3645" t="s">
        <v>8155</v>
      </c>
      <c r="L3645" t="s">
        <v>8154</v>
      </c>
      <c r="M3645">
        <v>5</v>
      </c>
      <c r="N3645" t="s">
        <v>201</v>
      </c>
      <c r="O3645" s="4">
        <f>INDEX(products[Cost_per_box], MATCH(shipments9[[#This Row],[PID]], products[PID], 0))</f>
        <v>5.26</v>
      </c>
      <c r="P3645" s="4">
        <f>shipments9[[#This Row],[Boxes]]*shipments9[[#This Row],[Cost Per Box]]</f>
        <v>352.41999999999996</v>
      </c>
      <c r="Q3645" s="4">
        <f>shipments9[[#This Row],[Amount]] -shipments9[[#This Row],[total cost]]</f>
        <v>509.33000000000004</v>
      </c>
      <c r="R3645" s="4" t="str">
        <f>IF(shipments9[[#This Row],[Gross Profit]]&lt;0,"Loss","Profit")</f>
        <v>Profit</v>
      </c>
      <c r="S3645" s="9">
        <f>shipments9[[#This Row],[Gross Profit]]/shipments9[[#This Row],[Amount]]</f>
        <v>0.59104148534957934</v>
      </c>
      <c r="T3645" s="11">
        <f>shipments9[[#This Row],[Amount]]/shipments9[[#This Row],[Boxes]]</f>
        <v>12.861940298507463</v>
      </c>
    </row>
    <row r="3646" spans="1:20" hidden="1" x14ac:dyDescent="0.25">
      <c r="A3646" t="s">
        <v>3843</v>
      </c>
      <c r="B3646" t="s">
        <v>102</v>
      </c>
      <c r="C3646" t="s">
        <v>137</v>
      </c>
      <c r="D3646" t="s">
        <v>22</v>
      </c>
      <c r="E3646" s="1">
        <v>45446</v>
      </c>
      <c r="F3646" s="1" t="str">
        <f>TEXT(shipments9[[#This Row],[Shipdate]],"ddd")</f>
        <v>Mon</v>
      </c>
      <c r="G3646" s="1" t="str">
        <f>IF(OR(shipments9[[#This Row],[Day Name]]="Sat",shipments9[[#This Row],[Day Name]]="Sun"),"Weekend","Weekday")</f>
        <v>Weekday</v>
      </c>
      <c r="H3646">
        <v>4770</v>
      </c>
      <c r="I3646">
        <v>217</v>
      </c>
      <c r="J3646" t="s">
        <v>172</v>
      </c>
      <c r="K3646" t="s">
        <v>8155</v>
      </c>
      <c r="L3646" t="s">
        <v>8154</v>
      </c>
      <c r="M3646">
        <v>6</v>
      </c>
      <c r="N3646" t="s">
        <v>8159</v>
      </c>
      <c r="O3646" s="4">
        <f>INDEX(products[Cost_per_box], MATCH(shipments9[[#This Row],[PID]], products[PID], 0))</f>
        <v>7.73</v>
      </c>
      <c r="P3646" s="4">
        <f>shipments9[[#This Row],[Boxes]]*shipments9[[#This Row],[Cost Per Box]]</f>
        <v>1677.41</v>
      </c>
      <c r="Q3646" s="4">
        <f>shipments9[[#This Row],[Amount]] -shipments9[[#This Row],[total cost]]</f>
        <v>3092.59</v>
      </c>
      <c r="R3646" s="4" t="str">
        <f>IF(shipments9[[#This Row],[Gross Profit]]&lt;0,"Loss","Profit")</f>
        <v>Profit</v>
      </c>
      <c r="S3646" s="9">
        <f>shipments9[[#This Row],[Gross Profit]]/shipments9[[#This Row],[Amount]]</f>
        <v>0.64834171907756821</v>
      </c>
      <c r="T3646" s="11">
        <f>shipments9[[#This Row],[Amount]]/shipments9[[#This Row],[Boxes]]</f>
        <v>21.981566820276498</v>
      </c>
    </row>
    <row r="3647" spans="1:20" hidden="1" x14ac:dyDescent="0.25">
      <c r="A3647" t="s">
        <v>3844</v>
      </c>
      <c r="B3647" t="s">
        <v>102</v>
      </c>
      <c r="C3647" t="s">
        <v>149</v>
      </c>
      <c r="D3647" t="s">
        <v>22</v>
      </c>
      <c r="E3647" s="1">
        <v>44967</v>
      </c>
      <c r="F3647" s="1" t="str">
        <f>TEXT(shipments9[[#This Row],[Shipdate]],"ddd")</f>
        <v>Fri</v>
      </c>
      <c r="G3647" s="1" t="str">
        <f>IF(OR(shipments9[[#This Row],[Day Name]]="Sat",shipments9[[#This Row],[Day Name]]="Sun"),"Weekend","Weekday")</f>
        <v>Weekday</v>
      </c>
      <c r="H3647">
        <v>4619.25</v>
      </c>
      <c r="I3647">
        <v>289</v>
      </c>
      <c r="J3647" t="s">
        <v>172</v>
      </c>
      <c r="K3647" t="s">
        <v>8151</v>
      </c>
      <c r="L3647" t="s">
        <v>8156</v>
      </c>
      <c r="M3647">
        <v>2</v>
      </c>
      <c r="N3647" t="s">
        <v>8157</v>
      </c>
      <c r="O3647" s="4">
        <f>INDEX(products[Cost_per_box], MATCH(shipments9[[#This Row],[PID]], products[PID], 0))</f>
        <v>6.43</v>
      </c>
      <c r="P3647" s="4">
        <f>shipments9[[#This Row],[Boxes]]*shipments9[[#This Row],[Cost Per Box]]</f>
        <v>1858.27</v>
      </c>
      <c r="Q3647" s="4">
        <f>shipments9[[#This Row],[Amount]] -shipments9[[#This Row],[total cost]]</f>
        <v>2760.98</v>
      </c>
      <c r="R3647" s="4" t="str">
        <f>IF(shipments9[[#This Row],[Gross Profit]]&lt;0,"Loss","Profit")</f>
        <v>Profit</v>
      </c>
      <c r="S3647" s="9">
        <f>shipments9[[#This Row],[Gross Profit]]/shipments9[[#This Row],[Amount]]</f>
        <v>0.59771174974292363</v>
      </c>
      <c r="T3647" s="11">
        <f>shipments9[[#This Row],[Amount]]/shipments9[[#This Row],[Boxes]]</f>
        <v>15.98356401384083</v>
      </c>
    </row>
    <row r="3648" spans="1:20" hidden="1" x14ac:dyDescent="0.25">
      <c r="A3648" t="s">
        <v>3845</v>
      </c>
      <c r="B3648" t="s">
        <v>102</v>
      </c>
      <c r="C3648" t="s">
        <v>153</v>
      </c>
      <c r="D3648" t="s">
        <v>22</v>
      </c>
      <c r="E3648" s="1">
        <v>45182</v>
      </c>
      <c r="F3648" s="1" t="str">
        <f>TEXT(shipments9[[#This Row],[Shipdate]],"ddd")</f>
        <v>Wed</v>
      </c>
      <c r="G3648" s="1" t="str">
        <f>IF(OR(shipments9[[#This Row],[Day Name]]="Sat",shipments9[[#This Row],[Day Name]]="Sun"),"Weekend","Weekday")</f>
        <v>Weekday</v>
      </c>
      <c r="H3648">
        <v>3964.5</v>
      </c>
      <c r="I3648">
        <v>221</v>
      </c>
      <c r="J3648" t="s">
        <v>172</v>
      </c>
      <c r="K3648" t="s">
        <v>8151</v>
      </c>
      <c r="L3648" t="s">
        <v>8160</v>
      </c>
      <c r="M3648">
        <v>9</v>
      </c>
      <c r="N3648" t="s">
        <v>8167</v>
      </c>
      <c r="O3648" s="4">
        <f>INDEX(products[Cost_per_box], MATCH(shipments9[[#This Row],[PID]], products[PID], 0))</f>
        <v>9.57</v>
      </c>
      <c r="P3648" s="4">
        <f>shipments9[[#This Row],[Boxes]]*shipments9[[#This Row],[Cost Per Box]]</f>
        <v>2114.9700000000003</v>
      </c>
      <c r="Q3648" s="4">
        <f>shipments9[[#This Row],[Amount]] -shipments9[[#This Row],[total cost]]</f>
        <v>1849.5299999999997</v>
      </c>
      <c r="R3648" s="4" t="str">
        <f>IF(shipments9[[#This Row],[Gross Profit]]&lt;0,"Loss","Profit")</f>
        <v>Profit</v>
      </c>
      <c r="S3648" s="9">
        <f>shipments9[[#This Row],[Gross Profit]]/shipments9[[#This Row],[Amount]]</f>
        <v>0.46652289065455915</v>
      </c>
      <c r="T3648" s="11">
        <f>shipments9[[#This Row],[Amount]]/shipments9[[#This Row],[Boxes]]</f>
        <v>17.93891402714932</v>
      </c>
    </row>
    <row r="3649" spans="1:20" hidden="1" x14ac:dyDescent="0.25">
      <c r="A3649" t="s">
        <v>3846</v>
      </c>
      <c r="B3649" t="s">
        <v>102</v>
      </c>
      <c r="C3649" t="s">
        <v>153</v>
      </c>
      <c r="D3649" t="s">
        <v>22</v>
      </c>
      <c r="E3649" s="1">
        <v>45345</v>
      </c>
      <c r="F3649" s="1" t="str">
        <f>TEXT(shipments9[[#This Row],[Shipdate]],"ddd")</f>
        <v>Fri</v>
      </c>
      <c r="G3649" s="1" t="str">
        <f>IF(OR(shipments9[[#This Row],[Day Name]]="Sat",shipments9[[#This Row],[Day Name]]="Sun"),"Weekend","Weekday")</f>
        <v>Weekday</v>
      </c>
      <c r="H3649">
        <v>11664</v>
      </c>
      <c r="I3649">
        <v>687</v>
      </c>
      <c r="J3649" t="s">
        <v>172</v>
      </c>
      <c r="K3649" t="s">
        <v>8155</v>
      </c>
      <c r="L3649" t="s">
        <v>8156</v>
      </c>
      <c r="M3649">
        <v>2</v>
      </c>
      <c r="N3649" t="s">
        <v>8157</v>
      </c>
      <c r="O3649" s="4">
        <f>INDEX(products[Cost_per_box], MATCH(shipments9[[#This Row],[PID]], products[PID], 0))</f>
        <v>9.57</v>
      </c>
      <c r="P3649" s="4">
        <f>shipments9[[#This Row],[Boxes]]*shipments9[[#This Row],[Cost Per Box]]</f>
        <v>6574.59</v>
      </c>
      <c r="Q3649" s="4">
        <f>shipments9[[#This Row],[Amount]] -shipments9[[#This Row],[total cost]]</f>
        <v>5089.41</v>
      </c>
      <c r="R3649" s="4" t="str">
        <f>IF(shipments9[[#This Row],[Gross Profit]]&lt;0,"Loss","Profit")</f>
        <v>Profit</v>
      </c>
      <c r="S3649" s="9">
        <f>shipments9[[#This Row],[Gross Profit]]/shipments9[[#This Row],[Amount]]</f>
        <v>0.43633487654320985</v>
      </c>
      <c r="T3649" s="11">
        <f>shipments9[[#This Row],[Amount]]/shipments9[[#This Row],[Boxes]]</f>
        <v>16.978165938864628</v>
      </c>
    </row>
    <row r="3650" spans="1:20" hidden="1" x14ac:dyDescent="0.25">
      <c r="A3650" t="s">
        <v>3847</v>
      </c>
      <c r="B3650" t="s">
        <v>102</v>
      </c>
      <c r="C3650" t="s">
        <v>161</v>
      </c>
      <c r="D3650" t="s">
        <v>22</v>
      </c>
      <c r="E3650" s="1">
        <v>45089</v>
      </c>
      <c r="F3650" s="1" t="str">
        <f>TEXT(shipments9[[#This Row],[Shipdate]],"ddd")</f>
        <v>Mon</v>
      </c>
      <c r="G3650" s="1" t="str">
        <f>IF(OR(shipments9[[#This Row],[Day Name]]="Sat",shipments9[[#This Row],[Day Name]]="Sun"),"Weekend","Weekday")</f>
        <v>Weekday</v>
      </c>
      <c r="H3650">
        <v>1149.75</v>
      </c>
      <c r="I3650">
        <v>128</v>
      </c>
      <c r="J3650" t="s">
        <v>172</v>
      </c>
      <c r="K3650" t="s">
        <v>8151</v>
      </c>
      <c r="L3650" t="s">
        <v>8154</v>
      </c>
      <c r="M3650">
        <v>6</v>
      </c>
      <c r="N3650" t="s">
        <v>8159</v>
      </c>
      <c r="O3650" s="4">
        <f>INDEX(products[Cost_per_box], MATCH(shipments9[[#This Row],[PID]], products[PID], 0))</f>
        <v>2.76</v>
      </c>
      <c r="P3650" s="4">
        <f>shipments9[[#This Row],[Boxes]]*shipments9[[#This Row],[Cost Per Box]]</f>
        <v>353.28</v>
      </c>
      <c r="Q3650" s="4">
        <f>shipments9[[#This Row],[Amount]] -shipments9[[#This Row],[total cost]]</f>
        <v>796.47</v>
      </c>
      <c r="R3650" s="4" t="str">
        <f>IF(shipments9[[#This Row],[Gross Profit]]&lt;0,"Loss","Profit")</f>
        <v>Profit</v>
      </c>
      <c r="S3650" s="9">
        <f>shipments9[[#This Row],[Gross Profit]]/shipments9[[#This Row],[Amount]]</f>
        <v>0.69273320287018925</v>
      </c>
      <c r="T3650" s="11">
        <f>shipments9[[#This Row],[Amount]]/shipments9[[#This Row],[Boxes]]</f>
        <v>8.982421875</v>
      </c>
    </row>
    <row r="3651" spans="1:20" hidden="1" x14ac:dyDescent="0.25">
      <c r="A3651" t="s">
        <v>3848</v>
      </c>
      <c r="B3651" t="s">
        <v>102</v>
      </c>
      <c r="C3651" t="s">
        <v>132</v>
      </c>
      <c r="D3651" t="s">
        <v>22</v>
      </c>
      <c r="E3651" s="1">
        <v>44932</v>
      </c>
      <c r="F3651" s="1" t="str">
        <f>TEXT(shipments9[[#This Row],[Shipdate]],"ddd")</f>
        <v>Fri</v>
      </c>
      <c r="G3651" s="1" t="str">
        <f>IF(OR(shipments9[[#This Row],[Day Name]]="Sat",shipments9[[#This Row],[Day Name]]="Sun"),"Weekend","Weekday")</f>
        <v>Weekday</v>
      </c>
      <c r="H3651">
        <v>1696.5</v>
      </c>
      <c r="I3651">
        <v>71</v>
      </c>
      <c r="J3651" t="s">
        <v>172</v>
      </c>
      <c r="K3651" t="s">
        <v>8151</v>
      </c>
      <c r="L3651" t="s">
        <v>8156</v>
      </c>
      <c r="M3651">
        <v>1</v>
      </c>
      <c r="N3651" t="s">
        <v>8163</v>
      </c>
      <c r="O3651" s="4">
        <f>INDEX(products[Cost_per_box], MATCH(shipments9[[#This Row],[PID]], products[PID], 0))</f>
        <v>6.31</v>
      </c>
      <c r="P3651" s="4">
        <f>shipments9[[#This Row],[Boxes]]*shipments9[[#This Row],[Cost Per Box]]</f>
        <v>448.01</v>
      </c>
      <c r="Q3651" s="4">
        <f>shipments9[[#This Row],[Amount]] -shipments9[[#This Row],[total cost]]</f>
        <v>1248.49</v>
      </c>
      <c r="R3651" s="4" t="str">
        <f>IF(shipments9[[#This Row],[Gross Profit]]&lt;0,"Loss","Profit")</f>
        <v>Profit</v>
      </c>
      <c r="S3651" s="9">
        <f>shipments9[[#This Row],[Gross Profit]]/shipments9[[#This Row],[Amount]]</f>
        <v>0.73592101385204833</v>
      </c>
      <c r="T3651" s="11">
        <f>shipments9[[#This Row],[Amount]]/shipments9[[#This Row],[Boxes]]</f>
        <v>23.8943661971831</v>
      </c>
    </row>
    <row r="3652" spans="1:20" hidden="1" x14ac:dyDescent="0.25">
      <c r="A3652" t="s">
        <v>3849</v>
      </c>
      <c r="B3652" t="s">
        <v>102</v>
      </c>
      <c r="C3652" t="s">
        <v>143</v>
      </c>
      <c r="D3652" t="s">
        <v>22</v>
      </c>
      <c r="E3652" s="1">
        <v>45348</v>
      </c>
      <c r="F3652" s="1" t="str">
        <f>TEXT(shipments9[[#This Row],[Shipdate]],"ddd")</f>
        <v>Mon</v>
      </c>
      <c r="G3652" s="1" t="str">
        <f>IF(OR(shipments9[[#This Row],[Day Name]]="Sat",shipments9[[#This Row],[Day Name]]="Sun"),"Weekend","Weekday")</f>
        <v>Weekday</v>
      </c>
      <c r="H3652">
        <v>6090.75</v>
      </c>
      <c r="I3652">
        <v>305</v>
      </c>
      <c r="J3652" t="s">
        <v>172</v>
      </c>
      <c r="K3652" t="s">
        <v>8155</v>
      </c>
      <c r="L3652" t="s">
        <v>8156</v>
      </c>
      <c r="M3652">
        <v>2</v>
      </c>
      <c r="N3652" t="s">
        <v>8157</v>
      </c>
      <c r="O3652" s="4">
        <f>INDEX(products[Cost_per_box], MATCH(shipments9[[#This Row],[PID]], products[PID], 0))</f>
        <v>10.23</v>
      </c>
      <c r="P3652" s="4">
        <f>shipments9[[#This Row],[Boxes]]*shipments9[[#This Row],[Cost Per Box]]</f>
        <v>3120.15</v>
      </c>
      <c r="Q3652" s="4">
        <f>shipments9[[#This Row],[Amount]] -shipments9[[#This Row],[total cost]]</f>
        <v>2970.6</v>
      </c>
      <c r="R3652" s="4" t="str">
        <f>IF(shipments9[[#This Row],[Gross Profit]]&lt;0,"Loss","Profit")</f>
        <v>Profit</v>
      </c>
      <c r="S3652" s="9">
        <f>shipments9[[#This Row],[Gross Profit]]/shipments9[[#This Row],[Amount]]</f>
        <v>0.48772318679965521</v>
      </c>
      <c r="T3652" s="11">
        <f>shipments9[[#This Row],[Amount]]/shipments9[[#This Row],[Boxes]]</f>
        <v>19.96967213114754</v>
      </c>
    </row>
    <row r="3653" spans="1:20" hidden="1" x14ac:dyDescent="0.25">
      <c r="A3653" t="s">
        <v>3850</v>
      </c>
      <c r="B3653" t="s">
        <v>102</v>
      </c>
      <c r="C3653" t="s">
        <v>155</v>
      </c>
      <c r="D3653" t="s">
        <v>22</v>
      </c>
      <c r="E3653" s="1">
        <v>45363</v>
      </c>
      <c r="F3653" s="1" t="str">
        <f>TEXT(shipments9[[#This Row],[Shipdate]],"ddd")</f>
        <v>Tue</v>
      </c>
      <c r="G3653" s="1" t="str">
        <f>IF(OR(shipments9[[#This Row],[Day Name]]="Sat",shipments9[[#This Row],[Day Name]]="Sun"),"Weekend","Weekday")</f>
        <v>Weekday</v>
      </c>
      <c r="H3653">
        <v>13392</v>
      </c>
      <c r="I3653">
        <v>1488</v>
      </c>
      <c r="J3653" t="s">
        <v>172</v>
      </c>
      <c r="K3653" t="s">
        <v>8155</v>
      </c>
      <c r="L3653" t="s">
        <v>8156</v>
      </c>
      <c r="M3653">
        <v>3</v>
      </c>
      <c r="N3653" t="s">
        <v>8164</v>
      </c>
      <c r="O3653" s="4">
        <f>INDEX(products[Cost_per_box], MATCH(shipments9[[#This Row],[PID]], products[PID], 0))</f>
        <v>8.43</v>
      </c>
      <c r="P3653" s="4">
        <f>shipments9[[#This Row],[Boxes]]*shipments9[[#This Row],[Cost Per Box]]</f>
        <v>12543.84</v>
      </c>
      <c r="Q3653" s="4">
        <f>shipments9[[#This Row],[Amount]] -shipments9[[#This Row],[total cost]]</f>
        <v>848.15999999999985</v>
      </c>
      <c r="R3653" s="4" t="str">
        <f>IF(shipments9[[#This Row],[Gross Profit]]&lt;0,"Loss","Profit")</f>
        <v>Profit</v>
      </c>
      <c r="S3653" s="9">
        <f>shipments9[[#This Row],[Gross Profit]]/shipments9[[#This Row],[Amount]]</f>
        <v>6.3333333333333325E-2</v>
      </c>
      <c r="T3653" s="11">
        <f>shipments9[[#This Row],[Amount]]/shipments9[[#This Row],[Boxes]]</f>
        <v>9</v>
      </c>
    </row>
    <row r="3654" spans="1:20" hidden="1" x14ac:dyDescent="0.25">
      <c r="A3654" t="s">
        <v>3851</v>
      </c>
      <c r="B3654" t="s">
        <v>102</v>
      </c>
      <c r="C3654" t="s">
        <v>149</v>
      </c>
      <c r="D3654" t="s">
        <v>22</v>
      </c>
      <c r="E3654" s="1">
        <v>45260</v>
      </c>
      <c r="F3654" s="1" t="str">
        <f>TEXT(shipments9[[#This Row],[Shipdate]],"ddd")</f>
        <v>Thu</v>
      </c>
      <c r="G3654" s="1" t="str">
        <f>IF(OR(shipments9[[#This Row],[Day Name]]="Sat",shipments9[[#This Row],[Day Name]]="Sun"),"Weekend","Weekday")</f>
        <v>Weekday</v>
      </c>
      <c r="H3654">
        <v>6738.75</v>
      </c>
      <c r="I3654">
        <v>422</v>
      </c>
      <c r="J3654" t="s">
        <v>172</v>
      </c>
      <c r="K3654" t="s">
        <v>8151</v>
      </c>
      <c r="L3654" t="s">
        <v>8152</v>
      </c>
      <c r="M3654">
        <v>11</v>
      </c>
      <c r="N3654" t="s">
        <v>8165</v>
      </c>
      <c r="O3654" s="4">
        <f>INDEX(products[Cost_per_box], MATCH(shipments9[[#This Row],[PID]], products[PID], 0))</f>
        <v>6.43</v>
      </c>
      <c r="P3654" s="4">
        <f>shipments9[[#This Row],[Boxes]]*shipments9[[#This Row],[Cost Per Box]]</f>
        <v>2713.46</v>
      </c>
      <c r="Q3654" s="4">
        <f>shipments9[[#This Row],[Amount]] -shipments9[[#This Row],[total cost]]</f>
        <v>4025.29</v>
      </c>
      <c r="R3654" s="4" t="str">
        <f>IF(shipments9[[#This Row],[Gross Profit]]&lt;0,"Loss","Profit")</f>
        <v>Profit</v>
      </c>
      <c r="S3654" s="9">
        <f>shipments9[[#This Row],[Gross Profit]]/shipments9[[#This Row],[Amount]]</f>
        <v>0.59733481728807269</v>
      </c>
      <c r="T3654" s="11">
        <f>shipments9[[#This Row],[Amount]]/shipments9[[#This Row],[Boxes]]</f>
        <v>15.968601895734597</v>
      </c>
    </row>
    <row r="3655" spans="1:20" hidden="1" x14ac:dyDescent="0.25">
      <c r="A3655" t="s">
        <v>3852</v>
      </c>
      <c r="B3655" t="s">
        <v>102</v>
      </c>
      <c r="C3655" t="s">
        <v>153</v>
      </c>
      <c r="D3655" t="s">
        <v>22</v>
      </c>
      <c r="E3655" s="1">
        <v>45387</v>
      </c>
      <c r="F3655" s="1" t="str">
        <f>TEXT(shipments9[[#This Row],[Shipdate]],"ddd")</f>
        <v>Fri</v>
      </c>
      <c r="G3655" s="1" t="str">
        <f>IF(OR(shipments9[[#This Row],[Day Name]]="Sat",shipments9[[#This Row],[Day Name]]="Sun"),"Weekend","Weekday")</f>
        <v>Weekday</v>
      </c>
      <c r="H3655">
        <v>15714</v>
      </c>
      <c r="I3655">
        <v>925</v>
      </c>
      <c r="J3655" t="s">
        <v>172</v>
      </c>
      <c r="K3655" t="s">
        <v>8155</v>
      </c>
      <c r="L3655" t="s">
        <v>8154</v>
      </c>
      <c r="M3655">
        <v>4</v>
      </c>
      <c r="N3655" t="s">
        <v>8158</v>
      </c>
      <c r="O3655" s="4">
        <f>INDEX(products[Cost_per_box], MATCH(shipments9[[#This Row],[PID]], products[PID], 0))</f>
        <v>9.57</v>
      </c>
      <c r="P3655" s="4">
        <f>shipments9[[#This Row],[Boxes]]*shipments9[[#This Row],[Cost Per Box]]</f>
        <v>8852.25</v>
      </c>
      <c r="Q3655" s="4">
        <f>shipments9[[#This Row],[Amount]] -shipments9[[#This Row],[total cost]]</f>
        <v>6861.75</v>
      </c>
      <c r="R3655" s="4" t="str">
        <f>IF(shipments9[[#This Row],[Gross Profit]]&lt;0,"Loss","Profit")</f>
        <v>Profit</v>
      </c>
      <c r="S3655" s="9">
        <f>shipments9[[#This Row],[Gross Profit]]/shipments9[[#This Row],[Amount]]</f>
        <v>0.43666475754104622</v>
      </c>
      <c r="T3655" s="11">
        <f>shipments9[[#This Row],[Amount]]/shipments9[[#This Row],[Boxes]]</f>
        <v>16.988108108108108</v>
      </c>
    </row>
    <row r="3656" spans="1:20" x14ac:dyDescent="0.25">
      <c r="A3656" t="s">
        <v>3853</v>
      </c>
      <c r="B3656" t="s">
        <v>102</v>
      </c>
      <c r="C3656" t="s">
        <v>155</v>
      </c>
      <c r="D3656" t="s">
        <v>22</v>
      </c>
      <c r="E3656" s="1">
        <v>45399</v>
      </c>
      <c r="F3656" s="1" t="str">
        <f>TEXT(shipments9[[#This Row],[Shipdate]],"ddd")</f>
        <v>Wed</v>
      </c>
      <c r="G3656" s="1" t="str">
        <f>IF(OR(shipments9[[#This Row],[Day Name]]="Sat",shipments9[[#This Row],[Day Name]]="Sun"),"Weekend","Weekday")</f>
        <v>Weekday</v>
      </c>
      <c r="H3656">
        <v>3096</v>
      </c>
      <c r="I3656">
        <v>387</v>
      </c>
      <c r="J3656" t="s">
        <v>172</v>
      </c>
      <c r="K3656" t="s">
        <v>8155</v>
      </c>
      <c r="L3656" t="s">
        <v>8154</v>
      </c>
      <c r="M3656">
        <v>4</v>
      </c>
      <c r="N3656" t="s">
        <v>8158</v>
      </c>
      <c r="O3656" s="4">
        <f>INDEX(products[Cost_per_box], MATCH(shipments9[[#This Row],[PID]], products[PID], 0))</f>
        <v>8.43</v>
      </c>
      <c r="P3656" s="4">
        <f>shipments9[[#This Row],[Boxes]]*shipments9[[#This Row],[Cost Per Box]]</f>
        <v>3262.41</v>
      </c>
      <c r="Q3656" s="4">
        <f>shipments9[[#This Row],[Amount]] -shipments9[[#This Row],[total cost]]</f>
        <v>-166.40999999999985</v>
      </c>
      <c r="R3656" s="4" t="str">
        <f>IF(shipments9[[#This Row],[Gross Profit]]&lt;0,"Loss","Profit")</f>
        <v>Loss</v>
      </c>
      <c r="S3656" s="9">
        <f>shipments9[[#This Row],[Gross Profit]]/shipments9[[#This Row],[Amount]]</f>
        <v>-5.3749999999999951E-2</v>
      </c>
      <c r="T3656" s="11">
        <f>shipments9[[#This Row],[Amount]]/shipments9[[#This Row],[Boxes]]</f>
        <v>8</v>
      </c>
    </row>
    <row r="3657" spans="1:20" hidden="1" x14ac:dyDescent="0.25">
      <c r="A3657" t="s">
        <v>3854</v>
      </c>
      <c r="B3657" t="s">
        <v>102</v>
      </c>
      <c r="C3657" t="s">
        <v>155</v>
      </c>
      <c r="D3657" t="s">
        <v>22</v>
      </c>
      <c r="E3657" s="1">
        <v>45307</v>
      </c>
      <c r="F3657" s="1" t="str">
        <f>TEXT(shipments9[[#This Row],[Shipdate]],"ddd")</f>
        <v>Tue</v>
      </c>
      <c r="G3657" s="1" t="str">
        <f>IF(OR(shipments9[[#This Row],[Day Name]]="Sat",shipments9[[#This Row],[Day Name]]="Sun"),"Weekend","Weekday")</f>
        <v>Weekday</v>
      </c>
      <c r="H3657">
        <v>7578</v>
      </c>
      <c r="I3657">
        <v>842</v>
      </c>
      <c r="J3657" t="s">
        <v>172</v>
      </c>
      <c r="K3657" t="s">
        <v>8155</v>
      </c>
      <c r="L3657" t="s">
        <v>8156</v>
      </c>
      <c r="M3657">
        <v>1</v>
      </c>
      <c r="N3657" t="s">
        <v>8163</v>
      </c>
      <c r="O3657" s="4">
        <f>INDEX(products[Cost_per_box], MATCH(shipments9[[#This Row],[PID]], products[PID], 0))</f>
        <v>8.43</v>
      </c>
      <c r="P3657" s="4">
        <f>shipments9[[#This Row],[Boxes]]*shipments9[[#This Row],[Cost Per Box]]</f>
        <v>7098.0599999999995</v>
      </c>
      <c r="Q3657" s="4">
        <f>shipments9[[#This Row],[Amount]] -shipments9[[#This Row],[total cost]]</f>
        <v>479.94000000000051</v>
      </c>
      <c r="R3657" s="4" t="str">
        <f>IF(shipments9[[#This Row],[Gross Profit]]&lt;0,"Loss","Profit")</f>
        <v>Profit</v>
      </c>
      <c r="S3657" s="9">
        <f>shipments9[[#This Row],[Gross Profit]]/shipments9[[#This Row],[Amount]]</f>
        <v>6.3333333333333394E-2</v>
      </c>
      <c r="T3657" s="11">
        <f>shipments9[[#This Row],[Amount]]/shipments9[[#This Row],[Boxes]]</f>
        <v>9</v>
      </c>
    </row>
    <row r="3658" spans="1:20" hidden="1" x14ac:dyDescent="0.25">
      <c r="A3658" t="s">
        <v>3855</v>
      </c>
      <c r="B3658" t="s">
        <v>102</v>
      </c>
      <c r="C3658" t="s">
        <v>163</v>
      </c>
      <c r="D3658" t="s">
        <v>22</v>
      </c>
      <c r="E3658" s="1">
        <v>45034</v>
      </c>
      <c r="F3658" s="1" t="str">
        <f>TEXT(shipments9[[#This Row],[Shipdate]],"ddd")</f>
        <v>Tue</v>
      </c>
      <c r="G3658" s="1" t="str">
        <f>IF(OR(shipments9[[#This Row],[Day Name]]="Sat",shipments9[[#This Row],[Day Name]]="Sun"),"Weekend","Weekday")</f>
        <v>Weekday</v>
      </c>
      <c r="H3658">
        <v>281.25</v>
      </c>
      <c r="I3658">
        <v>29</v>
      </c>
      <c r="J3658" t="s">
        <v>172</v>
      </c>
      <c r="K3658" t="s">
        <v>8151</v>
      </c>
      <c r="L3658" t="s">
        <v>8154</v>
      </c>
      <c r="M3658">
        <v>4</v>
      </c>
      <c r="N3658" t="s">
        <v>8158</v>
      </c>
      <c r="O3658" s="4">
        <f>INDEX(products[Cost_per_box], MATCH(shipments9[[#This Row],[PID]], products[PID], 0))</f>
        <v>3.32</v>
      </c>
      <c r="P3658" s="4">
        <f>shipments9[[#This Row],[Boxes]]*shipments9[[#This Row],[Cost Per Box]]</f>
        <v>96.28</v>
      </c>
      <c r="Q3658" s="4">
        <f>shipments9[[#This Row],[Amount]] -shipments9[[#This Row],[total cost]]</f>
        <v>184.97</v>
      </c>
      <c r="R3658" s="4" t="str">
        <f>IF(shipments9[[#This Row],[Gross Profit]]&lt;0,"Loss","Profit")</f>
        <v>Profit</v>
      </c>
      <c r="S3658" s="9">
        <f>shipments9[[#This Row],[Gross Profit]]/shipments9[[#This Row],[Amount]]</f>
        <v>0.6576711111111111</v>
      </c>
      <c r="T3658" s="11">
        <f>shipments9[[#This Row],[Amount]]/shipments9[[#This Row],[Boxes]]</f>
        <v>9.6982758620689662</v>
      </c>
    </row>
    <row r="3659" spans="1:20" hidden="1" x14ac:dyDescent="0.25">
      <c r="A3659" t="s">
        <v>3856</v>
      </c>
      <c r="B3659" t="s">
        <v>42</v>
      </c>
      <c r="C3659" t="s">
        <v>130</v>
      </c>
      <c r="D3659" t="s">
        <v>22</v>
      </c>
      <c r="E3659" s="1">
        <v>45216</v>
      </c>
      <c r="F3659" s="1" t="str">
        <f>TEXT(shipments9[[#This Row],[Shipdate]],"ddd")</f>
        <v>Tue</v>
      </c>
      <c r="G3659" s="1" t="str">
        <f>IF(OR(shipments9[[#This Row],[Day Name]]="Sat",shipments9[[#This Row],[Day Name]]="Sun"),"Weekend","Weekday")</f>
        <v>Weekday</v>
      </c>
      <c r="H3659">
        <v>888.75</v>
      </c>
      <c r="I3659">
        <v>127</v>
      </c>
      <c r="J3659" t="s">
        <v>172</v>
      </c>
      <c r="K3659" t="s">
        <v>8151</v>
      </c>
      <c r="L3659" t="s">
        <v>8152</v>
      </c>
      <c r="M3659">
        <v>10</v>
      </c>
      <c r="N3659" t="s">
        <v>8153</v>
      </c>
      <c r="O3659" s="4">
        <f>INDEX(products[Cost_per_box], MATCH(shipments9[[#This Row],[PID]], products[PID], 0))</f>
        <v>5.72</v>
      </c>
      <c r="P3659" s="4">
        <f>shipments9[[#This Row],[Boxes]]*shipments9[[#This Row],[Cost Per Box]]</f>
        <v>726.43999999999994</v>
      </c>
      <c r="Q3659" s="4">
        <f>shipments9[[#This Row],[Amount]] -shipments9[[#This Row],[total cost]]</f>
        <v>162.31000000000006</v>
      </c>
      <c r="R3659" s="4" t="str">
        <f>IF(shipments9[[#This Row],[Gross Profit]]&lt;0,"Loss","Profit")</f>
        <v>Profit</v>
      </c>
      <c r="S3659" s="9">
        <f>shipments9[[#This Row],[Gross Profit]]/shipments9[[#This Row],[Amount]]</f>
        <v>0.18262728551336152</v>
      </c>
      <c r="T3659" s="11">
        <f>shipments9[[#This Row],[Amount]]/shipments9[[#This Row],[Boxes]]</f>
        <v>6.9980314960629917</v>
      </c>
    </row>
    <row r="3660" spans="1:20" hidden="1" x14ac:dyDescent="0.25">
      <c r="A3660" t="s">
        <v>3857</v>
      </c>
      <c r="B3660" t="s">
        <v>42</v>
      </c>
      <c r="C3660" t="s">
        <v>130</v>
      </c>
      <c r="D3660" t="s">
        <v>22</v>
      </c>
      <c r="E3660" s="1">
        <v>45296</v>
      </c>
      <c r="F3660" s="1" t="str">
        <f>TEXT(shipments9[[#This Row],[Shipdate]],"ddd")</f>
        <v>Fri</v>
      </c>
      <c r="G3660" s="1" t="str">
        <f>IF(OR(shipments9[[#This Row],[Day Name]]="Sat",shipments9[[#This Row],[Day Name]]="Sun"),"Weekend","Weekday")</f>
        <v>Weekday</v>
      </c>
      <c r="H3660">
        <v>749.25</v>
      </c>
      <c r="I3660">
        <v>125</v>
      </c>
      <c r="J3660" t="s">
        <v>172</v>
      </c>
      <c r="K3660" t="s">
        <v>8155</v>
      </c>
      <c r="L3660" t="s">
        <v>8156</v>
      </c>
      <c r="M3660">
        <v>1</v>
      </c>
      <c r="N3660" t="s">
        <v>8163</v>
      </c>
      <c r="O3660" s="4">
        <f>INDEX(products[Cost_per_box], MATCH(shipments9[[#This Row],[PID]], products[PID], 0))</f>
        <v>5.72</v>
      </c>
      <c r="P3660" s="4">
        <f>shipments9[[#This Row],[Boxes]]*shipments9[[#This Row],[Cost Per Box]]</f>
        <v>715</v>
      </c>
      <c r="Q3660" s="4">
        <f>shipments9[[#This Row],[Amount]] -shipments9[[#This Row],[total cost]]</f>
        <v>34.25</v>
      </c>
      <c r="R3660" s="4" t="str">
        <f>IF(shipments9[[#This Row],[Gross Profit]]&lt;0,"Loss","Profit")</f>
        <v>Profit</v>
      </c>
      <c r="S3660" s="9">
        <f>shipments9[[#This Row],[Gross Profit]]/shipments9[[#This Row],[Amount]]</f>
        <v>4.5712379045712376E-2</v>
      </c>
      <c r="T3660" s="11">
        <f>shipments9[[#This Row],[Amount]]/shipments9[[#This Row],[Boxes]]</f>
        <v>5.9939999999999998</v>
      </c>
    </row>
    <row r="3661" spans="1:20" x14ac:dyDescent="0.25">
      <c r="A3661" t="s">
        <v>3858</v>
      </c>
      <c r="B3661" t="s">
        <v>42</v>
      </c>
      <c r="C3661" t="s">
        <v>130</v>
      </c>
      <c r="D3661" t="s">
        <v>22</v>
      </c>
      <c r="E3661" s="1">
        <v>45349</v>
      </c>
      <c r="F3661" s="1" t="str">
        <f>TEXT(shipments9[[#This Row],[Shipdate]],"ddd")</f>
        <v>Tue</v>
      </c>
      <c r="G3661" s="1" t="str">
        <f>IF(OR(shipments9[[#This Row],[Day Name]]="Sat",shipments9[[#This Row],[Day Name]]="Sun"),"Weekend","Weekday")</f>
        <v>Weekday</v>
      </c>
      <c r="H3661">
        <v>3246.75</v>
      </c>
      <c r="I3661">
        <v>650</v>
      </c>
      <c r="J3661" t="s">
        <v>172</v>
      </c>
      <c r="K3661" t="s">
        <v>8155</v>
      </c>
      <c r="L3661" t="s">
        <v>8156</v>
      </c>
      <c r="M3661">
        <v>2</v>
      </c>
      <c r="N3661" t="s">
        <v>8157</v>
      </c>
      <c r="O3661" s="4">
        <f>INDEX(products[Cost_per_box], MATCH(shipments9[[#This Row],[PID]], products[PID], 0))</f>
        <v>5.72</v>
      </c>
      <c r="P3661" s="4">
        <f>shipments9[[#This Row],[Boxes]]*shipments9[[#This Row],[Cost Per Box]]</f>
        <v>3718</v>
      </c>
      <c r="Q3661" s="4">
        <f>shipments9[[#This Row],[Amount]] -shipments9[[#This Row],[total cost]]</f>
        <v>-471.25</v>
      </c>
      <c r="R3661" s="4" t="str">
        <f>IF(shipments9[[#This Row],[Gross Profit]]&lt;0,"Loss","Profit")</f>
        <v>Loss</v>
      </c>
      <c r="S3661" s="9">
        <f>shipments9[[#This Row],[Gross Profit]]/shipments9[[#This Row],[Amount]]</f>
        <v>-0.14514514514514515</v>
      </c>
      <c r="T3661" s="11">
        <f>shipments9[[#This Row],[Amount]]/shipments9[[#This Row],[Boxes]]</f>
        <v>4.9950000000000001</v>
      </c>
    </row>
    <row r="3662" spans="1:20" hidden="1" x14ac:dyDescent="0.25">
      <c r="A3662" t="s">
        <v>3859</v>
      </c>
      <c r="B3662" t="s">
        <v>42</v>
      </c>
      <c r="C3662" t="s">
        <v>130</v>
      </c>
      <c r="D3662" t="s">
        <v>22</v>
      </c>
      <c r="E3662" s="1">
        <v>45085</v>
      </c>
      <c r="F3662" s="1" t="str">
        <f>TEXT(shipments9[[#This Row],[Shipdate]],"ddd")</f>
        <v>Thu</v>
      </c>
      <c r="G3662" s="1" t="str">
        <f>IF(OR(shipments9[[#This Row],[Day Name]]="Sat",shipments9[[#This Row],[Day Name]]="Sun"),"Weekend","Weekday")</f>
        <v>Weekday</v>
      </c>
      <c r="H3662">
        <v>3478.5</v>
      </c>
      <c r="I3662">
        <v>580</v>
      </c>
      <c r="J3662" t="s">
        <v>172</v>
      </c>
      <c r="K3662" t="s">
        <v>8151</v>
      </c>
      <c r="L3662" t="s">
        <v>8154</v>
      </c>
      <c r="M3662">
        <v>6</v>
      </c>
      <c r="N3662" t="s">
        <v>8159</v>
      </c>
      <c r="O3662" s="4">
        <f>INDEX(products[Cost_per_box], MATCH(shipments9[[#This Row],[PID]], products[PID], 0))</f>
        <v>5.72</v>
      </c>
      <c r="P3662" s="4">
        <f>shipments9[[#This Row],[Boxes]]*shipments9[[#This Row],[Cost Per Box]]</f>
        <v>3317.6</v>
      </c>
      <c r="Q3662" s="4">
        <f>shipments9[[#This Row],[Amount]] -shipments9[[#This Row],[total cost]]</f>
        <v>160.90000000000009</v>
      </c>
      <c r="R3662" s="4" t="str">
        <f>IF(shipments9[[#This Row],[Gross Profit]]&lt;0,"Loss","Profit")</f>
        <v>Profit</v>
      </c>
      <c r="S3662" s="9">
        <f>shipments9[[#This Row],[Gross Profit]]/shipments9[[#This Row],[Amount]]</f>
        <v>4.6255569929567371E-2</v>
      </c>
      <c r="T3662" s="11">
        <f>shipments9[[#This Row],[Amount]]/shipments9[[#This Row],[Boxes]]</f>
        <v>5.9974137931034486</v>
      </c>
    </row>
    <row r="3663" spans="1:20" hidden="1" x14ac:dyDescent="0.25">
      <c r="A3663" t="s">
        <v>3860</v>
      </c>
      <c r="B3663" t="s">
        <v>42</v>
      </c>
      <c r="C3663" t="s">
        <v>130</v>
      </c>
      <c r="D3663" t="s">
        <v>22</v>
      </c>
      <c r="E3663" s="1">
        <v>45189</v>
      </c>
      <c r="F3663" s="1" t="str">
        <f>TEXT(shipments9[[#This Row],[Shipdate]],"ddd")</f>
        <v>Wed</v>
      </c>
      <c r="G3663" s="1" t="str">
        <f>IF(OR(shipments9[[#This Row],[Day Name]]="Sat",shipments9[[#This Row],[Day Name]]="Sun"),"Weekend","Weekday")</f>
        <v>Weekday</v>
      </c>
      <c r="H3663">
        <v>5955.75</v>
      </c>
      <c r="I3663">
        <v>851</v>
      </c>
      <c r="J3663" t="s">
        <v>172</v>
      </c>
      <c r="K3663" t="s">
        <v>8151</v>
      </c>
      <c r="L3663" t="s">
        <v>8160</v>
      </c>
      <c r="M3663">
        <v>9</v>
      </c>
      <c r="N3663" t="s">
        <v>8167</v>
      </c>
      <c r="O3663" s="4">
        <f>INDEX(products[Cost_per_box], MATCH(shipments9[[#This Row],[PID]], products[PID], 0))</f>
        <v>5.72</v>
      </c>
      <c r="P3663" s="4">
        <f>shipments9[[#This Row],[Boxes]]*shipments9[[#This Row],[Cost Per Box]]</f>
        <v>4867.7199999999993</v>
      </c>
      <c r="Q3663" s="4">
        <f>shipments9[[#This Row],[Amount]] -shipments9[[#This Row],[total cost]]</f>
        <v>1088.0300000000007</v>
      </c>
      <c r="R3663" s="4" t="str">
        <f>IF(shipments9[[#This Row],[Gross Profit]]&lt;0,"Loss","Profit")</f>
        <v>Profit</v>
      </c>
      <c r="S3663" s="9">
        <f>shipments9[[#This Row],[Gross Profit]]/shipments9[[#This Row],[Amount]]</f>
        <v>0.18268563992780099</v>
      </c>
      <c r="T3663" s="11">
        <f>shipments9[[#This Row],[Amount]]/shipments9[[#This Row],[Boxes]]</f>
        <v>6.9985311398354879</v>
      </c>
    </row>
    <row r="3664" spans="1:20" x14ac:dyDescent="0.25">
      <c r="A3664" t="s">
        <v>3861</v>
      </c>
      <c r="B3664" t="s">
        <v>42</v>
      </c>
      <c r="C3664" t="s">
        <v>130</v>
      </c>
      <c r="D3664" t="s">
        <v>22</v>
      </c>
      <c r="E3664" s="1">
        <v>45226</v>
      </c>
      <c r="F3664" s="1" t="str">
        <f>TEXT(shipments9[[#This Row],[Shipdate]],"ddd")</f>
        <v>Fri</v>
      </c>
      <c r="G3664" s="1" t="str">
        <f>IF(OR(shipments9[[#This Row],[Day Name]]="Sat",shipments9[[#This Row],[Day Name]]="Sun"),"Weekend","Weekday")</f>
        <v>Weekday</v>
      </c>
      <c r="H3664">
        <v>6606</v>
      </c>
      <c r="I3664">
        <v>1322</v>
      </c>
      <c r="J3664" t="s">
        <v>172</v>
      </c>
      <c r="K3664" t="s">
        <v>8151</v>
      </c>
      <c r="L3664" t="s">
        <v>8152</v>
      </c>
      <c r="M3664">
        <v>10</v>
      </c>
      <c r="N3664" t="s">
        <v>8153</v>
      </c>
      <c r="O3664" s="4">
        <f>INDEX(products[Cost_per_box], MATCH(shipments9[[#This Row],[PID]], products[PID], 0))</f>
        <v>5.72</v>
      </c>
      <c r="P3664" s="4">
        <f>shipments9[[#This Row],[Boxes]]*shipments9[[#This Row],[Cost Per Box]]</f>
        <v>7561.8399999999992</v>
      </c>
      <c r="Q3664" s="4">
        <f>shipments9[[#This Row],[Amount]] -shipments9[[#This Row],[total cost]]</f>
        <v>-955.83999999999924</v>
      </c>
      <c r="R3664" s="4" t="str">
        <f>IF(shipments9[[#This Row],[Gross Profit]]&lt;0,"Loss","Profit")</f>
        <v>Loss</v>
      </c>
      <c r="S3664" s="9">
        <f>shipments9[[#This Row],[Gross Profit]]/shipments9[[#This Row],[Amount]]</f>
        <v>-0.14469270360278524</v>
      </c>
      <c r="T3664" s="11">
        <f>shipments9[[#This Row],[Amount]]/shipments9[[#This Row],[Boxes]]</f>
        <v>4.9969742813918305</v>
      </c>
    </row>
    <row r="3665" spans="1:20" x14ac:dyDescent="0.25">
      <c r="A3665" t="s">
        <v>3862</v>
      </c>
      <c r="B3665" t="s">
        <v>45</v>
      </c>
      <c r="C3665" t="s">
        <v>130</v>
      </c>
      <c r="D3665" t="s">
        <v>22</v>
      </c>
      <c r="E3665" s="1">
        <v>45098</v>
      </c>
      <c r="F3665" s="1" t="str">
        <f>TEXT(shipments9[[#This Row],[Shipdate]],"ddd")</f>
        <v>Wed</v>
      </c>
      <c r="G3665" s="1" t="str">
        <f>IF(OR(shipments9[[#This Row],[Day Name]]="Sat",shipments9[[#This Row],[Day Name]]="Sun"),"Weekend","Weekday")</f>
        <v>Weekday</v>
      </c>
      <c r="H3665">
        <v>1377</v>
      </c>
      <c r="I3665">
        <v>276</v>
      </c>
      <c r="J3665" t="s">
        <v>172</v>
      </c>
      <c r="K3665" t="s">
        <v>8151</v>
      </c>
      <c r="L3665" t="s">
        <v>8154</v>
      </c>
      <c r="M3665">
        <v>6</v>
      </c>
      <c r="N3665" t="s">
        <v>8159</v>
      </c>
      <c r="O3665" s="4">
        <f>INDEX(products[Cost_per_box], MATCH(shipments9[[#This Row],[PID]], products[PID], 0))</f>
        <v>5.72</v>
      </c>
      <c r="P3665" s="4">
        <f>shipments9[[#This Row],[Boxes]]*shipments9[[#This Row],[Cost Per Box]]</f>
        <v>1578.72</v>
      </c>
      <c r="Q3665" s="4">
        <f>shipments9[[#This Row],[Amount]] -shipments9[[#This Row],[total cost]]</f>
        <v>-201.72000000000003</v>
      </c>
      <c r="R3665" s="4" t="str">
        <f>IF(shipments9[[#This Row],[Gross Profit]]&lt;0,"Loss","Profit")</f>
        <v>Loss</v>
      </c>
      <c r="S3665" s="9">
        <f>shipments9[[#This Row],[Gross Profit]]/shipments9[[#This Row],[Amount]]</f>
        <v>-0.14649237472766888</v>
      </c>
      <c r="T3665" s="11">
        <f>shipments9[[#This Row],[Amount]]/shipments9[[#This Row],[Boxes]]</f>
        <v>4.9891304347826084</v>
      </c>
    </row>
    <row r="3666" spans="1:20" hidden="1" x14ac:dyDescent="0.25">
      <c r="A3666" t="s">
        <v>3863</v>
      </c>
      <c r="B3666" t="s">
        <v>45</v>
      </c>
      <c r="C3666" t="s">
        <v>130</v>
      </c>
      <c r="D3666" t="s">
        <v>22</v>
      </c>
      <c r="E3666" s="1">
        <v>45124</v>
      </c>
      <c r="F3666" s="1" t="str">
        <f>TEXT(shipments9[[#This Row],[Shipdate]],"ddd")</f>
        <v>Mon</v>
      </c>
      <c r="G3666" s="1" t="str">
        <f>IF(OR(shipments9[[#This Row],[Day Name]]="Sat",shipments9[[#This Row],[Day Name]]="Sun"),"Weekend","Weekday")</f>
        <v>Weekday</v>
      </c>
      <c r="H3666">
        <v>2616.75</v>
      </c>
      <c r="I3666">
        <v>291</v>
      </c>
      <c r="J3666" t="s">
        <v>172</v>
      </c>
      <c r="K3666" t="s">
        <v>8151</v>
      </c>
      <c r="L3666" t="s">
        <v>8160</v>
      </c>
      <c r="M3666">
        <v>7</v>
      </c>
      <c r="N3666" t="s">
        <v>8161</v>
      </c>
      <c r="O3666" s="4">
        <f>INDEX(products[Cost_per_box], MATCH(shipments9[[#This Row],[PID]], products[PID], 0))</f>
        <v>5.72</v>
      </c>
      <c r="P3666" s="4">
        <f>shipments9[[#This Row],[Boxes]]*shipments9[[#This Row],[Cost Per Box]]</f>
        <v>1664.52</v>
      </c>
      <c r="Q3666" s="4">
        <f>shipments9[[#This Row],[Amount]] -shipments9[[#This Row],[total cost]]</f>
        <v>952.23</v>
      </c>
      <c r="R3666" s="4" t="str">
        <f>IF(shipments9[[#This Row],[Gross Profit]]&lt;0,"Loss","Profit")</f>
        <v>Profit</v>
      </c>
      <c r="S3666" s="9">
        <f>shipments9[[#This Row],[Gross Profit]]/shipments9[[#This Row],[Amount]]</f>
        <v>0.36389796503296074</v>
      </c>
      <c r="T3666" s="11">
        <f>shipments9[[#This Row],[Amount]]/shipments9[[#This Row],[Boxes]]</f>
        <v>8.9922680412371125</v>
      </c>
    </row>
    <row r="3667" spans="1:20" hidden="1" x14ac:dyDescent="0.25">
      <c r="A3667" t="s">
        <v>3864</v>
      </c>
      <c r="B3667" t="s">
        <v>45</v>
      </c>
      <c r="C3667" t="s">
        <v>130</v>
      </c>
      <c r="D3667" t="s">
        <v>22</v>
      </c>
      <c r="E3667" s="1">
        <v>45121</v>
      </c>
      <c r="F3667" s="1" t="str">
        <f>TEXT(shipments9[[#This Row],[Shipdate]],"ddd")</f>
        <v>Fri</v>
      </c>
      <c r="G3667" s="1" t="str">
        <f>IF(OR(shipments9[[#This Row],[Day Name]]="Sat",shipments9[[#This Row],[Day Name]]="Sun"),"Weekend","Weekday")</f>
        <v>Weekday</v>
      </c>
      <c r="H3667">
        <v>1800</v>
      </c>
      <c r="I3667">
        <v>258</v>
      </c>
      <c r="J3667" t="s">
        <v>172</v>
      </c>
      <c r="K3667" t="s">
        <v>8151</v>
      </c>
      <c r="L3667" t="s">
        <v>8160</v>
      </c>
      <c r="M3667">
        <v>7</v>
      </c>
      <c r="N3667" t="s">
        <v>8161</v>
      </c>
      <c r="O3667" s="4">
        <f>INDEX(products[Cost_per_box], MATCH(shipments9[[#This Row],[PID]], products[PID], 0))</f>
        <v>5.72</v>
      </c>
      <c r="P3667" s="4">
        <f>shipments9[[#This Row],[Boxes]]*shipments9[[#This Row],[Cost Per Box]]</f>
        <v>1475.76</v>
      </c>
      <c r="Q3667" s="4">
        <f>shipments9[[#This Row],[Amount]] -shipments9[[#This Row],[total cost]]</f>
        <v>324.24</v>
      </c>
      <c r="R3667" s="4" t="str">
        <f>IF(shipments9[[#This Row],[Gross Profit]]&lt;0,"Loss","Profit")</f>
        <v>Profit</v>
      </c>
      <c r="S3667" s="9">
        <f>shipments9[[#This Row],[Gross Profit]]/shipments9[[#This Row],[Amount]]</f>
        <v>0.18013333333333334</v>
      </c>
      <c r="T3667" s="11">
        <f>shipments9[[#This Row],[Amount]]/shipments9[[#This Row],[Boxes]]</f>
        <v>6.9767441860465116</v>
      </c>
    </row>
    <row r="3668" spans="1:20" hidden="1" x14ac:dyDescent="0.25">
      <c r="A3668" t="s">
        <v>3865</v>
      </c>
      <c r="B3668" t="s">
        <v>45</v>
      </c>
      <c r="C3668" t="s">
        <v>130</v>
      </c>
      <c r="D3668" t="s">
        <v>22</v>
      </c>
      <c r="E3668" s="1">
        <v>45230</v>
      </c>
      <c r="F3668" s="1" t="str">
        <f>TEXT(shipments9[[#This Row],[Shipdate]],"ddd")</f>
        <v>Tue</v>
      </c>
      <c r="G3668" s="1" t="str">
        <f>IF(OR(shipments9[[#This Row],[Day Name]]="Sat",shipments9[[#This Row],[Day Name]]="Sun"),"Weekend","Weekday")</f>
        <v>Weekday</v>
      </c>
      <c r="H3668">
        <v>4673.25</v>
      </c>
      <c r="I3668">
        <v>779</v>
      </c>
      <c r="J3668" t="s">
        <v>172</v>
      </c>
      <c r="K3668" t="s">
        <v>8151</v>
      </c>
      <c r="L3668" t="s">
        <v>8152</v>
      </c>
      <c r="M3668">
        <v>10</v>
      </c>
      <c r="N3668" t="s">
        <v>8153</v>
      </c>
      <c r="O3668" s="4">
        <f>INDEX(products[Cost_per_box], MATCH(shipments9[[#This Row],[PID]], products[PID], 0))</f>
        <v>5.72</v>
      </c>
      <c r="P3668" s="4">
        <f>shipments9[[#This Row],[Boxes]]*shipments9[[#This Row],[Cost Per Box]]</f>
        <v>4455.88</v>
      </c>
      <c r="Q3668" s="4">
        <f>shipments9[[#This Row],[Amount]] -shipments9[[#This Row],[total cost]]</f>
        <v>217.36999999999989</v>
      </c>
      <c r="R3668" s="4" t="str">
        <f>IF(shipments9[[#This Row],[Gross Profit]]&lt;0,"Loss","Profit")</f>
        <v>Profit</v>
      </c>
      <c r="S3668" s="9">
        <f>shipments9[[#This Row],[Gross Profit]]/shipments9[[#This Row],[Amount]]</f>
        <v>4.6513668218049517E-2</v>
      </c>
      <c r="T3668" s="11">
        <f>shipments9[[#This Row],[Amount]]/shipments9[[#This Row],[Boxes]]</f>
        <v>5.9990372272143775</v>
      </c>
    </row>
    <row r="3669" spans="1:20" hidden="1" x14ac:dyDescent="0.25">
      <c r="A3669" t="s">
        <v>3866</v>
      </c>
      <c r="B3669" t="s">
        <v>71</v>
      </c>
      <c r="C3669" t="s">
        <v>130</v>
      </c>
      <c r="D3669" t="s">
        <v>22</v>
      </c>
      <c r="E3669" s="1">
        <v>45188</v>
      </c>
      <c r="F3669" s="1" t="str">
        <f>TEXT(shipments9[[#This Row],[Shipdate]],"ddd")</f>
        <v>Tue</v>
      </c>
      <c r="G3669" s="1" t="str">
        <f>IF(OR(shipments9[[#This Row],[Day Name]]="Sat",shipments9[[#This Row],[Day Name]]="Sun"),"Weekend","Weekday")</f>
        <v>Weekday</v>
      </c>
      <c r="H3669">
        <v>6970.5</v>
      </c>
      <c r="I3669">
        <v>996</v>
      </c>
      <c r="J3669" t="s">
        <v>172</v>
      </c>
      <c r="K3669" t="s">
        <v>8151</v>
      </c>
      <c r="L3669" t="s">
        <v>8160</v>
      </c>
      <c r="M3669">
        <v>9</v>
      </c>
      <c r="N3669" t="s">
        <v>8167</v>
      </c>
      <c r="O3669" s="4">
        <f>INDEX(products[Cost_per_box], MATCH(shipments9[[#This Row],[PID]], products[PID], 0))</f>
        <v>5.72</v>
      </c>
      <c r="P3669" s="4">
        <f>shipments9[[#This Row],[Boxes]]*shipments9[[#This Row],[Cost Per Box]]</f>
        <v>5697.12</v>
      </c>
      <c r="Q3669" s="4">
        <f>shipments9[[#This Row],[Amount]] -shipments9[[#This Row],[total cost]]</f>
        <v>1273.3800000000001</v>
      </c>
      <c r="R3669" s="4" t="str">
        <f>IF(shipments9[[#This Row],[Gross Profit]]&lt;0,"Loss","Profit")</f>
        <v>Profit</v>
      </c>
      <c r="S3669" s="9">
        <f>shipments9[[#This Row],[Gross Profit]]/shipments9[[#This Row],[Amount]]</f>
        <v>0.18268129976328815</v>
      </c>
      <c r="T3669" s="11">
        <f>shipments9[[#This Row],[Amount]]/shipments9[[#This Row],[Boxes]]</f>
        <v>6.9984939759036147</v>
      </c>
    </row>
    <row r="3670" spans="1:20" hidden="1" x14ac:dyDescent="0.25">
      <c r="A3670" t="s">
        <v>3867</v>
      </c>
      <c r="B3670" t="s">
        <v>71</v>
      </c>
      <c r="C3670" t="s">
        <v>130</v>
      </c>
      <c r="D3670" t="s">
        <v>22</v>
      </c>
      <c r="E3670" s="1">
        <v>45092</v>
      </c>
      <c r="F3670" s="1" t="str">
        <f>TEXT(shipments9[[#This Row],[Shipdate]],"ddd")</f>
        <v>Thu</v>
      </c>
      <c r="G3670" s="1" t="str">
        <f>IF(OR(shipments9[[#This Row],[Day Name]]="Sat",shipments9[[#This Row],[Day Name]]="Sun"),"Weekend","Weekday")</f>
        <v>Weekday</v>
      </c>
      <c r="H3670">
        <v>5436</v>
      </c>
      <c r="I3670">
        <v>604</v>
      </c>
      <c r="J3670" t="s">
        <v>172</v>
      </c>
      <c r="K3670" t="s">
        <v>8151</v>
      </c>
      <c r="L3670" t="s">
        <v>8154</v>
      </c>
      <c r="M3670">
        <v>6</v>
      </c>
      <c r="N3670" t="s">
        <v>8159</v>
      </c>
      <c r="O3670" s="4">
        <f>INDEX(products[Cost_per_box], MATCH(shipments9[[#This Row],[PID]], products[PID], 0))</f>
        <v>5.72</v>
      </c>
      <c r="P3670" s="4">
        <f>shipments9[[#This Row],[Boxes]]*shipments9[[#This Row],[Cost Per Box]]</f>
        <v>3454.8799999999997</v>
      </c>
      <c r="Q3670" s="4">
        <f>shipments9[[#This Row],[Amount]] -shipments9[[#This Row],[total cost]]</f>
        <v>1981.1200000000003</v>
      </c>
      <c r="R3670" s="4" t="str">
        <f>IF(shipments9[[#This Row],[Gross Profit]]&lt;0,"Loss","Profit")</f>
        <v>Profit</v>
      </c>
      <c r="S3670" s="9">
        <f>shipments9[[#This Row],[Gross Profit]]/shipments9[[#This Row],[Amount]]</f>
        <v>0.36444444444444452</v>
      </c>
      <c r="T3670" s="11">
        <f>shipments9[[#This Row],[Amount]]/shipments9[[#This Row],[Boxes]]</f>
        <v>9</v>
      </c>
    </row>
    <row r="3671" spans="1:20" hidden="1" x14ac:dyDescent="0.25">
      <c r="A3671" t="s">
        <v>3868</v>
      </c>
      <c r="B3671" t="s">
        <v>71</v>
      </c>
      <c r="C3671" t="s">
        <v>130</v>
      </c>
      <c r="D3671" t="s">
        <v>22</v>
      </c>
      <c r="E3671" s="1">
        <v>45372</v>
      </c>
      <c r="F3671" s="1" t="str">
        <f>TEXT(shipments9[[#This Row],[Shipdate]],"ddd")</f>
        <v>Thu</v>
      </c>
      <c r="G3671" s="1" t="str">
        <f>IF(OR(shipments9[[#This Row],[Day Name]]="Sat",shipments9[[#This Row],[Day Name]]="Sun"),"Weekend","Weekday")</f>
        <v>Weekday</v>
      </c>
      <c r="H3671">
        <v>7562.25</v>
      </c>
      <c r="I3671">
        <v>1081</v>
      </c>
      <c r="J3671" t="s">
        <v>172</v>
      </c>
      <c r="K3671" t="s">
        <v>8155</v>
      </c>
      <c r="L3671" t="s">
        <v>8156</v>
      </c>
      <c r="M3671">
        <v>3</v>
      </c>
      <c r="N3671" t="s">
        <v>8164</v>
      </c>
      <c r="O3671" s="4">
        <f>INDEX(products[Cost_per_box], MATCH(shipments9[[#This Row],[PID]], products[PID], 0))</f>
        <v>5.72</v>
      </c>
      <c r="P3671" s="4">
        <f>shipments9[[#This Row],[Boxes]]*shipments9[[#This Row],[Cost Per Box]]</f>
        <v>6183.32</v>
      </c>
      <c r="Q3671" s="4">
        <f>shipments9[[#This Row],[Amount]] -shipments9[[#This Row],[total cost]]</f>
        <v>1378.9300000000003</v>
      </c>
      <c r="R3671" s="4" t="str">
        <f>IF(shipments9[[#This Row],[Gross Profit]]&lt;0,"Loss","Profit")</f>
        <v>Profit</v>
      </c>
      <c r="S3671" s="9">
        <f>shipments9[[#This Row],[Gross Profit]]/shipments9[[#This Row],[Amount]]</f>
        <v>0.18234387913650041</v>
      </c>
      <c r="T3671" s="11">
        <f>shipments9[[#This Row],[Amount]]/shipments9[[#This Row],[Boxes]]</f>
        <v>6.9956059204440333</v>
      </c>
    </row>
    <row r="3672" spans="1:20" x14ac:dyDescent="0.25">
      <c r="A3672" t="s">
        <v>3869</v>
      </c>
      <c r="B3672" t="s">
        <v>49</v>
      </c>
      <c r="C3672" t="s">
        <v>130</v>
      </c>
      <c r="D3672" t="s">
        <v>22</v>
      </c>
      <c r="E3672" s="1">
        <v>45432</v>
      </c>
      <c r="F3672" s="1" t="str">
        <f>TEXT(shipments9[[#This Row],[Shipdate]],"ddd")</f>
        <v>Mon</v>
      </c>
      <c r="G3672" s="1" t="str">
        <f>IF(OR(shipments9[[#This Row],[Day Name]]="Sat",shipments9[[#This Row],[Day Name]]="Sun"),"Weekend","Weekday")</f>
        <v>Weekday</v>
      </c>
      <c r="H3672">
        <v>2868.75</v>
      </c>
      <c r="I3672">
        <v>574</v>
      </c>
      <c r="J3672" t="s">
        <v>172</v>
      </c>
      <c r="K3672" t="s">
        <v>8155</v>
      </c>
      <c r="L3672" t="s">
        <v>8154</v>
      </c>
      <c r="M3672">
        <v>5</v>
      </c>
      <c r="N3672" t="s">
        <v>201</v>
      </c>
      <c r="O3672" s="4">
        <f>INDEX(products[Cost_per_box], MATCH(shipments9[[#This Row],[PID]], products[PID], 0))</f>
        <v>5.72</v>
      </c>
      <c r="P3672" s="4">
        <f>shipments9[[#This Row],[Boxes]]*shipments9[[#This Row],[Cost Per Box]]</f>
        <v>3283.2799999999997</v>
      </c>
      <c r="Q3672" s="4">
        <f>shipments9[[#This Row],[Amount]] -shipments9[[#This Row],[total cost]]</f>
        <v>-414.52999999999975</v>
      </c>
      <c r="R3672" s="4" t="str">
        <f>IF(shipments9[[#This Row],[Gross Profit]]&lt;0,"Loss","Profit")</f>
        <v>Loss</v>
      </c>
      <c r="S3672" s="9">
        <f>shipments9[[#This Row],[Gross Profit]]/shipments9[[#This Row],[Amount]]</f>
        <v>-0.14449847494553367</v>
      </c>
      <c r="T3672" s="11">
        <f>shipments9[[#This Row],[Amount]]/shipments9[[#This Row],[Boxes]]</f>
        <v>4.9978222996515678</v>
      </c>
    </row>
    <row r="3673" spans="1:20" hidden="1" x14ac:dyDescent="0.25">
      <c r="A3673" t="s">
        <v>3870</v>
      </c>
      <c r="B3673" t="s">
        <v>49</v>
      </c>
      <c r="C3673" t="s">
        <v>130</v>
      </c>
      <c r="D3673" t="s">
        <v>22</v>
      </c>
      <c r="E3673" s="1">
        <v>45134</v>
      </c>
      <c r="F3673" s="1" t="str">
        <f>TEXT(shipments9[[#This Row],[Shipdate]],"ddd")</f>
        <v>Thu</v>
      </c>
      <c r="G3673" s="1" t="str">
        <f>IF(OR(shipments9[[#This Row],[Day Name]]="Sat",shipments9[[#This Row],[Day Name]]="Sun"),"Weekend","Weekday")</f>
        <v>Weekday</v>
      </c>
      <c r="H3673">
        <v>6277.5</v>
      </c>
      <c r="I3673">
        <v>1047</v>
      </c>
      <c r="J3673" t="s">
        <v>172</v>
      </c>
      <c r="K3673" t="s">
        <v>8151</v>
      </c>
      <c r="L3673" t="s">
        <v>8160</v>
      </c>
      <c r="M3673">
        <v>7</v>
      </c>
      <c r="N3673" t="s">
        <v>8161</v>
      </c>
      <c r="O3673" s="4">
        <f>INDEX(products[Cost_per_box], MATCH(shipments9[[#This Row],[PID]], products[PID], 0))</f>
        <v>5.72</v>
      </c>
      <c r="P3673" s="4">
        <f>shipments9[[#This Row],[Boxes]]*shipments9[[#This Row],[Cost Per Box]]</f>
        <v>5988.84</v>
      </c>
      <c r="Q3673" s="4">
        <f>shipments9[[#This Row],[Amount]] -shipments9[[#This Row],[total cost]]</f>
        <v>288.65999999999985</v>
      </c>
      <c r="R3673" s="4" t="str">
        <f>IF(shipments9[[#This Row],[Gross Profit]]&lt;0,"Loss","Profit")</f>
        <v>Profit</v>
      </c>
      <c r="S3673" s="9">
        <f>shipments9[[#This Row],[Gross Profit]]/shipments9[[#This Row],[Amount]]</f>
        <v>4.59832735961768E-2</v>
      </c>
      <c r="T3673" s="11">
        <f>shipments9[[#This Row],[Amount]]/shipments9[[#This Row],[Boxes]]</f>
        <v>5.9957020057306591</v>
      </c>
    </row>
    <row r="3674" spans="1:20" hidden="1" x14ac:dyDescent="0.25">
      <c r="A3674" t="s">
        <v>3871</v>
      </c>
      <c r="B3674" t="s">
        <v>49</v>
      </c>
      <c r="C3674" t="s">
        <v>130</v>
      </c>
      <c r="D3674" t="s">
        <v>22</v>
      </c>
      <c r="E3674" s="1">
        <v>45463</v>
      </c>
      <c r="F3674" s="1" t="str">
        <f>TEXT(shipments9[[#This Row],[Shipdate]],"ddd")</f>
        <v>Thu</v>
      </c>
      <c r="G3674" s="1" t="str">
        <f>IF(OR(shipments9[[#This Row],[Day Name]]="Sat",shipments9[[#This Row],[Day Name]]="Sun"),"Weekend","Weekday")</f>
        <v>Weekday</v>
      </c>
      <c r="H3674">
        <v>380.25</v>
      </c>
      <c r="I3674">
        <v>48</v>
      </c>
      <c r="J3674" t="s">
        <v>172</v>
      </c>
      <c r="K3674" t="s">
        <v>8155</v>
      </c>
      <c r="L3674" t="s">
        <v>8154</v>
      </c>
      <c r="M3674">
        <v>6</v>
      </c>
      <c r="N3674" t="s">
        <v>8159</v>
      </c>
      <c r="O3674" s="4">
        <f>INDEX(products[Cost_per_box], MATCH(shipments9[[#This Row],[PID]], products[PID], 0))</f>
        <v>5.72</v>
      </c>
      <c r="P3674" s="4">
        <f>shipments9[[#This Row],[Boxes]]*shipments9[[#This Row],[Cost Per Box]]</f>
        <v>274.56</v>
      </c>
      <c r="Q3674" s="4">
        <f>shipments9[[#This Row],[Amount]] -shipments9[[#This Row],[total cost]]</f>
        <v>105.69</v>
      </c>
      <c r="R3674" s="4" t="str">
        <f>IF(shipments9[[#This Row],[Gross Profit]]&lt;0,"Loss","Profit")</f>
        <v>Profit</v>
      </c>
      <c r="S3674" s="9">
        <f>shipments9[[#This Row],[Gross Profit]]/shipments9[[#This Row],[Amount]]</f>
        <v>0.27794871794871795</v>
      </c>
      <c r="T3674" s="11">
        <f>shipments9[[#This Row],[Amount]]/shipments9[[#This Row],[Boxes]]</f>
        <v>7.921875</v>
      </c>
    </row>
    <row r="3675" spans="1:20" hidden="1" x14ac:dyDescent="0.25">
      <c r="A3675" t="s">
        <v>3872</v>
      </c>
      <c r="B3675" t="s">
        <v>52</v>
      </c>
      <c r="C3675" t="s">
        <v>130</v>
      </c>
      <c r="D3675" t="s">
        <v>22</v>
      </c>
      <c r="E3675" s="1">
        <v>45342</v>
      </c>
      <c r="F3675" s="1" t="str">
        <f>TEXT(shipments9[[#This Row],[Shipdate]],"ddd")</f>
        <v>Tue</v>
      </c>
      <c r="G3675" s="1" t="str">
        <f>IF(OR(shipments9[[#This Row],[Day Name]]="Sat",shipments9[[#This Row],[Day Name]]="Sun"),"Weekend","Weekday")</f>
        <v>Weekday</v>
      </c>
      <c r="H3675">
        <v>1325.25</v>
      </c>
      <c r="I3675">
        <v>221</v>
      </c>
      <c r="J3675" t="s">
        <v>172</v>
      </c>
      <c r="K3675" t="s">
        <v>8155</v>
      </c>
      <c r="L3675" t="s">
        <v>8156</v>
      </c>
      <c r="M3675">
        <v>2</v>
      </c>
      <c r="N3675" t="s">
        <v>8157</v>
      </c>
      <c r="O3675" s="4">
        <f>INDEX(products[Cost_per_box], MATCH(shipments9[[#This Row],[PID]], products[PID], 0))</f>
        <v>5.72</v>
      </c>
      <c r="P3675" s="4">
        <f>shipments9[[#This Row],[Boxes]]*shipments9[[#This Row],[Cost Per Box]]</f>
        <v>1264.1199999999999</v>
      </c>
      <c r="Q3675" s="4">
        <f>shipments9[[#This Row],[Amount]] -shipments9[[#This Row],[total cost]]</f>
        <v>61.130000000000109</v>
      </c>
      <c r="R3675" s="4" t="str">
        <f>IF(shipments9[[#This Row],[Gross Profit]]&lt;0,"Loss","Profit")</f>
        <v>Profit</v>
      </c>
      <c r="S3675" s="9">
        <f>shipments9[[#This Row],[Gross Profit]]/shipments9[[#This Row],[Amount]]</f>
        <v>4.6127145821543189E-2</v>
      </c>
      <c r="T3675" s="11">
        <f>shipments9[[#This Row],[Amount]]/shipments9[[#This Row],[Boxes]]</f>
        <v>5.996606334841629</v>
      </c>
    </row>
    <row r="3676" spans="1:20" hidden="1" x14ac:dyDescent="0.25">
      <c r="A3676" t="s">
        <v>3873</v>
      </c>
      <c r="B3676" t="s">
        <v>52</v>
      </c>
      <c r="C3676" t="s">
        <v>130</v>
      </c>
      <c r="D3676" t="s">
        <v>22</v>
      </c>
      <c r="E3676" s="1">
        <v>45436</v>
      </c>
      <c r="F3676" s="1" t="str">
        <f>TEXT(shipments9[[#This Row],[Shipdate]],"ddd")</f>
        <v>Fri</v>
      </c>
      <c r="G3676" s="1" t="str">
        <f>IF(OR(shipments9[[#This Row],[Day Name]]="Sat",shipments9[[#This Row],[Day Name]]="Sun"),"Weekend","Weekday")</f>
        <v>Weekday</v>
      </c>
      <c r="H3676">
        <v>2936.25</v>
      </c>
      <c r="I3676">
        <v>420</v>
      </c>
      <c r="J3676" t="s">
        <v>172</v>
      </c>
      <c r="K3676" t="s">
        <v>8155</v>
      </c>
      <c r="L3676" t="s">
        <v>8154</v>
      </c>
      <c r="M3676">
        <v>5</v>
      </c>
      <c r="N3676" t="s">
        <v>201</v>
      </c>
      <c r="O3676" s="4">
        <f>INDEX(products[Cost_per_box], MATCH(shipments9[[#This Row],[PID]], products[PID], 0))</f>
        <v>5.72</v>
      </c>
      <c r="P3676" s="4">
        <f>shipments9[[#This Row],[Boxes]]*shipments9[[#This Row],[Cost Per Box]]</f>
        <v>2402.4</v>
      </c>
      <c r="Q3676" s="4">
        <f>shipments9[[#This Row],[Amount]] -shipments9[[#This Row],[total cost]]</f>
        <v>533.84999999999991</v>
      </c>
      <c r="R3676" s="4" t="str">
        <f>IF(shipments9[[#This Row],[Gross Profit]]&lt;0,"Loss","Profit")</f>
        <v>Profit</v>
      </c>
      <c r="S3676" s="9">
        <f>shipments9[[#This Row],[Gross Profit]]/shipments9[[#This Row],[Amount]]</f>
        <v>0.18181353767560662</v>
      </c>
      <c r="T3676" s="11">
        <f>shipments9[[#This Row],[Amount]]/shipments9[[#This Row],[Boxes]]</f>
        <v>6.9910714285714288</v>
      </c>
    </row>
    <row r="3677" spans="1:20" x14ac:dyDescent="0.25">
      <c r="A3677" t="s">
        <v>3874</v>
      </c>
      <c r="B3677" t="s">
        <v>55</v>
      </c>
      <c r="C3677" t="s">
        <v>130</v>
      </c>
      <c r="D3677" t="s">
        <v>22</v>
      </c>
      <c r="E3677" s="1">
        <v>45062</v>
      </c>
      <c r="F3677" s="1" t="str">
        <f>TEXT(shipments9[[#This Row],[Shipdate]],"ddd")</f>
        <v>Tue</v>
      </c>
      <c r="G3677" s="1" t="str">
        <f>IF(OR(shipments9[[#This Row],[Day Name]]="Sat",shipments9[[#This Row],[Day Name]]="Sun"),"Weekend","Weekday")</f>
        <v>Weekday</v>
      </c>
      <c r="H3677">
        <v>468</v>
      </c>
      <c r="I3677">
        <v>94</v>
      </c>
      <c r="J3677" t="s">
        <v>172</v>
      </c>
      <c r="K3677" t="s">
        <v>8151</v>
      </c>
      <c r="L3677" t="s">
        <v>8154</v>
      </c>
      <c r="M3677">
        <v>5</v>
      </c>
      <c r="N3677" t="s">
        <v>201</v>
      </c>
      <c r="O3677" s="4">
        <f>INDEX(products[Cost_per_box], MATCH(shipments9[[#This Row],[PID]], products[PID], 0))</f>
        <v>5.72</v>
      </c>
      <c r="P3677" s="4">
        <f>shipments9[[#This Row],[Boxes]]*shipments9[[#This Row],[Cost Per Box]]</f>
        <v>537.67999999999995</v>
      </c>
      <c r="Q3677" s="4">
        <f>shipments9[[#This Row],[Amount]] -shipments9[[#This Row],[total cost]]</f>
        <v>-69.67999999999995</v>
      </c>
      <c r="R3677" s="4" t="str">
        <f>IF(shipments9[[#This Row],[Gross Profit]]&lt;0,"Loss","Profit")</f>
        <v>Loss</v>
      </c>
      <c r="S3677" s="9">
        <f>shipments9[[#This Row],[Gross Profit]]/shipments9[[#This Row],[Amount]]</f>
        <v>-0.14888888888888879</v>
      </c>
      <c r="T3677" s="11">
        <f>shipments9[[#This Row],[Amount]]/shipments9[[#This Row],[Boxes]]</f>
        <v>4.9787234042553195</v>
      </c>
    </row>
    <row r="3678" spans="1:20" x14ac:dyDescent="0.25">
      <c r="A3678" t="s">
        <v>3875</v>
      </c>
      <c r="B3678" t="s">
        <v>55</v>
      </c>
      <c r="C3678" t="s">
        <v>130</v>
      </c>
      <c r="D3678" t="s">
        <v>22</v>
      </c>
      <c r="E3678" s="1">
        <v>45288</v>
      </c>
      <c r="F3678" s="1" t="str">
        <f>TEXT(shipments9[[#This Row],[Shipdate]],"ddd")</f>
        <v>Thu</v>
      </c>
      <c r="G3678" s="1" t="str">
        <f>IF(OR(shipments9[[#This Row],[Day Name]]="Sat",shipments9[[#This Row],[Day Name]]="Sun"),"Weekend","Weekday")</f>
        <v>Weekday</v>
      </c>
      <c r="H3678">
        <v>4263.75</v>
      </c>
      <c r="I3678">
        <v>853</v>
      </c>
      <c r="J3678" t="s">
        <v>172</v>
      </c>
      <c r="K3678" t="s">
        <v>8151</v>
      </c>
      <c r="L3678" t="s">
        <v>8152</v>
      </c>
      <c r="M3678">
        <v>12</v>
      </c>
      <c r="N3678" t="s">
        <v>8166</v>
      </c>
      <c r="O3678" s="4">
        <f>INDEX(products[Cost_per_box], MATCH(shipments9[[#This Row],[PID]], products[PID], 0))</f>
        <v>5.72</v>
      </c>
      <c r="P3678" s="4">
        <f>shipments9[[#This Row],[Boxes]]*shipments9[[#This Row],[Cost Per Box]]</f>
        <v>4879.16</v>
      </c>
      <c r="Q3678" s="4">
        <f>shipments9[[#This Row],[Amount]] -shipments9[[#This Row],[total cost]]</f>
        <v>-615.40999999999985</v>
      </c>
      <c r="R3678" s="4" t="str">
        <f>IF(shipments9[[#This Row],[Gross Profit]]&lt;0,"Loss","Profit")</f>
        <v>Loss</v>
      </c>
      <c r="S3678" s="9">
        <f>shipments9[[#This Row],[Gross Profit]]/shipments9[[#This Row],[Amount]]</f>
        <v>-0.14433538551744354</v>
      </c>
      <c r="T3678" s="11">
        <f>shipments9[[#This Row],[Amount]]/shipments9[[#This Row],[Boxes]]</f>
        <v>4.9985345838218054</v>
      </c>
    </row>
    <row r="3679" spans="1:20" hidden="1" x14ac:dyDescent="0.25">
      <c r="A3679" t="s">
        <v>3876</v>
      </c>
      <c r="B3679" t="s">
        <v>55</v>
      </c>
      <c r="C3679" t="s">
        <v>130</v>
      </c>
      <c r="D3679" t="s">
        <v>22</v>
      </c>
      <c r="E3679" s="1">
        <v>45204</v>
      </c>
      <c r="F3679" s="1" t="str">
        <f>TEXT(shipments9[[#This Row],[Shipdate]],"ddd")</f>
        <v>Thu</v>
      </c>
      <c r="G3679" s="1" t="str">
        <f>IF(OR(shipments9[[#This Row],[Day Name]]="Sat",shipments9[[#This Row],[Day Name]]="Sun"),"Weekend","Weekday")</f>
        <v>Weekday</v>
      </c>
      <c r="H3679">
        <v>3678.75</v>
      </c>
      <c r="I3679">
        <v>614</v>
      </c>
      <c r="J3679" t="s">
        <v>172</v>
      </c>
      <c r="K3679" t="s">
        <v>8151</v>
      </c>
      <c r="L3679" t="s">
        <v>8152</v>
      </c>
      <c r="M3679">
        <v>10</v>
      </c>
      <c r="N3679" t="s">
        <v>8153</v>
      </c>
      <c r="O3679" s="4">
        <f>INDEX(products[Cost_per_box], MATCH(shipments9[[#This Row],[PID]], products[PID], 0))</f>
        <v>5.72</v>
      </c>
      <c r="P3679" s="4">
        <f>shipments9[[#This Row],[Boxes]]*shipments9[[#This Row],[Cost Per Box]]</f>
        <v>3512.08</v>
      </c>
      <c r="Q3679" s="4">
        <f>shipments9[[#This Row],[Amount]] -shipments9[[#This Row],[total cost]]</f>
        <v>166.67000000000007</v>
      </c>
      <c r="R3679" s="4" t="str">
        <f>IF(shipments9[[#This Row],[Gross Profit]]&lt;0,"Loss","Profit")</f>
        <v>Profit</v>
      </c>
      <c r="S3679" s="9">
        <f>shipments9[[#This Row],[Gross Profit]]/shipments9[[#This Row],[Amount]]</f>
        <v>4.530615018688415E-2</v>
      </c>
      <c r="T3679" s="11">
        <f>shipments9[[#This Row],[Amount]]/shipments9[[#This Row],[Boxes]]</f>
        <v>5.9914495114006519</v>
      </c>
    </row>
    <row r="3680" spans="1:20" x14ac:dyDescent="0.25">
      <c r="A3680" t="s">
        <v>3877</v>
      </c>
      <c r="B3680" t="s">
        <v>55</v>
      </c>
      <c r="C3680" t="s">
        <v>130</v>
      </c>
      <c r="D3680" t="s">
        <v>22</v>
      </c>
      <c r="E3680" s="1">
        <v>45117</v>
      </c>
      <c r="F3680" s="1" t="str">
        <f>TEXT(shipments9[[#This Row],[Shipdate]],"ddd")</f>
        <v>Mon</v>
      </c>
      <c r="G3680" s="1" t="str">
        <f>IF(OR(shipments9[[#This Row],[Day Name]]="Sat",shipments9[[#This Row],[Day Name]]="Sun"),"Weekend","Weekday")</f>
        <v>Weekday</v>
      </c>
      <c r="H3680">
        <v>2081.25</v>
      </c>
      <c r="I3680">
        <v>417</v>
      </c>
      <c r="J3680" t="s">
        <v>172</v>
      </c>
      <c r="K3680" t="s">
        <v>8151</v>
      </c>
      <c r="L3680" t="s">
        <v>8160</v>
      </c>
      <c r="M3680">
        <v>7</v>
      </c>
      <c r="N3680" t="s">
        <v>8161</v>
      </c>
      <c r="O3680" s="4">
        <f>INDEX(products[Cost_per_box], MATCH(shipments9[[#This Row],[PID]], products[PID], 0))</f>
        <v>5.72</v>
      </c>
      <c r="P3680" s="4">
        <f>shipments9[[#This Row],[Boxes]]*shipments9[[#This Row],[Cost Per Box]]</f>
        <v>2385.2399999999998</v>
      </c>
      <c r="Q3680" s="4">
        <f>shipments9[[#This Row],[Amount]] -shipments9[[#This Row],[total cost]]</f>
        <v>-303.98999999999978</v>
      </c>
      <c r="R3680" s="4" t="str">
        <f>IF(shipments9[[#This Row],[Gross Profit]]&lt;0,"Loss","Profit")</f>
        <v>Loss</v>
      </c>
      <c r="S3680" s="9">
        <f>shipments9[[#This Row],[Gross Profit]]/shipments9[[#This Row],[Amount]]</f>
        <v>-0.14606126126126115</v>
      </c>
      <c r="T3680" s="11">
        <f>shipments9[[#This Row],[Amount]]/shipments9[[#This Row],[Boxes]]</f>
        <v>4.9910071942446042</v>
      </c>
    </row>
    <row r="3681" spans="1:20" hidden="1" x14ac:dyDescent="0.25">
      <c r="A3681" t="s">
        <v>3878</v>
      </c>
      <c r="B3681" t="s">
        <v>55</v>
      </c>
      <c r="C3681" t="s">
        <v>130</v>
      </c>
      <c r="D3681" t="s">
        <v>22</v>
      </c>
      <c r="E3681" s="1">
        <v>45211</v>
      </c>
      <c r="F3681" s="1" t="str">
        <f>TEXT(shipments9[[#This Row],[Shipdate]],"ddd")</f>
        <v>Thu</v>
      </c>
      <c r="G3681" s="1" t="str">
        <f>IF(OR(shipments9[[#This Row],[Day Name]]="Sat",shipments9[[#This Row],[Day Name]]="Sun"),"Weekend","Weekday")</f>
        <v>Weekday</v>
      </c>
      <c r="H3681">
        <v>3091.5</v>
      </c>
      <c r="I3681">
        <v>344</v>
      </c>
      <c r="J3681" t="s">
        <v>172</v>
      </c>
      <c r="K3681" t="s">
        <v>8151</v>
      </c>
      <c r="L3681" t="s">
        <v>8152</v>
      </c>
      <c r="M3681">
        <v>10</v>
      </c>
      <c r="N3681" t="s">
        <v>8153</v>
      </c>
      <c r="O3681" s="4">
        <f>INDEX(products[Cost_per_box], MATCH(shipments9[[#This Row],[PID]], products[PID], 0))</f>
        <v>5.72</v>
      </c>
      <c r="P3681" s="4">
        <f>shipments9[[#This Row],[Boxes]]*shipments9[[#This Row],[Cost Per Box]]</f>
        <v>1967.6799999999998</v>
      </c>
      <c r="Q3681" s="4">
        <f>shipments9[[#This Row],[Amount]] -shipments9[[#This Row],[total cost]]</f>
        <v>1123.8200000000002</v>
      </c>
      <c r="R3681" s="4" t="str">
        <f>IF(shipments9[[#This Row],[Gross Profit]]&lt;0,"Loss","Profit")</f>
        <v>Profit</v>
      </c>
      <c r="S3681" s="9">
        <f>shipments9[[#This Row],[Gross Profit]]/shipments9[[#This Row],[Amount]]</f>
        <v>0.3635193271874495</v>
      </c>
      <c r="T3681" s="11">
        <f>shipments9[[#This Row],[Amount]]/shipments9[[#This Row],[Boxes]]</f>
        <v>8.9869186046511622</v>
      </c>
    </row>
    <row r="3682" spans="1:20" hidden="1" x14ac:dyDescent="0.25">
      <c r="A3682" t="s">
        <v>3879</v>
      </c>
      <c r="B3682" t="s">
        <v>55</v>
      </c>
      <c r="C3682" t="s">
        <v>130</v>
      </c>
      <c r="D3682" t="s">
        <v>22</v>
      </c>
      <c r="E3682" s="1">
        <v>45439</v>
      </c>
      <c r="F3682" s="1" t="str">
        <f>TEXT(shipments9[[#This Row],[Shipdate]],"ddd")</f>
        <v>Mon</v>
      </c>
      <c r="G3682" s="1" t="str">
        <f>IF(OR(shipments9[[#This Row],[Day Name]]="Sat",shipments9[[#This Row],[Day Name]]="Sun"),"Weekend","Weekday")</f>
        <v>Weekday</v>
      </c>
      <c r="H3682">
        <v>839.25</v>
      </c>
      <c r="I3682">
        <v>105</v>
      </c>
      <c r="J3682" t="s">
        <v>172</v>
      </c>
      <c r="K3682" t="s">
        <v>8155</v>
      </c>
      <c r="L3682" t="s">
        <v>8154</v>
      </c>
      <c r="M3682">
        <v>5</v>
      </c>
      <c r="N3682" t="s">
        <v>201</v>
      </c>
      <c r="O3682" s="4">
        <f>INDEX(products[Cost_per_box], MATCH(shipments9[[#This Row],[PID]], products[PID], 0))</f>
        <v>5.72</v>
      </c>
      <c r="P3682" s="4">
        <f>shipments9[[#This Row],[Boxes]]*shipments9[[#This Row],[Cost Per Box]]</f>
        <v>600.6</v>
      </c>
      <c r="Q3682" s="4">
        <f>shipments9[[#This Row],[Amount]] -shipments9[[#This Row],[total cost]]</f>
        <v>238.64999999999998</v>
      </c>
      <c r="R3682" s="4" t="str">
        <f>IF(shipments9[[#This Row],[Gross Profit]]&lt;0,"Loss","Profit")</f>
        <v>Profit</v>
      </c>
      <c r="S3682" s="9">
        <f>shipments9[[#This Row],[Gross Profit]]/shipments9[[#This Row],[Amount]]</f>
        <v>0.28436103663985701</v>
      </c>
      <c r="T3682" s="11">
        <f>shipments9[[#This Row],[Amount]]/shipments9[[#This Row],[Boxes]]</f>
        <v>7.9928571428571429</v>
      </c>
    </row>
    <row r="3683" spans="1:20" hidden="1" x14ac:dyDescent="0.25">
      <c r="A3683" t="s">
        <v>3880</v>
      </c>
      <c r="B3683" t="s">
        <v>77</v>
      </c>
      <c r="C3683" t="s">
        <v>130</v>
      </c>
      <c r="D3683" t="s">
        <v>22</v>
      </c>
      <c r="E3683" s="1">
        <v>45299</v>
      </c>
      <c r="F3683" s="1" t="str">
        <f>TEXT(shipments9[[#This Row],[Shipdate]],"ddd")</f>
        <v>Mon</v>
      </c>
      <c r="G3683" s="1" t="str">
        <f>IF(OR(shipments9[[#This Row],[Day Name]]="Sat",shipments9[[#This Row],[Day Name]]="Sun"),"Weekend","Weekday")</f>
        <v>Weekday</v>
      </c>
      <c r="H3683">
        <v>6714</v>
      </c>
      <c r="I3683">
        <v>960</v>
      </c>
      <c r="J3683" t="s">
        <v>172</v>
      </c>
      <c r="K3683" t="s">
        <v>8155</v>
      </c>
      <c r="L3683" t="s">
        <v>8156</v>
      </c>
      <c r="M3683">
        <v>1</v>
      </c>
      <c r="N3683" t="s">
        <v>8163</v>
      </c>
      <c r="O3683" s="4">
        <f>INDEX(products[Cost_per_box], MATCH(shipments9[[#This Row],[PID]], products[PID], 0))</f>
        <v>5.72</v>
      </c>
      <c r="P3683" s="4">
        <f>shipments9[[#This Row],[Boxes]]*shipments9[[#This Row],[Cost Per Box]]</f>
        <v>5491.2</v>
      </c>
      <c r="Q3683" s="4">
        <f>shipments9[[#This Row],[Amount]] -shipments9[[#This Row],[total cost]]</f>
        <v>1222.8000000000002</v>
      </c>
      <c r="R3683" s="4" t="str">
        <f>IF(shipments9[[#This Row],[Gross Profit]]&lt;0,"Loss","Profit")</f>
        <v>Profit</v>
      </c>
      <c r="S3683" s="9">
        <f>shipments9[[#This Row],[Gross Profit]]/shipments9[[#This Row],[Amount]]</f>
        <v>0.18212689901697948</v>
      </c>
      <c r="T3683" s="11">
        <f>shipments9[[#This Row],[Amount]]/shipments9[[#This Row],[Boxes]]</f>
        <v>6.9937500000000004</v>
      </c>
    </row>
    <row r="3684" spans="1:20" x14ac:dyDescent="0.25">
      <c r="A3684" t="s">
        <v>3881</v>
      </c>
      <c r="B3684" t="s">
        <v>77</v>
      </c>
      <c r="C3684" t="s">
        <v>130</v>
      </c>
      <c r="D3684" t="s">
        <v>22</v>
      </c>
      <c r="E3684" s="1">
        <v>45419</v>
      </c>
      <c r="F3684" s="1" t="str">
        <f>TEXT(shipments9[[#This Row],[Shipdate]],"ddd")</f>
        <v>Tue</v>
      </c>
      <c r="G3684" s="1" t="str">
        <f>IF(OR(shipments9[[#This Row],[Day Name]]="Sat",shipments9[[#This Row],[Day Name]]="Sun"),"Weekend","Weekday")</f>
        <v>Weekday</v>
      </c>
      <c r="H3684">
        <v>5091.75</v>
      </c>
      <c r="I3684">
        <v>1019</v>
      </c>
      <c r="J3684" t="s">
        <v>172</v>
      </c>
      <c r="K3684" t="s">
        <v>8155</v>
      </c>
      <c r="L3684" t="s">
        <v>8154</v>
      </c>
      <c r="M3684">
        <v>5</v>
      </c>
      <c r="N3684" t="s">
        <v>201</v>
      </c>
      <c r="O3684" s="4">
        <f>INDEX(products[Cost_per_box], MATCH(shipments9[[#This Row],[PID]], products[PID], 0))</f>
        <v>5.72</v>
      </c>
      <c r="P3684" s="4">
        <f>shipments9[[#This Row],[Boxes]]*shipments9[[#This Row],[Cost Per Box]]</f>
        <v>5828.6799999999994</v>
      </c>
      <c r="Q3684" s="4">
        <f>shipments9[[#This Row],[Amount]] -shipments9[[#This Row],[total cost]]</f>
        <v>-736.92999999999938</v>
      </c>
      <c r="R3684" s="4" t="str">
        <f>IF(shipments9[[#This Row],[Gross Profit]]&lt;0,"Loss","Profit")</f>
        <v>Loss</v>
      </c>
      <c r="S3684" s="9">
        <f>shipments9[[#This Row],[Gross Profit]]/shipments9[[#This Row],[Amount]]</f>
        <v>-0.14473020081504381</v>
      </c>
      <c r="T3684" s="11">
        <f>shipments9[[#This Row],[Amount]]/shipments9[[#This Row],[Boxes]]</f>
        <v>4.9968105986261042</v>
      </c>
    </row>
    <row r="3685" spans="1:20" hidden="1" x14ac:dyDescent="0.25">
      <c r="A3685" t="s">
        <v>3882</v>
      </c>
      <c r="B3685" t="s">
        <v>77</v>
      </c>
      <c r="C3685" t="s">
        <v>130</v>
      </c>
      <c r="D3685" t="s">
        <v>22</v>
      </c>
      <c r="E3685" s="1">
        <v>45280</v>
      </c>
      <c r="F3685" s="1" t="str">
        <f>TEXT(shipments9[[#This Row],[Shipdate]],"ddd")</f>
        <v>Wed</v>
      </c>
      <c r="G3685" s="1" t="str">
        <f>IF(OR(shipments9[[#This Row],[Day Name]]="Sat",shipments9[[#This Row],[Day Name]]="Sun"),"Weekend","Weekday")</f>
        <v>Weekday</v>
      </c>
      <c r="H3685">
        <v>9436.5</v>
      </c>
      <c r="I3685">
        <v>1573</v>
      </c>
      <c r="J3685" t="s">
        <v>172</v>
      </c>
      <c r="K3685" t="s">
        <v>8151</v>
      </c>
      <c r="L3685" t="s">
        <v>8152</v>
      </c>
      <c r="M3685">
        <v>12</v>
      </c>
      <c r="N3685" t="s">
        <v>8166</v>
      </c>
      <c r="O3685" s="4">
        <f>INDEX(products[Cost_per_box], MATCH(shipments9[[#This Row],[PID]], products[PID], 0))</f>
        <v>5.72</v>
      </c>
      <c r="P3685" s="4">
        <f>shipments9[[#This Row],[Boxes]]*shipments9[[#This Row],[Cost Per Box]]</f>
        <v>8997.56</v>
      </c>
      <c r="Q3685" s="4">
        <f>shipments9[[#This Row],[Amount]] -shipments9[[#This Row],[total cost]]</f>
        <v>438.94000000000051</v>
      </c>
      <c r="R3685" s="4" t="str">
        <f>IF(shipments9[[#This Row],[Gross Profit]]&lt;0,"Loss","Profit")</f>
        <v>Profit</v>
      </c>
      <c r="S3685" s="9">
        <f>shipments9[[#This Row],[Gross Profit]]/shipments9[[#This Row],[Amount]]</f>
        <v>4.6515127430721191E-2</v>
      </c>
      <c r="T3685" s="11">
        <f>shipments9[[#This Row],[Amount]]/shipments9[[#This Row],[Boxes]]</f>
        <v>5.9990464081373176</v>
      </c>
    </row>
    <row r="3686" spans="1:20" hidden="1" x14ac:dyDescent="0.25">
      <c r="A3686" t="s">
        <v>3883</v>
      </c>
      <c r="B3686" t="s">
        <v>77</v>
      </c>
      <c r="C3686" t="s">
        <v>130</v>
      </c>
      <c r="D3686" t="s">
        <v>22</v>
      </c>
      <c r="E3686" s="1">
        <v>45407</v>
      </c>
      <c r="F3686" s="1" t="str">
        <f>TEXT(shipments9[[#This Row],[Shipdate]],"ddd")</f>
        <v>Thu</v>
      </c>
      <c r="G3686" s="1" t="str">
        <f>IF(OR(shipments9[[#This Row],[Day Name]]="Sat",shipments9[[#This Row],[Day Name]]="Sun"),"Weekend","Weekday")</f>
        <v>Weekday</v>
      </c>
      <c r="H3686">
        <v>1395</v>
      </c>
      <c r="I3686">
        <v>175</v>
      </c>
      <c r="J3686" t="s">
        <v>172</v>
      </c>
      <c r="K3686" t="s">
        <v>8155</v>
      </c>
      <c r="L3686" t="s">
        <v>8154</v>
      </c>
      <c r="M3686">
        <v>4</v>
      </c>
      <c r="N3686" t="s">
        <v>8158</v>
      </c>
      <c r="O3686" s="4">
        <f>INDEX(products[Cost_per_box], MATCH(shipments9[[#This Row],[PID]], products[PID], 0))</f>
        <v>5.72</v>
      </c>
      <c r="P3686" s="4">
        <f>shipments9[[#This Row],[Boxes]]*shipments9[[#This Row],[Cost Per Box]]</f>
        <v>1001</v>
      </c>
      <c r="Q3686" s="4">
        <f>shipments9[[#This Row],[Amount]] -shipments9[[#This Row],[total cost]]</f>
        <v>394</v>
      </c>
      <c r="R3686" s="4" t="str">
        <f>IF(shipments9[[#This Row],[Gross Profit]]&lt;0,"Loss","Profit")</f>
        <v>Profit</v>
      </c>
      <c r="S3686" s="9">
        <f>shipments9[[#This Row],[Gross Profit]]/shipments9[[#This Row],[Amount]]</f>
        <v>0.28243727598566309</v>
      </c>
      <c r="T3686" s="11">
        <f>shipments9[[#This Row],[Amount]]/shipments9[[#This Row],[Boxes]]</f>
        <v>7.9714285714285715</v>
      </c>
    </row>
    <row r="3687" spans="1:20" x14ac:dyDescent="0.25">
      <c r="A3687" t="s">
        <v>3884</v>
      </c>
      <c r="B3687" t="s">
        <v>77</v>
      </c>
      <c r="C3687" t="s">
        <v>130</v>
      </c>
      <c r="D3687" t="s">
        <v>22</v>
      </c>
      <c r="E3687" s="1">
        <v>45190</v>
      </c>
      <c r="F3687" s="1" t="str">
        <f>TEXT(shipments9[[#This Row],[Shipdate]],"ddd")</f>
        <v>Thu</v>
      </c>
      <c r="G3687" s="1" t="str">
        <f>IF(OR(shipments9[[#This Row],[Day Name]]="Sat",shipments9[[#This Row],[Day Name]]="Sun"),"Weekend","Weekday")</f>
        <v>Weekday</v>
      </c>
      <c r="H3687">
        <v>2299.5</v>
      </c>
      <c r="I3687">
        <v>460</v>
      </c>
      <c r="J3687" t="s">
        <v>172</v>
      </c>
      <c r="K3687" t="s">
        <v>8151</v>
      </c>
      <c r="L3687" t="s">
        <v>8160</v>
      </c>
      <c r="M3687">
        <v>9</v>
      </c>
      <c r="N3687" t="s">
        <v>8167</v>
      </c>
      <c r="O3687" s="4">
        <f>INDEX(products[Cost_per_box], MATCH(shipments9[[#This Row],[PID]], products[PID], 0))</f>
        <v>5.72</v>
      </c>
      <c r="P3687" s="4">
        <f>shipments9[[#This Row],[Boxes]]*shipments9[[#This Row],[Cost Per Box]]</f>
        <v>2631.2</v>
      </c>
      <c r="Q3687" s="4">
        <f>shipments9[[#This Row],[Amount]] -shipments9[[#This Row],[total cost]]</f>
        <v>-331.69999999999982</v>
      </c>
      <c r="R3687" s="4" t="str">
        <f>IF(shipments9[[#This Row],[Gross Profit]]&lt;0,"Loss","Profit")</f>
        <v>Loss</v>
      </c>
      <c r="S3687" s="9">
        <f>shipments9[[#This Row],[Gross Profit]]/shipments9[[#This Row],[Amount]]</f>
        <v>-0.1442487497282017</v>
      </c>
      <c r="T3687" s="11">
        <f>shipments9[[#This Row],[Amount]]/shipments9[[#This Row],[Boxes]]</f>
        <v>4.9989130434782609</v>
      </c>
    </row>
    <row r="3688" spans="1:20" hidden="1" x14ac:dyDescent="0.25">
      <c r="A3688" t="s">
        <v>3885</v>
      </c>
      <c r="B3688" t="s">
        <v>77</v>
      </c>
      <c r="C3688" t="s">
        <v>130</v>
      </c>
      <c r="D3688" t="s">
        <v>22</v>
      </c>
      <c r="E3688" s="1">
        <v>45425</v>
      </c>
      <c r="F3688" s="1" t="str">
        <f>TEXT(shipments9[[#This Row],[Shipdate]],"ddd")</f>
        <v>Mon</v>
      </c>
      <c r="G3688" s="1" t="str">
        <f>IF(OR(shipments9[[#This Row],[Day Name]]="Sat",shipments9[[#This Row],[Day Name]]="Sun"),"Weekend","Weekday")</f>
        <v>Weekday</v>
      </c>
      <c r="H3688">
        <v>4099.5</v>
      </c>
      <c r="I3688">
        <v>586</v>
      </c>
      <c r="J3688" t="s">
        <v>172</v>
      </c>
      <c r="K3688" t="s">
        <v>8155</v>
      </c>
      <c r="L3688" t="s">
        <v>8154</v>
      </c>
      <c r="M3688">
        <v>5</v>
      </c>
      <c r="N3688" t="s">
        <v>201</v>
      </c>
      <c r="O3688" s="4">
        <f>INDEX(products[Cost_per_box], MATCH(shipments9[[#This Row],[PID]], products[PID], 0))</f>
        <v>5.72</v>
      </c>
      <c r="P3688" s="4">
        <f>shipments9[[#This Row],[Boxes]]*shipments9[[#This Row],[Cost Per Box]]</f>
        <v>3351.92</v>
      </c>
      <c r="Q3688" s="4">
        <f>shipments9[[#This Row],[Amount]] -shipments9[[#This Row],[total cost]]</f>
        <v>747.57999999999993</v>
      </c>
      <c r="R3688" s="4" t="str">
        <f>IF(shipments9[[#This Row],[Gross Profit]]&lt;0,"Loss","Profit")</f>
        <v>Profit</v>
      </c>
      <c r="S3688" s="9">
        <f>shipments9[[#This Row],[Gross Profit]]/shipments9[[#This Row],[Amount]]</f>
        <v>0.18235882424685937</v>
      </c>
      <c r="T3688" s="11">
        <f>shipments9[[#This Row],[Amount]]/shipments9[[#This Row],[Boxes]]</f>
        <v>6.9957337883959045</v>
      </c>
    </row>
    <row r="3689" spans="1:20" hidden="1" x14ac:dyDescent="0.25">
      <c r="A3689" t="s">
        <v>3886</v>
      </c>
      <c r="B3689" t="s">
        <v>77</v>
      </c>
      <c r="C3689" t="s">
        <v>130</v>
      </c>
      <c r="D3689" t="s">
        <v>22</v>
      </c>
      <c r="E3689" s="1">
        <v>45219</v>
      </c>
      <c r="F3689" s="1" t="str">
        <f>TEXT(shipments9[[#This Row],[Shipdate]],"ddd")</f>
        <v>Fri</v>
      </c>
      <c r="G3689" s="1" t="str">
        <f>IF(OR(shipments9[[#This Row],[Day Name]]="Sat",shipments9[[#This Row],[Day Name]]="Sun"),"Weekend","Weekday")</f>
        <v>Weekday</v>
      </c>
      <c r="H3689">
        <v>9191.25</v>
      </c>
      <c r="I3689">
        <v>1314</v>
      </c>
      <c r="J3689" t="s">
        <v>172</v>
      </c>
      <c r="K3689" t="s">
        <v>8151</v>
      </c>
      <c r="L3689" t="s">
        <v>8152</v>
      </c>
      <c r="M3689">
        <v>10</v>
      </c>
      <c r="N3689" t="s">
        <v>8153</v>
      </c>
      <c r="O3689" s="4">
        <f>INDEX(products[Cost_per_box], MATCH(shipments9[[#This Row],[PID]], products[PID], 0))</f>
        <v>5.72</v>
      </c>
      <c r="P3689" s="4">
        <f>shipments9[[#This Row],[Boxes]]*shipments9[[#This Row],[Cost Per Box]]</f>
        <v>7516.08</v>
      </c>
      <c r="Q3689" s="4">
        <f>shipments9[[#This Row],[Amount]] -shipments9[[#This Row],[total cost]]</f>
        <v>1675.17</v>
      </c>
      <c r="R3689" s="4" t="str">
        <f>IF(shipments9[[#This Row],[Gross Profit]]&lt;0,"Loss","Profit")</f>
        <v>Profit</v>
      </c>
      <c r="S3689" s="9">
        <f>shipments9[[#This Row],[Gross Profit]]/shipments9[[#This Row],[Amount]]</f>
        <v>0.18225703794369646</v>
      </c>
      <c r="T3689" s="11">
        <f>shipments9[[#This Row],[Amount]]/shipments9[[#This Row],[Boxes]]</f>
        <v>6.9948630136986303</v>
      </c>
    </row>
    <row r="3690" spans="1:20" hidden="1" x14ac:dyDescent="0.25">
      <c r="A3690" t="s">
        <v>3887</v>
      </c>
      <c r="B3690" t="s">
        <v>58</v>
      </c>
      <c r="C3690" t="s">
        <v>130</v>
      </c>
      <c r="D3690" t="s">
        <v>22</v>
      </c>
      <c r="E3690" s="1">
        <v>45124</v>
      </c>
      <c r="F3690" s="1" t="str">
        <f>TEXT(shipments9[[#This Row],[Shipdate]],"ddd")</f>
        <v>Mon</v>
      </c>
      <c r="G3690" s="1" t="str">
        <f>IF(OR(shipments9[[#This Row],[Day Name]]="Sat",shipments9[[#This Row],[Day Name]]="Sun"),"Weekend","Weekday")</f>
        <v>Weekday</v>
      </c>
      <c r="H3690">
        <v>5800.5</v>
      </c>
      <c r="I3690">
        <v>829</v>
      </c>
      <c r="J3690" t="s">
        <v>172</v>
      </c>
      <c r="K3690" t="s">
        <v>8151</v>
      </c>
      <c r="L3690" t="s">
        <v>8160</v>
      </c>
      <c r="M3690">
        <v>7</v>
      </c>
      <c r="N3690" t="s">
        <v>8161</v>
      </c>
      <c r="O3690" s="4">
        <f>INDEX(products[Cost_per_box], MATCH(shipments9[[#This Row],[PID]], products[PID], 0))</f>
        <v>5.72</v>
      </c>
      <c r="P3690" s="4">
        <f>shipments9[[#This Row],[Boxes]]*shipments9[[#This Row],[Cost Per Box]]</f>
        <v>4741.88</v>
      </c>
      <c r="Q3690" s="4">
        <f>shipments9[[#This Row],[Amount]] -shipments9[[#This Row],[total cost]]</f>
        <v>1058.6199999999999</v>
      </c>
      <c r="R3690" s="4" t="str">
        <f>IF(shipments9[[#This Row],[Gross Profit]]&lt;0,"Loss","Profit")</f>
        <v>Profit</v>
      </c>
      <c r="S3690" s="9">
        <f>shipments9[[#This Row],[Gross Profit]]/shipments9[[#This Row],[Amount]]</f>
        <v>0.18250495646926987</v>
      </c>
      <c r="T3690" s="11">
        <f>shipments9[[#This Row],[Amount]]/shipments9[[#This Row],[Boxes]]</f>
        <v>6.9969843184559712</v>
      </c>
    </row>
    <row r="3691" spans="1:20" hidden="1" x14ac:dyDescent="0.25">
      <c r="A3691" t="s">
        <v>3888</v>
      </c>
      <c r="B3691" t="s">
        <v>58</v>
      </c>
      <c r="C3691" t="s">
        <v>130</v>
      </c>
      <c r="D3691" t="s">
        <v>22</v>
      </c>
      <c r="E3691" s="1">
        <v>45131</v>
      </c>
      <c r="F3691" s="1" t="str">
        <f>TEXT(shipments9[[#This Row],[Shipdate]],"ddd")</f>
        <v>Mon</v>
      </c>
      <c r="G3691" s="1" t="str">
        <f>IF(OR(shipments9[[#This Row],[Day Name]]="Sat",shipments9[[#This Row],[Day Name]]="Sun"),"Weekend","Weekday")</f>
        <v>Weekday</v>
      </c>
      <c r="H3691">
        <v>8842.5</v>
      </c>
      <c r="I3691">
        <v>983</v>
      </c>
      <c r="J3691" t="s">
        <v>172</v>
      </c>
      <c r="K3691" t="s">
        <v>8151</v>
      </c>
      <c r="L3691" t="s">
        <v>8160</v>
      </c>
      <c r="M3691">
        <v>7</v>
      </c>
      <c r="N3691" t="s">
        <v>8161</v>
      </c>
      <c r="O3691" s="4">
        <f>INDEX(products[Cost_per_box], MATCH(shipments9[[#This Row],[PID]], products[PID], 0))</f>
        <v>5.72</v>
      </c>
      <c r="P3691" s="4">
        <f>shipments9[[#This Row],[Boxes]]*shipments9[[#This Row],[Cost Per Box]]</f>
        <v>5622.7599999999993</v>
      </c>
      <c r="Q3691" s="4">
        <f>shipments9[[#This Row],[Amount]] -shipments9[[#This Row],[total cost]]</f>
        <v>3219.7400000000007</v>
      </c>
      <c r="R3691" s="4" t="str">
        <f>IF(shipments9[[#This Row],[Gross Profit]]&lt;0,"Loss","Profit")</f>
        <v>Profit</v>
      </c>
      <c r="S3691" s="9">
        <f>shipments9[[#This Row],[Gross Profit]]/shipments9[[#This Row],[Amount]]</f>
        <v>0.36412100650268597</v>
      </c>
      <c r="T3691" s="11">
        <f>shipments9[[#This Row],[Amount]]/shipments9[[#This Row],[Boxes]]</f>
        <v>8.9954221770091554</v>
      </c>
    </row>
    <row r="3692" spans="1:20" hidden="1" x14ac:dyDescent="0.25">
      <c r="A3692" t="s">
        <v>3889</v>
      </c>
      <c r="B3692" t="s">
        <v>58</v>
      </c>
      <c r="C3692" t="s">
        <v>130</v>
      </c>
      <c r="D3692" t="s">
        <v>22</v>
      </c>
      <c r="E3692" s="1">
        <v>45141</v>
      </c>
      <c r="F3692" s="1" t="str">
        <f>TEXT(shipments9[[#This Row],[Shipdate]],"ddd")</f>
        <v>Thu</v>
      </c>
      <c r="G3692" s="1" t="str">
        <f>IF(OR(shipments9[[#This Row],[Day Name]]="Sat",shipments9[[#This Row],[Day Name]]="Sun"),"Weekend","Weekday")</f>
        <v>Weekday</v>
      </c>
      <c r="H3692">
        <v>1617.75</v>
      </c>
      <c r="I3692">
        <v>203</v>
      </c>
      <c r="J3692" t="s">
        <v>172</v>
      </c>
      <c r="K3692" t="s">
        <v>8151</v>
      </c>
      <c r="L3692" t="s">
        <v>8160</v>
      </c>
      <c r="M3692">
        <v>8</v>
      </c>
      <c r="N3692" t="s">
        <v>8162</v>
      </c>
      <c r="O3692" s="4">
        <f>INDEX(products[Cost_per_box], MATCH(shipments9[[#This Row],[PID]], products[PID], 0))</f>
        <v>5.72</v>
      </c>
      <c r="P3692" s="4">
        <f>shipments9[[#This Row],[Boxes]]*shipments9[[#This Row],[Cost Per Box]]</f>
        <v>1161.1599999999999</v>
      </c>
      <c r="Q3692" s="4">
        <f>shipments9[[#This Row],[Amount]] -shipments9[[#This Row],[total cost]]</f>
        <v>456.59000000000015</v>
      </c>
      <c r="R3692" s="4" t="str">
        <f>IF(shipments9[[#This Row],[Gross Profit]]&lt;0,"Loss","Profit")</f>
        <v>Profit</v>
      </c>
      <c r="S3692" s="9">
        <f>shipments9[[#This Row],[Gross Profit]]/shipments9[[#This Row],[Amount]]</f>
        <v>0.28223767578426834</v>
      </c>
      <c r="T3692" s="11">
        <f>shipments9[[#This Row],[Amount]]/shipments9[[#This Row],[Boxes]]</f>
        <v>7.9692118226600988</v>
      </c>
    </row>
    <row r="3693" spans="1:20" x14ac:dyDescent="0.25">
      <c r="A3693" t="s">
        <v>3890</v>
      </c>
      <c r="B3693" t="s">
        <v>58</v>
      </c>
      <c r="C3693" t="s">
        <v>130</v>
      </c>
      <c r="D3693" t="s">
        <v>22</v>
      </c>
      <c r="E3693" s="1">
        <v>44963</v>
      </c>
      <c r="F3693" s="1" t="str">
        <f>TEXT(shipments9[[#This Row],[Shipdate]],"ddd")</f>
        <v>Mon</v>
      </c>
      <c r="G3693" s="1" t="str">
        <f>IF(OR(shipments9[[#This Row],[Day Name]]="Sat",shipments9[[#This Row],[Day Name]]="Sun"),"Weekend","Weekday")</f>
        <v>Weekday</v>
      </c>
      <c r="H3693">
        <v>7731</v>
      </c>
      <c r="I3693">
        <v>1547</v>
      </c>
      <c r="J3693" t="s">
        <v>172</v>
      </c>
      <c r="K3693" t="s">
        <v>8151</v>
      </c>
      <c r="L3693" t="s">
        <v>8156</v>
      </c>
      <c r="M3693">
        <v>2</v>
      </c>
      <c r="N3693" t="s">
        <v>8157</v>
      </c>
      <c r="O3693" s="4">
        <f>INDEX(products[Cost_per_box], MATCH(shipments9[[#This Row],[PID]], products[PID], 0))</f>
        <v>5.72</v>
      </c>
      <c r="P3693" s="4">
        <f>shipments9[[#This Row],[Boxes]]*shipments9[[#This Row],[Cost Per Box]]</f>
        <v>8848.84</v>
      </c>
      <c r="Q3693" s="4">
        <f>shipments9[[#This Row],[Amount]] -shipments9[[#This Row],[total cost]]</f>
        <v>-1117.8400000000001</v>
      </c>
      <c r="R3693" s="4" t="str">
        <f>IF(shipments9[[#This Row],[Gross Profit]]&lt;0,"Loss","Profit")</f>
        <v>Loss</v>
      </c>
      <c r="S3693" s="9">
        <f>shipments9[[#This Row],[Gross Profit]]/shipments9[[#This Row],[Amount]]</f>
        <v>-0.14459190272927178</v>
      </c>
      <c r="T3693" s="11">
        <f>shipments9[[#This Row],[Amount]]/shipments9[[#This Row],[Boxes]]</f>
        <v>4.9974143503555268</v>
      </c>
    </row>
    <row r="3694" spans="1:20" hidden="1" x14ac:dyDescent="0.25">
      <c r="A3694" t="s">
        <v>3891</v>
      </c>
      <c r="B3694" t="s">
        <v>58</v>
      </c>
      <c r="C3694" t="s">
        <v>130</v>
      </c>
      <c r="D3694" t="s">
        <v>22</v>
      </c>
      <c r="E3694" s="1">
        <v>45285</v>
      </c>
      <c r="F3694" s="1" t="str">
        <f>TEXT(shipments9[[#This Row],[Shipdate]],"ddd")</f>
        <v>Mon</v>
      </c>
      <c r="G3694" s="1" t="str">
        <f>IF(OR(shipments9[[#This Row],[Day Name]]="Sat",shipments9[[#This Row],[Day Name]]="Sun"),"Weekend","Weekday")</f>
        <v>Weekday</v>
      </c>
      <c r="H3694">
        <v>180</v>
      </c>
      <c r="I3694">
        <v>30</v>
      </c>
      <c r="J3694" t="s">
        <v>172</v>
      </c>
      <c r="K3694" t="s">
        <v>8151</v>
      </c>
      <c r="L3694" t="s">
        <v>8152</v>
      </c>
      <c r="M3694">
        <v>12</v>
      </c>
      <c r="N3694" t="s">
        <v>8166</v>
      </c>
      <c r="O3694" s="4">
        <f>INDEX(products[Cost_per_box], MATCH(shipments9[[#This Row],[PID]], products[PID], 0))</f>
        <v>5.72</v>
      </c>
      <c r="P3694" s="4">
        <f>shipments9[[#This Row],[Boxes]]*shipments9[[#This Row],[Cost Per Box]]</f>
        <v>171.6</v>
      </c>
      <c r="Q3694" s="4">
        <f>shipments9[[#This Row],[Amount]] -shipments9[[#This Row],[total cost]]</f>
        <v>8.4000000000000057</v>
      </c>
      <c r="R3694" s="4" t="str">
        <f>IF(shipments9[[#This Row],[Gross Profit]]&lt;0,"Loss","Profit")</f>
        <v>Profit</v>
      </c>
      <c r="S3694" s="9">
        <f>shipments9[[#This Row],[Gross Profit]]/shipments9[[#This Row],[Amount]]</f>
        <v>4.6666666666666697E-2</v>
      </c>
      <c r="T3694" s="11">
        <f>shipments9[[#This Row],[Amount]]/shipments9[[#This Row],[Boxes]]</f>
        <v>6</v>
      </c>
    </row>
    <row r="3695" spans="1:20" hidden="1" x14ac:dyDescent="0.25">
      <c r="A3695" t="s">
        <v>3892</v>
      </c>
      <c r="B3695" t="s">
        <v>58</v>
      </c>
      <c r="C3695" t="s">
        <v>130</v>
      </c>
      <c r="D3695" t="s">
        <v>22</v>
      </c>
      <c r="E3695" s="1">
        <v>45322</v>
      </c>
      <c r="F3695" s="1" t="str">
        <f>TEXT(shipments9[[#This Row],[Shipdate]],"ddd")</f>
        <v>Wed</v>
      </c>
      <c r="G3695" s="1" t="str">
        <f>IF(OR(shipments9[[#This Row],[Day Name]]="Sat",shipments9[[#This Row],[Day Name]]="Sun"),"Weekend","Weekday")</f>
        <v>Weekday</v>
      </c>
      <c r="H3695">
        <v>1170</v>
      </c>
      <c r="I3695">
        <v>195</v>
      </c>
      <c r="J3695" t="s">
        <v>172</v>
      </c>
      <c r="K3695" t="s">
        <v>8155</v>
      </c>
      <c r="L3695" t="s">
        <v>8156</v>
      </c>
      <c r="M3695">
        <v>1</v>
      </c>
      <c r="N3695" t="s">
        <v>8163</v>
      </c>
      <c r="O3695" s="4">
        <f>INDEX(products[Cost_per_box], MATCH(shipments9[[#This Row],[PID]], products[PID], 0))</f>
        <v>5.72</v>
      </c>
      <c r="P3695" s="4">
        <f>shipments9[[#This Row],[Boxes]]*shipments9[[#This Row],[Cost Per Box]]</f>
        <v>1115.3999999999999</v>
      </c>
      <c r="Q3695" s="4">
        <f>shipments9[[#This Row],[Amount]] -shipments9[[#This Row],[total cost]]</f>
        <v>54.600000000000136</v>
      </c>
      <c r="R3695" s="4" t="str">
        <f>IF(shipments9[[#This Row],[Gross Profit]]&lt;0,"Loss","Profit")</f>
        <v>Profit</v>
      </c>
      <c r="S3695" s="9">
        <f>shipments9[[#This Row],[Gross Profit]]/shipments9[[#This Row],[Amount]]</f>
        <v>4.666666666666678E-2</v>
      </c>
      <c r="T3695" s="11">
        <f>shipments9[[#This Row],[Amount]]/shipments9[[#This Row],[Boxes]]</f>
        <v>6</v>
      </c>
    </row>
    <row r="3696" spans="1:20" hidden="1" x14ac:dyDescent="0.25">
      <c r="A3696" t="s">
        <v>3893</v>
      </c>
      <c r="B3696" t="s">
        <v>61</v>
      </c>
      <c r="C3696" t="s">
        <v>130</v>
      </c>
      <c r="D3696" t="s">
        <v>22</v>
      </c>
      <c r="E3696" s="1">
        <v>45153</v>
      </c>
      <c r="F3696" s="1" t="str">
        <f>TEXT(shipments9[[#This Row],[Shipdate]],"ddd")</f>
        <v>Tue</v>
      </c>
      <c r="G3696" s="1" t="str">
        <f>IF(OR(shipments9[[#This Row],[Day Name]]="Sat",shipments9[[#This Row],[Day Name]]="Sun"),"Weekend","Weekday")</f>
        <v>Weekday</v>
      </c>
      <c r="H3696">
        <v>2787.75</v>
      </c>
      <c r="I3696">
        <v>465</v>
      </c>
      <c r="J3696" t="s">
        <v>172</v>
      </c>
      <c r="K3696" t="s">
        <v>8151</v>
      </c>
      <c r="L3696" t="s">
        <v>8160</v>
      </c>
      <c r="M3696">
        <v>8</v>
      </c>
      <c r="N3696" t="s">
        <v>8162</v>
      </c>
      <c r="O3696" s="4">
        <f>INDEX(products[Cost_per_box], MATCH(shipments9[[#This Row],[PID]], products[PID], 0))</f>
        <v>5.72</v>
      </c>
      <c r="P3696" s="4">
        <f>shipments9[[#This Row],[Boxes]]*shipments9[[#This Row],[Cost Per Box]]</f>
        <v>2659.7999999999997</v>
      </c>
      <c r="Q3696" s="4">
        <f>shipments9[[#This Row],[Amount]] -shipments9[[#This Row],[total cost]]</f>
        <v>127.95000000000027</v>
      </c>
      <c r="R3696" s="4" t="str">
        <f>IF(shipments9[[#This Row],[Gross Profit]]&lt;0,"Loss","Profit")</f>
        <v>Profit</v>
      </c>
      <c r="S3696" s="9">
        <f>shipments9[[#This Row],[Gross Profit]]/shipments9[[#This Row],[Amount]]</f>
        <v>4.5897228948076504E-2</v>
      </c>
      <c r="T3696" s="11">
        <f>shipments9[[#This Row],[Amount]]/shipments9[[#This Row],[Boxes]]</f>
        <v>5.9951612903225806</v>
      </c>
    </row>
    <row r="3697" spans="1:20" hidden="1" x14ac:dyDescent="0.25">
      <c r="A3697" t="s">
        <v>3894</v>
      </c>
      <c r="B3697" t="s">
        <v>61</v>
      </c>
      <c r="C3697" t="s">
        <v>130</v>
      </c>
      <c r="D3697" t="s">
        <v>22</v>
      </c>
      <c r="E3697" s="1">
        <v>45125</v>
      </c>
      <c r="F3697" s="1" t="str">
        <f>TEXT(shipments9[[#This Row],[Shipdate]],"ddd")</f>
        <v>Tue</v>
      </c>
      <c r="G3697" s="1" t="str">
        <f>IF(OR(shipments9[[#This Row],[Day Name]]="Sat",shipments9[[#This Row],[Day Name]]="Sun"),"Weekend","Weekday")</f>
        <v>Weekday</v>
      </c>
      <c r="H3697">
        <v>2083.5</v>
      </c>
      <c r="I3697">
        <v>348</v>
      </c>
      <c r="J3697" t="s">
        <v>172</v>
      </c>
      <c r="K3697" t="s">
        <v>8151</v>
      </c>
      <c r="L3697" t="s">
        <v>8160</v>
      </c>
      <c r="M3697">
        <v>7</v>
      </c>
      <c r="N3697" t="s">
        <v>8161</v>
      </c>
      <c r="O3697" s="4">
        <f>INDEX(products[Cost_per_box], MATCH(shipments9[[#This Row],[PID]], products[PID], 0))</f>
        <v>5.72</v>
      </c>
      <c r="P3697" s="4">
        <f>shipments9[[#This Row],[Boxes]]*shipments9[[#This Row],[Cost Per Box]]</f>
        <v>1990.56</v>
      </c>
      <c r="Q3697" s="4">
        <f>shipments9[[#This Row],[Amount]] -shipments9[[#This Row],[total cost]]</f>
        <v>92.940000000000055</v>
      </c>
      <c r="R3697" s="4" t="str">
        <f>IF(shipments9[[#This Row],[Gross Profit]]&lt;0,"Loss","Profit")</f>
        <v>Profit</v>
      </c>
      <c r="S3697" s="9">
        <f>shipments9[[#This Row],[Gross Profit]]/shipments9[[#This Row],[Amount]]</f>
        <v>4.4607631389488867E-2</v>
      </c>
      <c r="T3697" s="11">
        <f>shipments9[[#This Row],[Amount]]/shipments9[[#This Row],[Boxes]]</f>
        <v>5.9870689655172411</v>
      </c>
    </row>
    <row r="3698" spans="1:20" hidden="1" x14ac:dyDescent="0.25">
      <c r="A3698" t="s">
        <v>3895</v>
      </c>
      <c r="B3698" t="s">
        <v>80</v>
      </c>
      <c r="C3698" t="s">
        <v>130</v>
      </c>
      <c r="D3698" t="s">
        <v>22</v>
      </c>
      <c r="E3698" s="1">
        <v>45184</v>
      </c>
      <c r="F3698" s="1" t="str">
        <f>TEXT(shipments9[[#This Row],[Shipdate]],"ddd")</f>
        <v>Fri</v>
      </c>
      <c r="G3698" s="1" t="str">
        <f>IF(OR(shipments9[[#This Row],[Day Name]]="Sat",shipments9[[#This Row],[Day Name]]="Sun"),"Weekend","Weekday")</f>
        <v>Weekday</v>
      </c>
      <c r="H3698">
        <v>4353.75</v>
      </c>
      <c r="I3698">
        <v>484</v>
      </c>
      <c r="J3698" t="s">
        <v>172</v>
      </c>
      <c r="K3698" t="s">
        <v>8151</v>
      </c>
      <c r="L3698" t="s">
        <v>8160</v>
      </c>
      <c r="M3698">
        <v>9</v>
      </c>
      <c r="N3698" t="s">
        <v>8167</v>
      </c>
      <c r="O3698" s="4">
        <f>INDEX(products[Cost_per_box], MATCH(shipments9[[#This Row],[PID]], products[PID], 0))</f>
        <v>5.72</v>
      </c>
      <c r="P3698" s="4">
        <f>shipments9[[#This Row],[Boxes]]*shipments9[[#This Row],[Cost Per Box]]</f>
        <v>2768.48</v>
      </c>
      <c r="Q3698" s="4">
        <f>shipments9[[#This Row],[Amount]] -shipments9[[#This Row],[total cost]]</f>
        <v>1585.27</v>
      </c>
      <c r="R3698" s="4" t="str">
        <f>IF(shipments9[[#This Row],[Gross Profit]]&lt;0,"Loss","Profit")</f>
        <v>Profit</v>
      </c>
      <c r="S3698" s="9">
        <f>shipments9[[#This Row],[Gross Profit]]/shipments9[[#This Row],[Amount]]</f>
        <v>0.36411599196095318</v>
      </c>
      <c r="T3698" s="11">
        <f>shipments9[[#This Row],[Amount]]/shipments9[[#This Row],[Boxes]]</f>
        <v>8.9953512396694215</v>
      </c>
    </row>
    <row r="3699" spans="1:20" hidden="1" x14ac:dyDescent="0.25">
      <c r="A3699" t="s">
        <v>3896</v>
      </c>
      <c r="B3699" t="s">
        <v>83</v>
      </c>
      <c r="C3699" t="s">
        <v>130</v>
      </c>
      <c r="D3699" t="s">
        <v>22</v>
      </c>
      <c r="E3699" s="1">
        <v>45250</v>
      </c>
      <c r="F3699" s="1" t="str">
        <f>TEXT(shipments9[[#This Row],[Shipdate]],"ddd")</f>
        <v>Mon</v>
      </c>
      <c r="G3699" s="1" t="str">
        <f>IF(OR(shipments9[[#This Row],[Day Name]]="Sat",shipments9[[#This Row],[Day Name]]="Sun"),"Weekend","Weekday")</f>
        <v>Weekday</v>
      </c>
      <c r="H3699">
        <v>83.25</v>
      </c>
      <c r="I3699">
        <v>12</v>
      </c>
      <c r="J3699" t="s">
        <v>172</v>
      </c>
      <c r="K3699" t="s">
        <v>8151</v>
      </c>
      <c r="L3699" t="s">
        <v>8152</v>
      </c>
      <c r="M3699">
        <v>11</v>
      </c>
      <c r="N3699" t="s">
        <v>8165</v>
      </c>
      <c r="O3699" s="4">
        <f>INDEX(products[Cost_per_box], MATCH(shipments9[[#This Row],[PID]], products[PID], 0))</f>
        <v>5.72</v>
      </c>
      <c r="P3699" s="4">
        <f>shipments9[[#This Row],[Boxes]]*shipments9[[#This Row],[Cost Per Box]]</f>
        <v>68.64</v>
      </c>
      <c r="Q3699" s="4">
        <f>shipments9[[#This Row],[Amount]] -shipments9[[#This Row],[total cost]]</f>
        <v>14.61</v>
      </c>
      <c r="R3699" s="4" t="str">
        <f>IF(shipments9[[#This Row],[Gross Profit]]&lt;0,"Loss","Profit")</f>
        <v>Profit</v>
      </c>
      <c r="S3699" s="9">
        <f>shipments9[[#This Row],[Gross Profit]]/shipments9[[#This Row],[Amount]]</f>
        <v>0.17549549549549548</v>
      </c>
      <c r="T3699" s="11">
        <f>shipments9[[#This Row],[Amount]]/shipments9[[#This Row],[Boxes]]</f>
        <v>6.9375</v>
      </c>
    </row>
    <row r="3700" spans="1:20" hidden="1" x14ac:dyDescent="0.25">
      <c r="A3700" t="s">
        <v>3897</v>
      </c>
      <c r="B3700" t="s">
        <v>83</v>
      </c>
      <c r="C3700" t="s">
        <v>130</v>
      </c>
      <c r="D3700" t="s">
        <v>22</v>
      </c>
      <c r="E3700" s="1">
        <v>45055</v>
      </c>
      <c r="F3700" s="1" t="str">
        <f>TEXT(shipments9[[#This Row],[Shipdate]],"ddd")</f>
        <v>Tue</v>
      </c>
      <c r="G3700" s="1" t="str">
        <f>IF(OR(shipments9[[#This Row],[Day Name]]="Sat",shipments9[[#This Row],[Day Name]]="Sun"),"Weekend","Weekday")</f>
        <v>Weekday</v>
      </c>
      <c r="H3700">
        <v>8975.25</v>
      </c>
      <c r="I3700">
        <v>1283</v>
      </c>
      <c r="J3700" t="s">
        <v>172</v>
      </c>
      <c r="K3700" t="s">
        <v>8151</v>
      </c>
      <c r="L3700" t="s">
        <v>8154</v>
      </c>
      <c r="M3700">
        <v>5</v>
      </c>
      <c r="N3700" t="s">
        <v>201</v>
      </c>
      <c r="O3700" s="4">
        <f>INDEX(products[Cost_per_box], MATCH(shipments9[[#This Row],[PID]], products[PID], 0))</f>
        <v>5.72</v>
      </c>
      <c r="P3700" s="4">
        <f>shipments9[[#This Row],[Boxes]]*shipments9[[#This Row],[Cost Per Box]]</f>
        <v>7338.7599999999993</v>
      </c>
      <c r="Q3700" s="4">
        <f>shipments9[[#This Row],[Amount]] -shipments9[[#This Row],[total cost]]</f>
        <v>1636.4900000000007</v>
      </c>
      <c r="R3700" s="4" t="str">
        <f>IF(shipments9[[#This Row],[Gross Profit]]&lt;0,"Loss","Profit")</f>
        <v>Profit</v>
      </c>
      <c r="S3700" s="9">
        <f>shipments9[[#This Row],[Gross Profit]]/shipments9[[#This Row],[Amount]]</f>
        <v>0.18233363973148389</v>
      </c>
      <c r="T3700" s="11">
        <f>shipments9[[#This Row],[Amount]]/shipments9[[#This Row],[Boxes]]</f>
        <v>6.9955183164458301</v>
      </c>
    </row>
    <row r="3701" spans="1:20" x14ac:dyDescent="0.25">
      <c r="A3701" t="s">
        <v>3898</v>
      </c>
      <c r="B3701" t="s">
        <v>83</v>
      </c>
      <c r="C3701" t="s">
        <v>130</v>
      </c>
      <c r="D3701" t="s">
        <v>22</v>
      </c>
      <c r="E3701" s="1">
        <v>45058</v>
      </c>
      <c r="F3701" s="1" t="str">
        <f>TEXT(shipments9[[#This Row],[Shipdate]],"ddd")</f>
        <v>Fri</v>
      </c>
      <c r="G3701" s="1" t="str">
        <f>IF(OR(shipments9[[#This Row],[Day Name]]="Sat",shipments9[[#This Row],[Day Name]]="Sun"),"Weekend","Weekday")</f>
        <v>Weekday</v>
      </c>
      <c r="H3701">
        <v>3195</v>
      </c>
      <c r="I3701">
        <v>639</v>
      </c>
      <c r="J3701" t="s">
        <v>172</v>
      </c>
      <c r="K3701" t="s">
        <v>8151</v>
      </c>
      <c r="L3701" t="s">
        <v>8154</v>
      </c>
      <c r="M3701">
        <v>5</v>
      </c>
      <c r="N3701" t="s">
        <v>201</v>
      </c>
      <c r="O3701" s="4">
        <f>INDEX(products[Cost_per_box], MATCH(shipments9[[#This Row],[PID]], products[PID], 0))</f>
        <v>5.72</v>
      </c>
      <c r="P3701" s="4">
        <f>shipments9[[#This Row],[Boxes]]*shipments9[[#This Row],[Cost Per Box]]</f>
        <v>3655.08</v>
      </c>
      <c r="Q3701" s="4">
        <f>shipments9[[#This Row],[Amount]] -shipments9[[#This Row],[total cost]]</f>
        <v>-460.07999999999993</v>
      </c>
      <c r="R3701" s="4" t="str">
        <f>IF(shipments9[[#This Row],[Gross Profit]]&lt;0,"Loss","Profit")</f>
        <v>Loss</v>
      </c>
      <c r="S3701" s="9">
        <f>shipments9[[#This Row],[Gross Profit]]/shipments9[[#This Row],[Amount]]</f>
        <v>-0.14399999999999999</v>
      </c>
      <c r="T3701" s="11">
        <f>shipments9[[#This Row],[Amount]]/shipments9[[#This Row],[Boxes]]</f>
        <v>5</v>
      </c>
    </row>
    <row r="3702" spans="1:20" hidden="1" x14ac:dyDescent="0.25">
      <c r="A3702" t="s">
        <v>3899</v>
      </c>
      <c r="B3702" t="s">
        <v>83</v>
      </c>
      <c r="C3702" t="s">
        <v>130</v>
      </c>
      <c r="D3702" t="s">
        <v>22</v>
      </c>
      <c r="E3702" s="1">
        <v>45470</v>
      </c>
      <c r="F3702" s="1" t="str">
        <f>TEXT(shipments9[[#This Row],[Shipdate]],"ddd")</f>
        <v>Thu</v>
      </c>
      <c r="G3702" s="1" t="str">
        <f>IF(OR(shipments9[[#This Row],[Day Name]]="Sat",shipments9[[#This Row],[Day Name]]="Sun"),"Weekend","Weekday")</f>
        <v>Weekday</v>
      </c>
      <c r="H3702">
        <v>1586.25</v>
      </c>
      <c r="I3702">
        <v>199</v>
      </c>
      <c r="J3702" t="s">
        <v>172</v>
      </c>
      <c r="K3702" t="s">
        <v>8155</v>
      </c>
      <c r="L3702" t="s">
        <v>8154</v>
      </c>
      <c r="M3702">
        <v>6</v>
      </c>
      <c r="N3702" t="s">
        <v>8159</v>
      </c>
      <c r="O3702" s="4">
        <f>INDEX(products[Cost_per_box], MATCH(shipments9[[#This Row],[PID]], products[PID], 0))</f>
        <v>5.72</v>
      </c>
      <c r="P3702" s="4">
        <f>shipments9[[#This Row],[Boxes]]*shipments9[[#This Row],[Cost Per Box]]</f>
        <v>1138.28</v>
      </c>
      <c r="Q3702" s="4">
        <f>shipments9[[#This Row],[Amount]] -shipments9[[#This Row],[total cost]]</f>
        <v>447.97</v>
      </c>
      <c r="R3702" s="4" t="str">
        <f>IF(shipments9[[#This Row],[Gross Profit]]&lt;0,"Loss","Profit")</f>
        <v>Profit</v>
      </c>
      <c r="S3702" s="9">
        <f>shipments9[[#This Row],[Gross Profit]]/shipments9[[#This Row],[Amount]]</f>
        <v>0.28240819542947204</v>
      </c>
      <c r="T3702" s="11">
        <f>shipments9[[#This Row],[Amount]]/shipments9[[#This Row],[Boxes]]</f>
        <v>7.9711055276381906</v>
      </c>
    </row>
    <row r="3703" spans="1:20" hidden="1" x14ac:dyDescent="0.25">
      <c r="A3703" t="s">
        <v>3900</v>
      </c>
      <c r="B3703" t="s">
        <v>83</v>
      </c>
      <c r="C3703" t="s">
        <v>130</v>
      </c>
      <c r="D3703" t="s">
        <v>22</v>
      </c>
      <c r="E3703" s="1">
        <v>45117</v>
      </c>
      <c r="F3703" s="1" t="str">
        <f>TEXT(shipments9[[#This Row],[Shipdate]],"ddd")</f>
        <v>Mon</v>
      </c>
      <c r="G3703" s="1" t="str">
        <f>IF(OR(shipments9[[#This Row],[Day Name]]="Sat",shipments9[[#This Row],[Day Name]]="Sun"),"Weekend","Weekday")</f>
        <v>Weekday</v>
      </c>
      <c r="H3703">
        <v>2700</v>
      </c>
      <c r="I3703">
        <v>386</v>
      </c>
      <c r="J3703" t="s">
        <v>172</v>
      </c>
      <c r="K3703" t="s">
        <v>8151</v>
      </c>
      <c r="L3703" t="s">
        <v>8160</v>
      </c>
      <c r="M3703">
        <v>7</v>
      </c>
      <c r="N3703" t="s">
        <v>8161</v>
      </c>
      <c r="O3703" s="4">
        <f>INDEX(products[Cost_per_box], MATCH(shipments9[[#This Row],[PID]], products[PID], 0))</f>
        <v>5.72</v>
      </c>
      <c r="P3703" s="4">
        <f>shipments9[[#This Row],[Boxes]]*shipments9[[#This Row],[Cost Per Box]]</f>
        <v>2207.92</v>
      </c>
      <c r="Q3703" s="4">
        <f>shipments9[[#This Row],[Amount]] -shipments9[[#This Row],[total cost]]</f>
        <v>492.07999999999993</v>
      </c>
      <c r="R3703" s="4" t="str">
        <f>IF(shipments9[[#This Row],[Gross Profit]]&lt;0,"Loss","Profit")</f>
        <v>Profit</v>
      </c>
      <c r="S3703" s="9">
        <f>shipments9[[#This Row],[Gross Profit]]/shipments9[[#This Row],[Amount]]</f>
        <v>0.18225185185185183</v>
      </c>
      <c r="T3703" s="11">
        <f>shipments9[[#This Row],[Amount]]/shipments9[[#This Row],[Boxes]]</f>
        <v>6.9948186528497409</v>
      </c>
    </row>
    <row r="3704" spans="1:20" hidden="1" x14ac:dyDescent="0.25">
      <c r="A3704" t="s">
        <v>3901</v>
      </c>
      <c r="B3704" t="s">
        <v>86</v>
      </c>
      <c r="C3704" t="s">
        <v>130</v>
      </c>
      <c r="D3704" t="s">
        <v>22</v>
      </c>
      <c r="E3704" s="1">
        <v>45155</v>
      </c>
      <c r="F3704" s="1" t="str">
        <f>TEXT(shipments9[[#This Row],[Shipdate]],"ddd")</f>
        <v>Thu</v>
      </c>
      <c r="G3704" s="1" t="str">
        <f>IF(OR(shipments9[[#This Row],[Day Name]]="Sat",shipments9[[#This Row],[Day Name]]="Sun"),"Weekend","Weekday")</f>
        <v>Weekday</v>
      </c>
      <c r="H3704">
        <v>11886.75</v>
      </c>
      <c r="I3704">
        <v>1699</v>
      </c>
      <c r="J3704" t="s">
        <v>172</v>
      </c>
      <c r="K3704" t="s">
        <v>8151</v>
      </c>
      <c r="L3704" t="s">
        <v>8160</v>
      </c>
      <c r="M3704">
        <v>8</v>
      </c>
      <c r="N3704" t="s">
        <v>8162</v>
      </c>
      <c r="O3704" s="4">
        <f>INDEX(products[Cost_per_box], MATCH(shipments9[[#This Row],[PID]], products[PID], 0))</f>
        <v>5.72</v>
      </c>
      <c r="P3704" s="4">
        <f>shipments9[[#This Row],[Boxes]]*shipments9[[#This Row],[Cost Per Box]]</f>
        <v>9718.2799999999988</v>
      </c>
      <c r="Q3704" s="4">
        <f>shipments9[[#This Row],[Amount]] -shipments9[[#This Row],[total cost]]</f>
        <v>2168.4700000000012</v>
      </c>
      <c r="R3704" s="4" t="str">
        <f>IF(shipments9[[#This Row],[Gross Profit]]&lt;0,"Loss","Profit")</f>
        <v>Profit</v>
      </c>
      <c r="S3704" s="9">
        <f>shipments9[[#This Row],[Gross Profit]]/shipments9[[#This Row],[Amount]]</f>
        <v>0.18242749279660136</v>
      </c>
      <c r="T3704" s="11">
        <f>shipments9[[#This Row],[Amount]]/shipments9[[#This Row],[Boxes]]</f>
        <v>6.9963213655091234</v>
      </c>
    </row>
    <row r="3705" spans="1:20" hidden="1" x14ac:dyDescent="0.25">
      <c r="A3705" t="s">
        <v>3902</v>
      </c>
      <c r="B3705" t="s">
        <v>86</v>
      </c>
      <c r="C3705" t="s">
        <v>130</v>
      </c>
      <c r="D3705" t="s">
        <v>22</v>
      </c>
      <c r="E3705" s="1">
        <v>45254</v>
      </c>
      <c r="F3705" s="1" t="str">
        <f>TEXT(shipments9[[#This Row],[Shipdate]],"ddd")</f>
        <v>Fri</v>
      </c>
      <c r="G3705" s="1" t="str">
        <f>IF(OR(shipments9[[#This Row],[Day Name]]="Sat",shipments9[[#This Row],[Day Name]]="Sun"),"Weekend","Weekday")</f>
        <v>Weekday</v>
      </c>
      <c r="H3705">
        <v>14242.5</v>
      </c>
      <c r="I3705">
        <v>2035</v>
      </c>
      <c r="J3705" t="s">
        <v>172</v>
      </c>
      <c r="K3705" t="s">
        <v>8151</v>
      </c>
      <c r="L3705" t="s">
        <v>8152</v>
      </c>
      <c r="M3705">
        <v>11</v>
      </c>
      <c r="N3705" t="s">
        <v>8165</v>
      </c>
      <c r="O3705" s="4">
        <f>INDEX(products[Cost_per_box], MATCH(shipments9[[#This Row],[PID]], products[PID], 0))</f>
        <v>5.72</v>
      </c>
      <c r="P3705" s="4">
        <f>shipments9[[#This Row],[Boxes]]*shipments9[[#This Row],[Cost Per Box]]</f>
        <v>11640.199999999999</v>
      </c>
      <c r="Q3705" s="4">
        <f>shipments9[[#This Row],[Amount]] -shipments9[[#This Row],[total cost]]</f>
        <v>2602.3000000000011</v>
      </c>
      <c r="R3705" s="4" t="str">
        <f>IF(shipments9[[#This Row],[Gross Profit]]&lt;0,"Loss","Profit")</f>
        <v>Profit</v>
      </c>
      <c r="S3705" s="9">
        <f>shipments9[[#This Row],[Gross Profit]]/shipments9[[#This Row],[Amount]]</f>
        <v>0.18271370896963321</v>
      </c>
      <c r="T3705" s="11">
        <f>shipments9[[#This Row],[Amount]]/shipments9[[#This Row],[Boxes]]</f>
        <v>6.9987714987714984</v>
      </c>
    </row>
    <row r="3706" spans="1:20" x14ac:dyDescent="0.25">
      <c r="A3706" t="s">
        <v>3903</v>
      </c>
      <c r="B3706" t="s">
        <v>86</v>
      </c>
      <c r="C3706" t="s">
        <v>130</v>
      </c>
      <c r="D3706" t="s">
        <v>22</v>
      </c>
      <c r="E3706" s="1">
        <v>45111</v>
      </c>
      <c r="F3706" s="1" t="str">
        <f>TEXT(shipments9[[#This Row],[Shipdate]],"ddd")</f>
        <v>Tue</v>
      </c>
      <c r="G3706" s="1" t="str">
        <f>IF(OR(shipments9[[#This Row],[Day Name]]="Sat",shipments9[[#This Row],[Day Name]]="Sun"),"Weekend","Weekday")</f>
        <v>Weekday</v>
      </c>
      <c r="H3706">
        <v>7562.25</v>
      </c>
      <c r="I3706">
        <v>1513</v>
      </c>
      <c r="J3706" t="s">
        <v>172</v>
      </c>
      <c r="K3706" t="s">
        <v>8151</v>
      </c>
      <c r="L3706" t="s">
        <v>8160</v>
      </c>
      <c r="M3706">
        <v>7</v>
      </c>
      <c r="N3706" t="s">
        <v>8161</v>
      </c>
      <c r="O3706" s="4">
        <f>INDEX(products[Cost_per_box], MATCH(shipments9[[#This Row],[PID]], products[PID], 0))</f>
        <v>5.72</v>
      </c>
      <c r="P3706" s="4">
        <f>shipments9[[#This Row],[Boxes]]*shipments9[[#This Row],[Cost Per Box]]</f>
        <v>8654.3599999999988</v>
      </c>
      <c r="Q3706" s="4">
        <f>shipments9[[#This Row],[Amount]] -shipments9[[#This Row],[total cost]]</f>
        <v>-1092.1099999999988</v>
      </c>
      <c r="R3706" s="4" t="str">
        <f>IF(shipments9[[#This Row],[Gross Profit]]&lt;0,"Loss","Profit")</f>
        <v>Loss</v>
      </c>
      <c r="S3706" s="9">
        <f>shipments9[[#This Row],[Gross Profit]]/shipments9[[#This Row],[Amount]]</f>
        <v>-0.14441601375252058</v>
      </c>
      <c r="T3706" s="11">
        <f>shipments9[[#This Row],[Amount]]/shipments9[[#This Row],[Boxes]]</f>
        <v>4.9981824190350297</v>
      </c>
    </row>
    <row r="3707" spans="1:20" hidden="1" x14ac:dyDescent="0.25">
      <c r="A3707" t="s">
        <v>3904</v>
      </c>
      <c r="B3707" t="s">
        <v>89</v>
      </c>
      <c r="C3707" t="s">
        <v>130</v>
      </c>
      <c r="D3707" t="s">
        <v>22</v>
      </c>
      <c r="E3707" s="1">
        <v>45397</v>
      </c>
      <c r="F3707" s="1" t="str">
        <f>TEXT(shipments9[[#This Row],[Shipdate]],"ddd")</f>
        <v>Mon</v>
      </c>
      <c r="G3707" s="1" t="str">
        <f>IF(OR(shipments9[[#This Row],[Day Name]]="Sat",shipments9[[#This Row],[Day Name]]="Sun"),"Weekend","Weekday")</f>
        <v>Weekday</v>
      </c>
      <c r="H3707">
        <v>3721.5</v>
      </c>
      <c r="I3707">
        <v>414</v>
      </c>
      <c r="J3707" t="s">
        <v>172</v>
      </c>
      <c r="K3707" t="s">
        <v>8155</v>
      </c>
      <c r="L3707" t="s">
        <v>8154</v>
      </c>
      <c r="M3707">
        <v>4</v>
      </c>
      <c r="N3707" t="s">
        <v>8158</v>
      </c>
      <c r="O3707" s="4">
        <f>INDEX(products[Cost_per_box], MATCH(shipments9[[#This Row],[PID]], products[PID], 0))</f>
        <v>5.72</v>
      </c>
      <c r="P3707" s="4">
        <f>shipments9[[#This Row],[Boxes]]*shipments9[[#This Row],[Cost Per Box]]</f>
        <v>2368.08</v>
      </c>
      <c r="Q3707" s="4">
        <f>shipments9[[#This Row],[Amount]] -shipments9[[#This Row],[total cost]]</f>
        <v>1353.42</v>
      </c>
      <c r="R3707" s="4" t="str">
        <f>IF(shipments9[[#This Row],[Gross Profit]]&lt;0,"Loss","Profit")</f>
        <v>Profit</v>
      </c>
      <c r="S3707" s="9">
        <f>shipments9[[#This Row],[Gross Profit]]/shipments9[[#This Row],[Amount]]</f>
        <v>0.3636759371221282</v>
      </c>
      <c r="T3707" s="11">
        <f>shipments9[[#This Row],[Amount]]/shipments9[[#This Row],[Boxes]]</f>
        <v>8.9891304347826093</v>
      </c>
    </row>
    <row r="3708" spans="1:20" hidden="1" x14ac:dyDescent="0.25">
      <c r="A3708" t="s">
        <v>3905</v>
      </c>
      <c r="B3708" t="s">
        <v>89</v>
      </c>
      <c r="C3708" t="s">
        <v>130</v>
      </c>
      <c r="D3708" t="s">
        <v>22</v>
      </c>
      <c r="E3708" s="1">
        <v>44936</v>
      </c>
      <c r="F3708" s="1" t="str">
        <f>TEXT(shipments9[[#This Row],[Shipdate]],"ddd")</f>
        <v>Tue</v>
      </c>
      <c r="G3708" s="1" t="str">
        <f>IF(OR(shipments9[[#This Row],[Day Name]]="Sat",shipments9[[#This Row],[Day Name]]="Sun"),"Weekend","Weekday")</f>
        <v>Weekday</v>
      </c>
      <c r="H3708">
        <v>54</v>
      </c>
      <c r="I3708">
        <v>7</v>
      </c>
      <c r="J3708" t="s">
        <v>172</v>
      </c>
      <c r="K3708" t="s">
        <v>8151</v>
      </c>
      <c r="L3708" t="s">
        <v>8156</v>
      </c>
      <c r="M3708">
        <v>1</v>
      </c>
      <c r="N3708" t="s">
        <v>8163</v>
      </c>
      <c r="O3708" s="4">
        <f>INDEX(products[Cost_per_box], MATCH(shipments9[[#This Row],[PID]], products[PID], 0))</f>
        <v>5.72</v>
      </c>
      <c r="P3708" s="4">
        <f>shipments9[[#This Row],[Boxes]]*shipments9[[#This Row],[Cost Per Box]]</f>
        <v>40.04</v>
      </c>
      <c r="Q3708" s="4">
        <f>shipments9[[#This Row],[Amount]] -shipments9[[#This Row],[total cost]]</f>
        <v>13.96</v>
      </c>
      <c r="R3708" s="4" t="str">
        <f>IF(shipments9[[#This Row],[Gross Profit]]&lt;0,"Loss","Profit")</f>
        <v>Profit</v>
      </c>
      <c r="S3708" s="9">
        <f>shipments9[[#This Row],[Gross Profit]]/shipments9[[#This Row],[Amount]]</f>
        <v>0.25851851851851854</v>
      </c>
      <c r="T3708" s="11">
        <f>shipments9[[#This Row],[Amount]]/shipments9[[#This Row],[Boxes]]</f>
        <v>7.7142857142857144</v>
      </c>
    </row>
    <row r="3709" spans="1:20" hidden="1" x14ac:dyDescent="0.25">
      <c r="A3709" t="s">
        <v>3906</v>
      </c>
      <c r="B3709" t="s">
        <v>89</v>
      </c>
      <c r="C3709" t="s">
        <v>130</v>
      </c>
      <c r="D3709" t="s">
        <v>22</v>
      </c>
      <c r="E3709" s="1">
        <v>45250</v>
      </c>
      <c r="F3709" s="1" t="str">
        <f>TEXT(shipments9[[#This Row],[Shipdate]],"ddd")</f>
        <v>Mon</v>
      </c>
      <c r="G3709" s="1" t="str">
        <f>IF(OR(shipments9[[#This Row],[Day Name]]="Sat",shipments9[[#This Row],[Day Name]]="Sun"),"Weekend","Weekday")</f>
        <v>Weekday</v>
      </c>
      <c r="H3709">
        <v>5116.5</v>
      </c>
      <c r="I3709">
        <v>853</v>
      </c>
      <c r="J3709" t="s">
        <v>172</v>
      </c>
      <c r="K3709" t="s">
        <v>8151</v>
      </c>
      <c r="L3709" t="s">
        <v>8152</v>
      </c>
      <c r="M3709">
        <v>11</v>
      </c>
      <c r="N3709" t="s">
        <v>8165</v>
      </c>
      <c r="O3709" s="4">
        <f>INDEX(products[Cost_per_box], MATCH(shipments9[[#This Row],[PID]], products[PID], 0))</f>
        <v>5.72</v>
      </c>
      <c r="P3709" s="4">
        <f>shipments9[[#This Row],[Boxes]]*shipments9[[#This Row],[Cost Per Box]]</f>
        <v>4879.16</v>
      </c>
      <c r="Q3709" s="4">
        <f>shipments9[[#This Row],[Amount]] -shipments9[[#This Row],[total cost]]</f>
        <v>237.34000000000015</v>
      </c>
      <c r="R3709" s="4" t="str">
        <f>IF(shipments9[[#This Row],[Gross Profit]]&lt;0,"Loss","Profit")</f>
        <v>Profit</v>
      </c>
      <c r="S3709" s="9">
        <f>shipments9[[#This Row],[Gross Profit]]/shipments9[[#This Row],[Amount]]</f>
        <v>4.6387178735463726E-2</v>
      </c>
      <c r="T3709" s="11">
        <f>shipments9[[#This Row],[Amount]]/shipments9[[#This Row],[Boxes]]</f>
        <v>5.9982415005861665</v>
      </c>
    </row>
    <row r="3710" spans="1:20" hidden="1" x14ac:dyDescent="0.25">
      <c r="A3710" t="s">
        <v>3907</v>
      </c>
      <c r="B3710" t="s">
        <v>92</v>
      </c>
      <c r="C3710" t="s">
        <v>130</v>
      </c>
      <c r="D3710" t="s">
        <v>22</v>
      </c>
      <c r="E3710" s="1">
        <v>45203</v>
      </c>
      <c r="F3710" s="1" t="str">
        <f>TEXT(shipments9[[#This Row],[Shipdate]],"ddd")</f>
        <v>Wed</v>
      </c>
      <c r="G3710" s="1" t="str">
        <f>IF(OR(shipments9[[#This Row],[Day Name]]="Sat",shipments9[[#This Row],[Day Name]]="Sun"),"Weekend","Weekday")</f>
        <v>Weekday</v>
      </c>
      <c r="H3710">
        <v>2848.5</v>
      </c>
      <c r="I3710">
        <v>407</v>
      </c>
      <c r="J3710" t="s">
        <v>172</v>
      </c>
      <c r="K3710" t="s">
        <v>8151</v>
      </c>
      <c r="L3710" t="s">
        <v>8152</v>
      </c>
      <c r="M3710">
        <v>10</v>
      </c>
      <c r="N3710" t="s">
        <v>8153</v>
      </c>
      <c r="O3710" s="4">
        <f>INDEX(products[Cost_per_box], MATCH(shipments9[[#This Row],[PID]], products[PID], 0))</f>
        <v>5.72</v>
      </c>
      <c r="P3710" s="4">
        <f>shipments9[[#This Row],[Boxes]]*shipments9[[#This Row],[Cost Per Box]]</f>
        <v>2328.04</v>
      </c>
      <c r="Q3710" s="4">
        <f>shipments9[[#This Row],[Amount]] -shipments9[[#This Row],[total cost]]</f>
        <v>520.46</v>
      </c>
      <c r="R3710" s="4" t="str">
        <f>IF(shipments9[[#This Row],[Gross Profit]]&lt;0,"Loss","Profit")</f>
        <v>Profit</v>
      </c>
      <c r="S3710" s="9">
        <f>shipments9[[#This Row],[Gross Profit]]/shipments9[[#This Row],[Amount]]</f>
        <v>0.18271370896963315</v>
      </c>
      <c r="T3710" s="11">
        <f>shipments9[[#This Row],[Amount]]/shipments9[[#This Row],[Boxes]]</f>
        <v>6.9987714987714984</v>
      </c>
    </row>
    <row r="3711" spans="1:20" hidden="1" x14ac:dyDescent="0.25">
      <c r="A3711" t="s">
        <v>3908</v>
      </c>
      <c r="B3711" t="s">
        <v>68</v>
      </c>
      <c r="C3711" t="s">
        <v>130</v>
      </c>
      <c r="D3711" t="s">
        <v>22</v>
      </c>
      <c r="E3711" s="1">
        <v>45287</v>
      </c>
      <c r="F3711" s="1" t="str">
        <f>TEXT(shipments9[[#This Row],[Shipdate]],"ddd")</f>
        <v>Wed</v>
      </c>
      <c r="G3711" s="1" t="str">
        <f>IF(OR(shipments9[[#This Row],[Day Name]]="Sat",shipments9[[#This Row],[Day Name]]="Sun"),"Weekend","Weekday")</f>
        <v>Weekday</v>
      </c>
      <c r="H3711">
        <v>1505.25</v>
      </c>
      <c r="I3711">
        <v>189</v>
      </c>
      <c r="J3711" t="s">
        <v>172</v>
      </c>
      <c r="K3711" t="s">
        <v>8151</v>
      </c>
      <c r="L3711" t="s">
        <v>8152</v>
      </c>
      <c r="M3711">
        <v>12</v>
      </c>
      <c r="N3711" t="s">
        <v>8166</v>
      </c>
      <c r="O3711" s="4">
        <f>INDEX(products[Cost_per_box], MATCH(shipments9[[#This Row],[PID]], products[PID], 0))</f>
        <v>5.72</v>
      </c>
      <c r="P3711" s="4">
        <f>shipments9[[#This Row],[Boxes]]*shipments9[[#This Row],[Cost Per Box]]</f>
        <v>1081.08</v>
      </c>
      <c r="Q3711" s="4">
        <f>shipments9[[#This Row],[Amount]] -shipments9[[#This Row],[total cost]]</f>
        <v>424.17000000000007</v>
      </c>
      <c r="R3711" s="4" t="str">
        <f>IF(shipments9[[#This Row],[Gross Profit]]&lt;0,"Loss","Profit")</f>
        <v>Profit</v>
      </c>
      <c r="S3711" s="9">
        <f>shipments9[[#This Row],[Gross Profit]]/shipments9[[#This Row],[Amount]]</f>
        <v>0.28179372197309421</v>
      </c>
      <c r="T3711" s="11">
        <f>shipments9[[#This Row],[Amount]]/shipments9[[#This Row],[Boxes]]</f>
        <v>7.9642857142857144</v>
      </c>
    </row>
    <row r="3712" spans="1:20" hidden="1" x14ac:dyDescent="0.25">
      <c r="A3712" t="s">
        <v>3909</v>
      </c>
      <c r="B3712" t="s">
        <v>68</v>
      </c>
      <c r="C3712" t="s">
        <v>130</v>
      </c>
      <c r="D3712" t="s">
        <v>22</v>
      </c>
      <c r="E3712" s="1">
        <v>45000</v>
      </c>
      <c r="F3712" s="1" t="str">
        <f>TEXT(shipments9[[#This Row],[Shipdate]],"ddd")</f>
        <v>Wed</v>
      </c>
      <c r="G3712" s="1" t="str">
        <f>IF(OR(shipments9[[#This Row],[Day Name]]="Sat",shipments9[[#This Row],[Day Name]]="Sun"),"Weekend","Weekday")</f>
        <v>Weekday</v>
      </c>
      <c r="H3712">
        <v>6923.25</v>
      </c>
      <c r="I3712">
        <v>866</v>
      </c>
      <c r="J3712" t="s">
        <v>172</v>
      </c>
      <c r="K3712" t="s">
        <v>8151</v>
      </c>
      <c r="L3712" t="s">
        <v>8156</v>
      </c>
      <c r="M3712">
        <v>3</v>
      </c>
      <c r="N3712" t="s">
        <v>8164</v>
      </c>
      <c r="O3712" s="4">
        <f>INDEX(products[Cost_per_box], MATCH(shipments9[[#This Row],[PID]], products[PID], 0))</f>
        <v>5.72</v>
      </c>
      <c r="P3712" s="4">
        <f>shipments9[[#This Row],[Boxes]]*shipments9[[#This Row],[Cost Per Box]]</f>
        <v>4953.5199999999995</v>
      </c>
      <c r="Q3712" s="4">
        <f>shipments9[[#This Row],[Amount]] -shipments9[[#This Row],[total cost]]</f>
        <v>1969.7300000000005</v>
      </c>
      <c r="R3712" s="4" t="str">
        <f>IF(shipments9[[#This Row],[Gross Profit]]&lt;0,"Loss","Profit")</f>
        <v>Profit</v>
      </c>
      <c r="S3712" s="9">
        <f>shipments9[[#This Row],[Gross Profit]]/shipments9[[#This Row],[Amount]]</f>
        <v>0.28450944281948515</v>
      </c>
      <c r="T3712" s="11">
        <f>shipments9[[#This Row],[Amount]]/shipments9[[#This Row],[Boxes]]</f>
        <v>7.9945150115473442</v>
      </c>
    </row>
    <row r="3713" spans="1:20" hidden="1" x14ac:dyDescent="0.25">
      <c r="A3713" t="s">
        <v>3910</v>
      </c>
      <c r="B3713" t="s">
        <v>108</v>
      </c>
      <c r="C3713" t="s">
        <v>130</v>
      </c>
      <c r="D3713" t="s">
        <v>22</v>
      </c>
      <c r="E3713" s="1">
        <v>45302</v>
      </c>
      <c r="F3713" s="1" t="str">
        <f>TEXT(shipments9[[#This Row],[Shipdate]],"ddd")</f>
        <v>Thu</v>
      </c>
      <c r="G3713" s="1" t="str">
        <f>IF(OR(shipments9[[#This Row],[Day Name]]="Sat",shipments9[[#This Row],[Day Name]]="Sun"),"Weekend","Weekday")</f>
        <v>Weekday</v>
      </c>
      <c r="H3713">
        <v>5935.5</v>
      </c>
      <c r="I3713">
        <v>742</v>
      </c>
      <c r="J3713" t="s">
        <v>172</v>
      </c>
      <c r="K3713" t="s">
        <v>8155</v>
      </c>
      <c r="L3713" t="s">
        <v>8156</v>
      </c>
      <c r="M3713">
        <v>1</v>
      </c>
      <c r="N3713" t="s">
        <v>8163</v>
      </c>
      <c r="O3713" s="4">
        <f>INDEX(products[Cost_per_box], MATCH(shipments9[[#This Row],[PID]], products[PID], 0))</f>
        <v>5.72</v>
      </c>
      <c r="P3713" s="4">
        <f>shipments9[[#This Row],[Boxes]]*shipments9[[#This Row],[Cost Per Box]]</f>
        <v>4244.24</v>
      </c>
      <c r="Q3713" s="4">
        <f>shipments9[[#This Row],[Amount]] -shipments9[[#This Row],[total cost]]</f>
        <v>1691.2600000000002</v>
      </c>
      <c r="R3713" s="4" t="str">
        <f>IF(shipments9[[#This Row],[Gross Profit]]&lt;0,"Loss","Profit")</f>
        <v>Profit</v>
      </c>
      <c r="S3713" s="9">
        <f>shipments9[[#This Row],[Gross Profit]]/shipments9[[#This Row],[Amount]]</f>
        <v>0.28493976918540986</v>
      </c>
      <c r="T3713" s="11">
        <f>shipments9[[#This Row],[Amount]]/shipments9[[#This Row],[Boxes]]</f>
        <v>7.9993261455525611</v>
      </c>
    </row>
    <row r="3714" spans="1:20" hidden="1" x14ac:dyDescent="0.25">
      <c r="A3714" t="s">
        <v>3911</v>
      </c>
      <c r="B3714" t="s">
        <v>108</v>
      </c>
      <c r="C3714" t="s">
        <v>130</v>
      </c>
      <c r="D3714" t="s">
        <v>22</v>
      </c>
      <c r="E3714" s="1">
        <v>45040</v>
      </c>
      <c r="F3714" s="1" t="str">
        <f>TEXT(shipments9[[#This Row],[Shipdate]],"ddd")</f>
        <v>Mon</v>
      </c>
      <c r="G3714" s="1" t="str">
        <f>IF(OR(shipments9[[#This Row],[Day Name]]="Sat",shipments9[[#This Row],[Day Name]]="Sun"),"Weekend","Weekday")</f>
        <v>Weekday</v>
      </c>
      <c r="H3714">
        <v>841.5</v>
      </c>
      <c r="I3714">
        <v>94</v>
      </c>
      <c r="J3714" t="s">
        <v>172</v>
      </c>
      <c r="K3714" t="s">
        <v>8151</v>
      </c>
      <c r="L3714" t="s">
        <v>8154</v>
      </c>
      <c r="M3714">
        <v>4</v>
      </c>
      <c r="N3714" t="s">
        <v>8158</v>
      </c>
      <c r="O3714" s="4">
        <f>INDEX(products[Cost_per_box], MATCH(shipments9[[#This Row],[PID]], products[PID], 0))</f>
        <v>5.72</v>
      </c>
      <c r="P3714" s="4">
        <f>shipments9[[#This Row],[Boxes]]*shipments9[[#This Row],[Cost Per Box]]</f>
        <v>537.67999999999995</v>
      </c>
      <c r="Q3714" s="4">
        <f>shipments9[[#This Row],[Amount]] -shipments9[[#This Row],[total cost]]</f>
        <v>303.82000000000005</v>
      </c>
      <c r="R3714" s="4" t="str">
        <f>IF(shipments9[[#This Row],[Gross Profit]]&lt;0,"Loss","Profit")</f>
        <v>Profit</v>
      </c>
      <c r="S3714" s="9">
        <f>shipments9[[#This Row],[Gross Profit]]/shipments9[[#This Row],[Amount]]</f>
        <v>0.361045751633987</v>
      </c>
      <c r="T3714" s="11">
        <f>shipments9[[#This Row],[Amount]]/shipments9[[#This Row],[Boxes]]</f>
        <v>8.9521276595744688</v>
      </c>
    </row>
    <row r="3715" spans="1:20" hidden="1" x14ac:dyDescent="0.25">
      <c r="A3715" t="s">
        <v>3912</v>
      </c>
      <c r="B3715" t="s">
        <v>105</v>
      </c>
      <c r="C3715" t="s">
        <v>130</v>
      </c>
      <c r="D3715" t="s">
        <v>22</v>
      </c>
      <c r="E3715" s="1">
        <v>45194</v>
      </c>
      <c r="F3715" s="1" t="str">
        <f>TEXT(shipments9[[#This Row],[Shipdate]],"ddd")</f>
        <v>Mon</v>
      </c>
      <c r="G3715" s="1" t="str">
        <f>IF(OR(shipments9[[#This Row],[Day Name]]="Sat",shipments9[[#This Row],[Day Name]]="Sun"),"Weekend","Weekday")</f>
        <v>Weekday</v>
      </c>
      <c r="H3715">
        <v>1604.25</v>
      </c>
      <c r="I3715">
        <v>268</v>
      </c>
      <c r="J3715" t="s">
        <v>172</v>
      </c>
      <c r="K3715" t="s">
        <v>8151</v>
      </c>
      <c r="L3715" t="s">
        <v>8160</v>
      </c>
      <c r="M3715">
        <v>9</v>
      </c>
      <c r="N3715" t="s">
        <v>8167</v>
      </c>
      <c r="O3715" s="4">
        <f>INDEX(products[Cost_per_box], MATCH(shipments9[[#This Row],[PID]], products[PID], 0))</f>
        <v>5.72</v>
      </c>
      <c r="P3715" s="4">
        <f>shipments9[[#This Row],[Boxes]]*shipments9[[#This Row],[Cost Per Box]]</f>
        <v>1532.96</v>
      </c>
      <c r="Q3715" s="4">
        <f>shipments9[[#This Row],[Amount]] -shipments9[[#This Row],[total cost]]</f>
        <v>71.289999999999964</v>
      </c>
      <c r="R3715" s="4" t="str">
        <f>IF(shipments9[[#This Row],[Gross Profit]]&lt;0,"Loss","Profit")</f>
        <v>Profit</v>
      </c>
      <c r="S3715" s="9">
        <f>shipments9[[#This Row],[Gross Profit]]/shipments9[[#This Row],[Amount]]</f>
        <v>4.4438211002025843E-2</v>
      </c>
      <c r="T3715" s="11">
        <f>shipments9[[#This Row],[Amount]]/shipments9[[#This Row],[Boxes]]</f>
        <v>5.9860074626865671</v>
      </c>
    </row>
    <row r="3716" spans="1:20" hidden="1" x14ac:dyDescent="0.25">
      <c r="A3716" t="s">
        <v>3913</v>
      </c>
      <c r="B3716" t="s">
        <v>105</v>
      </c>
      <c r="C3716" t="s">
        <v>130</v>
      </c>
      <c r="D3716" t="s">
        <v>22</v>
      </c>
      <c r="E3716" s="1">
        <v>45462</v>
      </c>
      <c r="F3716" s="1" t="str">
        <f>TEXT(shipments9[[#This Row],[Shipdate]],"ddd")</f>
        <v>Wed</v>
      </c>
      <c r="G3716" s="1" t="str">
        <f>IF(OR(shipments9[[#This Row],[Day Name]]="Sat",shipments9[[#This Row],[Day Name]]="Sun"),"Weekend","Weekday")</f>
        <v>Weekday</v>
      </c>
      <c r="H3716">
        <v>4315.5</v>
      </c>
      <c r="I3716">
        <v>540</v>
      </c>
      <c r="J3716" t="s">
        <v>172</v>
      </c>
      <c r="K3716" t="s">
        <v>8155</v>
      </c>
      <c r="L3716" t="s">
        <v>8154</v>
      </c>
      <c r="M3716">
        <v>6</v>
      </c>
      <c r="N3716" t="s">
        <v>8159</v>
      </c>
      <c r="O3716" s="4">
        <f>INDEX(products[Cost_per_box], MATCH(shipments9[[#This Row],[PID]], products[PID], 0))</f>
        <v>5.72</v>
      </c>
      <c r="P3716" s="4">
        <f>shipments9[[#This Row],[Boxes]]*shipments9[[#This Row],[Cost Per Box]]</f>
        <v>3088.7999999999997</v>
      </c>
      <c r="Q3716" s="4">
        <f>shipments9[[#This Row],[Amount]] -shipments9[[#This Row],[total cost]]</f>
        <v>1226.7000000000003</v>
      </c>
      <c r="R3716" s="4" t="str">
        <f>IF(shipments9[[#This Row],[Gross Profit]]&lt;0,"Loss","Profit")</f>
        <v>Profit</v>
      </c>
      <c r="S3716" s="9">
        <f>shipments9[[#This Row],[Gross Profit]]/shipments9[[#This Row],[Amount]]</f>
        <v>0.28425443169968723</v>
      </c>
      <c r="T3716" s="11">
        <f>shipments9[[#This Row],[Amount]]/shipments9[[#This Row],[Boxes]]</f>
        <v>7.9916666666666663</v>
      </c>
    </row>
    <row r="3717" spans="1:20" x14ac:dyDescent="0.25">
      <c r="A3717" t="s">
        <v>3914</v>
      </c>
      <c r="B3717" t="s">
        <v>105</v>
      </c>
      <c r="C3717" t="s">
        <v>130</v>
      </c>
      <c r="D3717" t="s">
        <v>22</v>
      </c>
      <c r="E3717" s="1">
        <v>45446</v>
      </c>
      <c r="F3717" s="1" t="str">
        <f>TEXT(shipments9[[#This Row],[Shipdate]],"ddd")</f>
        <v>Mon</v>
      </c>
      <c r="G3717" s="1" t="str">
        <f>IF(OR(shipments9[[#This Row],[Day Name]]="Sat",shipments9[[#This Row],[Day Name]]="Sun"),"Weekend","Weekday")</f>
        <v>Weekday</v>
      </c>
      <c r="H3717">
        <v>684</v>
      </c>
      <c r="I3717">
        <v>137</v>
      </c>
      <c r="J3717" t="s">
        <v>172</v>
      </c>
      <c r="K3717" t="s">
        <v>8155</v>
      </c>
      <c r="L3717" t="s">
        <v>8154</v>
      </c>
      <c r="M3717">
        <v>6</v>
      </c>
      <c r="N3717" t="s">
        <v>8159</v>
      </c>
      <c r="O3717" s="4">
        <f>INDEX(products[Cost_per_box], MATCH(shipments9[[#This Row],[PID]], products[PID], 0))</f>
        <v>5.72</v>
      </c>
      <c r="P3717" s="4">
        <f>shipments9[[#This Row],[Boxes]]*shipments9[[#This Row],[Cost Per Box]]</f>
        <v>783.64</v>
      </c>
      <c r="Q3717" s="4">
        <f>shipments9[[#This Row],[Amount]] -shipments9[[#This Row],[total cost]]</f>
        <v>-99.639999999999986</v>
      </c>
      <c r="R3717" s="4" t="str">
        <f>IF(shipments9[[#This Row],[Gross Profit]]&lt;0,"Loss","Profit")</f>
        <v>Loss</v>
      </c>
      <c r="S3717" s="9">
        <f>shipments9[[#This Row],[Gross Profit]]/shipments9[[#This Row],[Amount]]</f>
        <v>-0.14567251461988301</v>
      </c>
      <c r="T3717" s="11">
        <f>shipments9[[#This Row],[Amount]]/shipments9[[#This Row],[Boxes]]</f>
        <v>4.992700729927007</v>
      </c>
    </row>
    <row r="3718" spans="1:20" hidden="1" x14ac:dyDescent="0.25">
      <c r="A3718" t="s">
        <v>3915</v>
      </c>
      <c r="B3718" t="s">
        <v>105</v>
      </c>
      <c r="C3718" t="s">
        <v>130</v>
      </c>
      <c r="D3718" t="s">
        <v>22</v>
      </c>
      <c r="E3718" s="1">
        <v>45135</v>
      </c>
      <c r="F3718" s="1" t="str">
        <f>TEXT(shipments9[[#This Row],[Shipdate]],"ddd")</f>
        <v>Fri</v>
      </c>
      <c r="G3718" s="1" t="str">
        <f>IF(OR(shipments9[[#This Row],[Day Name]]="Sat",shipments9[[#This Row],[Day Name]]="Sun"),"Weekend","Weekday")</f>
        <v>Weekday</v>
      </c>
      <c r="H3718">
        <v>3312</v>
      </c>
      <c r="I3718">
        <v>474</v>
      </c>
      <c r="J3718" t="s">
        <v>172</v>
      </c>
      <c r="K3718" t="s">
        <v>8151</v>
      </c>
      <c r="L3718" t="s">
        <v>8160</v>
      </c>
      <c r="M3718">
        <v>7</v>
      </c>
      <c r="N3718" t="s">
        <v>8161</v>
      </c>
      <c r="O3718" s="4">
        <f>INDEX(products[Cost_per_box], MATCH(shipments9[[#This Row],[PID]], products[PID], 0))</f>
        <v>5.72</v>
      </c>
      <c r="P3718" s="4">
        <f>shipments9[[#This Row],[Boxes]]*shipments9[[#This Row],[Cost Per Box]]</f>
        <v>2711.2799999999997</v>
      </c>
      <c r="Q3718" s="4">
        <f>shipments9[[#This Row],[Amount]] -shipments9[[#This Row],[total cost]]</f>
        <v>600.72000000000025</v>
      </c>
      <c r="R3718" s="4" t="str">
        <f>IF(shipments9[[#This Row],[Gross Profit]]&lt;0,"Loss","Profit")</f>
        <v>Profit</v>
      </c>
      <c r="S3718" s="9">
        <f>shipments9[[#This Row],[Gross Profit]]/shipments9[[#This Row],[Amount]]</f>
        <v>0.18137681159420296</v>
      </c>
      <c r="T3718" s="11">
        <f>shipments9[[#This Row],[Amount]]/shipments9[[#This Row],[Boxes]]</f>
        <v>6.9873417721518987</v>
      </c>
    </row>
    <row r="3719" spans="1:20" hidden="1" x14ac:dyDescent="0.25">
      <c r="A3719" t="s">
        <v>3916</v>
      </c>
      <c r="B3719" t="s">
        <v>111</v>
      </c>
      <c r="C3719" t="s">
        <v>130</v>
      </c>
      <c r="D3719" t="s">
        <v>22</v>
      </c>
      <c r="E3719" s="1">
        <v>45156</v>
      </c>
      <c r="F3719" s="1" t="str">
        <f>TEXT(shipments9[[#This Row],[Shipdate]],"ddd")</f>
        <v>Fri</v>
      </c>
      <c r="G3719" s="1" t="str">
        <f>IF(OR(shipments9[[#This Row],[Day Name]]="Sat",shipments9[[#This Row],[Day Name]]="Sun"),"Weekend","Weekday")</f>
        <v>Weekday</v>
      </c>
      <c r="H3719">
        <v>1741.5</v>
      </c>
      <c r="I3719">
        <v>194</v>
      </c>
      <c r="J3719" t="s">
        <v>172</v>
      </c>
      <c r="K3719" t="s">
        <v>8151</v>
      </c>
      <c r="L3719" t="s">
        <v>8160</v>
      </c>
      <c r="M3719">
        <v>8</v>
      </c>
      <c r="N3719" t="s">
        <v>8162</v>
      </c>
      <c r="O3719" s="4">
        <f>INDEX(products[Cost_per_box], MATCH(shipments9[[#This Row],[PID]], products[PID], 0))</f>
        <v>5.72</v>
      </c>
      <c r="P3719" s="4">
        <f>shipments9[[#This Row],[Boxes]]*shipments9[[#This Row],[Cost Per Box]]</f>
        <v>1109.68</v>
      </c>
      <c r="Q3719" s="4">
        <f>shipments9[[#This Row],[Amount]] -shipments9[[#This Row],[total cost]]</f>
        <v>631.81999999999994</v>
      </c>
      <c r="R3719" s="4" t="str">
        <f>IF(shipments9[[#This Row],[Gross Profit]]&lt;0,"Loss","Profit")</f>
        <v>Profit</v>
      </c>
      <c r="S3719" s="9">
        <f>shipments9[[#This Row],[Gross Profit]]/shipments9[[#This Row],[Amount]]</f>
        <v>0.36280218202698822</v>
      </c>
      <c r="T3719" s="11">
        <f>shipments9[[#This Row],[Amount]]/shipments9[[#This Row],[Boxes]]</f>
        <v>8.9768041237113394</v>
      </c>
    </row>
    <row r="3720" spans="1:20" x14ac:dyDescent="0.25">
      <c r="A3720" t="s">
        <v>3917</v>
      </c>
      <c r="B3720" t="s">
        <v>111</v>
      </c>
      <c r="C3720" t="s">
        <v>130</v>
      </c>
      <c r="D3720" t="s">
        <v>22</v>
      </c>
      <c r="E3720" s="1">
        <v>45099</v>
      </c>
      <c r="F3720" s="1" t="str">
        <f>TEXT(shipments9[[#This Row],[Shipdate]],"ddd")</f>
        <v>Thu</v>
      </c>
      <c r="G3720" s="1" t="str">
        <f>IF(OR(shipments9[[#This Row],[Day Name]]="Sat",shipments9[[#This Row],[Day Name]]="Sun"),"Weekend","Weekday")</f>
        <v>Weekday</v>
      </c>
      <c r="H3720">
        <v>2524.5</v>
      </c>
      <c r="I3720">
        <v>505</v>
      </c>
      <c r="J3720" t="s">
        <v>172</v>
      </c>
      <c r="K3720" t="s">
        <v>8151</v>
      </c>
      <c r="L3720" t="s">
        <v>8154</v>
      </c>
      <c r="M3720">
        <v>6</v>
      </c>
      <c r="N3720" t="s">
        <v>8159</v>
      </c>
      <c r="O3720" s="4">
        <f>INDEX(products[Cost_per_box], MATCH(shipments9[[#This Row],[PID]], products[PID], 0))</f>
        <v>5.72</v>
      </c>
      <c r="P3720" s="4">
        <f>shipments9[[#This Row],[Boxes]]*shipments9[[#This Row],[Cost Per Box]]</f>
        <v>2888.6</v>
      </c>
      <c r="Q3720" s="4">
        <f>shipments9[[#This Row],[Amount]] -shipments9[[#This Row],[total cost]]</f>
        <v>-364.09999999999991</v>
      </c>
      <c r="R3720" s="4" t="str">
        <f>IF(shipments9[[#This Row],[Gross Profit]]&lt;0,"Loss","Profit")</f>
        <v>Loss</v>
      </c>
      <c r="S3720" s="9">
        <f>shipments9[[#This Row],[Gross Profit]]/shipments9[[#This Row],[Amount]]</f>
        <v>-0.14422657952069712</v>
      </c>
      <c r="T3720" s="11">
        <f>shipments9[[#This Row],[Amount]]/shipments9[[#This Row],[Boxes]]</f>
        <v>4.9990099009900995</v>
      </c>
    </row>
    <row r="3721" spans="1:20" hidden="1" x14ac:dyDescent="0.25">
      <c r="A3721" t="s">
        <v>3918</v>
      </c>
      <c r="B3721" t="s">
        <v>114</v>
      </c>
      <c r="C3721" t="s">
        <v>130</v>
      </c>
      <c r="D3721" t="s">
        <v>22</v>
      </c>
      <c r="E3721" s="1">
        <v>45180</v>
      </c>
      <c r="F3721" s="1" t="str">
        <f>TEXT(shipments9[[#This Row],[Shipdate]],"ddd")</f>
        <v>Mon</v>
      </c>
      <c r="G3721" s="1" t="str">
        <f>IF(OR(shipments9[[#This Row],[Day Name]]="Sat",shipments9[[#This Row],[Day Name]]="Sun"),"Weekend","Weekday")</f>
        <v>Weekday</v>
      </c>
      <c r="H3721">
        <v>5217.75</v>
      </c>
      <c r="I3721">
        <v>580</v>
      </c>
      <c r="J3721" t="s">
        <v>172</v>
      </c>
      <c r="K3721" t="s">
        <v>8151</v>
      </c>
      <c r="L3721" t="s">
        <v>8160</v>
      </c>
      <c r="M3721">
        <v>9</v>
      </c>
      <c r="N3721" t="s">
        <v>8167</v>
      </c>
      <c r="O3721" s="4">
        <f>INDEX(products[Cost_per_box], MATCH(shipments9[[#This Row],[PID]], products[PID], 0))</f>
        <v>5.72</v>
      </c>
      <c r="P3721" s="4">
        <f>shipments9[[#This Row],[Boxes]]*shipments9[[#This Row],[Cost Per Box]]</f>
        <v>3317.6</v>
      </c>
      <c r="Q3721" s="4">
        <f>shipments9[[#This Row],[Amount]] -shipments9[[#This Row],[total cost]]</f>
        <v>1900.15</v>
      </c>
      <c r="R3721" s="4" t="str">
        <f>IF(shipments9[[#This Row],[Gross Profit]]&lt;0,"Loss","Profit")</f>
        <v>Profit</v>
      </c>
      <c r="S3721" s="9">
        <f>shipments9[[#This Row],[Gross Profit]]/shipments9[[#This Row],[Amount]]</f>
        <v>0.36417037995304491</v>
      </c>
      <c r="T3721" s="11">
        <f>shipments9[[#This Row],[Amount]]/shipments9[[#This Row],[Boxes]]</f>
        <v>8.9961206896551715</v>
      </c>
    </row>
    <row r="3722" spans="1:20" x14ac:dyDescent="0.25">
      <c r="A3722" t="s">
        <v>3919</v>
      </c>
      <c r="B3722" t="s">
        <v>114</v>
      </c>
      <c r="C3722" t="s">
        <v>130</v>
      </c>
      <c r="D3722" t="s">
        <v>22</v>
      </c>
      <c r="E3722" s="1">
        <v>45105</v>
      </c>
      <c r="F3722" s="1" t="str">
        <f>TEXT(shipments9[[#This Row],[Shipdate]],"ddd")</f>
        <v>Wed</v>
      </c>
      <c r="G3722" s="1" t="str">
        <f>IF(OR(shipments9[[#This Row],[Day Name]]="Sat",shipments9[[#This Row],[Day Name]]="Sun"),"Weekend","Weekday")</f>
        <v>Weekday</v>
      </c>
      <c r="H3722">
        <v>816.75</v>
      </c>
      <c r="I3722">
        <v>164</v>
      </c>
      <c r="J3722" t="s">
        <v>172</v>
      </c>
      <c r="K3722" t="s">
        <v>8151</v>
      </c>
      <c r="L3722" t="s">
        <v>8154</v>
      </c>
      <c r="M3722">
        <v>6</v>
      </c>
      <c r="N3722" t="s">
        <v>8159</v>
      </c>
      <c r="O3722" s="4">
        <f>INDEX(products[Cost_per_box], MATCH(shipments9[[#This Row],[PID]], products[PID], 0))</f>
        <v>5.72</v>
      </c>
      <c r="P3722" s="4">
        <f>shipments9[[#This Row],[Boxes]]*shipments9[[#This Row],[Cost Per Box]]</f>
        <v>938.07999999999993</v>
      </c>
      <c r="Q3722" s="4">
        <f>shipments9[[#This Row],[Amount]] -shipments9[[#This Row],[total cost]]</f>
        <v>-121.32999999999993</v>
      </c>
      <c r="R3722" s="4" t="str">
        <f>IF(shipments9[[#This Row],[Gross Profit]]&lt;0,"Loss","Profit")</f>
        <v>Loss</v>
      </c>
      <c r="S3722" s="9">
        <f>shipments9[[#This Row],[Gross Profit]]/shipments9[[#This Row],[Amount]]</f>
        <v>-0.14855218855218846</v>
      </c>
      <c r="T3722" s="11">
        <f>shipments9[[#This Row],[Amount]]/shipments9[[#This Row],[Boxes]]</f>
        <v>4.9801829268292686</v>
      </c>
    </row>
    <row r="3723" spans="1:20" hidden="1" x14ac:dyDescent="0.25">
      <c r="A3723" t="s">
        <v>3920</v>
      </c>
      <c r="B3723" t="s">
        <v>102</v>
      </c>
      <c r="C3723" t="s">
        <v>130</v>
      </c>
      <c r="D3723" t="s">
        <v>22</v>
      </c>
      <c r="E3723" s="1">
        <v>45195</v>
      </c>
      <c r="F3723" s="1" t="str">
        <f>TEXT(shipments9[[#This Row],[Shipdate]],"ddd")</f>
        <v>Tue</v>
      </c>
      <c r="G3723" s="1" t="str">
        <f>IF(OR(shipments9[[#This Row],[Day Name]]="Sat",shipments9[[#This Row],[Day Name]]="Sun"),"Weekend","Weekday")</f>
        <v>Weekday</v>
      </c>
      <c r="H3723">
        <v>1737</v>
      </c>
      <c r="I3723">
        <v>249</v>
      </c>
      <c r="J3723" t="s">
        <v>172</v>
      </c>
      <c r="K3723" t="s">
        <v>8151</v>
      </c>
      <c r="L3723" t="s">
        <v>8160</v>
      </c>
      <c r="M3723">
        <v>9</v>
      </c>
      <c r="N3723" t="s">
        <v>8167</v>
      </c>
      <c r="O3723" s="4">
        <f>INDEX(products[Cost_per_box], MATCH(shipments9[[#This Row],[PID]], products[PID], 0))</f>
        <v>5.72</v>
      </c>
      <c r="P3723" s="4">
        <f>shipments9[[#This Row],[Boxes]]*shipments9[[#This Row],[Cost Per Box]]</f>
        <v>1424.28</v>
      </c>
      <c r="Q3723" s="4">
        <f>shipments9[[#This Row],[Amount]] -shipments9[[#This Row],[total cost]]</f>
        <v>312.72000000000003</v>
      </c>
      <c r="R3723" s="4" t="str">
        <f>IF(shipments9[[#This Row],[Gross Profit]]&lt;0,"Loss","Profit")</f>
        <v>Profit</v>
      </c>
      <c r="S3723" s="9">
        <f>shipments9[[#This Row],[Gross Profit]]/shipments9[[#This Row],[Amount]]</f>
        <v>0.18003454231433508</v>
      </c>
      <c r="T3723" s="11">
        <f>shipments9[[#This Row],[Amount]]/shipments9[[#This Row],[Boxes]]</f>
        <v>6.975903614457831</v>
      </c>
    </row>
    <row r="3724" spans="1:20" hidden="1" x14ac:dyDescent="0.25">
      <c r="A3724" t="s">
        <v>3921</v>
      </c>
      <c r="B3724" t="s">
        <v>102</v>
      </c>
      <c r="C3724" t="s">
        <v>130</v>
      </c>
      <c r="D3724" t="s">
        <v>22</v>
      </c>
      <c r="E3724" s="1">
        <v>44953</v>
      </c>
      <c r="F3724" s="1" t="str">
        <f>TEXT(shipments9[[#This Row],[Shipdate]],"ddd")</f>
        <v>Fri</v>
      </c>
      <c r="G3724" s="1" t="str">
        <f>IF(OR(shipments9[[#This Row],[Day Name]]="Sat",shipments9[[#This Row],[Day Name]]="Sun"),"Weekend","Weekday")</f>
        <v>Weekday</v>
      </c>
      <c r="H3724">
        <v>5222.25</v>
      </c>
      <c r="I3724">
        <v>581</v>
      </c>
      <c r="J3724" t="s">
        <v>172</v>
      </c>
      <c r="K3724" t="s">
        <v>8151</v>
      </c>
      <c r="L3724" t="s">
        <v>8156</v>
      </c>
      <c r="M3724">
        <v>1</v>
      </c>
      <c r="N3724" t="s">
        <v>8163</v>
      </c>
      <c r="O3724" s="4">
        <f>INDEX(products[Cost_per_box], MATCH(shipments9[[#This Row],[PID]], products[PID], 0))</f>
        <v>5.72</v>
      </c>
      <c r="P3724" s="4">
        <f>shipments9[[#This Row],[Boxes]]*shipments9[[#This Row],[Cost Per Box]]</f>
        <v>3323.3199999999997</v>
      </c>
      <c r="Q3724" s="4">
        <f>shipments9[[#This Row],[Amount]] -shipments9[[#This Row],[total cost]]</f>
        <v>1898.9300000000003</v>
      </c>
      <c r="R3724" s="4" t="str">
        <f>IF(shipments9[[#This Row],[Gross Profit]]&lt;0,"Loss","Profit")</f>
        <v>Profit</v>
      </c>
      <c r="S3724" s="9">
        <f>shipments9[[#This Row],[Gross Profit]]/shipments9[[#This Row],[Amount]]</f>
        <v>0.36362295945234341</v>
      </c>
      <c r="T3724" s="11">
        <f>shipments9[[#This Row],[Amount]]/shipments9[[#This Row],[Boxes]]</f>
        <v>8.9883820998278825</v>
      </c>
    </row>
    <row r="3725" spans="1:20" hidden="1" x14ac:dyDescent="0.25">
      <c r="A3725" t="s">
        <v>3922</v>
      </c>
      <c r="B3725" t="s">
        <v>102</v>
      </c>
      <c r="C3725" t="s">
        <v>130</v>
      </c>
      <c r="D3725" t="s">
        <v>22</v>
      </c>
      <c r="E3725" s="1">
        <v>45336</v>
      </c>
      <c r="F3725" s="1" t="str">
        <f>TEXT(shipments9[[#This Row],[Shipdate]],"ddd")</f>
        <v>Wed</v>
      </c>
      <c r="G3725" s="1" t="str">
        <f>IF(OR(shipments9[[#This Row],[Day Name]]="Sat",shipments9[[#This Row],[Day Name]]="Sun"),"Weekend","Weekday")</f>
        <v>Weekday</v>
      </c>
      <c r="H3725">
        <v>2286</v>
      </c>
      <c r="I3725">
        <v>286</v>
      </c>
      <c r="J3725" t="s">
        <v>172</v>
      </c>
      <c r="K3725" t="s">
        <v>8155</v>
      </c>
      <c r="L3725" t="s">
        <v>8156</v>
      </c>
      <c r="M3725">
        <v>2</v>
      </c>
      <c r="N3725" t="s">
        <v>8157</v>
      </c>
      <c r="O3725" s="4">
        <f>INDEX(products[Cost_per_box], MATCH(shipments9[[#This Row],[PID]], products[PID], 0))</f>
        <v>5.72</v>
      </c>
      <c r="P3725" s="4">
        <f>shipments9[[#This Row],[Boxes]]*shipments9[[#This Row],[Cost Per Box]]</f>
        <v>1635.9199999999998</v>
      </c>
      <c r="Q3725" s="4">
        <f>shipments9[[#This Row],[Amount]] -shipments9[[#This Row],[total cost]]</f>
        <v>650.08000000000015</v>
      </c>
      <c r="R3725" s="4" t="str">
        <f>IF(shipments9[[#This Row],[Gross Profit]]&lt;0,"Loss","Profit")</f>
        <v>Profit</v>
      </c>
      <c r="S3725" s="9">
        <f>shipments9[[#This Row],[Gross Profit]]/shipments9[[#This Row],[Amount]]</f>
        <v>0.28437445319335092</v>
      </c>
      <c r="T3725" s="11">
        <f>shipments9[[#This Row],[Amount]]/shipments9[[#This Row],[Boxes]]</f>
        <v>7.9930069930069934</v>
      </c>
    </row>
    <row r="3726" spans="1:20" x14ac:dyDescent="0.25">
      <c r="A3726" t="s">
        <v>3923</v>
      </c>
      <c r="B3726" t="s">
        <v>102</v>
      </c>
      <c r="C3726" t="s">
        <v>130</v>
      </c>
      <c r="D3726" t="s">
        <v>22</v>
      </c>
      <c r="E3726" s="1">
        <v>45223</v>
      </c>
      <c r="F3726" s="1" t="str">
        <f>TEXT(shipments9[[#This Row],[Shipdate]],"ddd")</f>
        <v>Tue</v>
      </c>
      <c r="G3726" s="1" t="str">
        <f>IF(OR(shipments9[[#This Row],[Day Name]]="Sat",shipments9[[#This Row],[Day Name]]="Sun"),"Weekend","Weekday")</f>
        <v>Weekday</v>
      </c>
      <c r="H3726">
        <v>3300.75</v>
      </c>
      <c r="I3726">
        <v>661</v>
      </c>
      <c r="J3726" t="s">
        <v>172</v>
      </c>
      <c r="K3726" t="s">
        <v>8151</v>
      </c>
      <c r="L3726" t="s">
        <v>8152</v>
      </c>
      <c r="M3726">
        <v>10</v>
      </c>
      <c r="N3726" t="s">
        <v>8153</v>
      </c>
      <c r="O3726" s="4">
        <f>INDEX(products[Cost_per_box], MATCH(shipments9[[#This Row],[PID]], products[PID], 0))</f>
        <v>5.72</v>
      </c>
      <c r="P3726" s="4">
        <f>shipments9[[#This Row],[Boxes]]*shipments9[[#This Row],[Cost Per Box]]</f>
        <v>3780.9199999999996</v>
      </c>
      <c r="Q3726" s="4">
        <f>shipments9[[#This Row],[Amount]] -shipments9[[#This Row],[total cost]]</f>
        <v>-480.16999999999962</v>
      </c>
      <c r="R3726" s="4" t="str">
        <f>IF(shipments9[[#This Row],[Gross Profit]]&lt;0,"Loss","Profit")</f>
        <v>Loss</v>
      </c>
      <c r="S3726" s="9">
        <f>shipments9[[#This Row],[Gross Profit]]/shipments9[[#This Row],[Amount]]</f>
        <v>-0.14547299856093301</v>
      </c>
      <c r="T3726" s="11">
        <f>shipments9[[#This Row],[Amount]]/shipments9[[#This Row],[Boxes]]</f>
        <v>4.9935703479576397</v>
      </c>
    </row>
    <row r="3727" spans="1:20" hidden="1" x14ac:dyDescent="0.25">
      <c r="A3727" t="s">
        <v>3924</v>
      </c>
      <c r="B3727" t="s">
        <v>102</v>
      </c>
      <c r="C3727" t="s">
        <v>130</v>
      </c>
      <c r="D3727" t="s">
        <v>22</v>
      </c>
      <c r="E3727" s="1">
        <v>44929</v>
      </c>
      <c r="F3727" s="1" t="str">
        <f>TEXT(shipments9[[#This Row],[Shipdate]],"ddd")</f>
        <v>Tue</v>
      </c>
      <c r="G3727" s="1" t="str">
        <f>IF(OR(shipments9[[#This Row],[Day Name]]="Sat",shipments9[[#This Row],[Day Name]]="Sun"),"Weekend","Weekday")</f>
        <v>Weekday</v>
      </c>
      <c r="H3727">
        <v>5618.25</v>
      </c>
      <c r="I3727">
        <v>803</v>
      </c>
      <c r="J3727" t="s">
        <v>172</v>
      </c>
      <c r="K3727" t="s">
        <v>8151</v>
      </c>
      <c r="L3727" t="s">
        <v>8156</v>
      </c>
      <c r="M3727">
        <v>1</v>
      </c>
      <c r="N3727" t="s">
        <v>8163</v>
      </c>
      <c r="O3727" s="4">
        <f>INDEX(products[Cost_per_box], MATCH(shipments9[[#This Row],[PID]], products[PID], 0))</f>
        <v>5.72</v>
      </c>
      <c r="P3727" s="4">
        <f>shipments9[[#This Row],[Boxes]]*shipments9[[#This Row],[Cost Per Box]]</f>
        <v>4593.16</v>
      </c>
      <c r="Q3727" s="4">
        <f>shipments9[[#This Row],[Amount]] -shipments9[[#This Row],[total cost]]</f>
        <v>1025.0900000000001</v>
      </c>
      <c r="R3727" s="4" t="str">
        <f>IF(shipments9[[#This Row],[Gross Profit]]&lt;0,"Loss","Profit")</f>
        <v>Profit</v>
      </c>
      <c r="S3727" s="9">
        <f>shipments9[[#This Row],[Gross Profit]]/shipments9[[#This Row],[Amount]]</f>
        <v>0.18245717082721491</v>
      </c>
      <c r="T3727" s="11">
        <f>shipments9[[#This Row],[Amount]]/shipments9[[#This Row],[Boxes]]</f>
        <v>6.9965753424657535</v>
      </c>
    </row>
    <row r="3728" spans="1:20" hidden="1" x14ac:dyDescent="0.25">
      <c r="A3728" t="s">
        <v>3925</v>
      </c>
      <c r="B3728" t="s">
        <v>42</v>
      </c>
      <c r="C3728" t="s">
        <v>157</v>
      </c>
      <c r="D3728" t="s">
        <v>22</v>
      </c>
      <c r="E3728" s="1">
        <v>45344</v>
      </c>
      <c r="F3728" s="1" t="str">
        <f>TEXT(shipments9[[#This Row],[Shipdate]],"ddd")</f>
        <v>Thu</v>
      </c>
      <c r="G3728" s="1" t="str">
        <f>IF(OR(shipments9[[#This Row],[Day Name]]="Sat",shipments9[[#This Row],[Day Name]]="Sun"),"Weekend","Weekday")</f>
        <v>Weekday</v>
      </c>
      <c r="H3728">
        <v>11578.5</v>
      </c>
      <c r="I3728">
        <v>1053</v>
      </c>
      <c r="J3728" t="s">
        <v>172</v>
      </c>
      <c r="K3728" t="s">
        <v>8155</v>
      </c>
      <c r="L3728" t="s">
        <v>8156</v>
      </c>
      <c r="M3728">
        <v>2</v>
      </c>
      <c r="N3728" t="s">
        <v>8157</v>
      </c>
      <c r="O3728" s="4">
        <f>INDEX(products[Cost_per_box], MATCH(shipments9[[#This Row],[PID]], products[PID], 0))</f>
        <v>6.8</v>
      </c>
      <c r="P3728" s="4">
        <f>shipments9[[#This Row],[Boxes]]*shipments9[[#This Row],[Cost Per Box]]</f>
        <v>7160.4</v>
      </c>
      <c r="Q3728" s="4">
        <f>shipments9[[#This Row],[Amount]] -shipments9[[#This Row],[total cost]]</f>
        <v>4418.1000000000004</v>
      </c>
      <c r="R3728" s="4" t="str">
        <f>IF(shipments9[[#This Row],[Gross Profit]]&lt;0,"Loss","Profit")</f>
        <v>Profit</v>
      </c>
      <c r="S3728" s="9">
        <f>shipments9[[#This Row],[Gross Profit]]/shipments9[[#This Row],[Amount]]</f>
        <v>0.38157792460163237</v>
      </c>
      <c r="T3728" s="11">
        <f>shipments9[[#This Row],[Amount]]/shipments9[[#This Row],[Boxes]]</f>
        <v>10.995726495726496</v>
      </c>
    </row>
    <row r="3729" spans="1:20" hidden="1" x14ac:dyDescent="0.25">
      <c r="A3729" t="s">
        <v>3926</v>
      </c>
      <c r="B3729" t="s">
        <v>42</v>
      </c>
      <c r="C3729" t="s">
        <v>157</v>
      </c>
      <c r="D3729" t="s">
        <v>22</v>
      </c>
      <c r="E3729" s="1">
        <v>44960</v>
      </c>
      <c r="F3729" s="1" t="str">
        <f>TEXT(shipments9[[#This Row],[Shipdate]],"ddd")</f>
        <v>Fri</v>
      </c>
      <c r="G3729" s="1" t="str">
        <f>IF(OR(shipments9[[#This Row],[Day Name]]="Sat",shipments9[[#This Row],[Day Name]]="Sun"),"Weekend","Weekday")</f>
        <v>Weekday</v>
      </c>
      <c r="H3729">
        <v>18378</v>
      </c>
      <c r="I3729">
        <v>1838</v>
      </c>
      <c r="J3729" t="s">
        <v>172</v>
      </c>
      <c r="K3729" t="s">
        <v>8151</v>
      </c>
      <c r="L3729" t="s">
        <v>8156</v>
      </c>
      <c r="M3729">
        <v>2</v>
      </c>
      <c r="N3729" t="s">
        <v>8157</v>
      </c>
      <c r="O3729" s="4">
        <f>INDEX(products[Cost_per_box], MATCH(shipments9[[#This Row],[PID]], products[PID], 0))</f>
        <v>6.8</v>
      </c>
      <c r="P3729" s="4">
        <f>shipments9[[#This Row],[Boxes]]*shipments9[[#This Row],[Cost Per Box]]</f>
        <v>12498.4</v>
      </c>
      <c r="Q3729" s="4">
        <f>shipments9[[#This Row],[Amount]] -shipments9[[#This Row],[total cost]]</f>
        <v>5879.6</v>
      </c>
      <c r="R3729" s="4" t="str">
        <f>IF(shipments9[[#This Row],[Gross Profit]]&lt;0,"Loss","Profit")</f>
        <v>Profit</v>
      </c>
      <c r="S3729" s="9">
        <f>shipments9[[#This Row],[Gross Profit]]/shipments9[[#This Row],[Amount]]</f>
        <v>0.31992599847643927</v>
      </c>
      <c r="T3729" s="11">
        <f>shipments9[[#This Row],[Amount]]/shipments9[[#This Row],[Boxes]]</f>
        <v>9.998911860718172</v>
      </c>
    </row>
    <row r="3730" spans="1:20" hidden="1" x14ac:dyDescent="0.25">
      <c r="A3730" t="s">
        <v>3927</v>
      </c>
      <c r="B3730" t="s">
        <v>42</v>
      </c>
      <c r="C3730" t="s">
        <v>157</v>
      </c>
      <c r="D3730" t="s">
        <v>22</v>
      </c>
      <c r="E3730" s="1">
        <v>45391</v>
      </c>
      <c r="F3730" s="1" t="str">
        <f>TEXT(shipments9[[#This Row],[Shipdate]],"ddd")</f>
        <v>Tue</v>
      </c>
      <c r="G3730" s="1" t="str">
        <f>IF(OR(shipments9[[#This Row],[Day Name]]="Sat",shipments9[[#This Row],[Day Name]]="Sun"),"Weekend","Weekday")</f>
        <v>Weekday</v>
      </c>
      <c r="H3730">
        <v>5019.75</v>
      </c>
      <c r="I3730">
        <v>628</v>
      </c>
      <c r="J3730" t="s">
        <v>172</v>
      </c>
      <c r="K3730" t="s">
        <v>8155</v>
      </c>
      <c r="L3730" t="s">
        <v>8154</v>
      </c>
      <c r="M3730">
        <v>4</v>
      </c>
      <c r="N3730" t="s">
        <v>8158</v>
      </c>
      <c r="O3730" s="4">
        <f>INDEX(products[Cost_per_box], MATCH(shipments9[[#This Row],[PID]], products[PID], 0))</f>
        <v>6.8</v>
      </c>
      <c r="P3730" s="4">
        <f>shipments9[[#This Row],[Boxes]]*shipments9[[#This Row],[Cost Per Box]]</f>
        <v>4270.3999999999996</v>
      </c>
      <c r="Q3730" s="4">
        <f>shipments9[[#This Row],[Amount]] -shipments9[[#This Row],[total cost]]</f>
        <v>749.35000000000036</v>
      </c>
      <c r="R3730" s="4" t="str">
        <f>IF(shipments9[[#This Row],[Gross Profit]]&lt;0,"Loss","Profit")</f>
        <v>Profit</v>
      </c>
      <c r="S3730" s="9">
        <f>shipments9[[#This Row],[Gross Profit]]/shipments9[[#This Row],[Amount]]</f>
        <v>0.14928034264654622</v>
      </c>
      <c r="T3730" s="11">
        <f>shipments9[[#This Row],[Amount]]/shipments9[[#This Row],[Boxes]]</f>
        <v>7.9932324840764331</v>
      </c>
    </row>
    <row r="3731" spans="1:20" hidden="1" x14ac:dyDescent="0.25">
      <c r="A3731" t="s">
        <v>3928</v>
      </c>
      <c r="B3731" t="s">
        <v>42</v>
      </c>
      <c r="C3731" t="s">
        <v>157</v>
      </c>
      <c r="D3731" t="s">
        <v>22</v>
      </c>
      <c r="E3731" s="1">
        <v>45125</v>
      </c>
      <c r="F3731" s="1" t="str">
        <f>TEXT(shipments9[[#This Row],[Shipdate]],"ddd")</f>
        <v>Tue</v>
      </c>
      <c r="G3731" s="1" t="str">
        <f>IF(OR(shipments9[[#This Row],[Day Name]]="Sat",shipments9[[#This Row],[Day Name]]="Sun"),"Weekend","Weekday")</f>
        <v>Weekday</v>
      </c>
      <c r="H3731">
        <v>8574.75</v>
      </c>
      <c r="I3731">
        <v>953</v>
      </c>
      <c r="J3731" t="s">
        <v>172</v>
      </c>
      <c r="K3731" t="s">
        <v>8151</v>
      </c>
      <c r="L3731" t="s">
        <v>8160</v>
      </c>
      <c r="M3731">
        <v>7</v>
      </c>
      <c r="N3731" t="s">
        <v>8161</v>
      </c>
      <c r="O3731" s="4">
        <f>INDEX(products[Cost_per_box], MATCH(shipments9[[#This Row],[PID]], products[PID], 0))</f>
        <v>6.8</v>
      </c>
      <c r="P3731" s="4">
        <f>shipments9[[#This Row],[Boxes]]*shipments9[[#This Row],[Cost Per Box]]</f>
        <v>6480.4</v>
      </c>
      <c r="Q3731" s="4">
        <f>shipments9[[#This Row],[Amount]] -shipments9[[#This Row],[total cost]]</f>
        <v>2094.3500000000004</v>
      </c>
      <c r="R3731" s="4" t="str">
        <f>IF(shipments9[[#This Row],[Gross Profit]]&lt;0,"Loss","Profit")</f>
        <v>Profit</v>
      </c>
      <c r="S3731" s="9">
        <f>shipments9[[#This Row],[Gross Profit]]/shipments9[[#This Row],[Amount]]</f>
        <v>0.24424618793550837</v>
      </c>
      <c r="T3731" s="11">
        <f>shipments9[[#This Row],[Amount]]/shipments9[[#This Row],[Boxes]]</f>
        <v>8.9976390346274915</v>
      </c>
    </row>
    <row r="3732" spans="1:20" hidden="1" x14ac:dyDescent="0.25">
      <c r="A3732" t="s">
        <v>3929</v>
      </c>
      <c r="B3732" t="s">
        <v>45</v>
      </c>
      <c r="C3732" t="s">
        <v>157</v>
      </c>
      <c r="D3732" t="s">
        <v>22</v>
      </c>
      <c r="E3732" s="1">
        <v>44935</v>
      </c>
      <c r="F3732" s="1" t="str">
        <f>TEXT(shipments9[[#This Row],[Shipdate]],"ddd")</f>
        <v>Mon</v>
      </c>
      <c r="G3732" s="1" t="str">
        <f>IF(OR(shipments9[[#This Row],[Day Name]]="Sat",shipments9[[#This Row],[Day Name]]="Sun"),"Weekend","Weekday")</f>
        <v>Weekday</v>
      </c>
      <c r="H3732">
        <v>2783.25</v>
      </c>
      <c r="I3732">
        <v>348</v>
      </c>
      <c r="J3732" t="s">
        <v>172</v>
      </c>
      <c r="K3732" t="s">
        <v>8151</v>
      </c>
      <c r="L3732" t="s">
        <v>8156</v>
      </c>
      <c r="M3732">
        <v>1</v>
      </c>
      <c r="N3732" t="s">
        <v>8163</v>
      </c>
      <c r="O3732" s="4">
        <f>INDEX(products[Cost_per_box], MATCH(shipments9[[#This Row],[PID]], products[PID], 0))</f>
        <v>6.8</v>
      </c>
      <c r="P3732" s="4">
        <f>shipments9[[#This Row],[Boxes]]*shipments9[[#This Row],[Cost Per Box]]</f>
        <v>2366.4</v>
      </c>
      <c r="Q3732" s="4">
        <f>shipments9[[#This Row],[Amount]] -shipments9[[#This Row],[total cost]]</f>
        <v>416.84999999999991</v>
      </c>
      <c r="R3732" s="4" t="str">
        <f>IF(shipments9[[#This Row],[Gross Profit]]&lt;0,"Loss","Profit")</f>
        <v>Profit</v>
      </c>
      <c r="S3732" s="9">
        <f>shipments9[[#This Row],[Gross Profit]]/shipments9[[#This Row],[Amount]]</f>
        <v>0.14977095122608458</v>
      </c>
      <c r="T3732" s="11">
        <f>shipments9[[#This Row],[Amount]]/shipments9[[#This Row],[Boxes]]</f>
        <v>7.9978448275862073</v>
      </c>
    </row>
    <row r="3733" spans="1:20" hidden="1" x14ac:dyDescent="0.25">
      <c r="A3733" t="s">
        <v>3930</v>
      </c>
      <c r="B3733" t="s">
        <v>71</v>
      </c>
      <c r="C3733" t="s">
        <v>157</v>
      </c>
      <c r="D3733" t="s">
        <v>22</v>
      </c>
      <c r="E3733" s="1">
        <v>45301</v>
      </c>
      <c r="F3733" s="1" t="str">
        <f>TEXT(shipments9[[#This Row],[Shipdate]],"ddd")</f>
        <v>Wed</v>
      </c>
      <c r="G3733" s="1" t="str">
        <f>IF(OR(shipments9[[#This Row],[Day Name]]="Sat",shipments9[[#This Row],[Day Name]]="Sun"),"Weekend","Weekday")</f>
        <v>Weekday</v>
      </c>
      <c r="H3733">
        <v>1932.75</v>
      </c>
      <c r="I3733">
        <v>194</v>
      </c>
      <c r="J3733" t="s">
        <v>172</v>
      </c>
      <c r="K3733" t="s">
        <v>8155</v>
      </c>
      <c r="L3733" t="s">
        <v>8156</v>
      </c>
      <c r="M3733">
        <v>1</v>
      </c>
      <c r="N3733" t="s">
        <v>8163</v>
      </c>
      <c r="O3733" s="4">
        <f>INDEX(products[Cost_per_box], MATCH(shipments9[[#This Row],[PID]], products[PID], 0))</f>
        <v>6.8</v>
      </c>
      <c r="P3733" s="4">
        <f>shipments9[[#This Row],[Boxes]]*shipments9[[#This Row],[Cost Per Box]]</f>
        <v>1319.2</v>
      </c>
      <c r="Q3733" s="4">
        <f>shipments9[[#This Row],[Amount]] -shipments9[[#This Row],[total cost]]</f>
        <v>613.54999999999995</v>
      </c>
      <c r="R3733" s="4" t="str">
        <f>IF(shipments9[[#This Row],[Gross Profit]]&lt;0,"Loss","Profit")</f>
        <v>Profit</v>
      </c>
      <c r="S3733" s="9">
        <f>shipments9[[#This Row],[Gross Profit]]/shipments9[[#This Row],[Amount]]</f>
        <v>0.31744923037123268</v>
      </c>
      <c r="T3733" s="11">
        <f>shipments9[[#This Row],[Amount]]/shipments9[[#This Row],[Boxes]]</f>
        <v>9.9626288659793811</v>
      </c>
    </row>
    <row r="3734" spans="1:20" hidden="1" x14ac:dyDescent="0.25">
      <c r="A3734" t="s">
        <v>3931</v>
      </c>
      <c r="B3734" t="s">
        <v>49</v>
      </c>
      <c r="C3734" t="s">
        <v>157</v>
      </c>
      <c r="D3734" t="s">
        <v>22</v>
      </c>
      <c r="E3734" s="1">
        <v>45349</v>
      </c>
      <c r="F3734" s="1" t="str">
        <f>TEXT(shipments9[[#This Row],[Shipdate]],"ddd")</f>
        <v>Tue</v>
      </c>
      <c r="G3734" s="1" t="str">
        <f>IF(OR(shipments9[[#This Row],[Day Name]]="Sat",shipments9[[#This Row],[Day Name]]="Sun"),"Weekend","Weekday")</f>
        <v>Weekday</v>
      </c>
      <c r="H3734">
        <v>16587</v>
      </c>
      <c r="I3734">
        <v>1508</v>
      </c>
      <c r="J3734" t="s">
        <v>172</v>
      </c>
      <c r="K3734" t="s">
        <v>8155</v>
      </c>
      <c r="L3734" t="s">
        <v>8156</v>
      </c>
      <c r="M3734">
        <v>2</v>
      </c>
      <c r="N3734" t="s">
        <v>8157</v>
      </c>
      <c r="O3734" s="4">
        <f>INDEX(products[Cost_per_box], MATCH(shipments9[[#This Row],[PID]], products[PID], 0))</f>
        <v>6.8</v>
      </c>
      <c r="P3734" s="4">
        <f>shipments9[[#This Row],[Boxes]]*shipments9[[#This Row],[Cost Per Box]]</f>
        <v>10254.4</v>
      </c>
      <c r="Q3734" s="4">
        <f>shipments9[[#This Row],[Amount]] -shipments9[[#This Row],[total cost]]</f>
        <v>6332.6</v>
      </c>
      <c r="R3734" s="4" t="str">
        <f>IF(shipments9[[#This Row],[Gross Profit]]&lt;0,"Loss","Profit")</f>
        <v>Profit</v>
      </c>
      <c r="S3734" s="9">
        <f>shipments9[[#This Row],[Gross Profit]]/shipments9[[#This Row],[Amount]]</f>
        <v>0.38178091276300719</v>
      </c>
      <c r="T3734" s="11">
        <f>shipments9[[#This Row],[Amount]]/shipments9[[#This Row],[Boxes]]</f>
        <v>10.999336870026525</v>
      </c>
    </row>
    <row r="3735" spans="1:20" hidden="1" x14ac:dyDescent="0.25">
      <c r="A3735" t="s">
        <v>3932</v>
      </c>
      <c r="B3735" t="s">
        <v>49</v>
      </c>
      <c r="C3735" t="s">
        <v>157</v>
      </c>
      <c r="D3735" t="s">
        <v>22</v>
      </c>
      <c r="E3735" s="1">
        <v>45084</v>
      </c>
      <c r="F3735" s="1" t="str">
        <f>TEXT(shipments9[[#This Row],[Shipdate]],"ddd")</f>
        <v>Wed</v>
      </c>
      <c r="G3735" s="1" t="str">
        <f>IF(OR(shipments9[[#This Row],[Day Name]]="Sat",shipments9[[#This Row],[Day Name]]="Sun"),"Weekend","Weekday")</f>
        <v>Weekday</v>
      </c>
      <c r="H3735">
        <v>7976.25</v>
      </c>
      <c r="I3735">
        <v>1140</v>
      </c>
      <c r="J3735" t="s">
        <v>172</v>
      </c>
      <c r="K3735" t="s">
        <v>8151</v>
      </c>
      <c r="L3735" t="s">
        <v>8154</v>
      </c>
      <c r="M3735">
        <v>6</v>
      </c>
      <c r="N3735" t="s">
        <v>8159</v>
      </c>
      <c r="O3735" s="4">
        <f>INDEX(products[Cost_per_box], MATCH(shipments9[[#This Row],[PID]], products[PID], 0))</f>
        <v>6.8</v>
      </c>
      <c r="P3735" s="4">
        <f>shipments9[[#This Row],[Boxes]]*shipments9[[#This Row],[Cost Per Box]]</f>
        <v>7752</v>
      </c>
      <c r="Q3735" s="4">
        <f>shipments9[[#This Row],[Amount]] -shipments9[[#This Row],[total cost]]</f>
        <v>224.25</v>
      </c>
      <c r="R3735" s="4" t="str">
        <f>IF(shipments9[[#This Row],[Gross Profit]]&lt;0,"Loss","Profit")</f>
        <v>Profit</v>
      </c>
      <c r="S3735" s="9">
        <f>shipments9[[#This Row],[Gross Profit]]/shipments9[[#This Row],[Amount]]</f>
        <v>2.8114715561824166E-2</v>
      </c>
      <c r="T3735" s="11">
        <f>shipments9[[#This Row],[Amount]]/shipments9[[#This Row],[Boxes]]</f>
        <v>6.9967105263157894</v>
      </c>
    </row>
    <row r="3736" spans="1:20" hidden="1" x14ac:dyDescent="0.25">
      <c r="A3736" t="s">
        <v>3933</v>
      </c>
      <c r="B3736" t="s">
        <v>49</v>
      </c>
      <c r="C3736" t="s">
        <v>157</v>
      </c>
      <c r="D3736" t="s">
        <v>22</v>
      </c>
      <c r="E3736" s="1">
        <v>44965</v>
      </c>
      <c r="F3736" s="1" t="str">
        <f>TEXT(shipments9[[#This Row],[Shipdate]],"ddd")</f>
        <v>Wed</v>
      </c>
      <c r="G3736" s="1" t="str">
        <f>IF(OR(shipments9[[#This Row],[Day Name]]="Sat",shipments9[[#This Row],[Day Name]]="Sun"),"Weekend","Weekday")</f>
        <v>Weekday</v>
      </c>
      <c r="H3736">
        <v>553.5</v>
      </c>
      <c r="I3736">
        <v>70</v>
      </c>
      <c r="J3736" t="s">
        <v>172</v>
      </c>
      <c r="K3736" t="s">
        <v>8151</v>
      </c>
      <c r="L3736" t="s">
        <v>8156</v>
      </c>
      <c r="M3736">
        <v>2</v>
      </c>
      <c r="N3736" t="s">
        <v>8157</v>
      </c>
      <c r="O3736" s="4">
        <f>INDEX(products[Cost_per_box], MATCH(shipments9[[#This Row],[PID]], products[PID], 0))</f>
        <v>6.8</v>
      </c>
      <c r="P3736" s="4">
        <f>shipments9[[#This Row],[Boxes]]*shipments9[[#This Row],[Cost Per Box]]</f>
        <v>476</v>
      </c>
      <c r="Q3736" s="4">
        <f>shipments9[[#This Row],[Amount]] -shipments9[[#This Row],[total cost]]</f>
        <v>77.5</v>
      </c>
      <c r="R3736" s="4" t="str">
        <f>IF(shipments9[[#This Row],[Gross Profit]]&lt;0,"Loss","Profit")</f>
        <v>Profit</v>
      </c>
      <c r="S3736" s="9">
        <f>shipments9[[#This Row],[Gross Profit]]/shipments9[[#This Row],[Amount]]</f>
        <v>0.14001806684733514</v>
      </c>
      <c r="T3736" s="11">
        <f>shipments9[[#This Row],[Amount]]/shipments9[[#This Row],[Boxes]]</f>
        <v>7.9071428571428575</v>
      </c>
    </row>
    <row r="3737" spans="1:20" hidden="1" x14ac:dyDescent="0.25">
      <c r="A3737" t="s">
        <v>3934</v>
      </c>
      <c r="B3737" t="s">
        <v>52</v>
      </c>
      <c r="C3737" t="s">
        <v>157</v>
      </c>
      <c r="D3737" t="s">
        <v>22</v>
      </c>
      <c r="E3737" s="1">
        <v>45093</v>
      </c>
      <c r="F3737" s="1" t="str">
        <f>TEXT(shipments9[[#This Row],[Shipdate]],"ddd")</f>
        <v>Fri</v>
      </c>
      <c r="G3737" s="1" t="str">
        <f>IF(OR(shipments9[[#This Row],[Day Name]]="Sat",shipments9[[#This Row],[Day Name]]="Sun"),"Weekend","Weekday")</f>
        <v>Weekday</v>
      </c>
      <c r="H3737">
        <v>5710.5</v>
      </c>
      <c r="I3737">
        <v>572</v>
      </c>
      <c r="J3737" t="s">
        <v>172</v>
      </c>
      <c r="K3737" t="s">
        <v>8151</v>
      </c>
      <c r="L3737" t="s">
        <v>8154</v>
      </c>
      <c r="M3737">
        <v>6</v>
      </c>
      <c r="N3737" t="s">
        <v>8159</v>
      </c>
      <c r="O3737" s="4">
        <f>INDEX(products[Cost_per_box], MATCH(shipments9[[#This Row],[PID]], products[PID], 0))</f>
        <v>6.8</v>
      </c>
      <c r="P3737" s="4">
        <f>shipments9[[#This Row],[Boxes]]*shipments9[[#This Row],[Cost Per Box]]</f>
        <v>3889.6</v>
      </c>
      <c r="Q3737" s="4">
        <f>shipments9[[#This Row],[Amount]] -shipments9[[#This Row],[total cost]]</f>
        <v>1820.9</v>
      </c>
      <c r="R3737" s="4" t="str">
        <f>IF(shipments9[[#This Row],[Gross Profit]]&lt;0,"Loss","Profit")</f>
        <v>Profit</v>
      </c>
      <c r="S3737" s="9">
        <f>shipments9[[#This Row],[Gross Profit]]/shipments9[[#This Row],[Amount]]</f>
        <v>0.31886875054723757</v>
      </c>
      <c r="T3737" s="11">
        <f>shipments9[[#This Row],[Amount]]/shipments9[[#This Row],[Boxes]]</f>
        <v>9.9833916083916083</v>
      </c>
    </row>
    <row r="3738" spans="1:20" hidden="1" x14ac:dyDescent="0.25">
      <c r="A3738" t="s">
        <v>3935</v>
      </c>
      <c r="B3738" t="s">
        <v>55</v>
      </c>
      <c r="C3738" t="s">
        <v>157</v>
      </c>
      <c r="D3738" t="s">
        <v>22</v>
      </c>
      <c r="E3738" s="1">
        <v>45310</v>
      </c>
      <c r="F3738" s="1" t="str">
        <f>TEXT(shipments9[[#This Row],[Shipdate]],"ddd")</f>
        <v>Fri</v>
      </c>
      <c r="G3738" s="1" t="str">
        <f>IF(OR(shipments9[[#This Row],[Day Name]]="Sat",shipments9[[#This Row],[Day Name]]="Sun"),"Weekend","Weekday")</f>
        <v>Weekday</v>
      </c>
      <c r="H3738">
        <v>11106</v>
      </c>
      <c r="I3738">
        <v>1010</v>
      </c>
      <c r="J3738" t="s">
        <v>172</v>
      </c>
      <c r="K3738" t="s">
        <v>8155</v>
      </c>
      <c r="L3738" t="s">
        <v>8156</v>
      </c>
      <c r="M3738">
        <v>1</v>
      </c>
      <c r="N3738" t="s">
        <v>8163</v>
      </c>
      <c r="O3738" s="4">
        <f>INDEX(products[Cost_per_box], MATCH(shipments9[[#This Row],[PID]], products[PID], 0))</f>
        <v>6.8</v>
      </c>
      <c r="P3738" s="4">
        <f>shipments9[[#This Row],[Boxes]]*shipments9[[#This Row],[Cost Per Box]]</f>
        <v>6868</v>
      </c>
      <c r="Q3738" s="4">
        <f>shipments9[[#This Row],[Amount]] -shipments9[[#This Row],[total cost]]</f>
        <v>4238</v>
      </c>
      <c r="R3738" s="4" t="str">
        <f>IF(shipments9[[#This Row],[Gross Profit]]&lt;0,"Loss","Profit")</f>
        <v>Profit</v>
      </c>
      <c r="S3738" s="9">
        <f>shipments9[[#This Row],[Gross Profit]]/shipments9[[#This Row],[Amount]]</f>
        <v>0.38159553394561496</v>
      </c>
      <c r="T3738" s="11">
        <f>shipments9[[#This Row],[Amount]]/shipments9[[#This Row],[Boxes]]</f>
        <v>10.996039603960396</v>
      </c>
    </row>
    <row r="3739" spans="1:20" hidden="1" x14ac:dyDescent="0.25">
      <c r="A3739" t="s">
        <v>3936</v>
      </c>
      <c r="B3739" t="s">
        <v>55</v>
      </c>
      <c r="C3739" t="s">
        <v>157</v>
      </c>
      <c r="D3739" t="s">
        <v>22</v>
      </c>
      <c r="E3739" s="1">
        <v>45196</v>
      </c>
      <c r="F3739" s="1" t="str">
        <f>TEXT(shipments9[[#This Row],[Shipdate]],"ddd")</f>
        <v>Wed</v>
      </c>
      <c r="G3739" s="1" t="str">
        <f>IF(OR(shipments9[[#This Row],[Day Name]]="Sat",shipments9[[#This Row],[Day Name]]="Sun"),"Weekend","Weekday")</f>
        <v>Weekday</v>
      </c>
      <c r="H3739">
        <v>4509</v>
      </c>
      <c r="I3739">
        <v>564</v>
      </c>
      <c r="J3739" t="s">
        <v>172</v>
      </c>
      <c r="K3739" t="s">
        <v>8151</v>
      </c>
      <c r="L3739" t="s">
        <v>8160</v>
      </c>
      <c r="M3739">
        <v>9</v>
      </c>
      <c r="N3739" t="s">
        <v>8167</v>
      </c>
      <c r="O3739" s="4">
        <f>INDEX(products[Cost_per_box], MATCH(shipments9[[#This Row],[PID]], products[PID], 0))</f>
        <v>6.8</v>
      </c>
      <c r="P3739" s="4">
        <f>shipments9[[#This Row],[Boxes]]*shipments9[[#This Row],[Cost Per Box]]</f>
        <v>3835.2</v>
      </c>
      <c r="Q3739" s="4">
        <f>shipments9[[#This Row],[Amount]] -shipments9[[#This Row],[total cost]]</f>
        <v>673.80000000000018</v>
      </c>
      <c r="R3739" s="4" t="str">
        <f>IF(shipments9[[#This Row],[Gross Profit]]&lt;0,"Loss","Profit")</f>
        <v>Profit</v>
      </c>
      <c r="S3739" s="9">
        <f>shipments9[[#This Row],[Gross Profit]]/shipments9[[#This Row],[Amount]]</f>
        <v>0.14943446440452432</v>
      </c>
      <c r="T3739" s="11">
        <f>shipments9[[#This Row],[Amount]]/shipments9[[#This Row],[Boxes]]</f>
        <v>7.9946808510638299</v>
      </c>
    </row>
    <row r="3740" spans="1:20" hidden="1" x14ac:dyDescent="0.25">
      <c r="A3740" t="s">
        <v>3937</v>
      </c>
      <c r="B3740" t="s">
        <v>55</v>
      </c>
      <c r="C3740" t="s">
        <v>157</v>
      </c>
      <c r="D3740" t="s">
        <v>22</v>
      </c>
      <c r="E3740" s="1">
        <v>44981</v>
      </c>
      <c r="F3740" s="1" t="str">
        <f>TEXT(shipments9[[#This Row],[Shipdate]],"ddd")</f>
        <v>Fri</v>
      </c>
      <c r="G3740" s="1" t="str">
        <f>IF(OR(shipments9[[#This Row],[Day Name]]="Sat",shipments9[[#This Row],[Day Name]]="Sun"),"Weekend","Weekday")</f>
        <v>Weekday</v>
      </c>
      <c r="H3740">
        <v>2391.75</v>
      </c>
      <c r="I3740">
        <v>240</v>
      </c>
      <c r="J3740" t="s">
        <v>172</v>
      </c>
      <c r="K3740" t="s">
        <v>8151</v>
      </c>
      <c r="L3740" t="s">
        <v>8156</v>
      </c>
      <c r="M3740">
        <v>2</v>
      </c>
      <c r="N3740" t="s">
        <v>8157</v>
      </c>
      <c r="O3740" s="4">
        <f>INDEX(products[Cost_per_box], MATCH(shipments9[[#This Row],[PID]], products[PID], 0))</f>
        <v>6.8</v>
      </c>
      <c r="P3740" s="4">
        <f>shipments9[[#This Row],[Boxes]]*shipments9[[#This Row],[Cost Per Box]]</f>
        <v>1632</v>
      </c>
      <c r="Q3740" s="4">
        <f>shipments9[[#This Row],[Amount]] -shipments9[[#This Row],[total cost]]</f>
        <v>759.75</v>
      </c>
      <c r="R3740" s="4" t="str">
        <f>IF(shipments9[[#This Row],[Gross Profit]]&lt;0,"Loss","Profit")</f>
        <v>Profit</v>
      </c>
      <c r="S3740" s="9">
        <f>shipments9[[#This Row],[Gross Profit]]/shipments9[[#This Row],[Amount]]</f>
        <v>0.3176544371276262</v>
      </c>
      <c r="T3740" s="11">
        <f>shipments9[[#This Row],[Amount]]/shipments9[[#This Row],[Boxes]]</f>
        <v>9.9656249999999993</v>
      </c>
    </row>
    <row r="3741" spans="1:20" hidden="1" x14ac:dyDescent="0.25">
      <c r="A3741" t="s">
        <v>3938</v>
      </c>
      <c r="B3741" t="s">
        <v>55</v>
      </c>
      <c r="C3741" t="s">
        <v>157</v>
      </c>
      <c r="D3741" t="s">
        <v>22</v>
      </c>
      <c r="E3741" s="1">
        <v>44949</v>
      </c>
      <c r="F3741" s="1" t="str">
        <f>TEXT(shipments9[[#This Row],[Shipdate]],"ddd")</f>
        <v>Mon</v>
      </c>
      <c r="G3741" s="1" t="str">
        <f>IF(OR(shipments9[[#This Row],[Day Name]]="Sat",shipments9[[#This Row],[Day Name]]="Sun"),"Weekend","Weekday")</f>
        <v>Weekday</v>
      </c>
      <c r="H3741">
        <v>10145.25</v>
      </c>
      <c r="I3741">
        <v>1015</v>
      </c>
      <c r="J3741" t="s">
        <v>172</v>
      </c>
      <c r="K3741" t="s">
        <v>8151</v>
      </c>
      <c r="L3741" t="s">
        <v>8156</v>
      </c>
      <c r="M3741">
        <v>1</v>
      </c>
      <c r="N3741" t="s">
        <v>8163</v>
      </c>
      <c r="O3741" s="4">
        <f>INDEX(products[Cost_per_box], MATCH(shipments9[[#This Row],[PID]], products[PID], 0))</f>
        <v>6.8</v>
      </c>
      <c r="P3741" s="4">
        <f>shipments9[[#This Row],[Boxes]]*shipments9[[#This Row],[Cost Per Box]]</f>
        <v>6902</v>
      </c>
      <c r="Q3741" s="4">
        <f>shipments9[[#This Row],[Amount]] -shipments9[[#This Row],[total cost]]</f>
        <v>3243.25</v>
      </c>
      <c r="R3741" s="4" t="str">
        <f>IF(shipments9[[#This Row],[Gross Profit]]&lt;0,"Loss","Profit")</f>
        <v>Profit</v>
      </c>
      <c r="S3741" s="9">
        <f>shipments9[[#This Row],[Gross Profit]]/shipments9[[#This Row],[Amount]]</f>
        <v>0.31968162440550996</v>
      </c>
      <c r="T3741" s="11">
        <f>shipments9[[#This Row],[Amount]]/shipments9[[#This Row],[Boxes]]</f>
        <v>9.9953201970443342</v>
      </c>
    </row>
    <row r="3742" spans="1:20" hidden="1" x14ac:dyDescent="0.25">
      <c r="A3742" t="s">
        <v>3939</v>
      </c>
      <c r="B3742" t="s">
        <v>55</v>
      </c>
      <c r="C3742" t="s">
        <v>157</v>
      </c>
      <c r="D3742" t="s">
        <v>22</v>
      </c>
      <c r="E3742" s="1">
        <v>45369</v>
      </c>
      <c r="F3742" s="1" t="str">
        <f>TEXT(shipments9[[#This Row],[Shipdate]],"ddd")</f>
        <v>Mon</v>
      </c>
      <c r="G3742" s="1" t="str">
        <f>IF(OR(shipments9[[#This Row],[Day Name]]="Sat",shipments9[[#This Row],[Day Name]]="Sun"),"Weekend","Weekday")</f>
        <v>Weekday</v>
      </c>
      <c r="H3742">
        <v>1712.25</v>
      </c>
      <c r="I3742">
        <v>172</v>
      </c>
      <c r="J3742" t="s">
        <v>172</v>
      </c>
      <c r="K3742" t="s">
        <v>8155</v>
      </c>
      <c r="L3742" t="s">
        <v>8156</v>
      </c>
      <c r="M3742">
        <v>3</v>
      </c>
      <c r="N3742" t="s">
        <v>8164</v>
      </c>
      <c r="O3742" s="4">
        <f>INDEX(products[Cost_per_box], MATCH(shipments9[[#This Row],[PID]], products[PID], 0))</f>
        <v>6.8</v>
      </c>
      <c r="P3742" s="4">
        <f>shipments9[[#This Row],[Boxes]]*shipments9[[#This Row],[Cost Per Box]]</f>
        <v>1169.5999999999999</v>
      </c>
      <c r="Q3742" s="4">
        <f>shipments9[[#This Row],[Amount]] -shipments9[[#This Row],[total cost]]</f>
        <v>542.65000000000009</v>
      </c>
      <c r="R3742" s="4" t="str">
        <f>IF(shipments9[[#This Row],[Gross Profit]]&lt;0,"Loss","Profit")</f>
        <v>Profit</v>
      </c>
      <c r="S3742" s="9">
        <f>shipments9[[#This Row],[Gross Profit]]/shipments9[[#This Row],[Amount]]</f>
        <v>0.31692217842020737</v>
      </c>
      <c r="T3742" s="11">
        <f>shipments9[[#This Row],[Amount]]/shipments9[[#This Row],[Boxes]]</f>
        <v>9.9549418604651159</v>
      </c>
    </row>
    <row r="3743" spans="1:20" hidden="1" x14ac:dyDescent="0.25">
      <c r="A3743" t="s">
        <v>3940</v>
      </c>
      <c r="B3743" t="s">
        <v>77</v>
      </c>
      <c r="C3743" t="s">
        <v>157</v>
      </c>
      <c r="D3743" t="s">
        <v>22</v>
      </c>
      <c r="E3743" s="1">
        <v>45057</v>
      </c>
      <c r="F3743" s="1" t="str">
        <f>TEXT(shipments9[[#This Row],[Shipdate]],"ddd")</f>
        <v>Thu</v>
      </c>
      <c r="G3743" s="1" t="str">
        <f>IF(OR(shipments9[[#This Row],[Day Name]]="Sat",shipments9[[#This Row],[Day Name]]="Sun"),"Weekend","Weekday")</f>
        <v>Weekday</v>
      </c>
      <c r="H3743">
        <v>5649.75</v>
      </c>
      <c r="I3743">
        <v>565</v>
      </c>
      <c r="J3743" t="s">
        <v>172</v>
      </c>
      <c r="K3743" t="s">
        <v>8151</v>
      </c>
      <c r="L3743" t="s">
        <v>8154</v>
      </c>
      <c r="M3743">
        <v>5</v>
      </c>
      <c r="N3743" t="s">
        <v>201</v>
      </c>
      <c r="O3743" s="4">
        <f>INDEX(products[Cost_per_box], MATCH(shipments9[[#This Row],[PID]], products[PID], 0))</f>
        <v>6.8</v>
      </c>
      <c r="P3743" s="4">
        <f>shipments9[[#This Row],[Boxes]]*shipments9[[#This Row],[Cost Per Box]]</f>
        <v>3842</v>
      </c>
      <c r="Q3743" s="4">
        <f>shipments9[[#This Row],[Amount]] -shipments9[[#This Row],[total cost]]</f>
        <v>1807.75</v>
      </c>
      <c r="R3743" s="4" t="str">
        <f>IF(shipments9[[#This Row],[Gross Profit]]&lt;0,"Loss","Profit")</f>
        <v>Profit</v>
      </c>
      <c r="S3743" s="9">
        <f>shipments9[[#This Row],[Gross Profit]]/shipments9[[#This Row],[Amount]]</f>
        <v>0.31996991017301651</v>
      </c>
      <c r="T3743" s="11">
        <f>shipments9[[#This Row],[Amount]]/shipments9[[#This Row],[Boxes]]</f>
        <v>9.9995575221238937</v>
      </c>
    </row>
    <row r="3744" spans="1:20" hidden="1" x14ac:dyDescent="0.25">
      <c r="A3744" t="s">
        <v>3941</v>
      </c>
      <c r="B3744" t="s">
        <v>77</v>
      </c>
      <c r="C3744" t="s">
        <v>157</v>
      </c>
      <c r="D3744" t="s">
        <v>22</v>
      </c>
      <c r="E3744" s="1">
        <v>45217</v>
      </c>
      <c r="F3744" s="1" t="str">
        <f>TEXT(shipments9[[#This Row],[Shipdate]],"ddd")</f>
        <v>Wed</v>
      </c>
      <c r="G3744" s="1" t="str">
        <f>IF(OR(shipments9[[#This Row],[Day Name]]="Sat",shipments9[[#This Row],[Day Name]]="Sun"),"Weekend","Weekday")</f>
        <v>Weekday</v>
      </c>
      <c r="H3744">
        <v>2931.75</v>
      </c>
      <c r="I3744">
        <v>326</v>
      </c>
      <c r="J3744" t="s">
        <v>172</v>
      </c>
      <c r="K3744" t="s">
        <v>8151</v>
      </c>
      <c r="L3744" t="s">
        <v>8152</v>
      </c>
      <c r="M3744">
        <v>10</v>
      </c>
      <c r="N3744" t="s">
        <v>8153</v>
      </c>
      <c r="O3744" s="4">
        <f>INDEX(products[Cost_per_box], MATCH(shipments9[[#This Row],[PID]], products[PID], 0))</f>
        <v>6.8</v>
      </c>
      <c r="P3744" s="4">
        <f>shipments9[[#This Row],[Boxes]]*shipments9[[#This Row],[Cost Per Box]]</f>
        <v>2216.7999999999997</v>
      </c>
      <c r="Q3744" s="4">
        <f>shipments9[[#This Row],[Amount]] -shipments9[[#This Row],[total cost]]</f>
        <v>714.95000000000027</v>
      </c>
      <c r="R3744" s="4" t="str">
        <f>IF(shipments9[[#This Row],[Gross Profit]]&lt;0,"Loss","Profit")</f>
        <v>Profit</v>
      </c>
      <c r="S3744" s="9">
        <f>shipments9[[#This Row],[Gross Profit]]/shipments9[[#This Row],[Amount]]</f>
        <v>0.24386458599812408</v>
      </c>
      <c r="T3744" s="11">
        <f>shipments9[[#This Row],[Amount]]/shipments9[[#This Row],[Boxes]]</f>
        <v>8.9930981595092021</v>
      </c>
    </row>
    <row r="3745" spans="1:20" hidden="1" x14ac:dyDescent="0.25">
      <c r="A3745" t="s">
        <v>3942</v>
      </c>
      <c r="B3745" t="s">
        <v>77</v>
      </c>
      <c r="C3745" t="s">
        <v>157</v>
      </c>
      <c r="D3745" t="s">
        <v>22</v>
      </c>
      <c r="E3745" s="1">
        <v>44977</v>
      </c>
      <c r="F3745" s="1" t="str">
        <f>TEXT(shipments9[[#This Row],[Shipdate]],"ddd")</f>
        <v>Mon</v>
      </c>
      <c r="G3745" s="1" t="str">
        <f>IF(OR(shipments9[[#This Row],[Day Name]]="Sat",shipments9[[#This Row],[Day Name]]="Sun"),"Weekend","Weekday")</f>
        <v>Weekday</v>
      </c>
      <c r="H3745">
        <v>11214</v>
      </c>
      <c r="I3745">
        <v>1122</v>
      </c>
      <c r="J3745" t="s">
        <v>172</v>
      </c>
      <c r="K3745" t="s">
        <v>8151</v>
      </c>
      <c r="L3745" t="s">
        <v>8156</v>
      </c>
      <c r="M3745">
        <v>2</v>
      </c>
      <c r="N3745" t="s">
        <v>8157</v>
      </c>
      <c r="O3745" s="4">
        <f>INDEX(products[Cost_per_box], MATCH(shipments9[[#This Row],[PID]], products[PID], 0))</f>
        <v>6.8</v>
      </c>
      <c r="P3745" s="4">
        <f>shipments9[[#This Row],[Boxes]]*shipments9[[#This Row],[Cost Per Box]]</f>
        <v>7629.5999999999995</v>
      </c>
      <c r="Q3745" s="4">
        <f>shipments9[[#This Row],[Amount]] -shipments9[[#This Row],[total cost]]</f>
        <v>3584.4000000000005</v>
      </c>
      <c r="R3745" s="4" t="str">
        <f>IF(shipments9[[#This Row],[Gross Profit]]&lt;0,"Loss","Profit")</f>
        <v>Profit</v>
      </c>
      <c r="S3745" s="9">
        <f>shipments9[[#This Row],[Gross Profit]]/shipments9[[#This Row],[Amount]]</f>
        <v>0.31963616907437137</v>
      </c>
      <c r="T3745" s="11">
        <f>shipments9[[#This Row],[Amount]]/shipments9[[#This Row],[Boxes]]</f>
        <v>9.9946524064171118</v>
      </c>
    </row>
    <row r="3746" spans="1:20" hidden="1" x14ac:dyDescent="0.25">
      <c r="A3746" t="s">
        <v>3943</v>
      </c>
      <c r="B3746" t="s">
        <v>77</v>
      </c>
      <c r="C3746" t="s">
        <v>157</v>
      </c>
      <c r="D3746" t="s">
        <v>22</v>
      </c>
      <c r="E3746" s="1">
        <v>45176</v>
      </c>
      <c r="F3746" s="1" t="str">
        <f>TEXT(shipments9[[#This Row],[Shipdate]],"ddd")</f>
        <v>Thu</v>
      </c>
      <c r="G3746" s="1" t="str">
        <f>IF(OR(shipments9[[#This Row],[Day Name]]="Sat",shipments9[[#This Row],[Day Name]]="Sun"),"Weekend","Weekday")</f>
        <v>Weekday</v>
      </c>
      <c r="H3746">
        <v>10325.25</v>
      </c>
      <c r="I3746">
        <v>1291</v>
      </c>
      <c r="J3746" t="s">
        <v>172</v>
      </c>
      <c r="K3746" t="s">
        <v>8151</v>
      </c>
      <c r="L3746" t="s">
        <v>8160</v>
      </c>
      <c r="M3746">
        <v>9</v>
      </c>
      <c r="N3746" t="s">
        <v>8167</v>
      </c>
      <c r="O3746" s="4">
        <f>INDEX(products[Cost_per_box], MATCH(shipments9[[#This Row],[PID]], products[PID], 0))</f>
        <v>6.8</v>
      </c>
      <c r="P3746" s="4">
        <f>shipments9[[#This Row],[Boxes]]*shipments9[[#This Row],[Cost Per Box]]</f>
        <v>8778.7999999999993</v>
      </c>
      <c r="Q3746" s="4">
        <f>shipments9[[#This Row],[Amount]] -shipments9[[#This Row],[total cost]]</f>
        <v>1546.4500000000007</v>
      </c>
      <c r="R3746" s="4" t="str">
        <f>IF(shipments9[[#This Row],[Gross Profit]]&lt;0,"Loss","Profit")</f>
        <v>Profit</v>
      </c>
      <c r="S3746" s="9">
        <f>shipments9[[#This Row],[Gross Profit]]/shipments9[[#This Row],[Amount]]</f>
        <v>0.14977361322970395</v>
      </c>
      <c r="T3746" s="11">
        <f>shipments9[[#This Row],[Amount]]/shipments9[[#This Row],[Boxes]]</f>
        <v>7.9978698683191327</v>
      </c>
    </row>
    <row r="3747" spans="1:20" hidden="1" x14ac:dyDescent="0.25">
      <c r="A3747" t="s">
        <v>3944</v>
      </c>
      <c r="B3747" t="s">
        <v>77</v>
      </c>
      <c r="C3747" t="s">
        <v>157</v>
      </c>
      <c r="D3747" t="s">
        <v>22</v>
      </c>
      <c r="E3747" s="1">
        <v>44936</v>
      </c>
      <c r="F3747" s="1" t="str">
        <f>TEXT(shipments9[[#This Row],[Shipdate]],"ddd")</f>
        <v>Tue</v>
      </c>
      <c r="G3747" s="1" t="str">
        <f>IF(OR(shipments9[[#This Row],[Day Name]]="Sat",shipments9[[#This Row],[Day Name]]="Sun"),"Weekend","Weekday")</f>
        <v>Weekday</v>
      </c>
      <c r="H3747">
        <v>11389.5</v>
      </c>
      <c r="I3747">
        <v>1266</v>
      </c>
      <c r="J3747" t="s">
        <v>172</v>
      </c>
      <c r="K3747" t="s">
        <v>8151</v>
      </c>
      <c r="L3747" t="s">
        <v>8156</v>
      </c>
      <c r="M3747">
        <v>1</v>
      </c>
      <c r="N3747" t="s">
        <v>8163</v>
      </c>
      <c r="O3747" s="4">
        <f>INDEX(products[Cost_per_box], MATCH(shipments9[[#This Row],[PID]], products[PID], 0))</f>
        <v>6.8</v>
      </c>
      <c r="P3747" s="4">
        <f>shipments9[[#This Row],[Boxes]]*shipments9[[#This Row],[Cost Per Box]]</f>
        <v>8608.7999999999993</v>
      </c>
      <c r="Q3747" s="4">
        <f>shipments9[[#This Row],[Amount]] -shipments9[[#This Row],[total cost]]</f>
        <v>2780.7000000000007</v>
      </c>
      <c r="R3747" s="4" t="str">
        <f>IF(shipments9[[#This Row],[Gross Profit]]&lt;0,"Loss","Profit")</f>
        <v>Profit</v>
      </c>
      <c r="S3747" s="9">
        <f>shipments9[[#This Row],[Gross Profit]]/shipments9[[#This Row],[Amount]]</f>
        <v>0.24414592387725542</v>
      </c>
      <c r="T3747" s="11">
        <f>shipments9[[#This Row],[Amount]]/shipments9[[#This Row],[Boxes]]</f>
        <v>8.9964454976303312</v>
      </c>
    </row>
    <row r="3748" spans="1:20" hidden="1" x14ac:dyDescent="0.25">
      <c r="A3748" t="s">
        <v>3945</v>
      </c>
      <c r="B3748" t="s">
        <v>77</v>
      </c>
      <c r="C3748" t="s">
        <v>157</v>
      </c>
      <c r="D3748" t="s">
        <v>22</v>
      </c>
      <c r="E3748" s="1">
        <v>45139</v>
      </c>
      <c r="F3748" s="1" t="str">
        <f>TEXT(shipments9[[#This Row],[Shipdate]],"ddd")</f>
        <v>Tue</v>
      </c>
      <c r="G3748" s="1" t="str">
        <f>IF(OR(shipments9[[#This Row],[Day Name]]="Sat",shipments9[[#This Row],[Day Name]]="Sun"),"Weekend","Weekday")</f>
        <v>Weekday</v>
      </c>
      <c r="H3748">
        <v>2288.25</v>
      </c>
      <c r="I3748">
        <v>229</v>
      </c>
      <c r="J3748" t="s">
        <v>172</v>
      </c>
      <c r="K3748" t="s">
        <v>8151</v>
      </c>
      <c r="L3748" t="s">
        <v>8160</v>
      </c>
      <c r="M3748">
        <v>8</v>
      </c>
      <c r="N3748" t="s">
        <v>8162</v>
      </c>
      <c r="O3748" s="4">
        <f>INDEX(products[Cost_per_box], MATCH(shipments9[[#This Row],[PID]], products[PID], 0))</f>
        <v>6.8</v>
      </c>
      <c r="P3748" s="4">
        <f>shipments9[[#This Row],[Boxes]]*shipments9[[#This Row],[Cost Per Box]]</f>
        <v>1557.2</v>
      </c>
      <c r="Q3748" s="4">
        <f>shipments9[[#This Row],[Amount]] -shipments9[[#This Row],[total cost]]</f>
        <v>731.05</v>
      </c>
      <c r="R3748" s="4" t="str">
        <f>IF(shipments9[[#This Row],[Gross Profit]]&lt;0,"Loss","Profit")</f>
        <v>Profit</v>
      </c>
      <c r="S3748" s="9">
        <f>shipments9[[#This Row],[Gross Profit]]/shipments9[[#This Row],[Amount]]</f>
        <v>0.31947995192832951</v>
      </c>
      <c r="T3748" s="11">
        <f>shipments9[[#This Row],[Amount]]/shipments9[[#This Row],[Boxes]]</f>
        <v>9.9923580786026207</v>
      </c>
    </row>
    <row r="3749" spans="1:20" hidden="1" x14ac:dyDescent="0.25">
      <c r="A3749" t="s">
        <v>3946</v>
      </c>
      <c r="B3749" t="s">
        <v>77</v>
      </c>
      <c r="C3749" t="s">
        <v>157</v>
      </c>
      <c r="D3749" t="s">
        <v>22</v>
      </c>
      <c r="E3749" s="1">
        <v>45135</v>
      </c>
      <c r="F3749" s="1" t="str">
        <f>TEXT(shipments9[[#This Row],[Shipdate]],"ddd")</f>
        <v>Fri</v>
      </c>
      <c r="G3749" s="1" t="str">
        <f>IF(OR(shipments9[[#This Row],[Day Name]]="Sat",shipments9[[#This Row],[Day Name]]="Sun"),"Weekend","Weekday")</f>
        <v>Weekday</v>
      </c>
      <c r="H3749">
        <v>6356.25</v>
      </c>
      <c r="I3749">
        <v>909</v>
      </c>
      <c r="J3749" t="s">
        <v>172</v>
      </c>
      <c r="K3749" t="s">
        <v>8151</v>
      </c>
      <c r="L3749" t="s">
        <v>8160</v>
      </c>
      <c r="M3749">
        <v>7</v>
      </c>
      <c r="N3749" t="s">
        <v>8161</v>
      </c>
      <c r="O3749" s="4">
        <f>INDEX(products[Cost_per_box], MATCH(shipments9[[#This Row],[PID]], products[PID], 0))</f>
        <v>6.8</v>
      </c>
      <c r="P3749" s="4">
        <f>shipments9[[#This Row],[Boxes]]*shipments9[[#This Row],[Cost Per Box]]</f>
        <v>6181.2</v>
      </c>
      <c r="Q3749" s="4">
        <f>shipments9[[#This Row],[Amount]] -shipments9[[#This Row],[total cost]]</f>
        <v>175.05000000000018</v>
      </c>
      <c r="R3749" s="4" t="str">
        <f>IF(shipments9[[#This Row],[Gross Profit]]&lt;0,"Loss","Profit")</f>
        <v>Profit</v>
      </c>
      <c r="S3749" s="9">
        <f>shipments9[[#This Row],[Gross Profit]]/shipments9[[#This Row],[Amount]]</f>
        <v>2.7539823008849586E-2</v>
      </c>
      <c r="T3749" s="11">
        <f>shipments9[[#This Row],[Amount]]/shipments9[[#This Row],[Boxes]]</f>
        <v>6.9925742574257423</v>
      </c>
    </row>
    <row r="3750" spans="1:20" hidden="1" x14ac:dyDescent="0.25">
      <c r="A3750" t="s">
        <v>3947</v>
      </c>
      <c r="B3750" t="s">
        <v>58</v>
      </c>
      <c r="C3750" t="s">
        <v>157</v>
      </c>
      <c r="D3750" t="s">
        <v>22</v>
      </c>
      <c r="E3750" s="1">
        <v>45348</v>
      </c>
      <c r="F3750" s="1" t="str">
        <f>TEXT(shipments9[[#This Row],[Shipdate]],"ddd")</f>
        <v>Mon</v>
      </c>
      <c r="G3750" s="1" t="str">
        <f>IF(OR(shipments9[[#This Row],[Day Name]]="Sat",shipments9[[#This Row],[Day Name]]="Sun"),"Weekend","Weekday")</f>
        <v>Weekday</v>
      </c>
      <c r="H3750">
        <v>4853.25</v>
      </c>
      <c r="I3750">
        <v>442</v>
      </c>
      <c r="J3750" t="s">
        <v>172</v>
      </c>
      <c r="K3750" t="s">
        <v>8155</v>
      </c>
      <c r="L3750" t="s">
        <v>8156</v>
      </c>
      <c r="M3750">
        <v>2</v>
      </c>
      <c r="N3750" t="s">
        <v>8157</v>
      </c>
      <c r="O3750" s="4">
        <f>INDEX(products[Cost_per_box], MATCH(shipments9[[#This Row],[PID]], products[PID], 0))</f>
        <v>6.8</v>
      </c>
      <c r="P3750" s="4">
        <f>shipments9[[#This Row],[Boxes]]*shipments9[[#This Row],[Cost Per Box]]</f>
        <v>3005.6</v>
      </c>
      <c r="Q3750" s="4">
        <f>shipments9[[#This Row],[Amount]] -shipments9[[#This Row],[total cost]]</f>
        <v>1847.65</v>
      </c>
      <c r="R3750" s="4" t="str">
        <f>IF(shipments9[[#This Row],[Gross Profit]]&lt;0,"Loss","Profit")</f>
        <v>Profit</v>
      </c>
      <c r="S3750" s="9">
        <f>shipments9[[#This Row],[Gross Profit]]/shipments9[[#This Row],[Amount]]</f>
        <v>0.38070365219183022</v>
      </c>
      <c r="T3750" s="11">
        <f>shipments9[[#This Row],[Amount]]/shipments9[[#This Row],[Boxes]]</f>
        <v>10.980203619909503</v>
      </c>
    </row>
    <row r="3751" spans="1:20" hidden="1" x14ac:dyDescent="0.25">
      <c r="A3751" t="s">
        <v>3948</v>
      </c>
      <c r="B3751" t="s">
        <v>58</v>
      </c>
      <c r="C3751" t="s">
        <v>157</v>
      </c>
      <c r="D3751" t="s">
        <v>22</v>
      </c>
      <c r="E3751" s="1">
        <v>45149</v>
      </c>
      <c r="F3751" s="1" t="str">
        <f>TEXT(shipments9[[#This Row],[Shipdate]],"ddd")</f>
        <v>Fri</v>
      </c>
      <c r="G3751" s="1" t="str">
        <f>IF(OR(shipments9[[#This Row],[Day Name]]="Sat",shipments9[[#This Row],[Day Name]]="Sun"),"Weekend","Weekday")</f>
        <v>Weekday</v>
      </c>
      <c r="H3751">
        <v>13342.5</v>
      </c>
      <c r="I3751">
        <v>1213</v>
      </c>
      <c r="J3751" t="s">
        <v>172</v>
      </c>
      <c r="K3751" t="s">
        <v>8151</v>
      </c>
      <c r="L3751" t="s">
        <v>8160</v>
      </c>
      <c r="M3751">
        <v>8</v>
      </c>
      <c r="N3751" t="s">
        <v>8162</v>
      </c>
      <c r="O3751" s="4">
        <f>INDEX(products[Cost_per_box], MATCH(shipments9[[#This Row],[PID]], products[PID], 0))</f>
        <v>6.8</v>
      </c>
      <c r="P3751" s="4">
        <f>shipments9[[#This Row],[Boxes]]*shipments9[[#This Row],[Cost Per Box]]</f>
        <v>8248.4</v>
      </c>
      <c r="Q3751" s="4">
        <f>shipments9[[#This Row],[Amount]] -shipments9[[#This Row],[total cost]]</f>
        <v>5094.1000000000004</v>
      </c>
      <c r="R3751" s="4" t="str">
        <f>IF(shipments9[[#This Row],[Gross Profit]]&lt;0,"Loss","Profit")</f>
        <v>Profit</v>
      </c>
      <c r="S3751" s="9">
        <f>shipments9[[#This Row],[Gross Profit]]/shipments9[[#This Row],[Amount]]</f>
        <v>0.38179501592655052</v>
      </c>
      <c r="T3751" s="11">
        <f>shipments9[[#This Row],[Amount]]/shipments9[[#This Row],[Boxes]]</f>
        <v>10.999587798845837</v>
      </c>
    </row>
    <row r="3752" spans="1:20" hidden="1" x14ac:dyDescent="0.25">
      <c r="A3752" t="s">
        <v>3949</v>
      </c>
      <c r="B3752" t="s">
        <v>58</v>
      </c>
      <c r="C3752" t="s">
        <v>157</v>
      </c>
      <c r="D3752" t="s">
        <v>22</v>
      </c>
      <c r="E3752" s="1">
        <v>45464</v>
      </c>
      <c r="F3752" s="1" t="str">
        <f>TEXT(shipments9[[#This Row],[Shipdate]],"ddd")</f>
        <v>Fri</v>
      </c>
      <c r="G3752" s="1" t="str">
        <f>IF(OR(shipments9[[#This Row],[Day Name]]="Sat",shipments9[[#This Row],[Day Name]]="Sun"),"Weekend","Weekday")</f>
        <v>Weekday</v>
      </c>
      <c r="H3752">
        <v>1435.5</v>
      </c>
      <c r="I3752">
        <v>144</v>
      </c>
      <c r="J3752" t="s">
        <v>172</v>
      </c>
      <c r="K3752" t="s">
        <v>8155</v>
      </c>
      <c r="L3752" t="s">
        <v>8154</v>
      </c>
      <c r="M3752">
        <v>6</v>
      </c>
      <c r="N3752" t="s">
        <v>8159</v>
      </c>
      <c r="O3752" s="4">
        <f>INDEX(products[Cost_per_box], MATCH(shipments9[[#This Row],[PID]], products[PID], 0))</f>
        <v>6.8</v>
      </c>
      <c r="P3752" s="4">
        <f>shipments9[[#This Row],[Boxes]]*shipments9[[#This Row],[Cost Per Box]]</f>
        <v>979.19999999999993</v>
      </c>
      <c r="Q3752" s="4">
        <f>shipments9[[#This Row],[Amount]] -shipments9[[#This Row],[total cost]]</f>
        <v>456.30000000000007</v>
      </c>
      <c r="R3752" s="4" t="str">
        <f>IF(shipments9[[#This Row],[Gross Profit]]&lt;0,"Loss","Profit")</f>
        <v>Profit</v>
      </c>
      <c r="S3752" s="9">
        <f>shipments9[[#This Row],[Gross Profit]]/shipments9[[#This Row],[Amount]]</f>
        <v>0.31786833855799379</v>
      </c>
      <c r="T3752" s="11">
        <f>shipments9[[#This Row],[Amount]]/shipments9[[#This Row],[Boxes]]</f>
        <v>9.96875</v>
      </c>
    </row>
    <row r="3753" spans="1:20" hidden="1" x14ac:dyDescent="0.25">
      <c r="A3753" t="s">
        <v>3950</v>
      </c>
      <c r="B3753" t="s">
        <v>58</v>
      </c>
      <c r="C3753" t="s">
        <v>157</v>
      </c>
      <c r="D3753" t="s">
        <v>22</v>
      </c>
      <c r="E3753" s="1">
        <v>45139</v>
      </c>
      <c r="F3753" s="1" t="str">
        <f>TEXT(shipments9[[#This Row],[Shipdate]],"ddd")</f>
        <v>Tue</v>
      </c>
      <c r="G3753" s="1" t="str">
        <f>IF(OR(shipments9[[#This Row],[Day Name]]="Sat",shipments9[[#This Row],[Day Name]]="Sun"),"Weekend","Weekday")</f>
        <v>Weekday</v>
      </c>
      <c r="H3753">
        <v>2700</v>
      </c>
      <c r="I3753">
        <v>338</v>
      </c>
      <c r="J3753" t="s">
        <v>172</v>
      </c>
      <c r="K3753" t="s">
        <v>8151</v>
      </c>
      <c r="L3753" t="s">
        <v>8160</v>
      </c>
      <c r="M3753">
        <v>8</v>
      </c>
      <c r="N3753" t="s">
        <v>8162</v>
      </c>
      <c r="O3753" s="4">
        <f>INDEX(products[Cost_per_box], MATCH(shipments9[[#This Row],[PID]], products[PID], 0))</f>
        <v>6.8</v>
      </c>
      <c r="P3753" s="4">
        <f>shipments9[[#This Row],[Boxes]]*shipments9[[#This Row],[Cost Per Box]]</f>
        <v>2298.4</v>
      </c>
      <c r="Q3753" s="4">
        <f>shipments9[[#This Row],[Amount]] -shipments9[[#This Row],[total cost]]</f>
        <v>401.59999999999991</v>
      </c>
      <c r="R3753" s="4" t="str">
        <f>IF(shipments9[[#This Row],[Gross Profit]]&lt;0,"Loss","Profit")</f>
        <v>Profit</v>
      </c>
      <c r="S3753" s="9">
        <f>shipments9[[#This Row],[Gross Profit]]/shipments9[[#This Row],[Amount]]</f>
        <v>0.1487407407407407</v>
      </c>
      <c r="T3753" s="11">
        <f>shipments9[[#This Row],[Amount]]/shipments9[[#This Row],[Boxes]]</f>
        <v>7.9881656804733732</v>
      </c>
    </row>
    <row r="3754" spans="1:20" hidden="1" x14ac:dyDescent="0.25">
      <c r="A3754" t="s">
        <v>3951</v>
      </c>
      <c r="B3754" t="s">
        <v>58</v>
      </c>
      <c r="C3754" t="s">
        <v>157</v>
      </c>
      <c r="D3754" t="s">
        <v>22</v>
      </c>
      <c r="E3754" s="1">
        <v>45195</v>
      </c>
      <c r="F3754" s="1" t="str">
        <f>TEXT(shipments9[[#This Row],[Shipdate]],"ddd")</f>
        <v>Tue</v>
      </c>
      <c r="G3754" s="1" t="str">
        <f>IF(OR(shipments9[[#This Row],[Day Name]]="Sat",shipments9[[#This Row],[Day Name]]="Sun"),"Weekend","Weekday")</f>
        <v>Weekday</v>
      </c>
      <c r="H3754">
        <v>6063.75</v>
      </c>
      <c r="I3754">
        <v>607</v>
      </c>
      <c r="J3754" t="s">
        <v>172</v>
      </c>
      <c r="K3754" t="s">
        <v>8151</v>
      </c>
      <c r="L3754" t="s">
        <v>8160</v>
      </c>
      <c r="M3754">
        <v>9</v>
      </c>
      <c r="N3754" t="s">
        <v>8167</v>
      </c>
      <c r="O3754" s="4">
        <f>INDEX(products[Cost_per_box], MATCH(shipments9[[#This Row],[PID]], products[PID], 0))</f>
        <v>6.8</v>
      </c>
      <c r="P3754" s="4">
        <f>shipments9[[#This Row],[Boxes]]*shipments9[[#This Row],[Cost Per Box]]</f>
        <v>4127.5999999999995</v>
      </c>
      <c r="Q3754" s="4">
        <f>shipments9[[#This Row],[Amount]] -shipments9[[#This Row],[total cost]]</f>
        <v>1936.1500000000005</v>
      </c>
      <c r="R3754" s="4" t="str">
        <f>IF(shipments9[[#This Row],[Gross Profit]]&lt;0,"Loss","Profit")</f>
        <v>Profit</v>
      </c>
      <c r="S3754" s="9">
        <f>shipments9[[#This Row],[Gross Profit]]/shipments9[[#This Row],[Amount]]</f>
        <v>0.31929911358482799</v>
      </c>
      <c r="T3754" s="11">
        <f>shipments9[[#This Row],[Amount]]/shipments9[[#This Row],[Boxes]]</f>
        <v>9.9897034596375622</v>
      </c>
    </row>
    <row r="3755" spans="1:20" hidden="1" x14ac:dyDescent="0.25">
      <c r="A3755" t="s">
        <v>3952</v>
      </c>
      <c r="B3755" t="s">
        <v>58</v>
      </c>
      <c r="C3755" t="s">
        <v>157</v>
      </c>
      <c r="D3755" t="s">
        <v>22</v>
      </c>
      <c r="E3755" s="1">
        <v>44992</v>
      </c>
      <c r="F3755" s="1" t="str">
        <f>TEXT(shipments9[[#This Row],[Shipdate]],"ddd")</f>
        <v>Tue</v>
      </c>
      <c r="G3755" s="1" t="str">
        <f>IF(OR(shipments9[[#This Row],[Day Name]]="Sat",shipments9[[#This Row],[Day Name]]="Sun"),"Weekend","Weekday")</f>
        <v>Weekday</v>
      </c>
      <c r="H3755">
        <v>2313</v>
      </c>
      <c r="I3755">
        <v>290</v>
      </c>
      <c r="J3755" t="s">
        <v>172</v>
      </c>
      <c r="K3755" t="s">
        <v>8151</v>
      </c>
      <c r="L3755" t="s">
        <v>8156</v>
      </c>
      <c r="M3755">
        <v>3</v>
      </c>
      <c r="N3755" t="s">
        <v>8164</v>
      </c>
      <c r="O3755" s="4">
        <f>INDEX(products[Cost_per_box], MATCH(shipments9[[#This Row],[PID]], products[PID], 0))</f>
        <v>6.8</v>
      </c>
      <c r="P3755" s="4">
        <f>shipments9[[#This Row],[Boxes]]*shipments9[[#This Row],[Cost Per Box]]</f>
        <v>1972</v>
      </c>
      <c r="Q3755" s="4">
        <f>shipments9[[#This Row],[Amount]] -shipments9[[#This Row],[total cost]]</f>
        <v>341</v>
      </c>
      <c r="R3755" s="4" t="str">
        <f>IF(shipments9[[#This Row],[Gross Profit]]&lt;0,"Loss","Profit")</f>
        <v>Profit</v>
      </c>
      <c r="S3755" s="9">
        <f>shipments9[[#This Row],[Gross Profit]]/shipments9[[#This Row],[Amount]]</f>
        <v>0.1474275832252486</v>
      </c>
      <c r="T3755" s="11">
        <f>shipments9[[#This Row],[Amount]]/shipments9[[#This Row],[Boxes]]</f>
        <v>7.9758620689655171</v>
      </c>
    </row>
    <row r="3756" spans="1:20" hidden="1" x14ac:dyDescent="0.25">
      <c r="A3756" t="s">
        <v>3953</v>
      </c>
      <c r="B3756" t="s">
        <v>58</v>
      </c>
      <c r="C3756" t="s">
        <v>157</v>
      </c>
      <c r="D3756" t="s">
        <v>22</v>
      </c>
      <c r="E3756" s="1">
        <v>45040</v>
      </c>
      <c r="F3756" s="1" t="str">
        <f>TEXT(shipments9[[#This Row],[Shipdate]],"ddd")</f>
        <v>Mon</v>
      </c>
      <c r="G3756" s="1" t="str">
        <f>IF(OR(shipments9[[#This Row],[Day Name]]="Sat",shipments9[[#This Row],[Day Name]]="Sun"),"Weekend","Weekday")</f>
        <v>Weekday</v>
      </c>
      <c r="H3756">
        <v>12091.5</v>
      </c>
      <c r="I3756">
        <v>1344</v>
      </c>
      <c r="J3756" t="s">
        <v>172</v>
      </c>
      <c r="K3756" t="s">
        <v>8151</v>
      </c>
      <c r="L3756" t="s">
        <v>8154</v>
      </c>
      <c r="M3756">
        <v>4</v>
      </c>
      <c r="N3756" t="s">
        <v>8158</v>
      </c>
      <c r="O3756" s="4">
        <f>INDEX(products[Cost_per_box], MATCH(shipments9[[#This Row],[PID]], products[PID], 0))</f>
        <v>6.8</v>
      </c>
      <c r="P3756" s="4">
        <f>shipments9[[#This Row],[Boxes]]*shipments9[[#This Row],[Cost Per Box]]</f>
        <v>9139.1999999999989</v>
      </c>
      <c r="Q3756" s="4">
        <f>shipments9[[#This Row],[Amount]] -shipments9[[#This Row],[total cost]]</f>
        <v>2952.3000000000011</v>
      </c>
      <c r="R3756" s="4" t="str">
        <f>IF(shipments9[[#This Row],[Gross Profit]]&lt;0,"Loss","Profit")</f>
        <v>Profit</v>
      </c>
      <c r="S3756" s="9">
        <f>shipments9[[#This Row],[Gross Profit]]/shipments9[[#This Row],[Amount]]</f>
        <v>0.24416325517925824</v>
      </c>
      <c r="T3756" s="11">
        <f>shipments9[[#This Row],[Amount]]/shipments9[[#This Row],[Boxes]]</f>
        <v>8.9966517857142865</v>
      </c>
    </row>
    <row r="3757" spans="1:20" hidden="1" x14ac:dyDescent="0.25">
      <c r="A3757" t="s">
        <v>3954</v>
      </c>
      <c r="B3757" t="s">
        <v>61</v>
      </c>
      <c r="C3757" t="s">
        <v>157</v>
      </c>
      <c r="D3757" t="s">
        <v>22</v>
      </c>
      <c r="E3757" s="1">
        <v>45328</v>
      </c>
      <c r="F3757" s="1" t="str">
        <f>TEXT(shipments9[[#This Row],[Shipdate]],"ddd")</f>
        <v>Tue</v>
      </c>
      <c r="G3757" s="1" t="str">
        <f>IF(OR(shipments9[[#This Row],[Day Name]]="Sat",shipments9[[#This Row],[Day Name]]="Sun"),"Weekend","Weekday")</f>
        <v>Weekday</v>
      </c>
      <c r="H3757">
        <v>15014.25</v>
      </c>
      <c r="I3757">
        <v>1669</v>
      </c>
      <c r="J3757" t="s">
        <v>172</v>
      </c>
      <c r="K3757" t="s">
        <v>8155</v>
      </c>
      <c r="L3757" t="s">
        <v>8156</v>
      </c>
      <c r="M3757">
        <v>2</v>
      </c>
      <c r="N3757" t="s">
        <v>8157</v>
      </c>
      <c r="O3757" s="4">
        <f>INDEX(products[Cost_per_box], MATCH(shipments9[[#This Row],[PID]], products[PID], 0))</f>
        <v>6.8</v>
      </c>
      <c r="P3757" s="4">
        <f>shipments9[[#This Row],[Boxes]]*shipments9[[#This Row],[Cost Per Box]]</f>
        <v>11349.199999999999</v>
      </c>
      <c r="Q3757" s="4">
        <f>shipments9[[#This Row],[Amount]] -shipments9[[#This Row],[total cost]]</f>
        <v>3665.0500000000011</v>
      </c>
      <c r="R3757" s="4" t="str">
        <f>IF(shipments9[[#This Row],[Gross Profit]]&lt;0,"Loss","Profit")</f>
        <v>Profit</v>
      </c>
      <c r="S3757" s="9">
        <f>shipments9[[#This Row],[Gross Profit]]/shipments9[[#This Row],[Amount]]</f>
        <v>0.24410476713788576</v>
      </c>
      <c r="T3757" s="11">
        <f>shipments9[[#This Row],[Amount]]/shipments9[[#This Row],[Boxes]]</f>
        <v>8.9959556620730972</v>
      </c>
    </row>
    <row r="3758" spans="1:20" hidden="1" x14ac:dyDescent="0.25">
      <c r="A3758" t="s">
        <v>3955</v>
      </c>
      <c r="B3758" t="s">
        <v>61</v>
      </c>
      <c r="C3758" t="s">
        <v>157</v>
      </c>
      <c r="D3758" t="s">
        <v>22</v>
      </c>
      <c r="E3758" s="1">
        <v>45362</v>
      </c>
      <c r="F3758" s="1" t="str">
        <f>TEXT(shipments9[[#This Row],[Shipdate]],"ddd")</f>
        <v>Mon</v>
      </c>
      <c r="G3758" s="1" t="str">
        <f>IF(OR(shipments9[[#This Row],[Day Name]]="Sat",shipments9[[#This Row],[Day Name]]="Sun"),"Weekend","Weekday")</f>
        <v>Weekday</v>
      </c>
      <c r="H3758">
        <v>4896</v>
      </c>
      <c r="I3758">
        <v>612</v>
      </c>
      <c r="J3758" t="s">
        <v>172</v>
      </c>
      <c r="K3758" t="s">
        <v>8155</v>
      </c>
      <c r="L3758" t="s">
        <v>8156</v>
      </c>
      <c r="M3758">
        <v>3</v>
      </c>
      <c r="N3758" t="s">
        <v>8164</v>
      </c>
      <c r="O3758" s="4">
        <f>INDEX(products[Cost_per_box], MATCH(shipments9[[#This Row],[PID]], products[PID], 0))</f>
        <v>6.8</v>
      </c>
      <c r="P3758" s="4">
        <f>shipments9[[#This Row],[Boxes]]*shipments9[[#This Row],[Cost Per Box]]</f>
        <v>4161.5999999999995</v>
      </c>
      <c r="Q3758" s="4">
        <f>shipments9[[#This Row],[Amount]] -shipments9[[#This Row],[total cost]]</f>
        <v>734.40000000000055</v>
      </c>
      <c r="R3758" s="4" t="str">
        <f>IF(shipments9[[#This Row],[Gross Profit]]&lt;0,"Loss","Profit")</f>
        <v>Profit</v>
      </c>
      <c r="S3758" s="9">
        <f>shipments9[[#This Row],[Gross Profit]]/shipments9[[#This Row],[Amount]]</f>
        <v>0.15000000000000011</v>
      </c>
      <c r="T3758" s="11">
        <f>shipments9[[#This Row],[Amount]]/shipments9[[#This Row],[Boxes]]</f>
        <v>8</v>
      </c>
    </row>
    <row r="3759" spans="1:20" hidden="1" x14ac:dyDescent="0.25">
      <c r="A3759" t="s">
        <v>3956</v>
      </c>
      <c r="B3759" t="s">
        <v>61</v>
      </c>
      <c r="C3759" t="s">
        <v>157</v>
      </c>
      <c r="D3759" t="s">
        <v>22</v>
      </c>
      <c r="E3759" s="1">
        <v>45323</v>
      </c>
      <c r="F3759" s="1" t="str">
        <f>TEXT(shipments9[[#This Row],[Shipdate]],"ddd")</f>
        <v>Thu</v>
      </c>
      <c r="G3759" s="1" t="str">
        <f>IF(OR(shipments9[[#This Row],[Day Name]]="Sat",shipments9[[#This Row],[Day Name]]="Sun"),"Weekend","Weekday")</f>
        <v>Weekday</v>
      </c>
      <c r="H3759">
        <v>5364</v>
      </c>
      <c r="I3759">
        <v>767</v>
      </c>
      <c r="J3759" t="s">
        <v>172</v>
      </c>
      <c r="K3759" t="s">
        <v>8155</v>
      </c>
      <c r="L3759" t="s">
        <v>8156</v>
      </c>
      <c r="M3759">
        <v>2</v>
      </c>
      <c r="N3759" t="s">
        <v>8157</v>
      </c>
      <c r="O3759" s="4">
        <f>INDEX(products[Cost_per_box], MATCH(shipments9[[#This Row],[PID]], products[PID], 0))</f>
        <v>6.8</v>
      </c>
      <c r="P3759" s="4">
        <f>shipments9[[#This Row],[Boxes]]*shipments9[[#This Row],[Cost Per Box]]</f>
        <v>5215.5999999999995</v>
      </c>
      <c r="Q3759" s="4">
        <f>shipments9[[#This Row],[Amount]] -shipments9[[#This Row],[total cost]]</f>
        <v>148.40000000000055</v>
      </c>
      <c r="R3759" s="4" t="str">
        <f>IF(shipments9[[#This Row],[Gross Profit]]&lt;0,"Loss","Profit")</f>
        <v>Profit</v>
      </c>
      <c r="S3759" s="9">
        <f>shipments9[[#This Row],[Gross Profit]]/shipments9[[#This Row],[Amount]]</f>
        <v>2.7665920954511661E-2</v>
      </c>
      <c r="T3759" s="11">
        <f>shipments9[[#This Row],[Amount]]/shipments9[[#This Row],[Boxes]]</f>
        <v>6.9934810951760102</v>
      </c>
    </row>
    <row r="3760" spans="1:20" hidden="1" x14ac:dyDescent="0.25">
      <c r="A3760" t="s">
        <v>3957</v>
      </c>
      <c r="B3760" t="s">
        <v>61</v>
      </c>
      <c r="C3760" t="s">
        <v>157</v>
      </c>
      <c r="D3760" t="s">
        <v>22</v>
      </c>
      <c r="E3760" s="1">
        <v>45126</v>
      </c>
      <c r="F3760" s="1" t="str">
        <f>TEXT(shipments9[[#This Row],[Shipdate]],"ddd")</f>
        <v>Wed</v>
      </c>
      <c r="G3760" s="1" t="str">
        <f>IF(OR(shipments9[[#This Row],[Day Name]]="Sat",shipments9[[#This Row],[Day Name]]="Sun"),"Weekend","Weekday")</f>
        <v>Weekday</v>
      </c>
      <c r="H3760">
        <v>794.25</v>
      </c>
      <c r="I3760">
        <v>89</v>
      </c>
      <c r="J3760" t="s">
        <v>172</v>
      </c>
      <c r="K3760" t="s">
        <v>8151</v>
      </c>
      <c r="L3760" t="s">
        <v>8160</v>
      </c>
      <c r="M3760">
        <v>7</v>
      </c>
      <c r="N3760" t="s">
        <v>8161</v>
      </c>
      <c r="O3760" s="4">
        <f>INDEX(products[Cost_per_box], MATCH(shipments9[[#This Row],[PID]], products[PID], 0))</f>
        <v>6.8</v>
      </c>
      <c r="P3760" s="4">
        <f>shipments9[[#This Row],[Boxes]]*shipments9[[#This Row],[Cost Per Box]]</f>
        <v>605.19999999999993</v>
      </c>
      <c r="Q3760" s="4">
        <f>shipments9[[#This Row],[Amount]] -shipments9[[#This Row],[total cost]]</f>
        <v>189.05000000000007</v>
      </c>
      <c r="R3760" s="4" t="str">
        <f>IF(shipments9[[#This Row],[Gross Profit]]&lt;0,"Loss","Profit")</f>
        <v>Profit</v>
      </c>
      <c r="S3760" s="9">
        <f>shipments9[[#This Row],[Gross Profit]]/shipments9[[#This Row],[Amount]]</f>
        <v>0.23802329241422734</v>
      </c>
      <c r="T3760" s="11">
        <f>shipments9[[#This Row],[Amount]]/shipments9[[#This Row],[Boxes]]</f>
        <v>8.9241573033707873</v>
      </c>
    </row>
    <row r="3761" spans="1:20" hidden="1" x14ac:dyDescent="0.25">
      <c r="A3761" t="s">
        <v>3958</v>
      </c>
      <c r="B3761" t="s">
        <v>80</v>
      </c>
      <c r="C3761" t="s">
        <v>157</v>
      </c>
      <c r="D3761" t="s">
        <v>22</v>
      </c>
      <c r="E3761" s="1">
        <v>45126</v>
      </c>
      <c r="F3761" s="1" t="str">
        <f>TEXT(shipments9[[#This Row],[Shipdate]],"ddd")</f>
        <v>Wed</v>
      </c>
      <c r="G3761" s="1" t="str">
        <f>IF(OR(shipments9[[#This Row],[Day Name]]="Sat",shipments9[[#This Row],[Day Name]]="Sun"),"Weekend","Weekday")</f>
        <v>Weekday</v>
      </c>
      <c r="H3761">
        <v>598.5</v>
      </c>
      <c r="I3761">
        <v>86</v>
      </c>
      <c r="J3761" t="s">
        <v>172</v>
      </c>
      <c r="K3761" t="s">
        <v>8151</v>
      </c>
      <c r="L3761" t="s">
        <v>8160</v>
      </c>
      <c r="M3761">
        <v>7</v>
      </c>
      <c r="N3761" t="s">
        <v>8161</v>
      </c>
      <c r="O3761" s="4">
        <f>INDEX(products[Cost_per_box], MATCH(shipments9[[#This Row],[PID]], products[PID], 0))</f>
        <v>6.8</v>
      </c>
      <c r="P3761" s="4">
        <f>shipments9[[#This Row],[Boxes]]*shipments9[[#This Row],[Cost Per Box]]</f>
        <v>584.79999999999995</v>
      </c>
      <c r="Q3761" s="4">
        <f>shipments9[[#This Row],[Amount]] -shipments9[[#This Row],[total cost]]</f>
        <v>13.700000000000045</v>
      </c>
      <c r="R3761" s="4" t="str">
        <f>IF(shipments9[[#This Row],[Gross Profit]]&lt;0,"Loss","Profit")</f>
        <v>Profit</v>
      </c>
      <c r="S3761" s="9">
        <f>shipments9[[#This Row],[Gross Profit]]/shipments9[[#This Row],[Amount]]</f>
        <v>2.2890559732665072E-2</v>
      </c>
      <c r="T3761" s="11">
        <f>shipments9[[#This Row],[Amount]]/shipments9[[#This Row],[Boxes]]</f>
        <v>6.9593023255813957</v>
      </c>
    </row>
    <row r="3762" spans="1:20" hidden="1" x14ac:dyDescent="0.25">
      <c r="A3762" t="s">
        <v>3959</v>
      </c>
      <c r="B3762" t="s">
        <v>83</v>
      </c>
      <c r="C3762" t="s">
        <v>157</v>
      </c>
      <c r="D3762" t="s">
        <v>22</v>
      </c>
      <c r="E3762" s="1">
        <v>45315</v>
      </c>
      <c r="F3762" s="1" t="str">
        <f>TEXT(shipments9[[#This Row],[Shipdate]],"ddd")</f>
        <v>Wed</v>
      </c>
      <c r="G3762" s="1" t="str">
        <f>IF(OR(shipments9[[#This Row],[Day Name]]="Sat",shipments9[[#This Row],[Day Name]]="Sun"),"Weekend","Weekday")</f>
        <v>Weekday</v>
      </c>
      <c r="H3762">
        <v>19552.5</v>
      </c>
      <c r="I3762">
        <v>1956</v>
      </c>
      <c r="J3762" t="s">
        <v>172</v>
      </c>
      <c r="K3762" t="s">
        <v>8155</v>
      </c>
      <c r="L3762" t="s">
        <v>8156</v>
      </c>
      <c r="M3762">
        <v>1</v>
      </c>
      <c r="N3762" t="s">
        <v>8163</v>
      </c>
      <c r="O3762" s="4">
        <f>INDEX(products[Cost_per_box], MATCH(shipments9[[#This Row],[PID]], products[PID], 0))</f>
        <v>6.8</v>
      </c>
      <c r="P3762" s="4">
        <f>shipments9[[#This Row],[Boxes]]*shipments9[[#This Row],[Cost Per Box]]</f>
        <v>13300.8</v>
      </c>
      <c r="Q3762" s="4">
        <f>shipments9[[#This Row],[Amount]] -shipments9[[#This Row],[total cost]]</f>
        <v>6251.7000000000007</v>
      </c>
      <c r="R3762" s="4" t="str">
        <f>IF(shipments9[[#This Row],[Gross Profit]]&lt;0,"Loss","Profit")</f>
        <v>Profit</v>
      </c>
      <c r="S3762" s="9">
        <f>shipments9[[#This Row],[Gross Profit]]/shipments9[[#This Row],[Amount]]</f>
        <v>0.31973916378979672</v>
      </c>
      <c r="T3762" s="11">
        <f>shipments9[[#This Row],[Amount]]/shipments9[[#This Row],[Boxes]]</f>
        <v>9.9961656441717786</v>
      </c>
    </row>
    <row r="3763" spans="1:20" hidden="1" x14ac:dyDescent="0.25">
      <c r="A3763" t="s">
        <v>3960</v>
      </c>
      <c r="B3763" t="s">
        <v>83</v>
      </c>
      <c r="C3763" t="s">
        <v>157</v>
      </c>
      <c r="D3763" t="s">
        <v>22</v>
      </c>
      <c r="E3763" s="1">
        <v>45237</v>
      </c>
      <c r="F3763" s="1" t="str">
        <f>TEXT(shipments9[[#This Row],[Shipdate]],"ddd")</f>
        <v>Tue</v>
      </c>
      <c r="G3763" s="1" t="str">
        <f>IF(OR(shipments9[[#This Row],[Day Name]]="Sat",shipments9[[#This Row],[Day Name]]="Sun"),"Weekend","Weekday")</f>
        <v>Weekday</v>
      </c>
      <c r="H3763">
        <v>4475.25</v>
      </c>
      <c r="I3763">
        <v>407</v>
      </c>
      <c r="J3763" t="s">
        <v>172</v>
      </c>
      <c r="K3763" t="s">
        <v>8151</v>
      </c>
      <c r="L3763" t="s">
        <v>8152</v>
      </c>
      <c r="M3763">
        <v>11</v>
      </c>
      <c r="N3763" t="s">
        <v>8165</v>
      </c>
      <c r="O3763" s="4">
        <f>INDEX(products[Cost_per_box], MATCH(shipments9[[#This Row],[PID]], products[PID], 0))</f>
        <v>6.8</v>
      </c>
      <c r="P3763" s="4">
        <f>shipments9[[#This Row],[Boxes]]*shipments9[[#This Row],[Cost Per Box]]</f>
        <v>2767.6</v>
      </c>
      <c r="Q3763" s="4">
        <f>shipments9[[#This Row],[Amount]] -shipments9[[#This Row],[total cost]]</f>
        <v>1707.65</v>
      </c>
      <c r="R3763" s="4" t="str">
        <f>IF(shipments9[[#This Row],[Gross Profit]]&lt;0,"Loss","Profit")</f>
        <v>Profit</v>
      </c>
      <c r="S3763" s="9">
        <f>shipments9[[#This Row],[Gross Profit]]/shipments9[[#This Row],[Amount]]</f>
        <v>0.38157644824311493</v>
      </c>
      <c r="T3763" s="11">
        <f>shipments9[[#This Row],[Amount]]/shipments9[[#This Row],[Boxes]]</f>
        <v>10.995700245700245</v>
      </c>
    </row>
    <row r="3764" spans="1:20" hidden="1" x14ac:dyDescent="0.25">
      <c r="A3764" t="s">
        <v>3961</v>
      </c>
      <c r="B3764" t="s">
        <v>86</v>
      </c>
      <c r="C3764" t="s">
        <v>157</v>
      </c>
      <c r="D3764" t="s">
        <v>22</v>
      </c>
      <c r="E3764" s="1">
        <v>44946</v>
      </c>
      <c r="F3764" s="1" t="str">
        <f>TEXT(shipments9[[#This Row],[Shipdate]],"ddd")</f>
        <v>Fri</v>
      </c>
      <c r="G3764" s="1" t="str">
        <f>IF(OR(shipments9[[#This Row],[Day Name]]="Sat",shipments9[[#This Row],[Day Name]]="Sun"),"Weekend","Weekday")</f>
        <v>Weekday</v>
      </c>
      <c r="H3764">
        <v>4425.75</v>
      </c>
      <c r="I3764">
        <v>554</v>
      </c>
      <c r="J3764" t="s">
        <v>172</v>
      </c>
      <c r="K3764" t="s">
        <v>8151</v>
      </c>
      <c r="L3764" t="s">
        <v>8156</v>
      </c>
      <c r="M3764">
        <v>1</v>
      </c>
      <c r="N3764" t="s">
        <v>8163</v>
      </c>
      <c r="O3764" s="4">
        <f>INDEX(products[Cost_per_box], MATCH(shipments9[[#This Row],[PID]], products[PID], 0))</f>
        <v>6.8</v>
      </c>
      <c r="P3764" s="4">
        <f>shipments9[[#This Row],[Boxes]]*shipments9[[#This Row],[Cost Per Box]]</f>
        <v>3767.2</v>
      </c>
      <c r="Q3764" s="4">
        <f>shipments9[[#This Row],[Amount]] -shipments9[[#This Row],[total cost]]</f>
        <v>658.55000000000018</v>
      </c>
      <c r="R3764" s="4" t="str">
        <f>IF(shipments9[[#This Row],[Gross Profit]]&lt;0,"Loss","Profit")</f>
        <v>Profit</v>
      </c>
      <c r="S3764" s="9">
        <f>shipments9[[#This Row],[Gross Profit]]/shipments9[[#This Row],[Amount]]</f>
        <v>0.14879963847935382</v>
      </c>
      <c r="T3764" s="11">
        <f>shipments9[[#This Row],[Amount]]/shipments9[[#This Row],[Boxes]]</f>
        <v>7.9887184115523464</v>
      </c>
    </row>
    <row r="3765" spans="1:20" hidden="1" x14ac:dyDescent="0.25">
      <c r="A3765" t="s">
        <v>3962</v>
      </c>
      <c r="B3765" t="s">
        <v>86</v>
      </c>
      <c r="C3765" t="s">
        <v>157</v>
      </c>
      <c r="D3765" t="s">
        <v>22</v>
      </c>
      <c r="E3765" s="1">
        <v>45091</v>
      </c>
      <c r="F3765" s="1" t="str">
        <f>TEXT(shipments9[[#This Row],[Shipdate]],"ddd")</f>
        <v>Wed</v>
      </c>
      <c r="G3765" s="1" t="str">
        <f>IF(OR(shipments9[[#This Row],[Day Name]]="Sat",shipments9[[#This Row],[Day Name]]="Sun"),"Weekend","Weekday")</f>
        <v>Weekday</v>
      </c>
      <c r="H3765">
        <v>7355.25</v>
      </c>
      <c r="I3765">
        <v>669</v>
      </c>
      <c r="J3765" t="s">
        <v>172</v>
      </c>
      <c r="K3765" t="s">
        <v>8151</v>
      </c>
      <c r="L3765" t="s">
        <v>8154</v>
      </c>
      <c r="M3765">
        <v>6</v>
      </c>
      <c r="N3765" t="s">
        <v>8159</v>
      </c>
      <c r="O3765" s="4">
        <f>INDEX(products[Cost_per_box], MATCH(shipments9[[#This Row],[PID]], products[PID], 0))</f>
        <v>6.8</v>
      </c>
      <c r="P3765" s="4">
        <f>shipments9[[#This Row],[Boxes]]*shipments9[[#This Row],[Cost Per Box]]</f>
        <v>4549.2</v>
      </c>
      <c r="Q3765" s="4">
        <f>shipments9[[#This Row],[Amount]] -shipments9[[#This Row],[total cost]]</f>
        <v>2806.05</v>
      </c>
      <c r="R3765" s="4" t="str">
        <f>IF(shipments9[[#This Row],[Gross Profit]]&lt;0,"Loss","Profit")</f>
        <v>Profit</v>
      </c>
      <c r="S3765" s="9">
        <f>shipments9[[#This Row],[Gross Profit]]/shipments9[[#This Row],[Amount]]</f>
        <v>0.3815030080554706</v>
      </c>
      <c r="T3765" s="11">
        <f>shipments9[[#This Row],[Amount]]/shipments9[[#This Row],[Boxes]]</f>
        <v>10.994394618834081</v>
      </c>
    </row>
    <row r="3766" spans="1:20" hidden="1" x14ac:dyDescent="0.25">
      <c r="A3766" t="s">
        <v>3963</v>
      </c>
      <c r="B3766" t="s">
        <v>86</v>
      </c>
      <c r="C3766" t="s">
        <v>157</v>
      </c>
      <c r="D3766" t="s">
        <v>22</v>
      </c>
      <c r="E3766" s="1">
        <v>45306</v>
      </c>
      <c r="F3766" s="1" t="str">
        <f>TEXT(shipments9[[#This Row],[Shipdate]],"ddd")</f>
        <v>Mon</v>
      </c>
      <c r="G3766" s="1" t="str">
        <f>IF(OR(shipments9[[#This Row],[Day Name]]="Sat",shipments9[[#This Row],[Day Name]]="Sun"),"Weekend","Weekday")</f>
        <v>Weekday</v>
      </c>
      <c r="H3766">
        <v>12161.25</v>
      </c>
      <c r="I3766">
        <v>1217</v>
      </c>
      <c r="J3766" t="s">
        <v>172</v>
      </c>
      <c r="K3766" t="s">
        <v>8155</v>
      </c>
      <c r="L3766" t="s">
        <v>8156</v>
      </c>
      <c r="M3766">
        <v>1</v>
      </c>
      <c r="N3766" t="s">
        <v>8163</v>
      </c>
      <c r="O3766" s="4">
        <f>INDEX(products[Cost_per_box], MATCH(shipments9[[#This Row],[PID]], products[PID], 0))</f>
        <v>6.8</v>
      </c>
      <c r="P3766" s="4">
        <f>shipments9[[#This Row],[Boxes]]*shipments9[[#This Row],[Cost Per Box]]</f>
        <v>8275.6</v>
      </c>
      <c r="Q3766" s="4">
        <f>shipments9[[#This Row],[Amount]] -shipments9[[#This Row],[total cost]]</f>
        <v>3885.6499999999996</v>
      </c>
      <c r="R3766" s="4" t="str">
        <f>IF(shipments9[[#This Row],[Gross Profit]]&lt;0,"Loss","Profit")</f>
        <v>Profit</v>
      </c>
      <c r="S3766" s="9">
        <f>shipments9[[#This Row],[Gross Profit]]/shipments9[[#This Row],[Amount]]</f>
        <v>0.31951074108335897</v>
      </c>
      <c r="T3766" s="11">
        <f>shipments9[[#This Row],[Amount]]/shipments9[[#This Row],[Boxes]]</f>
        <v>9.9928101889893188</v>
      </c>
    </row>
    <row r="3767" spans="1:20" hidden="1" x14ac:dyDescent="0.25">
      <c r="A3767" t="s">
        <v>3964</v>
      </c>
      <c r="B3767" t="s">
        <v>86</v>
      </c>
      <c r="C3767" t="s">
        <v>157</v>
      </c>
      <c r="D3767" t="s">
        <v>22</v>
      </c>
      <c r="E3767" s="1">
        <v>45120</v>
      </c>
      <c r="F3767" s="1" t="str">
        <f>TEXT(shipments9[[#This Row],[Shipdate]],"ddd")</f>
        <v>Thu</v>
      </c>
      <c r="G3767" s="1" t="str">
        <f>IF(OR(shipments9[[#This Row],[Day Name]]="Sat",shipments9[[#This Row],[Day Name]]="Sun"),"Weekend","Weekday")</f>
        <v>Weekday</v>
      </c>
      <c r="H3767">
        <v>6482.25</v>
      </c>
      <c r="I3767">
        <v>927</v>
      </c>
      <c r="J3767" t="s">
        <v>172</v>
      </c>
      <c r="K3767" t="s">
        <v>8151</v>
      </c>
      <c r="L3767" t="s">
        <v>8160</v>
      </c>
      <c r="M3767">
        <v>7</v>
      </c>
      <c r="N3767" t="s">
        <v>8161</v>
      </c>
      <c r="O3767" s="4">
        <f>INDEX(products[Cost_per_box], MATCH(shipments9[[#This Row],[PID]], products[PID], 0))</f>
        <v>6.8</v>
      </c>
      <c r="P3767" s="4">
        <f>shipments9[[#This Row],[Boxes]]*shipments9[[#This Row],[Cost Per Box]]</f>
        <v>6303.5999999999995</v>
      </c>
      <c r="Q3767" s="4">
        <f>shipments9[[#This Row],[Amount]] -shipments9[[#This Row],[total cost]]</f>
        <v>178.65000000000055</v>
      </c>
      <c r="R3767" s="4" t="str">
        <f>IF(shipments9[[#This Row],[Gross Profit]]&lt;0,"Loss","Profit")</f>
        <v>Profit</v>
      </c>
      <c r="S3767" s="9">
        <f>shipments9[[#This Row],[Gross Profit]]/shipments9[[#This Row],[Amount]]</f>
        <v>2.7559875043387798E-2</v>
      </c>
      <c r="T3767" s="11">
        <f>shipments9[[#This Row],[Amount]]/shipments9[[#This Row],[Boxes]]</f>
        <v>6.9927184466019421</v>
      </c>
    </row>
    <row r="3768" spans="1:20" hidden="1" x14ac:dyDescent="0.25">
      <c r="A3768" t="s">
        <v>3965</v>
      </c>
      <c r="B3768" t="s">
        <v>86</v>
      </c>
      <c r="C3768" t="s">
        <v>157</v>
      </c>
      <c r="D3768" t="s">
        <v>22</v>
      </c>
      <c r="E3768" s="1">
        <v>45342</v>
      </c>
      <c r="F3768" s="1" t="str">
        <f>TEXT(shipments9[[#This Row],[Shipdate]],"ddd")</f>
        <v>Tue</v>
      </c>
      <c r="G3768" s="1" t="str">
        <f>IF(OR(shipments9[[#This Row],[Day Name]]="Sat",shipments9[[#This Row],[Day Name]]="Sun"),"Weekend","Weekday")</f>
        <v>Weekday</v>
      </c>
      <c r="H3768">
        <v>654.75</v>
      </c>
      <c r="I3768">
        <v>66</v>
      </c>
      <c r="J3768" t="s">
        <v>172</v>
      </c>
      <c r="K3768" t="s">
        <v>8155</v>
      </c>
      <c r="L3768" t="s">
        <v>8156</v>
      </c>
      <c r="M3768">
        <v>2</v>
      </c>
      <c r="N3768" t="s">
        <v>8157</v>
      </c>
      <c r="O3768" s="4">
        <f>INDEX(products[Cost_per_box], MATCH(shipments9[[#This Row],[PID]], products[PID], 0))</f>
        <v>6.8</v>
      </c>
      <c r="P3768" s="4">
        <f>shipments9[[#This Row],[Boxes]]*shipments9[[#This Row],[Cost Per Box]]</f>
        <v>448.8</v>
      </c>
      <c r="Q3768" s="4">
        <f>shipments9[[#This Row],[Amount]] -shipments9[[#This Row],[total cost]]</f>
        <v>205.95</v>
      </c>
      <c r="R3768" s="4" t="str">
        <f>IF(shipments9[[#This Row],[Gross Profit]]&lt;0,"Loss","Profit")</f>
        <v>Profit</v>
      </c>
      <c r="S3768" s="9">
        <f>shipments9[[#This Row],[Gross Profit]]/shipments9[[#This Row],[Amount]]</f>
        <v>0.31454753722794959</v>
      </c>
      <c r="T3768" s="11">
        <f>shipments9[[#This Row],[Amount]]/shipments9[[#This Row],[Boxes]]</f>
        <v>9.920454545454545</v>
      </c>
    </row>
    <row r="3769" spans="1:20" hidden="1" x14ac:dyDescent="0.25">
      <c r="A3769" t="s">
        <v>3966</v>
      </c>
      <c r="B3769" t="s">
        <v>92</v>
      </c>
      <c r="C3769" t="s">
        <v>157</v>
      </c>
      <c r="D3769" t="s">
        <v>22</v>
      </c>
      <c r="E3769" s="1">
        <v>45112</v>
      </c>
      <c r="F3769" s="1" t="str">
        <f>TEXT(shipments9[[#This Row],[Shipdate]],"ddd")</f>
        <v>Wed</v>
      </c>
      <c r="G3769" s="1" t="str">
        <f>IF(OR(shipments9[[#This Row],[Day Name]]="Sat",shipments9[[#This Row],[Day Name]]="Sun"),"Weekend","Weekday")</f>
        <v>Weekday</v>
      </c>
      <c r="H3769">
        <v>26561.25</v>
      </c>
      <c r="I3769">
        <v>3321</v>
      </c>
      <c r="J3769" t="s">
        <v>172</v>
      </c>
      <c r="K3769" t="s">
        <v>8151</v>
      </c>
      <c r="L3769" t="s">
        <v>8160</v>
      </c>
      <c r="M3769">
        <v>7</v>
      </c>
      <c r="N3769" t="s">
        <v>8161</v>
      </c>
      <c r="O3769" s="4">
        <f>INDEX(products[Cost_per_box], MATCH(shipments9[[#This Row],[PID]], products[PID], 0))</f>
        <v>6.8</v>
      </c>
      <c r="P3769" s="4">
        <f>shipments9[[#This Row],[Boxes]]*shipments9[[#This Row],[Cost Per Box]]</f>
        <v>22582.799999999999</v>
      </c>
      <c r="Q3769" s="4">
        <f>shipments9[[#This Row],[Amount]] -shipments9[[#This Row],[total cost]]</f>
        <v>3978.4500000000007</v>
      </c>
      <c r="R3769" s="4" t="str">
        <f>IF(shipments9[[#This Row],[Gross Profit]]&lt;0,"Loss","Profit")</f>
        <v>Profit</v>
      </c>
      <c r="S3769" s="9">
        <f>shipments9[[#This Row],[Gross Profit]]/shipments9[[#This Row],[Amount]]</f>
        <v>0.14978398983481578</v>
      </c>
      <c r="T3769" s="11">
        <f>shipments9[[#This Row],[Amount]]/shipments9[[#This Row],[Boxes]]</f>
        <v>7.9979674796747968</v>
      </c>
    </row>
    <row r="3770" spans="1:20" hidden="1" x14ac:dyDescent="0.25">
      <c r="A3770" t="s">
        <v>3967</v>
      </c>
      <c r="B3770" t="s">
        <v>92</v>
      </c>
      <c r="C3770" t="s">
        <v>157</v>
      </c>
      <c r="D3770" t="s">
        <v>22</v>
      </c>
      <c r="E3770" s="1">
        <v>44981</v>
      </c>
      <c r="F3770" s="1" t="str">
        <f>TEXT(shipments9[[#This Row],[Shipdate]],"ddd")</f>
        <v>Fri</v>
      </c>
      <c r="G3770" s="1" t="str">
        <f>IF(OR(shipments9[[#This Row],[Day Name]]="Sat",shipments9[[#This Row],[Day Name]]="Sun"),"Weekend","Weekday")</f>
        <v>Weekday</v>
      </c>
      <c r="H3770">
        <v>3305.25</v>
      </c>
      <c r="I3770">
        <v>414</v>
      </c>
      <c r="J3770" t="s">
        <v>172</v>
      </c>
      <c r="K3770" t="s">
        <v>8151</v>
      </c>
      <c r="L3770" t="s">
        <v>8156</v>
      </c>
      <c r="M3770">
        <v>2</v>
      </c>
      <c r="N3770" t="s">
        <v>8157</v>
      </c>
      <c r="O3770" s="4">
        <f>INDEX(products[Cost_per_box], MATCH(shipments9[[#This Row],[PID]], products[PID], 0))</f>
        <v>6.8</v>
      </c>
      <c r="P3770" s="4">
        <f>shipments9[[#This Row],[Boxes]]*shipments9[[#This Row],[Cost Per Box]]</f>
        <v>2815.2</v>
      </c>
      <c r="Q3770" s="4">
        <f>shipments9[[#This Row],[Amount]] -shipments9[[#This Row],[total cost]]</f>
        <v>490.05000000000018</v>
      </c>
      <c r="R3770" s="4" t="str">
        <f>IF(shipments9[[#This Row],[Gross Profit]]&lt;0,"Loss","Profit")</f>
        <v>Profit</v>
      </c>
      <c r="S3770" s="9">
        <f>shipments9[[#This Row],[Gross Profit]]/shipments9[[#This Row],[Amount]]</f>
        <v>0.14826412525527574</v>
      </c>
      <c r="T3770" s="11">
        <f>shipments9[[#This Row],[Amount]]/shipments9[[#This Row],[Boxes]]</f>
        <v>7.9836956521739131</v>
      </c>
    </row>
    <row r="3771" spans="1:20" hidden="1" x14ac:dyDescent="0.25">
      <c r="A3771" t="s">
        <v>3968</v>
      </c>
      <c r="B3771" t="s">
        <v>92</v>
      </c>
      <c r="C3771" t="s">
        <v>157</v>
      </c>
      <c r="D3771" t="s">
        <v>22</v>
      </c>
      <c r="E3771" s="1">
        <v>45274</v>
      </c>
      <c r="F3771" s="1" t="str">
        <f>TEXT(shipments9[[#This Row],[Shipdate]],"ddd")</f>
        <v>Thu</v>
      </c>
      <c r="G3771" s="1" t="str">
        <f>IF(OR(shipments9[[#This Row],[Day Name]]="Sat",shipments9[[#This Row],[Day Name]]="Sun"),"Weekend","Weekday")</f>
        <v>Weekday</v>
      </c>
      <c r="H3771">
        <v>477</v>
      </c>
      <c r="I3771">
        <v>69</v>
      </c>
      <c r="J3771" t="s">
        <v>172</v>
      </c>
      <c r="K3771" t="s">
        <v>8151</v>
      </c>
      <c r="L3771" t="s">
        <v>8152</v>
      </c>
      <c r="M3771">
        <v>12</v>
      </c>
      <c r="N3771" t="s">
        <v>8166</v>
      </c>
      <c r="O3771" s="4">
        <f>INDEX(products[Cost_per_box], MATCH(shipments9[[#This Row],[PID]], products[PID], 0))</f>
        <v>6.8</v>
      </c>
      <c r="P3771" s="4">
        <f>shipments9[[#This Row],[Boxes]]*shipments9[[#This Row],[Cost Per Box]]</f>
        <v>469.2</v>
      </c>
      <c r="Q3771" s="4">
        <f>shipments9[[#This Row],[Amount]] -shipments9[[#This Row],[total cost]]</f>
        <v>7.8000000000000114</v>
      </c>
      <c r="R3771" s="4" t="str">
        <f>IF(shipments9[[#This Row],[Gross Profit]]&lt;0,"Loss","Profit")</f>
        <v>Profit</v>
      </c>
      <c r="S3771" s="9">
        <f>shipments9[[#This Row],[Gross Profit]]/shipments9[[#This Row],[Amount]]</f>
        <v>1.6352201257861659E-2</v>
      </c>
      <c r="T3771" s="11">
        <f>shipments9[[#This Row],[Amount]]/shipments9[[#This Row],[Boxes]]</f>
        <v>6.9130434782608692</v>
      </c>
    </row>
    <row r="3772" spans="1:20" hidden="1" x14ac:dyDescent="0.25">
      <c r="A3772" t="s">
        <v>3969</v>
      </c>
      <c r="B3772" t="s">
        <v>92</v>
      </c>
      <c r="C3772" t="s">
        <v>157</v>
      </c>
      <c r="D3772" t="s">
        <v>22</v>
      </c>
      <c r="E3772" s="1">
        <v>45019</v>
      </c>
      <c r="F3772" s="1" t="str">
        <f>TEXT(shipments9[[#This Row],[Shipdate]],"ddd")</f>
        <v>Mon</v>
      </c>
      <c r="G3772" s="1" t="str">
        <f>IF(OR(shipments9[[#This Row],[Day Name]]="Sat",shipments9[[#This Row],[Day Name]]="Sun"),"Weekend","Weekday")</f>
        <v>Weekday</v>
      </c>
      <c r="H3772">
        <v>10849.5</v>
      </c>
      <c r="I3772">
        <v>1357</v>
      </c>
      <c r="J3772" t="s">
        <v>172</v>
      </c>
      <c r="K3772" t="s">
        <v>8151</v>
      </c>
      <c r="L3772" t="s">
        <v>8154</v>
      </c>
      <c r="M3772">
        <v>4</v>
      </c>
      <c r="N3772" t="s">
        <v>8158</v>
      </c>
      <c r="O3772" s="4">
        <f>INDEX(products[Cost_per_box], MATCH(shipments9[[#This Row],[PID]], products[PID], 0))</f>
        <v>6.8</v>
      </c>
      <c r="P3772" s="4">
        <f>shipments9[[#This Row],[Boxes]]*shipments9[[#This Row],[Cost Per Box]]</f>
        <v>9227.6</v>
      </c>
      <c r="Q3772" s="4">
        <f>shipments9[[#This Row],[Amount]] -shipments9[[#This Row],[total cost]]</f>
        <v>1621.8999999999996</v>
      </c>
      <c r="R3772" s="4" t="str">
        <f>IF(shipments9[[#This Row],[Gross Profit]]&lt;0,"Loss","Profit")</f>
        <v>Profit</v>
      </c>
      <c r="S3772" s="9">
        <f>shipments9[[#This Row],[Gross Profit]]/shipments9[[#This Row],[Amount]]</f>
        <v>0.14949075994285449</v>
      </c>
      <c r="T3772" s="11">
        <f>shipments9[[#This Row],[Amount]]/shipments9[[#This Row],[Boxes]]</f>
        <v>7.9952100221075906</v>
      </c>
    </row>
    <row r="3773" spans="1:20" hidden="1" x14ac:dyDescent="0.25">
      <c r="A3773" t="s">
        <v>3970</v>
      </c>
      <c r="B3773" t="s">
        <v>92</v>
      </c>
      <c r="C3773" t="s">
        <v>157</v>
      </c>
      <c r="D3773" t="s">
        <v>22</v>
      </c>
      <c r="E3773" s="1">
        <v>45321</v>
      </c>
      <c r="F3773" s="1" t="str">
        <f>TEXT(shipments9[[#This Row],[Shipdate]],"ddd")</f>
        <v>Tue</v>
      </c>
      <c r="G3773" s="1" t="str">
        <f>IF(OR(shipments9[[#This Row],[Day Name]]="Sat",shipments9[[#This Row],[Day Name]]="Sun"),"Weekend","Weekday")</f>
        <v>Weekday</v>
      </c>
      <c r="H3773">
        <v>3399.75</v>
      </c>
      <c r="I3773">
        <v>310</v>
      </c>
      <c r="J3773" t="s">
        <v>172</v>
      </c>
      <c r="K3773" t="s">
        <v>8155</v>
      </c>
      <c r="L3773" t="s">
        <v>8156</v>
      </c>
      <c r="M3773">
        <v>1</v>
      </c>
      <c r="N3773" t="s">
        <v>8163</v>
      </c>
      <c r="O3773" s="4">
        <f>INDEX(products[Cost_per_box], MATCH(shipments9[[#This Row],[PID]], products[PID], 0))</f>
        <v>6.8</v>
      </c>
      <c r="P3773" s="4">
        <f>shipments9[[#This Row],[Boxes]]*shipments9[[#This Row],[Cost Per Box]]</f>
        <v>2108</v>
      </c>
      <c r="Q3773" s="4">
        <f>shipments9[[#This Row],[Amount]] -shipments9[[#This Row],[total cost]]</f>
        <v>1291.75</v>
      </c>
      <c r="R3773" s="4" t="str">
        <f>IF(shipments9[[#This Row],[Gross Profit]]&lt;0,"Loss","Profit")</f>
        <v>Profit</v>
      </c>
      <c r="S3773" s="9">
        <f>shipments9[[#This Row],[Gross Profit]]/shipments9[[#This Row],[Amount]]</f>
        <v>0.37995440841238326</v>
      </c>
      <c r="T3773" s="11">
        <f>shipments9[[#This Row],[Amount]]/shipments9[[#This Row],[Boxes]]</f>
        <v>10.966935483870968</v>
      </c>
    </row>
    <row r="3774" spans="1:20" hidden="1" x14ac:dyDescent="0.25">
      <c r="A3774" t="s">
        <v>3971</v>
      </c>
      <c r="B3774" t="s">
        <v>92</v>
      </c>
      <c r="C3774" t="s">
        <v>157</v>
      </c>
      <c r="D3774" t="s">
        <v>22</v>
      </c>
      <c r="E3774" s="1">
        <v>45433</v>
      </c>
      <c r="F3774" s="1" t="str">
        <f>TEXT(shipments9[[#This Row],[Shipdate]],"ddd")</f>
        <v>Tue</v>
      </c>
      <c r="G3774" s="1" t="str">
        <f>IF(OR(shipments9[[#This Row],[Day Name]]="Sat",shipments9[[#This Row],[Day Name]]="Sun"),"Weekend","Weekday")</f>
        <v>Weekday</v>
      </c>
      <c r="H3774">
        <v>4954.5</v>
      </c>
      <c r="I3774">
        <v>451</v>
      </c>
      <c r="J3774" t="s">
        <v>172</v>
      </c>
      <c r="K3774" t="s">
        <v>8155</v>
      </c>
      <c r="L3774" t="s">
        <v>8154</v>
      </c>
      <c r="M3774">
        <v>5</v>
      </c>
      <c r="N3774" t="s">
        <v>201</v>
      </c>
      <c r="O3774" s="4">
        <f>INDEX(products[Cost_per_box], MATCH(shipments9[[#This Row],[PID]], products[PID], 0))</f>
        <v>6.8</v>
      </c>
      <c r="P3774" s="4">
        <f>shipments9[[#This Row],[Boxes]]*shipments9[[#This Row],[Cost Per Box]]</f>
        <v>3066.7999999999997</v>
      </c>
      <c r="Q3774" s="4">
        <f>shipments9[[#This Row],[Amount]] -shipments9[[#This Row],[total cost]]</f>
        <v>1887.7000000000003</v>
      </c>
      <c r="R3774" s="4" t="str">
        <f>IF(shipments9[[#This Row],[Gross Profit]]&lt;0,"Loss","Profit")</f>
        <v>Profit</v>
      </c>
      <c r="S3774" s="9">
        <f>shipments9[[#This Row],[Gross Profit]]/shipments9[[#This Row],[Amount]]</f>
        <v>0.38100716520335054</v>
      </c>
      <c r="T3774" s="11">
        <f>shipments9[[#This Row],[Amount]]/shipments9[[#This Row],[Boxes]]</f>
        <v>10.985587583148559</v>
      </c>
    </row>
    <row r="3775" spans="1:20" hidden="1" x14ac:dyDescent="0.25">
      <c r="A3775" t="s">
        <v>3972</v>
      </c>
      <c r="B3775" t="s">
        <v>95</v>
      </c>
      <c r="C3775" t="s">
        <v>157</v>
      </c>
      <c r="D3775" t="s">
        <v>22</v>
      </c>
      <c r="E3775" s="1">
        <v>45201</v>
      </c>
      <c r="F3775" s="1" t="str">
        <f>TEXT(shipments9[[#This Row],[Shipdate]],"ddd")</f>
        <v>Mon</v>
      </c>
      <c r="G3775" s="1" t="str">
        <f>IF(OR(shipments9[[#This Row],[Day Name]]="Sat",shipments9[[#This Row],[Day Name]]="Sun"),"Weekend","Weekday")</f>
        <v>Weekday</v>
      </c>
      <c r="H3775">
        <v>1401.75</v>
      </c>
      <c r="I3775">
        <v>128</v>
      </c>
      <c r="J3775" t="s">
        <v>172</v>
      </c>
      <c r="K3775" t="s">
        <v>8151</v>
      </c>
      <c r="L3775" t="s">
        <v>8152</v>
      </c>
      <c r="M3775">
        <v>10</v>
      </c>
      <c r="N3775" t="s">
        <v>8153</v>
      </c>
      <c r="O3775" s="4">
        <f>INDEX(products[Cost_per_box], MATCH(shipments9[[#This Row],[PID]], products[PID], 0))</f>
        <v>6.8</v>
      </c>
      <c r="P3775" s="4">
        <f>shipments9[[#This Row],[Boxes]]*shipments9[[#This Row],[Cost Per Box]]</f>
        <v>870.4</v>
      </c>
      <c r="Q3775" s="4">
        <f>shipments9[[#This Row],[Amount]] -shipments9[[#This Row],[total cost]]</f>
        <v>531.35</v>
      </c>
      <c r="R3775" s="4" t="str">
        <f>IF(shipments9[[#This Row],[Gross Profit]]&lt;0,"Loss","Profit")</f>
        <v>Profit</v>
      </c>
      <c r="S3775" s="9">
        <f>shipments9[[#This Row],[Gross Profit]]/shipments9[[#This Row],[Amount]]</f>
        <v>0.3790618869270555</v>
      </c>
      <c r="T3775" s="11">
        <f>shipments9[[#This Row],[Amount]]/shipments9[[#This Row],[Boxes]]</f>
        <v>10.951171875</v>
      </c>
    </row>
    <row r="3776" spans="1:20" hidden="1" x14ac:dyDescent="0.25">
      <c r="A3776" t="s">
        <v>3973</v>
      </c>
      <c r="B3776" t="s">
        <v>98</v>
      </c>
      <c r="C3776" t="s">
        <v>157</v>
      </c>
      <c r="D3776" t="s">
        <v>22</v>
      </c>
      <c r="E3776" s="1">
        <v>44959</v>
      </c>
      <c r="F3776" s="1" t="str">
        <f>TEXT(shipments9[[#This Row],[Shipdate]],"ddd")</f>
        <v>Thu</v>
      </c>
      <c r="G3776" s="1" t="str">
        <f>IF(OR(shipments9[[#This Row],[Day Name]]="Sat",shipments9[[#This Row],[Day Name]]="Sun"),"Weekend","Weekday")</f>
        <v>Weekday</v>
      </c>
      <c r="H3776">
        <v>7481.25</v>
      </c>
      <c r="I3776">
        <v>749</v>
      </c>
      <c r="J3776" t="s">
        <v>172</v>
      </c>
      <c r="K3776" t="s">
        <v>8151</v>
      </c>
      <c r="L3776" t="s">
        <v>8156</v>
      </c>
      <c r="M3776">
        <v>2</v>
      </c>
      <c r="N3776" t="s">
        <v>8157</v>
      </c>
      <c r="O3776" s="4">
        <f>INDEX(products[Cost_per_box], MATCH(shipments9[[#This Row],[PID]], products[PID], 0))</f>
        <v>6.8</v>
      </c>
      <c r="P3776" s="4">
        <f>shipments9[[#This Row],[Boxes]]*shipments9[[#This Row],[Cost Per Box]]</f>
        <v>5093.2</v>
      </c>
      <c r="Q3776" s="4">
        <f>shipments9[[#This Row],[Amount]] -shipments9[[#This Row],[total cost]]</f>
        <v>2388.0500000000002</v>
      </c>
      <c r="R3776" s="4" t="str">
        <f>IF(shipments9[[#This Row],[Gross Profit]]&lt;0,"Loss","Profit")</f>
        <v>Profit</v>
      </c>
      <c r="S3776" s="9">
        <f>shipments9[[#This Row],[Gross Profit]]/shipments9[[#This Row],[Amount]]</f>
        <v>0.3192046783625731</v>
      </c>
      <c r="T3776" s="11">
        <f>shipments9[[#This Row],[Amount]]/shipments9[[#This Row],[Boxes]]</f>
        <v>9.9883177570093462</v>
      </c>
    </row>
    <row r="3777" spans="1:20" hidden="1" x14ac:dyDescent="0.25">
      <c r="A3777" t="s">
        <v>3974</v>
      </c>
      <c r="B3777" t="s">
        <v>65</v>
      </c>
      <c r="C3777" t="s">
        <v>157</v>
      </c>
      <c r="D3777" t="s">
        <v>22</v>
      </c>
      <c r="E3777" s="1">
        <v>45163</v>
      </c>
      <c r="F3777" s="1" t="str">
        <f>TEXT(shipments9[[#This Row],[Shipdate]],"ddd")</f>
        <v>Fri</v>
      </c>
      <c r="G3777" s="1" t="str">
        <f>IF(OR(shipments9[[#This Row],[Day Name]]="Sat",shipments9[[#This Row],[Day Name]]="Sun"),"Weekend","Weekday")</f>
        <v>Weekday</v>
      </c>
      <c r="H3777">
        <v>1032.75</v>
      </c>
      <c r="I3777">
        <v>94</v>
      </c>
      <c r="J3777" t="s">
        <v>172</v>
      </c>
      <c r="K3777" t="s">
        <v>8151</v>
      </c>
      <c r="L3777" t="s">
        <v>8160</v>
      </c>
      <c r="M3777">
        <v>8</v>
      </c>
      <c r="N3777" t="s">
        <v>8162</v>
      </c>
      <c r="O3777" s="4">
        <f>INDEX(products[Cost_per_box], MATCH(shipments9[[#This Row],[PID]], products[PID], 0))</f>
        <v>6.8</v>
      </c>
      <c r="P3777" s="4">
        <f>shipments9[[#This Row],[Boxes]]*shipments9[[#This Row],[Cost Per Box]]</f>
        <v>639.19999999999993</v>
      </c>
      <c r="Q3777" s="4">
        <f>shipments9[[#This Row],[Amount]] -shipments9[[#This Row],[total cost]]</f>
        <v>393.55000000000007</v>
      </c>
      <c r="R3777" s="4" t="str">
        <f>IF(shipments9[[#This Row],[Gross Profit]]&lt;0,"Loss","Profit")</f>
        <v>Profit</v>
      </c>
      <c r="S3777" s="9">
        <f>shipments9[[#This Row],[Gross Profit]]/shipments9[[#This Row],[Amount]]</f>
        <v>0.3810699588477367</v>
      </c>
      <c r="T3777" s="11">
        <f>shipments9[[#This Row],[Amount]]/shipments9[[#This Row],[Boxes]]</f>
        <v>10.986702127659575</v>
      </c>
    </row>
    <row r="3778" spans="1:20" hidden="1" x14ac:dyDescent="0.25">
      <c r="A3778" t="s">
        <v>3975</v>
      </c>
      <c r="B3778" t="s">
        <v>65</v>
      </c>
      <c r="C3778" t="s">
        <v>157</v>
      </c>
      <c r="D3778" t="s">
        <v>22</v>
      </c>
      <c r="E3778" s="1">
        <v>45202</v>
      </c>
      <c r="F3778" s="1" t="str">
        <f>TEXT(shipments9[[#This Row],[Shipdate]],"ddd")</f>
        <v>Tue</v>
      </c>
      <c r="G3778" s="1" t="str">
        <f>IF(OR(shipments9[[#This Row],[Day Name]]="Sat",shipments9[[#This Row],[Day Name]]="Sun"),"Weekend","Weekday")</f>
        <v>Weekday</v>
      </c>
      <c r="H3778">
        <v>8129.25</v>
      </c>
      <c r="I3778">
        <v>1162</v>
      </c>
      <c r="J3778" t="s">
        <v>172</v>
      </c>
      <c r="K3778" t="s">
        <v>8151</v>
      </c>
      <c r="L3778" t="s">
        <v>8152</v>
      </c>
      <c r="M3778">
        <v>10</v>
      </c>
      <c r="N3778" t="s">
        <v>8153</v>
      </c>
      <c r="O3778" s="4">
        <f>INDEX(products[Cost_per_box], MATCH(shipments9[[#This Row],[PID]], products[PID], 0))</f>
        <v>6.8</v>
      </c>
      <c r="P3778" s="4">
        <f>shipments9[[#This Row],[Boxes]]*shipments9[[#This Row],[Cost Per Box]]</f>
        <v>7901.5999999999995</v>
      </c>
      <c r="Q3778" s="4">
        <f>shipments9[[#This Row],[Amount]] -shipments9[[#This Row],[total cost]]</f>
        <v>227.65000000000055</v>
      </c>
      <c r="R3778" s="4" t="str">
        <f>IF(shipments9[[#This Row],[Gross Profit]]&lt;0,"Loss","Profit")</f>
        <v>Profit</v>
      </c>
      <c r="S3778" s="9">
        <f>shipments9[[#This Row],[Gross Profit]]/shipments9[[#This Row],[Amount]]</f>
        <v>2.8003813389919186E-2</v>
      </c>
      <c r="T3778" s="11">
        <f>shipments9[[#This Row],[Amount]]/shipments9[[#This Row],[Boxes]]</f>
        <v>6.995912220309811</v>
      </c>
    </row>
    <row r="3779" spans="1:20" hidden="1" x14ac:dyDescent="0.25">
      <c r="A3779" t="s">
        <v>3976</v>
      </c>
      <c r="B3779" t="s">
        <v>65</v>
      </c>
      <c r="C3779" t="s">
        <v>157</v>
      </c>
      <c r="D3779" t="s">
        <v>22</v>
      </c>
      <c r="E3779" s="1">
        <v>45279</v>
      </c>
      <c r="F3779" s="1" t="str">
        <f>TEXT(shipments9[[#This Row],[Shipdate]],"ddd")</f>
        <v>Tue</v>
      </c>
      <c r="G3779" s="1" t="str">
        <f>IF(OR(shipments9[[#This Row],[Day Name]]="Sat",shipments9[[#This Row],[Day Name]]="Sun"),"Weekend","Weekday")</f>
        <v>Weekday</v>
      </c>
      <c r="H3779">
        <v>2382.75</v>
      </c>
      <c r="I3779">
        <v>341</v>
      </c>
      <c r="J3779" t="s">
        <v>172</v>
      </c>
      <c r="K3779" t="s">
        <v>8151</v>
      </c>
      <c r="L3779" t="s">
        <v>8152</v>
      </c>
      <c r="M3779">
        <v>12</v>
      </c>
      <c r="N3779" t="s">
        <v>8166</v>
      </c>
      <c r="O3779" s="4">
        <f>INDEX(products[Cost_per_box], MATCH(shipments9[[#This Row],[PID]], products[PID], 0))</f>
        <v>6.8</v>
      </c>
      <c r="P3779" s="4">
        <f>shipments9[[#This Row],[Boxes]]*shipments9[[#This Row],[Cost Per Box]]</f>
        <v>2318.7999999999997</v>
      </c>
      <c r="Q3779" s="4">
        <f>shipments9[[#This Row],[Amount]] -shipments9[[#This Row],[total cost]]</f>
        <v>63.950000000000273</v>
      </c>
      <c r="R3779" s="4" t="str">
        <f>IF(shipments9[[#This Row],[Gross Profit]]&lt;0,"Loss","Profit")</f>
        <v>Profit</v>
      </c>
      <c r="S3779" s="9">
        <f>shipments9[[#This Row],[Gross Profit]]/shipments9[[#This Row],[Amount]]</f>
        <v>2.6838736753751032E-2</v>
      </c>
      <c r="T3779" s="11">
        <f>shipments9[[#This Row],[Amount]]/shipments9[[#This Row],[Boxes]]</f>
        <v>6.9875366568914954</v>
      </c>
    </row>
    <row r="3780" spans="1:20" hidden="1" x14ac:dyDescent="0.25">
      <c r="A3780" t="s">
        <v>3977</v>
      </c>
      <c r="B3780" t="s">
        <v>65</v>
      </c>
      <c r="C3780" t="s">
        <v>157</v>
      </c>
      <c r="D3780" t="s">
        <v>22</v>
      </c>
      <c r="E3780" s="1">
        <v>45328</v>
      </c>
      <c r="F3780" s="1" t="str">
        <f>TEXT(shipments9[[#This Row],[Shipdate]],"ddd")</f>
        <v>Tue</v>
      </c>
      <c r="G3780" s="1" t="str">
        <f>IF(OR(shipments9[[#This Row],[Day Name]]="Sat",shipments9[[#This Row],[Day Name]]="Sun"),"Weekend","Weekday")</f>
        <v>Weekday</v>
      </c>
      <c r="H3780">
        <v>6174</v>
      </c>
      <c r="I3780">
        <v>686</v>
      </c>
      <c r="J3780" t="s">
        <v>172</v>
      </c>
      <c r="K3780" t="s">
        <v>8155</v>
      </c>
      <c r="L3780" t="s">
        <v>8156</v>
      </c>
      <c r="M3780">
        <v>2</v>
      </c>
      <c r="N3780" t="s">
        <v>8157</v>
      </c>
      <c r="O3780" s="4">
        <f>INDEX(products[Cost_per_box], MATCH(shipments9[[#This Row],[PID]], products[PID], 0))</f>
        <v>6.8</v>
      </c>
      <c r="P3780" s="4">
        <f>shipments9[[#This Row],[Boxes]]*shipments9[[#This Row],[Cost Per Box]]</f>
        <v>4664.8</v>
      </c>
      <c r="Q3780" s="4">
        <f>shipments9[[#This Row],[Amount]] -shipments9[[#This Row],[total cost]]</f>
        <v>1509.1999999999998</v>
      </c>
      <c r="R3780" s="4" t="str">
        <f>IF(shipments9[[#This Row],[Gross Profit]]&lt;0,"Loss","Profit")</f>
        <v>Profit</v>
      </c>
      <c r="S3780" s="9">
        <f>shipments9[[#This Row],[Gross Profit]]/shipments9[[#This Row],[Amount]]</f>
        <v>0.24444444444444441</v>
      </c>
      <c r="T3780" s="11">
        <f>shipments9[[#This Row],[Amount]]/shipments9[[#This Row],[Boxes]]</f>
        <v>9</v>
      </c>
    </row>
    <row r="3781" spans="1:20" hidden="1" x14ac:dyDescent="0.25">
      <c r="A3781" t="s">
        <v>3978</v>
      </c>
      <c r="B3781" t="s">
        <v>68</v>
      </c>
      <c r="C3781" t="s">
        <v>157</v>
      </c>
      <c r="D3781" t="s">
        <v>22</v>
      </c>
      <c r="E3781" s="1">
        <v>45335</v>
      </c>
      <c r="F3781" s="1" t="str">
        <f>TEXT(shipments9[[#This Row],[Shipdate]],"ddd")</f>
        <v>Tue</v>
      </c>
      <c r="G3781" s="1" t="str">
        <f>IF(OR(shipments9[[#This Row],[Day Name]]="Sat",shipments9[[#This Row],[Day Name]]="Sun"),"Weekend","Weekday")</f>
        <v>Weekday</v>
      </c>
      <c r="H3781">
        <v>1208.25</v>
      </c>
      <c r="I3781">
        <v>152</v>
      </c>
      <c r="J3781" t="s">
        <v>172</v>
      </c>
      <c r="K3781" t="s">
        <v>8155</v>
      </c>
      <c r="L3781" t="s">
        <v>8156</v>
      </c>
      <c r="M3781">
        <v>2</v>
      </c>
      <c r="N3781" t="s">
        <v>8157</v>
      </c>
      <c r="O3781" s="4">
        <f>INDEX(products[Cost_per_box], MATCH(shipments9[[#This Row],[PID]], products[PID], 0))</f>
        <v>6.8</v>
      </c>
      <c r="P3781" s="4">
        <f>shipments9[[#This Row],[Boxes]]*shipments9[[#This Row],[Cost Per Box]]</f>
        <v>1033.5999999999999</v>
      </c>
      <c r="Q3781" s="4">
        <f>shipments9[[#This Row],[Amount]] -shipments9[[#This Row],[total cost]]</f>
        <v>174.65000000000009</v>
      </c>
      <c r="R3781" s="4" t="str">
        <f>IF(shipments9[[#This Row],[Gross Profit]]&lt;0,"Loss","Profit")</f>
        <v>Profit</v>
      </c>
      <c r="S3781" s="9">
        <f>shipments9[[#This Row],[Gross Profit]]/shipments9[[#This Row],[Amount]]</f>
        <v>0.1445478998551625</v>
      </c>
      <c r="T3781" s="11">
        <f>shipments9[[#This Row],[Amount]]/shipments9[[#This Row],[Boxes]]</f>
        <v>7.9490131578947372</v>
      </c>
    </row>
    <row r="3782" spans="1:20" hidden="1" x14ac:dyDescent="0.25">
      <c r="A3782" t="s">
        <v>3979</v>
      </c>
      <c r="B3782" t="s">
        <v>68</v>
      </c>
      <c r="C3782" t="s">
        <v>157</v>
      </c>
      <c r="D3782" t="s">
        <v>22</v>
      </c>
      <c r="E3782" s="1">
        <v>44977</v>
      </c>
      <c r="F3782" s="1" t="str">
        <f>TEXT(shipments9[[#This Row],[Shipdate]],"ddd")</f>
        <v>Mon</v>
      </c>
      <c r="G3782" s="1" t="str">
        <f>IF(OR(shipments9[[#This Row],[Day Name]]="Sat",shipments9[[#This Row],[Day Name]]="Sun"),"Weekend","Weekday")</f>
        <v>Weekday</v>
      </c>
      <c r="H3782">
        <v>11477.25</v>
      </c>
      <c r="I3782">
        <v>1148</v>
      </c>
      <c r="J3782" t="s">
        <v>172</v>
      </c>
      <c r="K3782" t="s">
        <v>8151</v>
      </c>
      <c r="L3782" t="s">
        <v>8156</v>
      </c>
      <c r="M3782">
        <v>2</v>
      </c>
      <c r="N3782" t="s">
        <v>8157</v>
      </c>
      <c r="O3782" s="4">
        <f>INDEX(products[Cost_per_box], MATCH(shipments9[[#This Row],[PID]], products[PID], 0))</f>
        <v>6.8</v>
      </c>
      <c r="P3782" s="4">
        <f>shipments9[[#This Row],[Boxes]]*shipments9[[#This Row],[Cost Per Box]]</f>
        <v>7806.4</v>
      </c>
      <c r="Q3782" s="4">
        <f>shipments9[[#This Row],[Amount]] -shipments9[[#This Row],[total cost]]</f>
        <v>3670.8500000000004</v>
      </c>
      <c r="R3782" s="4" t="str">
        <f>IF(shipments9[[#This Row],[Gross Profit]]&lt;0,"Loss","Profit")</f>
        <v>Profit</v>
      </c>
      <c r="S3782" s="9">
        <f>shipments9[[#This Row],[Gross Profit]]/shipments9[[#This Row],[Amount]]</f>
        <v>0.31983706898429504</v>
      </c>
      <c r="T3782" s="11">
        <f>shipments9[[#This Row],[Amount]]/shipments9[[#This Row],[Boxes]]</f>
        <v>9.9976045296167246</v>
      </c>
    </row>
    <row r="3783" spans="1:20" hidden="1" x14ac:dyDescent="0.25">
      <c r="A3783" t="s">
        <v>3980</v>
      </c>
      <c r="B3783" t="s">
        <v>108</v>
      </c>
      <c r="C3783" t="s">
        <v>157</v>
      </c>
      <c r="D3783" t="s">
        <v>22</v>
      </c>
      <c r="E3783" s="1">
        <v>45079</v>
      </c>
      <c r="F3783" s="1" t="str">
        <f>TEXT(shipments9[[#This Row],[Shipdate]],"ddd")</f>
        <v>Fri</v>
      </c>
      <c r="G3783" s="1" t="str">
        <f>IF(OR(shipments9[[#This Row],[Day Name]]="Sat",shipments9[[#This Row],[Day Name]]="Sun"),"Weekend","Weekday")</f>
        <v>Weekday</v>
      </c>
      <c r="H3783">
        <v>9765</v>
      </c>
      <c r="I3783">
        <v>1221</v>
      </c>
      <c r="J3783" t="s">
        <v>172</v>
      </c>
      <c r="K3783" t="s">
        <v>8151</v>
      </c>
      <c r="L3783" t="s">
        <v>8154</v>
      </c>
      <c r="M3783">
        <v>6</v>
      </c>
      <c r="N3783" t="s">
        <v>8159</v>
      </c>
      <c r="O3783" s="4">
        <f>INDEX(products[Cost_per_box], MATCH(shipments9[[#This Row],[PID]], products[PID], 0))</f>
        <v>6.8</v>
      </c>
      <c r="P3783" s="4">
        <f>shipments9[[#This Row],[Boxes]]*shipments9[[#This Row],[Cost Per Box]]</f>
        <v>8302.7999999999993</v>
      </c>
      <c r="Q3783" s="4">
        <f>shipments9[[#This Row],[Amount]] -shipments9[[#This Row],[total cost]]</f>
        <v>1462.2000000000007</v>
      </c>
      <c r="R3783" s="4" t="str">
        <f>IF(shipments9[[#This Row],[Gross Profit]]&lt;0,"Loss","Profit")</f>
        <v>Profit</v>
      </c>
      <c r="S3783" s="9">
        <f>shipments9[[#This Row],[Gross Profit]]/shipments9[[#This Row],[Amount]]</f>
        <v>0.14973886328725045</v>
      </c>
      <c r="T3783" s="11">
        <f>shipments9[[#This Row],[Amount]]/shipments9[[#This Row],[Boxes]]</f>
        <v>7.9975429975429977</v>
      </c>
    </row>
    <row r="3784" spans="1:20" hidden="1" x14ac:dyDescent="0.25">
      <c r="A3784" t="s">
        <v>3981</v>
      </c>
      <c r="B3784" t="s">
        <v>108</v>
      </c>
      <c r="C3784" t="s">
        <v>157</v>
      </c>
      <c r="D3784" t="s">
        <v>22</v>
      </c>
      <c r="E3784" s="1">
        <v>45201</v>
      </c>
      <c r="F3784" s="1" t="str">
        <f>TEXT(shipments9[[#This Row],[Shipdate]],"ddd")</f>
        <v>Mon</v>
      </c>
      <c r="G3784" s="1" t="str">
        <f>IF(OR(shipments9[[#This Row],[Day Name]]="Sat",shipments9[[#This Row],[Day Name]]="Sun"),"Weekend","Weekday")</f>
        <v>Weekday</v>
      </c>
      <c r="H3784">
        <v>3984.75</v>
      </c>
      <c r="I3784">
        <v>443</v>
      </c>
      <c r="J3784" t="s">
        <v>172</v>
      </c>
      <c r="K3784" t="s">
        <v>8151</v>
      </c>
      <c r="L3784" t="s">
        <v>8152</v>
      </c>
      <c r="M3784">
        <v>10</v>
      </c>
      <c r="N3784" t="s">
        <v>8153</v>
      </c>
      <c r="O3784" s="4">
        <f>INDEX(products[Cost_per_box], MATCH(shipments9[[#This Row],[PID]], products[PID], 0))</f>
        <v>6.8</v>
      </c>
      <c r="P3784" s="4">
        <f>shipments9[[#This Row],[Boxes]]*shipments9[[#This Row],[Cost Per Box]]</f>
        <v>3012.4</v>
      </c>
      <c r="Q3784" s="4">
        <f>shipments9[[#This Row],[Amount]] -shipments9[[#This Row],[total cost]]</f>
        <v>972.34999999999991</v>
      </c>
      <c r="R3784" s="4" t="str">
        <f>IF(shipments9[[#This Row],[Gross Profit]]&lt;0,"Loss","Profit")</f>
        <v>Profit</v>
      </c>
      <c r="S3784" s="9">
        <f>shipments9[[#This Row],[Gross Profit]]/shipments9[[#This Row],[Amount]]</f>
        <v>0.24401781793086139</v>
      </c>
      <c r="T3784" s="11">
        <f>shipments9[[#This Row],[Amount]]/shipments9[[#This Row],[Boxes]]</f>
        <v>8.994920993227991</v>
      </c>
    </row>
    <row r="3785" spans="1:20" hidden="1" x14ac:dyDescent="0.25">
      <c r="A3785" t="s">
        <v>3982</v>
      </c>
      <c r="B3785" t="s">
        <v>108</v>
      </c>
      <c r="C3785" t="s">
        <v>157</v>
      </c>
      <c r="D3785" t="s">
        <v>22</v>
      </c>
      <c r="E3785" s="1">
        <v>45273</v>
      </c>
      <c r="F3785" s="1" t="str">
        <f>TEXT(shipments9[[#This Row],[Shipdate]],"ddd")</f>
        <v>Wed</v>
      </c>
      <c r="G3785" s="1" t="str">
        <f>IF(OR(shipments9[[#This Row],[Day Name]]="Sat",shipments9[[#This Row],[Day Name]]="Sun"),"Weekend","Weekday")</f>
        <v>Weekday</v>
      </c>
      <c r="H3785">
        <v>3559.5</v>
      </c>
      <c r="I3785">
        <v>396</v>
      </c>
      <c r="J3785" t="s">
        <v>172</v>
      </c>
      <c r="K3785" t="s">
        <v>8151</v>
      </c>
      <c r="L3785" t="s">
        <v>8152</v>
      </c>
      <c r="M3785">
        <v>12</v>
      </c>
      <c r="N3785" t="s">
        <v>8166</v>
      </c>
      <c r="O3785" s="4">
        <f>INDEX(products[Cost_per_box], MATCH(shipments9[[#This Row],[PID]], products[PID], 0))</f>
        <v>6.8</v>
      </c>
      <c r="P3785" s="4">
        <f>shipments9[[#This Row],[Boxes]]*shipments9[[#This Row],[Cost Per Box]]</f>
        <v>2692.7999999999997</v>
      </c>
      <c r="Q3785" s="4">
        <f>shipments9[[#This Row],[Amount]] -shipments9[[#This Row],[total cost]]</f>
        <v>866.70000000000027</v>
      </c>
      <c r="R3785" s="4" t="str">
        <f>IF(shipments9[[#This Row],[Gross Profit]]&lt;0,"Loss","Profit")</f>
        <v>Profit</v>
      </c>
      <c r="S3785" s="9">
        <f>shipments9[[#This Row],[Gross Profit]]/shipments9[[#This Row],[Amount]]</f>
        <v>0.24348925410872321</v>
      </c>
      <c r="T3785" s="11">
        <f>shipments9[[#This Row],[Amount]]/shipments9[[#This Row],[Boxes]]</f>
        <v>8.9886363636363633</v>
      </c>
    </row>
    <row r="3786" spans="1:20" hidden="1" x14ac:dyDescent="0.25">
      <c r="A3786" t="s">
        <v>3983</v>
      </c>
      <c r="B3786" t="s">
        <v>105</v>
      </c>
      <c r="C3786" t="s">
        <v>157</v>
      </c>
      <c r="D3786" t="s">
        <v>22</v>
      </c>
      <c r="E3786" s="1">
        <v>44943</v>
      </c>
      <c r="F3786" s="1" t="str">
        <f>TEXT(shipments9[[#This Row],[Shipdate]],"ddd")</f>
        <v>Tue</v>
      </c>
      <c r="G3786" s="1" t="str">
        <f>IF(OR(shipments9[[#This Row],[Day Name]]="Sat",shipments9[[#This Row],[Day Name]]="Sun"),"Weekend","Weekday")</f>
        <v>Weekday</v>
      </c>
      <c r="H3786">
        <v>1485</v>
      </c>
      <c r="I3786">
        <v>186</v>
      </c>
      <c r="J3786" t="s">
        <v>172</v>
      </c>
      <c r="K3786" t="s">
        <v>8151</v>
      </c>
      <c r="L3786" t="s">
        <v>8156</v>
      </c>
      <c r="M3786">
        <v>1</v>
      </c>
      <c r="N3786" t="s">
        <v>8163</v>
      </c>
      <c r="O3786" s="4">
        <f>INDEX(products[Cost_per_box], MATCH(shipments9[[#This Row],[PID]], products[PID], 0))</f>
        <v>6.8</v>
      </c>
      <c r="P3786" s="4">
        <f>shipments9[[#This Row],[Boxes]]*shipments9[[#This Row],[Cost Per Box]]</f>
        <v>1264.8</v>
      </c>
      <c r="Q3786" s="4">
        <f>shipments9[[#This Row],[Amount]] -shipments9[[#This Row],[total cost]]</f>
        <v>220.20000000000005</v>
      </c>
      <c r="R3786" s="4" t="str">
        <f>IF(shipments9[[#This Row],[Gross Profit]]&lt;0,"Loss","Profit")</f>
        <v>Profit</v>
      </c>
      <c r="S3786" s="9">
        <f>shipments9[[#This Row],[Gross Profit]]/shipments9[[#This Row],[Amount]]</f>
        <v>0.14828282828282832</v>
      </c>
      <c r="T3786" s="11">
        <f>shipments9[[#This Row],[Amount]]/shipments9[[#This Row],[Boxes]]</f>
        <v>7.9838709677419351</v>
      </c>
    </row>
    <row r="3787" spans="1:20" hidden="1" x14ac:dyDescent="0.25">
      <c r="A3787" t="s">
        <v>3984</v>
      </c>
      <c r="B3787" t="s">
        <v>105</v>
      </c>
      <c r="C3787" t="s">
        <v>157</v>
      </c>
      <c r="D3787" t="s">
        <v>22</v>
      </c>
      <c r="E3787" s="1">
        <v>45341</v>
      </c>
      <c r="F3787" s="1" t="str">
        <f>TEXT(shipments9[[#This Row],[Shipdate]],"ddd")</f>
        <v>Mon</v>
      </c>
      <c r="G3787" s="1" t="str">
        <f>IF(OR(shipments9[[#This Row],[Day Name]]="Sat",shipments9[[#This Row],[Day Name]]="Sun"),"Weekend","Weekday")</f>
        <v>Weekday</v>
      </c>
      <c r="H3787">
        <v>2153.25</v>
      </c>
      <c r="I3787">
        <v>216</v>
      </c>
      <c r="J3787" t="s">
        <v>172</v>
      </c>
      <c r="K3787" t="s">
        <v>8155</v>
      </c>
      <c r="L3787" t="s">
        <v>8156</v>
      </c>
      <c r="M3787">
        <v>2</v>
      </c>
      <c r="N3787" t="s">
        <v>8157</v>
      </c>
      <c r="O3787" s="4">
        <f>INDEX(products[Cost_per_box], MATCH(shipments9[[#This Row],[PID]], products[PID], 0))</f>
        <v>6.8</v>
      </c>
      <c r="P3787" s="4">
        <f>shipments9[[#This Row],[Boxes]]*shipments9[[#This Row],[Cost Per Box]]</f>
        <v>1468.8</v>
      </c>
      <c r="Q3787" s="4">
        <f>shipments9[[#This Row],[Amount]] -shipments9[[#This Row],[total cost]]</f>
        <v>684.45</v>
      </c>
      <c r="R3787" s="4" t="str">
        <f>IF(shipments9[[#This Row],[Gross Profit]]&lt;0,"Loss","Profit")</f>
        <v>Profit</v>
      </c>
      <c r="S3787" s="9">
        <f>shipments9[[#This Row],[Gross Profit]]/shipments9[[#This Row],[Amount]]</f>
        <v>0.31786833855799373</v>
      </c>
      <c r="T3787" s="11">
        <f>shipments9[[#This Row],[Amount]]/shipments9[[#This Row],[Boxes]]</f>
        <v>9.96875</v>
      </c>
    </row>
    <row r="3788" spans="1:20" hidden="1" x14ac:dyDescent="0.25">
      <c r="A3788" t="s">
        <v>3985</v>
      </c>
      <c r="B3788" t="s">
        <v>105</v>
      </c>
      <c r="C3788" t="s">
        <v>157</v>
      </c>
      <c r="D3788" t="s">
        <v>22</v>
      </c>
      <c r="E3788" s="1">
        <v>44974</v>
      </c>
      <c r="F3788" s="1" t="str">
        <f>TEXT(shipments9[[#This Row],[Shipdate]],"ddd")</f>
        <v>Fri</v>
      </c>
      <c r="G3788" s="1" t="str">
        <f>IF(OR(shipments9[[#This Row],[Day Name]]="Sat",shipments9[[#This Row],[Day Name]]="Sun"),"Weekend","Weekday")</f>
        <v>Weekday</v>
      </c>
      <c r="H3788">
        <v>3771</v>
      </c>
      <c r="I3788">
        <v>419</v>
      </c>
      <c r="J3788" t="s">
        <v>172</v>
      </c>
      <c r="K3788" t="s">
        <v>8151</v>
      </c>
      <c r="L3788" t="s">
        <v>8156</v>
      </c>
      <c r="M3788">
        <v>2</v>
      </c>
      <c r="N3788" t="s">
        <v>8157</v>
      </c>
      <c r="O3788" s="4">
        <f>INDEX(products[Cost_per_box], MATCH(shipments9[[#This Row],[PID]], products[PID], 0))</f>
        <v>6.8</v>
      </c>
      <c r="P3788" s="4">
        <f>shipments9[[#This Row],[Boxes]]*shipments9[[#This Row],[Cost Per Box]]</f>
        <v>2849.2</v>
      </c>
      <c r="Q3788" s="4">
        <f>shipments9[[#This Row],[Amount]] -shipments9[[#This Row],[total cost]]</f>
        <v>921.80000000000018</v>
      </c>
      <c r="R3788" s="4" t="str">
        <f>IF(shipments9[[#This Row],[Gross Profit]]&lt;0,"Loss","Profit")</f>
        <v>Profit</v>
      </c>
      <c r="S3788" s="9">
        <f>shipments9[[#This Row],[Gross Profit]]/shipments9[[#This Row],[Amount]]</f>
        <v>0.24444444444444449</v>
      </c>
      <c r="T3788" s="11">
        <f>shipments9[[#This Row],[Amount]]/shipments9[[#This Row],[Boxes]]</f>
        <v>9</v>
      </c>
    </row>
    <row r="3789" spans="1:20" hidden="1" x14ac:dyDescent="0.25">
      <c r="A3789" t="s">
        <v>3986</v>
      </c>
      <c r="B3789" t="s">
        <v>105</v>
      </c>
      <c r="C3789" t="s">
        <v>157</v>
      </c>
      <c r="D3789" t="s">
        <v>22</v>
      </c>
      <c r="E3789" s="1">
        <v>45299</v>
      </c>
      <c r="F3789" s="1" t="str">
        <f>TEXT(shipments9[[#This Row],[Shipdate]],"ddd")</f>
        <v>Mon</v>
      </c>
      <c r="G3789" s="1" t="str">
        <f>IF(OR(shipments9[[#This Row],[Day Name]]="Sat",shipments9[[#This Row],[Day Name]]="Sun"),"Weekend","Weekday")</f>
        <v>Weekday</v>
      </c>
      <c r="H3789">
        <v>17887.5</v>
      </c>
      <c r="I3789">
        <v>2236</v>
      </c>
      <c r="J3789" t="s">
        <v>172</v>
      </c>
      <c r="K3789" t="s">
        <v>8155</v>
      </c>
      <c r="L3789" t="s">
        <v>8156</v>
      </c>
      <c r="M3789">
        <v>1</v>
      </c>
      <c r="N3789" t="s">
        <v>8163</v>
      </c>
      <c r="O3789" s="4">
        <f>INDEX(products[Cost_per_box], MATCH(shipments9[[#This Row],[PID]], products[PID], 0))</f>
        <v>6.8</v>
      </c>
      <c r="P3789" s="4">
        <f>shipments9[[#This Row],[Boxes]]*shipments9[[#This Row],[Cost Per Box]]</f>
        <v>15204.8</v>
      </c>
      <c r="Q3789" s="4">
        <f>shipments9[[#This Row],[Amount]] -shipments9[[#This Row],[total cost]]</f>
        <v>2682.7000000000007</v>
      </c>
      <c r="R3789" s="4" t="str">
        <f>IF(shipments9[[#This Row],[Gross Profit]]&lt;0,"Loss","Profit")</f>
        <v>Profit</v>
      </c>
      <c r="S3789" s="9">
        <f>shipments9[[#This Row],[Gross Profit]]/shipments9[[#This Row],[Amount]]</f>
        <v>0.14997624039133478</v>
      </c>
      <c r="T3789" s="11">
        <f>shipments9[[#This Row],[Amount]]/shipments9[[#This Row],[Boxes]]</f>
        <v>7.9997763864042932</v>
      </c>
    </row>
    <row r="3790" spans="1:20" hidden="1" x14ac:dyDescent="0.25">
      <c r="A3790" t="s">
        <v>3987</v>
      </c>
      <c r="B3790" t="s">
        <v>111</v>
      </c>
      <c r="C3790" t="s">
        <v>157</v>
      </c>
      <c r="D3790" t="s">
        <v>22</v>
      </c>
      <c r="E3790" s="1">
        <v>45104</v>
      </c>
      <c r="F3790" s="1" t="str">
        <f>TEXT(shipments9[[#This Row],[Shipdate]],"ddd")</f>
        <v>Tue</v>
      </c>
      <c r="G3790" s="1" t="str">
        <f>IF(OR(shipments9[[#This Row],[Day Name]]="Sat",shipments9[[#This Row],[Day Name]]="Sun"),"Weekend","Weekday")</f>
        <v>Weekday</v>
      </c>
      <c r="H3790">
        <v>10302.75</v>
      </c>
      <c r="I3790">
        <v>1145</v>
      </c>
      <c r="J3790" t="s">
        <v>172</v>
      </c>
      <c r="K3790" t="s">
        <v>8151</v>
      </c>
      <c r="L3790" t="s">
        <v>8154</v>
      </c>
      <c r="M3790">
        <v>6</v>
      </c>
      <c r="N3790" t="s">
        <v>8159</v>
      </c>
      <c r="O3790" s="4">
        <f>INDEX(products[Cost_per_box], MATCH(shipments9[[#This Row],[PID]], products[PID], 0))</f>
        <v>6.8</v>
      </c>
      <c r="P3790" s="4">
        <f>shipments9[[#This Row],[Boxes]]*shipments9[[#This Row],[Cost Per Box]]</f>
        <v>7786</v>
      </c>
      <c r="Q3790" s="4">
        <f>shipments9[[#This Row],[Amount]] -shipments9[[#This Row],[total cost]]</f>
        <v>2516.75</v>
      </c>
      <c r="R3790" s="4" t="str">
        <f>IF(shipments9[[#This Row],[Gross Profit]]&lt;0,"Loss","Profit")</f>
        <v>Profit</v>
      </c>
      <c r="S3790" s="9">
        <f>shipments9[[#This Row],[Gross Profit]]/shipments9[[#This Row],[Amount]]</f>
        <v>0.24427943995535173</v>
      </c>
      <c r="T3790" s="11">
        <f>shipments9[[#This Row],[Amount]]/shipments9[[#This Row],[Boxes]]</f>
        <v>8.9980349344978166</v>
      </c>
    </row>
    <row r="3791" spans="1:20" hidden="1" x14ac:dyDescent="0.25">
      <c r="A3791" t="s">
        <v>3988</v>
      </c>
      <c r="B3791" t="s">
        <v>114</v>
      </c>
      <c r="C3791" t="s">
        <v>157</v>
      </c>
      <c r="D3791" t="s">
        <v>22</v>
      </c>
      <c r="E3791" s="1">
        <v>45462</v>
      </c>
      <c r="F3791" s="1" t="str">
        <f>TEXT(shipments9[[#This Row],[Shipdate]],"ddd")</f>
        <v>Wed</v>
      </c>
      <c r="G3791" s="1" t="str">
        <f>IF(OR(shipments9[[#This Row],[Day Name]]="Sat",shipments9[[#This Row],[Day Name]]="Sun"),"Weekend","Weekday")</f>
        <v>Weekday</v>
      </c>
      <c r="H3791">
        <v>6601.5</v>
      </c>
      <c r="I3791">
        <v>661</v>
      </c>
      <c r="J3791" t="s">
        <v>172</v>
      </c>
      <c r="K3791" t="s">
        <v>8155</v>
      </c>
      <c r="L3791" t="s">
        <v>8154</v>
      </c>
      <c r="M3791">
        <v>6</v>
      </c>
      <c r="N3791" t="s">
        <v>8159</v>
      </c>
      <c r="O3791" s="4">
        <f>INDEX(products[Cost_per_box], MATCH(shipments9[[#This Row],[PID]], products[PID], 0))</f>
        <v>6.8</v>
      </c>
      <c r="P3791" s="4">
        <f>shipments9[[#This Row],[Boxes]]*shipments9[[#This Row],[Cost Per Box]]</f>
        <v>4494.8</v>
      </c>
      <c r="Q3791" s="4">
        <f>shipments9[[#This Row],[Amount]] -shipments9[[#This Row],[total cost]]</f>
        <v>2106.6999999999998</v>
      </c>
      <c r="R3791" s="4" t="str">
        <f>IF(shipments9[[#This Row],[Gross Profit]]&lt;0,"Loss","Profit")</f>
        <v>Profit</v>
      </c>
      <c r="S3791" s="9">
        <f>shipments9[[#This Row],[Gross Profit]]/shipments9[[#This Row],[Amount]]</f>
        <v>0.31912444141482993</v>
      </c>
      <c r="T3791" s="11">
        <f>shipments9[[#This Row],[Amount]]/shipments9[[#This Row],[Boxes]]</f>
        <v>9.9871406959152793</v>
      </c>
    </row>
    <row r="3792" spans="1:20" hidden="1" x14ac:dyDescent="0.25">
      <c r="A3792" t="s">
        <v>3989</v>
      </c>
      <c r="B3792" t="s">
        <v>114</v>
      </c>
      <c r="C3792" t="s">
        <v>157</v>
      </c>
      <c r="D3792" t="s">
        <v>22</v>
      </c>
      <c r="E3792" s="1">
        <v>45156</v>
      </c>
      <c r="F3792" s="1" t="str">
        <f>TEXT(shipments9[[#This Row],[Shipdate]],"ddd")</f>
        <v>Fri</v>
      </c>
      <c r="G3792" s="1" t="str">
        <f>IF(OR(shipments9[[#This Row],[Day Name]]="Sat",shipments9[[#This Row],[Day Name]]="Sun"),"Weekend","Weekday")</f>
        <v>Weekday</v>
      </c>
      <c r="H3792">
        <v>8667</v>
      </c>
      <c r="I3792">
        <v>1084</v>
      </c>
      <c r="J3792" t="s">
        <v>172</v>
      </c>
      <c r="K3792" t="s">
        <v>8151</v>
      </c>
      <c r="L3792" t="s">
        <v>8160</v>
      </c>
      <c r="M3792">
        <v>8</v>
      </c>
      <c r="N3792" t="s">
        <v>8162</v>
      </c>
      <c r="O3792" s="4">
        <f>INDEX(products[Cost_per_box], MATCH(shipments9[[#This Row],[PID]], products[PID], 0))</f>
        <v>6.8</v>
      </c>
      <c r="P3792" s="4">
        <f>shipments9[[#This Row],[Boxes]]*shipments9[[#This Row],[Cost Per Box]]</f>
        <v>7371.2</v>
      </c>
      <c r="Q3792" s="4">
        <f>shipments9[[#This Row],[Amount]] -shipments9[[#This Row],[total cost]]</f>
        <v>1295.8000000000002</v>
      </c>
      <c r="R3792" s="4" t="str">
        <f>IF(shipments9[[#This Row],[Gross Profit]]&lt;0,"Loss","Profit")</f>
        <v>Profit</v>
      </c>
      <c r="S3792" s="9">
        <f>shipments9[[#This Row],[Gross Profit]]/shipments9[[#This Row],[Amount]]</f>
        <v>0.14950963424483676</v>
      </c>
      <c r="T3792" s="11">
        <f>shipments9[[#This Row],[Amount]]/shipments9[[#This Row],[Boxes]]</f>
        <v>7.9953874538745389</v>
      </c>
    </row>
    <row r="3793" spans="1:20" hidden="1" x14ac:dyDescent="0.25">
      <c r="A3793" t="s">
        <v>3990</v>
      </c>
      <c r="B3793" t="s">
        <v>114</v>
      </c>
      <c r="C3793" t="s">
        <v>157</v>
      </c>
      <c r="D3793" t="s">
        <v>22</v>
      </c>
      <c r="E3793" s="1">
        <v>45350</v>
      </c>
      <c r="F3793" s="1" t="str">
        <f>TEXT(shipments9[[#This Row],[Shipdate]],"ddd")</f>
        <v>Wed</v>
      </c>
      <c r="G3793" s="1" t="str">
        <f>IF(OR(shipments9[[#This Row],[Day Name]]="Sat",shipments9[[#This Row],[Day Name]]="Sun"),"Weekend","Weekday")</f>
        <v>Weekday</v>
      </c>
      <c r="H3793">
        <v>18067.5</v>
      </c>
      <c r="I3793">
        <v>2259</v>
      </c>
      <c r="J3793" t="s">
        <v>172</v>
      </c>
      <c r="K3793" t="s">
        <v>8155</v>
      </c>
      <c r="L3793" t="s">
        <v>8156</v>
      </c>
      <c r="M3793">
        <v>2</v>
      </c>
      <c r="N3793" t="s">
        <v>8157</v>
      </c>
      <c r="O3793" s="4">
        <f>INDEX(products[Cost_per_box], MATCH(shipments9[[#This Row],[PID]], products[PID], 0))</f>
        <v>6.8</v>
      </c>
      <c r="P3793" s="4">
        <f>shipments9[[#This Row],[Boxes]]*shipments9[[#This Row],[Cost Per Box]]</f>
        <v>15361.199999999999</v>
      </c>
      <c r="Q3793" s="4">
        <f>shipments9[[#This Row],[Amount]] -shipments9[[#This Row],[total cost]]</f>
        <v>2706.3000000000011</v>
      </c>
      <c r="R3793" s="4" t="str">
        <f>IF(shipments9[[#This Row],[Gross Profit]]&lt;0,"Loss","Profit")</f>
        <v>Profit</v>
      </c>
      <c r="S3793" s="9">
        <f>shipments9[[#This Row],[Gross Profit]]/shipments9[[#This Row],[Amount]]</f>
        <v>0.14978829389788301</v>
      </c>
      <c r="T3793" s="11">
        <f>shipments9[[#This Row],[Amount]]/shipments9[[#This Row],[Boxes]]</f>
        <v>7.9980079681274896</v>
      </c>
    </row>
    <row r="3794" spans="1:20" hidden="1" x14ac:dyDescent="0.25">
      <c r="A3794" t="s">
        <v>3991</v>
      </c>
      <c r="B3794" t="s">
        <v>102</v>
      </c>
      <c r="C3794" t="s">
        <v>157</v>
      </c>
      <c r="D3794" t="s">
        <v>22</v>
      </c>
      <c r="E3794" s="1">
        <v>45294</v>
      </c>
      <c r="F3794" s="1" t="str">
        <f>TEXT(shipments9[[#This Row],[Shipdate]],"ddd")</f>
        <v>Wed</v>
      </c>
      <c r="G3794" s="1" t="str">
        <f>IF(OR(shipments9[[#This Row],[Day Name]]="Sat",shipments9[[#This Row],[Day Name]]="Sun"),"Weekend","Weekday")</f>
        <v>Weekday</v>
      </c>
      <c r="H3794">
        <v>472.5</v>
      </c>
      <c r="I3794">
        <v>60</v>
      </c>
      <c r="J3794" t="s">
        <v>172</v>
      </c>
      <c r="K3794" t="s">
        <v>8155</v>
      </c>
      <c r="L3794" t="s">
        <v>8156</v>
      </c>
      <c r="M3794">
        <v>1</v>
      </c>
      <c r="N3794" t="s">
        <v>8163</v>
      </c>
      <c r="O3794" s="4">
        <f>INDEX(products[Cost_per_box], MATCH(shipments9[[#This Row],[PID]], products[PID], 0))</f>
        <v>6.8</v>
      </c>
      <c r="P3794" s="4">
        <f>shipments9[[#This Row],[Boxes]]*shipments9[[#This Row],[Cost Per Box]]</f>
        <v>408</v>
      </c>
      <c r="Q3794" s="4">
        <f>shipments9[[#This Row],[Amount]] -shipments9[[#This Row],[total cost]]</f>
        <v>64.5</v>
      </c>
      <c r="R3794" s="4" t="str">
        <f>IF(shipments9[[#This Row],[Gross Profit]]&lt;0,"Loss","Profit")</f>
        <v>Profit</v>
      </c>
      <c r="S3794" s="9">
        <f>shipments9[[#This Row],[Gross Profit]]/shipments9[[#This Row],[Amount]]</f>
        <v>0.13650793650793649</v>
      </c>
      <c r="T3794" s="11">
        <f>shipments9[[#This Row],[Amount]]/shipments9[[#This Row],[Boxes]]</f>
        <v>7.875</v>
      </c>
    </row>
    <row r="3795" spans="1:20" hidden="1" x14ac:dyDescent="0.25">
      <c r="A3795" t="s">
        <v>3992</v>
      </c>
      <c r="B3795" t="s">
        <v>102</v>
      </c>
      <c r="C3795" t="s">
        <v>157</v>
      </c>
      <c r="D3795" t="s">
        <v>22</v>
      </c>
      <c r="E3795" s="1">
        <v>45196</v>
      </c>
      <c r="F3795" s="1" t="str">
        <f>TEXT(shipments9[[#This Row],[Shipdate]],"ddd")</f>
        <v>Wed</v>
      </c>
      <c r="G3795" s="1" t="str">
        <f>IF(OR(shipments9[[#This Row],[Day Name]]="Sat",shipments9[[#This Row],[Day Name]]="Sun"),"Weekend","Weekday")</f>
        <v>Weekday</v>
      </c>
      <c r="H3795">
        <v>13052.25</v>
      </c>
      <c r="I3795">
        <v>1632</v>
      </c>
      <c r="J3795" t="s">
        <v>172</v>
      </c>
      <c r="K3795" t="s">
        <v>8151</v>
      </c>
      <c r="L3795" t="s">
        <v>8160</v>
      </c>
      <c r="M3795">
        <v>9</v>
      </c>
      <c r="N3795" t="s">
        <v>8167</v>
      </c>
      <c r="O3795" s="4">
        <f>INDEX(products[Cost_per_box], MATCH(shipments9[[#This Row],[PID]], products[PID], 0))</f>
        <v>6.8</v>
      </c>
      <c r="P3795" s="4">
        <f>shipments9[[#This Row],[Boxes]]*shipments9[[#This Row],[Cost Per Box]]</f>
        <v>11097.6</v>
      </c>
      <c r="Q3795" s="4">
        <f>shipments9[[#This Row],[Amount]] -shipments9[[#This Row],[total cost]]</f>
        <v>1954.6499999999996</v>
      </c>
      <c r="R3795" s="4" t="str">
        <f>IF(shipments9[[#This Row],[Gross Profit]]&lt;0,"Loss","Profit")</f>
        <v>Profit</v>
      </c>
      <c r="S3795" s="9">
        <f>shipments9[[#This Row],[Gross Profit]]/shipments9[[#This Row],[Amount]]</f>
        <v>0.14975578923174163</v>
      </c>
      <c r="T3795" s="11">
        <f>shipments9[[#This Row],[Amount]]/shipments9[[#This Row],[Boxes]]</f>
        <v>7.9977022058823533</v>
      </c>
    </row>
    <row r="3796" spans="1:20" hidden="1" x14ac:dyDescent="0.25">
      <c r="A3796" t="s">
        <v>3993</v>
      </c>
      <c r="B3796" t="s">
        <v>102</v>
      </c>
      <c r="C3796" t="s">
        <v>157</v>
      </c>
      <c r="D3796" t="s">
        <v>22</v>
      </c>
      <c r="E3796" s="1">
        <v>44929</v>
      </c>
      <c r="F3796" s="1" t="str">
        <f>TEXT(shipments9[[#This Row],[Shipdate]],"ddd")</f>
        <v>Tue</v>
      </c>
      <c r="G3796" s="1" t="str">
        <f>IF(OR(shipments9[[#This Row],[Day Name]]="Sat",shipments9[[#This Row],[Day Name]]="Sun"),"Weekend","Weekday")</f>
        <v>Weekday</v>
      </c>
      <c r="H3796">
        <v>5593.5</v>
      </c>
      <c r="I3796">
        <v>622</v>
      </c>
      <c r="J3796" t="s">
        <v>172</v>
      </c>
      <c r="K3796" t="s">
        <v>8151</v>
      </c>
      <c r="L3796" t="s">
        <v>8156</v>
      </c>
      <c r="M3796">
        <v>1</v>
      </c>
      <c r="N3796" t="s">
        <v>8163</v>
      </c>
      <c r="O3796" s="4">
        <f>INDEX(products[Cost_per_box], MATCH(shipments9[[#This Row],[PID]], products[PID], 0))</f>
        <v>6.8</v>
      </c>
      <c r="P3796" s="4">
        <f>shipments9[[#This Row],[Boxes]]*shipments9[[#This Row],[Cost Per Box]]</f>
        <v>4229.5999999999995</v>
      </c>
      <c r="Q3796" s="4">
        <f>shipments9[[#This Row],[Amount]] -shipments9[[#This Row],[total cost]]</f>
        <v>1363.9000000000005</v>
      </c>
      <c r="R3796" s="4" t="str">
        <f>IF(shipments9[[#This Row],[Gross Profit]]&lt;0,"Loss","Profit")</f>
        <v>Profit</v>
      </c>
      <c r="S3796" s="9">
        <f>shipments9[[#This Row],[Gross Profit]]/shipments9[[#This Row],[Amount]]</f>
        <v>0.24383659604898553</v>
      </c>
      <c r="T3796" s="11">
        <f>shipments9[[#This Row],[Amount]]/shipments9[[#This Row],[Boxes]]</f>
        <v>8.9927652733118979</v>
      </c>
    </row>
    <row r="3797" spans="1:20" hidden="1" x14ac:dyDescent="0.25">
      <c r="A3797" t="s">
        <v>3994</v>
      </c>
      <c r="B3797" t="s">
        <v>102</v>
      </c>
      <c r="C3797" t="s">
        <v>157</v>
      </c>
      <c r="D3797" t="s">
        <v>22</v>
      </c>
      <c r="E3797" s="1">
        <v>44972</v>
      </c>
      <c r="F3797" s="1" t="str">
        <f>TEXT(shipments9[[#This Row],[Shipdate]],"ddd")</f>
        <v>Wed</v>
      </c>
      <c r="G3797" s="1" t="str">
        <f>IF(OR(shipments9[[#This Row],[Day Name]]="Sat",shipments9[[#This Row],[Day Name]]="Sun"),"Weekend","Weekday")</f>
        <v>Weekday</v>
      </c>
      <c r="H3797">
        <v>18879.75</v>
      </c>
      <c r="I3797">
        <v>2360</v>
      </c>
      <c r="J3797" t="s">
        <v>172</v>
      </c>
      <c r="K3797" t="s">
        <v>8151</v>
      </c>
      <c r="L3797" t="s">
        <v>8156</v>
      </c>
      <c r="M3797">
        <v>2</v>
      </c>
      <c r="N3797" t="s">
        <v>8157</v>
      </c>
      <c r="O3797" s="4">
        <f>INDEX(products[Cost_per_box], MATCH(shipments9[[#This Row],[PID]], products[PID], 0))</f>
        <v>6.8</v>
      </c>
      <c r="P3797" s="4">
        <f>shipments9[[#This Row],[Boxes]]*shipments9[[#This Row],[Cost Per Box]]</f>
        <v>16048</v>
      </c>
      <c r="Q3797" s="4">
        <f>shipments9[[#This Row],[Amount]] -shipments9[[#This Row],[total cost]]</f>
        <v>2831.75</v>
      </c>
      <c r="R3797" s="4" t="str">
        <f>IF(shipments9[[#This Row],[Gross Profit]]&lt;0,"Loss","Profit")</f>
        <v>Profit</v>
      </c>
      <c r="S3797" s="9">
        <f>shipments9[[#This Row],[Gross Profit]]/shipments9[[#This Row],[Amount]]</f>
        <v>0.14998874455435057</v>
      </c>
      <c r="T3797" s="11">
        <f>shipments9[[#This Row],[Amount]]/shipments9[[#This Row],[Boxes]]</f>
        <v>7.9998940677966104</v>
      </c>
    </row>
    <row r="3798" spans="1:20" hidden="1" x14ac:dyDescent="0.25">
      <c r="A3798" t="s">
        <v>3995</v>
      </c>
      <c r="B3798" t="s">
        <v>42</v>
      </c>
      <c r="C3798" t="s">
        <v>165</v>
      </c>
      <c r="D3798" t="s">
        <v>22</v>
      </c>
      <c r="E3798" s="1">
        <v>45323</v>
      </c>
      <c r="F3798" s="1" t="str">
        <f>TEXT(shipments9[[#This Row],[Shipdate]],"ddd")</f>
        <v>Thu</v>
      </c>
      <c r="G3798" s="1" t="str">
        <f>IF(OR(shipments9[[#This Row],[Day Name]]="Sat",shipments9[[#This Row],[Day Name]]="Sun"),"Weekend","Weekday")</f>
        <v>Weekday</v>
      </c>
      <c r="H3798">
        <v>2965.5</v>
      </c>
      <c r="I3798">
        <v>157</v>
      </c>
      <c r="J3798" t="s">
        <v>172</v>
      </c>
      <c r="K3798" t="s">
        <v>8155</v>
      </c>
      <c r="L3798" t="s">
        <v>8156</v>
      </c>
      <c r="M3798">
        <v>2</v>
      </c>
      <c r="N3798" t="s">
        <v>8157</v>
      </c>
      <c r="O3798" s="4">
        <f>INDEX(products[Cost_per_box], MATCH(shipments9[[#This Row],[PID]], products[PID], 0))</f>
        <v>2.65</v>
      </c>
      <c r="P3798" s="4">
        <f>shipments9[[#This Row],[Boxes]]*shipments9[[#This Row],[Cost Per Box]]</f>
        <v>416.05</v>
      </c>
      <c r="Q3798" s="4">
        <f>shipments9[[#This Row],[Amount]] -shipments9[[#This Row],[total cost]]</f>
        <v>2549.4499999999998</v>
      </c>
      <c r="R3798" s="4" t="str">
        <f>IF(shipments9[[#This Row],[Gross Profit]]&lt;0,"Loss","Profit")</f>
        <v>Profit</v>
      </c>
      <c r="S3798" s="9">
        <f>shipments9[[#This Row],[Gross Profit]]/shipments9[[#This Row],[Amount]]</f>
        <v>0.85970325408868653</v>
      </c>
      <c r="T3798" s="11">
        <f>shipments9[[#This Row],[Amount]]/shipments9[[#This Row],[Boxes]]</f>
        <v>18.888535031847134</v>
      </c>
    </row>
    <row r="3799" spans="1:20" hidden="1" x14ac:dyDescent="0.25">
      <c r="A3799" t="s">
        <v>3996</v>
      </c>
      <c r="B3799" t="s">
        <v>42</v>
      </c>
      <c r="C3799" t="s">
        <v>165</v>
      </c>
      <c r="D3799" t="s">
        <v>22</v>
      </c>
      <c r="E3799" s="1">
        <v>45254</v>
      </c>
      <c r="F3799" s="1" t="str">
        <f>TEXT(shipments9[[#This Row],[Shipdate]],"ddd")</f>
        <v>Fri</v>
      </c>
      <c r="G3799" s="1" t="str">
        <f>IF(OR(shipments9[[#This Row],[Day Name]]="Sat",shipments9[[#This Row],[Day Name]]="Sun"),"Weekend","Weekday")</f>
        <v>Weekday</v>
      </c>
      <c r="H3799">
        <v>1948.5</v>
      </c>
      <c r="I3799">
        <v>89</v>
      </c>
      <c r="J3799" t="s">
        <v>172</v>
      </c>
      <c r="K3799" t="s">
        <v>8151</v>
      </c>
      <c r="L3799" t="s">
        <v>8152</v>
      </c>
      <c r="M3799">
        <v>11</v>
      </c>
      <c r="N3799" t="s">
        <v>8165</v>
      </c>
      <c r="O3799" s="4">
        <f>INDEX(products[Cost_per_box], MATCH(shipments9[[#This Row],[PID]], products[PID], 0))</f>
        <v>2.65</v>
      </c>
      <c r="P3799" s="4">
        <f>shipments9[[#This Row],[Boxes]]*shipments9[[#This Row],[Cost Per Box]]</f>
        <v>235.85</v>
      </c>
      <c r="Q3799" s="4">
        <f>shipments9[[#This Row],[Amount]] -shipments9[[#This Row],[total cost]]</f>
        <v>1712.65</v>
      </c>
      <c r="R3799" s="4" t="str">
        <f>IF(shipments9[[#This Row],[Gross Profit]]&lt;0,"Loss","Profit")</f>
        <v>Profit</v>
      </c>
      <c r="S3799" s="9">
        <f>shipments9[[#This Row],[Gross Profit]]/shipments9[[#This Row],[Amount]]</f>
        <v>0.87895817295355405</v>
      </c>
      <c r="T3799" s="11">
        <f>shipments9[[#This Row],[Amount]]/shipments9[[#This Row],[Boxes]]</f>
        <v>21.893258426966291</v>
      </c>
    </row>
    <row r="3800" spans="1:20" hidden="1" x14ac:dyDescent="0.25">
      <c r="A3800" t="s">
        <v>3997</v>
      </c>
      <c r="B3800" t="s">
        <v>42</v>
      </c>
      <c r="C3800" t="s">
        <v>165</v>
      </c>
      <c r="D3800" t="s">
        <v>22</v>
      </c>
      <c r="E3800" s="1">
        <v>45439</v>
      </c>
      <c r="F3800" s="1" t="str">
        <f>TEXT(shipments9[[#This Row],[Shipdate]],"ddd")</f>
        <v>Mon</v>
      </c>
      <c r="G3800" s="1" t="str">
        <f>IF(OR(shipments9[[#This Row],[Day Name]]="Sat",shipments9[[#This Row],[Day Name]]="Sun"),"Weekend","Weekday")</f>
        <v>Weekday</v>
      </c>
      <c r="H3800">
        <v>3449.25</v>
      </c>
      <c r="I3800">
        <v>192</v>
      </c>
      <c r="J3800" t="s">
        <v>172</v>
      </c>
      <c r="K3800" t="s">
        <v>8155</v>
      </c>
      <c r="L3800" t="s">
        <v>8154</v>
      </c>
      <c r="M3800">
        <v>5</v>
      </c>
      <c r="N3800" t="s">
        <v>201</v>
      </c>
      <c r="O3800" s="4">
        <f>INDEX(products[Cost_per_box], MATCH(shipments9[[#This Row],[PID]], products[PID], 0))</f>
        <v>2.65</v>
      </c>
      <c r="P3800" s="4">
        <f>shipments9[[#This Row],[Boxes]]*shipments9[[#This Row],[Cost Per Box]]</f>
        <v>508.79999999999995</v>
      </c>
      <c r="Q3800" s="4">
        <f>shipments9[[#This Row],[Amount]] -shipments9[[#This Row],[total cost]]</f>
        <v>2940.45</v>
      </c>
      <c r="R3800" s="4" t="str">
        <f>IF(shipments9[[#This Row],[Gross Profit]]&lt;0,"Loss","Profit")</f>
        <v>Profit</v>
      </c>
      <c r="S3800" s="9">
        <f>shipments9[[#This Row],[Gross Profit]]/shipments9[[#This Row],[Amount]]</f>
        <v>0.8524896716677538</v>
      </c>
      <c r="T3800" s="11">
        <f>shipments9[[#This Row],[Amount]]/shipments9[[#This Row],[Boxes]]</f>
        <v>17.96484375</v>
      </c>
    </row>
    <row r="3801" spans="1:20" hidden="1" x14ac:dyDescent="0.25">
      <c r="A3801" t="s">
        <v>3998</v>
      </c>
      <c r="B3801" t="s">
        <v>42</v>
      </c>
      <c r="C3801" t="s">
        <v>165</v>
      </c>
      <c r="D3801" t="s">
        <v>22</v>
      </c>
      <c r="E3801" s="1">
        <v>45166</v>
      </c>
      <c r="F3801" s="1" t="str">
        <f>TEXT(shipments9[[#This Row],[Shipdate]],"ddd")</f>
        <v>Mon</v>
      </c>
      <c r="G3801" s="1" t="str">
        <f>IF(OR(shipments9[[#This Row],[Day Name]]="Sat",shipments9[[#This Row],[Day Name]]="Sun"),"Weekend","Weekday")</f>
        <v>Weekday</v>
      </c>
      <c r="H3801">
        <v>6302.25</v>
      </c>
      <c r="I3801">
        <v>316</v>
      </c>
      <c r="J3801" t="s">
        <v>172</v>
      </c>
      <c r="K3801" t="s">
        <v>8151</v>
      </c>
      <c r="L3801" t="s">
        <v>8160</v>
      </c>
      <c r="M3801">
        <v>8</v>
      </c>
      <c r="N3801" t="s">
        <v>8162</v>
      </c>
      <c r="O3801" s="4">
        <f>INDEX(products[Cost_per_box], MATCH(shipments9[[#This Row],[PID]], products[PID], 0))</f>
        <v>2.65</v>
      </c>
      <c r="P3801" s="4">
        <f>shipments9[[#This Row],[Boxes]]*shipments9[[#This Row],[Cost Per Box]]</f>
        <v>837.4</v>
      </c>
      <c r="Q3801" s="4">
        <f>shipments9[[#This Row],[Amount]] -shipments9[[#This Row],[total cost]]</f>
        <v>5464.85</v>
      </c>
      <c r="R3801" s="4" t="str">
        <f>IF(shipments9[[#This Row],[Gross Profit]]&lt;0,"Loss","Profit")</f>
        <v>Profit</v>
      </c>
      <c r="S3801" s="9">
        <f>shipments9[[#This Row],[Gross Profit]]/shipments9[[#This Row],[Amount]]</f>
        <v>0.86712681978658424</v>
      </c>
      <c r="T3801" s="11">
        <f>shipments9[[#This Row],[Amount]]/shipments9[[#This Row],[Boxes]]</f>
        <v>19.94382911392405</v>
      </c>
    </row>
    <row r="3802" spans="1:20" hidden="1" x14ac:dyDescent="0.25">
      <c r="A3802" t="s">
        <v>3999</v>
      </c>
      <c r="B3802" t="s">
        <v>45</v>
      </c>
      <c r="C3802" t="s">
        <v>165</v>
      </c>
      <c r="D3802" t="s">
        <v>22</v>
      </c>
      <c r="E3802" s="1">
        <v>44942</v>
      </c>
      <c r="F3802" s="1" t="str">
        <f>TEXT(shipments9[[#This Row],[Shipdate]],"ddd")</f>
        <v>Mon</v>
      </c>
      <c r="G3802" s="1" t="str">
        <f>IF(OR(shipments9[[#This Row],[Day Name]]="Sat",shipments9[[#This Row],[Day Name]]="Sun"),"Weekend","Weekday")</f>
        <v>Weekday</v>
      </c>
      <c r="H3802">
        <v>10374.75</v>
      </c>
      <c r="I3802">
        <v>495</v>
      </c>
      <c r="J3802" t="s">
        <v>172</v>
      </c>
      <c r="K3802" t="s">
        <v>8151</v>
      </c>
      <c r="L3802" t="s">
        <v>8156</v>
      </c>
      <c r="M3802">
        <v>1</v>
      </c>
      <c r="N3802" t="s">
        <v>8163</v>
      </c>
      <c r="O3802" s="4">
        <f>INDEX(products[Cost_per_box], MATCH(shipments9[[#This Row],[PID]], products[PID], 0))</f>
        <v>2.65</v>
      </c>
      <c r="P3802" s="4">
        <f>shipments9[[#This Row],[Boxes]]*shipments9[[#This Row],[Cost Per Box]]</f>
        <v>1311.75</v>
      </c>
      <c r="Q3802" s="4">
        <f>shipments9[[#This Row],[Amount]] -shipments9[[#This Row],[total cost]]</f>
        <v>9063</v>
      </c>
      <c r="R3802" s="4" t="str">
        <f>IF(shipments9[[#This Row],[Gross Profit]]&lt;0,"Loss","Profit")</f>
        <v>Profit</v>
      </c>
      <c r="S3802" s="9">
        <f>shipments9[[#This Row],[Gross Profit]]/shipments9[[#This Row],[Amount]]</f>
        <v>0.87356321839080464</v>
      </c>
      <c r="T3802" s="11">
        <f>shipments9[[#This Row],[Amount]]/shipments9[[#This Row],[Boxes]]</f>
        <v>20.959090909090911</v>
      </c>
    </row>
    <row r="3803" spans="1:20" hidden="1" x14ac:dyDescent="0.25">
      <c r="A3803" t="s">
        <v>4000</v>
      </c>
      <c r="B3803" t="s">
        <v>45</v>
      </c>
      <c r="C3803" t="s">
        <v>165</v>
      </c>
      <c r="D3803" t="s">
        <v>22</v>
      </c>
      <c r="E3803" s="1">
        <v>44951</v>
      </c>
      <c r="F3803" s="1" t="str">
        <f>TEXT(shipments9[[#This Row],[Shipdate]],"ddd")</f>
        <v>Wed</v>
      </c>
      <c r="G3803" s="1" t="str">
        <f>IF(OR(shipments9[[#This Row],[Day Name]]="Sat",shipments9[[#This Row],[Day Name]]="Sun"),"Weekend","Weekday")</f>
        <v>Weekday</v>
      </c>
      <c r="H3803">
        <v>8534.25</v>
      </c>
      <c r="I3803">
        <v>475</v>
      </c>
      <c r="J3803" t="s">
        <v>172</v>
      </c>
      <c r="K3803" t="s">
        <v>8151</v>
      </c>
      <c r="L3803" t="s">
        <v>8156</v>
      </c>
      <c r="M3803">
        <v>1</v>
      </c>
      <c r="N3803" t="s">
        <v>8163</v>
      </c>
      <c r="O3803" s="4">
        <f>INDEX(products[Cost_per_box], MATCH(shipments9[[#This Row],[PID]], products[PID], 0))</f>
        <v>2.65</v>
      </c>
      <c r="P3803" s="4">
        <f>shipments9[[#This Row],[Boxes]]*shipments9[[#This Row],[Cost Per Box]]</f>
        <v>1258.75</v>
      </c>
      <c r="Q3803" s="4">
        <f>shipments9[[#This Row],[Amount]] -shipments9[[#This Row],[total cost]]</f>
        <v>7275.5</v>
      </c>
      <c r="R3803" s="4" t="str">
        <f>IF(shipments9[[#This Row],[Gross Profit]]&lt;0,"Loss","Profit")</f>
        <v>Profit</v>
      </c>
      <c r="S3803" s="9">
        <f>shipments9[[#This Row],[Gross Profit]]/shipments9[[#This Row],[Amount]]</f>
        <v>0.85250607844860415</v>
      </c>
      <c r="T3803" s="11">
        <f>shipments9[[#This Row],[Amount]]/shipments9[[#This Row],[Boxes]]</f>
        <v>17.966842105263158</v>
      </c>
    </row>
    <row r="3804" spans="1:20" hidden="1" x14ac:dyDescent="0.25">
      <c r="A3804" t="s">
        <v>4001</v>
      </c>
      <c r="B3804" t="s">
        <v>45</v>
      </c>
      <c r="C3804" t="s">
        <v>165</v>
      </c>
      <c r="D3804" t="s">
        <v>22</v>
      </c>
      <c r="E3804" s="1">
        <v>45378</v>
      </c>
      <c r="F3804" s="1" t="str">
        <f>TEXT(shipments9[[#This Row],[Shipdate]],"ddd")</f>
        <v>Wed</v>
      </c>
      <c r="G3804" s="1" t="str">
        <f>IF(OR(shipments9[[#This Row],[Day Name]]="Sat",shipments9[[#This Row],[Day Name]]="Sun"),"Weekend","Weekday")</f>
        <v>Weekday</v>
      </c>
      <c r="H3804">
        <v>3280.5</v>
      </c>
      <c r="I3804">
        <v>157</v>
      </c>
      <c r="J3804" t="s">
        <v>172</v>
      </c>
      <c r="K3804" t="s">
        <v>8155</v>
      </c>
      <c r="L3804" t="s">
        <v>8156</v>
      </c>
      <c r="M3804">
        <v>3</v>
      </c>
      <c r="N3804" t="s">
        <v>8164</v>
      </c>
      <c r="O3804" s="4">
        <f>INDEX(products[Cost_per_box], MATCH(shipments9[[#This Row],[PID]], products[PID], 0))</f>
        <v>2.65</v>
      </c>
      <c r="P3804" s="4">
        <f>shipments9[[#This Row],[Boxes]]*shipments9[[#This Row],[Cost Per Box]]</f>
        <v>416.05</v>
      </c>
      <c r="Q3804" s="4">
        <f>shipments9[[#This Row],[Amount]] -shipments9[[#This Row],[total cost]]</f>
        <v>2864.45</v>
      </c>
      <c r="R3804" s="4" t="str">
        <f>IF(shipments9[[#This Row],[Gross Profit]]&lt;0,"Loss","Profit")</f>
        <v>Profit</v>
      </c>
      <c r="S3804" s="9">
        <f>shipments9[[#This Row],[Gross Profit]]/shipments9[[#This Row],[Amount]]</f>
        <v>0.87317482091144638</v>
      </c>
      <c r="T3804" s="11">
        <f>shipments9[[#This Row],[Amount]]/shipments9[[#This Row],[Boxes]]</f>
        <v>20.894904458598727</v>
      </c>
    </row>
    <row r="3805" spans="1:20" hidden="1" x14ac:dyDescent="0.25">
      <c r="A3805" t="s">
        <v>4002</v>
      </c>
      <c r="B3805" t="s">
        <v>71</v>
      </c>
      <c r="C3805" t="s">
        <v>165</v>
      </c>
      <c r="D3805" t="s">
        <v>22</v>
      </c>
      <c r="E3805" s="1">
        <v>45443</v>
      </c>
      <c r="F3805" s="1" t="str">
        <f>TEXT(shipments9[[#This Row],[Shipdate]],"ddd")</f>
        <v>Fri</v>
      </c>
      <c r="G3805" s="1" t="str">
        <f>IF(OR(shipments9[[#This Row],[Day Name]]="Sat",shipments9[[#This Row],[Day Name]]="Sun"),"Weekend","Weekday")</f>
        <v>Weekday</v>
      </c>
      <c r="H3805">
        <v>6414.75</v>
      </c>
      <c r="I3805">
        <v>292</v>
      </c>
      <c r="J3805" t="s">
        <v>172</v>
      </c>
      <c r="K3805" t="s">
        <v>8155</v>
      </c>
      <c r="L3805" t="s">
        <v>8154</v>
      </c>
      <c r="M3805">
        <v>5</v>
      </c>
      <c r="N3805" t="s">
        <v>201</v>
      </c>
      <c r="O3805" s="4">
        <f>INDEX(products[Cost_per_box], MATCH(shipments9[[#This Row],[PID]], products[PID], 0))</f>
        <v>2.65</v>
      </c>
      <c r="P3805" s="4">
        <f>shipments9[[#This Row],[Boxes]]*shipments9[[#This Row],[Cost Per Box]]</f>
        <v>773.8</v>
      </c>
      <c r="Q3805" s="4">
        <f>shipments9[[#This Row],[Amount]] -shipments9[[#This Row],[total cost]]</f>
        <v>5640.95</v>
      </c>
      <c r="R3805" s="4" t="str">
        <f>IF(shipments9[[#This Row],[Gross Profit]]&lt;0,"Loss","Profit")</f>
        <v>Profit</v>
      </c>
      <c r="S3805" s="9">
        <f>shipments9[[#This Row],[Gross Profit]]/shipments9[[#This Row],[Amount]]</f>
        <v>0.87937176039596243</v>
      </c>
      <c r="T3805" s="11">
        <f>shipments9[[#This Row],[Amount]]/shipments9[[#This Row],[Boxes]]</f>
        <v>21.968321917808218</v>
      </c>
    </row>
    <row r="3806" spans="1:20" hidden="1" x14ac:dyDescent="0.25">
      <c r="A3806" t="s">
        <v>4003</v>
      </c>
      <c r="B3806" t="s">
        <v>71</v>
      </c>
      <c r="C3806" t="s">
        <v>165</v>
      </c>
      <c r="D3806" t="s">
        <v>22</v>
      </c>
      <c r="E3806" s="1">
        <v>45441</v>
      </c>
      <c r="F3806" s="1" t="str">
        <f>TEXT(shipments9[[#This Row],[Shipdate]],"ddd")</f>
        <v>Wed</v>
      </c>
      <c r="G3806" s="1" t="str">
        <f>IF(OR(shipments9[[#This Row],[Day Name]]="Sat",shipments9[[#This Row],[Day Name]]="Sun"),"Weekend","Weekday")</f>
        <v>Weekday</v>
      </c>
      <c r="H3806">
        <v>4745.25</v>
      </c>
      <c r="I3806">
        <v>226</v>
      </c>
      <c r="J3806" t="s">
        <v>172</v>
      </c>
      <c r="K3806" t="s">
        <v>8155</v>
      </c>
      <c r="L3806" t="s">
        <v>8154</v>
      </c>
      <c r="M3806">
        <v>5</v>
      </c>
      <c r="N3806" t="s">
        <v>201</v>
      </c>
      <c r="O3806" s="4">
        <f>INDEX(products[Cost_per_box], MATCH(shipments9[[#This Row],[PID]], products[PID], 0))</f>
        <v>2.65</v>
      </c>
      <c r="P3806" s="4">
        <f>shipments9[[#This Row],[Boxes]]*shipments9[[#This Row],[Cost Per Box]]</f>
        <v>598.9</v>
      </c>
      <c r="Q3806" s="4">
        <f>shipments9[[#This Row],[Amount]] -shipments9[[#This Row],[total cost]]</f>
        <v>4146.3500000000004</v>
      </c>
      <c r="R3806" s="4" t="str">
        <f>IF(shipments9[[#This Row],[Gross Profit]]&lt;0,"Loss","Profit")</f>
        <v>Profit</v>
      </c>
      <c r="S3806" s="9">
        <f>shipments9[[#This Row],[Gross Profit]]/shipments9[[#This Row],[Amount]]</f>
        <v>0.87378957905273702</v>
      </c>
      <c r="T3806" s="11">
        <f>shipments9[[#This Row],[Amount]]/shipments9[[#This Row],[Boxes]]</f>
        <v>20.996681415929203</v>
      </c>
    </row>
    <row r="3807" spans="1:20" hidden="1" x14ac:dyDescent="0.25">
      <c r="A3807" t="s">
        <v>4004</v>
      </c>
      <c r="B3807" t="s">
        <v>74</v>
      </c>
      <c r="C3807" t="s">
        <v>165</v>
      </c>
      <c r="D3807" t="s">
        <v>22</v>
      </c>
      <c r="E3807" s="1">
        <v>45022</v>
      </c>
      <c r="F3807" s="1" t="str">
        <f>TEXT(shipments9[[#This Row],[Shipdate]],"ddd")</f>
        <v>Thu</v>
      </c>
      <c r="G3807" s="1" t="str">
        <f>IF(OR(shipments9[[#This Row],[Day Name]]="Sat",shipments9[[#This Row],[Day Name]]="Sun"),"Weekend","Weekday")</f>
        <v>Weekday</v>
      </c>
      <c r="H3807">
        <v>7868.25</v>
      </c>
      <c r="I3807">
        <v>394</v>
      </c>
      <c r="J3807" t="s">
        <v>172</v>
      </c>
      <c r="K3807" t="s">
        <v>8151</v>
      </c>
      <c r="L3807" t="s">
        <v>8154</v>
      </c>
      <c r="M3807">
        <v>4</v>
      </c>
      <c r="N3807" t="s">
        <v>8158</v>
      </c>
      <c r="O3807" s="4">
        <f>INDEX(products[Cost_per_box], MATCH(shipments9[[#This Row],[PID]], products[PID], 0))</f>
        <v>2.65</v>
      </c>
      <c r="P3807" s="4">
        <f>shipments9[[#This Row],[Boxes]]*shipments9[[#This Row],[Cost Per Box]]</f>
        <v>1044.0999999999999</v>
      </c>
      <c r="Q3807" s="4">
        <f>shipments9[[#This Row],[Amount]] -shipments9[[#This Row],[total cost]]</f>
        <v>6824.15</v>
      </c>
      <c r="R3807" s="4" t="str">
        <f>IF(shipments9[[#This Row],[Gross Profit]]&lt;0,"Loss","Profit")</f>
        <v>Profit</v>
      </c>
      <c r="S3807" s="9">
        <f>shipments9[[#This Row],[Gross Profit]]/shipments9[[#This Row],[Amount]]</f>
        <v>0.86730213198614681</v>
      </c>
      <c r="T3807" s="11">
        <f>shipments9[[#This Row],[Amount]]/shipments9[[#This Row],[Boxes]]</f>
        <v>19.970177664974621</v>
      </c>
    </row>
    <row r="3808" spans="1:20" hidden="1" x14ac:dyDescent="0.25">
      <c r="A3808" t="s">
        <v>4005</v>
      </c>
      <c r="B3808" t="s">
        <v>74</v>
      </c>
      <c r="C3808" t="s">
        <v>165</v>
      </c>
      <c r="D3808" t="s">
        <v>22</v>
      </c>
      <c r="E3808" s="1">
        <v>45469</v>
      </c>
      <c r="F3808" s="1" t="str">
        <f>TEXT(shipments9[[#This Row],[Shipdate]],"ddd")</f>
        <v>Wed</v>
      </c>
      <c r="G3808" s="1" t="str">
        <f>IF(OR(shipments9[[#This Row],[Day Name]]="Sat",shipments9[[#This Row],[Day Name]]="Sun"),"Weekend","Weekday")</f>
        <v>Weekday</v>
      </c>
      <c r="H3808">
        <v>3424.5</v>
      </c>
      <c r="I3808">
        <v>191</v>
      </c>
      <c r="J3808" t="s">
        <v>172</v>
      </c>
      <c r="K3808" t="s">
        <v>8155</v>
      </c>
      <c r="L3808" t="s">
        <v>8154</v>
      </c>
      <c r="M3808">
        <v>6</v>
      </c>
      <c r="N3808" t="s">
        <v>8159</v>
      </c>
      <c r="O3808" s="4">
        <f>INDEX(products[Cost_per_box], MATCH(shipments9[[#This Row],[PID]], products[PID], 0))</f>
        <v>2.65</v>
      </c>
      <c r="P3808" s="4">
        <f>shipments9[[#This Row],[Boxes]]*shipments9[[#This Row],[Cost Per Box]]</f>
        <v>506.15</v>
      </c>
      <c r="Q3808" s="4">
        <f>shipments9[[#This Row],[Amount]] -shipments9[[#This Row],[total cost]]</f>
        <v>2918.35</v>
      </c>
      <c r="R3808" s="4" t="str">
        <f>IF(shipments9[[#This Row],[Gross Profit]]&lt;0,"Loss","Profit")</f>
        <v>Profit</v>
      </c>
      <c r="S3808" s="9">
        <f>shipments9[[#This Row],[Gross Profit]]/shipments9[[#This Row],[Amount]]</f>
        <v>0.85219740108044972</v>
      </c>
      <c r="T3808" s="11">
        <f>shipments9[[#This Row],[Amount]]/shipments9[[#This Row],[Boxes]]</f>
        <v>17.92931937172775</v>
      </c>
    </row>
    <row r="3809" spans="1:20" hidden="1" x14ac:dyDescent="0.25">
      <c r="A3809" t="s">
        <v>4006</v>
      </c>
      <c r="B3809" t="s">
        <v>49</v>
      </c>
      <c r="C3809" t="s">
        <v>165</v>
      </c>
      <c r="D3809" t="s">
        <v>22</v>
      </c>
      <c r="E3809" s="1">
        <v>45240</v>
      </c>
      <c r="F3809" s="1" t="str">
        <f>TEXT(shipments9[[#This Row],[Shipdate]],"ddd")</f>
        <v>Fri</v>
      </c>
      <c r="G3809" s="1" t="str">
        <f>IF(OR(shipments9[[#This Row],[Day Name]]="Sat",shipments9[[#This Row],[Day Name]]="Sun"),"Weekend","Weekday")</f>
        <v>Weekday</v>
      </c>
      <c r="H3809">
        <v>10408.5</v>
      </c>
      <c r="I3809">
        <v>521</v>
      </c>
      <c r="J3809" t="s">
        <v>172</v>
      </c>
      <c r="K3809" t="s">
        <v>8151</v>
      </c>
      <c r="L3809" t="s">
        <v>8152</v>
      </c>
      <c r="M3809">
        <v>11</v>
      </c>
      <c r="N3809" t="s">
        <v>8165</v>
      </c>
      <c r="O3809" s="4">
        <f>INDEX(products[Cost_per_box], MATCH(shipments9[[#This Row],[PID]], products[PID], 0))</f>
        <v>2.65</v>
      </c>
      <c r="P3809" s="4">
        <f>shipments9[[#This Row],[Boxes]]*shipments9[[#This Row],[Cost Per Box]]</f>
        <v>1380.6499999999999</v>
      </c>
      <c r="Q3809" s="4">
        <f>shipments9[[#This Row],[Amount]] -shipments9[[#This Row],[total cost]]</f>
        <v>9027.85</v>
      </c>
      <c r="R3809" s="4" t="str">
        <f>IF(shipments9[[#This Row],[Gross Profit]]&lt;0,"Loss","Profit")</f>
        <v>Profit</v>
      </c>
      <c r="S3809" s="9">
        <f>shipments9[[#This Row],[Gross Profit]]/shipments9[[#This Row],[Amount]]</f>
        <v>0.86735360522649763</v>
      </c>
      <c r="T3809" s="11">
        <f>shipments9[[#This Row],[Amount]]/shipments9[[#This Row],[Boxes]]</f>
        <v>19.977927063339731</v>
      </c>
    </row>
    <row r="3810" spans="1:20" hidden="1" x14ac:dyDescent="0.25">
      <c r="A3810" t="s">
        <v>4007</v>
      </c>
      <c r="B3810" t="s">
        <v>49</v>
      </c>
      <c r="C3810" t="s">
        <v>165</v>
      </c>
      <c r="D3810" t="s">
        <v>22</v>
      </c>
      <c r="E3810" s="1">
        <v>45278</v>
      </c>
      <c r="F3810" s="1" t="str">
        <f>TEXT(shipments9[[#This Row],[Shipdate]],"ddd")</f>
        <v>Mon</v>
      </c>
      <c r="G3810" s="1" t="str">
        <f>IF(OR(shipments9[[#This Row],[Day Name]]="Sat",shipments9[[#This Row],[Day Name]]="Sun"),"Weekend","Weekday")</f>
        <v>Weekday</v>
      </c>
      <c r="H3810">
        <v>6653.25</v>
      </c>
      <c r="I3810">
        <v>317</v>
      </c>
      <c r="J3810" t="s">
        <v>172</v>
      </c>
      <c r="K3810" t="s">
        <v>8151</v>
      </c>
      <c r="L3810" t="s">
        <v>8152</v>
      </c>
      <c r="M3810">
        <v>12</v>
      </c>
      <c r="N3810" t="s">
        <v>8166</v>
      </c>
      <c r="O3810" s="4">
        <f>INDEX(products[Cost_per_box], MATCH(shipments9[[#This Row],[PID]], products[PID], 0))</f>
        <v>2.65</v>
      </c>
      <c r="P3810" s="4">
        <f>shipments9[[#This Row],[Boxes]]*shipments9[[#This Row],[Cost Per Box]]</f>
        <v>840.05</v>
      </c>
      <c r="Q3810" s="4">
        <f>shipments9[[#This Row],[Amount]] -shipments9[[#This Row],[total cost]]</f>
        <v>5813.2</v>
      </c>
      <c r="R3810" s="4" t="str">
        <f>IF(shipments9[[#This Row],[Gross Profit]]&lt;0,"Loss","Profit")</f>
        <v>Profit</v>
      </c>
      <c r="S3810" s="9">
        <f>shipments9[[#This Row],[Gross Profit]]/shipments9[[#This Row],[Amount]]</f>
        <v>0.87373839852703561</v>
      </c>
      <c r="T3810" s="11">
        <f>shipments9[[#This Row],[Amount]]/shipments9[[#This Row],[Boxes]]</f>
        <v>20.988170347003155</v>
      </c>
    </row>
    <row r="3811" spans="1:20" hidden="1" x14ac:dyDescent="0.25">
      <c r="A3811" t="s">
        <v>4008</v>
      </c>
      <c r="B3811" t="s">
        <v>52</v>
      </c>
      <c r="C3811" t="s">
        <v>165</v>
      </c>
      <c r="D3811" t="s">
        <v>22</v>
      </c>
      <c r="E3811" s="1">
        <v>45232</v>
      </c>
      <c r="F3811" s="1" t="str">
        <f>TEXT(shipments9[[#This Row],[Shipdate]],"ddd")</f>
        <v>Thu</v>
      </c>
      <c r="G3811" s="1" t="str">
        <f>IF(OR(shipments9[[#This Row],[Day Name]]="Sat",shipments9[[#This Row],[Day Name]]="Sun"),"Weekend","Weekday")</f>
        <v>Weekday</v>
      </c>
      <c r="H3811">
        <v>4538.25</v>
      </c>
      <c r="I3811">
        <v>253</v>
      </c>
      <c r="J3811" t="s">
        <v>172</v>
      </c>
      <c r="K3811" t="s">
        <v>8151</v>
      </c>
      <c r="L3811" t="s">
        <v>8152</v>
      </c>
      <c r="M3811">
        <v>11</v>
      </c>
      <c r="N3811" t="s">
        <v>8165</v>
      </c>
      <c r="O3811" s="4">
        <f>INDEX(products[Cost_per_box], MATCH(shipments9[[#This Row],[PID]], products[PID], 0))</f>
        <v>2.65</v>
      </c>
      <c r="P3811" s="4">
        <f>shipments9[[#This Row],[Boxes]]*shipments9[[#This Row],[Cost Per Box]]</f>
        <v>670.44999999999993</v>
      </c>
      <c r="Q3811" s="4">
        <f>shipments9[[#This Row],[Amount]] -shipments9[[#This Row],[total cost]]</f>
        <v>3867.8</v>
      </c>
      <c r="R3811" s="4" t="str">
        <f>IF(shipments9[[#This Row],[Gross Profit]]&lt;0,"Loss","Profit")</f>
        <v>Profit</v>
      </c>
      <c r="S3811" s="9">
        <f>shipments9[[#This Row],[Gross Profit]]/shipments9[[#This Row],[Amount]]</f>
        <v>0.85226684294606958</v>
      </c>
      <c r="T3811" s="11">
        <f>shipments9[[#This Row],[Amount]]/shipments9[[#This Row],[Boxes]]</f>
        <v>17.937747035573121</v>
      </c>
    </row>
    <row r="3812" spans="1:20" hidden="1" x14ac:dyDescent="0.25">
      <c r="A3812" t="s">
        <v>4009</v>
      </c>
      <c r="B3812" t="s">
        <v>55</v>
      </c>
      <c r="C3812" t="s">
        <v>165</v>
      </c>
      <c r="D3812" t="s">
        <v>22</v>
      </c>
      <c r="E3812" s="1">
        <v>45246</v>
      </c>
      <c r="F3812" s="1" t="str">
        <f>TEXT(shipments9[[#This Row],[Shipdate]],"ddd")</f>
        <v>Thu</v>
      </c>
      <c r="G3812" s="1" t="str">
        <f>IF(OR(shipments9[[#This Row],[Day Name]]="Sat",shipments9[[#This Row],[Day Name]]="Sun"),"Weekend","Weekday")</f>
        <v>Weekday</v>
      </c>
      <c r="H3812">
        <v>1262.25</v>
      </c>
      <c r="I3812">
        <v>58</v>
      </c>
      <c r="J3812" t="s">
        <v>172</v>
      </c>
      <c r="K3812" t="s">
        <v>8151</v>
      </c>
      <c r="L3812" t="s">
        <v>8152</v>
      </c>
      <c r="M3812">
        <v>11</v>
      </c>
      <c r="N3812" t="s">
        <v>8165</v>
      </c>
      <c r="O3812" s="4">
        <f>INDEX(products[Cost_per_box], MATCH(shipments9[[#This Row],[PID]], products[PID], 0))</f>
        <v>2.65</v>
      </c>
      <c r="P3812" s="4">
        <f>shipments9[[#This Row],[Boxes]]*shipments9[[#This Row],[Cost Per Box]]</f>
        <v>153.69999999999999</v>
      </c>
      <c r="Q3812" s="4">
        <f>shipments9[[#This Row],[Amount]] -shipments9[[#This Row],[total cost]]</f>
        <v>1108.55</v>
      </c>
      <c r="R3812" s="4" t="str">
        <f>IF(shipments9[[#This Row],[Gross Profit]]&lt;0,"Loss","Profit")</f>
        <v>Profit</v>
      </c>
      <c r="S3812" s="9">
        <f>shipments9[[#This Row],[Gross Profit]]/shipments9[[#This Row],[Amount]]</f>
        <v>0.87823331352743117</v>
      </c>
      <c r="T3812" s="11">
        <f>shipments9[[#This Row],[Amount]]/shipments9[[#This Row],[Boxes]]</f>
        <v>21.762931034482758</v>
      </c>
    </row>
    <row r="3813" spans="1:20" hidden="1" x14ac:dyDescent="0.25">
      <c r="A3813" t="s">
        <v>4010</v>
      </c>
      <c r="B3813" t="s">
        <v>55</v>
      </c>
      <c r="C3813" t="s">
        <v>165</v>
      </c>
      <c r="D3813" t="s">
        <v>22</v>
      </c>
      <c r="E3813" s="1">
        <v>44952</v>
      </c>
      <c r="F3813" s="1" t="str">
        <f>TEXT(shipments9[[#This Row],[Shipdate]],"ddd")</f>
        <v>Thu</v>
      </c>
      <c r="G3813" s="1" t="str">
        <f>IF(OR(shipments9[[#This Row],[Day Name]]="Sat",shipments9[[#This Row],[Day Name]]="Sun"),"Weekend","Weekday")</f>
        <v>Weekday</v>
      </c>
      <c r="H3813">
        <v>9569.25</v>
      </c>
      <c r="I3813">
        <v>504</v>
      </c>
      <c r="J3813" t="s">
        <v>172</v>
      </c>
      <c r="K3813" t="s">
        <v>8151</v>
      </c>
      <c r="L3813" t="s">
        <v>8156</v>
      </c>
      <c r="M3813">
        <v>1</v>
      </c>
      <c r="N3813" t="s">
        <v>8163</v>
      </c>
      <c r="O3813" s="4">
        <f>INDEX(products[Cost_per_box], MATCH(shipments9[[#This Row],[PID]], products[PID], 0))</f>
        <v>2.65</v>
      </c>
      <c r="P3813" s="4">
        <f>shipments9[[#This Row],[Boxes]]*shipments9[[#This Row],[Cost Per Box]]</f>
        <v>1335.6</v>
      </c>
      <c r="Q3813" s="4">
        <f>shipments9[[#This Row],[Amount]] -shipments9[[#This Row],[total cost]]</f>
        <v>8233.65</v>
      </c>
      <c r="R3813" s="4" t="str">
        <f>IF(shipments9[[#This Row],[Gross Profit]]&lt;0,"Loss","Profit")</f>
        <v>Profit</v>
      </c>
      <c r="S3813" s="9">
        <f>shipments9[[#This Row],[Gross Profit]]/shipments9[[#This Row],[Amount]]</f>
        <v>0.86042793322360678</v>
      </c>
      <c r="T3813" s="11">
        <f>shipments9[[#This Row],[Amount]]/shipments9[[#This Row],[Boxes]]</f>
        <v>18.986607142857142</v>
      </c>
    </row>
    <row r="3814" spans="1:20" hidden="1" x14ac:dyDescent="0.25">
      <c r="A3814" t="s">
        <v>4011</v>
      </c>
      <c r="B3814" t="s">
        <v>55</v>
      </c>
      <c r="C3814" t="s">
        <v>165</v>
      </c>
      <c r="D3814" t="s">
        <v>22</v>
      </c>
      <c r="E3814" s="1">
        <v>44960</v>
      </c>
      <c r="F3814" s="1" t="str">
        <f>TEXT(shipments9[[#This Row],[Shipdate]],"ddd")</f>
        <v>Fri</v>
      </c>
      <c r="G3814" s="1" t="str">
        <f>IF(OR(shipments9[[#This Row],[Day Name]]="Sat",shipments9[[#This Row],[Day Name]]="Sun"),"Weekend","Weekday")</f>
        <v>Weekday</v>
      </c>
      <c r="H3814">
        <v>6826.5</v>
      </c>
      <c r="I3814">
        <v>360</v>
      </c>
      <c r="J3814" t="s">
        <v>172</v>
      </c>
      <c r="K3814" t="s">
        <v>8151</v>
      </c>
      <c r="L3814" t="s">
        <v>8156</v>
      </c>
      <c r="M3814">
        <v>2</v>
      </c>
      <c r="N3814" t="s">
        <v>8157</v>
      </c>
      <c r="O3814" s="4">
        <f>INDEX(products[Cost_per_box], MATCH(shipments9[[#This Row],[PID]], products[PID], 0))</f>
        <v>2.65</v>
      </c>
      <c r="P3814" s="4">
        <f>shipments9[[#This Row],[Boxes]]*shipments9[[#This Row],[Cost Per Box]]</f>
        <v>954</v>
      </c>
      <c r="Q3814" s="4">
        <f>shipments9[[#This Row],[Amount]] -shipments9[[#This Row],[total cost]]</f>
        <v>5872.5</v>
      </c>
      <c r="R3814" s="4" t="str">
        <f>IF(shipments9[[#This Row],[Gross Profit]]&lt;0,"Loss","Profit")</f>
        <v>Profit</v>
      </c>
      <c r="S3814" s="9">
        <f>shipments9[[#This Row],[Gross Profit]]/shipments9[[#This Row],[Amount]]</f>
        <v>0.86025049439683587</v>
      </c>
      <c r="T3814" s="11">
        <f>shipments9[[#This Row],[Amount]]/shipments9[[#This Row],[Boxes]]</f>
        <v>18.962499999999999</v>
      </c>
    </row>
    <row r="3815" spans="1:20" hidden="1" x14ac:dyDescent="0.25">
      <c r="A3815" t="s">
        <v>4012</v>
      </c>
      <c r="B3815" t="s">
        <v>55</v>
      </c>
      <c r="C3815" t="s">
        <v>165</v>
      </c>
      <c r="D3815" t="s">
        <v>22</v>
      </c>
      <c r="E3815" s="1">
        <v>45348</v>
      </c>
      <c r="F3815" s="1" t="str">
        <f>TEXT(shipments9[[#This Row],[Shipdate]],"ddd")</f>
        <v>Mon</v>
      </c>
      <c r="G3815" s="1" t="str">
        <f>IF(OR(shipments9[[#This Row],[Day Name]]="Sat",shipments9[[#This Row],[Day Name]]="Sun"),"Weekend","Weekday")</f>
        <v>Weekday</v>
      </c>
      <c r="H3815">
        <v>9945</v>
      </c>
      <c r="I3815">
        <v>498</v>
      </c>
      <c r="J3815" t="s">
        <v>172</v>
      </c>
      <c r="K3815" t="s">
        <v>8155</v>
      </c>
      <c r="L3815" t="s">
        <v>8156</v>
      </c>
      <c r="M3815">
        <v>2</v>
      </c>
      <c r="N3815" t="s">
        <v>8157</v>
      </c>
      <c r="O3815" s="4">
        <f>INDEX(products[Cost_per_box], MATCH(shipments9[[#This Row],[PID]], products[PID], 0))</f>
        <v>2.65</v>
      </c>
      <c r="P3815" s="4">
        <f>shipments9[[#This Row],[Boxes]]*shipments9[[#This Row],[Cost Per Box]]</f>
        <v>1319.7</v>
      </c>
      <c r="Q3815" s="4">
        <f>shipments9[[#This Row],[Amount]] -shipments9[[#This Row],[total cost]]</f>
        <v>8625.2999999999993</v>
      </c>
      <c r="R3815" s="4" t="str">
        <f>IF(shipments9[[#This Row],[Gross Profit]]&lt;0,"Loss","Profit")</f>
        <v>Profit</v>
      </c>
      <c r="S3815" s="9">
        <f>shipments9[[#This Row],[Gross Profit]]/shipments9[[#This Row],[Amount]]</f>
        <v>0.86730015082956247</v>
      </c>
      <c r="T3815" s="11">
        <f>shipments9[[#This Row],[Amount]]/shipments9[[#This Row],[Boxes]]</f>
        <v>19.96987951807229</v>
      </c>
    </row>
    <row r="3816" spans="1:20" hidden="1" x14ac:dyDescent="0.25">
      <c r="A3816" t="s">
        <v>4013</v>
      </c>
      <c r="B3816" t="s">
        <v>55</v>
      </c>
      <c r="C3816" t="s">
        <v>165</v>
      </c>
      <c r="D3816" t="s">
        <v>22</v>
      </c>
      <c r="E3816" s="1">
        <v>45077</v>
      </c>
      <c r="F3816" s="1" t="str">
        <f>TEXT(shipments9[[#This Row],[Shipdate]],"ddd")</f>
        <v>Wed</v>
      </c>
      <c r="G3816" s="1" t="str">
        <f>IF(OR(shipments9[[#This Row],[Day Name]]="Sat",shipments9[[#This Row],[Day Name]]="Sun"),"Weekend","Weekday")</f>
        <v>Weekday</v>
      </c>
      <c r="H3816">
        <v>10566</v>
      </c>
      <c r="I3816">
        <v>504</v>
      </c>
      <c r="J3816" t="s">
        <v>172</v>
      </c>
      <c r="K3816" t="s">
        <v>8151</v>
      </c>
      <c r="L3816" t="s">
        <v>8154</v>
      </c>
      <c r="M3816">
        <v>5</v>
      </c>
      <c r="N3816" t="s">
        <v>201</v>
      </c>
      <c r="O3816" s="4">
        <f>INDEX(products[Cost_per_box], MATCH(shipments9[[#This Row],[PID]], products[PID], 0))</f>
        <v>2.65</v>
      </c>
      <c r="P3816" s="4">
        <f>shipments9[[#This Row],[Boxes]]*shipments9[[#This Row],[Cost Per Box]]</f>
        <v>1335.6</v>
      </c>
      <c r="Q3816" s="4">
        <f>shipments9[[#This Row],[Amount]] -shipments9[[#This Row],[total cost]]</f>
        <v>9230.4</v>
      </c>
      <c r="R3816" s="4" t="str">
        <f>IF(shipments9[[#This Row],[Gross Profit]]&lt;0,"Loss","Profit")</f>
        <v>Profit</v>
      </c>
      <c r="S3816" s="9">
        <f>shipments9[[#This Row],[Gross Profit]]/shipments9[[#This Row],[Amount]]</f>
        <v>0.87359454855195906</v>
      </c>
      <c r="T3816" s="11">
        <f>shipments9[[#This Row],[Amount]]/shipments9[[#This Row],[Boxes]]</f>
        <v>20.964285714285715</v>
      </c>
    </row>
    <row r="3817" spans="1:20" hidden="1" x14ac:dyDescent="0.25">
      <c r="A3817" t="s">
        <v>4014</v>
      </c>
      <c r="B3817" t="s">
        <v>55</v>
      </c>
      <c r="C3817" t="s">
        <v>165</v>
      </c>
      <c r="D3817" t="s">
        <v>22</v>
      </c>
      <c r="E3817" s="1">
        <v>45077</v>
      </c>
      <c r="F3817" s="1" t="str">
        <f>TEXT(shipments9[[#This Row],[Shipdate]],"ddd")</f>
        <v>Wed</v>
      </c>
      <c r="G3817" s="1" t="str">
        <f>IF(OR(shipments9[[#This Row],[Day Name]]="Sat",shipments9[[#This Row],[Day Name]]="Sun"),"Weekend","Weekday")</f>
        <v>Weekday</v>
      </c>
      <c r="H3817">
        <v>11965.5</v>
      </c>
      <c r="I3817">
        <v>630</v>
      </c>
      <c r="J3817" t="s">
        <v>172</v>
      </c>
      <c r="K3817" t="s">
        <v>8151</v>
      </c>
      <c r="L3817" t="s">
        <v>8154</v>
      </c>
      <c r="M3817">
        <v>5</v>
      </c>
      <c r="N3817" t="s">
        <v>201</v>
      </c>
      <c r="O3817" s="4">
        <f>INDEX(products[Cost_per_box], MATCH(shipments9[[#This Row],[PID]], products[PID], 0))</f>
        <v>2.65</v>
      </c>
      <c r="P3817" s="4">
        <f>shipments9[[#This Row],[Boxes]]*shipments9[[#This Row],[Cost Per Box]]</f>
        <v>1669.5</v>
      </c>
      <c r="Q3817" s="4">
        <f>shipments9[[#This Row],[Amount]] -shipments9[[#This Row],[total cost]]</f>
        <v>10296</v>
      </c>
      <c r="R3817" s="4" t="str">
        <f>IF(shipments9[[#This Row],[Gross Profit]]&lt;0,"Loss","Profit")</f>
        <v>Profit</v>
      </c>
      <c r="S3817" s="9">
        <f>shipments9[[#This Row],[Gross Profit]]/shipments9[[#This Row],[Amount]]</f>
        <v>0.86047386235426848</v>
      </c>
      <c r="T3817" s="11">
        <f>shipments9[[#This Row],[Amount]]/shipments9[[#This Row],[Boxes]]</f>
        <v>18.992857142857144</v>
      </c>
    </row>
    <row r="3818" spans="1:20" hidden="1" x14ac:dyDescent="0.25">
      <c r="A3818" t="s">
        <v>4015</v>
      </c>
      <c r="B3818" t="s">
        <v>55</v>
      </c>
      <c r="C3818" t="s">
        <v>165</v>
      </c>
      <c r="D3818" t="s">
        <v>22</v>
      </c>
      <c r="E3818" s="1">
        <v>45288</v>
      </c>
      <c r="F3818" s="1" t="str">
        <f>TEXT(shipments9[[#This Row],[Shipdate]],"ddd")</f>
        <v>Thu</v>
      </c>
      <c r="G3818" s="1" t="str">
        <f>IF(OR(shipments9[[#This Row],[Day Name]]="Sat",shipments9[[#This Row],[Day Name]]="Sun"),"Weekend","Weekday")</f>
        <v>Weekday</v>
      </c>
      <c r="H3818">
        <v>10575</v>
      </c>
      <c r="I3818">
        <v>504</v>
      </c>
      <c r="J3818" t="s">
        <v>172</v>
      </c>
      <c r="K3818" t="s">
        <v>8151</v>
      </c>
      <c r="L3818" t="s">
        <v>8152</v>
      </c>
      <c r="M3818">
        <v>12</v>
      </c>
      <c r="N3818" t="s">
        <v>8166</v>
      </c>
      <c r="O3818" s="4">
        <f>INDEX(products[Cost_per_box], MATCH(shipments9[[#This Row],[PID]], products[PID], 0))</f>
        <v>2.65</v>
      </c>
      <c r="P3818" s="4">
        <f>shipments9[[#This Row],[Boxes]]*shipments9[[#This Row],[Cost Per Box]]</f>
        <v>1335.6</v>
      </c>
      <c r="Q3818" s="4">
        <f>shipments9[[#This Row],[Amount]] -shipments9[[#This Row],[total cost]]</f>
        <v>9239.4</v>
      </c>
      <c r="R3818" s="4" t="str">
        <f>IF(shipments9[[#This Row],[Gross Profit]]&lt;0,"Loss","Profit")</f>
        <v>Profit</v>
      </c>
      <c r="S3818" s="9">
        <f>shipments9[[#This Row],[Gross Profit]]/shipments9[[#This Row],[Amount]]</f>
        <v>0.87370212765957445</v>
      </c>
      <c r="T3818" s="11">
        <f>shipments9[[#This Row],[Amount]]/shipments9[[#This Row],[Boxes]]</f>
        <v>20.982142857142858</v>
      </c>
    </row>
    <row r="3819" spans="1:20" hidden="1" x14ac:dyDescent="0.25">
      <c r="A3819" t="s">
        <v>4016</v>
      </c>
      <c r="B3819" t="s">
        <v>55</v>
      </c>
      <c r="C3819" t="s">
        <v>165</v>
      </c>
      <c r="D3819" t="s">
        <v>22</v>
      </c>
      <c r="E3819" s="1">
        <v>45379</v>
      </c>
      <c r="F3819" s="1" t="str">
        <f>TEXT(shipments9[[#This Row],[Shipdate]],"ddd")</f>
        <v>Thu</v>
      </c>
      <c r="G3819" s="1" t="str">
        <f>IF(OR(shipments9[[#This Row],[Day Name]]="Sat",shipments9[[#This Row],[Day Name]]="Sun"),"Weekend","Weekday")</f>
        <v>Weekday</v>
      </c>
      <c r="H3819">
        <v>1453.5</v>
      </c>
      <c r="I3819">
        <v>77</v>
      </c>
      <c r="J3819" t="s">
        <v>172</v>
      </c>
      <c r="K3819" t="s">
        <v>8155</v>
      </c>
      <c r="L3819" t="s">
        <v>8156</v>
      </c>
      <c r="M3819">
        <v>3</v>
      </c>
      <c r="N3819" t="s">
        <v>8164</v>
      </c>
      <c r="O3819" s="4">
        <f>INDEX(products[Cost_per_box], MATCH(shipments9[[#This Row],[PID]], products[PID], 0))</f>
        <v>2.65</v>
      </c>
      <c r="P3819" s="4">
        <f>shipments9[[#This Row],[Boxes]]*shipments9[[#This Row],[Cost Per Box]]</f>
        <v>204.04999999999998</v>
      </c>
      <c r="Q3819" s="4">
        <f>shipments9[[#This Row],[Amount]] -shipments9[[#This Row],[total cost]]</f>
        <v>1249.45</v>
      </c>
      <c r="R3819" s="4" t="str">
        <f>IF(shipments9[[#This Row],[Gross Profit]]&lt;0,"Loss","Profit")</f>
        <v>Profit</v>
      </c>
      <c r="S3819" s="9">
        <f>shipments9[[#This Row],[Gross Profit]]/shipments9[[#This Row],[Amount]]</f>
        <v>0.85961472308221543</v>
      </c>
      <c r="T3819" s="11">
        <f>shipments9[[#This Row],[Amount]]/shipments9[[#This Row],[Boxes]]</f>
        <v>18.876623376623378</v>
      </c>
    </row>
    <row r="3820" spans="1:20" hidden="1" x14ac:dyDescent="0.25">
      <c r="A3820" t="s">
        <v>4017</v>
      </c>
      <c r="B3820" t="s">
        <v>55</v>
      </c>
      <c r="C3820" t="s">
        <v>165</v>
      </c>
      <c r="D3820" t="s">
        <v>22</v>
      </c>
      <c r="E3820" s="1">
        <v>45280</v>
      </c>
      <c r="F3820" s="1" t="str">
        <f>TEXT(shipments9[[#This Row],[Shipdate]],"ddd")</f>
        <v>Wed</v>
      </c>
      <c r="G3820" s="1" t="str">
        <f>IF(OR(shipments9[[#This Row],[Day Name]]="Sat",shipments9[[#This Row],[Day Name]]="Sun"),"Weekend","Weekday")</f>
        <v>Weekday</v>
      </c>
      <c r="H3820">
        <v>10255.5</v>
      </c>
      <c r="I3820">
        <v>513</v>
      </c>
      <c r="J3820" t="s">
        <v>172</v>
      </c>
      <c r="K3820" t="s">
        <v>8151</v>
      </c>
      <c r="L3820" t="s">
        <v>8152</v>
      </c>
      <c r="M3820">
        <v>12</v>
      </c>
      <c r="N3820" t="s">
        <v>8166</v>
      </c>
      <c r="O3820" s="4">
        <f>INDEX(products[Cost_per_box], MATCH(shipments9[[#This Row],[PID]], products[PID], 0))</f>
        <v>2.65</v>
      </c>
      <c r="P3820" s="4">
        <f>shipments9[[#This Row],[Boxes]]*shipments9[[#This Row],[Cost Per Box]]</f>
        <v>1359.45</v>
      </c>
      <c r="Q3820" s="4">
        <f>shipments9[[#This Row],[Amount]] -shipments9[[#This Row],[total cost]]</f>
        <v>8896.0499999999993</v>
      </c>
      <c r="R3820" s="4" t="str">
        <f>IF(shipments9[[#This Row],[Gross Profit]]&lt;0,"Loss","Profit")</f>
        <v>Profit</v>
      </c>
      <c r="S3820" s="9">
        <f>shipments9[[#This Row],[Gross Profit]]/shipments9[[#This Row],[Amount]]</f>
        <v>0.86744186046511618</v>
      </c>
      <c r="T3820" s="11">
        <f>shipments9[[#This Row],[Amount]]/shipments9[[#This Row],[Boxes]]</f>
        <v>19.991228070175438</v>
      </c>
    </row>
    <row r="3821" spans="1:20" hidden="1" x14ac:dyDescent="0.25">
      <c r="A3821" t="s">
        <v>4018</v>
      </c>
      <c r="B3821" t="s">
        <v>55</v>
      </c>
      <c r="C3821" t="s">
        <v>165</v>
      </c>
      <c r="D3821" t="s">
        <v>22</v>
      </c>
      <c r="E3821" s="1">
        <v>44970</v>
      </c>
      <c r="F3821" s="1" t="str">
        <f>TEXT(shipments9[[#This Row],[Shipdate]],"ddd")</f>
        <v>Mon</v>
      </c>
      <c r="G3821" s="1" t="str">
        <f>IF(OR(shipments9[[#This Row],[Day Name]]="Sat",shipments9[[#This Row],[Day Name]]="Sun"),"Weekend","Weekday")</f>
        <v>Weekday</v>
      </c>
      <c r="H3821">
        <v>4614.75</v>
      </c>
      <c r="I3821">
        <v>243</v>
      </c>
      <c r="J3821" t="s">
        <v>172</v>
      </c>
      <c r="K3821" t="s">
        <v>8151</v>
      </c>
      <c r="L3821" t="s">
        <v>8156</v>
      </c>
      <c r="M3821">
        <v>2</v>
      </c>
      <c r="N3821" t="s">
        <v>8157</v>
      </c>
      <c r="O3821" s="4">
        <f>INDEX(products[Cost_per_box], MATCH(shipments9[[#This Row],[PID]], products[PID], 0))</f>
        <v>2.65</v>
      </c>
      <c r="P3821" s="4">
        <f>shipments9[[#This Row],[Boxes]]*shipments9[[#This Row],[Cost Per Box]]</f>
        <v>643.94999999999993</v>
      </c>
      <c r="Q3821" s="4">
        <f>shipments9[[#This Row],[Amount]] -shipments9[[#This Row],[total cost]]</f>
        <v>3970.8</v>
      </c>
      <c r="R3821" s="4" t="str">
        <f>IF(shipments9[[#This Row],[Gross Profit]]&lt;0,"Loss","Profit")</f>
        <v>Profit</v>
      </c>
      <c r="S3821" s="9">
        <f>shipments9[[#This Row],[Gross Profit]]/shipments9[[#This Row],[Amount]]</f>
        <v>0.86045831301803999</v>
      </c>
      <c r="T3821" s="11">
        <f>shipments9[[#This Row],[Amount]]/shipments9[[#This Row],[Boxes]]</f>
        <v>18.99074074074074</v>
      </c>
    </row>
    <row r="3822" spans="1:20" hidden="1" x14ac:dyDescent="0.25">
      <c r="A3822" t="s">
        <v>4019</v>
      </c>
      <c r="B3822" t="s">
        <v>55</v>
      </c>
      <c r="C3822" t="s">
        <v>165</v>
      </c>
      <c r="D3822" t="s">
        <v>22</v>
      </c>
      <c r="E3822" s="1">
        <v>45364</v>
      </c>
      <c r="F3822" s="1" t="str">
        <f>TEXT(shipments9[[#This Row],[Shipdate]],"ddd")</f>
        <v>Wed</v>
      </c>
      <c r="G3822" s="1" t="str">
        <f>IF(OR(shipments9[[#This Row],[Day Name]]="Sat",shipments9[[#This Row],[Day Name]]="Sun"),"Weekend","Weekday")</f>
        <v>Weekday</v>
      </c>
      <c r="H3822">
        <v>7038</v>
      </c>
      <c r="I3822">
        <v>371</v>
      </c>
      <c r="J3822" t="s">
        <v>172</v>
      </c>
      <c r="K3822" t="s">
        <v>8155</v>
      </c>
      <c r="L3822" t="s">
        <v>8156</v>
      </c>
      <c r="M3822">
        <v>3</v>
      </c>
      <c r="N3822" t="s">
        <v>8164</v>
      </c>
      <c r="O3822" s="4">
        <f>INDEX(products[Cost_per_box], MATCH(shipments9[[#This Row],[PID]], products[PID], 0))</f>
        <v>2.65</v>
      </c>
      <c r="P3822" s="4">
        <f>shipments9[[#This Row],[Boxes]]*shipments9[[#This Row],[Cost Per Box]]</f>
        <v>983.15</v>
      </c>
      <c r="Q3822" s="4">
        <f>shipments9[[#This Row],[Amount]] -shipments9[[#This Row],[total cost]]</f>
        <v>6054.85</v>
      </c>
      <c r="R3822" s="4" t="str">
        <f>IF(shipments9[[#This Row],[Gross Profit]]&lt;0,"Loss","Profit")</f>
        <v>Profit</v>
      </c>
      <c r="S3822" s="9">
        <f>shipments9[[#This Row],[Gross Profit]]/shipments9[[#This Row],[Amount]]</f>
        <v>0.86030832622904241</v>
      </c>
      <c r="T3822" s="11">
        <f>shipments9[[#This Row],[Amount]]/shipments9[[#This Row],[Boxes]]</f>
        <v>18.970350404312669</v>
      </c>
    </row>
    <row r="3823" spans="1:20" hidden="1" x14ac:dyDescent="0.25">
      <c r="A3823" t="s">
        <v>4020</v>
      </c>
      <c r="B3823" t="s">
        <v>77</v>
      </c>
      <c r="C3823" t="s">
        <v>165</v>
      </c>
      <c r="D3823" t="s">
        <v>22</v>
      </c>
      <c r="E3823" s="1">
        <v>45440</v>
      </c>
      <c r="F3823" s="1" t="str">
        <f>TEXT(shipments9[[#This Row],[Shipdate]],"ddd")</f>
        <v>Tue</v>
      </c>
      <c r="G3823" s="1" t="str">
        <f>IF(OR(shipments9[[#This Row],[Day Name]]="Sat",shipments9[[#This Row],[Day Name]]="Sun"),"Weekend","Weekday")</f>
        <v>Weekday</v>
      </c>
      <c r="H3823">
        <v>4844.25</v>
      </c>
      <c r="I3823">
        <v>243</v>
      </c>
      <c r="J3823" t="s">
        <v>172</v>
      </c>
      <c r="K3823" t="s">
        <v>8155</v>
      </c>
      <c r="L3823" t="s">
        <v>8154</v>
      </c>
      <c r="M3823">
        <v>5</v>
      </c>
      <c r="N3823" t="s">
        <v>201</v>
      </c>
      <c r="O3823" s="4">
        <f>INDEX(products[Cost_per_box], MATCH(shipments9[[#This Row],[PID]], products[PID], 0))</f>
        <v>2.65</v>
      </c>
      <c r="P3823" s="4">
        <f>shipments9[[#This Row],[Boxes]]*shipments9[[#This Row],[Cost Per Box]]</f>
        <v>643.94999999999993</v>
      </c>
      <c r="Q3823" s="4">
        <f>shipments9[[#This Row],[Amount]] -shipments9[[#This Row],[total cost]]</f>
        <v>4200.3</v>
      </c>
      <c r="R3823" s="4" t="str">
        <f>IF(shipments9[[#This Row],[Gross Profit]]&lt;0,"Loss","Profit")</f>
        <v>Profit</v>
      </c>
      <c r="S3823" s="9">
        <f>shipments9[[#This Row],[Gross Profit]]/shipments9[[#This Row],[Amount]]</f>
        <v>0.86706920575940549</v>
      </c>
      <c r="T3823" s="11">
        <f>shipments9[[#This Row],[Amount]]/shipments9[[#This Row],[Boxes]]</f>
        <v>19.935185185185187</v>
      </c>
    </row>
    <row r="3824" spans="1:20" hidden="1" x14ac:dyDescent="0.25">
      <c r="A3824" t="s">
        <v>4021</v>
      </c>
      <c r="B3824" t="s">
        <v>77</v>
      </c>
      <c r="C3824" t="s">
        <v>165</v>
      </c>
      <c r="D3824" t="s">
        <v>22</v>
      </c>
      <c r="E3824" s="1">
        <v>45203</v>
      </c>
      <c r="F3824" s="1" t="str">
        <f>TEXT(shipments9[[#This Row],[Shipdate]],"ddd")</f>
        <v>Wed</v>
      </c>
      <c r="G3824" s="1" t="str">
        <f>IF(OR(shipments9[[#This Row],[Day Name]]="Sat",shipments9[[#This Row],[Day Name]]="Sun"),"Weekend","Weekday")</f>
        <v>Weekday</v>
      </c>
      <c r="H3824">
        <v>11466</v>
      </c>
      <c r="I3824">
        <v>574</v>
      </c>
      <c r="J3824" t="s">
        <v>172</v>
      </c>
      <c r="K3824" t="s">
        <v>8151</v>
      </c>
      <c r="L3824" t="s">
        <v>8152</v>
      </c>
      <c r="M3824">
        <v>10</v>
      </c>
      <c r="N3824" t="s">
        <v>8153</v>
      </c>
      <c r="O3824" s="4">
        <f>INDEX(products[Cost_per_box], MATCH(shipments9[[#This Row],[PID]], products[PID], 0))</f>
        <v>2.65</v>
      </c>
      <c r="P3824" s="4">
        <f>shipments9[[#This Row],[Boxes]]*shipments9[[#This Row],[Cost Per Box]]</f>
        <v>1521.1</v>
      </c>
      <c r="Q3824" s="4">
        <f>shipments9[[#This Row],[Amount]] -shipments9[[#This Row],[total cost]]</f>
        <v>9944.9</v>
      </c>
      <c r="R3824" s="4" t="str">
        <f>IF(shipments9[[#This Row],[Gross Profit]]&lt;0,"Loss","Profit")</f>
        <v>Profit</v>
      </c>
      <c r="S3824" s="9">
        <f>shipments9[[#This Row],[Gross Profit]]/shipments9[[#This Row],[Amount]]</f>
        <v>0.86733821733821725</v>
      </c>
      <c r="T3824" s="11">
        <f>shipments9[[#This Row],[Amount]]/shipments9[[#This Row],[Boxes]]</f>
        <v>19.975609756097562</v>
      </c>
    </row>
    <row r="3825" spans="1:20" hidden="1" x14ac:dyDescent="0.25">
      <c r="A3825" t="s">
        <v>4022</v>
      </c>
      <c r="B3825" t="s">
        <v>77</v>
      </c>
      <c r="C3825" t="s">
        <v>165</v>
      </c>
      <c r="D3825" t="s">
        <v>22</v>
      </c>
      <c r="E3825" s="1">
        <v>45323</v>
      </c>
      <c r="F3825" s="1" t="str">
        <f>TEXT(shipments9[[#This Row],[Shipdate]],"ddd")</f>
        <v>Thu</v>
      </c>
      <c r="G3825" s="1" t="str">
        <f>IF(OR(shipments9[[#This Row],[Day Name]]="Sat",shipments9[[#This Row],[Day Name]]="Sun"),"Weekend","Weekday")</f>
        <v>Weekday</v>
      </c>
      <c r="H3825">
        <v>213.75</v>
      </c>
      <c r="I3825">
        <v>11</v>
      </c>
      <c r="J3825" t="s">
        <v>172</v>
      </c>
      <c r="K3825" t="s">
        <v>8155</v>
      </c>
      <c r="L3825" t="s">
        <v>8156</v>
      </c>
      <c r="M3825">
        <v>2</v>
      </c>
      <c r="N3825" t="s">
        <v>8157</v>
      </c>
      <c r="O3825" s="4">
        <f>INDEX(products[Cost_per_box], MATCH(shipments9[[#This Row],[PID]], products[PID], 0))</f>
        <v>2.65</v>
      </c>
      <c r="P3825" s="4">
        <f>shipments9[[#This Row],[Boxes]]*shipments9[[#This Row],[Cost Per Box]]</f>
        <v>29.15</v>
      </c>
      <c r="Q3825" s="4">
        <f>shipments9[[#This Row],[Amount]] -shipments9[[#This Row],[total cost]]</f>
        <v>184.6</v>
      </c>
      <c r="R3825" s="4" t="str">
        <f>IF(shipments9[[#This Row],[Gross Profit]]&lt;0,"Loss","Profit")</f>
        <v>Profit</v>
      </c>
      <c r="S3825" s="9">
        <f>shipments9[[#This Row],[Gross Profit]]/shipments9[[#This Row],[Amount]]</f>
        <v>0.86362573099415207</v>
      </c>
      <c r="T3825" s="11">
        <f>shipments9[[#This Row],[Amount]]/shipments9[[#This Row],[Boxes]]</f>
        <v>19.431818181818183</v>
      </c>
    </row>
    <row r="3826" spans="1:20" hidden="1" x14ac:dyDescent="0.25">
      <c r="A3826" t="s">
        <v>4023</v>
      </c>
      <c r="B3826" t="s">
        <v>58</v>
      </c>
      <c r="C3826" t="s">
        <v>165</v>
      </c>
      <c r="D3826" t="s">
        <v>22</v>
      </c>
      <c r="E3826" s="1">
        <v>45453</v>
      </c>
      <c r="F3826" s="1" t="str">
        <f>TEXT(shipments9[[#This Row],[Shipdate]],"ddd")</f>
        <v>Mon</v>
      </c>
      <c r="G3826" s="1" t="str">
        <f>IF(OR(shipments9[[#This Row],[Day Name]]="Sat",shipments9[[#This Row],[Day Name]]="Sun"),"Weekend","Weekday")</f>
        <v>Weekday</v>
      </c>
      <c r="H3826">
        <v>10329.75</v>
      </c>
      <c r="I3826">
        <v>517</v>
      </c>
      <c r="J3826" t="s">
        <v>172</v>
      </c>
      <c r="K3826" t="s">
        <v>8155</v>
      </c>
      <c r="L3826" t="s">
        <v>8154</v>
      </c>
      <c r="M3826">
        <v>6</v>
      </c>
      <c r="N3826" t="s">
        <v>8159</v>
      </c>
      <c r="O3826" s="4">
        <f>INDEX(products[Cost_per_box], MATCH(shipments9[[#This Row],[PID]], products[PID], 0))</f>
        <v>2.65</v>
      </c>
      <c r="P3826" s="4">
        <f>shipments9[[#This Row],[Boxes]]*shipments9[[#This Row],[Cost Per Box]]</f>
        <v>1370.05</v>
      </c>
      <c r="Q3826" s="4">
        <f>shipments9[[#This Row],[Amount]] -shipments9[[#This Row],[total cost]]</f>
        <v>8959.7000000000007</v>
      </c>
      <c r="R3826" s="4" t="str">
        <f>IF(shipments9[[#This Row],[Gross Profit]]&lt;0,"Loss","Profit")</f>
        <v>Profit</v>
      </c>
      <c r="S3826" s="9">
        <f>shipments9[[#This Row],[Gross Profit]]/shipments9[[#This Row],[Amount]]</f>
        <v>0.86736852295554112</v>
      </c>
      <c r="T3826" s="11">
        <f>shipments9[[#This Row],[Amount]]/shipments9[[#This Row],[Boxes]]</f>
        <v>19.980174081237912</v>
      </c>
    </row>
    <row r="3827" spans="1:20" hidden="1" x14ac:dyDescent="0.25">
      <c r="A3827" t="s">
        <v>4024</v>
      </c>
      <c r="B3827" t="s">
        <v>58</v>
      </c>
      <c r="C3827" t="s">
        <v>165</v>
      </c>
      <c r="D3827" t="s">
        <v>22</v>
      </c>
      <c r="E3827" s="1">
        <v>45120</v>
      </c>
      <c r="F3827" s="1" t="str">
        <f>TEXT(shipments9[[#This Row],[Shipdate]],"ddd")</f>
        <v>Thu</v>
      </c>
      <c r="G3827" s="1" t="str">
        <f>IF(OR(shipments9[[#This Row],[Day Name]]="Sat",shipments9[[#This Row],[Day Name]]="Sun"),"Weekend","Weekday")</f>
        <v>Weekday</v>
      </c>
      <c r="H3827">
        <v>13767.75</v>
      </c>
      <c r="I3827">
        <v>725</v>
      </c>
      <c r="J3827" t="s">
        <v>172</v>
      </c>
      <c r="K3827" t="s">
        <v>8151</v>
      </c>
      <c r="L3827" t="s">
        <v>8160</v>
      </c>
      <c r="M3827">
        <v>7</v>
      </c>
      <c r="N3827" t="s">
        <v>8161</v>
      </c>
      <c r="O3827" s="4">
        <f>INDEX(products[Cost_per_box], MATCH(shipments9[[#This Row],[PID]], products[PID], 0))</f>
        <v>2.65</v>
      </c>
      <c r="P3827" s="4">
        <f>shipments9[[#This Row],[Boxes]]*shipments9[[#This Row],[Cost Per Box]]</f>
        <v>1921.25</v>
      </c>
      <c r="Q3827" s="4">
        <f>shipments9[[#This Row],[Amount]] -shipments9[[#This Row],[total cost]]</f>
        <v>11846.5</v>
      </c>
      <c r="R3827" s="4" t="str">
        <f>IF(shipments9[[#This Row],[Gross Profit]]&lt;0,"Loss","Profit")</f>
        <v>Profit</v>
      </c>
      <c r="S3827" s="9">
        <f>shipments9[[#This Row],[Gross Profit]]/shipments9[[#This Row],[Amount]]</f>
        <v>0.86045286993154291</v>
      </c>
      <c r="T3827" s="11">
        <f>shipments9[[#This Row],[Amount]]/shipments9[[#This Row],[Boxes]]</f>
        <v>18.989999999999998</v>
      </c>
    </row>
    <row r="3828" spans="1:20" hidden="1" x14ac:dyDescent="0.25">
      <c r="A3828" t="s">
        <v>4025</v>
      </c>
      <c r="B3828" t="s">
        <v>61</v>
      </c>
      <c r="C3828" t="s">
        <v>165</v>
      </c>
      <c r="D3828" t="s">
        <v>22</v>
      </c>
      <c r="E3828" s="1">
        <v>45078</v>
      </c>
      <c r="F3828" s="1" t="str">
        <f>TEXT(shipments9[[#This Row],[Shipdate]],"ddd")</f>
        <v>Thu</v>
      </c>
      <c r="G3828" s="1" t="str">
        <f>IF(OR(shipments9[[#This Row],[Day Name]]="Sat",shipments9[[#This Row],[Day Name]]="Sun"),"Weekend","Weekday")</f>
        <v>Weekday</v>
      </c>
      <c r="H3828">
        <v>6759</v>
      </c>
      <c r="I3828">
        <v>308</v>
      </c>
      <c r="J3828" t="s">
        <v>172</v>
      </c>
      <c r="K3828" t="s">
        <v>8151</v>
      </c>
      <c r="L3828" t="s">
        <v>8154</v>
      </c>
      <c r="M3828">
        <v>6</v>
      </c>
      <c r="N3828" t="s">
        <v>8159</v>
      </c>
      <c r="O3828" s="4">
        <f>INDEX(products[Cost_per_box], MATCH(shipments9[[#This Row],[PID]], products[PID], 0))</f>
        <v>2.65</v>
      </c>
      <c r="P3828" s="4">
        <f>shipments9[[#This Row],[Boxes]]*shipments9[[#This Row],[Cost Per Box]]</f>
        <v>816.19999999999993</v>
      </c>
      <c r="Q3828" s="4">
        <f>shipments9[[#This Row],[Amount]] -shipments9[[#This Row],[total cost]]</f>
        <v>5942.8</v>
      </c>
      <c r="R3828" s="4" t="str">
        <f>IF(shipments9[[#This Row],[Gross Profit]]&lt;0,"Loss","Profit")</f>
        <v>Profit</v>
      </c>
      <c r="S3828" s="9">
        <f>shipments9[[#This Row],[Gross Profit]]/shipments9[[#This Row],[Amount]]</f>
        <v>0.87924249149282441</v>
      </c>
      <c r="T3828" s="11">
        <f>shipments9[[#This Row],[Amount]]/shipments9[[#This Row],[Boxes]]</f>
        <v>21.944805194805195</v>
      </c>
    </row>
    <row r="3829" spans="1:20" hidden="1" x14ac:dyDescent="0.25">
      <c r="A3829" t="s">
        <v>4026</v>
      </c>
      <c r="B3829" t="s">
        <v>61</v>
      </c>
      <c r="C3829" t="s">
        <v>165</v>
      </c>
      <c r="D3829" t="s">
        <v>22</v>
      </c>
      <c r="E3829" s="1">
        <v>45084</v>
      </c>
      <c r="F3829" s="1" t="str">
        <f>TEXT(shipments9[[#This Row],[Shipdate]],"ddd")</f>
        <v>Wed</v>
      </c>
      <c r="G3829" s="1" t="str">
        <f>IF(OR(shipments9[[#This Row],[Day Name]]="Sat",shipments9[[#This Row],[Day Name]]="Sun"),"Weekend","Weekday")</f>
        <v>Weekday</v>
      </c>
      <c r="H3829">
        <v>5224.5</v>
      </c>
      <c r="I3829">
        <v>238</v>
      </c>
      <c r="J3829" t="s">
        <v>172</v>
      </c>
      <c r="K3829" t="s">
        <v>8151</v>
      </c>
      <c r="L3829" t="s">
        <v>8154</v>
      </c>
      <c r="M3829">
        <v>6</v>
      </c>
      <c r="N3829" t="s">
        <v>8159</v>
      </c>
      <c r="O3829" s="4">
        <f>INDEX(products[Cost_per_box], MATCH(shipments9[[#This Row],[PID]], products[PID], 0))</f>
        <v>2.65</v>
      </c>
      <c r="P3829" s="4">
        <f>shipments9[[#This Row],[Boxes]]*shipments9[[#This Row],[Cost Per Box]]</f>
        <v>630.69999999999993</v>
      </c>
      <c r="Q3829" s="4">
        <f>shipments9[[#This Row],[Amount]] -shipments9[[#This Row],[total cost]]</f>
        <v>4593.8</v>
      </c>
      <c r="R3829" s="4" t="str">
        <f>IF(shipments9[[#This Row],[Gross Profit]]&lt;0,"Loss","Profit")</f>
        <v>Profit</v>
      </c>
      <c r="S3829" s="9">
        <f>shipments9[[#This Row],[Gross Profit]]/shipments9[[#This Row],[Amount]]</f>
        <v>0.87928031390563699</v>
      </c>
      <c r="T3829" s="11">
        <f>shipments9[[#This Row],[Amount]]/shipments9[[#This Row],[Boxes]]</f>
        <v>21.951680672268907</v>
      </c>
    </row>
    <row r="3830" spans="1:20" hidden="1" x14ac:dyDescent="0.25">
      <c r="A3830" t="s">
        <v>4027</v>
      </c>
      <c r="B3830" t="s">
        <v>61</v>
      </c>
      <c r="C3830" t="s">
        <v>165</v>
      </c>
      <c r="D3830" t="s">
        <v>22</v>
      </c>
      <c r="E3830" s="1">
        <v>45408</v>
      </c>
      <c r="F3830" s="1" t="str">
        <f>TEXT(shipments9[[#This Row],[Shipdate]],"ddd")</f>
        <v>Fri</v>
      </c>
      <c r="G3830" s="1" t="str">
        <f>IF(OR(shipments9[[#This Row],[Day Name]]="Sat",shipments9[[#This Row],[Day Name]]="Sun"),"Weekend","Weekday")</f>
        <v>Weekday</v>
      </c>
      <c r="H3830">
        <v>6684.75</v>
      </c>
      <c r="I3830">
        <v>352</v>
      </c>
      <c r="J3830" t="s">
        <v>172</v>
      </c>
      <c r="K3830" t="s">
        <v>8155</v>
      </c>
      <c r="L3830" t="s">
        <v>8154</v>
      </c>
      <c r="M3830">
        <v>4</v>
      </c>
      <c r="N3830" t="s">
        <v>8158</v>
      </c>
      <c r="O3830" s="4">
        <f>INDEX(products[Cost_per_box], MATCH(shipments9[[#This Row],[PID]], products[PID], 0))</f>
        <v>2.65</v>
      </c>
      <c r="P3830" s="4">
        <f>shipments9[[#This Row],[Boxes]]*shipments9[[#This Row],[Cost Per Box]]</f>
        <v>932.8</v>
      </c>
      <c r="Q3830" s="4">
        <f>shipments9[[#This Row],[Amount]] -shipments9[[#This Row],[total cost]]</f>
        <v>5751.95</v>
      </c>
      <c r="R3830" s="4" t="str">
        <f>IF(shipments9[[#This Row],[Gross Profit]]&lt;0,"Loss","Profit")</f>
        <v>Profit</v>
      </c>
      <c r="S3830" s="9">
        <f>shipments9[[#This Row],[Gross Profit]]/shipments9[[#This Row],[Amount]]</f>
        <v>0.86045850630165677</v>
      </c>
      <c r="T3830" s="11">
        <f>shipments9[[#This Row],[Amount]]/shipments9[[#This Row],[Boxes]]</f>
        <v>18.990767045454547</v>
      </c>
    </row>
    <row r="3831" spans="1:20" hidden="1" x14ac:dyDescent="0.25">
      <c r="A3831" t="s">
        <v>4028</v>
      </c>
      <c r="B3831" t="s">
        <v>61</v>
      </c>
      <c r="C3831" t="s">
        <v>165</v>
      </c>
      <c r="D3831" t="s">
        <v>22</v>
      </c>
      <c r="E3831" s="1">
        <v>45205</v>
      </c>
      <c r="F3831" s="1" t="str">
        <f>TEXT(shipments9[[#This Row],[Shipdate]],"ddd")</f>
        <v>Fri</v>
      </c>
      <c r="G3831" s="1" t="str">
        <f>IF(OR(shipments9[[#This Row],[Day Name]]="Sat",shipments9[[#This Row],[Day Name]]="Sun"),"Weekend","Weekday")</f>
        <v>Weekday</v>
      </c>
      <c r="H3831">
        <v>8295.75</v>
      </c>
      <c r="I3831">
        <v>415</v>
      </c>
      <c r="J3831" t="s">
        <v>172</v>
      </c>
      <c r="K3831" t="s">
        <v>8151</v>
      </c>
      <c r="L3831" t="s">
        <v>8152</v>
      </c>
      <c r="M3831">
        <v>10</v>
      </c>
      <c r="N3831" t="s">
        <v>8153</v>
      </c>
      <c r="O3831" s="4">
        <f>INDEX(products[Cost_per_box], MATCH(shipments9[[#This Row],[PID]], products[PID], 0))</f>
        <v>2.65</v>
      </c>
      <c r="P3831" s="4">
        <f>shipments9[[#This Row],[Boxes]]*shipments9[[#This Row],[Cost Per Box]]</f>
        <v>1099.75</v>
      </c>
      <c r="Q3831" s="4">
        <f>shipments9[[#This Row],[Amount]] -shipments9[[#This Row],[total cost]]</f>
        <v>7196</v>
      </c>
      <c r="R3831" s="4" t="str">
        <f>IF(shipments9[[#This Row],[Gross Profit]]&lt;0,"Loss","Profit")</f>
        <v>Profit</v>
      </c>
      <c r="S3831" s="9">
        <f>shipments9[[#This Row],[Gross Profit]]/shipments9[[#This Row],[Amount]]</f>
        <v>0.86743211885604077</v>
      </c>
      <c r="T3831" s="11">
        <f>shipments9[[#This Row],[Amount]]/shipments9[[#This Row],[Boxes]]</f>
        <v>19.98975903614458</v>
      </c>
    </row>
    <row r="3832" spans="1:20" hidden="1" x14ac:dyDescent="0.25">
      <c r="A3832" t="s">
        <v>4029</v>
      </c>
      <c r="B3832" t="s">
        <v>61</v>
      </c>
      <c r="C3832" t="s">
        <v>165</v>
      </c>
      <c r="D3832" t="s">
        <v>22</v>
      </c>
      <c r="E3832" s="1">
        <v>45244</v>
      </c>
      <c r="F3832" s="1" t="str">
        <f>TEXT(shipments9[[#This Row],[Shipdate]],"ddd")</f>
        <v>Tue</v>
      </c>
      <c r="G3832" s="1" t="str">
        <f>IF(OR(shipments9[[#This Row],[Day Name]]="Sat",shipments9[[#This Row],[Day Name]]="Sun"),"Weekend","Weekday")</f>
        <v>Weekday</v>
      </c>
      <c r="H3832">
        <v>8664.75</v>
      </c>
      <c r="I3832">
        <v>413</v>
      </c>
      <c r="J3832" t="s">
        <v>172</v>
      </c>
      <c r="K3832" t="s">
        <v>8151</v>
      </c>
      <c r="L3832" t="s">
        <v>8152</v>
      </c>
      <c r="M3832">
        <v>11</v>
      </c>
      <c r="N3832" t="s">
        <v>8165</v>
      </c>
      <c r="O3832" s="4">
        <f>INDEX(products[Cost_per_box], MATCH(shipments9[[#This Row],[PID]], products[PID], 0))</f>
        <v>2.65</v>
      </c>
      <c r="P3832" s="4">
        <f>shipments9[[#This Row],[Boxes]]*shipments9[[#This Row],[Cost Per Box]]</f>
        <v>1094.45</v>
      </c>
      <c r="Q3832" s="4">
        <f>shipments9[[#This Row],[Amount]] -shipments9[[#This Row],[total cost]]</f>
        <v>7570.3</v>
      </c>
      <c r="R3832" s="4" t="str">
        <f>IF(shipments9[[#This Row],[Gross Profit]]&lt;0,"Loss","Profit")</f>
        <v>Profit</v>
      </c>
      <c r="S3832" s="9">
        <f>shipments9[[#This Row],[Gross Profit]]/shipments9[[#This Row],[Amount]]</f>
        <v>0.87368937361147181</v>
      </c>
      <c r="T3832" s="11">
        <f>shipments9[[#This Row],[Amount]]/shipments9[[#This Row],[Boxes]]</f>
        <v>20.980024213075062</v>
      </c>
    </row>
    <row r="3833" spans="1:20" hidden="1" x14ac:dyDescent="0.25">
      <c r="A3833" t="s">
        <v>4030</v>
      </c>
      <c r="B3833" t="s">
        <v>61</v>
      </c>
      <c r="C3833" t="s">
        <v>165</v>
      </c>
      <c r="D3833" t="s">
        <v>22</v>
      </c>
      <c r="E3833" s="1">
        <v>45203</v>
      </c>
      <c r="F3833" s="1" t="str">
        <f>TEXT(shipments9[[#This Row],[Shipdate]],"ddd")</f>
        <v>Wed</v>
      </c>
      <c r="G3833" s="1" t="str">
        <f>IF(OR(shipments9[[#This Row],[Day Name]]="Sat",shipments9[[#This Row],[Day Name]]="Sun"),"Weekend","Weekday")</f>
        <v>Weekday</v>
      </c>
      <c r="H3833">
        <v>3525.75</v>
      </c>
      <c r="I3833">
        <v>196</v>
      </c>
      <c r="J3833" t="s">
        <v>172</v>
      </c>
      <c r="K3833" t="s">
        <v>8151</v>
      </c>
      <c r="L3833" t="s">
        <v>8152</v>
      </c>
      <c r="M3833">
        <v>10</v>
      </c>
      <c r="N3833" t="s">
        <v>8153</v>
      </c>
      <c r="O3833" s="4">
        <f>INDEX(products[Cost_per_box], MATCH(shipments9[[#This Row],[PID]], products[PID], 0))</f>
        <v>2.65</v>
      </c>
      <c r="P3833" s="4">
        <f>shipments9[[#This Row],[Boxes]]*shipments9[[#This Row],[Cost Per Box]]</f>
        <v>519.4</v>
      </c>
      <c r="Q3833" s="4">
        <f>shipments9[[#This Row],[Amount]] -shipments9[[#This Row],[total cost]]</f>
        <v>3006.35</v>
      </c>
      <c r="R3833" s="4" t="str">
        <f>IF(shipments9[[#This Row],[Gross Profit]]&lt;0,"Loss","Profit")</f>
        <v>Profit</v>
      </c>
      <c r="S3833" s="9">
        <f>shipments9[[#This Row],[Gross Profit]]/shipments9[[#This Row],[Amount]]</f>
        <v>0.85268382613628302</v>
      </c>
      <c r="T3833" s="11">
        <f>shipments9[[#This Row],[Amount]]/shipments9[[#This Row],[Boxes]]</f>
        <v>17.988520408163264</v>
      </c>
    </row>
    <row r="3834" spans="1:20" hidden="1" x14ac:dyDescent="0.25">
      <c r="A3834" t="s">
        <v>4031</v>
      </c>
      <c r="B3834" t="s">
        <v>80</v>
      </c>
      <c r="C3834" t="s">
        <v>165</v>
      </c>
      <c r="D3834" t="s">
        <v>22</v>
      </c>
      <c r="E3834" s="1">
        <v>45443</v>
      </c>
      <c r="F3834" s="1" t="str">
        <f>TEXT(shipments9[[#This Row],[Shipdate]],"ddd")</f>
        <v>Fri</v>
      </c>
      <c r="G3834" s="1" t="str">
        <f>IF(OR(shipments9[[#This Row],[Day Name]]="Sat",shipments9[[#This Row],[Day Name]]="Sun"),"Weekend","Weekday")</f>
        <v>Weekday</v>
      </c>
      <c r="H3834">
        <v>11522.25</v>
      </c>
      <c r="I3834">
        <v>607</v>
      </c>
      <c r="J3834" t="s">
        <v>172</v>
      </c>
      <c r="K3834" t="s">
        <v>8155</v>
      </c>
      <c r="L3834" t="s">
        <v>8154</v>
      </c>
      <c r="M3834">
        <v>5</v>
      </c>
      <c r="N3834" t="s">
        <v>201</v>
      </c>
      <c r="O3834" s="4">
        <f>INDEX(products[Cost_per_box], MATCH(shipments9[[#This Row],[PID]], products[PID], 0))</f>
        <v>2.65</v>
      </c>
      <c r="P3834" s="4">
        <f>shipments9[[#This Row],[Boxes]]*shipments9[[#This Row],[Cost Per Box]]</f>
        <v>1608.55</v>
      </c>
      <c r="Q3834" s="4">
        <f>shipments9[[#This Row],[Amount]] -shipments9[[#This Row],[total cost]]</f>
        <v>9913.7000000000007</v>
      </c>
      <c r="R3834" s="4" t="str">
        <f>IF(shipments9[[#This Row],[Gross Profit]]&lt;0,"Loss","Profit")</f>
        <v>Profit</v>
      </c>
      <c r="S3834" s="9">
        <f>shipments9[[#This Row],[Gross Profit]]/shipments9[[#This Row],[Amount]]</f>
        <v>0.86039618998025569</v>
      </c>
      <c r="T3834" s="11">
        <f>shipments9[[#This Row],[Amount]]/shipments9[[#This Row],[Boxes]]</f>
        <v>18.982289950576607</v>
      </c>
    </row>
    <row r="3835" spans="1:20" hidden="1" x14ac:dyDescent="0.25">
      <c r="A3835" t="s">
        <v>4032</v>
      </c>
      <c r="B3835" t="s">
        <v>80</v>
      </c>
      <c r="C3835" t="s">
        <v>165</v>
      </c>
      <c r="D3835" t="s">
        <v>22</v>
      </c>
      <c r="E3835" s="1">
        <v>45429</v>
      </c>
      <c r="F3835" s="1" t="str">
        <f>TEXT(shipments9[[#This Row],[Shipdate]],"ddd")</f>
        <v>Fri</v>
      </c>
      <c r="G3835" s="1" t="str">
        <f>IF(OR(shipments9[[#This Row],[Day Name]]="Sat",shipments9[[#This Row],[Day Name]]="Sun"),"Weekend","Weekday")</f>
        <v>Weekday</v>
      </c>
      <c r="H3835">
        <v>13653</v>
      </c>
      <c r="I3835">
        <v>651</v>
      </c>
      <c r="J3835" t="s">
        <v>172</v>
      </c>
      <c r="K3835" t="s">
        <v>8155</v>
      </c>
      <c r="L3835" t="s">
        <v>8154</v>
      </c>
      <c r="M3835">
        <v>5</v>
      </c>
      <c r="N3835" t="s">
        <v>201</v>
      </c>
      <c r="O3835" s="4">
        <f>INDEX(products[Cost_per_box], MATCH(shipments9[[#This Row],[PID]], products[PID], 0))</f>
        <v>2.65</v>
      </c>
      <c r="P3835" s="4">
        <f>shipments9[[#This Row],[Boxes]]*shipments9[[#This Row],[Cost Per Box]]</f>
        <v>1725.1499999999999</v>
      </c>
      <c r="Q3835" s="4">
        <f>shipments9[[#This Row],[Amount]] -shipments9[[#This Row],[total cost]]</f>
        <v>11927.85</v>
      </c>
      <c r="R3835" s="4" t="str">
        <f>IF(shipments9[[#This Row],[Gross Profit]]&lt;0,"Loss","Profit")</f>
        <v>Profit</v>
      </c>
      <c r="S3835" s="9">
        <f>shipments9[[#This Row],[Gross Profit]]/shipments9[[#This Row],[Amount]]</f>
        <v>0.87364315535047243</v>
      </c>
      <c r="T3835" s="11">
        <f>shipments9[[#This Row],[Amount]]/shipments9[[#This Row],[Boxes]]</f>
        <v>20.972350230414747</v>
      </c>
    </row>
    <row r="3836" spans="1:20" hidden="1" x14ac:dyDescent="0.25">
      <c r="A3836" t="s">
        <v>4033</v>
      </c>
      <c r="B3836" t="s">
        <v>80</v>
      </c>
      <c r="C3836" t="s">
        <v>165</v>
      </c>
      <c r="D3836" t="s">
        <v>22</v>
      </c>
      <c r="E3836" s="1">
        <v>45296</v>
      </c>
      <c r="F3836" s="1" t="str">
        <f>TEXT(shipments9[[#This Row],[Shipdate]],"ddd")</f>
        <v>Fri</v>
      </c>
      <c r="G3836" s="1" t="str">
        <f>IF(OR(shipments9[[#This Row],[Day Name]]="Sat",shipments9[[#This Row],[Day Name]]="Sun"),"Weekend","Weekday")</f>
        <v>Weekday</v>
      </c>
      <c r="H3836">
        <v>7926.75</v>
      </c>
      <c r="I3836">
        <v>361</v>
      </c>
      <c r="J3836" t="s">
        <v>172</v>
      </c>
      <c r="K3836" t="s">
        <v>8155</v>
      </c>
      <c r="L3836" t="s">
        <v>8156</v>
      </c>
      <c r="M3836">
        <v>1</v>
      </c>
      <c r="N3836" t="s">
        <v>8163</v>
      </c>
      <c r="O3836" s="4">
        <f>INDEX(products[Cost_per_box], MATCH(shipments9[[#This Row],[PID]], products[PID], 0))</f>
        <v>2.65</v>
      </c>
      <c r="P3836" s="4">
        <f>shipments9[[#This Row],[Boxes]]*shipments9[[#This Row],[Cost Per Box]]</f>
        <v>956.65</v>
      </c>
      <c r="Q3836" s="4">
        <f>shipments9[[#This Row],[Amount]] -shipments9[[#This Row],[total cost]]</f>
        <v>6970.1</v>
      </c>
      <c r="R3836" s="4" t="str">
        <f>IF(shipments9[[#This Row],[Gross Profit]]&lt;0,"Loss","Profit")</f>
        <v>Profit</v>
      </c>
      <c r="S3836" s="9">
        <f>shipments9[[#This Row],[Gross Profit]]/shipments9[[#This Row],[Amount]]</f>
        <v>0.87931371621408527</v>
      </c>
      <c r="T3836" s="11">
        <f>shipments9[[#This Row],[Amount]]/shipments9[[#This Row],[Boxes]]</f>
        <v>21.957756232686979</v>
      </c>
    </row>
    <row r="3837" spans="1:20" hidden="1" x14ac:dyDescent="0.25">
      <c r="A3837" t="s">
        <v>4034</v>
      </c>
      <c r="B3837" t="s">
        <v>83</v>
      </c>
      <c r="C3837" t="s">
        <v>165</v>
      </c>
      <c r="D3837" t="s">
        <v>22</v>
      </c>
      <c r="E3837" s="1">
        <v>45350</v>
      </c>
      <c r="F3837" s="1" t="str">
        <f>TEXT(shipments9[[#This Row],[Shipdate]],"ddd")</f>
        <v>Wed</v>
      </c>
      <c r="G3837" s="1" t="str">
        <f>IF(OR(shipments9[[#This Row],[Day Name]]="Sat",shipments9[[#This Row],[Day Name]]="Sun"),"Weekend","Weekday")</f>
        <v>Weekday</v>
      </c>
      <c r="H3837">
        <v>3588.75</v>
      </c>
      <c r="I3837">
        <v>164</v>
      </c>
      <c r="J3837" t="s">
        <v>172</v>
      </c>
      <c r="K3837" t="s">
        <v>8155</v>
      </c>
      <c r="L3837" t="s">
        <v>8156</v>
      </c>
      <c r="M3837">
        <v>2</v>
      </c>
      <c r="N3837" t="s">
        <v>8157</v>
      </c>
      <c r="O3837" s="4">
        <f>INDEX(products[Cost_per_box], MATCH(shipments9[[#This Row],[PID]], products[PID], 0))</f>
        <v>2.65</v>
      </c>
      <c r="P3837" s="4">
        <f>shipments9[[#This Row],[Boxes]]*shipments9[[#This Row],[Cost Per Box]]</f>
        <v>434.59999999999997</v>
      </c>
      <c r="Q3837" s="4">
        <f>shipments9[[#This Row],[Amount]] -shipments9[[#This Row],[total cost]]</f>
        <v>3154.15</v>
      </c>
      <c r="R3837" s="4" t="str">
        <f>IF(shipments9[[#This Row],[Gross Profit]]&lt;0,"Loss","Profit")</f>
        <v>Profit</v>
      </c>
      <c r="S3837" s="9">
        <f>shipments9[[#This Row],[Gross Profit]]/shipments9[[#This Row],[Amount]]</f>
        <v>0.87889933820968302</v>
      </c>
      <c r="T3837" s="11">
        <f>shipments9[[#This Row],[Amount]]/shipments9[[#This Row],[Boxes]]</f>
        <v>21.882621951219512</v>
      </c>
    </row>
    <row r="3838" spans="1:20" hidden="1" x14ac:dyDescent="0.25">
      <c r="A3838" t="s">
        <v>4035</v>
      </c>
      <c r="B3838" t="s">
        <v>83</v>
      </c>
      <c r="C3838" t="s">
        <v>165</v>
      </c>
      <c r="D3838" t="s">
        <v>22</v>
      </c>
      <c r="E3838" s="1">
        <v>45314</v>
      </c>
      <c r="F3838" s="1" t="str">
        <f>TEXT(shipments9[[#This Row],[Shipdate]],"ddd")</f>
        <v>Tue</v>
      </c>
      <c r="G3838" s="1" t="str">
        <f>IF(OR(shipments9[[#This Row],[Day Name]]="Sat",shipments9[[#This Row],[Day Name]]="Sun"),"Weekend","Weekday")</f>
        <v>Weekday</v>
      </c>
      <c r="H3838">
        <v>6597</v>
      </c>
      <c r="I3838">
        <v>348</v>
      </c>
      <c r="J3838" t="s">
        <v>172</v>
      </c>
      <c r="K3838" t="s">
        <v>8155</v>
      </c>
      <c r="L3838" t="s">
        <v>8156</v>
      </c>
      <c r="M3838">
        <v>1</v>
      </c>
      <c r="N3838" t="s">
        <v>8163</v>
      </c>
      <c r="O3838" s="4">
        <f>INDEX(products[Cost_per_box], MATCH(shipments9[[#This Row],[PID]], products[PID], 0))</f>
        <v>2.65</v>
      </c>
      <c r="P3838" s="4">
        <f>shipments9[[#This Row],[Boxes]]*shipments9[[#This Row],[Cost Per Box]]</f>
        <v>922.19999999999993</v>
      </c>
      <c r="Q3838" s="4">
        <f>shipments9[[#This Row],[Amount]] -shipments9[[#This Row],[total cost]]</f>
        <v>5674.8</v>
      </c>
      <c r="R3838" s="4" t="str">
        <f>IF(shipments9[[#This Row],[Gross Profit]]&lt;0,"Loss","Profit")</f>
        <v>Profit</v>
      </c>
      <c r="S3838" s="9">
        <f>shipments9[[#This Row],[Gross Profit]]/shipments9[[#This Row],[Amount]]</f>
        <v>0.8602091859936335</v>
      </c>
      <c r="T3838" s="11">
        <f>shipments9[[#This Row],[Amount]]/shipments9[[#This Row],[Boxes]]</f>
        <v>18.956896551724139</v>
      </c>
    </row>
    <row r="3839" spans="1:20" hidden="1" x14ac:dyDescent="0.25">
      <c r="A3839" t="s">
        <v>4036</v>
      </c>
      <c r="B3839" t="s">
        <v>83</v>
      </c>
      <c r="C3839" t="s">
        <v>165</v>
      </c>
      <c r="D3839" t="s">
        <v>22</v>
      </c>
      <c r="E3839" s="1">
        <v>44956</v>
      </c>
      <c r="F3839" s="1" t="str">
        <f>TEXT(shipments9[[#This Row],[Shipdate]],"ddd")</f>
        <v>Mon</v>
      </c>
      <c r="G3839" s="1" t="str">
        <f>IF(OR(shipments9[[#This Row],[Day Name]]="Sat",shipments9[[#This Row],[Day Name]]="Sun"),"Weekend","Weekday")</f>
        <v>Weekday</v>
      </c>
      <c r="H3839">
        <v>6192</v>
      </c>
      <c r="I3839">
        <v>344</v>
      </c>
      <c r="J3839" t="s">
        <v>172</v>
      </c>
      <c r="K3839" t="s">
        <v>8151</v>
      </c>
      <c r="L3839" t="s">
        <v>8156</v>
      </c>
      <c r="M3839">
        <v>1</v>
      </c>
      <c r="N3839" t="s">
        <v>8163</v>
      </c>
      <c r="O3839" s="4">
        <f>INDEX(products[Cost_per_box], MATCH(shipments9[[#This Row],[PID]], products[PID], 0))</f>
        <v>2.65</v>
      </c>
      <c r="P3839" s="4">
        <f>shipments9[[#This Row],[Boxes]]*shipments9[[#This Row],[Cost Per Box]]</f>
        <v>911.6</v>
      </c>
      <c r="Q3839" s="4">
        <f>shipments9[[#This Row],[Amount]] -shipments9[[#This Row],[total cost]]</f>
        <v>5280.4</v>
      </c>
      <c r="R3839" s="4" t="str">
        <f>IF(shipments9[[#This Row],[Gross Profit]]&lt;0,"Loss","Profit")</f>
        <v>Profit</v>
      </c>
      <c r="S3839" s="9">
        <f>shipments9[[#This Row],[Gross Profit]]/shipments9[[#This Row],[Amount]]</f>
        <v>0.85277777777777775</v>
      </c>
      <c r="T3839" s="11">
        <f>shipments9[[#This Row],[Amount]]/shipments9[[#This Row],[Boxes]]</f>
        <v>18</v>
      </c>
    </row>
    <row r="3840" spans="1:20" hidden="1" x14ac:dyDescent="0.25">
      <c r="A3840" t="s">
        <v>4037</v>
      </c>
      <c r="B3840" t="s">
        <v>83</v>
      </c>
      <c r="C3840" t="s">
        <v>165</v>
      </c>
      <c r="D3840" t="s">
        <v>22</v>
      </c>
      <c r="E3840" s="1">
        <v>45295</v>
      </c>
      <c r="F3840" s="1" t="str">
        <f>TEXT(shipments9[[#This Row],[Shipdate]],"ddd")</f>
        <v>Thu</v>
      </c>
      <c r="G3840" s="1" t="str">
        <f>IF(OR(shipments9[[#This Row],[Day Name]]="Sat",shipments9[[#This Row],[Day Name]]="Sun"),"Weekend","Weekday")</f>
        <v>Weekday</v>
      </c>
      <c r="H3840">
        <v>9364.5</v>
      </c>
      <c r="I3840">
        <v>426</v>
      </c>
      <c r="J3840" t="s">
        <v>172</v>
      </c>
      <c r="K3840" t="s">
        <v>8155</v>
      </c>
      <c r="L3840" t="s">
        <v>8156</v>
      </c>
      <c r="M3840">
        <v>1</v>
      </c>
      <c r="N3840" t="s">
        <v>8163</v>
      </c>
      <c r="O3840" s="4">
        <f>INDEX(products[Cost_per_box], MATCH(shipments9[[#This Row],[PID]], products[PID], 0))</f>
        <v>2.65</v>
      </c>
      <c r="P3840" s="4">
        <f>shipments9[[#This Row],[Boxes]]*shipments9[[#This Row],[Cost Per Box]]</f>
        <v>1128.8999999999999</v>
      </c>
      <c r="Q3840" s="4">
        <f>shipments9[[#This Row],[Amount]] -shipments9[[#This Row],[total cost]]</f>
        <v>8235.6</v>
      </c>
      <c r="R3840" s="4" t="str">
        <f>IF(shipments9[[#This Row],[Gross Profit]]&lt;0,"Loss","Profit")</f>
        <v>Profit</v>
      </c>
      <c r="S3840" s="9">
        <f>shipments9[[#This Row],[Gross Profit]]/shipments9[[#This Row],[Amount]]</f>
        <v>0.87944898286080408</v>
      </c>
      <c r="T3840" s="11">
        <f>shipments9[[#This Row],[Amount]]/shipments9[[#This Row],[Boxes]]</f>
        <v>21.982394366197184</v>
      </c>
    </row>
    <row r="3841" spans="1:20" hidden="1" x14ac:dyDescent="0.25">
      <c r="A3841" t="s">
        <v>4038</v>
      </c>
      <c r="B3841" t="s">
        <v>83</v>
      </c>
      <c r="C3841" t="s">
        <v>165</v>
      </c>
      <c r="D3841" t="s">
        <v>22</v>
      </c>
      <c r="E3841" s="1">
        <v>45225</v>
      </c>
      <c r="F3841" s="1" t="str">
        <f>TEXT(shipments9[[#This Row],[Shipdate]],"ddd")</f>
        <v>Thu</v>
      </c>
      <c r="G3841" s="1" t="str">
        <f>IF(OR(shipments9[[#This Row],[Day Name]]="Sat",shipments9[[#This Row],[Day Name]]="Sun"),"Weekend","Weekday")</f>
        <v>Weekday</v>
      </c>
      <c r="H3841">
        <v>3609</v>
      </c>
      <c r="I3841">
        <v>201</v>
      </c>
      <c r="J3841" t="s">
        <v>172</v>
      </c>
      <c r="K3841" t="s">
        <v>8151</v>
      </c>
      <c r="L3841" t="s">
        <v>8152</v>
      </c>
      <c r="M3841">
        <v>10</v>
      </c>
      <c r="N3841" t="s">
        <v>8153</v>
      </c>
      <c r="O3841" s="4">
        <f>INDEX(products[Cost_per_box], MATCH(shipments9[[#This Row],[PID]], products[PID], 0))</f>
        <v>2.65</v>
      </c>
      <c r="P3841" s="4">
        <f>shipments9[[#This Row],[Boxes]]*shipments9[[#This Row],[Cost Per Box]]</f>
        <v>532.65</v>
      </c>
      <c r="Q3841" s="4">
        <f>shipments9[[#This Row],[Amount]] -shipments9[[#This Row],[total cost]]</f>
        <v>3076.35</v>
      </c>
      <c r="R3841" s="4" t="str">
        <f>IF(shipments9[[#This Row],[Gross Profit]]&lt;0,"Loss","Profit")</f>
        <v>Profit</v>
      </c>
      <c r="S3841" s="9">
        <f>shipments9[[#This Row],[Gross Profit]]/shipments9[[#This Row],[Amount]]</f>
        <v>0.85241064006650036</v>
      </c>
      <c r="T3841" s="11">
        <f>shipments9[[#This Row],[Amount]]/shipments9[[#This Row],[Boxes]]</f>
        <v>17.955223880597014</v>
      </c>
    </row>
    <row r="3842" spans="1:20" hidden="1" x14ac:dyDescent="0.25">
      <c r="A3842" t="s">
        <v>4039</v>
      </c>
      <c r="B3842" t="s">
        <v>86</v>
      </c>
      <c r="C3842" t="s">
        <v>165</v>
      </c>
      <c r="D3842" t="s">
        <v>22</v>
      </c>
      <c r="E3842" s="1">
        <v>45280</v>
      </c>
      <c r="F3842" s="1" t="str">
        <f>TEXT(shipments9[[#This Row],[Shipdate]],"ddd")</f>
        <v>Wed</v>
      </c>
      <c r="G3842" s="1" t="str">
        <f>IF(OR(shipments9[[#This Row],[Day Name]]="Sat",shipments9[[#This Row],[Day Name]]="Sun"),"Weekend","Weekday")</f>
        <v>Weekday</v>
      </c>
      <c r="H3842">
        <v>14139</v>
      </c>
      <c r="I3842">
        <v>745</v>
      </c>
      <c r="J3842" t="s">
        <v>172</v>
      </c>
      <c r="K3842" t="s">
        <v>8151</v>
      </c>
      <c r="L3842" t="s">
        <v>8152</v>
      </c>
      <c r="M3842">
        <v>12</v>
      </c>
      <c r="N3842" t="s">
        <v>8166</v>
      </c>
      <c r="O3842" s="4">
        <f>INDEX(products[Cost_per_box], MATCH(shipments9[[#This Row],[PID]], products[PID], 0))</f>
        <v>2.65</v>
      </c>
      <c r="P3842" s="4">
        <f>shipments9[[#This Row],[Boxes]]*shipments9[[#This Row],[Cost Per Box]]</f>
        <v>1974.25</v>
      </c>
      <c r="Q3842" s="4">
        <f>shipments9[[#This Row],[Amount]] -shipments9[[#This Row],[total cost]]</f>
        <v>12164.75</v>
      </c>
      <c r="R3842" s="4" t="str">
        <f>IF(shipments9[[#This Row],[Gross Profit]]&lt;0,"Loss","Profit")</f>
        <v>Profit</v>
      </c>
      <c r="S3842" s="9">
        <f>shipments9[[#This Row],[Gross Profit]]/shipments9[[#This Row],[Amount]]</f>
        <v>0.86036848433411128</v>
      </c>
      <c r="T3842" s="11">
        <f>shipments9[[#This Row],[Amount]]/shipments9[[#This Row],[Boxes]]</f>
        <v>18.978523489932886</v>
      </c>
    </row>
    <row r="3843" spans="1:20" hidden="1" x14ac:dyDescent="0.25">
      <c r="A3843" t="s">
        <v>4040</v>
      </c>
      <c r="B3843" t="s">
        <v>86</v>
      </c>
      <c r="C3843" t="s">
        <v>165</v>
      </c>
      <c r="D3843" t="s">
        <v>22</v>
      </c>
      <c r="E3843" s="1">
        <v>44964</v>
      </c>
      <c r="F3843" s="1" t="str">
        <f>TEXT(shipments9[[#This Row],[Shipdate]],"ddd")</f>
        <v>Tue</v>
      </c>
      <c r="G3843" s="1" t="str">
        <f>IF(OR(shipments9[[#This Row],[Day Name]]="Sat",shipments9[[#This Row],[Day Name]]="Sun"),"Weekend","Weekday")</f>
        <v>Weekday</v>
      </c>
      <c r="H3843">
        <v>5323.5</v>
      </c>
      <c r="I3843">
        <v>254</v>
      </c>
      <c r="J3843" t="s">
        <v>172</v>
      </c>
      <c r="K3843" t="s">
        <v>8151</v>
      </c>
      <c r="L3843" t="s">
        <v>8156</v>
      </c>
      <c r="M3843">
        <v>2</v>
      </c>
      <c r="N3843" t="s">
        <v>8157</v>
      </c>
      <c r="O3843" s="4">
        <f>INDEX(products[Cost_per_box], MATCH(shipments9[[#This Row],[PID]], products[PID], 0))</f>
        <v>2.65</v>
      </c>
      <c r="P3843" s="4">
        <f>shipments9[[#This Row],[Boxes]]*shipments9[[#This Row],[Cost Per Box]]</f>
        <v>673.1</v>
      </c>
      <c r="Q3843" s="4">
        <f>shipments9[[#This Row],[Amount]] -shipments9[[#This Row],[total cost]]</f>
        <v>4650.3999999999996</v>
      </c>
      <c r="R3843" s="4" t="str">
        <f>IF(shipments9[[#This Row],[Gross Profit]]&lt;0,"Loss","Profit")</f>
        <v>Profit</v>
      </c>
      <c r="S3843" s="9">
        <f>shipments9[[#This Row],[Gross Profit]]/shipments9[[#This Row],[Amount]]</f>
        <v>0.8735606274067812</v>
      </c>
      <c r="T3843" s="11">
        <f>shipments9[[#This Row],[Amount]]/shipments9[[#This Row],[Boxes]]</f>
        <v>20.958661417322833</v>
      </c>
    </row>
    <row r="3844" spans="1:20" hidden="1" x14ac:dyDescent="0.25">
      <c r="A3844" t="s">
        <v>4041</v>
      </c>
      <c r="B3844" t="s">
        <v>86</v>
      </c>
      <c r="C3844" t="s">
        <v>165</v>
      </c>
      <c r="D3844" t="s">
        <v>22</v>
      </c>
      <c r="E3844" s="1">
        <v>45433</v>
      </c>
      <c r="F3844" s="1" t="str">
        <f>TEXT(shipments9[[#This Row],[Shipdate]],"ddd")</f>
        <v>Tue</v>
      </c>
      <c r="G3844" s="1" t="str">
        <f>IF(OR(shipments9[[#This Row],[Day Name]]="Sat",shipments9[[#This Row],[Day Name]]="Sun"),"Weekend","Weekday")</f>
        <v>Weekday</v>
      </c>
      <c r="H3844">
        <v>8865</v>
      </c>
      <c r="I3844">
        <v>444</v>
      </c>
      <c r="J3844" t="s">
        <v>172</v>
      </c>
      <c r="K3844" t="s">
        <v>8155</v>
      </c>
      <c r="L3844" t="s">
        <v>8154</v>
      </c>
      <c r="M3844">
        <v>5</v>
      </c>
      <c r="N3844" t="s">
        <v>201</v>
      </c>
      <c r="O3844" s="4">
        <f>INDEX(products[Cost_per_box], MATCH(shipments9[[#This Row],[PID]], products[PID], 0))</f>
        <v>2.65</v>
      </c>
      <c r="P3844" s="4">
        <f>shipments9[[#This Row],[Boxes]]*shipments9[[#This Row],[Cost Per Box]]</f>
        <v>1176.5999999999999</v>
      </c>
      <c r="Q3844" s="4">
        <f>shipments9[[#This Row],[Amount]] -shipments9[[#This Row],[total cost]]</f>
        <v>7688.4</v>
      </c>
      <c r="R3844" s="4" t="str">
        <f>IF(shipments9[[#This Row],[Gross Profit]]&lt;0,"Loss","Profit")</f>
        <v>Profit</v>
      </c>
      <c r="S3844" s="9">
        <f>shipments9[[#This Row],[Gross Profit]]/shipments9[[#This Row],[Amount]]</f>
        <v>0.86727580372250423</v>
      </c>
      <c r="T3844" s="11">
        <f>shipments9[[#This Row],[Amount]]/shipments9[[#This Row],[Boxes]]</f>
        <v>19.966216216216218</v>
      </c>
    </row>
    <row r="3845" spans="1:20" hidden="1" x14ac:dyDescent="0.25">
      <c r="A3845" t="s">
        <v>4042</v>
      </c>
      <c r="B3845" t="s">
        <v>89</v>
      </c>
      <c r="C3845" t="s">
        <v>165</v>
      </c>
      <c r="D3845" t="s">
        <v>22</v>
      </c>
      <c r="E3845" s="1">
        <v>45231</v>
      </c>
      <c r="F3845" s="1" t="str">
        <f>TEXT(shipments9[[#This Row],[Shipdate]],"ddd")</f>
        <v>Wed</v>
      </c>
      <c r="G3845" s="1" t="str">
        <f>IF(OR(shipments9[[#This Row],[Day Name]]="Sat",shipments9[[#This Row],[Day Name]]="Sun"),"Weekend","Weekday")</f>
        <v>Weekday</v>
      </c>
      <c r="H3845">
        <v>5832</v>
      </c>
      <c r="I3845">
        <v>324</v>
      </c>
      <c r="J3845" t="s">
        <v>172</v>
      </c>
      <c r="K3845" t="s">
        <v>8151</v>
      </c>
      <c r="L3845" t="s">
        <v>8152</v>
      </c>
      <c r="M3845">
        <v>11</v>
      </c>
      <c r="N3845" t="s">
        <v>8165</v>
      </c>
      <c r="O3845" s="4">
        <f>INDEX(products[Cost_per_box], MATCH(shipments9[[#This Row],[PID]], products[PID], 0))</f>
        <v>2.65</v>
      </c>
      <c r="P3845" s="4">
        <f>shipments9[[#This Row],[Boxes]]*shipments9[[#This Row],[Cost Per Box]]</f>
        <v>858.6</v>
      </c>
      <c r="Q3845" s="4">
        <f>shipments9[[#This Row],[Amount]] -shipments9[[#This Row],[total cost]]</f>
        <v>4973.3999999999996</v>
      </c>
      <c r="R3845" s="4" t="str">
        <f>IF(shipments9[[#This Row],[Gross Profit]]&lt;0,"Loss","Profit")</f>
        <v>Profit</v>
      </c>
      <c r="S3845" s="9">
        <f>shipments9[[#This Row],[Gross Profit]]/shipments9[[#This Row],[Amount]]</f>
        <v>0.85277777777777775</v>
      </c>
      <c r="T3845" s="11">
        <f>shipments9[[#This Row],[Amount]]/shipments9[[#This Row],[Boxes]]</f>
        <v>18</v>
      </c>
    </row>
    <row r="3846" spans="1:20" hidden="1" x14ac:dyDescent="0.25">
      <c r="A3846" t="s">
        <v>4043</v>
      </c>
      <c r="B3846" t="s">
        <v>89</v>
      </c>
      <c r="C3846" t="s">
        <v>165</v>
      </c>
      <c r="D3846" t="s">
        <v>22</v>
      </c>
      <c r="E3846" s="1">
        <v>44978</v>
      </c>
      <c r="F3846" s="1" t="str">
        <f>TEXT(shipments9[[#This Row],[Shipdate]],"ddd")</f>
        <v>Tue</v>
      </c>
      <c r="G3846" s="1" t="str">
        <f>IF(OR(shipments9[[#This Row],[Day Name]]="Sat",shipments9[[#This Row],[Day Name]]="Sun"),"Weekend","Weekday")</f>
        <v>Weekday</v>
      </c>
      <c r="H3846">
        <v>12530.25</v>
      </c>
      <c r="I3846">
        <v>597</v>
      </c>
      <c r="J3846" t="s">
        <v>172</v>
      </c>
      <c r="K3846" t="s">
        <v>8151</v>
      </c>
      <c r="L3846" t="s">
        <v>8156</v>
      </c>
      <c r="M3846">
        <v>2</v>
      </c>
      <c r="N3846" t="s">
        <v>8157</v>
      </c>
      <c r="O3846" s="4">
        <f>INDEX(products[Cost_per_box], MATCH(shipments9[[#This Row],[PID]], products[PID], 0))</f>
        <v>2.65</v>
      </c>
      <c r="P3846" s="4">
        <f>shipments9[[#This Row],[Boxes]]*shipments9[[#This Row],[Cost Per Box]]</f>
        <v>1582.05</v>
      </c>
      <c r="Q3846" s="4">
        <f>shipments9[[#This Row],[Amount]] -shipments9[[#This Row],[total cost]]</f>
        <v>10948.2</v>
      </c>
      <c r="R3846" s="4" t="str">
        <f>IF(shipments9[[#This Row],[Gross Profit]]&lt;0,"Loss","Profit")</f>
        <v>Profit</v>
      </c>
      <c r="S3846" s="9">
        <f>shipments9[[#This Row],[Gross Profit]]/shipments9[[#This Row],[Amount]]</f>
        <v>0.87374154545998683</v>
      </c>
      <c r="T3846" s="11">
        <f>shipments9[[#This Row],[Amount]]/shipments9[[#This Row],[Boxes]]</f>
        <v>20.988693467336685</v>
      </c>
    </row>
    <row r="3847" spans="1:20" hidden="1" x14ac:dyDescent="0.25">
      <c r="A3847" t="s">
        <v>4044</v>
      </c>
      <c r="B3847" t="s">
        <v>89</v>
      </c>
      <c r="C3847" t="s">
        <v>165</v>
      </c>
      <c r="D3847" t="s">
        <v>22</v>
      </c>
      <c r="E3847" s="1">
        <v>44967</v>
      </c>
      <c r="F3847" s="1" t="str">
        <f>TEXT(shipments9[[#This Row],[Shipdate]],"ddd")</f>
        <v>Fri</v>
      </c>
      <c r="G3847" s="1" t="str">
        <f>IF(OR(shipments9[[#This Row],[Day Name]]="Sat",shipments9[[#This Row],[Day Name]]="Sun"),"Weekend","Weekday")</f>
        <v>Weekday</v>
      </c>
      <c r="H3847">
        <v>3710.25</v>
      </c>
      <c r="I3847">
        <v>186</v>
      </c>
      <c r="J3847" t="s">
        <v>172</v>
      </c>
      <c r="K3847" t="s">
        <v>8151</v>
      </c>
      <c r="L3847" t="s">
        <v>8156</v>
      </c>
      <c r="M3847">
        <v>2</v>
      </c>
      <c r="N3847" t="s">
        <v>8157</v>
      </c>
      <c r="O3847" s="4">
        <f>INDEX(products[Cost_per_box], MATCH(shipments9[[#This Row],[PID]], products[PID], 0))</f>
        <v>2.65</v>
      </c>
      <c r="P3847" s="4">
        <f>shipments9[[#This Row],[Boxes]]*shipments9[[#This Row],[Cost Per Box]]</f>
        <v>492.9</v>
      </c>
      <c r="Q3847" s="4">
        <f>shipments9[[#This Row],[Amount]] -shipments9[[#This Row],[total cost]]</f>
        <v>3217.35</v>
      </c>
      <c r="R3847" s="4" t="str">
        <f>IF(shipments9[[#This Row],[Gross Profit]]&lt;0,"Loss","Profit")</f>
        <v>Profit</v>
      </c>
      <c r="S3847" s="9">
        <f>shipments9[[#This Row],[Gross Profit]]/shipments9[[#This Row],[Amount]]</f>
        <v>0.86715180917727919</v>
      </c>
      <c r="T3847" s="11">
        <f>shipments9[[#This Row],[Amount]]/shipments9[[#This Row],[Boxes]]</f>
        <v>19.947580645161292</v>
      </c>
    </row>
    <row r="3848" spans="1:20" hidden="1" x14ac:dyDescent="0.25">
      <c r="A3848" t="s">
        <v>4045</v>
      </c>
      <c r="B3848" t="s">
        <v>89</v>
      </c>
      <c r="C3848" t="s">
        <v>165</v>
      </c>
      <c r="D3848" t="s">
        <v>22</v>
      </c>
      <c r="E3848" s="1">
        <v>45027</v>
      </c>
      <c r="F3848" s="1" t="str">
        <f>TEXT(shipments9[[#This Row],[Shipdate]],"ddd")</f>
        <v>Tue</v>
      </c>
      <c r="G3848" s="1" t="str">
        <f>IF(OR(shipments9[[#This Row],[Day Name]]="Sat",shipments9[[#This Row],[Day Name]]="Sun"),"Weekend","Weekday")</f>
        <v>Weekday</v>
      </c>
      <c r="H3848">
        <v>9105.75</v>
      </c>
      <c r="I3848">
        <v>506</v>
      </c>
      <c r="J3848" t="s">
        <v>172</v>
      </c>
      <c r="K3848" t="s">
        <v>8151</v>
      </c>
      <c r="L3848" t="s">
        <v>8154</v>
      </c>
      <c r="M3848">
        <v>4</v>
      </c>
      <c r="N3848" t="s">
        <v>8158</v>
      </c>
      <c r="O3848" s="4">
        <f>INDEX(products[Cost_per_box], MATCH(shipments9[[#This Row],[PID]], products[PID], 0))</f>
        <v>2.65</v>
      </c>
      <c r="P3848" s="4">
        <f>shipments9[[#This Row],[Boxes]]*shipments9[[#This Row],[Cost Per Box]]</f>
        <v>1340.8999999999999</v>
      </c>
      <c r="Q3848" s="4">
        <f>shipments9[[#This Row],[Amount]] -shipments9[[#This Row],[total cost]]</f>
        <v>7764.85</v>
      </c>
      <c r="R3848" s="4" t="str">
        <f>IF(shipments9[[#This Row],[Gross Profit]]&lt;0,"Loss","Profit")</f>
        <v>Profit</v>
      </c>
      <c r="S3848" s="9">
        <f>shipments9[[#This Row],[Gross Profit]]/shipments9[[#This Row],[Amount]]</f>
        <v>0.85274139966504681</v>
      </c>
      <c r="T3848" s="11">
        <f>shipments9[[#This Row],[Amount]]/shipments9[[#This Row],[Boxes]]</f>
        <v>17.995553359683793</v>
      </c>
    </row>
    <row r="3849" spans="1:20" hidden="1" x14ac:dyDescent="0.25">
      <c r="A3849" t="s">
        <v>4046</v>
      </c>
      <c r="B3849" t="s">
        <v>92</v>
      </c>
      <c r="C3849" t="s">
        <v>165</v>
      </c>
      <c r="D3849" t="s">
        <v>22</v>
      </c>
      <c r="E3849" s="1">
        <v>45077</v>
      </c>
      <c r="F3849" s="1" t="str">
        <f>TEXT(shipments9[[#This Row],[Shipdate]],"ddd")</f>
        <v>Wed</v>
      </c>
      <c r="G3849" s="1" t="str">
        <f>IF(OR(shipments9[[#This Row],[Day Name]]="Sat",shipments9[[#This Row],[Day Name]]="Sun"),"Weekend","Weekday")</f>
        <v>Weekday</v>
      </c>
      <c r="H3849">
        <v>12519</v>
      </c>
      <c r="I3849">
        <v>696</v>
      </c>
      <c r="J3849" t="s">
        <v>172</v>
      </c>
      <c r="K3849" t="s">
        <v>8151</v>
      </c>
      <c r="L3849" t="s">
        <v>8154</v>
      </c>
      <c r="M3849">
        <v>5</v>
      </c>
      <c r="N3849" t="s">
        <v>201</v>
      </c>
      <c r="O3849" s="4">
        <f>INDEX(products[Cost_per_box], MATCH(shipments9[[#This Row],[PID]], products[PID], 0))</f>
        <v>2.65</v>
      </c>
      <c r="P3849" s="4">
        <f>shipments9[[#This Row],[Boxes]]*shipments9[[#This Row],[Cost Per Box]]</f>
        <v>1844.3999999999999</v>
      </c>
      <c r="Q3849" s="4">
        <f>shipments9[[#This Row],[Amount]] -shipments9[[#This Row],[total cost]]</f>
        <v>10674.6</v>
      </c>
      <c r="R3849" s="4" t="str">
        <f>IF(shipments9[[#This Row],[Gross Profit]]&lt;0,"Loss","Profit")</f>
        <v>Profit</v>
      </c>
      <c r="S3849" s="9">
        <f>shipments9[[#This Row],[Gross Profit]]/shipments9[[#This Row],[Amount]]</f>
        <v>0.85267193865324709</v>
      </c>
      <c r="T3849" s="11">
        <f>shipments9[[#This Row],[Amount]]/shipments9[[#This Row],[Boxes]]</f>
        <v>17.987068965517242</v>
      </c>
    </row>
    <row r="3850" spans="1:20" hidden="1" x14ac:dyDescent="0.25">
      <c r="A3850" t="s">
        <v>4047</v>
      </c>
      <c r="B3850" t="s">
        <v>92</v>
      </c>
      <c r="C3850" t="s">
        <v>165</v>
      </c>
      <c r="D3850" t="s">
        <v>22</v>
      </c>
      <c r="E3850" s="1">
        <v>45236</v>
      </c>
      <c r="F3850" s="1" t="str">
        <f>TEXT(shipments9[[#This Row],[Shipdate]],"ddd")</f>
        <v>Mon</v>
      </c>
      <c r="G3850" s="1" t="str">
        <f>IF(OR(shipments9[[#This Row],[Day Name]]="Sat",shipments9[[#This Row],[Day Name]]="Sun"),"Weekend","Weekday")</f>
        <v>Weekday</v>
      </c>
      <c r="H3850">
        <v>10874.25</v>
      </c>
      <c r="I3850">
        <v>544</v>
      </c>
      <c r="J3850" t="s">
        <v>172</v>
      </c>
      <c r="K3850" t="s">
        <v>8151</v>
      </c>
      <c r="L3850" t="s">
        <v>8152</v>
      </c>
      <c r="M3850">
        <v>11</v>
      </c>
      <c r="N3850" t="s">
        <v>8165</v>
      </c>
      <c r="O3850" s="4">
        <f>INDEX(products[Cost_per_box], MATCH(shipments9[[#This Row],[PID]], products[PID], 0))</f>
        <v>2.65</v>
      </c>
      <c r="P3850" s="4">
        <f>shipments9[[#This Row],[Boxes]]*shipments9[[#This Row],[Cost Per Box]]</f>
        <v>1441.6</v>
      </c>
      <c r="Q3850" s="4">
        <f>shipments9[[#This Row],[Amount]] -shipments9[[#This Row],[total cost]]</f>
        <v>9432.65</v>
      </c>
      <c r="R3850" s="4" t="str">
        <f>IF(shipments9[[#This Row],[Gross Profit]]&lt;0,"Loss","Profit")</f>
        <v>Profit</v>
      </c>
      <c r="S3850" s="9">
        <f>shipments9[[#This Row],[Gross Profit]]/shipments9[[#This Row],[Amount]]</f>
        <v>0.86742993769685262</v>
      </c>
      <c r="T3850" s="11">
        <f>shipments9[[#This Row],[Amount]]/shipments9[[#This Row],[Boxes]]</f>
        <v>19.989430147058822</v>
      </c>
    </row>
    <row r="3851" spans="1:20" hidden="1" x14ac:dyDescent="0.25">
      <c r="A3851" t="s">
        <v>4048</v>
      </c>
      <c r="B3851" t="s">
        <v>92</v>
      </c>
      <c r="C3851" t="s">
        <v>165</v>
      </c>
      <c r="D3851" t="s">
        <v>22</v>
      </c>
      <c r="E3851" s="1">
        <v>45281</v>
      </c>
      <c r="F3851" s="1" t="str">
        <f>TEXT(shipments9[[#This Row],[Shipdate]],"ddd")</f>
        <v>Thu</v>
      </c>
      <c r="G3851" s="1" t="str">
        <f>IF(OR(shipments9[[#This Row],[Day Name]]="Sat",shipments9[[#This Row],[Day Name]]="Sun"),"Weekend","Weekday")</f>
        <v>Weekday</v>
      </c>
      <c r="H3851">
        <v>5908.5</v>
      </c>
      <c r="I3851">
        <v>311</v>
      </c>
      <c r="J3851" t="s">
        <v>172</v>
      </c>
      <c r="K3851" t="s">
        <v>8151</v>
      </c>
      <c r="L3851" t="s">
        <v>8152</v>
      </c>
      <c r="M3851">
        <v>12</v>
      </c>
      <c r="N3851" t="s">
        <v>8166</v>
      </c>
      <c r="O3851" s="4">
        <f>INDEX(products[Cost_per_box], MATCH(shipments9[[#This Row],[PID]], products[PID], 0))</f>
        <v>2.65</v>
      </c>
      <c r="P3851" s="4">
        <f>shipments9[[#This Row],[Boxes]]*shipments9[[#This Row],[Cost Per Box]]</f>
        <v>824.15</v>
      </c>
      <c r="Q3851" s="4">
        <f>shipments9[[#This Row],[Amount]] -shipments9[[#This Row],[total cost]]</f>
        <v>5084.3500000000004</v>
      </c>
      <c r="R3851" s="4" t="str">
        <f>IF(shipments9[[#This Row],[Gross Profit]]&lt;0,"Loss","Profit")</f>
        <v>Profit</v>
      </c>
      <c r="S3851" s="9">
        <f>shipments9[[#This Row],[Gross Profit]]/shipments9[[#This Row],[Amount]]</f>
        <v>0.86051451298976056</v>
      </c>
      <c r="T3851" s="11">
        <f>shipments9[[#This Row],[Amount]]/shipments9[[#This Row],[Boxes]]</f>
        <v>18.9983922829582</v>
      </c>
    </row>
    <row r="3852" spans="1:20" hidden="1" x14ac:dyDescent="0.25">
      <c r="A3852" t="s">
        <v>4049</v>
      </c>
      <c r="B3852" t="s">
        <v>92</v>
      </c>
      <c r="C3852" t="s">
        <v>165</v>
      </c>
      <c r="D3852" t="s">
        <v>22</v>
      </c>
      <c r="E3852" s="1">
        <v>45224</v>
      </c>
      <c r="F3852" s="1" t="str">
        <f>TEXT(shipments9[[#This Row],[Shipdate]],"ddd")</f>
        <v>Wed</v>
      </c>
      <c r="G3852" s="1" t="str">
        <f>IF(OR(shipments9[[#This Row],[Day Name]]="Sat",shipments9[[#This Row],[Day Name]]="Sun"),"Weekend","Weekday")</f>
        <v>Weekday</v>
      </c>
      <c r="H3852">
        <v>4473</v>
      </c>
      <c r="I3852">
        <v>204</v>
      </c>
      <c r="J3852" t="s">
        <v>172</v>
      </c>
      <c r="K3852" t="s">
        <v>8151</v>
      </c>
      <c r="L3852" t="s">
        <v>8152</v>
      </c>
      <c r="M3852">
        <v>10</v>
      </c>
      <c r="N3852" t="s">
        <v>8153</v>
      </c>
      <c r="O3852" s="4">
        <f>INDEX(products[Cost_per_box], MATCH(shipments9[[#This Row],[PID]], products[PID], 0))</f>
        <v>2.65</v>
      </c>
      <c r="P3852" s="4">
        <f>shipments9[[#This Row],[Boxes]]*shipments9[[#This Row],[Cost Per Box]]</f>
        <v>540.6</v>
      </c>
      <c r="Q3852" s="4">
        <f>shipments9[[#This Row],[Amount]] -shipments9[[#This Row],[total cost]]</f>
        <v>3932.4</v>
      </c>
      <c r="R3852" s="4" t="str">
        <f>IF(shipments9[[#This Row],[Gross Profit]]&lt;0,"Loss","Profit")</f>
        <v>Profit</v>
      </c>
      <c r="S3852" s="9">
        <f>shipments9[[#This Row],[Gross Profit]]/shipments9[[#This Row],[Amount]]</f>
        <v>0.87914151576123412</v>
      </c>
      <c r="T3852" s="11">
        <f>shipments9[[#This Row],[Amount]]/shipments9[[#This Row],[Boxes]]</f>
        <v>21.926470588235293</v>
      </c>
    </row>
    <row r="3853" spans="1:20" hidden="1" x14ac:dyDescent="0.25">
      <c r="A3853" t="s">
        <v>4050</v>
      </c>
      <c r="B3853" t="s">
        <v>95</v>
      </c>
      <c r="C3853" t="s">
        <v>165</v>
      </c>
      <c r="D3853" t="s">
        <v>22</v>
      </c>
      <c r="E3853" s="1">
        <v>45240</v>
      </c>
      <c r="F3853" s="1" t="str">
        <f>TEXT(shipments9[[#This Row],[Shipdate]],"ddd")</f>
        <v>Fri</v>
      </c>
      <c r="G3853" s="1" t="str">
        <f>IF(OR(shipments9[[#This Row],[Day Name]]="Sat",shipments9[[#This Row],[Day Name]]="Sun"),"Weekend","Weekday")</f>
        <v>Weekday</v>
      </c>
      <c r="H3853">
        <v>6646.5</v>
      </c>
      <c r="I3853">
        <v>303</v>
      </c>
      <c r="J3853" t="s">
        <v>172</v>
      </c>
      <c r="K3853" t="s">
        <v>8151</v>
      </c>
      <c r="L3853" t="s">
        <v>8152</v>
      </c>
      <c r="M3853">
        <v>11</v>
      </c>
      <c r="N3853" t="s">
        <v>8165</v>
      </c>
      <c r="O3853" s="4">
        <f>INDEX(products[Cost_per_box], MATCH(shipments9[[#This Row],[PID]], products[PID], 0))</f>
        <v>2.65</v>
      </c>
      <c r="P3853" s="4">
        <f>shipments9[[#This Row],[Boxes]]*shipments9[[#This Row],[Cost Per Box]]</f>
        <v>802.94999999999993</v>
      </c>
      <c r="Q3853" s="4">
        <f>shipments9[[#This Row],[Amount]] -shipments9[[#This Row],[total cost]]</f>
        <v>5843.55</v>
      </c>
      <c r="R3853" s="4" t="str">
        <f>IF(shipments9[[#This Row],[Gross Profit]]&lt;0,"Loss","Profit")</f>
        <v>Profit</v>
      </c>
      <c r="S3853" s="9">
        <f>shipments9[[#This Row],[Gross Profit]]/shipments9[[#This Row],[Amount]]</f>
        <v>0.87919205596930716</v>
      </c>
      <c r="T3853" s="11">
        <f>shipments9[[#This Row],[Amount]]/shipments9[[#This Row],[Boxes]]</f>
        <v>21.935643564356436</v>
      </c>
    </row>
    <row r="3854" spans="1:20" hidden="1" x14ac:dyDescent="0.25">
      <c r="A3854" t="s">
        <v>4051</v>
      </c>
      <c r="B3854" t="s">
        <v>95</v>
      </c>
      <c r="C3854" t="s">
        <v>165</v>
      </c>
      <c r="D3854" t="s">
        <v>22</v>
      </c>
      <c r="E3854" s="1">
        <v>44946</v>
      </c>
      <c r="F3854" s="1" t="str">
        <f>TEXT(shipments9[[#This Row],[Shipdate]],"ddd")</f>
        <v>Fri</v>
      </c>
      <c r="G3854" s="1" t="str">
        <f>IF(OR(shipments9[[#This Row],[Day Name]]="Sat",shipments9[[#This Row],[Day Name]]="Sun"),"Weekend","Weekday")</f>
        <v>Weekday</v>
      </c>
      <c r="H3854">
        <v>4198.5</v>
      </c>
      <c r="I3854">
        <v>200</v>
      </c>
      <c r="J3854" t="s">
        <v>172</v>
      </c>
      <c r="K3854" t="s">
        <v>8151</v>
      </c>
      <c r="L3854" t="s">
        <v>8156</v>
      </c>
      <c r="M3854">
        <v>1</v>
      </c>
      <c r="N3854" t="s">
        <v>8163</v>
      </c>
      <c r="O3854" s="4">
        <f>INDEX(products[Cost_per_box], MATCH(shipments9[[#This Row],[PID]], products[PID], 0))</f>
        <v>2.65</v>
      </c>
      <c r="P3854" s="4">
        <f>shipments9[[#This Row],[Boxes]]*shipments9[[#This Row],[Cost Per Box]]</f>
        <v>530</v>
      </c>
      <c r="Q3854" s="4">
        <f>shipments9[[#This Row],[Amount]] -shipments9[[#This Row],[total cost]]</f>
        <v>3668.5</v>
      </c>
      <c r="R3854" s="4" t="str">
        <f>IF(shipments9[[#This Row],[Gross Profit]]&lt;0,"Loss","Profit")</f>
        <v>Profit</v>
      </c>
      <c r="S3854" s="9">
        <f>shipments9[[#This Row],[Gross Profit]]/shipments9[[#This Row],[Amount]]</f>
        <v>0.87376443968083839</v>
      </c>
      <c r="T3854" s="11">
        <f>shipments9[[#This Row],[Amount]]/shipments9[[#This Row],[Boxes]]</f>
        <v>20.9925</v>
      </c>
    </row>
    <row r="3855" spans="1:20" hidden="1" x14ac:dyDescent="0.25">
      <c r="A3855" t="s">
        <v>4052</v>
      </c>
      <c r="B3855" t="s">
        <v>98</v>
      </c>
      <c r="C3855" t="s">
        <v>165</v>
      </c>
      <c r="D3855" t="s">
        <v>22</v>
      </c>
      <c r="E3855" s="1">
        <v>45009</v>
      </c>
      <c r="F3855" s="1" t="str">
        <f>TEXT(shipments9[[#This Row],[Shipdate]],"ddd")</f>
        <v>Fri</v>
      </c>
      <c r="G3855" s="1" t="str">
        <f>IF(OR(shipments9[[#This Row],[Day Name]]="Sat",shipments9[[#This Row],[Day Name]]="Sun"),"Weekend","Weekday")</f>
        <v>Weekday</v>
      </c>
      <c r="H3855">
        <v>7416</v>
      </c>
      <c r="I3855">
        <v>354</v>
      </c>
      <c r="J3855" t="s">
        <v>172</v>
      </c>
      <c r="K3855" t="s">
        <v>8151</v>
      </c>
      <c r="L3855" t="s">
        <v>8156</v>
      </c>
      <c r="M3855">
        <v>3</v>
      </c>
      <c r="N3855" t="s">
        <v>8164</v>
      </c>
      <c r="O3855" s="4">
        <f>INDEX(products[Cost_per_box], MATCH(shipments9[[#This Row],[PID]], products[PID], 0))</f>
        <v>2.65</v>
      </c>
      <c r="P3855" s="4">
        <f>shipments9[[#This Row],[Boxes]]*shipments9[[#This Row],[Cost Per Box]]</f>
        <v>938.1</v>
      </c>
      <c r="Q3855" s="4">
        <f>shipments9[[#This Row],[Amount]] -shipments9[[#This Row],[total cost]]</f>
        <v>6477.9</v>
      </c>
      <c r="R3855" s="4" t="str">
        <f>IF(shipments9[[#This Row],[Gross Profit]]&lt;0,"Loss","Profit")</f>
        <v>Profit</v>
      </c>
      <c r="S3855" s="9">
        <f>shipments9[[#This Row],[Gross Profit]]/shipments9[[#This Row],[Amount]]</f>
        <v>0.87350323624595461</v>
      </c>
      <c r="T3855" s="11">
        <f>shipments9[[#This Row],[Amount]]/shipments9[[#This Row],[Boxes]]</f>
        <v>20.949152542372882</v>
      </c>
    </row>
    <row r="3856" spans="1:20" hidden="1" x14ac:dyDescent="0.25">
      <c r="A3856" t="s">
        <v>4053</v>
      </c>
      <c r="B3856" t="s">
        <v>98</v>
      </c>
      <c r="C3856" t="s">
        <v>165</v>
      </c>
      <c r="D3856" t="s">
        <v>22</v>
      </c>
      <c r="E3856" s="1">
        <v>45427</v>
      </c>
      <c r="F3856" s="1" t="str">
        <f>TEXT(shipments9[[#This Row],[Shipdate]],"ddd")</f>
        <v>Wed</v>
      </c>
      <c r="G3856" s="1" t="str">
        <f>IF(OR(shipments9[[#This Row],[Day Name]]="Sat",shipments9[[#This Row],[Day Name]]="Sun"),"Weekend","Weekday")</f>
        <v>Weekday</v>
      </c>
      <c r="H3856">
        <v>8847</v>
      </c>
      <c r="I3856">
        <v>403</v>
      </c>
      <c r="J3856" t="s">
        <v>172</v>
      </c>
      <c r="K3856" t="s">
        <v>8155</v>
      </c>
      <c r="L3856" t="s">
        <v>8154</v>
      </c>
      <c r="M3856">
        <v>5</v>
      </c>
      <c r="N3856" t="s">
        <v>201</v>
      </c>
      <c r="O3856" s="4">
        <f>INDEX(products[Cost_per_box], MATCH(shipments9[[#This Row],[PID]], products[PID], 0))</f>
        <v>2.65</v>
      </c>
      <c r="P3856" s="4">
        <f>shipments9[[#This Row],[Boxes]]*shipments9[[#This Row],[Cost Per Box]]</f>
        <v>1067.95</v>
      </c>
      <c r="Q3856" s="4">
        <f>shipments9[[#This Row],[Amount]] -shipments9[[#This Row],[total cost]]</f>
        <v>7779.05</v>
      </c>
      <c r="R3856" s="4" t="str">
        <f>IF(shipments9[[#This Row],[Gross Profit]]&lt;0,"Loss","Profit")</f>
        <v>Profit</v>
      </c>
      <c r="S3856" s="9">
        <f>shipments9[[#This Row],[Gross Profit]]/shipments9[[#This Row],[Amount]]</f>
        <v>0.87928676387475979</v>
      </c>
      <c r="T3856" s="11">
        <f>shipments9[[#This Row],[Amount]]/shipments9[[#This Row],[Boxes]]</f>
        <v>21.952853598014887</v>
      </c>
    </row>
    <row r="3857" spans="1:20" hidden="1" x14ac:dyDescent="0.25">
      <c r="A3857" t="s">
        <v>4054</v>
      </c>
      <c r="B3857" t="s">
        <v>65</v>
      </c>
      <c r="C3857" t="s">
        <v>165</v>
      </c>
      <c r="D3857" t="s">
        <v>22</v>
      </c>
      <c r="E3857" s="1">
        <v>45418</v>
      </c>
      <c r="F3857" s="1" t="str">
        <f>TEXT(shipments9[[#This Row],[Shipdate]],"ddd")</f>
        <v>Mon</v>
      </c>
      <c r="G3857" s="1" t="str">
        <f>IF(OR(shipments9[[#This Row],[Day Name]]="Sat",shipments9[[#This Row],[Day Name]]="Sun"),"Weekend","Weekday")</f>
        <v>Weekday</v>
      </c>
      <c r="H3857">
        <v>8237.25</v>
      </c>
      <c r="I3857">
        <v>434</v>
      </c>
      <c r="J3857" t="s">
        <v>172</v>
      </c>
      <c r="K3857" t="s">
        <v>8155</v>
      </c>
      <c r="L3857" t="s">
        <v>8154</v>
      </c>
      <c r="M3857">
        <v>5</v>
      </c>
      <c r="N3857" t="s">
        <v>201</v>
      </c>
      <c r="O3857" s="4">
        <f>INDEX(products[Cost_per_box], MATCH(shipments9[[#This Row],[PID]], products[PID], 0))</f>
        <v>2.65</v>
      </c>
      <c r="P3857" s="4">
        <f>shipments9[[#This Row],[Boxes]]*shipments9[[#This Row],[Cost Per Box]]</f>
        <v>1150.0999999999999</v>
      </c>
      <c r="Q3857" s="4">
        <f>shipments9[[#This Row],[Amount]] -shipments9[[#This Row],[total cost]]</f>
        <v>7087.15</v>
      </c>
      <c r="R3857" s="4" t="str">
        <f>IF(shipments9[[#This Row],[Gross Profit]]&lt;0,"Loss","Profit")</f>
        <v>Profit</v>
      </c>
      <c r="S3857" s="9">
        <f>shipments9[[#This Row],[Gross Profit]]/shipments9[[#This Row],[Amount]]</f>
        <v>0.86037816018695557</v>
      </c>
      <c r="T3857" s="11">
        <f>shipments9[[#This Row],[Amount]]/shipments9[[#This Row],[Boxes]]</f>
        <v>18.97983870967742</v>
      </c>
    </row>
    <row r="3858" spans="1:20" hidden="1" x14ac:dyDescent="0.25">
      <c r="A3858" t="s">
        <v>4055</v>
      </c>
      <c r="B3858" t="s">
        <v>65</v>
      </c>
      <c r="C3858" t="s">
        <v>165</v>
      </c>
      <c r="D3858" t="s">
        <v>22</v>
      </c>
      <c r="E3858" s="1">
        <v>45000</v>
      </c>
      <c r="F3858" s="1" t="str">
        <f>TEXT(shipments9[[#This Row],[Shipdate]],"ddd")</f>
        <v>Wed</v>
      </c>
      <c r="G3858" s="1" t="str">
        <f>IF(OR(shipments9[[#This Row],[Day Name]]="Sat",shipments9[[#This Row],[Day Name]]="Sun"),"Weekend","Weekday")</f>
        <v>Weekday</v>
      </c>
      <c r="H3858">
        <v>627.75</v>
      </c>
      <c r="I3858">
        <v>29</v>
      </c>
      <c r="J3858" t="s">
        <v>172</v>
      </c>
      <c r="K3858" t="s">
        <v>8151</v>
      </c>
      <c r="L3858" t="s">
        <v>8156</v>
      </c>
      <c r="M3858">
        <v>3</v>
      </c>
      <c r="N3858" t="s">
        <v>8164</v>
      </c>
      <c r="O3858" s="4">
        <f>INDEX(products[Cost_per_box], MATCH(shipments9[[#This Row],[PID]], products[PID], 0))</f>
        <v>2.65</v>
      </c>
      <c r="P3858" s="4">
        <f>shipments9[[#This Row],[Boxes]]*shipments9[[#This Row],[Cost Per Box]]</f>
        <v>76.849999999999994</v>
      </c>
      <c r="Q3858" s="4">
        <f>shipments9[[#This Row],[Amount]] -shipments9[[#This Row],[total cost]]</f>
        <v>550.9</v>
      </c>
      <c r="R3858" s="4" t="str">
        <f>IF(shipments9[[#This Row],[Gross Profit]]&lt;0,"Loss","Profit")</f>
        <v>Profit</v>
      </c>
      <c r="S3858" s="9">
        <f>shipments9[[#This Row],[Gross Profit]]/shipments9[[#This Row],[Amount]]</f>
        <v>0.87757865392273993</v>
      </c>
      <c r="T3858" s="11">
        <f>shipments9[[#This Row],[Amount]]/shipments9[[#This Row],[Boxes]]</f>
        <v>21.646551724137932</v>
      </c>
    </row>
    <row r="3859" spans="1:20" hidden="1" x14ac:dyDescent="0.25">
      <c r="A3859" t="s">
        <v>4056</v>
      </c>
      <c r="B3859" t="s">
        <v>65</v>
      </c>
      <c r="C3859" t="s">
        <v>165</v>
      </c>
      <c r="D3859" t="s">
        <v>22</v>
      </c>
      <c r="E3859" s="1">
        <v>44992</v>
      </c>
      <c r="F3859" s="1" t="str">
        <f>TEXT(shipments9[[#This Row],[Shipdate]],"ddd")</f>
        <v>Tue</v>
      </c>
      <c r="G3859" s="1" t="str">
        <f>IF(OR(shipments9[[#This Row],[Day Name]]="Sat",shipments9[[#This Row],[Day Name]]="Sun"),"Weekend","Weekday")</f>
        <v>Weekday</v>
      </c>
      <c r="H3859">
        <v>1395</v>
      </c>
      <c r="I3859">
        <v>64</v>
      </c>
      <c r="J3859" t="s">
        <v>172</v>
      </c>
      <c r="K3859" t="s">
        <v>8151</v>
      </c>
      <c r="L3859" t="s">
        <v>8156</v>
      </c>
      <c r="M3859">
        <v>3</v>
      </c>
      <c r="N3859" t="s">
        <v>8164</v>
      </c>
      <c r="O3859" s="4">
        <f>INDEX(products[Cost_per_box], MATCH(shipments9[[#This Row],[PID]], products[PID], 0))</f>
        <v>2.65</v>
      </c>
      <c r="P3859" s="4">
        <f>shipments9[[#This Row],[Boxes]]*shipments9[[#This Row],[Cost Per Box]]</f>
        <v>169.6</v>
      </c>
      <c r="Q3859" s="4">
        <f>shipments9[[#This Row],[Amount]] -shipments9[[#This Row],[total cost]]</f>
        <v>1225.4000000000001</v>
      </c>
      <c r="R3859" s="4" t="str">
        <f>IF(shipments9[[#This Row],[Gross Profit]]&lt;0,"Loss","Profit")</f>
        <v>Profit</v>
      </c>
      <c r="S3859" s="9">
        <f>shipments9[[#This Row],[Gross Profit]]/shipments9[[#This Row],[Amount]]</f>
        <v>0.87842293906810043</v>
      </c>
      <c r="T3859" s="11">
        <f>shipments9[[#This Row],[Amount]]/shipments9[[#This Row],[Boxes]]</f>
        <v>21.796875</v>
      </c>
    </row>
    <row r="3860" spans="1:20" hidden="1" x14ac:dyDescent="0.25">
      <c r="A3860" t="s">
        <v>4057</v>
      </c>
      <c r="B3860" t="s">
        <v>68</v>
      </c>
      <c r="C3860" t="s">
        <v>165</v>
      </c>
      <c r="D3860" t="s">
        <v>22</v>
      </c>
      <c r="E3860" s="1">
        <v>45238</v>
      </c>
      <c r="F3860" s="1" t="str">
        <f>TEXT(shipments9[[#This Row],[Shipdate]],"ddd")</f>
        <v>Wed</v>
      </c>
      <c r="G3860" s="1" t="str">
        <f>IF(OR(shipments9[[#This Row],[Day Name]]="Sat",shipments9[[#This Row],[Day Name]]="Sun"),"Weekend","Weekday")</f>
        <v>Weekday</v>
      </c>
      <c r="H3860">
        <v>7146</v>
      </c>
      <c r="I3860">
        <v>397</v>
      </c>
      <c r="J3860" t="s">
        <v>172</v>
      </c>
      <c r="K3860" t="s">
        <v>8151</v>
      </c>
      <c r="L3860" t="s">
        <v>8152</v>
      </c>
      <c r="M3860">
        <v>11</v>
      </c>
      <c r="N3860" t="s">
        <v>8165</v>
      </c>
      <c r="O3860" s="4">
        <f>INDEX(products[Cost_per_box], MATCH(shipments9[[#This Row],[PID]], products[PID], 0))</f>
        <v>2.65</v>
      </c>
      <c r="P3860" s="4">
        <f>shipments9[[#This Row],[Boxes]]*shipments9[[#This Row],[Cost Per Box]]</f>
        <v>1052.05</v>
      </c>
      <c r="Q3860" s="4">
        <f>shipments9[[#This Row],[Amount]] -shipments9[[#This Row],[total cost]]</f>
        <v>6093.95</v>
      </c>
      <c r="R3860" s="4" t="str">
        <f>IF(shipments9[[#This Row],[Gross Profit]]&lt;0,"Loss","Profit")</f>
        <v>Profit</v>
      </c>
      <c r="S3860" s="9">
        <f>shipments9[[#This Row],[Gross Profit]]/shipments9[[#This Row],[Amount]]</f>
        <v>0.85277777777777775</v>
      </c>
      <c r="T3860" s="11">
        <f>shipments9[[#This Row],[Amount]]/shipments9[[#This Row],[Boxes]]</f>
        <v>18</v>
      </c>
    </row>
    <row r="3861" spans="1:20" hidden="1" x14ac:dyDescent="0.25">
      <c r="A3861" t="s">
        <v>4058</v>
      </c>
      <c r="B3861" t="s">
        <v>68</v>
      </c>
      <c r="C3861" t="s">
        <v>165</v>
      </c>
      <c r="D3861" t="s">
        <v>22</v>
      </c>
      <c r="E3861" s="1">
        <v>45393</v>
      </c>
      <c r="F3861" s="1" t="str">
        <f>TEXT(shipments9[[#This Row],[Shipdate]],"ddd")</f>
        <v>Thu</v>
      </c>
      <c r="G3861" s="1" t="str">
        <f>IF(OR(shipments9[[#This Row],[Day Name]]="Sat",shipments9[[#This Row],[Day Name]]="Sun"),"Weekend","Weekday")</f>
        <v>Weekday</v>
      </c>
      <c r="H3861">
        <v>10266.75</v>
      </c>
      <c r="I3861">
        <v>489</v>
      </c>
      <c r="J3861" t="s">
        <v>172</v>
      </c>
      <c r="K3861" t="s">
        <v>8155</v>
      </c>
      <c r="L3861" t="s">
        <v>8154</v>
      </c>
      <c r="M3861">
        <v>4</v>
      </c>
      <c r="N3861" t="s">
        <v>8158</v>
      </c>
      <c r="O3861" s="4">
        <f>INDEX(products[Cost_per_box], MATCH(shipments9[[#This Row],[PID]], products[PID], 0))</f>
        <v>2.65</v>
      </c>
      <c r="P3861" s="4">
        <f>shipments9[[#This Row],[Boxes]]*shipments9[[#This Row],[Cost Per Box]]</f>
        <v>1295.8499999999999</v>
      </c>
      <c r="Q3861" s="4">
        <f>shipments9[[#This Row],[Amount]] -shipments9[[#This Row],[total cost]]</f>
        <v>8970.9</v>
      </c>
      <c r="R3861" s="4" t="str">
        <f>IF(shipments9[[#This Row],[Gross Profit]]&lt;0,"Loss","Profit")</f>
        <v>Profit</v>
      </c>
      <c r="S3861" s="9">
        <f>shipments9[[#This Row],[Gross Profit]]/shipments9[[#This Row],[Amount]]</f>
        <v>0.87378186865366347</v>
      </c>
      <c r="T3861" s="11">
        <f>shipments9[[#This Row],[Amount]]/shipments9[[#This Row],[Boxes]]</f>
        <v>20.995398773006134</v>
      </c>
    </row>
    <row r="3862" spans="1:20" hidden="1" x14ac:dyDescent="0.25">
      <c r="A3862" t="s">
        <v>4059</v>
      </c>
      <c r="B3862" t="s">
        <v>68</v>
      </c>
      <c r="C3862" t="s">
        <v>165</v>
      </c>
      <c r="D3862" t="s">
        <v>22</v>
      </c>
      <c r="E3862" s="1">
        <v>45464</v>
      </c>
      <c r="F3862" s="1" t="str">
        <f>TEXT(shipments9[[#This Row],[Shipdate]],"ddd")</f>
        <v>Fri</v>
      </c>
      <c r="G3862" s="1" t="str">
        <f>IF(OR(shipments9[[#This Row],[Day Name]]="Sat",shipments9[[#This Row],[Day Name]]="Sun"),"Weekend","Weekday")</f>
        <v>Weekday</v>
      </c>
      <c r="H3862">
        <v>3539.25</v>
      </c>
      <c r="I3862">
        <v>177</v>
      </c>
      <c r="J3862" t="s">
        <v>172</v>
      </c>
      <c r="K3862" t="s">
        <v>8155</v>
      </c>
      <c r="L3862" t="s">
        <v>8154</v>
      </c>
      <c r="M3862">
        <v>6</v>
      </c>
      <c r="N3862" t="s">
        <v>8159</v>
      </c>
      <c r="O3862" s="4">
        <f>INDEX(products[Cost_per_box], MATCH(shipments9[[#This Row],[PID]], products[PID], 0))</f>
        <v>2.65</v>
      </c>
      <c r="P3862" s="4">
        <f>shipments9[[#This Row],[Boxes]]*shipments9[[#This Row],[Cost Per Box]]</f>
        <v>469.05</v>
      </c>
      <c r="Q3862" s="4">
        <f>shipments9[[#This Row],[Amount]] -shipments9[[#This Row],[total cost]]</f>
        <v>3070.2</v>
      </c>
      <c r="R3862" s="4" t="str">
        <f>IF(shipments9[[#This Row],[Gross Profit]]&lt;0,"Loss","Profit")</f>
        <v>Profit</v>
      </c>
      <c r="S3862" s="9">
        <f>shipments9[[#This Row],[Gross Profit]]/shipments9[[#This Row],[Amount]]</f>
        <v>0.86747192201737655</v>
      </c>
      <c r="T3862" s="11">
        <f>shipments9[[#This Row],[Amount]]/shipments9[[#This Row],[Boxes]]</f>
        <v>19.995762711864408</v>
      </c>
    </row>
    <row r="3863" spans="1:20" hidden="1" x14ac:dyDescent="0.25">
      <c r="A3863" t="s">
        <v>4060</v>
      </c>
      <c r="B3863" t="s">
        <v>68</v>
      </c>
      <c r="C3863" t="s">
        <v>165</v>
      </c>
      <c r="D3863" t="s">
        <v>22</v>
      </c>
      <c r="E3863" s="1">
        <v>45160</v>
      </c>
      <c r="F3863" s="1" t="str">
        <f>TEXT(shipments9[[#This Row],[Shipdate]],"ddd")</f>
        <v>Tue</v>
      </c>
      <c r="G3863" s="1" t="str">
        <f>IF(OR(shipments9[[#This Row],[Day Name]]="Sat",shipments9[[#This Row],[Day Name]]="Sun"),"Weekend","Weekday")</f>
        <v>Weekday</v>
      </c>
      <c r="H3863">
        <v>9920.25</v>
      </c>
      <c r="I3863">
        <v>473</v>
      </c>
      <c r="J3863" t="s">
        <v>172</v>
      </c>
      <c r="K3863" t="s">
        <v>8151</v>
      </c>
      <c r="L3863" t="s">
        <v>8160</v>
      </c>
      <c r="M3863">
        <v>8</v>
      </c>
      <c r="N3863" t="s">
        <v>8162</v>
      </c>
      <c r="O3863" s="4">
        <f>INDEX(products[Cost_per_box], MATCH(shipments9[[#This Row],[PID]], products[PID], 0))</f>
        <v>2.65</v>
      </c>
      <c r="P3863" s="4">
        <f>shipments9[[#This Row],[Boxes]]*shipments9[[#This Row],[Cost Per Box]]</f>
        <v>1253.45</v>
      </c>
      <c r="Q3863" s="4">
        <f>shipments9[[#This Row],[Amount]] -shipments9[[#This Row],[total cost]]</f>
        <v>8666.7999999999993</v>
      </c>
      <c r="R3863" s="4" t="str">
        <f>IF(shipments9[[#This Row],[Gross Profit]]&lt;0,"Loss","Profit")</f>
        <v>Profit</v>
      </c>
      <c r="S3863" s="9">
        <f>shipments9[[#This Row],[Gross Profit]]/shipments9[[#This Row],[Amount]]</f>
        <v>0.87364733751669554</v>
      </c>
      <c r="T3863" s="11">
        <f>shipments9[[#This Row],[Amount]]/shipments9[[#This Row],[Boxes]]</f>
        <v>20.973044397463003</v>
      </c>
    </row>
    <row r="3864" spans="1:20" hidden="1" x14ac:dyDescent="0.25">
      <c r="A3864" t="s">
        <v>4061</v>
      </c>
      <c r="B3864" t="s">
        <v>68</v>
      </c>
      <c r="C3864" t="s">
        <v>165</v>
      </c>
      <c r="D3864" t="s">
        <v>22</v>
      </c>
      <c r="E3864" s="1">
        <v>45440</v>
      </c>
      <c r="F3864" s="1" t="str">
        <f>TEXT(shipments9[[#This Row],[Shipdate]],"ddd")</f>
        <v>Tue</v>
      </c>
      <c r="G3864" s="1" t="str">
        <f>IF(OR(shipments9[[#This Row],[Day Name]]="Sat",shipments9[[#This Row],[Day Name]]="Sun"),"Weekend","Weekday")</f>
        <v>Weekday</v>
      </c>
      <c r="H3864">
        <v>6576.75</v>
      </c>
      <c r="I3864">
        <v>299</v>
      </c>
      <c r="J3864" t="s">
        <v>172</v>
      </c>
      <c r="K3864" t="s">
        <v>8155</v>
      </c>
      <c r="L3864" t="s">
        <v>8154</v>
      </c>
      <c r="M3864">
        <v>5</v>
      </c>
      <c r="N3864" t="s">
        <v>201</v>
      </c>
      <c r="O3864" s="4">
        <f>INDEX(products[Cost_per_box], MATCH(shipments9[[#This Row],[PID]], products[PID], 0))</f>
        <v>2.65</v>
      </c>
      <c r="P3864" s="4">
        <f>shipments9[[#This Row],[Boxes]]*shipments9[[#This Row],[Cost Per Box]]</f>
        <v>792.35</v>
      </c>
      <c r="Q3864" s="4">
        <f>shipments9[[#This Row],[Amount]] -shipments9[[#This Row],[total cost]]</f>
        <v>5784.4</v>
      </c>
      <c r="R3864" s="4" t="str">
        <f>IF(shipments9[[#This Row],[Gross Profit]]&lt;0,"Loss","Profit")</f>
        <v>Profit</v>
      </c>
      <c r="S3864" s="9">
        <f>shipments9[[#This Row],[Gross Profit]]/shipments9[[#This Row],[Amount]]</f>
        <v>0.87952256053521871</v>
      </c>
      <c r="T3864" s="11">
        <f>shipments9[[#This Row],[Amount]]/shipments9[[#This Row],[Boxes]]</f>
        <v>21.995819397993312</v>
      </c>
    </row>
    <row r="3865" spans="1:20" hidden="1" x14ac:dyDescent="0.25">
      <c r="A3865" t="s">
        <v>4062</v>
      </c>
      <c r="B3865" t="s">
        <v>68</v>
      </c>
      <c r="C3865" t="s">
        <v>165</v>
      </c>
      <c r="D3865" t="s">
        <v>22</v>
      </c>
      <c r="E3865" s="1">
        <v>45327</v>
      </c>
      <c r="F3865" s="1" t="str">
        <f>TEXT(shipments9[[#This Row],[Shipdate]],"ddd")</f>
        <v>Mon</v>
      </c>
      <c r="G3865" s="1" t="str">
        <f>IF(OR(shipments9[[#This Row],[Day Name]]="Sat",shipments9[[#This Row],[Day Name]]="Sun"),"Weekend","Weekday")</f>
        <v>Weekday</v>
      </c>
      <c r="H3865">
        <v>3870</v>
      </c>
      <c r="I3865">
        <v>204</v>
      </c>
      <c r="J3865" t="s">
        <v>172</v>
      </c>
      <c r="K3865" t="s">
        <v>8155</v>
      </c>
      <c r="L3865" t="s">
        <v>8156</v>
      </c>
      <c r="M3865">
        <v>2</v>
      </c>
      <c r="N3865" t="s">
        <v>8157</v>
      </c>
      <c r="O3865" s="4">
        <f>INDEX(products[Cost_per_box], MATCH(shipments9[[#This Row],[PID]], products[PID], 0))</f>
        <v>2.65</v>
      </c>
      <c r="P3865" s="4">
        <f>shipments9[[#This Row],[Boxes]]*shipments9[[#This Row],[Cost Per Box]]</f>
        <v>540.6</v>
      </c>
      <c r="Q3865" s="4">
        <f>shipments9[[#This Row],[Amount]] -shipments9[[#This Row],[total cost]]</f>
        <v>3329.4</v>
      </c>
      <c r="R3865" s="4" t="str">
        <f>IF(shipments9[[#This Row],[Gross Profit]]&lt;0,"Loss","Profit")</f>
        <v>Profit</v>
      </c>
      <c r="S3865" s="9">
        <f>shipments9[[#This Row],[Gross Profit]]/shipments9[[#This Row],[Amount]]</f>
        <v>0.86031007751937982</v>
      </c>
      <c r="T3865" s="11">
        <f>shipments9[[#This Row],[Amount]]/shipments9[[#This Row],[Boxes]]</f>
        <v>18.970588235294116</v>
      </c>
    </row>
    <row r="3866" spans="1:20" hidden="1" x14ac:dyDescent="0.25">
      <c r="A3866" t="s">
        <v>4063</v>
      </c>
      <c r="B3866" t="s">
        <v>108</v>
      </c>
      <c r="C3866" t="s">
        <v>165</v>
      </c>
      <c r="D3866" t="s">
        <v>22</v>
      </c>
      <c r="E3866" s="1">
        <v>44972</v>
      </c>
      <c r="F3866" s="1" t="str">
        <f>TEXT(shipments9[[#This Row],[Shipdate]],"ddd")</f>
        <v>Wed</v>
      </c>
      <c r="G3866" s="1" t="str">
        <f>IF(OR(shipments9[[#This Row],[Day Name]]="Sat",shipments9[[#This Row],[Day Name]]="Sun"),"Weekend","Weekday")</f>
        <v>Weekday</v>
      </c>
      <c r="H3866">
        <v>9681.75</v>
      </c>
      <c r="I3866">
        <v>538</v>
      </c>
      <c r="J3866" t="s">
        <v>172</v>
      </c>
      <c r="K3866" t="s">
        <v>8151</v>
      </c>
      <c r="L3866" t="s">
        <v>8156</v>
      </c>
      <c r="M3866">
        <v>2</v>
      </c>
      <c r="N3866" t="s">
        <v>8157</v>
      </c>
      <c r="O3866" s="4">
        <f>INDEX(products[Cost_per_box], MATCH(shipments9[[#This Row],[PID]], products[PID], 0))</f>
        <v>2.65</v>
      </c>
      <c r="P3866" s="4">
        <f>shipments9[[#This Row],[Boxes]]*shipments9[[#This Row],[Cost Per Box]]</f>
        <v>1425.7</v>
      </c>
      <c r="Q3866" s="4">
        <f>shipments9[[#This Row],[Amount]] -shipments9[[#This Row],[total cost]]</f>
        <v>8256.0499999999993</v>
      </c>
      <c r="R3866" s="4" t="str">
        <f>IF(shipments9[[#This Row],[Gross Profit]]&lt;0,"Loss","Profit")</f>
        <v>Profit</v>
      </c>
      <c r="S3866" s="9">
        <f>shipments9[[#This Row],[Gross Profit]]/shipments9[[#This Row],[Amount]]</f>
        <v>0.85274356392181161</v>
      </c>
      <c r="T3866" s="11">
        <f>shipments9[[#This Row],[Amount]]/shipments9[[#This Row],[Boxes]]</f>
        <v>17.99581784386617</v>
      </c>
    </row>
    <row r="3867" spans="1:20" hidden="1" x14ac:dyDescent="0.25">
      <c r="A3867" t="s">
        <v>4064</v>
      </c>
      <c r="B3867" t="s">
        <v>108</v>
      </c>
      <c r="C3867" t="s">
        <v>165</v>
      </c>
      <c r="D3867" t="s">
        <v>22</v>
      </c>
      <c r="E3867" s="1">
        <v>45244</v>
      </c>
      <c r="F3867" s="1" t="str">
        <f>TEXT(shipments9[[#This Row],[Shipdate]],"ddd")</f>
        <v>Tue</v>
      </c>
      <c r="G3867" s="1" t="str">
        <f>IF(OR(shipments9[[#This Row],[Day Name]]="Sat",shipments9[[#This Row],[Day Name]]="Sun"),"Weekend","Weekday")</f>
        <v>Weekday</v>
      </c>
      <c r="H3867">
        <v>13479.75</v>
      </c>
      <c r="I3867">
        <v>674</v>
      </c>
      <c r="J3867" t="s">
        <v>172</v>
      </c>
      <c r="K3867" t="s">
        <v>8151</v>
      </c>
      <c r="L3867" t="s">
        <v>8152</v>
      </c>
      <c r="M3867">
        <v>11</v>
      </c>
      <c r="N3867" t="s">
        <v>8165</v>
      </c>
      <c r="O3867" s="4">
        <f>INDEX(products[Cost_per_box], MATCH(shipments9[[#This Row],[PID]], products[PID], 0))</f>
        <v>2.65</v>
      </c>
      <c r="P3867" s="4">
        <f>shipments9[[#This Row],[Boxes]]*shipments9[[#This Row],[Cost Per Box]]</f>
        <v>1786.1</v>
      </c>
      <c r="Q3867" s="4">
        <f>shipments9[[#This Row],[Amount]] -shipments9[[#This Row],[total cost]]</f>
        <v>11693.65</v>
      </c>
      <c r="R3867" s="4" t="str">
        <f>IF(shipments9[[#This Row],[Gross Profit]]&lt;0,"Loss","Profit")</f>
        <v>Profit</v>
      </c>
      <c r="S3867" s="9">
        <f>shipments9[[#This Row],[Gross Profit]]/shipments9[[#This Row],[Amount]]</f>
        <v>0.86749754261021161</v>
      </c>
      <c r="T3867" s="11">
        <f>shipments9[[#This Row],[Amount]]/shipments9[[#This Row],[Boxes]]</f>
        <v>19.999629080118694</v>
      </c>
    </row>
    <row r="3868" spans="1:20" hidden="1" x14ac:dyDescent="0.25">
      <c r="A3868" t="s">
        <v>4065</v>
      </c>
      <c r="B3868" t="s">
        <v>108</v>
      </c>
      <c r="C3868" t="s">
        <v>165</v>
      </c>
      <c r="D3868" t="s">
        <v>22</v>
      </c>
      <c r="E3868" s="1">
        <v>44953</v>
      </c>
      <c r="F3868" s="1" t="str">
        <f>TEXT(shipments9[[#This Row],[Shipdate]],"ddd")</f>
        <v>Fri</v>
      </c>
      <c r="G3868" s="1" t="str">
        <f>IF(OR(shipments9[[#This Row],[Day Name]]="Sat",shipments9[[#This Row],[Day Name]]="Sun"),"Weekend","Weekday")</f>
        <v>Weekday</v>
      </c>
      <c r="H3868">
        <v>9108</v>
      </c>
      <c r="I3868">
        <v>506</v>
      </c>
      <c r="J3868" t="s">
        <v>172</v>
      </c>
      <c r="K3868" t="s">
        <v>8151</v>
      </c>
      <c r="L3868" t="s">
        <v>8156</v>
      </c>
      <c r="M3868">
        <v>1</v>
      </c>
      <c r="N3868" t="s">
        <v>8163</v>
      </c>
      <c r="O3868" s="4">
        <f>INDEX(products[Cost_per_box], MATCH(shipments9[[#This Row],[PID]], products[PID], 0))</f>
        <v>2.65</v>
      </c>
      <c r="P3868" s="4">
        <f>shipments9[[#This Row],[Boxes]]*shipments9[[#This Row],[Cost Per Box]]</f>
        <v>1340.8999999999999</v>
      </c>
      <c r="Q3868" s="4">
        <f>shipments9[[#This Row],[Amount]] -shipments9[[#This Row],[total cost]]</f>
        <v>7767.1</v>
      </c>
      <c r="R3868" s="4" t="str">
        <f>IF(shipments9[[#This Row],[Gross Profit]]&lt;0,"Loss","Profit")</f>
        <v>Profit</v>
      </c>
      <c r="S3868" s="9">
        <f>shipments9[[#This Row],[Gross Profit]]/shipments9[[#This Row],[Amount]]</f>
        <v>0.85277777777777786</v>
      </c>
      <c r="T3868" s="11">
        <f>shipments9[[#This Row],[Amount]]/shipments9[[#This Row],[Boxes]]</f>
        <v>18</v>
      </c>
    </row>
    <row r="3869" spans="1:20" hidden="1" x14ac:dyDescent="0.25">
      <c r="A3869" t="s">
        <v>4066</v>
      </c>
      <c r="B3869" t="s">
        <v>105</v>
      </c>
      <c r="C3869" t="s">
        <v>165</v>
      </c>
      <c r="D3869" t="s">
        <v>22</v>
      </c>
      <c r="E3869" s="1">
        <v>45009</v>
      </c>
      <c r="F3869" s="1" t="str">
        <f>TEXT(shipments9[[#This Row],[Shipdate]],"ddd")</f>
        <v>Fri</v>
      </c>
      <c r="G3869" s="1" t="str">
        <f>IF(OR(shipments9[[#This Row],[Day Name]]="Sat",shipments9[[#This Row],[Day Name]]="Sun"),"Weekend","Weekday")</f>
        <v>Weekday</v>
      </c>
      <c r="H3869">
        <v>4682.25</v>
      </c>
      <c r="I3869">
        <v>247</v>
      </c>
      <c r="J3869" t="s">
        <v>172</v>
      </c>
      <c r="K3869" t="s">
        <v>8151</v>
      </c>
      <c r="L3869" t="s">
        <v>8156</v>
      </c>
      <c r="M3869">
        <v>3</v>
      </c>
      <c r="N3869" t="s">
        <v>8164</v>
      </c>
      <c r="O3869" s="4">
        <f>INDEX(products[Cost_per_box], MATCH(shipments9[[#This Row],[PID]], products[PID], 0))</f>
        <v>2.65</v>
      </c>
      <c r="P3869" s="4">
        <f>shipments9[[#This Row],[Boxes]]*shipments9[[#This Row],[Cost Per Box]]</f>
        <v>654.54999999999995</v>
      </c>
      <c r="Q3869" s="4">
        <f>shipments9[[#This Row],[Amount]] -shipments9[[#This Row],[total cost]]</f>
        <v>4027.7</v>
      </c>
      <c r="R3869" s="4" t="str">
        <f>IF(shipments9[[#This Row],[Gross Profit]]&lt;0,"Loss","Profit")</f>
        <v>Profit</v>
      </c>
      <c r="S3869" s="9">
        <f>shipments9[[#This Row],[Gross Profit]]/shipments9[[#This Row],[Amount]]</f>
        <v>0.86020609749586197</v>
      </c>
      <c r="T3869" s="11">
        <f>shipments9[[#This Row],[Amount]]/shipments9[[#This Row],[Boxes]]</f>
        <v>18.956477732793523</v>
      </c>
    </row>
    <row r="3870" spans="1:20" hidden="1" x14ac:dyDescent="0.25">
      <c r="A3870" t="s">
        <v>4067</v>
      </c>
      <c r="B3870" t="s">
        <v>105</v>
      </c>
      <c r="C3870" t="s">
        <v>165</v>
      </c>
      <c r="D3870" t="s">
        <v>22</v>
      </c>
      <c r="E3870" s="1">
        <v>45079</v>
      </c>
      <c r="F3870" s="1" t="str">
        <f>TEXT(shipments9[[#This Row],[Shipdate]],"ddd")</f>
        <v>Fri</v>
      </c>
      <c r="G3870" s="1" t="str">
        <f>IF(OR(shipments9[[#This Row],[Day Name]]="Sat",shipments9[[#This Row],[Day Name]]="Sun"),"Weekend","Weekday")</f>
        <v>Weekday</v>
      </c>
      <c r="H3870">
        <v>3771</v>
      </c>
      <c r="I3870">
        <v>210</v>
      </c>
      <c r="J3870" t="s">
        <v>172</v>
      </c>
      <c r="K3870" t="s">
        <v>8151</v>
      </c>
      <c r="L3870" t="s">
        <v>8154</v>
      </c>
      <c r="M3870">
        <v>6</v>
      </c>
      <c r="N3870" t="s">
        <v>8159</v>
      </c>
      <c r="O3870" s="4">
        <f>INDEX(products[Cost_per_box], MATCH(shipments9[[#This Row],[PID]], products[PID], 0))</f>
        <v>2.65</v>
      </c>
      <c r="P3870" s="4">
        <f>shipments9[[#This Row],[Boxes]]*shipments9[[#This Row],[Cost Per Box]]</f>
        <v>556.5</v>
      </c>
      <c r="Q3870" s="4">
        <f>shipments9[[#This Row],[Amount]] -shipments9[[#This Row],[total cost]]</f>
        <v>3214.5</v>
      </c>
      <c r="R3870" s="4" t="str">
        <f>IF(shipments9[[#This Row],[Gross Profit]]&lt;0,"Loss","Profit")</f>
        <v>Profit</v>
      </c>
      <c r="S3870" s="9">
        <f>shipments9[[#This Row],[Gross Profit]]/shipments9[[#This Row],[Amount]]</f>
        <v>0.8524264120922832</v>
      </c>
      <c r="T3870" s="11">
        <f>shipments9[[#This Row],[Amount]]/shipments9[[#This Row],[Boxes]]</f>
        <v>17.957142857142856</v>
      </c>
    </row>
    <row r="3871" spans="1:20" hidden="1" x14ac:dyDescent="0.25">
      <c r="A3871" t="s">
        <v>4068</v>
      </c>
      <c r="B3871" t="s">
        <v>105</v>
      </c>
      <c r="C3871" t="s">
        <v>165</v>
      </c>
      <c r="D3871" t="s">
        <v>22</v>
      </c>
      <c r="E3871" s="1">
        <v>45138</v>
      </c>
      <c r="F3871" s="1" t="str">
        <f>TEXT(shipments9[[#This Row],[Shipdate]],"ddd")</f>
        <v>Mon</v>
      </c>
      <c r="G3871" s="1" t="str">
        <f>IF(OR(shipments9[[#This Row],[Day Name]]="Sat",shipments9[[#This Row],[Day Name]]="Sun"),"Weekend","Weekday")</f>
        <v>Weekday</v>
      </c>
      <c r="H3871">
        <v>1559.25</v>
      </c>
      <c r="I3871">
        <v>78</v>
      </c>
      <c r="J3871" t="s">
        <v>172</v>
      </c>
      <c r="K3871" t="s">
        <v>8151</v>
      </c>
      <c r="L3871" t="s">
        <v>8160</v>
      </c>
      <c r="M3871">
        <v>7</v>
      </c>
      <c r="N3871" t="s">
        <v>8161</v>
      </c>
      <c r="O3871" s="4">
        <f>INDEX(products[Cost_per_box], MATCH(shipments9[[#This Row],[PID]], products[PID], 0))</f>
        <v>2.65</v>
      </c>
      <c r="P3871" s="4">
        <f>shipments9[[#This Row],[Boxes]]*shipments9[[#This Row],[Cost Per Box]]</f>
        <v>206.7</v>
      </c>
      <c r="Q3871" s="4">
        <f>shipments9[[#This Row],[Amount]] -shipments9[[#This Row],[total cost]]</f>
        <v>1352.55</v>
      </c>
      <c r="R3871" s="4" t="str">
        <f>IF(shipments9[[#This Row],[Gross Profit]]&lt;0,"Loss","Profit")</f>
        <v>Profit</v>
      </c>
      <c r="S3871" s="9">
        <f>shipments9[[#This Row],[Gross Profit]]/shipments9[[#This Row],[Amount]]</f>
        <v>0.86743626743626745</v>
      </c>
      <c r="T3871" s="11">
        <f>shipments9[[#This Row],[Amount]]/shipments9[[#This Row],[Boxes]]</f>
        <v>19.990384615384617</v>
      </c>
    </row>
    <row r="3872" spans="1:20" hidden="1" x14ac:dyDescent="0.25">
      <c r="A3872" t="s">
        <v>4069</v>
      </c>
      <c r="B3872" t="s">
        <v>105</v>
      </c>
      <c r="C3872" t="s">
        <v>165</v>
      </c>
      <c r="D3872" t="s">
        <v>22</v>
      </c>
      <c r="E3872" s="1">
        <v>45300</v>
      </c>
      <c r="F3872" s="1" t="str">
        <f>TEXT(shipments9[[#This Row],[Shipdate]],"ddd")</f>
        <v>Tue</v>
      </c>
      <c r="G3872" s="1" t="str">
        <f>IF(OR(shipments9[[#This Row],[Day Name]]="Sat",shipments9[[#This Row],[Day Name]]="Sun"),"Weekend","Weekday")</f>
        <v>Weekday</v>
      </c>
      <c r="H3872">
        <v>5454</v>
      </c>
      <c r="I3872">
        <v>273</v>
      </c>
      <c r="J3872" t="s">
        <v>172</v>
      </c>
      <c r="K3872" t="s">
        <v>8155</v>
      </c>
      <c r="L3872" t="s">
        <v>8156</v>
      </c>
      <c r="M3872">
        <v>1</v>
      </c>
      <c r="N3872" t="s">
        <v>8163</v>
      </c>
      <c r="O3872" s="4">
        <f>INDEX(products[Cost_per_box], MATCH(shipments9[[#This Row],[PID]], products[PID], 0))</f>
        <v>2.65</v>
      </c>
      <c r="P3872" s="4">
        <f>shipments9[[#This Row],[Boxes]]*shipments9[[#This Row],[Cost Per Box]]</f>
        <v>723.44999999999993</v>
      </c>
      <c r="Q3872" s="4">
        <f>shipments9[[#This Row],[Amount]] -shipments9[[#This Row],[total cost]]</f>
        <v>4730.55</v>
      </c>
      <c r="R3872" s="4" t="str">
        <f>IF(shipments9[[#This Row],[Gross Profit]]&lt;0,"Loss","Profit")</f>
        <v>Profit</v>
      </c>
      <c r="S3872" s="9">
        <f>shipments9[[#This Row],[Gross Profit]]/shipments9[[#This Row],[Amount]]</f>
        <v>0.8673542354235424</v>
      </c>
      <c r="T3872" s="11">
        <f>shipments9[[#This Row],[Amount]]/shipments9[[#This Row],[Boxes]]</f>
        <v>19.978021978021978</v>
      </c>
    </row>
    <row r="3873" spans="1:20" hidden="1" x14ac:dyDescent="0.25">
      <c r="A3873" t="s">
        <v>4070</v>
      </c>
      <c r="B3873" t="s">
        <v>105</v>
      </c>
      <c r="C3873" t="s">
        <v>165</v>
      </c>
      <c r="D3873" t="s">
        <v>22</v>
      </c>
      <c r="E3873" s="1">
        <v>45349</v>
      </c>
      <c r="F3873" s="1" t="str">
        <f>TEXT(shipments9[[#This Row],[Shipdate]],"ddd")</f>
        <v>Tue</v>
      </c>
      <c r="G3873" s="1" t="str">
        <f>IF(OR(shipments9[[#This Row],[Day Name]]="Sat",shipments9[[#This Row],[Day Name]]="Sun"),"Weekend","Weekday")</f>
        <v>Weekday</v>
      </c>
      <c r="H3873">
        <v>5798.25</v>
      </c>
      <c r="I3873">
        <v>306</v>
      </c>
      <c r="J3873" t="s">
        <v>172</v>
      </c>
      <c r="K3873" t="s">
        <v>8155</v>
      </c>
      <c r="L3873" t="s">
        <v>8156</v>
      </c>
      <c r="M3873">
        <v>2</v>
      </c>
      <c r="N3873" t="s">
        <v>8157</v>
      </c>
      <c r="O3873" s="4">
        <f>INDEX(products[Cost_per_box], MATCH(shipments9[[#This Row],[PID]], products[PID], 0))</f>
        <v>2.65</v>
      </c>
      <c r="P3873" s="4">
        <f>shipments9[[#This Row],[Boxes]]*shipments9[[#This Row],[Cost Per Box]]</f>
        <v>810.9</v>
      </c>
      <c r="Q3873" s="4">
        <f>shipments9[[#This Row],[Amount]] -shipments9[[#This Row],[total cost]]</f>
        <v>4987.3500000000004</v>
      </c>
      <c r="R3873" s="4" t="str">
        <f>IF(shipments9[[#This Row],[Gross Profit]]&lt;0,"Loss","Profit")</f>
        <v>Profit</v>
      </c>
      <c r="S3873" s="9">
        <f>shipments9[[#This Row],[Gross Profit]]/shipments9[[#This Row],[Amount]]</f>
        <v>0.86014745828482742</v>
      </c>
      <c r="T3873" s="11">
        <f>shipments9[[#This Row],[Amount]]/shipments9[[#This Row],[Boxes]]</f>
        <v>18.948529411764707</v>
      </c>
    </row>
    <row r="3874" spans="1:20" hidden="1" x14ac:dyDescent="0.25">
      <c r="A3874" t="s">
        <v>4071</v>
      </c>
      <c r="B3874" t="s">
        <v>102</v>
      </c>
      <c r="C3874" t="s">
        <v>165</v>
      </c>
      <c r="D3874" t="s">
        <v>22</v>
      </c>
      <c r="E3874" s="1">
        <v>44943</v>
      </c>
      <c r="F3874" s="1" t="str">
        <f>TEXT(shipments9[[#This Row],[Shipdate]],"ddd")</f>
        <v>Tue</v>
      </c>
      <c r="G3874" s="1" t="str">
        <f>IF(OR(shipments9[[#This Row],[Day Name]]="Sat",shipments9[[#This Row],[Day Name]]="Sun"),"Weekend","Weekday")</f>
        <v>Weekday</v>
      </c>
      <c r="H3874">
        <v>8307</v>
      </c>
      <c r="I3874">
        <v>416</v>
      </c>
      <c r="J3874" t="s">
        <v>172</v>
      </c>
      <c r="K3874" t="s">
        <v>8151</v>
      </c>
      <c r="L3874" t="s">
        <v>8156</v>
      </c>
      <c r="M3874">
        <v>1</v>
      </c>
      <c r="N3874" t="s">
        <v>8163</v>
      </c>
      <c r="O3874" s="4">
        <f>INDEX(products[Cost_per_box], MATCH(shipments9[[#This Row],[PID]], products[PID], 0))</f>
        <v>2.65</v>
      </c>
      <c r="P3874" s="4">
        <f>shipments9[[#This Row],[Boxes]]*shipments9[[#This Row],[Cost Per Box]]</f>
        <v>1102.3999999999999</v>
      </c>
      <c r="Q3874" s="4">
        <f>shipments9[[#This Row],[Amount]] -shipments9[[#This Row],[total cost]]</f>
        <v>7204.6</v>
      </c>
      <c r="R3874" s="4" t="str">
        <f>IF(shipments9[[#This Row],[Gross Profit]]&lt;0,"Loss","Profit")</f>
        <v>Profit</v>
      </c>
      <c r="S3874" s="9">
        <f>shipments9[[#This Row],[Gross Profit]]/shipments9[[#This Row],[Amount]]</f>
        <v>0.86729264475743351</v>
      </c>
      <c r="T3874" s="11">
        <f>shipments9[[#This Row],[Amount]]/shipments9[[#This Row],[Boxes]]</f>
        <v>19.96875</v>
      </c>
    </row>
    <row r="3875" spans="1:20" x14ac:dyDescent="0.25">
      <c r="A3875" t="s">
        <v>4072</v>
      </c>
      <c r="B3875" t="s">
        <v>42</v>
      </c>
      <c r="C3875" t="s">
        <v>147</v>
      </c>
      <c r="D3875" t="s">
        <v>22</v>
      </c>
      <c r="E3875" s="1">
        <v>45271</v>
      </c>
      <c r="F3875" s="1" t="str">
        <f>TEXT(shipments9[[#This Row],[Shipdate]],"ddd")</f>
        <v>Mon</v>
      </c>
      <c r="G3875" s="1" t="str">
        <f>IF(OR(shipments9[[#This Row],[Day Name]]="Sat",shipments9[[#This Row],[Day Name]]="Sun"),"Weekend","Weekday")</f>
        <v>Weekday</v>
      </c>
      <c r="H3875">
        <v>2679.75</v>
      </c>
      <c r="I3875">
        <v>335</v>
      </c>
      <c r="J3875" t="s">
        <v>172</v>
      </c>
      <c r="K3875" t="s">
        <v>8151</v>
      </c>
      <c r="L3875" t="s">
        <v>8152</v>
      </c>
      <c r="M3875">
        <v>12</v>
      </c>
      <c r="N3875" t="s">
        <v>8166</v>
      </c>
      <c r="O3875" s="4">
        <f>INDEX(products[Cost_per_box], MATCH(shipments9[[#This Row],[PID]], products[PID], 0))</f>
        <v>10.51</v>
      </c>
      <c r="P3875" s="4">
        <f>shipments9[[#This Row],[Boxes]]*shipments9[[#This Row],[Cost Per Box]]</f>
        <v>3520.85</v>
      </c>
      <c r="Q3875" s="4">
        <f>shipments9[[#This Row],[Amount]] -shipments9[[#This Row],[total cost]]</f>
        <v>-841.09999999999991</v>
      </c>
      <c r="R3875" s="4" t="str">
        <f>IF(shipments9[[#This Row],[Gross Profit]]&lt;0,"Loss","Profit")</f>
        <v>Loss</v>
      </c>
      <c r="S3875" s="9">
        <f>shipments9[[#This Row],[Gross Profit]]/shipments9[[#This Row],[Amount]]</f>
        <v>-0.31387256273906144</v>
      </c>
      <c r="T3875" s="11">
        <f>shipments9[[#This Row],[Amount]]/shipments9[[#This Row],[Boxes]]</f>
        <v>7.9992537313432832</v>
      </c>
    </row>
    <row r="3876" spans="1:20" x14ac:dyDescent="0.25">
      <c r="A3876" t="s">
        <v>4073</v>
      </c>
      <c r="B3876" t="s">
        <v>42</v>
      </c>
      <c r="C3876" t="s">
        <v>147</v>
      </c>
      <c r="D3876" t="s">
        <v>22</v>
      </c>
      <c r="E3876" s="1">
        <v>44984</v>
      </c>
      <c r="F3876" s="1" t="str">
        <f>TEXT(shipments9[[#This Row],[Shipdate]],"ddd")</f>
        <v>Mon</v>
      </c>
      <c r="G3876" s="1" t="str">
        <f>IF(OR(shipments9[[#This Row],[Day Name]]="Sat",shipments9[[#This Row],[Day Name]]="Sun"),"Weekend","Weekday")</f>
        <v>Weekday</v>
      </c>
      <c r="H3876">
        <v>3262.5</v>
      </c>
      <c r="I3876">
        <v>467</v>
      </c>
      <c r="J3876" t="s">
        <v>172</v>
      </c>
      <c r="K3876" t="s">
        <v>8151</v>
      </c>
      <c r="L3876" t="s">
        <v>8156</v>
      </c>
      <c r="M3876">
        <v>2</v>
      </c>
      <c r="N3876" t="s">
        <v>8157</v>
      </c>
      <c r="O3876" s="4">
        <f>INDEX(products[Cost_per_box], MATCH(shipments9[[#This Row],[PID]], products[PID], 0))</f>
        <v>10.51</v>
      </c>
      <c r="P3876" s="4">
        <f>shipments9[[#This Row],[Boxes]]*shipments9[[#This Row],[Cost Per Box]]</f>
        <v>4908.17</v>
      </c>
      <c r="Q3876" s="4">
        <f>shipments9[[#This Row],[Amount]] -shipments9[[#This Row],[total cost]]</f>
        <v>-1645.67</v>
      </c>
      <c r="R3876" s="4" t="str">
        <f>IF(shipments9[[#This Row],[Gross Profit]]&lt;0,"Loss","Profit")</f>
        <v>Loss</v>
      </c>
      <c r="S3876" s="9">
        <f>shipments9[[#This Row],[Gross Profit]]/shipments9[[#This Row],[Amount]]</f>
        <v>-0.50441992337164754</v>
      </c>
      <c r="T3876" s="11">
        <f>shipments9[[#This Row],[Amount]]/shipments9[[#This Row],[Boxes]]</f>
        <v>6.9860813704496785</v>
      </c>
    </row>
    <row r="3877" spans="1:20" x14ac:dyDescent="0.25">
      <c r="A3877" t="s">
        <v>4074</v>
      </c>
      <c r="B3877" t="s">
        <v>42</v>
      </c>
      <c r="C3877" t="s">
        <v>147</v>
      </c>
      <c r="D3877" t="s">
        <v>22</v>
      </c>
      <c r="E3877" s="1">
        <v>45271</v>
      </c>
      <c r="F3877" s="1" t="str">
        <f>TEXT(shipments9[[#This Row],[Shipdate]],"ddd")</f>
        <v>Mon</v>
      </c>
      <c r="G3877" s="1" t="str">
        <f>IF(OR(shipments9[[#This Row],[Day Name]]="Sat",shipments9[[#This Row],[Day Name]]="Sun"),"Weekend","Weekday")</f>
        <v>Weekday</v>
      </c>
      <c r="H3877">
        <v>4329</v>
      </c>
      <c r="I3877">
        <v>433</v>
      </c>
      <c r="J3877" t="s">
        <v>172</v>
      </c>
      <c r="K3877" t="s">
        <v>8151</v>
      </c>
      <c r="L3877" t="s">
        <v>8152</v>
      </c>
      <c r="M3877">
        <v>12</v>
      </c>
      <c r="N3877" t="s">
        <v>8166</v>
      </c>
      <c r="O3877" s="4">
        <f>INDEX(products[Cost_per_box], MATCH(shipments9[[#This Row],[PID]], products[PID], 0))</f>
        <v>10.51</v>
      </c>
      <c r="P3877" s="4">
        <f>shipments9[[#This Row],[Boxes]]*shipments9[[#This Row],[Cost Per Box]]</f>
        <v>4550.83</v>
      </c>
      <c r="Q3877" s="4">
        <f>shipments9[[#This Row],[Amount]] -shipments9[[#This Row],[total cost]]</f>
        <v>-221.82999999999993</v>
      </c>
      <c r="R3877" s="4" t="str">
        <f>IF(shipments9[[#This Row],[Gross Profit]]&lt;0,"Loss","Profit")</f>
        <v>Loss</v>
      </c>
      <c r="S3877" s="9">
        <f>shipments9[[#This Row],[Gross Profit]]/shipments9[[#This Row],[Amount]]</f>
        <v>-5.1242781242781227E-2</v>
      </c>
      <c r="T3877" s="11">
        <f>shipments9[[#This Row],[Amount]]/shipments9[[#This Row],[Boxes]]</f>
        <v>9.9976905311778292</v>
      </c>
    </row>
    <row r="3878" spans="1:20" x14ac:dyDescent="0.25">
      <c r="A3878" t="s">
        <v>4075</v>
      </c>
      <c r="B3878" t="s">
        <v>42</v>
      </c>
      <c r="C3878" t="s">
        <v>147</v>
      </c>
      <c r="D3878" t="s">
        <v>22</v>
      </c>
      <c r="E3878" s="1">
        <v>45334</v>
      </c>
      <c r="F3878" s="1" t="str">
        <f>TEXT(shipments9[[#This Row],[Shipdate]],"ddd")</f>
        <v>Mon</v>
      </c>
      <c r="G3878" s="1" t="str">
        <f>IF(OR(shipments9[[#This Row],[Day Name]]="Sat",shipments9[[#This Row],[Day Name]]="Sun"),"Weekend","Weekday")</f>
        <v>Weekday</v>
      </c>
      <c r="H3878">
        <v>8948.25</v>
      </c>
      <c r="I3878">
        <v>1279</v>
      </c>
      <c r="J3878" t="s">
        <v>172</v>
      </c>
      <c r="K3878" t="s">
        <v>8155</v>
      </c>
      <c r="L3878" t="s">
        <v>8156</v>
      </c>
      <c r="M3878">
        <v>2</v>
      </c>
      <c r="N3878" t="s">
        <v>8157</v>
      </c>
      <c r="O3878" s="4">
        <f>INDEX(products[Cost_per_box], MATCH(shipments9[[#This Row],[PID]], products[PID], 0))</f>
        <v>10.51</v>
      </c>
      <c r="P3878" s="4">
        <f>shipments9[[#This Row],[Boxes]]*shipments9[[#This Row],[Cost Per Box]]</f>
        <v>13442.289999999999</v>
      </c>
      <c r="Q3878" s="4">
        <f>shipments9[[#This Row],[Amount]] -shipments9[[#This Row],[total cost]]</f>
        <v>-4494.0399999999991</v>
      </c>
      <c r="R3878" s="4" t="str">
        <f>IF(shipments9[[#This Row],[Gross Profit]]&lt;0,"Loss","Profit")</f>
        <v>Loss</v>
      </c>
      <c r="S3878" s="9">
        <f>shipments9[[#This Row],[Gross Profit]]/shipments9[[#This Row],[Amount]]</f>
        <v>-0.50222557483306784</v>
      </c>
      <c r="T3878" s="11">
        <f>shipments9[[#This Row],[Amount]]/shipments9[[#This Row],[Boxes]]</f>
        <v>6.9962861610633311</v>
      </c>
    </row>
    <row r="3879" spans="1:20" x14ac:dyDescent="0.25">
      <c r="A3879" t="s">
        <v>4076</v>
      </c>
      <c r="B3879" t="s">
        <v>42</v>
      </c>
      <c r="C3879" t="s">
        <v>147</v>
      </c>
      <c r="D3879" t="s">
        <v>22</v>
      </c>
      <c r="E3879" s="1">
        <v>45127</v>
      </c>
      <c r="F3879" s="1" t="str">
        <f>TEXT(shipments9[[#This Row],[Shipdate]],"ddd")</f>
        <v>Thu</v>
      </c>
      <c r="G3879" s="1" t="str">
        <f>IF(OR(shipments9[[#This Row],[Day Name]]="Sat",shipments9[[#This Row],[Day Name]]="Sun"),"Weekend","Weekday")</f>
        <v>Weekday</v>
      </c>
      <c r="H3879">
        <v>2889</v>
      </c>
      <c r="I3879">
        <v>482</v>
      </c>
      <c r="J3879" t="s">
        <v>172</v>
      </c>
      <c r="K3879" t="s">
        <v>8151</v>
      </c>
      <c r="L3879" t="s">
        <v>8160</v>
      </c>
      <c r="M3879">
        <v>7</v>
      </c>
      <c r="N3879" t="s">
        <v>8161</v>
      </c>
      <c r="O3879" s="4">
        <f>INDEX(products[Cost_per_box], MATCH(shipments9[[#This Row],[PID]], products[PID], 0))</f>
        <v>10.51</v>
      </c>
      <c r="P3879" s="4">
        <f>shipments9[[#This Row],[Boxes]]*shipments9[[#This Row],[Cost Per Box]]</f>
        <v>5065.82</v>
      </c>
      <c r="Q3879" s="4">
        <f>shipments9[[#This Row],[Amount]] -shipments9[[#This Row],[total cost]]</f>
        <v>-2176.8199999999997</v>
      </c>
      <c r="R3879" s="4" t="str">
        <f>IF(shipments9[[#This Row],[Gross Profit]]&lt;0,"Loss","Profit")</f>
        <v>Loss</v>
      </c>
      <c r="S3879" s="9">
        <f>shipments9[[#This Row],[Gross Profit]]/shipments9[[#This Row],[Amount]]</f>
        <v>-0.75348563516787803</v>
      </c>
      <c r="T3879" s="11">
        <f>shipments9[[#This Row],[Amount]]/shipments9[[#This Row],[Boxes]]</f>
        <v>5.9937759336099585</v>
      </c>
    </row>
    <row r="3880" spans="1:20" x14ac:dyDescent="0.25">
      <c r="A3880" t="s">
        <v>4077</v>
      </c>
      <c r="B3880" t="s">
        <v>42</v>
      </c>
      <c r="C3880" t="s">
        <v>147</v>
      </c>
      <c r="D3880" t="s">
        <v>22</v>
      </c>
      <c r="E3880" s="1">
        <v>45127</v>
      </c>
      <c r="F3880" s="1" t="str">
        <f>TEXT(shipments9[[#This Row],[Shipdate]],"ddd")</f>
        <v>Thu</v>
      </c>
      <c r="G3880" s="1" t="str">
        <f>IF(OR(shipments9[[#This Row],[Day Name]]="Sat",shipments9[[#This Row],[Day Name]]="Sun"),"Weekend","Weekday")</f>
        <v>Weekday</v>
      </c>
      <c r="H3880">
        <v>8115.75</v>
      </c>
      <c r="I3880">
        <v>1015</v>
      </c>
      <c r="J3880" t="s">
        <v>172</v>
      </c>
      <c r="K3880" t="s">
        <v>8151</v>
      </c>
      <c r="L3880" t="s">
        <v>8160</v>
      </c>
      <c r="M3880">
        <v>7</v>
      </c>
      <c r="N3880" t="s">
        <v>8161</v>
      </c>
      <c r="O3880" s="4">
        <f>INDEX(products[Cost_per_box], MATCH(shipments9[[#This Row],[PID]], products[PID], 0))</f>
        <v>10.51</v>
      </c>
      <c r="P3880" s="4">
        <f>shipments9[[#This Row],[Boxes]]*shipments9[[#This Row],[Cost Per Box]]</f>
        <v>10667.65</v>
      </c>
      <c r="Q3880" s="4">
        <f>shipments9[[#This Row],[Amount]] -shipments9[[#This Row],[total cost]]</f>
        <v>-2551.8999999999996</v>
      </c>
      <c r="R3880" s="4" t="str">
        <f>IF(shipments9[[#This Row],[Gross Profit]]&lt;0,"Loss","Profit")</f>
        <v>Loss</v>
      </c>
      <c r="S3880" s="9">
        <f>shipments9[[#This Row],[Gross Profit]]/shipments9[[#This Row],[Amount]]</f>
        <v>-0.31443797554138553</v>
      </c>
      <c r="T3880" s="11">
        <f>shipments9[[#This Row],[Amount]]/shipments9[[#This Row],[Boxes]]</f>
        <v>7.9958128078817738</v>
      </c>
    </row>
    <row r="3881" spans="1:20" x14ac:dyDescent="0.25">
      <c r="A3881" t="s">
        <v>4078</v>
      </c>
      <c r="B3881" t="s">
        <v>45</v>
      </c>
      <c r="C3881" t="s">
        <v>147</v>
      </c>
      <c r="D3881" t="s">
        <v>22</v>
      </c>
      <c r="E3881" s="1">
        <v>44928</v>
      </c>
      <c r="F3881" s="1" t="str">
        <f>TEXT(shipments9[[#This Row],[Shipdate]],"ddd")</f>
        <v>Mon</v>
      </c>
      <c r="G3881" s="1" t="str">
        <f>IF(OR(shipments9[[#This Row],[Day Name]]="Sat",shipments9[[#This Row],[Day Name]]="Sun"),"Weekend","Weekday")</f>
        <v>Weekday</v>
      </c>
      <c r="H3881">
        <v>12237.75</v>
      </c>
      <c r="I3881">
        <v>1360</v>
      </c>
      <c r="J3881" t="s">
        <v>172</v>
      </c>
      <c r="K3881" t="s">
        <v>8151</v>
      </c>
      <c r="L3881" t="s">
        <v>8156</v>
      </c>
      <c r="M3881">
        <v>1</v>
      </c>
      <c r="N3881" t="s">
        <v>8163</v>
      </c>
      <c r="O3881" s="4">
        <f>INDEX(products[Cost_per_box], MATCH(shipments9[[#This Row],[PID]], products[PID], 0))</f>
        <v>10.51</v>
      </c>
      <c r="P3881" s="4">
        <f>shipments9[[#This Row],[Boxes]]*shipments9[[#This Row],[Cost Per Box]]</f>
        <v>14293.6</v>
      </c>
      <c r="Q3881" s="4">
        <f>shipments9[[#This Row],[Amount]] -shipments9[[#This Row],[total cost]]</f>
        <v>-2055.8500000000004</v>
      </c>
      <c r="R3881" s="4" t="str">
        <f>IF(shipments9[[#This Row],[Gross Profit]]&lt;0,"Loss","Profit")</f>
        <v>Loss</v>
      </c>
      <c r="S3881" s="9">
        <f>shipments9[[#This Row],[Gross Profit]]/shipments9[[#This Row],[Amount]]</f>
        <v>-0.1679924822781966</v>
      </c>
      <c r="T3881" s="11">
        <f>shipments9[[#This Row],[Amount]]/shipments9[[#This Row],[Boxes]]</f>
        <v>8.9983455882352938</v>
      </c>
    </row>
    <row r="3882" spans="1:20" x14ac:dyDescent="0.25">
      <c r="A3882" t="s">
        <v>4079</v>
      </c>
      <c r="B3882" t="s">
        <v>45</v>
      </c>
      <c r="C3882" t="s">
        <v>147</v>
      </c>
      <c r="D3882" t="s">
        <v>22</v>
      </c>
      <c r="E3882" s="1">
        <v>45055</v>
      </c>
      <c r="F3882" s="1" t="str">
        <f>TEXT(shipments9[[#This Row],[Shipdate]],"ddd")</f>
        <v>Tue</v>
      </c>
      <c r="G3882" s="1" t="str">
        <f>IF(OR(shipments9[[#This Row],[Day Name]]="Sat",shipments9[[#This Row],[Day Name]]="Sun"),"Weekend","Weekday")</f>
        <v>Weekday</v>
      </c>
      <c r="H3882">
        <v>5265</v>
      </c>
      <c r="I3882">
        <v>753</v>
      </c>
      <c r="J3882" t="s">
        <v>172</v>
      </c>
      <c r="K3882" t="s">
        <v>8151</v>
      </c>
      <c r="L3882" t="s">
        <v>8154</v>
      </c>
      <c r="M3882">
        <v>5</v>
      </c>
      <c r="N3882" t="s">
        <v>201</v>
      </c>
      <c r="O3882" s="4">
        <f>INDEX(products[Cost_per_box], MATCH(shipments9[[#This Row],[PID]], products[PID], 0))</f>
        <v>10.51</v>
      </c>
      <c r="P3882" s="4">
        <f>shipments9[[#This Row],[Boxes]]*shipments9[[#This Row],[Cost Per Box]]</f>
        <v>7914.03</v>
      </c>
      <c r="Q3882" s="4">
        <f>shipments9[[#This Row],[Amount]] -shipments9[[#This Row],[total cost]]</f>
        <v>-2649.0299999999997</v>
      </c>
      <c r="R3882" s="4" t="str">
        <f>IF(shipments9[[#This Row],[Gross Profit]]&lt;0,"Loss","Profit")</f>
        <v>Loss</v>
      </c>
      <c r="S3882" s="9">
        <f>shipments9[[#This Row],[Gross Profit]]/shipments9[[#This Row],[Amount]]</f>
        <v>-0.5031396011396011</v>
      </c>
      <c r="T3882" s="11">
        <f>shipments9[[#This Row],[Amount]]/shipments9[[#This Row],[Boxes]]</f>
        <v>6.9920318725099602</v>
      </c>
    </row>
    <row r="3883" spans="1:20" x14ac:dyDescent="0.25">
      <c r="A3883" t="s">
        <v>4080</v>
      </c>
      <c r="B3883" t="s">
        <v>45</v>
      </c>
      <c r="C3883" t="s">
        <v>147</v>
      </c>
      <c r="D3883" t="s">
        <v>22</v>
      </c>
      <c r="E3883" s="1">
        <v>45089</v>
      </c>
      <c r="F3883" s="1" t="str">
        <f>TEXT(shipments9[[#This Row],[Shipdate]],"ddd")</f>
        <v>Mon</v>
      </c>
      <c r="G3883" s="1" t="str">
        <f>IF(OR(shipments9[[#This Row],[Day Name]]="Sat",shipments9[[#This Row],[Day Name]]="Sun"),"Weekend","Weekday")</f>
        <v>Weekday</v>
      </c>
      <c r="H3883">
        <v>4072.5</v>
      </c>
      <c r="I3883">
        <v>582</v>
      </c>
      <c r="J3883" t="s">
        <v>172</v>
      </c>
      <c r="K3883" t="s">
        <v>8151</v>
      </c>
      <c r="L3883" t="s">
        <v>8154</v>
      </c>
      <c r="M3883">
        <v>6</v>
      </c>
      <c r="N3883" t="s">
        <v>8159</v>
      </c>
      <c r="O3883" s="4">
        <f>INDEX(products[Cost_per_box], MATCH(shipments9[[#This Row],[PID]], products[PID], 0))</f>
        <v>10.51</v>
      </c>
      <c r="P3883" s="4">
        <f>shipments9[[#This Row],[Boxes]]*shipments9[[#This Row],[Cost Per Box]]</f>
        <v>6116.82</v>
      </c>
      <c r="Q3883" s="4">
        <f>shipments9[[#This Row],[Amount]] -shipments9[[#This Row],[total cost]]</f>
        <v>-2044.3199999999997</v>
      </c>
      <c r="R3883" s="4" t="str">
        <f>IF(shipments9[[#This Row],[Gross Profit]]&lt;0,"Loss","Profit")</f>
        <v>Loss</v>
      </c>
      <c r="S3883" s="9">
        <f>shipments9[[#This Row],[Gross Profit]]/shipments9[[#This Row],[Amount]]</f>
        <v>-0.50198158379373847</v>
      </c>
      <c r="T3883" s="11">
        <f>shipments9[[#This Row],[Amount]]/shipments9[[#This Row],[Boxes]]</f>
        <v>6.9974226804123711</v>
      </c>
    </row>
    <row r="3884" spans="1:20" x14ac:dyDescent="0.25">
      <c r="A3884" t="s">
        <v>4081</v>
      </c>
      <c r="B3884" t="s">
        <v>45</v>
      </c>
      <c r="C3884" t="s">
        <v>147</v>
      </c>
      <c r="D3884" t="s">
        <v>22</v>
      </c>
      <c r="E3884" s="1">
        <v>45334</v>
      </c>
      <c r="F3884" s="1" t="str">
        <f>TEXT(shipments9[[#This Row],[Shipdate]],"ddd")</f>
        <v>Mon</v>
      </c>
      <c r="G3884" s="1" t="str">
        <f>IF(OR(shipments9[[#This Row],[Day Name]]="Sat",shipments9[[#This Row],[Day Name]]="Sun"),"Weekend","Weekday")</f>
        <v>Weekday</v>
      </c>
      <c r="H3884">
        <v>312.75</v>
      </c>
      <c r="I3884">
        <v>32</v>
      </c>
      <c r="J3884" t="s">
        <v>172</v>
      </c>
      <c r="K3884" t="s">
        <v>8155</v>
      </c>
      <c r="L3884" t="s">
        <v>8156</v>
      </c>
      <c r="M3884">
        <v>2</v>
      </c>
      <c r="N3884" t="s">
        <v>8157</v>
      </c>
      <c r="O3884" s="4">
        <f>INDEX(products[Cost_per_box], MATCH(shipments9[[#This Row],[PID]], products[PID], 0))</f>
        <v>10.51</v>
      </c>
      <c r="P3884" s="4">
        <f>shipments9[[#This Row],[Boxes]]*shipments9[[#This Row],[Cost Per Box]]</f>
        <v>336.32</v>
      </c>
      <c r="Q3884" s="4">
        <f>shipments9[[#This Row],[Amount]] -shipments9[[#This Row],[total cost]]</f>
        <v>-23.569999999999993</v>
      </c>
      <c r="R3884" s="4" t="str">
        <f>IF(shipments9[[#This Row],[Gross Profit]]&lt;0,"Loss","Profit")</f>
        <v>Loss</v>
      </c>
      <c r="S3884" s="9">
        <f>shipments9[[#This Row],[Gross Profit]]/shipments9[[#This Row],[Amount]]</f>
        <v>-7.5363709032773757E-2</v>
      </c>
      <c r="T3884" s="11">
        <f>shipments9[[#This Row],[Amount]]/shipments9[[#This Row],[Boxes]]</f>
        <v>9.7734375</v>
      </c>
    </row>
    <row r="3885" spans="1:20" x14ac:dyDescent="0.25">
      <c r="A3885" t="s">
        <v>4082</v>
      </c>
      <c r="B3885" t="s">
        <v>71</v>
      </c>
      <c r="C3885" t="s">
        <v>147</v>
      </c>
      <c r="D3885" t="s">
        <v>22</v>
      </c>
      <c r="E3885" s="1">
        <v>45155</v>
      </c>
      <c r="F3885" s="1" t="str">
        <f>TEXT(shipments9[[#This Row],[Shipdate]],"ddd")</f>
        <v>Thu</v>
      </c>
      <c r="G3885" s="1" t="str">
        <f>IF(OR(shipments9[[#This Row],[Day Name]]="Sat",shipments9[[#This Row],[Day Name]]="Sun"),"Weekend","Weekday")</f>
        <v>Weekday</v>
      </c>
      <c r="H3885">
        <v>5487.75</v>
      </c>
      <c r="I3885">
        <v>549</v>
      </c>
      <c r="J3885" t="s">
        <v>172</v>
      </c>
      <c r="K3885" t="s">
        <v>8151</v>
      </c>
      <c r="L3885" t="s">
        <v>8160</v>
      </c>
      <c r="M3885">
        <v>8</v>
      </c>
      <c r="N3885" t="s">
        <v>8162</v>
      </c>
      <c r="O3885" s="4">
        <f>INDEX(products[Cost_per_box], MATCH(shipments9[[#This Row],[PID]], products[PID], 0))</f>
        <v>10.51</v>
      </c>
      <c r="P3885" s="4">
        <f>shipments9[[#This Row],[Boxes]]*shipments9[[#This Row],[Cost Per Box]]</f>
        <v>5769.99</v>
      </c>
      <c r="Q3885" s="4">
        <f>shipments9[[#This Row],[Amount]] -shipments9[[#This Row],[total cost]]</f>
        <v>-282.23999999999978</v>
      </c>
      <c r="R3885" s="4" t="str">
        <f>IF(shipments9[[#This Row],[Gross Profit]]&lt;0,"Loss","Profit")</f>
        <v>Loss</v>
      </c>
      <c r="S3885" s="9">
        <f>shipments9[[#This Row],[Gross Profit]]/shipments9[[#This Row],[Amount]]</f>
        <v>-5.1430914309143053E-2</v>
      </c>
      <c r="T3885" s="11">
        <f>shipments9[[#This Row],[Amount]]/shipments9[[#This Row],[Boxes]]</f>
        <v>9.9959016393442628</v>
      </c>
    </row>
    <row r="3886" spans="1:20" x14ac:dyDescent="0.25">
      <c r="A3886" t="s">
        <v>4083</v>
      </c>
      <c r="B3886" t="s">
        <v>71</v>
      </c>
      <c r="C3886" t="s">
        <v>147</v>
      </c>
      <c r="D3886" t="s">
        <v>22</v>
      </c>
      <c r="E3886" s="1">
        <v>45295</v>
      </c>
      <c r="F3886" s="1" t="str">
        <f>TEXT(shipments9[[#This Row],[Shipdate]],"ddd")</f>
        <v>Thu</v>
      </c>
      <c r="G3886" s="1" t="str">
        <f>IF(OR(shipments9[[#This Row],[Day Name]]="Sat",shipments9[[#This Row],[Day Name]]="Sun"),"Weekend","Weekday")</f>
        <v>Weekday</v>
      </c>
      <c r="H3886">
        <v>8358.75</v>
      </c>
      <c r="I3886">
        <v>836</v>
      </c>
      <c r="J3886" t="s">
        <v>172</v>
      </c>
      <c r="K3886" t="s">
        <v>8155</v>
      </c>
      <c r="L3886" t="s">
        <v>8156</v>
      </c>
      <c r="M3886">
        <v>1</v>
      </c>
      <c r="N3886" t="s">
        <v>8163</v>
      </c>
      <c r="O3886" s="4">
        <f>INDEX(products[Cost_per_box], MATCH(shipments9[[#This Row],[PID]], products[PID], 0))</f>
        <v>10.51</v>
      </c>
      <c r="P3886" s="4">
        <f>shipments9[[#This Row],[Boxes]]*shipments9[[#This Row],[Cost Per Box]]</f>
        <v>8786.36</v>
      </c>
      <c r="Q3886" s="4">
        <f>shipments9[[#This Row],[Amount]] -shipments9[[#This Row],[total cost]]</f>
        <v>-427.61000000000058</v>
      </c>
      <c r="R3886" s="4" t="str">
        <f>IF(shipments9[[#This Row],[Gross Profit]]&lt;0,"Loss","Profit")</f>
        <v>Loss</v>
      </c>
      <c r="S3886" s="9">
        <f>shipments9[[#This Row],[Gross Profit]]/shipments9[[#This Row],[Amount]]</f>
        <v>-5.1157170629579848E-2</v>
      </c>
      <c r="T3886" s="11">
        <f>shipments9[[#This Row],[Amount]]/shipments9[[#This Row],[Boxes]]</f>
        <v>9.9985047846889952</v>
      </c>
    </row>
    <row r="3887" spans="1:20" x14ac:dyDescent="0.25">
      <c r="A3887" t="s">
        <v>4084</v>
      </c>
      <c r="B3887" t="s">
        <v>71</v>
      </c>
      <c r="C3887" t="s">
        <v>147</v>
      </c>
      <c r="D3887" t="s">
        <v>22</v>
      </c>
      <c r="E3887" s="1">
        <v>45238</v>
      </c>
      <c r="F3887" s="1" t="str">
        <f>TEXT(shipments9[[#This Row],[Shipdate]],"ddd")</f>
        <v>Wed</v>
      </c>
      <c r="G3887" s="1" t="str">
        <f>IF(OR(shipments9[[#This Row],[Day Name]]="Sat",shipments9[[#This Row],[Day Name]]="Sun"),"Weekend","Weekday")</f>
        <v>Weekday</v>
      </c>
      <c r="H3887">
        <v>13281.75</v>
      </c>
      <c r="I3887">
        <v>2214</v>
      </c>
      <c r="J3887" t="s">
        <v>172</v>
      </c>
      <c r="K3887" t="s">
        <v>8151</v>
      </c>
      <c r="L3887" t="s">
        <v>8152</v>
      </c>
      <c r="M3887">
        <v>11</v>
      </c>
      <c r="N3887" t="s">
        <v>8165</v>
      </c>
      <c r="O3887" s="4">
        <f>INDEX(products[Cost_per_box], MATCH(shipments9[[#This Row],[PID]], products[PID], 0))</f>
        <v>10.51</v>
      </c>
      <c r="P3887" s="4">
        <f>shipments9[[#This Row],[Boxes]]*shipments9[[#This Row],[Cost Per Box]]</f>
        <v>23269.14</v>
      </c>
      <c r="Q3887" s="4">
        <f>shipments9[[#This Row],[Amount]] -shipments9[[#This Row],[total cost]]</f>
        <v>-9987.39</v>
      </c>
      <c r="R3887" s="4" t="str">
        <f>IF(shipments9[[#This Row],[Gross Profit]]&lt;0,"Loss","Profit")</f>
        <v>Loss</v>
      </c>
      <c r="S3887" s="9">
        <f>shipments9[[#This Row],[Gross Profit]]/shipments9[[#This Row],[Amount]]</f>
        <v>-0.7519634084363882</v>
      </c>
      <c r="T3887" s="11">
        <f>shipments9[[#This Row],[Amount]]/shipments9[[#This Row],[Boxes]]</f>
        <v>5.9989837398373984</v>
      </c>
    </row>
    <row r="3888" spans="1:20" x14ac:dyDescent="0.25">
      <c r="A3888" t="s">
        <v>4085</v>
      </c>
      <c r="B3888" t="s">
        <v>71</v>
      </c>
      <c r="C3888" t="s">
        <v>147</v>
      </c>
      <c r="D3888" t="s">
        <v>22</v>
      </c>
      <c r="E3888" s="1">
        <v>45120</v>
      </c>
      <c r="F3888" s="1" t="str">
        <f>TEXT(shipments9[[#This Row],[Shipdate]],"ddd")</f>
        <v>Thu</v>
      </c>
      <c r="G3888" s="1" t="str">
        <f>IF(OR(shipments9[[#This Row],[Day Name]]="Sat",shipments9[[#This Row],[Day Name]]="Sun"),"Weekend","Weekday")</f>
        <v>Weekday</v>
      </c>
      <c r="H3888">
        <v>67.5</v>
      </c>
      <c r="I3888">
        <v>10</v>
      </c>
      <c r="J3888" t="s">
        <v>172</v>
      </c>
      <c r="K3888" t="s">
        <v>8151</v>
      </c>
      <c r="L3888" t="s">
        <v>8160</v>
      </c>
      <c r="M3888">
        <v>7</v>
      </c>
      <c r="N3888" t="s">
        <v>8161</v>
      </c>
      <c r="O3888" s="4">
        <f>INDEX(products[Cost_per_box], MATCH(shipments9[[#This Row],[PID]], products[PID], 0))</f>
        <v>10.51</v>
      </c>
      <c r="P3888" s="4">
        <f>shipments9[[#This Row],[Boxes]]*shipments9[[#This Row],[Cost Per Box]]</f>
        <v>105.1</v>
      </c>
      <c r="Q3888" s="4">
        <f>shipments9[[#This Row],[Amount]] -shipments9[[#This Row],[total cost]]</f>
        <v>-37.599999999999994</v>
      </c>
      <c r="R3888" s="4" t="str">
        <f>IF(shipments9[[#This Row],[Gross Profit]]&lt;0,"Loss","Profit")</f>
        <v>Loss</v>
      </c>
      <c r="S3888" s="9">
        <f>shipments9[[#This Row],[Gross Profit]]/shipments9[[#This Row],[Amount]]</f>
        <v>-0.557037037037037</v>
      </c>
      <c r="T3888" s="11">
        <f>shipments9[[#This Row],[Amount]]/shipments9[[#This Row],[Boxes]]</f>
        <v>6.75</v>
      </c>
    </row>
    <row r="3889" spans="1:20" x14ac:dyDescent="0.25">
      <c r="A3889" t="s">
        <v>4086</v>
      </c>
      <c r="B3889" t="s">
        <v>74</v>
      </c>
      <c r="C3889" t="s">
        <v>147</v>
      </c>
      <c r="D3889" t="s">
        <v>22</v>
      </c>
      <c r="E3889" s="1">
        <v>45413</v>
      </c>
      <c r="F3889" s="1" t="str">
        <f>TEXT(shipments9[[#This Row],[Shipdate]],"ddd")</f>
        <v>Wed</v>
      </c>
      <c r="G3889" s="1" t="str">
        <f>IF(OR(shipments9[[#This Row],[Day Name]]="Sat",shipments9[[#This Row],[Day Name]]="Sun"),"Weekend","Weekday")</f>
        <v>Weekday</v>
      </c>
      <c r="H3889">
        <v>60.75</v>
      </c>
      <c r="I3889">
        <v>9</v>
      </c>
      <c r="J3889" t="s">
        <v>172</v>
      </c>
      <c r="K3889" t="s">
        <v>8155</v>
      </c>
      <c r="L3889" t="s">
        <v>8154</v>
      </c>
      <c r="M3889">
        <v>5</v>
      </c>
      <c r="N3889" t="s">
        <v>201</v>
      </c>
      <c r="O3889" s="4">
        <f>INDEX(products[Cost_per_box], MATCH(shipments9[[#This Row],[PID]], products[PID], 0))</f>
        <v>10.51</v>
      </c>
      <c r="P3889" s="4">
        <f>shipments9[[#This Row],[Boxes]]*shipments9[[#This Row],[Cost Per Box]]</f>
        <v>94.59</v>
      </c>
      <c r="Q3889" s="4">
        <f>shipments9[[#This Row],[Amount]] -shipments9[[#This Row],[total cost]]</f>
        <v>-33.840000000000003</v>
      </c>
      <c r="R3889" s="4" t="str">
        <f>IF(shipments9[[#This Row],[Gross Profit]]&lt;0,"Loss","Profit")</f>
        <v>Loss</v>
      </c>
      <c r="S3889" s="9">
        <f>shipments9[[#This Row],[Gross Profit]]/shipments9[[#This Row],[Amount]]</f>
        <v>-0.55703703703703711</v>
      </c>
      <c r="T3889" s="11">
        <f>shipments9[[#This Row],[Amount]]/shipments9[[#This Row],[Boxes]]</f>
        <v>6.75</v>
      </c>
    </row>
    <row r="3890" spans="1:20" x14ac:dyDescent="0.25">
      <c r="A3890" t="s">
        <v>4087</v>
      </c>
      <c r="B3890" t="s">
        <v>49</v>
      </c>
      <c r="C3890" t="s">
        <v>147</v>
      </c>
      <c r="D3890" t="s">
        <v>22</v>
      </c>
      <c r="E3890" s="1">
        <v>45331</v>
      </c>
      <c r="F3890" s="1" t="str">
        <f>TEXT(shipments9[[#This Row],[Shipdate]],"ddd")</f>
        <v>Fri</v>
      </c>
      <c r="G3890" s="1" t="str">
        <f>IF(OR(shipments9[[#This Row],[Day Name]]="Sat",shipments9[[#This Row],[Day Name]]="Sun"),"Weekend","Weekday")</f>
        <v>Weekday</v>
      </c>
      <c r="H3890">
        <v>3856.5</v>
      </c>
      <c r="I3890">
        <v>386</v>
      </c>
      <c r="J3890" t="s">
        <v>172</v>
      </c>
      <c r="K3890" t="s">
        <v>8155</v>
      </c>
      <c r="L3890" t="s">
        <v>8156</v>
      </c>
      <c r="M3890">
        <v>2</v>
      </c>
      <c r="N3890" t="s">
        <v>8157</v>
      </c>
      <c r="O3890" s="4">
        <f>INDEX(products[Cost_per_box], MATCH(shipments9[[#This Row],[PID]], products[PID], 0))</f>
        <v>10.51</v>
      </c>
      <c r="P3890" s="4">
        <f>shipments9[[#This Row],[Boxes]]*shipments9[[#This Row],[Cost Per Box]]</f>
        <v>4056.86</v>
      </c>
      <c r="Q3890" s="4">
        <f>shipments9[[#This Row],[Amount]] -shipments9[[#This Row],[total cost]]</f>
        <v>-200.36000000000013</v>
      </c>
      <c r="R3890" s="4" t="str">
        <f>IF(shipments9[[#This Row],[Gross Profit]]&lt;0,"Loss","Profit")</f>
        <v>Loss</v>
      </c>
      <c r="S3890" s="9">
        <f>shipments9[[#This Row],[Gross Profit]]/shipments9[[#This Row],[Amount]]</f>
        <v>-5.1953844159211754E-2</v>
      </c>
      <c r="T3890" s="11">
        <f>shipments9[[#This Row],[Amount]]/shipments9[[#This Row],[Boxes]]</f>
        <v>9.9909326424870475</v>
      </c>
    </row>
    <row r="3891" spans="1:20" x14ac:dyDescent="0.25">
      <c r="A3891" t="s">
        <v>4088</v>
      </c>
      <c r="B3891" t="s">
        <v>52</v>
      </c>
      <c r="C3891" t="s">
        <v>147</v>
      </c>
      <c r="D3891" t="s">
        <v>22</v>
      </c>
      <c r="E3891" s="1">
        <v>45092</v>
      </c>
      <c r="F3891" s="1" t="str">
        <f>TEXT(shipments9[[#This Row],[Shipdate]],"ddd")</f>
        <v>Thu</v>
      </c>
      <c r="G3891" s="1" t="str">
        <f>IF(OR(shipments9[[#This Row],[Day Name]]="Sat",shipments9[[#This Row],[Day Name]]="Sun"),"Weekend","Weekday")</f>
        <v>Weekday</v>
      </c>
      <c r="H3891">
        <v>5204.25</v>
      </c>
      <c r="I3891">
        <v>651</v>
      </c>
      <c r="J3891" t="s">
        <v>172</v>
      </c>
      <c r="K3891" t="s">
        <v>8151</v>
      </c>
      <c r="L3891" t="s">
        <v>8154</v>
      </c>
      <c r="M3891">
        <v>6</v>
      </c>
      <c r="N3891" t="s">
        <v>8159</v>
      </c>
      <c r="O3891" s="4">
        <f>INDEX(products[Cost_per_box], MATCH(shipments9[[#This Row],[PID]], products[PID], 0))</f>
        <v>10.51</v>
      </c>
      <c r="P3891" s="4">
        <f>shipments9[[#This Row],[Boxes]]*shipments9[[#This Row],[Cost Per Box]]</f>
        <v>6842.01</v>
      </c>
      <c r="Q3891" s="4">
        <f>shipments9[[#This Row],[Amount]] -shipments9[[#This Row],[total cost]]</f>
        <v>-1637.7600000000002</v>
      </c>
      <c r="R3891" s="4" t="str">
        <f>IF(shipments9[[#This Row],[Gross Profit]]&lt;0,"Loss","Profit")</f>
        <v>Loss</v>
      </c>
      <c r="S3891" s="9">
        <f>shipments9[[#This Row],[Gross Profit]]/shipments9[[#This Row],[Amount]]</f>
        <v>-0.31469664216745935</v>
      </c>
      <c r="T3891" s="11">
        <f>shipments9[[#This Row],[Amount]]/shipments9[[#This Row],[Boxes]]</f>
        <v>7.9942396313364057</v>
      </c>
    </row>
    <row r="3892" spans="1:20" x14ac:dyDescent="0.25">
      <c r="A3892" t="s">
        <v>4089</v>
      </c>
      <c r="B3892" t="s">
        <v>52</v>
      </c>
      <c r="C3892" t="s">
        <v>147</v>
      </c>
      <c r="D3892" t="s">
        <v>22</v>
      </c>
      <c r="E3892" s="1">
        <v>45064</v>
      </c>
      <c r="F3892" s="1" t="str">
        <f>TEXT(shipments9[[#This Row],[Shipdate]],"ddd")</f>
        <v>Thu</v>
      </c>
      <c r="G3892" s="1" t="str">
        <f>IF(OR(shipments9[[#This Row],[Day Name]]="Sat",shipments9[[#This Row],[Day Name]]="Sun"),"Weekend","Weekday")</f>
        <v>Weekday</v>
      </c>
      <c r="H3892">
        <v>3555</v>
      </c>
      <c r="I3892">
        <v>356</v>
      </c>
      <c r="J3892" t="s">
        <v>172</v>
      </c>
      <c r="K3892" t="s">
        <v>8151</v>
      </c>
      <c r="L3892" t="s">
        <v>8154</v>
      </c>
      <c r="M3892">
        <v>5</v>
      </c>
      <c r="N3892" t="s">
        <v>201</v>
      </c>
      <c r="O3892" s="4">
        <f>INDEX(products[Cost_per_box], MATCH(shipments9[[#This Row],[PID]], products[PID], 0))</f>
        <v>10.51</v>
      </c>
      <c r="P3892" s="4">
        <f>shipments9[[#This Row],[Boxes]]*shipments9[[#This Row],[Cost Per Box]]</f>
        <v>3741.56</v>
      </c>
      <c r="Q3892" s="4">
        <f>shipments9[[#This Row],[Amount]] -shipments9[[#This Row],[total cost]]</f>
        <v>-186.55999999999995</v>
      </c>
      <c r="R3892" s="4" t="str">
        <f>IF(shipments9[[#This Row],[Gross Profit]]&lt;0,"Loss","Profit")</f>
        <v>Loss</v>
      </c>
      <c r="S3892" s="9">
        <f>shipments9[[#This Row],[Gross Profit]]/shipments9[[#This Row],[Amount]]</f>
        <v>-5.2478199718706035E-2</v>
      </c>
      <c r="T3892" s="11">
        <f>shipments9[[#This Row],[Amount]]/shipments9[[#This Row],[Boxes]]</f>
        <v>9.9859550561797761</v>
      </c>
    </row>
    <row r="3893" spans="1:20" x14ac:dyDescent="0.25">
      <c r="A3893" t="s">
        <v>4090</v>
      </c>
      <c r="B3893" t="s">
        <v>52</v>
      </c>
      <c r="C3893" t="s">
        <v>147</v>
      </c>
      <c r="D3893" t="s">
        <v>22</v>
      </c>
      <c r="E3893" s="1">
        <v>45092</v>
      </c>
      <c r="F3893" s="1" t="str">
        <f>TEXT(shipments9[[#This Row],[Shipdate]],"ddd")</f>
        <v>Thu</v>
      </c>
      <c r="G3893" s="1" t="str">
        <f>IF(OR(shipments9[[#This Row],[Day Name]]="Sat",shipments9[[#This Row],[Day Name]]="Sun"),"Weekend","Weekday")</f>
        <v>Weekday</v>
      </c>
      <c r="H3893">
        <v>1723.5</v>
      </c>
      <c r="I3893">
        <v>216</v>
      </c>
      <c r="J3893" t="s">
        <v>172</v>
      </c>
      <c r="K3893" t="s">
        <v>8151</v>
      </c>
      <c r="L3893" t="s">
        <v>8154</v>
      </c>
      <c r="M3893">
        <v>6</v>
      </c>
      <c r="N3893" t="s">
        <v>8159</v>
      </c>
      <c r="O3893" s="4">
        <f>INDEX(products[Cost_per_box], MATCH(shipments9[[#This Row],[PID]], products[PID], 0))</f>
        <v>10.51</v>
      </c>
      <c r="P3893" s="4">
        <f>shipments9[[#This Row],[Boxes]]*shipments9[[#This Row],[Cost Per Box]]</f>
        <v>2270.16</v>
      </c>
      <c r="Q3893" s="4">
        <f>shipments9[[#This Row],[Amount]] -shipments9[[#This Row],[total cost]]</f>
        <v>-546.65999999999985</v>
      </c>
      <c r="R3893" s="4" t="str">
        <f>IF(shipments9[[#This Row],[Gross Profit]]&lt;0,"Loss","Profit")</f>
        <v>Loss</v>
      </c>
      <c r="S3893" s="9">
        <f>shipments9[[#This Row],[Gross Profit]]/shipments9[[#This Row],[Amount]]</f>
        <v>-0.31718015665796334</v>
      </c>
      <c r="T3893" s="11">
        <f>shipments9[[#This Row],[Amount]]/shipments9[[#This Row],[Boxes]]</f>
        <v>7.979166666666667</v>
      </c>
    </row>
    <row r="3894" spans="1:20" x14ac:dyDescent="0.25">
      <c r="A3894" t="s">
        <v>4091</v>
      </c>
      <c r="B3894" t="s">
        <v>52</v>
      </c>
      <c r="C3894" t="s">
        <v>147</v>
      </c>
      <c r="D3894" t="s">
        <v>22</v>
      </c>
      <c r="E3894" s="1">
        <v>45266</v>
      </c>
      <c r="F3894" s="1" t="str">
        <f>TEXT(shipments9[[#This Row],[Shipdate]],"ddd")</f>
        <v>Wed</v>
      </c>
      <c r="G3894" s="1" t="str">
        <f>IF(OR(shipments9[[#This Row],[Day Name]]="Sat",shipments9[[#This Row],[Day Name]]="Sun"),"Weekend","Weekday")</f>
        <v>Weekday</v>
      </c>
      <c r="H3894">
        <v>3480.75</v>
      </c>
      <c r="I3894">
        <v>387</v>
      </c>
      <c r="J3894" t="s">
        <v>172</v>
      </c>
      <c r="K3894" t="s">
        <v>8151</v>
      </c>
      <c r="L3894" t="s">
        <v>8152</v>
      </c>
      <c r="M3894">
        <v>12</v>
      </c>
      <c r="N3894" t="s">
        <v>8166</v>
      </c>
      <c r="O3894" s="4">
        <f>INDEX(products[Cost_per_box], MATCH(shipments9[[#This Row],[PID]], products[PID], 0))</f>
        <v>10.51</v>
      </c>
      <c r="P3894" s="4">
        <f>shipments9[[#This Row],[Boxes]]*shipments9[[#This Row],[Cost Per Box]]</f>
        <v>4067.37</v>
      </c>
      <c r="Q3894" s="4">
        <f>shipments9[[#This Row],[Amount]] -shipments9[[#This Row],[total cost]]</f>
        <v>-586.61999999999989</v>
      </c>
      <c r="R3894" s="4" t="str">
        <f>IF(shipments9[[#This Row],[Gross Profit]]&lt;0,"Loss","Profit")</f>
        <v>Loss</v>
      </c>
      <c r="S3894" s="9">
        <f>shipments9[[#This Row],[Gross Profit]]/shipments9[[#This Row],[Amount]]</f>
        <v>-0.16853264382676145</v>
      </c>
      <c r="T3894" s="11">
        <f>shipments9[[#This Row],[Amount]]/shipments9[[#This Row],[Boxes]]</f>
        <v>8.9941860465116275</v>
      </c>
    </row>
    <row r="3895" spans="1:20" x14ac:dyDescent="0.25">
      <c r="A3895" t="s">
        <v>4092</v>
      </c>
      <c r="B3895" t="s">
        <v>52</v>
      </c>
      <c r="C3895" t="s">
        <v>147</v>
      </c>
      <c r="D3895" t="s">
        <v>22</v>
      </c>
      <c r="E3895" s="1">
        <v>45238</v>
      </c>
      <c r="F3895" s="1" t="str">
        <f>TEXT(shipments9[[#This Row],[Shipdate]],"ddd")</f>
        <v>Wed</v>
      </c>
      <c r="G3895" s="1" t="str">
        <f>IF(OR(shipments9[[#This Row],[Day Name]]="Sat",shipments9[[#This Row],[Day Name]]="Sun"),"Weekend","Weekday")</f>
        <v>Weekday</v>
      </c>
      <c r="H3895">
        <v>8568</v>
      </c>
      <c r="I3895">
        <v>1428</v>
      </c>
      <c r="J3895" t="s">
        <v>172</v>
      </c>
      <c r="K3895" t="s">
        <v>8151</v>
      </c>
      <c r="L3895" t="s">
        <v>8152</v>
      </c>
      <c r="M3895">
        <v>11</v>
      </c>
      <c r="N3895" t="s">
        <v>8165</v>
      </c>
      <c r="O3895" s="4">
        <f>INDEX(products[Cost_per_box], MATCH(shipments9[[#This Row],[PID]], products[PID], 0))</f>
        <v>10.51</v>
      </c>
      <c r="P3895" s="4">
        <f>shipments9[[#This Row],[Boxes]]*shipments9[[#This Row],[Cost Per Box]]</f>
        <v>15008.279999999999</v>
      </c>
      <c r="Q3895" s="4">
        <f>shipments9[[#This Row],[Amount]] -shipments9[[#This Row],[total cost]]</f>
        <v>-6440.2799999999988</v>
      </c>
      <c r="R3895" s="4" t="str">
        <f>IF(shipments9[[#This Row],[Gross Profit]]&lt;0,"Loss","Profit")</f>
        <v>Loss</v>
      </c>
      <c r="S3895" s="9">
        <f>shipments9[[#This Row],[Gross Profit]]/shipments9[[#This Row],[Amount]]</f>
        <v>-0.75166666666666648</v>
      </c>
      <c r="T3895" s="11">
        <f>shipments9[[#This Row],[Amount]]/shipments9[[#This Row],[Boxes]]</f>
        <v>6</v>
      </c>
    </row>
    <row r="3896" spans="1:20" x14ac:dyDescent="0.25">
      <c r="A3896" t="s">
        <v>4093</v>
      </c>
      <c r="B3896" t="s">
        <v>55</v>
      </c>
      <c r="C3896" t="s">
        <v>147</v>
      </c>
      <c r="D3896" t="s">
        <v>22</v>
      </c>
      <c r="E3896" s="1">
        <v>45414</v>
      </c>
      <c r="F3896" s="1" t="str">
        <f>TEXT(shipments9[[#This Row],[Shipdate]],"ddd")</f>
        <v>Thu</v>
      </c>
      <c r="G3896" s="1" t="str">
        <f>IF(OR(shipments9[[#This Row],[Day Name]]="Sat",shipments9[[#This Row],[Day Name]]="Sun"),"Weekend","Weekday")</f>
        <v>Weekday</v>
      </c>
      <c r="H3896">
        <v>6340.5</v>
      </c>
      <c r="I3896">
        <v>1057</v>
      </c>
      <c r="J3896" t="s">
        <v>172</v>
      </c>
      <c r="K3896" t="s">
        <v>8155</v>
      </c>
      <c r="L3896" t="s">
        <v>8154</v>
      </c>
      <c r="M3896">
        <v>5</v>
      </c>
      <c r="N3896" t="s">
        <v>201</v>
      </c>
      <c r="O3896" s="4">
        <f>INDEX(products[Cost_per_box], MATCH(shipments9[[#This Row],[PID]], products[PID], 0))</f>
        <v>10.51</v>
      </c>
      <c r="P3896" s="4">
        <f>shipments9[[#This Row],[Boxes]]*shipments9[[#This Row],[Cost Per Box]]</f>
        <v>11109.07</v>
      </c>
      <c r="Q3896" s="4">
        <f>shipments9[[#This Row],[Amount]] -shipments9[[#This Row],[total cost]]</f>
        <v>-4768.57</v>
      </c>
      <c r="R3896" s="4" t="str">
        <f>IF(shipments9[[#This Row],[Gross Profit]]&lt;0,"Loss","Profit")</f>
        <v>Loss</v>
      </c>
      <c r="S3896" s="9">
        <f>shipments9[[#This Row],[Gross Profit]]/shipments9[[#This Row],[Amount]]</f>
        <v>-0.75208106616197457</v>
      </c>
      <c r="T3896" s="11">
        <f>shipments9[[#This Row],[Amount]]/shipments9[[#This Row],[Boxes]]</f>
        <v>5.9985808893093662</v>
      </c>
    </row>
    <row r="3897" spans="1:20" x14ac:dyDescent="0.25">
      <c r="A3897" t="s">
        <v>4094</v>
      </c>
      <c r="B3897" t="s">
        <v>55</v>
      </c>
      <c r="C3897" t="s">
        <v>147</v>
      </c>
      <c r="D3897" t="s">
        <v>22</v>
      </c>
      <c r="E3897" s="1">
        <v>45226</v>
      </c>
      <c r="F3897" s="1" t="str">
        <f>TEXT(shipments9[[#This Row],[Shipdate]],"ddd")</f>
        <v>Fri</v>
      </c>
      <c r="G3897" s="1" t="str">
        <f>IF(OR(shipments9[[#This Row],[Day Name]]="Sat",shipments9[[#This Row],[Day Name]]="Sun"),"Weekend","Weekday")</f>
        <v>Weekday</v>
      </c>
      <c r="H3897">
        <v>1152</v>
      </c>
      <c r="I3897">
        <v>192</v>
      </c>
      <c r="J3897" t="s">
        <v>172</v>
      </c>
      <c r="K3897" t="s">
        <v>8151</v>
      </c>
      <c r="L3897" t="s">
        <v>8152</v>
      </c>
      <c r="M3897">
        <v>10</v>
      </c>
      <c r="N3897" t="s">
        <v>8153</v>
      </c>
      <c r="O3897" s="4">
        <f>INDEX(products[Cost_per_box], MATCH(shipments9[[#This Row],[PID]], products[PID], 0))</f>
        <v>10.51</v>
      </c>
      <c r="P3897" s="4">
        <f>shipments9[[#This Row],[Boxes]]*shipments9[[#This Row],[Cost Per Box]]</f>
        <v>2017.92</v>
      </c>
      <c r="Q3897" s="4">
        <f>shipments9[[#This Row],[Amount]] -shipments9[[#This Row],[total cost]]</f>
        <v>-865.92000000000007</v>
      </c>
      <c r="R3897" s="4" t="str">
        <f>IF(shipments9[[#This Row],[Gross Profit]]&lt;0,"Loss","Profit")</f>
        <v>Loss</v>
      </c>
      <c r="S3897" s="9">
        <f>shipments9[[#This Row],[Gross Profit]]/shipments9[[#This Row],[Amount]]</f>
        <v>-0.75166666666666671</v>
      </c>
      <c r="T3897" s="11">
        <f>shipments9[[#This Row],[Amount]]/shipments9[[#This Row],[Boxes]]</f>
        <v>6</v>
      </c>
    </row>
    <row r="3898" spans="1:20" x14ac:dyDescent="0.25">
      <c r="A3898" t="s">
        <v>4095</v>
      </c>
      <c r="B3898" t="s">
        <v>55</v>
      </c>
      <c r="C3898" t="s">
        <v>147</v>
      </c>
      <c r="D3898" t="s">
        <v>22</v>
      </c>
      <c r="E3898" s="1">
        <v>45169</v>
      </c>
      <c r="F3898" s="1" t="str">
        <f>TEXT(shipments9[[#This Row],[Shipdate]],"ddd")</f>
        <v>Thu</v>
      </c>
      <c r="G3898" s="1" t="str">
        <f>IF(OR(shipments9[[#This Row],[Day Name]]="Sat",shipments9[[#This Row],[Day Name]]="Sun"),"Weekend","Weekday")</f>
        <v>Weekday</v>
      </c>
      <c r="H3898">
        <v>5364</v>
      </c>
      <c r="I3898">
        <v>767</v>
      </c>
      <c r="J3898" t="s">
        <v>172</v>
      </c>
      <c r="K3898" t="s">
        <v>8151</v>
      </c>
      <c r="L3898" t="s">
        <v>8160</v>
      </c>
      <c r="M3898">
        <v>8</v>
      </c>
      <c r="N3898" t="s">
        <v>8162</v>
      </c>
      <c r="O3898" s="4">
        <f>INDEX(products[Cost_per_box], MATCH(shipments9[[#This Row],[PID]], products[PID], 0))</f>
        <v>10.51</v>
      </c>
      <c r="P3898" s="4">
        <f>shipments9[[#This Row],[Boxes]]*shipments9[[#This Row],[Cost Per Box]]</f>
        <v>8061.17</v>
      </c>
      <c r="Q3898" s="4">
        <f>shipments9[[#This Row],[Amount]] -shipments9[[#This Row],[total cost]]</f>
        <v>-2697.17</v>
      </c>
      <c r="R3898" s="4" t="str">
        <f>IF(shipments9[[#This Row],[Gross Profit]]&lt;0,"Loss","Profit")</f>
        <v>Loss</v>
      </c>
      <c r="S3898" s="9">
        <f>shipments9[[#This Row],[Gross Profit]]/shipments9[[#This Row],[Amount]]</f>
        <v>-0.50282811334824762</v>
      </c>
      <c r="T3898" s="11">
        <f>shipments9[[#This Row],[Amount]]/shipments9[[#This Row],[Boxes]]</f>
        <v>6.9934810951760102</v>
      </c>
    </row>
    <row r="3899" spans="1:20" x14ac:dyDescent="0.25">
      <c r="A3899" t="s">
        <v>4096</v>
      </c>
      <c r="B3899" t="s">
        <v>55</v>
      </c>
      <c r="C3899" t="s">
        <v>147</v>
      </c>
      <c r="D3899" t="s">
        <v>22</v>
      </c>
      <c r="E3899" s="1">
        <v>45208</v>
      </c>
      <c r="F3899" s="1" t="str">
        <f>TEXT(shipments9[[#This Row],[Shipdate]],"ddd")</f>
        <v>Mon</v>
      </c>
      <c r="G3899" s="1" t="str">
        <f>IF(OR(shipments9[[#This Row],[Day Name]]="Sat",shipments9[[#This Row],[Day Name]]="Sun"),"Weekend","Weekday")</f>
        <v>Weekday</v>
      </c>
      <c r="H3899">
        <v>8538.75</v>
      </c>
      <c r="I3899">
        <v>949</v>
      </c>
      <c r="J3899" t="s">
        <v>172</v>
      </c>
      <c r="K3899" t="s">
        <v>8151</v>
      </c>
      <c r="L3899" t="s">
        <v>8152</v>
      </c>
      <c r="M3899">
        <v>10</v>
      </c>
      <c r="N3899" t="s">
        <v>8153</v>
      </c>
      <c r="O3899" s="4">
        <f>INDEX(products[Cost_per_box], MATCH(shipments9[[#This Row],[PID]], products[PID], 0))</f>
        <v>10.51</v>
      </c>
      <c r="P3899" s="4">
        <f>shipments9[[#This Row],[Boxes]]*shipments9[[#This Row],[Cost Per Box]]</f>
        <v>9973.99</v>
      </c>
      <c r="Q3899" s="4">
        <f>shipments9[[#This Row],[Amount]] -shipments9[[#This Row],[total cost]]</f>
        <v>-1435.2399999999998</v>
      </c>
      <c r="R3899" s="4" t="str">
        <f>IF(shipments9[[#This Row],[Gross Profit]]&lt;0,"Loss","Profit")</f>
        <v>Loss</v>
      </c>
      <c r="S3899" s="9">
        <f>shipments9[[#This Row],[Gross Profit]]/shipments9[[#This Row],[Amount]]</f>
        <v>-0.16808549260723171</v>
      </c>
      <c r="T3899" s="11">
        <f>shipments9[[#This Row],[Amount]]/shipments9[[#This Row],[Boxes]]</f>
        <v>8.9976290832455224</v>
      </c>
    </row>
    <row r="3900" spans="1:20" x14ac:dyDescent="0.25">
      <c r="A3900" t="s">
        <v>4097</v>
      </c>
      <c r="B3900" t="s">
        <v>55</v>
      </c>
      <c r="C3900" t="s">
        <v>147</v>
      </c>
      <c r="D3900" t="s">
        <v>22</v>
      </c>
      <c r="E3900" s="1">
        <v>45464</v>
      </c>
      <c r="F3900" s="1" t="str">
        <f>TEXT(shipments9[[#This Row],[Shipdate]],"ddd")</f>
        <v>Fri</v>
      </c>
      <c r="G3900" s="1" t="str">
        <f>IF(OR(shipments9[[#This Row],[Day Name]]="Sat",shipments9[[#This Row],[Day Name]]="Sun"),"Weekend","Weekday")</f>
        <v>Weekday</v>
      </c>
      <c r="H3900">
        <v>7353</v>
      </c>
      <c r="I3900">
        <v>817</v>
      </c>
      <c r="J3900" t="s">
        <v>172</v>
      </c>
      <c r="K3900" t="s">
        <v>8155</v>
      </c>
      <c r="L3900" t="s">
        <v>8154</v>
      </c>
      <c r="M3900">
        <v>6</v>
      </c>
      <c r="N3900" t="s">
        <v>8159</v>
      </c>
      <c r="O3900" s="4">
        <f>INDEX(products[Cost_per_box], MATCH(shipments9[[#This Row],[PID]], products[PID], 0))</f>
        <v>10.51</v>
      </c>
      <c r="P3900" s="4">
        <f>shipments9[[#This Row],[Boxes]]*shipments9[[#This Row],[Cost Per Box]]</f>
        <v>8586.67</v>
      </c>
      <c r="Q3900" s="4">
        <f>shipments9[[#This Row],[Amount]] -shipments9[[#This Row],[total cost]]</f>
        <v>-1233.67</v>
      </c>
      <c r="R3900" s="4" t="str">
        <f>IF(shipments9[[#This Row],[Gross Profit]]&lt;0,"Loss","Profit")</f>
        <v>Loss</v>
      </c>
      <c r="S3900" s="9">
        <f>shipments9[[#This Row],[Gross Profit]]/shipments9[[#This Row],[Amount]]</f>
        <v>-0.16777777777777778</v>
      </c>
      <c r="T3900" s="11">
        <f>shipments9[[#This Row],[Amount]]/shipments9[[#This Row],[Boxes]]</f>
        <v>9</v>
      </c>
    </row>
    <row r="3901" spans="1:20" x14ac:dyDescent="0.25">
      <c r="A3901" t="s">
        <v>4098</v>
      </c>
      <c r="B3901" t="s">
        <v>77</v>
      </c>
      <c r="C3901" t="s">
        <v>147</v>
      </c>
      <c r="D3901" t="s">
        <v>22</v>
      </c>
      <c r="E3901" s="1">
        <v>45266</v>
      </c>
      <c r="F3901" s="1" t="str">
        <f>TEXT(shipments9[[#This Row],[Shipdate]],"ddd")</f>
        <v>Wed</v>
      </c>
      <c r="G3901" s="1" t="str">
        <f>IF(OR(shipments9[[#This Row],[Day Name]]="Sat",shipments9[[#This Row],[Day Name]]="Sun"),"Weekend","Weekday")</f>
        <v>Weekday</v>
      </c>
      <c r="H3901">
        <v>2479.5</v>
      </c>
      <c r="I3901">
        <v>248</v>
      </c>
      <c r="J3901" t="s">
        <v>172</v>
      </c>
      <c r="K3901" t="s">
        <v>8151</v>
      </c>
      <c r="L3901" t="s">
        <v>8152</v>
      </c>
      <c r="M3901">
        <v>12</v>
      </c>
      <c r="N3901" t="s">
        <v>8166</v>
      </c>
      <c r="O3901" s="4">
        <f>INDEX(products[Cost_per_box], MATCH(shipments9[[#This Row],[PID]], products[PID], 0))</f>
        <v>10.51</v>
      </c>
      <c r="P3901" s="4">
        <f>shipments9[[#This Row],[Boxes]]*shipments9[[#This Row],[Cost Per Box]]</f>
        <v>2606.48</v>
      </c>
      <c r="Q3901" s="4">
        <f>shipments9[[#This Row],[Amount]] -shipments9[[#This Row],[total cost]]</f>
        <v>-126.98000000000002</v>
      </c>
      <c r="R3901" s="4" t="str">
        <f>IF(shipments9[[#This Row],[Gross Profit]]&lt;0,"Loss","Profit")</f>
        <v>Loss</v>
      </c>
      <c r="S3901" s="9">
        <f>shipments9[[#This Row],[Gross Profit]]/shipments9[[#This Row],[Amount]]</f>
        <v>-5.1211937890703781E-2</v>
      </c>
      <c r="T3901" s="11">
        <f>shipments9[[#This Row],[Amount]]/shipments9[[#This Row],[Boxes]]</f>
        <v>9.997983870967742</v>
      </c>
    </row>
    <row r="3902" spans="1:20" x14ac:dyDescent="0.25">
      <c r="A3902" t="s">
        <v>4099</v>
      </c>
      <c r="B3902" t="s">
        <v>77</v>
      </c>
      <c r="C3902" t="s">
        <v>147</v>
      </c>
      <c r="D3902" t="s">
        <v>22</v>
      </c>
      <c r="E3902" s="1">
        <v>44960</v>
      </c>
      <c r="F3902" s="1" t="str">
        <f>TEXT(shipments9[[#This Row],[Shipdate]],"ddd")</f>
        <v>Fri</v>
      </c>
      <c r="G3902" s="1" t="str">
        <f>IF(OR(shipments9[[#This Row],[Day Name]]="Sat",shipments9[[#This Row],[Day Name]]="Sun"),"Weekend","Weekday")</f>
        <v>Weekday</v>
      </c>
      <c r="H3902">
        <v>7015.5</v>
      </c>
      <c r="I3902">
        <v>1003</v>
      </c>
      <c r="J3902" t="s">
        <v>172</v>
      </c>
      <c r="K3902" t="s">
        <v>8151</v>
      </c>
      <c r="L3902" t="s">
        <v>8156</v>
      </c>
      <c r="M3902">
        <v>2</v>
      </c>
      <c r="N3902" t="s">
        <v>8157</v>
      </c>
      <c r="O3902" s="4">
        <f>INDEX(products[Cost_per_box], MATCH(shipments9[[#This Row],[PID]], products[PID], 0))</f>
        <v>10.51</v>
      </c>
      <c r="P3902" s="4">
        <f>shipments9[[#This Row],[Boxes]]*shipments9[[#This Row],[Cost Per Box]]</f>
        <v>10541.53</v>
      </c>
      <c r="Q3902" s="4">
        <f>shipments9[[#This Row],[Amount]] -shipments9[[#This Row],[total cost]]</f>
        <v>-3526.0300000000007</v>
      </c>
      <c r="R3902" s="4" t="str">
        <f>IF(shipments9[[#This Row],[Gross Profit]]&lt;0,"Loss","Profit")</f>
        <v>Loss</v>
      </c>
      <c r="S3902" s="9">
        <f>shipments9[[#This Row],[Gross Profit]]/shipments9[[#This Row],[Amount]]</f>
        <v>-0.50260565889815423</v>
      </c>
      <c r="T3902" s="11">
        <f>shipments9[[#This Row],[Amount]]/shipments9[[#This Row],[Boxes]]</f>
        <v>6.9945164506480557</v>
      </c>
    </row>
    <row r="3903" spans="1:20" x14ac:dyDescent="0.25">
      <c r="A3903" t="s">
        <v>4100</v>
      </c>
      <c r="B3903" t="s">
        <v>77</v>
      </c>
      <c r="C3903" t="s">
        <v>147</v>
      </c>
      <c r="D3903" t="s">
        <v>22</v>
      </c>
      <c r="E3903" s="1">
        <v>44998</v>
      </c>
      <c r="F3903" s="1" t="str">
        <f>TEXT(shipments9[[#This Row],[Shipdate]],"ddd")</f>
        <v>Mon</v>
      </c>
      <c r="G3903" s="1" t="str">
        <f>IF(OR(shipments9[[#This Row],[Day Name]]="Sat",shipments9[[#This Row],[Day Name]]="Sun"),"Weekend","Weekday")</f>
        <v>Weekday</v>
      </c>
      <c r="H3903">
        <v>1962</v>
      </c>
      <c r="I3903">
        <v>327</v>
      </c>
      <c r="J3903" t="s">
        <v>172</v>
      </c>
      <c r="K3903" t="s">
        <v>8151</v>
      </c>
      <c r="L3903" t="s">
        <v>8156</v>
      </c>
      <c r="M3903">
        <v>3</v>
      </c>
      <c r="N3903" t="s">
        <v>8164</v>
      </c>
      <c r="O3903" s="4">
        <f>INDEX(products[Cost_per_box], MATCH(shipments9[[#This Row],[PID]], products[PID], 0))</f>
        <v>10.51</v>
      </c>
      <c r="P3903" s="4">
        <f>shipments9[[#This Row],[Boxes]]*shipments9[[#This Row],[Cost Per Box]]</f>
        <v>3436.77</v>
      </c>
      <c r="Q3903" s="4">
        <f>shipments9[[#This Row],[Amount]] -shipments9[[#This Row],[total cost]]</f>
        <v>-1474.77</v>
      </c>
      <c r="R3903" s="4" t="str">
        <f>IF(shipments9[[#This Row],[Gross Profit]]&lt;0,"Loss","Profit")</f>
        <v>Loss</v>
      </c>
      <c r="S3903" s="9">
        <f>shipments9[[#This Row],[Gross Profit]]/shipments9[[#This Row],[Amount]]</f>
        <v>-0.75166666666666671</v>
      </c>
      <c r="T3903" s="11">
        <f>shipments9[[#This Row],[Amount]]/shipments9[[#This Row],[Boxes]]</f>
        <v>6</v>
      </c>
    </row>
    <row r="3904" spans="1:20" x14ac:dyDescent="0.25">
      <c r="A3904" t="s">
        <v>4101</v>
      </c>
      <c r="B3904" t="s">
        <v>77</v>
      </c>
      <c r="C3904" t="s">
        <v>147</v>
      </c>
      <c r="D3904" t="s">
        <v>22</v>
      </c>
      <c r="E3904" s="1">
        <v>45455</v>
      </c>
      <c r="F3904" s="1" t="str">
        <f>TEXT(shipments9[[#This Row],[Shipdate]],"ddd")</f>
        <v>Wed</v>
      </c>
      <c r="G3904" s="1" t="str">
        <f>IF(OR(shipments9[[#This Row],[Day Name]]="Sat",shipments9[[#This Row],[Day Name]]="Sun"),"Weekend","Weekday")</f>
        <v>Weekday</v>
      </c>
      <c r="H3904">
        <v>4533.75</v>
      </c>
      <c r="I3904">
        <v>648</v>
      </c>
      <c r="J3904" t="s">
        <v>172</v>
      </c>
      <c r="K3904" t="s">
        <v>8155</v>
      </c>
      <c r="L3904" t="s">
        <v>8154</v>
      </c>
      <c r="M3904">
        <v>6</v>
      </c>
      <c r="N3904" t="s">
        <v>8159</v>
      </c>
      <c r="O3904" s="4">
        <f>INDEX(products[Cost_per_box], MATCH(shipments9[[#This Row],[PID]], products[PID], 0))</f>
        <v>10.51</v>
      </c>
      <c r="P3904" s="4">
        <f>shipments9[[#This Row],[Boxes]]*shipments9[[#This Row],[Cost Per Box]]</f>
        <v>6810.48</v>
      </c>
      <c r="Q3904" s="4">
        <f>shipments9[[#This Row],[Amount]] -shipments9[[#This Row],[total cost]]</f>
        <v>-2276.7299999999996</v>
      </c>
      <c r="R3904" s="4" t="str">
        <f>IF(shipments9[[#This Row],[Gross Profit]]&lt;0,"Loss","Profit")</f>
        <v>Loss</v>
      </c>
      <c r="S3904" s="9">
        <f>shipments9[[#This Row],[Gross Profit]]/shipments9[[#This Row],[Amount]]</f>
        <v>-0.50217369727047134</v>
      </c>
      <c r="T3904" s="11">
        <f>shipments9[[#This Row],[Amount]]/shipments9[[#This Row],[Boxes]]</f>
        <v>6.9965277777777777</v>
      </c>
    </row>
    <row r="3905" spans="1:20" x14ac:dyDescent="0.25">
      <c r="A3905" t="s">
        <v>4102</v>
      </c>
      <c r="B3905" t="s">
        <v>77</v>
      </c>
      <c r="C3905" t="s">
        <v>147</v>
      </c>
      <c r="D3905" t="s">
        <v>22</v>
      </c>
      <c r="E3905" s="1">
        <v>45258</v>
      </c>
      <c r="F3905" s="1" t="str">
        <f>TEXT(shipments9[[#This Row],[Shipdate]],"ddd")</f>
        <v>Tue</v>
      </c>
      <c r="G3905" s="1" t="str">
        <f>IF(OR(shipments9[[#This Row],[Day Name]]="Sat",shipments9[[#This Row],[Day Name]]="Sun"),"Weekend","Weekday")</f>
        <v>Weekday</v>
      </c>
      <c r="H3905">
        <v>2434.5</v>
      </c>
      <c r="I3905">
        <v>244</v>
      </c>
      <c r="J3905" t="s">
        <v>172</v>
      </c>
      <c r="K3905" t="s">
        <v>8151</v>
      </c>
      <c r="L3905" t="s">
        <v>8152</v>
      </c>
      <c r="M3905">
        <v>11</v>
      </c>
      <c r="N3905" t="s">
        <v>8165</v>
      </c>
      <c r="O3905" s="4">
        <f>INDEX(products[Cost_per_box], MATCH(shipments9[[#This Row],[PID]], products[PID], 0))</f>
        <v>10.51</v>
      </c>
      <c r="P3905" s="4">
        <f>shipments9[[#This Row],[Boxes]]*shipments9[[#This Row],[Cost Per Box]]</f>
        <v>2564.44</v>
      </c>
      <c r="Q3905" s="4">
        <f>shipments9[[#This Row],[Amount]] -shipments9[[#This Row],[total cost]]</f>
        <v>-129.94000000000005</v>
      </c>
      <c r="R3905" s="4" t="str">
        <f>IF(shipments9[[#This Row],[Gross Profit]]&lt;0,"Loss","Profit")</f>
        <v>Loss</v>
      </c>
      <c r="S3905" s="9">
        <f>shipments9[[#This Row],[Gross Profit]]/shipments9[[#This Row],[Amount]]</f>
        <v>-5.3374409529677577E-2</v>
      </c>
      <c r="T3905" s="11">
        <f>shipments9[[#This Row],[Amount]]/shipments9[[#This Row],[Boxes]]</f>
        <v>9.9774590163934427</v>
      </c>
    </row>
    <row r="3906" spans="1:20" x14ac:dyDescent="0.25">
      <c r="A3906" t="s">
        <v>4103</v>
      </c>
      <c r="B3906" t="s">
        <v>77</v>
      </c>
      <c r="C3906" t="s">
        <v>147</v>
      </c>
      <c r="D3906" t="s">
        <v>22</v>
      </c>
      <c r="E3906" s="1">
        <v>45288</v>
      </c>
      <c r="F3906" s="1" t="str">
        <f>TEXT(shipments9[[#This Row],[Shipdate]],"ddd")</f>
        <v>Thu</v>
      </c>
      <c r="G3906" s="1" t="str">
        <f>IF(OR(shipments9[[#This Row],[Day Name]]="Sat",shipments9[[#This Row],[Day Name]]="Sun"),"Weekend","Weekday")</f>
        <v>Weekday</v>
      </c>
      <c r="H3906">
        <v>819</v>
      </c>
      <c r="I3906">
        <v>91</v>
      </c>
      <c r="J3906" t="s">
        <v>172</v>
      </c>
      <c r="K3906" t="s">
        <v>8151</v>
      </c>
      <c r="L3906" t="s">
        <v>8152</v>
      </c>
      <c r="M3906">
        <v>12</v>
      </c>
      <c r="N3906" t="s">
        <v>8166</v>
      </c>
      <c r="O3906" s="4">
        <f>INDEX(products[Cost_per_box], MATCH(shipments9[[#This Row],[PID]], products[PID], 0))</f>
        <v>10.51</v>
      </c>
      <c r="P3906" s="4">
        <f>shipments9[[#This Row],[Boxes]]*shipments9[[#This Row],[Cost Per Box]]</f>
        <v>956.41</v>
      </c>
      <c r="Q3906" s="4">
        <f>shipments9[[#This Row],[Amount]] -shipments9[[#This Row],[total cost]]</f>
        <v>-137.40999999999997</v>
      </c>
      <c r="R3906" s="4" t="str">
        <f>IF(shipments9[[#This Row],[Gross Profit]]&lt;0,"Loss","Profit")</f>
        <v>Loss</v>
      </c>
      <c r="S3906" s="9">
        <f>shipments9[[#This Row],[Gross Profit]]/shipments9[[#This Row],[Amount]]</f>
        <v>-0.16777777777777775</v>
      </c>
      <c r="T3906" s="11">
        <f>shipments9[[#This Row],[Amount]]/shipments9[[#This Row],[Boxes]]</f>
        <v>9</v>
      </c>
    </row>
    <row r="3907" spans="1:20" x14ac:dyDescent="0.25">
      <c r="A3907" t="s">
        <v>4104</v>
      </c>
      <c r="B3907" t="s">
        <v>77</v>
      </c>
      <c r="C3907" t="s">
        <v>147</v>
      </c>
      <c r="D3907" t="s">
        <v>22</v>
      </c>
      <c r="E3907" s="1">
        <v>45232</v>
      </c>
      <c r="F3907" s="1" t="str">
        <f>TEXT(shipments9[[#This Row],[Shipdate]],"ddd")</f>
        <v>Thu</v>
      </c>
      <c r="G3907" s="1" t="str">
        <f>IF(OR(shipments9[[#This Row],[Day Name]]="Sat",shipments9[[#This Row],[Day Name]]="Sun"),"Weekend","Weekday")</f>
        <v>Weekday</v>
      </c>
      <c r="H3907">
        <v>10617.75</v>
      </c>
      <c r="I3907">
        <v>1062</v>
      </c>
      <c r="J3907" t="s">
        <v>172</v>
      </c>
      <c r="K3907" t="s">
        <v>8151</v>
      </c>
      <c r="L3907" t="s">
        <v>8152</v>
      </c>
      <c r="M3907">
        <v>11</v>
      </c>
      <c r="N3907" t="s">
        <v>8165</v>
      </c>
      <c r="O3907" s="4">
        <f>INDEX(products[Cost_per_box], MATCH(shipments9[[#This Row],[PID]], products[PID], 0))</f>
        <v>10.51</v>
      </c>
      <c r="P3907" s="4">
        <f>shipments9[[#This Row],[Boxes]]*shipments9[[#This Row],[Cost Per Box]]</f>
        <v>11161.619999999999</v>
      </c>
      <c r="Q3907" s="4">
        <f>shipments9[[#This Row],[Amount]] -shipments9[[#This Row],[total cost]]</f>
        <v>-543.86999999999898</v>
      </c>
      <c r="R3907" s="4" t="str">
        <f>IF(shipments9[[#This Row],[Gross Profit]]&lt;0,"Loss","Profit")</f>
        <v>Loss</v>
      </c>
      <c r="S3907" s="9">
        <f>shipments9[[#This Row],[Gross Profit]]/shipments9[[#This Row],[Amount]]</f>
        <v>-5.1222716677262033E-2</v>
      </c>
      <c r="T3907" s="11">
        <f>shipments9[[#This Row],[Amount]]/shipments9[[#This Row],[Boxes]]</f>
        <v>9.9978813559322042</v>
      </c>
    </row>
    <row r="3908" spans="1:20" x14ac:dyDescent="0.25">
      <c r="A3908" t="s">
        <v>4105</v>
      </c>
      <c r="B3908" t="s">
        <v>77</v>
      </c>
      <c r="C3908" t="s">
        <v>147</v>
      </c>
      <c r="D3908" t="s">
        <v>22</v>
      </c>
      <c r="E3908" s="1">
        <v>45153</v>
      </c>
      <c r="F3908" s="1" t="str">
        <f>TEXT(shipments9[[#This Row],[Shipdate]],"ddd")</f>
        <v>Tue</v>
      </c>
      <c r="G3908" s="1" t="str">
        <f>IF(OR(shipments9[[#This Row],[Day Name]]="Sat",shipments9[[#This Row],[Day Name]]="Sun"),"Weekend","Weekday")</f>
        <v>Weekday</v>
      </c>
      <c r="H3908">
        <v>6293.25</v>
      </c>
      <c r="I3908">
        <v>1049</v>
      </c>
      <c r="J3908" t="s">
        <v>172</v>
      </c>
      <c r="K3908" t="s">
        <v>8151</v>
      </c>
      <c r="L3908" t="s">
        <v>8160</v>
      </c>
      <c r="M3908">
        <v>8</v>
      </c>
      <c r="N3908" t="s">
        <v>8162</v>
      </c>
      <c r="O3908" s="4">
        <f>INDEX(products[Cost_per_box], MATCH(shipments9[[#This Row],[PID]], products[PID], 0))</f>
        <v>10.51</v>
      </c>
      <c r="P3908" s="4">
        <f>shipments9[[#This Row],[Boxes]]*shipments9[[#This Row],[Cost Per Box]]</f>
        <v>11024.99</v>
      </c>
      <c r="Q3908" s="4">
        <f>shipments9[[#This Row],[Amount]] -shipments9[[#This Row],[total cost]]</f>
        <v>-4731.74</v>
      </c>
      <c r="R3908" s="4" t="str">
        <f>IF(shipments9[[#This Row],[Gross Profit]]&lt;0,"Loss","Profit")</f>
        <v>Loss</v>
      </c>
      <c r="S3908" s="9">
        <f>shipments9[[#This Row],[Gross Profit]]/shipments9[[#This Row],[Amount]]</f>
        <v>-0.75187542207921187</v>
      </c>
      <c r="T3908" s="11">
        <f>shipments9[[#This Row],[Amount]]/shipments9[[#This Row],[Boxes]]</f>
        <v>5.9992850333651093</v>
      </c>
    </row>
    <row r="3909" spans="1:20" x14ac:dyDescent="0.25">
      <c r="A3909" t="s">
        <v>4106</v>
      </c>
      <c r="B3909" t="s">
        <v>77</v>
      </c>
      <c r="C3909" t="s">
        <v>147</v>
      </c>
      <c r="D3909" t="s">
        <v>22</v>
      </c>
      <c r="E3909" s="1">
        <v>45281</v>
      </c>
      <c r="F3909" s="1" t="str">
        <f>TEXT(shipments9[[#This Row],[Shipdate]],"ddd")</f>
        <v>Thu</v>
      </c>
      <c r="G3909" s="1" t="str">
        <f>IF(OR(shipments9[[#This Row],[Day Name]]="Sat",shipments9[[#This Row],[Day Name]]="Sun"),"Weekend","Weekday")</f>
        <v>Weekday</v>
      </c>
      <c r="H3909">
        <v>3260.25</v>
      </c>
      <c r="I3909">
        <v>466</v>
      </c>
      <c r="J3909" t="s">
        <v>172</v>
      </c>
      <c r="K3909" t="s">
        <v>8151</v>
      </c>
      <c r="L3909" t="s">
        <v>8152</v>
      </c>
      <c r="M3909">
        <v>12</v>
      </c>
      <c r="N3909" t="s">
        <v>8166</v>
      </c>
      <c r="O3909" s="4">
        <f>INDEX(products[Cost_per_box], MATCH(shipments9[[#This Row],[PID]], products[PID], 0))</f>
        <v>10.51</v>
      </c>
      <c r="P3909" s="4">
        <f>shipments9[[#This Row],[Boxes]]*shipments9[[#This Row],[Cost Per Box]]</f>
        <v>4897.66</v>
      </c>
      <c r="Q3909" s="4">
        <f>shipments9[[#This Row],[Amount]] -shipments9[[#This Row],[total cost]]</f>
        <v>-1637.4099999999999</v>
      </c>
      <c r="R3909" s="4" t="str">
        <f>IF(shipments9[[#This Row],[Gross Profit]]&lt;0,"Loss","Profit")</f>
        <v>Loss</v>
      </c>
      <c r="S3909" s="9">
        <f>shipments9[[#This Row],[Gross Profit]]/shipments9[[#This Row],[Amount]]</f>
        <v>-0.50223449121999841</v>
      </c>
      <c r="T3909" s="11">
        <f>shipments9[[#This Row],[Amount]]/shipments9[[#This Row],[Boxes]]</f>
        <v>6.9962446351931327</v>
      </c>
    </row>
    <row r="3910" spans="1:20" x14ac:dyDescent="0.25">
      <c r="A3910" t="s">
        <v>4107</v>
      </c>
      <c r="B3910" t="s">
        <v>58</v>
      </c>
      <c r="C3910" t="s">
        <v>147</v>
      </c>
      <c r="D3910" t="s">
        <v>22</v>
      </c>
      <c r="E3910" s="1">
        <v>45120</v>
      </c>
      <c r="F3910" s="1" t="str">
        <f>TEXT(shipments9[[#This Row],[Shipdate]],"ddd")</f>
        <v>Thu</v>
      </c>
      <c r="G3910" s="1" t="str">
        <f>IF(OR(shipments9[[#This Row],[Day Name]]="Sat",shipments9[[#This Row],[Day Name]]="Sun"),"Weekend","Weekday")</f>
        <v>Weekday</v>
      </c>
      <c r="H3910">
        <v>2448</v>
      </c>
      <c r="I3910">
        <v>306</v>
      </c>
      <c r="J3910" t="s">
        <v>172</v>
      </c>
      <c r="K3910" t="s">
        <v>8151</v>
      </c>
      <c r="L3910" t="s">
        <v>8160</v>
      </c>
      <c r="M3910">
        <v>7</v>
      </c>
      <c r="N3910" t="s">
        <v>8161</v>
      </c>
      <c r="O3910" s="4">
        <f>INDEX(products[Cost_per_box], MATCH(shipments9[[#This Row],[PID]], products[PID], 0))</f>
        <v>10.51</v>
      </c>
      <c r="P3910" s="4">
        <f>shipments9[[#This Row],[Boxes]]*shipments9[[#This Row],[Cost Per Box]]</f>
        <v>3216.06</v>
      </c>
      <c r="Q3910" s="4">
        <f>shipments9[[#This Row],[Amount]] -shipments9[[#This Row],[total cost]]</f>
        <v>-768.06</v>
      </c>
      <c r="R3910" s="4" t="str">
        <f>IF(shipments9[[#This Row],[Gross Profit]]&lt;0,"Loss","Profit")</f>
        <v>Loss</v>
      </c>
      <c r="S3910" s="9">
        <f>shipments9[[#This Row],[Gross Profit]]/shipments9[[#This Row],[Amount]]</f>
        <v>-0.31374999999999997</v>
      </c>
      <c r="T3910" s="11">
        <f>shipments9[[#This Row],[Amount]]/shipments9[[#This Row],[Boxes]]</f>
        <v>8</v>
      </c>
    </row>
    <row r="3911" spans="1:20" x14ac:dyDescent="0.25">
      <c r="A3911" t="s">
        <v>4108</v>
      </c>
      <c r="B3911" t="s">
        <v>58</v>
      </c>
      <c r="C3911" t="s">
        <v>147</v>
      </c>
      <c r="D3911" t="s">
        <v>22</v>
      </c>
      <c r="E3911" s="1">
        <v>45471</v>
      </c>
      <c r="F3911" s="1" t="str">
        <f>TEXT(shipments9[[#This Row],[Shipdate]],"ddd")</f>
        <v>Fri</v>
      </c>
      <c r="G3911" s="1" t="str">
        <f>IF(OR(shipments9[[#This Row],[Day Name]]="Sat",shipments9[[#This Row],[Day Name]]="Sun"),"Weekend","Weekday")</f>
        <v>Weekday</v>
      </c>
      <c r="H3911">
        <v>9155.25</v>
      </c>
      <c r="I3911">
        <v>1145</v>
      </c>
      <c r="J3911" t="s">
        <v>172</v>
      </c>
      <c r="K3911" t="s">
        <v>8155</v>
      </c>
      <c r="L3911" t="s">
        <v>8154</v>
      </c>
      <c r="M3911">
        <v>6</v>
      </c>
      <c r="N3911" t="s">
        <v>8159</v>
      </c>
      <c r="O3911" s="4">
        <f>INDEX(products[Cost_per_box], MATCH(shipments9[[#This Row],[PID]], products[PID], 0))</f>
        <v>10.51</v>
      </c>
      <c r="P3911" s="4">
        <f>shipments9[[#This Row],[Boxes]]*shipments9[[#This Row],[Cost Per Box]]</f>
        <v>12033.949999999999</v>
      </c>
      <c r="Q3911" s="4">
        <f>shipments9[[#This Row],[Amount]] -shipments9[[#This Row],[total cost]]</f>
        <v>-2878.6999999999989</v>
      </c>
      <c r="R3911" s="4" t="str">
        <f>IF(shipments9[[#This Row],[Gross Profit]]&lt;0,"Loss","Profit")</f>
        <v>Loss</v>
      </c>
      <c r="S3911" s="9">
        <f>shipments9[[#This Row],[Gross Profit]]/shipments9[[#This Row],[Amount]]</f>
        <v>-0.3144316102782555</v>
      </c>
      <c r="T3911" s="11">
        <f>shipments9[[#This Row],[Amount]]/shipments9[[#This Row],[Boxes]]</f>
        <v>7.9958515283842795</v>
      </c>
    </row>
    <row r="3912" spans="1:20" x14ac:dyDescent="0.25">
      <c r="A3912" t="s">
        <v>4109</v>
      </c>
      <c r="B3912" t="s">
        <v>58</v>
      </c>
      <c r="C3912" t="s">
        <v>147</v>
      </c>
      <c r="D3912" t="s">
        <v>22</v>
      </c>
      <c r="E3912" s="1">
        <v>45419</v>
      </c>
      <c r="F3912" s="1" t="str">
        <f>TEXT(shipments9[[#This Row],[Shipdate]],"ddd")</f>
        <v>Tue</v>
      </c>
      <c r="G3912" s="1" t="str">
        <f>IF(OR(shipments9[[#This Row],[Day Name]]="Sat",shipments9[[#This Row],[Day Name]]="Sun"),"Weekend","Weekday")</f>
        <v>Weekday</v>
      </c>
      <c r="H3912">
        <v>4425.75</v>
      </c>
      <c r="I3912">
        <v>554</v>
      </c>
      <c r="J3912" t="s">
        <v>172</v>
      </c>
      <c r="K3912" t="s">
        <v>8155</v>
      </c>
      <c r="L3912" t="s">
        <v>8154</v>
      </c>
      <c r="M3912">
        <v>5</v>
      </c>
      <c r="N3912" t="s">
        <v>201</v>
      </c>
      <c r="O3912" s="4">
        <f>INDEX(products[Cost_per_box], MATCH(shipments9[[#This Row],[PID]], products[PID], 0))</f>
        <v>10.51</v>
      </c>
      <c r="P3912" s="4">
        <f>shipments9[[#This Row],[Boxes]]*shipments9[[#This Row],[Cost Per Box]]</f>
        <v>5822.54</v>
      </c>
      <c r="Q3912" s="4">
        <f>shipments9[[#This Row],[Amount]] -shipments9[[#This Row],[total cost]]</f>
        <v>-1396.79</v>
      </c>
      <c r="R3912" s="4" t="str">
        <f>IF(shipments9[[#This Row],[Gross Profit]]&lt;0,"Loss","Profit")</f>
        <v>Loss</v>
      </c>
      <c r="S3912" s="9">
        <f>shipments9[[#This Row],[Gross Profit]]/shipments9[[#This Row],[Amount]]</f>
        <v>-0.31560526464441052</v>
      </c>
      <c r="T3912" s="11">
        <f>shipments9[[#This Row],[Amount]]/shipments9[[#This Row],[Boxes]]</f>
        <v>7.9887184115523464</v>
      </c>
    </row>
    <row r="3913" spans="1:20" x14ac:dyDescent="0.25">
      <c r="A3913" t="s">
        <v>4110</v>
      </c>
      <c r="B3913" t="s">
        <v>58</v>
      </c>
      <c r="C3913" t="s">
        <v>147</v>
      </c>
      <c r="D3913" t="s">
        <v>22</v>
      </c>
      <c r="E3913" s="1">
        <v>45266</v>
      </c>
      <c r="F3913" s="1" t="str">
        <f>TEXT(shipments9[[#This Row],[Shipdate]],"ddd")</f>
        <v>Wed</v>
      </c>
      <c r="G3913" s="1" t="str">
        <f>IF(OR(shipments9[[#This Row],[Day Name]]="Sat",shipments9[[#This Row],[Day Name]]="Sun"),"Weekend","Weekday")</f>
        <v>Weekday</v>
      </c>
      <c r="H3913">
        <v>2153.25</v>
      </c>
      <c r="I3913">
        <v>240</v>
      </c>
      <c r="J3913" t="s">
        <v>172</v>
      </c>
      <c r="K3913" t="s">
        <v>8151</v>
      </c>
      <c r="L3913" t="s">
        <v>8152</v>
      </c>
      <c r="M3913">
        <v>12</v>
      </c>
      <c r="N3913" t="s">
        <v>8166</v>
      </c>
      <c r="O3913" s="4">
        <f>INDEX(products[Cost_per_box], MATCH(shipments9[[#This Row],[PID]], products[PID], 0))</f>
        <v>10.51</v>
      </c>
      <c r="P3913" s="4">
        <f>shipments9[[#This Row],[Boxes]]*shipments9[[#This Row],[Cost Per Box]]</f>
        <v>2522.4</v>
      </c>
      <c r="Q3913" s="4">
        <f>shipments9[[#This Row],[Amount]] -shipments9[[#This Row],[total cost]]</f>
        <v>-369.15000000000009</v>
      </c>
      <c r="R3913" s="4" t="str">
        <f>IF(shipments9[[#This Row],[Gross Profit]]&lt;0,"Loss","Profit")</f>
        <v>Loss</v>
      </c>
      <c r="S3913" s="9">
        <f>shipments9[[#This Row],[Gross Profit]]/shipments9[[#This Row],[Amount]]</f>
        <v>-0.17143852316266114</v>
      </c>
      <c r="T3913" s="11">
        <f>shipments9[[#This Row],[Amount]]/shipments9[[#This Row],[Boxes]]</f>
        <v>8.9718750000000007</v>
      </c>
    </row>
    <row r="3914" spans="1:20" x14ac:dyDescent="0.25">
      <c r="A3914" t="s">
        <v>4111</v>
      </c>
      <c r="B3914" t="s">
        <v>58</v>
      </c>
      <c r="C3914" t="s">
        <v>147</v>
      </c>
      <c r="D3914" t="s">
        <v>22</v>
      </c>
      <c r="E3914" s="1">
        <v>45287</v>
      </c>
      <c r="F3914" s="1" t="str">
        <f>TEXT(shipments9[[#This Row],[Shipdate]],"ddd")</f>
        <v>Wed</v>
      </c>
      <c r="G3914" s="1" t="str">
        <f>IF(OR(shipments9[[#This Row],[Day Name]]="Sat",shipments9[[#This Row],[Day Name]]="Sun"),"Weekend","Weekday")</f>
        <v>Weekday</v>
      </c>
      <c r="H3914">
        <v>4749.75</v>
      </c>
      <c r="I3914">
        <v>594</v>
      </c>
      <c r="J3914" t="s">
        <v>172</v>
      </c>
      <c r="K3914" t="s">
        <v>8151</v>
      </c>
      <c r="L3914" t="s">
        <v>8152</v>
      </c>
      <c r="M3914">
        <v>12</v>
      </c>
      <c r="N3914" t="s">
        <v>8166</v>
      </c>
      <c r="O3914" s="4">
        <f>INDEX(products[Cost_per_box], MATCH(shipments9[[#This Row],[PID]], products[PID], 0))</f>
        <v>10.51</v>
      </c>
      <c r="P3914" s="4">
        <f>shipments9[[#This Row],[Boxes]]*shipments9[[#This Row],[Cost Per Box]]</f>
        <v>6242.94</v>
      </c>
      <c r="Q3914" s="4">
        <f>shipments9[[#This Row],[Amount]] -shipments9[[#This Row],[total cost]]</f>
        <v>-1493.1899999999996</v>
      </c>
      <c r="R3914" s="4" t="str">
        <f>IF(shipments9[[#This Row],[Gross Profit]]&lt;0,"Loss","Profit")</f>
        <v>Loss</v>
      </c>
      <c r="S3914" s="9">
        <f>shipments9[[#This Row],[Gross Profit]]/shipments9[[#This Row],[Amount]]</f>
        <v>-0.31437233538607284</v>
      </c>
      <c r="T3914" s="11">
        <f>shipments9[[#This Row],[Amount]]/shipments9[[#This Row],[Boxes]]</f>
        <v>7.9962121212121211</v>
      </c>
    </row>
    <row r="3915" spans="1:20" x14ac:dyDescent="0.25">
      <c r="A3915" t="s">
        <v>4112</v>
      </c>
      <c r="B3915" t="s">
        <v>61</v>
      </c>
      <c r="C3915" t="s">
        <v>147</v>
      </c>
      <c r="D3915" t="s">
        <v>22</v>
      </c>
      <c r="E3915" s="1">
        <v>45091</v>
      </c>
      <c r="F3915" s="1" t="str">
        <f>TEXT(shipments9[[#This Row],[Shipdate]],"ddd")</f>
        <v>Wed</v>
      </c>
      <c r="G3915" s="1" t="str">
        <f>IF(OR(shipments9[[#This Row],[Day Name]]="Sat",shipments9[[#This Row],[Day Name]]="Sun"),"Weekend","Weekday")</f>
        <v>Weekday</v>
      </c>
      <c r="H3915">
        <v>2414.25</v>
      </c>
      <c r="I3915">
        <v>403</v>
      </c>
      <c r="J3915" t="s">
        <v>172</v>
      </c>
      <c r="K3915" t="s">
        <v>8151</v>
      </c>
      <c r="L3915" t="s">
        <v>8154</v>
      </c>
      <c r="M3915">
        <v>6</v>
      </c>
      <c r="N3915" t="s">
        <v>8159</v>
      </c>
      <c r="O3915" s="4">
        <f>INDEX(products[Cost_per_box], MATCH(shipments9[[#This Row],[PID]], products[PID], 0))</f>
        <v>10.51</v>
      </c>
      <c r="P3915" s="4">
        <f>shipments9[[#This Row],[Boxes]]*shipments9[[#This Row],[Cost Per Box]]</f>
        <v>4235.53</v>
      </c>
      <c r="Q3915" s="4">
        <f>shipments9[[#This Row],[Amount]] -shipments9[[#This Row],[total cost]]</f>
        <v>-1821.2799999999997</v>
      </c>
      <c r="R3915" s="4" t="str">
        <f>IF(shipments9[[#This Row],[Gross Profit]]&lt;0,"Loss","Profit")</f>
        <v>Loss</v>
      </c>
      <c r="S3915" s="9">
        <f>shipments9[[#This Row],[Gross Profit]]/shipments9[[#This Row],[Amount]]</f>
        <v>-0.75438749093921498</v>
      </c>
      <c r="T3915" s="11">
        <f>shipments9[[#This Row],[Amount]]/shipments9[[#This Row],[Boxes]]</f>
        <v>5.9906947890818856</v>
      </c>
    </row>
    <row r="3916" spans="1:20" x14ac:dyDescent="0.25">
      <c r="A3916" t="s">
        <v>4113</v>
      </c>
      <c r="B3916" t="s">
        <v>61</v>
      </c>
      <c r="C3916" t="s">
        <v>147</v>
      </c>
      <c r="D3916" t="s">
        <v>22</v>
      </c>
      <c r="E3916" s="1">
        <v>45316</v>
      </c>
      <c r="F3916" s="1" t="str">
        <f>TEXT(shipments9[[#This Row],[Shipdate]],"ddd")</f>
        <v>Thu</v>
      </c>
      <c r="G3916" s="1" t="str">
        <f>IF(OR(shipments9[[#This Row],[Day Name]]="Sat",shipments9[[#This Row],[Day Name]]="Sun"),"Weekend","Weekday")</f>
        <v>Weekday</v>
      </c>
      <c r="H3916">
        <v>4113</v>
      </c>
      <c r="I3916">
        <v>515</v>
      </c>
      <c r="J3916" t="s">
        <v>172</v>
      </c>
      <c r="K3916" t="s">
        <v>8155</v>
      </c>
      <c r="L3916" t="s">
        <v>8156</v>
      </c>
      <c r="M3916">
        <v>1</v>
      </c>
      <c r="N3916" t="s">
        <v>8163</v>
      </c>
      <c r="O3916" s="4">
        <f>INDEX(products[Cost_per_box], MATCH(shipments9[[#This Row],[PID]], products[PID], 0))</f>
        <v>10.51</v>
      </c>
      <c r="P3916" s="4">
        <f>shipments9[[#This Row],[Boxes]]*shipments9[[#This Row],[Cost Per Box]]</f>
        <v>5412.65</v>
      </c>
      <c r="Q3916" s="4">
        <f>shipments9[[#This Row],[Amount]] -shipments9[[#This Row],[total cost]]</f>
        <v>-1299.6499999999996</v>
      </c>
      <c r="R3916" s="4" t="str">
        <f>IF(shipments9[[#This Row],[Gross Profit]]&lt;0,"Loss","Profit")</f>
        <v>Loss</v>
      </c>
      <c r="S3916" s="9">
        <f>shipments9[[#This Row],[Gross Profit]]/shipments9[[#This Row],[Amount]]</f>
        <v>-0.31598589837101865</v>
      </c>
      <c r="T3916" s="11">
        <f>shipments9[[#This Row],[Amount]]/shipments9[[#This Row],[Boxes]]</f>
        <v>7.9864077669902915</v>
      </c>
    </row>
    <row r="3917" spans="1:20" x14ac:dyDescent="0.25">
      <c r="A3917" t="s">
        <v>4114</v>
      </c>
      <c r="B3917" t="s">
        <v>61</v>
      </c>
      <c r="C3917" t="s">
        <v>147</v>
      </c>
      <c r="D3917" t="s">
        <v>22</v>
      </c>
      <c r="E3917" s="1">
        <v>45265</v>
      </c>
      <c r="F3917" s="1" t="str">
        <f>TEXT(shipments9[[#This Row],[Shipdate]],"ddd")</f>
        <v>Tue</v>
      </c>
      <c r="G3917" s="1" t="str">
        <f>IF(OR(shipments9[[#This Row],[Day Name]]="Sat",shipments9[[#This Row],[Day Name]]="Sun"),"Weekend","Weekday")</f>
        <v>Weekday</v>
      </c>
      <c r="H3917">
        <v>6750</v>
      </c>
      <c r="I3917">
        <v>965</v>
      </c>
      <c r="J3917" t="s">
        <v>172</v>
      </c>
      <c r="K3917" t="s">
        <v>8151</v>
      </c>
      <c r="L3917" t="s">
        <v>8152</v>
      </c>
      <c r="M3917">
        <v>12</v>
      </c>
      <c r="N3917" t="s">
        <v>8166</v>
      </c>
      <c r="O3917" s="4">
        <f>INDEX(products[Cost_per_box], MATCH(shipments9[[#This Row],[PID]], products[PID], 0))</f>
        <v>10.51</v>
      </c>
      <c r="P3917" s="4">
        <f>shipments9[[#This Row],[Boxes]]*shipments9[[#This Row],[Cost Per Box]]</f>
        <v>10142.15</v>
      </c>
      <c r="Q3917" s="4">
        <f>shipments9[[#This Row],[Amount]] -shipments9[[#This Row],[total cost]]</f>
        <v>-3392.1499999999996</v>
      </c>
      <c r="R3917" s="4" t="str">
        <f>IF(shipments9[[#This Row],[Gross Profit]]&lt;0,"Loss","Profit")</f>
        <v>Loss</v>
      </c>
      <c r="S3917" s="9">
        <f>shipments9[[#This Row],[Gross Profit]]/shipments9[[#This Row],[Amount]]</f>
        <v>-0.50254074074074073</v>
      </c>
      <c r="T3917" s="11">
        <f>shipments9[[#This Row],[Amount]]/shipments9[[#This Row],[Boxes]]</f>
        <v>6.9948186528497409</v>
      </c>
    </row>
    <row r="3918" spans="1:20" x14ac:dyDescent="0.25">
      <c r="A3918" t="s">
        <v>4115</v>
      </c>
      <c r="B3918" t="s">
        <v>61</v>
      </c>
      <c r="C3918" t="s">
        <v>147</v>
      </c>
      <c r="D3918" t="s">
        <v>22</v>
      </c>
      <c r="E3918" s="1">
        <v>45110</v>
      </c>
      <c r="F3918" s="1" t="str">
        <f>TEXT(shipments9[[#This Row],[Shipdate]],"ddd")</f>
        <v>Mon</v>
      </c>
      <c r="G3918" s="1" t="str">
        <f>IF(OR(shipments9[[#This Row],[Day Name]]="Sat",shipments9[[#This Row],[Day Name]]="Sun"),"Weekend","Weekday")</f>
        <v>Weekday</v>
      </c>
      <c r="H3918">
        <v>3460.5</v>
      </c>
      <c r="I3918">
        <v>577</v>
      </c>
      <c r="J3918" t="s">
        <v>172</v>
      </c>
      <c r="K3918" t="s">
        <v>8151</v>
      </c>
      <c r="L3918" t="s">
        <v>8160</v>
      </c>
      <c r="M3918">
        <v>7</v>
      </c>
      <c r="N3918" t="s">
        <v>8161</v>
      </c>
      <c r="O3918" s="4">
        <f>INDEX(products[Cost_per_box], MATCH(shipments9[[#This Row],[PID]], products[PID], 0))</f>
        <v>10.51</v>
      </c>
      <c r="P3918" s="4">
        <f>shipments9[[#This Row],[Boxes]]*shipments9[[#This Row],[Cost Per Box]]</f>
        <v>6064.2699999999995</v>
      </c>
      <c r="Q3918" s="4">
        <f>shipments9[[#This Row],[Amount]] -shipments9[[#This Row],[total cost]]</f>
        <v>-2603.7699999999995</v>
      </c>
      <c r="R3918" s="4" t="str">
        <f>IF(shipments9[[#This Row],[Gross Profit]]&lt;0,"Loss","Profit")</f>
        <v>Loss</v>
      </c>
      <c r="S3918" s="9">
        <f>shipments9[[#This Row],[Gross Profit]]/shipments9[[#This Row],[Amount]]</f>
        <v>-0.75242595000722423</v>
      </c>
      <c r="T3918" s="11">
        <f>shipments9[[#This Row],[Amount]]/shipments9[[#This Row],[Boxes]]</f>
        <v>5.9974003466204504</v>
      </c>
    </row>
    <row r="3919" spans="1:20" x14ac:dyDescent="0.25">
      <c r="A3919" t="s">
        <v>4116</v>
      </c>
      <c r="B3919" t="s">
        <v>61</v>
      </c>
      <c r="C3919" t="s">
        <v>147</v>
      </c>
      <c r="D3919" t="s">
        <v>22</v>
      </c>
      <c r="E3919" s="1">
        <v>45167</v>
      </c>
      <c r="F3919" s="1" t="str">
        <f>TEXT(shipments9[[#This Row],[Shipdate]],"ddd")</f>
        <v>Tue</v>
      </c>
      <c r="G3919" s="1" t="str">
        <f>IF(OR(shipments9[[#This Row],[Day Name]]="Sat",shipments9[[#This Row],[Day Name]]="Sun"),"Weekend","Weekday")</f>
        <v>Weekday</v>
      </c>
      <c r="H3919">
        <v>7330.5</v>
      </c>
      <c r="I3919">
        <v>734</v>
      </c>
      <c r="J3919" t="s">
        <v>172</v>
      </c>
      <c r="K3919" t="s">
        <v>8151</v>
      </c>
      <c r="L3919" t="s">
        <v>8160</v>
      </c>
      <c r="M3919">
        <v>8</v>
      </c>
      <c r="N3919" t="s">
        <v>8162</v>
      </c>
      <c r="O3919" s="4">
        <f>INDEX(products[Cost_per_box], MATCH(shipments9[[#This Row],[PID]], products[PID], 0))</f>
        <v>10.51</v>
      </c>
      <c r="P3919" s="4">
        <f>shipments9[[#This Row],[Boxes]]*shipments9[[#This Row],[Cost Per Box]]</f>
        <v>7714.34</v>
      </c>
      <c r="Q3919" s="4">
        <f>shipments9[[#This Row],[Amount]] -shipments9[[#This Row],[total cost]]</f>
        <v>-383.84000000000015</v>
      </c>
      <c r="R3919" s="4" t="str">
        <f>IF(shipments9[[#This Row],[Gross Profit]]&lt;0,"Loss","Profit")</f>
        <v>Loss</v>
      </c>
      <c r="S3919" s="9">
        <f>shipments9[[#This Row],[Gross Profit]]/shipments9[[#This Row],[Amount]]</f>
        <v>-5.2362048973467044E-2</v>
      </c>
      <c r="T3919" s="11">
        <f>shipments9[[#This Row],[Amount]]/shipments9[[#This Row],[Boxes]]</f>
        <v>9.9870572207084471</v>
      </c>
    </row>
    <row r="3920" spans="1:20" x14ac:dyDescent="0.25">
      <c r="A3920" t="s">
        <v>4117</v>
      </c>
      <c r="B3920" t="s">
        <v>83</v>
      </c>
      <c r="C3920" t="s">
        <v>147</v>
      </c>
      <c r="D3920" t="s">
        <v>22</v>
      </c>
      <c r="E3920" s="1">
        <v>45091</v>
      </c>
      <c r="F3920" s="1" t="str">
        <f>TEXT(shipments9[[#This Row],[Shipdate]],"ddd")</f>
        <v>Wed</v>
      </c>
      <c r="G3920" s="1" t="str">
        <f>IF(OR(shipments9[[#This Row],[Day Name]]="Sat",shipments9[[#This Row],[Day Name]]="Sun"),"Weekend","Weekday")</f>
        <v>Weekday</v>
      </c>
      <c r="H3920">
        <v>3663</v>
      </c>
      <c r="I3920">
        <v>367</v>
      </c>
      <c r="J3920" t="s">
        <v>172</v>
      </c>
      <c r="K3920" t="s">
        <v>8151</v>
      </c>
      <c r="L3920" t="s">
        <v>8154</v>
      </c>
      <c r="M3920">
        <v>6</v>
      </c>
      <c r="N3920" t="s">
        <v>8159</v>
      </c>
      <c r="O3920" s="4">
        <f>INDEX(products[Cost_per_box], MATCH(shipments9[[#This Row],[PID]], products[PID], 0))</f>
        <v>10.51</v>
      </c>
      <c r="P3920" s="4">
        <f>shipments9[[#This Row],[Boxes]]*shipments9[[#This Row],[Cost Per Box]]</f>
        <v>3857.17</v>
      </c>
      <c r="Q3920" s="4">
        <f>shipments9[[#This Row],[Amount]] -shipments9[[#This Row],[total cost]]</f>
        <v>-194.17000000000007</v>
      </c>
      <c r="R3920" s="4" t="str">
        <f>IF(shipments9[[#This Row],[Gross Profit]]&lt;0,"Loss","Profit")</f>
        <v>Loss</v>
      </c>
      <c r="S3920" s="9">
        <f>shipments9[[#This Row],[Gross Profit]]/shipments9[[#This Row],[Amount]]</f>
        <v>-5.3008463008463028E-2</v>
      </c>
      <c r="T3920" s="11">
        <f>shipments9[[#This Row],[Amount]]/shipments9[[#This Row],[Boxes]]</f>
        <v>9.9809264305177106</v>
      </c>
    </row>
    <row r="3921" spans="1:20" x14ac:dyDescent="0.25">
      <c r="A3921" t="s">
        <v>4118</v>
      </c>
      <c r="B3921" t="s">
        <v>86</v>
      </c>
      <c r="C3921" t="s">
        <v>147</v>
      </c>
      <c r="D3921" t="s">
        <v>22</v>
      </c>
      <c r="E3921" s="1">
        <v>45006</v>
      </c>
      <c r="F3921" s="1" t="str">
        <f>TEXT(shipments9[[#This Row],[Shipdate]],"ddd")</f>
        <v>Tue</v>
      </c>
      <c r="G3921" s="1" t="str">
        <f>IF(OR(shipments9[[#This Row],[Day Name]]="Sat",shipments9[[#This Row],[Day Name]]="Sun"),"Weekend","Weekday")</f>
        <v>Weekday</v>
      </c>
      <c r="H3921">
        <v>5114.25</v>
      </c>
      <c r="I3921">
        <v>853</v>
      </c>
      <c r="J3921" t="s">
        <v>172</v>
      </c>
      <c r="K3921" t="s">
        <v>8151</v>
      </c>
      <c r="L3921" t="s">
        <v>8156</v>
      </c>
      <c r="M3921">
        <v>3</v>
      </c>
      <c r="N3921" t="s">
        <v>8164</v>
      </c>
      <c r="O3921" s="4">
        <f>INDEX(products[Cost_per_box], MATCH(shipments9[[#This Row],[PID]], products[PID], 0))</f>
        <v>10.51</v>
      </c>
      <c r="P3921" s="4">
        <f>shipments9[[#This Row],[Boxes]]*shipments9[[#This Row],[Cost Per Box]]</f>
        <v>8965.0300000000007</v>
      </c>
      <c r="Q3921" s="4">
        <f>shipments9[[#This Row],[Amount]] -shipments9[[#This Row],[total cost]]</f>
        <v>-3850.7800000000007</v>
      </c>
      <c r="R3921" s="4" t="str">
        <f>IF(shipments9[[#This Row],[Gross Profit]]&lt;0,"Loss","Profit")</f>
        <v>Loss</v>
      </c>
      <c r="S3921" s="9">
        <f>shipments9[[#This Row],[Gross Profit]]/shipments9[[#This Row],[Amount]]</f>
        <v>-0.7529510680940511</v>
      </c>
      <c r="T3921" s="11">
        <f>shipments9[[#This Row],[Amount]]/shipments9[[#This Row],[Boxes]]</f>
        <v>5.9956037514654161</v>
      </c>
    </row>
    <row r="3922" spans="1:20" x14ac:dyDescent="0.25">
      <c r="A3922" t="s">
        <v>4119</v>
      </c>
      <c r="B3922" t="s">
        <v>86</v>
      </c>
      <c r="C3922" t="s">
        <v>147</v>
      </c>
      <c r="D3922" t="s">
        <v>22</v>
      </c>
      <c r="E3922" s="1">
        <v>45303</v>
      </c>
      <c r="F3922" s="1" t="str">
        <f>TEXT(shipments9[[#This Row],[Shipdate]],"ddd")</f>
        <v>Fri</v>
      </c>
      <c r="G3922" s="1" t="str">
        <f>IF(OR(shipments9[[#This Row],[Day Name]]="Sat",shipments9[[#This Row],[Day Name]]="Sun"),"Weekend","Weekday")</f>
        <v>Weekday</v>
      </c>
      <c r="H3922">
        <v>679.5</v>
      </c>
      <c r="I3922">
        <v>68</v>
      </c>
      <c r="J3922" t="s">
        <v>172</v>
      </c>
      <c r="K3922" t="s">
        <v>8155</v>
      </c>
      <c r="L3922" t="s">
        <v>8156</v>
      </c>
      <c r="M3922">
        <v>1</v>
      </c>
      <c r="N3922" t="s">
        <v>8163</v>
      </c>
      <c r="O3922" s="4">
        <f>INDEX(products[Cost_per_box], MATCH(shipments9[[#This Row],[PID]], products[PID], 0))</f>
        <v>10.51</v>
      </c>
      <c r="P3922" s="4">
        <f>shipments9[[#This Row],[Boxes]]*shipments9[[#This Row],[Cost Per Box]]</f>
        <v>714.68</v>
      </c>
      <c r="Q3922" s="4">
        <f>shipments9[[#This Row],[Amount]] -shipments9[[#This Row],[total cost]]</f>
        <v>-35.17999999999995</v>
      </c>
      <c r="R3922" s="4" t="str">
        <f>IF(shipments9[[#This Row],[Gross Profit]]&lt;0,"Loss","Profit")</f>
        <v>Loss</v>
      </c>
      <c r="S3922" s="9">
        <f>shipments9[[#This Row],[Gross Profit]]/shipments9[[#This Row],[Amount]]</f>
        <v>-5.1773362766740175E-2</v>
      </c>
      <c r="T3922" s="11">
        <f>shipments9[[#This Row],[Amount]]/shipments9[[#This Row],[Boxes]]</f>
        <v>9.992647058823529</v>
      </c>
    </row>
    <row r="3923" spans="1:20" x14ac:dyDescent="0.25">
      <c r="A3923" t="s">
        <v>4120</v>
      </c>
      <c r="B3923" t="s">
        <v>89</v>
      </c>
      <c r="C3923" t="s">
        <v>147</v>
      </c>
      <c r="D3923" t="s">
        <v>22</v>
      </c>
      <c r="E3923" s="1">
        <v>45152</v>
      </c>
      <c r="F3923" s="1" t="str">
        <f>TEXT(shipments9[[#This Row],[Shipdate]],"ddd")</f>
        <v>Mon</v>
      </c>
      <c r="G3923" s="1" t="str">
        <f>IF(OR(shipments9[[#This Row],[Day Name]]="Sat",shipments9[[#This Row],[Day Name]]="Sun"),"Weekend","Weekday")</f>
        <v>Weekday</v>
      </c>
      <c r="H3923">
        <v>4522.5</v>
      </c>
      <c r="I3923">
        <v>754</v>
      </c>
      <c r="J3923" t="s">
        <v>172</v>
      </c>
      <c r="K3923" t="s">
        <v>8151</v>
      </c>
      <c r="L3923" t="s">
        <v>8160</v>
      </c>
      <c r="M3923">
        <v>8</v>
      </c>
      <c r="N3923" t="s">
        <v>8162</v>
      </c>
      <c r="O3923" s="4">
        <f>INDEX(products[Cost_per_box], MATCH(shipments9[[#This Row],[PID]], products[PID], 0))</f>
        <v>10.51</v>
      </c>
      <c r="P3923" s="4">
        <f>shipments9[[#This Row],[Boxes]]*shipments9[[#This Row],[Cost Per Box]]</f>
        <v>7924.54</v>
      </c>
      <c r="Q3923" s="4">
        <f>shipments9[[#This Row],[Amount]] -shipments9[[#This Row],[total cost]]</f>
        <v>-3402.04</v>
      </c>
      <c r="R3923" s="4" t="str">
        <f>IF(shipments9[[#This Row],[Gross Profit]]&lt;0,"Loss","Profit")</f>
        <v>Loss</v>
      </c>
      <c r="S3923" s="9">
        <f>shipments9[[#This Row],[Gross Profit]]/shipments9[[#This Row],[Amount]]</f>
        <v>-0.75224765063571031</v>
      </c>
      <c r="T3923" s="11">
        <f>shipments9[[#This Row],[Amount]]/shipments9[[#This Row],[Boxes]]</f>
        <v>5.998010610079576</v>
      </c>
    </row>
    <row r="3924" spans="1:20" x14ac:dyDescent="0.25">
      <c r="A3924" t="s">
        <v>4121</v>
      </c>
      <c r="B3924" t="s">
        <v>89</v>
      </c>
      <c r="C3924" t="s">
        <v>147</v>
      </c>
      <c r="D3924" t="s">
        <v>22</v>
      </c>
      <c r="E3924" s="1">
        <v>45083</v>
      </c>
      <c r="F3924" s="1" t="str">
        <f>TEXT(shipments9[[#This Row],[Shipdate]],"ddd")</f>
        <v>Tue</v>
      </c>
      <c r="G3924" s="1" t="str">
        <f>IF(OR(shipments9[[#This Row],[Day Name]]="Sat",shipments9[[#This Row],[Day Name]]="Sun"),"Weekend","Weekday")</f>
        <v>Weekday</v>
      </c>
      <c r="H3924">
        <v>7094.25</v>
      </c>
      <c r="I3924">
        <v>789</v>
      </c>
      <c r="J3924" t="s">
        <v>172</v>
      </c>
      <c r="K3924" t="s">
        <v>8151</v>
      </c>
      <c r="L3924" t="s">
        <v>8154</v>
      </c>
      <c r="M3924">
        <v>6</v>
      </c>
      <c r="N3924" t="s">
        <v>8159</v>
      </c>
      <c r="O3924" s="4">
        <f>INDEX(products[Cost_per_box], MATCH(shipments9[[#This Row],[PID]], products[PID], 0))</f>
        <v>10.51</v>
      </c>
      <c r="P3924" s="4">
        <f>shipments9[[#This Row],[Boxes]]*shipments9[[#This Row],[Cost Per Box]]</f>
        <v>8292.39</v>
      </c>
      <c r="Q3924" s="4">
        <f>shipments9[[#This Row],[Amount]] -shipments9[[#This Row],[total cost]]</f>
        <v>-1198.1399999999994</v>
      </c>
      <c r="R3924" s="4" t="str">
        <f>IF(shipments9[[#This Row],[Gross Profit]]&lt;0,"Loss","Profit")</f>
        <v>Loss</v>
      </c>
      <c r="S3924" s="9">
        <f>shipments9[[#This Row],[Gross Profit]]/shipments9[[#This Row],[Amount]]</f>
        <v>-0.16888888888888881</v>
      </c>
      <c r="T3924" s="11">
        <f>shipments9[[#This Row],[Amount]]/shipments9[[#This Row],[Boxes]]</f>
        <v>8.9914448669201512</v>
      </c>
    </row>
    <row r="3925" spans="1:20" x14ac:dyDescent="0.25">
      <c r="A3925" t="s">
        <v>4122</v>
      </c>
      <c r="B3925" t="s">
        <v>89</v>
      </c>
      <c r="C3925" t="s">
        <v>147</v>
      </c>
      <c r="D3925" t="s">
        <v>22</v>
      </c>
      <c r="E3925" s="1">
        <v>44971</v>
      </c>
      <c r="F3925" s="1" t="str">
        <f>TEXT(shipments9[[#This Row],[Shipdate]],"ddd")</f>
        <v>Tue</v>
      </c>
      <c r="G3925" s="1" t="str">
        <f>IF(OR(shipments9[[#This Row],[Day Name]]="Sat",shipments9[[#This Row],[Day Name]]="Sun"),"Weekend","Weekday")</f>
        <v>Weekday</v>
      </c>
      <c r="H3925">
        <v>6871.5</v>
      </c>
      <c r="I3925">
        <v>982</v>
      </c>
      <c r="J3925" t="s">
        <v>172</v>
      </c>
      <c r="K3925" t="s">
        <v>8151</v>
      </c>
      <c r="L3925" t="s">
        <v>8156</v>
      </c>
      <c r="M3925">
        <v>2</v>
      </c>
      <c r="N3925" t="s">
        <v>8157</v>
      </c>
      <c r="O3925" s="4">
        <f>INDEX(products[Cost_per_box], MATCH(shipments9[[#This Row],[PID]], products[PID], 0))</f>
        <v>10.51</v>
      </c>
      <c r="P3925" s="4">
        <f>shipments9[[#This Row],[Boxes]]*shipments9[[#This Row],[Cost Per Box]]</f>
        <v>10320.82</v>
      </c>
      <c r="Q3925" s="4">
        <f>shipments9[[#This Row],[Amount]] -shipments9[[#This Row],[total cost]]</f>
        <v>-3449.3199999999997</v>
      </c>
      <c r="R3925" s="4" t="str">
        <f>IF(shipments9[[#This Row],[Gross Profit]]&lt;0,"Loss","Profit")</f>
        <v>Loss</v>
      </c>
      <c r="S3925" s="9">
        <f>shipments9[[#This Row],[Gross Profit]]/shipments9[[#This Row],[Amount]]</f>
        <v>-0.50197482354653278</v>
      </c>
      <c r="T3925" s="11">
        <f>shipments9[[#This Row],[Amount]]/shipments9[[#This Row],[Boxes]]</f>
        <v>6.9974541751527495</v>
      </c>
    </row>
    <row r="3926" spans="1:20" x14ac:dyDescent="0.25">
      <c r="A3926" t="s">
        <v>4123</v>
      </c>
      <c r="B3926" t="s">
        <v>89</v>
      </c>
      <c r="C3926" t="s">
        <v>147</v>
      </c>
      <c r="D3926" t="s">
        <v>22</v>
      </c>
      <c r="E3926" s="1">
        <v>45202</v>
      </c>
      <c r="F3926" s="1" t="str">
        <f>TEXT(shipments9[[#This Row],[Shipdate]],"ddd")</f>
        <v>Tue</v>
      </c>
      <c r="G3926" s="1" t="str">
        <f>IF(OR(shipments9[[#This Row],[Day Name]]="Sat",shipments9[[#This Row],[Day Name]]="Sun"),"Weekend","Weekday")</f>
        <v>Weekday</v>
      </c>
      <c r="H3926">
        <v>1235.25</v>
      </c>
      <c r="I3926">
        <v>155</v>
      </c>
      <c r="J3926" t="s">
        <v>172</v>
      </c>
      <c r="K3926" t="s">
        <v>8151</v>
      </c>
      <c r="L3926" t="s">
        <v>8152</v>
      </c>
      <c r="M3926">
        <v>10</v>
      </c>
      <c r="N3926" t="s">
        <v>8153</v>
      </c>
      <c r="O3926" s="4">
        <f>INDEX(products[Cost_per_box], MATCH(shipments9[[#This Row],[PID]], products[PID], 0))</f>
        <v>10.51</v>
      </c>
      <c r="P3926" s="4">
        <f>shipments9[[#This Row],[Boxes]]*shipments9[[#This Row],[Cost Per Box]]</f>
        <v>1629.05</v>
      </c>
      <c r="Q3926" s="4">
        <f>shipments9[[#This Row],[Amount]] -shipments9[[#This Row],[total cost]]</f>
        <v>-393.79999999999995</v>
      </c>
      <c r="R3926" s="4" t="str">
        <f>IF(shipments9[[#This Row],[Gross Profit]]&lt;0,"Loss","Profit")</f>
        <v>Loss</v>
      </c>
      <c r="S3926" s="9">
        <f>shipments9[[#This Row],[Gross Profit]]/shipments9[[#This Row],[Amount]]</f>
        <v>-0.31880186197126087</v>
      </c>
      <c r="T3926" s="11">
        <f>shipments9[[#This Row],[Amount]]/shipments9[[#This Row],[Boxes]]</f>
        <v>7.9693548387096778</v>
      </c>
    </row>
    <row r="3927" spans="1:20" x14ac:dyDescent="0.25">
      <c r="A3927" t="s">
        <v>4124</v>
      </c>
      <c r="B3927" t="s">
        <v>89</v>
      </c>
      <c r="C3927" t="s">
        <v>147</v>
      </c>
      <c r="D3927" t="s">
        <v>22</v>
      </c>
      <c r="E3927" s="1">
        <v>45153</v>
      </c>
      <c r="F3927" s="1" t="str">
        <f>TEXT(shipments9[[#This Row],[Shipdate]],"ddd")</f>
        <v>Tue</v>
      </c>
      <c r="G3927" s="1" t="str">
        <f>IF(OR(shipments9[[#This Row],[Day Name]]="Sat",shipments9[[#This Row],[Day Name]]="Sun"),"Weekend","Weekday")</f>
        <v>Weekday</v>
      </c>
      <c r="H3927">
        <v>2808</v>
      </c>
      <c r="I3927">
        <v>468</v>
      </c>
      <c r="J3927" t="s">
        <v>172</v>
      </c>
      <c r="K3927" t="s">
        <v>8151</v>
      </c>
      <c r="L3927" t="s">
        <v>8160</v>
      </c>
      <c r="M3927">
        <v>8</v>
      </c>
      <c r="N3927" t="s">
        <v>8162</v>
      </c>
      <c r="O3927" s="4">
        <f>INDEX(products[Cost_per_box], MATCH(shipments9[[#This Row],[PID]], products[PID], 0))</f>
        <v>10.51</v>
      </c>
      <c r="P3927" s="4">
        <f>shipments9[[#This Row],[Boxes]]*shipments9[[#This Row],[Cost Per Box]]</f>
        <v>4918.68</v>
      </c>
      <c r="Q3927" s="4">
        <f>shipments9[[#This Row],[Amount]] -shipments9[[#This Row],[total cost]]</f>
        <v>-2110.6800000000003</v>
      </c>
      <c r="R3927" s="4" t="str">
        <f>IF(shipments9[[#This Row],[Gross Profit]]&lt;0,"Loss","Profit")</f>
        <v>Loss</v>
      </c>
      <c r="S3927" s="9">
        <f>shipments9[[#This Row],[Gross Profit]]/shipments9[[#This Row],[Amount]]</f>
        <v>-0.75166666666666682</v>
      </c>
      <c r="T3927" s="11">
        <f>shipments9[[#This Row],[Amount]]/shipments9[[#This Row],[Boxes]]</f>
        <v>6</v>
      </c>
    </row>
    <row r="3928" spans="1:20" x14ac:dyDescent="0.25">
      <c r="A3928" t="s">
        <v>4125</v>
      </c>
      <c r="B3928" t="s">
        <v>89</v>
      </c>
      <c r="C3928" t="s">
        <v>147</v>
      </c>
      <c r="D3928" t="s">
        <v>22</v>
      </c>
      <c r="E3928" s="1">
        <v>45336</v>
      </c>
      <c r="F3928" s="1" t="str">
        <f>TEXT(shipments9[[#This Row],[Shipdate]],"ddd")</f>
        <v>Wed</v>
      </c>
      <c r="G3928" s="1" t="str">
        <f>IF(OR(shipments9[[#This Row],[Day Name]]="Sat",shipments9[[#This Row],[Day Name]]="Sun"),"Weekend","Weekday")</f>
        <v>Weekday</v>
      </c>
      <c r="H3928">
        <v>2967.75</v>
      </c>
      <c r="I3928">
        <v>371</v>
      </c>
      <c r="J3928" t="s">
        <v>172</v>
      </c>
      <c r="K3928" t="s">
        <v>8155</v>
      </c>
      <c r="L3928" t="s">
        <v>8156</v>
      </c>
      <c r="M3928">
        <v>2</v>
      </c>
      <c r="N3928" t="s">
        <v>8157</v>
      </c>
      <c r="O3928" s="4">
        <f>INDEX(products[Cost_per_box], MATCH(shipments9[[#This Row],[PID]], products[PID], 0))</f>
        <v>10.51</v>
      </c>
      <c r="P3928" s="4">
        <f>shipments9[[#This Row],[Boxes]]*shipments9[[#This Row],[Cost Per Box]]</f>
        <v>3899.21</v>
      </c>
      <c r="Q3928" s="4">
        <f>shipments9[[#This Row],[Amount]] -shipments9[[#This Row],[total cost]]</f>
        <v>-931.46</v>
      </c>
      <c r="R3928" s="4" t="str">
        <f>IF(shipments9[[#This Row],[Gross Profit]]&lt;0,"Loss","Profit")</f>
        <v>Loss</v>
      </c>
      <c r="S3928" s="9">
        <f>shipments9[[#This Row],[Gross Profit]]/shipments9[[#This Row],[Amount]]</f>
        <v>-0.31386066885687813</v>
      </c>
      <c r="T3928" s="11">
        <f>shipments9[[#This Row],[Amount]]/shipments9[[#This Row],[Boxes]]</f>
        <v>7.9993261455525611</v>
      </c>
    </row>
    <row r="3929" spans="1:20" x14ac:dyDescent="0.25">
      <c r="A3929" t="s">
        <v>4126</v>
      </c>
      <c r="B3929" t="s">
        <v>89</v>
      </c>
      <c r="C3929" t="s">
        <v>147</v>
      </c>
      <c r="D3929" t="s">
        <v>22</v>
      </c>
      <c r="E3929" s="1">
        <v>45195</v>
      </c>
      <c r="F3929" s="1" t="str">
        <f>TEXT(shipments9[[#This Row],[Shipdate]],"ddd")</f>
        <v>Tue</v>
      </c>
      <c r="G3929" s="1" t="str">
        <f>IF(OR(shipments9[[#This Row],[Day Name]]="Sat",shipments9[[#This Row],[Day Name]]="Sun"),"Weekend","Weekday")</f>
        <v>Weekday</v>
      </c>
      <c r="H3929">
        <v>8635.5</v>
      </c>
      <c r="I3929">
        <v>960</v>
      </c>
      <c r="J3929" t="s">
        <v>172</v>
      </c>
      <c r="K3929" t="s">
        <v>8151</v>
      </c>
      <c r="L3929" t="s">
        <v>8160</v>
      </c>
      <c r="M3929">
        <v>9</v>
      </c>
      <c r="N3929" t="s">
        <v>8167</v>
      </c>
      <c r="O3929" s="4">
        <f>INDEX(products[Cost_per_box], MATCH(shipments9[[#This Row],[PID]], products[PID], 0))</f>
        <v>10.51</v>
      </c>
      <c r="P3929" s="4">
        <f>shipments9[[#This Row],[Boxes]]*shipments9[[#This Row],[Cost Per Box]]</f>
        <v>10089.6</v>
      </c>
      <c r="Q3929" s="4">
        <f>shipments9[[#This Row],[Amount]] -shipments9[[#This Row],[total cost]]</f>
        <v>-1454.1000000000004</v>
      </c>
      <c r="R3929" s="4" t="str">
        <f>IF(shipments9[[#This Row],[Gross Profit]]&lt;0,"Loss","Profit")</f>
        <v>Loss</v>
      </c>
      <c r="S3929" s="9">
        <f>shipments9[[#This Row],[Gross Profit]]/shipments9[[#This Row],[Amount]]</f>
        <v>-0.1683863123154421</v>
      </c>
      <c r="T3929" s="11">
        <f>shipments9[[#This Row],[Amount]]/shipments9[[#This Row],[Boxes]]</f>
        <v>8.9953125000000007</v>
      </c>
    </row>
    <row r="3930" spans="1:20" x14ac:dyDescent="0.25">
      <c r="A3930" t="s">
        <v>4127</v>
      </c>
      <c r="B3930" t="s">
        <v>92</v>
      </c>
      <c r="C3930" t="s">
        <v>147</v>
      </c>
      <c r="D3930" t="s">
        <v>22</v>
      </c>
      <c r="E3930" s="1">
        <v>44950</v>
      </c>
      <c r="F3930" s="1" t="str">
        <f>TEXT(shipments9[[#This Row],[Shipdate]],"ddd")</f>
        <v>Tue</v>
      </c>
      <c r="G3930" s="1" t="str">
        <f>IF(OR(shipments9[[#This Row],[Day Name]]="Sat",shipments9[[#This Row],[Day Name]]="Sun"),"Weekend","Weekday")</f>
        <v>Weekday</v>
      </c>
      <c r="H3930">
        <v>7902</v>
      </c>
      <c r="I3930">
        <v>878</v>
      </c>
      <c r="J3930" t="s">
        <v>172</v>
      </c>
      <c r="K3930" t="s">
        <v>8151</v>
      </c>
      <c r="L3930" t="s">
        <v>8156</v>
      </c>
      <c r="M3930">
        <v>1</v>
      </c>
      <c r="N3930" t="s">
        <v>8163</v>
      </c>
      <c r="O3930" s="4">
        <f>INDEX(products[Cost_per_box], MATCH(shipments9[[#This Row],[PID]], products[PID], 0))</f>
        <v>10.51</v>
      </c>
      <c r="P3930" s="4">
        <f>shipments9[[#This Row],[Boxes]]*shipments9[[#This Row],[Cost Per Box]]</f>
        <v>9227.7800000000007</v>
      </c>
      <c r="Q3930" s="4">
        <f>shipments9[[#This Row],[Amount]] -shipments9[[#This Row],[total cost]]</f>
        <v>-1325.7800000000007</v>
      </c>
      <c r="R3930" s="4" t="str">
        <f>IF(shipments9[[#This Row],[Gross Profit]]&lt;0,"Loss","Profit")</f>
        <v>Loss</v>
      </c>
      <c r="S3930" s="9">
        <f>shipments9[[#This Row],[Gross Profit]]/shipments9[[#This Row],[Amount]]</f>
        <v>-0.16777777777777786</v>
      </c>
      <c r="T3930" s="11">
        <f>shipments9[[#This Row],[Amount]]/shipments9[[#This Row],[Boxes]]</f>
        <v>9</v>
      </c>
    </row>
    <row r="3931" spans="1:20" x14ac:dyDescent="0.25">
      <c r="A3931" t="s">
        <v>4128</v>
      </c>
      <c r="B3931" t="s">
        <v>92</v>
      </c>
      <c r="C3931" t="s">
        <v>147</v>
      </c>
      <c r="D3931" t="s">
        <v>22</v>
      </c>
      <c r="E3931" s="1">
        <v>44932</v>
      </c>
      <c r="F3931" s="1" t="str">
        <f>TEXT(shipments9[[#This Row],[Shipdate]],"ddd")</f>
        <v>Fri</v>
      </c>
      <c r="G3931" s="1" t="str">
        <f>IF(OR(shipments9[[#This Row],[Day Name]]="Sat",shipments9[[#This Row],[Day Name]]="Sun"),"Weekend","Weekday")</f>
        <v>Weekday</v>
      </c>
      <c r="H3931">
        <v>5190.75</v>
      </c>
      <c r="I3931">
        <v>649</v>
      </c>
      <c r="J3931" t="s">
        <v>172</v>
      </c>
      <c r="K3931" t="s">
        <v>8151</v>
      </c>
      <c r="L3931" t="s">
        <v>8156</v>
      </c>
      <c r="M3931">
        <v>1</v>
      </c>
      <c r="N3931" t="s">
        <v>8163</v>
      </c>
      <c r="O3931" s="4">
        <f>INDEX(products[Cost_per_box], MATCH(shipments9[[#This Row],[PID]], products[PID], 0))</f>
        <v>10.51</v>
      </c>
      <c r="P3931" s="4">
        <f>shipments9[[#This Row],[Boxes]]*shipments9[[#This Row],[Cost Per Box]]</f>
        <v>6820.99</v>
      </c>
      <c r="Q3931" s="4">
        <f>shipments9[[#This Row],[Amount]] -shipments9[[#This Row],[total cost]]</f>
        <v>-1630.2399999999998</v>
      </c>
      <c r="R3931" s="4" t="str">
        <f>IF(shipments9[[#This Row],[Gross Profit]]&lt;0,"Loss","Profit")</f>
        <v>Loss</v>
      </c>
      <c r="S3931" s="9">
        <f>shipments9[[#This Row],[Gross Profit]]/shipments9[[#This Row],[Amount]]</f>
        <v>-0.31406636805856569</v>
      </c>
      <c r="T3931" s="11">
        <f>shipments9[[#This Row],[Amount]]/shipments9[[#This Row],[Boxes]]</f>
        <v>7.9980739599383668</v>
      </c>
    </row>
    <row r="3932" spans="1:20" x14ac:dyDescent="0.25">
      <c r="A3932" t="s">
        <v>4129</v>
      </c>
      <c r="B3932" t="s">
        <v>92</v>
      </c>
      <c r="C3932" t="s">
        <v>147</v>
      </c>
      <c r="D3932" t="s">
        <v>22</v>
      </c>
      <c r="E3932" s="1">
        <v>45191</v>
      </c>
      <c r="F3932" s="1" t="str">
        <f>TEXT(shipments9[[#This Row],[Shipdate]],"ddd")</f>
        <v>Fri</v>
      </c>
      <c r="G3932" s="1" t="str">
        <f>IF(OR(shipments9[[#This Row],[Day Name]]="Sat",shipments9[[#This Row],[Day Name]]="Sun"),"Weekend","Weekday")</f>
        <v>Weekday</v>
      </c>
      <c r="H3932">
        <v>6115.5</v>
      </c>
      <c r="I3932">
        <v>680</v>
      </c>
      <c r="J3932" t="s">
        <v>172</v>
      </c>
      <c r="K3932" t="s">
        <v>8151</v>
      </c>
      <c r="L3932" t="s">
        <v>8160</v>
      </c>
      <c r="M3932">
        <v>9</v>
      </c>
      <c r="N3932" t="s">
        <v>8167</v>
      </c>
      <c r="O3932" s="4">
        <f>INDEX(products[Cost_per_box], MATCH(shipments9[[#This Row],[PID]], products[PID], 0))</f>
        <v>10.51</v>
      </c>
      <c r="P3932" s="4">
        <f>shipments9[[#This Row],[Boxes]]*shipments9[[#This Row],[Cost Per Box]]</f>
        <v>7146.8</v>
      </c>
      <c r="Q3932" s="4">
        <f>shipments9[[#This Row],[Amount]] -shipments9[[#This Row],[total cost]]</f>
        <v>-1031.3000000000002</v>
      </c>
      <c r="R3932" s="4" t="str">
        <f>IF(shipments9[[#This Row],[Gross Profit]]&lt;0,"Loss","Profit")</f>
        <v>Loss</v>
      </c>
      <c r="S3932" s="9">
        <f>shipments9[[#This Row],[Gross Profit]]/shipments9[[#This Row],[Amount]]</f>
        <v>-0.16863706974082254</v>
      </c>
      <c r="T3932" s="11">
        <f>shipments9[[#This Row],[Amount]]/shipments9[[#This Row],[Boxes]]</f>
        <v>8.9933823529411772</v>
      </c>
    </row>
    <row r="3933" spans="1:20" x14ac:dyDescent="0.25">
      <c r="A3933" t="s">
        <v>4130</v>
      </c>
      <c r="B3933" t="s">
        <v>92</v>
      </c>
      <c r="C3933" t="s">
        <v>147</v>
      </c>
      <c r="D3933" t="s">
        <v>22</v>
      </c>
      <c r="E3933" s="1">
        <v>45275</v>
      </c>
      <c r="F3933" s="1" t="str">
        <f>TEXT(shipments9[[#This Row],[Shipdate]],"ddd")</f>
        <v>Fri</v>
      </c>
      <c r="G3933" s="1" t="str">
        <f>IF(OR(shipments9[[#This Row],[Day Name]]="Sat",shipments9[[#This Row],[Day Name]]="Sun"),"Weekend","Weekday")</f>
        <v>Weekday</v>
      </c>
      <c r="H3933">
        <v>5931</v>
      </c>
      <c r="I3933">
        <v>659</v>
      </c>
      <c r="J3933" t="s">
        <v>172</v>
      </c>
      <c r="K3933" t="s">
        <v>8151</v>
      </c>
      <c r="L3933" t="s">
        <v>8152</v>
      </c>
      <c r="M3933">
        <v>12</v>
      </c>
      <c r="N3933" t="s">
        <v>8166</v>
      </c>
      <c r="O3933" s="4">
        <f>INDEX(products[Cost_per_box], MATCH(shipments9[[#This Row],[PID]], products[PID], 0))</f>
        <v>10.51</v>
      </c>
      <c r="P3933" s="4">
        <f>shipments9[[#This Row],[Boxes]]*shipments9[[#This Row],[Cost Per Box]]</f>
        <v>6926.09</v>
      </c>
      <c r="Q3933" s="4">
        <f>shipments9[[#This Row],[Amount]] -shipments9[[#This Row],[total cost]]</f>
        <v>-995.09000000000015</v>
      </c>
      <c r="R3933" s="4" t="str">
        <f>IF(shipments9[[#This Row],[Gross Profit]]&lt;0,"Loss","Profit")</f>
        <v>Loss</v>
      </c>
      <c r="S3933" s="9">
        <f>shipments9[[#This Row],[Gross Profit]]/shipments9[[#This Row],[Amount]]</f>
        <v>-0.1677777777777778</v>
      </c>
      <c r="T3933" s="11">
        <f>shipments9[[#This Row],[Amount]]/shipments9[[#This Row],[Boxes]]</f>
        <v>9</v>
      </c>
    </row>
    <row r="3934" spans="1:20" x14ac:dyDescent="0.25">
      <c r="A3934" t="s">
        <v>4131</v>
      </c>
      <c r="B3934" t="s">
        <v>95</v>
      </c>
      <c r="C3934" t="s">
        <v>147</v>
      </c>
      <c r="D3934" t="s">
        <v>22</v>
      </c>
      <c r="E3934" s="1">
        <v>45070</v>
      </c>
      <c r="F3934" s="1" t="str">
        <f>TEXT(shipments9[[#This Row],[Shipdate]],"ddd")</f>
        <v>Wed</v>
      </c>
      <c r="G3934" s="1" t="str">
        <f>IF(OR(shipments9[[#This Row],[Day Name]]="Sat",shipments9[[#This Row],[Day Name]]="Sun"),"Weekend","Weekday")</f>
        <v>Weekday</v>
      </c>
      <c r="H3934">
        <v>3354.75</v>
      </c>
      <c r="I3934">
        <v>420</v>
      </c>
      <c r="J3934" t="s">
        <v>172</v>
      </c>
      <c r="K3934" t="s">
        <v>8151</v>
      </c>
      <c r="L3934" t="s">
        <v>8154</v>
      </c>
      <c r="M3934">
        <v>5</v>
      </c>
      <c r="N3934" t="s">
        <v>201</v>
      </c>
      <c r="O3934" s="4">
        <f>INDEX(products[Cost_per_box], MATCH(shipments9[[#This Row],[PID]], products[PID], 0))</f>
        <v>10.51</v>
      </c>
      <c r="P3934" s="4">
        <f>shipments9[[#This Row],[Boxes]]*shipments9[[#This Row],[Cost Per Box]]</f>
        <v>4414.2</v>
      </c>
      <c r="Q3934" s="4">
        <f>shipments9[[#This Row],[Amount]] -shipments9[[#This Row],[total cost]]</f>
        <v>-1059.4499999999998</v>
      </c>
      <c r="R3934" s="4" t="str">
        <f>IF(shipments9[[#This Row],[Gross Profit]]&lt;0,"Loss","Profit")</f>
        <v>Loss</v>
      </c>
      <c r="S3934" s="9">
        <f>shipments9[[#This Row],[Gross Profit]]/shipments9[[#This Row],[Amount]]</f>
        <v>-0.31580594679186225</v>
      </c>
      <c r="T3934" s="11">
        <f>shipments9[[#This Row],[Amount]]/shipments9[[#This Row],[Boxes]]</f>
        <v>7.9874999999999998</v>
      </c>
    </row>
    <row r="3935" spans="1:20" x14ac:dyDescent="0.25">
      <c r="A3935" t="s">
        <v>4132</v>
      </c>
      <c r="B3935" t="s">
        <v>95</v>
      </c>
      <c r="C3935" t="s">
        <v>147</v>
      </c>
      <c r="D3935" t="s">
        <v>22</v>
      </c>
      <c r="E3935" s="1">
        <v>45391</v>
      </c>
      <c r="F3935" s="1" t="str">
        <f>TEXT(shipments9[[#This Row],[Shipdate]],"ddd")</f>
        <v>Tue</v>
      </c>
      <c r="G3935" s="1" t="str">
        <f>IF(OR(shipments9[[#This Row],[Day Name]]="Sat",shipments9[[#This Row],[Day Name]]="Sun"),"Weekend","Weekday")</f>
        <v>Weekday</v>
      </c>
      <c r="H3935">
        <v>2022.75</v>
      </c>
      <c r="I3935">
        <v>289</v>
      </c>
      <c r="J3935" t="s">
        <v>172</v>
      </c>
      <c r="K3935" t="s">
        <v>8155</v>
      </c>
      <c r="L3935" t="s">
        <v>8154</v>
      </c>
      <c r="M3935">
        <v>4</v>
      </c>
      <c r="N3935" t="s">
        <v>8158</v>
      </c>
      <c r="O3935" s="4">
        <f>INDEX(products[Cost_per_box], MATCH(shipments9[[#This Row],[PID]], products[PID], 0))</f>
        <v>10.51</v>
      </c>
      <c r="P3935" s="4">
        <f>shipments9[[#This Row],[Boxes]]*shipments9[[#This Row],[Cost Per Box]]</f>
        <v>3037.39</v>
      </c>
      <c r="Q3935" s="4">
        <f>shipments9[[#This Row],[Amount]] -shipments9[[#This Row],[total cost]]</f>
        <v>-1014.6399999999999</v>
      </c>
      <c r="R3935" s="4" t="str">
        <f>IF(shipments9[[#This Row],[Gross Profit]]&lt;0,"Loss","Profit")</f>
        <v>Loss</v>
      </c>
      <c r="S3935" s="9">
        <f>shipments9[[#This Row],[Gross Profit]]/shipments9[[#This Row],[Amount]]</f>
        <v>-0.50161413916697561</v>
      </c>
      <c r="T3935" s="11">
        <f>shipments9[[#This Row],[Amount]]/shipments9[[#This Row],[Boxes]]</f>
        <v>6.9991349480968861</v>
      </c>
    </row>
    <row r="3936" spans="1:20" x14ac:dyDescent="0.25">
      <c r="A3936" t="s">
        <v>4133</v>
      </c>
      <c r="B3936" t="s">
        <v>95</v>
      </c>
      <c r="C3936" t="s">
        <v>147</v>
      </c>
      <c r="D3936" t="s">
        <v>22</v>
      </c>
      <c r="E3936" s="1">
        <v>44980</v>
      </c>
      <c r="F3936" s="1" t="str">
        <f>TEXT(shipments9[[#This Row],[Shipdate]],"ddd")</f>
        <v>Thu</v>
      </c>
      <c r="G3936" s="1" t="str">
        <f>IF(OR(shipments9[[#This Row],[Day Name]]="Sat",shipments9[[#This Row],[Day Name]]="Sun"),"Weekend","Weekday")</f>
        <v>Weekday</v>
      </c>
      <c r="H3936">
        <v>8127</v>
      </c>
      <c r="I3936">
        <v>813</v>
      </c>
      <c r="J3936" t="s">
        <v>172</v>
      </c>
      <c r="K3936" t="s">
        <v>8151</v>
      </c>
      <c r="L3936" t="s">
        <v>8156</v>
      </c>
      <c r="M3936">
        <v>2</v>
      </c>
      <c r="N3936" t="s">
        <v>8157</v>
      </c>
      <c r="O3936" s="4">
        <f>INDEX(products[Cost_per_box], MATCH(shipments9[[#This Row],[PID]], products[PID], 0))</f>
        <v>10.51</v>
      </c>
      <c r="P3936" s="4">
        <f>shipments9[[#This Row],[Boxes]]*shipments9[[#This Row],[Cost Per Box]]</f>
        <v>8544.6299999999992</v>
      </c>
      <c r="Q3936" s="4">
        <f>shipments9[[#This Row],[Amount]] -shipments9[[#This Row],[total cost]]</f>
        <v>-417.6299999999992</v>
      </c>
      <c r="R3936" s="4" t="str">
        <f>IF(shipments9[[#This Row],[Gross Profit]]&lt;0,"Loss","Profit")</f>
        <v>Loss</v>
      </c>
      <c r="S3936" s="9">
        <f>shipments9[[#This Row],[Gross Profit]]/shipments9[[#This Row],[Amount]]</f>
        <v>-5.1387966039128728E-2</v>
      </c>
      <c r="T3936" s="11">
        <f>shipments9[[#This Row],[Amount]]/shipments9[[#This Row],[Boxes]]</f>
        <v>9.9963099630996304</v>
      </c>
    </row>
    <row r="3937" spans="1:20" x14ac:dyDescent="0.25">
      <c r="A3937" t="s">
        <v>4134</v>
      </c>
      <c r="B3937" t="s">
        <v>65</v>
      </c>
      <c r="C3937" t="s">
        <v>147</v>
      </c>
      <c r="D3937" t="s">
        <v>22</v>
      </c>
      <c r="E3937" s="1">
        <v>45236</v>
      </c>
      <c r="F3937" s="1" t="str">
        <f>TEXT(shipments9[[#This Row],[Shipdate]],"ddd")</f>
        <v>Mon</v>
      </c>
      <c r="G3937" s="1" t="str">
        <f>IF(OR(shipments9[[#This Row],[Day Name]]="Sat",shipments9[[#This Row],[Day Name]]="Sun"),"Weekend","Weekday")</f>
        <v>Weekday</v>
      </c>
      <c r="H3937">
        <v>3206.25</v>
      </c>
      <c r="I3937">
        <v>357</v>
      </c>
      <c r="J3937" t="s">
        <v>172</v>
      </c>
      <c r="K3937" t="s">
        <v>8151</v>
      </c>
      <c r="L3937" t="s">
        <v>8152</v>
      </c>
      <c r="M3937">
        <v>11</v>
      </c>
      <c r="N3937" t="s">
        <v>8165</v>
      </c>
      <c r="O3937" s="4">
        <f>INDEX(products[Cost_per_box], MATCH(shipments9[[#This Row],[PID]], products[PID], 0))</f>
        <v>10.51</v>
      </c>
      <c r="P3937" s="4">
        <f>shipments9[[#This Row],[Boxes]]*shipments9[[#This Row],[Cost Per Box]]</f>
        <v>3752.0699999999997</v>
      </c>
      <c r="Q3937" s="4">
        <f>shipments9[[#This Row],[Amount]] -shipments9[[#This Row],[total cost]]</f>
        <v>-545.81999999999971</v>
      </c>
      <c r="R3937" s="4" t="str">
        <f>IF(shipments9[[#This Row],[Gross Profit]]&lt;0,"Loss","Profit")</f>
        <v>Loss</v>
      </c>
      <c r="S3937" s="9">
        <f>shipments9[[#This Row],[Gross Profit]]/shipments9[[#This Row],[Amount]]</f>
        <v>-0.17023625730994144</v>
      </c>
      <c r="T3937" s="11">
        <f>shipments9[[#This Row],[Amount]]/shipments9[[#This Row],[Boxes]]</f>
        <v>8.9810924369747891</v>
      </c>
    </row>
    <row r="3938" spans="1:20" x14ac:dyDescent="0.25">
      <c r="A3938" t="s">
        <v>4135</v>
      </c>
      <c r="B3938" t="s">
        <v>65</v>
      </c>
      <c r="C3938" t="s">
        <v>147</v>
      </c>
      <c r="D3938" t="s">
        <v>22</v>
      </c>
      <c r="E3938" s="1">
        <v>45335</v>
      </c>
      <c r="F3938" s="1" t="str">
        <f>TEXT(shipments9[[#This Row],[Shipdate]],"ddd")</f>
        <v>Tue</v>
      </c>
      <c r="G3938" s="1" t="str">
        <f>IF(OR(shipments9[[#This Row],[Day Name]]="Sat",shipments9[[#This Row],[Day Name]]="Sun"),"Weekend","Weekday")</f>
        <v>Weekday</v>
      </c>
      <c r="H3938">
        <v>1606.5</v>
      </c>
      <c r="I3938">
        <v>201</v>
      </c>
      <c r="J3938" t="s">
        <v>172</v>
      </c>
      <c r="K3938" t="s">
        <v>8155</v>
      </c>
      <c r="L3938" t="s">
        <v>8156</v>
      </c>
      <c r="M3938">
        <v>2</v>
      </c>
      <c r="N3938" t="s">
        <v>8157</v>
      </c>
      <c r="O3938" s="4">
        <f>INDEX(products[Cost_per_box], MATCH(shipments9[[#This Row],[PID]], products[PID], 0))</f>
        <v>10.51</v>
      </c>
      <c r="P3938" s="4">
        <f>shipments9[[#This Row],[Boxes]]*shipments9[[#This Row],[Cost Per Box]]</f>
        <v>2112.5099999999998</v>
      </c>
      <c r="Q3938" s="4">
        <f>shipments9[[#This Row],[Amount]] -shipments9[[#This Row],[total cost]]</f>
        <v>-506.00999999999976</v>
      </c>
      <c r="R3938" s="4" t="str">
        <f>IF(shipments9[[#This Row],[Gross Profit]]&lt;0,"Loss","Profit")</f>
        <v>Loss</v>
      </c>
      <c r="S3938" s="9">
        <f>shipments9[[#This Row],[Gross Profit]]/shipments9[[#This Row],[Amount]]</f>
        <v>-0.31497665732959834</v>
      </c>
      <c r="T3938" s="11">
        <f>shipments9[[#This Row],[Amount]]/shipments9[[#This Row],[Boxes]]</f>
        <v>7.9925373134328357</v>
      </c>
    </row>
    <row r="3939" spans="1:20" x14ac:dyDescent="0.25">
      <c r="A3939" t="s">
        <v>4136</v>
      </c>
      <c r="B3939" t="s">
        <v>65</v>
      </c>
      <c r="C3939" t="s">
        <v>147</v>
      </c>
      <c r="D3939" t="s">
        <v>22</v>
      </c>
      <c r="E3939" s="1">
        <v>45147</v>
      </c>
      <c r="F3939" s="1" t="str">
        <f>TEXT(shipments9[[#This Row],[Shipdate]],"ddd")</f>
        <v>Wed</v>
      </c>
      <c r="G3939" s="1" t="str">
        <f>IF(OR(shipments9[[#This Row],[Day Name]]="Sat",shipments9[[#This Row],[Day Name]]="Sun"),"Weekend","Weekday")</f>
        <v>Weekday</v>
      </c>
      <c r="H3939">
        <v>1426.5</v>
      </c>
      <c r="I3939">
        <v>238</v>
      </c>
      <c r="J3939" t="s">
        <v>172</v>
      </c>
      <c r="K3939" t="s">
        <v>8151</v>
      </c>
      <c r="L3939" t="s">
        <v>8160</v>
      </c>
      <c r="M3939">
        <v>8</v>
      </c>
      <c r="N3939" t="s">
        <v>8162</v>
      </c>
      <c r="O3939" s="4">
        <f>INDEX(products[Cost_per_box], MATCH(shipments9[[#This Row],[PID]], products[PID], 0))</f>
        <v>10.51</v>
      </c>
      <c r="P3939" s="4">
        <f>shipments9[[#This Row],[Boxes]]*shipments9[[#This Row],[Cost Per Box]]</f>
        <v>2501.38</v>
      </c>
      <c r="Q3939" s="4">
        <f>shipments9[[#This Row],[Amount]] -shipments9[[#This Row],[total cost]]</f>
        <v>-1074.8800000000001</v>
      </c>
      <c r="R3939" s="4" t="str">
        <f>IF(shipments9[[#This Row],[Gross Profit]]&lt;0,"Loss","Profit")</f>
        <v>Loss</v>
      </c>
      <c r="S3939" s="9">
        <f>shipments9[[#This Row],[Gross Profit]]/shipments9[[#This Row],[Amount]]</f>
        <v>-0.75350858745180516</v>
      </c>
      <c r="T3939" s="11">
        <f>shipments9[[#This Row],[Amount]]/shipments9[[#This Row],[Boxes]]</f>
        <v>5.9936974789915967</v>
      </c>
    </row>
    <row r="3940" spans="1:20" x14ac:dyDescent="0.25">
      <c r="A3940" t="s">
        <v>4137</v>
      </c>
      <c r="B3940" t="s">
        <v>65</v>
      </c>
      <c r="C3940" t="s">
        <v>147</v>
      </c>
      <c r="D3940" t="s">
        <v>22</v>
      </c>
      <c r="E3940" s="1">
        <v>45278</v>
      </c>
      <c r="F3940" s="1" t="str">
        <f>TEXT(shipments9[[#This Row],[Shipdate]],"ddd")</f>
        <v>Mon</v>
      </c>
      <c r="G3940" s="1" t="str">
        <f>IF(OR(shipments9[[#This Row],[Day Name]]="Sat",shipments9[[#This Row],[Day Name]]="Sun"),"Weekend","Weekday")</f>
        <v>Weekday</v>
      </c>
      <c r="H3940">
        <v>4225.5</v>
      </c>
      <c r="I3940">
        <v>705</v>
      </c>
      <c r="J3940" t="s">
        <v>172</v>
      </c>
      <c r="K3940" t="s">
        <v>8151</v>
      </c>
      <c r="L3940" t="s">
        <v>8152</v>
      </c>
      <c r="M3940">
        <v>12</v>
      </c>
      <c r="N3940" t="s">
        <v>8166</v>
      </c>
      <c r="O3940" s="4">
        <f>INDEX(products[Cost_per_box], MATCH(shipments9[[#This Row],[PID]], products[PID], 0))</f>
        <v>10.51</v>
      </c>
      <c r="P3940" s="4">
        <f>shipments9[[#This Row],[Boxes]]*shipments9[[#This Row],[Cost Per Box]]</f>
        <v>7409.55</v>
      </c>
      <c r="Q3940" s="4">
        <f>shipments9[[#This Row],[Amount]] -shipments9[[#This Row],[total cost]]</f>
        <v>-3184.05</v>
      </c>
      <c r="R3940" s="4" t="str">
        <f>IF(shipments9[[#This Row],[Gross Profit]]&lt;0,"Loss","Profit")</f>
        <v>Loss</v>
      </c>
      <c r="S3940" s="9">
        <f>shipments9[[#This Row],[Gross Profit]]/shipments9[[#This Row],[Amount]]</f>
        <v>-0.75353212637557687</v>
      </c>
      <c r="T3940" s="11">
        <f>shipments9[[#This Row],[Amount]]/shipments9[[#This Row],[Boxes]]</f>
        <v>5.993617021276596</v>
      </c>
    </row>
    <row r="3941" spans="1:20" x14ac:dyDescent="0.25">
      <c r="A3941" t="s">
        <v>4138</v>
      </c>
      <c r="B3941" t="s">
        <v>65</v>
      </c>
      <c r="C3941" t="s">
        <v>147</v>
      </c>
      <c r="D3941" t="s">
        <v>22</v>
      </c>
      <c r="E3941" s="1">
        <v>44965</v>
      </c>
      <c r="F3941" s="1" t="str">
        <f>TEXT(shipments9[[#This Row],[Shipdate]],"ddd")</f>
        <v>Wed</v>
      </c>
      <c r="G3941" s="1" t="str">
        <f>IF(OR(shipments9[[#This Row],[Day Name]]="Sat",shipments9[[#This Row],[Day Name]]="Sun"),"Weekend","Weekday")</f>
        <v>Weekday</v>
      </c>
      <c r="H3941">
        <v>6833.25</v>
      </c>
      <c r="I3941">
        <v>760</v>
      </c>
      <c r="J3941" t="s">
        <v>172</v>
      </c>
      <c r="K3941" t="s">
        <v>8151</v>
      </c>
      <c r="L3941" t="s">
        <v>8156</v>
      </c>
      <c r="M3941">
        <v>2</v>
      </c>
      <c r="N3941" t="s">
        <v>8157</v>
      </c>
      <c r="O3941" s="4">
        <f>INDEX(products[Cost_per_box], MATCH(shipments9[[#This Row],[PID]], products[PID], 0))</f>
        <v>10.51</v>
      </c>
      <c r="P3941" s="4">
        <f>shipments9[[#This Row],[Boxes]]*shipments9[[#This Row],[Cost Per Box]]</f>
        <v>7987.5999999999995</v>
      </c>
      <c r="Q3941" s="4">
        <f>shipments9[[#This Row],[Amount]] -shipments9[[#This Row],[total cost]]</f>
        <v>-1154.3499999999995</v>
      </c>
      <c r="R3941" s="4" t="str">
        <f>IF(shipments9[[#This Row],[Gross Profit]]&lt;0,"Loss","Profit")</f>
        <v>Loss</v>
      </c>
      <c r="S3941" s="9">
        <f>shipments9[[#This Row],[Gross Profit]]/shipments9[[#This Row],[Amount]]</f>
        <v>-0.16893132843083444</v>
      </c>
      <c r="T3941" s="11">
        <f>shipments9[[#This Row],[Amount]]/shipments9[[#This Row],[Boxes]]</f>
        <v>8.9911184210526311</v>
      </c>
    </row>
    <row r="3942" spans="1:20" x14ac:dyDescent="0.25">
      <c r="A3942" t="s">
        <v>4139</v>
      </c>
      <c r="B3942" t="s">
        <v>65</v>
      </c>
      <c r="C3942" t="s">
        <v>147</v>
      </c>
      <c r="D3942" t="s">
        <v>22</v>
      </c>
      <c r="E3942" s="1">
        <v>45322</v>
      </c>
      <c r="F3942" s="1" t="str">
        <f>TEXT(shipments9[[#This Row],[Shipdate]],"ddd")</f>
        <v>Wed</v>
      </c>
      <c r="G3942" s="1" t="str">
        <f>IF(OR(shipments9[[#This Row],[Day Name]]="Sat",shipments9[[#This Row],[Day Name]]="Sun"),"Weekend","Weekday")</f>
        <v>Weekday</v>
      </c>
      <c r="H3942">
        <v>9497.25</v>
      </c>
      <c r="I3942">
        <v>1357</v>
      </c>
      <c r="J3942" t="s">
        <v>172</v>
      </c>
      <c r="K3942" t="s">
        <v>8155</v>
      </c>
      <c r="L3942" t="s">
        <v>8156</v>
      </c>
      <c r="M3942">
        <v>1</v>
      </c>
      <c r="N3942" t="s">
        <v>8163</v>
      </c>
      <c r="O3942" s="4">
        <f>INDEX(products[Cost_per_box], MATCH(shipments9[[#This Row],[PID]], products[PID], 0))</f>
        <v>10.51</v>
      </c>
      <c r="P3942" s="4">
        <f>shipments9[[#This Row],[Boxes]]*shipments9[[#This Row],[Cost Per Box]]</f>
        <v>14262.07</v>
      </c>
      <c r="Q3942" s="4">
        <f>shipments9[[#This Row],[Amount]] -shipments9[[#This Row],[total cost]]</f>
        <v>-4764.82</v>
      </c>
      <c r="R3942" s="4" t="str">
        <f>IF(shipments9[[#This Row],[Gross Profit]]&lt;0,"Loss","Profit")</f>
        <v>Loss</v>
      </c>
      <c r="S3942" s="9">
        <f>shipments9[[#This Row],[Gross Profit]]/shipments9[[#This Row],[Amount]]</f>
        <v>-0.50170523046144933</v>
      </c>
      <c r="T3942" s="11">
        <f>shipments9[[#This Row],[Amount]]/shipments9[[#This Row],[Boxes]]</f>
        <v>6.9987103905674282</v>
      </c>
    </row>
    <row r="3943" spans="1:20" x14ac:dyDescent="0.25">
      <c r="A3943" t="s">
        <v>4140</v>
      </c>
      <c r="B3943" t="s">
        <v>65</v>
      </c>
      <c r="C3943" t="s">
        <v>147</v>
      </c>
      <c r="D3943" t="s">
        <v>22</v>
      </c>
      <c r="E3943" s="1">
        <v>45414</v>
      </c>
      <c r="F3943" s="1" t="str">
        <f>TEXT(shipments9[[#This Row],[Shipdate]],"ddd")</f>
        <v>Thu</v>
      </c>
      <c r="G3943" s="1" t="str">
        <f>IF(OR(shipments9[[#This Row],[Day Name]]="Sat",shipments9[[#This Row],[Day Name]]="Sun"),"Weekend","Weekday")</f>
        <v>Weekday</v>
      </c>
      <c r="H3943">
        <v>7146</v>
      </c>
      <c r="I3943">
        <v>1191</v>
      </c>
      <c r="J3943" t="s">
        <v>172</v>
      </c>
      <c r="K3943" t="s">
        <v>8155</v>
      </c>
      <c r="L3943" t="s">
        <v>8154</v>
      </c>
      <c r="M3943">
        <v>5</v>
      </c>
      <c r="N3943" t="s">
        <v>201</v>
      </c>
      <c r="O3943" s="4">
        <f>INDEX(products[Cost_per_box], MATCH(shipments9[[#This Row],[PID]], products[PID], 0))</f>
        <v>10.51</v>
      </c>
      <c r="P3943" s="4">
        <f>shipments9[[#This Row],[Boxes]]*shipments9[[#This Row],[Cost Per Box]]</f>
        <v>12517.41</v>
      </c>
      <c r="Q3943" s="4">
        <f>shipments9[[#This Row],[Amount]] -shipments9[[#This Row],[total cost]]</f>
        <v>-5371.41</v>
      </c>
      <c r="R3943" s="4" t="str">
        <f>IF(shipments9[[#This Row],[Gross Profit]]&lt;0,"Loss","Profit")</f>
        <v>Loss</v>
      </c>
      <c r="S3943" s="9">
        <f>shipments9[[#This Row],[Gross Profit]]/shipments9[[#This Row],[Amount]]</f>
        <v>-0.75166666666666659</v>
      </c>
      <c r="T3943" s="11">
        <f>shipments9[[#This Row],[Amount]]/shipments9[[#This Row],[Boxes]]</f>
        <v>6</v>
      </c>
    </row>
    <row r="3944" spans="1:20" x14ac:dyDescent="0.25">
      <c r="A3944" t="s">
        <v>4141</v>
      </c>
      <c r="B3944" t="s">
        <v>65</v>
      </c>
      <c r="C3944" t="s">
        <v>147</v>
      </c>
      <c r="D3944" t="s">
        <v>22</v>
      </c>
      <c r="E3944" s="1">
        <v>45132</v>
      </c>
      <c r="F3944" s="1" t="str">
        <f>TEXT(shipments9[[#This Row],[Shipdate]],"ddd")</f>
        <v>Tue</v>
      </c>
      <c r="G3944" s="1" t="str">
        <f>IF(OR(shipments9[[#This Row],[Day Name]]="Sat",shipments9[[#This Row],[Day Name]]="Sun"),"Weekend","Weekday")</f>
        <v>Weekday</v>
      </c>
      <c r="H3944">
        <v>5780.25</v>
      </c>
      <c r="I3944">
        <v>964</v>
      </c>
      <c r="J3944" t="s">
        <v>172</v>
      </c>
      <c r="K3944" t="s">
        <v>8151</v>
      </c>
      <c r="L3944" t="s">
        <v>8160</v>
      </c>
      <c r="M3944">
        <v>7</v>
      </c>
      <c r="N3944" t="s">
        <v>8161</v>
      </c>
      <c r="O3944" s="4">
        <f>INDEX(products[Cost_per_box], MATCH(shipments9[[#This Row],[PID]], products[PID], 0))</f>
        <v>10.51</v>
      </c>
      <c r="P3944" s="4">
        <f>shipments9[[#This Row],[Boxes]]*shipments9[[#This Row],[Cost Per Box]]</f>
        <v>10131.64</v>
      </c>
      <c r="Q3944" s="4">
        <f>shipments9[[#This Row],[Amount]] -shipments9[[#This Row],[total cost]]</f>
        <v>-4351.3899999999994</v>
      </c>
      <c r="R3944" s="4" t="str">
        <f>IF(shipments9[[#This Row],[Gross Profit]]&lt;0,"Loss","Profit")</f>
        <v>Loss</v>
      </c>
      <c r="S3944" s="9">
        <f>shipments9[[#This Row],[Gross Profit]]/shipments9[[#This Row],[Amount]]</f>
        <v>-0.75280307945158076</v>
      </c>
      <c r="T3944" s="11">
        <f>shipments9[[#This Row],[Amount]]/shipments9[[#This Row],[Boxes]]</f>
        <v>5.9961099585062243</v>
      </c>
    </row>
    <row r="3945" spans="1:20" x14ac:dyDescent="0.25">
      <c r="A3945" t="s">
        <v>4142</v>
      </c>
      <c r="B3945" t="s">
        <v>68</v>
      </c>
      <c r="C3945" t="s">
        <v>147</v>
      </c>
      <c r="D3945" t="s">
        <v>22</v>
      </c>
      <c r="E3945" s="1">
        <v>45084</v>
      </c>
      <c r="F3945" s="1" t="str">
        <f>TEXT(shipments9[[#This Row],[Shipdate]],"ddd")</f>
        <v>Wed</v>
      </c>
      <c r="G3945" s="1" t="str">
        <f>IF(OR(shipments9[[#This Row],[Day Name]]="Sat",shipments9[[#This Row],[Day Name]]="Sun"),"Weekend","Weekday")</f>
        <v>Weekday</v>
      </c>
      <c r="H3945">
        <v>6097.5</v>
      </c>
      <c r="I3945">
        <v>610</v>
      </c>
      <c r="J3945" t="s">
        <v>172</v>
      </c>
      <c r="K3945" t="s">
        <v>8151</v>
      </c>
      <c r="L3945" t="s">
        <v>8154</v>
      </c>
      <c r="M3945">
        <v>6</v>
      </c>
      <c r="N3945" t="s">
        <v>8159</v>
      </c>
      <c r="O3945" s="4">
        <f>INDEX(products[Cost_per_box], MATCH(shipments9[[#This Row],[PID]], products[PID], 0))</f>
        <v>10.51</v>
      </c>
      <c r="P3945" s="4">
        <f>shipments9[[#This Row],[Boxes]]*shipments9[[#This Row],[Cost Per Box]]</f>
        <v>6411.0999999999995</v>
      </c>
      <c r="Q3945" s="4">
        <f>shipments9[[#This Row],[Amount]] -shipments9[[#This Row],[total cost]]</f>
        <v>-313.59999999999945</v>
      </c>
      <c r="R3945" s="4" t="str">
        <f>IF(shipments9[[#This Row],[Gross Profit]]&lt;0,"Loss","Profit")</f>
        <v>Loss</v>
      </c>
      <c r="S3945" s="9">
        <f>shipments9[[#This Row],[Gross Profit]]/shipments9[[#This Row],[Amount]]</f>
        <v>-5.1430914309143004E-2</v>
      </c>
      <c r="T3945" s="11">
        <f>shipments9[[#This Row],[Amount]]/shipments9[[#This Row],[Boxes]]</f>
        <v>9.9959016393442628</v>
      </c>
    </row>
    <row r="3946" spans="1:20" x14ac:dyDescent="0.25">
      <c r="A3946" t="s">
        <v>4143</v>
      </c>
      <c r="B3946" t="s">
        <v>68</v>
      </c>
      <c r="C3946" t="s">
        <v>147</v>
      </c>
      <c r="D3946" t="s">
        <v>22</v>
      </c>
      <c r="E3946" s="1">
        <v>44998</v>
      </c>
      <c r="F3946" s="1" t="str">
        <f>TEXT(shipments9[[#This Row],[Shipdate]],"ddd")</f>
        <v>Mon</v>
      </c>
      <c r="G3946" s="1" t="str">
        <f>IF(OR(shipments9[[#This Row],[Day Name]]="Sat",shipments9[[#This Row],[Day Name]]="Sun"),"Weekend","Weekday")</f>
        <v>Weekday</v>
      </c>
      <c r="H3946">
        <v>8624.25</v>
      </c>
      <c r="I3946">
        <v>1079</v>
      </c>
      <c r="J3946" t="s">
        <v>172</v>
      </c>
      <c r="K3946" t="s">
        <v>8151</v>
      </c>
      <c r="L3946" t="s">
        <v>8156</v>
      </c>
      <c r="M3946">
        <v>3</v>
      </c>
      <c r="N3946" t="s">
        <v>8164</v>
      </c>
      <c r="O3946" s="4">
        <f>INDEX(products[Cost_per_box], MATCH(shipments9[[#This Row],[PID]], products[PID], 0))</f>
        <v>10.51</v>
      </c>
      <c r="P3946" s="4">
        <f>shipments9[[#This Row],[Boxes]]*shipments9[[#This Row],[Cost Per Box]]</f>
        <v>11340.289999999999</v>
      </c>
      <c r="Q3946" s="4">
        <f>shipments9[[#This Row],[Amount]] -shipments9[[#This Row],[total cost]]</f>
        <v>-2716.0399999999991</v>
      </c>
      <c r="R3946" s="4" t="str">
        <f>IF(shipments9[[#This Row],[Gross Profit]]&lt;0,"Loss","Profit")</f>
        <v>Loss</v>
      </c>
      <c r="S3946" s="9">
        <f>shipments9[[#This Row],[Gross Profit]]/shipments9[[#This Row],[Amount]]</f>
        <v>-0.31493057367307292</v>
      </c>
      <c r="T3946" s="11">
        <f>shipments9[[#This Row],[Amount]]/shipments9[[#This Row],[Boxes]]</f>
        <v>7.9928174235403153</v>
      </c>
    </row>
    <row r="3947" spans="1:20" x14ac:dyDescent="0.25">
      <c r="A3947" t="s">
        <v>4144</v>
      </c>
      <c r="B3947" t="s">
        <v>68</v>
      </c>
      <c r="C3947" t="s">
        <v>147</v>
      </c>
      <c r="D3947" t="s">
        <v>22</v>
      </c>
      <c r="E3947" s="1">
        <v>44987</v>
      </c>
      <c r="F3947" s="1" t="str">
        <f>TEXT(shipments9[[#This Row],[Shipdate]],"ddd")</f>
        <v>Thu</v>
      </c>
      <c r="G3947" s="1" t="str">
        <f>IF(OR(shipments9[[#This Row],[Day Name]]="Sat",shipments9[[#This Row],[Day Name]]="Sun"),"Weekend","Weekday")</f>
        <v>Weekday</v>
      </c>
      <c r="H3947">
        <v>1786.5</v>
      </c>
      <c r="I3947">
        <v>199</v>
      </c>
      <c r="J3947" t="s">
        <v>172</v>
      </c>
      <c r="K3947" t="s">
        <v>8151</v>
      </c>
      <c r="L3947" t="s">
        <v>8156</v>
      </c>
      <c r="M3947">
        <v>3</v>
      </c>
      <c r="N3947" t="s">
        <v>8164</v>
      </c>
      <c r="O3947" s="4">
        <f>INDEX(products[Cost_per_box], MATCH(shipments9[[#This Row],[PID]], products[PID], 0))</f>
        <v>10.51</v>
      </c>
      <c r="P3947" s="4">
        <f>shipments9[[#This Row],[Boxes]]*shipments9[[#This Row],[Cost Per Box]]</f>
        <v>2091.4899999999998</v>
      </c>
      <c r="Q3947" s="4">
        <f>shipments9[[#This Row],[Amount]] -shipments9[[#This Row],[total cost]]</f>
        <v>-304.98999999999978</v>
      </c>
      <c r="R3947" s="4" t="str">
        <f>IF(shipments9[[#This Row],[Gross Profit]]&lt;0,"Loss","Profit")</f>
        <v>Loss</v>
      </c>
      <c r="S3947" s="9">
        <f>shipments9[[#This Row],[Gross Profit]]/shipments9[[#This Row],[Amount]]</f>
        <v>-0.17071928351525317</v>
      </c>
      <c r="T3947" s="11">
        <f>shipments9[[#This Row],[Amount]]/shipments9[[#This Row],[Boxes]]</f>
        <v>8.9773869346733672</v>
      </c>
    </row>
    <row r="3948" spans="1:20" x14ac:dyDescent="0.25">
      <c r="A3948" t="s">
        <v>4145</v>
      </c>
      <c r="B3948" t="s">
        <v>68</v>
      </c>
      <c r="C3948" t="s">
        <v>147</v>
      </c>
      <c r="D3948" t="s">
        <v>22</v>
      </c>
      <c r="E3948" s="1">
        <v>45280</v>
      </c>
      <c r="F3948" s="1" t="str">
        <f>TEXT(shipments9[[#This Row],[Shipdate]],"ddd")</f>
        <v>Wed</v>
      </c>
      <c r="G3948" s="1" t="str">
        <f>IF(OR(shipments9[[#This Row],[Day Name]]="Sat",shipments9[[#This Row],[Day Name]]="Sun"),"Weekend","Weekday")</f>
        <v>Weekday</v>
      </c>
      <c r="H3948">
        <v>6453</v>
      </c>
      <c r="I3948">
        <v>807</v>
      </c>
      <c r="J3948" t="s">
        <v>172</v>
      </c>
      <c r="K3948" t="s">
        <v>8151</v>
      </c>
      <c r="L3948" t="s">
        <v>8152</v>
      </c>
      <c r="M3948">
        <v>12</v>
      </c>
      <c r="N3948" t="s">
        <v>8166</v>
      </c>
      <c r="O3948" s="4">
        <f>INDEX(products[Cost_per_box], MATCH(shipments9[[#This Row],[PID]], products[PID], 0))</f>
        <v>10.51</v>
      </c>
      <c r="P3948" s="4">
        <f>shipments9[[#This Row],[Boxes]]*shipments9[[#This Row],[Cost Per Box]]</f>
        <v>8481.57</v>
      </c>
      <c r="Q3948" s="4">
        <f>shipments9[[#This Row],[Amount]] -shipments9[[#This Row],[total cost]]</f>
        <v>-2028.5699999999997</v>
      </c>
      <c r="R3948" s="4" t="str">
        <f>IF(shipments9[[#This Row],[Gross Profit]]&lt;0,"Loss","Profit")</f>
        <v>Loss</v>
      </c>
      <c r="S3948" s="9">
        <f>shipments9[[#This Row],[Gross Profit]]/shipments9[[#This Row],[Amount]]</f>
        <v>-0.31436076243607619</v>
      </c>
      <c r="T3948" s="11">
        <f>shipments9[[#This Row],[Amount]]/shipments9[[#This Row],[Boxes]]</f>
        <v>7.996282527881041</v>
      </c>
    </row>
    <row r="3949" spans="1:20" x14ac:dyDescent="0.25">
      <c r="A3949" t="s">
        <v>4146</v>
      </c>
      <c r="B3949" t="s">
        <v>105</v>
      </c>
      <c r="C3949" t="s">
        <v>147</v>
      </c>
      <c r="D3949" t="s">
        <v>22</v>
      </c>
      <c r="E3949" s="1">
        <v>45208</v>
      </c>
      <c r="F3949" s="1" t="str">
        <f>TEXT(shipments9[[#This Row],[Shipdate]],"ddd")</f>
        <v>Mon</v>
      </c>
      <c r="G3949" s="1" t="str">
        <f>IF(OR(shipments9[[#This Row],[Day Name]]="Sat",shipments9[[#This Row],[Day Name]]="Sun"),"Weekend","Weekday")</f>
        <v>Weekday</v>
      </c>
      <c r="H3949">
        <v>8212.5</v>
      </c>
      <c r="I3949">
        <v>1027</v>
      </c>
      <c r="J3949" t="s">
        <v>172</v>
      </c>
      <c r="K3949" t="s">
        <v>8151</v>
      </c>
      <c r="L3949" t="s">
        <v>8152</v>
      </c>
      <c r="M3949">
        <v>10</v>
      </c>
      <c r="N3949" t="s">
        <v>8153</v>
      </c>
      <c r="O3949" s="4">
        <f>INDEX(products[Cost_per_box], MATCH(shipments9[[#This Row],[PID]], products[PID], 0))</f>
        <v>10.51</v>
      </c>
      <c r="P3949" s="4">
        <f>shipments9[[#This Row],[Boxes]]*shipments9[[#This Row],[Cost Per Box]]</f>
        <v>10793.77</v>
      </c>
      <c r="Q3949" s="4">
        <f>shipments9[[#This Row],[Amount]] -shipments9[[#This Row],[total cost]]</f>
        <v>-2581.2700000000004</v>
      </c>
      <c r="R3949" s="4" t="str">
        <f>IF(shipments9[[#This Row],[Gross Profit]]&lt;0,"Loss","Profit")</f>
        <v>Loss</v>
      </c>
      <c r="S3949" s="9">
        <f>shipments9[[#This Row],[Gross Profit]]/shipments9[[#This Row],[Amount]]</f>
        <v>-0.31430989345509897</v>
      </c>
      <c r="T3949" s="11">
        <f>shipments9[[#This Row],[Amount]]/shipments9[[#This Row],[Boxes]]</f>
        <v>7.9965920155793571</v>
      </c>
    </row>
    <row r="3950" spans="1:20" x14ac:dyDescent="0.25">
      <c r="A3950" t="s">
        <v>4147</v>
      </c>
      <c r="B3950" t="s">
        <v>105</v>
      </c>
      <c r="C3950" t="s">
        <v>147</v>
      </c>
      <c r="D3950" t="s">
        <v>22</v>
      </c>
      <c r="E3950" s="1">
        <v>45161</v>
      </c>
      <c r="F3950" s="1" t="str">
        <f>TEXT(shipments9[[#This Row],[Shipdate]],"ddd")</f>
        <v>Wed</v>
      </c>
      <c r="G3950" s="1" t="str">
        <f>IF(OR(shipments9[[#This Row],[Day Name]]="Sat",shipments9[[#This Row],[Day Name]]="Sun"),"Weekend","Weekday")</f>
        <v>Weekday</v>
      </c>
      <c r="H3950">
        <v>4347</v>
      </c>
      <c r="I3950">
        <v>435</v>
      </c>
      <c r="J3950" t="s">
        <v>172</v>
      </c>
      <c r="K3950" t="s">
        <v>8151</v>
      </c>
      <c r="L3950" t="s">
        <v>8160</v>
      </c>
      <c r="M3950">
        <v>8</v>
      </c>
      <c r="N3950" t="s">
        <v>8162</v>
      </c>
      <c r="O3950" s="4">
        <f>INDEX(products[Cost_per_box], MATCH(shipments9[[#This Row],[PID]], products[PID], 0))</f>
        <v>10.51</v>
      </c>
      <c r="P3950" s="4">
        <f>shipments9[[#This Row],[Boxes]]*shipments9[[#This Row],[Cost Per Box]]</f>
        <v>4571.8499999999995</v>
      </c>
      <c r="Q3950" s="4">
        <f>shipments9[[#This Row],[Amount]] -shipments9[[#This Row],[total cost]]</f>
        <v>-224.84999999999945</v>
      </c>
      <c r="R3950" s="4" t="str">
        <f>IF(shipments9[[#This Row],[Gross Profit]]&lt;0,"Loss","Profit")</f>
        <v>Loss</v>
      </c>
      <c r="S3950" s="9">
        <f>shipments9[[#This Row],[Gross Profit]]/shipments9[[#This Row],[Amount]]</f>
        <v>-5.1725327812284207E-2</v>
      </c>
      <c r="T3950" s="11">
        <f>shipments9[[#This Row],[Amount]]/shipments9[[#This Row],[Boxes]]</f>
        <v>9.9931034482758623</v>
      </c>
    </row>
    <row r="3951" spans="1:20" x14ac:dyDescent="0.25">
      <c r="A3951" t="s">
        <v>4148</v>
      </c>
      <c r="B3951" t="s">
        <v>105</v>
      </c>
      <c r="C3951" t="s">
        <v>147</v>
      </c>
      <c r="D3951" t="s">
        <v>22</v>
      </c>
      <c r="E3951" s="1">
        <v>45134</v>
      </c>
      <c r="F3951" s="1" t="str">
        <f>TEXT(shipments9[[#This Row],[Shipdate]],"ddd")</f>
        <v>Thu</v>
      </c>
      <c r="G3951" s="1" t="str">
        <f>IF(OR(shipments9[[#This Row],[Day Name]]="Sat",shipments9[[#This Row],[Day Name]]="Sun"),"Weekend","Weekday")</f>
        <v>Weekday</v>
      </c>
      <c r="H3951">
        <v>7447.5</v>
      </c>
      <c r="I3951">
        <v>931</v>
      </c>
      <c r="J3951" t="s">
        <v>172</v>
      </c>
      <c r="K3951" t="s">
        <v>8151</v>
      </c>
      <c r="L3951" t="s">
        <v>8160</v>
      </c>
      <c r="M3951">
        <v>7</v>
      </c>
      <c r="N3951" t="s">
        <v>8161</v>
      </c>
      <c r="O3951" s="4">
        <f>INDEX(products[Cost_per_box], MATCH(shipments9[[#This Row],[PID]], products[PID], 0))</f>
        <v>10.51</v>
      </c>
      <c r="P3951" s="4">
        <f>shipments9[[#This Row],[Boxes]]*shipments9[[#This Row],[Cost Per Box]]</f>
        <v>9784.81</v>
      </c>
      <c r="Q3951" s="4">
        <f>shipments9[[#This Row],[Amount]] -shipments9[[#This Row],[total cost]]</f>
        <v>-2337.3099999999995</v>
      </c>
      <c r="R3951" s="4" t="str">
        <f>IF(shipments9[[#This Row],[Gross Profit]]&lt;0,"Loss","Profit")</f>
        <v>Loss</v>
      </c>
      <c r="S3951" s="9">
        <f>shipments9[[#This Row],[Gross Profit]]/shipments9[[#This Row],[Amount]]</f>
        <v>-0.31383820073850277</v>
      </c>
      <c r="T3951" s="11">
        <f>shipments9[[#This Row],[Amount]]/shipments9[[#This Row],[Boxes]]</f>
        <v>7.9994629430719657</v>
      </c>
    </row>
    <row r="3952" spans="1:20" x14ac:dyDescent="0.25">
      <c r="A3952" t="s">
        <v>4149</v>
      </c>
      <c r="B3952" t="s">
        <v>111</v>
      </c>
      <c r="C3952" t="s">
        <v>147</v>
      </c>
      <c r="D3952" t="s">
        <v>22</v>
      </c>
      <c r="E3952" s="1">
        <v>45082</v>
      </c>
      <c r="F3952" s="1" t="str">
        <f>TEXT(shipments9[[#This Row],[Shipdate]],"ddd")</f>
        <v>Mon</v>
      </c>
      <c r="G3952" s="1" t="str">
        <f>IF(OR(shipments9[[#This Row],[Day Name]]="Sat",shipments9[[#This Row],[Day Name]]="Sun"),"Weekend","Weekday")</f>
        <v>Weekday</v>
      </c>
      <c r="H3952">
        <v>7818.75</v>
      </c>
      <c r="I3952">
        <v>869</v>
      </c>
      <c r="J3952" t="s">
        <v>172</v>
      </c>
      <c r="K3952" t="s">
        <v>8151</v>
      </c>
      <c r="L3952" t="s">
        <v>8154</v>
      </c>
      <c r="M3952">
        <v>6</v>
      </c>
      <c r="N3952" t="s">
        <v>8159</v>
      </c>
      <c r="O3952" s="4">
        <f>INDEX(products[Cost_per_box], MATCH(shipments9[[#This Row],[PID]], products[PID], 0))</f>
        <v>10.51</v>
      </c>
      <c r="P3952" s="4">
        <f>shipments9[[#This Row],[Boxes]]*shipments9[[#This Row],[Cost Per Box]]</f>
        <v>9133.19</v>
      </c>
      <c r="Q3952" s="4">
        <f>shipments9[[#This Row],[Amount]] -shipments9[[#This Row],[total cost]]</f>
        <v>-1314.4400000000005</v>
      </c>
      <c r="R3952" s="4" t="str">
        <f>IF(shipments9[[#This Row],[Gross Profit]]&lt;0,"Loss","Profit")</f>
        <v>Loss</v>
      </c>
      <c r="S3952" s="9">
        <f>shipments9[[#This Row],[Gross Profit]]/shipments9[[#This Row],[Amount]]</f>
        <v>-0.16811382893685059</v>
      </c>
      <c r="T3952" s="11">
        <f>shipments9[[#This Row],[Amount]]/shipments9[[#This Row],[Boxes]]</f>
        <v>8.9974108170310707</v>
      </c>
    </row>
    <row r="3953" spans="1:20" x14ac:dyDescent="0.25">
      <c r="A3953" t="s">
        <v>4150</v>
      </c>
      <c r="B3953" t="s">
        <v>114</v>
      </c>
      <c r="C3953" t="s">
        <v>147</v>
      </c>
      <c r="D3953" t="s">
        <v>22</v>
      </c>
      <c r="E3953" s="1">
        <v>45238</v>
      </c>
      <c r="F3953" s="1" t="str">
        <f>TEXT(shipments9[[#This Row],[Shipdate]],"ddd")</f>
        <v>Wed</v>
      </c>
      <c r="G3953" s="1" t="str">
        <f>IF(OR(shipments9[[#This Row],[Day Name]]="Sat",shipments9[[#This Row],[Day Name]]="Sun"),"Weekend","Weekday")</f>
        <v>Weekday</v>
      </c>
      <c r="H3953">
        <v>4666.5</v>
      </c>
      <c r="I3953">
        <v>667</v>
      </c>
      <c r="J3953" t="s">
        <v>172</v>
      </c>
      <c r="K3953" t="s">
        <v>8151</v>
      </c>
      <c r="L3953" t="s">
        <v>8152</v>
      </c>
      <c r="M3953">
        <v>11</v>
      </c>
      <c r="N3953" t="s">
        <v>8165</v>
      </c>
      <c r="O3953" s="4">
        <f>INDEX(products[Cost_per_box], MATCH(shipments9[[#This Row],[PID]], products[PID], 0))</f>
        <v>10.51</v>
      </c>
      <c r="P3953" s="4">
        <f>shipments9[[#This Row],[Boxes]]*shipments9[[#This Row],[Cost Per Box]]</f>
        <v>7010.17</v>
      </c>
      <c r="Q3953" s="4">
        <f>shipments9[[#This Row],[Amount]] -shipments9[[#This Row],[total cost]]</f>
        <v>-2343.67</v>
      </c>
      <c r="R3953" s="4" t="str">
        <f>IF(shipments9[[#This Row],[Gross Profit]]&lt;0,"Loss","Profit")</f>
        <v>Loss</v>
      </c>
      <c r="S3953" s="9">
        <f>shipments9[[#This Row],[Gross Profit]]/shipments9[[#This Row],[Amount]]</f>
        <v>-0.50223293689060322</v>
      </c>
      <c r="T3953" s="11">
        <f>shipments9[[#This Row],[Amount]]/shipments9[[#This Row],[Boxes]]</f>
        <v>6.9962518740629687</v>
      </c>
    </row>
    <row r="3954" spans="1:20" x14ac:dyDescent="0.25">
      <c r="A3954" t="s">
        <v>4151</v>
      </c>
      <c r="B3954" t="s">
        <v>102</v>
      </c>
      <c r="C3954" t="s">
        <v>147</v>
      </c>
      <c r="D3954" t="s">
        <v>22</v>
      </c>
      <c r="E3954" s="1">
        <v>44938</v>
      </c>
      <c r="F3954" s="1" t="str">
        <f>TEXT(shipments9[[#This Row],[Shipdate]],"ddd")</f>
        <v>Thu</v>
      </c>
      <c r="G3954" s="1" t="str">
        <f>IF(OR(shipments9[[#This Row],[Day Name]]="Sat",shipments9[[#This Row],[Day Name]]="Sun"),"Weekend","Weekday")</f>
        <v>Weekday</v>
      </c>
      <c r="H3954">
        <v>5557.5</v>
      </c>
      <c r="I3954">
        <v>794</v>
      </c>
      <c r="J3954" t="s">
        <v>172</v>
      </c>
      <c r="K3954" t="s">
        <v>8151</v>
      </c>
      <c r="L3954" t="s">
        <v>8156</v>
      </c>
      <c r="M3954">
        <v>1</v>
      </c>
      <c r="N3954" t="s">
        <v>8163</v>
      </c>
      <c r="O3954" s="4">
        <f>INDEX(products[Cost_per_box], MATCH(shipments9[[#This Row],[PID]], products[PID], 0))</f>
        <v>10.51</v>
      </c>
      <c r="P3954" s="4">
        <f>shipments9[[#This Row],[Boxes]]*shipments9[[#This Row],[Cost Per Box]]</f>
        <v>8344.94</v>
      </c>
      <c r="Q3954" s="4">
        <f>shipments9[[#This Row],[Amount]] -shipments9[[#This Row],[total cost]]</f>
        <v>-2787.4400000000005</v>
      </c>
      <c r="R3954" s="4" t="str">
        <f>IF(shipments9[[#This Row],[Gross Profit]]&lt;0,"Loss","Profit")</f>
        <v>Loss</v>
      </c>
      <c r="S3954" s="9">
        <f>shipments9[[#This Row],[Gross Profit]]/shipments9[[#This Row],[Amount]]</f>
        <v>-0.50156365272154757</v>
      </c>
      <c r="T3954" s="11">
        <f>shipments9[[#This Row],[Amount]]/shipments9[[#This Row],[Boxes]]</f>
        <v>6.9993702770780857</v>
      </c>
    </row>
    <row r="3955" spans="1:20" x14ac:dyDescent="0.25">
      <c r="A3955" t="s">
        <v>4152</v>
      </c>
      <c r="B3955" t="s">
        <v>102</v>
      </c>
      <c r="C3955" t="s">
        <v>147</v>
      </c>
      <c r="D3955" t="s">
        <v>22</v>
      </c>
      <c r="E3955" s="1">
        <v>45355</v>
      </c>
      <c r="F3955" s="1" t="str">
        <f>TEXT(shipments9[[#This Row],[Shipdate]],"ddd")</f>
        <v>Mon</v>
      </c>
      <c r="G3955" s="1" t="str">
        <f>IF(OR(shipments9[[#This Row],[Day Name]]="Sat",shipments9[[#This Row],[Day Name]]="Sun"),"Weekend","Weekday")</f>
        <v>Weekday</v>
      </c>
      <c r="H3955">
        <v>1464.75</v>
      </c>
      <c r="I3955">
        <v>147</v>
      </c>
      <c r="J3955" t="s">
        <v>172</v>
      </c>
      <c r="K3955" t="s">
        <v>8155</v>
      </c>
      <c r="L3955" t="s">
        <v>8156</v>
      </c>
      <c r="M3955">
        <v>3</v>
      </c>
      <c r="N3955" t="s">
        <v>8164</v>
      </c>
      <c r="O3955" s="4">
        <f>INDEX(products[Cost_per_box], MATCH(shipments9[[#This Row],[PID]], products[PID], 0))</f>
        <v>10.51</v>
      </c>
      <c r="P3955" s="4">
        <f>shipments9[[#This Row],[Boxes]]*shipments9[[#This Row],[Cost Per Box]]</f>
        <v>1544.97</v>
      </c>
      <c r="Q3955" s="4">
        <f>shipments9[[#This Row],[Amount]] -shipments9[[#This Row],[total cost]]</f>
        <v>-80.220000000000027</v>
      </c>
      <c r="R3955" s="4" t="str">
        <f>IF(shipments9[[#This Row],[Gross Profit]]&lt;0,"Loss","Profit")</f>
        <v>Loss</v>
      </c>
      <c r="S3955" s="9">
        <f>shipments9[[#This Row],[Gross Profit]]/shipments9[[#This Row],[Amount]]</f>
        <v>-5.476702508960575E-2</v>
      </c>
      <c r="T3955" s="11">
        <f>shipments9[[#This Row],[Amount]]/shipments9[[#This Row],[Boxes]]</f>
        <v>9.9642857142857135</v>
      </c>
    </row>
    <row r="3956" spans="1:20" hidden="1" x14ac:dyDescent="0.25">
      <c r="A3956" t="s">
        <v>4153</v>
      </c>
      <c r="B3956" t="s">
        <v>42</v>
      </c>
      <c r="C3956" t="s">
        <v>141</v>
      </c>
      <c r="D3956" t="s">
        <v>22</v>
      </c>
      <c r="E3956" s="1">
        <v>45117</v>
      </c>
      <c r="F3956" s="1" t="str">
        <f>TEXT(shipments9[[#This Row],[Shipdate]],"ddd")</f>
        <v>Mon</v>
      </c>
      <c r="G3956" s="1" t="str">
        <f>IF(OR(shipments9[[#This Row],[Day Name]]="Sat",shipments9[[#This Row],[Day Name]]="Sun"),"Weekend","Weekday")</f>
        <v>Weekday</v>
      </c>
      <c r="H3956">
        <v>1640.25</v>
      </c>
      <c r="I3956">
        <v>127</v>
      </c>
      <c r="J3956" t="s">
        <v>172</v>
      </c>
      <c r="K3956" t="s">
        <v>8151</v>
      </c>
      <c r="L3956" t="s">
        <v>8160</v>
      </c>
      <c r="M3956">
        <v>7</v>
      </c>
      <c r="N3956" t="s">
        <v>8161</v>
      </c>
      <c r="O3956" s="4">
        <f>INDEX(products[Cost_per_box], MATCH(shipments9[[#This Row],[PID]], products[PID], 0))</f>
        <v>8.2200000000000006</v>
      </c>
      <c r="P3956" s="4">
        <f>shipments9[[#This Row],[Boxes]]*shipments9[[#This Row],[Cost Per Box]]</f>
        <v>1043.94</v>
      </c>
      <c r="Q3956" s="4">
        <f>shipments9[[#This Row],[Amount]] -shipments9[[#This Row],[total cost]]</f>
        <v>596.30999999999995</v>
      </c>
      <c r="R3956" s="4" t="str">
        <f>IF(shipments9[[#This Row],[Gross Profit]]&lt;0,"Loss","Profit")</f>
        <v>Profit</v>
      </c>
      <c r="S3956" s="9">
        <f>shipments9[[#This Row],[Gross Profit]]/shipments9[[#This Row],[Amount]]</f>
        <v>0.36354823959762228</v>
      </c>
      <c r="T3956" s="11">
        <f>shipments9[[#This Row],[Amount]]/shipments9[[#This Row],[Boxes]]</f>
        <v>12.915354330708661</v>
      </c>
    </row>
    <row r="3957" spans="1:20" hidden="1" x14ac:dyDescent="0.25">
      <c r="A3957" t="s">
        <v>4154</v>
      </c>
      <c r="B3957" t="s">
        <v>42</v>
      </c>
      <c r="C3957" t="s">
        <v>141</v>
      </c>
      <c r="D3957" t="s">
        <v>22</v>
      </c>
      <c r="E3957" s="1">
        <v>44981</v>
      </c>
      <c r="F3957" s="1" t="str">
        <f>TEXT(shipments9[[#This Row],[Shipdate]],"ddd")</f>
        <v>Fri</v>
      </c>
      <c r="G3957" s="1" t="str">
        <f>IF(OR(shipments9[[#This Row],[Day Name]]="Sat",shipments9[[#This Row],[Day Name]]="Sun"),"Weekend","Weekday")</f>
        <v>Weekday</v>
      </c>
      <c r="H3957">
        <v>7616.25</v>
      </c>
      <c r="I3957">
        <v>508</v>
      </c>
      <c r="J3957" t="s">
        <v>172</v>
      </c>
      <c r="K3957" t="s">
        <v>8151</v>
      </c>
      <c r="L3957" t="s">
        <v>8156</v>
      </c>
      <c r="M3957">
        <v>2</v>
      </c>
      <c r="N3957" t="s">
        <v>8157</v>
      </c>
      <c r="O3957" s="4">
        <f>INDEX(products[Cost_per_box], MATCH(shipments9[[#This Row],[PID]], products[PID], 0))</f>
        <v>8.2200000000000006</v>
      </c>
      <c r="P3957" s="4">
        <f>shipments9[[#This Row],[Boxes]]*shipments9[[#This Row],[Cost Per Box]]</f>
        <v>4175.76</v>
      </c>
      <c r="Q3957" s="4">
        <f>shipments9[[#This Row],[Amount]] -shipments9[[#This Row],[total cost]]</f>
        <v>3440.49</v>
      </c>
      <c r="R3957" s="4" t="str">
        <f>IF(shipments9[[#This Row],[Gross Profit]]&lt;0,"Loss","Profit")</f>
        <v>Profit</v>
      </c>
      <c r="S3957" s="9">
        <f>shipments9[[#This Row],[Gross Profit]]/shipments9[[#This Row],[Amount]]</f>
        <v>0.45173018217626781</v>
      </c>
      <c r="T3957" s="11">
        <f>shipments9[[#This Row],[Amount]]/shipments9[[#This Row],[Boxes]]</f>
        <v>14.99261811023622</v>
      </c>
    </row>
    <row r="3958" spans="1:20" hidden="1" x14ac:dyDescent="0.25">
      <c r="A3958" t="s">
        <v>4155</v>
      </c>
      <c r="B3958" t="s">
        <v>42</v>
      </c>
      <c r="C3958" t="s">
        <v>141</v>
      </c>
      <c r="D3958" t="s">
        <v>22</v>
      </c>
      <c r="E3958" s="1">
        <v>45301</v>
      </c>
      <c r="F3958" s="1" t="str">
        <f>TEXT(shipments9[[#This Row],[Shipdate]],"ddd")</f>
        <v>Wed</v>
      </c>
      <c r="G3958" s="1" t="str">
        <f>IF(OR(shipments9[[#This Row],[Day Name]]="Sat",shipments9[[#This Row],[Day Name]]="Sun"),"Weekend","Weekday")</f>
        <v>Weekday</v>
      </c>
      <c r="H3958">
        <v>7731</v>
      </c>
      <c r="I3958">
        <v>516</v>
      </c>
      <c r="J3958" t="s">
        <v>172</v>
      </c>
      <c r="K3958" t="s">
        <v>8155</v>
      </c>
      <c r="L3958" t="s">
        <v>8156</v>
      </c>
      <c r="M3958">
        <v>1</v>
      </c>
      <c r="N3958" t="s">
        <v>8163</v>
      </c>
      <c r="O3958" s="4">
        <f>INDEX(products[Cost_per_box], MATCH(shipments9[[#This Row],[PID]], products[PID], 0))</f>
        <v>8.2200000000000006</v>
      </c>
      <c r="P3958" s="4">
        <f>shipments9[[#This Row],[Boxes]]*shipments9[[#This Row],[Cost Per Box]]</f>
        <v>4241.5200000000004</v>
      </c>
      <c r="Q3958" s="4">
        <f>shipments9[[#This Row],[Amount]] -shipments9[[#This Row],[total cost]]</f>
        <v>3489.4799999999996</v>
      </c>
      <c r="R3958" s="4" t="str">
        <f>IF(shipments9[[#This Row],[Gross Profit]]&lt;0,"Loss","Profit")</f>
        <v>Profit</v>
      </c>
      <c r="S3958" s="9">
        <f>shipments9[[#This Row],[Gross Profit]]/shipments9[[#This Row],[Amount]]</f>
        <v>0.45136204889406278</v>
      </c>
      <c r="T3958" s="11">
        <f>shipments9[[#This Row],[Amount]]/shipments9[[#This Row],[Boxes]]</f>
        <v>14.982558139534884</v>
      </c>
    </row>
    <row r="3959" spans="1:20" hidden="1" x14ac:dyDescent="0.25">
      <c r="A3959" t="s">
        <v>4156</v>
      </c>
      <c r="B3959" t="s">
        <v>42</v>
      </c>
      <c r="C3959" t="s">
        <v>141</v>
      </c>
      <c r="D3959" t="s">
        <v>22</v>
      </c>
      <c r="E3959" s="1">
        <v>45268</v>
      </c>
      <c r="F3959" s="1" t="str">
        <f>TEXT(shipments9[[#This Row],[Shipdate]],"ddd")</f>
        <v>Fri</v>
      </c>
      <c r="G3959" s="1" t="str">
        <f>IF(OR(shipments9[[#This Row],[Day Name]]="Sat",shipments9[[#This Row],[Day Name]]="Sun"),"Weekend","Weekday")</f>
        <v>Weekday</v>
      </c>
      <c r="H3959">
        <v>1471.5</v>
      </c>
      <c r="I3959">
        <v>92</v>
      </c>
      <c r="J3959" t="s">
        <v>172</v>
      </c>
      <c r="K3959" t="s">
        <v>8151</v>
      </c>
      <c r="L3959" t="s">
        <v>8152</v>
      </c>
      <c r="M3959">
        <v>12</v>
      </c>
      <c r="N3959" t="s">
        <v>8166</v>
      </c>
      <c r="O3959" s="4">
        <f>INDEX(products[Cost_per_box], MATCH(shipments9[[#This Row],[PID]], products[PID], 0))</f>
        <v>8.2200000000000006</v>
      </c>
      <c r="P3959" s="4">
        <f>shipments9[[#This Row],[Boxes]]*shipments9[[#This Row],[Cost Per Box]]</f>
        <v>756.24</v>
      </c>
      <c r="Q3959" s="4">
        <f>shipments9[[#This Row],[Amount]] -shipments9[[#This Row],[total cost]]</f>
        <v>715.26</v>
      </c>
      <c r="R3959" s="4" t="str">
        <f>IF(shipments9[[#This Row],[Gross Profit]]&lt;0,"Loss","Profit")</f>
        <v>Profit</v>
      </c>
      <c r="S3959" s="9">
        <f>shipments9[[#This Row],[Gross Profit]]/shipments9[[#This Row],[Amount]]</f>
        <v>0.48607543323139651</v>
      </c>
      <c r="T3959" s="11">
        <f>shipments9[[#This Row],[Amount]]/shipments9[[#This Row],[Boxes]]</f>
        <v>15.994565217391305</v>
      </c>
    </row>
    <row r="3960" spans="1:20" hidden="1" x14ac:dyDescent="0.25">
      <c r="A3960" t="s">
        <v>4157</v>
      </c>
      <c r="B3960" t="s">
        <v>42</v>
      </c>
      <c r="C3960" t="s">
        <v>141</v>
      </c>
      <c r="D3960" t="s">
        <v>22</v>
      </c>
      <c r="E3960" s="1">
        <v>45281</v>
      </c>
      <c r="F3960" s="1" t="str">
        <f>TEXT(shipments9[[#This Row],[Shipdate]],"ddd")</f>
        <v>Thu</v>
      </c>
      <c r="G3960" s="1" t="str">
        <f>IF(OR(shipments9[[#This Row],[Day Name]]="Sat",shipments9[[#This Row],[Day Name]]="Sun"),"Weekend","Weekday")</f>
        <v>Weekday</v>
      </c>
      <c r="H3960">
        <v>7670.25</v>
      </c>
      <c r="I3960">
        <v>512</v>
      </c>
      <c r="J3960" t="s">
        <v>172</v>
      </c>
      <c r="K3960" t="s">
        <v>8151</v>
      </c>
      <c r="L3960" t="s">
        <v>8152</v>
      </c>
      <c r="M3960">
        <v>12</v>
      </c>
      <c r="N3960" t="s">
        <v>8166</v>
      </c>
      <c r="O3960" s="4">
        <f>INDEX(products[Cost_per_box], MATCH(shipments9[[#This Row],[PID]], products[PID], 0))</f>
        <v>8.2200000000000006</v>
      </c>
      <c r="P3960" s="4">
        <f>shipments9[[#This Row],[Boxes]]*shipments9[[#This Row],[Cost Per Box]]</f>
        <v>4208.6400000000003</v>
      </c>
      <c r="Q3960" s="4">
        <f>shipments9[[#This Row],[Amount]] -shipments9[[#This Row],[total cost]]</f>
        <v>3461.6099999999997</v>
      </c>
      <c r="R3960" s="4" t="str">
        <f>IF(shipments9[[#This Row],[Gross Profit]]&lt;0,"Loss","Profit")</f>
        <v>Profit</v>
      </c>
      <c r="S3960" s="9">
        <f>shipments9[[#This Row],[Gross Profit]]/shipments9[[#This Row],[Amount]]</f>
        <v>0.45130341253544537</v>
      </c>
      <c r="T3960" s="11">
        <f>shipments9[[#This Row],[Amount]]/shipments9[[#This Row],[Boxes]]</f>
        <v>14.98095703125</v>
      </c>
    </row>
    <row r="3961" spans="1:20" hidden="1" x14ac:dyDescent="0.25">
      <c r="A3961" t="s">
        <v>4158</v>
      </c>
      <c r="B3961" t="s">
        <v>42</v>
      </c>
      <c r="C3961" t="s">
        <v>141</v>
      </c>
      <c r="D3961" t="s">
        <v>22</v>
      </c>
      <c r="E3961" s="1">
        <v>45282</v>
      </c>
      <c r="F3961" s="1" t="str">
        <f>TEXT(shipments9[[#This Row],[Shipdate]],"ddd")</f>
        <v>Fri</v>
      </c>
      <c r="G3961" s="1" t="str">
        <f>IF(OR(shipments9[[#This Row],[Day Name]]="Sat",shipments9[[#This Row],[Day Name]]="Sun"),"Weekend","Weekday")</f>
        <v>Weekday</v>
      </c>
      <c r="H3961">
        <v>648</v>
      </c>
      <c r="I3961">
        <v>47</v>
      </c>
      <c r="J3961" t="s">
        <v>172</v>
      </c>
      <c r="K3961" t="s">
        <v>8151</v>
      </c>
      <c r="L3961" t="s">
        <v>8152</v>
      </c>
      <c r="M3961">
        <v>12</v>
      </c>
      <c r="N3961" t="s">
        <v>8166</v>
      </c>
      <c r="O3961" s="4">
        <f>INDEX(products[Cost_per_box], MATCH(shipments9[[#This Row],[PID]], products[PID], 0))</f>
        <v>8.2200000000000006</v>
      </c>
      <c r="P3961" s="4">
        <f>shipments9[[#This Row],[Boxes]]*shipments9[[#This Row],[Cost Per Box]]</f>
        <v>386.34000000000003</v>
      </c>
      <c r="Q3961" s="4">
        <f>shipments9[[#This Row],[Amount]] -shipments9[[#This Row],[total cost]]</f>
        <v>261.65999999999997</v>
      </c>
      <c r="R3961" s="4" t="str">
        <f>IF(shipments9[[#This Row],[Gross Profit]]&lt;0,"Loss","Profit")</f>
        <v>Profit</v>
      </c>
      <c r="S3961" s="9">
        <f>shipments9[[#This Row],[Gross Profit]]/shipments9[[#This Row],[Amount]]</f>
        <v>0.40379629629629626</v>
      </c>
      <c r="T3961" s="11">
        <f>shipments9[[#This Row],[Amount]]/shipments9[[#This Row],[Boxes]]</f>
        <v>13.787234042553191</v>
      </c>
    </row>
    <row r="3962" spans="1:20" hidden="1" x14ac:dyDescent="0.25">
      <c r="A3962" t="s">
        <v>4159</v>
      </c>
      <c r="B3962" t="s">
        <v>45</v>
      </c>
      <c r="C3962" t="s">
        <v>141</v>
      </c>
      <c r="D3962" t="s">
        <v>22</v>
      </c>
      <c r="E3962" s="1">
        <v>45153</v>
      </c>
      <c r="F3962" s="1" t="str">
        <f>TEXT(shipments9[[#This Row],[Shipdate]],"ddd")</f>
        <v>Tue</v>
      </c>
      <c r="G3962" s="1" t="str">
        <f>IF(OR(shipments9[[#This Row],[Day Name]]="Sat",shipments9[[#This Row],[Day Name]]="Sun"),"Weekend","Weekday")</f>
        <v>Weekday</v>
      </c>
      <c r="H3962">
        <v>1494</v>
      </c>
      <c r="I3962">
        <v>115</v>
      </c>
      <c r="J3962" t="s">
        <v>172</v>
      </c>
      <c r="K3962" t="s">
        <v>8151</v>
      </c>
      <c r="L3962" t="s">
        <v>8160</v>
      </c>
      <c r="M3962">
        <v>8</v>
      </c>
      <c r="N3962" t="s">
        <v>8162</v>
      </c>
      <c r="O3962" s="4">
        <f>INDEX(products[Cost_per_box], MATCH(shipments9[[#This Row],[PID]], products[PID], 0))</f>
        <v>8.2200000000000006</v>
      </c>
      <c r="P3962" s="4">
        <f>shipments9[[#This Row],[Boxes]]*shipments9[[#This Row],[Cost Per Box]]</f>
        <v>945.30000000000007</v>
      </c>
      <c r="Q3962" s="4">
        <f>shipments9[[#This Row],[Amount]] -shipments9[[#This Row],[total cost]]</f>
        <v>548.69999999999993</v>
      </c>
      <c r="R3962" s="4" t="str">
        <f>IF(shipments9[[#This Row],[Gross Profit]]&lt;0,"Loss","Profit")</f>
        <v>Profit</v>
      </c>
      <c r="S3962" s="9">
        <f>shipments9[[#This Row],[Gross Profit]]/shipments9[[#This Row],[Amount]]</f>
        <v>0.36726907630522082</v>
      </c>
      <c r="T3962" s="11">
        <f>shipments9[[#This Row],[Amount]]/shipments9[[#This Row],[Boxes]]</f>
        <v>12.991304347826087</v>
      </c>
    </row>
    <row r="3963" spans="1:20" hidden="1" x14ac:dyDescent="0.25">
      <c r="A3963" t="s">
        <v>4160</v>
      </c>
      <c r="B3963" t="s">
        <v>71</v>
      </c>
      <c r="C3963" t="s">
        <v>141</v>
      </c>
      <c r="D3963" t="s">
        <v>22</v>
      </c>
      <c r="E3963" s="1">
        <v>45343</v>
      </c>
      <c r="F3963" s="1" t="str">
        <f>TEXT(shipments9[[#This Row],[Shipdate]],"ddd")</f>
        <v>Wed</v>
      </c>
      <c r="G3963" s="1" t="str">
        <f>IF(OR(shipments9[[#This Row],[Day Name]]="Sat",shipments9[[#This Row],[Day Name]]="Sun"),"Weekend","Weekday")</f>
        <v>Weekday</v>
      </c>
      <c r="H3963">
        <v>465.75</v>
      </c>
      <c r="I3963">
        <v>30</v>
      </c>
      <c r="J3963" t="s">
        <v>172</v>
      </c>
      <c r="K3963" t="s">
        <v>8155</v>
      </c>
      <c r="L3963" t="s">
        <v>8156</v>
      </c>
      <c r="M3963">
        <v>2</v>
      </c>
      <c r="N3963" t="s">
        <v>8157</v>
      </c>
      <c r="O3963" s="4">
        <f>INDEX(products[Cost_per_box], MATCH(shipments9[[#This Row],[PID]], products[PID], 0))</f>
        <v>8.2200000000000006</v>
      </c>
      <c r="P3963" s="4">
        <f>shipments9[[#This Row],[Boxes]]*shipments9[[#This Row],[Cost Per Box]]</f>
        <v>246.60000000000002</v>
      </c>
      <c r="Q3963" s="4">
        <f>shipments9[[#This Row],[Amount]] -shipments9[[#This Row],[total cost]]</f>
        <v>219.14999999999998</v>
      </c>
      <c r="R3963" s="4" t="str">
        <f>IF(shipments9[[#This Row],[Gross Profit]]&lt;0,"Loss","Profit")</f>
        <v>Profit</v>
      </c>
      <c r="S3963" s="9">
        <f>shipments9[[#This Row],[Gross Profit]]/shipments9[[#This Row],[Amount]]</f>
        <v>0.47053140096618351</v>
      </c>
      <c r="T3963" s="11">
        <f>shipments9[[#This Row],[Amount]]/shipments9[[#This Row],[Boxes]]</f>
        <v>15.525</v>
      </c>
    </row>
    <row r="3964" spans="1:20" hidden="1" x14ac:dyDescent="0.25">
      <c r="A3964" t="s">
        <v>4161</v>
      </c>
      <c r="B3964" t="s">
        <v>71</v>
      </c>
      <c r="C3964" t="s">
        <v>141</v>
      </c>
      <c r="D3964" t="s">
        <v>22</v>
      </c>
      <c r="E3964" s="1">
        <v>45118</v>
      </c>
      <c r="F3964" s="1" t="str">
        <f>TEXT(shipments9[[#This Row],[Shipdate]],"ddd")</f>
        <v>Tue</v>
      </c>
      <c r="G3964" s="1" t="str">
        <f>IF(OR(shipments9[[#This Row],[Day Name]]="Sat",shipments9[[#This Row],[Day Name]]="Sun"),"Weekend","Weekday")</f>
        <v>Weekday</v>
      </c>
      <c r="H3964">
        <v>6572.25</v>
      </c>
      <c r="I3964">
        <v>470</v>
      </c>
      <c r="J3964" t="s">
        <v>172</v>
      </c>
      <c r="K3964" t="s">
        <v>8151</v>
      </c>
      <c r="L3964" t="s">
        <v>8160</v>
      </c>
      <c r="M3964">
        <v>7</v>
      </c>
      <c r="N3964" t="s">
        <v>8161</v>
      </c>
      <c r="O3964" s="4">
        <f>INDEX(products[Cost_per_box], MATCH(shipments9[[#This Row],[PID]], products[PID], 0))</f>
        <v>8.2200000000000006</v>
      </c>
      <c r="P3964" s="4">
        <f>shipments9[[#This Row],[Boxes]]*shipments9[[#This Row],[Cost Per Box]]</f>
        <v>3863.4</v>
      </c>
      <c r="Q3964" s="4">
        <f>shipments9[[#This Row],[Amount]] -shipments9[[#This Row],[total cost]]</f>
        <v>2708.85</v>
      </c>
      <c r="R3964" s="4" t="str">
        <f>IF(shipments9[[#This Row],[Gross Profit]]&lt;0,"Loss","Profit")</f>
        <v>Profit</v>
      </c>
      <c r="S3964" s="9">
        <f>shipments9[[#This Row],[Gross Profit]]/shipments9[[#This Row],[Amount]]</f>
        <v>0.41216478374985732</v>
      </c>
      <c r="T3964" s="11">
        <f>shipments9[[#This Row],[Amount]]/shipments9[[#This Row],[Boxes]]</f>
        <v>13.983510638297872</v>
      </c>
    </row>
    <row r="3965" spans="1:20" hidden="1" x14ac:dyDescent="0.25">
      <c r="A3965" t="s">
        <v>4162</v>
      </c>
      <c r="B3965" t="s">
        <v>71</v>
      </c>
      <c r="C3965" t="s">
        <v>141</v>
      </c>
      <c r="D3965" t="s">
        <v>22</v>
      </c>
      <c r="E3965" s="1">
        <v>45324</v>
      </c>
      <c r="F3965" s="1" t="str">
        <f>TEXT(shipments9[[#This Row],[Shipdate]],"ddd")</f>
        <v>Fri</v>
      </c>
      <c r="G3965" s="1" t="str">
        <f>IF(OR(shipments9[[#This Row],[Day Name]]="Sat",shipments9[[#This Row],[Day Name]]="Sun"),"Weekend","Weekday")</f>
        <v>Weekday</v>
      </c>
      <c r="H3965">
        <v>3426.75</v>
      </c>
      <c r="I3965">
        <v>245</v>
      </c>
      <c r="J3965" t="s">
        <v>172</v>
      </c>
      <c r="K3965" t="s">
        <v>8155</v>
      </c>
      <c r="L3965" t="s">
        <v>8156</v>
      </c>
      <c r="M3965">
        <v>2</v>
      </c>
      <c r="N3965" t="s">
        <v>8157</v>
      </c>
      <c r="O3965" s="4">
        <f>INDEX(products[Cost_per_box], MATCH(shipments9[[#This Row],[PID]], products[PID], 0))</f>
        <v>8.2200000000000006</v>
      </c>
      <c r="P3965" s="4">
        <f>shipments9[[#This Row],[Boxes]]*shipments9[[#This Row],[Cost Per Box]]</f>
        <v>2013.9</v>
      </c>
      <c r="Q3965" s="4">
        <f>shipments9[[#This Row],[Amount]] -shipments9[[#This Row],[total cost]]</f>
        <v>1412.85</v>
      </c>
      <c r="R3965" s="4" t="str">
        <f>IF(shipments9[[#This Row],[Gross Profit]]&lt;0,"Loss","Profit")</f>
        <v>Profit</v>
      </c>
      <c r="S3965" s="9">
        <f>shipments9[[#This Row],[Gross Profit]]/shipments9[[#This Row],[Amount]]</f>
        <v>0.41230028452615447</v>
      </c>
      <c r="T3965" s="11">
        <f>shipments9[[#This Row],[Amount]]/shipments9[[#This Row],[Boxes]]</f>
        <v>13.986734693877551</v>
      </c>
    </row>
    <row r="3966" spans="1:20" hidden="1" x14ac:dyDescent="0.25">
      <c r="A3966" t="s">
        <v>4163</v>
      </c>
      <c r="B3966" t="s">
        <v>71</v>
      </c>
      <c r="C3966" t="s">
        <v>141</v>
      </c>
      <c r="D3966" t="s">
        <v>22</v>
      </c>
      <c r="E3966" s="1">
        <v>45342</v>
      </c>
      <c r="F3966" s="1" t="str">
        <f>TEXT(shipments9[[#This Row],[Shipdate]],"ddd")</f>
        <v>Tue</v>
      </c>
      <c r="G3966" s="1" t="str">
        <f>IF(OR(shipments9[[#This Row],[Day Name]]="Sat",shipments9[[#This Row],[Day Name]]="Sun"),"Weekend","Weekday")</f>
        <v>Weekday</v>
      </c>
      <c r="H3966">
        <v>1136.25</v>
      </c>
      <c r="I3966">
        <v>88</v>
      </c>
      <c r="J3966" t="s">
        <v>172</v>
      </c>
      <c r="K3966" t="s">
        <v>8155</v>
      </c>
      <c r="L3966" t="s">
        <v>8156</v>
      </c>
      <c r="M3966">
        <v>2</v>
      </c>
      <c r="N3966" t="s">
        <v>8157</v>
      </c>
      <c r="O3966" s="4">
        <f>INDEX(products[Cost_per_box], MATCH(shipments9[[#This Row],[PID]], products[PID], 0))</f>
        <v>8.2200000000000006</v>
      </c>
      <c r="P3966" s="4">
        <f>shipments9[[#This Row],[Boxes]]*shipments9[[#This Row],[Cost Per Box]]</f>
        <v>723.36</v>
      </c>
      <c r="Q3966" s="4">
        <f>shipments9[[#This Row],[Amount]] -shipments9[[#This Row],[total cost]]</f>
        <v>412.89</v>
      </c>
      <c r="R3966" s="4" t="str">
        <f>IF(shipments9[[#This Row],[Gross Profit]]&lt;0,"Loss","Profit")</f>
        <v>Profit</v>
      </c>
      <c r="S3966" s="9">
        <f>shipments9[[#This Row],[Gross Profit]]/shipments9[[#This Row],[Amount]]</f>
        <v>0.36337953795379535</v>
      </c>
      <c r="T3966" s="11">
        <f>shipments9[[#This Row],[Amount]]/shipments9[[#This Row],[Boxes]]</f>
        <v>12.911931818181818</v>
      </c>
    </row>
    <row r="3967" spans="1:20" hidden="1" x14ac:dyDescent="0.25">
      <c r="A3967" t="s">
        <v>4164</v>
      </c>
      <c r="B3967" t="s">
        <v>74</v>
      </c>
      <c r="C3967" t="s">
        <v>141</v>
      </c>
      <c r="D3967" t="s">
        <v>22</v>
      </c>
      <c r="E3967" s="1">
        <v>45358</v>
      </c>
      <c r="F3967" s="1" t="str">
        <f>TEXT(shipments9[[#This Row],[Shipdate]],"ddd")</f>
        <v>Thu</v>
      </c>
      <c r="G3967" s="1" t="str">
        <f>IF(OR(shipments9[[#This Row],[Day Name]]="Sat",shipments9[[#This Row],[Day Name]]="Sun"),"Weekend","Weekday")</f>
        <v>Weekday</v>
      </c>
      <c r="H3967">
        <v>9288</v>
      </c>
      <c r="I3967">
        <v>715</v>
      </c>
      <c r="J3967" t="s">
        <v>172</v>
      </c>
      <c r="K3967" t="s">
        <v>8155</v>
      </c>
      <c r="L3967" t="s">
        <v>8156</v>
      </c>
      <c r="M3967">
        <v>3</v>
      </c>
      <c r="N3967" t="s">
        <v>8164</v>
      </c>
      <c r="O3967" s="4">
        <f>INDEX(products[Cost_per_box], MATCH(shipments9[[#This Row],[PID]], products[PID], 0))</f>
        <v>8.2200000000000006</v>
      </c>
      <c r="P3967" s="4">
        <f>shipments9[[#This Row],[Boxes]]*shipments9[[#This Row],[Cost Per Box]]</f>
        <v>5877.3</v>
      </c>
      <c r="Q3967" s="4">
        <f>shipments9[[#This Row],[Amount]] -shipments9[[#This Row],[total cost]]</f>
        <v>3410.7</v>
      </c>
      <c r="R3967" s="4" t="str">
        <f>IF(shipments9[[#This Row],[Gross Profit]]&lt;0,"Loss","Profit")</f>
        <v>Profit</v>
      </c>
      <c r="S3967" s="9">
        <f>shipments9[[#This Row],[Gross Profit]]/shipments9[[#This Row],[Amount]]</f>
        <v>0.36721576227390179</v>
      </c>
      <c r="T3967" s="11">
        <f>shipments9[[#This Row],[Amount]]/shipments9[[#This Row],[Boxes]]</f>
        <v>12.990209790209791</v>
      </c>
    </row>
    <row r="3968" spans="1:20" hidden="1" x14ac:dyDescent="0.25">
      <c r="A3968" t="s">
        <v>4165</v>
      </c>
      <c r="B3968" t="s">
        <v>74</v>
      </c>
      <c r="C3968" t="s">
        <v>141</v>
      </c>
      <c r="D3968" t="s">
        <v>22</v>
      </c>
      <c r="E3968" s="1">
        <v>45189</v>
      </c>
      <c r="F3968" s="1" t="str">
        <f>TEXT(shipments9[[#This Row],[Shipdate]],"ddd")</f>
        <v>Wed</v>
      </c>
      <c r="G3968" s="1" t="str">
        <f>IF(OR(shipments9[[#This Row],[Day Name]]="Sat",shipments9[[#This Row],[Day Name]]="Sun"),"Weekend","Weekday")</f>
        <v>Weekday</v>
      </c>
      <c r="H3968">
        <v>4272.75</v>
      </c>
      <c r="I3968">
        <v>329</v>
      </c>
      <c r="J3968" t="s">
        <v>172</v>
      </c>
      <c r="K3968" t="s">
        <v>8151</v>
      </c>
      <c r="L3968" t="s">
        <v>8160</v>
      </c>
      <c r="M3968">
        <v>9</v>
      </c>
      <c r="N3968" t="s">
        <v>8167</v>
      </c>
      <c r="O3968" s="4">
        <f>INDEX(products[Cost_per_box], MATCH(shipments9[[#This Row],[PID]], products[PID], 0))</f>
        <v>8.2200000000000006</v>
      </c>
      <c r="P3968" s="4">
        <f>shipments9[[#This Row],[Boxes]]*shipments9[[#This Row],[Cost Per Box]]</f>
        <v>2704.38</v>
      </c>
      <c r="Q3968" s="4">
        <f>shipments9[[#This Row],[Amount]] -shipments9[[#This Row],[total cost]]</f>
        <v>1568.37</v>
      </c>
      <c r="R3968" s="4" t="str">
        <f>IF(shipments9[[#This Row],[Gross Profit]]&lt;0,"Loss","Profit")</f>
        <v>Profit</v>
      </c>
      <c r="S3968" s="9">
        <f>shipments9[[#This Row],[Gross Profit]]/shipments9[[#This Row],[Amount]]</f>
        <v>0.36706336668421974</v>
      </c>
      <c r="T3968" s="11">
        <f>shipments9[[#This Row],[Amount]]/shipments9[[#This Row],[Boxes]]</f>
        <v>12.9870820668693</v>
      </c>
    </row>
    <row r="3969" spans="1:20" hidden="1" x14ac:dyDescent="0.25">
      <c r="A3969" t="s">
        <v>4166</v>
      </c>
      <c r="B3969" t="s">
        <v>74</v>
      </c>
      <c r="C3969" t="s">
        <v>141</v>
      </c>
      <c r="D3969" t="s">
        <v>22</v>
      </c>
      <c r="E3969" s="1">
        <v>45272</v>
      </c>
      <c r="F3969" s="1" t="str">
        <f>TEXT(shipments9[[#This Row],[Shipdate]],"ddd")</f>
        <v>Tue</v>
      </c>
      <c r="G3969" s="1" t="str">
        <f>IF(OR(shipments9[[#This Row],[Day Name]]="Sat",shipments9[[#This Row],[Day Name]]="Sun"),"Weekend","Weekday")</f>
        <v>Weekday</v>
      </c>
      <c r="H3969">
        <v>546.75</v>
      </c>
      <c r="I3969">
        <v>46</v>
      </c>
      <c r="J3969" t="s">
        <v>172</v>
      </c>
      <c r="K3969" t="s">
        <v>8151</v>
      </c>
      <c r="L3969" t="s">
        <v>8152</v>
      </c>
      <c r="M3969">
        <v>12</v>
      </c>
      <c r="N3969" t="s">
        <v>8166</v>
      </c>
      <c r="O3969" s="4">
        <f>INDEX(products[Cost_per_box], MATCH(shipments9[[#This Row],[PID]], products[PID], 0))</f>
        <v>8.2200000000000006</v>
      </c>
      <c r="P3969" s="4">
        <f>shipments9[[#This Row],[Boxes]]*shipments9[[#This Row],[Cost Per Box]]</f>
        <v>378.12</v>
      </c>
      <c r="Q3969" s="4">
        <f>shipments9[[#This Row],[Amount]] -shipments9[[#This Row],[total cost]]</f>
        <v>168.63</v>
      </c>
      <c r="R3969" s="4" t="str">
        <f>IF(shipments9[[#This Row],[Gross Profit]]&lt;0,"Loss","Profit")</f>
        <v>Profit</v>
      </c>
      <c r="S3969" s="9">
        <f>shipments9[[#This Row],[Gross Profit]]/shipments9[[#This Row],[Amount]]</f>
        <v>0.30842249657064469</v>
      </c>
      <c r="T3969" s="11">
        <f>shipments9[[#This Row],[Amount]]/shipments9[[#This Row],[Boxes]]</f>
        <v>11.885869565217391</v>
      </c>
    </row>
    <row r="3970" spans="1:20" hidden="1" x14ac:dyDescent="0.25">
      <c r="A3970" t="s">
        <v>4167</v>
      </c>
      <c r="B3970" t="s">
        <v>74</v>
      </c>
      <c r="C3970" t="s">
        <v>141</v>
      </c>
      <c r="D3970" t="s">
        <v>22</v>
      </c>
      <c r="E3970" s="1">
        <v>45230</v>
      </c>
      <c r="F3970" s="1" t="str">
        <f>TEXT(shipments9[[#This Row],[Shipdate]],"ddd")</f>
        <v>Tue</v>
      </c>
      <c r="G3970" s="1" t="str">
        <f>IF(OR(shipments9[[#This Row],[Day Name]]="Sat",shipments9[[#This Row],[Day Name]]="Sun"),"Weekend","Weekday")</f>
        <v>Weekday</v>
      </c>
      <c r="H3970">
        <v>4065.75</v>
      </c>
      <c r="I3970">
        <v>339</v>
      </c>
      <c r="J3970" t="s">
        <v>172</v>
      </c>
      <c r="K3970" t="s">
        <v>8151</v>
      </c>
      <c r="L3970" t="s">
        <v>8152</v>
      </c>
      <c r="M3970">
        <v>10</v>
      </c>
      <c r="N3970" t="s">
        <v>8153</v>
      </c>
      <c r="O3970" s="4">
        <f>INDEX(products[Cost_per_box], MATCH(shipments9[[#This Row],[PID]], products[PID], 0))</f>
        <v>8.2200000000000006</v>
      </c>
      <c r="P3970" s="4">
        <f>shipments9[[#This Row],[Boxes]]*shipments9[[#This Row],[Cost Per Box]]</f>
        <v>2786.5800000000004</v>
      </c>
      <c r="Q3970" s="4">
        <f>shipments9[[#This Row],[Amount]] -shipments9[[#This Row],[total cost]]</f>
        <v>1279.1699999999996</v>
      </c>
      <c r="R3970" s="4" t="str">
        <f>IF(shipments9[[#This Row],[Gross Profit]]&lt;0,"Loss","Profit")</f>
        <v>Profit</v>
      </c>
      <c r="S3970" s="9">
        <f>shipments9[[#This Row],[Gross Profit]]/shipments9[[#This Row],[Amount]]</f>
        <v>0.31462091864969555</v>
      </c>
      <c r="T3970" s="11">
        <f>shipments9[[#This Row],[Amount]]/shipments9[[#This Row],[Boxes]]</f>
        <v>11.993362831858407</v>
      </c>
    </row>
    <row r="3971" spans="1:20" hidden="1" x14ac:dyDescent="0.25">
      <c r="A3971" t="s">
        <v>4168</v>
      </c>
      <c r="B3971" t="s">
        <v>49</v>
      </c>
      <c r="C3971" t="s">
        <v>141</v>
      </c>
      <c r="D3971" t="s">
        <v>22</v>
      </c>
      <c r="E3971" s="1">
        <v>45323</v>
      </c>
      <c r="F3971" s="1" t="str">
        <f>TEXT(shipments9[[#This Row],[Shipdate]],"ddd")</f>
        <v>Thu</v>
      </c>
      <c r="G3971" s="1" t="str">
        <f>IF(OR(shipments9[[#This Row],[Day Name]]="Sat",shipments9[[#This Row],[Day Name]]="Sun"),"Weekend","Weekday")</f>
        <v>Weekday</v>
      </c>
      <c r="H3971">
        <v>261</v>
      </c>
      <c r="I3971">
        <v>18</v>
      </c>
      <c r="J3971" t="s">
        <v>172</v>
      </c>
      <c r="K3971" t="s">
        <v>8155</v>
      </c>
      <c r="L3971" t="s">
        <v>8156</v>
      </c>
      <c r="M3971">
        <v>2</v>
      </c>
      <c r="N3971" t="s">
        <v>8157</v>
      </c>
      <c r="O3971" s="4">
        <f>INDEX(products[Cost_per_box], MATCH(shipments9[[#This Row],[PID]], products[PID], 0))</f>
        <v>8.2200000000000006</v>
      </c>
      <c r="P3971" s="4">
        <f>shipments9[[#This Row],[Boxes]]*shipments9[[#This Row],[Cost Per Box]]</f>
        <v>147.96</v>
      </c>
      <c r="Q3971" s="4">
        <f>shipments9[[#This Row],[Amount]] -shipments9[[#This Row],[total cost]]</f>
        <v>113.03999999999999</v>
      </c>
      <c r="R3971" s="4" t="str">
        <f>IF(shipments9[[#This Row],[Gross Profit]]&lt;0,"Loss","Profit")</f>
        <v>Profit</v>
      </c>
      <c r="S3971" s="9">
        <f>shipments9[[#This Row],[Gross Profit]]/shipments9[[#This Row],[Amount]]</f>
        <v>0.43310344827586206</v>
      </c>
      <c r="T3971" s="11">
        <f>shipments9[[#This Row],[Amount]]/shipments9[[#This Row],[Boxes]]</f>
        <v>14.5</v>
      </c>
    </row>
    <row r="3972" spans="1:20" hidden="1" x14ac:dyDescent="0.25">
      <c r="A3972" t="s">
        <v>4169</v>
      </c>
      <c r="B3972" t="s">
        <v>49</v>
      </c>
      <c r="C3972" t="s">
        <v>141</v>
      </c>
      <c r="D3972" t="s">
        <v>22</v>
      </c>
      <c r="E3972" s="1">
        <v>45278</v>
      </c>
      <c r="F3972" s="1" t="str">
        <f>TEXT(shipments9[[#This Row],[Shipdate]],"ddd")</f>
        <v>Mon</v>
      </c>
      <c r="G3972" s="1" t="str">
        <f>IF(OR(shipments9[[#This Row],[Day Name]]="Sat",shipments9[[#This Row],[Day Name]]="Sun"),"Weekend","Weekday")</f>
        <v>Weekday</v>
      </c>
      <c r="H3972">
        <v>7051.5</v>
      </c>
      <c r="I3972">
        <v>543</v>
      </c>
      <c r="J3972" t="s">
        <v>172</v>
      </c>
      <c r="K3972" t="s">
        <v>8151</v>
      </c>
      <c r="L3972" t="s">
        <v>8152</v>
      </c>
      <c r="M3972">
        <v>12</v>
      </c>
      <c r="N3972" t="s">
        <v>8166</v>
      </c>
      <c r="O3972" s="4">
        <f>INDEX(products[Cost_per_box], MATCH(shipments9[[#This Row],[PID]], products[PID], 0))</f>
        <v>8.2200000000000006</v>
      </c>
      <c r="P3972" s="4">
        <f>shipments9[[#This Row],[Boxes]]*shipments9[[#This Row],[Cost Per Box]]</f>
        <v>4463.46</v>
      </c>
      <c r="Q3972" s="4">
        <f>shipments9[[#This Row],[Amount]] -shipments9[[#This Row],[total cost]]</f>
        <v>2588.04</v>
      </c>
      <c r="R3972" s="4" t="str">
        <f>IF(shipments9[[#This Row],[Gross Profit]]&lt;0,"Loss","Profit")</f>
        <v>Profit</v>
      </c>
      <c r="S3972" s="9">
        <f>shipments9[[#This Row],[Gross Profit]]/shipments9[[#This Row],[Amount]]</f>
        <v>0.3670197830248883</v>
      </c>
      <c r="T3972" s="11">
        <f>shipments9[[#This Row],[Amount]]/shipments9[[#This Row],[Boxes]]</f>
        <v>12.986187845303867</v>
      </c>
    </row>
    <row r="3973" spans="1:20" hidden="1" x14ac:dyDescent="0.25">
      <c r="A3973" t="s">
        <v>4170</v>
      </c>
      <c r="B3973" t="s">
        <v>49</v>
      </c>
      <c r="C3973" t="s">
        <v>141</v>
      </c>
      <c r="D3973" t="s">
        <v>22</v>
      </c>
      <c r="E3973" s="1">
        <v>45141</v>
      </c>
      <c r="F3973" s="1" t="str">
        <f>TEXT(shipments9[[#This Row],[Shipdate]],"ddd")</f>
        <v>Thu</v>
      </c>
      <c r="G3973" s="1" t="str">
        <f>IF(OR(shipments9[[#This Row],[Day Name]]="Sat",shipments9[[#This Row],[Day Name]]="Sun"),"Weekend","Weekday")</f>
        <v>Weekday</v>
      </c>
      <c r="H3973">
        <v>2832.75</v>
      </c>
      <c r="I3973">
        <v>189</v>
      </c>
      <c r="J3973" t="s">
        <v>172</v>
      </c>
      <c r="K3973" t="s">
        <v>8151</v>
      </c>
      <c r="L3973" t="s">
        <v>8160</v>
      </c>
      <c r="M3973">
        <v>8</v>
      </c>
      <c r="N3973" t="s">
        <v>8162</v>
      </c>
      <c r="O3973" s="4">
        <f>INDEX(products[Cost_per_box], MATCH(shipments9[[#This Row],[PID]], products[PID], 0))</f>
        <v>8.2200000000000006</v>
      </c>
      <c r="P3973" s="4">
        <f>shipments9[[#This Row],[Boxes]]*shipments9[[#This Row],[Cost Per Box]]</f>
        <v>1553.5800000000002</v>
      </c>
      <c r="Q3973" s="4">
        <f>shipments9[[#This Row],[Amount]] -shipments9[[#This Row],[total cost]]</f>
        <v>1279.1699999999998</v>
      </c>
      <c r="R3973" s="4" t="str">
        <f>IF(shipments9[[#This Row],[Gross Profit]]&lt;0,"Loss","Profit")</f>
        <v>Profit</v>
      </c>
      <c r="S3973" s="9">
        <f>shipments9[[#This Row],[Gross Profit]]/shipments9[[#This Row],[Amount]]</f>
        <v>0.45156473391580615</v>
      </c>
      <c r="T3973" s="11">
        <f>shipments9[[#This Row],[Amount]]/shipments9[[#This Row],[Boxes]]</f>
        <v>14.988095238095237</v>
      </c>
    </row>
    <row r="3974" spans="1:20" hidden="1" x14ac:dyDescent="0.25">
      <c r="A3974" t="s">
        <v>4171</v>
      </c>
      <c r="B3974" t="s">
        <v>52</v>
      </c>
      <c r="C3974" t="s">
        <v>141</v>
      </c>
      <c r="D3974" t="s">
        <v>22</v>
      </c>
      <c r="E3974" s="1">
        <v>45051</v>
      </c>
      <c r="F3974" s="1" t="str">
        <f>TEXT(shipments9[[#This Row],[Shipdate]],"ddd")</f>
        <v>Fri</v>
      </c>
      <c r="G3974" s="1" t="str">
        <f>IF(OR(shipments9[[#This Row],[Day Name]]="Sat",shipments9[[#This Row],[Day Name]]="Sun"),"Weekend","Weekday")</f>
        <v>Weekday</v>
      </c>
      <c r="H3974">
        <v>1653.75</v>
      </c>
      <c r="I3974">
        <v>138</v>
      </c>
      <c r="J3974" t="s">
        <v>172</v>
      </c>
      <c r="K3974" t="s">
        <v>8151</v>
      </c>
      <c r="L3974" t="s">
        <v>8154</v>
      </c>
      <c r="M3974">
        <v>5</v>
      </c>
      <c r="N3974" t="s">
        <v>201</v>
      </c>
      <c r="O3974" s="4">
        <f>INDEX(products[Cost_per_box], MATCH(shipments9[[#This Row],[PID]], products[PID], 0))</f>
        <v>8.2200000000000006</v>
      </c>
      <c r="P3974" s="4">
        <f>shipments9[[#This Row],[Boxes]]*shipments9[[#This Row],[Cost Per Box]]</f>
        <v>1134.3600000000001</v>
      </c>
      <c r="Q3974" s="4">
        <f>shipments9[[#This Row],[Amount]] -shipments9[[#This Row],[total cost]]</f>
        <v>519.38999999999987</v>
      </c>
      <c r="R3974" s="4" t="str">
        <f>IF(shipments9[[#This Row],[Gross Profit]]&lt;0,"Loss","Profit")</f>
        <v>Profit</v>
      </c>
      <c r="S3974" s="9">
        <f>shipments9[[#This Row],[Gross Profit]]/shipments9[[#This Row],[Amount]]</f>
        <v>0.31406802721088428</v>
      </c>
      <c r="T3974" s="11">
        <f>shipments9[[#This Row],[Amount]]/shipments9[[#This Row],[Boxes]]</f>
        <v>11.983695652173912</v>
      </c>
    </row>
    <row r="3975" spans="1:20" hidden="1" x14ac:dyDescent="0.25">
      <c r="A3975" t="s">
        <v>4172</v>
      </c>
      <c r="B3975" t="s">
        <v>55</v>
      </c>
      <c r="C3975" t="s">
        <v>141</v>
      </c>
      <c r="D3975" t="s">
        <v>22</v>
      </c>
      <c r="E3975" s="1">
        <v>45111</v>
      </c>
      <c r="F3975" s="1" t="str">
        <f>TEXT(shipments9[[#This Row],[Shipdate]],"ddd")</f>
        <v>Tue</v>
      </c>
      <c r="G3975" s="1" t="str">
        <f>IF(OR(shipments9[[#This Row],[Day Name]]="Sat",shipments9[[#This Row],[Day Name]]="Sun"),"Weekend","Weekday")</f>
        <v>Weekday</v>
      </c>
      <c r="H3975">
        <v>3721.5</v>
      </c>
      <c r="I3975">
        <v>266</v>
      </c>
      <c r="J3975" t="s">
        <v>172</v>
      </c>
      <c r="K3975" t="s">
        <v>8151</v>
      </c>
      <c r="L3975" t="s">
        <v>8160</v>
      </c>
      <c r="M3975">
        <v>7</v>
      </c>
      <c r="N3975" t="s">
        <v>8161</v>
      </c>
      <c r="O3975" s="4">
        <f>INDEX(products[Cost_per_box], MATCH(shipments9[[#This Row],[PID]], products[PID], 0))</f>
        <v>8.2200000000000006</v>
      </c>
      <c r="P3975" s="4">
        <f>shipments9[[#This Row],[Boxes]]*shipments9[[#This Row],[Cost Per Box]]</f>
        <v>2186.52</v>
      </c>
      <c r="Q3975" s="4">
        <f>shipments9[[#This Row],[Amount]] -shipments9[[#This Row],[total cost]]</f>
        <v>1534.98</v>
      </c>
      <c r="R3975" s="4" t="str">
        <f>IF(shipments9[[#This Row],[Gross Profit]]&lt;0,"Loss","Profit")</f>
        <v>Profit</v>
      </c>
      <c r="S3975" s="9">
        <f>shipments9[[#This Row],[Gross Profit]]/shipments9[[#This Row],[Amount]]</f>
        <v>0.41246271664651352</v>
      </c>
      <c r="T3975" s="11">
        <f>shipments9[[#This Row],[Amount]]/shipments9[[#This Row],[Boxes]]</f>
        <v>13.990601503759398</v>
      </c>
    </row>
    <row r="3976" spans="1:20" hidden="1" x14ac:dyDescent="0.25">
      <c r="A3976" t="s">
        <v>4173</v>
      </c>
      <c r="B3976" t="s">
        <v>55</v>
      </c>
      <c r="C3976" t="s">
        <v>141</v>
      </c>
      <c r="D3976" t="s">
        <v>22</v>
      </c>
      <c r="E3976" s="1">
        <v>45149</v>
      </c>
      <c r="F3976" s="1" t="str">
        <f>TEXT(shipments9[[#This Row],[Shipdate]],"ddd")</f>
        <v>Fri</v>
      </c>
      <c r="G3976" s="1" t="str">
        <f>IF(OR(shipments9[[#This Row],[Day Name]]="Sat",shipments9[[#This Row],[Day Name]]="Sun"),"Weekend","Weekday")</f>
        <v>Weekday</v>
      </c>
      <c r="H3976">
        <v>1419.75</v>
      </c>
      <c r="I3976">
        <v>89</v>
      </c>
      <c r="J3976" t="s">
        <v>172</v>
      </c>
      <c r="K3976" t="s">
        <v>8151</v>
      </c>
      <c r="L3976" t="s">
        <v>8160</v>
      </c>
      <c r="M3976">
        <v>8</v>
      </c>
      <c r="N3976" t="s">
        <v>8162</v>
      </c>
      <c r="O3976" s="4">
        <f>INDEX(products[Cost_per_box], MATCH(shipments9[[#This Row],[PID]], products[PID], 0))</f>
        <v>8.2200000000000006</v>
      </c>
      <c r="P3976" s="4">
        <f>shipments9[[#This Row],[Boxes]]*shipments9[[#This Row],[Cost Per Box]]</f>
        <v>731.58</v>
      </c>
      <c r="Q3976" s="4">
        <f>shipments9[[#This Row],[Amount]] -shipments9[[#This Row],[total cost]]</f>
        <v>688.17</v>
      </c>
      <c r="R3976" s="4" t="str">
        <f>IF(shipments9[[#This Row],[Gross Profit]]&lt;0,"Loss","Profit")</f>
        <v>Profit</v>
      </c>
      <c r="S3976" s="9">
        <f>shipments9[[#This Row],[Gross Profit]]/shipments9[[#This Row],[Amount]]</f>
        <v>0.4847120972002113</v>
      </c>
      <c r="T3976" s="11">
        <f>shipments9[[#This Row],[Amount]]/shipments9[[#This Row],[Boxes]]</f>
        <v>15.952247191011235</v>
      </c>
    </row>
    <row r="3977" spans="1:20" hidden="1" x14ac:dyDescent="0.25">
      <c r="A3977" t="s">
        <v>4174</v>
      </c>
      <c r="B3977" t="s">
        <v>55</v>
      </c>
      <c r="C3977" t="s">
        <v>141</v>
      </c>
      <c r="D3977" t="s">
        <v>22</v>
      </c>
      <c r="E3977" s="1">
        <v>45447</v>
      </c>
      <c r="F3977" s="1" t="str">
        <f>TEXT(shipments9[[#This Row],[Shipdate]],"ddd")</f>
        <v>Tue</v>
      </c>
      <c r="G3977" s="1" t="str">
        <f>IF(OR(shipments9[[#This Row],[Day Name]]="Sat",shipments9[[#This Row],[Day Name]]="Sun"),"Weekend","Weekday")</f>
        <v>Weekday</v>
      </c>
      <c r="H3977">
        <v>2279.25</v>
      </c>
      <c r="I3977">
        <v>176</v>
      </c>
      <c r="J3977" t="s">
        <v>172</v>
      </c>
      <c r="K3977" t="s">
        <v>8155</v>
      </c>
      <c r="L3977" t="s">
        <v>8154</v>
      </c>
      <c r="M3977">
        <v>6</v>
      </c>
      <c r="N3977" t="s">
        <v>8159</v>
      </c>
      <c r="O3977" s="4">
        <f>INDEX(products[Cost_per_box], MATCH(shipments9[[#This Row],[PID]], products[PID], 0))</f>
        <v>8.2200000000000006</v>
      </c>
      <c r="P3977" s="4">
        <f>shipments9[[#This Row],[Boxes]]*shipments9[[#This Row],[Cost Per Box]]</f>
        <v>1446.72</v>
      </c>
      <c r="Q3977" s="4">
        <f>shipments9[[#This Row],[Amount]] -shipments9[[#This Row],[total cost]]</f>
        <v>832.53</v>
      </c>
      <c r="R3977" s="4" t="str">
        <f>IF(shipments9[[#This Row],[Gross Profit]]&lt;0,"Loss","Profit")</f>
        <v>Profit</v>
      </c>
      <c r="S3977" s="9">
        <f>shipments9[[#This Row],[Gross Profit]]/shipments9[[#This Row],[Amount]]</f>
        <v>0.3652648897663705</v>
      </c>
      <c r="T3977" s="11">
        <f>shipments9[[#This Row],[Amount]]/shipments9[[#This Row],[Boxes]]</f>
        <v>12.950284090909092</v>
      </c>
    </row>
    <row r="3978" spans="1:20" hidden="1" x14ac:dyDescent="0.25">
      <c r="A3978" t="s">
        <v>4175</v>
      </c>
      <c r="B3978" t="s">
        <v>55</v>
      </c>
      <c r="C3978" t="s">
        <v>141</v>
      </c>
      <c r="D3978" t="s">
        <v>22</v>
      </c>
      <c r="E3978" s="1">
        <v>45112</v>
      </c>
      <c r="F3978" s="1" t="str">
        <f>TEXT(shipments9[[#This Row],[Shipdate]],"ddd")</f>
        <v>Wed</v>
      </c>
      <c r="G3978" s="1" t="str">
        <f>IF(OR(shipments9[[#This Row],[Day Name]]="Sat",shipments9[[#This Row],[Day Name]]="Sun"),"Weekend","Weekday")</f>
        <v>Weekday</v>
      </c>
      <c r="H3978">
        <v>2139.75</v>
      </c>
      <c r="I3978">
        <v>153</v>
      </c>
      <c r="J3978" t="s">
        <v>172</v>
      </c>
      <c r="K3978" t="s">
        <v>8151</v>
      </c>
      <c r="L3978" t="s">
        <v>8160</v>
      </c>
      <c r="M3978">
        <v>7</v>
      </c>
      <c r="N3978" t="s">
        <v>8161</v>
      </c>
      <c r="O3978" s="4">
        <f>INDEX(products[Cost_per_box], MATCH(shipments9[[#This Row],[PID]], products[PID], 0))</f>
        <v>8.2200000000000006</v>
      </c>
      <c r="P3978" s="4">
        <f>shipments9[[#This Row],[Boxes]]*shipments9[[#This Row],[Cost Per Box]]</f>
        <v>1257.6600000000001</v>
      </c>
      <c r="Q3978" s="4">
        <f>shipments9[[#This Row],[Amount]] -shipments9[[#This Row],[total cost]]</f>
        <v>882.08999999999992</v>
      </c>
      <c r="R3978" s="4" t="str">
        <f>IF(shipments9[[#This Row],[Gross Profit]]&lt;0,"Loss","Profit")</f>
        <v>Profit</v>
      </c>
      <c r="S3978" s="9">
        <f>shipments9[[#This Row],[Gross Profit]]/shipments9[[#This Row],[Amount]]</f>
        <v>0.41223974763406934</v>
      </c>
      <c r="T3978" s="11">
        <f>shipments9[[#This Row],[Amount]]/shipments9[[#This Row],[Boxes]]</f>
        <v>13.985294117647058</v>
      </c>
    </row>
    <row r="3979" spans="1:20" hidden="1" x14ac:dyDescent="0.25">
      <c r="A3979" t="s">
        <v>4176</v>
      </c>
      <c r="B3979" t="s">
        <v>55</v>
      </c>
      <c r="C3979" t="s">
        <v>141</v>
      </c>
      <c r="D3979" t="s">
        <v>22</v>
      </c>
      <c r="E3979" s="1">
        <v>45147</v>
      </c>
      <c r="F3979" s="1" t="str">
        <f>TEXT(shipments9[[#This Row],[Shipdate]],"ddd")</f>
        <v>Wed</v>
      </c>
      <c r="G3979" s="1" t="str">
        <f>IF(OR(shipments9[[#This Row],[Day Name]]="Sat",shipments9[[#This Row],[Day Name]]="Sun"),"Weekend","Weekday")</f>
        <v>Weekday</v>
      </c>
      <c r="H3979">
        <v>652.5</v>
      </c>
      <c r="I3979">
        <v>44</v>
      </c>
      <c r="J3979" t="s">
        <v>172</v>
      </c>
      <c r="K3979" t="s">
        <v>8151</v>
      </c>
      <c r="L3979" t="s">
        <v>8160</v>
      </c>
      <c r="M3979">
        <v>8</v>
      </c>
      <c r="N3979" t="s">
        <v>8162</v>
      </c>
      <c r="O3979" s="4">
        <f>INDEX(products[Cost_per_box], MATCH(shipments9[[#This Row],[PID]], products[PID], 0))</f>
        <v>8.2200000000000006</v>
      </c>
      <c r="P3979" s="4">
        <f>shipments9[[#This Row],[Boxes]]*shipments9[[#This Row],[Cost Per Box]]</f>
        <v>361.68</v>
      </c>
      <c r="Q3979" s="4">
        <f>shipments9[[#This Row],[Amount]] -shipments9[[#This Row],[total cost]]</f>
        <v>290.82</v>
      </c>
      <c r="R3979" s="4" t="str">
        <f>IF(shipments9[[#This Row],[Gross Profit]]&lt;0,"Loss","Profit")</f>
        <v>Profit</v>
      </c>
      <c r="S3979" s="9">
        <f>shipments9[[#This Row],[Gross Profit]]/shipments9[[#This Row],[Amount]]</f>
        <v>0.44570114942528732</v>
      </c>
      <c r="T3979" s="11">
        <f>shipments9[[#This Row],[Amount]]/shipments9[[#This Row],[Boxes]]</f>
        <v>14.829545454545455</v>
      </c>
    </row>
    <row r="3980" spans="1:20" hidden="1" x14ac:dyDescent="0.25">
      <c r="A3980" t="s">
        <v>4177</v>
      </c>
      <c r="B3980" t="s">
        <v>55</v>
      </c>
      <c r="C3980" t="s">
        <v>141</v>
      </c>
      <c r="D3980" t="s">
        <v>22</v>
      </c>
      <c r="E3980" s="1">
        <v>45061</v>
      </c>
      <c r="F3980" s="1" t="str">
        <f>TEXT(shipments9[[#This Row],[Shipdate]],"ddd")</f>
        <v>Mon</v>
      </c>
      <c r="G3980" s="1" t="str">
        <f>IF(OR(shipments9[[#This Row],[Day Name]]="Sat",shipments9[[#This Row],[Day Name]]="Sun"),"Weekend","Weekday")</f>
        <v>Weekday</v>
      </c>
      <c r="H3980">
        <v>11432.25</v>
      </c>
      <c r="I3980">
        <v>715</v>
      </c>
      <c r="J3980" t="s">
        <v>172</v>
      </c>
      <c r="K3980" t="s">
        <v>8151</v>
      </c>
      <c r="L3980" t="s">
        <v>8154</v>
      </c>
      <c r="M3980">
        <v>5</v>
      </c>
      <c r="N3980" t="s">
        <v>201</v>
      </c>
      <c r="O3980" s="4">
        <f>INDEX(products[Cost_per_box], MATCH(shipments9[[#This Row],[PID]], products[PID], 0))</f>
        <v>8.2200000000000006</v>
      </c>
      <c r="P3980" s="4">
        <f>shipments9[[#This Row],[Boxes]]*shipments9[[#This Row],[Cost Per Box]]</f>
        <v>5877.3</v>
      </c>
      <c r="Q3980" s="4">
        <f>shipments9[[#This Row],[Amount]] -shipments9[[#This Row],[total cost]]</f>
        <v>5554.95</v>
      </c>
      <c r="R3980" s="4" t="str">
        <f>IF(shipments9[[#This Row],[Gross Profit]]&lt;0,"Loss","Profit")</f>
        <v>Profit</v>
      </c>
      <c r="S3980" s="9">
        <f>shipments9[[#This Row],[Gross Profit]]/shipments9[[#This Row],[Amount]]</f>
        <v>0.4859017253821426</v>
      </c>
      <c r="T3980" s="11">
        <f>shipments9[[#This Row],[Amount]]/shipments9[[#This Row],[Boxes]]</f>
        <v>15.989160839160839</v>
      </c>
    </row>
    <row r="3981" spans="1:20" hidden="1" x14ac:dyDescent="0.25">
      <c r="A3981" t="s">
        <v>4178</v>
      </c>
      <c r="B3981" t="s">
        <v>55</v>
      </c>
      <c r="C3981" t="s">
        <v>141</v>
      </c>
      <c r="D3981" t="s">
        <v>22</v>
      </c>
      <c r="E3981" s="1">
        <v>45440</v>
      </c>
      <c r="F3981" s="1" t="str">
        <f>TEXT(shipments9[[#This Row],[Shipdate]],"ddd")</f>
        <v>Tue</v>
      </c>
      <c r="G3981" s="1" t="str">
        <f>IF(OR(shipments9[[#This Row],[Day Name]]="Sat",shipments9[[#This Row],[Day Name]]="Sun"),"Weekend","Weekday")</f>
        <v>Weekday</v>
      </c>
      <c r="H3981">
        <v>10977.75</v>
      </c>
      <c r="I3981">
        <v>785</v>
      </c>
      <c r="J3981" t="s">
        <v>172</v>
      </c>
      <c r="K3981" t="s">
        <v>8155</v>
      </c>
      <c r="L3981" t="s">
        <v>8154</v>
      </c>
      <c r="M3981">
        <v>5</v>
      </c>
      <c r="N3981" t="s">
        <v>201</v>
      </c>
      <c r="O3981" s="4">
        <f>INDEX(products[Cost_per_box], MATCH(shipments9[[#This Row],[PID]], products[PID], 0))</f>
        <v>8.2200000000000006</v>
      </c>
      <c r="P3981" s="4">
        <f>shipments9[[#This Row],[Boxes]]*shipments9[[#This Row],[Cost Per Box]]</f>
        <v>6452.7000000000007</v>
      </c>
      <c r="Q3981" s="4">
        <f>shipments9[[#This Row],[Amount]] -shipments9[[#This Row],[total cost]]</f>
        <v>4525.0499999999993</v>
      </c>
      <c r="R3981" s="4" t="str">
        <f>IF(shipments9[[#This Row],[Gross Profit]]&lt;0,"Loss","Profit")</f>
        <v>Profit</v>
      </c>
      <c r="S3981" s="9">
        <f>shipments9[[#This Row],[Gross Profit]]/shipments9[[#This Row],[Amount]]</f>
        <v>0.41220195395231257</v>
      </c>
      <c r="T3981" s="11">
        <f>shipments9[[#This Row],[Amount]]/shipments9[[#This Row],[Boxes]]</f>
        <v>13.984394904458599</v>
      </c>
    </row>
    <row r="3982" spans="1:20" hidden="1" x14ac:dyDescent="0.25">
      <c r="A3982" t="s">
        <v>4179</v>
      </c>
      <c r="B3982" t="s">
        <v>77</v>
      </c>
      <c r="C3982" t="s">
        <v>141</v>
      </c>
      <c r="D3982" t="s">
        <v>22</v>
      </c>
      <c r="E3982" s="1">
        <v>45464</v>
      </c>
      <c r="F3982" s="1" t="str">
        <f>TEXT(shipments9[[#This Row],[Shipdate]],"ddd")</f>
        <v>Fri</v>
      </c>
      <c r="G3982" s="1" t="str">
        <f>IF(OR(shipments9[[#This Row],[Day Name]]="Sat",shipments9[[#This Row],[Day Name]]="Sun"),"Weekend","Weekday")</f>
        <v>Weekday</v>
      </c>
      <c r="H3982">
        <v>607.5</v>
      </c>
      <c r="I3982">
        <v>44</v>
      </c>
      <c r="J3982" t="s">
        <v>172</v>
      </c>
      <c r="K3982" t="s">
        <v>8155</v>
      </c>
      <c r="L3982" t="s">
        <v>8154</v>
      </c>
      <c r="M3982">
        <v>6</v>
      </c>
      <c r="N3982" t="s">
        <v>8159</v>
      </c>
      <c r="O3982" s="4">
        <f>INDEX(products[Cost_per_box], MATCH(shipments9[[#This Row],[PID]], products[PID], 0))</f>
        <v>8.2200000000000006</v>
      </c>
      <c r="P3982" s="4">
        <f>shipments9[[#This Row],[Boxes]]*shipments9[[#This Row],[Cost Per Box]]</f>
        <v>361.68</v>
      </c>
      <c r="Q3982" s="4">
        <f>shipments9[[#This Row],[Amount]] -shipments9[[#This Row],[total cost]]</f>
        <v>245.82</v>
      </c>
      <c r="R3982" s="4" t="str">
        <f>IF(shipments9[[#This Row],[Gross Profit]]&lt;0,"Loss","Profit")</f>
        <v>Profit</v>
      </c>
      <c r="S3982" s="9">
        <f>shipments9[[#This Row],[Gross Profit]]/shipments9[[#This Row],[Amount]]</f>
        <v>0.40464197530864199</v>
      </c>
      <c r="T3982" s="11">
        <f>shipments9[[#This Row],[Amount]]/shipments9[[#This Row],[Boxes]]</f>
        <v>13.806818181818182</v>
      </c>
    </row>
    <row r="3983" spans="1:20" hidden="1" x14ac:dyDescent="0.25">
      <c r="A3983" t="s">
        <v>4180</v>
      </c>
      <c r="B3983" t="s">
        <v>77</v>
      </c>
      <c r="C3983" t="s">
        <v>141</v>
      </c>
      <c r="D3983" t="s">
        <v>22</v>
      </c>
      <c r="E3983" s="1">
        <v>45068</v>
      </c>
      <c r="F3983" s="1" t="str">
        <f>TEXT(shipments9[[#This Row],[Shipdate]],"ddd")</f>
        <v>Mon</v>
      </c>
      <c r="G3983" s="1" t="str">
        <f>IF(OR(shipments9[[#This Row],[Day Name]]="Sat",shipments9[[#This Row],[Day Name]]="Sun"),"Weekend","Weekday")</f>
        <v>Weekday</v>
      </c>
      <c r="H3983">
        <v>2646</v>
      </c>
      <c r="I3983">
        <v>189</v>
      </c>
      <c r="J3983" t="s">
        <v>172</v>
      </c>
      <c r="K3983" t="s">
        <v>8151</v>
      </c>
      <c r="L3983" t="s">
        <v>8154</v>
      </c>
      <c r="M3983">
        <v>5</v>
      </c>
      <c r="N3983" t="s">
        <v>201</v>
      </c>
      <c r="O3983" s="4">
        <f>INDEX(products[Cost_per_box], MATCH(shipments9[[#This Row],[PID]], products[PID], 0))</f>
        <v>8.2200000000000006</v>
      </c>
      <c r="P3983" s="4">
        <f>shipments9[[#This Row],[Boxes]]*shipments9[[#This Row],[Cost Per Box]]</f>
        <v>1553.5800000000002</v>
      </c>
      <c r="Q3983" s="4">
        <f>shipments9[[#This Row],[Amount]] -shipments9[[#This Row],[total cost]]</f>
        <v>1092.4199999999998</v>
      </c>
      <c r="R3983" s="4" t="str">
        <f>IF(shipments9[[#This Row],[Gross Profit]]&lt;0,"Loss","Profit")</f>
        <v>Profit</v>
      </c>
      <c r="S3983" s="9">
        <f>shipments9[[#This Row],[Gross Profit]]/shipments9[[#This Row],[Amount]]</f>
        <v>0.41285714285714281</v>
      </c>
      <c r="T3983" s="11">
        <f>shipments9[[#This Row],[Amount]]/shipments9[[#This Row],[Boxes]]</f>
        <v>14</v>
      </c>
    </row>
    <row r="3984" spans="1:20" hidden="1" x14ac:dyDescent="0.25">
      <c r="A3984" t="s">
        <v>4181</v>
      </c>
      <c r="B3984" t="s">
        <v>77</v>
      </c>
      <c r="C3984" t="s">
        <v>141</v>
      </c>
      <c r="D3984" t="s">
        <v>22</v>
      </c>
      <c r="E3984" s="1">
        <v>45391</v>
      </c>
      <c r="F3984" s="1" t="str">
        <f>TEXT(shipments9[[#This Row],[Shipdate]],"ddd")</f>
        <v>Tue</v>
      </c>
      <c r="G3984" s="1" t="str">
        <f>IF(OR(shipments9[[#This Row],[Day Name]]="Sat",shipments9[[#This Row],[Day Name]]="Sun"),"Weekend","Weekday")</f>
        <v>Weekday</v>
      </c>
      <c r="H3984">
        <v>1584</v>
      </c>
      <c r="I3984">
        <v>114</v>
      </c>
      <c r="J3984" t="s">
        <v>172</v>
      </c>
      <c r="K3984" t="s">
        <v>8155</v>
      </c>
      <c r="L3984" t="s">
        <v>8154</v>
      </c>
      <c r="M3984">
        <v>4</v>
      </c>
      <c r="N3984" t="s">
        <v>8158</v>
      </c>
      <c r="O3984" s="4">
        <f>INDEX(products[Cost_per_box], MATCH(shipments9[[#This Row],[PID]], products[PID], 0))</f>
        <v>8.2200000000000006</v>
      </c>
      <c r="P3984" s="4">
        <f>shipments9[[#This Row],[Boxes]]*shipments9[[#This Row],[Cost Per Box]]</f>
        <v>937.08</v>
      </c>
      <c r="Q3984" s="4">
        <f>shipments9[[#This Row],[Amount]] -shipments9[[#This Row],[total cost]]</f>
        <v>646.91999999999996</v>
      </c>
      <c r="R3984" s="4" t="str">
        <f>IF(shipments9[[#This Row],[Gross Profit]]&lt;0,"Loss","Profit")</f>
        <v>Profit</v>
      </c>
      <c r="S3984" s="9">
        <f>shipments9[[#This Row],[Gross Profit]]/shipments9[[#This Row],[Amount]]</f>
        <v>0.40840909090909089</v>
      </c>
      <c r="T3984" s="11">
        <f>shipments9[[#This Row],[Amount]]/shipments9[[#This Row],[Boxes]]</f>
        <v>13.894736842105264</v>
      </c>
    </row>
    <row r="3985" spans="1:20" hidden="1" x14ac:dyDescent="0.25">
      <c r="A3985" t="s">
        <v>4182</v>
      </c>
      <c r="B3985" t="s">
        <v>77</v>
      </c>
      <c r="C3985" t="s">
        <v>141</v>
      </c>
      <c r="D3985" t="s">
        <v>22</v>
      </c>
      <c r="E3985" s="1">
        <v>45464</v>
      </c>
      <c r="F3985" s="1" t="str">
        <f>TEXT(shipments9[[#This Row],[Shipdate]],"ddd")</f>
        <v>Fri</v>
      </c>
      <c r="G3985" s="1" t="str">
        <f>IF(OR(shipments9[[#This Row],[Day Name]]="Sat",shipments9[[#This Row],[Day Name]]="Sun"),"Weekend","Weekday")</f>
        <v>Weekday</v>
      </c>
      <c r="H3985">
        <v>13407.75</v>
      </c>
      <c r="I3985">
        <v>894</v>
      </c>
      <c r="J3985" t="s">
        <v>172</v>
      </c>
      <c r="K3985" t="s">
        <v>8155</v>
      </c>
      <c r="L3985" t="s">
        <v>8154</v>
      </c>
      <c r="M3985">
        <v>6</v>
      </c>
      <c r="N3985" t="s">
        <v>8159</v>
      </c>
      <c r="O3985" s="4">
        <f>INDEX(products[Cost_per_box], MATCH(shipments9[[#This Row],[PID]], products[PID], 0))</f>
        <v>8.2200000000000006</v>
      </c>
      <c r="P3985" s="4">
        <f>shipments9[[#This Row],[Boxes]]*shipments9[[#This Row],[Cost Per Box]]</f>
        <v>7348.68</v>
      </c>
      <c r="Q3985" s="4">
        <f>shipments9[[#This Row],[Amount]] -shipments9[[#This Row],[total cost]]</f>
        <v>6059.07</v>
      </c>
      <c r="R3985" s="4" t="str">
        <f>IF(shipments9[[#This Row],[Gross Profit]]&lt;0,"Loss","Profit")</f>
        <v>Profit</v>
      </c>
      <c r="S3985" s="9">
        <f>shipments9[[#This Row],[Gross Profit]]/shipments9[[#This Row],[Amount]]</f>
        <v>0.45190803826145326</v>
      </c>
      <c r="T3985" s="11">
        <f>shipments9[[#This Row],[Amount]]/shipments9[[#This Row],[Boxes]]</f>
        <v>14.997483221476511</v>
      </c>
    </row>
    <row r="3986" spans="1:20" hidden="1" x14ac:dyDescent="0.25">
      <c r="A3986" t="s">
        <v>4183</v>
      </c>
      <c r="B3986" t="s">
        <v>77</v>
      </c>
      <c r="C3986" t="s">
        <v>141</v>
      </c>
      <c r="D3986" t="s">
        <v>22</v>
      </c>
      <c r="E3986" s="1">
        <v>45348</v>
      </c>
      <c r="F3986" s="1" t="str">
        <f>TEXT(shipments9[[#This Row],[Shipdate]],"ddd")</f>
        <v>Mon</v>
      </c>
      <c r="G3986" s="1" t="str">
        <f>IF(OR(shipments9[[#This Row],[Day Name]]="Sat",shipments9[[#This Row],[Day Name]]="Sun"),"Weekend","Weekday")</f>
        <v>Weekday</v>
      </c>
      <c r="H3986">
        <v>1716.75</v>
      </c>
      <c r="I3986">
        <v>115</v>
      </c>
      <c r="J3986" t="s">
        <v>172</v>
      </c>
      <c r="K3986" t="s">
        <v>8155</v>
      </c>
      <c r="L3986" t="s">
        <v>8156</v>
      </c>
      <c r="M3986">
        <v>2</v>
      </c>
      <c r="N3986" t="s">
        <v>8157</v>
      </c>
      <c r="O3986" s="4">
        <f>INDEX(products[Cost_per_box], MATCH(shipments9[[#This Row],[PID]], products[PID], 0))</f>
        <v>8.2200000000000006</v>
      </c>
      <c r="P3986" s="4">
        <f>shipments9[[#This Row],[Boxes]]*shipments9[[#This Row],[Cost Per Box]]</f>
        <v>945.30000000000007</v>
      </c>
      <c r="Q3986" s="4">
        <f>shipments9[[#This Row],[Amount]] -shipments9[[#This Row],[total cost]]</f>
        <v>771.44999999999993</v>
      </c>
      <c r="R3986" s="4" t="str">
        <f>IF(shipments9[[#This Row],[Gross Profit]]&lt;0,"Loss","Profit")</f>
        <v>Profit</v>
      </c>
      <c r="S3986" s="9">
        <f>shipments9[[#This Row],[Gross Profit]]/shipments9[[#This Row],[Amount]]</f>
        <v>0.44936653560506767</v>
      </c>
      <c r="T3986" s="11">
        <f>shipments9[[#This Row],[Amount]]/shipments9[[#This Row],[Boxes]]</f>
        <v>14.928260869565218</v>
      </c>
    </row>
    <row r="3987" spans="1:20" hidden="1" x14ac:dyDescent="0.25">
      <c r="A3987" t="s">
        <v>4184</v>
      </c>
      <c r="B3987" t="s">
        <v>77</v>
      </c>
      <c r="C3987" t="s">
        <v>141</v>
      </c>
      <c r="D3987" t="s">
        <v>22</v>
      </c>
      <c r="E3987" s="1">
        <v>44963</v>
      </c>
      <c r="F3987" s="1" t="str">
        <f>TEXT(shipments9[[#This Row],[Shipdate]],"ddd")</f>
        <v>Mon</v>
      </c>
      <c r="G3987" s="1" t="str">
        <f>IF(OR(shipments9[[#This Row],[Day Name]]="Sat",shipments9[[#This Row],[Day Name]]="Sun"),"Weekend","Weekday")</f>
        <v>Weekday</v>
      </c>
      <c r="H3987">
        <v>11315.25</v>
      </c>
      <c r="I3987">
        <v>708</v>
      </c>
      <c r="J3987" t="s">
        <v>172</v>
      </c>
      <c r="K3987" t="s">
        <v>8151</v>
      </c>
      <c r="L3987" t="s">
        <v>8156</v>
      </c>
      <c r="M3987">
        <v>2</v>
      </c>
      <c r="N3987" t="s">
        <v>8157</v>
      </c>
      <c r="O3987" s="4">
        <f>INDEX(products[Cost_per_box], MATCH(shipments9[[#This Row],[PID]], products[PID], 0))</f>
        <v>8.2200000000000006</v>
      </c>
      <c r="P3987" s="4">
        <f>shipments9[[#This Row],[Boxes]]*shipments9[[#This Row],[Cost Per Box]]</f>
        <v>5819.76</v>
      </c>
      <c r="Q3987" s="4">
        <f>shipments9[[#This Row],[Amount]] -shipments9[[#This Row],[total cost]]</f>
        <v>5495.49</v>
      </c>
      <c r="R3987" s="4" t="str">
        <f>IF(shipments9[[#This Row],[Gross Profit]]&lt;0,"Loss","Profit")</f>
        <v>Profit</v>
      </c>
      <c r="S3987" s="9">
        <f>shipments9[[#This Row],[Gross Profit]]/shipments9[[#This Row],[Amount]]</f>
        <v>0.48567110757605886</v>
      </c>
      <c r="T3987" s="11">
        <f>shipments9[[#This Row],[Amount]]/shipments9[[#This Row],[Boxes]]</f>
        <v>15.981991525423728</v>
      </c>
    </row>
    <row r="3988" spans="1:20" hidden="1" x14ac:dyDescent="0.25">
      <c r="A3988" t="s">
        <v>4185</v>
      </c>
      <c r="B3988" t="s">
        <v>77</v>
      </c>
      <c r="C3988" t="s">
        <v>141</v>
      </c>
      <c r="D3988" t="s">
        <v>22</v>
      </c>
      <c r="E3988" s="1">
        <v>45197</v>
      </c>
      <c r="F3988" s="1" t="str">
        <f>TEXT(shipments9[[#This Row],[Shipdate]],"ddd")</f>
        <v>Thu</v>
      </c>
      <c r="G3988" s="1" t="str">
        <f>IF(OR(shipments9[[#This Row],[Day Name]]="Sat",shipments9[[#This Row],[Day Name]]="Sun"),"Weekend","Weekday")</f>
        <v>Weekday</v>
      </c>
      <c r="H3988">
        <v>4479.75</v>
      </c>
      <c r="I3988">
        <v>299</v>
      </c>
      <c r="J3988" t="s">
        <v>172</v>
      </c>
      <c r="K3988" t="s">
        <v>8151</v>
      </c>
      <c r="L3988" t="s">
        <v>8160</v>
      </c>
      <c r="M3988">
        <v>9</v>
      </c>
      <c r="N3988" t="s">
        <v>8167</v>
      </c>
      <c r="O3988" s="4">
        <f>INDEX(products[Cost_per_box], MATCH(shipments9[[#This Row],[PID]], products[PID], 0))</f>
        <v>8.2200000000000006</v>
      </c>
      <c r="P3988" s="4">
        <f>shipments9[[#This Row],[Boxes]]*shipments9[[#This Row],[Cost Per Box]]</f>
        <v>2457.7800000000002</v>
      </c>
      <c r="Q3988" s="4">
        <f>shipments9[[#This Row],[Amount]] -shipments9[[#This Row],[total cost]]</f>
        <v>2021.9699999999998</v>
      </c>
      <c r="R3988" s="4" t="str">
        <f>IF(shipments9[[#This Row],[Gross Profit]]&lt;0,"Loss","Profit")</f>
        <v>Profit</v>
      </c>
      <c r="S3988" s="9">
        <f>shipments9[[#This Row],[Gross Profit]]/shipments9[[#This Row],[Amount]]</f>
        <v>0.45135777666164401</v>
      </c>
      <c r="T3988" s="11">
        <f>shipments9[[#This Row],[Amount]]/shipments9[[#This Row],[Boxes]]</f>
        <v>14.982441471571907</v>
      </c>
    </row>
    <row r="3989" spans="1:20" hidden="1" x14ac:dyDescent="0.25">
      <c r="A3989" t="s">
        <v>4186</v>
      </c>
      <c r="B3989" t="s">
        <v>58</v>
      </c>
      <c r="C3989" t="s">
        <v>141</v>
      </c>
      <c r="D3989" t="s">
        <v>22</v>
      </c>
      <c r="E3989" s="1">
        <v>45313</v>
      </c>
      <c r="F3989" s="1" t="str">
        <f>TEXT(shipments9[[#This Row],[Shipdate]],"ddd")</f>
        <v>Mon</v>
      </c>
      <c r="G3989" s="1" t="str">
        <f>IF(OR(shipments9[[#This Row],[Day Name]]="Sat",shipments9[[#This Row],[Day Name]]="Sun"),"Weekend","Weekday")</f>
        <v>Weekday</v>
      </c>
      <c r="H3989">
        <v>7420.5</v>
      </c>
      <c r="I3989">
        <v>495</v>
      </c>
      <c r="J3989" t="s">
        <v>172</v>
      </c>
      <c r="K3989" t="s">
        <v>8155</v>
      </c>
      <c r="L3989" t="s">
        <v>8156</v>
      </c>
      <c r="M3989">
        <v>1</v>
      </c>
      <c r="N3989" t="s">
        <v>8163</v>
      </c>
      <c r="O3989" s="4">
        <f>INDEX(products[Cost_per_box], MATCH(shipments9[[#This Row],[PID]], products[PID], 0))</f>
        <v>8.2200000000000006</v>
      </c>
      <c r="P3989" s="4">
        <f>shipments9[[#This Row],[Boxes]]*shipments9[[#This Row],[Cost Per Box]]</f>
        <v>4068.9</v>
      </c>
      <c r="Q3989" s="4">
        <f>shipments9[[#This Row],[Amount]] -shipments9[[#This Row],[total cost]]</f>
        <v>3351.6</v>
      </c>
      <c r="R3989" s="4" t="str">
        <f>IF(shipments9[[#This Row],[Gross Profit]]&lt;0,"Loss","Profit")</f>
        <v>Profit</v>
      </c>
      <c r="S3989" s="9">
        <f>shipments9[[#This Row],[Gross Profit]]/shipments9[[#This Row],[Amount]]</f>
        <v>0.45166767738023045</v>
      </c>
      <c r="T3989" s="11">
        <f>shipments9[[#This Row],[Amount]]/shipments9[[#This Row],[Boxes]]</f>
        <v>14.99090909090909</v>
      </c>
    </row>
    <row r="3990" spans="1:20" hidden="1" x14ac:dyDescent="0.25">
      <c r="A3990" t="s">
        <v>4187</v>
      </c>
      <c r="B3990" t="s">
        <v>58</v>
      </c>
      <c r="C3990" t="s">
        <v>141</v>
      </c>
      <c r="D3990" t="s">
        <v>22</v>
      </c>
      <c r="E3990" s="1">
        <v>45197</v>
      </c>
      <c r="F3990" s="1" t="str">
        <f>TEXT(shipments9[[#This Row],[Shipdate]],"ddd")</f>
        <v>Thu</v>
      </c>
      <c r="G3990" s="1" t="str">
        <f>IF(OR(shipments9[[#This Row],[Day Name]]="Sat",shipments9[[#This Row],[Day Name]]="Sun"),"Weekend","Weekday")</f>
        <v>Weekday</v>
      </c>
      <c r="H3990">
        <v>2844</v>
      </c>
      <c r="I3990">
        <v>204</v>
      </c>
      <c r="J3990" t="s">
        <v>172</v>
      </c>
      <c r="K3990" t="s">
        <v>8151</v>
      </c>
      <c r="L3990" t="s">
        <v>8160</v>
      </c>
      <c r="M3990">
        <v>9</v>
      </c>
      <c r="N3990" t="s">
        <v>8167</v>
      </c>
      <c r="O3990" s="4">
        <f>INDEX(products[Cost_per_box], MATCH(shipments9[[#This Row],[PID]], products[PID], 0))</f>
        <v>8.2200000000000006</v>
      </c>
      <c r="P3990" s="4">
        <f>shipments9[[#This Row],[Boxes]]*shipments9[[#This Row],[Cost Per Box]]</f>
        <v>1676.88</v>
      </c>
      <c r="Q3990" s="4">
        <f>shipments9[[#This Row],[Amount]] -shipments9[[#This Row],[total cost]]</f>
        <v>1167.1199999999999</v>
      </c>
      <c r="R3990" s="4" t="str">
        <f>IF(shipments9[[#This Row],[Gross Profit]]&lt;0,"Loss","Profit")</f>
        <v>Profit</v>
      </c>
      <c r="S3990" s="9">
        <f>shipments9[[#This Row],[Gross Profit]]/shipments9[[#This Row],[Amount]]</f>
        <v>0.41037974683544298</v>
      </c>
      <c r="T3990" s="11">
        <f>shipments9[[#This Row],[Amount]]/shipments9[[#This Row],[Boxes]]</f>
        <v>13.941176470588236</v>
      </c>
    </row>
    <row r="3991" spans="1:20" hidden="1" x14ac:dyDescent="0.25">
      <c r="A3991" t="s">
        <v>4188</v>
      </c>
      <c r="B3991" t="s">
        <v>58</v>
      </c>
      <c r="C3991" t="s">
        <v>141</v>
      </c>
      <c r="D3991" t="s">
        <v>22</v>
      </c>
      <c r="E3991" s="1">
        <v>45079</v>
      </c>
      <c r="F3991" s="1" t="str">
        <f>TEXT(shipments9[[#This Row],[Shipdate]],"ddd")</f>
        <v>Fri</v>
      </c>
      <c r="G3991" s="1" t="str">
        <f>IF(OR(shipments9[[#This Row],[Day Name]]="Sat",shipments9[[#This Row],[Day Name]]="Sun"),"Weekend","Weekday")</f>
        <v>Weekday</v>
      </c>
      <c r="H3991">
        <v>7481.25</v>
      </c>
      <c r="I3991">
        <v>535</v>
      </c>
      <c r="J3991" t="s">
        <v>172</v>
      </c>
      <c r="K3991" t="s">
        <v>8151</v>
      </c>
      <c r="L3991" t="s">
        <v>8154</v>
      </c>
      <c r="M3991">
        <v>6</v>
      </c>
      <c r="N3991" t="s">
        <v>8159</v>
      </c>
      <c r="O3991" s="4">
        <f>INDEX(products[Cost_per_box], MATCH(shipments9[[#This Row],[PID]], products[PID], 0))</f>
        <v>8.2200000000000006</v>
      </c>
      <c r="P3991" s="4">
        <f>shipments9[[#This Row],[Boxes]]*shipments9[[#This Row],[Cost Per Box]]</f>
        <v>4397.7000000000007</v>
      </c>
      <c r="Q3991" s="4">
        <f>shipments9[[#This Row],[Amount]] -shipments9[[#This Row],[total cost]]</f>
        <v>3083.5499999999993</v>
      </c>
      <c r="R3991" s="4" t="str">
        <f>IF(shipments9[[#This Row],[Gross Profit]]&lt;0,"Loss","Profit")</f>
        <v>Profit</v>
      </c>
      <c r="S3991" s="9">
        <f>shipments9[[#This Row],[Gross Profit]]/shipments9[[#This Row],[Amount]]</f>
        <v>0.4121704260651628</v>
      </c>
      <c r="T3991" s="11">
        <f>shipments9[[#This Row],[Amount]]/shipments9[[#This Row],[Boxes]]</f>
        <v>13.983644859813085</v>
      </c>
    </row>
    <row r="3992" spans="1:20" hidden="1" x14ac:dyDescent="0.25">
      <c r="A3992" t="s">
        <v>4189</v>
      </c>
      <c r="B3992" t="s">
        <v>58</v>
      </c>
      <c r="C3992" t="s">
        <v>141</v>
      </c>
      <c r="D3992" t="s">
        <v>22</v>
      </c>
      <c r="E3992" s="1">
        <v>45245</v>
      </c>
      <c r="F3992" s="1" t="str">
        <f>TEXT(shipments9[[#This Row],[Shipdate]],"ddd")</f>
        <v>Wed</v>
      </c>
      <c r="G3992" s="1" t="str">
        <f>IF(OR(shipments9[[#This Row],[Day Name]]="Sat",shipments9[[#This Row],[Day Name]]="Sun"),"Weekend","Weekday")</f>
        <v>Weekday</v>
      </c>
      <c r="H3992">
        <v>2949.75</v>
      </c>
      <c r="I3992">
        <v>197</v>
      </c>
      <c r="J3992" t="s">
        <v>172</v>
      </c>
      <c r="K3992" t="s">
        <v>8151</v>
      </c>
      <c r="L3992" t="s">
        <v>8152</v>
      </c>
      <c r="M3992">
        <v>11</v>
      </c>
      <c r="N3992" t="s">
        <v>8165</v>
      </c>
      <c r="O3992" s="4">
        <f>INDEX(products[Cost_per_box], MATCH(shipments9[[#This Row],[PID]], products[PID], 0))</f>
        <v>8.2200000000000006</v>
      </c>
      <c r="P3992" s="4">
        <f>shipments9[[#This Row],[Boxes]]*shipments9[[#This Row],[Cost Per Box]]</f>
        <v>1619.3400000000001</v>
      </c>
      <c r="Q3992" s="4">
        <f>shipments9[[#This Row],[Amount]] -shipments9[[#This Row],[total cost]]</f>
        <v>1330.4099999999999</v>
      </c>
      <c r="R3992" s="4" t="str">
        <f>IF(shipments9[[#This Row],[Gross Profit]]&lt;0,"Loss","Profit")</f>
        <v>Profit</v>
      </c>
      <c r="S3992" s="9">
        <f>shipments9[[#This Row],[Gross Profit]]/shipments9[[#This Row],[Amount]]</f>
        <v>0.45102466310704292</v>
      </c>
      <c r="T3992" s="11">
        <f>shipments9[[#This Row],[Amount]]/shipments9[[#This Row],[Boxes]]</f>
        <v>14.973350253807107</v>
      </c>
    </row>
    <row r="3993" spans="1:20" hidden="1" x14ac:dyDescent="0.25">
      <c r="A3993" t="s">
        <v>4190</v>
      </c>
      <c r="B3993" t="s">
        <v>58</v>
      </c>
      <c r="C3993" t="s">
        <v>141</v>
      </c>
      <c r="D3993" t="s">
        <v>22</v>
      </c>
      <c r="E3993" s="1">
        <v>45357</v>
      </c>
      <c r="F3993" s="1" t="str">
        <f>TEXT(shipments9[[#This Row],[Shipdate]],"ddd")</f>
        <v>Wed</v>
      </c>
      <c r="G3993" s="1" t="str">
        <f>IF(OR(shipments9[[#This Row],[Day Name]]="Sat",shipments9[[#This Row],[Day Name]]="Sun"),"Weekend","Weekday")</f>
        <v>Weekday</v>
      </c>
      <c r="H3993">
        <v>2232</v>
      </c>
      <c r="I3993">
        <v>149</v>
      </c>
      <c r="J3993" t="s">
        <v>172</v>
      </c>
      <c r="K3993" t="s">
        <v>8155</v>
      </c>
      <c r="L3993" t="s">
        <v>8156</v>
      </c>
      <c r="M3993">
        <v>3</v>
      </c>
      <c r="N3993" t="s">
        <v>8164</v>
      </c>
      <c r="O3993" s="4">
        <f>INDEX(products[Cost_per_box], MATCH(shipments9[[#This Row],[PID]], products[PID], 0))</f>
        <v>8.2200000000000006</v>
      </c>
      <c r="P3993" s="4">
        <f>shipments9[[#This Row],[Boxes]]*shipments9[[#This Row],[Cost Per Box]]</f>
        <v>1224.7800000000002</v>
      </c>
      <c r="Q3993" s="4">
        <f>shipments9[[#This Row],[Amount]] -shipments9[[#This Row],[total cost]]</f>
        <v>1007.2199999999998</v>
      </c>
      <c r="R3993" s="4" t="str">
        <f>IF(shipments9[[#This Row],[Gross Profit]]&lt;0,"Loss","Profit")</f>
        <v>Profit</v>
      </c>
      <c r="S3993" s="9">
        <f>shipments9[[#This Row],[Gross Profit]]/shipments9[[#This Row],[Amount]]</f>
        <v>0.45126344086021497</v>
      </c>
      <c r="T3993" s="11">
        <f>shipments9[[#This Row],[Amount]]/shipments9[[#This Row],[Boxes]]</f>
        <v>14.979865771812081</v>
      </c>
    </row>
    <row r="3994" spans="1:20" hidden="1" x14ac:dyDescent="0.25">
      <c r="A3994" t="s">
        <v>4191</v>
      </c>
      <c r="B3994" t="s">
        <v>61</v>
      </c>
      <c r="C3994" t="s">
        <v>141</v>
      </c>
      <c r="D3994" t="s">
        <v>22</v>
      </c>
      <c r="E3994" s="1">
        <v>45306</v>
      </c>
      <c r="F3994" s="1" t="str">
        <f>TEXT(shipments9[[#This Row],[Shipdate]],"ddd")</f>
        <v>Mon</v>
      </c>
      <c r="G3994" s="1" t="str">
        <f>IF(OR(shipments9[[#This Row],[Day Name]]="Sat",shipments9[[#This Row],[Day Name]]="Sun"),"Weekend","Weekday")</f>
        <v>Weekday</v>
      </c>
      <c r="H3994">
        <v>1928.25</v>
      </c>
      <c r="I3994">
        <v>161</v>
      </c>
      <c r="J3994" t="s">
        <v>172</v>
      </c>
      <c r="K3994" t="s">
        <v>8155</v>
      </c>
      <c r="L3994" t="s">
        <v>8156</v>
      </c>
      <c r="M3994">
        <v>1</v>
      </c>
      <c r="N3994" t="s">
        <v>8163</v>
      </c>
      <c r="O3994" s="4">
        <f>INDEX(products[Cost_per_box], MATCH(shipments9[[#This Row],[PID]], products[PID], 0))</f>
        <v>8.2200000000000006</v>
      </c>
      <c r="P3994" s="4">
        <f>shipments9[[#This Row],[Boxes]]*shipments9[[#This Row],[Cost Per Box]]</f>
        <v>1323.42</v>
      </c>
      <c r="Q3994" s="4">
        <f>shipments9[[#This Row],[Amount]] -shipments9[[#This Row],[total cost]]</f>
        <v>604.82999999999993</v>
      </c>
      <c r="R3994" s="4" t="str">
        <f>IF(shipments9[[#This Row],[Gross Profit]]&lt;0,"Loss","Profit")</f>
        <v>Profit</v>
      </c>
      <c r="S3994" s="9">
        <f>shipments9[[#This Row],[Gross Profit]]/shipments9[[#This Row],[Amount]]</f>
        <v>0.31366783352781014</v>
      </c>
      <c r="T3994" s="11">
        <f>shipments9[[#This Row],[Amount]]/shipments9[[#This Row],[Boxes]]</f>
        <v>11.976708074534162</v>
      </c>
    </row>
    <row r="3995" spans="1:20" hidden="1" x14ac:dyDescent="0.25">
      <c r="A3995" t="s">
        <v>4192</v>
      </c>
      <c r="B3995" t="s">
        <v>61</v>
      </c>
      <c r="C3995" t="s">
        <v>141</v>
      </c>
      <c r="D3995" t="s">
        <v>22</v>
      </c>
      <c r="E3995" s="1">
        <v>45341</v>
      </c>
      <c r="F3995" s="1" t="str">
        <f>TEXT(shipments9[[#This Row],[Shipdate]],"ddd")</f>
        <v>Mon</v>
      </c>
      <c r="G3995" s="1" t="str">
        <f>IF(OR(shipments9[[#This Row],[Day Name]]="Sat",shipments9[[#This Row],[Day Name]]="Sun"),"Weekend","Weekday")</f>
        <v>Weekday</v>
      </c>
      <c r="H3995">
        <v>1719</v>
      </c>
      <c r="I3995">
        <v>115</v>
      </c>
      <c r="J3995" t="s">
        <v>172</v>
      </c>
      <c r="K3995" t="s">
        <v>8155</v>
      </c>
      <c r="L3995" t="s">
        <v>8156</v>
      </c>
      <c r="M3995">
        <v>2</v>
      </c>
      <c r="N3995" t="s">
        <v>8157</v>
      </c>
      <c r="O3995" s="4">
        <f>INDEX(products[Cost_per_box], MATCH(shipments9[[#This Row],[PID]], products[PID], 0))</f>
        <v>8.2200000000000006</v>
      </c>
      <c r="P3995" s="4">
        <f>shipments9[[#This Row],[Boxes]]*shipments9[[#This Row],[Cost Per Box]]</f>
        <v>945.30000000000007</v>
      </c>
      <c r="Q3995" s="4">
        <f>shipments9[[#This Row],[Amount]] -shipments9[[#This Row],[total cost]]</f>
        <v>773.69999999999993</v>
      </c>
      <c r="R3995" s="4" t="str">
        <f>IF(shipments9[[#This Row],[Gross Profit]]&lt;0,"Loss","Profit")</f>
        <v>Profit</v>
      </c>
      <c r="S3995" s="9">
        <f>shipments9[[#This Row],[Gross Profit]]/shipments9[[#This Row],[Amount]]</f>
        <v>0.45008726003490396</v>
      </c>
      <c r="T3995" s="11">
        <f>shipments9[[#This Row],[Amount]]/shipments9[[#This Row],[Boxes]]</f>
        <v>14.947826086956521</v>
      </c>
    </row>
    <row r="3996" spans="1:20" hidden="1" x14ac:dyDescent="0.25">
      <c r="A3996" t="s">
        <v>4193</v>
      </c>
      <c r="B3996" t="s">
        <v>61</v>
      </c>
      <c r="C3996" t="s">
        <v>141</v>
      </c>
      <c r="D3996" t="s">
        <v>22</v>
      </c>
      <c r="E3996" s="1">
        <v>44951</v>
      </c>
      <c r="F3996" s="1" t="str">
        <f>TEXT(shipments9[[#This Row],[Shipdate]],"ddd")</f>
        <v>Wed</v>
      </c>
      <c r="G3996" s="1" t="str">
        <f>IF(OR(shipments9[[#This Row],[Day Name]]="Sat",shipments9[[#This Row],[Day Name]]="Sun"),"Weekend","Weekday")</f>
        <v>Weekday</v>
      </c>
      <c r="H3996">
        <v>18801</v>
      </c>
      <c r="I3996">
        <v>1567</v>
      </c>
      <c r="J3996" t="s">
        <v>172</v>
      </c>
      <c r="K3996" t="s">
        <v>8151</v>
      </c>
      <c r="L3996" t="s">
        <v>8156</v>
      </c>
      <c r="M3996">
        <v>1</v>
      </c>
      <c r="N3996" t="s">
        <v>8163</v>
      </c>
      <c r="O3996" s="4">
        <f>INDEX(products[Cost_per_box], MATCH(shipments9[[#This Row],[PID]], products[PID], 0))</f>
        <v>8.2200000000000006</v>
      </c>
      <c r="P3996" s="4">
        <f>shipments9[[#This Row],[Boxes]]*shipments9[[#This Row],[Cost Per Box]]</f>
        <v>12880.740000000002</v>
      </c>
      <c r="Q3996" s="4">
        <f>shipments9[[#This Row],[Amount]] -shipments9[[#This Row],[total cost]]</f>
        <v>5920.2599999999984</v>
      </c>
      <c r="R3996" s="4" t="str">
        <f>IF(shipments9[[#This Row],[Gross Profit]]&lt;0,"Loss","Profit")</f>
        <v>Profit</v>
      </c>
      <c r="S3996" s="9">
        <f>shipments9[[#This Row],[Gross Profit]]/shipments9[[#This Row],[Amount]]</f>
        <v>0.31489069730333485</v>
      </c>
      <c r="T3996" s="11">
        <f>shipments9[[#This Row],[Amount]]/shipments9[[#This Row],[Boxes]]</f>
        <v>11.998085513720484</v>
      </c>
    </row>
    <row r="3997" spans="1:20" hidden="1" x14ac:dyDescent="0.25">
      <c r="A3997" t="s">
        <v>4194</v>
      </c>
      <c r="B3997" t="s">
        <v>83</v>
      </c>
      <c r="C3997" t="s">
        <v>141</v>
      </c>
      <c r="D3997" t="s">
        <v>22</v>
      </c>
      <c r="E3997" s="1">
        <v>45182</v>
      </c>
      <c r="F3997" s="1" t="str">
        <f>TEXT(shipments9[[#This Row],[Shipdate]],"ddd")</f>
        <v>Wed</v>
      </c>
      <c r="G3997" s="1" t="str">
        <f>IF(OR(shipments9[[#This Row],[Day Name]]="Sat",shipments9[[#This Row],[Day Name]]="Sun"),"Weekend","Weekday")</f>
        <v>Weekday</v>
      </c>
      <c r="H3997">
        <v>2594.25</v>
      </c>
      <c r="I3997">
        <v>163</v>
      </c>
      <c r="J3997" t="s">
        <v>172</v>
      </c>
      <c r="K3997" t="s">
        <v>8151</v>
      </c>
      <c r="L3997" t="s">
        <v>8160</v>
      </c>
      <c r="M3997">
        <v>9</v>
      </c>
      <c r="N3997" t="s">
        <v>8167</v>
      </c>
      <c r="O3997" s="4">
        <f>INDEX(products[Cost_per_box], MATCH(shipments9[[#This Row],[PID]], products[PID], 0))</f>
        <v>8.2200000000000006</v>
      </c>
      <c r="P3997" s="4">
        <f>shipments9[[#This Row],[Boxes]]*shipments9[[#This Row],[Cost Per Box]]</f>
        <v>1339.8600000000001</v>
      </c>
      <c r="Q3997" s="4">
        <f>shipments9[[#This Row],[Amount]] -shipments9[[#This Row],[total cost]]</f>
        <v>1254.3899999999999</v>
      </c>
      <c r="R3997" s="4" t="str">
        <f>IF(shipments9[[#This Row],[Gross Profit]]&lt;0,"Loss","Profit")</f>
        <v>Profit</v>
      </c>
      <c r="S3997" s="9">
        <f>shipments9[[#This Row],[Gross Profit]]/shipments9[[#This Row],[Amount]]</f>
        <v>0.48352703093379584</v>
      </c>
      <c r="T3997" s="11">
        <f>shipments9[[#This Row],[Amount]]/shipments9[[#This Row],[Boxes]]</f>
        <v>15.915644171779141</v>
      </c>
    </row>
    <row r="3998" spans="1:20" hidden="1" x14ac:dyDescent="0.25">
      <c r="A3998" t="s">
        <v>4195</v>
      </c>
      <c r="B3998" t="s">
        <v>83</v>
      </c>
      <c r="C3998" t="s">
        <v>141</v>
      </c>
      <c r="D3998" t="s">
        <v>22</v>
      </c>
      <c r="E3998" s="1">
        <v>45387</v>
      </c>
      <c r="F3998" s="1" t="str">
        <f>TEXT(shipments9[[#This Row],[Shipdate]],"ddd")</f>
        <v>Fri</v>
      </c>
      <c r="G3998" s="1" t="str">
        <f>IF(OR(shipments9[[#This Row],[Day Name]]="Sat",shipments9[[#This Row],[Day Name]]="Sun"),"Weekend","Weekday")</f>
        <v>Weekday</v>
      </c>
      <c r="H3998">
        <v>5013</v>
      </c>
      <c r="I3998">
        <v>314</v>
      </c>
      <c r="J3998" t="s">
        <v>172</v>
      </c>
      <c r="K3998" t="s">
        <v>8155</v>
      </c>
      <c r="L3998" t="s">
        <v>8154</v>
      </c>
      <c r="M3998">
        <v>4</v>
      </c>
      <c r="N3998" t="s">
        <v>8158</v>
      </c>
      <c r="O3998" s="4">
        <f>INDEX(products[Cost_per_box], MATCH(shipments9[[#This Row],[PID]], products[PID], 0))</f>
        <v>8.2200000000000006</v>
      </c>
      <c r="P3998" s="4">
        <f>shipments9[[#This Row],[Boxes]]*shipments9[[#This Row],[Cost Per Box]]</f>
        <v>2581.0800000000004</v>
      </c>
      <c r="Q3998" s="4">
        <f>shipments9[[#This Row],[Amount]] -shipments9[[#This Row],[total cost]]</f>
        <v>2431.9199999999996</v>
      </c>
      <c r="R3998" s="4" t="str">
        <f>IF(shipments9[[#This Row],[Gross Profit]]&lt;0,"Loss","Profit")</f>
        <v>Profit</v>
      </c>
      <c r="S3998" s="9">
        <f>shipments9[[#This Row],[Gross Profit]]/shipments9[[#This Row],[Amount]]</f>
        <v>0.48512268102932365</v>
      </c>
      <c r="T3998" s="11">
        <f>shipments9[[#This Row],[Amount]]/shipments9[[#This Row],[Boxes]]</f>
        <v>15.964968152866241</v>
      </c>
    </row>
    <row r="3999" spans="1:20" hidden="1" x14ac:dyDescent="0.25">
      <c r="A3999" t="s">
        <v>4196</v>
      </c>
      <c r="B3999" t="s">
        <v>83</v>
      </c>
      <c r="C3999" t="s">
        <v>141</v>
      </c>
      <c r="D3999" t="s">
        <v>22</v>
      </c>
      <c r="E3999" s="1">
        <v>45393</v>
      </c>
      <c r="F3999" s="1" t="str">
        <f>TEXT(shipments9[[#This Row],[Shipdate]],"ddd")</f>
        <v>Thu</v>
      </c>
      <c r="G3999" s="1" t="str">
        <f>IF(OR(shipments9[[#This Row],[Day Name]]="Sat",shipments9[[#This Row],[Day Name]]="Sun"),"Weekend","Weekday")</f>
        <v>Weekday</v>
      </c>
      <c r="H3999">
        <v>7913.25</v>
      </c>
      <c r="I3999">
        <v>495</v>
      </c>
      <c r="J3999" t="s">
        <v>172</v>
      </c>
      <c r="K3999" t="s">
        <v>8155</v>
      </c>
      <c r="L3999" t="s">
        <v>8154</v>
      </c>
      <c r="M3999">
        <v>4</v>
      </c>
      <c r="N3999" t="s">
        <v>8158</v>
      </c>
      <c r="O3999" s="4">
        <f>INDEX(products[Cost_per_box], MATCH(shipments9[[#This Row],[PID]], products[PID], 0))</f>
        <v>8.2200000000000006</v>
      </c>
      <c r="P3999" s="4">
        <f>shipments9[[#This Row],[Boxes]]*shipments9[[#This Row],[Cost Per Box]]</f>
        <v>4068.9</v>
      </c>
      <c r="Q3999" s="4">
        <f>shipments9[[#This Row],[Amount]] -shipments9[[#This Row],[total cost]]</f>
        <v>3844.35</v>
      </c>
      <c r="R3999" s="4" t="str">
        <f>IF(shipments9[[#This Row],[Gross Profit]]&lt;0,"Loss","Profit")</f>
        <v>Profit</v>
      </c>
      <c r="S3999" s="9">
        <f>shipments9[[#This Row],[Gross Profit]]/shipments9[[#This Row],[Amount]]</f>
        <v>0.48581177139607618</v>
      </c>
      <c r="T3999" s="11">
        <f>shipments9[[#This Row],[Amount]]/shipments9[[#This Row],[Boxes]]</f>
        <v>15.986363636363636</v>
      </c>
    </row>
    <row r="4000" spans="1:20" hidden="1" x14ac:dyDescent="0.25">
      <c r="A4000" t="s">
        <v>4197</v>
      </c>
      <c r="B4000" t="s">
        <v>83</v>
      </c>
      <c r="C4000" t="s">
        <v>141</v>
      </c>
      <c r="D4000" t="s">
        <v>22</v>
      </c>
      <c r="E4000" s="1">
        <v>45132</v>
      </c>
      <c r="F4000" s="1" t="str">
        <f>TEXT(shipments9[[#This Row],[Shipdate]],"ddd")</f>
        <v>Tue</v>
      </c>
      <c r="G4000" s="1" t="str">
        <f>IF(OR(shipments9[[#This Row],[Day Name]]="Sat",shipments9[[#This Row],[Day Name]]="Sun"),"Weekend","Weekday")</f>
        <v>Weekday</v>
      </c>
      <c r="H4000">
        <v>8334</v>
      </c>
      <c r="I4000">
        <v>521</v>
      </c>
      <c r="J4000" t="s">
        <v>172</v>
      </c>
      <c r="K4000" t="s">
        <v>8151</v>
      </c>
      <c r="L4000" t="s">
        <v>8160</v>
      </c>
      <c r="M4000">
        <v>7</v>
      </c>
      <c r="N4000" t="s">
        <v>8161</v>
      </c>
      <c r="O4000" s="4">
        <f>INDEX(products[Cost_per_box], MATCH(shipments9[[#This Row],[PID]], products[PID], 0))</f>
        <v>8.2200000000000006</v>
      </c>
      <c r="P4000" s="4">
        <f>shipments9[[#This Row],[Boxes]]*shipments9[[#This Row],[Cost Per Box]]</f>
        <v>4282.62</v>
      </c>
      <c r="Q4000" s="4">
        <f>shipments9[[#This Row],[Amount]] -shipments9[[#This Row],[total cost]]</f>
        <v>4051.38</v>
      </c>
      <c r="R4000" s="4" t="str">
        <f>IF(shipments9[[#This Row],[Gross Profit]]&lt;0,"Loss","Profit")</f>
        <v>Profit</v>
      </c>
      <c r="S4000" s="9">
        <f>shipments9[[#This Row],[Gross Profit]]/shipments9[[#This Row],[Amount]]</f>
        <v>0.48612670986321094</v>
      </c>
      <c r="T4000" s="11">
        <f>shipments9[[#This Row],[Amount]]/shipments9[[#This Row],[Boxes]]</f>
        <v>15.99616122840691</v>
      </c>
    </row>
    <row r="4001" spans="1:20" hidden="1" x14ac:dyDescent="0.25">
      <c r="A4001" t="s">
        <v>4198</v>
      </c>
      <c r="B4001" t="s">
        <v>86</v>
      </c>
      <c r="C4001" t="s">
        <v>141</v>
      </c>
      <c r="D4001" t="s">
        <v>22</v>
      </c>
      <c r="E4001" s="1">
        <v>44944</v>
      </c>
      <c r="F4001" s="1" t="str">
        <f>TEXT(shipments9[[#This Row],[Shipdate]],"ddd")</f>
        <v>Wed</v>
      </c>
      <c r="G4001" s="1" t="str">
        <f>IF(OR(shipments9[[#This Row],[Day Name]]="Sat",shipments9[[#This Row],[Day Name]]="Sun"),"Weekend","Weekday")</f>
        <v>Weekday</v>
      </c>
      <c r="H4001">
        <v>4308.75</v>
      </c>
      <c r="I4001">
        <v>332</v>
      </c>
      <c r="J4001" t="s">
        <v>172</v>
      </c>
      <c r="K4001" t="s">
        <v>8151</v>
      </c>
      <c r="L4001" t="s">
        <v>8156</v>
      </c>
      <c r="M4001">
        <v>1</v>
      </c>
      <c r="N4001" t="s">
        <v>8163</v>
      </c>
      <c r="O4001" s="4">
        <f>INDEX(products[Cost_per_box], MATCH(shipments9[[#This Row],[PID]], products[PID], 0))</f>
        <v>8.2200000000000006</v>
      </c>
      <c r="P4001" s="4">
        <f>shipments9[[#This Row],[Boxes]]*shipments9[[#This Row],[Cost Per Box]]</f>
        <v>2729.0400000000004</v>
      </c>
      <c r="Q4001" s="4">
        <f>shipments9[[#This Row],[Amount]] -shipments9[[#This Row],[total cost]]</f>
        <v>1579.7099999999996</v>
      </c>
      <c r="R4001" s="4" t="str">
        <f>IF(shipments9[[#This Row],[Gross Profit]]&lt;0,"Loss","Profit")</f>
        <v>Profit</v>
      </c>
      <c r="S4001" s="9">
        <f>shipments9[[#This Row],[Gross Profit]]/shipments9[[#This Row],[Amount]]</f>
        <v>0.3666283724978241</v>
      </c>
      <c r="T4001" s="11">
        <f>shipments9[[#This Row],[Amount]]/shipments9[[#This Row],[Boxes]]</f>
        <v>12.97816265060241</v>
      </c>
    </row>
    <row r="4002" spans="1:20" hidden="1" x14ac:dyDescent="0.25">
      <c r="A4002" t="s">
        <v>4199</v>
      </c>
      <c r="B4002" t="s">
        <v>86</v>
      </c>
      <c r="C4002" t="s">
        <v>141</v>
      </c>
      <c r="D4002" t="s">
        <v>22</v>
      </c>
      <c r="E4002" s="1">
        <v>45471</v>
      </c>
      <c r="F4002" s="1" t="str">
        <f>TEXT(shipments9[[#This Row],[Shipdate]],"ddd")</f>
        <v>Fri</v>
      </c>
      <c r="G4002" s="1" t="str">
        <f>IF(OR(shipments9[[#This Row],[Day Name]]="Sat",shipments9[[#This Row],[Day Name]]="Sun"),"Weekend","Weekday")</f>
        <v>Weekday</v>
      </c>
      <c r="H4002">
        <v>13059</v>
      </c>
      <c r="I4002">
        <v>1005</v>
      </c>
      <c r="J4002" t="s">
        <v>172</v>
      </c>
      <c r="K4002" t="s">
        <v>8155</v>
      </c>
      <c r="L4002" t="s">
        <v>8154</v>
      </c>
      <c r="M4002">
        <v>6</v>
      </c>
      <c r="N4002" t="s">
        <v>8159</v>
      </c>
      <c r="O4002" s="4">
        <f>INDEX(products[Cost_per_box], MATCH(shipments9[[#This Row],[PID]], products[PID], 0))</f>
        <v>8.2200000000000006</v>
      </c>
      <c r="P4002" s="4">
        <f>shipments9[[#This Row],[Boxes]]*shipments9[[#This Row],[Cost Per Box]]</f>
        <v>8261.1</v>
      </c>
      <c r="Q4002" s="4">
        <f>shipments9[[#This Row],[Amount]] -shipments9[[#This Row],[total cost]]</f>
        <v>4797.8999999999996</v>
      </c>
      <c r="R4002" s="4" t="str">
        <f>IF(shipments9[[#This Row],[Gross Profit]]&lt;0,"Loss","Profit")</f>
        <v>Profit</v>
      </c>
      <c r="S4002" s="9">
        <f>shipments9[[#This Row],[Gross Profit]]/shipments9[[#This Row],[Amount]]</f>
        <v>0.36740179186767746</v>
      </c>
      <c r="T4002" s="11">
        <f>shipments9[[#This Row],[Amount]]/shipments9[[#This Row],[Boxes]]</f>
        <v>12.994029850746269</v>
      </c>
    </row>
    <row r="4003" spans="1:20" hidden="1" x14ac:dyDescent="0.25">
      <c r="A4003" t="s">
        <v>4200</v>
      </c>
      <c r="B4003" t="s">
        <v>86</v>
      </c>
      <c r="C4003" t="s">
        <v>141</v>
      </c>
      <c r="D4003" t="s">
        <v>22</v>
      </c>
      <c r="E4003" s="1">
        <v>45391</v>
      </c>
      <c r="F4003" s="1" t="str">
        <f>TEXT(shipments9[[#This Row],[Shipdate]],"ddd")</f>
        <v>Tue</v>
      </c>
      <c r="G4003" s="1" t="str">
        <f>IF(OR(shipments9[[#This Row],[Day Name]]="Sat",shipments9[[#This Row],[Day Name]]="Sun"),"Weekend","Weekday")</f>
        <v>Weekday</v>
      </c>
      <c r="H4003">
        <v>4020.75</v>
      </c>
      <c r="I4003">
        <v>310</v>
      </c>
      <c r="J4003" t="s">
        <v>172</v>
      </c>
      <c r="K4003" t="s">
        <v>8155</v>
      </c>
      <c r="L4003" t="s">
        <v>8154</v>
      </c>
      <c r="M4003">
        <v>4</v>
      </c>
      <c r="N4003" t="s">
        <v>8158</v>
      </c>
      <c r="O4003" s="4">
        <f>INDEX(products[Cost_per_box], MATCH(shipments9[[#This Row],[PID]], products[PID], 0))</f>
        <v>8.2200000000000006</v>
      </c>
      <c r="P4003" s="4">
        <f>shipments9[[#This Row],[Boxes]]*shipments9[[#This Row],[Cost Per Box]]</f>
        <v>2548.2000000000003</v>
      </c>
      <c r="Q4003" s="4">
        <f>shipments9[[#This Row],[Amount]] -shipments9[[#This Row],[total cost]]</f>
        <v>1472.5499999999997</v>
      </c>
      <c r="R4003" s="4" t="str">
        <f>IF(shipments9[[#This Row],[Gross Profit]]&lt;0,"Loss","Profit")</f>
        <v>Profit</v>
      </c>
      <c r="S4003" s="9">
        <f>shipments9[[#This Row],[Gross Profit]]/shipments9[[#This Row],[Amount]]</f>
        <v>0.36623764223092697</v>
      </c>
      <c r="T4003" s="11">
        <f>shipments9[[#This Row],[Amount]]/shipments9[[#This Row],[Boxes]]</f>
        <v>12.970161290322581</v>
      </c>
    </row>
    <row r="4004" spans="1:20" hidden="1" x14ac:dyDescent="0.25">
      <c r="A4004" t="s">
        <v>4201</v>
      </c>
      <c r="B4004" t="s">
        <v>86</v>
      </c>
      <c r="C4004" t="s">
        <v>141</v>
      </c>
      <c r="D4004" t="s">
        <v>22</v>
      </c>
      <c r="E4004" s="1">
        <v>45301</v>
      </c>
      <c r="F4004" s="1" t="str">
        <f>TEXT(shipments9[[#This Row],[Shipdate]],"ddd")</f>
        <v>Wed</v>
      </c>
      <c r="G4004" s="1" t="str">
        <f>IF(OR(shipments9[[#This Row],[Day Name]]="Sat",shipments9[[#This Row],[Day Name]]="Sun"),"Weekend","Weekday")</f>
        <v>Weekday</v>
      </c>
      <c r="H4004">
        <v>1968.75</v>
      </c>
      <c r="I4004">
        <v>141</v>
      </c>
      <c r="J4004" t="s">
        <v>172</v>
      </c>
      <c r="K4004" t="s">
        <v>8155</v>
      </c>
      <c r="L4004" t="s">
        <v>8156</v>
      </c>
      <c r="M4004">
        <v>1</v>
      </c>
      <c r="N4004" t="s">
        <v>8163</v>
      </c>
      <c r="O4004" s="4">
        <f>INDEX(products[Cost_per_box], MATCH(shipments9[[#This Row],[PID]], products[PID], 0))</f>
        <v>8.2200000000000006</v>
      </c>
      <c r="P4004" s="4">
        <f>shipments9[[#This Row],[Boxes]]*shipments9[[#This Row],[Cost Per Box]]</f>
        <v>1159.02</v>
      </c>
      <c r="Q4004" s="4">
        <f>shipments9[[#This Row],[Amount]] -shipments9[[#This Row],[total cost]]</f>
        <v>809.73</v>
      </c>
      <c r="R4004" s="4" t="str">
        <f>IF(shipments9[[#This Row],[Gross Profit]]&lt;0,"Loss","Profit")</f>
        <v>Profit</v>
      </c>
      <c r="S4004" s="9">
        <f>shipments9[[#This Row],[Gross Profit]]/shipments9[[#This Row],[Amount]]</f>
        <v>0.41129142857142859</v>
      </c>
      <c r="T4004" s="11">
        <f>shipments9[[#This Row],[Amount]]/shipments9[[#This Row],[Boxes]]</f>
        <v>13.962765957446809</v>
      </c>
    </row>
    <row r="4005" spans="1:20" hidden="1" x14ac:dyDescent="0.25">
      <c r="A4005" t="s">
        <v>4202</v>
      </c>
      <c r="B4005" t="s">
        <v>89</v>
      </c>
      <c r="C4005" t="s">
        <v>141</v>
      </c>
      <c r="D4005" t="s">
        <v>22</v>
      </c>
      <c r="E4005" s="1">
        <v>45414</v>
      </c>
      <c r="F4005" s="1" t="str">
        <f>TEXT(shipments9[[#This Row],[Shipdate]],"ddd")</f>
        <v>Thu</v>
      </c>
      <c r="G4005" s="1" t="str">
        <f>IF(OR(shipments9[[#This Row],[Day Name]]="Sat",shipments9[[#This Row],[Day Name]]="Sun"),"Weekend","Weekday")</f>
        <v>Weekday</v>
      </c>
      <c r="H4005">
        <v>7132.5</v>
      </c>
      <c r="I4005">
        <v>476</v>
      </c>
      <c r="J4005" t="s">
        <v>172</v>
      </c>
      <c r="K4005" t="s">
        <v>8155</v>
      </c>
      <c r="L4005" t="s">
        <v>8154</v>
      </c>
      <c r="M4005">
        <v>5</v>
      </c>
      <c r="N4005" t="s">
        <v>201</v>
      </c>
      <c r="O4005" s="4">
        <f>INDEX(products[Cost_per_box], MATCH(shipments9[[#This Row],[PID]], products[PID], 0))</f>
        <v>8.2200000000000006</v>
      </c>
      <c r="P4005" s="4">
        <f>shipments9[[#This Row],[Boxes]]*shipments9[[#This Row],[Cost Per Box]]</f>
        <v>3912.7200000000003</v>
      </c>
      <c r="Q4005" s="4">
        <f>shipments9[[#This Row],[Amount]] -shipments9[[#This Row],[total cost]]</f>
        <v>3219.7799999999997</v>
      </c>
      <c r="R4005" s="4" t="str">
        <f>IF(shipments9[[#This Row],[Gross Profit]]&lt;0,"Loss","Profit")</f>
        <v>Profit</v>
      </c>
      <c r="S4005" s="9">
        <f>shipments9[[#This Row],[Gross Profit]]/shipments9[[#This Row],[Amount]]</f>
        <v>0.45142376445846472</v>
      </c>
      <c r="T4005" s="11">
        <f>shipments9[[#This Row],[Amount]]/shipments9[[#This Row],[Boxes]]</f>
        <v>14.984243697478991</v>
      </c>
    </row>
    <row r="4006" spans="1:20" hidden="1" x14ac:dyDescent="0.25">
      <c r="A4006" t="s">
        <v>4203</v>
      </c>
      <c r="B4006" t="s">
        <v>89</v>
      </c>
      <c r="C4006" t="s">
        <v>141</v>
      </c>
      <c r="D4006" t="s">
        <v>22</v>
      </c>
      <c r="E4006" s="1">
        <v>45021</v>
      </c>
      <c r="F4006" s="1" t="str">
        <f>TEXT(shipments9[[#This Row],[Shipdate]],"ddd")</f>
        <v>Wed</v>
      </c>
      <c r="G4006" s="1" t="str">
        <f>IF(OR(shipments9[[#This Row],[Day Name]]="Sat",shipments9[[#This Row],[Day Name]]="Sun"),"Weekend","Weekday")</f>
        <v>Weekday</v>
      </c>
      <c r="H4006">
        <v>5179.5</v>
      </c>
      <c r="I4006">
        <v>399</v>
      </c>
      <c r="J4006" t="s">
        <v>172</v>
      </c>
      <c r="K4006" t="s">
        <v>8151</v>
      </c>
      <c r="L4006" t="s">
        <v>8154</v>
      </c>
      <c r="M4006">
        <v>4</v>
      </c>
      <c r="N4006" t="s">
        <v>8158</v>
      </c>
      <c r="O4006" s="4">
        <f>INDEX(products[Cost_per_box], MATCH(shipments9[[#This Row],[PID]], products[PID], 0))</f>
        <v>8.2200000000000006</v>
      </c>
      <c r="P4006" s="4">
        <f>shipments9[[#This Row],[Boxes]]*shipments9[[#This Row],[Cost Per Box]]</f>
        <v>3279.78</v>
      </c>
      <c r="Q4006" s="4">
        <f>shipments9[[#This Row],[Amount]] -shipments9[[#This Row],[total cost]]</f>
        <v>1899.7199999999998</v>
      </c>
      <c r="R4006" s="4" t="str">
        <f>IF(shipments9[[#This Row],[Gross Profit]]&lt;0,"Loss","Profit")</f>
        <v>Profit</v>
      </c>
      <c r="S4006" s="9">
        <f>shipments9[[#This Row],[Gross Profit]]/shipments9[[#This Row],[Amount]]</f>
        <v>0.36677671589921801</v>
      </c>
      <c r="T4006" s="11">
        <f>shipments9[[#This Row],[Amount]]/shipments9[[#This Row],[Boxes]]</f>
        <v>12.981203007518797</v>
      </c>
    </row>
    <row r="4007" spans="1:20" hidden="1" x14ac:dyDescent="0.25">
      <c r="A4007" t="s">
        <v>4204</v>
      </c>
      <c r="B4007" t="s">
        <v>89</v>
      </c>
      <c r="C4007" t="s">
        <v>141</v>
      </c>
      <c r="D4007" t="s">
        <v>22</v>
      </c>
      <c r="E4007" s="1">
        <v>45197</v>
      </c>
      <c r="F4007" s="1" t="str">
        <f>TEXT(shipments9[[#This Row],[Shipdate]],"ddd")</f>
        <v>Thu</v>
      </c>
      <c r="G4007" s="1" t="str">
        <f>IF(OR(shipments9[[#This Row],[Day Name]]="Sat",shipments9[[#This Row],[Day Name]]="Sun"),"Weekend","Weekday")</f>
        <v>Weekday</v>
      </c>
      <c r="H4007">
        <v>9832.5</v>
      </c>
      <c r="I4007">
        <v>757</v>
      </c>
      <c r="J4007" t="s">
        <v>172</v>
      </c>
      <c r="K4007" t="s">
        <v>8151</v>
      </c>
      <c r="L4007" t="s">
        <v>8160</v>
      </c>
      <c r="M4007">
        <v>9</v>
      </c>
      <c r="N4007" t="s">
        <v>8167</v>
      </c>
      <c r="O4007" s="4">
        <f>INDEX(products[Cost_per_box], MATCH(shipments9[[#This Row],[PID]], products[PID], 0))</f>
        <v>8.2200000000000006</v>
      </c>
      <c r="P4007" s="4">
        <f>shipments9[[#This Row],[Boxes]]*shipments9[[#This Row],[Cost Per Box]]</f>
        <v>6222.5400000000009</v>
      </c>
      <c r="Q4007" s="4">
        <f>shipments9[[#This Row],[Amount]] -shipments9[[#This Row],[total cost]]</f>
        <v>3609.9599999999991</v>
      </c>
      <c r="R4007" s="4" t="str">
        <f>IF(shipments9[[#This Row],[Gross Profit]]&lt;0,"Loss","Profit")</f>
        <v>Profit</v>
      </c>
      <c r="S4007" s="9">
        <f>shipments9[[#This Row],[Gross Profit]]/shipments9[[#This Row],[Amount]]</f>
        <v>0.3671456903127383</v>
      </c>
      <c r="T4007" s="11">
        <f>shipments9[[#This Row],[Amount]]/shipments9[[#This Row],[Boxes]]</f>
        <v>12.988771466314398</v>
      </c>
    </row>
    <row r="4008" spans="1:20" hidden="1" x14ac:dyDescent="0.25">
      <c r="A4008" t="s">
        <v>4205</v>
      </c>
      <c r="B4008" t="s">
        <v>92</v>
      </c>
      <c r="C4008" t="s">
        <v>141</v>
      </c>
      <c r="D4008" t="s">
        <v>22</v>
      </c>
      <c r="E4008" s="1">
        <v>45062</v>
      </c>
      <c r="F4008" s="1" t="str">
        <f>TEXT(shipments9[[#This Row],[Shipdate]],"ddd")</f>
        <v>Tue</v>
      </c>
      <c r="G4008" s="1" t="str">
        <f>IF(OR(shipments9[[#This Row],[Day Name]]="Sat",shipments9[[#This Row],[Day Name]]="Sun"),"Weekend","Weekday")</f>
        <v>Weekday</v>
      </c>
      <c r="H4008">
        <v>7121.25</v>
      </c>
      <c r="I4008">
        <v>446</v>
      </c>
      <c r="J4008" t="s">
        <v>172</v>
      </c>
      <c r="K4008" t="s">
        <v>8151</v>
      </c>
      <c r="L4008" t="s">
        <v>8154</v>
      </c>
      <c r="M4008">
        <v>5</v>
      </c>
      <c r="N4008" t="s">
        <v>201</v>
      </c>
      <c r="O4008" s="4">
        <f>INDEX(products[Cost_per_box], MATCH(shipments9[[#This Row],[PID]], products[PID], 0))</f>
        <v>8.2200000000000006</v>
      </c>
      <c r="P4008" s="4">
        <f>shipments9[[#This Row],[Boxes]]*shipments9[[#This Row],[Cost Per Box]]</f>
        <v>3666.1200000000003</v>
      </c>
      <c r="Q4008" s="4">
        <f>shipments9[[#This Row],[Amount]] -shipments9[[#This Row],[total cost]]</f>
        <v>3455.1299999999997</v>
      </c>
      <c r="R4008" s="4" t="str">
        <f>IF(shipments9[[#This Row],[Gross Profit]]&lt;0,"Loss","Profit")</f>
        <v>Profit</v>
      </c>
      <c r="S4008" s="9">
        <f>shipments9[[#This Row],[Gross Profit]]/shipments9[[#This Row],[Amount]]</f>
        <v>0.48518588730911</v>
      </c>
      <c r="T4008" s="11">
        <f>shipments9[[#This Row],[Amount]]/shipments9[[#This Row],[Boxes]]</f>
        <v>15.966928251121077</v>
      </c>
    </row>
    <row r="4009" spans="1:20" hidden="1" x14ac:dyDescent="0.25">
      <c r="A4009" t="s">
        <v>4206</v>
      </c>
      <c r="B4009" t="s">
        <v>92</v>
      </c>
      <c r="C4009" t="s">
        <v>141</v>
      </c>
      <c r="D4009" t="s">
        <v>22</v>
      </c>
      <c r="E4009" s="1">
        <v>45132</v>
      </c>
      <c r="F4009" s="1" t="str">
        <f>TEXT(shipments9[[#This Row],[Shipdate]],"ddd")</f>
        <v>Tue</v>
      </c>
      <c r="G4009" s="1" t="str">
        <f>IF(OR(shipments9[[#This Row],[Day Name]]="Sat",shipments9[[#This Row],[Day Name]]="Sun"),"Weekend","Weekday")</f>
        <v>Weekday</v>
      </c>
      <c r="H4009">
        <v>513</v>
      </c>
      <c r="I4009">
        <v>37</v>
      </c>
      <c r="J4009" t="s">
        <v>172</v>
      </c>
      <c r="K4009" t="s">
        <v>8151</v>
      </c>
      <c r="L4009" t="s">
        <v>8160</v>
      </c>
      <c r="M4009">
        <v>7</v>
      </c>
      <c r="N4009" t="s">
        <v>8161</v>
      </c>
      <c r="O4009" s="4">
        <f>INDEX(products[Cost_per_box], MATCH(shipments9[[#This Row],[PID]], products[PID], 0))</f>
        <v>8.2200000000000006</v>
      </c>
      <c r="P4009" s="4">
        <f>shipments9[[#This Row],[Boxes]]*shipments9[[#This Row],[Cost Per Box]]</f>
        <v>304.14000000000004</v>
      </c>
      <c r="Q4009" s="4">
        <f>shipments9[[#This Row],[Amount]] -shipments9[[#This Row],[total cost]]</f>
        <v>208.85999999999996</v>
      </c>
      <c r="R4009" s="4" t="str">
        <f>IF(shipments9[[#This Row],[Gross Profit]]&lt;0,"Loss","Profit")</f>
        <v>Profit</v>
      </c>
      <c r="S4009" s="9">
        <f>shipments9[[#This Row],[Gross Profit]]/shipments9[[#This Row],[Amount]]</f>
        <v>0.40713450292397652</v>
      </c>
      <c r="T4009" s="11">
        <f>shipments9[[#This Row],[Amount]]/shipments9[[#This Row],[Boxes]]</f>
        <v>13.864864864864865</v>
      </c>
    </row>
    <row r="4010" spans="1:20" hidden="1" x14ac:dyDescent="0.25">
      <c r="A4010" t="s">
        <v>4207</v>
      </c>
      <c r="B4010" t="s">
        <v>92</v>
      </c>
      <c r="C4010" t="s">
        <v>141</v>
      </c>
      <c r="D4010" t="s">
        <v>22</v>
      </c>
      <c r="E4010" s="1">
        <v>45331</v>
      </c>
      <c r="F4010" s="1" t="str">
        <f>TEXT(shipments9[[#This Row],[Shipdate]],"ddd")</f>
        <v>Fri</v>
      </c>
      <c r="G4010" s="1" t="str">
        <f>IF(OR(shipments9[[#This Row],[Day Name]]="Sat",shipments9[[#This Row],[Day Name]]="Sun"),"Weekend","Weekday")</f>
        <v>Weekday</v>
      </c>
      <c r="H4010">
        <v>4806</v>
      </c>
      <c r="I4010">
        <v>301</v>
      </c>
      <c r="J4010" t="s">
        <v>172</v>
      </c>
      <c r="K4010" t="s">
        <v>8155</v>
      </c>
      <c r="L4010" t="s">
        <v>8156</v>
      </c>
      <c r="M4010">
        <v>2</v>
      </c>
      <c r="N4010" t="s">
        <v>8157</v>
      </c>
      <c r="O4010" s="4">
        <f>INDEX(products[Cost_per_box], MATCH(shipments9[[#This Row],[PID]], products[PID], 0))</f>
        <v>8.2200000000000006</v>
      </c>
      <c r="P4010" s="4">
        <f>shipments9[[#This Row],[Boxes]]*shipments9[[#This Row],[Cost Per Box]]</f>
        <v>2474.2200000000003</v>
      </c>
      <c r="Q4010" s="4">
        <f>shipments9[[#This Row],[Amount]] -shipments9[[#This Row],[total cost]]</f>
        <v>2331.7799999999997</v>
      </c>
      <c r="R4010" s="4" t="str">
        <f>IF(shipments9[[#This Row],[Gross Profit]]&lt;0,"Loss","Profit")</f>
        <v>Profit</v>
      </c>
      <c r="S4010" s="9">
        <f>shipments9[[#This Row],[Gross Profit]]/shipments9[[#This Row],[Amount]]</f>
        <v>0.48518102372034949</v>
      </c>
      <c r="T4010" s="11">
        <f>shipments9[[#This Row],[Amount]]/shipments9[[#This Row],[Boxes]]</f>
        <v>15.966777408637874</v>
      </c>
    </row>
    <row r="4011" spans="1:20" hidden="1" x14ac:dyDescent="0.25">
      <c r="A4011" t="s">
        <v>4208</v>
      </c>
      <c r="B4011" t="s">
        <v>92</v>
      </c>
      <c r="C4011" t="s">
        <v>141</v>
      </c>
      <c r="D4011" t="s">
        <v>22</v>
      </c>
      <c r="E4011" s="1">
        <v>45419</v>
      </c>
      <c r="F4011" s="1" t="str">
        <f>TEXT(shipments9[[#This Row],[Shipdate]],"ddd")</f>
        <v>Tue</v>
      </c>
      <c r="G4011" s="1" t="str">
        <f>IF(OR(shipments9[[#This Row],[Day Name]]="Sat",shipments9[[#This Row],[Day Name]]="Sun"),"Weekend","Weekday")</f>
        <v>Weekday</v>
      </c>
      <c r="H4011">
        <v>4900.5</v>
      </c>
      <c r="I4011">
        <v>351</v>
      </c>
      <c r="J4011" t="s">
        <v>172</v>
      </c>
      <c r="K4011" t="s">
        <v>8155</v>
      </c>
      <c r="L4011" t="s">
        <v>8154</v>
      </c>
      <c r="M4011">
        <v>5</v>
      </c>
      <c r="N4011" t="s">
        <v>201</v>
      </c>
      <c r="O4011" s="4">
        <f>INDEX(products[Cost_per_box], MATCH(shipments9[[#This Row],[PID]], products[PID], 0))</f>
        <v>8.2200000000000006</v>
      </c>
      <c r="P4011" s="4">
        <f>shipments9[[#This Row],[Boxes]]*shipments9[[#This Row],[Cost Per Box]]</f>
        <v>2885.2200000000003</v>
      </c>
      <c r="Q4011" s="4">
        <f>shipments9[[#This Row],[Amount]] -shipments9[[#This Row],[total cost]]</f>
        <v>2015.2799999999997</v>
      </c>
      <c r="R4011" s="4" t="str">
        <f>IF(shipments9[[#This Row],[Gross Profit]]&lt;0,"Loss","Profit")</f>
        <v>Profit</v>
      </c>
      <c r="S4011" s="9">
        <f>shipments9[[#This Row],[Gross Profit]]/shipments9[[#This Row],[Amount]]</f>
        <v>0.41123966942148754</v>
      </c>
      <c r="T4011" s="11">
        <f>shipments9[[#This Row],[Amount]]/shipments9[[#This Row],[Boxes]]</f>
        <v>13.961538461538462</v>
      </c>
    </row>
    <row r="4012" spans="1:20" hidden="1" x14ac:dyDescent="0.25">
      <c r="A4012" t="s">
        <v>4209</v>
      </c>
      <c r="B4012" t="s">
        <v>92</v>
      </c>
      <c r="C4012" t="s">
        <v>141</v>
      </c>
      <c r="D4012" t="s">
        <v>22</v>
      </c>
      <c r="E4012" s="1">
        <v>45293</v>
      </c>
      <c r="F4012" s="1" t="str">
        <f>TEXT(shipments9[[#This Row],[Shipdate]],"ddd")</f>
        <v>Tue</v>
      </c>
      <c r="G4012" s="1" t="str">
        <f>IF(OR(shipments9[[#This Row],[Day Name]]="Sat",shipments9[[#This Row],[Day Name]]="Sun"),"Weekend","Weekday")</f>
        <v>Weekday</v>
      </c>
      <c r="H4012">
        <v>3492</v>
      </c>
      <c r="I4012">
        <v>250</v>
      </c>
      <c r="J4012" t="s">
        <v>172</v>
      </c>
      <c r="K4012" t="s">
        <v>8155</v>
      </c>
      <c r="L4012" t="s">
        <v>8156</v>
      </c>
      <c r="M4012">
        <v>1</v>
      </c>
      <c r="N4012" t="s">
        <v>8163</v>
      </c>
      <c r="O4012" s="4">
        <f>INDEX(products[Cost_per_box], MATCH(shipments9[[#This Row],[PID]], products[PID], 0))</f>
        <v>8.2200000000000006</v>
      </c>
      <c r="P4012" s="4">
        <f>shipments9[[#This Row],[Boxes]]*shipments9[[#This Row],[Cost Per Box]]</f>
        <v>2055</v>
      </c>
      <c r="Q4012" s="4">
        <f>shipments9[[#This Row],[Amount]] -shipments9[[#This Row],[total cost]]</f>
        <v>1437</v>
      </c>
      <c r="R4012" s="4" t="str">
        <f>IF(shipments9[[#This Row],[Gross Profit]]&lt;0,"Loss","Profit")</f>
        <v>Profit</v>
      </c>
      <c r="S4012" s="9">
        <f>shipments9[[#This Row],[Gross Profit]]/shipments9[[#This Row],[Amount]]</f>
        <v>0.41151202749140892</v>
      </c>
      <c r="T4012" s="11">
        <f>shipments9[[#This Row],[Amount]]/shipments9[[#This Row],[Boxes]]</f>
        <v>13.968</v>
      </c>
    </row>
    <row r="4013" spans="1:20" hidden="1" x14ac:dyDescent="0.25">
      <c r="A4013" t="s">
        <v>4210</v>
      </c>
      <c r="B4013" t="s">
        <v>92</v>
      </c>
      <c r="C4013" t="s">
        <v>141</v>
      </c>
      <c r="D4013" t="s">
        <v>22</v>
      </c>
      <c r="E4013" s="1">
        <v>45121</v>
      </c>
      <c r="F4013" s="1" t="str">
        <f>TEXT(shipments9[[#This Row],[Shipdate]],"ddd")</f>
        <v>Fri</v>
      </c>
      <c r="G4013" s="1" t="str">
        <f>IF(OR(shipments9[[#This Row],[Day Name]]="Sat",shipments9[[#This Row],[Day Name]]="Sun"),"Weekend","Weekday")</f>
        <v>Weekday</v>
      </c>
      <c r="H4013">
        <v>560.25</v>
      </c>
      <c r="I4013">
        <v>38</v>
      </c>
      <c r="J4013" t="s">
        <v>172</v>
      </c>
      <c r="K4013" t="s">
        <v>8151</v>
      </c>
      <c r="L4013" t="s">
        <v>8160</v>
      </c>
      <c r="M4013">
        <v>7</v>
      </c>
      <c r="N4013" t="s">
        <v>8161</v>
      </c>
      <c r="O4013" s="4">
        <f>INDEX(products[Cost_per_box], MATCH(shipments9[[#This Row],[PID]], products[PID], 0))</f>
        <v>8.2200000000000006</v>
      </c>
      <c r="P4013" s="4">
        <f>shipments9[[#This Row],[Boxes]]*shipments9[[#This Row],[Cost Per Box]]</f>
        <v>312.36</v>
      </c>
      <c r="Q4013" s="4">
        <f>shipments9[[#This Row],[Amount]] -shipments9[[#This Row],[total cost]]</f>
        <v>247.89</v>
      </c>
      <c r="R4013" s="4" t="str">
        <f>IF(shipments9[[#This Row],[Gross Profit]]&lt;0,"Loss","Profit")</f>
        <v>Profit</v>
      </c>
      <c r="S4013" s="9">
        <f>shipments9[[#This Row],[Gross Profit]]/shipments9[[#This Row],[Amount]]</f>
        <v>0.4424631860776439</v>
      </c>
      <c r="T4013" s="11">
        <f>shipments9[[#This Row],[Amount]]/shipments9[[#This Row],[Boxes]]</f>
        <v>14.743421052631579</v>
      </c>
    </row>
    <row r="4014" spans="1:20" hidden="1" x14ac:dyDescent="0.25">
      <c r="A4014" t="s">
        <v>4211</v>
      </c>
      <c r="B4014" t="s">
        <v>92</v>
      </c>
      <c r="C4014" t="s">
        <v>141</v>
      </c>
      <c r="D4014" t="s">
        <v>22</v>
      </c>
      <c r="E4014" s="1">
        <v>45155</v>
      </c>
      <c r="F4014" s="1" t="str">
        <f>TEXT(shipments9[[#This Row],[Shipdate]],"ddd")</f>
        <v>Thu</v>
      </c>
      <c r="G4014" s="1" t="str">
        <f>IF(OR(shipments9[[#This Row],[Day Name]]="Sat",shipments9[[#This Row],[Day Name]]="Sun"),"Weekend","Weekday")</f>
        <v>Weekday</v>
      </c>
      <c r="H4014">
        <v>6003</v>
      </c>
      <c r="I4014">
        <v>376</v>
      </c>
      <c r="J4014" t="s">
        <v>172</v>
      </c>
      <c r="K4014" t="s">
        <v>8151</v>
      </c>
      <c r="L4014" t="s">
        <v>8160</v>
      </c>
      <c r="M4014">
        <v>8</v>
      </c>
      <c r="N4014" t="s">
        <v>8162</v>
      </c>
      <c r="O4014" s="4">
        <f>INDEX(products[Cost_per_box], MATCH(shipments9[[#This Row],[PID]], products[PID], 0))</f>
        <v>8.2200000000000006</v>
      </c>
      <c r="P4014" s="4">
        <f>shipments9[[#This Row],[Boxes]]*shipments9[[#This Row],[Cost Per Box]]</f>
        <v>3090.7200000000003</v>
      </c>
      <c r="Q4014" s="4">
        <f>shipments9[[#This Row],[Amount]] -shipments9[[#This Row],[total cost]]</f>
        <v>2912.2799999999997</v>
      </c>
      <c r="R4014" s="4" t="str">
        <f>IF(shipments9[[#This Row],[Gross Profit]]&lt;0,"Loss","Profit")</f>
        <v>Profit</v>
      </c>
      <c r="S4014" s="9">
        <f>shipments9[[#This Row],[Gross Profit]]/shipments9[[#This Row],[Amount]]</f>
        <v>0.48513743128435777</v>
      </c>
      <c r="T4014" s="11">
        <f>shipments9[[#This Row],[Amount]]/shipments9[[#This Row],[Boxes]]</f>
        <v>15.965425531914894</v>
      </c>
    </row>
    <row r="4015" spans="1:20" hidden="1" x14ac:dyDescent="0.25">
      <c r="A4015" t="s">
        <v>4212</v>
      </c>
      <c r="B4015" t="s">
        <v>92</v>
      </c>
      <c r="C4015" t="s">
        <v>141</v>
      </c>
      <c r="D4015" t="s">
        <v>22</v>
      </c>
      <c r="E4015" s="1">
        <v>45139</v>
      </c>
      <c r="F4015" s="1" t="str">
        <f>TEXT(shipments9[[#This Row],[Shipdate]],"ddd")</f>
        <v>Tue</v>
      </c>
      <c r="G4015" s="1" t="str">
        <f>IF(OR(shipments9[[#This Row],[Day Name]]="Sat",shipments9[[#This Row],[Day Name]]="Sun"),"Weekend","Weekday")</f>
        <v>Weekday</v>
      </c>
      <c r="H4015">
        <v>4266</v>
      </c>
      <c r="I4015">
        <v>329</v>
      </c>
      <c r="J4015" t="s">
        <v>172</v>
      </c>
      <c r="K4015" t="s">
        <v>8151</v>
      </c>
      <c r="L4015" t="s">
        <v>8160</v>
      </c>
      <c r="M4015">
        <v>8</v>
      </c>
      <c r="N4015" t="s">
        <v>8162</v>
      </c>
      <c r="O4015" s="4">
        <f>INDEX(products[Cost_per_box], MATCH(shipments9[[#This Row],[PID]], products[PID], 0))</f>
        <v>8.2200000000000006</v>
      </c>
      <c r="P4015" s="4">
        <f>shipments9[[#This Row],[Boxes]]*shipments9[[#This Row],[Cost Per Box]]</f>
        <v>2704.38</v>
      </c>
      <c r="Q4015" s="4">
        <f>shipments9[[#This Row],[Amount]] -shipments9[[#This Row],[total cost]]</f>
        <v>1561.62</v>
      </c>
      <c r="R4015" s="4" t="str">
        <f>IF(shipments9[[#This Row],[Gross Profit]]&lt;0,"Loss","Profit")</f>
        <v>Profit</v>
      </c>
      <c r="S4015" s="9">
        <f>shipments9[[#This Row],[Gross Profit]]/shipments9[[#This Row],[Amount]]</f>
        <v>0.36606188466947959</v>
      </c>
      <c r="T4015" s="11">
        <f>shipments9[[#This Row],[Amount]]/shipments9[[#This Row],[Boxes]]</f>
        <v>12.966565349544073</v>
      </c>
    </row>
    <row r="4016" spans="1:20" hidden="1" x14ac:dyDescent="0.25">
      <c r="A4016" t="s">
        <v>4213</v>
      </c>
      <c r="B4016" t="s">
        <v>92</v>
      </c>
      <c r="C4016" t="s">
        <v>141</v>
      </c>
      <c r="D4016" t="s">
        <v>22</v>
      </c>
      <c r="E4016" s="1">
        <v>45331</v>
      </c>
      <c r="F4016" s="1" t="str">
        <f>TEXT(shipments9[[#This Row],[Shipdate]],"ddd")</f>
        <v>Fri</v>
      </c>
      <c r="G4016" s="1" t="str">
        <f>IF(OR(shipments9[[#This Row],[Day Name]]="Sat",shipments9[[#This Row],[Day Name]]="Sun"),"Weekend","Weekday")</f>
        <v>Weekday</v>
      </c>
      <c r="H4016">
        <v>2283.75</v>
      </c>
      <c r="I4016">
        <v>176</v>
      </c>
      <c r="J4016" t="s">
        <v>172</v>
      </c>
      <c r="K4016" t="s">
        <v>8155</v>
      </c>
      <c r="L4016" t="s">
        <v>8156</v>
      </c>
      <c r="M4016">
        <v>2</v>
      </c>
      <c r="N4016" t="s">
        <v>8157</v>
      </c>
      <c r="O4016" s="4">
        <f>INDEX(products[Cost_per_box], MATCH(shipments9[[#This Row],[PID]], products[PID], 0))</f>
        <v>8.2200000000000006</v>
      </c>
      <c r="P4016" s="4">
        <f>shipments9[[#This Row],[Boxes]]*shipments9[[#This Row],[Cost Per Box]]</f>
        <v>1446.72</v>
      </c>
      <c r="Q4016" s="4">
        <f>shipments9[[#This Row],[Amount]] -shipments9[[#This Row],[total cost]]</f>
        <v>837.03</v>
      </c>
      <c r="R4016" s="4" t="str">
        <f>IF(shipments9[[#This Row],[Gross Profit]]&lt;0,"Loss","Profit")</f>
        <v>Profit</v>
      </c>
      <c r="S4016" s="9">
        <f>shipments9[[#This Row],[Gross Profit]]/shipments9[[#This Row],[Amount]]</f>
        <v>0.36651559934318556</v>
      </c>
      <c r="T4016" s="11">
        <f>shipments9[[#This Row],[Amount]]/shipments9[[#This Row],[Boxes]]</f>
        <v>12.975852272727273</v>
      </c>
    </row>
    <row r="4017" spans="1:20" hidden="1" x14ac:dyDescent="0.25">
      <c r="A4017" t="s">
        <v>4214</v>
      </c>
      <c r="B4017" t="s">
        <v>95</v>
      </c>
      <c r="C4017" t="s">
        <v>141</v>
      </c>
      <c r="D4017" t="s">
        <v>22</v>
      </c>
      <c r="E4017" s="1">
        <v>45330</v>
      </c>
      <c r="F4017" s="1" t="str">
        <f>TEXT(shipments9[[#This Row],[Shipdate]],"ddd")</f>
        <v>Thu</v>
      </c>
      <c r="G4017" s="1" t="str">
        <f>IF(OR(shipments9[[#This Row],[Day Name]]="Sat",shipments9[[#This Row],[Day Name]]="Sun"),"Weekend","Weekday")</f>
        <v>Weekday</v>
      </c>
      <c r="H4017">
        <v>3278.25</v>
      </c>
      <c r="I4017">
        <v>205</v>
      </c>
      <c r="J4017" t="s">
        <v>172</v>
      </c>
      <c r="K4017" t="s">
        <v>8155</v>
      </c>
      <c r="L4017" t="s">
        <v>8156</v>
      </c>
      <c r="M4017">
        <v>2</v>
      </c>
      <c r="N4017" t="s">
        <v>8157</v>
      </c>
      <c r="O4017" s="4">
        <f>INDEX(products[Cost_per_box], MATCH(shipments9[[#This Row],[PID]], products[PID], 0))</f>
        <v>8.2200000000000006</v>
      </c>
      <c r="P4017" s="4">
        <f>shipments9[[#This Row],[Boxes]]*shipments9[[#This Row],[Cost Per Box]]</f>
        <v>1685.1000000000001</v>
      </c>
      <c r="Q4017" s="4">
        <f>shipments9[[#This Row],[Amount]] -shipments9[[#This Row],[total cost]]</f>
        <v>1593.1499999999999</v>
      </c>
      <c r="R4017" s="4" t="str">
        <f>IF(shipments9[[#This Row],[Gross Profit]]&lt;0,"Loss","Profit")</f>
        <v>Profit</v>
      </c>
      <c r="S4017" s="9">
        <f>shipments9[[#This Row],[Gross Profit]]/shipments9[[#This Row],[Amount]]</f>
        <v>0.48597574925646303</v>
      </c>
      <c r="T4017" s="11">
        <f>shipments9[[#This Row],[Amount]]/shipments9[[#This Row],[Boxes]]</f>
        <v>15.991463414634147</v>
      </c>
    </row>
    <row r="4018" spans="1:20" hidden="1" x14ac:dyDescent="0.25">
      <c r="A4018" t="s">
        <v>4215</v>
      </c>
      <c r="B4018" t="s">
        <v>95</v>
      </c>
      <c r="C4018" t="s">
        <v>141</v>
      </c>
      <c r="D4018" t="s">
        <v>22</v>
      </c>
      <c r="E4018" s="1">
        <v>44984</v>
      </c>
      <c r="F4018" s="1" t="str">
        <f>TEXT(shipments9[[#This Row],[Shipdate]],"ddd")</f>
        <v>Mon</v>
      </c>
      <c r="G4018" s="1" t="str">
        <f>IF(OR(shipments9[[#This Row],[Day Name]]="Sat",shipments9[[#This Row],[Day Name]]="Sun"),"Weekend","Weekday")</f>
        <v>Weekday</v>
      </c>
      <c r="H4018">
        <v>4437</v>
      </c>
      <c r="I4018">
        <v>317</v>
      </c>
      <c r="J4018" t="s">
        <v>172</v>
      </c>
      <c r="K4018" t="s">
        <v>8151</v>
      </c>
      <c r="L4018" t="s">
        <v>8156</v>
      </c>
      <c r="M4018">
        <v>2</v>
      </c>
      <c r="N4018" t="s">
        <v>8157</v>
      </c>
      <c r="O4018" s="4">
        <f>INDEX(products[Cost_per_box], MATCH(shipments9[[#This Row],[PID]], products[PID], 0))</f>
        <v>8.2200000000000006</v>
      </c>
      <c r="P4018" s="4">
        <f>shipments9[[#This Row],[Boxes]]*shipments9[[#This Row],[Cost Per Box]]</f>
        <v>2605.7400000000002</v>
      </c>
      <c r="Q4018" s="4">
        <f>shipments9[[#This Row],[Amount]] -shipments9[[#This Row],[total cost]]</f>
        <v>1831.2599999999998</v>
      </c>
      <c r="R4018" s="4" t="str">
        <f>IF(shipments9[[#This Row],[Gross Profit]]&lt;0,"Loss","Profit")</f>
        <v>Profit</v>
      </c>
      <c r="S4018" s="9">
        <f>shipments9[[#This Row],[Gross Profit]]/shipments9[[#This Row],[Amount]]</f>
        <v>0.41272481406355638</v>
      </c>
      <c r="T4018" s="11">
        <f>shipments9[[#This Row],[Amount]]/shipments9[[#This Row],[Boxes]]</f>
        <v>13.996845425867507</v>
      </c>
    </row>
    <row r="4019" spans="1:20" hidden="1" x14ac:dyDescent="0.25">
      <c r="A4019" t="s">
        <v>4216</v>
      </c>
      <c r="B4019" t="s">
        <v>98</v>
      </c>
      <c r="C4019" t="s">
        <v>141</v>
      </c>
      <c r="D4019" t="s">
        <v>22</v>
      </c>
      <c r="E4019" s="1">
        <v>45036</v>
      </c>
      <c r="F4019" s="1" t="str">
        <f>TEXT(shipments9[[#This Row],[Shipdate]],"ddd")</f>
        <v>Thu</v>
      </c>
      <c r="G4019" s="1" t="str">
        <f>IF(OR(shipments9[[#This Row],[Day Name]]="Sat",shipments9[[#This Row],[Day Name]]="Sun"),"Weekend","Weekday")</f>
        <v>Weekday</v>
      </c>
      <c r="H4019">
        <v>5361.75</v>
      </c>
      <c r="I4019">
        <v>447</v>
      </c>
      <c r="J4019" t="s">
        <v>172</v>
      </c>
      <c r="K4019" t="s">
        <v>8151</v>
      </c>
      <c r="L4019" t="s">
        <v>8154</v>
      </c>
      <c r="M4019">
        <v>4</v>
      </c>
      <c r="N4019" t="s">
        <v>8158</v>
      </c>
      <c r="O4019" s="4">
        <f>INDEX(products[Cost_per_box], MATCH(shipments9[[#This Row],[PID]], products[PID], 0))</f>
        <v>8.2200000000000006</v>
      </c>
      <c r="P4019" s="4">
        <f>shipments9[[#This Row],[Boxes]]*shipments9[[#This Row],[Cost Per Box]]</f>
        <v>3674.34</v>
      </c>
      <c r="Q4019" s="4">
        <f>shipments9[[#This Row],[Amount]] -shipments9[[#This Row],[total cost]]</f>
        <v>1687.4099999999999</v>
      </c>
      <c r="R4019" s="4" t="str">
        <f>IF(shipments9[[#This Row],[Gross Profit]]&lt;0,"Loss","Profit")</f>
        <v>Profit</v>
      </c>
      <c r="S4019" s="9">
        <f>shipments9[[#This Row],[Gross Profit]]/shipments9[[#This Row],[Amount]]</f>
        <v>0.3147125472093999</v>
      </c>
      <c r="T4019" s="11">
        <f>shipments9[[#This Row],[Amount]]/shipments9[[#This Row],[Boxes]]</f>
        <v>11.99496644295302</v>
      </c>
    </row>
    <row r="4020" spans="1:20" hidden="1" x14ac:dyDescent="0.25">
      <c r="A4020" t="s">
        <v>4217</v>
      </c>
      <c r="B4020" t="s">
        <v>98</v>
      </c>
      <c r="C4020" t="s">
        <v>141</v>
      </c>
      <c r="D4020" t="s">
        <v>22</v>
      </c>
      <c r="E4020" s="1">
        <v>45097</v>
      </c>
      <c r="F4020" s="1" t="str">
        <f>TEXT(shipments9[[#This Row],[Shipdate]],"ddd")</f>
        <v>Tue</v>
      </c>
      <c r="G4020" s="1" t="str">
        <f>IF(OR(shipments9[[#This Row],[Day Name]]="Sat",shipments9[[#This Row],[Day Name]]="Sun"),"Weekend","Weekday")</f>
        <v>Weekday</v>
      </c>
      <c r="H4020">
        <v>7778.25</v>
      </c>
      <c r="I4020">
        <v>649</v>
      </c>
      <c r="J4020" t="s">
        <v>172</v>
      </c>
      <c r="K4020" t="s">
        <v>8151</v>
      </c>
      <c r="L4020" t="s">
        <v>8154</v>
      </c>
      <c r="M4020">
        <v>6</v>
      </c>
      <c r="N4020" t="s">
        <v>8159</v>
      </c>
      <c r="O4020" s="4">
        <f>INDEX(products[Cost_per_box], MATCH(shipments9[[#This Row],[PID]], products[PID], 0))</f>
        <v>8.2200000000000006</v>
      </c>
      <c r="P4020" s="4">
        <f>shipments9[[#This Row],[Boxes]]*shipments9[[#This Row],[Cost Per Box]]</f>
        <v>5334.7800000000007</v>
      </c>
      <c r="Q4020" s="4">
        <f>shipments9[[#This Row],[Amount]] -shipments9[[#This Row],[total cost]]</f>
        <v>2443.4699999999993</v>
      </c>
      <c r="R4020" s="4" t="str">
        <f>IF(shipments9[[#This Row],[Gross Profit]]&lt;0,"Loss","Profit")</f>
        <v>Profit</v>
      </c>
      <c r="S4020" s="9">
        <f>shipments9[[#This Row],[Gross Profit]]/shipments9[[#This Row],[Amount]]</f>
        <v>0.31414135570340362</v>
      </c>
      <c r="T4020" s="11">
        <f>shipments9[[#This Row],[Amount]]/shipments9[[#This Row],[Boxes]]</f>
        <v>11.984976887519261</v>
      </c>
    </row>
    <row r="4021" spans="1:20" hidden="1" x14ac:dyDescent="0.25">
      <c r="A4021" t="s">
        <v>4218</v>
      </c>
      <c r="B4021" t="s">
        <v>65</v>
      </c>
      <c r="C4021" t="s">
        <v>141</v>
      </c>
      <c r="D4021" t="s">
        <v>22</v>
      </c>
      <c r="E4021" s="1">
        <v>45336</v>
      </c>
      <c r="F4021" s="1" t="str">
        <f>TEXT(shipments9[[#This Row],[Shipdate]],"ddd")</f>
        <v>Wed</v>
      </c>
      <c r="G4021" s="1" t="str">
        <f>IF(OR(shipments9[[#This Row],[Day Name]]="Sat",shipments9[[#This Row],[Day Name]]="Sun"),"Weekend","Weekday")</f>
        <v>Weekday</v>
      </c>
      <c r="H4021">
        <v>5973.75</v>
      </c>
      <c r="I4021">
        <v>498</v>
      </c>
      <c r="J4021" t="s">
        <v>172</v>
      </c>
      <c r="K4021" t="s">
        <v>8155</v>
      </c>
      <c r="L4021" t="s">
        <v>8156</v>
      </c>
      <c r="M4021">
        <v>2</v>
      </c>
      <c r="N4021" t="s">
        <v>8157</v>
      </c>
      <c r="O4021" s="4">
        <f>INDEX(products[Cost_per_box], MATCH(shipments9[[#This Row],[PID]], products[PID], 0))</f>
        <v>8.2200000000000006</v>
      </c>
      <c r="P4021" s="4">
        <f>shipments9[[#This Row],[Boxes]]*shipments9[[#This Row],[Cost Per Box]]</f>
        <v>4093.5600000000004</v>
      </c>
      <c r="Q4021" s="4">
        <f>shipments9[[#This Row],[Amount]] -shipments9[[#This Row],[total cost]]</f>
        <v>1880.1899999999996</v>
      </c>
      <c r="R4021" s="4" t="str">
        <f>IF(shipments9[[#This Row],[Gross Profit]]&lt;0,"Loss","Profit")</f>
        <v>Profit</v>
      </c>
      <c r="S4021" s="9">
        <f>shipments9[[#This Row],[Gross Profit]]/shipments9[[#This Row],[Amount]]</f>
        <v>0.31474199623352161</v>
      </c>
      <c r="T4021" s="11">
        <f>shipments9[[#This Row],[Amount]]/shipments9[[#This Row],[Boxes]]</f>
        <v>11.995481927710843</v>
      </c>
    </row>
    <row r="4022" spans="1:20" hidden="1" x14ac:dyDescent="0.25">
      <c r="A4022" t="s">
        <v>4219</v>
      </c>
      <c r="B4022" t="s">
        <v>68</v>
      </c>
      <c r="C4022" t="s">
        <v>141</v>
      </c>
      <c r="D4022" t="s">
        <v>22</v>
      </c>
      <c r="E4022" s="1">
        <v>44988</v>
      </c>
      <c r="F4022" s="1" t="str">
        <f>TEXT(shipments9[[#This Row],[Shipdate]],"ddd")</f>
        <v>Fri</v>
      </c>
      <c r="G4022" s="1" t="str">
        <f>IF(OR(shipments9[[#This Row],[Day Name]]="Sat",shipments9[[#This Row],[Day Name]]="Sun"),"Weekend","Weekday")</f>
        <v>Weekday</v>
      </c>
      <c r="H4022">
        <v>371.25</v>
      </c>
      <c r="I4022">
        <v>29</v>
      </c>
      <c r="J4022" t="s">
        <v>172</v>
      </c>
      <c r="K4022" t="s">
        <v>8151</v>
      </c>
      <c r="L4022" t="s">
        <v>8156</v>
      </c>
      <c r="M4022">
        <v>3</v>
      </c>
      <c r="N4022" t="s">
        <v>8164</v>
      </c>
      <c r="O4022" s="4">
        <f>INDEX(products[Cost_per_box], MATCH(shipments9[[#This Row],[PID]], products[PID], 0))</f>
        <v>8.2200000000000006</v>
      </c>
      <c r="P4022" s="4">
        <f>shipments9[[#This Row],[Boxes]]*shipments9[[#This Row],[Cost Per Box]]</f>
        <v>238.38000000000002</v>
      </c>
      <c r="Q4022" s="4">
        <f>shipments9[[#This Row],[Amount]] -shipments9[[#This Row],[total cost]]</f>
        <v>132.86999999999998</v>
      </c>
      <c r="R4022" s="4" t="str">
        <f>IF(shipments9[[#This Row],[Gross Profit]]&lt;0,"Loss","Profit")</f>
        <v>Profit</v>
      </c>
      <c r="S4022" s="9">
        <f>shipments9[[#This Row],[Gross Profit]]/shipments9[[#This Row],[Amount]]</f>
        <v>0.35789898989898983</v>
      </c>
      <c r="T4022" s="11">
        <f>shipments9[[#This Row],[Amount]]/shipments9[[#This Row],[Boxes]]</f>
        <v>12.801724137931034</v>
      </c>
    </row>
    <row r="4023" spans="1:20" hidden="1" x14ac:dyDescent="0.25">
      <c r="A4023" t="s">
        <v>4220</v>
      </c>
      <c r="B4023" t="s">
        <v>68</v>
      </c>
      <c r="C4023" t="s">
        <v>141</v>
      </c>
      <c r="D4023" t="s">
        <v>22</v>
      </c>
      <c r="E4023" s="1">
        <v>45099</v>
      </c>
      <c r="F4023" s="1" t="str">
        <f>TEXT(shipments9[[#This Row],[Shipdate]],"ddd")</f>
        <v>Thu</v>
      </c>
      <c r="G4023" s="1" t="str">
        <f>IF(OR(shipments9[[#This Row],[Day Name]]="Sat",shipments9[[#This Row],[Day Name]]="Sun"),"Weekend","Weekday")</f>
        <v>Weekday</v>
      </c>
      <c r="H4023">
        <v>4671</v>
      </c>
      <c r="I4023">
        <v>292</v>
      </c>
      <c r="J4023" t="s">
        <v>172</v>
      </c>
      <c r="K4023" t="s">
        <v>8151</v>
      </c>
      <c r="L4023" t="s">
        <v>8154</v>
      </c>
      <c r="M4023">
        <v>6</v>
      </c>
      <c r="N4023" t="s">
        <v>8159</v>
      </c>
      <c r="O4023" s="4">
        <f>INDEX(products[Cost_per_box], MATCH(shipments9[[#This Row],[PID]], products[PID], 0))</f>
        <v>8.2200000000000006</v>
      </c>
      <c r="P4023" s="4">
        <f>shipments9[[#This Row],[Boxes]]*shipments9[[#This Row],[Cost Per Box]]</f>
        <v>2400.2400000000002</v>
      </c>
      <c r="Q4023" s="4">
        <f>shipments9[[#This Row],[Amount]] -shipments9[[#This Row],[total cost]]</f>
        <v>2270.7599999999998</v>
      </c>
      <c r="R4023" s="4" t="str">
        <f>IF(shipments9[[#This Row],[Gross Profit]]&lt;0,"Loss","Profit")</f>
        <v>Profit</v>
      </c>
      <c r="S4023" s="9">
        <f>shipments9[[#This Row],[Gross Profit]]/shipments9[[#This Row],[Amount]]</f>
        <v>0.48614001284521513</v>
      </c>
      <c r="T4023" s="11">
        <f>shipments9[[#This Row],[Amount]]/shipments9[[#This Row],[Boxes]]</f>
        <v>15.996575342465754</v>
      </c>
    </row>
    <row r="4024" spans="1:20" hidden="1" x14ac:dyDescent="0.25">
      <c r="A4024" t="s">
        <v>4221</v>
      </c>
      <c r="B4024" t="s">
        <v>68</v>
      </c>
      <c r="C4024" t="s">
        <v>141</v>
      </c>
      <c r="D4024" t="s">
        <v>22</v>
      </c>
      <c r="E4024" s="1">
        <v>45079</v>
      </c>
      <c r="F4024" s="1" t="str">
        <f>TEXT(shipments9[[#This Row],[Shipdate]],"ddd")</f>
        <v>Fri</v>
      </c>
      <c r="G4024" s="1" t="str">
        <f>IF(OR(shipments9[[#This Row],[Day Name]]="Sat",shipments9[[#This Row],[Day Name]]="Sun"),"Weekend","Weekday")</f>
        <v>Weekday</v>
      </c>
      <c r="H4024">
        <v>2146.5</v>
      </c>
      <c r="I4024">
        <v>135</v>
      </c>
      <c r="J4024" t="s">
        <v>172</v>
      </c>
      <c r="K4024" t="s">
        <v>8151</v>
      </c>
      <c r="L4024" t="s">
        <v>8154</v>
      </c>
      <c r="M4024">
        <v>6</v>
      </c>
      <c r="N4024" t="s">
        <v>8159</v>
      </c>
      <c r="O4024" s="4">
        <f>INDEX(products[Cost_per_box], MATCH(shipments9[[#This Row],[PID]], products[PID], 0))</f>
        <v>8.2200000000000006</v>
      </c>
      <c r="P4024" s="4">
        <f>shipments9[[#This Row],[Boxes]]*shipments9[[#This Row],[Cost Per Box]]</f>
        <v>1109.7</v>
      </c>
      <c r="Q4024" s="4">
        <f>shipments9[[#This Row],[Amount]] -shipments9[[#This Row],[total cost]]</f>
        <v>1036.8</v>
      </c>
      <c r="R4024" s="4" t="str">
        <f>IF(shipments9[[#This Row],[Gross Profit]]&lt;0,"Loss","Profit")</f>
        <v>Profit</v>
      </c>
      <c r="S4024" s="9">
        <f>shipments9[[#This Row],[Gross Profit]]/shipments9[[#This Row],[Amount]]</f>
        <v>0.48301886792452831</v>
      </c>
      <c r="T4024" s="11">
        <f>shipments9[[#This Row],[Amount]]/shipments9[[#This Row],[Boxes]]</f>
        <v>15.9</v>
      </c>
    </row>
    <row r="4025" spans="1:20" hidden="1" x14ac:dyDescent="0.25">
      <c r="A4025" t="s">
        <v>4222</v>
      </c>
      <c r="B4025" t="s">
        <v>68</v>
      </c>
      <c r="C4025" t="s">
        <v>141</v>
      </c>
      <c r="D4025" t="s">
        <v>22</v>
      </c>
      <c r="E4025" s="1">
        <v>45443</v>
      </c>
      <c r="F4025" s="1" t="str">
        <f>TEXT(shipments9[[#This Row],[Shipdate]],"ddd")</f>
        <v>Fri</v>
      </c>
      <c r="G4025" s="1" t="str">
        <f>IF(OR(shipments9[[#This Row],[Day Name]]="Sat",shipments9[[#This Row],[Day Name]]="Sun"),"Weekend","Weekday")</f>
        <v>Weekday</v>
      </c>
      <c r="H4025">
        <v>1620</v>
      </c>
      <c r="I4025">
        <v>102</v>
      </c>
      <c r="J4025" t="s">
        <v>172</v>
      </c>
      <c r="K4025" t="s">
        <v>8155</v>
      </c>
      <c r="L4025" t="s">
        <v>8154</v>
      </c>
      <c r="M4025">
        <v>5</v>
      </c>
      <c r="N4025" t="s">
        <v>201</v>
      </c>
      <c r="O4025" s="4">
        <f>INDEX(products[Cost_per_box], MATCH(shipments9[[#This Row],[PID]], products[PID], 0))</f>
        <v>8.2200000000000006</v>
      </c>
      <c r="P4025" s="4">
        <f>shipments9[[#This Row],[Boxes]]*shipments9[[#This Row],[Cost Per Box]]</f>
        <v>838.44</v>
      </c>
      <c r="Q4025" s="4">
        <f>shipments9[[#This Row],[Amount]] -shipments9[[#This Row],[total cost]]</f>
        <v>781.56</v>
      </c>
      <c r="R4025" s="4" t="str">
        <f>IF(shipments9[[#This Row],[Gross Profit]]&lt;0,"Loss","Profit")</f>
        <v>Profit</v>
      </c>
      <c r="S4025" s="9">
        <f>shipments9[[#This Row],[Gross Profit]]/shipments9[[#This Row],[Amount]]</f>
        <v>0.4824444444444444</v>
      </c>
      <c r="T4025" s="11">
        <f>shipments9[[#This Row],[Amount]]/shipments9[[#This Row],[Boxes]]</f>
        <v>15.882352941176471</v>
      </c>
    </row>
    <row r="4026" spans="1:20" hidden="1" x14ac:dyDescent="0.25">
      <c r="A4026" t="s">
        <v>4223</v>
      </c>
      <c r="B4026" t="s">
        <v>108</v>
      </c>
      <c r="C4026" t="s">
        <v>141</v>
      </c>
      <c r="D4026" t="s">
        <v>22</v>
      </c>
      <c r="E4026" s="1">
        <v>45348</v>
      </c>
      <c r="F4026" s="1" t="str">
        <f>TEXT(shipments9[[#This Row],[Shipdate]],"ddd")</f>
        <v>Mon</v>
      </c>
      <c r="G4026" s="1" t="str">
        <f>IF(OR(shipments9[[#This Row],[Day Name]]="Sat",shipments9[[#This Row],[Day Name]]="Sun"),"Weekend","Weekday")</f>
        <v>Weekday</v>
      </c>
      <c r="H4026">
        <v>8779.5</v>
      </c>
      <c r="I4026">
        <v>732</v>
      </c>
      <c r="J4026" t="s">
        <v>172</v>
      </c>
      <c r="K4026" t="s">
        <v>8155</v>
      </c>
      <c r="L4026" t="s">
        <v>8156</v>
      </c>
      <c r="M4026">
        <v>2</v>
      </c>
      <c r="N4026" t="s">
        <v>8157</v>
      </c>
      <c r="O4026" s="4">
        <f>INDEX(products[Cost_per_box], MATCH(shipments9[[#This Row],[PID]], products[PID], 0))</f>
        <v>8.2200000000000006</v>
      </c>
      <c r="P4026" s="4">
        <f>shipments9[[#This Row],[Boxes]]*shipments9[[#This Row],[Cost Per Box]]</f>
        <v>6017.0400000000009</v>
      </c>
      <c r="Q4026" s="4">
        <f>shipments9[[#This Row],[Amount]] -shipments9[[#This Row],[total cost]]</f>
        <v>2762.4599999999991</v>
      </c>
      <c r="R4026" s="4" t="str">
        <f>IF(shipments9[[#This Row],[Gross Profit]]&lt;0,"Loss","Profit")</f>
        <v>Profit</v>
      </c>
      <c r="S4026" s="9">
        <f>shipments9[[#This Row],[Gross Profit]]/shipments9[[#This Row],[Amount]]</f>
        <v>0.31464889800102502</v>
      </c>
      <c r="T4026" s="11">
        <f>shipments9[[#This Row],[Amount]]/shipments9[[#This Row],[Boxes]]</f>
        <v>11.993852459016393</v>
      </c>
    </row>
    <row r="4027" spans="1:20" hidden="1" x14ac:dyDescent="0.25">
      <c r="A4027" t="s">
        <v>4224</v>
      </c>
      <c r="B4027" t="s">
        <v>108</v>
      </c>
      <c r="C4027" t="s">
        <v>141</v>
      </c>
      <c r="D4027" t="s">
        <v>22</v>
      </c>
      <c r="E4027" s="1">
        <v>45054</v>
      </c>
      <c r="F4027" s="1" t="str">
        <f>TEXT(shipments9[[#This Row],[Shipdate]],"ddd")</f>
        <v>Mon</v>
      </c>
      <c r="G4027" s="1" t="str">
        <f>IF(OR(shipments9[[#This Row],[Day Name]]="Sat",shipments9[[#This Row],[Day Name]]="Sun"),"Weekend","Weekday")</f>
        <v>Weekday</v>
      </c>
      <c r="H4027">
        <v>2218.5</v>
      </c>
      <c r="I4027">
        <v>148</v>
      </c>
      <c r="J4027" t="s">
        <v>172</v>
      </c>
      <c r="K4027" t="s">
        <v>8151</v>
      </c>
      <c r="L4027" t="s">
        <v>8154</v>
      </c>
      <c r="M4027">
        <v>5</v>
      </c>
      <c r="N4027" t="s">
        <v>201</v>
      </c>
      <c r="O4027" s="4">
        <f>INDEX(products[Cost_per_box], MATCH(shipments9[[#This Row],[PID]], products[PID], 0))</f>
        <v>8.2200000000000006</v>
      </c>
      <c r="P4027" s="4">
        <f>shipments9[[#This Row],[Boxes]]*shipments9[[#This Row],[Cost Per Box]]</f>
        <v>1216.5600000000002</v>
      </c>
      <c r="Q4027" s="4">
        <f>shipments9[[#This Row],[Amount]] -shipments9[[#This Row],[total cost]]</f>
        <v>1001.9399999999998</v>
      </c>
      <c r="R4027" s="4" t="str">
        <f>IF(shipments9[[#This Row],[Gross Profit]]&lt;0,"Loss","Profit")</f>
        <v>Profit</v>
      </c>
      <c r="S4027" s="9">
        <f>shipments9[[#This Row],[Gross Profit]]/shipments9[[#This Row],[Amount]]</f>
        <v>0.451629479377958</v>
      </c>
      <c r="T4027" s="11">
        <f>shipments9[[#This Row],[Amount]]/shipments9[[#This Row],[Boxes]]</f>
        <v>14.989864864864865</v>
      </c>
    </row>
    <row r="4028" spans="1:20" hidden="1" x14ac:dyDescent="0.25">
      <c r="A4028" t="s">
        <v>4225</v>
      </c>
      <c r="B4028" t="s">
        <v>108</v>
      </c>
      <c r="C4028" t="s">
        <v>141</v>
      </c>
      <c r="D4028" t="s">
        <v>22</v>
      </c>
      <c r="E4028" s="1">
        <v>44943</v>
      </c>
      <c r="F4028" s="1" t="str">
        <f>TEXT(shipments9[[#This Row],[Shipdate]],"ddd")</f>
        <v>Tue</v>
      </c>
      <c r="G4028" s="1" t="str">
        <f>IF(OR(shipments9[[#This Row],[Day Name]]="Sat",shipments9[[#This Row],[Day Name]]="Sun"),"Weekend","Weekday")</f>
        <v>Weekday</v>
      </c>
      <c r="H4028">
        <v>4479.75</v>
      </c>
      <c r="I4028">
        <v>320</v>
      </c>
      <c r="J4028" t="s">
        <v>172</v>
      </c>
      <c r="K4028" t="s">
        <v>8151</v>
      </c>
      <c r="L4028" t="s">
        <v>8156</v>
      </c>
      <c r="M4028">
        <v>1</v>
      </c>
      <c r="N4028" t="s">
        <v>8163</v>
      </c>
      <c r="O4028" s="4">
        <f>INDEX(products[Cost_per_box], MATCH(shipments9[[#This Row],[PID]], products[PID], 0))</f>
        <v>8.2200000000000006</v>
      </c>
      <c r="P4028" s="4">
        <f>shipments9[[#This Row],[Boxes]]*shipments9[[#This Row],[Cost Per Box]]</f>
        <v>2630.4</v>
      </c>
      <c r="Q4028" s="4">
        <f>shipments9[[#This Row],[Amount]] -shipments9[[#This Row],[total cost]]</f>
        <v>1849.35</v>
      </c>
      <c r="R4028" s="4" t="str">
        <f>IF(shipments9[[#This Row],[Gross Profit]]&lt;0,"Loss","Profit")</f>
        <v>Profit</v>
      </c>
      <c r="S4028" s="9">
        <f>shipments9[[#This Row],[Gross Profit]]/shipments9[[#This Row],[Amount]]</f>
        <v>0.41282437636028796</v>
      </c>
      <c r="T4028" s="11">
        <f>shipments9[[#This Row],[Amount]]/shipments9[[#This Row],[Boxes]]</f>
        <v>13.999218750000001</v>
      </c>
    </row>
    <row r="4029" spans="1:20" hidden="1" x14ac:dyDescent="0.25">
      <c r="A4029" t="s">
        <v>4226</v>
      </c>
      <c r="B4029" t="s">
        <v>105</v>
      </c>
      <c r="C4029" t="s">
        <v>141</v>
      </c>
      <c r="D4029" t="s">
        <v>22</v>
      </c>
      <c r="E4029" s="1">
        <v>45315</v>
      </c>
      <c r="F4029" s="1" t="str">
        <f>TEXT(shipments9[[#This Row],[Shipdate]],"ddd")</f>
        <v>Wed</v>
      </c>
      <c r="G4029" s="1" t="str">
        <f>IF(OR(shipments9[[#This Row],[Day Name]]="Sat",shipments9[[#This Row],[Day Name]]="Sun"),"Weekend","Weekday")</f>
        <v>Weekday</v>
      </c>
      <c r="H4029">
        <v>6489</v>
      </c>
      <c r="I4029">
        <v>541</v>
      </c>
      <c r="J4029" t="s">
        <v>172</v>
      </c>
      <c r="K4029" t="s">
        <v>8155</v>
      </c>
      <c r="L4029" t="s">
        <v>8156</v>
      </c>
      <c r="M4029">
        <v>1</v>
      </c>
      <c r="N4029" t="s">
        <v>8163</v>
      </c>
      <c r="O4029" s="4">
        <f>INDEX(products[Cost_per_box], MATCH(shipments9[[#This Row],[PID]], products[PID], 0))</f>
        <v>8.2200000000000006</v>
      </c>
      <c r="P4029" s="4">
        <f>shipments9[[#This Row],[Boxes]]*shipments9[[#This Row],[Cost Per Box]]</f>
        <v>4447.0200000000004</v>
      </c>
      <c r="Q4029" s="4">
        <f>shipments9[[#This Row],[Amount]] -shipments9[[#This Row],[total cost]]</f>
        <v>2041.9799999999996</v>
      </c>
      <c r="R4029" s="4" t="str">
        <f>IF(shipments9[[#This Row],[Gross Profit]]&lt;0,"Loss","Profit")</f>
        <v>Profit</v>
      </c>
      <c r="S4029" s="9">
        <f>shipments9[[#This Row],[Gross Profit]]/shipments9[[#This Row],[Amount]]</f>
        <v>0.31468331021729073</v>
      </c>
      <c r="T4029" s="11">
        <f>shipments9[[#This Row],[Amount]]/shipments9[[#This Row],[Boxes]]</f>
        <v>11.99445471349353</v>
      </c>
    </row>
    <row r="4030" spans="1:20" hidden="1" x14ac:dyDescent="0.25">
      <c r="A4030" t="s">
        <v>4227</v>
      </c>
      <c r="B4030" t="s">
        <v>105</v>
      </c>
      <c r="C4030" t="s">
        <v>141</v>
      </c>
      <c r="D4030" t="s">
        <v>22</v>
      </c>
      <c r="E4030" s="1">
        <v>45369</v>
      </c>
      <c r="F4030" s="1" t="str">
        <f>TEXT(shipments9[[#This Row],[Shipdate]],"ddd")</f>
        <v>Mon</v>
      </c>
      <c r="G4030" s="1" t="str">
        <f>IF(OR(shipments9[[#This Row],[Day Name]]="Sat",shipments9[[#This Row],[Day Name]]="Sun"),"Weekend","Weekday")</f>
        <v>Weekday</v>
      </c>
      <c r="H4030">
        <v>7611.75</v>
      </c>
      <c r="I4030">
        <v>586</v>
      </c>
      <c r="J4030" t="s">
        <v>172</v>
      </c>
      <c r="K4030" t="s">
        <v>8155</v>
      </c>
      <c r="L4030" t="s">
        <v>8156</v>
      </c>
      <c r="M4030">
        <v>3</v>
      </c>
      <c r="N4030" t="s">
        <v>8164</v>
      </c>
      <c r="O4030" s="4">
        <f>INDEX(products[Cost_per_box], MATCH(shipments9[[#This Row],[PID]], products[PID], 0))</f>
        <v>8.2200000000000006</v>
      </c>
      <c r="P4030" s="4">
        <f>shipments9[[#This Row],[Boxes]]*shipments9[[#This Row],[Cost Per Box]]</f>
        <v>4816.92</v>
      </c>
      <c r="Q4030" s="4">
        <f>shipments9[[#This Row],[Amount]] -shipments9[[#This Row],[total cost]]</f>
        <v>2794.83</v>
      </c>
      <c r="R4030" s="4" t="str">
        <f>IF(shipments9[[#This Row],[Gross Profit]]&lt;0,"Loss","Profit")</f>
        <v>Profit</v>
      </c>
      <c r="S4030" s="9">
        <f>shipments9[[#This Row],[Gross Profit]]/shipments9[[#This Row],[Amount]]</f>
        <v>0.3671731205044832</v>
      </c>
      <c r="T4030" s="11">
        <f>shipments9[[#This Row],[Amount]]/shipments9[[#This Row],[Boxes]]</f>
        <v>12.98933447098976</v>
      </c>
    </row>
    <row r="4031" spans="1:20" hidden="1" x14ac:dyDescent="0.25">
      <c r="A4031" t="s">
        <v>4228</v>
      </c>
      <c r="B4031" t="s">
        <v>105</v>
      </c>
      <c r="C4031" t="s">
        <v>141</v>
      </c>
      <c r="D4031" t="s">
        <v>22</v>
      </c>
      <c r="E4031" s="1">
        <v>45051</v>
      </c>
      <c r="F4031" s="1" t="str">
        <f>TEXT(shipments9[[#This Row],[Shipdate]],"ddd")</f>
        <v>Fri</v>
      </c>
      <c r="G4031" s="1" t="str">
        <f>IF(OR(shipments9[[#This Row],[Day Name]]="Sat",shipments9[[#This Row],[Day Name]]="Sun"),"Weekend","Weekday")</f>
        <v>Weekday</v>
      </c>
      <c r="H4031">
        <v>10741.5</v>
      </c>
      <c r="I4031">
        <v>827</v>
      </c>
      <c r="J4031" t="s">
        <v>172</v>
      </c>
      <c r="K4031" t="s">
        <v>8151</v>
      </c>
      <c r="L4031" t="s">
        <v>8154</v>
      </c>
      <c r="M4031">
        <v>5</v>
      </c>
      <c r="N4031" t="s">
        <v>201</v>
      </c>
      <c r="O4031" s="4">
        <f>INDEX(products[Cost_per_box], MATCH(shipments9[[#This Row],[PID]], products[PID], 0))</f>
        <v>8.2200000000000006</v>
      </c>
      <c r="P4031" s="4">
        <f>shipments9[[#This Row],[Boxes]]*shipments9[[#This Row],[Cost Per Box]]</f>
        <v>6797.9400000000005</v>
      </c>
      <c r="Q4031" s="4">
        <f>shipments9[[#This Row],[Amount]] -shipments9[[#This Row],[total cost]]</f>
        <v>3943.5599999999995</v>
      </c>
      <c r="R4031" s="4" t="str">
        <f>IF(shipments9[[#This Row],[Gross Profit]]&lt;0,"Loss","Profit")</f>
        <v>Profit</v>
      </c>
      <c r="S4031" s="9">
        <f>shipments9[[#This Row],[Gross Profit]]/shipments9[[#This Row],[Amount]]</f>
        <v>0.36713308197179162</v>
      </c>
      <c r="T4031" s="11">
        <f>shipments9[[#This Row],[Amount]]/shipments9[[#This Row],[Boxes]]</f>
        <v>12.98851269649335</v>
      </c>
    </row>
    <row r="4032" spans="1:20" hidden="1" x14ac:dyDescent="0.25">
      <c r="A4032" t="s">
        <v>4229</v>
      </c>
      <c r="B4032" t="s">
        <v>105</v>
      </c>
      <c r="C4032" t="s">
        <v>141</v>
      </c>
      <c r="D4032" t="s">
        <v>22</v>
      </c>
      <c r="E4032" s="1">
        <v>45414</v>
      </c>
      <c r="F4032" s="1" t="str">
        <f>TEXT(shipments9[[#This Row],[Shipdate]],"ddd")</f>
        <v>Thu</v>
      </c>
      <c r="G4032" s="1" t="str">
        <f>IF(OR(shipments9[[#This Row],[Day Name]]="Sat",shipments9[[#This Row],[Day Name]]="Sun"),"Weekend","Weekday")</f>
        <v>Weekday</v>
      </c>
      <c r="H4032">
        <v>6795</v>
      </c>
      <c r="I4032">
        <v>523</v>
      </c>
      <c r="J4032" t="s">
        <v>172</v>
      </c>
      <c r="K4032" t="s">
        <v>8155</v>
      </c>
      <c r="L4032" t="s">
        <v>8154</v>
      </c>
      <c r="M4032">
        <v>5</v>
      </c>
      <c r="N4032" t="s">
        <v>201</v>
      </c>
      <c r="O4032" s="4">
        <f>INDEX(products[Cost_per_box], MATCH(shipments9[[#This Row],[PID]], products[PID], 0))</f>
        <v>8.2200000000000006</v>
      </c>
      <c r="P4032" s="4">
        <f>shipments9[[#This Row],[Boxes]]*shipments9[[#This Row],[Cost Per Box]]</f>
        <v>4299.0600000000004</v>
      </c>
      <c r="Q4032" s="4">
        <f>shipments9[[#This Row],[Amount]] -shipments9[[#This Row],[total cost]]</f>
        <v>2495.9399999999996</v>
      </c>
      <c r="R4032" s="4" t="str">
        <f>IF(shipments9[[#This Row],[Gross Profit]]&lt;0,"Loss","Profit")</f>
        <v>Profit</v>
      </c>
      <c r="S4032" s="9">
        <f>shipments9[[#This Row],[Gross Profit]]/shipments9[[#This Row],[Amount]]</f>
        <v>0.36732008830022067</v>
      </c>
      <c r="T4032" s="11">
        <f>shipments9[[#This Row],[Amount]]/shipments9[[#This Row],[Boxes]]</f>
        <v>12.992351816443595</v>
      </c>
    </row>
    <row r="4033" spans="1:20" hidden="1" x14ac:dyDescent="0.25">
      <c r="A4033" t="s">
        <v>4230</v>
      </c>
      <c r="B4033" t="s">
        <v>105</v>
      </c>
      <c r="C4033" t="s">
        <v>141</v>
      </c>
      <c r="D4033" t="s">
        <v>22</v>
      </c>
      <c r="E4033" s="1">
        <v>45091</v>
      </c>
      <c r="F4033" s="1" t="str">
        <f>TEXT(shipments9[[#This Row],[Shipdate]],"ddd")</f>
        <v>Wed</v>
      </c>
      <c r="G4033" s="1" t="str">
        <f>IF(OR(shipments9[[#This Row],[Day Name]]="Sat",shipments9[[#This Row],[Day Name]]="Sun"),"Weekend","Weekday")</f>
        <v>Weekday</v>
      </c>
      <c r="H4033">
        <v>967.5</v>
      </c>
      <c r="I4033">
        <v>70</v>
      </c>
      <c r="J4033" t="s">
        <v>172</v>
      </c>
      <c r="K4033" t="s">
        <v>8151</v>
      </c>
      <c r="L4033" t="s">
        <v>8154</v>
      </c>
      <c r="M4033">
        <v>6</v>
      </c>
      <c r="N4033" t="s">
        <v>8159</v>
      </c>
      <c r="O4033" s="4">
        <f>INDEX(products[Cost_per_box], MATCH(shipments9[[#This Row],[PID]], products[PID], 0))</f>
        <v>8.2200000000000006</v>
      </c>
      <c r="P4033" s="4">
        <f>shipments9[[#This Row],[Boxes]]*shipments9[[#This Row],[Cost Per Box]]</f>
        <v>575.40000000000009</v>
      </c>
      <c r="Q4033" s="4">
        <f>shipments9[[#This Row],[Amount]] -shipments9[[#This Row],[total cost]]</f>
        <v>392.09999999999991</v>
      </c>
      <c r="R4033" s="4" t="str">
        <f>IF(shipments9[[#This Row],[Gross Profit]]&lt;0,"Loss","Profit")</f>
        <v>Profit</v>
      </c>
      <c r="S4033" s="9">
        <f>shipments9[[#This Row],[Gross Profit]]/shipments9[[#This Row],[Amount]]</f>
        <v>0.40527131782945724</v>
      </c>
      <c r="T4033" s="11">
        <f>shipments9[[#This Row],[Amount]]/shipments9[[#This Row],[Boxes]]</f>
        <v>13.821428571428571</v>
      </c>
    </row>
    <row r="4034" spans="1:20" hidden="1" x14ac:dyDescent="0.25">
      <c r="A4034" t="s">
        <v>4231</v>
      </c>
      <c r="B4034" t="s">
        <v>105</v>
      </c>
      <c r="C4034" t="s">
        <v>141</v>
      </c>
      <c r="D4034" t="s">
        <v>22</v>
      </c>
      <c r="E4034" s="1">
        <v>45259</v>
      </c>
      <c r="F4034" s="1" t="str">
        <f>TEXT(shipments9[[#This Row],[Shipdate]],"ddd")</f>
        <v>Wed</v>
      </c>
      <c r="G4034" s="1" t="str">
        <f>IF(OR(shipments9[[#This Row],[Day Name]]="Sat",shipments9[[#This Row],[Day Name]]="Sun"),"Weekend","Weekday")</f>
        <v>Weekday</v>
      </c>
      <c r="H4034">
        <v>1791</v>
      </c>
      <c r="I4034">
        <v>150</v>
      </c>
      <c r="J4034" t="s">
        <v>172</v>
      </c>
      <c r="K4034" t="s">
        <v>8151</v>
      </c>
      <c r="L4034" t="s">
        <v>8152</v>
      </c>
      <c r="M4034">
        <v>11</v>
      </c>
      <c r="N4034" t="s">
        <v>8165</v>
      </c>
      <c r="O4034" s="4">
        <f>INDEX(products[Cost_per_box], MATCH(shipments9[[#This Row],[PID]], products[PID], 0))</f>
        <v>8.2200000000000006</v>
      </c>
      <c r="P4034" s="4">
        <f>shipments9[[#This Row],[Boxes]]*shipments9[[#This Row],[Cost Per Box]]</f>
        <v>1233</v>
      </c>
      <c r="Q4034" s="4">
        <f>shipments9[[#This Row],[Amount]] -shipments9[[#This Row],[total cost]]</f>
        <v>558</v>
      </c>
      <c r="R4034" s="4" t="str">
        <f>IF(shipments9[[#This Row],[Gross Profit]]&lt;0,"Loss","Profit")</f>
        <v>Profit</v>
      </c>
      <c r="S4034" s="9">
        <f>shipments9[[#This Row],[Gross Profit]]/shipments9[[#This Row],[Amount]]</f>
        <v>0.31155778894472363</v>
      </c>
      <c r="T4034" s="11">
        <f>shipments9[[#This Row],[Amount]]/shipments9[[#This Row],[Boxes]]</f>
        <v>11.94</v>
      </c>
    </row>
    <row r="4035" spans="1:20" hidden="1" x14ac:dyDescent="0.25">
      <c r="A4035" t="s">
        <v>4232</v>
      </c>
      <c r="B4035" t="s">
        <v>105</v>
      </c>
      <c r="C4035" t="s">
        <v>141</v>
      </c>
      <c r="D4035" t="s">
        <v>22</v>
      </c>
      <c r="E4035" s="1">
        <v>45266</v>
      </c>
      <c r="F4035" s="1" t="str">
        <f>TEXT(shipments9[[#This Row],[Shipdate]],"ddd")</f>
        <v>Wed</v>
      </c>
      <c r="G4035" s="1" t="str">
        <f>IF(OR(shipments9[[#This Row],[Day Name]]="Sat",shipments9[[#This Row],[Day Name]]="Sun"),"Weekend","Weekday")</f>
        <v>Weekday</v>
      </c>
      <c r="H4035">
        <v>3442.5</v>
      </c>
      <c r="I4035">
        <v>287</v>
      </c>
      <c r="J4035" t="s">
        <v>172</v>
      </c>
      <c r="K4035" t="s">
        <v>8151</v>
      </c>
      <c r="L4035" t="s">
        <v>8152</v>
      </c>
      <c r="M4035">
        <v>12</v>
      </c>
      <c r="N4035" t="s">
        <v>8166</v>
      </c>
      <c r="O4035" s="4">
        <f>INDEX(products[Cost_per_box], MATCH(shipments9[[#This Row],[PID]], products[PID], 0))</f>
        <v>8.2200000000000006</v>
      </c>
      <c r="P4035" s="4">
        <f>shipments9[[#This Row],[Boxes]]*shipments9[[#This Row],[Cost Per Box]]</f>
        <v>2359.1400000000003</v>
      </c>
      <c r="Q4035" s="4">
        <f>shipments9[[#This Row],[Amount]] -shipments9[[#This Row],[total cost]]</f>
        <v>1083.3599999999997</v>
      </c>
      <c r="R4035" s="4" t="str">
        <f>IF(shipments9[[#This Row],[Gross Profit]]&lt;0,"Loss","Profit")</f>
        <v>Profit</v>
      </c>
      <c r="S4035" s="9">
        <f>shipments9[[#This Row],[Gross Profit]]/shipments9[[#This Row],[Amount]]</f>
        <v>0.31470152505446614</v>
      </c>
      <c r="T4035" s="11">
        <f>shipments9[[#This Row],[Amount]]/shipments9[[#This Row],[Boxes]]</f>
        <v>11.994773519163763</v>
      </c>
    </row>
    <row r="4036" spans="1:20" hidden="1" x14ac:dyDescent="0.25">
      <c r="A4036" t="s">
        <v>4233</v>
      </c>
      <c r="B4036" t="s">
        <v>111</v>
      </c>
      <c r="C4036" t="s">
        <v>141</v>
      </c>
      <c r="D4036" t="s">
        <v>22</v>
      </c>
      <c r="E4036" s="1">
        <v>45236</v>
      </c>
      <c r="F4036" s="1" t="str">
        <f>TEXT(shipments9[[#This Row],[Shipdate]],"ddd")</f>
        <v>Mon</v>
      </c>
      <c r="G4036" s="1" t="str">
        <f>IF(OR(shipments9[[#This Row],[Day Name]]="Sat",shipments9[[#This Row],[Day Name]]="Sun"),"Weekend","Weekday")</f>
        <v>Weekday</v>
      </c>
      <c r="H4036">
        <v>3186</v>
      </c>
      <c r="I4036">
        <v>200</v>
      </c>
      <c r="J4036" t="s">
        <v>172</v>
      </c>
      <c r="K4036" t="s">
        <v>8151</v>
      </c>
      <c r="L4036" t="s">
        <v>8152</v>
      </c>
      <c r="M4036">
        <v>11</v>
      </c>
      <c r="N4036" t="s">
        <v>8165</v>
      </c>
      <c r="O4036" s="4">
        <f>INDEX(products[Cost_per_box], MATCH(shipments9[[#This Row],[PID]], products[PID], 0))</f>
        <v>8.2200000000000006</v>
      </c>
      <c r="P4036" s="4">
        <f>shipments9[[#This Row],[Boxes]]*shipments9[[#This Row],[Cost Per Box]]</f>
        <v>1644.0000000000002</v>
      </c>
      <c r="Q4036" s="4">
        <f>shipments9[[#This Row],[Amount]] -shipments9[[#This Row],[total cost]]</f>
        <v>1541.9999999999998</v>
      </c>
      <c r="R4036" s="4" t="str">
        <f>IF(shipments9[[#This Row],[Gross Profit]]&lt;0,"Loss","Profit")</f>
        <v>Profit</v>
      </c>
      <c r="S4036" s="9">
        <f>shipments9[[#This Row],[Gross Profit]]/shipments9[[#This Row],[Amount]]</f>
        <v>0.48399246704331444</v>
      </c>
      <c r="T4036" s="11">
        <f>shipments9[[#This Row],[Amount]]/shipments9[[#This Row],[Boxes]]</f>
        <v>15.93</v>
      </c>
    </row>
    <row r="4037" spans="1:20" hidden="1" x14ac:dyDescent="0.25">
      <c r="A4037" t="s">
        <v>4234</v>
      </c>
      <c r="B4037" t="s">
        <v>111</v>
      </c>
      <c r="C4037" t="s">
        <v>141</v>
      </c>
      <c r="D4037" t="s">
        <v>22</v>
      </c>
      <c r="E4037" s="1">
        <v>45335</v>
      </c>
      <c r="F4037" s="1" t="str">
        <f>TEXT(shipments9[[#This Row],[Shipdate]],"ddd")</f>
        <v>Tue</v>
      </c>
      <c r="G4037" s="1" t="str">
        <f>IF(OR(shipments9[[#This Row],[Day Name]]="Sat",shipments9[[#This Row],[Day Name]]="Sun"),"Weekend","Weekday")</f>
        <v>Weekday</v>
      </c>
      <c r="H4037">
        <v>288</v>
      </c>
      <c r="I4037">
        <v>20</v>
      </c>
      <c r="J4037" t="s">
        <v>172</v>
      </c>
      <c r="K4037" t="s">
        <v>8155</v>
      </c>
      <c r="L4037" t="s">
        <v>8156</v>
      </c>
      <c r="M4037">
        <v>2</v>
      </c>
      <c r="N4037" t="s">
        <v>8157</v>
      </c>
      <c r="O4037" s="4">
        <f>INDEX(products[Cost_per_box], MATCH(shipments9[[#This Row],[PID]], products[PID], 0))</f>
        <v>8.2200000000000006</v>
      </c>
      <c r="P4037" s="4">
        <f>shipments9[[#This Row],[Boxes]]*shipments9[[#This Row],[Cost Per Box]]</f>
        <v>164.4</v>
      </c>
      <c r="Q4037" s="4">
        <f>shipments9[[#This Row],[Amount]] -shipments9[[#This Row],[total cost]]</f>
        <v>123.6</v>
      </c>
      <c r="R4037" s="4" t="str">
        <f>IF(shipments9[[#This Row],[Gross Profit]]&lt;0,"Loss","Profit")</f>
        <v>Profit</v>
      </c>
      <c r="S4037" s="9">
        <f>shipments9[[#This Row],[Gross Profit]]/shipments9[[#This Row],[Amount]]</f>
        <v>0.42916666666666664</v>
      </c>
      <c r="T4037" s="11">
        <f>shipments9[[#This Row],[Amount]]/shipments9[[#This Row],[Boxes]]</f>
        <v>14.4</v>
      </c>
    </row>
    <row r="4038" spans="1:20" hidden="1" x14ac:dyDescent="0.25">
      <c r="A4038" t="s">
        <v>4235</v>
      </c>
      <c r="B4038" t="s">
        <v>102</v>
      </c>
      <c r="C4038" t="s">
        <v>141</v>
      </c>
      <c r="D4038" t="s">
        <v>22</v>
      </c>
      <c r="E4038" s="1">
        <v>45204</v>
      </c>
      <c r="F4038" s="1" t="str">
        <f>TEXT(shipments9[[#This Row],[Shipdate]],"ddd")</f>
        <v>Thu</v>
      </c>
      <c r="G4038" s="1" t="str">
        <f>IF(OR(shipments9[[#This Row],[Day Name]]="Sat",shipments9[[#This Row],[Day Name]]="Sun"),"Weekend","Weekday")</f>
        <v>Weekday</v>
      </c>
      <c r="H4038">
        <v>1512</v>
      </c>
      <c r="I4038">
        <v>101</v>
      </c>
      <c r="J4038" t="s">
        <v>172</v>
      </c>
      <c r="K4038" t="s">
        <v>8151</v>
      </c>
      <c r="L4038" t="s">
        <v>8152</v>
      </c>
      <c r="M4038">
        <v>10</v>
      </c>
      <c r="N4038" t="s">
        <v>8153</v>
      </c>
      <c r="O4038" s="4">
        <f>INDEX(products[Cost_per_box], MATCH(shipments9[[#This Row],[PID]], products[PID], 0))</f>
        <v>8.2200000000000006</v>
      </c>
      <c r="P4038" s="4">
        <f>shipments9[[#This Row],[Boxes]]*shipments9[[#This Row],[Cost Per Box]]</f>
        <v>830.22</v>
      </c>
      <c r="Q4038" s="4">
        <f>shipments9[[#This Row],[Amount]] -shipments9[[#This Row],[total cost]]</f>
        <v>681.78</v>
      </c>
      <c r="R4038" s="4" t="str">
        <f>IF(shipments9[[#This Row],[Gross Profit]]&lt;0,"Loss","Profit")</f>
        <v>Profit</v>
      </c>
      <c r="S4038" s="9">
        <f>shipments9[[#This Row],[Gross Profit]]/shipments9[[#This Row],[Amount]]</f>
        <v>0.45091269841269838</v>
      </c>
      <c r="T4038" s="11">
        <f>shipments9[[#This Row],[Amount]]/shipments9[[#This Row],[Boxes]]</f>
        <v>14.970297029702971</v>
      </c>
    </row>
    <row r="4039" spans="1:20" hidden="1" x14ac:dyDescent="0.25">
      <c r="A4039" t="s">
        <v>4236</v>
      </c>
      <c r="B4039" t="s">
        <v>102</v>
      </c>
      <c r="C4039" t="s">
        <v>141</v>
      </c>
      <c r="D4039" t="s">
        <v>22</v>
      </c>
      <c r="E4039" s="1">
        <v>45337</v>
      </c>
      <c r="F4039" s="1" t="str">
        <f>TEXT(shipments9[[#This Row],[Shipdate]],"ddd")</f>
        <v>Thu</v>
      </c>
      <c r="G4039" s="1" t="str">
        <f>IF(OR(shipments9[[#This Row],[Day Name]]="Sat",shipments9[[#This Row],[Day Name]]="Sun"),"Weekend","Weekday")</f>
        <v>Weekday</v>
      </c>
      <c r="H4039">
        <v>3296.25</v>
      </c>
      <c r="I4039">
        <v>254</v>
      </c>
      <c r="J4039" t="s">
        <v>172</v>
      </c>
      <c r="K4039" t="s">
        <v>8155</v>
      </c>
      <c r="L4039" t="s">
        <v>8156</v>
      </c>
      <c r="M4039">
        <v>2</v>
      </c>
      <c r="N4039" t="s">
        <v>8157</v>
      </c>
      <c r="O4039" s="4">
        <f>INDEX(products[Cost_per_box], MATCH(shipments9[[#This Row],[PID]], products[PID], 0))</f>
        <v>8.2200000000000006</v>
      </c>
      <c r="P4039" s="4">
        <f>shipments9[[#This Row],[Boxes]]*shipments9[[#This Row],[Cost Per Box]]</f>
        <v>2087.88</v>
      </c>
      <c r="Q4039" s="4">
        <f>shipments9[[#This Row],[Amount]] -shipments9[[#This Row],[total cost]]</f>
        <v>1208.3699999999999</v>
      </c>
      <c r="R4039" s="4" t="str">
        <f>IF(shipments9[[#This Row],[Gross Profit]]&lt;0,"Loss","Profit")</f>
        <v>Profit</v>
      </c>
      <c r="S4039" s="9">
        <f>shipments9[[#This Row],[Gross Profit]]/shipments9[[#This Row],[Amount]]</f>
        <v>0.36658930602957901</v>
      </c>
      <c r="T4039" s="11">
        <f>shipments9[[#This Row],[Amount]]/shipments9[[#This Row],[Boxes]]</f>
        <v>12.977362204724409</v>
      </c>
    </row>
    <row r="4040" spans="1:20" hidden="1" x14ac:dyDescent="0.25">
      <c r="A4040" t="s">
        <v>4237</v>
      </c>
      <c r="B4040" t="s">
        <v>42</v>
      </c>
      <c r="C4040" t="s">
        <v>128</v>
      </c>
      <c r="D4040" t="s">
        <v>22</v>
      </c>
      <c r="E4040" s="1">
        <v>45421</v>
      </c>
      <c r="F4040" s="1" t="str">
        <f>TEXT(shipments9[[#This Row],[Shipdate]],"ddd")</f>
        <v>Thu</v>
      </c>
      <c r="G4040" s="1" t="str">
        <f>IF(OR(shipments9[[#This Row],[Day Name]]="Sat",shipments9[[#This Row],[Day Name]]="Sun"),"Weekend","Weekday")</f>
        <v>Weekday</v>
      </c>
      <c r="H4040">
        <v>1941.75</v>
      </c>
      <c r="I4040">
        <v>216</v>
      </c>
      <c r="J4040" t="s">
        <v>172</v>
      </c>
      <c r="K4040" t="s">
        <v>8155</v>
      </c>
      <c r="L4040" t="s">
        <v>8154</v>
      </c>
      <c r="M4040">
        <v>5</v>
      </c>
      <c r="N4040" t="s">
        <v>201</v>
      </c>
      <c r="O4040" s="4">
        <f>INDEX(products[Cost_per_box], MATCH(shipments9[[#This Row],[PID]], products[PID], 0))</f>
        <v>3.85</v>
      </c>
      <c r="P4040" s="4">
        <f>shipments9[[#This Row],[Boxes]]*shipments9[[#This Row],[Cost Per Box]]</f>
        <v>831.6</v>
      </c>
      <c r="Q4040" s="4">
        <f>shipments9[[#This Row],[Amount]] -shipments9[[#This Row],[total cost]]</f>
        <v>1110.1500000000001</v>
      </c>
      <c r="R4040" s="4" t="str">
        <f>IF(shipments9[[#This Row],[Gross Profit]]&lt;0,"Loss","Profit")</f>
        <v>Profit</v>
      </c>
      <c r="S4040" s="9">
        <f>shipments9[[#This Row],[Gross Profit]]/shipments9[[#This Row],[Amount]]</f>
        <v>0.57172653534183082</v>
      </c>
      <c r="T4040" s="11">
        <f>shipments9[[#This Row],[Amount]]/shipments9[[#This Row],[Boxes]]</f>
        <v>8.9895833333333339</v>
      </c>
    </row>
    <row r="4041" spans="1:20" hidden="1" x14ac:dyDescent="0.25">
      <c r="A4041" t="s">
        <v>4238</v>
      </c>
      <c r="B4041" t="s">
        <v>42</v>
      </c>
      <c r="C4041" t="s">
        <v>128</v>
      </c>
      <c r="D4041" t="s">
        <v>22</v>
      </c>
      <c r="E4041" s="1">
        <v>45252</v>
      </c>
      <c r="F4041" s="1" t="str">
        <f>TEXT(shipments9[[#This Row],[Shipdate]],"ddd")</f>
        <v>Wed</v>
      </c>
      <c r="G4041" s="1" t="str">
        <f>IF(OR(shipments9[[#This Row],[Day Name]]="Sat",shipments9[[#This Row],[Day Name]]="Sun"),"Weekend","Weekday")</f>
        <v>Weekday</v>
      </c>
      <c r="H4041">
        <v>137.25</v>
      </c>
      <c r="I4041">
        <v>20</v>
      </c>
      <c r="J4041" t="s">
        <v>172</v>
      </c>
      <c r="K4041" t="s">
        <v>8151</v>
      </c>
      <c r="L4041" t="s">
        <v>8152</v>
      </c>
      <c r="M4041">
        <v>11</v>
      </c>
      <c r="N4041" t="s">
        <v>8165</v>
      </c>
      <c r="O4041" s="4">
        <f>INDEX(products[Cost_per_box], MATCH(shipments9[[#This Row],[PID]], products[PID], 0))</f>
        <v>3.85</v>
      </c>
      <c r="P4041" s="4">
        <f>shipments9[[#This Row],[Boxes]]*shipments9[[#This Row],[Cost Per Box]]</f>
        <v>77</v>
      </c>
      <c r="Q4041" s="4">
        <f>shipments9[[#This Row],[Amount]] -shipments9[[#This Row],[total cost]]</f>
        <v>60.25</v>
      </c>
      <c r="R4041" s="4" t="str">
        <f>IF(shipments9[[#This Row],[Gross Profit]]&lt;0,"Loss","Profit")</f>
        <v>Profit</v>
      </c>
      <c r="S4041" s="9">
        <f>shipments9[[#This Row],[Gross Profit]]/shipments9[[#This Row],[Amount]]</f>
        <v>0.43897996357012753</v>
      </c>
      <c r="T4041" s="11">
        <f>shipments9[[#This Row],[Amount]]/shipments9[[#This Row],[Boxes]]</f>
        <v>6.8624999999999998</v>
      </c>
    </row>
    <row r="4042" spans="1:20" hidden="1" x14ac:dyDescent="0.25">
      <c r="A4042" t="s">
        <v>4239</v>
      </c>
      <c r="B4042" t="s">
        <v>42</v>
      </c>
      <c r="C4042" t="s">
        <v>128</v>
      </c>
      <c r="D4042" t="s">
        <v>22</v>
      </c>
      <c r="E4042" s="1">
        <v>44995</v>
      </c>
      <c r="F4042" s="1" t="str">
        <f>TEXT(shipments9[[#This Row],[Shipdate]],"ddd")</f>
        <v>Fri</v>
      </c>
      <c r="G4042" s="1" t="str">
        <f>IF(OR(shipments9[[#This Row],[Day Name]]="Sat",shipments9[[#This Row],[Day Name]]="Sun"),"Weekend","Weekday")</f>
        <v>Weekday</v>
      </c>
      <c r="H4042">
        <v>12132</v>
      </c>
      <c r="I4042">
        <v>1517</v>
      </c>
      <c r="J4042" t="s">
        <v>172</v>
      </c>
      <c r="K4042" t="s">
        <v>8151</v>
      </c>
      <c r="L4042" t="s">
        <v>8156</v>
      </c>
      <c r="M4042">
        <v>3</v>
      </c>
      <c r="N4042" t="s">
        <v>8164</v>
      </c>
      <c r="O4042" s="4">
        <f>INDEX(products[Cost_per_box], MATCH(shipments9[[#This Row],[PID]], products[PID], 0))</f>
        <v>3.85</v>
      </c>
      <c r="P4042" s="4">
        <f>shipments9[[#This Row],[Boxes]]*shipments9[[#This Row],[Cost Per Box]]</f>
        <v>5840.45</v>
      </c>
      <c r="Q4042" s="4">
        <f>shipments9[[#This Row],[Amount]] -shipments9[[#This Row],[total cost]]</f>
        <v>6291.55</v>
      </c>
      <c r="R4042" s="4" t="str">
        <f>IF(shipments9[[#This Row],[Gross Profit]]&lt;0,"Loss","Profit")</f>
        <v>Profit</v>
      </c>
      <c r="S4042" s="9">
        <f>shipments9[[#This Row],[Gross Profit]]/shipments9[[#This Row],[Amount]]</f>
        <v>0.51859132871744151</v>
      </c>
      <c r="T4042" s="11">
        <f>shipments9[[#This Row],[Amount]]/shipments9[[#This Row],[Boxes]]</f>
        <v>7.9973632168754119</v>
      </c>
    </row>
    <row r="4043" spans="1:20" hidden="1" x14ac:dyDescent="0.25">
      <c r="A4043" t="s">
        <v>4240</v>
      </c>
      <c r="B4043" t="s">
        <v>45</v>
      </c>
      <c r="C4043" t="s">
        <v>128</v>
      </c>
      <c r="D4043" t="s">
        <v>22</v>
      </c>
      <c r="E4043" s="1">
        <v>44971</v>
      </c>
      <c r="F4043" s="1" t="str">
        <f>TEXT(shipments9[[#This Row],[Shipdate]],"ddd")</f>
        <v>Tue</v>
      </c>
      <c r="G4043" s="1" t="str">
        <f>IF(OR(shipments9[[#This Row],[Day Name]]="Sat",shipments9[[#This Row],[Day Name]]="Sun"),"Weekend","Weekday")</f>
        <v>Weekday</v>
      </c>
      <c r="H4043">
        <v>13644</v>
      </c>
      <c r="I4043">
        <v>1950</v>
      </c>
      <c r="J4043" t="s">
        <v>172</v>
      </c>
      <c r="K4043" t="s">
        <v>8151</v>
      </c>
      <c r="L4043" t="s">
        <v>8156</v>
      </c>
      <c r="M4043">
        <v>2</v>
      </c>
      <c r="N4043" t="s">
        <v>8157</v>
      </c>
      <c r="O4043" s="4">
        <f>INDEX(products[Cost_per_box], MATCH(shipments9[[#This Row],[PID]], products[PID], 0))</f>
        <v>3.85</v>
      </c>
      <c r="P4043" s="4">
        <f>shipments9[[#This Row],[Boxes]]*shipments9[[#This Row],[Cost Per Box]]</f>
        <v>7507.5</v>
      </c>
      <c r="Q4043" s="4">
        <f>shipments9[[#This Row],[Amount]] -shipments9[[#This Row],[total cost]]</f>
        <v>6136.5</v>
      </c>
      <c r="R4043" s="4" t="str">
        <f>IF(shipments9[[#This Row],[Gross Profit]]&lt;0,"Loss","Profit")</f>
        <v>Profit</v>
      </c>
      <c r="S4043" s="9">
        <f>shipments9[[#This Row],[Gross Profit]]/shipments9[[#This Row],[Amount]]</f>
        <v>0.44975813544415127</v>
      </c>
      <c r="T4043" s="11">
        <f>shipments9[[#This Row],[Amount]]/shipments9[[#This Row],[Boxes]]</f>
        <v>6.9969230769230766</v>
      </c>
    </row>
    <row r="4044" spans="1:20" hidden="1" x14ac:dyDescent="0.25">
      <c r="A4044" t="s">
        <v>4241</v>
      </c>
      <c r="B4044" t="s">
        <v>45</v>
      </c>
      <c r="C4044" t="s">
        <v>128</v>
      </c>
      <c r="D4044" t="s">
        <v>22</v>
      </c>
      <c r="E4044" s="1">
        <v>45342</v>
      </c>
      <c r="F4044" s="1" t="str">
        <f>TEXT(shipments9[[#This Row],[Shipdate]],"ddd")</f>
        <v>Tue</v>
      </c>
      <c r="G4044" s="1" t="str">
        <f>IF(OR(shipments9[[#This Row],[Day Name]]="Sat",shipments9[[#This Row],[Day Name]]="Sun"),"Weekend","Weekday")</f>
        <v>Weekday</v>
      </c>
      <c r="H4044">
        <v>6374.25</v>
      </c>
      <c r="I4044">
        <v>911</v>
      </c>
      <c r="J4044" t="s">
        <v>172</v>
      </c>
      <c r="K4044" t="s">
        <v>8155</v>
      </c>
      <c r="L4044" t="s">
        <v>8156</v>
      </c>
      <c r="M4044">
        <v>2</v>
      </c>
      <c r="N4044" t="s">
        <v>8157</v>
      </c>
      <c r="O4044" s="4">
        <f>INDEX(products[Cost_per_box], MATCH(shipments9[[#This Row],[PID]], products[PID], 0))</f>
        <v>3.85</v>
      </c>
      <c r="P4044" s="4">
        <f>shipments9[[#This Row],[Boxes]]*shipments9[[#This Row],[Cost Per Box]]</f>
        <v>3507.35</v>
      </c>
      <c r="Q4044" s="4">
        <f>shipments9[[#This Row],[Amount]] -shipments9[[#This Row],[total cost]]</f>
        <v>2866.9</v>
      </c>
      <c r="R4044" s="4" t="str">
        <f>IF(shipments9[[#This Row],[Gross Profit]]&lt;0,"Loss","Profit")</f>
        <v>Profit</v>
      </c>
      <c r="S4044" s="9">
        <f>shipments9[[#This Row],[Gross Profit]]/shipments9[[#This Row],[Amount]]</f>
        <v>0.44976271718241362</v>
      </c>
      <c r="T4044" s="11">
        <f>shipments9[[#This Row],[Amount]]/shipments9[[#This Row],[Boxes]]</f>
        <v>6.9969813391877063</v>
      </c>
    </row>
    <row r="4045" spans="1:20" hidden="1" x14ac:dyDescent="0.25">
      <c r="A4045" t="s">
        <v>4242</v>
      </c>
      <c r="B4045" t="s">
        <v>45</v>
      </c>
      <c r="C4045" t="s">
        <v>128</v>
      </c>
      <c r="D4045" t="s">
        <v>22</v>
      </c>
      <c r="E4045" s="1">
        <v>44964</v>
      </c>
      <c r="F4045" s="1" t="str">
        <f>TEXT(shipments9[[#This Row],[Shipdate]],"ddd")</f>
        <v>Tue</v>
      </c>
      <c r="G4045" s="1" t="str">
        <f>IF(OR(shipments9[[#This Row],[Day Name]]="Sat",shipments9[[#This Row],[Day Name]]="Sun"),"Weekend","Weekday")</f>
        <v>Weekday</v>
      </c>
      <c r="H4045">
        <v>1408.5</v>
      </c>
      <c r="I4045">
        <v>282</v>
      </c>
      <c r="J4045" t="s">
        <v>172</v>
      </c>
      <c r="K4045" t="s">
        <v>8151</v>
      </c>
      <c r="L4045" t="s">
        <v>8156</v>
      </c>
      <c r="M4045">
        <v>2</v>
      </c>
      <c r="N4045" t="s">
        <v>8157</v>
      </c>
      <c r="O4045" s="4">
        <f>INDEX(products[Cost_per_box], MATCH(shipments9[[#This Row],[PID]], products[PID], 0))</f>
        <v>3.85</v>
      </c>
      <c r="P4045" s="4">
        <f>shipments9[[#This Row],[Boxes]]*shipments9[[#This Row],[Cost Per Box]]</f>
        <v>1085.7</v>
      </c>
      <c r="Q4045" s="4">
        <f>shipments9[[#This Row],[Amount]] -shipments9[[#This Row],[total cost]]</f>
        <v>322.79999999999995</v>
      </c>
      <c r="R4045" s="4" t="str">
        <f>IF(shipments9[[#This Row],[Gross Profit]]&lt;0,"Loss","Profit")</f>
        <v>Profit</v>
      </c>
      <c r="S4045" s="9">
        <f>shipments9[[#This Row],[Gross Profit]]/shipments9[[#This Row],[Amount]]</f>
        <v>0.22917997870074544</v>
      </c>
      <c r="T4045" s="11">
        <f>shipments9[[#This Row],[Amount]]/shipments9[[#This Row],[Boxes]]</f>
        <v>4.9946808510638299</v>
      </c>
    </row>
    <row r="4046" spans="1:20" hidden="1" x14ac:dyDescent="0.25">
      <c r="A4046" t="s">
        <v>4243</v>
      </c>
      <c r="B4046" t="s">
        <v>45</v>
      </c>
      <c r="C4046" t="s">
        <v>128</v>
      </c>
      <c r="D4046" t="s">
        <v>22</v>
      </c>
      <c r="E4046" s="1">
        <v>45118</v>
      </c>
      <c r="F4046" s="1" t="str">
        <f>TEXT(shipments9[[#This Row],[Shipdate]],"ddd")</f>
        <v>Tue</v>
      </c>
      <c r="G4046" s="1" t="str">
        <f>IF(OR(shipments9[[#This Row],[Day Name]]="Sat",shipments9[[#This Row],[Day Name]]="Sun"),"Weekend","Weekday")</f>
        <v>Weekday</v>
      </c>
      <c r="H4046">
        <v>2108.25</v>
      </c>
      <c r="I4046">
        <v>422</v>
      </c>
      <c r="J4046" t="s">
        <v>172</v>
      </c>
      <c r="K4046" t="s">
        <v>8151</v>
      </c>
      <c r="L4046" t="s">
        <v>8160</v>
      </c>
      <c r="M4046">
        <v>7</v>
      </c>
      <c r="N4046" t="s">
        <v>8161</v>
      </c>
      <c r="O4046" s="4">
        <f>INDEX(products[Cost_per_box], MATCH(shipments9[[#This Row],[PID]], products[PID], 0))</f>
        <v>3.85</v>
      </c>
      <c r="P4046" s="4">
        <f>shipments9[[#This Row],[Boxes]]*shipments9[[#This Row],[Cost Per Box]]</f>
        <v>1624.7</v>
      </c>
      <c r="Q4046" s="4">
        <f>shipments9[[#This Row],[Amount]] -shipments9[[#This Row],[total cost]]</f>
        <v>483.54999999999995</v>
      </c>
      <c r="R4046" s="4" t="str">
        <f>IF(shipments9[[#This Row],[Gross Profit]]&lt;0,"Loss","Profit")</f>
        <v>Profit</v>
      </c>
      <c r="S4046" s="9">
        <f>shipments9[[#This Row],[Gross Profit]]/shipments9[[#This Row],[Amount]]</f>
        <v>0.22936084430214632</v>
      </c>
      <c r="T4046" s="11">
        <f>shipments9[[#This Row],[Amount]]/shipments9[[#This Row],[Boxes]]</f>
        <v>4.99585308056872</v>
      </c>
    </row>
    <row r="4047" spans="1:20" hidden="1" x14ac:dyDescent="0.25">
      <c r="A4047" t="s">
        <v>4244</v>
      </c>
      <c r="B4047" t="s">
        <v>71</v>
      </c>
      <c r="C4047" t="s">
        <v>128</v>
      </c>
      <c r="D4047" t="s">
        <v>22</v>
      </c>
      <c r="E4047" s="1">
        <v>45211</v>
      </c>
      <c r="F4047" s="1" t="str">
        <f>TEXT(shipments9[[#This Row],[Shipdate]],"ddd")</f>
        <v>Thu</v>
      </c>
      <c r="G4047" s="1" t="str">
        <f>IF(OR(shipments9[[#This Row],[Day Name]]="Sat",shipments9[[#This Row],[Day Name]]="Sun"),"Weekend","Weekday")</f>
        <v>Weekday</v>
      </c>
      <c r="H4047">
        <v>8192.25</v>
      </c>
      <c r="I4047">
        <v>1025</v>
      </c>
      <c r="J4047" t="s">
        <v>172</v>
      </c>
      <c r="K4047" t="s">
        <v>8151</v>
      </c>
      <c r="L4047" t="s">
        <v>8152</v>
      </c>
      <c r="M4047">
        <v>10</v>
      </c>
      <c r="N4047" t="s">
        <v>8153</v>
      </c>
      <c r="O4047" s="4">
        <f>INDEX(products[Cost_per_box], MATCH(shipments9[[#This Row],[PID]], products[PID], 0))</f>
        <v>3.85</v>
      </c>
      <c r="P4047" s="4">
        <f>shipments9[[#This Row],[Boxes]]*shipments9[[#This Row],[Cost Per Box]]</f>
        <v>3946.25</v>
      </c>
      <c r="Q4047" s="4">
        <f>shipments9[[#This Row],[Amount]] -shipments9[[#This Row],[total cost]]</f>
        <v>4246</v>
      </c>
      <c r="R4047" s="4" t="str">
        <f>IF(shipments9[[#This Row],[Gross Profit]]&lt;0,"Loss","Profit")</f>
        <v>Profit</v>
      </c>
      <c r="S4047" s="9">
        <f>shipments9[[#This Row],[Gross Profit]]/shipments9[[#This Row],[Amount]]</f>
        <v>0.51829472977509228</v>
      </c>
      <c r="T4047" s="11">
        <f>shipments9[[#This Row],[Amount]]/shipments9[[#This Row],[Boxes]]</f>
        <v>7.9924390243902437</v>
      </c>
    </row>
    <row r="4048" spans="1:20" hidden="1" x14ac:dyDescent="0.25">
      <c r="A4048" t="s">
        <v>4245</v>
      </c>
      <c r="B4048" t="s">
        <v>71</v>
      </c>
      <c r="C4048" t="s">
        <v>128</v>
      </c>
      <c r="D4048" t="s">
        <v>22</v>
      </c>
      <c r="E4048" s="1">
        <v>45460</v>
      </c>
      <c r="F4048" s="1" t="str">
        <f>TEXT(shipments9[[#This Row],[Shipdate]],"ddd")</f>
        <v>Mon</v>
      </c>
      <c r="G4048" s="1" t="str">
        <f>IF(OR(shipments9[[#This Row],[Day Name]]="Sat",shipments9[[#This Row],[Day Name]]="Sun"),"Weekend","Weekday")</f>
        <v>Weekday</v>
      </c>
      <c r="H4048">
        <v>14625</v>
      </c>
      <c r="I4048">
        <v>2438</v>
      </c>
      <c r="J4048" t="s">
        <v>172</v>
      </c>
      <c r="K4048" t="s">
        <v>8155</v>
      </c>
      <c r="L4048" t="s">
        <v>8154</v>
      </c>
      <c r="M4048">
        <v>6</v>
      </c>
      <c r="N4048" t="s">
        <v>8159</v>
      </c>
      <c r="O4048" s="4">
        <f>INDEX(products[Cost_per_box], MATCH(shipments9[[#This Row],[PID]], products[PID], 0))</f>
        <v>3.85</v>
      </c>
      <c r="P4048" s="4">
        <f>shipments9[[#This Row],[Boxes]]*shipments9[[#This Row],[Cost Per Box]]</f>
        <v>9386.3000000000011</v>
      </c>
      <c r="Q4048" s="4">
        <f>shipments9[[#This Row],[Amount]] -shipments9[[#This Row],[total cost]]</f>
        <v>5238.6999999999989</v>
      </c>
      <c r="R4048" s="4" t="str">
        <f>IF(shipments9[[#This Row],[Gross Profit]]&lt;0,"Loss","Profit")</f>
        <v>Profit</v>
      </c>
      <c r="S4048" s="9">
        <f>shipments9[[#This Row],[Gross Profit]]/shipments9[[#This Row],[Amount]]</f>
        <v>0.35820170940170931</v>
      </c>
      <c r="T4048" s="11">
        <f>shipments9[[#This Row],[Amount]]/shipments9[[#This Row],[Boxes]]</f>
        <v>5.9987694831829366</v>
      </c>
    </row>
    <row r="4049" spans="1:20" hidden="1" x14ac:dyDescent="0.25">
      <c r="A4049" t="s">
        <v>4246</v>
      </c>
      <c r="B4049" t="s">
        <v>74</v>
      </c>
      <c r="C4049" t="s">
        <v>128</v>
      </c>
      <c r="D4049" t="s">
        <v>22</v>
      </c>
      <c r="E4049" s="1">
        <v>45145</v>
      </c>
      <c r="F4049" s="1" t="str">
        <f>TEXT(shipments9[[#This Row],[Shipdate]],"ddd")</f>
        <v>Mon</v>
      </c>
      <c r="G4049" s="1" t="str">
        <f>IF(OR(shipments9[[#This Row],[Day Name]]="Sat",shipments9[[#This Row],[Day Name]]="Sun"),"Weekend","Weekday")</f>
        <v>Weekday</v>
      </c>
      <c r="H4049">
        <v>13718.25</v>
      </c>
      <c r="I4049">
        <v>1715</v>
      </c>
      <c r="J4049" t="s">
        <v>172</v>
      </c>
      <c r="K4049" t="s">
        <v>8151</v>
      </c>
      <c r="L4049" t="s">
        <v>8160</v>
      </c>
      <c r="M4049">
        <v>8</v>
      </c>
      <c r="N4049" t="s">
        <v>8162</v>
      </c>
      <c r="O4049" s="4">
        <f>INDEX(products[Cost_per_box], MATCH(shipments9[[#This Row],[PID]], products[PID], 0))</f>
        <v>3.85</v>
      </c>
      <c r="P4049" s="4">
        <f>shipments9[[#This Row],[Boxes]]*shipments9[[#This Row],[Cost Per Box]]</f>
        <v>6602.75</v>
      </c>
      <c r="Q4049" s="4">
        <f>shipments9[[#This Row],[Amount]] -shipments9[[#This Row],[total cost]]</f>
        <v>7115.5</v>
      </c>
      <c r="R4049" s="4" t="str">
        <f>IF(shipments9[[#This Row],[Gross Profit]]&lt;0,"Loss","Profit")</f>
        <v>Profit</v>
      </c>
      <c r="S4049" s="9">
        <f>shipments9[[#This Row],[Gross Profit]]/shipments9[[#This Row],[Amount]]</f>
        <v>0.51868860824084706</v>
      </c>
      <c r="T4049" s="11">
        <f>shipments9[[#This Row],[Amount]]/shipments9[[#This Row],[Boxes]]</f>
        <v>7.9989795918367346</v>
      </c>
    </row>
    <row r="4050" spans="1:20" hidden="1" x14ac:dyDescent="0.25">
      <c r="A4050" t="s">
        <v>4247</v>
      </c>
      <c r="B4050" t="s">
        <v>74</v>
      </c>
      <c r="C4050" t="s">
        <v>128</v>
      </c>
      <c r="D4050" t="s">
        <v>22</v>
      </c>
      <c r="E4050" s="1">
        <v>45259</v>
      </c>
      <c r="F4050" s="1" t="str">
        <f>TEXT(shipments9[[#This Row],[Shipdate]],"ddd")</f>
        <v>Wed</v>
      </c>
      <c r="G4050" s="1" t="str">
        <f>IF(OR(shipments9[[#This Row],[Day Name]]="Sat",shipments9[[#This Row],[Day Name]]="Sun"),"Weekend","Weekday")</f>
        <v>Weekday</v>
      </c>
      <c r="H4050">
        <v>1138.5</v>
      </c>
      <c r="I4050">
        <v>190</v>
      </c>
      <c r="J4050" t="s">
        <v>172</v>
      </c>
      <c r="K4050" t="s">
        <v>8151</v>
      </c>
      <c r="L4050" t="s">
        <v>8152</v>
      </c>
      <c r="M4050">
        <v>11</v>
      </c>
      <c r="N4050" t="s">
        <v>8165</v>
      </c>
      <c r="O4050" s="4">
        <f>INDEX(products[Cost_per_box], MATCH(shipments9[[#This Row],[PID]], products[PID], 0))</f>
        <v>3.85</v>
      </c>
      <c r="P4050" s="4">
        <f>shipments9[[#This Row],[Boxes]]*shipments9[[#This Row],[Cost Per Box]]</f>
        <v>731.5</v>
      </c>
      <c r="Q4050" s="4">
        <f>shipments9[[#This Row],[Amount]] -shipments9[[#This Row],[total cost]]</f>
        <v>407</v>
      </c>
      <c r="R4050" s="4" t="str">
        <f>IF(shipments9[[#This Row],[Gross Profit]]&lt;0,"Loss","Profit")</f>
        <v>Profit</v>
      </c>
      <c r="S4050" s="9">
        <f>shipments9[[#This Row],[Gross Profit]]/shipments9[[#This Row],[Amount]]</f>
        <v>0.35748792270531399</v>
      </c>
      <c r="T4050" s="11">
        <f>shipments9[[#This Row],[Amount]]/shipments9[[#This Row],[Boxes]]</f>
        <v>5.992105263157895</v>
      </c>
    </row>
    <row r="4051" spans="1:20" hidden="1" x14ac:dyDescent="0.25">
      <c r="A4051" t="s">
        <v>4248</v>
      </c>
      <c r="B4051" t="s">
        <v>74</v>
      </c>
      <c r="C4051" t="s">
        <v>128</v>
      </c>
      <c r="D4051" t="s">
        <v>22</v>
      </c>
      <c r="E4051" s="1">
        <v>44943</v>
      </c>
      <c r="F4051" s="1" t="str">
        <f>TEXT(shipments9[[#This Row],[Shipdate]],"ddd")</f>
        <v>Tue</v>
      </c>
      <c r="G4051" s="1" t="str">
        <f>IF(OR(shipments9[[#This Row],[Day Name]]="Sat",shipments9[[#This Row],[Day Name]]="Sun"),"Weekend","Weekday")</f>
        <v>Weekday</v>
      </c>
      <c r="H4051">
        <v>7791.75</v>
      </c>
      <c r="I4051">
        <v>1299</v>
      </c>
      <c r="J4051" t="s">
        <v>172</v>
      </c>
      <c r="K4051" t="s">
        <v>8151</v>
      </c>
      <c r="L4051" t="s">
        <v>8156</v>
      </c>
      <c r="M4051">
        <v>1</v>
      </c>
      <c r="N4051" t="s">
        <v>8163</v>
      </c>
      <c r="O4051" s="4">
        <f>INDEX(products[Cost_per_box], MATCH(shipments9[[#This Row],[PID]], products[PID], 0))</f>
        <v>3.85</v>
      </c>
      <c r="P4051" s="4">
        <f>shipments9[[#This Row],[Boxes]]*shipments9[[#This Row],[Cost Per Box]]</f>
        <v>5001.1500000000005</v>
      </c>
      <c r="Q4051" s="4">
        <f>shipments9[[#This Row],[Amount]] -shipments9[[#This Row],[total cost]]</f>
        <v>2790.5999999999995</v>
      </c>
      <c r="R4051" s="4" t="str">
        <f>IF(shipments9[[#This Row],[Gross Profit]]&lt;0,"Loss","Profit")</f>
        <v>Profit</v>
      </c>
      <c r="S4051" s="9">
        <f>shipments9[[#This Row],[Gross Profit]]/shipments9[[#This Row],[Amount]]</f>
        <v>0.35814804119742027</v>
      </c>
      <c r="T4051" s="11">
        <f>shipments9[[#This Row],[Amount]]/shipments9[[#This Row],[Boxes]]</f>
        <v>5.9982678983833715</v>
      </c>
    </row>
    <row r="4052" spans="1:20" hidden="1" x14ac:dyDescent="0.25">
      <c r="A4052" t="s">
        <v>4249</v>
      </c>
      <c r="B4052" t="s">
        <v>49</v>
      </c>
      <c r="C4052" t="s">
        <v>128</v>
      </c>
      <c r="D4052" t="s">
        <v>22</v>
      </c>
      <c r="E4052" s="1">
        <v>45007</v>
      </c>
      <c r="F4052" s="1" t="str">
        <f>TEXT(shipments9[[#This Row],[Shipdate]],"ddd")</f>
        <v>Wed</v>
      </c>
      <c r="G4052" s="1" t="str">
        <f>IF(OR(shipments9[[#This Row],[Day Name]]="Sat",shipments9[[#This Row],[Day Name]]="Sun"),"Weekend","Weekday")</f>
        <v>Weekday</v>
      </c>
      <c r="H4052">
        <v>389.25</v>
      </c>
      <c r="I4052">
        <v>65</v>
      </c>
      <c r="J4052" t="s">
        <v>172</v>
      </c>
      <c r="K4052" t="s">
        <v>8151</v>
      </c>
      <c r="L4052" t="s">
        <v>8156</v>
      </c>
      <c r="M4052">
        <v>3</v>
      </c>
      <c r="N4052" t="s">
        <v>8164</v>
      </c>
      <c r="O4052" s="4">
        <f>INDEX(products[Cost_per_box], MATCH(shipments9[[#This Row],[PID]], products[PID], 0))</f>
        <v>3.85</v>
      </c>
      <c r="P4052" s="4">
        <f>shipments9[[#This Row],[Boxes]]*shipments9[[#This Row],[Cost Per Box]]</f>
        <v>250.25</v>
      </c>
      <c r="Q4052" s="4">
        <f>shipments9[[#This Row],[Amount]] -shipments9[[#This Row],[total cost]]</f>
        <v>139</v>
      </c>
      <c r="R4052" s="4" t="str">
        <f>IF(shipments9[[#This Row],[Gross Profit]]&lt;0,"Loss","Profit")</f>
        <v>Profit</v>
      </c>
      <c r="S4052" s="9">
        <f>shipments9[[#This Row],[Gross Profit]]/shipments9[[#This Row],[Amount]]</f>
        <v>0.35709698137443802</v>
      </c>
      <c r="T4052" s="11">
        <f>shipments9[[#This Row],[Amount]]/shipments9[[#This Row],[Boxes]]</f>
        <v>5.9884615384615385</v>
      </c>
    </row>
    <row r="4053" spans="1:20" hidden="1" x14ac:dyDescent="0.25">
      <c r="A4053" t="s">
        <v>4250</v>
      </c>
      <c r="B4053" t="s">
        <v>49</v>
      </c>
      <c r="C4053" t="s">
        <v>128</v>
      </c>
      <c r="D4053" t="s">
        <v>22</v>
      </c>
      <c r="E4053" s="1">
        <v>45063</v>
      </c>
      <c r="F4053" s="1" t="str">
        <f>TEXT(shipments9[[#This Row],[Shipdate]],"ddd")</f>
        <v>Wed</v>
      </c>
      <c r="G4053" s="1" t="str">
        <f>IF(OR(shipments9[[#This Row],[Day Name]]="Sat",shipments9[[#This Row],[Day Name]]="Sun"),"Weekend","Weekday")</f>
        <v>Weekday</v>
      </c>
      <c r="H4053">
        <v>6178.5</v>
      </c>
      <c r="I4053">
        <v>1236</v>
      </c>
      <c r="J4053" t="s">
        <v>172</v>
      </c>
      <c r="K4053" t="s">
        <v>8151</v>
      </c>
      <c r="L4053" t="s">
        <v>8154</v>
      </c>
      <c r="M4053">
        <v>5</v>
      </c>
      <c r="N4053" t="s">
        <v>201</v>
      </c>
      <c r="O4053" s="4">
        <f>INDEX(products[Cost_per_box], MATCH(shipments9[[#This Row],[PID]], products[PID], 0))</f>
        <v>3.85</v>
      </c>
      <c r="P4053" s="4">
        <f>shipments9[[#This Row],[Boxes]]*shipments9[[#This Row],[Cost Per Box]]</f>
        <v>4758.6000000000004</v>
      </c>
      <c r="Q4053" s="4">
        <f>shipments9[[#This Row],[Amount]] -shipments9[[#This Row],[total cost]]</f>
        <v>1419.8999999999996</v>
      </c>
      <c r="R4053" s="4" t="str">
        <f>IF(shipments9[[#This Row],[Gross Profit]]&lt;0,"Loss","Profit")</f>
        <v>Profit</v>
      </c>
      <c r="S4053" s="9">
        <f>shipments9[[#This Row],[Gross Profit]]/shipments9[[#This Row],[Amount]]</f>
        <v>0.22981306142267535</v>
      </c>
      <c r="T4053" s="11">
        <f>shipments9[[#This Row],[Amount]]/shipments9[[#This Row],[Boxes]]</f>
        <v>4.9987864077669899</v>
      </c>
    </row>
    <row r="4054" spans="1:20" hidden="1" x14ac:dyDescent="0.25">
      <c r="A4054" t="s">
        <v>4251</v>
      </c>
      <c r="B4054" t="s">
        <v>49</v>
      </c>
      <c r="C4054" t="s">
        <v>128</v>
      </c>
      <c r="D4054" t="s">
        <v>22</v>
      </c>
      <c r="E4054" s="1">
        <v>44942</v>
      </c>
      <c r="F4054" s="1" t="str">
        <f>TEXT(shipments9[[#This Row],[Shipdate]],"ddd")</f>
        <v>Mon</v>
      </c>
      <c r="G4054" s="1" t="str">
        <f>IF(OR(shipments9[[#This Row],[Day Name]]="Sat",shipments9[[#This Row],[Day Name]]="Sun"),"Weekend","Weekday")</f>
        <v>Weekday</v>
      </c>
      <c r="H4054">
        <v>4909.5</v>
      </c>
      <c r="I4054">
        <v>546</v>
      </c>
      <c r="J4054" t="s">
        <v>172</v>
      </c>
      <c r="K4054" t="s">
        <v>8151</v>
      </c>
      <c r="L4054" t="s">
        <v>8156</v>
      </c>
      <c r="M4054">
        <v>1</v>
      </c>
      <c r="N4054" t="s">
        <v>8163</v>
      </c>
      <c r="O4054" s="4">
        <f>INDEX(products[Cost_per_box], MATCH(shipments9[[#This Row],[PID]], products[PID], 0))</f>
        <v>3.85</v>
      </c>
      <c r="P4054" s="4">
        <f>shipments9[[#This Row],[Boxes]]*shipments9[[#This Row],[Cost Per Box]]</f>
        <v>2102.1</v>
      </c>
      <c r="Q4054" s="4">
        <f>shipments9[[#This Row],[Amount]] -shipments9[[#This Row],[total cost]]</f>
        <v>2807.4</v>
      </c>
      <c r="R4054" s="4" t="str">
        <f>IF(shipments9[[#This Row],[Gross Profit]]&lt;0,"Loss","Profit")</f>
        <v>Profit</v>
      </c>
      <c r="S4054" s="9">
        <f>shipments9[[#This Row],[Gross Profit]]/shipments9[[#This Row],[Amount]]</f>
        <v>0.5718301252673389</v>
      </c>
      <c r="T4054" s="11">
        <f>shipments9[[#This Row],[Amount]]/shipments9[[#This Row],[Boxes]]</f>
        <v>8.9917582417582409</v>
      </c>
    </row>
    <row r="4055" spans="1:20" hidden="1" x14ac:dyDescent="0.25">
      <c r="A4055" t="s">
        <v>4252</v>
      </c>
      <c r="B4055" t="s">
        <v>49</v>
      </c>
      <c r="C4055" t="s">
        <v>128</v>
      </c>
      <c r="D4055" t="s">
        <v>22</v>
      </c>
      <c r="E4055" s="1">
        <v>45240</v>
      </c>
      <c r="F4055" s="1" t="str">
        <f>TEXT(shipments9[[#This Row],[Shipdate]],"ddd")</f>
        <v>Fri</v>
      </c>
      <c r="G4055" s="1" t="str">
        <f>IF(OR(shipments9[[#This Row],[Day Name]]="Sat",shipments9[[#This Row],[Day Name]]="Sun"),"Weekend","Weekday")</f>
        <v>Weekday</v>
      </c>
      <c r="H4055">
        <v>1489.5</v>
      </c>
      <c r="I4055">
        <v>213</v>
      </c>
      <c r="J4055" t="s">
        <v>172</v>
      </c>
      <c r="K4055" t="s">
        <v>8151</v>
      </c>
      <c r="L4055" t="s">
        <v>8152</v>
      </c>
      <c r="M4055">
        <v>11</v>
      </c>
      <c r="N4055" t="s">
        <v>8165</v>
      </c>
      <c r="O4055" s="4">
        <f>INDEX(products[Cost_per_box], MATCH(shipments9[[#This Row],[PID]], products[PID], 0))</f>
        <v>3.85</v>
      </c>
      <c r="P4055" s="4">
        <f>shipments9[[#This Row],[Boxes]]*shipments9[[#This Row],[Cost Per Box]]</f>
        <v>820.05000000000007</v>
      </c>
      <c r="Q4055" s="4">
        <f>shipments9[[#This Row],[Amount]] -shipments9[[#This Row],[total cost]]</f>
        <v>669.44999999999993</v>
      </c>
      <c r="R4055" s="4" t="str">
        <f>IF(shipments9[[#This Row],[Gross Profit]]&lt;0,"Loss","Profit")</f>
        <v>Profit</v>
      </c>
      <c r="S4055" s="9">
        <f>shipments9[[#This Row],[Gross Profit]]/shipments9[[#This Row],[Amount]]</f>
        <v>0.44944612286002011</v>
      </c>
      <c r="T4055" s="11">
        <f>shipments9[[#This Row],[Amount]]/shipments9[[#This Row],[Boxes]]</f>
        <v>6.992957746478873</v>
      </c>
    </row>
    <row r="4056" spans="1:20" hidden="1" x14ac:dyDescent="0.25">
      <c r="A4056" t="s">
        <v>4253</v>
      </c>
      <c r="B4056" t="s">
        <v>49</v>
      </c>
      <c r="C4056" t="s">
        <v>128</v>
      </c>
      <c r="D4056" t="s">
        <v>22</v>
      </c>
      <c r="E4056" s="1">
        <v>45006</v>
      </c>
      <c r="F4056" s="1" t="str">
        <f>TEXT(shipments9[[#This Row],[Shipdate]],"ddd")</f>
        <v>Tue</v>
      </c>
      <c r="G4056" s="1" t="str">
        <f>IF(OR(shipments9[[#This Row],[Day Name]]="Sat",shipments9[[#This Row],[Day Name]]="Sun"),"Weekend","Weekday")</f>
        <v>Weekday</v>
      </c>
      <c r="H4056">
        <v>4729.5</v>
      </c>
      <c r="I4056">
        <v>789</v>
      </c>
      <c r="J4056" t="s">
        <v>172</v>
      </c>
      <c r="K4056" t="s">
        <v>8151</v>
      </c>
      <c r="L4056" t="s">
        <v>8156</v>
      </c>
      <c r="M4056">
        <v>3</v>
      </c>
      <c r="N4056" t="s">
        <v>8164</v>
      </c>
      <c r="O4056" s="4">
        <f>INDEX(products[Cost_per_box], MATCH(shipments9[[#This Row],[PID]], products[PID], 0))</f>
        <v>3.85</v>
      </c>
      <c r="P4056" s="4">
        <f>shipments9[[#This Row],[Boxes]]*shipments9[[#This Row],[Cost Per Box]]</f>
        <v>3037.65</v>
      </c>
      <c r="Q4056" s="4">
        <f>shipments9[[#This Row],[Amount]] -shipments9[[#This Row],[total cost]]</f>
        <v>1691.85</v>
      </c>
      <c r="R4056" s="4" t="str">
        <f>IF(shipments9[[#This Row],[Gross Profit]]&lt;0,"Loss","Profit")</f>
        <v>Profit</v>
      </c>
      <c r="S4056" s="9">
        <f>shipments9[[#This Row],[Gross Profit]]/shipments9[[#This Row],[Amount]]</f>
        <v>0.35772280367903581</v>
      </c>
      <c r="T4056" s="11">
        <f>shipments9[[#This Row],[Amount]]/shipments9[[#This Row],[Boxes]]</f>
        <v>5.9942965779467681</v>
      </c>
    </row>
    <row r="4057" spans="1:20" hidden="1" x14ac:dyDescent="0.25">
      <c r="A4057" t="s">
        <v>4254</v>
      </c>
      <c r="B4057" t="s">
        <v>52</v>
      </c>
      <c r="C4057" t="s">
        <v>128</v>
      </c>
      <c r="D4057" t="s">
        <v>22</v>
      </c>
      <c r="E4057" s="1">
        <v>45267</v>
      </c>
      <c r="F4057" s="1" t="str">
        <f>TEXT(shipments9[[#This Row],[Shipdate]],"ddd")</f>
        <v>Thu</v>
      </c>
      <c r="G4057" s="1" t="str">
        <f>IF(OR(shipments9[[#This Row],[Day Name]]="Sat",shipments9[[#This Row],[Day Name]]="Sun"),"Weekend","Weekday")</f>
        <v>Weekday</v>
      </c>
      <c r="H4057">
        <v>9623.25</v>
      </c>
      <c r="I4057">
        <v>1203</v>
      </c>
      <c r="J4057" t="s">
        <v>172</v>
      </c>
      <c r="K4057" t="s">
        <v>8151</v>
      </c>
      <c r="L4057" t="s">
        <v>8152</v>
      </c>
      <c r="M4057">
        <v>12</v>
      </c>
      <c r="N4057" t="s">
        <v>8166</v>
      </c>
      <c r="O4057" s="4">
        <f>INDEX(products[Cost_per_box], MATCH(shipments9[[#This Row],[PID]], products[PID], 0))</f>
        <v>3.85</v>
      </c>
      <c r="P4057" s="4">
        <f>shipments9[[#This Row],[Boxes]]*shipments9[[#This Row],[Cost Per Box]]</f>
        <v>4631.55</v>
      </c>
      <c r="Q4057" s="4">
        <f>shipments9[[#This Row],[Amount]] -shipments9[[#This Row],[total cost]]</f>
        <v>4991.7</v>
      </c>
      <c r="R4057" s="4" t="str">
        <f>IF(shipments9[[#This Row],[Gross Profit]]&lt;0,"Loss","Profit")</f>
        <v>Profit</v>
      </c>
      <c r="S4057" s="9">
        <f>shipments9[[#This Row],[Gross Profit]]/shipments9[[#This Row],[Amount]]</f>
        <v>0.51871249318057822</v>
      </c>
      <c r="T4057" s="11">
        <f>shipments9[[#This Row],[Amount]]/shipments9[[#This Row],[Boxes]]</f>
        <v>7.9993765586034913</v>
      </c>
    </row>
    <row r="4058" spans="1:20" hidden="1" x14ac:dyDescent="0.25">
      <c r="A4058" t="s">
        <v>4255</v>
      </c>
      <c r="B4058" t="s">
        <v>52</v>
      </c>
      <c r="C4058" t="s">
        <v>128</v>
      </c>
      <c r="D4058" t="s">
        <v>22</v>
      </c>
      <c r="E4058" s="1">
        <v>45215</v>
      </c>
      <c r="F4058" s="1" t="str">
        <f>TEXT(shipments9[[#This Row],[Shipdate]],"ddd")</f>
        <v>Mon</v>
      </c>
      <c r="G4058" s="1" t="str">
        <f>IF(OR(shipments9[[#This Row],[Day Name]]="Sat",shipments9[[#This Row],[Day Name]]="Sun"),"Weekend","Weekday")</f>
        <v>Weekday</v>
      </c>
      <c r="H4058">
        <v>3303</v>
      </c>
      <c r="I4058">
        <v>551</v>
      </c>
      <c r="J4058" t="s">
        <v>172</v>
      </c>
      <c r="K4058" t="s">
        <v>8151</v>
      </c>
      <c r="L4058" t="s">
        <v>8152</v>
      </c>
      <c r="M4058">
        <v>10</v>
      </c>
      <c r="N4058" t="s">
        <v>8153</v>
      </c>
      <c r="O4058" s="4">
        <f>INDEX(products[Cost_per_box], MATCH(shipments9[[#This Row],[PID]], products[PID], 0))</f>
        <v>3.85</v>
      </c>
      <c r="P4058" s="4">
        <f>shipments9[[#This Row],[Boxes]]*shipments9[[#This Row],[Cost Per Box]]</f>
        <v>2121.35</v>
      </c>
      <c r="Q4058" s="4">
        <f>shipments9[[#This Row],[Amount]] -shipments9[[#This Row],[total cost]]</f>
        <v>1181.6500000000001</v>
      </c>
      <c r="R4058" s="4" t="str">
        <f>IF(shipments9[[#This Row],[Gross Profit]]&lt;0,"Loss","Profit")</f>
        <v>Profit</v>
      </c>
      <c r="S4058" s="9">
        <f>shipments9[[#This Row],[Gross Profit]]/shipments9[[#This Row],[Amount]]</f>
        <v>0.35775052982137456</v>
      </c>
      <c r="T4058" s="11">
        <f>shipments9[[#This Row],[Amount]]/shipments9[[#This Row],[Boxes]]</f>
        <v>5.9945553539019967</v>
      </c>
    </row>
    <row r="4059" spans="1:20" hidden="1" x14ac:dyDescent="0.25">
      <c r="A4059" t="s">
        <v>4256</v>
      </c>
      <c r="B4059" t="s">
        <v>52</v>
      </c>
      <c r="C4059" t="s">
        <v>128</v>
      </c>
      <c r="D4059" t="s">
        <v>22</v>
      </c>
      <c r="E4059" s="1">
        <v>44967</v>
      </c>
      <c r="F4059" s="1" t="str">
        <f>TEXT(shipments9[[#This Row],[Shipdate]],"ddd")</f>
        <v>Fri</v>
      </c>
      <c r="G4059" s="1" t="str">
        <f>IF(OR(shipments9[[#This Row],[Day Name]]="Sat",shipments9[[#This Row],[Day Name]]="Sun"),"Weekend","Weekday")</f>
        <v>Weekday</v>
      </c>
      <c r="H4059">
        <v>837</v>
      </c>
      <c r="I4059">
        <v>120</v>
      </c>
      <c r="J4059" t="s">
        <v>172</v>
      </c>
      <c r="K4059" t="s">
        <v>8151</v>
      </c>
      <c r="L4059" t="s">
        <v>8156</v>
      </c>
      <c r="M4059">
        <v>2</v>
      </c>
      <c r="N4059" t="s">
        <v>8157</v>
      </c>
      <c r="O4059" s="4">
        <f>INDEX(products[Cost_per_box], MATCH(shipments9[[#This Row],[PID]], products[PID], 0))</f>
        <v>3.85</v>
      </c>
      <c r="P4059" s="4">
        <f>shipments9[[#This Row],[Boxes]]*shipments9[[#This Row],[Cost Per Box]]</f>
        <v>462</v>
      </c>
      <c r="Q4059" s="4">
        <f>shipments9[[#This Row],[Amount]] -shipments9[[#This Row],[total cost]]</f>
        <v>375</v>
      </c>
      <c r="R4059" s="4" t="str">
        <f>IF(shipments9[[#This Row],[Gross Profit]]&lt;0,"Loss","Profit")</f>
        <v>Profit</v>
      </c>
      <c r="S4059" s="9">
        <f>shipments9[[#This Row],[Gross Profit]]/shipments9[[#This Row],[Amount]]</f>
        <v>0.44802867383512546</v>
      </c>
      <c r="T4059" s="11">
        <f>shipments9[[#This Row],[Amount]]/shipments9[[#This Row],[Boxes]]</f>
        <v>6.9749999999999996</v>
      </c>
    </row>
    <row r="4060" spans="1:20" hidden="1" x14ac:dyDescent="0.25">
      <c r="A4060" t="s">
        <v>4257</v>
      </c>
      <c r="B4060" t="s">
        <v>52</v>
      </c>
      <c r="C4060" t="s">
        <v>128</v>
      </c>
      <c r="D4060" t="s">
        <v>22</v>
      </c>
      <c r="E4060" s="1">
        <v>45265</v>
      </c>
      <c r="F4060" s="1" t="str">
        <f>TEXT(shipments9[[#This Row],[Shipdate]],"ddd")</f>
        <v>Tue</v>
      </c>
      <c r="G4060" s="1" t="str">
        <f>IF(OR(shipments9[[#This Row],[Day Name]]="Sat",shipments9[[#This Row],[Day Name]]="Sun"),"Weekend","Weekday")</f>
        <v>Weekday</v>
      </c>
      <c r="H4060">
        <v>2823.75</v>
      </c>
      <c r="I4060">
        <v>404</v>
      </c>
      <c r="J4060" t="s">
        <v>172</v>
      </c>
      <c r="K4060" t="s">
        <v>8151</v>
      </c>
      <c r="L4060" t="s">
        <v>8152</v>
      </c>
      <c r="M4060">
        <v>12</v>
      </c>
      <c r="N4060" t="s">
        <v>8166</v>
      </c>
      <c r="O4060" s="4">
        <f>INDEX(products[Cost_per_box], MATCH(shipments9[[#This Row],[PID]], products[PID], 0))</f>
        <v>3.85</v>
      </c>
      <c r="P4060" s="4">
        <f>shipments9[[#This Row],[Boxes]]*shipments9[[#This Row],[Cost Per Box]]</f>
        <v>1555.4</v>
      </c>
      <c r="Q4060" s="4">
        <f>shipments9[[#This Row],[Amount]] -shipments9[[#This Row],[total cost]]</f>
        <v>1268.3499999999999</v>
      </c>
      <c r="R4060" s="4" t="str">
        <f>IF(shipments9[[#This Row],[Gross Profit]]&lt;0,"Loss","Profit")</f>
        <v>Profit</v>
      </c>
      <c r="S4060" s="9">
        <f>shipments9[[#This Row],[Gross Profit]]/shipments9[[#This Row],[Amount]]</f>
        <v>0.4491722000885347</v>
      </c>
      <c r="T4060" s="11">
        <f>shipments9[[#This Row],[Amount]]/shipments9[[#This Row],[Boxes]]</f>
        <v>6.9894801980198018</v>
      </c>
    </row>
    <row r="4061" spans="1:20" hidden="1" x14ac:dyDescent="0.25">
      <c r="A4061" t="s">
        <v>4258</v>
      </c>
      <c r="B4061" t="s">
        <v>55</v>
      </c>
      <c r="C4061" t="s">
        <v>128</v>
      </c>
      <c r="D4061" t="s">
        <v>22</v>
      </c>
      <c r="E4061" s="1">
        <v>45223</v>
      </c>
      <c r="F4061" s="1" t="str">
        <f>TEXT(shipments9[[#This Row],[Shipdate]],"ddd")</f>
        <v>Tue</v>
      </c>
      <c r="G4061" s="1" t="str">
        <f>IF(OR(shipments9[[#This Row],[Day Name]]="Sat",shipments9[[#This Row],[Day Name]]="Sun"),"Weekend","Weekday")</f>
        <v>Weekday</v>
      </c>
      <c r="H4061">
        <v>2830.5</v>
      </c>
      <c r="I4061">
        <v>405</v>
      </c>
      <c r="J4061" t="s">
        <v>172</v>
      </c>
      <c r="K4061" t="s">
        <v>8151</v>
      </c>
      <c r="L4061" t="s">
        <v>8152</v>
      </c>
      <c r="M4061">
        <v>10</v>
      </c>
      <c r="N4061" t="s">
        <v>8153</v>
      </c>
      <c r="O4061" s="4">
        <f>INDEX(products[Cost_per_box], MATCH(shipments9[[#This Row],[PID]], products[PID], 0))</f>
        <v>3.85</v>
      </c>
      <c r="P4061" s="4">
        <f>shipments9[[#This Row],[Boxes]]*shipments9[[#This Row],[Cost Per Box]]</f>
        <v>1559.25</v>
      </c>
      <c r="Q4061" s="4">
        <f>shipments9[[#This Row],[Amount]] -shipments9[[#This Row],[total cost]]</f>
        <v>1271.25</v>
      </c>
      <c r="R4061" s="4" t="str">
        <f>IF(shipments9[[#This Row],[Gross Profit]]&lt;0,"Loss","Profit")</f>
        <v>Profit</v>
      </c>
      <c r="S4061" s="9">
        <f>shipments9[[#This Row],[Gross Profit]]/shipments9[[#This Row],[Amount]]</f>
        <v>0.44912559618441972</v>
      </c>
      <c r="T4061" s="11">
        <f>shipments9[[#This Row],[Amount]]/shipments9[[#This Row],[Boxes]]</f>
        <v>6.9888888888888889</v>
      </c>
    </row>
    <row r="4062" spans="1:20" hidden="1" x14ac:dyDescent="0.25">
      <c r="A4062" t="s">
        <v>4259</v>
      </c>
      <c r="B4062" t="s">
        <v>55</v>
      </c>
      <c r="C4062" t="s">
        <v>128</v>
      </c>
      <c r="D4062" t="s">
        <v>22</v>
      </c>
      <c r="E4062" s="1">
        <v>45215</v>
      </c>
      <c r="F4062" s="1" t="str">
        <f>TEXT(shipments9[[#This Row],[Shipdate]],"ddd")</f>
        <v>Mon</v>
      </c>
      <c r="G4062" s="1" t="str">
        <f>IF(OR(shipments9[[#This Row],[Day Name]]="Sat",shipments9[[#This Row],[Day Name]]="Sun"),"Weekend","Weekday")</f>
        <v>Weekday</v>
      </c>
      <c r="H4062">
        <v>17613</v>
      </c>
      <c r="I4062">
        <v>2936</v>
      </c>
      <c r="J4062" t="s">
        <v>172</v>
      </c>
      <c r="K4062" t="s">
        <v>8151</v>
      </c>
      <c r="L4062" t="s">
        <v>8152</v>
      </c>
      <c r="M4062">
        <v>10</v>
      </c>
      <c r="N4062" t="s">
        <v>8153</v>
      </c>
      <c r="O4062" s="4">
        <f>INDEX(products[Cost_per_box], MATCH(shipments9[[#This Row],[PID]], products[PID], 0))</f>
        <v>3.85</v>
      </c>
      <c r="P4062" s="4">
        <f>shipments9[[#This Row],[Boxes]]*shipments9[[#This Row],[Cost Per Box]]</f>
        <v>11303.6</v>
      </c>
      <c r="Q4062" s="4">
        <f>shipments9[[#This Row],[Amount]] -shipments9[[#This Row],[total cost]]</f>
        <v>6309.4</v>
      </c>
      <c r="R4062" s="4" t="str">
        <f>IF(shipments9[[#This Row],[Gross Profit]]&lt;0,"Loss","Profit")</f>
        <v>Profit</v>
      </c>
      <c r="S4062" s="9">
        <f>shipments9[[#This Row],[Gross Profit]]/shipments9[[#This Row],[Amount]]</f>
        <v>0.35822403906205641</v>
      </c>
      <c r="T4062" s="11">
        <f>shipments9[[#This Row],[Amount]]/shipments9[[#This Row],[Boxes]]</f>
        <v>5.9989782016348778</v>
      </c>
    </row>
    <row r="4063" spans="1:20" hidden="1" x14ac:dyDescent="0.25">
      <c r="A4063" t="s">
        <v>4260</v>
      </c>
      <c r="B4063" t="s">
        <v>55</v>
      </c>
      <c r="C4063" t="s">
        <v>128</v>
      </c>
      <c r="D4063" t="s">
        <v>22</v>
      </c>
      <c r="E4063" s="1">
        <v>45294</v>
      </c>
      <c r="F4063" s="1" t="str">
        <f>TEXT(shipments9[[#This Row],[Shipdate]],"ddd")</f>
        <v>Wed</v>
      </c>
      <c r="G4063" s="1" t="str">
        <f>IF(OR(shipments9[[#This Row],[Day Name]]="Sat",shipments9[[#This Row],[Day Name]]="Sun"),"Weekend","Weekday")</f>
        <v>Weekday</v>
      </c>
      <c r="H4063">
        <v>11207.25</v>
      </c>
      <c r="I4063">
        <v>1246</v>
      </c>
      <c r="J4063" t="s">
        <v>172</v>
      </c>
      <c r="K4063" t="s">
        <v>8155</v>
      </c>
      <c r="L4063" t="s">
        <v>8156</v>
      </c>
      <c r="M4063">
        <v>1</v>
      </c>
      <c r="N4063" t="s">
        <v>8163</v>
      </c>
      <c r="O4063" s="4">
        <f>INDEX(products[Cost_per_box], MATCH(shipments9[[#This Row],[PID]], products[PID], 0))</f>
        <v>3.85</v>
      </c>
      <c r="P4063" s="4">
        <f>shipments9[[#This Row],[Boxes]]*shipments9[[#This Row],[Cost Per Box]]</f>
        <v>4797.1000000000004</v>
      </c>
      <c r="Q4063" s="4">
        <f>shipments9[[#This Row],[Amount]] -shipments9[[#This Row],[total cost]]</f>
        <v>6410.15</v>
      </c>
      <c r="R4063" s="4" t="str">
        <f>IF(shipments9[[#This Row],[Gross Profit]]&lt;0,"Loss","Profit")</f>
        <v>Profit</v>
      </c>
      <c r="S4063" s="9">
        <f>shipments9[[#This Row],[Gross Profit]]/shipments9[[#This Row],[Amount]]</f>
        <v>0.57196457650181798</v>
      </c>
      <c r="T4063" s="11">
        <f>shipments9[[#This Row],[Amount]]/shipments9[[#This Row],[Boxes]]</f>
        <v>8.9945826645264848</v>
      </c>
    </row>
    <row r="4064" spans="1:20" hidden="1" x14ac:dyDescent="0.25">
      <c r="A4064" t="s">
        <v>4261</v>
      </c>
      <c r="B4064" t="s">
        <v>55</v>
      </c>
      <c r="C4064" t="s">
        <v>128</v>
      </c>
      <c r="D4064" t="s">
        <v>22</v>
      </c>
      <c r="E4064" s="1">
        <v>45278</v>
      </c>
      <c r="F4064" s="1" t="str">
        <f>TEXT(shipments9[[#This Row],[Shipdate]],"ddd")</f>
        <v>Mon</v>
      </c>
      <c r="G4064" s="1" t="str">
        <f>IF(OR(shipments9[[#This Row],[Day Name]]="Sat",shipments9[[#This Row],[Day Name]]="Sun"),"Weekend","Weekday")</f>
        <v>Weekday</v>
      </c>
      <c r="H4064">
        <v>5897.25</v>
      </c>
      <c r="I4064">
        <v>656</v>
      </c>
      <c r="J4064" t="s">
        <v>172</v>
      </c>
      <c r="K4064" t="s">
        <v>8151</v>
      </c>
      <c r="L4064" t="s">
        <v>8152</v>
      </c>
      <c r="M4064">
        <v>12</v>
      </c>
      <c r="N4064" t="s">
        <v>8166</v>
      </c>
      <c r="O4064" s="4">
        <f>INDEX(products[Cost_per_box], MATCH(shipments9[[#This Row],[PID]], products[PID], 0))</f>
        <v>3.85</v>
      </c>
      <c r="P4064" s="4">
        <f>shipments9[[#This Row],[Boxes]]*shipments9[[#This Row],[Cost Per Box]]</f>
        <v>2525.6</v>
      </c>
      <c r="Q4064" s="4">
        <f>shipments9[[#This Row],[Amount]] -shipments9[[#This Row],[total cost]]</f>
        <v>3371.65</v>
      </c>
      <c r="R4064" s="4" t="str">
        <f>IF(shipments9[[#This Row],[Gross Profit]]&lt;0,"Loss","Profit")</f>
        <v>Profit</v>
      </c>
      <c r="S4064" s="9">
        <f>shipments9[[#This Row],[Gross Profit]]/shipments9[[#This Row],[Amount]]</f>
        <v>0.57173258722285814</v>
      </c>
      <c r="T4064" s="11">
        <f>shipments9[[#This Row],[Amount]]/shipments9[[#This Row],[Boxes]]</f>
        <v>8.989710365853659</v>
      </c>
    </row>
    <row r="4065" spans="1:20" hidden="1" x14ac:dyDescent="0.25">
      <c r="A4065" t="s">
        <v>4262</v>
      </c>
      <c r="B4065" t="s">
        <v>55</v>
      </c>
      <c r="C4065" t="s">
        <v>128</v>
      </c>
      <c r="D4065" t="s">
        <v>22</v>
      </c>
      <c r="E4065" s="1">
        <v>45295</v>
      </c>
      <c r="F4065" s="1" t="str">
        <f>TEXT(shipments9[[#This Row],[Shipdate]],"ddd")</f>
        <v>Thu</v>
      </c>
      <c r="G4065" s="1" t="str">
        <f>IF(OR(shipments9[[#This Row],[Day Name]]="Sat",shipments9[[#This Row],[Day Name]]="Sun"),"Weekend","Weekday")</f>
        <v>Weekday</v>
      </c>
      <c r="H4065">
        <v>14256</v>
      </c>
      <c r="I4065">
        <v>2376</v>
      </c>
      <c r="J4065" t="s">
        <v>172</v>
      </c>
      <c r="K4065" t="s">
        <v>8155</v>
      </c>
      <c r="L4065" t="s">
        <v>8156</v>
      </c>
      <c r="M4065">
        <v>1</v>
      </c>
      <c r="N4065" t="s">
        <v>8163</v>
      </c>
      <c r="O4065" s="4">
        <f>INDEX(products[Cost_per_box], MATCH(shipments9[[#This Row],[PID]], products[PID], 0))</f>
        <v>3.85</v>
      </c>
      <c r="P4065" s="4">
        <f>shipments9[[#This Row],[Boxes]]*shipments9[[#This Row],[Cost Per Box]]</f>
        <v>9147.6</v>
      </c>
      <c r="Q4065" s="4">
        <f>shipments9[[#This Row],[Amount]] -shipments9[[#This Row],[total cost]]</f>
        <v>5108.3999999999996</v>
      </c>
      <c r="R4065" s="4" t="str">
        <f>IF(shipments9[[#This Row],[Gross Profit]]&lt;0,"Loss","Profit")</f>
        <v>Profit</v>
      </c>
      <c r="S4065" s="9">
        <f>shipments9[[#This Row],[Gross Profit]]/shipments9[[#This Row],[Amount]]</f>
        <v>0.35833333333333328</v>
      </c>
      <c r="T4065" s="11">
        <f>shipments9[[#This Row],[Amount]]/shipments9[[#This Row],[Boxes]]</f>
        <v>6</v>
      </c>
    </row>
    <row r="4066" spans="1:20" hidden="1" x14ac:dyDescent="0.25">
      <c r="A4066" t="s">
        <v>4263</v>
      </c>
      <c r="B4066" t="s">
        <v>55</v>
      </c>
      <c r="C4066" t="s">
        <v>128</v>
      </c>
      <c r="D4066" t="s">
        <v>22</v>
      </c>
      <c r="E4066" s="1">
        <v>45471</v>
      </c>
      <c r="F4066" s="1" t="str">
        <f>TEXT(shipments9[[#This Row],[Shipdate]],"ddd")</f>
        <v>Fri</v>
      </c>
      <c r="G4066" s="1" t="str">
        <f>IF(OR(shipments9[[#This Row],[Day Name]]="Sat",shipments9[[#This Row],[Day Name]]="Sun"),"Weekend","Weekday")</f>
        <v>Weekday</v>
      </c>
      <c r="H4066">
        <v>2700</v>
      </c>
      <c r="I4066">
        <v>386</v>
      </c>
      <c r="J4066" t="s">
        <v>172</v>
      </c>
      <c r="K4066" t="s">
        <v>8155</v>
      </c>
      <c r="L4066" t="s">
        <v>8154</v>
      </c>
      <c r="M4066">
        <v>6</v>
      </c>
      <c r="N4066" t="s">
        <v>8159</v>
      </c>
      <c r="O4066" s="4">
        <f>INDEX(products[Cost_per_box], MATCH(shipments9[[#This Row],[PID]], products[PID], 0))</f>
        <v>3.85</v>
      </c>
      <c r="P4066" s="4">
        <f>shipments9[[#This Row],[Boxes]]*shipments9[[#This Row],[Cost Per Box]]</f>
        <v>1486.1000000000001</v>
      </c>
      <c r="Q4066" s="4">
        <f>shipments9[[#This Row],[Amount]] -shipments9[[#This Row],[total cost]]</f>
        <v>1213.8999999999999</v>
      </c>
      <c r="R4066" s="4" t="str">
        <f>IF(shipments9[[#This Row],[Gross Profit]]&lt;0,"Loss","Profit")</f>
        <v>Profit</v>
      </c>
      <c r="S4066" s="9">
        <f>shipments9[[#This Row],[Gross Profit]]/shipments9[[#This Row],[Amount]]</f>
        <v>0.44959259259259254</v>
      </c>
      <c r="T4066" s="11">
        <f>shipments9[[#This Row],[Amount]]/shipments9[[#This Row],[Boxes]]</f>
        <v>6.9948186528497409</v>
      </c>
    </row>
    <row r="4067" spans="1:20" hidden="1" x14ac:dyDescent="0.25">
      <c r="A4067" t="s">
        <v>4264</v>
      </c>
      <c r="B4067" t="s">
        <v>77</v>
      </c>
      <c r="C4067" t="s">
        <v>128</v>
      </c>
      <c r="D4067" t="s">
        <v>22</v>
      </c>
      <c r="E4067" s="1">
        <v>45392</v>
      </c>
      <c r="F4067" s="1" t="str">
        <f>TEXT(shipments9[[#This Row],[Shipdate]],"ddd")</f>
        <v>Wed</v>
      </c>
      <c r="G4067" s="1" t="str">
        <f>IF(OR(shipments9[[#This Row],[Day Name]]="Sat",shipments9[[#This Row],[Day Name]]="Sun"),"Weekend","Weekday")</f>
        <v>Weekday</v>
      </c>
      <c r="H4067">
        <v>9317.25</v>
      </c>
      <c r="I4067">
        <v>1864</v>
      </c>
      <c r="J4067" t="s">
        <v>172</v>
      </c>
      <c r="K4067" t="s">
        <v>8155</v>
      </c>
      <c r="L4067" t="s">
        <v>8154</v>
      </c>
      <c r="M4067">
        <v>4</v>
      </c>
      <c r="N4067" t="s">
        <v>8158</v>
      </c>
      <c r="O4067" s="4">
        <f>INDEX(products[Cost_per_box], MATCH(shipments9[[#This Row],[PID]], products[PID], 0))</f>
        <v>3.85</v>
      </c>
      <c r="P4067" s="4">
        <f>shipments9[[#This Row],[Boxes]]*shipments9[[#This Row],[Cost Per Box]]</f>
        <v>7176.4000000000005</v>
      </c>
      <c r="Q4067" s="4">
        <f>shipments9[[#This Row],[Amount]] -shipments9[[#This Row],[total cost]]</f>
        <v>2140.8499999999995</v>
      </c>
      <c r="R4067" s="4" t="str">
        <f>IF(shipments9[[#This Row],[Gross Profit]]&lt;0,"Loss","Profit")</f>
        <v>Profit</v>
      </c>
      <c r="S4067" s="9">
        <f>shipments9[[#This Row],[Gross Profit]]/shipments9[[#This Row],[Amount]]</f>
        <v>0.22977273337089801</v>
      </c>
      <c r="T4067" s="11">
        <f>shipments9[[#This Row],[Amount]]/shipments9[[#This Row],[Boxes]]</f>
        <v>4.998524678111588</v>
      </c>
    </row>
    <row r="4068" spans="1:20" hidden="1" x14ac:dyDescent="0.25">
      <c r="A4068" t="s">
        <v>4265</v>
      </c>
      <c r="B4068" t="s">
        <v>77</v>
      </c>
      <c r="C4068" t="s">
        <v>128</v>
      </c>
      <c r="D4068" t="s">
        <v>22</v>
      </c>
      <c r="E4068" s="1">
        <v>45126</v>
      </c>
      <c r="F4068" s="1" t="str">
        <f>TEXT(shipments9[[#This Row],[Shipdate]],"ddd")</f>
        <v>Wed</v>
      </c>
      <c r="G4068" s="1" t="str">
        <f>IF(OR(shipments9[[#This Row],[Day Name]]="Sat",shipments9[[#This Row],[Day Name]]="Sun"),"Weekend","Weekday")</f>
        <v>Weekday</v>
      </c>
      <c r="H4068">
        <v>6603.75</v>
      </c>
      <c r="I4068">
        <v>826</v>
      </c>
      <c r="J4068" t="s">
        <v>172</v>
      </c>
      <c r="K4068" t="s">
        <v>8151</v>
      </c>
      <c r="L4068" t="s">
        <v>8160</v>
      </c>
      <c r="M4068">
        <v>7</v>
      </c>
      <c r="N4068" t="s">
        <v>8161</v>
      </c>
      <c r="O4068" s="4">
        <f>INDEX(products[Cost_per_box], MATCH(shipments9[[#This Row],[PID]], products[PID], 0))</f>
        <v>3.85</v>
      </c>
      <c r="P4068" s="4">
        <f>shipments9[[#This Row],[Boxes]]*shipments9[[#This Row],[Cost Per Box]]</f>
        <v>3180.1</v>
      </c>
      <c r="Q4068" s="4">
        <f>shipments9[[#This Row],[Amount]] -shipments9[[#This Row],[total cost]]</f>
        <v>3423.65</v>
      </c>
      <c r="R4068" s="4" t="str">
        <f>IF(shipments9[[#This Row],[Gross Profit]]&lt;0,"Loss","Profit")</f>
        <v>Profit</v>
      </c>
      <c r="S4068" s="9">
        <f>shipments9[[#This Row],[Gross Profit]]/shipments9[[#This Row],[Amount]]</f>
        <v>0.51844028014385768</v>
      </c>
      <c r="T4068" s="11">
        <f>shipments9[[#This Row],[Amount]]/shipments9[[#This Row],[Boxes]]</f>
        <v>7.9948547215496371</v>
      </c>
    </row>
    <row r="4069" spans="1:20" hidden="1" x14ac:dyDescent="0.25">
      <c r="A4069" t="s">
        <v>4266</v>
      </c>
      <c r="B4069" t="s">
        <v>77</v>
      </c>
      <c r="C4069" t="s">
        <v>128</v>
      </c>
      <c r="D4069" t="s">
        <v>22</v>
      </c>
      <c r="E4069" s="1">
        <v>45131</v>
      </c>
      <c r="F4069" s="1" t="str">
        <f>TEXT(shipments9[[#This Row],[Shipdate]],"ddd")</f>
        <v>Mon</v>
      </c>
      <c r="G4069" s="1" t="str">
        <f>IF(OR(shipments9[[#This Row],[Day Name]]="Sat",shipments9[[#This Row],[Day Name]]="Sun"),"Weekend","Weekday")</f>
        <v>Weekday</v>
      </c>
      <c r="H4069">
        <v>2108.25</v>
      </c>
      <c r="I4069">
        <v>264</v>
      </c>
      <c r="J4069" t="s">
        <v>172</v>
      </c>
      <c r="K4069" t="s">
        <v>8151</v>
      </c>
      <c r="L4069" t="s">
        <v>8160</v>
      </c>
      <c r="M4069">
        <v>7</v>
      </c>
      <c r="N4069" t="s">
        <v>8161</v>
      </c>
      <c r="O4069" s="4">
        <f>INDEX(products[Cost_per_box], MATCH(shipments9[[#This Row],[PID]], products[PID], 0))</f>
        <v>3.85</v>
      </c>
      <c r="P4069" s="4">
        <f>shipments9[[#This Row],[Boxes]]*shipments9[[#This Row],[Cost Per Box]]</f>
        <v>1016.4</v>
      </c>
      <c r="Q4069" s="4">
        <f>shipments9[[#This Row],[Amount]] -shipments9[[#This Row],[total cost]]</f>
        <v>1091.8499999999999</v>
      </c>
      <c r="R4069" s="4" t="str">
        <f>IF(shipments9[[#This Row],[Gross Profit]]&lt;0,"Loss","Profit")</f>
        <v>Profit</v>
      </c>
      <c r="S4069" s="9">
        <f>shipments9[[#This Row],[Gross Profit]]/shipments9[[#This Row],[Amount]]</f>
        <v>0.51789398790466024</v>
      </c>
      <c r="T4069" s="11">
        <f>shipments9[[#This Row],[Amount]]/shipments9[[#This Row],[Boxes]]</f>
        <v>7.9857954545454541</v>
      </c>
    </row>
    <row r="4070" spans="1:20" hidden="1" x14ac:dyDescent="0.25">
      <c r="A4070" t="s">
        <v>4267</v>
      </c>
      <c r="B4070" t="s">
        <v>58</v>
      </c>
      <c r="C4070" t="s">
        <v>128</v>
      </c>
      <c r="D4070" t="s">
        <v>22</v>
      </c>
      <c r="E4070" s="1">
        <v>45111</v>
      </c>
      <c r="F4070" s="1" t="str">
        <f>TEXT(shipments9[[#This Row],[Shipdate]],"ddd")</f>
        <v>Tue</v>
      </c>
      <c r="G4070" s="1" t="str">
        <f>IF(OR(shipments9[[#This Row],[Day Name]]="Sat",shipments9[[#This Row],[Day Name]]="Sun"),"Weekend","Weekday")</f>
        <v>Weekday</v>
      </c>
      <c r="H4070">
        <v>855</v>
      </c>
      <c r="I4070">
        <v>95</v>
      </c>
      <c r="J4070" t="s">
        <v>172</v>
      </c>
      <c r="K4070" t="s">
        <v>8151</v>
      </c>
      <c r="L4070" t="s">
        <v>8160</v>
      </c>
      <c r="M4070">
        <v>7</v>
      </c>
      <c r="N4070" t="s">
        <v>8161</v>
      </c>
      <c r="O4070" s="4">
        <f>INDEX(products[Cost_per_box], MATCH(shipments9[[#This Row],[PID]], products[PID], 0))</f>
        <v>3.85</v>
      </c>
      <c r="P4070" s="4">
        <f>shipments9[[#This Row],[Boxes]]*shipments9[[#This Row],[Cost Per Box]]</f>
        <v>365.75</v>
      </c>
      <c r="Q4070" s="4">
        <f>shipments9[[#This Row],[Amount]] -shipments9[[#This Row],[total cost]]</f>
        <v>489.25</v>
      </c>
      <c r="R4070" s="4" t="str">
        <f>IF(shipments9[[#This Row],[Gross Profit]]&lt;0,"Loss","Profit")</f>
        <v>Profit</v>
      </c>
      <c r="S4070" s="9">
        <f>shipments9[[#This Row],[Gross Profit]]/shipments9[[#This Row],[Amount]]</f>
        <v>0.57222222222222219</v>
      </c>
      <c r="T4070" s="11">
        <f>shipments9[[#This Row],[Amount]]/shipments9[[#This Row],[Boxes]]</f>
        <v>9</v>
      </c>
    </row>
    <row r="4071" spans="1:20" hidden="1" x14ac:dyDescent="0.25">
      <c r="A4071" t="s">
        <v>4268</v>
      </c>
      <c r="B4071" t="s">
        <v>58</v>
      </c>
      <c r="C4071" t="s">
        <v>128</v>
      </c>
      <c r="D4071" t="s">
        <v>22</v>
      </c>
      <c r="E4071" s="1">
        <v>45027</v>
      </c>
      <c r="F4071" s="1" t="str">
        <f>TEXT(shipments9[[#This Row],[Shipdate]],"ddd")</f>
        <v>Tue</v>
      </c>
      <c r="G4071" s="1" t="str">
        <f>IF(OR(shipments9[[#This Row],[Day Name]]="Sat",shipments9[[#This Row],[Day Name]]="Sun"),"Weekend","Weekday")</f>
        <v>Weekday</v>
      </c>
      <c r="H4071">
        <v>1878.75</v>
      </c>
      <c r="I4071">
        <v>209</v>
      </c>
      <c r="J4071" t="s">
        <v>172</v>
      </c>
      <c r="K4071" t="s">
        <v>8151</v>
      </c>
      <c r="L4071" t="s">
        <v>8154</v>
      </c>
      <c r="M4071">
        <v>4</v>
      </c>
      <c r="N4071" t="s">
        <v>8158</v>
      </c>
      <c r="O4071" s="4">
        <f>INDEX(products[Cost_per_box], MATCH(shipments9[[#This Row],[PID]], products[PID], 0))</f>
        <v>3.85</v>
      </c>
      <c r="P4071" s="4">
        <f>shipments9[[#This Row],[Boxes]]*shipments9[[#This Row],[Cost Per Box]]</f>
        <v>804.65</v>
      </c>
      <c r="Q4071" s="4">
        <f>shipments9[[#This Row],[Amount]] -shipments9[[#This Row],[total cost]]</f>
        <v>1074.0999999999999</v>
      </c>
      <c r="R4071" s="4" t="str">
        <f>IF(shipments9[[#This Row],[Gross Profit]]&lt;0,"Loss","Profit")</f>
        <v>Profit</v>
      </c>
      <c r="S4071" s="9">
        <f>shipments9[[#This Row],[Gross Profit]]/shipments9[[#This Row],[Amount]]</f>
        <v>0.57170991350632061</v>
      </c>
      <c r="T4071" s="11">
        <f>shipments9[[#This Row],[Amount]]/shipments9[[#This Row],[Boxes]]</f>
        <v>8.9892344497607652</v>
      </c>
    </row>
    <row r="4072" spans="1:20" hidden="1" x14ac:dyDescent="0.25">
      <c r="A4072" t="s">
        <v>4269</v>
      </c>
      <c r="B4072" t="s">
        <v>61</v>
      </c>
      <c r="C4072" t="s">
        <v>128</v>
      </c>
      <c r="D4072" t="s">
        <v>22</v>
      </c>
      <c r="E4072" s="1">
        <v>45356</v>
      </c>
      <c r="F4072" s="1" t="str">
        <f>TEXT(shipments9[[#This Row],[Shipdate]],"ddd")</f>
        <v>Tue</v>
      </c>
      <c r="G4072" s="1" t="str">
        <f>IF(OR(shipments9[[#This Row],[Day Name]]="Sat",shipments9[[#This Row],[Day Name]]="Sun"),"Weekend","Weekday")</f>
        <v>Weekday</v>
      </c>
      <c r="H4072">
        <v>5787</v>
      </c>
      <c r="I4072">
        <v>643</v>
      </c>
      <c r="J4072" t="s">
        <v>172</v>
      </c>
      <c r="K4072" t="s">
        <v>8155</v>
      </c>
      <c r="L4072" t="s">
        <v>8156</v>
      </c>
      <c r="M4072">
        <v>3</v>
      </c>
      <c r="N4072" t="s">
        <v>8164</v>
      </c>
      <c r="O4072" s="4">
        <f>INDEX(products[Cost_per_box], MATCH(shipments9[[#This Row],[PID]], products[PID], 0))</f>
        <v>3.85</v>
      </c>
      <c r="P4072" s="4">
        <f>shipments9[[#This Row],[Boxes]]*shipments9[[#This Row],[Cost Per Box]]</f>
        <v>2475.5500000000002</v>
      </c>
      <c r="Q4072" s="4">
        <f>shipments9[[#This Row],[Amount]] -shipments9[[#This Row],[total cost]]</f>
        <v>3311.45</v>
      </c>
      <c r="R4072" s="4" t="str">
        <f>IF(shipments9[[#This Row],[Gross Profit]]&lt;0,"Loss","Profit")</f>
        <v>Profit</v>
      </c>
      <c r="S4072" s="9">
        <f>shipments9[[#This Row],[Gross Profit]]/shipments9[[#This Row],[Amount]]</f>
        <v>0.57222222222222219</v>
      </c>
      <c r="T4072" s="11">
        <f>shipments9[[#This Row],[Amount]]/shipments9[[#This Row],[Boxes]]</f>
        <v>9</v>
      </c>
    </row>
    <row r="4073" spans="1:20" hidden="1" x14ac:dyDescent="0.25">
      <c r="A4073" t="s">
        <v>4270</v>
      </c>
      <c r="B4073" t="s">
        <v>61</v>
      </c>
      <c r="C4073" t="s">
        <v>128</v>
      </c>
      <c r="D4073" t="s">
        <v>22</v>
      </c>
      <c r="E4073" s="1">
        <v>45188</v>
      </c>
      <c r="F4073" s="1" t="str">
        <f>TEXT(shipments9[[#This Row],[Shipdate]],"ddd")</f>
        <v>Tue</v>
      </c>
      <c r="G4073" s="1" t="str">
        <f>IF(OR(shipments9[[#This Row],[Day Name]]="Sat",shipments9[[#This Row],[Day Name]]="Sun"),"Weekend","Weekday")</f>
        <v>Weekday</v>
      </c>
      <c r="H4073">
        <v>2596.5</v>
      </c>
      <c r="I4073">
        <v>325</v>
      </c>
      <c r="J4073" t="s">
        <v>172</v>
      </c>
      <c r="K4073" t="s">
        <v>8151</v>
      </c>
      <c r="L4073" t="s">
        <v>8160</v>
      </c>
      <c r="M4073">
        <v>9</v>
      </c>
      <c r="N4073" t="s">
        <v>8167</v>
      </c>
      <c r="O4073" s="4">
        <f>INDEX(products[Cost_per_box], MATCH(shipments9[[#This Row],[PID]], products[PID], 0))</f>
        <v>3.85</v>
      </c>
      <c r="P4073" s="4">
        <f>shipments9[[#This Row],[Boxes]]*shipments9[[#This Row],[Cost Per Box]]</f>
        <v>1251.25</v>
      </c>
      <c r="Q4073" s="4">
        <f>shipments9[[#This Row],[Amount]] -shipments9[[#This Row],[total cost]]</f>
        <v>1345.25</v>
      </c>
      <c r="R4073" s="4" t="str">
        <f>IF(shipments9[[#This Row],[Gross Profit]]&lt;0,"Loss","Profit")</f>
        <v>Profit</v>
      </c>
      <c r="S4073" s="9">
        <f>shipments9[[#This Row],[Gross Profit]]/shipments9[[#This Row],[Amount]]</f>
        <v>0.51810129019834394</v>
      </c>
      <c r="T4073" s="11">
        <f>shipments9[[#This Row],[Amount]]/shipments9[[#This Row],[Boxes]]</f>
        <v>7.9892307692307689</v>
      </c>
    </row>
    <row r="4074" spans="1:20" hidden="1" x14ac:dyDescent="0.25">
      <c r="A4074" t="s">
        <v>4271</v>
      </c>
      <c r="B4074" t="s">
        <v>61</v>
      </c>
      <c r="C4074" t="s">
        <v>128</v>
      </c>
      <c r="D4074" t="s">
        <v>22</v>
      </c>
      <c r="E4074" s="1">
        <v>45064</v>
      </c>
      <c r="F4074" s="1" t="str">
        <f>TEXT(shipments9[[#This Row],[Shipdate]],"ddd")</f>
        <v>Thu</v>
      </c>
      <c r="G4074" s="1" t="str">
        <f>IF(OR(shipments9[[#This Row],[Day Name]]="Sat",shipments9[[#This Row],[Day Name]]="Sun"),"Weekend","Weekday")</f>
        <v>Weekday</v>
      </c>
      <c r="H4074">
        <v>5674.5</v>
      </c>
      <c r="I4074">
        <v>811</v>
      </c>
      <c r="J4074" t="s">
        <v>172</v>
      </c>
      <c r="K4074" t="s">
        <v>8151</v>
      </c>
      <c r="L4074" t="s">
        <v>8154</v>
      </c>
      <c r="M4074">
        <v>5</v>
      </c>
      <c r="N4074" t="s">
        <v>201</v>
      </c>
      <c r="O4074" s="4">
        <f>INDEX(products[Cost_per_box], MATCH(shipments9[[#This Row],[PID]], products[PID], 0))</f>
        <v>3.85</v>
      </c>
      <c r="P4074" s="4">
        <f>shipments9[[#This Row],[Boxes]]*shipments9[[#This Row],[Cost Per Box]]</f>
        <v>3122.35</v>
      </c>
      <c r="Q4074" s="4">
        <f>shipments9[[#This Row],[Amount]] -shipments9[[#This Row],[total cost]]</f>
        <v>2552.15</v>
      </c>
      <c r="R4074" s="4" t="str">
        <f>IF(shipments9[[#This Row],[Gross Profit]]&lt;0,"Loss","Profit")</f>
        <v>Profit</v>
      </c>
      <c r="S4074" s="9">
        <f>shipments9[[#This Row],[Gross Profit]]/shipments9[[#This Row],[Amount]]</f>
        <v>0.44975768790201781</v>
      </c>
      <c r="T4074" s="11">
        <f>shipments9[[#This Row],[Amount]]/shipments9[[#This Row],[Boxes]]</f>
        <v>6.9969173859432798</v>
      </c>
    </row>
    <row r="4075" spans="1:20" hidden="1" x14ac:dyDescent="0.25">
      <c r="A4075" t="s">
        <v>4272</v>
      </c>
      <c r="B4075" t="s">
        <v>80</v>
      </c>
      <c r="C4075" t="s">
        <v>128</v>
      </c>
      <c r="D4075" t="s">
        <v>22</v>
      </c>
      <c r="E4075" s="1">
        <v>45384</v>
      </c>
      <c r="F4075" s="1" t="str">
        <f>TEXT(shipments9[[#This Row],[Shipdate]],"ddd")</f>
        <v>Tue</v>
      </c>
      <c r="G4075" s="1" t="str">
        <f>IF(OR(shipments9[[#This Row],[Day Name]]="Sat",shipments9[[#This Row],[Day Name]]="Sun"),"Weekend","Weekday")</f>
        <v>Weekday</v>
      </c>
      <c r="H4075">
        <v>4326.75</v>
      </c>
      <c r="I4075">
        <v>619</v>
      </c>
      <c r="J4075" t="s">
        <v>172</v>
      </c>
      <c r="K4075" t="s">
        <v>8155</v>
      </c>
      <c r="L4075" t="s">
        <v>8154</v>
      </c>
      <c r="M4075">
        <v>4</v>
      </c>
      <c r="N4075" t="s">
        <v>8158</v>
      </c>
      <c r="O4075" s="4">
        <f>INDEX(products[Cost_per_box], MATCH(shipments9[[#This Row],[PID]], products[PID], 0))</f>
        <v>3.85</v>
      </c>
      <c r="P4075" s="4">
        <f>shipments9[[#This Row],[Boxes]]*shipments9[[#This Row],[Cost Per Box]]</f>
        <v>2383.15</v>
      </c>
      <c r="Q4075" s="4">
        <f>shipments9[[#This Row],[Amount]] -shipments9[[#This Row],[total cost]]</f>
        <v>1943.6</v>
      </c>
      <c r="R4075" s="4" t="str">
        <f>IF(shipments9[[#This Row],[Gross Profit]]&lt;0,"Loss","Profit")</f>
        <v>Profit</v>
      </c>
      <c r="S4075" s="9">
        <f>shipments9[[#This Row],[Gross Profit]]/shipments9[[#This Row],[Amount]]</f>
        <v>0.44920552377650658</v>
      </c>
      <c r="T4075" s="11">
        <f>shipments9[[#This Row],[Amount]]/shipments9[[#This Row],[Boxes]]</f>
        <v>6.989903069466882</v>
      </c>
    </row>
    <row r="4076" spans="1:20" hidden="1" x14ac:dyDescent="0.25">
      <c r="A4076" t="s">
        <v>4273</v>
      </c>
      <c r="B4076" t="s">
        <v>83</v>
      </c>
      <c r="C4076" t="s">
        <v>128</v>
      </c>
      <c r="D4076" t="s">
        <v>22</v>
      </c>
      <c r="E4076" s="1">
        <v>45414</v>
      </c>
      <c r="F4076" s="1" t="str">
        <f>TEXT(shipments9[[#This Row],[Shipdate]],"ddd")</f>
        <v>Thu</v>
      </c>
      <c r="G4076" s="1" t="str">
        <f>IF(OR(shipments9[[#This Row],[Day Name]]="Sat",shipments9[[#This Row],[Day Name]]="Sun"),"Weekend","Weekday")</f>
        <v>Weekday</v>
      </c>
      <c r="H4076">
        <v>5107.5</v>
      </c>
      <c r="I4076">
        <v>730</v>
      </c>
      <c r="J4076" t="s">
        <v>172</v>
      </c>
      <c r="K4076" t="s">
        <v>8155</v>
      </c>
      <c r="L4076" t="s">
        <v>8154</v>
      </c>
      <c r="M4076">
        <v>5</v>
      </c>
      <c r="N4076" t="s">
        <v>201</v>
      </c>
      <c r="O4076" s="4">
        <f>INDEX(products[Cost_per_box], MATCH(shipments9[[#This Row],[PID]], products[PID], 0))</f>
        <v>3.85</v>
      </c>
      <c r="P4076" s="4">
        <f>shipments9[[#This Row],[Boxes]]*shipments9[[#This Row],[Cost Per Box]]</f>
        <v>2810.5</v>
      </c>
      <c r="Q4076" s="4">
        <f>shipments9[[#This Row],[Amount]] -shipments9[[#This Row],[total cost]]</f>
        <v>2297</v>
      </c>
      <c r="R4076" s="4" t="str">
        <f>IF(shipments9[[#This Row],[Gross Profit]]&lt;0,"Loss","Profit")</f>
        <v>Profit</v>
      </c>
      <c r="S4076" s="9">
        <f>shipments9[[#This Row],[Gross Profit]]/shipments9[[#This Row],[Amount]]</f>
        <v>0.44973078805677924</v>
      </c>
      <c r="T4076" s="11">
        <f>shipments9[[#This Row],[Amount]]/shipments9[[#This Row],[Boxes]]</f>
        <v>6.9965753424657535</v>
      </c>
    </row>
    <row r="4077" spans="1:20" hidden="1" x14ac:dyDescent="0.25">
      <c r="A4077" t="s">
        <v>4274</v>
      </c>
      <c r="B4077" t="s">
        <v>83</v>
      </c>
      <c r="C4077" t="s">
        <v>128</v>
      </c>
      <c r="D4077" t="s">
        <v>22</v>
      </c>
      <c r="E4077" s="1">
        <v>44960</v>
      </c>
      <c r="F4077" s="1" t="str">
        <f>TEXT(shipments9[[#This Row],[Shipdate]],"ddd")</f>
        <v>Fri</v>
      </c>
      <c r="G4077" s="1" t="str">
        <f>IF(OR(shipments9[[#This Row],[Day Name]]="Sat",shipments9[[#This Row],[Day Name]]="Sun"),"Weekend","Weekday")</f>
        <v>Weekday</v>
      </c>
      <c r="H4077">
        <v>2238.75</v>
      </c>
      <c r="I4077">
        <v>374</v>
      </c>
      <c r="J4077" t="s">
        <v>172</v>
      </c>
      <c r="K4077" t="s">
        <v>8151</v>
      </c>
      <c r="L4077" t="s">
        <v>8156</v>
      </c>
      <c r="M4077">
        <v>2</v>
      </c>
      <c r="N4077" t="s">
        <v>8157</v>
      </c>
      <c r="O4077" s="4">
        <f>INDEX(products[Cost_per_box], MATCH(shipments9[[#This Row],[PID]], products[PID], 0))</f>
        <v>3.85</v>
      </c>
      <c r="P4077" s="4">
        <f>shipments9[[#This Row],[Boxes]]*shipments9[[#This Row],[Cost Per Box]]</f>
        <v>1439.9</v>
      </c>
      <c r="Q4077" s="4">
        <f>shipments9[[#This Row],[Amount]] -shipments9[[#This Row],[total cost]]</f>
        <v>798.84999999999991</v>
      </c>
      <c r="R4077" s="4" t="str">
        <f>IF(shipments9[[#This Row],[Gross Profit]]&lt;0,"Loss","Profit")</f>
        <v>Profit</v>
      </c>
      <c r="S4077" s="9">
        <f>shipments9[[#This Row],[Gross Profit]]/shipments9[[#This Row],[Amount]]</f>
        <v>0.35682858738135115</v>
      </c>
      <c r="T4077" s="11">
        <f>shipments9[[#This Row],[Amount]]/shipments9[[#This Row],[Boxes]]</f>
        <v>5.9859625668449201</v>
      </c>
    </row>
    <row r="4078" spans="1:20" hidden="1" x14ac:dyDescent="0.25">
      <c r="A4078" t="s">
        <v>4275</v>
      </c>
      <c r="B4078" t="s">
        <v>86</v>
      </c>
      <c r="C4078" t="s">
        <v>128</v>
      </c>
      <c r="D4078" t="s">
        <v>22</v>
      </c>
      <c r="E4078" s="1">
        <v>45279</v>
      </c>
      <c r="F4078" s="1" t="str">
        <f>TEXT(shipments9[[#This Row],[Shipdate]],"ddd")</f>
        <v>Tue</v>
      </c>
      <c r="G4078" s="1" t="str">
        <f>IF(OR(shipments9[[#This Row],[Day Name]]="Sat",shipments9[[#This Row],[Day Name]]="Sun"),"Weekend","Weekday")</f>
        <v>Weekday</v>
      </c>
      <c r="H4078">
        <v>270</v>
      </c>
      <c r="I4078">
        <v>39</v>
      </c>
      <c r="J4078" t="s">
        <v>172</v>
      </c>
      <c r="K4078" t="s">
        <v>8151</v>
      </c>
      <c r="L4078" t="s">
        <v>8152</v>
      </c>
      <c r="M4078">
        <v>12</v>
      </c>
      <c r="N4078" t="s">
        <v>8166</v>
      </c>
      <c r="O4078" s="4">
        <f>INDEX(products[Cost_per_box], MATCH(shipments9[[#This Row],[PID]], products[PID], 0))</f>
        <v>3.85</v>
      </c>
      <c r="P4078" s="4">
        <f>shipments9[[#This Row],[Boxes]]*shipments9[[#This Row],[Cost Per Box]]</f>
        <v>150.15</v>
      </c>
      <c r="Q4078" s="4">
        <f>shipments9[[#This Row],[Amount]] -shipments9[[#This Row],[total cost]]</f>
        <v>119.85</v>
      </c>
      <c r="R4078" s="4" t="str">
        <f>IF(shipments9[[#This Row],[Gross Profit]]&lt;0,"Loss","Profit")</f>
        <v>Profit</v>
      </c>
      <c r="S4078" s="9">
        <f>shipments9[[#This Row],[Gross Profit]]/shipments9[[#This Row],[Amount]]</f>
        <v>0.44388888888888889</v>
      </c>
      <c r="T4078" s="11">
        <f>shipments9[[#This Row],[Amount]]/shipments9[[#This Row],[Boxes]]</f>
        <v>6.9230769230769234</v>
      </c>
    </row>
    <row r="4079" spans="1:20" hidden="1" x14ac:dyDescent="0.25">
      <c r="A4079" t="s">
        <v>4276</v>
      </c>
      <c r="B4079" t="s">
        <v>86</v>
      </c>
      <c r="C4079" t="s">
        <v>128</v>
      </c>
      <c r="D4079" t="s">
        <v>22</v>
      </c>
      <c r="E4079" s="1">
        <v>44935</v>
      </c>
      <c r="F4079" s="1" t="str">
        <f>TEXT(shipments9[[#This Row],[Shipdate]],"ddd")</f>
        <v>Mon</v>
      </c>
      <c r="G4079" s="1" t="str">
        <f>IF(OR(shipments9[[#This Row],[Day Name]]="Sat",shipments9[[#This Row],[Day Name]]="Sun"),"Weekend","Weekday")</f>
        <v>Weekday</v>
      </c>
      <c r="H4079">
        <v>4970.25</v>
      </c>
      <c r="I4079">
        <v>553</v>
      </c>
      <c r="J4079" t="s">
        <v>172</v>
      </c>
      <c r="K4079" t="s">
        <v>8151</v>
      </c>
      <c r="L4079" t="s">
        <v>8156</v>
      </c>
      <c r="M4079">
        <v>1</v>
      </c>
      <c r="N4079" t="s">
        <v>8163</v>
      </c>
      <c r="O4079" s="4">
        <f>INDEX(products[Cost_per_box], MATCH(shipments9[[#This Row],[PID]], products[PID], 0))</f>
        <v>3.85</v>
      </c>
      <c r="P4079" s="4">
        <f>shipments9[[#This Row],[Boxes]]*shipments9[[#This Row],[Cost Per Box]]</f>
        <v>2129.0500000000002</v>
      </c>
      <c r="Q4079" s="4">
        <f>shipments9[[#This Row],[Amount]] -shipments9[[#This Row],[total cost]]</f>
        <v>2841.2</v>
      </c>
      <c r="R4079" s="4" t="str">
        <f>IF(shipments9[[#This Row],[Gross Profit]]&lt;0,"Loss","Profit")</f>
        <v>Profit</v>
      </c>
      <c r="S4079" s="9">
        <f>shipments9[[#This Row],[Gross Profit]]/shipments9[[#This Row],[Amount]]</f>
        <v>0.57164126552990291</v>
      </c>
      <c r="T4079" s="11">
        <f>shipments9[[#This Row],[Amount]]/shipments9[[#This Row],[Boxes]]</f>
        <v>8.9877938517179032</v>
      </c>
    </row>
    <row r="4080" spans="1:20" hidden="1" x14ac:dyDescent="0.25">
      <c r="A4080" t="s">
        <v>4277</v>
      </c>
      <c r="B4080" t="s">
        <v>86</v>
      </c>
      <c r="C4080" t="s">
        <v>128</v>
      </c>
      <c r="D4080" t="s">
        <v>22</v>
      </c>
      <c r="E4080" s="1">
        <v>44960</v>
      </c>
      <c r="F4080" s="1" t="str">
        <f>TEXT(shipments9[[#This Row],[Shipdate]],"ddd")</f>
        <v>Fri</v>
      </c>
      <c r="G4080" s="1" t="str">
        <f>IF(OR(shipments9[[#This Row],[Day Name]]="Sat",shipments9[[#This Row],[Day Name]]="Sun"),"Weekend","Weekday")</f>
        <v>Weekday</v>
      </c>
      <c r="H4080">
        <v>2187</v>
      </c>
      <c r="I4080">
        <v>438</v>
      </c>
      <c r="J4080" t="s">
        <v>172</v>
      </c>
      <c r="K4080" t="s">
        <v>8151</v>
      </c>
      <c r="L4080" t="s">
        <v>8156</v>
      </c>
      <c r="M4080">
        <v>2</v>
      </c>
      <c r="N4080" t="s">
        <v>8157</v>
      </c>
      <c r="O4080" s="4">
        <f>INDEX(products[Cost_per_box], MATCH(shipments9[[#This Row],[PID]], products[PID], 0))</f>
        <v>3.85</v>
      </c>
      <c r="P4080" s="4">
        <f>shipments9[[#This Row],[Boxes]]*shipments9[[#This Row],[Cost Per Box]]</f>
        <v>1686.3</v>
      </c>
      <c r="Q4080" s="4">
        <f>shipments9[[#This Row],[Amount]] -shipments9[[#This Row],[total cost]]</f>
        <v>500.70000000000005</v>
      </c>
      <c r="R4080" s="4" t="str">
        <f>IF(shipments9[[#This Row],[Gross Profit]]&lt;0,"Loss","Profit")</f>
        <v>Profit</v>
      </c>
      <c r="S4080" s="9">
        <f>shipments9[[#This Row],[Gross Profit]]/shipments9[[#This Row],[Amount]]</f>
        <v>0.22894375857338822</v>
      </c>
      <c r="T4080" s="11">
        <f>shipments9[[#This Row],[Amount]]/shipments9[[#This Row],[Boxes]]</f>
        <v>4.993150684931507</v>
      </c>
    </row>
    <row r="4081" spans="1:20" hidden="1" x14ac:dyDescent="0.25">
      <c r="A4081" t="s">
        <v>4278</v>
      </c>
      <c r="B4081" t="s">
        <v>86</v>
      </c>
      <c r="C4081" t="s">
        <v>128</v>
      </c>
      <c r="D4081" t="s">
        <v>22</v>
      </c>
      <c r="E4081" s="1">
        <v>45463</v>
      </c>
      <c r="F4081" s="1" t="str">
        <f>TEXT(shipments9[[#This Row],[Shipdate]],"ddd")</f>
        <v>Thu</v>
      </c>
      <c r="G4081" s="1" t="str">
        <f>IF(OR(shipments9[[#This Row],[Day Name]]="Sat",shipments9[[#This Row],[Day Name]]="Sun"),"Weekend","Weekday")</f>
        <v>Weekday</v>
      </c>
      <c r="H4081">
        <v>542.25</v>
      </c>
      <c r="I4081">
        <v>68</v>
      </c>
      <c r="J4081" t="s">
        <v>172</v>
      </c>
      <c r="K4081" t="s">
        <v>8155</v>
      </c>
      <c r="L4081" t="s">
        <v>8154</v>
      </c>
      <c r="M4081">
        <v>6</v>
      </c>
      <c r="N4081" t="s">
        <v>8159</v>
      </c>
      <c r="O4081" s="4">
        <f>INDEX(products[Cost_per_box], MATCH(shipments9[[#This Row],[PID]], products[PID], 0))</f>
        <v>3.85</v>
      </c>
      <c r="P4081" s="4">
        <f>shipments9[[#This Row],[Boxes]]*shipments9[[#This Row],[Cost Per Box]]</f>
        <v>261.8</v>
      </c>
      <c r="Q4081" s="4">
        <f>shipments9[[#This Row],[Amount]] -shipments9[[#This Row],[total cost]]</f>
        <v>280.45</v>
      </c>
      <c r="R4081" s="4" t="str">
        <f>IF(shipments9[[#This Row],[Gross Profit]]&lt;0,"Loss","Profit")</f>
        <v>Profit</v>
      </c>
      <c r="S4081" s="9">
        <f>shipments9[[#This Row],[Gross Profit]]/shipments9[[#This Row],[Amount]]</f>
        <v>0.51719686491470718</v>
      </c>
      <c r="T4081" s="11">
        <f>shipments9[[#This Row],[Amount]]/shipments9[[#This Row],[Boxes]]</f>
        <v>7.9742647058823533</v>
      </c>
    </row>
    <row r="4082" spans="1:20" hidden="1" x14ac:dyDescent="0.25">
      <c r="A4082" t="s">
        <v>4279</v>
      </c>
      <c r="B4082" t="s">
        <v>89</v>
      </c>
      <c r="C4082" t="s">
        <v>128</v>
      </c>
      <c r="D4082" t="s">
        <v>22</v>
      </c>
      <c r="E4082" s="1">
        <v>45124</v>
      </c>
      <c r="F4082" s="1" t="str">
        <f>TEXT(shipments9[[#This Row],[Shipdate]],"ddd")</f>
        <v>Mon</v>
      </c>
      <c r="G4082" s="1" t="str">
        <f>IF(OR(shipments9[[#This Row],[Day Name]]="Sat",shipments9[[#This Row],[Day Name]]="Sun"),"Weekend","Weekday")</f>
        <v>Weekday</v>
      </c>
      <c r="H4082">
        <v>3723.75</v>
      </c>
      <c r="I4082">
        <v>532</v>
      </c>
      <c r="J4082" t="s">
        <v>172</v>
      </c>
      <c r="K4082" t="s">
        <v>8151</v>
      </c>
      <c r="L4082" t="s">
        <v>8160</v>
      </c>
      <c r="M4082">
        <v>7</v>
      </c>
      <c r="N4082" t="s">
        <v>8161</v>
      </c>
      <c r="O4082" s="4">
        <f>INDEX(products[Cost_per_box], MATCH(shipments9[[#This Row],[PID]], products[PID], 0))</f>
        <v>3.85</v>
      </c>
      <c r="P4082" s="4">
        <f>shipments9[[#This Row],[Boxes]]*shipments9[[#This Row],[Cost Per Box]]</f>
        <v>2048.2000000000003</v>
      </c>
      <c r="Q4082" s="4">
        <f>shipments9[[#This Row],[Amount]] -shipments9[[#This Row],[total cost]]</f>
        <v>1675.5499999999997</v>
      </c>
      <c r="R4082" s="4" t="str">
        <f>IF(shipments9[[#This Row],[Gross Profit]]&lt;0,"Loss","Profit")</f>
        <v>Profit</v>
      </c>
      <c r="S4082" s="9">
        <f>shipments9[[#This Row],[Gross Profit]]/shipments9[[#This Row],[Amount]]</f>
        <v>0.44996307485733461</v>
      </c>
      <c r="T4082" s="11">
        <f>shipments9[[#This Row],[Amount]]/shipments9[[#This Row],[Boxes]]</f>
        <v>6.9995300751879697</v>
      </c>
    </row>
    <row r="4083" spans="1:20" hidden="1" x14ac:dyDescent="0.25">
      <c r="A4083" t="s">
        <v>4280</v>
      </c>
      <c r="B4083" t="s">
        <v>89</v>
      </c>
      <c r="C4083" t="s">
        <v>128</v>
      </c>
      <c r="D4083" t="s">
        <v>22</v>
      </c>
      <c r="E4083" s="1">
        <v>45287</v>
      </c>
      <c r="F4083" s="1" t="str">
        <f>TEXT(shipments9[[#This Row],[Shipdate]],"ddd")</f>
        <v>Wed</v>
      </c>
      <c r="G4083" s="1" t="str">
        <f>IF(OR(shipments9[[#This Row],[Day Name]]="Sat",shipments9[[#This Row],[Day Name]]="Sun"),"Weekend","Weekday")</f>
        <v>Weekday</v>
      </c>
      <c r="H4083">
        <v>1710</v>
      </c>
      <c r="I4083">
        <v>214</v>
      </c>
      <c r="J4083" t="s">
        <v>172</v>
      </c>
      <c r="K4083" t="s">
        <v>8151</v>
      </c>
      <c r="L4083" t="s">
        <v>8152</v>
      </c>
      <c r="M4083">
        <v>12</v>
      </c>
      <c r="N4083" t="s">
        <v>8166</v>
      </c>
      <c r="O4083" s="4">
        <f>INDEX(products[Cost_per_box], MATCH(shipments9[[#This Row],[PID]], products[PID], 0))</f>
        <v>3.85</v>
      </c>
      <c r="P4083" s="4">
        <f>shipments9[[#This Row],[Boxes]]*shipments9[[#This Row],[Cost Per Box]]</f>
        <v>823.9</v>
      </c>
      <c r="Q4083" s="4">
        <f>shipments9[[#This Row],[Amount]] -shipments9[[#This Row],[total cost]]</f>
        <v>886.1</v>
      </c>
      <c r="R4083" s="4" t="str">
        <f>IF(shipments9[[#This Row],[Gross Profit]]&lt;0,"Loss","Profit")</f>
        <v>Profit</v>
      </c>
      <c r="S4083" s="9">
        <f>shipments9[[#This Row],[Gross Profit]]/shipments9[[#This Row],[Amount]]</f>
        <v>0.51818713450292397</v>
      </c>
      <c r="T4083" s="11">
        <f>shipments9[[#This Row],[Amount]]/shipments9[[#This Row],[Boxes]]</f>
        <v>7.990654205607477</v>
      </c>
    </row>
    <row r="4084" spans="1:20" hidden="1" x14ac:dyDescent="0.25">
      <c r="A4084" t="s">
        <v>4281</v>
      </c>
      <c r="B4084" t="s">
        <v>89</v>
      </c>
      <c r="C4084" t="s">
        <v>128</v>
      </c>
      <c r="D4084" t="s">
        <v>22</v>
      </c>
      <c r="E4084" s="1">
        <v>45202</v>
      </c>
      <c r="F4084" s="1" t="str">
        <f>TEXT(shipments9[[#This Row],[Shipdate]],"ddd")</f>
        <v>Tue</v>
      </c>
      <c r="G4084" s="1" t="str">
        <f>IF(OR(shipments9[[#This Row],[Day Name]]="Sat",shipments9[[#This Row],[Day Name]]="Sun"),"Weekend","Weekday")</f>
        <v>Weekday</v>
      </c>
      <c r="H4084">
        <v>3651.75</v>
      </c>
      <c r="I4084">
        <v>457</v>
      </c>
      <c r="J4084" t="s">
        <v>172</v>
      </c>
      <c r="K4084" t="s">
        <v>8151</v>
      </c>
      <c r="L4084" t="s">
        <v>8152</v>
      </c>
      <c r="M4084">
        <v>10</v>
      </c>
      <c r="N4084" t="s">
        <v>8153</v>
      </c>
      <c r="O4084" s="4">
        <f>INDEX(products[Cost_per_box], MATCH(shipments9[[#This Row],[PID]], products[PID], 0))</f>
        <v>3.85</v>
      </c>
      <c r="P4084" s="4">
        <f>shipments9[[#This Row],[Boxes]]*shipments9[[#This Row],[Cost Per Box]]</f>
        <v>1759.45</v>
      </c>
      <c r="Q4084" s="4">
        <f>shipments9[[#This Row],[Amount]] -shipments9[[#This Row],[total cost]]</f>
        <v>1892.3</v>
      </c>
      <c r="R4084" s="4" t="str">
        <f>IF(shipments9[[#This Row],[Gross Profit]]&lt;0,"Loss","Profit")</f>
        <v>Profit</v>
      </c>
      <c r="S4084" s="9">
        <f>shipments9[[#This Row],[Gross Profit]]/shipments9[[#This Row],[Amount]]</f>
        <v>0.51818990894776473</v>
      </c>
      <c r="T4084" s="11">
        <f>shipments9[[#This Row],[Amount]]/shipments9[[#This Row],[Boxes]]</f>
        <v>7.9907002188183807</v>
      </c>
    </row>
    <row r="4085" spans="1:20" hidden="1" x14ac:dyDescent="0.25">
      <c r="A4085" t="s">
        <v>4282</v>
      </c>
      <c r="B4085" t="s">
        <v>89</v>
      </c>
      <c r="C4085" t="s">
        <v>128</v>
      </c>
      <c r="D4085" t="s">
        <v>22</v>
      </c>
      <c r="E4085" s="1">
        <v>45345</v>
      </c>
      <c r="F4085" s="1" t="str">
        <f>TEXT(shipments9[[#This Row],[Shipdate]],"ddd")</f>
        <v>Fri</v>
      </c>
      <c r="G4085" s="1" t="str">
        <f>IF(OR(shipments9[[#This Row],[Day Name]]="Sat",shipments9[[#This Row],[Day Name]]="Sun"),"Weekend","Weekday")</f>
        <v>Weekday</v>
      </c>
      <c r="H4085">
        <v>767.25</v>
      </c>
      <c r="I4085">
        <v>154</v>
      </c>
      <c r="J4085" t="s">
        <v>172</v>
      </c>
      <c r="K4085" t="s">
        <v>8155</v>
      </c>
      <c r="L4085" t="s">
        <v>8156</v>
      </c>
      <c r="M4085">
        <v>2</v>
      </c>
      <c r="N4085" t="s">
        <v>8157</v>
      </c>
      <c r="O4085" s="4">
        <f>INDEX(products[Cost_per_box], MATCH(shipments9[[#This Row],[PID]], products[PID], 0))</f>
        <v>3.85</v>
      </c>
      <c r="P4085" s="4">
        <f>shipments9[[#This Row],[Boxes]]*shipments9[[#This Row],[Cost Per Box]]</f>
        <v>592.9</v>
      </c>
      <c r="Q4085" s="4">
        <f>shipments9[[#This Row],[Amount]] -shipments9[[#This Row],[total cost]]</f>
        <v>174.35000000000002</v>
      </c>
      <c r="R4085" s="4" t="str">
        <f>IF(shipments9[[#This Row],[Gross Profit]]&lt;0,"Loss","Profit")</f>
        <v>Profit</v>
      </c>
      <c r="S4085" s="9">
        <f>shipments9[[#This Row],[Gross Profit]]/shipments9[[#This Row],[Amount]]</f>
        <v>0.22724014336917567</v>
      </c>
      <c r="T4085" s="11">
        <f>shipments9[[#This Row],[Amount]]/shipments9[[#This Row],[Boxes]]</f>
        <v>4.9821428571428568</v>
      </c>
    </row>
    <row r="4086" spans="1:20" hidden="1" x14ac:dyDescent="0.25">
      <c r="A4086" t="s">
        <v>4283</v>
      </c>
      <c r="B4086" t="s">
        <v>89</v>
      </c>
      <c r="C4086" t="s">
        <v>128</v>
      </c>
      <c r="D4086" t="s">
        <v>22</v>
      </c>
      <c r="E4086" s="1">
        <v>45198</v>
      </c>
      <c r="F4086" s="1" t="str">
        <f>TEXT(shipments9[[#This Row],[Shipdate]],"ddd")</f>
        <v>Fri</v>
      </c>
      <c r="G4086" s="1" t="str">
        <f>IF(OR(shipments9[[#This Row],[Day Name]]="Sat",shipments9[[#This Row],[Day Name]]="Sun"),"Weekend","Weekday")</f>
        <v>Weekday</v>
      </c>
      <c r="H4086">
        <v>7875</v>
      </c>
      <c r="I4086">
        <v>1575</v>
      </c>
      <c r="J4086" t="s">
        <v>172</v>
      </c>
      <c r="K4086" t="s">
        <v>8151</v>
      </c>
      <c r="L4086" t="s">
        <v>8160</v>
      </c>
      <c r="M4086">
        <v>9</v>
      </c>
      <c r="N4086" t="s">
        <v>8167</v>
      </c>
      <c r="O4086" s="4">
        <f>INDEX(products[Cost_per_box], MATCH(shipments9[[#This Row],[PID]], products[PID], 0))</f>
        <v>3.85</v>
      </c>
      <c r="P4086" s="4">
        <f>shipments9[[#This Row],[Boxes]]*shipments9[[#This Row],[Cost Per Box]]</f>
        <v>6063.75</v>
      </c>
      <c r="Q4086" s="4">
        <f>shipments9[[#This Row],[Amount]] -shipments9[[#This Row],[total cost]]</f>
        <v>1811.25</v>
      </c>
      <c r="R4086" s="4" t="str">
        <f>IF(shipments9[[#This Row],[Gross Profit]]&lt;0,"Loss","Profit")</f>
        <v>Profit</v>
      </c>
      <c r="S4086" s="9">
        <f>shipments9[[#This Row],[Gross Profit]]/shipments9[[#This Row],[Amount]]</f>
        <v>0.23</v>
      </c>
      <c r="T4086" s="11">
        <f>shipments9[[#This Row],[Amount]]/shipments9[[#This Row],[Boxes]]</f>
        <v>5</v>
      </c>
    </row>
    <row r="4087" spans="1:20" hidden="1" x14ac:dyDescent="0.25">
      <c r="A4087" t="s">
        <v>4284</v>
      </c>
      <c r="B4087" t="s">
        <v>89</v>
      </c>
      <c r="C4087" t="s">
        <v>128</v>
      </c>
      <c r="D4087" t="s">
        <v>22</v>
      </c>
      <c r="E4087" s="1">
        <v>45007</v>
      </c>
      <c r="F4087" s="1" t="str">
        <f>TEXT(shipments9[[#This Row],[Shipdate]],"ddd")</f>
        <v>Wed</v>
      </c>
      <c r="G4087" s="1" t="str">
        <f>IF(OR(shipments9[[#This Row],[Day Name]]="Sat",shipments9[[#This Row],[Day Name]]="Sun"),"Weekend","Weekday")</f>
        <v>Weekday</v>
      </c>
      <c r="H4087">
        <v>1066.5</v>
      </c>
      <c r="I4087">
        <v>134</v>
      </c>
      <c r="J4087" t="s">
        <v>172</v>
      </c>
      <c r="K4087" t="s">
        <v>8151</v>
      </c>
      <c r="L4087" t="s">
        <v>8156</v>
      </c>
      <c r="M4087">
        <v>3</v>
      </c>
      <c r="N4087" t="s">
        <v>8164</v>
      </c>
      <c r="O4087" s="4">
        <f>INDEX(products[Cost_per_box], MATCH(shipments9[[#This Row],[PID]], products[PID], 0))</f>
        <v>3.85</v>
      </c>
      <c r="P4087" s="4">
        <f>shipments9[[#This Row],[Boxes]]*shipments9[[#This Row],[Cost Per Box]]</f>
        <v>515.9</v>
      </c>
      <c r="Q4087" s="4">
        <f>shipments9[[#This Row],[Amount]] -shipments9[[#This Row],[total cost]]</f>
        <v>550.6</v>
      </c>
      <c r="R4087" s="4" t="str">
        <f>IF(shipments9[[#This Row],[Gross Profit]]&lt;0,"Loss","Profit")</f>
        <v>Profit</v>
      </c>
      <c r="S4087" s="9">
        <f>shipments9[[#This Row],[Gross Profit]]/shipments9[[#This Row],[Amount]]</f>
        <v>0.51626816690107835</v>
      </c>
      <c r="T4087" s="11">
        <f>shipments9[[#This Row],[Amount]]/shipments9[[#This Row],[Boxes]]</f>
        <v>7.9589552238805972</v>
      </c>
    </row>
    <row r="4088" spans="1:20" hidden="1" x14ac:dyDescent="0.25">
      <c r="A4088" t="s">
        <v>4285</v>
      </c>
      <c r="B4088" t="s">
        <v>89</v>
      </c>
      <c r="C4088" t="s">
        <v>128</v>
      </c>
      <c r="D4088" t="s">
        <v>22</v>
      </c>
      <c r="E4088" s="1">
        <v>45271</v>
      </c>
      <c r="F4088" s="1" t="str">
        <f>TEXT(shipments9[[#This Row],[Shipdate]],"ddd")</f>
        <v>Mon</v>
      </c>
      <c r="G4088" s="1" t="str">
        <f>IF(OR(shipments9[[#This Row],[Day Name]]="Sat",shipments9[[#This Row],[Day Name]]="Sun"),"Weekend","Weekday")</f>
        <v>Weekday</v>
      </c>
      <c r="H4088">
        <v>2929.5</v>
      </c>
      <c r="I4088">
        <v>419</v>
      </c>
      <c r="J4088" t="s">
        <v>172</v>
      </c>
      <c r="K4088" t="s">
        <v>8151</v>
      </c>
      <c r="L4088" t="s">
        <v>8152</v>
      </c>
      <c r="M4088">
        <v>12</v>
      </c>
      <c r="N4088" t="s">
        <v>8166</v>
      </c>
      <c r="O4088" s="4">
        <f>INDEX(products[Cost_per_box], MATCH(shipments9[[#This Row],[PID]], products[PID], 0))</f>
        <v>3.85</v>
      </c>
      <c r="P4088" s="4">
        <f>shipments9[[#This Row],[Boxes]]*shipments9[[#This Row],[Cost Per Box]]</f>
        <v>1613.15</v>
      </c>
      <c r="Q4088" s="4">
        <f>shipments9[[#This Row],[Amount]] -shipments9[[#This Row],[total cost]]</f>
        <v>1316.35</v>
      </c>
      <c r="R4088" s="4" t="str">
        <f>IF(shipments9[[#This Row],[Gross Profit]]&lt;0,"Loss","Profit")</f>
        <v>Profit</v>
      </c>
      <c r="S4088" s="9">
        <f>shipments9[[#This Row],[Gross Profit]]/shipments9[[#This Row],[Amount]]</f>
        <v>0.44934289127837512</v>
      </c>
      <c r="T4088" s="11">
        <f>shipments9[[#This Row],[Amount]]/shipments9[[#This Row],[Boxes]]</f>
        <v>6.9916467780429592</v>
      </c>
    </row>
    <row r="4089" spans="1:20" hidden="1" x14ac:dyDescent="0.25">
      <c r="A4089" t="s">
        <v>4286</v>
      </c>
      <c r="B4089" t="s">
        <v>92</v>
      </c>
      <c r="C4089" t="s">
        <v>128</v>
      </c>
      <c r="D4089" t="s">
        <v>22</v>
      </c>
      <c r="E4089" s="1">
        <v>45434</v>
      </c>
      <c r="F4089" s="1" t="str">
        <f>TEXT(shipments9[[#This Row],[Shipdate]],"ddd")</f>
        <v>Wed</v>
      </c>
      <c r="G4089" s="1" t="str">
        <f>IF(OR(shipments9[[#This Row],[Day Name]]="Sat",shipments9[[#This Row],[Day Name]]="Sun"),"Weekend","Weekday")</f>
        <v>Weekday</v>
      </c>
      <c r="H4089">
        <v>10068.75</v>
      </c>
      <c r="I4089">
        <v>1259</v>
      </c>
      <c r="J4089" t="s">
        <v>172</v>
      </c>
      <c r="K4089" t="s">
        <v>8155</v>
      </c>
      <c r="L4089" t="s">
        <v>8154</v>
      </c>
      <c r="M4089">
        <v>5</v>
      </c>
      <c r="N4089" t="s">
        <v>201</v>
      </c>
      <c r="O4089" s="4">
        <f>INDEX(products[Cost_per_box], MATCH(shipments9[[#This Row],[PID]], products[PID], 0))</f>
        <v>3.85</v>
      </c>
      <c r="P4089" s="4">
        <f>shipments9[[#This Row],[Boxes]]*shipments9[[#This Row],[Cost Per Box]]</f>
        <v>4847.1500000000005</v>
      </c>
      <c r="Q4089" s="4">
        <f>shipments9[[#This Row],[Amount]] -shipments9[[#This Row],[total cost]]</f>
        <v>5221.5999999999995</v>
      </c>
      <c r="R4089" s="4" t="str">
        <f>IF(shipments9[[#This Row],[Gross Profit]]&lt;0,"Loss","Profit")</f>
        <v>Profit</v>
      </c>
      <c r="S4089" s="9">
        <f>shipments9[[#This Row],[Gross Profit]]/shipments9[[#This Row],[Amount]]</f>
        <v>0.51859466170080692</v>
      </c>
      <c r="T4089" s="11">
        <f>shipments9[[#This Row],[Amount]]/shipments9[[#This Row],[Boxes]]</f>
        <v>7.9974185861795073</v>
      </c>
    </row>
    <row r="4090" spans="1:20" hidden="1" x14ac:dyDescent="0.25">
      <c r="A4090" t="s">
        <v>4287</v>
      </c>
      <c r="B4090" t="s">
        <v>92</v>
      </c>
      <c r="C4090" t="s">
        <v>128</v>
      </c>
      <c r="D4090" t="s">
        <v>22</v>
      </c>
      <c r="E4090" s="1">
        <v>45282</v>
      </c>
      <c r="F4090" s="1" t="str">
        <f>TEXT(shipments9[[#This Row],[Shipdate]],"ddd")</f>
        <v>Fri</v>
      </c>
      <c r="G4090" s="1" t="str">
        <f>IF(OR(shipments9[[#This Row],[Day Name]]="Sat",shipments9[[#This Row],[Day Name]]="Sun"),"Weekend","Weekday")</f>
        <v>Weekday</v>
      </c>
      <c r="H4090">
        <v>1935</v>
      </c>
      <c r="I4090">
        <v>215</v>
      </c>
      <c r="J4090" t="s">
        <v>172</v>
      </c>
      <c r="K4090" t="s">
        <v>8151</v>
      </c>
      <c r="L4090" t="s">
        <v>8152</v>
      </c>
      <c r="M4090">
        <v>12</v>
      </c>
      <c r="N4090" t="s">
        <v>8166</v>
      </c>
      <c r="O4090" s="4">
        <f>INDEX(products[Cost_per_box], MATCH(shipments9[[#This Row],[PID]], products[PID], 0))</f>
        <v>3.85</v>
      </c>
      <c r="P4090" s="4">
        <f>shipments9[[#This Row],[Boxes]]*shipments9[[#This Row],[Cost Per Box]]</f>
        <v>827.75</v>
      </c>
      <c r="Q4090" s="4">
        <f>shipments9[[#This Row],[Amount]] -shipments9[[#This Row],[total cost]]</f>
        <v>1107.25</v>
      </c>
      <c r="R4090" s="4" t="str">
        <f>IF(shipments9[[#This Row],[Gross Profit]]&lt;0,"Loss","Profit")</f>
        <v>Profit</v>
      </c>
      <c r="S4090" s="9">
        <f>shipments9[[#This Row],[Gross Profit]]/shipments9[[#This Row],[Amount]]</f>
        <v>0.57222222222222219</v>
      </c>
      <c r="T4090" s="11">
        <f>shipments9[[#This Row],[Amount]]/shipments9[[#This Row],[Boxes]]</f>
        <v>9</v>
      </c>
    </row>
    <row r="4091" spans="1:20" hidden="1" x14ac:dyDescent="0.25">
      <c r="A4091" t="s">
        <v>4288</v>
      </c>
      <c r="B4091" t="s">
        <v>92</v>
      </c>
      <c r="C4091" t="s">
        <v>128</v>
      </c>
      <c r="D4091" t="s">
        <v>22</v>
      </c>
      <c r="E4091" s="1">
        <v>45098</v>
      </c>
      <c r="F4091" s="1" t="str">
        <f>TEXT(shipments9[[#This Row],[Shipdate]],"ddd")</f>
        <v>Wed</v>
      </c>
      <c r="G4091" s="1" t="str">
        <f>IF(OR(shipments9[[#This Row],[Day Name]]="Sat",shipments9[[#This Row],[Day Name]]="Sun"),"Weekend","Weekday")</f>
        <v>Weekday</v>
      </c>
      <c r="H4091">
        <v>333</v>
      </c>
      <c r="I4091">
        <v>37</v>
      </c>
      <c r="J4091" t="s">
        <v>172</v>
      </c>
      <c r="K4091" t="s">
        <v>8151</v>
      </c>
      <c r="L4091" t="s">
        <v>8154</v>
      </c>
      <c r="M4091">
        <v>6</v>
      </c>
      <c r="N4091" t="s">
        <v>8159</v>
      </c>
      <c r="O4091" s="4">
        <f>INDEX(products[Cost_per_box], MATCH(shipments9[[#This Row],[PID]], products[PID], 0))</f>
        <v>3.85</v>
      </c>
      <c r="P4091" s="4">
        <f>shipments9[[#This Row],[Boxes]]*shipments9[[#This Row],[Cost Per Box]]</f>
        <v>142.45000000000002</v>
      </c>
      <c r="Q4091" s="4">
        <f>shipments9[[#This Row],[Amount]] -shipments9[[#This Row],[total cost]]</f>
        <v>190.54999999999998</v>
      </c>
      <c r="R4091" s="4" t="str">
        <f>IF(shipments9[[#This Row],[Gross Profit]]&lt;0,"Loss","Profit")</f>
        <v>Profit</v>
      </c>
      <c r="S4091" s="9">
        <f>shipments9[[#This Row],[Gross Profit]]/shipments9[[#This Row],[Amount]]</f>
        <v>0.57222222222222219</v>
      </c>
      <c r="T4091" s="11">
        <f>shipments9[[#This Row],[Amount]]/shipments9[[#This Row],[Boxes]]</f>
        <v>9</v>
      </c>
    </row>
    <row r="4092" spans="1:20" hidden="1" x14ac:dyDescent="0.25">
      <c r="A4092" t="s">
        <v>4289</v>
      </c>
      <c r="B4092" t="s">
        <v>95</v>
      </c>
      <c r="C4092" t="s">
        <v>128</v>
      </c>
      <c r="D4092" t="s">
        <v>22</v>
      </c>
      <c r="E4092" s="1">
        <v>45119</v>
      </c>
      <c r="F4092" s="1" t="str">
        <f>TEXT(shipments9[[#This Row],[Shipdate]],"ddd")</f>
        <v>Wed</v>
      </c>
      <c r="G4092" s="1" t="str">
        <f>IF(OR(shipments9[[#This Row],[Day Name]]="Sat",shipments9[[#This Row],[Day Name]]="Sun"),"Weekend","Weekday")</f>
        <v>Weekday</v>
      </c>
      <c r="H4092">
        <v>4952.25</v>
      </c>
      <c r="I4092">
        <v>708</v>
      </c>
      <c r="J4092" t="s">
        <v>172</v>
      </c>
      <c r="K4092" t="s">
        <v>8151</v>
      </c>
      <c r="L4092" t="s">
        <v>8160</v>
      </c>
      <c r="M4092">
        <v>7</v>
      </c>
      <c r="N4092" t="s">
        <v>8161</v>
      </c>
      <c r="O4092" s="4">
        <f>INDEX(products[Cost_per_box], MATCH(shipments9[[#This Row],[PID]], products[PID], 0))</f>
        <v>3.85</v>
      </c>
      <c r="P4092" s="4">
        <f>shipments9[[#This Row],[Boxes]]*shipments9[[#This Row],[Cost Per Box]]</f>
        <v>2725.8</v>
      </c>
      <c r="Q4092" s="4">
        <f>shipments9[[#This Row],[Amount]] -shipments9[[#This Row],[total cost]]</f>
        <v>2226.4499999999998</v>
      </c>
      <c r="R4092" s="4" t="str">
        <f>IF(shipments9[[#This Row],[Gross Profit]]&lt;0,"Loss","Profit")</f>
        <v>Profit</v>
      </c>
      <c r="S4092" s="9">
        <f>shipments9[[#This Row],[Gross Profit]]/shipments9[[#This Row],[Amount]]</f>
        <v>0.44958352264122364</v>
      </c>
      <c r="T4092" s="11">
        <f>shipments9[[#This Row],[Amount]]/shipments9[[#This Row],[Boxes]]</f>
        <v>6.9947033898305087</v>
      </c>
    </row>
    <row r="4093" spans="1:20" hidden="1" x14ac:dyDescent="0.25">
      <c r="A4093" t="s">
        <v>4290</v>
      </c>
      <c r="B4093" t="s">
        <v>95</v>
      </c>
      <c r="C4093" t="s">
        <v>128</v>
      </c>
      <c r="D4093" t="s">
        <v>22</v>
      </c>
      <c r="E4093" s="1">
        <v>45124</v>
      </c>
      <c r="F4093" s="1" t="str">
        <f>TEXT(shipments9[[#This Row],[Shipdate]],"ddd")</f>
        <v>Mon</v>
      </c>
      <c r="G4093" s="1" t="str">
        <f>IF(OR(shipments9[[#This Row],[Day Name]]="Sat",shipments9[[#This Row],[Day Name]]="Sun"),"Weekend","Weekday")</f>
        <v>Weekday</v>
      </c>
      <c r="H4093">
        <v>11828.25</v>
      </c>
      <c r="I4093">
        <v>1690</v>
      </c>
      <c r="J4093" t="s">
        <v>172</v>
      </c>
      <c r="K4093" t="s">
        <v>8151</v>
      </c>
      <c r="L4093" t="s">
        <v>8160</v>
      </c>
      <c r="M4093">
        <v>7</v>
      </c>
      <c r="N4093" t="s">
        <v>8161</v>
      </c>
      <c r="O4093" s="4">
        <f>INDEX(products[Cost_per_box], MATCH(shipments9[[#This Row],[PID]], products[PID], 0))</f>
        <v>3.85</v>
      </c>
      <c r="P4093" s="4">
        <f>shipments9[[#This Row],[Boxes]]*shipments9[[#This Row],[Cost Per Box]]</f>
        <v>6506.5</v>
      </c>
      <c r="Q4093" s="4">
        <f>shipments9[[#This Row],[Amount]] -shipments9[[#This Row],[total cost]]</f>
        <v>5321.75</v>
      </c>
      <c r="R4093" s="4" t="str">
        <f>IF(shipments9[[#This Row],[Gross Profit]]&lt;0,"Loss","Profit")</f>
        <v>Profit</v>
      </c>
      <c r="S4093" s="9">
        <f>shipments9[[#This Row],[Gross Profit]]/shipments9[[#This Row],[Amount]]</f>
        <v>0.44991862701583074</v>
      </c>
      <c r="T4093" s="11">
        <f>shipments9[[#This Row],[Amount]]/shipments9[[#This Row],[Boxes]]</f>
        <v>6.9989644970414204</v>
      </c>
    </row>
    <row r="4094" spans="1:20" hidden="1" x14ac:dyDescent="0.25">
      <c r="A4094" t="s">
        <v>4291</v>
      </c>
      <c r="B4094" t="s">
        <v>95</v>
      </c>
      <c r="C4094" t="s">
        <v>128</v>
      </c>
      <c r="D4094" t="s">
        <v>22</v>
      </c>
      <c r="E4094" s="1">
        <v>45273</v>
      </c>
      <c r="F4094" s="1" t="str">
        <f>TEXT(shipments9[[#This Row],[Shipdate]],"ddd")</f>
        <v>Wed</v>
      </c>
      <c r="G4094" s="1" t="str">
        <f>IF(OR(shipments9[[#This Row],[Day Name]]="Sat",shipments9[[#This Row],[Day Name]]="Sun"),"Weekend","Weekday")</f>
        <v>Weekday</v>
      </c>
      <c r="H4094">
        <v>5080.5</v>
      </c>
      <c r="I4094">
        <v>1017</v>
      </c>
      <c r="J4094" t="s">
        <v>172</v>
      </c>
      <c r="K4094" t="s">
        <v>8151</v>
      </c>
      <c r="L4094" t="s">
        <v>8152</v>
      </c>
      <c r="M4094">
        <v>12</v>
      </c>
      <c r="N4094" t="s">
        <v>8166</v>
      </c>
      <c r="O4094" s="4">
        <f>INDEX(products[Cost_per_box], MATCH(shipments9[[#This Row],[PID]], products[PID], 0))</f>
        <v>3.85</v>
      </c>
      <c r="P4094" s="4">
        <f>shipments9[[#This Row],[Boxes]]*shipments9[[#This Row],[Cost Per Box]]</f>
        <v>3915.4500000000003</v>
      </c>
      <c r="Q4094" s="4">
        <f>shipments9[[#This Row],[Amount]] -shipments9[[#This Row],[total cost]]</f>
        <v>1165.0499999999997</v>
      </c>
      <c r="R4094" s="4" t="str">
        <f>IF(shipments9[[#This Row],[Gross Profit]]&lt;0,"Loss","Profit")</f>
        <v>Profit</v>
      </c>
      <c r="S4094" s="9">
        <f>shipments9[[#This Row],[Gross Profit]]/shipments9[[#This Row],[Amount]]</f>
        <v>0.2293179805137289</v>
      </c>
      <c r="T4094" s="11">
        <f>shipments9[[#This Row],[Amount]]/shipments9[[#This Row],[Boxes]]</f>
        <v>4.9955752212389379</v>
      </c>
    </row>
    <row r="4095" spans="1:20" hidden="1" x14ac:dyDescent="0.25">
      <c r="A4095" t="s">
        <v>4292</v>
      </c>
      <c r="B4095" t="s">
        <v>95</v>
      </c>
      <c r="C4095" t="s">
        <v>128</v>
      </c>
      <c r="D4095" t="s">
        <v>22</v>
      </c>
      <c r="E4095" s="1">
        <v>45246</v>
      </c>
      <c r="F4095" s="1" t="str">
        <f>TEXT(shipments9[[#This Row],[Shipdate]],"ddd")</f>
        <v>Thu</v>
      </c>
      <c r="G4095" s="1" t="str">
        <f>IF(OR(shipments9[[#This Row],[Day Name]]="Sat",shipments9[[#This Row],[Day Name]]="Sun"),"Weekend","Weekday")</f>
        <v>Weekday</v>
      </c>
      <c r="H4095">
        <v>4378.5</v>
      </c>
      <c r="I4095">
        <v>876</v>
      </c>
      <c r="J4095" t="s">
        <v>172</v>
      </c>
      <c r="K4095" t="s">
        <v>8151</v>
      </c>
      <c r="L4095" t="s">
        <v>8152</v>
      </c>
      <c r="M4095">
        <v>11</v>
      </c>
      <c r="N4095" t="s">
        <v>8165</v>
      </c>
      <c r="O4095" s="4">
        <f>INDEX(products[Cost_per_box], MATCH(shipments9[[#This Row],[PID]], products[PID], 0))</f>
        <v>3.85</v>
      </c>
      <c r="P4095" s="4">
        <f>shipments9[[#This Row],[Boxes]]*shipments9[[#This Row],[Cost Per Box]]</f>
        <v>3372.6</v>
      </c>
      <c r="Q4095" s="4">
        <f>shipments9[[#This Row],[Amount]] -shipments9[[#This Row],[total cost]]</f>
        <v>1005.9000000000001</v>
      </c>
      <c r="R4095" s="4" t="str">
        <f>IF(shipments9[[#This Row],[Gross Profit]]&lt;0,"Loss","Profit")</f>
        <v>Profit</v>
      </c>
      <c r="S4095" s="9">
        <f>shipments9[[#This Row],[Gross Profit]]/shipments9[[#This Row],[Amount]]</f>
        <v>0.22973621103117509</v>
      </c>
      <c r="T4095" s="11">
        <f>shipments9[[#This Row],[Amount]]/shipments9[[#This Row],[Boxes]]</f>
        <v>4.9982876712328768</v>
      </c>
    </row>
    <row r="4096" spans="1:20" hidden="1" x14ac:dyDescent="0.25">
      <c r="A4096" t="s">
        <v>4293</v>
      </c>
      <c r="B4096" t="s">
        <v>98</v>
      </c>
      <c r="C4096" t="s">
        <v>128</v>
      </c>
      <c r="D4096" t="s">
        <v>22</v>
      </c>
      <c r="E4096" s="1">
        <v>45275</v>
      </c>
      <c r="F4096" s="1" t="str">
        <f>TEXT(shipments9[[#This Row],[Shipdate]],"ddd")</f>
        <v>Fri</v>
      </c>
      <c r="G4096" s="1" t="str">
        <f>IF(OR(shipments9[[#This Row],[Day Name]]="Sat",shipments9[[#This Row],[Day Name]]="Sun"),"Weekend","Weekday")</f>
        <v>Weekday</v>
      </c>
      <c r="H4096">
        <v>3078</v>
      </c>
      <c r="I4096">
        <v>385</v>
      </c>
      <c r="J4096" t="s">
        <v>172</v>
      </c>
      <c r="K4096" t="s">
        <v>8151</v>
      </c>
      <c r="L4096" t="s">
        <v>8152</v>
      </c>
      <c r="M4096">
        <v>12</v>
      </c>
      <c r="N4096" t="s">
        <v>8166</v>
      </c>
      <c r="O4096" s="4">
        <f>INDEX(products[Cost_per_box], MATCH(shipments9[[#This Row],[PID]], products[PID], 0))</f>
        <v>3.85</v>
      </c>
      <c r="P4096" s="4">
        <f>shipments9[[#This Row],[Boxes]]*shipments9[[#This Row],[Cost Per Box]]</f>
        <v>1482.25</v>
      </c>
      <c r="Q4096" s="4">
        <f>shipments9[[#This Row],[Amount]] -shipments9[[#This Row],[total cost]]</f>
        <v>1595.75</v>
      </c>
      <c r="R4096" s="4" t="str">
        <f>IF(shipments9[[#This Row],[Gross Profit]]&lt;0,"Loss","Profit")</f>
        <v>Profit</v>
      </c>
      <c r="S4096" s="9">
        <f>shipments9[[#This Row],[Gross Profit]]/shipments9[[#This Row],[Amount]]</f>
        <v>0.51843729694606888</v>
      </c>
      <c r="T4096" s="11">
        <f>shipments9[[#This Row],[Amount]]/shipments9[[#This Row],[Boxes]]</f>
        <v>7.9948051948051946</v>
      </c>
    </row>
    <row r="4097" spans="1:20" hidden="1" x14ac:dyDescent="0.25">
      <c r="A4097" t="s">
        <v>4294</v>
      </c>
      <c r="B4097" t="s">
        <v>98</v>
      </c>
      <c r="C4097" t="s">
        <v>128</v>
      </c>
      <c r="D4097" t="s">
        <v>22</v>
      </c>
      <c r="E4097" s="1">
        <v>45282</v>
      </c>
      <c r="F4097" s="1" t="str">
        <f>TEXT(shipments9[[#This Row],[Shipdate]],"ddd")</f>
        <v>Fri</v>
      </c>
      <c r="G4097" s="1" t="str">
        <f>IF(OR(shipments9[[#This Row],[Day Name]]="Sat",shipments9[[#This Row],[Day Name]]="Sun"),"Weekend","Weekday")</f>
        <v>Weekday</v>
      </c>
      <c r="H4097">
        <v>8118</v>
      </c>
      <c r="I4097">
        <v>902</v>
      </c>
      <c r="J4097" t="s">
        <v>172</v>
      </c>
      <c r="K4097" t="s">
        <v>8151</v>
      </c>
      <c r="L4097" t="s">
        <v>8152</v>
      </c>
      <c r="M4097">
        <v>12</v>
      </c>
      <c r="N4097" t="s">
        <v>8166</v>
      </c>
      <c r="O4097" s="4">
        <f>INDEX(products[Cost_per_box], MATCH(shipments9[[#This Row],[PID]], products[PID], 0))</f>
        <v>3.85</v>
      </c>
      <c r="P4097" s="4">
        <f>shipments9[[#This Row],[Boxes]]*shipments9[[#This Row],[Cost Per Box]]</f>
        <v>3472.7000000000003</v>
      </c>
      <c r="Q4097" s="4">
        <f>shipments9[[#This Row],[Amount]] -shipments9[[#This Row],[total cost]]</f>
        <v>4645.2999999999993</v>
      </c>
      <c r="R4097" s="4" t="str">
        <f>IF(shipments9[[#This Row],[Gross Profit]]&lt;0,"Loss","Profit")</f>
        <v>Profit</v>
      </c>
      <c r="S4097" s="9">
        <f>shipments9[[#This Row],[Gross Profit]]/shipments9[[#This Row],[Amount]]</f>
        <v>0.57222222222222219</v>
      </c>
      <c r="T4097" s="11">
        <f>shipments9[[#This Row],[Amount]]/shipments9[[#This Row],[Boxes]]</f>
        <v>9</v>
      </c>
    </row>
    <row r="4098" spans="1:20" hidden="1" x14ac:dyDescent="0.25">
      <c r="A4098" t="s">
        <v>4295</v>
      </c>
      <c r="B4098" t="s">
        <v>65</v>
      </c>
      <c r="C4098" t="s">
        <v>128</v>
      </c>
      <c r="D4098" t="s">
        <v>22</v>
      </c>
      <c r="E4098" s="1">
        <v>45204</v>
      </c>
      <c r="F4098" s="1" t="str">
        <f>TEXT(shipments9[[#This Row],[Shipdate]],"ddd")</f>
        <v>Thu</v>
      </c>
      <c r="G4098" s="1" t="str">
        <f>IF(OR(shipments9[[#This Row],[Day Name]]="Sat",shipments9[[#This Row],[Day Name]]="Sun"),"Weekend","Weekday")</f>
        <v>Weekday</v>
      </c>
      <c r="H4098">
        <v>7004.25</v>
      </c>
      <c r="I4098">
        <v>876</v>
      </c>
      <c r="J4098" t="s">
        <v>172</v>
      </c>
      <c r="K4098" t="s">
        <v>8151</v>
      </c>
      <c r="L4098" t="s">
        <v>8152</v>
      </c>
      <c r="M4098">
        <v>10</v>
      </c>
      <c r="N4098" t="s">
        <v>8153</v>
      </c>
      <c r="O4098" s="4">
        <f>INDEX(products[Cost_per_box], MATCH(shipments9[[#This Row],[PID]], products[PID], 0))</f>
        <v>3.85</v>
      </c>
      <c r="P4098" s="4">
        <f>shipments9[[#This Row],[Boxes]]*shipments9[[#This Row],[Cost Per Box]]</f>
        <v>3372.6</v>
      </c>
      <c r="Q4098" s="4">
        <f>shipments9[[#This Row],[Amount]] -shipments9[[#This Row],[total cost]]</f>
        <v>3631.65</v>
      </c>
      <c r="R4098" s="4" t="str">
        <f>IF(shipments9[[#This Row],[Gross Profit]]&lt;0,"Loss","Profit")</f>
        <v>Profit</v>
      </c>
      <c r="S4098" s="9">
        <f>shipments9[[#This Row],[Gross Profit]]/shipments9[[#This Row],[Amount]]</f>
        <v>0.51849234393404009</v>
      </c>
      <c r="T4098" s="11">
        <f>shipments9[[#This Row],[Amount]]/shipments9[[#This Row],[Boxes]]</f>
        <v>7.9957191780821919</v>
      </c>
    </row>
    <row r="4099" spans="1:20" hidden="1" x14ac:dyDescent="0.25">
      <c r="A4099" t="s">
        <v>4296</v>
      </c>
      <c r="B4099" t="s">
        <v>65</v>
      </c>
      <c r="C4099" t="s">
        <v>128</v>
      </c>
      <c r="D4099" t="s">
        <v>22</v>
      </c>
      <c r="E4099" s="1">
        <v>45132</v>
      </c>
      <c r="F4099" s="1" t="str">
        <f>TEXT(shipments9[[#This Row],[Shipdate]],"ddd")</f>
        <v>Tue</v>
      </c>
      <c r="G4099" s="1" t="str">
        <f>IF(OR(shipments9[[#This Row],[Day Name]]="Sat",shipments9[[#This Row],[Day Name]]="Sun"),"Weekend","Weekday")</f>
        <v>Weekday</v>
      </c>
      <c r="H4099">
        <v>2310.75</v>
      </c>
      <c r="I4099">
        <v>257</v>
      </c>
      <c r="J4099" t="s">
        <v>172</v>
      </c>
      <c r="K4099" t="s">
        <v>8151</v>
      </c>
      <c r="L4099" t="s">
        <v>8160</v>
      </c>
      <c r="M4099">
        <v>7</v>
      </c>
      <c r="N4099" t="s">
        <v>8161</v>
      </c>
      <c r="O4099" s="4">
        <f>INDEX(products[Cost_per_box], MATCH(shipments9[[#This Row],[PID]], products[PID], 0))</f>
        <v>3.85</v>
      </c>
      <c r="P4099" s="4">
        <f>shipments9[[#This Row],[Boxes]]*shipments9[[#This Row],[Cost Per Box]]</f>
        <v>989.45</v>
      </c>
      <c r="Q4099" s="4">
        <f>shipments9[[#This Row],[Amount]] -shipments9[[#This Row],[total cost]]</f>
        <v>1321.3</v>
      </c>
      <c r="R4099" s="4" t="str">
        <f>IF(shipments9[[#This Row],[Gross Profit]]&lt;0,"Loss","Profit")</f>
        <v>Profit</v>
      </c>
      <c r="S4099" s="9">
        <f>shipments9[[#This Row],[Gross Profit]]/shipments9[[#This Row],[Amount]]</f>
        <v>0.57180569079303256</v>
      </c>
      <c r="T4099" s="11">
        <f>shipments9[[#This Row],[Amount]]/shipments9[[#This Row],[Boxes]]</f>
        <v>8.9912451361867696</v>
      </c>
    </row>
    <row r="4100" spans="1:20" hidden="1" x14ac:dyDescent="0.25">
      <c r="A4100" t="s">
        <v>4297</v>
      </c>
      <c r="B4100" t="s">
        <v>65</v>
      </c>
      <c r="C4100" t="s">
        <v>128</v>
      </c>
      <c r="D4100" t="s">
        <v>22</v>
      </c>
      <c r="E4100" s="1">
        <v>45338</v>
      </c>
      <c r="F4100" s="1" t="str">
        <f>TEXT(shipments9[[#This Row],[Shipdate]],"ddd")</f>
        <v>Fri</v>
      </c>
      <c r="G4100" s="1" t="str">
        <f>IF(OR(shipments9[[#This Row],[Day Name]]="Sat",shipments9[[#This Row],[Day Name]]="Sun"),"Weekend","Weekday")</f>
        <v>Weekday</v>
      </c>
      <c r="H4100">
        <v>5613.75</v>
      </c>
      <c r="I4100">
        <v>624</v>
      </c>
      <c r="J4100" t="s">
        <v>172</v>
      </c>
      <c r="K4100" t="s">
        <v>8155</v>
      </c>
      <c r="L4100" t="s">
        <v>8156</v>
      </c>
      <c r="M4100">
        <v>2</v>
      </c>
      <c r="N4100" t="s">
        <v>8157</v>
      </c>
      <c r="O4100" s="4">
        <f>INDEX(products[Cost_per_box], MATCH(shipments9[[#This Row],[PID]], products[PID], 0))</f>
        <v>3.85</v>
      </c>
      <c r="P4100" s="4">
        <f>shipments9[[#This Row],[Boxes]]*shipments9[[#This Row],[Cost Per Box]]</f>
        <v>2402.4</v>
      </c>
      <c r="Q4100" s="4">
        <f>shipments9[[#This Row],[Amount]] -shipments9[[#This Row],[total cost]]</f>
        <v>3211.35</v>
      </c>
      <c r="R4100" s="4" t="str">
        <f>IF(shipments9[[#This Row],[Gross Profit]]&lt;0,"Loss","Profit")</f>
        <v>Profit</v>
      </c>
      <c r="S4100" s="9">
        <f>shipments9[[#This Row],[Gross Profit]]/shipments9[[#This Row],[Amount]]</f>
        <v>0.57205076820307277</v>
      </c>
      <c r="T4100" s="11">
        <f>shipments9[[#This Row],[Amount]]/shipments9[[#This Row],[Boxes]]</f>
        <v>8.9963942307692299</v>
      </c>
    </row>
    <row r="4101" spans="1:20" hidden="1" x14ac:dyDescent="0.25">
      <c r="A4101" t="s">
        <v>4298</v>
      </c>
      <c r="B4101" t="s">
        <v>65</v>
      </c>
      <c r="C4101" t="s">
        <v>128</v>
      </c>
      <c r="D4101" t="s">
        <v>22</v>
      </c>
      <c r="E4101" s="1">
        <v>44978</v>
      </c>
      <c r="F4101" s="1" t="str">
        <f>TEXT(shipments9[[#This Row],[Shipdate]],"ddd")</f>
        <v>Tue</v>
      </c>
      <c r="G4101" s="1" t="str">
        <f>IF(OR(shipments9[[#This Row],[Day Name]]="Sat",shipments9[[#This Row],[Day Name]]="Sun"),"Weekend","Weekday")</f>
        <v>Weekday</v>
      </c>
      <c r="H4101">
        <v>2956.5</v>
      </c>
      <c r="I4101">
        <v>370</v>
      </c>
      <c r="J4101" t="s">
        <v>172</v>
      </c>
      <c r="K4101" t="s">
        <v>8151</v>
      </c>
      <c r="L4101" t="s">
        <v>8156</v>
      </c>
      <c r="M4101">
        <v>2</v>
      </c>
      <c r="N4101" t="s">
        <v>8157</v>
      </c>
      <c r="O4101" s="4">
        <f>INDEX(products[Cost_per_box], MATCH(shipments9[[#This Row],[PID]], products[PID], 0))</f>
        <v>3.85</v>
      </c>
      <c r="P4101" s="4">
        <f>shipments9[[#This Row],[Boxes]]*shipments9[[#This Row],[Cost Per Box]]</f>
        <v>1424.5</v>
      </c>
      <c r="Q4101" s="4">
        <f>shipments9[[#This Row],[Amount]] -shipments9[[#This Row],[total cost]]</f>
        <v>1532</v>
      </c>
      <c r="R4101" s="4" t="str">
        <f>IF(shipments9[[#This Row],[Gross Profit]]&lt;0,"Loss","Profit")</f>
        <v>Profit</v>
      </c>
      <c r="S4101" s="9">
        <f>shipments9[[#This Row],[Gross Profit]]/shipments9[[#This Row],[Amount]]</f>
        <v>0.51818028073735833</v>
      </c>
      <c r="T4101" s="11">
        <f>shipments9[[#This Row],[Amount]]/shipments9[[#This Row],[Boxes]]</f>
        <v>7.9905405405405405</v>
      </c>
    </row>
    <row r="4102" spans="1:20" hidden="1" x14ac:dyDescent="0.25">
      <c r="A4102" t="s">
        <v>4299</v>
      </c>
      <c r="B4102" t="s">
        <v>65</v>
      </c>
      <c r="C4102" t="s">
        <v>128</v>
      </c>
      <c r="D4102" t="s">
        <v>22</v>
      </c>
      <c r="E4102" s="1">
        <v>45070</v>
      </c>
      <c r="F4102" s="1" t="str">
        <f>TEXT(shipments9[[#This Row],[Shipdate]],"ddd")</f>
        <v>Wed</v>
      </c>
      <c r="G4102" s="1" t="str">
        <f>IF(OR(shipments9[[#This Row],[Day Name]]="Sat",shipments9[[#This Row],[Day Name]]="Sun"),"Weekend","Weekday")</f>
        <v>Weekday</v>
      </c>
      <c r="H4102">
        <v>10962</v>
      </c>
      <c r="I4102">
        <v>1371</v>
      </c>
      <c r="J4102" t="s">
        <v>172</v>
      </c>
      <c r="K4102" t="s">
        <v>8151</v>
      </c>
      <c r="L4102" t="s">
        <v>8154</v>
      </c>
      <c r="M4102">
        <v>5</v>
      </c>
      <c r="N4102" t="s">
        <v>201</v>
      </c>
      <c r="O4102" s="4">
        <f>INDEX(products[Cost_per_box], MATCH(shipments9[[#This Row],[PID]], products[PID], 0))</f>
        <v>3.85</v>
      </c>
      <c r="P4102" s="4">
        <f>shipments9[[#This Row],[Boxes]]*shipments9[[#This Row],[Cost Per Box]]</f>
        <v>5278.35</v>
      </c>
      <c r="Q4102" s="4">
        <f>shipments9[[#This Row],[Amount]] -shipments9[[#This Row],[total cost]]</f>
        <v>5683.65</v>
      </c>
      <c r="R4102" s="4" t="str">
        <f>IF(shipments9[[#This Row],[Gross Profit]]&lt;0,"Loss","Profit")</f>
        <v>Profit</v>
      </c>
      <c r="S4102" s="9">
        <f>shipments9[[#This Row],[Gross Profit]]/shipments9[[#This Row],[Amount]]</f>
        <v>0.5184865900383141</v>
      </c>
      <c r="T4102" s="11">
        <f>shipments9[[#This Row],[Amount]]/shipments9[[#This Row],[Boxes]]</f>
        <v>7.9956236323851204</v>
      </c>
    </row>
    <row r="4103" spans="1:20" hidden="1" x14ac:dyDescent="0.25">
      <c r="A4103" t="s">
        <v>4300</v>
      </c>
      <c r="B4103" t="s">
        <v>65</v>
      </c>
      <c r="C4103" t="s">
        <v>128</v>
      </c>
      <c r="D4103" t="s">
        <v>22</v>
      </c>
      <c r="E4103" s="1">
        <v>45286</v>
      </c>
      <c r="F4103" s="1" t="str">
        <f>TEXT(shipments9[[#This Row],[Shipdate]],"ddd")</f>
        <v>Tue</v>
      </c>
      <c r="G4103" s="1" t="str">
        <f>IF(OR(shipments9[[#This Row],[Day Name]]="Sat",shipments9[[#This Row],[Day Name]]="Sun"),"Weekend","Weekday")</f>
        <v>Weekday</v>
      </c>
      <c r="H4103">
        <v>16823.25</v>
      </c>
      <c r="I4103">
        <v>1870</v>
      </c>
      <c r="J4103" t="s">
        <v>172</v>
      </c>
      <c r="K4103" t="s">
        <v>8151</v>
      </c>
      <c r="L4103" t="s">
        <v>8152</v>
      </c>
      <c r="M4103">
        <v>12</v>
      </c>
      <c r="N4103" t="s">
        <v>8166</v>
      </c>
      <c r="O4103" s="4">
        <f>INDEX(products[Cost_per_box], MATCH(shipments9[[#This Row],[PID]], products[PID], 0))</f>
        <v>3.85</v>
      </c>
      <c r="P4103" s="4">
        <f>shipments9[[#This Row],[Boxes]]*shipments9[[#This Row],[Cost Per Box]]</f>
        <v>7199.5</v>
      </c>
      <c r="Q4103" s="4">
        <f>shipments9[[#This Row],[Amount]] -shipments9[[#This Row],[total cost]]</f>
        <v>9623.75</v>
      </c>
      <c r="R4103" s="4" t="str">
        <f>IF(shipments9[[#This Row],[Gross Profit]]&lt;0,"Loss","Profit")</f>
        <v>Profit</v>
      </c>
      <c r="S4103" s="9">
        <f>shipments9[[#This Row],[Gross Profit]]/shipments9[[#This Row],[Amount]]</f>
        <v>0.5720505847562154</v>
      </c>
      <c r="T4103" s="11">
        <f>shipments9[[#This Row],[Amount]]/shipments9[[#This Row],[Boxes]]</f>
        <v>8.9963903743315505</v>
      </c>
    </row>
    <row r="4104" spans="1:20" hidden="1" x14ac:dyDescent="0.25">
      <c r="A4104" t="s">
        <v>4301</v>
      </c>
      <c r="B4104" t="s">
        <v>65</v>
      </c>
      <c r="C4104" t="s">
        <v>128</v>
      </c>
      <c r="D4104" t="s">
        <v>22</v>
      </c>
      <c r="E4104" s="1">
        <v>45232</v>
      </c>
      <c r="F4104" s="1" t="str">
        <f>TEXT(shipments9[[#This Row],[Shipdate]],"ddd")</f>
        <v>Thu</v>
      </c>
      <c r="G4104" s="1" t="str">
        <f>IF(OR(shipments9[[#This Row],[Day Name]]="Sat",shipments9[[#This Row],[Day Name]]="Sun"),"Weekend","Weekday")</f>
        <v>Weekday</v>
      </c>
      <c r="H4104">
        <v>2578.5</v>
      </c>
      <c r="I4104">
        <v>287</v>
      </c>
      <c r="J4104" t="s">
        <v>172</v>
      </c>
      <c r="K4104" t="s">
        <v>8151</v>
      </c>
      <c r="L4104" t="s">
        <v>8152</v>
      </c>
      <c r="M4104">
        <v>11</v>
      </c>
      <c r="N4104" t="s">
        <v>8165</v>
      </c>
      <c r="O4104" s="4">
        <f>INDEX(products[Cost_per_box], MATCH(shipments9[[#This Row],[PID]], products[PID], 0))</f>
        <v>3.85</v>
      </c>
      <c r="P4104" s="4">
        <f>shipments9[[#This Row],[Boxes]]*shipments9[[#This Row],[Cost Per Box]]</f>
        <v>1104.95</v>
      </c>
      <c r="Q4104" s="4">
        <f>shipments9[[#This Row],[Amount]] -shipments9[[#This Row],[total cost]]</f>
        <v>1473.55</v>
      </c>
      <c r="R4104" s="4" t="str">
        <f>IF(shipments9[[#This Row],[Gross Profit]]&lt;0,"Loss","Profit")</f>
        <v>Profit</v>
      </c>
      <c r="S4104" s="9">
        <f>shipments9[[#This Row],[Gross Profit]]/shipments9[[#This Row],[Amount]]</f>
        <v>0.57147566414582118</v>
      </c>
      <c r="T4104" s="11">
        <f>shipments9[[#This Row],[Amount]]/shipments9[[#This Row],[Boxes]]</f>
        <v>8.984320557491289</v>
      </c>
    </row>
    <row r="4105" spans="1:20" hidden="1" x14ac:dyDescent="0.25">
      <c r="A4105" t="s">
        <v>4302</v>
      </c>
      <c r="B4105" t="s">
        <v>68</v>
      </c>
      <c r="C4105" t="s">
        <v>128</v>
      </c>
      <c r="D4105" t="s">
        <v>22</v>
      </c>
      <c r="E4105" s="1">
        <v>45449</v>
      </c>
      <c r="F4105" s="1" t="str">
        <f>TEXT(shipments9[[#This Row],[Shipdate]],"ddd")</f>
        <v>Thu</v>
      </c>
      <c r="G4105" s="1" t="str">
        <f>IF(OR(shipments9[[#This Row],[Day Name]]="Sat",shipments9[[#This Row],[Day Name]]="Sun"),"Weekend","Weekday")</f>
        <v>Weekday</v>
      </c>
      <c r="H4105">
        <v>7382.25</v>
      </c>
      <c r="I4105">
        <v>1055</v>
      </c>
      <c r="J4105" t="s">
        <v>172</v>
      </c>
      <c r="K4105" t="s">
        <v>8155</v>
      </c>
      <c r="L4105" t="s">
        <v>8154</v>
      </c>
      <c r="M4105">
        <v>6</v>
      </c>
      <c r="N4105" t="s">
        <v>8159</v>
      </c>
      <c r="O4105" s="4">
        <f>INDEX(products[Cost_per_box], MATCH(shipments9[[#This Row],[PID]], products[PID], 0))</f>
        <v>3.85</v>
      </c>
      <c r="P4105" s="4">
        <f>shipments9[[#This Row],[Boxes]]*shipments9[[#This Row],[Cost Per Box]]</f>
        <v>4061.75</v>
      </c>
      <c r="Q4105" s="4">
        <f>shipments9[[#This Row],[Amount]] -shipments9[[#This Row],[total cost]]</f>
        <v>3320.5</v>
      </c>
      <c r="R4105" s="4" t="str">
        <f>IF(shipments9[[#This Row],[Gross Profit]]&lt;0,"Loss","Profit")</f>
        <v>Profit</v>
      </c>
      <c r="S4105" s="9">
        <f>shipments9[[#This Row],[Gross Profit]]/shipments9[[#This Row],[Amount]]</f>
        <v>0.4497951166649734</v>
      </c>
      <c r="T4105" s="11">
        <f>shipments9[[#This Row],[Amount]]/shipments9[[#This Row],[Boxes]]</f>
        <v>6.99739336492891</v>
      </c>
    </row>
    <row r="4106" spans="1:20" hidden="1" x14ac:dyDescent="0.25">
      <c r="A4106" t="s">
        <v>4303</v>
      </c>
      <c r="B4106" t="s">
        <v>68</v>
      </c>
      <c r="C4106" t="s">
        <v>128</v>
      </c>
      <c r="D4106" t="s">
        <v>22</v>
      </c>
      <c r="E4106" s="1">
        <v>45238</v>
      </c>
      <c r="F4106" s="1" t="str">
        <f>TEXT(shipments9[[#This Row],[Shipdate]],"ddd")</f>
        <v>Wed</v>
      </c>
      <c r="G4106" s="1" t="str">
        <f>IF(OR(shipments9[[#This Row],[Day Name]]="Sat",shipments9[[#This Row],[Day Name]]="Sun"),"Weekend","Weekday")</f>
        <v>Weekday</v>
      </c>
      <c r="H4106">
        <v>7611.75</v>
      </c>
      <c r="I4106">
        <v>1523</v>
      </c>
      <c r="J4106" t="s">
        <v>172</v>
      </c>
      <c r="K4106" t="s">
        <v>8151</v>
      </c>
      <c r="L4106" t="s">
        <v>8152</v>
      </c>
      <c r="M4106">
        <v>11</v>
      </c>
      <c r="N4106" t="s">
        <v>8165</v>
      </c>
      <c r="O4106" s="4">
        <f>INDEX(products[Cost_per_box], MATCH(shipments9[[#This Row],[PID]], products[PID], 0))</f>
        <v>3.85</v>
      </c>
      <c r="P4106" s="4">
        <f>shipments9[[#This Row],[Boxes]]*shipments9[[#This Row],[Cost Per Box]]</f>
        <v>5863.55</v>
      </c>
      <c r="Q4106" s="4">
        <f>shipments9[[#This Row],[Amount]] -shipments9[[#This Row],[total cost]]</f>
        <v>1748.1999999999998</v>
      </c>
      <c r="R4106" s="4" t="str">
        <f>IF(shipments9[[#This Row],[Gross Profit]]&lt;0,"Loss","Profit")</f>
        <v>Profit</v>
      </c>
      <c r="S4106" s="9">
        <f>shipments9[[#This Row],[Gross Profit]]/shipments9[[#This Row],[Amount]]</f>
        <v>0.22967123197687783</v>
      </c>
      <c r="T4106" s="11">
        <f>shipments9[[#This Row],[Amount]]/shipments9[[#This Row],[Boxes]]</f>
        <v>4.9978660538411033</v>
      </c>
    </row>
    <row r="4107" spans="1:20" hidden="1" x14ac:dyDescent="0.25">
      <c r="A4107" t="s">
        <v>4304</v>
      </c>
      <c r="B4107" t="s">
        <v>68</v>
      </c>
      <c r="C4107" t="s">
        <v>128</v>
      </c>
      <c r="D4107" t="s">
        <v>22</v>
      </c>
      <c r="E4107" s="1">
        <v>45152</v>
      </c>
      <c r="F4107" s="1" t="str">
        <f>TEXT(shipments9[[#This Row],[Shipdate]],"ddd")</f>
        <v>Mon</v>
      </c>
      <c r="G4107" s="1" t="str">
        <f>IF(OR(shipments9[[#This Row],[Day Name]]="Sat",shipments9[[#This Row],[Day Name]]="Sun"),"Weekend","Weekday")</f>
        <v>Weekday</v>
      </c>
      <c r="H4107">
        <v>1413</v>
      </c>
      <c r="I4107">
        <v>157</v>
      </c>
      <c r="J4107" t="s">
        <v>172</v>
      </c>
      <c r="K4107" t="s">
        <v>8151</v>
      </c>
      <c r="L4107" t="s">
        <v>8160</v>
      </c>
      <c r="M4107">
        <v>8</v>
      </c>
      <c r="N4107" t="s">
        <v>8162</v>
      </c>
      <c r="O4107" s="4">
        <f>INDEX(products[Cost_per_box], MATCH(shipments9[[#This Row],[PID]], products[PID], 0))</f>
        <v>3.85</v>
      </c>
      <c r="P4107" s="4">
        <f>shipments9[[#This Row],[Boxes]]*shipments9[[#This Row],[Cost Per Box]]</f>
        <v>604.45000000000005</v>
      </c>
      <c r="Q4107" s="4">
        <f>shipments9[[#This Row],[Amount]] -shipments9[[#This Row],[total cost]]</f>
        <v>808.55</v>
      </c>
      <c r="R4107" s="4" t="str">
        <f>IF(shipments9[[#This Row],[Gross Profit]]&lt;0,"Loss","Profit")</f>
        <v>Profit</v>
      </c>
      <c r="S4107" s="9">
        <f>shipments9[[#This Row],[Gross Profit]]/shipments9[[#This Row],[Amount]]</f>
        <v>0.57222222222222219</v>
      </c>
      <c r="T4107" s="11">
        <f>shipments9[[#This Row],[Amount]]/shipments9[[#This Row],[Boxes]]</f>
        <v>9</v>
      </c>
    </row>
    <row r="4108" spans="1:20" hidden="1" x14ac:dyDescent="0.25">
      <c r="A4108" t="s">
        <v>4305</v>
      </c>
      <c r="B4108" t="s">
        <v>68</v>
      </c>
      <c r="C4108" t="s">
        <v>128</v>
      </c>
      <c r="D4108" t="s">
        <v>22</v>
      </c>
      <c r="E4108" s="1">
        <v>45062</v>
      </c>
      <c r="F4108" s="1" t="str">
        <f>TEXT(shipments9[[#This Row],[Shipdate]],"ddd")</f>
        <v>Tue</v>
      </c>
      <c r="G4108" s="1" t="str">
        <f>IF(OR(shipments9[[#This Row],[Day Name]]="Sat",shipments9[[#This Row],[Day Name]]="Sun"),"Weekend","Weekday")</f>
        <v>Weekday</v>
      </c>
      <c r="H4108">
        <v>4592.25</v>
      </c>
      <c r="I4108">
        <v>575</v>
      </c>
      <c r="J4108" t="s">
        <v>172</v>
      </c>
      <c r="K4108" t="s">
        <v>8151</v>
      </c>
      <c r="L4108" t="s">
        <v>8154</v>
      </c>
      <c r="M4108">
        <v>5</v>
      </c>
      <c r="N4108" t="s">
        <v>201</v>
      </c>
      <c r="O4108" s="4">
        <f>INDEX(products[Cost_per_box], MATCH(shipments9[[#This Row],[PID]], products[PID], 0))</f>
        <v>3.85</v>
      </c>
      <c r="P4108" s="4">
        <f>shipments9[[#This Row],[Boxes]]*shipments9[[#This Row],[Cost Per Box]]</f>
        <v>2213.75</v>
      </c>
      <c r="Q4108" s="4">
        <f>shipments9[[#This Row],[Amount]] -shipments9[[#This Row],[total cost]]</f>
        <v>2378.5</v>
      </c>
      <c r="R4108" s="4" t="str">
        <f>IF(shipments9[[#This Row],[Gross Profit]]&lt;0,"Loss","Profit")</f>
        <v>Profit</v>
      </c>
      <c r="S4108" s="9">
        <f>shipments9[[#This Row],[Gross Profit]]/shipments9[[#This Row],[Amount]]</f>
        <v>0.51793783003974092</v>
      </c>
      <c r="T4108" s="11">
        <f>shipments9[[#This Row],[Amount]]/shipments9[[#This Row],[Boxes]]</f>
        <v>7.9865217391304348</v>
      </c>
    </row>
    <row r="4109" spans="1:20" hidden="1" x14ac:dyDescent="0.25">
      <c r="A4109" t="s">
        <v>4306</v>
      </c>
      <c r="B4109" t="s">
        <v>68</v>
      </c>
      <c r="C4109" t="s">
        <v>128</v>
      </c>
      <c r="D4109" t="s">
        <v>22</v>
      </c>
      <c r="E4109" s="1">
        <v>45236</v>
      </c>
      <c r="F4109" s="1" t="str">
        <f>TEXT(shipments9[[#This Row],[Shipdate]],"ddd")</f>
        <v>Mon</v>
      </c>
      <c r="G4109" s="1" t="str">
        <f>IF(OR(shipments9[[#This Row],[Day Name]]="Sat",shipments9[[#This Row],[Day Name]]="Sun"),"Weekend","Weekday")</f>
        <v>Weekday</v>
      </c>
      <c r="H4109">
        <v>9738</v>
      </c>
      <c r="I4109">
        <v>1948</v>
      </c>
      <c r="J4109" t="s">
        <v>172</v>
      </c>
      <c r="K4109" t="s">
        <v>8151</v>
      </c>
      <c r="L4109" t="s">
        <v>8152</v>
      </c>
      <c r="M4109">
        <v>11</v>
      </c>
      <c r="N4109" t="s">
        <v>8165</v>
      </c>
      <c r="O4109" s="4">
        <f>INDEX(products[Cost_per_box], MATCH(shipments9[[#This Row],[PID]], products[PID], 0))</f>
        <v>3.85</v>
      </c>
      <c r="P4109" s="4">
        <f>shipments9[[#This Row],[Boxes]]*shipments9[[#This Row],[Cost Per Box]]</f>
        <v>7499.8</v>
      </c>
      <c r="Q4109" s="4">
        <f>shipments9[[#This Row],[Amount]] -shipments9[[#This Row],[total cost]]</f>
        <v>2238.1999999999998</v>
      </c>
      <c r="R4109" s="4" t="str">
        <f>IF(shipments9[[#This Row],[Gross Profit]]&lt;0,"Loss","Profit")</f>
        <v>Profit</v>
      </c>
      <c r="S4109" s="9">
        <f>shipments9[[#This Row],[Gross Profit]]/shipments9[[#This Row],[Amount]]</f>
        <v>0.22984185664407475</v>
      </c>
      <c r="T4109" s="11">
        <f>shipments9[[#This Row],[Amount]]/shipments9[[#This Row],[Boxes]]</f>
        <v>4.9989733059548254</v>
      </c>
    </row>
    <row r="4110" spans="1:20" hidden="1" x14ac:dyDescent="0.25">
      <c r="A4110" t="s">
        <v>4307</v>
      </c>
      <c r="B4110" t="s">
        <v>108</v>
      </c>
      <c r="C4110" t="s">
        <v>128</v>
      </c>
      <c r="D4110" t="s">
        <v>22</v>
      </c>
      <c r="E4110" s="1">
        <v>45371</v>
      </c>
      <c r="F4110" s="1" t="str">
        <f>TEXT(shipments9[[#This Row],[Shipdate]],"ddd")</f>
        <v>Wed</v>
      </c>
      <c r="G4110" s="1" t="str">
        <f>IF(OR(shipments9[[#This Row],[Day Name]]="Sat",shipments9[[#This Row],[Day Name]]="Sun"),"Weekend","Weekday")</f>
        <v>Weekday</v>
      </c>
      <c r="H4110">
        <v>5611.5</v>
      </c>
      <c r="I4110">
        <v>702</v>
      </c>
      <c r="J4110" t="s">
        <v>172</v>
      </c>
      <c r="K4110" t="s">
        <v>8155</v>
      </c>
      <c r="L4110" t="s">
        <v>8156</v>
      </c>
      <c r="M4110">
        <v>3</v>
      </c>
      <c r="N4110" t="s">
        <v>8164</v>
      </c>
      <c r="O4110" s="4">
        <f>INDEX(products[Cost_per_box], MATCH(shipments9[[#This Row],[PID]], products[PID], 0))</f>
        <v>3.85</v>
      </c>
      <c r="P4110" s="4">
        <f>shipments9[[#This Row],[Boxes]]*shipments9[[#This Row],[Cost Per Box]]</f>
        <v>2702.7000000000003</v>
      </c>
      <c r="Q4110" s="4">
        <f>shipments9[[#This Row],[Amount]] -shipments9[[#This Row],[total cost]]</f>
        <v>2908.7999999999997</v>
      </c>
      <c r="R4110" s="4" t="str">
        <f>IF(shipments9[[#This Row],[Gross Profit]]&lt;0,"Loss","Profit")</f>
        <v>Profit</v>
      </c>
      <c r="S4110" s="9">
        <f>shipments9[[#This Row],[Gross Profit]]/shipments9[[#This Row],[Amount]]</f>
        <v>0.51836407377706495</v>
      </c>
      <c r="T4110" s="11">
        <f>shipments9[[#This Row],[Amount]]/shipments9[[#This Row],[Boxes]]</f>
        <v>7.9935897435897436</v>
      </c>
    </row>
    <row r="4111" spans="1:20" hidden="1" x14ac:dyDescent="0.25">
      <c r="A4111" t="s">
        <v>4308</v>
      </c>
      <c r="B4111" t="s">
        <v>108</v>
      </c>
      <c r="C4111" t="s">
        <v>128</v>
      </c>
      <c r="D4111" t="s">
        <v>22</v>
      </c>
      <c r="E4111" s="1">
        <v>45022</v>
      </c>
      <c r="F4111" s="1" t="str">
        <f>TEXT(shipments9[[#This Row],[Shipdate]],"ddd")</f>
        <v>Thu</v>
      </c>
      <c r="G4111" s="1" t="str">
        <f>IF(OR(shipments9[[#This Row],[Day Name]]="Sat",shipments9[[#This Row],[Day Name]]="Sun"),"Weekend","Weekday")</f>
        <v>Weekday</v>
      </c>
      <c r="H4111">
        <v>2268</v>
      </c>
      <c r="I4111">
        <v>454</v>
      </c>
      <c r="J4111" t="s">
        <v>172</v>
      </c>
      <c r="K4111" t="s">
        <v>8151</v>
      </c>
      <c r="L4111" t="s">
        <v>8154</v>
      </c>
      <c r="M4111">
        <v>4</v>
      </c>
      <c r="N4111" t="s">
        <v>8158</v>
      </c>
      <c r="O4111" s="4">
        <f>INDEX(products[Cost_per_box], MATCH(shipments9[[#This Row],[PID]], products[PID], 0))</f>
        <v>3.85</v>
      </c>
      <c r="P4111" s="4">
        <f>shipments9[[#This Row],[Boxes]]*shipments9[[#This Row],[Cost Per Box]]</f>
        <v>1747.9</v>
      </c>
      <c r="Q4111" s="4">
        <f>shipments9[[#This Row],[Amount]] -shipments9[[#This Row],[total cost]]</f>
        <v>520.09999999999991</v>
      </c>
      <c r="R4111" s="4" t="str">
        <f>IF(shipments9[[#This Row],[Gross Profit]]&lt;0,"Loss","Profit")</f>
        <v>Profit</v>
      </c>
      <c r="S4111" s="9">
        <f>shipments9[[#This Row],[Gross Profit]]/shipments9[[#This Row],[Amount]]</f>
        <v>0.22932098765432093</v>
      </c>
      <c r="T4111" s="11">
        <f>shipments9[[#This Row],[Amount]]/shipments9[[#This Row],[Boxes]]</f>
        <v>4.9955947136563879</v>
      </c>
    </row>
    <row r="4112" spans="1:20" hidden="1" x14ac:dyDescent="0.25">
      <c r="A4112" t="s">
        <v>4309</v>
      </c>
      <c r="B4112" t="s">
        <v>105</v>
      </c>
      <c r="C4112" t="s">
        <v>128</v>
      </c>
      <c r="D4112" t="s">
        <v>22</v>
      </c>
      <c r="E4112" s="1">
        <v>45448</v>
      </c>
      <c r="F4112" s="1" t="str">
        <f>TEXT(shipments9[[#This Row],[Shipdate]],"ddd")</f>
        <v>Wed</v>
      </c>
      <c r="G4112" s="1" t="str">
        <f>IF(OR(shipments9[[#This Row],[Day Name]]="Sat",shipments9[[#This Row],[Day Name]]="Sun"),"Weekend","Weekday")</f>
        <v>Weekday</v>
      </c>
      <c r="H4112">
        <v>3930.75</v>
      </c>
      <c r="I4112">
        <v>437</v>
      </c>
      <c r="J4112" t="s">
        <v>172</v>
      </c>
      <c r="K4112" t="s">
        <v>8155</v>
      </c>
      <c r="L4112" t="s">
        <v>8154</v>
      </c>
      <c r="M4112">
        <v>6</v>
      </c>
      <c r="N4112" t="s">
        <v>8159</v>
      </c>
      <c r="O4112" s="4">
        <f>INDEX(products[Cost_per_box], MATCH(shipments9[[#This Row],[PID]], products[PID], 0))</f>
        <v>3.85</v>
      </c>
      <c r="P4112" s="4">
        <f>shipments9[[#This Row],[Boxes]]*shipments9[[#This Row],[Cost Per Box]]</f>
        <v>1682.45</v>
      </c>
      <c r="Q4112" s="4">
        <f>shipments9[[#This Row],[Amount]] -shipments9[[#This Row],[total cost]]</f>
        <v>2248.3000000000002</v>
      </c>
      <c r="R4112" s="4" t="str">
        <f>IF(shipments9[[#This Row],[Gross Profit]]&lt;0,"Loss","Profit")</f>
        <v>Profit</v>
      </c>
      <c r="S4112" s="9">
        <f>shipments9[[#This Row],[Gross Profit]]/shipments9[[#This Row],[Amount]]</f>
        <v>0.57197735801055782</v>
      </c>
      <c r="T4112" s="11">
        <f>shipments9[[#This Row],[Amount]]/shipments9[[#This Row],[Boxes]]</f>
        <v>8.9948512585812352</v>
      </c>
    </row>
    <row r="4113" spans="1:20" hidden="1" x14ac:dyDescent="0.25">
      <c r="A4113" t="s">
        <v>4310</v>
      </c>
      <c r="B4113" t="s">
        <v>105</v>
      </c>
      <c r="C4113" t="s">
        <v>128</v>
      </c>
      <c r="D4113" t="s">
        <v>22</v>
      </c>
      <c r="E4113" s="1">
        <v>45246</v>
      </c>
      <c r="F4113" s="1" t="str">
        <f>TEXT(shipments9[[#This Row],[Shipdate]],"ddd")</f>
        <v>Thu</v>
      </c>
      <c r="G4113" s="1" t="str">
        <f>IF(OR(shipments9[[#This Row],[Day Name]]="Sat",shipments9[[#This Row],[Day Name]]="Sun"),"Weekend","Weekday")</f>
        <v>Weekday</v>
      </c>
      <c r="H4113">
        <v>5161.5</v>
      </c>
      <c r="I4113">
        <v>1033</v>
      </c>
      <c r="J4113" t="s">
        <v>172</v>
      </c>
      <c r="K4113" t="s">
        <v>8151</v>
      </c>
      <c r="L4113" t="s">
        <v>8152</v>
      </c>
      <c r="M4113">
        <v>11</v>
      </c>
      <c r="N4113" t="s">
        <v>8165</v>
      </c>
      <c r="O4113" s="4">
        <f>INDEX(products[Cost_per_box], MATCH(shipments9[[#This Row],[PID]], products[PID], 0))</f>
        <v>3.85</v>
      </c>
      <c r="P4113" s="4">
        <f>shipments9[[#This Row],[Boxes]]*shipments9[[#This Row],[Cost Per Box]]</f>
        <v>3977.05</v>
      </c>
      <c r="Q4113" s="4">
        <f>shipments9[[#This Row],[Amount]] -shipments9[[#This Row],[total cost]]</f>
        <v>1184.4499999999998</v>
      </c>
      <c r="R4113" s="4" t="str">
        <f>IF(shipments9[[#This Row],[Gross Profit]]&lt;0,"Loss","Profit")</f>
        <v>Profit</v>
      </c>
      <c r="S4113" s="9">
        <f>shipments9[[#This Row],[Gross Profit]]/shipments9[[#This Row],[Amount]]</f>
        <v>0.22947786496173589</v>
      </c>
      <c r="T4113" s="11">
        <f>shipments9[[#This Row],[Amount]]/shipments9[[#This Row],[Boxes]]</f>
        <v>4.996611810261375</v>
      </c>
    </row>
    <row r="4114" spans="1:20" hidden="1" x14ac:dyDescent="0.25">
      <c r="A4114" t="s">
        <v>4311</v>
      </c>
      <c r="B4114" t="s">
        <v>105</v>
      </c>
      <c r="C4114" t="s">
        <v>128</v>
      </c>
      <c r="D4114" t="s">
        <v>22</v>
      </c>
      <c r="E4114" s="1">
        <v>45019</v>
      </c>
      <c r="F4114" s="1" t="str">
        <f>TEXT(shipments9[[#This Row],[Shipdate]],"ddd")</f>
        <v>Mon</v>
      </c>
      <c r="G4114" s="1" t="str">
        <f>IF(OR(shipments9[[#This Row],[Day Name]]="Sat",shipments9[[#This Row],[Day Name]]="Sun"),"Weekend","Weekday")</f>
        <v>Weekday</v>
      </c>
      <c r="H4114">
        <v>7337.25</v>
      </c>
      <c r="I4114">
        <v>1468</v>
      </c>
      <c r="J4114" t="s">
        <v>172</v>
      </c>
      <c r="K4114" t="s">
        <v>8151</v>
      </c>
      <c r="L4114" t="s">
        <v>8154</v>
      </c>
      <c r="M4114">
        <v>4</v>
      </c>
      <c r="N4114" t="s">
        <v>8158</v>
      </c>
      <c r="O4114" s="4">
        <f>INDEX(products[Cost_per_box], MATCH(shipments9[[#This Row],[PID]], products[PID], 0))</f>
        <v>3.85</v>
      </c>
      <c r="P4114" s="4">
        <f>shipments9[[#This Row],[Boxes]]*shipments9[[#This Row],[Cost Per Box]]</f>
        <v>5651.8</v>
      </c>
      <c r="Q4114" s="4">
        <f>shipments9[[#This Row],[Amount]] -shipments9[[#This Row],[total cost]]</f>
        <v>1685.4499999999998</v>
      </c>
      <c r="R4114" s="4" t="str">
        <f>IF(shipments9[[#This Row],[Gross Profit]]&lt;0,"Loss","Profit")</f>
        <v>Profit</v>
      </c>
      <c r="S4114" s="9">
        <f>shipments9[[#This Row],[Gross Profit]]/shipments9[[#This Row],[Amount]]</f>
        <v>0.2297114041364271</v>
      </c>
      <c r="T4114" s="11">
        <f>shipments9[[#This Row],[Amount]]/shipments9[[#This Row],[Boxes]]</f>
        <v>4.9981267029972756</v>
      </c>
    </row>
    <row r="4115" spans="1:20" hidden="1" x14ac:dyDescent="0.25">
      <c r="A4115" t="s">
        <v>4312</v>
      </c>
      <c r="B4115" t="s">
        <v>105</v>
      </c>
      <c r="C4115" t="s">
        <v>128</v>
      </c>
      <c r="D4115" t="s">
        <v>22</v>
      </c>
      <c r="E4115" s="1">
        <v>45099</v>
      </c>
      <c r="F4115" s="1" t="str">
        <f>TEXT(shipments9[[#This Row],[Shipdate]],"ddd")</f>
        <v>Thu</v>
      </c>
      <c r="G4115" s="1" t="str">
        <f>IF(OR(shipments9[[#This Row],[Day Name]]="Sat",shipments9[[#This Row],[Day Name]]="Sun"),"Weekend","Weekday")</f>
        <v>Weekday</v>
      </c>
      <c r="H4115">
        <v>2693.25</v>
      </c>
      <c r="I4115">
        <v>337</v>
      </c>
      <c r="J4115" t="s">
        <v>172</v>
      </c>
      <c r="K4115" t="s">
        <v>8151</v>
      </c>
      <c r="L4115" t="s">
        <v>8154</v>
      </c>
      <c r="M4115">
        <v>6</v>
      </c>
      <c r="N4115" t="s">
        <v>8159</v>
      </c>
      <c r="O4115" s="4">
        <f>INDEX(products[Cost_per_box], MATCH(shipments9[[#This Row],[PID]], products[PID], 0))</f>
        <v>3.85</v>
      </c>
      <c r="P4115" s="4">
        <f>shipments9[[#This Row],[Boxes]]*shipments9[[#This Row],[Cost Per Box]]</f>
        <v>1297.45</v>
      </c>
      <c r="Q4115" s="4">
        <f>shipments9[[#This Row],[Amount]] -shipments9[[#This Row],[total cost]]</f>
        <v>1395.8</v>
      </c>
      <c r="R4115" s="4" t="str">
        <f>IF(shipments9[[#This Row],[Gross Profit]]&lt;0,"Loss","Profit")</f>
        <v>Profit</v>
      </c>
      <c r="S4115" s="9">
        <f>shipments9[[#This Row],[Gross Profit]]/shipments9[[#This Row],[Amount]]</f>
        <v>0.51825860948667968</v>
      </c>
      <c r="T4115" s="11">
        <f>shipments9[[#This Row],[Amount]]/shipments9[[#This Row],[Boxes]]</f>
        <v>7.991839762611276</v>
      </c>
    </row>
    <row r="4116" spans="1:20" hidden="1" x14ac:dyDescent="0.25">
      <c r="A4116" t="s">
        <v>4313</v>
      </c>
      <c r="B4116" t="s">
        <v>105</v>
      </c>
      <c r="C4116" t="s">
        <v>128</v>
      </c>
      <c r="D4116" t="s">
        <v>22</v>
      </c>
      <c r="E4116" s="1">
        <v>44957</v>
      </c>
      <c r="F4116" s="1" t="str">
        <f>TEXT(shipments9[[#This Row],[Shipdate]],"ddd")</f>
        <v>Tue</v>
      </c>
      <c r="G4116" s="1" t="str">
        <f>IF(OR(shipments9[[#This Row],[Day Name]]="Sat",shipments9[[#This Row],[Day Name]]="Sun"),"Weekend","Weekday")</f>
        <v>Weekday</v>
      </c>
      <c r="H4116">
        <v>12726</v>
      </c>
      <c r="I4116">
        <v>1818</v>
      </c>
      <c r="J4116" t="s">
        <v>172</v>
      </c>
      <c r="K4116" t="s">
        <v>8151</v>
      </c>
      <c r="L4116" t="s">
        <v>8156</v>
      </c>
      <c r="M4116">
        <v>1</v>
      </c>
      <c r="N4116" t="s">
        <v>8163</v>
      </c>
      <c r="O4116" s="4">
        <f>INDEX(products[Cost_per_box], MATCH(shipments9[[#This Row],[PID]], products[PID], 0))</f>
        <v>3.85</v>
      </c>
      <c r="P4116" s="4">
        <f>shipments9[[#This Row],[Boxes]]*shipments9[[#This Row],[Cost Per Box]]</f>
        <v>6999.3</v>
      </c>
      <c r="Q4116" s="4">
        <f>shipments9[[#This Row],[Amount]] -shipments9[[#This Row],[total cost]]</f>
        <v>5726.7</v>
      </c>
      <c r="R4116" s="4" t="str">
        <f>IF(shipments9[[#This Row],[Gross Profit]]&lt;0,"Loss","Profit")</f>
        <v>Profit</v>
      </c>
      <c r="S4116" s="9">
        <f>shipments9[[#This Row],[Gross Profit]]/shipments9[[#This Row],[Amount]]</f>
        <v>0.45</v>
      </c>
      <c r="T4116" s="11">
        <f>shipments9[[#This Row],[Amount]]/shipments9[[#This Row],[Boxes]]</f>
        <v>7</v>
      </c>
    </row>
    <row r="4117" spans="1:20" hidden="1" x14ac:dyDescent="0.25">
      <c r="A4117" t="s">
        <v>4314</v>
      </c>
      <c r="B4117" t="s">
        <v>111</v>
      </c>
      <c r="C4117" t="s">
        <v>128</v>
      </c>
      <c r="D4117" t="s">
        <v>22</v>
      </c>
      <c r="E4117" s="1">
        <v>45350</v>
      </c>
      <c r="F4117" s="1" t="str">
        <f>TEXT(shipments9[[#This Row],[Shipdate]],"ddd")</f>
        <v>Wed</v>
      </c>
      <c r="G4117" s="1" t="str">
        <f>IF(OR(shipments9[[#This Row],[Day Name]]="Sat",shipments9[[#This Row],[Day Name]]="Sun"),"Weekend","Weekday")</f>
        <v>Weekday</v>
      </c>
      <c r="H4117">
        <v>5879.25</v>
      </c>
      <c r="I4117">
        <v>840</v>
      </c>
      <c r="J4117" t="s">
        <v>172</v>
      </c>
      <c r="K4117" t="s">
        <v>8155</v>
      </c>
      <c r="L4117" t="s">
        <v>8156</v>
      </c>
      <c r="M4117">
        <v>2</v>
      </c>
      <c r="N4117" t="s">
        <v>8157</v>
      </c>
      <c r="O4117" s="4">
        <f>INDEX(products[Cost_per_box], MATCH(shipments9[[#This Row],[PID]], products[PID], 0))</f>
        <v>3.85</v>
      </c>
      <c r="P4117" s="4">
        <f>shipments9[[#This Row],[Boxes]]*shipments9[[#This Row],[Cost Per Box]]</f>
        <v>3234</v>
      </c>
      <c r="Q4117" s="4">
        <f>shipments9[[#This Row],[Amount]] -shipments9[[#This Row],[total cost]]</f>
        <v>2645.25</v>
      </c>
      <c r="R4117" s="4" t="str">
        <f>IF(shipments9[[#This Row],[Gross Profit]]&lt;0,"Loss","Profit")</f>
        <v>Profit</v>
      </c>
      <c r="S4117" s="9">
        <f>shipments9[[#This Row],[Gross Profit]]/shipments9[[#This Row],[Amount]]</f>
        <v>0.44992983798953951</v>
      </c>
      <c r="T4117" s="11">
        <f>shipments9[[#This Row],[Amount]]/shipments9[[#This Row],[Boxes]]</f>
        <v>6.9991071428571425</v>
      </c>
    </row>
    <row r="4118" spans="1:20" hidden="1" x14ac:dyDescent="0.25">
      <c r="A4118" t="s">
        <v>4315</v>
      </c>
      <c r="B4118" t="s">
        <v>114</v>
      </c>
      <c r="C4118" t="s">
        <v>128</v>
      </c>
      <c r="D4118" t="s">
        <v>22</v>
      </c>
      <c r="E4118" s="1">
        <v>45232</v>
      </c>
      <c r="F4118" s="1" t="str">
        <f>TEXT(shipments9[[#This Row],[Shipdate]],"ddd")</f>
        <v>Thu</v>
      </c>
      <c r="G4118" s="1" t="str">
        <f>IF(OR(shipments9[[#This Row],[Day Name]]="Sat",shipments9[[#This Row],[Day Name]]="Sun"),"Weekend","Weekday")</f>
        <v>Weekday</v>
      </c>
      <c r="H4118">
        <v>432</v>
      </c>
      <c r="I4118">
        <v>48</v>
      </c>
      <c r="J4118" t="s">
        <v>172</v>
      </c>
      <c r="K4118" t="s">
        <v>8151</v>
      </c>
      <c r="L4118" t="s">
        <v>8152</v>
      </c>
      <c r="M4118">
        <v>11</v>
      </c>
      <c r="N4118" t="s">
        <v>8165</v>
      </c>
      <c r="O4118" s="4">
        <f>INDEX(products[Cost_per_box], MATCH(shipments9[[#This Row],[PID]], products[PID], 0))</f>
        <v>3.85</v>
      </c>
      <c r="P4118" s="4">
        <f>shipments9[[#This Row],[Boxes]]*shipments9[[#This Row],[Cost Per Box]]</f>
        <v>184.8</v>
      </c>
      <c r="Q4118" s="4">
        <f>shipments9[[#This Row],[Amount]] -shipments9[[#This Row],[total cost]]</f>
        <v>247.2</v>
      </c>
      <c r="R4118" s="4" t="str">
        <f>IF(shipments9[[#This Row],[Gross Profit]]&lt;0,"Loss","Profit")</f>
        <v>Profit</v>
      </c>
      <c r="S4118" s="9">
        <f>shipments9[[#This Row],[Gross Profit]]/shipments9[[#This Row],[Amount]]</f>
        <v>0.57222222222222219</v>
      </c>
      <c r="T4118" s="11">
        <f>shipments9[[#This Row],[Amount]]/shipments9[[#This Row],[Boxes]]</f>
        <v>9</v>
      </c>
    </row>
    <row r="4119" spans="1:20" hidden="1" x14ac:dyDescent="0.25">
      <c r="A4119" t="s">
        <v>4316</v>
      </c>
      <c r="B4119" t="s">
        <v>102</v>
      </c>
      <c r="C4119" t="s">
        <v>128</v>
      </c>
      <c r="D4119" t="s">
        <v>22</v>
      </c>
      <c r="E4119" s="1">
        <v>45245</v>
      </c>
      <c r="F4119" s="1" t="str">
        <f>TEXT(shipments9[[#This Row],[Shipdate]],"ddd")</f>
        <v>Wed</v>
      </c>
      <c r="G4119" s="1" t="str">
        <f>IF(OR(shipments9[[#This Row],[Day Name]]="Sat",shipments9[[#This Row],[Day Name]]="Sun"),"Weekend","Weekday")</f>
        <v>Weekday</v>
      </c>
      <c r="H4119">
        <v>1613.25</v>
      </c>
      <c r="I4119">
        <v>231</v>
      </c>
      <c r="J4119" t="s">
        <v>172</v>
      </c>
      <c r="K4119" t="s">
        <v>8151</v>
      </c>
      <c r="L4119" t="s">
        <v>8152</v>
      </c>
      <c r="M4119">
        <v>11</v>
      </c>
      <c r="N4119" t="s">
        <v>8165</v>
      </c>
      <c r="O4119" s="4">
        <f>INDEX(products[Cost_per_box], MATCH(shipments9[[#This Row],[PID]], products[PID], 0))</f>
        <v>3.85</v>
      </c>
      <c r="P4119" s="4">
        <f>shipments9[[#This Row],[Boxes]]*shipments9[[#This Row],[Cost Per Box]]</f>
        <v>889.35</v>
      </c>
      <c r="Q4119" s="4">
        <f>shipments9[[#This Row],[Amount]] -shipments9[[#This Row],[total cost]]</f>
        <v>723.9</v>
      </c>
      <c r="R4119" s="4" t="str">
        <f>IF(shipments9[[#This Row],[Gross Profit]]&lt;0,"Loss","Profit")</f>
        <v>Profit</v>
      </c>
      <c r="S4119" s="9">
        <f>shipments9[[#This Row],[Gross Profit]]/shipments9[[#This Row],[Amount]]</f>
        <v>0.4487215248721525</v>
      </c>
      <c r="T4119" s="11">
        <f>shipments9[[#This Row],[Amount]]/shipments9[[#This Row],[Boxes]]</f>
        <v>6.9837662337662341</v>
      </c>
    </row>
    <row r="4120" spans="1:20" hidden="1" x14ac:dyDescent="0.25">
      <c r="A4120" t="s">
        <v>4317</v>
      </c>
      <c r="B4120" t="s">
        <v>102</v>
      </c>
      <c r="C4120" t="s">
        <v>128</v>
      </c>
      <c r="D4120" t="s">
        <v>22</v>
      </c>
      <c r="E4120" s="1">
        <v>45084</v>
      </c>
      <c r="F4120" s="1" t="str">
        <f>TEXT(shipments9[[#This Row],[Shipdate]],"ddd")</f>
        <v>Wed</v>
      </c>
      <c r="G4120" s="1" t="str">
        <f>IF(OR(shipments9[[#This Row],[Day Name]]="Sat",shipments9[[#This Row],[Day Name]]="Sun"),"Weekend","Weekday")</f>
        <v>Weekday</v>
      </c>
      <c r="H4120">
        <v>3780</v>
      </c>
      <c r="I4120">
        <v>540</v>
      </c>
      <c r="J4120" t="s">
        <v>172</v>
      </c>
      <c r="K4120" t="s">
        <v>8151</v>
      </c>
      <c r="L4120" t="s">
        <v>8154</v>
      </c>
      <c r="M4120">
        <v>6</v>
      </c>
      <c r="N4120" t="s">
        <v>8159</v>
      </c>
      <c r="O4120" s="4">
        <f>INDEX(products[Cost_per_box], MATCH(shipments9[[#This Row],[PID]], products[PID], 0))</f>
        <v>3.85</v>
      </c>
      <c r="P4120" s="4">
        <f>shipments9[[#This Row],[Boxes]]*shipments9[[#This Row],[Cost Per Box]]</f>
        <v>2079</v>
      </c>
      <c r="Q4120" s="4">
        <f>shipments9[[#This Row],[Amount]] -shipments9[[#This Row],[total cost]]</f>
        <v>1701</v>
      </c>
      <c r="R4120" s="4" t="str">
        <f>IF(shipments9[[#This Row],[Gross Profit]]&lt;0,"Loss","Profit")</f>
        <v>Profit</v>
      </c>
      <c r="S4120" s="9">
        <f>shipments9[[#This Row],[Gross Profit]]/shipments9[[#This Row],[Amount]]</f>
        <v>0.45</v>
      </c>
      <c r="T4120" s="11">
        <f>shipments9[[#This Row],[Amount]]/shipments9[[#This Row],[Boxes]]</f>
        <v>7</v>
      </c>
    </row>
    <row r="4121" spans="1:20" hidden="1" x14ac:dyDescent="0.25">
      <c r="A4121" t="s">
        <v>4318</v>
      </c>
      <c r="B4121" t="s">
        <v>102</v>
      </c>
      <c r="C4121" t="s">
        <v>128</v>
      </c>
      <c r="D4121" t="s">
        <v>22</v>
      </c>
      <c r="E4121" s="1">
        <v>45155</v>
      </c>
      <c r="F4121" s="1" t="str">
        <f>TEXT(shipments9[[#This Row],[Shipdate]],"ddd")</f>
        <v>Thu</v>
      </c>
      <c r="G4121" s="1" t="str">
        <f>IF(OR(shipments9[[#This Row],[Day Name]]="Sat",shipments9[[#This Row],[Day Name]]="Sun"),"Weekend","Weekday")</f>
        <v>Weekday</v>
      </c>
      <c r="H4121">
        <v>1703.25</v>
      </c>
      <c r="I4121">
        <v>190</v>
      </c>
      <c r="J4121" t="s">
        <v>172</v>
      </c>
      <c r="K4121" t="s">
        <v>8151</v>
      </c>
      <c r="L4121" t="s">
        <v>8160</v>
      </c>
      <c r="M4121">
        <v>8</v>
      </c>
      <c r="N4121" t="s">
        <v>8162</v>
      </c>
      <c r="O4121" s="4">
        <f>INDEX(products[Cost_per_box], MATCH(shipments9[[#This Row],[PID]], products[PID], 0))</f>
        <v>3.85</v>
      </c>
      <c r="P4121" s="4">
        <f>shipments9[[#This Row],[Boxes]]*shipments9[[#This Row],[Cost Per Box]]</f>
        <v>731.5</v>
      </c>
      <c r="Q4121" s="4">
        <f>shipments9[[#This Row],[Amount]] -shipments9[[#This Row],[total cost]]</f>
        <v>971.75</v>
      </c>
      <c r="R4121" s="4" t="str">
        <f>IF(shipments9[[#This Row],[Gross Profit]]&lt;0,"Loss","Profit")</f>
        <v>Profit</v>
      </c>
      <c r="S4121" s="9">
        <f>shipments9[[#This Row],[Gross Profit]]/shipments9[[#This Row],[Amount]]</f>
        <v>0.57052693380302366</v>
      </c>
      <c r="T4121" s="11">
        <f>shipments9[[#This Row],[Amount]]/shipments9[[#This Row],[Boxes]]</f>
        <v>8.9644736842105264</v>
      </c>
    </row>
    <row r="4122" spans="1:20" hidden="1" x14ac:dyDescent="0.25">
      <c r="A4122" t="s">
        <v>4319</v>
      </c>
      <c r="B4122" t="s">
        <v>102</v>
      </c>
      <c r="C4122" t="s">
        <v>128</v>
      </c>
      <c r="D4122" t="s">
        <v>22</v>
      </c>
      <c r="E4122" s="1">
        <v>45285</v>
      </c>
      <c r="F4122" s="1" t="str">
        <f>TEXT(shipments9[[#This Row],[Shipdate]],"ddd")</f>
        <v>Mon</v>
      </c>
      <c r="G4122" s="1" t="str">
        <f>IF(OR(shipments9[[#This Row],[Day Name]]="Sat",shipments9[[#This Row],[Day Name]]="Sun"),"Weekend","Weekday")</f>
        <v>Weekday</v>
      </c>
      <c r="H4122">
        <v>771.75</v>
      </c>
      <c r="I4122">
        <v>97</v>
      </c>
      <c r="J4122" t="s">
        <v>172</v>
      </c>
      <c r="K4122" t="s">
        <v>8151</v>
      </c>
      <c r="L4122" t="s">
        <v>8152</v>
      </c>
      <c r="M4122">
        <v>12</v>
      </c>
      <c r="N4122" t="s">
        <v>8166</v>
      </c>
      <c r="O4122" s="4">
        <f>INDEX(products[Cost_per_box], MATCH(shipments9[[#This Row],[PID]], products[PID], 0))</f>
        <v>3.85</v>
      </c>
      <c r="P4122" s="4">
        <f>shipments9[[#This Row],[Boxes]]*shipments9[[#This Row],[Cost Per Box]]</f>
        <v>373.45</v>
      </c>
      <c r="Q4122" s="4">
        <f>shipments9[[#This Row],[Amount]] -shipments9[[#This Row],[total cost]]</f>
        <v>398.3</v>
      </c>
      <c r="R4122" s="4" t="str">
        <f>IF(shipments9[[#This Row],[Gross Profit]]&lt;0,"Loss","Profit")</f>
        <v>Profit</v>
      </c>
      <c r="S4122" s="9">
        <f>shipments9[[#This Row],[Gross Profit]]/shipments9[[#This Row],[Amount]]</f>
        <v>0.51609977324263046</v>
      </c>
      <c r="T4122" s="11">
        <f>shipments9[[#This Row],[Amount]]/shipments9[[#This Row],[Boxes]]</f>
        <v>7.9561855670103094</v>
      </c>
    </row>
    <row r="4123" spans="1:20" hidden="1" x14ac:dyDescent="0.25">
      <c r="A4123" t="s">
        <v>4320</v>
      </c>
      <c r="B4123" t="s">
        <v>102</v>
      </c>
      <c r="C4123" t="s">
        <v>128</v>
      </c>
      <c r="D4123" t="s">
        <v>22</v>
      </c>
      <c r="E4123" s="1">
        <v>45378</v>
      </c>
      <c r="F4123" s="1" t="str">
        <f>TEXT(shipments9[[#This Row],[Shipdate]],"ddd")</f>
        <v>Wed</v>
      </c>
      <c r="G4123" s="1" t="str">
        <f>IF(OR(shipments9[[#This Row],[Day Name]]="Sat",shipments9[[#This Row],[Day Name]]="Sun"),"Weekend","Weekday")</f>
        <v>Weekday</v>
      </c>
      <c r="H4123">
        <v>3136.5</v>
      </c>
      <c r="I4123">
        <v>628</v>
      </c>
      <c r="J4123" t="s">
        <v>172</v>
      </c>
      <c r="K4123" t="s">
        <v>8155</v>
      </c>
      <c r="L4123" t="s">
        <v>8156</v>
      </c>
      <c r="M4123">
        <v>3</v>
      </c>
      <c r="N4123" t="s">
        <v>8164</v>
      </c>
      <c r="O4123" s="4">
        <f>INDEX(products[Cost_per_box], MATCH(shipments9[[#This Row],[PID]], products[PID], 0))</f>
        <v>3.85</v>
      </c>
      <c r="P4123" s="4">
        <f>shipments9[[#This Row],[Boxes]]*shipments9[[#This Row],[Cost Per Box]]</f>
        <v>2417.8000000000002</v>
      </c>
      <c r="Q4123" s="4">
        <f>shipments9[[#This Row],[Amount]] -shipments9[[#This Row],[total cost]]</f>
        <v>718.69999999999982</v>
      </c>
      <c r="R4123" s="4" t="str">
        <f>IF(shipments9[[#This Row],[Gross Profit]]&lt;0,"Loss","Profit")</f>
        <v>Profit</v>
      </c>
      <c r="S4123" s="9">
        <f>shipments9[[#This Row],[Gross Profit]]/shipments9[[#This Row],[Amount]]</f>
        <v>0.2291407619958552</v>
      </c>
      <c r="T4123" s="11">
        <f>shipments9[[#This Row],[Amount]]/shipments9[[#This Row],[Boxes]]</f>
        <v>4.994426751592357</v>
      </c>
    </row>
    <row r="4124" spans="1:20" hidden="1" x14ac:dyDescent="0.25">
      <c r="A4124" t="s">
        <v>4321</v>
      </c>
      <c r="B4124" t="s">
        <v>102</v>
      </c>
      <c r="C4124" t="s">
        <v>128</v>
      </c>
      <c r="D4124" t="s">
        <v>22</v>
      </c>
      <c r="E4124" s="1">
        <v>45274</v>
      </c>
      <c r="F4124" s="1" t="str">
        <f>TEXT(shipments9[[#This Row],[Shipdate]],"ddd")</f>
        <v>Thu</v>
      </c>
      <c r="G4124" s="1" t="str">
        <f>IF(OR(shipments9[[#This Row],[Day Name]]="Sat",shipments9[[#This Row],[Day Name]]="Sun"),"Weekend","Weekday")</f>
        <v>Weekday</v>
      </c>
      <c r="H4124">
        <v>9069.75</v>
      </c>
      <c r="I4124">
        <v>1134</v>
      </c>
      <c r="J4124" t="s">
        <v>172</v>
      </c>
      <c r="K4124" t="s">
        <v>8151</v>
      </c>
      <c r="L4124" t="s">
        <v>8152</v>
      </c>
      <c r="M4124">
        <v>12</v>
      </c>
      <c r="N4124" t="s">
        <v>8166</v>
      </c>
      <c r="O4124" s="4">
        <f>INDEX(products[Cost_per_box], MATCH(shipments9[[#This Row],[PID]], products[PID], 0))</f>
        <v>3.85</v>
      </c>
      <c r="P4124" s="4">
        <f>shipments9[[#This Row],[Boxes]]*shipments9[[#This Row],[Cost Per Box]]</f>
        <v>4365.9000000000005</v>
      </c>
      <c r="Q4124" s="4">
        <f>shipments9[[#This Row],[Amount]] -shipments9[[#This Row],[total cost]]</f>
        <v>4703.8499999999995</v>
      </c>
      <c r="R4124" s="4" t="str">
        <f>IF(shipments9[[#This Row],[Gross Profit]]&lt;0,"Loss","Profit")</f>
        <v>Profit</v>
      </c>
      <c r="S4124" s="9">
        <f>shipments9[[#This Row],[Gross Profit]]/shipments9[[#This Row],[Amount]]</f>
        <v>0.51863061275117828</v>
      </c>
      <c r="T4124" s="11">
        <f>shipments9[[#This Row],[Amount]]/shipments9[[#This Row],[Boxes]]</f>
        <v>7.9980158730158726</v>
      </c>
    </row>
    <row r="4125" spans="1:20" hidden="1" x14ac:dyDescent="0.25">
      <c r="A4125" t="s">
        <v>4322</v>
      </c>
      <c r="B4125" t="s">
        <v>102</v>
      </c>
      <c r="C4125" t="s">
        <v>128</v>
      </c>
      <c r="D4125" t="s">
        <v>22</v>
      </c>
      <c r="E4125" s="1">
        <v>45072</v>
      </c>
      <c r="F4125" s="1" t="str">
        <f>TEXT(shipments9[[#This Row],[Shipdate]],"ddd")</f>
        <v>Fri</v>
      </c>
      <c r="G4125" s="1" t="str">
        <f>IF(OR(shipments9[[#This Row],[Day Name]]="Sat",shipments9[[#This Row],[Day Name]]="Sun"),"Weekend","Weekday")</f>
        <v>Weekday</v>
      </c>
      <c r="H4125">
        <v>7443</v>
      </c>
      <c r="I4125">
        <v>827</v>
      </c>
      <c r="J4125" t="s">
        <v>172</v>
      </c>
      <c r="K4125" t="s">
        <v>8151</v>
      </c>
      <c r="L4125" t="s">
        <v>8154</v>
      </c>
      <c r="M4125">
        <v>5</v>
      </c>
      <c r="N4125" t="s">
        <v>201</v>
      </c>
      <c r="O4125" s="4">
        <f>INDEX(products[Cost_per_box], MATCH(shipments9[[#This Row],[PID]], products[PID], 0))</f>
        <v>3.85</v>
      </c>
      <c r="P4125" s="4">
        <f>shipments9[[#This Row],[Boxes]]*shipments9[[#This Row],[Cost Per Box]]</f>
        <v>3183.9500000000003</v>
      </c>
      <c r="Q4125" s="4">
        <f>shipments9[[#This Row],[Amount]] -shipments9[[#This Row],[total cost]]</f>
        <v>4259.0499999999993</v>
      </c>
      <c r="R4125" s="4" t="str">
        <f>IF(shipments9[[#This Row],[Gross Profit]]&lt;0,"Loss","Profit")</f>
        <v>Profit</v>
      </c>
      <c r="S4125" s="9">
        <f>shipments9[[#This Row],[Gross Profit]]/shipments9[[#This Row],[Amount]]</f>
        <v>0.57222222222222208</v>
      </c>
      <c r="T4125" s="11">
        <f>shipments9[[#This Row],[Amount]]/shipments9[[#This Row],[Boxes]]</f>
        <v>9</v>
      </c>
    </row>
    <row r="4126" spans="1:20" hidden="1" x14ac:dyDescent="0.25">
      <c r="A4126" t="s">
        <v>4323</v>
      </c>
      <c r="B4126" t="s">
        <v>42</v>
      </c>
      <c r="C4126" t="s">
        <v>165</v>
      </c>
      <c r="D4126" t="s">
        <v>28</v>
      </c>
      <c r="E4126" s="1">
        <v>45141</v>
      </c>
      <c r="F4126" s="1" t="str">
        <f>TEXT(shipments9[[#This Row],[Shipdate]],"ddd")</f>
        <v>Thu</v>
      </c>
      <c r="G4126" s="1" t="str">
        <f>IF(OR(shipments9[[#This Row],[Day Name]]="Sat",shipments9[[#This Row],[Day Name]]="Sun"),"Weekend","Weekday")</f>
        <v>Weekday</v>
      </c>
      <c r="H4126">
        <v>6446.25</v>
      </c>
      <c r="I4126">
        <v>340</v>
      </c>
      <c r="J4126" t="s">
        <v>172</v>
      </c>
      <c r="K4126" t="s">
        <v>8151</v>
      </c>
      <c r="L4126" t="s">
        <v>8160</v>
      </c>
      <c r="M4126">
        <v>8</v>
      </c>
      <c r="N4126" t="s">
        <v>8162</v>
      </c>
      <c r="O4126" s="4">
        <f>INDEX(products[Cost_per_box], MATCH(shipments9[[#This Row],[PID]], products[PID], 0))</f>
        <v>2.65</v>
      </c>
      <c r="P4126" s="4">
        <f>shipments9[[#This Row],[Boxes]]*shipments9[[#This Row],[Cost Per Box]]</f>
        <v>901</v>
      </c>
      <c r="Q4126" s="4">
        <f>shipments9[[#This Row],[Amount]] -shipments9[[#This Row],[total cost]]</f>
        <v>5545.25</v>
      </c>
      <c r="R4126" s="4" t="str">
        <f>IF(shipments9[[#This Row],[Gross Profit]]&lt;0,"Loss","Profit")</f>
        <v>Profit</v>
      </c>
      <c r="S4126" s="9">
        <f>shipments9[[#This Row],[Gross Profit]]/shipments9[[#This Row],[Amount]]</f>
        <v>0.86022881520263716</v>
      </c>
      <c r="T4126" s="11">
        <f>shipments9[[#This Row],[Amount]]/shipments9[[#This Row],[Boxes]]</f>
        <v>18.959558823529413</v>
      </c>
    </row>
    <row r="4127" spans="1:20" hidden="1" x14ac:dyDescent="0.25">
      <c r="A4127" t="s">
        <v>4324</v>
      </c>
      <c r="B4127" t="s">
        <v>42</v>
      </c>
      <c r="C4127" t="s">
        <v>165</v>
      </c>
      <c r="D4127" t="s">
        <v>28</v>
      </c>
      <c r="E4127" s="1">
        <v>45268</v>
      </c>
      <c r="F4127" s="1" t="str">
        <f>TEXT(shipments9[[#This Row],[Shipdate]],"ddd")</f>
        <v>Fri</v>
      </c>
      <c r="G4127" s="1" t="str">
        <f>IF(OR(shipments9[[#This Row],[Day Name]]="Sat",shipments9[[#This Row],[Day Name]]="Sun"),"Weekend","Weekday")</f>
        <v>Weekday</v>
      </c>
      <c r="H4127">
        <v>9324</v>
      </c>
      <c r="I4127">
        <v>491</v>
      </c>
      <c r="J4127" t="s">
        <v>172</v>
      </c>
      <c r="K4127" t="s">
        <v>8151</v>
      </c>
      <c r="L4127" t="s">
        <v>8152</v>
      </c>
      <c r="M4127">
        <v>12</v>
      </c>
      <c r="N4127" t="s">
        <v>8166</v>
      </c>
      <c r="O4127" s="4">
        <f>INDEX(products[Cost_per_box], MATCH(shipments9[[#This Row],[PID]], products[PID], 0))</f>
        <v>2.65</v>
      </c>
      <c r="P4127" s="4">
        <f>shipments9[[#This Row],[Boxes]]*shipments9[[#This Row],[Cost Per Box]]</f>
        <v>1301.1499999999999</v>
      </c>
      <c r="Q4127" s="4">
        <f>shipments9[[#This Row],[Amount]] -shipments9[[#This Row],[total cost]]</f>
        <v>8022.85</v>
      </c>
      <c r="R4127" s="4" t="str">
        <f>IF(shipments9[[#This Row],[Gross Profit]]&lt;0,"Loss","Profit")</f>
        <v>Profit</v>
      </c>
      <c r="S4127" s="9">
        <f>shipments9[[#This Row],[Gross Profit]]/shipments9[[#This Row],[Amount]]</f>
        <v>0.86045152295152294</v>
      </c>
      <c r="T4127" s="11">
        <f>shipments9[[#This Row],[Amount]]/shipments9[[#This Row],[Boxes]]</f>
        <v>18.989816700610998</v>
      </c>
    </row>
    <row r="4128" spans="1:20" hidden="1" x14ac:dyDescent="0.25">
      <c r="A4128" t="s">
        <v>4325</v>
      </c>
      <c r="B4128" t="s">
        <v>45</v>
      </c>
      <c r="C4128" t="s">
        <v>165</v>
      </c>
      <c r="D4128" t="s">
        <v>28</v>
      </c>
      <c r="E4128" s="1">
        <v>44974</v>
      </c>
      <c r="F4128" s="1" t="str">
        <f>TEXT(shipments9[[#This Row],[Shipdate]],"ddd")</f>
        <v>Fri</v>
      </c>
      <c r="G4128" s="1" t="str">
        <f>IF(OR(shipments9[[#This Row],[Day Name]]="Sat",shipments9[[#This Row],[Day Name]]="Sun"),"Weekend","Weekday")</f>
        <v>Weekday</v>
      </c>
      <c r="H4128">
        <v>5487.75</v>
      </c>
      <c r="I4128">
        <v>289</v>
      </c>
      <c r="J4128" t="s">
        <v>172</v>
      </c>
      <c r="K4128" t="s">
        <v>8151</v>
      </c>
      <c r="L4128" t="s">
        <v>8156</v>
      </c>
      <c r="M4128">
        <v>2</v>
      </c>
      <c r="N4128" t="s">
        <v>8157</v>
      </c>
      <c r="O4128" s="4">
        <f>INDEX(products[Cost_per_box], MATCH(shipments9[[#This Row],[PID]], products[PID], 0))</f>
        <v>2.65</v>
      </c>
      <c r="P4128" s="4">
        <f>shipments9[[#This Row],[Boxes]]*shipments9[[#This Row],[Cost Per Box]]</f>
        <v>765.85</v>
      </c>
      <c r="Q4128" s="4">
        <f>shipments9[[#This Row],[Amount]] -shipments9[[#This Row],[total cost]]</f>
        <v>4721.8999999999996</v>
      </c>
      <c r="R4128" s="4" t="str">
        <f>IF(shipments9[[#This Row],[Gross Profit]]&lt;0,"Loss","Profit")</f>
        <v>Profit</v>
      </c>
      <c r="S4128" s="9">
        <f>shipments9[[#This Row],[Gross Profit]]/shipments9[[#This Row],[Amount]]</f>
        <v>0.86044371554826649</v>
      </c>
      <c r="T4128" s="11">
        <f>shipments9[[#This Row],[Amount]]/shipments9[[#This Row],[Boxes]]</f>
        <v>18.988754325259517</v>
      </c>
    </row>
    <row r="4129" spans="1:20" hidden="1" x14ac:dyDescent="0.25">
      <c r="A4129" t="s">
        <v>4326</v>
      </c>
      <c r="B4129" t="s">
        <v>45</v>
      </c>
      <c r="C4129" t="s">
        <v>165</v>
      </c>
      <c r="D4129" t="s">
        <v>28</v>
      </c>
      <c r="E4129" s="1">
        <v>45460</v>
      </c>
      <c r="F4129" s="1" t="str">
        <f>TEXT(shipments9[[#This Row],[Shipdate]],"ddd")</f>
        <v>Mon</v>
      </c>
      <c r="G4129" s="1" t="str">
        <f>IF(OR(shipments9[[#This Row],[Day Name]]="Sat",shipments9[[#This Row],[Day Name]]="Sun"),"Weekend","Weekday")</f>
        <v>Weekday</v>
      </c>
      <c r="H4129">
        <v>7593.75</v>
      </c>
      <c r="I4129">
        <v>380</v>
      </c>
      <c r="J4129" t="s">
        <v>172</v>
      </c>
      <c r="K4129" t="s">
        <v>8155</v>
      </c>
      <c r="L4129" t="s">
        <v>8154</v>
      </c>
      <c r="M4129">
        <v>6</v>
      </c>
      <c r="N4129" t="s">
        <v>8159</v>
      </c>
      <c r="O4129" s="4">
        <f>INDEX(products[Cost_per_box], MATCH(shipments9[[#This Row],[PID]], products[PID], 0))</f>
        <v>2.65</v>
      </c>
      <c r="P4129" s="4">
        <f>shipments9[[#This Row],[Boxes]]*shipments9[[#This Row],[Cost Per Box]]</f>
        <v>1007</v>
      </c>
      <c r="Q4129" s="4">
        <f>shipments9[[#This Row],[Amount]] -shipments9[[#This Row],[total cost]]</f>
        <v>6586.75</v>
      </c>
      <c r="R4129" s="4" t="str">
        <f>IF(shipments9[[#This Row],[Gross Profit]]&lt;0,"Loss","Profit")</f>
        <v>Profit</v>
      </c>
      <c r="S4129" s="9">
        <f>shipments9[[#This Row],[Gross Profit]]/shipments9[[#This Row],[Amount]]</f>
        <v>0.86739094650205761</v>
      </c>
      <c r="T4129" s="11">
        <f>shipments9[[#This Row],[Amount]]/shipments9[[#This Row],[Boxes]]</f>
        <v>19.983552631578949</v>
      </c>
    </row>
    <row r="4130" spans="1:20" hidden="1" x14ac:dyDescent="0.25">
      <c r="A4130" t="s">
        <v>4327</v>
      </c>
      <c r="B4130" t="s">
        <v>45</v>
      </c>
      <c r="C4130" t="s">
        <v>165</v>
      </c>
      <c r="D4130" t="s">
        <v>28</v>
      </c>
      <c r="E4130" s="1">
        <v>45072</v>
      </c>
      <c r="F4130" s="1" t="str">
        <f>TEXT(shipments9[[#This Row],[Shipdate]],"ddd")</f>
        <v>Fri</v>
      </c>
      <c r="G4130" s="1" t="str">
        <f>IF(OR(shipments9[[#This Row],[Day Name]]="Sat",shipments9[[#This Row],[Day Name]]="Sun"),"Weekend","Weekday")</f>
        <v>Weekday</v>
      </c>
      <c r="H4130">
        <v>5154.75</v>
      </c>
      <c r="I4130">
        <v>272</v>
      </c>
      <c r="J4130" t="s">
        <v>172</v>
      </c>
      <c r="K4130" t="s">
        <v>8151</v>
      </c>
      <c r="L4130" t="s">
        <v>8154</v>
      </c>
      <c r="M4130">
        <v>5</v>
      </c>
      <c r="N4130" t="s">
        <v>201</v>
      </c>
      <c r="O4130" s="4">
        <f>INDEX(products[Cost_per_box], MATCH(shipments9[[#This Row],[PID]], products[PID], 0))</f>
        <v>2.65</v>
      </c>
      <c r="P4130" s="4">
        <f>shipments9[[#This Row],[Boxes]]*shipments9[[#This Row],[Cost Per Box]]</f>
        <v>720.8</v>
      </c>
      <c r="Q4130" s="4">
        <f>shipments9[[#This Row],[Amount]] -shipments9[[#This Row],[total cost]]</f>
        <v>4433.95</v>
      </c>
      <c r="R4130" s="4" t="str">
        <f>IF(shipments9[[#This Row],[Gross Profit]]&lt;0,"Loss","Profit")</f>
        <v>Profit</v>
      </c>
      <c r="S4130" s="9">
        <f>shipments9[[#This Row],[Gross Profit]]/shipments9[[#This Row],[Amount]]</f>
        <v>0.8601678063921625</v>
      </c>
      <c r="T4130" s="11">
        <f>shipments9[[#This Row],[Amount]]/shipments9[[#This Row],[Boxes]]</f>
        <v>18.951286764705884</v>
      </c>
    </row>
    <row r="4131" spans="1:20" hidden="1" x14ac:dyDescent="0.25">
      <c r="A4131" t="s">
        <v>4328</v>
      </c>
      <c r="B4131" t="s">
        <v>45</v>
      </c>
      <c r="C4131" t="s">
        <v>165</v>
      </c>
      <c r="D4131" t="s">
        <v>28</v>
      </c>
      <c r="E4131" s="1">
        <v>45064</v>
      </c>
      <c r="F4131" s="1" t="str">
        <f>TEXT(shipments9[[#This Row],[Shipdate]],"ddd")</f>
        <v>Thu</v>
      </c>
      <c r="G4131" s="1" t="str">
        <f>IF(OR(shipments9[[#This Row],[Day Name]]="Sat",shipments9[[#This Row],[Day Name]]="Sun"),"Weekend","Weekday")</f>
        <v>Weekday</v>
      </c>
      <c r="H4131">
        <v>7128</v>
      </c>
      <c r="I4131">
        <v>396</v>
      </c>
      <c r="J4131" t="s">
        <v>172</v>
      </c>
      <c r="K4131" t="s">
        <v>8151</v>
      </c>
      <c r="L4131" t="s">
        <v>8154</v>
      </c>
      <c r="M4131">
        <v>5</v>
      </c>
      <c r="N4131" t="s">
        <v>201</v>
      </c>
      <c r="O4131" s="4">
        <f>INDEX(products[Cost_per_box], MATCH(shipments9[[#This Row],[PID]], products[PID], 0))</f>
        <v>2.65</v>
      </c>
      <c r="P4131" s="4">
        <f>shipments9[[#This Row],[Boxes]]*shipments9[[#This Row],[Cost Per Box]]</f>
        <v>1049.3999999999999</v>
      </c>
      <c r="Q4131" s="4">
        <f>shipments9[[#This Row],[Amount]] -shipments9[[#This Row],[total cost]]</f>
        <v>6078.6</v>
      </c>
      <c r="R4131" s="4" t="str">
        <f>IF(shipments9[[#This Row],[Gross Profit]]&lt;0,"Loss","Profit")</f>
        <v>Profit</v>
      </c>
      <c r="S4131" s="9">
        <f>shipments9[[#This Row],[Gross Profit]]/shipments9[[#This Row],[Amount]]</f>
        <v>0.85277777777777786</v>
      </c>
      <c r="T4131" s="11">
        <f>shipments9[[#This Row],[Amount]]/shipments9[[#This Row],[Boxes]]</f>
        <v>18</v>
      </c>
    </row>
    <row r="4132" spans="1:20" hidden="1" x14ac:dyDescent="0.25">
      <c r="A4132" t="s">
        <v>4329</v>
      </c>
      <c r="B4132" t="s">
        <v>45</v>
      </c>
      <c r="C4132" t="s">
        <v>165</v>
      </c>
      <c r="D4132" t="s">
        <v>28</v>
      </c>
      <c r="E4132" s="1">
        <v>45202</v>
      </c>
      <c r="F4132" s="1" t="str">
        <f>TEXT(shipments9[[#This Row],[Shipdate]],"ddd")</f>
        <v>Tue</v>
      </c>
      <c r="G4132" s="1" t="str">
        <f>IF(OR(shipments9[[#This Row],[Day Name]]="Sat",shipments9[[#This Row],[Day Name]]="Sun"),"Weekend","Weekday")</f>
        <v>Weekday</v>
      </c>
      <c r="H4132">
        <v>6385.5</v>
      </c>
      <c r="I4132">
        <v>337</v>
      </c>
      <c r="J4132" t="s">
        <v>172</v>
      </c>
      <c r="K4132" t="s">
        <v>8151</v>
      </c>
      <c r="L4132" t="s">
        <v>8152</v>
      </c>
      <c r="M4132">
        <v>10</v>
      </c>
      <c r="N4132" t="s">
        <v>8153</v>
      </c>
      <c r="O4132" s="4">
        <f>INDEX(products[Cost_per_box], MATCH(shipments9[[#This Row],[PID]], products[PID], 0))</f>
        <v>2.65</v>
      </c>
      <c r="P4132" s="4">
        <f>shipments9[[#This Row],[Boxes]]*shipments9[[#This Row],[Cost Per Box]]</f>
        <v>893.05</v>
      </c>
      <c r="Q4132" s="4">
        <f>shipments9[[#This Row],[Amount]] -shipments9[[#This Row],[total cost]]</f>
        <v>5492.45</v>
      </c>
      <c r="R4132" s="4" t="str">
        <f>IF(shipments9[[#This Row],[Gross Profit]]&lt;0,"Loss","Profit")</f>
        <v>Profit</v>
      </c>
      <c r="S4132" s="9">
        <f>shipments9[[#This Row],[Gross Profit]]/shipments9[[#This Row],[Amount]]</f>
        <v>0.86014407642314616</v>
      </c>
      <c r="T4132" s="11">
        <f>shipments9[[#This Row],[Amount]]/shipments9[[#This Row],[Boxes]]</f>
        <v>18.948071216617212</v>
      </c>
    </row>
    <row r="4133" spans="1:20" hidden="1" x14ac:dyDescent="0.25">
      <c r="A4133" t="s">
        <v>4330</v>
      </c>
      <c r="B4133" t="s">
        <v>71</v>
      </c>
      <c r="C4133" t="s">
        <v>165</v>
      </c>
      <c r="D4133" t="s">
        <v>28</v>
      </c>
      <c r="E4133" s="1">
        <v>45287</v>
      </c>
      <c r="F4133" s="1" t="str">
        <f>TEXT(shipments9[[#This Row],[Shipdate]],"ddd")</f>
        <v>Wed</v>
      </c>
      <c r="G4133" s="1" t="str">
        <f>IF(OR(shipments9[[#This Row],[Day Name]]="Sat",shipments9[[#This Row],[Day Name]]="Sun"),"Weekend","Weekday")</f>
        <v>Weekday</v>
      </c>
      <c r="H4133">
        <v>10989</v>
      </c>
      <c r="I4133">
        <v>579</v>
      </c>
      <c r="J4133" t="s">
        <v>172</v>
      </c>
      <c r="K4133" t="s">
        <v>8151</v>
      </c>
      <c r="L4133" t="s">
        <v>8152</v>
      </c>
      <c r="M4133">
        <v>12</v>
      </c>
      <c r="N4133" t="s">
        <v>8166</v>
      </c>
      <c r="O4133" s="4">
        <f>INDEX(products[Cost_per_box], MATCH(shipments9[[#This Row],[PID]], products[PID], 0))</f>
        <v>2.65</v>
      </c>
      <c r="P4133" s="4">
        <f>shipments9[[#This Row],[Boxes]]*shipments9[[#This Row],[Cost Per Box]]</f>
        <v>1534.35</v>
      </c>
      <c r="Q4133" s="4">
        <f>shipments9[[#This Row],[Amount]] -shipments9[[#This Row],[total cost]]</f>
        <v>9454.65</v>
      </c>
      <c r="R4133" s="4" t="str">
        <f>IF(shipments9[[#This Row],[Gross Profit]]&lt;0,"Loss","Profit")</f>
        <v>Profit</v>
      </c>
      <c r="S4133" s="9">
        <f>shipments9[[#This Row],[Gross Profit]]/shipments9[[#This Row],[Amount]]</f>
        <v>0.86037401037401029</v>
      </c>
      <c r="T4133" s="11">
        <f>shipments9[[#This Row],[Amount]]/shipments9[[#This Row],[Boxes]]</f>
        <v>18.979274611398964</v>
      </c>
    </row>
    <row r="4134" spans="1:20" hidden="1" x14ac:dyDescent="0.25">
      <c r="A4134" t="s">
        <v>4331</v>
      </c>
      <c r="B4134" t="s">
        <v>71</v>
      </c>
      <c r="C4134" t="s">
        <v>165</v>
      </c>
      <c r="D4134" t="s">
        <v>28</v>
      </c>
      <c r="E4134" s="1">
        <v>45359</v>
      </c>
      <c r="F4134" s="1" t="str">
        <f>TEXT(shipments9[[#This Row],[Shipdate]],"ddd")</f>
        <v>Fri</v>
      </c>
      <c r="G4134" s="1" t="str">
        <f>IF(OR(shipments9[[#This Row],[Day Name]]="Sat",shipments9[[#This Row],[Day Name]]="Sun"),"Weekend","Weekday")</f>
        <v>Weekday</v>
      </c>
      <c r="H4134">
        <v>6714</v>
      </c>
      <c r="I4134">
        <v>373</v>
      </c>
      <c r="J4134" t="s">
        <v>172</v>
      </c>
      <c r="K4134" t="s">
        <v>8155</v>
      </c>
      <c r="L4134" t="s">
        <v>8156</v>
      </c>
      <c r="M4134">
        <v>3</v>
      </c>
      <c r="N4134" t="s">
        <v>8164</v>
      </c>
      <c r="O4134" s="4">
        <f>INDEX(products[Cost_per_box], MATCH(shipments9[[#This Row],[PID]], products[PID], 0))</f>
        <v>2.65</v>
      </c>
      <c r="P4134" s="4">
        <f>shipments9[[#This Row],[Boxes]]*shipments9[[#This Row],[Cost Per Box]]</f>
        <v>988.44999999999993</v>
      </c>
      <c r="Q4134" s="4">
        <f>shipments9[[#This Row],[Amount]] -shipments9[[#This Row],[total cost]]</f>
        <v>5725.55</v>
      </c>
      <c r="R4134" s="4" t="str">
        <f>IF(shipments9[[#This Row],[Gross Profit]]&lt;0,"Loss","Profit")</f>
        <v>Profit</v>
      </c>
      <c r="S4134" s="9">
        <f>shipments9[[#This Row],[Gross Profit]]/shipments9[[#This Row],[Amount]]</f>
        <v>0.85277777777777786</v>
      </c>
      <c r="T4134" s="11">
        <f>shipments9[[#This Row],[Amount]]/shipments9[[#This Row],[Boxes]]</f>
        <v>18</v>
      </c>
    </row>
    <row r="4135" spans="1:20" hidden="1" x14ac:dyDescent="0.25">
      <c r="A4135" t="s">
        <v>4332</v>
      </c>
      <c r="B4135" t="s">
        <v>71</v>
      </c>
      <c r="C4135" t="s">
        <v>165</v>
      </c>
      <c r="D4135" t="s">
        <v>28</v>
      </c>
      <c r="E4135" s="1">
        <v>45296</v>
      </c>
      <c r="F4135" s="1" t="str">
        <f>TEXT(shipments9[[#This Row],[Shipdate]],"ddd")</f>
        <v>Fri</v>
      </c>
      <c r="G4135" s="1" t="str">
        <f>IF(OR(shipments9[[#This Row],[Day Name]]="Sat",shipments9[[#This Row],[Day Name]]="Sun"),"Weekend","Weekday")</f>
        <v>Weekday</v>
      </c>
      <c r="H4135">
        <v>10147.5</v>
      </c>
      <c r="I4135">
        <v>462</v>
      </c>
      <c r="J4135" t="s">
        <v>172</v>
      </c>
      <c r="K4135" t="s">
        <v>8155</v>
      </c>
      <c r="L4135" t="s">
        <v>8156</v>
      </c>
      <c r="M4135">
        <v>1</v>
      </c>
      <c r="N4135" t="s">
        <v>8163</v>
      </c>
      <c r="O4135" s="4">
        <f>INDEX(products[Cost_per_box], MATCH(shipments9[[#This Row],[PID]], products[PID], 0))</f>
        <v>2.65</v>
      </c>
      <c r="P4135" s="4">
        <f>shipments9[[#This Row],[Boxes]]*shipments9[[#This Row],[Cost Per Box]]</f>
        <v>1224.3</v>
      </c>
      <c r="Q4135" s="4">
        <f>shipments9[[#This Row],[Amount]] -shipments9[[#This Row],[total cost]]</f>
        <v>8923.2000000000007</v>
      </c>
      <c r="R4135" s="4" t="str">
        <f>IF(shipments9[[#This Row],[Gross Profit]]&lt;0,"Loss","Profit")</f>
        <v>Profit</v>
      </c>
      <c r="S4135" s="9">
        <f>shipments9[[#This Row],[Gross Profit]]/shipments9[[#This Row],[Amount]]</f>
        <v>0.879349593495935</v>
      </c>
      <c r="T4135" s="11">
        <f>shipments9[[#This Row],[Amount]]/shipments9[[#This Row],[Boxes]]</f>
        <v>21.964285714285715</v>
      </c>
    </row>
    <row r="4136" spans="1:20" hidden="1" x14ac:dyDescent="0.25">
      <c r="A4136" t="s">
        <v>4333</v>
      </c>
      <c r="B4136" t="s">
        <v>71</v>
      </c>
      <c r="C4136" t="s">
        <v>165</v>
      </c>
      <c r="D4136" t="s">
        <v>28</v>
      </c>
      <c r="E4136" s="1">
        <v>44992</v>
      </c>
      <c r="F4136" s="1" t="str">
        <f>TEXT(shipments9[[#This Row],[Shipdate]],"ddd")</f>
        <v>Tue</v>
      </c>
      <c r="G4136" s="1" t="str">
        <f>IF(OR(shipments9[[#This Row],[Day Name]]="Sat",shipments9[[#This Row],[Day Name]]="Sun"),"Weekend","Weekday")</f>
        <v>Weekday</v>
      </c>
      <c r="H4136">
        <v>8635.5</v>
      </c>
      <c r="I4136">
        <v>412</v>
      </c>
      <c r="J4136" t="s">
        <v>172</v>
      </c>
      <c r="K4136" t="s">
        <v>8151</v>
      </c>
      <c r="L4136" t="s">
        <v>8156</v>
      </c>
      <c r="M4136">
        <v>3</v>
      </c>
      <c r="N4136" t="s">
        <v>8164</v>
      </c>
      <c r="O4136" s="4">
        <f>INDEX(products[Cost_per_box], MATCH(shipments9[[#This Row],[PID]], products[PID], 0))</f>
        <v>2.65</v>
      </c>
      <c r="P4136" s="4">
        <f>shipments9[[#This Row],[Boxes]]*shipments9[[#This Row],[Cost Per Box]]</f>
        <v>1091.8</v>
      </c>
      <c r="Q4136" s="4">
        <f>shipments9[[#This Row],[Amount]] -shipments9[[#This Row],[total cost]]</f>
        <v>7543.7</v>
      </c>
      <c r="R4136" s="4" t="str">
        <f>IF(shipments9[[#This Row],[Gross Profit]]&lt;0,"Loss","Profit")</f>
        <v>Profit</v>
      </c>
      <c r="S4136" s="9">
        <f>shipments9[[#This Row],[Gross Profit]]/shipments9[[#This Row],[Amount]]</f>
        <v>0.87356840947252623</v>
      </c>
      <c r="T4136" s="11">
        <f>shipments9[[#This Row],[Amount]]/shipments9[[#This Row],[Boxes]]</f>
        <v>20.95995145631068</v>
      </c>
    </row>
    <row r="4137" spans="1:20" hidden="1" x14ac:dyDescent="0.25">
      <c r="A4137" t="s">
        <v>4334</v>
      </c>
      <c r="B4137" t="s">
        <v>71</v>
      </c>
      <c r="C4137" t="s">
        <v>165</v>
      </c>
      <c r="D4137" t="s">
        <v>28</v>
      </c>
      <c r="E4137" s="1">
        <v>45250</v>
      </c>
      <c r="F4137" s="1" t="str">
        <f>TEXT(shipments9[[#This Row],[Shipdate]],"ddd")</f>
        <v>Mon</v>
      </c>
      <c r="G4137" s="1" t="str">
        <f>IF(OR(shipments9[[#This Row],[Day Name]]="Sat",shipments9[[#This Row],[Day Name]]="Sun"),"Weekend","Weekday")</f>
        <v>Weekday</v>
      </c>
      <c r="H4137">
        <v>13002.75</v>
      </c>
      <c r="I4137">
        <v>651</v>
      </c>
      <c r="J4137" t="s">
        <v>172</v>
      </c>
      <c r="K4137" t="s">
        <v>8151</v>
      </c>
      <c r="L4137" t="s">
        <v>8152</v>
      </c>
      <c r="M4137">
        <v>11</v>
      </c>
      <c r="N4137" t="s">
        <v>8165</v>
      </c>
      <c r="O4137" s="4">
        <f>INDEX(products[Cost_per_box], MATCH(shipments9[[#This Row],[PID]], products[PID], 0))</f>
        <v>2.65</v>
      </c>
      <c r="P4137" s="4">
        <f>shipments9[[#This Row],[Boxes]]*shipments9[[#This Row],[Cost Per Box]]</f>
        <v>1725.1499999999999</v>
      </c>
      <c r="Q4137" s="4">
        <f>shipments9[[#This Row],[Amount]] -shipments9[[#This Row],[total cost]]</f>
        <v>11277.6</v>
      </c>
      <c r="R4137" s="4" t="str">
        <f>IF(shipments9[[#This Row],[Gross Profit]]&lt;0,"Loss","Profit")</f>
        <v>Profit</v>
      </c>
      <c r="S4137" s="9">
        <f>shipments9[[#This Row],[Gross Profit]]/shipments9[[#This Row],[Amount]]</f>
        <v>0.86732421987656461</v>
      </c>
      <c r="T4137" s="11">
        <f>shipments9[[#This Row],[Amount]]/shipments9[[#This Row],[Boxes]]</f>
        <v>19.973502304147466</v>
      </c>
    </row>
    <row r="4138" spans="1:20" hidden="1" x14ac:dyDescent="0.25">
      <c r="A4138" t="s">
        <v>4335</v>
      </c>
      <c r="B4138" t="s">
        <v>71</v>
      </c>
      <c r="C4138" t="s">
        <v>165</v>
      </c>
      <c r="D4138" t="s">
        <v>28</v>
      </c>
      <c r="E4138" s="1">
        <v>45070</v>
      </c>
      <c r="F4138" s="1" t="str">
        <f>TEXT(shipments9[[#This Row],[Shipdate]],"ddd")</f>
        <v>Wed</v>
      </c>
      <c r="G4138" s="1" t="str">
        <f>IF(OR(shipments9[[#This Row],[Day Name]]="Sat",shipments9[[#This Row],[Day Name]]="Sun"),"Weekend","Weekday")</f>
        <v>Weekday</v>
      </c>
      <c r="H4138">
        <v>1275.75</v>
      </c>
      <c r="I4138">
        <v>64</v>
      </c>
      <c r="J4138" t="s">
        <v>172</v>
      </c>
      <c r="K4138" t="s">
        <v>8151</v>
      </c>
      <c r="L4138" t="s">
        <v>8154</v>
      </c>
      <c r="M4138">
        <v>5</v>
      </c>
      <c r="N4138" t="s">
        <v>201</v>
      </c>
      <c r="O4138" s="4">
        <f>INDEX(products[Cost_per_box], MATCH(shipments9[[#This Row],[PID]], products[PID], 0))</f>
        <v>2.65</v>
      </c>
      <c r="P4138" s="4">
        <f>shipments9[[#This Row],[Boxes]]*shipments9[[#This Row],[Cost Per Box]]</f>
        <v>169.6</v>
      </c>
      <c r="Q4138" s="4">
        <f>shipments9[[#This Row],[Amount]] -shipments9[[#This Row],[total cost]]</f>
        <v>1106.1500000000001</v>
      </c>
      <c r="R4138" s="4" t="str">
        <f>IF(shipments9[[#This Row],[Gross Profit]]&lt;0,"Loss","Profit")</f>
        <v>Profit</v>
      </c>
      <c r="S4138" s="9">
        <f>shipments9[[#This Row],[Gross Profit]]/shipments9[[#This Row],[Amount]]</f>
        <v>0.86705859298451893</v>
      </c>
      <c r="T4138" s="11">
        <f>shipments9[[#This Row],[Amount]]/shipments9[[#This Row],[Boxes]]</f>
        <v>19.93359375</v>
      </c>
    </row>
    <row r="4139" spans="1:20" hidden="1" x14ac:dyDescent="0.25">
      <c r="A4139" t="s">
        <v>4336</v>
      </c>
      <c r="B4139" t="s">
        <v>74</v>
      </c>
      <c r="C4139" t="s">
        <v>165</v>
      </c>
      <c r="D4139" t="s">
        <v>28</v>
      </c>
      <c r="E4139" s="1">
        <v>45449</v>
      </c>
      <c r="F4139" s="1" t="str">
        <f>TEXT(shipments9[[#This Row],[Shipdate]],"ddd")</f>
        <v>Thu</v>
      </c>
      <c r="G4139" s="1" t="str">
        <f>IF(OR(shipments9[[#This Row],[Day Name]]="Sat",shipments9[[#This Row],[Day Name]]="Sun"),"Weekend","Weekday")</f>
        <v>Weekday</v>
      </c>
      <c r="H4139">
        <v>7778.25</v>
      </c>
      <c r="I4139">
        <v>433</v>
      </c>
      <c r="J4139" t="s">
        <v>172</v>
      </c>
      <c r="K4139" t="s">
        <v>8155</v>
      </c>
      <c r="L4139" t="s">
        <v>8154</v>
      </c>
      <c r="M4139">
        <v>6</v>
      </c>
      <c r="N4139" t="s">
        <v>8159</v>
      </c>
      <c r="O4139" s="4">
        <f>INDEX(products[Cost_per_box], MATCH(shipments9[[#This Row],[PID]], products[PID], 0))</f>
        <v>2.65</v>
      </c>
      <c r="P4139" s="4">
        <f>shipments9[[#This Row],[Boxes]]*shipments9[[#This Row],[Cost Per Box]]</f>
        <v>1147.45</v>
      </c>
      <c r="Q4139" s="4">
        <f>shipments9[[#This Row],[Amount]] -shipments9[[#This Row],[total cost]]</f>
        <v>6630.8</v>
      </c>
      <c r="R4139" s="4" t="str">
        <f>IF(shipments9[[#This Row],[Gross Profit]]&lt;0,"Loss","Profit")</f>
        <v>Profit</v>
      </c>
      <c r="S4139" s="9">
        <f>shipments9[[#This Row],[Gross Profit]]/shipments9[[#This Row],[Amount]]</f>
        <v>0.8524796708771254</v>
      </c>
      <c r="T4139" s="11">
        <f>shipments9[[#This Row],[Amount]]/shipments9[[#This Row],[Boxes]]</f>
        <v>17.963625866050808</v>
      </c>
    </row>
    <row r="4140" spans="1:20" hidden="1" x14ac:dyDescent="0.25">
      <c r="A4140" t="s">
        <v>4337</v>
      </c>
      <c r="B4140" t="s">
        <v>74</v>
      </c>
      <c r="C4140" t="s">
        <v>165</v>
      </c>
      <c r="D4140" t="s">
        <v>28</v>
      </c>
      <c r="E4140" s="1">
        <v>45344</v>
      </c>
      <c r="F4140" s="1" t="str">
        <f>TEXT(shipments9[[#This Row],[Shipdate]],"ddd")</f>
        <v>Thu</v>
      </c>
      <c r="G4140" s="1" t="str">
        <f>IF(OR(shipments9[[#This Row],[Day Name]]="Sat",shipments9[[#This Row],[Day Name]]="Sun"),"Weekend","Weekday")</f>
        <v>Weekday</v>
      </c>
      <c r="H4140">
        <v>2400.75</v>
      </c>
      <c r="I4140">
        <v>110</v>
      </c>
      <c r="J4140" t="s">
        <v>172</v>
      </c>
      <c r="K4140" t="s">
        <v>8155</v>
      </c>
      <c r="L4140" t="s">
        <v>8156</v>
      </c>
      <c r="M4140">
        <v>2</v>
      </c>
      <c r="N4140" t="s">
        <v>8157</v>
      </c>
      <c r="O4140" s="4">
        <f>INDEX(products[Cost_per_box], MATCH(shipments9[[#This Row],[PID]], products[PID], 0))</f>
        <v>2.65</v>
      </c>
      <c r="P4140" s="4">
        <f>shipments9[[#This Row],[Boxes]]*shipments9[[#This Row],[Cost Per Box]]</f>
        <v>291.5</v>
      </c>
      <c r="Q4140" s="4">
        <f>shipments9[[#This Row],[Amount]] -shipments9[[#This Row],[total cost]]</f>
        <v>2109.25</v>
      </c>
      <c r="R4140" s="4" t="str">
        <f>IF(shipments9[[#This Row],[Gross Profit]]&lt;0,"Loss","Profit")</f>
        <v>Profit</v>
      </c>
      <c r="S4140" s="9">
        <f>shipments9[[#This Row],[Gross Profit]]/shipments9[[#This Row],[Amount]]</f>
        <v>0.87857961053837341</v>
      </c>
      <c r="T4140" s="11">
        <f>shipments9[[#This Row],[Amount]]/shipments9[[#This Row],[Boxes]]</f>
        <v>21.824999999999999</v>
      </c>
    </row>
    <row r="4141" spans="1:20" hidden="1" x14ac:dyDescent="0.25">
      <c r="A4141" t="s">
        <v>4338</v>
      </c>
      <c r="B4141" t="s">
        <v>74</v>
      </c>
      <c r="C4141" t="s">
        <v>165</v>
      </c>
      <c r="D4141" t="s">
        <v>28</v>
      </c>
      <c r="E4141" s="1">
        <v>45131</v>
      </c>
      <c r="F4141" s="1" t="str">
        <f>TEXT(shipments9[[#This Row],[Shipdate]],"ddd")</f>
        <v>Mon</v>
      </c>
      <c r="G4141" s="1" t="str">
        <f>IF(OR(shipments9[[#This Row],[Day Name]]="Sat",shipments9[[#This Row],[Day Name]]="Sun"),"Weekend","Weekday")</f>
        <v>Weekday</v>
      </c>
      <c r="H4141">
        <v>3379.5</v>
      </c>
      <c r="I4141">
        <v>188</v>
      </c>
      <c r="J4141" t="s">
        <v>172</v>
      </c>
      <c r="K4141" t="s">
        <v>8151</v>
      </c>
      <c r="L4141" t="s">
        <v>8160</v>
      </c>
      <c r="M4141">
        <v>7</v>
      </c>
      <c r="N4141" t="s">
        <v>8161</v>
      </c>
      <c r="O4141" s="4">
        <f>INDEX(products[Cost_per_box], MATCH(shipments9[[#This Row],[PID]], products[PID], 0))</f>
        <v>2.65</v>
      </c>
      <c r="P4141" s="4">
        <f>shipments9[[#This Row],[Boxes]]*shipments9[[#This Row],[Cost Per Box]]</f>
        <v>498.2</v>
      </c>
      <c r="Q4141" s="4">
        <f>shipments9[[#This Row],[Amount]] -shipments9[[#This Row],[total cost]]</f>
        <v>2881.3</v>
      </c>
      <c r="R4141" s="4" t="str">
        <f>IF(shipments9[[#This Row],[Gross Profit]]&lt;0,"Loss","Profit")</f>
        <v>Profit</v>
      </c>
      <c r="S4141" s="9">
        <f>shipments9[[#This Row],[Gross Profit]]/shipments9[[#This Row],[Amount]]</f>
        <v>0.85258174286137012</v>
      </c>
      <c r="T4141" s="11">
        <f>shipments9[[#This Row],[Amount]]/shipments9[[#This Row],[Boxes]]</f>
        <v>17.976063829787233</v>
      </c>
    </row>
    <row r="4142" spans="1:20" hidden="1" x14ac:dyDescent="0.25">
      <c r="A4142" t="s">
        <v>4339</v>
      </c>
      <c r="B4142" t="s">
        <v>52</v>
      </c>
      <c r="C4142" t="s">
        <v>165</v>
      </c>
      <c r="D4142" t="s">
        <v>28</v>
      </c>
      <c r="E4142" s="1">
        <v>45159</v>
      </c>
      <c r="F4142" s="1" t="str">
        <f>TEXT(shipments9[[#This Row],[Shipdate]],"ddd")</f>
        <v>Mon</v>
      </c>
      <c r="G4142" s="1" t="str">
        <f>IF(OR(shipments9[[#This Row],[Day Name]]="Sat",shipments9[[#This Row],[Day Name]]="Sun"),"Weekend","Weekday")</f>
        <v>Weekday</v>
      </c>
      <c r="H4142">
        <v>11054.25</v>
      </c>
      <c r="I4142">
        <v>503</v>
      </c>
      <c r="J4142" t="s">
        <v>172</v>
      </c>
      <c r="K4142" t="s">
        <v>8151</v>
      </c>
      <c r="L4142" t="s">
        <v>8160</v>
      </c>
      <c r="M4142">
        <v>8</v>
      </c>
      <c r="N4142" t="s">
        <v>8162</v>
      </c>
      <c r="O4142" s="4">
        <f>INDEX(products[Cost_per_box], MATCH(shipments9[[#This Row],[PID]], products[PID], 0))</f>
        <v>2.65</v>
      </c>
      <c r="P4142" s="4">
        <f>shipments9[[#This Row],[Boxes]]*shipments9[[#This Row],[Cost Per Box]]</f>
        <v>1332.95</v>
      </c>
      <c r="Q4142" s="4">
        <f>shipments9[[#This Row],[Amount]] -shipments9[[#This Row],[total cost]]</f>
        <v>9721.2999999999993</v>
      </c>
      <c r="R4142" s="4" t="str">
        <f>IF(shipments9[[#This Row],[Gross Profit]]&lt;0,"Loss","Profit")</f>
        <v>Profit</v>
      </c>
      <c r="S4142" s="9">
        <f>shipments9[[#This Row],[Gross Profit]]/shipments9[[#This Row],[Amount]]</f>
        <v>0.87941741863988954</v>
      </c>
      <c r="T4142" s="11">
        <f>shipments9[[#This Row],[Amount]]/shipments9[[#This Row],[Boxes]]</f>
        <v>21.976640159045726</v>
      </c>
    </row>
    <row r="4143" spans="1:20" hidden="1" x14ac:dyDescent="0.25">
      <c r="A4143" t="s">
        <v>4340</v>
      </c>
      <c r="B4143" t="s">
        <v>52</v>
      </c>
      <c r="C4143" t="s">
        <v>165</v>
      </c>
      <c r="D4143" t="s">
        <v>28</v>
      </c>
      <c r="E4143" s="1">
        <v>45082</v>
      </c>
      <c r="F4143" s="1" t="str">
        <f>TEXT(shipments9[[#This Row],[Shipdate]],"ddd")</f>
        <v>Mon</v>
      </c>
      <c r="G4143" s="1" t="str">
        <f>IF(OR(shipments9[[#This Row],[Day Name]]="Sat",shipments9[[#This Row],[Day Name]]="Sun"),"Weekend","Weekday")</f>
        <v>Weekday</v>
      </c>
      <c r="H4143">
        <v>11144.25</v>
      </c>
      <c r="I4143">
        <v>507</v>
      </c>
      <c r="J4143" t="s">
        <v>172</v>
      </c>
      <c r="K4143" t="s">
        <v>8151</v>
      </c>
      <c r="L4143" t="s">
        <v>8154</v>
      </c>
      <c r="M4143">
        <v>6</v>
      </c>
      <c r="N4143" t="s">
        <v>8159</v>
      </c>
      <c r="O4143" s="4">
        <f>INDEX(products[Cost_per_box], MATCH(shipments9[[#This Row],[PID]], products[PID], 0))</f>
        <v>2.65</v>
      </c>
      <c r="P4143" s="4">
        <f>shipments9[[#This Row],[Boxes]]*shipments9[[#This Row],[Cost Per Box]]</f>
        <v>1343.55</v>
      </c>
      <c r="Q4143" s="4">
        <f>shipments9[[#This Row],[Amount]] -shipments9[[#This Row],[total cost]]</f>
        <v>9800.7000000000007</v>
      </c>
      <c r="R4143" s="4" t="str">
        <f>IF(shipments9[[#This Row],[Gross Profit]]&lt;0,"Loss","Profit")</f>
        <v>Profit</v>
      </c>
      <c r="S4143" s="9">
        <f>shipments9[[#This Row],[Gross Profit]]/shipments9[[#This Row],[Amount]]</f>
        <v>0.87944006999125113</v>
      </c>
      <c r="T4143" s="11">
        <f>shipments9[[#This Row],[Amount]]/shipments9[[#This Row],[Boxes]]</f>
        <v>21.98076923076923</v>
      </c>
    </row>
    <row r="4144" spans="1:20" hidden="1" x14ac:dyDescent="0.25">
      <c r="A4144" t="s">
        <v>4341</v>
      </c>
      <c r="B4144" t="s">
        <v>52</v>
      </c>
      <c r="C4144" t="s">
        <v>165</v>
      </c>
      <c r="D4144" t="s">
        <v>28</v>
      </c>
      <c r="E4144" s="1">
        <v>45461</v>
      </c>
      <c r="F4144" s="1" t="str">
        <f>TEXT(shipments9[[#This Row],[Shipdate]],"ddd")</f>
        <v>Tue</v>
      </c>
      <c r="G4144" s="1" t="str">
        <f>IF(OR(shipments9[[#This Row],[Day Name]]="Sat",shipments9[[#This Row],[Day Name]]="Sun"),"Weekend","Weekday")</f>
        <v>Weekday</v>
      </c>
      <c r="H4144">
        <v>6828.75</v>
      </c>
      <c r="I4144">
        <v>360</v>
      </c>
      <c r="J4144" t="s">
        <v>172</v>
      </c>
      <c r="K4144" t="s">
        <v>8155</v>
      </c>
      <c r="L4144" t="s">
        <v>8154</v>
      </c>
      <c r="M4144">
        <v>6</v>
      </c>
      <c r="N4144" t="s">
        <v>8159</v>
      </c>
      <c r="O4144" s="4">
        <f>INDEX(products[Cost_per_box], MATCH(shipments9[[#This Row],[PID]], products[PID], 0))</f>
        <v>2.65</v>
      </c>
      <c r="P4144" s="4">
        <f>shipments9[[#This Row],[Boxes]]*shipments9[[#This Row],[Cost Per Box]]</f>
        <v>954</v>
      </c>
      <c r="Q4144" s="4">
        <f>shipments9[[#This Row],[Amount]] -shipments9[[#This Row],[total cost]]</f>
        <v>5874.75</v>
      </c>
      <c r="R4144" s="4" t="str">
        <f>IF(shipments9[[#This Row],[Gross Profit]]&lt;0,"Loss","Profit")</f>
        <v>Profit</v>
      </c>
      <c r="S4144" s="9">
        <f>shipments9[[#This Row],[Gross Profit]]/shipments9[[#This Row],[Amount]]</f>
        <v>0.86029654036243819</v>
      </c>
      <c r="T4144" s="11">
        <f>shipments9[[#This Row],[Amount]]/shipments9[[#This Row],[Boxes]]</f>
        <v>18.96875</v>
      </c>
    </row>
    <row r="4145" spans="1:20" hidden="1" x14ac:dyDescent="0.25">
      <c r="A4145" t="s">
        <v>4342</v>
      </c>
      <c r="B4145" t="s">
        <v>52</v>
      </c>
      <c r="C4145" t="s">
        <v>165</v>
      </c>
      <c r="D4145" t="s">
        <v>28</v>
      </c>
      <c r="E4145" s="1">
        <v>44930</v>
      </c>
      <c r="F4145" s="1" t="str">
        <f>TEXT(shipments9[[#This Row],[Shipdate]],"ddd")</f>
        <v>Wed</v>
      </c>
      <c r="G4145" s="1" t="str">
        <f>IF(OR(shipments9[[#This Row],[Day Name]]="Sat",shipments9[[#This Row],[Day Name]]="Sun"),"Weekend","Weekday")</f>
        <v>Weekday</v>
      </c>
      <c r="H4145">
        <v>5413.5</v>
      </c>
      <c r="I4145">
        <v>285</v>
      </c>
      <c r="J4145" t="s">
        <v>172</v>
      </c>
      <c r="K4145" t="s">
        <v>8151</v>
      </c>
      <c r="L4145" t="s">
        <v>8156</v>
      </c>
      <c r="M4145">
        <v>1</v>
      </c>
      <c r="N4145" t="s">
        <v>8163</v>
      </c>
      <c r="O4145" s="4">
        <f>INDEX(products[Cost_per_box], MATCH(shipments9[[#This Row],[PID]], products[PID], 0))</f>
        <v>2.65</v>
      </c>
      <c r="P4145" s="4">
        <f>shipments9[[#This Row],[Boxes]]*shipments9[[#This Row],[Cost Per Box]]</f>
        <v>755.25</v>
      </c>
      <c r="Q4145" s="4">
        <f>shipments9[[#This Row],[Amount]] -shipments9[[#This Row],[total cost]]</f>
        <v>4658.25</v>
      </c>
      <c r="R4145" s="4" t="str">
        <f>IF(shipments9[[#This Row],[Gross Profit]]&lt;0,"Loss","Profit")</f>
        <v>Profit</v>
      </c>
      <c r="S4145" s="9">
        <f>shipments9[[#This Row],[Gross Profit]]/shipments9[[#This Row],[Amount]]</f>
        <v>0.86048766971460233</v>
      </c>
      <c r="T4145" s="11">
        <f>shipments9[[#This Row],[Amount]]/shipments9[[#This Row],[Boxes]]</f>
        <v>18.994736842105262</v>
      </c>
    </row>
    <row r="4146" spans="1:20" hidden="1" x14ac:dyDescent="0.25">
      <c r="A4146" t="s">
        <v>4343</v>
      </c>
      <c r="B4146" t="s">
        <v>52</v>
      </c>
      <c r="C4146" t="s">
        <v>165</v>
      </c>
      <c r="D4146" t="s">
        <v>28</v>
      </c>
      <c r="E4146" s="1">
        <v>45299</v>
      </c>
      <c r="F4146" s="1" t="str">
        <f>TEXT(shipments9[[#This Row],[Shipdate]],"ddd")</f>
        <v>Mon</v>
      </c>
      <c r="G4146" s="1" t="str">
        <f>IF(OR(shipments9[[#This Row],[Day Name]]="Sat",shipments9[[#This Row],[Day Name]]="Sun"),"Weekend","Weekday")</f>
        <v>Weekday</v>
      </c>
      <c r="H4146">
        <v>8721</v>
      </c>
      <c r="I4146">
        <v>437</v>
      </c>
      <c r="J4146" t="s">
        <v>172</v>
      </c>
      <c r="K4146" t="s">
        <v>8155</v>
      </c>
      <c r="L4146" t="s">
        <v>8156</v>
      </c>
      <c r="M4146">
        <v>1</v>
      </c>
      <c r="N4146" t="s">
        <v>8163</v>
      </c>
      <c r="O4146" s="4">
        <f>INDEX(products[Cost_per_box], MATCH(shipments9[[#This Row],[PID]], products[PID], 0))</f>
        <v>2.65</v>
      </c>
      <c r="P4146" s="4">
        <f>shipments9[[#This Row],[Boxes]]*shipments9[[#This Row],[Cost Per Box]]</f>
        <v>1158.05</v>
      </c>
      <c r="Q4146" s="4">
        <f>shipments9[[#This Row],[Amount]] -shipments9[[#This Row],[total cost]]</f>
        <v>7562.95</v>
      </c>
      <c r="R4146" s="4" t="str">
        <f>IF(shipments9[[#This Row],[Gross Profit]]&lt;0,"Loss","Profit")</f>
        <v>Profit</v>
      </c>
      <c r="S4146" s="9">
        <f>shipments9[[#This Row],[Gross Profit]]/shipments9[[#This Row],[Amount]]</f>
        <v>0.86721132897603481</v>
      </c>
      <c r="T4146" s="11">
        <f>shipments9[[#This Row],[Amount]]/shipments9[[#This Row],[Boxes]]</f>
        <v>19.956521739130434</v>
      </c>
    </row>
    <row r="4147" spans="1:20" hidden="1" x14ac:dyDescent="0.25">
      <c r="A4147" t="s">
        <v>4344</v>
      </c>
      <c r="B4147" t="s">
        <v>77</v>
      </c>
      <c r="C4147" t="s">
        <v>165</v>
      </c>
      <c r="D4147" t="s">
        <v>28</v>
      </c>
      <c r="E4147" s="1">
        <v>45166</v>
      </c>
      <c r="F4147" s="1" t="str">
        <f>TEXT(shipments9[[#This Row],[Shipdate]],"ddd")</f>
        <v>Mon</v>
      </c>
      <c r="G4147" s="1" t="str">
        <f>IF(OR(shipments9[[#This Row],[Day Name]]="Sat",shipments9[[#This Row],[Day Name]]="Sun"),"Weekend","Weekday")</f>
        <v>Weekday</v>
      </c>
      <c r="H4147">
        <v>16854.75</v>
      </c>
      <c r="I4147">
        <v>937</v>
      </c>
      <c r="J4147" t="s">
        <v>172</v>
      </c>
      <c r="K4147" t="s">
        <v>8151</v>
      </c>
      <c r="L4147" t="s">
        <v>8160</v>
      </c>
      <c r="M4147">
        <v>8</v>
      </c>
      <c r="N4147" t="s">
        <v>8162</v>
      </c>
      <c r="O4147" s="4">
        <f>INDEX(products[Cost_per_box], MATCH(shipments9[[#This Row],[PID]], products[PID], 0))</f>
        <v>2.65</v>
      </c>
      <c r="P4147" s="4">
        <f>shipments9[[#This Row],[Boxes]]*shipments9[[#This Row],[Cost Per Box]]</f>
        <v>2483.0499999999997</v>
      </c>
      <c r="Q4147" s="4">
        <f>shipments9[[#This Row],[Amount]] -shipments9[[#This Row],[total cost]]</f>
        <v>14371.7</v>
      </c>
      <c r="R4147" s="4" t="str">
        <f>IF(shipments9[[#This Row],[Gross Profit]]&lt;0,"Loss","Profit")</f>
        <v>Profit</v>
      </c>
      <c r="S4147" s="9">
        <f>shipments9[[#This Row],[Gross Profit]]/shipments9[[#This Row],[Amount]]</f>
        <v>0.85267951171034873</v>
      </c>
      <c r="T4147" s="11">
        <f>shipments9[[#This Row],[Amount]]/shipments9[[#This Row],[Boxes]]</f>
        <v>17.987993596584847</v>
      </c>
    </row>
    <row r="4148" spans="1:20" hidden="1" x14ac:dyDescent="0.25">
      <c r="A4148" t="s">
        <v>4345</v>
      </c>
      <c r="B4148" t="s">
        <v>77</v>
      </c>
      <c r="C4148" t="s">
        <v>165</v>
      </c>
      <c r="D4148" t="s">
        <v>28</v>
      </c>
      <c r="E4148" s="1">
        <v>45106</v>
      </c>
      <c r="F4148" s="1" t="str">
        <f>TEXT(shipments9[[#This Row],[Shipdate]],"ddd")</f>
        <v>Thu</v>
      </c>
      <c r="G4148" s="1" t="str">
        <f>IF(OR(shipments9[[#This Row],[Day Name]]="Sat",shipments9[[#This Row],[Day Name]]="Sun"),"Weekend","Weekday")</f>
        <v>Weekday</v>
      </c>
      <c r="H4148">
        <v>1350</v>
      </c>
      <c r="I4148">
        <v>62</v>
      </c>
      <c r="J4148" t="s">
        <v>172</v>
      </c>
      <c r="K4148" t="s">
        <v>8151</v>
      </c>
      <c r="L4148" t="s">
        <v>8154</v>
      </c>
      <c r="M4148">
        <v>6</v>
      </c>
      <c r="N4148" t="s">
        <v>8159</v>
      </c>
      <c r="O4148" s="4">
        <f>INDEX(products[Cost_per_box], MATCH(shipments9[[#This Row],[PID]], products[PID], 0))</f>
        <v>2.65</v>
      </c>
      <c r="P4148" s="4">
        <f>shipments9[[#This Row],[Boxes]]*shipments9[[#This Row],[Cost Per Box]]</f>
        <v>164.29999999999998</v>
      </c>
      <c r="Q4148" s="4">
        <f>shipments9[[#This Row],[Amount]] -shipments9[[#This Row],[total cost]]</f>
        <v>1185.7</v>
      </c>
      <c r="R4148" s="4" t="str">
        <f>IF(shipments9[[#This Row],[Gross Profit]]&lt;0,"Loss","Profit")</f>
        <v>Profit</v>
      </c>
      <c r="S4148" s="9">
        <f>shipments9[[#This Row],[Gross Profit]]/shipments9[[#This Row],[Amount]]</f>
        <v>0.87829629629629635</v>
      </c>
      <c r="T4148" s="11">
        <f>shipments9[[#This Row],[Amount]]/shipments9[[#This Row],[Boxes]]</f>
        <v>21.774193548387096</v>
      </c>
    </row>
    <row r="4149" spans="1:20" hidden="1" x14ac:dyDescent="0.25">
      <c r="A4149" t="s">
        <v>4346</v>
      </c>
      <c r="B4149" t="s">
        <v>77</v>
      </c>
      <c r="C4149" t="s">
        <v>165</v>
      </c>
      <c r="D4149" t="s">
        <v>28</v>
      </c>
      <c r="E4149" s="1">
        <v>45111</v>
      </c>
      <c r="F4149" s="1" t="str">
        <f>TEXT(shipments9[[#This Row],[Shipdate]],"ddd")</f>
        <v>Tue</v>
      </c>
      <c r="G4149" s="1" t="str">
        <f>IF(OR(shipments9[[#This Row],[Day Name]]="Sat",shipments9[[#This Row],[Day Name]]="Sun"),"Weekend","Weekday")</f>
        <v>Weekday</v>
      </c>
      <c r="H4149">
        <v>6873.75</v>
      </c>
      <c r="I4149">
        <v>313</v>
      </c>
      <c r="J4149" t="s">
        <v>172</v>
      </c>
      <c r="K4149" t="s">
        <v>8151</v>
      </c>
      <c r="L4149" t="s">
        <v>8160</v>
      </c>
      <c r="M4149">
        <v>7</v>
      </c>
      <c r="N4149" t="s">
        <v>8161</v>
      </c>
      <c r="O4149" s="4">
        <f>INDEX(products[Cost_per_box], MATCH(shipments9[[#This Row],[PID]], products[PID], 0))</f>
        <v>2.65</v>
      </c>
      <c r="P4149" s="4">
        <f>shipments9[[#This Row],[Boxes]]*shipments9[[#This Row],[Cost Per Box]]</f>
        <v>829.44999999999993</v>
      </c>
      <c r="Q4149" s="4">
        <f>shipments9[[#This Row],[Amount]] -shipments9[[#This Row],[total cost]]</f>
        <v>6044.3</v>
      </c>
      <c r="R4149" s="4" t="str">
        <f>IF(shipments9[[#This Row],[Gross Profit]]&lt;0,"Loss","Profit")</f>
        <v>Profit</v>
      </c>
      <c r="S4149" s="9">
        <f>shipments9[[#This Row],[Gross Profit]]/shipments9[[#This Row],[Amount]]</f>
        <v>0.87933078741589388</v>
      </c>
      <c r="T4149" s="11">
        <f>shipments9[[#This Row],[Amount]]/shipments9[[#This Row],[Boxes]]</f>
        <v>21.960862619808307</v>
      </c>
    </row>
    <row r="4150" spans="1:20" hidden="1" x14ac:dyDescent="0.25">
      <c r="A4150" t="s">
        <v>4347</v>
      </c>
      <c r="B4150" t="s">
        <v>77</v>
      </c>
      <c r="C4150" t="s">
        <v>165</v>
      </c>
      <c r="D4150" t="s">
        <v>28</v>
      </c>
      <c r="E4150" s="1">
        <v>45148</v>
      </c>
      <c r="F4150" s="1" t="str">
        <f>TEXT(shipments9[[#This Row],[Shipdate]],"ddd")</f>
        <v>Thu</v>
      </c>
      <c r="G4150" s="1" t="str">
        <f>IF(OR(shipments9[[#This Row],[Day Name]]="Sat",shipments9[[#This Row],[Day Name]]="Sun"),"Weekend","Weekday")</f>
        <v>Weekday</v>
      </c>
      <c r="H4150">
        <v>4068</v>
      </c>
      <c r="I4150">
        <v>194</v>
      </c>
      <c r="J4150" t="s">
        <v>172</v>
      </c>
      <c r="K4150" t="s">
        <v>8151</v>
      </c>
      <c r="L4150" t="s">
        <v>8160</v>
      </c>
      <c r="M4150">
        <v>8</v>
      </c>
      <c r="N4150" t="s">
        <v>8162</v>
      </c>
      <c r="O4150" s="4">
        <f>INDEX(products[Cost_per_box], MATCH(shipments9[[#This Row],[PID]], products[PID], 0))</f>
        <v>2.65</v>
      </c>
      <c r="P4150" s="4">
        <f>shipments9[[#This Row],[Boxes]]*shipments9[[#This Row],[Cost Per Box]]</f>
        <v>514.1</v>
      </c>
      <c r="Q4150" s="4">
        <f>shipments9[[#This Row],[Amount]] -shipments9[[#This Row],[total cost]]</f>
        <v>3553.9</v>
      </c>
      <c r="R4150" s="4" t="str">
        <f>IF(shipments9[[#This Row],[Gross Profit]]&lt;0,"Loss","Profit")</f>
        <v>Profit</v>
      </c>
      <c r="S4150" s="9">
        <f>shipments9[[#This Row],[Gross Profit]]/shipments9[[#This Row],[Amount]]</f>
        <v>0.8736234021632252</v>
      </c>
      <c r="T4150" s="11">
        <f>shipments9[[#This Row],[Amount]]/shipments9[[#This Row],[Boxes]]</f>
        <v>20.969072164948454</v>
      </c>
    </row>
    <row r="4151" spans="1:20" hidden="1" x14ac:dyDescent="0.25">
      <c r="A4151" t="s">
        <v>4348</v>
      </c>
      <c r="B4151" t="s">
        <v>58</v>
      </c>
      <c r="C4151" t="s">
        <v>165</v>
      </c>
      <c r="D4151" t="s">
        <v>28</v>
      </c>
      <c r="E4151" s="1">
        <v>44967</v>
      </c>
      <c r="F4151" s="1" t="str">
        <f>TEXT(shipments9[[#This Row],[Shipdate]],"ddd")</f>
        <v>Fri</v>
      </c>
      <c r="G4151" s="1" t="str">
        <f>IF(OR(shipments9[[#This Row],[Day Name]]="Sat",shipments9[[#This Row],[Day Name]]="Sun"),"Weekend","Weekday")</f>
        <v>Weekday</v>
      </c>
      <c r="H4151">
        <v>6844.5</v>
      </c>
      <c r="I4151">
        <v>343</v>
      </c>
      <c r="J4151" t="s">
        <v>172</v>
      </c>
      <c r="K4151" t="s">
        <v>8151</v>
      </c>
      <c r="L4151" t="s">
        <v>8156</v>
      </c>
      <c r="M4151">
        <v>2</v>
      </c>
      <c r="N4151" t="s">
        <v>8157</v>
      </c>
      <c r="O4151" s="4">
        <f>INDEX(products[Cost_per_box], MATCH(shipments9[[#This Row],[PID]], products[PID], 0))</f>
        <v>2.65</v>
      </c>
      <c r="P4151" s="4">
        <f>shipments9[[#This Row],[Boxes]]*shipments9[[#This Row],[Cost Per Box]]</f>
        <v>908.94999999999993</v>
      </c>
      <c r="Q4151" s="4">
        <f>shipments9[[#This Row],[Amount]] -shipments9[[#This Row],[total cost]]</f>
        <v>5935.55</v>
      </c>
      <c r="R4151" s="4" t="str">
        <f>IF(shipments9[[#This Row],[Gross Profit]]&lt;0,"Loss","Profit")</f>
        <v>Profit</v>
      </c>
      <c r="S4151" s="9">
        <f>shipments9[[#This Row],[Gross Profit]]/shipments9[[#This Row],[Amount]]</f>
        <v>0.867199941558916</v>
      </c>
      <c r="T4151" s="11">
        <f>shipments9[[#This Row],[Amount]]/shipments9[[#This Row],[Boxes]]</f>
        <v>19.954810495626823</v>
      </c>
    </row>
    <row r="4152" spans="1:20" hidden="1" x14ac:dyDescent="0.25">
      <c r="A4152" t="s">
        <v>4349</v>
      </c>
      <c r="B4152" t="s">
        <v>58</v>
      </c>
      <c r="C4152" t="s">
        <v>165</v>
      </c>
      <c r="D4152" t="s">
        <v>28</v>
      </c>
      <c r="E4152" s="1">
        <v>45219</v>
      </c>
      <c r="F4152" s="1" t="str">
        <f>TEXT(shipments9[[#This Row],[Shipdate]],"ddd")</f>
        <v>Fri</v>
      </c>
      <c r="G4152" s="1" t="str">
        <f>IF(OR(shipments9[[#This Row],[Day Name]]="Sat",shipments9[[#This Row],[Day Name]]="Sun"),"Weekend","Weekday")</f>
        <v>Weekday</v>
      </c>
      <c r="H4152">
        <v>9173.25</v>
      </c>
      <c r="I4152">
        <v>483</v>
      </c>
      <c r="J4152" t="s">
        <v>172</v>
      </c>
      <c r="K4152" t="s">
        <v>8151</v>
      </c>
      <c r="L4152" t="s">
        <v>8152</v>
      </c>
      <c r="M4152">
        <v>10</v>
      </c>
      <c r="N4152" t="s">
        <v>8153</v>
      </c>
      <c r="O4152" s="4">
        <f>INDEX(products[Cost_per_box], MATCH(shipments9[[#This Row],[PID]], products[PID], 0))</f>
        <v>2.65</v>
      </c>
      <c r="P4152" s="4">
        <f>shipments9[[#This Row],[Boxes]]*shipments9[[#This Row],[Cost Per Box]]</f>
        <v>1279.95</v>
      </c>
      <c r="Q4152" s="4">
        <f>shipments9[[#This Row],[Amount]] -shipments9[[#This Row],[total cost]]</f>
        <v>7893.3</v>
      </c>
      <c r="R4152" s="4" t="str">
        <f>IF(shipments9[[#This Row],[Gross Profit]]&lt;0,"Loss","Profit")</f>
        <v>Profit</v>
      </c>
      <c r="S4152" s="9">
        <f>shipments9[[#This Row],[Gross Profit]]/shipments9[[#This Row],[Amount]]</f>
        <v>0.86046929932139649</v>
      </c>
      <c r="T4152" s="11">
        <f>shipments9[[#This Row],[Amount]]/shipments9[[#This Row],[Boxes]]</f>
        <v>18.992236024844722</v>
      </c>
    </row>
    <row r="4153" spans="1:20" hidden="1" x14ac:dyDescent="0.25">
      <c r="A4153" t="s">
        <v>4350</v>
      </c>
      <c r="B4153" t="s">
        <v>58</v>
      </c>
      <c r="C4153" t="s">
        <v>165</v>
      </c>
      <c r="D4153" t="s">
        <v>28</v>
      </c>
      <c r="E4153" s="1">
        <v>45407</v>
      </c>
      <c r="F4153" s="1" t="str">
        <f>TEXT(shipments9[[#This Row],[Shipdate]],"ddd")</f>
        <v>Thu</v>
      </c>
      <c r="G4153" s="1" t="str">
        <f>IF(OR(shipments9[[#This Row],[Day Name]]="Sat",shipments9[[#This Row],[Day Name]]="Sun"),"Weekend","Weekday")</f>
        <v>Weekday</v>
      </c>
      <c r="H4153">
        <v>7215.75</v>
      </c>
      <c r="I4153">
        <v>401</v>
      </c>
      <c r="J4153" t="s">
        <v>172</v>
      </c>
      <c r="K4153" t="s">
        <v>8155</v>
      </c>
      <c r="L4153" t="s">
        <v>8154</v>
      </c>
      <c r="M4153">
        <v>4</v>
      </c>
      <c r="N4153" t="s">
        <v>8158</v>
      </c>
      <c r="O4153" s="4">
        <f>INDEX(products[Cost_per_box], MATCH(shipments9[[#This Row],[PID]], products[PID], 0))</f>
        <v>2.65</v>
      </c>
      <c r="P4153" s="4">
        <f>shipments9[[#This Row],[Boxes]]*shipments9[[#This Row],[Cost Per Box]]</f>
        <v>1062.6499999999999</v>
      </c>
      <c r="Q4153" s="4">
        <f>shipments9[[#This Row],[Amount]] -shipments9[[#This Row],[total cost]]</f>
        <v>6153.1</v>
      </c>
      <c r="R4153" s="4" t="str">
        <f>IF(shipments9[[#This Row],[Gross Profit]]&lt;0,"Loss","Profit")</f>
        <v>Profit</v>
      </c>
      <c r="S4153" s="9">
        <f>shipments9[[#This Row],[Gross Profit]]/shipments9[[#This Row],[Amount]]</f>
        <v>0.85273187125385441</v>
      </c>
      <c r="T4153" s="11">
        <f>shipments9[[#This Row],[Amount]]/shipments9[[#This Row],[Boxes]]</f>
        <v>17.994389027431421</v>
      </c>
    </row>
    <row r="4154" spans="1:20" hidden="1" x14ac:dyDescent="0.25">
      <c r="A4154" t="s">
        <v>4351</v>
      </c>
      <c r="B4154" t="s">
        <v>58</v>
      </c>
      <c r="C4154" t="s">
        <v>165</v>
      </c>
      <c r="D4154" t="s">
        <v>28</v>
      </c>
      <c r="E4154" s="1">
        <v>45232</v>
      </c>
      <c r="F4154" s="1" t="str">
        <f>TEXT(shipments9[[#This Row],[Shipdate]],"ddd")</f>
        <v>Thu</v>
      </c>
      <c r="G4154" s="1" t="str">
        <f>IF(OR(shipments9[[#This Row],[Day Name]]="Sat",shipments9[[#This Row],[Day Name]]="Sun"),"Weekend","Weekday")</f>
        <v>Weekday</v>
      </c>
      <c r="H4154">
        <v>1820.25</v>
      </c>
      <c r="I4154">
        <v>92</v>
      </c>
      <c r="J4154" t="s">
        <v>172</v>
      </c>
      <c r="K4154" t="s">
        <v>8151</v>
      </c>
      <c r="L4154" t="s">
        <v>8152</v>
      </c>
      <c r="M4154">
        <v>11</v>
      </c>
      <c r="N4154" t="s">
        <v>8165</v>
      </c>
      <c r="O4154" s="4">
        <f>INDEX(products[Cost_per_box], MATCH(shipments9[[#This Row],[PID]], products[PID], 0))</f>
        <v>2.65</v>
      </c>
      <c r="P4154" s="4">
        <f>shipments9[[#This Row],[Boxes]]*shipments9[[#This Row],[Cost Per Box]]</f>
        <v>243.79999999999998</v>
      </c>
      <c r="Q4154" s="4">
        <f>shipments9[[#This Row],[Amount]] -shipments9[[#This Row],[total cost]]</f>
        <v>1576.45</v>
      </c>
      <c r="R4154" s="4" t="str">
        <f>IF(shipments9[[#This Row],[Gross Profit]]&lt;0,"Loss","Profit")</f>
        <v>Profit</v>
      </c>
      <c r="S4154" s="9">
        <f>shipments9[[#This Row],[Gross Profit]]/shipments9[[#This Row],[Amount]]</f>
        <v>0.86606235407224286</v>
      </c>
      <c r="T4154" s="11">
        <f>shipments9[[#This Row],[Amount]]/shipments9[[#This Row],[Boxes]]</f>
        <v>19.785326086956523</v>
      </c>
    </row>
    <row r="4155" spans="1:20" hidden="1" x14ac:dyDescent="0.25">
      <c r="A4155" t="s">
        <v>4352</v>
      </c>
      <c r="B4155" t="s">
        <v>61</v>
      </c>
      <c r="C4155" t="s">
        <v>165</v>
      </c>
      <c r="D4155" t="s">
        <v>28</v>
      </c>
      <c r="E4155" s="1">
        <v>45002</v>
      </c>
      <c r="F4155" s="1" t="str">
        <f>TEXT(shipments9[[#This Row],[Shipdate]],"ddd")</f>
        <v>Fri</v>
      </c>
      <c r="G4155" s="1" t="str">
        <f>IF(OR(shipments9[[#This Row],[Day Name]]="Sat",shipments9[[#This Row],[Day Name]]="Sun"),"Weekend","Weekday")</f>
        <v>Weekday</v>
      </c>
      <c r="H4155">
        <v>6257.25</v>
      </c>
      <c r="I4155">
        <v>330</v>
      </c>
      <c r="J4155" t="s">
        <v>172</v>
      </c>
      <c r="K4155" t="s">
        <v>8151</v>
      </c>
      <c r="L4155" t="s">
        <v>8156</v>
      </c>
      <c r="M4155">
        <v>3</v>
      </c>
      <c r="N4155" t="s">
        <v>8164</v>
      </c>
      <c r="O4155" s="4">
        <f>INDEX(products[Cost_per_box], MATCH(shipments9[[#This Row],[PID]], products[PID], 0))</f>
        <v>2.65</v>
      </c>
      <c r="P4155" s="4">
        <f>shipments9[[#This Row],[Boxes]]*shipments9[[#This Row],[Cost Per Box]]</f>
        <v>874.5</v>
      </c>
      <c r="Q4155" s="4">
        <f>shipments9[[#This Row],[Amount]] -shipments9[[#This Row],[total cost]]</f>
        <v>5382.75</v>
      </c>
      <c r="R4155" s="4" t="str">
        <f>IF(shipments9[[#This Row],[Gross Profit]]&lt;0,"Loss","Profit")</f>
        <v>Profit</v>
      </c>
      <c r="S4155" s="9">
        <f>shipments9[[#This Row],[Gross Profit]]/shipments9[[#This Row],[Amount]]</f>
        <v>0.86024211914179549</v>
      </c>
      <c r="T4155" s="11">
        <f>shipments9[[#This Row],[Amount]]/shipments9[[#This Row],[Boxes]]</f>
        <v>18.961363636363636</v>
      </c>
    </row>
    <row r="4156" spans="1:20" hidden="1" x14ac:dyDescent="0.25">
      <c r="A4156" t="s">
        <v>4353</v>
      </c>
      <c r="B4156" t="s">
        <v>61</v>
      </c>
      <c r="C4156" t="s">
        <v>165</v>
      </c>
      <c r="D4156" t="s">
        <v>28</v>
      </c>
      <c r="E4156" s="1">
        <v>45244</v>
      </c>
      <c r="F4156" s="1" t="str">
        <f>TEXT(shipments9[[#This Row],[Shipdate]],"ddd")</f>
        <v>Tue</v>
      </c>
      <c r="G4156" s="1" t="str">
        <f>IF(OR(shipments9[[#This Row],[Day Name]]="Sat",shipments9[[#This Row],[Day Name]]="Sun"),"Weekend","Weekday")</f>
        <v>Weekday</v>
      </c>
      <c r="H4156">
        <v>5451.75</v>
      </c>
      <c r="I4156">
        <v>260</v>
      </c>
      <c r="J4156" t="s">
        <v>172</v>
      </c>
      <c r="K4156" t="s">
        <v>8151</v>
      </c>
      <c r="L4156" t="s">
        <v>8152</v>
      </c>
      <c r="M4156">
        <v>11</v>
      </c>
      <c r="N4156" t="s">
        <v>8165</v>
      </c>
      <c r="O4156" s="4">
        <f>INDEX(products[Cost_per_box], MATCH(shipments9[[#This Row],[PID]], products[PID], 0))</f>
        <v>2.65</v>
      </c>
      <c r="P4156" s="4">
        <f>shipments9[[#This Row],[Boxes]]*shipments9[[#This Row],[Cost Per Box]]</f>
        <v>689</v>
      </c>
      <c r="Q4156" s="4">
        <f>shipments9[[#This Row],[Amount]] -shipments9[[#This Row],[total cost]]</f>
        <v>4762.75</v>
      </c>
      <c r="R4156" s="4" t="str">
        <f>IF(shipments9[[#This Row],[Gross Profit]]&lt;0,"Loss","Profit")</f>
        <v>Profit</v>
      </c>
      <c r="S4156" s="9">
        <f>shipments9[[#This Row],[Gross Profit]]/shipments9[[#This Row],[Amount]]</f>
        <v>0.87361856284679229</v>
      </c>
      <c r="T4156" s="11">
        <f>shipments9[[#This Row],[Amount]]/shipments9[[#This Row],[Boxes]]</f>
        <v>20.968269230769231</v>
      </c>
    </row>
    <row r="4157" spans="1:20" hidden="1" x14ac:dyDescent="0.25">
      <c r="A4157" t="s">
        <v>4354</v>
      </c>
      <c r="B4157" t="s">
        <v>61</v>
      </c>
      <c r="C4157" t="s">
        <v>165</v>
      </c>
      <c r="D4157" t="s">
        <v>28</v>
      </c>
      <c r="E4157" s="1">
        <v>45155</v>
      </c>
      <c r="F4157" s="1" t="str">
        <f>TEXT(shipments9[[#This Row],[Shipdate]],"ddd")</f>
        <v>Thu</v>
      </c>
      <c r="G4157" s="1" t="str">
        <f>IF(OR(shipments9[[#This Row],[Day Name]]="Sat",shipments9[[#This Row],[Day Name]]="Sun"),"Weekend","Weekday")</f>
        <v>Weekday</v>
      </c>
      <c r="H4157">
        <v>8682.75</v>
      </c>
      <c r="I4157">
        <v>457</v>
      </c>
      <c r="J4157" t="s">
        <v>172</v>
      </c>
      <c r="K4157" t="s">
        <v>8151</v>
      </c>
      <c r="L4157" t="s">
        <v>8160</v>
      </c>
      <c r="M4157">
        <v>8</v>
      </c>
      <c r="N4157" t="s">
        <v>8162</v>
      </c>
      <c r="O4157" s="4">
        <f>INDEX(products[Cost_per_box], MATCH(shipments9[[#This Row],[PID]], products[PID], 0))</f>
        <v>2.65</v>
      </c>
      <c r="P4157" s="4">
        <f>shipments9[[#This Row],[Boxes]]*shipments9[[#This Row],[Cost Per Box]]</f>
        <v>1211.05</v>
      </c>
      <c r="Q4157" s="4">
        <f>shipments9[[#This Row],[Amount]] -shipments9[[#This Row],[total cost]]</f>
        <v>7471.7</v>
      </c>
      <c r="R4157" s="4" t="str">
        <f>IF(shipments9[[#This Row],[Gross Profit]]&lt;0,"Loss","Profit")</f>
        <v>Profit</v>
      </c>
      <c r="S4157" s="9">
        <f>shipments9[[#This Row],[Gross Profit]]/shipments9[[#This Row],[Amount]]</f>
        <v>0.86052229996256946</v>
      </c>
      <c r="T4157" s="11">
        <f>shipments9[[#This Row],[Amount]]/shipments9[[#This Row],[Boxes]]</f>
        <v>18.999452954048142</v>
      </c>
    </row>
    <row r="4158" spans="1:20" hidden="1" x14ac:dyDescent="0.25">
      <c r="A4158" t="s">
        <v>4355</v>
      </c>
      <c r="B4158" t="s">
        <v>61</v>
      </c>
      <c r="C4158" t="s">
        <v>165</v>
      </c>
      <c r="D4158" t="s">
        <v>28</v>
      </c>
      <c r="E4158" s="1">
        <v>44967</v>
      </c>
      <c r="F4158" s="1" t="str">
        <f>TEXT(shipments9[[#This Row],[Shipdate]],"ddd")</f>
        <v>Fri</v>
      </c>
      <c r="G4158" s="1" t="str">
        <f>IF(OR(shipments9[[#This Row],[Day Name]]="Sat",shipments9[[#This Row],[Day Name]]="Sun"),"Weekend","Weekday")</f>
        <v>Weekday</v>
      </c>
      <c r="H4158">
        <v>4146.75</v>
      </c>
      <c r="I4158">
        <v>231</v>
      </c>
      <c r="J4158" t="s">
        <v>172</v>
      </c>
      <c r="K4158" t="s">
        <v>8151</v>
      </c>
      <c r="L4158" t="s">
        <v>8156</v>
      </c>
      <c r="M4158">
        <v>2</v>
      </c>
      <c r="N4158" t="s">
        <v>8157</v>
      </c>
      <c r="O4158" s="4">
        <f>INDEX(products[Cost_per_box], MATCH(shipments9[[#This Row],[PID]], products[PID], 0))</f>
        <v>2.65</v>
      </c>
      <c r="P4158" s="4">
        <f>shipments9[[#This Row],[Boxes]]*shipments9[[#This Row],[Cost Per Box]]</f>
        <v>612.15</v>
      </c>
      <c r="Q4158" s="4">
        <f>shipments9[[#This Row],[Amount]] -shipments9[[#This Row],[total cost]]</f>
        <v>3534.6</v>
      </c>
      <c r="R4158" s="4" t="str">
        <f>IF(shipments9[[#This Row],[Gross Profit]]&lt;0,"Loss","Profit")</f>
        <v>Profit</v>
      </c>
      <c r="S4158" s="9">
        <f>shipments9[[#This Row],[Gross Profit]]/shipments9[[#This Row],[Amount]]</f>
        <v>0.85237836860191718</v>
      </c>
      <c r="T4158" s="11">
        <f>shipments9[[#This Row],[Amount]]/shipments9[[#This Row],[Boxes]]</f>
        <v>17.9512987012987</v>
      </c>
    </row>
    <row r="4159" spans="1:20" hidden="1" x14ac:dyDescent="0.25">
      <c r="A4159" t="s">
        <v>4356</v>
      </c>
      <c r="B4159" t="s">
        <v>61</v>
      </c>
      <c r="C4159" t="s">
        <v>165</v>
      </c>
      <c r="D4159" t="s">
        <v>28</v>
      </c>
      <c r="E4159" s="1">
        <v>45075</v>
      </c>
      <c r="F4159" s="1" t="str">
        <f>TEXT(shipments9[[#This Row],[Shipdate]],"ddd")</f>
        <v>Mon</v>
      </c>
      <c r="G4159" s="1" t="str">
        <f>IF(OR(shipments9[[#This Row],[Day Name]]="Sat",shipments9[[#This Row],[Day Name]]="Sun"),"Weekend","Weekday")</f>
        <v>Weekday</v>
      </c>
      <c r="H4159">
        <v>6275.25</v>
      </c>
      <c r="I4159">
        <v>314</v>
      </c>
      <c r="J4159" t="s">
        <v>172</v>
      </c>
      <c r="K4159" t="s">
        <v>8151</v>
      </c>
      <c r="L4159" t="s">
        <v>8154</v>
      </c>
      <c r="M4159">
        <v>5</v>
      </c>
      <c r="N4159" t="s">
        <v>201</v>
      </c>
      <c r="O4159" s="4">
        <f>INDEX(products[Cost_per_box], MATCH(shipments9[[#This Row],[PID]], products[PID], 0))</f>
        <v>2.65</v>
      </c>
      <c r="P4159" s="4">
        <f>shipments9[[#This Row],[Boxes]]*shipments9[[#This Row],[Cost Per Box]]</f>
        <v>832.1</v>
      </c>
      <c r="Q4159" s="4">
        <f>shipments9[[#This Row],[Amount]] -shipments9[[#This Row],[total cost]]</f>
        <v>5443.15</v>
      </c>
      <c r="R4159" s="4" t="str">
        <f>IF(shipments9[[#This Row],[Gross Profit]]&lt;0,"Loss","Profit")</f>
        <v>Profit</v>
      </c>
      <c r="S4159" s="9">
        <f>shipments9[[#This Row],[Gross Profit]]/shipments9[[#This Row],[Amount]]</f>
        <v>0.86739970519102816</v>
      </c>
      <c r="T4159" s="11">
        <f>shipments9[[#This Row],[Amount]]/shipments9[[#This Row],[Boxes]]</f>
        <v>19.984872611464969</v>
      </c>
    </row>
    <row r="4160" spans="1:20" hidden="1" x14ac:dyDescent="0.25">
      <c r="A4160" t="s">
        <v>4357</v>
      </c>
      <c r="B4160" t="s">
        <v>83</v>
      </c>
      <c r="C4160" t="s">
        <v>165</v>
      </c>
      <c r="D4160" t="s">
        <v>28</v>
      </c>
      <c r="E4160" s="1">
        <v>44937</v>
      </c>
      <c r="F4160" s="1" t="str">
        <f>TEXT(shipments9[[#This Row],[Shipdate]],"ddd")</f>
        <v>Wed</v>
      </c>
      <c r="G4160" s="1" t="str">
        <f>IF(OR(shipments9[[#This Row],[Day Name]]="Sat",shipments9[[#This Row],[Day Name]]="Sun"),"Weekend","Weekday")</f>
        <v>Weekday</v>
      </c>
      <c r="H4160">
        <v>10581.75</v>
      </c>
      <c r="I4160">
        <v>588</v>
      </c>
      <c r="J4160" t="s">
        <v>172</v>
      </c>
      <c r="K4160" t="s">
        <v>8151</v>
      </c>
      <c r="L4160" t="s">
        <v>8156</v>
      </c>
      <c r="M4160">
        <v>1</v>
      </c>
      <c r="N4160" t="s">
        <v>8163</v>
      </c>
      <c r="O4160" s="4">
        <f>INDEX(products[Cost_per_box], MATCH(shipments9[[#This Row],[PID]], products[PID], 0))</f>
        <v>2.65</v>
      </c>
      <c r="P4160" s="4">
        <f>shipments9[[#This Row],[Boxes]]*shipments9[[#This Row],[Cost Per Box]]</f>
        <v>1558.2</v>
      </c>
      <c r="Q4160" s="4">
        <f>shipments9[[#This Row],[Amount]] -shipments9[[#This Row],[total cost]]</f>
        <v>9023.5499999999993</v>
      </c>
      <c r="R4160" s="4" t="str">
        <f>IF(shipments9[[#This Row],[Gross Profit]]&lt;0,"Loss","Profit")</f>
        <v>Profit</v>
      </c>
      <c r="S4160" s="9">
        <f>shipments9[[#This Row],[Gross Profit]]/shipments9[[#This Row],[Amount]]</f>
        <v>0.85274647388191926</v>
      </c>
      <c r="T4160" s="11">
        <f>shipments9[[#This Row],[Amount]]/shipments9[[#This Row],[Boxes]]</f>
        <v>17.996173469387756</v>
      </c>
    </row>
    <row r="4161" spans="1:20" hidden="1" x14ac:dyDescent="0.25">
      <c r="A4161" t="s">
        <v>4358</v>
      </c>
      <c r="B4161" t="s">
        <v>83</v>
      </c>
      <c r="C4161" t="s">
        <v>165</v>
      </c>
      <c r="D4161" t="s">
        <v>28</v>
      </c>
      <c r="E4161" s="1">
        <v>45021</v>
      </c>
      <c r="F4161" s="1" t="str">
        <f>TEXT(shipments9[[#This Row],[Shipdate]],"ddd")</f>
        <v>Wed</v>
      </c>
      <c r="G4161" s="1" t="str">
        <f>IF(OR(shipments9[[#This Row],[Day Name]]="Sat",shipments9[[#This Row],[Day Name]]="Sun"),"Weekend","Weekday")</f>
        <v>Weekday</v>
      </c>
      <c r="H4161">
        <v>10413</v>
      </c>
      <c r="I4161">
        <v>496</v>
      </c>
      <c r="J4161" t="s">
        <v>172</v>
      </c>
      <c r="K4161" t="s">
        <v>8151</v>
      </c>
      <c r="L4161" t="s">
        <v>8154</v>
      </c>
      <c r="M4161">
        <v>4</v>
      </c>
      <c r="N4161" t="s">
        <v>8158</v>
      </c>
      <c r="O4161" s="4">
        <f>INDEX(products[Cost_per_box], MATCH(shipments9[[#This Row],[PID]], products[PID], 0))</f>
        <v>2.65</v>
      </c>
      <c r="P4161" s="4">
        <f>shipments9[[#This Row],[Boxes]]*shipments9[[#This Row],[Cost Per Box]]</f>
        <v>1314.3999999999999</v>
      </c>
      <c r="Q4161" s="4">
        <f>shipments9[[#This Row],[Amount]] -shipments9[[#This Row],[total cost]]</f>
        <v>9098.6</v>
      </c>
      <c r="R4161" s="4" t="str">
        <f>IF(shipments9[[#This Row],[Gross Profit]]&lt;0,"Loss","Profit")</f>
        <v>Profit</v>
      </c>
      <c r="S4161" s="9">
        <f>shipments9[[#This Row],[Gross Profit]]/shipments9[[#This Row],[Amount]]</f>
        <v>0.87377316815519068</v>
      </c>
      <c r="T4161" s="11">
        <f>shipments9[[#This Row],[Amount]]/shipments9[[#This Row],[Boxes]]</f>
        <v>20.993951612903224</v>
      </c>
    </row>
    <row r="4162" spans="1:20" hidden="1" x14ac:dyDescent="0.25">
      <c r="A4162" t="s">
        <v>4359</v>
      </c>
      <c r="B4162" t="s">
        <v>83</v>
      </c>
      <c r="C4162" t="s">
        <v>165</v>
      </c>
      <c r="D4162" t="s">
        <v>28</v>
      </c>
      <c r="E4162" s="1">
        <v>45121</v>
      </c>
      <c r="F4162" s="1" t="str">
        <f>TEXT(shipments9[[#This Row],[Shipdate]],"ddd")</f>
        <v>Fri</v>
      </c>
      <c r="G4162" s="1" t="str">
        <f>IF(OR(shipments9[[#This Row],[Day Name]]="Sat",shipments9[[#This Row],[Day Name]]="Sun"),"Weekend","Weekday")</f>
        <v>Weekday</v>
      </c>
      <c r="H4162">
        <v>10849.5</v>
      </c>
      <c r="I4162">
        <v>572</v>
      </c>
      <c r="J4162" t="s">
        <v>172</v>
      </c>
      <c r="K4162" t="s">
        <v>8151</v>
      </c>
      <c r="L4162" t="s">
        <v>8160</v>
      </c>
      <c r="M4162">
        <v>7</v>
      </c>
      <c r="N4162" t="s">
        <v>8161</v>
      </c>
      <c r="O4162" s="4">
        <f>INDEX(products[Cost_per_box], MATCH(shipments9[[#This Row],[PID]], products[PID], 0))</f>
        <v>2.65</v>
      </c>
      <c r="P4162" s="4">
        <f>shipments9[[#This Row],[Boxes]]*shipments9[[#This Row],[Cost Per Box]]</f>
        <v>1515.8</v>
      </c>
      <c r="Q4162" s="4">
        <f>shipments9[[#This Row],[Amount]] -shipments9[[#This Row],[total cost]]</f>
        <v>9333.7000000000007</v>
      </c>
      <c r="R4162" s="4" t="str">
        <f>IF(shipments9[[#This Row],[Gross Profit]]&lt;0,"Loss","Profit")</f>
        <v>Profit</v>
      </c>
      <c r="S4162" s="9">
        <f>shipments9[[#This Row],[Gross Profit]]/shipments9[[#This Row],[Amount]]</f>
        <v>0.86028849255726081</v>
      </c>
      <c r="T4162" s="11">
        <f>shipments9[[#This Row],[Amount]]/shipments9[[#This Row],[Boxes]]</f>
        <v>18.967657342657343</v>
      </c>
    </row>
    <row r="4163" spans="1:20" hidden="1" x14ac:dyDescent="0.25">
      <c r="A4163" t="s">
        <v>4360</v>
      </c>
      <c r="B4163" t="s">
        <v>86</v>
      </c>
      <c r="C4163" t="s">
        <v>165</v>
      </c>
      <c r="D4163" t="s">
        <v>28</v>
      </c>
      <c r="E4163" s="1">
        <v>45282</v>
      </c>
      <c r="F4163" s="1" t="str">
        <f>TEXT(shipments9[[#This Row],[Shipdate]],"ddd")</f>
        <v>Fri</v>
      </c>
      <c r="G4163" s="1" t="str">
        <f>IF(OR(shipments9[[#This Row],[Day Name]]="Sat",shipments9[[#This Row],[Day Name]]="Sun"),"Weekend","Weekday")</f>
        <v>Weekday</v>
      </c>
      <c r="H4163">
        <v>8430.75</v>
      </c>
      <c r="I4163">
        <v>422</v>
      </c>
      <c r="J4163" t="s">
        <v>172</v>
      </c>
      <c r="K4163" t="s">
        <v>8151</v>
      </c>
      <c r="L4163" t="s">
        <v>8152</v>
      </c>
      <c r="M4163">
        <v>12</v>
      </c>
      <c r="N4163" t="s">
        <v>8166</v>
      </c>
      <c r="O4163" s="4">
        <f>INDEX(products[Cost_per_box], MATCH(shipments9[[#This Row],[PID]], products[PID], 0))</f>
        <v>2.65</v>
      </c>
      <c r="P4163" s="4">
        <f>shipments9[[#This Row],[Boxes]]*shipments9[[#This Row],[Cost Per Box]]</f>
        <v>1118.3</v>
      </c>
      <c r="Q4163" s="4">
        <f>shipments9[[#This Row],[Amount]] -shipments9[[#This Row],[total cost]]</f>
        <v>7312.45</v>
      </c>
      <c r="R4163" s="4" t="str">
        <f>IF(shipments9[[#This Row],[Gross Profit]]&lt;0,"Loss","Profit")</f>
        <v>Profit</v>
      </c>
      <c r="S4163" s="9">
        <f>shipments9[[#This Row],[Gross Profit]]/shipments9[[#This Row],[Amount]]</f>
        <v>0.86735462444029299</v>
      </c>
      <c r="T4163" s="11">
        <f>shipments9[[#This Row],[Amount]]/shipments9[[#This Row],[Boxes]]</f>
        <v>19.97808056872038</v>
      </c>
    </row>
    <row r="4164" spans="1:20" hidden="1" x14ac:dyDescent="0.25">
      <c r="A4164" t="s">
        <v>4361</v>
      </c>
      <c r="B4164" t="s">
        <v>89</v>
      </c>
      <c r="C4164" t="s">
        <v>165</v>
      </c>
      <c r="D4164" t="s">
        <v>28</v>
      </c>
      <c r="E4164" s="1">
        <v>45449</v>
      </c>
      <c r="F4164" s="1" t="str">
        <f>TEXT(shipments9[[#This Row],[Shipdate]],"ddd")</f>
        <v>Thu</v>
      </c>
      <c r="G4164" s="1" t="str">
        <f>IF(OR(shipments9[[#This Row],[Day Name]]="Sat",shipments9[[#This Row],[Day Name]]="Sun"),"Weekend","Weekday")</f>
        <v>Weekday</v>
      </c>
      <c r="H4164">
        <v>5647.5</v>
      </c>
      <c r="I4164">
        <v>269</v>
      </c>
      <c r="J4164" t="s">
        <v>172</v>
      </c>
      <c r="K4164" t="s">
        <v>8155</v>
      </c>
      <c r="L4164" t="s">
        <v>8154</v>
      </c>
      <c r="M4164">
        <v>6</v>
      </c>
      <c r="N4164" t="s">
        <v>8159</v>
      </c>
      <c r="O4164" s="4">
        <f>INDEX(products[Cost_per_box], MATCH(shipments9[[#This Row],[PID]], products[PID], 0))</f>
        <v>2.65</v>
      </c>
      <c r="P4164" s="4">
        <f>shipments9[[#This Row],[Boxes]]*shipments9[[#This Row],[Cost Per Box]]</f>
        <v>712.85</v>
      </c>
      <c r="Q4164" s="4">
        <f>shipments9[[#This Row],[Amount]] -shipments9[[#This Row],[total cost]]</f>
        <v>4934.6499999999996</v>
      </c>
      <c r="R4164" s="4" t="str">
        <f>IF(shipments9[[#This Row],[Gross Profit]]&lt;0,"Loss","Profit")</f>
        <v>Profit</v>
      </c>
      <c r="S4164" s="9">
        <f>shipments9[[#This Row],[Gross Profit]]/shipments9[[#This Row],[Amount]]</f>
        <v>0.87377600708277992</v>
      </c>
      <c r="T4164" s="11">
        <f>shipments9[[#This Row],[Amount]]/shipments9[[#This Row],[Boxes]]</f>
        <v>20.994423791821561</v>
      </c>
    </row>
    <row r="4165" spans="1:20" hidden="1" x14ac:dyDescent="0.25">
      <c r="A4165" t="s">
        <v>4362</v>
      </c>
      <c r="B4165" t="s">
        <v>89</v>
      </c>
      <c r="C4165" t="s">
        <v>165</v>
      </c>
      <c r="D4165" t="s">
        <v>28</v>
      </c>
      <c r="E4165" s="1">
        <v>45254</v>
      </c>
      <c r="F4165" s="1" t="str">
        <f>TEXT(shipments9[[#This Row],[Shipdate]],"ddd")</f>
        <v>Fri</v>
      </c>
      <c r="G4165" s="1" t="str">
        <f>IF(OR(shipments9[[#This Row],[Day Name]]="Sat",shipments9[[#This Row],[Day Name]]="Sun"),"Weekend","Weekday")</f>
        <v>Weekday</v>
      </c>
      <c r="H4165">
        <v>1359</v>
      </c>
      <c r="I4165">
        <v>72</v>
      </c>
      <c r="J4165" t="s">
        <v>172</v>
      </c>
      <c r="K4165" t="s">
        <v>8151</v>
      </c>
      <c r="L4165" t="s">
        <v>8152</v>
      </c>
      <c r="M4165">
        <v>11</v>
      </c>
      <c r="N4165" t="s">
        <v>8165</v>
      </c>
      <c r="O4165" s="4">
        <f>INDEX(products[Cost_per_box], MATCH(shipments9[[#This Row],[PID]], products[PID], 0))</f>
        <v>2.65</v>
      </c>
      <c r="P4165" s="4">
        <f>shipments9[[#This Row],[Boxes]]*shipments9[[#This Row],[Cost Per Box]]</f>
        <v>190.79999999999998</v>
      </c>
      <c r="Q4165" s="4">
        <f>shipments9[[#This Row],[Amount]] -shipments9[[#This Row],[total cost]]</f>
        <v>1168.2</v>
      </c>
      <c r="R4165" s="4" t="str">
        <f>IF(shipments9[[#This Row],[Gross Profit]]&lt;0,"Loss","Profit")</f>
        <v>Profit</v>
      </c>
      <c r="S4165" s="9">
        <f>shipments9[[#This Row],[Gross Profit]]/shipments9[[#This Row],[Amount]]</f>
        <v>0.85960264900662253</v>
      </c>
      <c r="T4165" s="11">
        <f>shipments9[[#This Row],[Amount]]/shipments9[[#This Row],[Boxes]]</f>
        <v>18.875</v>
      </c>
    </row>
    <row r="4166" spans="1:20" hidden="1" x14ac:dyDescent="0.25">
      <c r="A4166" t="s">
        <v>4363</v>
      </c>
      <c r="B4166" t="s">
        <v>89</v>
      </c>
      <c r="C4166" t="s">
        <v>165</v>
      </c>
      <c r="D4166" t="s">
        <v>28</v>
      </c>
      <c r="E4166" s="1">
        <v>45335</v>
      </c>
      <c r="F4166" s="1" t="str">
        <f>TEXT(shipments9[[#This Row],[Shipdate]],"ddd")</f>
        <v>Tue</v>
      </c>
      <c r="G4166" s="1" t="str">
        <f>IF(OR(shipments9[[#This Row],[Day Name]]="Sat",shipments9[[#This Row],[Day Name]]="Sun"),"Weekend","Weekday")</f>
        <v>Weekday</v>
      </c>
      <c r="H4166">
        <v>6025.5</v>
      </c>
      <c r="I4166">
        <v>318</v>
      </c>
      <c r="J4166" t="s">
        <v>172</v>
      </c>
      <c r="K4166" t="s">
        <v>8155</v>
      </c>
      <c r="L4166" t="s">
        <v>8156</v>
      </c>
      <c r="M4166">
        <v>2</v>
      </c>
      <c r="N4166" t="s">
        <v>8157</v>
      </c>
      <c r="O4166" s="4">
        <f>INDEX(products[Cost_per_box], MATCH(shipments9[[#This Row],[PID]], products[PID], 0))</f>
        <v>2.65</v>
      </c>
      <c r="P4166" s="4">
        <f>shipments9[[#This Row],[Boxes]]*shipments9[[#This Row],[Cost Per Box]]</f>
        <v>842.69999999999993</v>
      </c>
      <c r="Q4166" s="4">
        <f>shipments9[[#This Row],[Amount]] -shipments9[[#This Row],[total cost]]</f>
        <v>5182.8</v>
      </c>
      <c r="R4166" s="4" t="str">
        <f>IF(shipments9[[#This Row],[Gross Profit]]&lt;0,"Loss","Profit")</f>
        <v>Profit</v>
      </c>
      <c r="S4166" s="9">
        <f>shipments9[[#This Row],[Gross Profit]]/shipments9[[#This Row],[Amount]]</f>
        <v>0.86014438635797863</v>
      </c>
      <c r="T4166" s="11">
        <f>shipments9[[#This Row],[Amount]]/shipments9[[#This Row],[Boxes]]</f>
        <v>18.94811320754717</v>
      </c>
    </row>
    <row r="4167" spans="1:20" hidden="1" x14ac:dyDescent="0.25">
      <c r="A4167" t="s">
        <v>4364</v>
      </c>
      <c r="B4167" t="s">
        <v>89</v>
      </c>
      <c r="C4167" t="s">
        <v>165</v>
      </c>
      <c r="D4167" t="s">
        <v>28</v>
      </c>
      <c r="E4167" s="1">
        <v>44929</v>
      </c>
      <c r="F4167" s="1" t="str">
        <f>TEXT(shipments9[[#This Row],[Shipdate]],"ddd")</f>
        <v>Tue</v>
      </c>
      <c r="G4167" s="1" t="str">
        <f>IF(OR(shipments9[[#This Row],[Day Name]]="Sat",shipments9[[#This Row],[Day Name]]="Sun"),"Weekend","Weekday")</f>
        <v>Weekday</v>
      </c>
      <c r="H4167">
        <v>4511.25</v>
      </c>
      <c r="I4167">
        <v>206</v>
      </c>
      <c r="J4167" t="s">
        <v>172</v>
      </c>
      <c r="K4167" t="s">
        <v>8151</v>
      </c>
      <c r="L4167" t="s">
        <v>8156</v>
      </c>
      <c r="M4167">
        <v>1</v>
      </c>
      <c r="N4167" t="s">
        <v>8163</v>
      </c>
      <c r="O4167" s="4">
        <f>INDEX(products[Cost_per_box], MATCH(shipments9[[#This Row],[PID]], products[PID], 0))</f>
        <v>2.65</v>
      </c>
      <c r="P4167" s="4">
        <f>shipments9[[#This Row],[Boxes]]*shipments9[[#This Row],[Cost Per Box]]</f>
        <v>545.9</v>
      </c>
      <c r="Q4167" s="4">
        <f>shipments9[[#This Row],[Amount]] -shipments9[[#This Row],[total cost]]</f>
        <v>3965.35</v>
      </c>
      <c r="R4167" s="4" t="str">
        <f>IF(shipments9[[#This Row],[Gross Profit]]&lt;0,"Loss","Profit")</f>
        <v>Profit</v>
      </c>
      <c r="S4167" s="9">
        <f>shipments9[[#This Row],[Gross Profit]]/shipments9[[#This Row],[Amount]]</f>
        <v>0.87899141036298145</v>
      </c>
      <c r="T4167" s="11">
        <f>shipments9[[#This Row],[Amount]]/shipments9[[#This Row],[Boxes]]</f>
        <v>21.899271844660195</v>
      </c>
    </row>
    <row r="4168" spans="1:20" hidden="1" x14ac:dyDescent="0.25">
      <c r="A4168" t="s">
        <v>4365</v>
      </c>
      <c r="B4168" t="s">
        <v>89</v>
      </c>
      <c r="C4168" t="s">
        <v>165</v>
      </c>
      <c r="D4168" t="s">
        <v>28</v>
      </c>
      <c r="E4168" s="1">
        <v>45288</v>
      </c>
      <c r="F4168" s="1" t="str">
        <f>TEXT(shipments9[[#This Row],[Shipdate]],"ddd")</f>
        <v>Thu</v>
      </c>
      <c r="G4168" s="1" t="str">
        <f>IF(OR(shipments9[[#This Row],[Day Name]]="Sat",shipments9[[#This Row],[Day Name]]="Sun"),"Weekend","Weekday")</f>
        <v>Weekday</v>
      </c>
      <c r="H4168">
        <v>6999.75</v>
      </c>
      <c r="I4168">
        <v>389</v>
      </c>
      <c r="J4168" t="s">
        <v>172</v>
      </c>
      <c r="K4168" t="s">
        <v>8151</v>
      </c>
      <c r="L4168" t="s">
        <v>8152</v>
      </c>
      <c r="M4168">
        <v>12</v>
      </c>
      <c r="N4168" t="s">
        <v>8166</v>
      </c>
      <c r="O4168" s="4">
        <f>INDEX(products[Cost_per_box], MATCH(shipments9[[#This Row],[PID]], products[PID], 0))</f>
        <v>2.65</v>
      </c>
      <c r="P4168" s="4">
        <f>shipments9[[#This Row],[Boxes]]*shipments9[[#This Row],[Cost Per Box]]</f>
        <v>1030.8499999999999</v>
      </c>
      <c r="Q4168" s="4">
        <f>shipments9[[#This Row],[Amount]] -shipments9[[#This Row],[total cost]]</f>
        <v>5968.9</v>
      </c>
      <c r="R4168" s="4" t="str">
        <f>IF(shipments9[[#This Row],[Gross Profit]]&lt;0,"Loss","Profit")</f>
        <v>Profit</v>
      </c>
      <c r="S4168" s="9">
        <f>shipments9[[#This Row],[Gross Profit]]/shipments9[[#This Row],[Amount]]</f>
        <v>0.85273045465909492</v>
      </c>
      <c r="T4168" s="11">
        <f>shipments9[[#This Row],[Amount]]/shipments9[[#This Row],[Boxes]]</f>
        <v>17.994215938303341</v>
      </c>
    </row>
    <row r="4169" spans="1:20" hidden="1" x14ac:dyDescent="0.25">
      <c r="A4169" t="s">
        <v>4366</v>
      </c>
      <c r="B4169" t="s">
        <v>92</v>
      </c>
      <c r="C4169" t="s">
        <v>165</v>
      </c>
      <c r="D4169" t="s">
        <v>28</v>
      </c>
      <c r="E4169" s="1">
        <v>45370</v>
      </c>
      <c r="F4169" s="1" t="str">
        <f>TEXT(shipments9[[#This Row],[Shipdate]],"ddd")</f>
        <v>Tue</v>
      </c>
      <c r="G4169" s="1" t="str">
        <f>IF(OR(shipments9[[#This Row],[Day Name]]="Sat",shipments9[[#This Row],[Day Name]]="Sun"),"Weekend","Weekday")</f>
        <v>Weekday</v>
      </c>
      <c r="H4169">
        <v>1975.5</v>
      </c>
      <c r="I4169">
        <v>104</v>
      </c>
      <c r="J4169" t="s">
        <v>172</v>
      </c>
      <c r="K4169" t="s">
        <v>8155</v>
      </c>
      <c r="L4169" t="s">
        <v>8156</v>
      </c>
      <c r="M4169">
        <v>3</v>
      </c>
      <c r="N4169" t="s">
        <v>8164</v>
      </c>
      <c r="O4169" s="4">
        <f>INDEX(products[Cost_per_box], MATCH(shipments9[[#This Row],[PID]], products[PID], 0))</f>
        <v>2.65</v>
      </c>
      <c r="P4169" s="4">
        <f>shipments9[[#This Row],[Boxes]]*shipments9[[#This Row],[Cost Per Box]]</f>
        <v>275.59999999999997</v>
      </c>
      <c r="Q4169" s="4">
        <f>shipments9[[#This Row],[Amount]] -shipments9[[#This Row],[total cost]]</f>
        <v>1699.9</v>
      </c>
      <c r="R4169" s="4" t="str">
        <f>IF(shipments9[[#This Row],[Gross Profit]]&lt;0,"Loss","Profit")</f>
        <v>Profit</v>
      </c>
      <c r="S4169" s="9">
        <f>shipments9[[#This Row],[Gross Profit]]/shipments9[[#This Row],[Amount]]</f>
        <v>0.86049101493292846</v>
      </c>
      <c r="T4169" s="11">
        <f>shipments9[[#This Row],[Amount]]/shipments9[[#This Row],[Boxes]]</f>
        <v>18.995192307692307</v>
      </c>
    </row>
    <row r="4170" spans="1:20" hidden="1" x14ac:dyDescent="0.25">
      <c r="A4170" t="s">
        <v>4367</v>
      </c>
      <c r="B4170" t="s">
        <v>92</v>
      </c>
      <c r="C4170" t="s">
        <v>165</v>
      </c>
      <c r="D4170" t="s">
        <v>28</v>
      </c>
      <c r="E4170" s="1">
        <v>45295</v>
      </c>
      <c r="F4170" s="1" t="str">
        <f>TEXT(shipments9[[#This Row],[Shipdate]],"ddd")</f>
        <v>Thu</v>
      </c>
      <c r="G4170" s="1" t="str">
        <f>IF(OR(shipments9[[#This Row],[Day Name]]="Sat",shipments9[[#This Row],[Day Name]]="Sun"),"Weekend","Weekday")</f>
        <v>Weekday</v>
      </c>
      <c r="H4170">
        <v>5265</v>
      </c>
      <c r="I4170">
        <v>278</v>
      </c>
      <c r="J4170" t="s">
        <v>172</v>
      </c>
      <c r="K4170" t="s">
        <v>8155</v>
      </c>
      <c r="L4170" t="s">
        <v>8156</v>
      </c>
      <c r="M4170">
        <v>1</v>
      </c>
      <c r="N4170" t="s">
        <v>8163</v>
      </c>
      <c r="O4170" s="4">
        <f>INDEX(products[Cost_per_box], MATCH(shipments9[[#This Row],[PID]], products[PID], 0))</f>
        <v>2.65</v>
      </c>
      <c r="P4170" s="4">
        <f>shipments9[[#This Row],[Boxes]]*shipments9[[#This Row],[Cost Per Box]]</f>
        <v>736.69999999999993</v>
      </c>
      <c r="Q4170" s="4">
        <f>shipments9[[#This Row],[Amount]] -shipments9[[#This Row],[total cost]]</f>
        <v>4528.3</v>
      </c>
      <c r="R4170" s="4" t="str">
        <f>IF(shipments9[[#This Row],[Gross Profit]]&lt;0,"Loss","Profit")</f>
        <v>Profit</v>
      </c>
      <c r="S4170" s="9">
        <f>shipments9[[#This Row],[Gross Profit]]/shipments9[[#This Row],[Amount]]</f>
        <v>0.86007597340930675</v>
      </c>
      <c r="T4170" s="11">
        <f>shipments9[[#This Row],[Amount]]/shipments9[[#This Row],[Boxes]]</f>
        <v>18.938848920863311</v>
      </c>
    </row>
    <row r="4171" spans="1:20" hidden="1" x14ac:dyDescent="0.25">
      <c r="A4171" t="s">
        <v>4368</v>
      </c>
      <c r="B4171" t="s">
        <v>92</v>
      </c>
      <c r="C4171" t="s">
        <v>165</v>
      </c>
      <c r="D4171" t="s">
        <v>28</v>
      </c>
      <c r="E4171" s="1">
        <v>45370</v>
      </c>
      <c r="F4171" s="1" t="str">
        <f>TEXT(shipments9[[#This Row],[Shipdate]],"ddd")</f>
        <v>Tue</v>
      </c>
      <c r="G4171" s="1" t="str">
        <f>IF(OR(shipments9[[#This Row],[Day Name]]="Sat",shipments9[[#This Row],[Day Name]]="Sun"),"Weekend","Weekday")</f>
        <v>Weekday</v>
      </c>
      <c r="H4171">
        <v>4162.5</v>
      </c>
      <c r="I4171">
        <v>209</v>
      </c>
      <c r="J4171" t="s">
        <v>172</v>
      </c>
      <c r="K4171" t="s">
        <v>8155</v>
      </c>
      <c r="L4171" t="s">
        <v>8156</v>
      </c>
      <c r="M4171">
        <v>3</v>
      </c>
      <c r="N4171" t="s">
        <v>8164</v>
      </c>
      <c r="O4171" s="4">
        <f>INDEX(products[Cost_per_box], MATCH(shipments9[[#This Row],[PID]], products[PID], 0))</f>
        <v>2.65</v>
      </c>
      <c r="P4171" s="4">
        <f>shipments9[[#This Row],[Boxes]]*shipments9[[#This Row],[Cost Per Box]]</f>
        <v>553.85</v>
      </c>
      <c r="Q4171" s="4">
        <f>shipments9[[#This Row],[Amount]] -shipments9[[#This Row],[total cost]]</f>
        <v>3608.65</v>
      </c>
      <c r="R4171" s="4" t="str">
        <f>IF(shipments9[[#This Row],[Gross Profit]]&lt;0,"Loss","Profit")</f>
        <v>Profit</v>
      </c>
      <c r="S4171" s="9">
        <f>shipments9[[#This Row],[Gross Profit]]/shipments9[[#This Row],[Amount]]</f>
        <v>0.86694294294294294</v>
      </c>
      <c r="T4171" s="11">
        <f>shipments9[[#This Row],[Amount]]/shipments9[[#This Row],[Boxes]]</f>
        <v>19.916267942583733</v>
      </c>
    </row>
    <row r="4172" spans="1:20" hidden="1" x14ac:dyDescent="0.25">
      <c r="A4172" t="s">
        <v>4369</v>
      </c>
      <c r="B4172" t="s">
        <v>92</v>
      </c>
      <c r="C4172" t="s">
        <v>165</v>
      </c>
      <c r="D4172" t="s">
        <v>28</v>
      </c>
      <c r="E4172" s="1">
        <v>45461</v>
      </c>
      <c r="F4172" s="1" t="str">
        <f>TEXT(shipments9[[#This Row],[Shipdate]],"ddd")</f>
        <v>Tue</v>
      </c>
      <c r="G4172" s="1" t="str">
        <f>IF(OR(shipments9[[#This Row],[Day Name]]="Sat",shipments9[[#This Row],[Day Name]]="Sun"),"Weekend","Weekday")</f>
        <v>Weekday</v>
      </c>
      <c r="H4172">
        <v>5384.25</v>
      </c>
      <c r="I4172">
        <v>300</v>
      </c>
      <c r="J4172" t="s">
        <v>172</v>
      </c>
      <c r="K4172" t="s">
        <v>8155</v>
      </c>
      <c r="L4172" t="s">
        <v>8154</v>
      </c>
      <c r="M4172">
        <v>6</v>
      </c>
      <c r="N4172" t="s">
        <v>8159</v>
      </c>
      <c r="O4172" s="4">
        <f>INDEX(products[Cost_per_box], MATCH(shipments9[[#This Row],[PID]], products[PID], 0))</f>
        <v>2.65</v>
      </c>
      <c r="P4172" s="4">
        <f>shipments9[[#This Row],[Boxes]]*shipments9[[#This Row],[Cost Per Box]]</f>
        <v>795</v>
      </c>
      <c r="Q4172" s="4">
        <f>shipments9[[#This Row],[Amount]] -shipments9[[#This Row],[total cost]]</f>
        <v>4589.25</v>
      </c>
      <c r="R4172" s="4" t="str">
        <f>IF(shipments9[[#This Row],[Gross Profit]]&lt;0,"Loss","Profit")</f>
        <v>Profit</v>
      </c>
      <c r="S4172" s="9">
        <f>shipments9[[#This Row],[Gross Profit]]/shipments9[[#This Row],[Amount]]</f>
        <v>0.85234712355481268</v>
      </c>
      <c r="T4172" s="11">
        <f>shipments9[[#This Row],[Amount]]/shipments9[[#This Row],[Boxes]]</f>
        <v>17.947500000000002</v>
      </c>
    </row>
    <row r="4173" spans="1:20" hidden="1" x14ac:dyDescent="0.25">
      <c r="A4173" t="s">
        <v>4370</v>
      </c>
      <c r="B4173" t="s">
        <v>92</v>
      </c>
      <c r="C4173" t="s">
        <v>165</v>
      </c>
      <c r="D4173" t="s">
        <v>28</v>
      </c>
      <c r="E4173" s="1">
        <v>45089</v>
      </c>
      <c r="F4173" s="1" t="str">
        <f>TEXT(shipments9[[#This Row],[Shipdate]],"ddd")</f>
        <v>Mon</v>
      </c>
      <c r="G4173" s="1" t="str">
        <f>IF(OR(shipments9[[#This Row],[Day Name]]="Sat",shipments9[[#This Row],[Day Name]]="Sun"),"Weekend","Weekday")</f>
        <v>Weekday</v>
      </c>
      <c r="H4173">
        <v>6482.25</v>
      </c>
      <c r="I4173">
        <v>325</v>
      </c>
      <c r="J4173" t="s">
        <v>172</v>
      </c>
      <c r="K4173" t="s">
        <v>8151</v>
      </c>
      <c r="L4173" t="s">
        <v>8154</v>
      </c>
      <c r="M4173">
        <v>6</v>
      </c>
      <c r="N4173" t="s">
        <v>8159</v>
      </c>
      <c r="O4173" s="4">
        <f>INDEX(products[Cost_per_box], MATCH(shipments9[[#This Row],[PID]], products[PID], 0))</f>
        <v>2.65</v>
      </c>
      <c r="P4173" s="4">
        <f>shipments9[[#This Row],[Boxes]]*shipments9[[#This Row],[Cost Per Box]]</f>
        <v>861.25</v>
      </c>
      <c r="Q4173" s="4">
        <f>shipments9[[#This Row],[Amount]] -shipments9[[#This Row],[total cost]]</f>
        <v>5621</v>
      </c>
      <c r="R4173" s="4" t="str">
        <f>IF(shipments9[[#This Row],[Gross Profit]]&lt;0,"Loss","Profit")</f>
        <v>Profit</v>
      </c>
      <c r="S4173" s="9">
        <f>shipments9[[#This Row],[Gross Profit]]/shipments9[[#This Row],[Amount]]</f>
        <v>0.86713718230552661</v>
      </c>
      <c r="T4173" s="11">
        <f>shipments9[[#This Row],[Amount]]/shipments9[[#This Row],[Boxes]]</f>
        <v>19.945384615384615</v>
      </c>
    </row>
    <row r="4174" spans="1:20" hidden="1" x14ac:dyDescent="0.25">
      <c r="A4174" t="s">
        <v>4371</v>
      </c>
      <c r="B4174" t="s">
        <v>92</v>
      </c>
      <c r="C4174" t="s">
        <v>165</v>
      </c>
      <c r="D4174" t="s">
        <v>28</v>
      </c>
      <c r="E4174" s="1">
        <v>45448</v>
      </c>
      <c r="F4174" s="1" t="str">
        <f>TEXT(shipments9[[#This Row],[Shipdate]],"ddd")</f>
        <v>Wed</v>
      </c>
      <c r="G4174" s="1" t="str">
        <f>IF(OR(shipments9[[#This Row],[Day Name]]="Sat",shipments9[[#This Row],[Day Name]]="Sun"),"Weekend","Weekday")</f>
        <v>Weekday</v>
      </c>
      <c r="H4174">
        <v>4968</v>
      </c>
      <c r="I4174">
        <v>237</v>
      </c>
      <c r="J4174" t="s">
        <v>172</v>
      </c>
      <c r="K4174" t="s">
        <v>8155</v>
      </c>
      <c r="L4174" t="s">
        <v>8154</v>
      </c>
      <c r="M4174">
        <v>6</v>
      </c>
      <c r="N4174" t="s">
        <v>8159</v>
      </c>
      <c r="O4174" s="4">
        <f>INDEX(products[Cost_per_box], MATCH(shipments9[[#This Row],[PID]], products[PID], 0))</f>
        <v>2.65</v>
      </c>
      <c r="P4174" s="4">
        <f>shipments9[[#This Row],[Boxes]]*shipments9[[#This Row],[Cost Per Box]]</f>
        <v>628.04999999999995</v>
      </c>
      <c r="Q4174" s="4">
        <f>shipments9[[#This Row],[Amount]] -shipments9[[#This Row],[total cost]]</f>
        <v>4339.95</v>
      </c>
      <c r="R4174" s="4" t="str">
        <f>IF(shipments9[[#This Row],[Gross Profit]]&lt;0,"Loss","Profit")</f>
        <v>Profit</v>
      </c>
      <c r="S4174" s="9">
        <f>shipments9[[#This Row],[Gross Profit]]/shipments9[[#This Row],[Amount]]</f>
        <v>0.87358091787439607</v>
      </c>
      <c r="T4174" s="11">
        <f>shipments9[[#This Row],[Amount]]/shipments9[[#This Row],[Boxes]]</f>
        <v>20.962025316455698</v>
      </c>
    </row>
    <row r="4175" spans="1:20" hidden="1" x14ac:dyDescent="0.25">
      <c r="A4175" t="s">
        <v>4372</v>
      </c>
      <c r="B4175" t="s">
        <v>95</v>
      </c>
      <c r="C4175" t="s">
        <v>165</v>
      </c>
      <c r="D4175" t="s">
        <v>28</v>
      </c>
      <c r="E4175" s="1">
        <v>45463</v>
      </c>
      <c r="F4175" s="1" t="str">
        <f>TEXT(shipments9[[#This Row],[Shipdate]],"ddd")</f>
        <v>Thu</v>
      </c>
      <c r="G4175" s="1" t="str">
        <f>IF(OR(shipments9[[#This Row],[Day Name]]="Sat",shipments9[[#This Row],[Day Name]]="Sun"),"Weekend","Weekday")</f>
        <v>Weekday</v>
      </c>
      <c r="H4175">
        <v>6797.25</v>
      </c>
      <c r="I4175">
        <v>309</v>
      </c>
      <c r="J4175" t="s">
        <v>172</v>
      </c>
      <c r="K4175" t="s">
        <v>8155</v>
      </c>
      <c r="L4175" t="s">
        <v>8154</v>
      </c>
      <c r="M4175">
        <v>6</v>
      </c>
      <c r="N4175" t="s">
        <v>8159</v>
      </c>
      <c r="O4175" s="4">
        <f>INDEX(products[Cost_per_box], MATCH(shipments9[[#This Row],[PID]], products[PID], 0))</f>
        <v>2.65</v>
      </c>
      <c r="P4175" s="4">
        <f>shipments9[[#This Row],[Boxes]]*shipments9[[#This Row],[Cost Per Box]]</f>
        <v>818.85</v>
      </c>
      <c r="Q4175" s="4">
        <f>shipments9[[#This Row],[Amount]] -shipments9[[#This Row],[total cost]]</f>
        <v>5978.4</v>
      </c>
      <c r="R4175" s="4" t="str">
        <f>IF(shipments9[[#This Row],[Gross Profit]]&lt;0,"Loss","Profit")</f>
        <v>Profit</v>
      </c>
      <c r="S4175" s="9">
        <f>shipments9[[#This Row],[Gross Profit]]/shipments9[[#This Row],[Amount]]</f>
        <v>0.87953216374269005</v>
      </c>
      <c r="T4175" s="11">
        <f>shipments9[[#This Row],[Amount]]/shipments9[[#This Row],[Boxes]]</f>
        <v>21.997572815533982</v>
      </c>
    </row>
    <row r="4176" spans="1:20" hidden="1" x14ac:dyDescent="0.25">
      <c r="A4176" t="s">
        <v>4373</v>
      </c>
      <c r="B4176" t="s">
        <v>95</v>
      </c>
      <c r="C4176" t="s">
        <v>165</v>
      </c>
      <c r="D4176" t="s">
        <v>28</v>
      </c>
      <c r="E4176" s="1">
        <v>45275</v>
      </c>
      <c r="F4176" s="1" t="str">
        <f>TEXT(shipments9[[#This Row],[Shipdate]],"ddd")</f>
        <v>Fri</v>
      </c>
      <c r="G4176" s="1" t="str">
        <f>IF(OR(shipments9[[#This Row],[Day Name]]="Sat",shipments9[[#This Row],[Day Name]]="Sun"),"Weekend","Weekday")</f>
        <v>Weekday</v>
      </c>
      <c r="H4176">
        <v>8007.75</v>
      </c>
      <c r="I4176">
        <v>364</v>
      </c>
      <c r="J4176" t="s">
        <v>172</v>
      </c>
      <c r="K4176" t="s">
        <v>8151</v>
      </c>
      <c r="L4176" t="s">
        <v>8152</v>
      </c>
      <c r="M4176">
        <v>12</v>
      </c>
      <c r="N4176" t="s">
        <v>8166</v>
      </c>
      <c r="O4176" s="4">
        <f>INDEX(products[Cost_per_box], MATCH(shipments9[[#This Row],[PID]], products[PID], 0))</f>
        <v>2.65</v>
      </c>
      <c r="P4176" s="4">
        <f>shipments9[[#This Row],[Boxes]]*shipments9[[#This Row],[Cost Per Box]]</f>
        <v>964.6</v>
      </c>
      <c r="Q4176" s="4">
        <f>shipments9[[#This Row],[Amount]] -shipments9[[#This Row],[total cost]]</f>
        <v>7043.15</v>
      </c>
      <c r="R4176" s="4" t="str">
        <f>IF(shipments9[[#This Row],[Gross Profit]]&lt;0,"Loss","Profit")</f>
        <v>Profit</v>
      </c>
      <c r="S4176" s="9">
        <f>shipments9[[#This Row],[Gross Profit]]/shipments9[[#This Row],[Amount]]</f>
        <v>0.87954169398395299</v>
      </c>
      <c r="T4176" s="11">
        <f>shipments9[[#This Row],[Amount]]/shipments9[[#This Row],[Boxes]]</f>
        <v>21.999313186813186</v>
      </c>
    </row>
    <row r="4177" spans="1:20" hidden="1" x14ac:dyDescent="0.25">
      <c r="A4177" t="s">
        <v>4374</v>
      </c>
      <c r="B4177" t="s">
        <v>95</v>
      </c>
      <c r="C4177" t="s">
        <v>165</v>
      </c>
      <c r="D4177" t="s">
        <v>28</v>
      </c>
      <c r="E4177" s="1">
        <v>45287</v>
      </c>
      <c r="F4177" s="1" t="str">
        <f>TEXT(shipments9[[#This Row],[Shipdate]],"ddd")</f>
        <v>Wed</v>
      </c>
      <c r="G4177" s="1" t="str">
        <f>IF(OR(shipments9[[#This Row],[Day Name]]="Sat",shipments9[[#This Row],[Day Name]]="Sun"),"Weekend","Weekday")</f>
        <v>Weekday</v>
      </c>
      <c r="H4177">
        <v>5325.75</v>
      </c>
      <c r="I4177">
        <v>281</v>
      </c>
      <c r="J4177" t="s">
        <v>172</v>
      </c>
      <c r="K4177" t="s">
        <v>8151</v>
      </c>
      <c r="L4177" t="s">
        <v>8152</v>
      </c>
      <c r="M4177">
        <v>12</v>
      </c>
      <c r="N4177" t="s">
        <v>8166</v>
      </c>
      <c r="O4177" s="4">
        <f>INDEX(products[Cost_per_box], MATCH(shipments9[[#This Row],[PID]], products[PID], 0))</f>
        <v>2.65</v>
      </c>
      <c r="P4177" s="4">
        <f>shipments9[[#This Row],[Boxes]]*shipments9[[#This Row],[Cost Per Box]]</f>
        <v>744.65</v>
      </c>
      <c r="Q4177" s="4">
        <f>shipments9[[#This Row],[Amount]] -shipments9[[#This Row],[total cost]]</f>
        <v>4581.1000000000004</v>
      </c>
      <c r="R4177" s="4" t="str">
        <f>IF(shipments9[[#This Row],[Gross Profit]]&lt;0,"Loss","Profit")</f>
        <v>Profit</v>
      </c>
      <c r="S4177" s="9">
        <f>shipments9[[#This Row],[Gross Profit]]/shipments9[[#This Row],[Amount]]</f>
        <v>0.86017931746702347</v>
      </c>
      <c r="T4177" s="11">
        <f>shipments9[[#This Row],[Amount]]/shipments9[[#This Row],[Boxes]]</f>
        <v>18.952846975088967</v>
      </c>
    </row>
    <row r="4178" spans="1:20" hidden="1" x14ac:dyDescent="0.25">
      <c r="A4178" t="s">
        <v>4375</v>
      </c>
      <c r="B4178" t="s">
        <v>98</v>
      </c>
      <c r="C4178" t="s">
        <v>165</v>
      </c>
      <c r="D4178" t="s">
        <v>28</v>
      </c>
      <c r="E4178" s="1">
        <v>44951</v>
      </c>
      <c r="F4178" s="1" t="str">
        <f>TEXT(shipments9[[#This Row],[Shipdate]],"ddd")</f>
        <v>Wed</v>
      </c>
      <c r="G4178" s="1" t="str">
        <f>IF(OR(shipments9[[#This Row],[Day Name]]="Sat",shipments9[[#This Row],[Day Name]]="Sun"),"Weekend","Weekday")</f>
        <v>Weekday</v>
      </c>
      <c r="H4178">
        <v>7303.5</v>
      </c>
      <c r="I4178">
        <v>332</v>
      </c>
      <c r="J4178" t="s">
        <v>172</v>
      </c>
      <c r="K4178" t="s">
        <v>8151</v>
      </c>
      <c r="L4178" t="s">
        <v>8156</v>
      </c>
      <c r="M4178">
        <v>1</v>
      </c>
      <c r="N4178" t="s">
        <v>8163</v>
      </c>
      <c r="O4178" s="4">
        <f>INDEX(products[Cost_per_box], MATCH(shipments9[[#This Row],[PID]], products[PID], 0))</f>
        <v>2.65</v>
      </c>
      <c r="P4178" s="4">
        <f>shipments9[[#This Row],[Boxes]]*shipments9[[#This Row],[Cost Per Box]]</f>
        <v>879.8</v>
      </c>
      <c r="Q4178" s="4">
        <f>shipments9[[#This Row],[Amount]] -shipments9[[#This Row],[total cost]]</f>
        <v>6423.7</v>
      </c>
      <c r="R4178" s="4" t="str">
        <f>IF(shipments9[[#This Row],[Gross Profit]]&lt;0,"Loss","Profit")</f>
        <v>Profit</v>
      </c>
      <c r="S4178" s="9">
        <f>shipments9[[#This Row],[Gross Profit]]/shipments9[[#This Row],[Amount]]</f>
        <v>0.87953720818785508</v>
      </c>
      <c r="T4178" s="11">
        <f>shipments9[[#This Row],[Amount]]/shipments9[[#This Row],[Boxes]]</f>
        <v>21.998493975903614</v>
      </c>
    </row>
    <row r="4179" spans="1:20" hidden="1" x14ac:dyDescent="0.25">
      <c r="A4179" t="s">
        <v>4376</v>
      </c>
      <c r="B4179" t="s">
        <v>65</v>
      </c>
      <c r="C4179" t="s">
        <v>165</v>
      </c>
      <c r="D4179" t="s">
        <v>28</v>
      </c>
      <c r="E4179" s="1">
        <v>45124</v>
      </c>
      <c r="F4179" s="1" t="str">
        <f>TEXT(shipments9[[#This Row],[Shipdate]],"ddd")</f>
        <v>Mon</v>
      </c>
      <c r="G4179" s="1" t="str">
        <f>IF(OR(shipments9[[#This Row],[Day Name]]="Sat",shipments9[[#This Row],[Day Name]]="Sun"),"Weekend","Weekday")</f>
        <v>Weekday</v>
      </c>
      <c r="H4179">
        <v>7465.5</v>
      </c>
      <c r="I4179">
        <v>340</v>
      </c>
      <c r="J4179" t="s">
        <v>172</v>
      </c>
      <c r="K4179" t="s">
        <v>8151</v>
      </c>
      <c r="L4179" t="s">
        <v>8160</v>
      </c>
      <c r="M4179">
        <v>7</v>
      </c>
      <c r="N4179" t="s">
        <v>8161</v>
      </c>
      <c r="O4179" s="4">
        <f>INDEX(products[Cost_per_box], MATCH(shipments9[[#This Row],[PID]], products[PID], 0))</f>
        <v>2.65</v>
      </c>
      <c r="P4179" s="4">
        <f>shipments9[[#This Row],[Boxes]]*shipments9[[#This Row],[Cost Per Box]]</f>
        <v>901</v>
      </c>
      <c r="Q4179" s="4">
        <f>shipments9[[#This Row],[Amount]] -shipments9[[#This Row],[total cost]]</f>
        <v>6564.5</v>
      </c>
      <c r="R4179" s="4" t="str">
        <f>IF(shipments9[[#This Row],[Gross Profit]]&lt;0,"Loss","Profit")</f>
        <v>Profit</v>
      </c>
      <c r="S4179" s="9">
        <f>shipments9[[#This Row],[Gross Profit]]/shipments9[[#This Row],[Amount]]</f>
        <v>0.87931149956466415</v>
      </c>
      <c r="T4179" s="11">
        <f>shipments9[[#This Row],[Amount]]/shipments9[[#This Row],[Boxes]]</f>
        <v>21.95735294117647</v>
      </c>
    </row>
    <row r="4180" spans="1:20" hidden="1" x14ac:dyDescent="0.25">
      <c r="A4180" t="s">
        <v>4377</v>
      </c>
      <c r="B4180" t="s">
        <v>65</v>
      </c>
      <c r="C4180" t="s">
        <v>165</v>
      </c>
      <c r="D4180" t="s">
        <v>28</v>
      </c>
      <c r="E4180" s="1">
        <v>45299</v>
      </c>
      <c r="F4180" s="1" t="str">
        <f>TEXT(shipments9[[#This Row],[Shipdate]],"ddd")</f>
        <v>Mon</v>
      </c>
      <c r="G4180" s="1" t="str">
        <f>IF(OR(shipments9[[#This Row],[Day Name]]="Sat",shipments9[[#This Row],[Day Name]]="Sun"),"Weekend","Weekday")</f>
        <v>Weekday</v>
      </c>
      <c r="H4180">
        <v>8273.25</v>
      </c>
      <c r="I4180">
        <v>414</v>
      </c>
      <c r="J4180" t="s">
        <v>172</v>
      </c>
      <c r="K4180" t="s">
        <v>8155</v>
      </c>
      <c r="L4180" t="s">
        <v>8156</v>
      </c>
      <c r="M4180">
        <v>1</v>
      </c>
      <c r="N4180" t="s">
        <v>8163</v>
      </c>
      <c r="O4180" s="4">
        <f>INDEX(products[Cost_per_box], MATCH(shipments9[[#This Row],[PID]], products[PID], 0))</f>
        <v>2.65</v>
      </c>
      <c r="P4180" s="4">
        <f>shipments9[[#This Row],[Boxes]]*shipments9[[#This Row],[Cost Per Box]]</f>
        <v>1097.0999999999999</v>
      </c>
      <c r="Q4180" s="4">
        <f>shipments9[[#This Row],[Amount]] -shipments9[[#This Row],[total cost]]</f>
        <v>7176.15</v>
      </c>
      <c r="R4180" s="4" t="str">
        <f>IF(shipments9[[#This Row],[Gross Profit]]&lt;0,"Loss","Profit")</f>
        <v>Profit</v>
      </c>
      <c r="S4180" s="9">
        <f>shipments9[[#This Row],[Gross Profit]]/shipments9[[#This Row],[Amount]]</f>
        <v>0.86739189556703833</v>
      </c>
      <c r="T4180" s="11">
        <f>shipments9[[#This Row],[Amount]]/shipments9[[#This Row],[Boxes]]</f>
        <v>19.983695652173914</v>
      </c>
    </row>
    <row r="4181" spans="1:20" hidden="1" x14ac:dyDescent="0.25">
      <c r="A4181" t="s">
        <v>4378</v>
      </c>
      <c r="B4181" t="s">
        <v>65</v>
      </c>
      <c r="C4181" t="s">
        <v>165</v>
      </c>
      <c r="D4181" t="s">
        <v>28</v>
      </c>
      <c r="E4181" s="1">
        <v>44977</v>
      </c>
      <c r="F4181" s="1" t="str">
        <f>TEXT(shipments9[[#This Row],[Shipdate]],"ddd")</f>
        <v>Mon</v>
      </c>
      <c r="G4181" s="1" t="str">
        <f>IF(OR(shipments9[[#This Row],[Day Name]]="Sat",shipments9[[#This Row],[Day Name]]="Sun"),"Weekend","Weekday")</f>
        <v>Weekday</v>
      </c>
      <c r="H4181">
        <v>5447.25</v>
      </c>
      <c r="I4181">
        <v>260</v>
      </c>
      <c r="J4181" t="s">
        <v>172</v>
      </c>
      <c r="K4181" t="s">
        <v>8151</v>
      </c>
      <c r="L4181" t="s">
        <v>8156</v>
      </c>
      <c r="M4181">
        <v>2</v>
      </c>
      <c r="N4181" t="s">
        <v>8157</v>
      </c>
      <c r="O4181" s="4">
        <f>INDEX(products[Cost_per_box], MATCH(shipments9[[#This Row],[PID]], products[PID], 0))</f>
        <v>2.65</v>
      </c>
      <c r="P4181" s="4">
        <f>shipments9[[#This Row],[Boxes]]*shipments9[[#This Row],[Cost Per Box]]</f>
        <v>689</v>
      </c>
      <c r="Q4181" s="4">
        <f>shipments9[[#This Row],[Amount]] -shipments9[[#This Row],[total cost]]</f>
        <v>4758.25</v>
      </c>
      <c r="R4181" s="4" t="str">
        <f>IF(shipments9[[#This Row],[Gross Profit]]&lt;0,"Loss","Profit")</f>
        <v>Profit</v>
      </c>
      <c r="S4181" s="9">
        <f>shipments9[[#This Row],[Gross Profit]]/shipments9[[#This Row],[Amount]]</f>
        <v>0.8735141585203543</v>
      </c>
      <c r="T4181" s="11">
        <f>shipments9[[#This Row],[Amount]]/shipments9[[#This Row],[Boxes]]</f>
        <v>20.950961538461538</v>
      </c>
    </row>
    <row r="4182" spans="1:20" hidden="1" x14ac:dyDescent="0.25">
      <c r="A4182" t="s">
        <v>4379</v>
      </c>
      <c r="B4182" t="s">
        <v>65</v>
      </c>
      <c r="C4182" t="s">
        <v>165</v>
      </c>
      <c r="D4182" t="s">
        <v>28</v>
      </c>
      <c r="E4182" s="1">
        <v>45393</v>
      </c>
      <c r="F4182" s="1" t="str">
        <f>TEXT(shipments9[[#This Row],[Shipdate]],"ddd")</f>
        <v>Thu</v>
      </c>
      <c r="G4182" s="1" t="str">
        <f>IF(OR(shipments9[[#This Row],[Day Name]]="Sat",shipments9[[#This Row],[Day Name]]="Sun"),"Weekend","Weekday")</f>
        <v>Weekday</v>
      </c>
      <c r="H4182">
        <v>9481.5</v>
      </c>
      <c r="I4182">
        <v>431</v>
      </c>
      <c r="J4182" t="s">
        <v>172</v>
      </c>
      <c r="K4182" t="s">
        <v>8155</v>
      </c>
      <c r="L4182" t="s">
        <v>8154</v>
      </c>
      <c r="M4182">
        <v>4</v>
      </c>
      <c r="N4182" t="s">
        <v>8158</v>
      </c>
      <c r="O4182" s="4">
        <f>INDEX(products[Cost_per_box], MATCH(shipments9[[#This Row],[PID]], products[PID], 0))</f>
        <v>2.65</v>
      </c>
      <c r="P4182" s="4">
        <f>shipments9[[#This Row],[Boxes]]*shipments9[[#This Row],[Cost Per Box]]</f>
        <v>1142.1499999999999</v>
      </c>
      <c r="Q4182" s="4">
        <f>shipments9[[#This Row],[Amount]] -shipments9[[#This Row],[total cost]]</f>
        <v>8339.35</v>
      </c>
      <c r="R4182" s="4" t="str">
        <f>IF(shipments9[[#This Row],[Gross Profit]]&lt;0,"Loss","Profit")</f>
        <v>Profit</v>
      </c>
      <c r="S4182" s="9">
        <f>shipments9[[#This Row],[Gross Profit]]/shipments9[[#This Row],[Amount]]</f>
        <v>0.87953910246269051</v>
      </c>
      <c r="T4182" s="11">
        <f>shipments9[[#This Row],[Amount]]/shipments9[[#This Row],[Boxes]]</f>
        <v>21.998839907192576</v>
      </c>
    </row>
    <row r="4183" spans="1:20" hidden="1" x14ac:dyDescent="0.25">
      <c r="A4183" t="s">
        <v>4380</v>
      </c>
      <c r="B4183" t="s">
        <v>68</v>
      </c>
      <c r="C4183" t="s">
        <v>165</v>
      </c>
      <c r="D4183" t="s">
        <v>28</v>
      </c>
      <c r="E4183" s="1">
        <v>45328</v>
      </c>
      <c r="F4183" s="1" t="str">
        <f>TEXT(shipments9[[#This Row],[Shipdate]],"ddd")</f>
        <v>Tue</v>
      </c>
      <c r="G4183" s="1" t="str">
        <f>IF(OR(shipments9[[#This Row],[Day Name]]="Sat",shipments9[[#This Row],[Day Name]]="Sun"),"Weekend","Weekday")</f>
        <v>Weekday</v>
      </c>
      <c r="H4183">
        <v>7627.5</v>
      </c>
      <c r="I4183">
        <v>364</v>
      </c>
      <c r="J4183" t="s">
        <v>172</v>
      </c>
      <c r="K4183" t="s">
        <v>8155</v>
      </c>
      <c r="L4183" t="s">
        <v>8156</v>
      </c>
      <c r="M4183">
        <v>2</v>
      </c>
      <c r="N4183" t="s">
        <v>8157</v>
      </c>
      <c r="O4183" s="4">
        <f>INDEX(products[Cost_per_box], MATCH(shipments9[[#This Row],[PID]], products[PID], 0))</f>
        <v>2.65</v>
      </c>
      <c r="P4183" s="4">
        <f>shipments9[[#This Row],[Boxes]]*shipments9[[#This Row],[Cost Per Box]]</f>
        <v>964.6</v>
      </c>
      <c r="Q4183" s="4">
        <f>shipments9[[#This Row],[Amount]] -shipments9[[#This Row],[total cost]]</f>
        <v>6662.9</v>
      </c>
      <c r="R4183" s="4" t="str">
        <f>IF(shipments9[[#This Row],[Gross Profit]]&lt;0,"Loss","Profit")</f>
        <v>Profit</v>
      </c>
      <c r="S4183" s="9">
        <f>shipments9[[#This Row],[Gross Profit]]/shipments9[[#This Row],[Amount]]</f>
        <v>0.8735365453949524</v>
      </c>
      <c r="T4183" s="11">
        <f>shipments9[[#This Row],[Amount]]/shipments9[[#This Row],[Boxes]]</f>
        <v>20.954670329670328</v>
      </c>
    </row>
    <row r="4184" spans="1:20" hidden="1" x14ac:dyDescent="0.25">
      <c r="A4184" t="s">
        <v>4381</v>
      </c>
      <c r="B4184" t="s">
        <v>68</v>
      </c>
      <c r="C4184" t="s">
        <v>165</v>
      </c>
      <c r="D4184" t="s">
        <v>28</v>
      </c>
      <c r="E4184" s="1">
        <v>45329</v>
      </c>
      <c r="F4184" s="1" t="str">
        <f>TEXT(shipments9[[#This Row],[Shipdate]],"ddd")</f>
        <v>Wed</v>
      </c>
      <c r="G4184" s="1" t="str">
        <f>IF(OR(shipments9[[#This Row],[Day Name]]="Sat",shipments9[[#This Row],[Day Name]]="Sun"),"Weekend","Weekday")</f>
        <v>Weekday</v>
      </c>
      <c r="H4184">
        <v>5307.75</v>
      </c>
      <c r="I4184">
        <v>295</v>
      </c>
      <c r="J4184" t="s">
        <v>172</v>
      </c>
      <c r="K4184" t="s">
        <v>8155</v>
      </c>
      <c r="L4184" t="s">
        <v>8156</v>
      </c>
      <c r="M4184">
        <v>2</v>
      </c>
      <c r="N4184" t="s">
        <v>8157</v>
      </c>
      <c r="O4184" s="4">
        <f>INDEX(products[Cost_per_box], MATCH(shipments9[[#This Row],[PID]], products[PID], 0))</f>
        <v>2.65</v>
      </c>
      <c r="P4184" s="4">
        <f>shipments9[[#This Row],[Boxes]]*shipments9[[#This Row],[Cost Per Box]]</f>
        <v>781.75</v>
      </c>
      <c r="Q4184" s="4">
        <f>shipments9[[#This Row],[Amount]] -shipments9[[#This Row],[total cost]]</f>
        <v>4526</v>
      </c>
      <c r="R4184" s="4" t="str">
        <f>IF(shipments9[[#This Row],[Gross Profit]]&lt;0,"Loss","Profit")</f>
        <v>Profit</v>
      </c>
      <c r="S4184" s="9">
        <f>shipments9[[#This Row],[Gross Profit]]/shipments9[[#This Row],[Amount]]</f>
        <v>0.85271536903584377</v>
      </c>
      <c r="T4184" s="11">
        <f>shipments9[[#This Row],[Amount]]/shipments9[[#This Row],[Boxes]]</f>
        <v>17.992372881355934</v>
      </c>
    </row>
    <row r="4185" spans="1:20" hidden="1" x14ac:dyDescent="0.25">
      <c r="A4185" t="s">
        <v>4382</v>
      </c>
      <c r="B4185" t="s">
        <v>68</v>
      </c>
      <c r="C4185" t="s">
        <v>165</v>
      </c>
      <c r="D4185" t="s">
        <v>28</v>
      </c>
      <c r="E4185" s="1">
        <v>45279</v>
      </c>
      <c r="F4185" s="1" t="str">
        <f>TEXT(shipments9[[#This Row],[Shipdate]],"ddd")</f>
        <v>Tue</v>
      </c>
      <c r="G4185" s="1" t="str">
        <f>IF(OR(shipments9[[#This Row],[Day Name]]="Sat",shipments9[[#This Row],[Day Name]]="Sun"),"Weekend","Weekday")</f>
        <v>Weekday</v>
      </c>
      <c r="H4185">
        <v>8997.75</v>
      </c>
      <c r="I4185">
        <v>429</v>
      </c>
      <c r="J4185" t="s">
        <v>172</v>
      </c>
      <c r="K4185" t="s">
        <v>8151</v>
      </c>
      <c r="L4185" t="s">
        <v>8152</v>
      </c>
      <c r="M4185">
        <v>12</v>
      </c>
      <c r="N4185" t="s">
        <v>8166</v>
      </c>
      <c r="O4185" s="4">
        <f>INDEX(products[Cost_per_box], MATCH(shipments9[[#This Row],[PID]], products[PID], 0))</f>
        <v>2.65</v>
      </c>
      <c r="P4185" s="4">
        <f>shipments9[[#This Row],[Boxes]]*shipments9[[#This Row],[Cost Per Box]]</f>
        <v>1136.8499999999999</v>
      </c>
      <c r="Q4185" s="4">
        <f>shipments9[[#This Row],[Amount]] -shipments9[[#This Row],[total cost]]</f>
        <v>7860.9</v>
      </c>
      <c r="R4185" s="4" t="str">
        <f>IF(shipments9[[#This Row],[Gross Profit]]&lt;0,"Loss","Profit")</f>
        <v>Profit</v>
      </c>
      <c r="S4185" s="9">
        <f>shipments9[[#This Row],[Gross Profit]]/shipments9[[#This Row],[Amount]]</f>
        <v>0.87365174626990072</v>
      </c>
      <c r="T4185" s="11">
        <f>shipments9[[#This Row],[Amount]]/shipments9[[#This Row],[Boxes]]</f>
        <v>20.973776223776223</v>
      </c>
    </row>
    <row r="4186" spans="1:20" hidden="1" x14ac:dyDescent="0.25">
      <c r="A4186" t="s">
        <v>4383</v>
      </c>
      <c r="B4186" t="s">
        <v>68</v>
      </c>
      <c r="C4186" t="s">
        <v>165</v>
      </c>
      <c r="D4186" t="s">
        <v>28</v>
      </c>
      <c r="E4186" s="1">
        <v>45329</v>
      </c>
      <c r="F4186" s="1" t="str">
        <f>TEXT(shipments9[[#This Row],[Shipdate]],"ddd")</f>
        <v>Wed</v>
      </c>
      <c r="G4186" s="1" t="str">
        <f>IF(OR(shipments9[[#This Row],[Day Name]]="Sat",shipments9[[#This Row],[Day Name]]="Sun"),"Weekend","Weekday")</f>
        <v>Weekday</v>
      </c>
      <c r="H4186">
        <v>7299</v>
      </c>
      <c r="I4186">
        <v>332</v>
      </c>
      <c r="J4186" t="s">
        <v>172</v>
      </c>
      <c r="K4186" t="s">
        <v>8155</v>
      </c>
      <c r="L4186" t="s">
        <v>8156</v>
      </c>
      <c r="M4186">
        <v>2</v>
      </c>
      <c r="N4186" t="s">
        <v>8157</v>
      </c>
      <c r="O4186" s="4">
        <f>INDEX(products[Cost_per_box], MATCH(shipments9[[#This Row],[PID]], products[PID], 0))</f>
        <v>2.65</v>
      </c>
      <c r="P4186" s="4">
        <f>shipments9[[#This Row],[Boxes]]*shipments9[[#This Row],[Cost Per Box]]</f>
        <v>879.8</v>
      </c>
      <c r="Q4186" s="4">
        <f>shipments9[[#This Row],[Amount]] -shipments9[[#This Row],[total cost]]</f>
        <v>6419.2</v>
      </c>
      <c r="R4186" s="4" t="str">
        <f>IF(shipments9[[#This Row],[Gross Profit]]&lt;0,"Loss","Profit")</f>
        <v>Profit</v>
      </c>
      <c r="S4186" s="9">
        <f>shipments9[[#This Row],[Gross Profit]]/shipments9[[#This Row],[Amount]]</f>
        <v>0.87946294012878479</v>
      </c>
      <c r="T4186" s="11">
        <f>shipments9[[#This Row],[Amount]]/shipments9[[#This Row],[Boxes]]</f>
        <v>21.984939759036145</v>
      </c>
    </row>
    <row r="4187" spans="1:20" hidden="1" x14ac:dyDescent="0.25">
      <c r="A4187" t="s">
        <v>4384</v>
      </c>
      <c r="B4187" t="s">
        <v>68</v>
      </c>
      <c r="C4187" t="s">
        <v>165</v>
      </c>
      <c r="D4187" t="s">
        <v>28</v>
      </c>
      <c r="E4187" s="1">
        <v>45131</v>
      </c>
      <c r="F4187" s="1" t="str">
        <f>TEXT(shipments9[[#This Row],[Shipdate]],"ddd")</f>
        <v>Mon</v>
      </c>
      <c r="G4187" s="1" t="str">
        <f>IF(OR(shipments9[[#This Row],[Day Name]]="Sat",shipments9[[#This Row],[Day Name]]="Sun"),"Weekend","Weekday")</f>
        <v>Weekday</v>
      </c>
      <c r="H4187">
        <v>10883.25</v>
      </c>
      <c r="I4187">
        <v>519</v>
      </c>
      <c r="J4187" t="s">
        <v>172</v>
      </c>
      <c r="K4187" t="s">
        <v>8151</v>
      </c>
      <c r="L4187" t="s">
        <v>8160</v>
      </c>
      <c r="M4187">
        <v>7</v>
      </c>
      <c r="N4187" t="s">
        <v>8161</v>
      </c>
      <c r="O4187" s="4">
        <f>INDEX(products[Cost_per_box], MATCH(shipments9[[#This Row],[PID]], products[PID], 0))</f>
        <v>2.65</v>
      </c>
      <c r="P4187" s="4">
        <f>shipments9[[#This Row],[Boxes]]*shipments9[[#This Row],[Cost Per Box]]</f>
        <v>1375.35</v>
      </c>
      <c r="Q4187" s="4">
        <f>shipments9[[#This Row],[Amount]] -shipments9[[#This Row],[total cost]]</f>
        <v>9507.9</v>
      </c>
      <c r="R4187" s="4" t="str">
        <f>IF(shipments9[[#This Row],[Gross Profit]]&lt;0,"Loss","Profit")</f>
        <v>Profit</v>
      </c>
      <c r="S4187" s="9">
        <f>shipments9[[#This Row],[Gross Profit]]/shipments9[[#This Row],[Amount]]</f>
        <v>0.87362690372820617</v>
      </c>
      <c r="T4187" s="11">
        <f>shipments9[[#This Row],[Amount]]/shipments9[[#This Row],[Boxes]]</f>
        <v>20.96965317919075</v>
      </c>
    </row>
    <row r="4188" spans="1:20" hidden="1" x14ac:dyDescent="0.25">
      <c r="A4188" t="s">
        <v>4385</v>
      </c>
      <c r="B4188" t="s">
        <v>108</v>
      </c>
      <c r="C4188" t="s">
        <v>165</v>
      </c>
      <c r="D4188" t="s">
        <v>28</v>
      </c>
      <c r="E4188" s="1">
        <v>45467</v>
      </c>
      <c r="F4188" s="1" t="str">
        <f>TEXT(shipments9[[#This Row],[Shipdate]],"ddd")</f>
        <v>Mon</v>
      </c>
      <c r="G4188" s="1" t="str">
        <f>IF(OR(shipments9[[#This Row],[Day Name]]="Sat",shipments9[[#This Row],[Day Name]]="Sun"),"Weekend","Weekday")</f>
        <v>Weekday</v>
      </c>
      <c r="H4188">
        <v>9675</v>
      </c>
      <c r="I4188">
        <v>440</v>
      </c>
      <c r="J4188" t="s">
        <v>172</v>
      </c>
      <c r="K4188" t="s">
        <v>8155</v>
      </c>
      <c r="L4188" t="s">
        <v>8154</v>
      </c>
      <c r="M4188">
        <v>6</v>
      </c>
      <c r="N4188" t="s">
        <v>8159</v>
      </c>
      <c r="O4188" s="4">
        <f>INDEX(products[Cost_per_box], MATCH(shipments9[[#This Row],[PID]], products[PID], 0))</f>
        <v>2.65</v>
      </c>
      <c r="P4188" s="4">
        <f>shipments9[[#This Row],[Boxes]]*shipments9[[#This Row],[Cost Per Box]]</f>
        <v>1166</v>
      </c>
      <c r="Q4188" s="4">
        <f>shipments9[[#This Row],[Amount]] -shipments9[[#This Row],[total cost]]</f>
        <v>8509</v>
      </c>
      <c r="R4188" s="4" t="str">
        <f>IF(shipments9[[#This Row],[Gross Profit]]&lt;0,"Loss","Profit")</f>
        <v>Profit</v>
      </c>
      <c r="S4188" s="9">
        <f>shipments9[[#This Row],[Gross Profit]]/shipments9[[#This Row],[Amount]]</f>
        <v>0.87948320413436698</v>
      </c>
      <c r="T4188" s="11">
        <f>shipments9[[#This Row],[Amount]]/shipments9[[#This Row],[Boxes]]</f>
        <v>21.988636363636363</v>
      </c>
    </row>
    <row r="4189" spans="1:20" hidden="1" x14ac:dyDescent="0.25">
      <c r="A4189" t="s">
        <v>4386</v>
      </c>
      <c r="B4189" t="s">
        <v>108</v>
      </c>
      <c r="C4189" t="s">
        <v>165</v>
      </c>
      <c r="D4189" t="s">
        <v>28</v>
      </c>
      <c r="E4189" s="1">
        <v>45323</v>
      </c>
      <c r="F4189" s="1" t="str">
        <f>TEXT(shipments9[[#This Row],[Shipdate]],"ddd")</f>
        <v>Thu</v>
      </c>
      <c r="G4189" s="1" t="str">
        <f>IF(OR(shipments9[[#This Row],[Day Name]]="Sat",shipments9[[#This Row],[Day Name]]="Sun"),"Weekend","Weekday")</f>
        <v>Weekday</v>
      </c>
      <c r="H4189">
        <v>7893</v>
      </c>
      <c r="I4189">
        <v>416</v>
      </c>
      <c r="J4189" t="s">
        <v>172</v>
      </c>
      <c r="K4189" t="s">
        <v>8155</v>
      </c>
      <c r="L4189" t="s">
        <v>8156</v>
      </c>
      <c r="M4189">
        <v>2</v>
      </c>
      <c r="N4189" t="s">
        <v>8157</v>
      </c>
      <c r="O4189" s="4">
        <f>INDEX(products[Cost_per_box], MATCH(shipments9[[#This Row],[PID]], products[PID], 0))</f>
        <v>2.65</v>
      </c>
      <c r="P4189" s="4">
        <f>shipments9[[#This Row],[Boxes]]*shipments9[[#This Row],[Cost Per Box]]</f>
        <v>1102.3999999999999</v>
      </c>
      <c r="Q4189" s="4">
        <f>shipments9[[#This Row],[Amount]] -shipments9[[#This Row],[total cost]]</f>
        <v>6790.6</v>
      </c>
      <c r="R4189" s="4" t="str">
        <f>IF(shipments9[[#This Row],[Gross Profit]]&lt;0,"Loss","Profit")</f>
        <v>Profit</v>
      </c>
      <c r="S4189" s="9">
        <f>shipments9[[#This Row],[Gross Profit]]/shipments9[[#This Row],[Amount]]</f>
        <v>0.86033193969339927</v>
      </c>
      <c r="T4189" s="11">
        <f>shipments9[[#This Row],[Amount]]/shipments9[[#This Row],[Boxes]]</f>
        <v>18.973557692307693</v>
      </c>
    </row>
    <row r="4190" spans="1:20" hidden="1" x14ac:dyDescent="0.25">
      <c r="A4190" t="s">
        <v>4387</v>
      </c>
      <c r="B4190" t="s">
        <v>108</v>
      </c>
      <c r="C4190" t="s">
        <v>165</v>
      </c>
      <c r="D4190" t="s">
        <v>28</v>
      </c>
      <c r="E4190" s="1">
        <v>45170</v>
      </c>
      <c r="F4190" s="1" t="str">
        <f>TEXT(shipments9[[#This Row],[Shipdate]],"ddd")</f>
        <v>Fri</v>
      </c>
      <c r="G4190" s="1" t="str">
        <f>IF(OR(shipments9[[#This Row],[Day Name]]="Sat",shipments9[[#This Row],[Day Name]]="Sun"),"Weekend","Weekday")</f>
        <v>Weekday</v>
      </c>
      <c r="H4190">
        <v>769.5</v>
      </c>
      <c r="I4190">
        <v>35</v>
      </c>
      <c r="J4190" t="s">
        <v>172</v>
      </c>
      <c r="K4190" t="s">
        <v>8151</v>
      </c>
      <c r="L4190" t="s">
        <v>8160</v>
      </c>
      <c r="M4190">
        <v>9</v>
      </c>
      <c r="N4190" t="s">
        <v>8167</v>
      </c>
      <c r="O4190" s="4">
        <f>INDEX(products[Cost_per_box], MATCH(shipments9[[#This Row],[PID]], products[PID], 0))</f>
        <v>2.65</v>
      </c>
      <c r="P4190" s="4">
        <f>shipments9[[#This Row],[Boxes]]*shipments9[[#This Row],[Cost Per Box]]</f>
        <v>92.75</v>
      </c>
      <c r="Q4190" s="4">
        <f>shipments9[[#This Row],[Amount]] -shipments9[[#This Row],[total cost]]</f>
        <v>676.75</v>
      </c>
      <c r="R4190" s="4" t="str">
        <f>IF(shipments9[[#This Row],[Gross Profit]]&lt;0,"Loss","Profit")</f>
        <v>Profit</v>
      </c>
      <c r="S4190" s="9">
        <f>shipments9[[#This Row],[Gross Profit]]/shipments9[[#This Row],[Amount]]</f>
        <v>0.87946718648473032</v>
      </c>
      <c r="T4190" s="11">
        <f>shipments9[[#This Row],[Amount]]/shipments9[[#This Row],[Boxes]]</f>
        <v>21.985714285714284</v>
      </c>
    </row>
    <row r="4191" spans="1:20" hidden="1" x14ac:dyDescent="0.25">
      <c r="A4191" t="s">
        <v>4388</v>
      </c>
      <c r="B4191" t="s">
        <v>108</v>
      </c>
      <c r="C4191" t="s">
        <v>165</v>
      </c>
      <c r="D4191" t="s">
        <v>28</v>
      </c>
      <c r="E4191" s="1">
        <v>45001</v>
      </c>
      <c r="F4191" s="1" t="str">
        <f>TEXT(shipments9[[#This Row],[Shipdate]],"ddd")</f>
        <v>Thu</v>
      </c>
      <c r="G4191" s="1" t="str">
        <f>IF(OR(shipments9[[#This Row],[Day Name]]="Sat",shipments9[[#This Row],[Day Name]]="Sun"),"Weekend","Weekday")</f>
        <v>Weekday</v>
      </c>
      <c r="H4191">
        <v>7078.5</v>
      </c>
      <c r="I4191">
        <v>394</v>
      </c>
      <c r="J4191" t="s">
        <v>172</v>
      </c>
      <c r="K4191" t="s">
        <v>8151</v>
      </c>
      <c r="L4191" t="s">
        <v>8156</v>
      </c>
      <c r="M4191">
        <v>3</v>
      </c>
      <c r="N4191" t="s">
        <v>8164</v>
      </c>
      <c r="O4191" s="4">
        <f>INDEX(products[Cost_per_box], MATCH(shipments9[[#This Row],[PID]], products[PID], 0))</f>
        <v>2.65</v>
      </c>
      <c r="P4191" s="4">
        <f>shipments9[[#This Row],[Boxes]]*shipments9[[#This Row],[Cost Per Box]]</f>
        <v>1044.0999999999999</v>
      </c>
      <c r="Q4191" s="4">
        <f>shipments9[[#This Row],[Amount]] -shipments9[[#This Row],[total cost]]</f>
        <v>6034.4</v>
      </c>
      <c r="R4191" s="4" t="str">
        <f>IF(shipments9[[#This Row],[Gross Profit]]&lt;0,"Loss","Profit")</f>
        <v>Profit</v>
      </c>
      <c r="S4191" s="9">
        <f>shipments9[[#This Row],[Gross Profit]]/shipments9[[#This Row],[Amount]]</f>
        <v>0.85249699795154332</v>
      </c>
      <c r="T4191" s="11">
        <f>shipments9[[#This Row],[Amount]]/shipments9[[#This Row],[Boxes]]</f>
        <v>17.965736040609137</v>
      </c>
    </row>
    <row r="4192" spans="1:20" hidden="1" x14ac:dyDescent="0.25">
      <c r="A4192" t="s">
        <v>4389</v>
      </c>
      <c r="B4192" t="s">
        <v>108</v>
      </c>
      <c r="C4192" t="s">
        <v>165</v>
      </c>
      <c r="D4192" t="s">
        <v>28</v>
      </c>
      <c r="E4192" s="1">
        <v>44993</v>
      </c>
      <c r="F4192" s="1" t="str">
        <f>TEXT(shipments9[[#This Row],[Shipdate]],"ddd")</f>
        <v>Wed</v>
      </c>
      <c r="G4192" s="1" t="str">
        <f>IF(OR(shipments9[[#This Row],[Day Name]]="Sat",shipments9[[#This Row],[Day Name]]="Sun"),"Weekend","Weekday")</f>
        <v>Weekday</v>
      </c>
      <c r="H4192">
        <v>990</v>
      </c>
      <c r="I4192">
        <v>55</v>
      </c>
      <c r="J4192" t="s">
        <v>172</v>
      </c>
      <c r="K4192" t="s">
        <v>8151</v>
      </c>
      <c r="L4192" t="s">
        <v>8156</v>
      </c>
      <c r="M4192">
        <v>3</v>
      </c>
      <c r="N4192" t="s">
        <v>8164</v>
      </c>
      <c r="O4192" s="4">
        <f>INDEX(products[Cost_per_box], MATCH(shipments9[[#This Row],[PID]], products[PID], 0))</f>
        <v>2.65</v>
      </c>
      <c r="P4192" s="4">
        <f>shipments9[[#This Row],[Boxes]]*shipments9[[#This Row],[Cost Per Box]]</f>
        <v>145.75</v>
      </c>
      <c r="Q4192" s="4">
        <f>shipments9[[#This Row],[Amount]] -shipments9[[#This Row],[total cost]]</f>
        <v>844.25</v>
      </c>
      <c r="R4192" s="4" t="str">
        <f>IF(shipments9[[#This Row],[Gross Profit]]&lt;0,"Loss","Profit")</f>
        <v>Profit</v>
      </c>
      <c r="S4192" s="9">
        <f>shipments9[[#This Row],[Gross Profit]]/shipments9[[#This Row],[Amount]]</f>
        <v>0.85277777777777775</v>
      </c>
      <c r="T4192" s="11">
        <f>shipments9[[#This Row],[Amount]]/shipments9[[#This Row],[Boxes]]</f>
        <v>18</v>
      </c>
    </row>
    <row r="4193" spans="1:20" hidden="1" x14ac:dyDescent="0.25">
      <c r="A4193" t="s">
        <v>4390</v>
      </c>
      <c r="B4193" t="s">
        <v>105</v>
      </c>
      <c r="C4193" t="s">
        <v>165</v>
      </c>
      <c r="D4193" t="s">
        <v>28</v>
      </c>
      <c r="E4193" s="1">
        <v>45275</v>
      </c>
      <c r="F4193" s="1" t="str">
        <f>TEXT(shipments9[[#This Row],[Shipdate]],"ddd")</f>
        <v>Fri</v>
      </c>
      <c r="G4193" s="1" t="str">
        <f>IF(OR(shipments9[[#This Row],[Day Name]]="Sat",shipments9[[#This Row],[Day Name]]="Sun"),"Weekend","Weekday")</f>
        <v>Weekday</v>
      </c>
      <c r="H4193">
        <v>6437.25</v>
      </c>
      <c r="I4193">
        <v>307</v>
      </c>
      <c r="J4193" t="s">
        <v>172</v>
      </c>
      <c r="K4193" t="s">
        <v>8151</v>
      </c>
      <c r="L4193" t="s">
        <v>8152</v>
      </c>
      <c r="M4193">
        <v>12</v>
      </c>
      <c r="N4193" t="s">
        <v>8166</v>
      </c>
      <c r="O4193" s="4">
        <f>INDEX(products[Cost_per_box], MATCH(shipments9[[#This Row],[PID]], products[PID], 0))</f>
        <v>2.65</v>
      </c>
      <c r="P4193" s="4">
        <f>shipments9[[#This Row],[Boxes]]*shipments9[[#This Row],[Cost Per Box]]</f>
        <v>813.55</v>
      </c>
      <c r="Q4193" s="4">
        <f>shipments9[[#This Row],[Amount]] -shipments9[[#This Row],[total cost]]</f>
        <v>5623.7</v>
      </c>
      <c r="R4193" s="4" t="str">
        <f>IF(shipments9[[#This Row],[Gross Profit]]&lt;0,"Loss","Profit")</f>
        <v>Profit</v>
      </c>
      <c r="S4193" s="9">
        <f>shipments9[[#This Row],[Gross Profit]]/shipments9[[#This Row],[Amount]]</f>
        <v>0.87361839294729893</v>
      </c>
      <c r="T4193" s="11">
        <f>shipments9[[#This Row],[Amount]]/shipments9[[#This Row],[Boxes]]</f>
        <v>20.968241042345277</v>
      </c>
    </row>
    <row r="4194" spans="1:20" hidden="1" x14ac:dyDescent="0.25">
      <c r="A4194" t="s">
        <v>4391</v>
      </c>
      <c r="B4194" t="s">
        <v>105</v>
      </c>
      <c r="C4194" t="s">
        <v>165</v>
      </c>
      <c r="D4194" t="s">
        <v>28</v>
      </c>
      <c r="E4194" s="1">
        <v>45125</v>
      </c>
      <c r="F4194" s="1" t="str">
        <f>TEXT(shipments9[[#This Row],[Shipdate]],"ddd")</f>
        <v>Tue</v>
      </c>
      <c r="G4194" s="1" t="str">
        <f>IF(OR(shipments9[[#This Row],[Day Name]]="Sat",shipments9[[#This Row],[Day Name]]="Sun"),"Weekend","Weekday")</f>
        <v>Weekday</v>
      </c>
      <c r="H4194">
        <v>5829.75</v>
      </c>
      <c r="I4194">
        <v>324</v>
      </c>
      <c r="J4194" t="s">
        <v>172</v>
      </c>
      <c r="K4194" t="s">
        <v>8151</v>
      </c>
      <c r="L4194" t="s">
        <v>8160</v>
      </c>
      <c r="M4194">
        <v>7</v>
      </c>
      <c r="N4194" t="s">
        <v>8161</v>
      </c>
      <c r="O4194" s="4">
        <f>INDEX(products[Cost_per_box], MATCH(shipments9[[#This Row],[PID]], products[PID], 0))</f>
        <v>2.65</v>
      </c>
      <c r="P4194" s="4">
        <f>shipments9[[#This Row],[Boxes]]*shipments9[[#This Row],[Cost Per Box]]</f>
        <v>858.6</v>
      </c>
      <c r="Q4194" s="4">
        <f>shipments9[[#This Row],[Amount]] -shipments9[[#This Row],[total cost]]</f>
        <v>4971.1499999999996</v>
      </c>
      <c r="R4194" s="4" t="str">
        <f>IF(shipments9[[#This Row],[Gross Profit]]&lt;0,"Loss","Profit")</f>
        <v>Profit</v>
      </c>
      <c r="S4194" s="9">
        <f>shipments9[[#This Row],[Gross Profit]]/shipments9[[#This Row],[Amount]]</f>
        <v>0.85272095715939789</v>
      </c>
      <c r="T4194" s="11">
        <f>shipments9[[#This Row],[Amount]]/shipments9[[#This Row],[Boxes]]</f>
        <v>17.993055555555557</v>
      </c>
    </row>
    <row r="4195" spans="1:20" hidden="1" x14ac:dyDescent="0.25">
      <c r="A4195" t="s">
        <v>4392</v>
      </c>
      <c r="B4195" t="s">
        <v>111</v>
      </c>
      <c r="C4195" t="s">
        <v>165</v>
      </c>
      <c r="D4195" t="s">
        <v>28</v>
      </c>
      <c r="E4195" s="1">
        <v>45148</v>
      </c>
      <c r="F4195" s="1" t="str">
        <f>TEXT(shipments9[[#This Row],[Shipdate]],"ddd")</f>
        <v>Thu</v>
      </c>
      <c r="G4195" s="1" t="str">
        <f>IF(OR(shipments9[[#This Row],[Day Name]]="Sat",shipments9[[#This Row],[Day Name]]="Sun"),"Weekend","Weekday")</f>
        <v>Weekday</v>
      </c>
      <c r="H4195">
        <v>9675</v>
      </c>
      <c r="I4195">
        <v>538</v>
      </c>
      <c r="J4195" t="s">
        <v>172</v>
      </c>
      <c r="K4195" t="s">
        <v>8151</v>
      </c>
      <c r="L4195" t="s">
        <v>8160</v>
      </c>
      <c r="M4195">
        <v>8</v>
      </c>
      <c r="N4195" t="s">
        <v>8162</v>
      </c>
      <c r="O4195" s="4">
        <f>INDEX(products[Cost_per_box], MATCH(shipments9[[#This Row],[PID]], products[PID], 0))</f>
        <v>2.65</v>
      </c>
      <c r="P4195" s="4">
        <f>shipments9[[#This Row],[Boxes]]*shipments9[[#This Row],[Cost Per Box]]</f>
        <v>1425.7</v>
      </c>
      <c r="Q4195" s="4">
        <f>shipments9[[#This Row],[Amount]] -shipments9[[#This Row],[total cost]]</f>
        <v>8249.2999999999993</v>
      </c>
      <c r="R4195" s="4" t="str">
        <f>IF(shipments9[[#This Row],[Gross Profit]]&lt;0,"Loss","Profit")</f>
        <v>Profit</v>
      </c>
      <c r="S4195" s="9">
        <f>shipments9[[#This Row],[Gross Profit]]/shipments9[[#This Row],[Amount]]</f>
        <v>0.85264082687338494</v>
      </c>
      <c r="T4195" s="11">
        <f>shipments9[[#This Row],[Amount]]/shipments9[[#This Row],[Boxes]]</f>
        <v>17.983271375464685</v>
      </c>
    </row>
    <row r="4196" spans="1:20" hidden="1" x14ac:dyDescent="0.25">
      <c r="A4196" t="s">
        <v>4393</v>
      </c>
      <c r="B4196" t="s">
        <v>102</v>
      </c>
      <c r="C4196" t="s">
        <v>165</v>
      </c>
      <c r="D4196" t="s">
        <v>28</v>
      </c>
      <c r="E4196" s="1">
        <v>45279</v>
      </c>
      <c r="F4196" s="1" t="str">
        <f>TEXT(shipments9[[#This Row],[Shipdate]],"ddd")</f>
        <v>Tue</v>
      </c>
      <c r="G4196" s="1" t="str">
        <f>IF(OR(shipments9[[#This Row],[Day Name]]="Sat",shipments9[[#This Row],[Day Name]]="Sun"),"Weekend","Weekday")</f>
        <v>Weekday</v>
      </c>
      <c r="H4196">
        <v>3127.5</v>
      </c>
      <c r="I4196">
        <v>149</v>
      </c>
      <c r="J4196" t="s">
        <v>172</v>
      </c>
      <c r="K4196" t="s">
        <v>8151</v>
      </c>
      <c r="L4196" t="s">
        <v>8152</v>
      </c>
      <c r="M4196">
        <v>12</v>
      </c>
      <c r="N4196" t="s">
        <v>8166</v>
      </c>
      <c r="O4196" s="4">
        <f>INDEX(products[Cost_per_box], MATCH(shipments9[[#This Row],[PID]], products[PID], 0))</f>
        <v>2.65</v>
      </c>
      <c r="P4196" s="4">
        <f>shipments9[[#This Row],[Boxes]]*shipments9[[#This Row],[Cost Per Box]]</f>
        <v>394.84999999999997</v>
      </c>
      <c r="Q4196" s="4">
        <f>shipments9[[#This Row],[Amount]] -shipments9[[#This Row],[total cost]]</f>
        <v>2732.65</v>
      </c>
      <c r="R4196" s="4" t="str">
        <f>IF(shipments9[[#This Row],[Gross Profit]]&lt;0,"Loss","Profit")</f>
        <v>Profit</v>
      </c>
      <c r="S4196" s="9">
        <f>shipments9[[#This Row],[Gross Profit]]/shipments9[[#This Row],[Amount]]</f>
        <v>0.87374900079936058</v>
      </c>
      <c r="T4196" s="11">
        <f>shipments9[[#This Row],[Amount]]/shipments9[[#This Row],[Boxes]]</f>
        <v>20.98993288590604</v>
      </c>
    </row>
    <row r="4197" spans="1:20" hidden="1" x14ac:dyDescent="0.25">
      <c r="A4197" t="s">
        <v>4394</v>
      </c>
      <c r="B4197" t="s">
        <v>102</v>
      </c>
      <c r="C4197" t="s">
        <v>165</v>
      </c>
      <c r="D4197" t="s">
        <v>28</v>
      </c>
      <c r="E4197" s="1">
        <v>45212</v>
      </c>
      <c r="F4197" s="1" t="str">
        <f>TEXT(shipments9[[#This Row],[Shipdate]],"ddd")</f>
        <v>Fri</v>
      </c>
      <c r="G4197" s="1" t="str">
        <f>IF(OR(shipments9[[#This Row],[Day Name]]="Sat",shipments9[[#This Row],[Day Name]]="Sun"),"Weekend","Weekday")</f>
        <v>Weekday</v>
      </c>
      <c r="H4197">
        <v>2299.5</v>
      </c>
      <c r="I4197">
        <v>110</v>
      </c>
      <c r="J4197" t="s">
        <v>172</v>
      </c>
      <c r="K4197" t="s">
        <v>8151</v>
      </c>
      <c r="L4197" t="s">
        <v>8152</v>
      </c>
      <c r="M4197">
        <v>10</v>
      </c>
      <c r="N4197" t="s">
        <v>8153</v>
      </c>
      <c r="O4197" s="4">
        <f>INDEX(products[Cost_per_box], MATCH(shipments9[[#This Row],[PID]], products[PID], 0))</f>
        <v>2.65</v>
      </c>
      <c r="P4197" s="4">
        <f>shipments9[[#This Row],[Boxes]]*shipments9[[#This Row],[Cost Per Box]]</f>
        <v>291.5</v>
      </c>
      <c r="Q4197" s="4">
        <f>shipments9[[#This Row],[Amount]] -shipments9[[#This Row],[total cost]]</f>
        <v>2008</v>
      </c>
      <c r="R4197" s="4" t="str">
        <f>IF(shipments9[[#This Row],[Gross Profit]]&lt;0,"Loss","Profit")</f>
        <v>Profit</v>
      </c>
      <c r="S4197" s="9">
        <f>shipments9[[#This Row],[Gross Profit]]/shipments9[[#This Row],[Amount]]</f>
        <v>0.87323331158947592</v>
      </c>
      <c r="T4197" s="11">
        <f>shipments9[[#This Row],[Amount]]/shipments9[[#This Row],[Boxes]]</f>
        <v>20.904545454545456</v>
      </c>
    </row>
    <row r="4198" spans="1:20" hidden="1" x14ac:dyDescent="0.25">
      <c r="A4198" t="s">
        <v>4395</v>
      </c>
      <c r="B4198" t="s">
        <v>102</v>
      </c>
      <c r="C4198" t="s">
        <v>165</v>
      </c>
      <c r="D4198" t="s">
        <v>28</v>
      </c>
      <c r="E4198" s="1">
        <v>45331</v>
      </c>
      <c r="F4198" s="1" t="str">
        <f>TEXT(shipments9[[#This Row],[Shipdate]],"ddd")</f>
        <v>Fri</v>
      </c>
      <c r="G4198" s="1" t="str">
        <f>IF(OR(shipments9[[#This Row],[Day Name]]="Sat",shipments9[[#This Row],[Day Name]]="Sun"),"Weekend","Weekday")</f>
        <v>Weekday</v>
      </c>
      <c r="H4198">
        <v>8079.75</v>
      </c>
      <c r="I4198">
        <v>449</v>
      </c>
      <c r="J4198" t="s">
        <v>172</v>
      </c>
      <c r="K4198" t="s">
        <v>8155</v>
      </c>
      <c r="L4198" t="s">
        <v>8156</v>
      </c>
      <c r="M4198">
        <v>2</v>
      </c>
      <c r="N4198" t="s">
        <v>8157</v>
      </c>
      <c r="O4198" s="4">
        <f>INDEX(products[Cost_per_box], MATCH(shipments9[[#This Row],[PID]], products[PID], 0))</f>
        <v>2.65</v>
      </c>
      <c r="P4198" s="4">
        <f>shipments9[[#This Row],[Boxes]]*shipments9[[#This Row],[Cost Per Box]]</f>
        <v>1189.8499999999999</v>
      </c>
      <c r="Q4198" s="4">
        <f>shipments9[[#This Row],[Amount]] -shipments9[[#This Row],[total cost]]</f>
        <v>6889.9</v>
      </c>
      <c r="R4198" s="4" t="str">
        <f>IF(shipments9[[#This Row],[Gross Profit]]&lt;0,"Loss","Profit")</f>
        <v>Profit</v>
      </c>
      <c r="S4198" s="9">
        <f>shipments9[[#This Row],[Gross Profit]]/shipments9[[#This Row],[Amount]]</f>
        <v>0.85273678022216026</v>
      </c>
      <c r="T4198" s="11">
        <f>shipments9[[#This Row],[Amount]]/shipments9[[#This Row],[Boxes]]</f>
        <v>17.994988864142538</v>
      </c>
    </row>
    <row r="4199" spans="1:20" hidden="1" x14ac:dyDescent="0.25">
      <c r="A4199" t="s">
        <v>4396</v>
      </c>
      <c r="B4199" t="s">
        <v>102</v>
      </c>
      <c r="C4199" t="s">
        <v>165</v>
      </c>
      <c r="D4199" t="s">
        <v>28</v>
      </c>
      <c r="E4199" s="1">
        <v>45309</v>
      </c>
      <c r="F4199" s="1" t="str">
        <f>TEXT(shipments9[[#This Row],[Shipdate]],"ddd")</f>
        <v>Thu</v>
      </c>
      <c r="G4199" s="1" t="str">
        <f>IF(OR(shipments9[[#This Row],[Day Name]]="Sat",shipments9[[#This Row],[Day Name]]="Sun"),"Weekend","Weekday")</f>
        <v>Weekday</v>
      </c>
      <c r="H4199">
        <v>3217.5</v>
      </c>
      <c r="I4199">
        <v>147</v>
      </c>
      <c r="J4199" t="s">
        <v>172</v>
      </c>
      <c r="K4199" t="s">
        <v>8155</v>
      </c>
      <c r="L4199" t="s">
        <v>8156</v>
      </c>
      <c r="M4199">
        <v>1</v>
      </c>
      <c r="N4199" t="s">
        <v>8163</v>
      </c>
      <c r="O4199" s="4">
        <f>INDEX(products[Cost_per_box], MATCH(shipments9[[#This Row],[PID]], products[PID], 0))</f>
        <v>2.65</v>
      </c>
      <c r="P4199" s="4">
        <f>shipments9[[#This Row],[Boxes]]*shipments9[[#This Row],[Cost Per Box]]</f>
        <v>389.55</v>
      </c>
      <c r="Q4199" s="4">
        <f>shipments9[[#This Row],[Amount]] -shipments9[[#This Row],[total cost]]</f>
        <v>2827.95</v>
      </c>
      <c r="R4199" s="4" t="str">
        <f>IF(shipments9[[#This Row],[Gross Profit]]&lt;0,"Loss","Profit")</f>
        <v>Profit</v>
      </c>
      <c r="S4199" s="9">
        <f>shipments9[[#This Row],[Gross Profit]]/shipments9[[#This Row],[Amount]]</f>
        <v>0.8789277389277389</v>
      </c>
      <c r="T4199" s="11">
        <f>shipments9[[#This Row],[Amount]]/shipments9[[#This Row],[Boxes]]</f>
        <v>21.887755102040817</v>
      </c>
    </row>
    <row r="4200" spans="1:20" hidden="1" x14ac:dyDescent="0.25">
      <c r="A4200" t="s">
        <v>4397</v>
      </c>
      <c r="B4200" t="s">
        <v>102</v>
      </c>
      <c r="C4200" t="s">
        <v>165</v>
      </c>
      <c r="D4200" t="s">
        <v>28</v>
      </c>
      <c r="E4200" s="1">
        <v>45230</v>
      </c>
      <c r="F4200" s="1" t="str">
        <f>TEXT(shipments9[[#This Row],[Shipdate]],"ddd")</f>
        <v>Tue</v>
      </c>
      <c r="G4200" s="1" t="str">
        <f>IF(OR(shipments9[[#This Row],[Day Name]]="Sat",shipments9[[#This Row],[Day Name]]="Sun"),"Weekend","Weekday")</f>
        <v>Weekday</v>
      </c>
      <c r="H4200">
        <v>14670</v>
      </c>
      <c r="I4200">
        <v>773</v>
      </c>
      <c r="J4200" t="s">
        <v>172</v>
      </c>
      <c r="K4200" t="s">
        <v>8151</v>
      </c>
      <c r="L4200" t="s">
        <v>8152</v>
      </c>
      <c r="M4200">
        <v>10</v>
      </c>
      <c r="N4200" t="s">
        <v>8153</v>
      </c>
      <c r="O4200" s="4">
        <f>INDEX(products[Cost_per_box], MATCH(shipments9[[#This Row],[PID]], products[PID], 0))</f>
        <v>2.65</v>
      </c>
      <c r="P4200" s="4">
        <f>shipments9[[#This Row],[Boxes]]*shipments9[[#This Row],[Cost Per Box]]</f>
        <v>2048.4499999999998</v>
      </c>
      <c r="Q4200" s="4">
        <f>shipments9[[#This Row],[Amount]] -shipments9[[#This Row],[total cost]]</f>
        <v>12621.55</v>
      </c>
      <c r="R4200" s="4" t="str">
        <f>IF(shipments9[[#This Row],[Gross Profit]]&lt;0,"Loss","Profit")</f>
        <v>Profit</v>
      </c>
      <c r="S4200" s="9">
        <f>shipments9[[#This Row],[Gross Profit]]/shipments9[[#This Row],[Amount]]</f>
        <v>0.86036468984321746</v>
      </c>
      <c r="T4200" s="11">
        <f>shipments9[[#This Row],[Amount]]/shipments9[[#This Row],[Boxes]]</f>
        <v>18.978007761966364</v>
      </c>
    </row>
    <row r="4201" spans="1:20" hidden="1" x14ac:dyDescent="0.25">
      <c r="A4201" t="s">
        <v>4398</v>
      </c>
      <c r="B4201" t="s">
        <v>102</v>
      </c>
      <c r="C4201" t="s">
        <v>165</v>
      </c>
      <c r="D4201" t="s">
        <v>28</v>
      </c>
      <c r="E4201" s="1">
        <v>45177</v>
      </c>
      <c r="F4201" s="1" t="str">
        <f>TEXT(shipments9[[#This Row],[Shipdate]],"ddd")</f>
        <v>Fri</v>
      </c>
      <c r="G4201" s="1" t="str">
        <f>IF(OR(shipments9[[#This Row],[Day Name]]="Sat",shipments9[[#This Row],[Day Name]]="Sun"),"Weekend","Weekday")</f>
        <v>Weekday</v>
      </c>
      <c r="H4201">
        <v>8538.75</v>
      </c>
      <c r="I4201">
        <v>427</v>
      </c>
      <c r="J4201" t="s">
        <v>172</v>
      </c>
      <c r="K4201" t="s">
        <v>8151</v>
      </c>
      <c r="L4201" t="s">
        <v>8160</v>
      </c>
      <c r="M4201">
        <v>9</v>
      </c>
      <c r="N4201" t="s">
        <v>8167</v>
      </c>
      <c r="O4201" s="4">
        <f>INDEX(products[Cost_per_box], MATCH(shipments9[[#This Row],[PID]], products[PID], 0))</f>
        <v>2.65</v>
      </c>
      <c r="P4201" s="4">
        <f>shipments9[[#This Row],[Boxes]]*shipments9[[#This Row],[Cost Per Box]]</f>
        <v>1131.55</v>
      </c>
      <c r="Q4201" s="4">
        <f>shipments9[[#This Row],[Amount]] -shipments9[[#This Row],[total cost]]</f>
        <v>7407.2</v>
      </c>
      <c r="R4201" s="4" t="str">
        <f>IF(shipments9[[#This Row],[Gross Profit]]&lt;0,"Loss","Profit")</f>
        <v>Profit</v>
      </c>
      <c r="S4201" s="9">
        <f>shipments9[[#This Row],[Gross Profit]]/shipments9[[#This Row],[Amount]]</f>
        <v>0.86748060313277697</v>
      </c>
      <c r="T4201" s="11">
        <f>shipments9[[#This Row],[Amount]]/shipments9[[#This Row],[Boxes]]</f>
        <v>19.997072599531617</v>
      </c>
    </row>
    <row r="4202" spans="1:20" x14ac:dyDescent="0.25">
      <c r="A4202" t="s">
        <v>4399</v>
      </c>
      <c r="B4202" t="s">
        <v>42</v>
      </c>
      <c r="C4202" t="s">
        <v>147</v>
      </c>
      <c r="D4202" t="s">
        <v>28</v>
      </c>
      <c r="E4202" s="1">
        <v>44956</v>
      </c>
      <c r="F4202" s="1" t="str">
        <f>TEXT(shipments9[[#This Row],[Shipdate]],"ddd")</f>
        <v>Mon</v>
      </c>
      <c r="G4202" s="1" t="str">
        <f>IF(OR(shipments9[[#This Row],[Day Name]]="Sat",shipments9[[#This Row],[Day Name]]="Sun"),"Weekend","Weekday")</f>
        <v>Weekday</v>
      </c>
      <c r="H4202">
        <v>7834.5</v>
      </c>
      <c r="I4202">
        <v>871</v>
      </c>
      <c r="J4202" t="s">
        <v>172</v>
      </c>
      <c r="K4202" t="s">
        <v>8151</v>
      </c>
      <c r="L4202" t="s">
        <v>8156</v>
      </c>
      <c r="M4202">
        <v>1</v>
      </c>
      <c r="N4202" t="s">
        <v>8163</v>
      </c>
      <c r="O4202" s="4">
        <f>INDEX(products[Cost_per_box], MATCH(shipments9[[#This Row],[PID]], products[PID], 0))</f>
        <v>10.51</v>
      </c>
      <c r="P4202" s="4">
        <f>shipments9[[#This Row],[Boxes]]*shipments9[[#This Row],[Cost Per Box]]</f>
        <v>9154.2099999999991</v>
      </c>
      <c r="Q4202" s="4">
        <f>shipments9[[#This Row],[Amount]] -shipments9[[#This Row],[total cost]]</f>
        <v>-1319.7099999999991</v>
      </c>
      <c r="R4202" s="4" t="str">
        <f>IF(shipments9[[#This Row],[Gross Profit]]&lt;0,"Loss","Profit")</f>
        <v>Loss</v>
      </c>
      <c r="S4202" s="9">
        <f>shipments9[[#This Row],[Gross Profit]]/shipments9[[#This Row],[Amount]]</f>
        <v>-0.16844852894249782</v>
      </c>
      <c r="T4202" s="11">
        <f>shipments9[[#This Row],[Amount]]/shipments9[[#This Row],[Boxes]]</f>
        <v>8.994833524684271</v>
      </c>
    </row>
    <row r="4203" spans="1:20" x14ac:dyDescent="0.25">
      <c r="A4203" t="s">
        <v>4400</v>
      </c>
      <c r="B4203" t="s">
        <v>42</v>
      </c>
      <c r="C4203" t="s">
        <v>147</v>
      </c>
      <c r="D4203" t="s">
        <v>28</v>
      </c>
      <c r="E4203" s="1">
        <v>45107</v>
      </c>
      <c r="F4203" s="1" t="str">
        <f>TEXT(shipments9[[#This Row],[Shipdate]],"ddd")</f>
        <v>Fri</v>
      </c>
      <c r="G4203" s="1" t="str">
        <f>IF(OR(shipments9[[#This Row],[Day Name]]="Sat",shipments9[[#This Row],[Day Name]]="Sun"),"Weekend","Weekday")</f>
        <v>Weekday</v>
      </c>
      <c r="H4203">
        <v>1635.75</v>
      </c>
      <c r="I4203">
        <v>182</v>
      </c>
      <c r="J4203" t="s">
        <v>172</v>
      </c>
      <c r="K4203" t="s">
        <v>8151</v>
      </c>
      <c r="L4203" t="s">
        <v>8154</v>
      </c>
      <c r="M4203">
        <v>6</v>
      </c>
      <c r="N4203" t="s">
        <v>8159</v>
      </c>
      <c r="O4203" s="4">
        <f>INDEX(products[Cost_per_box], MATCH(shipments9[[#This Row],[PID]], products[PID], 0))</f>
        <v>10.51</v>
      </c>
      <c r="P4203" s="4">
        <f>shipments9[[#This Row],[Boxes]]*shipments9[[#This Row],[Cost Per Box]]</f>
        <v>1912.82</v>
      </c>
      <c r="Q4203" s="4">
        <f>shipments9[[#This Row],[Amount]] -shipments9[[#This Row],[total cost]]</f>
        <v>-277.06999999999994</v>
      </c>
      <c r="R4203" s="4" t="str">
        <f>IF(shipments9[[#This Row],[Gross Profit]]&lt;0,"Loss","Profit")</f>
        <v>Loss</v>
      </c>
      <c r="S4203" s="9">
        <f>shipments9[[#This Row],[Gross Profit]]/shipments9[[#This Row],[Amount]]</f>
        <v>-0.16938407458352434</v>
      </c>
      <c r="T4203" s="11">
        <f>shipments9[[#This Row],[Amount]]/shipments9[[#This Row],[Boxes]]</f>
        <v>8.9876373626373631</v>
      </c>
    </row>
    <row r="4204" spans="1:20" x14ac:dyDescent="0.25">
      <c r="A4204" t="s">
        <v>4401</v>
      </c>
      <c r="B4204" t="s">
        <v>42</v>
      </c>
      <c r="C4204" t="s">
        <v>147</v>
      </c>
      <c r="D4204" t="s">
        <v>28</v>
      </c>
      <c r="E4204" s="1">
        <v>45469</v>
      </c>
      <c r="F4204" s="1" t="str">
        <f>TEXT(shipments9[[#This Row],[Shipdate]],"ddd")</f>
        <v>Wed</v>
      </c>
      <c r="G4204" s="1" t="str">
        <f>IF(OR(shipments9[[#This Row],[Day Name]]="Sat",shipments9[[#This Row],[Day Name]]="Sun"),"Weekend","Weekday")</f>
        <v>Weekday</v>
      </c>
      <c r="H4204">
        <v>7137</v>
      </c>
      <c r="I4204">
        <v>714</v>
      </c>
      <c r="J4204" t="s">
        <v>172</v>
      </c>
      <c r="K4204" t="s">
        <v>8155</v>
      </c>
      <c r="L4204" t="s">
        <v>8154</v>
      </c>
      <c r="M4204">
        <v>6</v>
      </c>
      <c r="N4204" t="s">
        <v>8159</v>
      </c>
      <c r="O4204" s="4">
        <f>INDEX(products[Cost_per_box], MATCH(shipments9[[#This Row],[PID]], products[PID], 0))</f>
        <v>10.51</v>
      </c>
      <c r="P4204" s="4">
        <f>shipments9[[#This Row],[Boxes]]*shipments9[[#This Row],[Cost Per Box]]</f>
        <v>7504.1399999999994</v>
      </c>
      <c r="Q4204" s="4">
        <f>shipments9[[#This Row],[Amount]] -shipments9[[#This Row],[total cost]]</f>
        <v>-367.13999999999942</v>
      </c>
      <c r="R4204" s="4" t="str">
        <f>IF(shipments9[[#This Row],[Gross Profit]]&lt;0,"Loss","Profit")</f>
        <v>Loss</v>
      </c>
      <c r="S4204" s="9">
        <f>shipments9[[#This Row],[Gross Profit]]/shipments9[[#This Row],[Amount]]</f>
        <v>-5.1441782261454308E-2</v>
      </c>
      <c r="T4204" s="11">
        <f>shipments9[[#This Row],[Amount]]/shipments9[[#This Row],[Boxes]]</f>
        <v>9.9957983193277311</v>
      </c>
    </row>
    <row r="4205" spans="1:20" x14ac:dyDescent="0.25">
      <c r="A4205" t="s">
        <v>4402</v>
      </c>
      <c r="B4205" t="s">
        <v>42</v>
      </c>
      <c r="C4205" t="s">
        <v>147</v>
      </c>
      <c r="D4205" t="s">
        <v>28</v>
      </c>
      <c r="E4205" s="1">
        <v>45125</v>
      </c>
      <c r="F4205" s="1" t="str">
        <f>TEXT(shipments9[[#This Row],[Shipdate]],"ddd")</f>
        <v>Tue</v>
      </c>
      <c r="G4205" s="1" t="str">
        <f>IF(OR(shipments9[[#This Row],[Day Name]]="Sat",shipments9[[#This Row],[Day Name]]="Sun"),"Weekend","Weekday")</f>
        <v>Weekday</v>
      </c>
      <c r="H4205">
        <v>8757</v>
      </c>
      <c r="I4205">
        <v>1251</v>
      </c>
      <c r="J4205" t="s">
        <v>172</v>
      </c>
      <c r="K4205" t="s">
        <v>8151</v>
      </c>
      <c r="L4205" t="s">
        <v>8160</v>
      </c>
      <c r="M4205">
        <v>7</v>
      </c>
      <c r="N4205" t="s">
        <v>8161</v>
      </c>
      <c r="O4205" s="4">
        <f>INDEX(products[Cost_per_box], MATCH(shipments9[[#This Row],[PID]], products[PID], 0))</f>
        <v>10.51</v>
      </c>
      <c r="P4205" s="4">
        <f>shipments9[[#This Row],[Boxes]]*shipments9[[#This Row],[Cost Per Box]]</f>
        <v>13148.01</v>
      </c>
      <c r="Q4205" s="4">
        <f>shipments9[[#This Row],[Amount]] -shipments9[[#This Row],[total cost]]</f>
        <v>-4391.01</v>
      </c>
      <c r="R4205" s="4" t="str">
        <f>IF(shipments9[[#This Row],[Gross Profit]]&lt;0,"Loss","Profit")</f>
        <v>Loss</v>
      </c>
      <c r="S4205" s="9">
        <f>shipments9[[#This Row],[Gross Profit]]/shipments9[[#This Row],[Amount]]</f>
        <v>-0.50142857142857145</v>
      </c>
      <c r="T4205" s="11">
        <f>shipments9[[#This Row],[Amount]]/shipments9[[#This Row],[Boxes]]</f>
        <v>7</v>
      </c>
    </row>
    <row r="4206" spans="1:20" x14ac:dyDescent="0.25">
      <c r="A4206" t="s">
        <v>4403</v>
      </c>
      <c r="B4206" t="s">
        <v>45</v>
      </c>
      <c r="C4206" t="s">
        <v>147</v>
      </c>
      <c r="D4206" t="s">
        <v>28</v>
      </c>
      <c r="E4206" s="1">
        <v>45434</v>
      </c>
      <c r="F4206" s="1" t="str">
        <f>TEXT(shipments9[[#This Row],[Shipdate]],"ddd")</f>
        <v>Wed</v>
      </c>
      <c r="G4206" s="1" t="str">
        <f>IF(OR(shipments9[[#This Row],[Day Name]]="Sat",shipments9[[#This Row],[Day Name]]="Sun"),"Weekend","Weekday")</f>
        <v>Weekday</v>
      </c>
      <c r="H4206">
        <v>130.5</v>
      </c>
      <c r="I4206">
        <v>15</v>
      </c>
      <c r="J4206" t="s">
        <v>172</v>
      </c>
      <c r="K4206" t="s">
        <v>8155</v>
      </c>
      <c r="L4206" t="s">
        <v>8154</v>
      </c>
      <c r="M4206">
        <v>5</v>
      </c>
      <c r="N4206" t="s">
        <v>201</v>
      </c>
      <c r="O4206" s="4">
        <f>INDEX(products[Cost_per_box], MATCH(shipments9[[#This Row],[PID]], products[PID], 0))</f>
        <v>10.51</v>
      </c>
      <c r="P4206" s="4">
        <f>shipments9[[#This Row],[Boxes]]*shipments9[[#This Row],[Cost Per Box]]</f>
        <v>157.65</v>
      </c>
      <c r="Q4206" s="4">
        <f>shipments9[[#This Row],[Amount]] -shipments9[[#This Row],[total cost]]</f>
        <v>-27.150000000000006</v>
      </c>
      <c r="R4206" s="4" t="str">
        <f>IF(shipments9[[#This Row],[Gross Profit]]&lt;0,"Loss","Profit")</f>
        <v>Loss</v>
      </c>
      <c r="S4206" s="9">
        <f>shipments9[[#This Row],[Gross Profit]]/shipments9[[#This Row],[Amount]]</f>
        <v>-0.2080459770114943</v>
      </c>
      <c r="T4206" s="11">
        <f>shipments9[[#This Row],[Amount]]/shipments9[[#This Row],[Boxes]]</f>
        <v>8.6999999999999993</v>
      </c>
    </row>
    <row r="4207" spans="1:20" x14ac:dyDescent="0.25">
      <c r="A4207" t="s">
        <v>4404</v>
      </c>
      <c r="B4207" t="s">
        <v>45</v>
      </c>
      <c r="C4207" t="s">
        <v>147</v>
      </c>
      <c r="D4207" t="s">
        <v>28</v>
      </c>
      <c r="E4207" s="1">
        <v>45322</v>
      </c>
      <c r="F4207" s="1" t="str">
        <f>TEXT(shipments9[[#This Row],[Shipdate]],"ddd")</f>
        <v>Wed</v>
      </c>
      <c r="G4207" s="1" t="str">
        <f>IF(OR(shipments9[[#This Row],[Day Name]]="Sat",shipments9[[#This Row],[Day Name]]="Sun"),"Weekend","Weekday")</f>
        <v>Weekday</v>
      </c>
      <c r="H4207">
        <v>3798</v>
      </c>
      <c r="I4207">
        <v>475</v>
      </c>
      <c r="J4207" t="s">
        <v>172</v>
      </c>
      <c r="K4207" t="s">
        <v>8155</v>
      </c>
      <c r="L4207" t="s">
        <v>8156</v>
      </c>
      <c r="M4207">
        <v>1</v>
      </c>
      <c r="N4207" t="s">
        <v>8163</v>
      </c>
      <c r="O4207" s="4">
        <f>INDEX(products[Cost_per_box], MATCH(shipments9[[#This Row],[PID]], products[PID], 0))</f>
        <v>10.51</v>
      </c>
      <c r="P4207" s="4">
        <f>shipments9[[#This Row],[Boxes]]*shipments9[[#This Row],[Cost Per Box]]</f>
        <v>4992.25</v>
      </c>
      <c r="Q4207" s="4">
        <f>shipments9[[#This Row],[Amount]] -shipments9[[#This Row],[total cost]]</f>
        <v>-1194.25</v>
      </c>
      <c r="R4207" s="4" t="str">
        <f>IF(shipments9[[#This Row],[Gross Profit]]&lt;0,"Loss","Profit")</f>
        <v>Loss</v>
      </c>
      <c r="S4207" s="9">
        <f>shipments9[[#This Row],[Gross Profit]]/shipments9[[#This Row],[Amount]]</f>
        <v>-0.31444181147972616</v>
      </c>
      <c r="T4207" s="11">
        <f>shipments9[[#This Row],[Amount]]/shipments9[[#This Row],[Boxes]]</f>
        <v>7.9957894736842103</v>
      </c>
    </row>
    <row r="4208" spans="1:20" x14ac:dyDescent="0.25">
      <c r="A4208" t="s">
        <v>4405</v>
      </c>
      <c r="B4208" t="s">
        <v>45</v>
      </c>
      <c r="C4208" t="s">
        <v>147</v>
      </c>
      <c r="D4208" t="s">
        <v>28</v>
      </c>
      <c r="E4208" s="1">
        <v>45111</v>
      </c>
      <c r="F4208" s="1" t="str">
        <f>TEXT(shipments9[[#This Row],[Shipdate]],"ddd")</f>
        <v>Tue</v>
      </c>
      <c r="G4208" s="1" t="str">
        <f>IF(OR(shipments9[[#This Row],[Day Name]]="Sat",shipments9[[#This Row],[Day Name]]="Sun"),"Weekend","Weekday")</f>
        <v>Weekday</v>
      </c>
      <c r="H4208">
        <v>1665</v>
      </c>
      <c r="I4208">
        <v>238</v>
      </c>
      <c r="J4208" t="s">
        <v>172</v>
      </c>
      <c r="K4208" t="s">
        <v>8151</v>
      </c>
      <c r="L4208" t="s">
        <v>8160</v>
      </c>
      <c r="M4208">
        <v>7</v>
      </c>
      <c r="N4208" t="s">
        <v>8161</v>
      </c>
      <c r="O4208" s="4">
        <f>INDEX(products[Cost_per_box], MATCH(shipments9[[#This Row],[PID]], products[PID], 0))</f>
        <v>10.51</v>
      </c>
      <c r="P4208" s="4">
        <f>shipments9[[#This Row],[Boxes]]*shipments9[[#This Row],[Cost Per Box]]</f>
        <v>2501.38</v>
      </c>
      <c r="Q4208" s="4">
        <f>shipments9[[#This Row],[Amount]] -shipments9[[#This Row],[total cost]]</f>
        <v>-836.38000000000011</v>
      </c>
      <c r="R4208" s="4" t="str">
        <f>IF(shipments9[[#This Row],[Gross Profit]]&lt;0,"Loss","Profit")</f>
        <v>Loss</v>
      </c>
      <c r="S4208" s="9">
        <f>shipments9[[#This Row],[Gross Profit]]/shipments9[[#This Row],[Amount]]</f>
        <v>-0.50233033033033037</v>
      </c>
      <c r="T4208" s="11">
        <f>shipments9[[#This Row],[Amount]]/shipments9[[#This Row],[Boxes]]</f>
        <v>6.9957983193277311</v>
      </c>
    </row>
    <row r="4209" spans="1:20" x14ac:dyDescent="0.25">
      <c r="A4209" t="s">
        <v>4406</v>
      </c>
      <c r="B4209" t="s">
        <v>74</v>
      </c>
      <c r="C4209" t="s">
        <v>147</v>
      </c>
      <c r="D4209" t="s">
        <v>28</v>
      </c>
      <c r="E4209" s="1">
        <v>45342</v>
      </c>
      <c r="F4209" s="1" t="str">
        <f>TEXT(shipments9[[#This Row],[Shipdate]],"ddd")</f>
        <v>Tue</v>
      </c>
      <c r="G4209" s="1" t="str">
        <f>IF(OR(shipments9[[#This Row],[Day Name]]="Sat",shipments9[[#This Row],[Day Name]]="Sun"),"Weekend","Weekday")</f>
        <v>Weekday</v>
      </c>
      <c r="H4209">
        <v>1239.75</v>
      </c>
      <c r="I4209">
        <v>155</v>
      </c>
      <c r="J4209" t="s">
        <v>172</v>
      </c>
      <c r="K4209" t="s">
        <v>8155</v>
      </c>
      <c r="L4209" t="s">
        <v>8156</v>
      </c>
      <c r="M4209">
        <v>2</v>
      </c>
      <c r="N4209" t="s">
        <v>8157</v>
      </c>
      <c r="O4209" s="4">
        <f>INDEX(products[Cost_per_box], MATCH(shipments9[[#This Row],[PID]], products[PID], 0))</f>
        <v>10.51</v>
      </c>
      <c r="P4209" s="4">
        <f>shipments9[[#This Row],[Boxes]]*shipments9[[#This Row],[Cost Per Box]]</f>
        <v>1629.05</v>
      </c>
      <c r="Q4209" s="4">
        <f>shipments9[[#This Row],[Amount]] -shipments9[[#This Row],[total cost]]</f>
        <v>-389.29999999999995</v>
      </c>
      <c r="R4209" s="4" t="str">
        <f>IF(shipments9[[#This Row],[Gross Profit]]&lt;0,"Loss","Profit")</f>
        <v>Loss</v>
      </c>
      <c r="S4209" s="9">
        <f>shipments9[[#This Row],[Gross Profit]]/shipments9[[#This Row],[Amount]]</f>
        <v>-0.31401492236337969</v>
      </c>
      <c r="T4209" s="11">
        <f>shipments9[[#This Row],[Amount]]/shipments9[[#This Row],[Boxes]]</f>
        <v>7.9983870967741932</v>
      </c>
    </row>
    <row r="4210" spans="1:20" x14ac:dyDescent="0.25">
      <c r="A4210" t="s">
        <v>4407</v>
      </c>
      <c r="B4210" t="s">
        <v>74</v>
      </c>
      <c r="C4210" t="s">
        <v>147</v>
      </c>
      <c r="D4210" t="s">
        <v>28</v>
      </c>
      <c r="E4210" s="1">
        <v>44953</v>
      </c>
      <c r="F4210" s="1" t="str">
        <f>TEXT(shipments9[[#This Row],[Shipdate]],"ddd")</f>
        <v>Fri</v>
      </c>
      <c r="G4210" s="1" t="str">
        <f>IF(OR(shipments9[[#This Row],[Day Name]]="Sat",shipments9[[#This Row],[Day Name]]="Sun"),"Weekend","Weekday")</f>
        <v>Weekday</v>
      </c>
      <c r="H4210">
        <v>2056.5</v>
      </c>
      <c r="I4210">
        <v>343</v>
      </c>
      <c r="J4210" t="s">
        <v>172</v>
      </c>
      <c r="K4210" t="s">
        <v>8151</v>
      </c>
      <c r="L4210" t="s">
        <v>8156</v>
      </c>
      <c r="M4210">
        <v>1</v>
      </c>
      <c r="N4210" t="s">
        <v>8163</v>
      </c>
      <c r="O4210" s="4">
        <f>INDEX(products[Cost_per_box], MATCH(shipments9[[#This Row],[PID]], products[PID], 0))</f>
        <v>10.51</v>
      </c>
      <c r="P4210" s="4">
        <f>shipments9[[#This Row],[Boxes]]*shipments9[[#This Row],[Cost Per Box]]</f>
        <v>3604.93</v>
      </c>
      <c r="Q4210" s="4">
        <f>shipments9[[#This Row],[Amount]] -shipments9[[#This Row],[total cost]]</f>
        <v>-1548.4299999999998</v>
      </c>
      <c r="R4210" s="4" t="str">
        <f>IF(shipments9[[#This Row],[Gross Profit]]&lt;0,"Loss","Profit")</f>
        <v>Loss</v>
      </c>
      <c r="S4210" s="9">
        <f>shipments9[[#This Row],[Gross Profit]]/shipments9[[#This Row],[Amount]]</f>
        <v>-0.7529443228786773</v>
      </c>
      <c r="T4210" s="11">
        <f>shipments9[[#This Row],[Amount]]/shipments9[[#This Row],[Boxes]]</f>
        <v>5.9956268221574343</v>
      </c>
    </row>
    <row r="4211" spans="1:20" x14ac:dyDescent="0.25">
      <c r="A4211" t="s">
        <v>4408</v>
      </c>
      <c r="B4211" t="s">
        <v>74</v>
      </c>
      <c r="C4211" t="s">
        <v>147</v>
      </c>
      <c r="D4211" t="s">
        <v>28</v>
      </c>
      <c r="E4211" s="1">
        <v>45187</v>
      </c>
      <c r="F4211" s="1" t="str">
        <f>TEXT(shipments9[[#This Row],[Shipdate]],"ddd")</f>
        <v>Mon</v>
      </c>
      <c r="G4211" s="1" t="str">
        <f>IF(OR(shipments9[[#This Row],[Day Name]]="Sat",shipments9[[#This Row],[Day Name]]="Sun"),"Weekend","Weekday")</f>
        <v>Weekday</v>
      </c>
      <c r="H4211">
        <v>5015.25</v>
      </c>
      <c r="I4211">
        <v>836</v>
      </c>
      <c r="J4211" t="s">
        <v>172</v>
      </c>
      <c r="K4211" t="s">
        <v>8151</v>
      </c>
      <c r="L4211" t="s">
        <v>8160</v>
      </c>
      <c r="M4211">
        <v>9</v>
      </c>
      <c r="N4211" t="s">
        <v>8167</v>
      </c>
      <c r="O4211" s="4">
        <f>INDEX(products[Cost_per_box], MATCH(shipments9[[#This Row],[PID]], products[PID], 0))</f>
        <v>10.51</v>
      </c>
      <c r="P4211" s="4">
        <f>shipments9[[#This Row],[Boxes]]*shipments9[[#This Row],[Cost Per Box]]</f>
        <v>8786.36</v>
      </c>
      <c r="Q4211" s="4">
        <f>shipments9[[#This Row],[Amount]] -shipments9[[#This Row],[total cost]]</f>
        <v>-3771.1100000000006</v>
      </c>
      <c r="R4211" s="4" t="str">
        <f>IF(shipments9[[#This Row],[Gross Profit]]&lt;0,"Loss","Profit")</f>
        <v>Loss</v>
      </c>
      <c r="S4211" s="9">
        <f>shipments9[[#This Row],[Gross Profit]]/shipments9[[#This Row],[Amount]]</f>
        <v>-0.75192861771596642</v>
      </c>
      <c r="T4211" s="11">
        <f>shipments9[[#This Row],[Amount]]/shipments9[[#This Row],[Boxes]]</f>
        <v>5.9991028708133971</v>
      </c>
    </row>
    <row r="4212" spans="1:20" x14ac:dyDescent="0.25">
      <c r="A4212" t="s">
        <v>4409</v>
      </c>
      <c r="B4212" t="s">
        <v>74</v>
      </c>
      <c r="C4212" t="s">
        <v>147</v>
      </c>
      <c r="D4212" t="s">
        <v>28</v>
      </c>
      <c r="E4212" s="1">
        <v>45450</v>
      </c>
      <c r="F4212" s="1" t="str">
        <f>TEXT(shipments9[[#This Row],[Shipdate]],"ddd")</f>
        <v>Fri</v>
      </c>
      <c r="G4212" s="1" t="str">
        <f>IF(OR(shipments9[[#This Row],[Day Name]]="Sat",shipments9[[#This Row],[Day Name]]="Sun"),"Weekend","Weekday")</f>
        <v>Weekday</v>
      </c>
      <c r="H4212">
        <v>3604.5</v>
      </c>
      <c r="I4212">
        <v>401</v>
      </c>
      <c r="J4212" t="s">
        <v>172</v>
      </c>
      <c r="K4212" t="s">
        <v>8155</v>
      </c>
      <c r="L4212" t="s">
        <v>8154</v>
      </c>
      <c r="M4212">
        <v>6</v>
      </c>
      <c r="N4212" t="s">
        <v>8159</v>
      </c>
      <c r="O4212" s="4">
        <f>INDEX(products[Cost_per_box], MATCH(shipments9[[#This Row],[PID]], products[PID], 0))</f>
        <v>10.51</v>
      </c>
      <c r="P4212" s="4">
        <f>shipments9[[#This Row],[Boxes]]*shipments9[[#This Row],[Cost Per Box]]</f>
        <v>4214.51</v>
      </c>
      <c r="Q4212" s="4">
        <f>shipments9[[#This Row],[Amount]] -shipments9[[#This Row],[total cost]]</f>
        <v>-610.01000000000022</v>
      </c>
      <c r="R4212" s="4" t="str">
        <f>IF(shipments9[[#This Row],[Gross Profit]]&lt;0,"Loss","Profit")</f>
        <v>Loss</v>
      </c>
      <c r="S4212" s="9">
        <f>shipments9[[#This Row],[Gross Profit]]/shipments9[[#This Row],[Amount]]</f>
        <v>-0.16923567762519079</v>
      </c>
      <c r="T4212" s="11">
        <f>shipments9[[#This Row],[Amount]]/shipments9[[#This Row],[Boxes]]</f>
        <v>8.9887780548628431</v>
      </c>
    </row>
    <row r="4213" spans="1:20" x14ac:dyDescent="0.25">
      <c r="A4213" t="s">
        <v>4410</v>
      </c>
      <c r="B4213" t="s">
        <v>74</v>
      </c>
      <c r="C4213" t="s">
        <v>147</v>
      </c>
      <c r="D4213" t="s">
        <v>28</v>
      </c>
      <c r="E4213" s="1">
        <v>45273</v>
      </c>
      <c r="F4213" s="1" t="str">
        <f>TEXT(shipments9[[#This Row],[Shipdate]],"ddd")</f>
        <v>Wed</v>
      </c>
      <c r="G4213" s="1" t="str">
        <f>IF(OR(shipments9[[#This Row],[Day Name]]="Sat",shipments9[[#This Row],[Day Name]]="Sun"),"Weekend","Weekday")</f>
        <v>Weekday</v>
      </c>
      <c r="H4213">
        <v>697.5</v>
      </c>
      <c r="I4213">
        <v>100</v>
      </c>
      <c r="J4213" t="s">
        <v>172</v>
      </c>
      <c r="K4213" t="s">
        <v>8151</v>
      </c>
      <c r="L4213" t="s">
        <v>8152</v>
      </c>
      <c r="M4213">
        <v>12</v>
      </c>
      <c r="N4213" t="s">
        <v>8166</v>
      </c>
      <c r="O4213" s="4">
        <f>INDEX(products[Cost_per_box], MATCH(shipments9[[#This Row],[PID]], products[PID], 0))</f>
        <v>10.51</v>
      </c>
      <c r="P4213" s="4">
        <f>shipments9[[#This Row],[Boxes]]*shipments9[[#This Row],[Cost Per Box]]</f>
        <v>1051</v>
      </c>
      <c r="Q4213" s="4">
        <f>shipments9[[#This Row],[Amount]] -shipments9[[#This Row],[total cost]]</f>
        <v>-353.5</v>
      </c>
      <c r="R4213" s="4" t="str">
        <f>IF(shipments9[[#This Row],[Gross Profit]]&lt;0,"Loss","Profit")</f>
        <v>Loss</v>
      </c>
      <c r="S4213" s="9">
        <f>shipments9[[#This Row],[Gross Profit]]/shipments9[[#This Row],[Amount]]</f>
        <v>-0.50681003584229389</v>
      </c>
      <c r="T4213" s="11">
        <f>shipments9[[#This Row],[Amount]]/shipments9[[#This Row],[Boxes]]</f>
        <v>6.9749999999999996</v>
      </c>
    </row>
    <row r="4214" spans="1:20" x14ac:dyDescent="0.25">
      <c r="A4214" t="s">
        <v>4411</v>
      </c>
      <c r="B4214" t="s">
        <v>49</v>
      </c>
      <c r="C4214" t="s">
        <v>147</v>
      </c>
      <c r="D4214" t="s">
        <v>28</v>
      </c>
      <c r="E4214" s="1">
        <v>45231</v>
      </c>
      <c r="F4214" s="1" t="str">
        <f>TEXT(shipments9[[#This Row],[Shipdate]],"ddd")</f>
        <v>Wed</v>
      </c>
      <c r="G4214" s="1" t="str">
        <f>IF(OR(shipments9[[#This Row],[Day Name]]="Sat",shipments9[[#This Row],[Day Name]]="Sun"),"Weekend","Weekday")</f>
        <v>Weekday</v>
      </c>
      <c r="H4214">
        <v>7308</v>
      </c>
      <c r="I4214">
        <v>1218</v>
      </c>
      <c r="J4214" t="s">
        <v>172</v>
      </c>
      <c r="K4214" t="s">
        <v>8151</v>
      </c>
      <c r="L4214" t="s">
        <v>8152</v>
      </c>
      <c r="M4214">
        <v>11</v>
      </c>
      <c r="N4214" t="s">
        <v>8165</v>
      </c>
      <c r="O4214" s="4">
        <f>INDEX(products[Cost_per_box], MATCH(shipments9[[#This Row],[PID]], products[PID], 0))</f>
        <v>10.51</v>
      </c>
      <c r="P4214" s="4">
        <f>shipments9[[#This Row],[Boxes]]*shipments9[[#This Row],[Cost Per Box]]</f>
        <v>12801.18</v>
      </c>
      <c r="Q4214" s="4">
        <f>shipments9[[#This Row],[Amount]] -shipments9[[#This Row],[total cost]]</f>
        <v>-5493.18</v>
      </c>
      <c r="R4214" s="4" t="str">
        <f>IF(shipments9[[#This Row],[Gross Profit]]&lt;0,"Loss","Profit")</f>
        <v>Loss</v>
      </c>
      <c r="S4214" s="9">
        <f>shipments9[[#This Row],[Gross Profit]]/shipments9[[#This Row],[Amount]]</f>
        <v>-0.75166666666666671</v>
      </c>
      <c r="T4214" s="11">
        <f>shipments9[[#This Row],[Amount]]/shipments9[[#This Row],[Boxes]]</f>
        <v>6</v>
      </c>
    </row>
    <row r="4215" spans="1:20" x14ac:dyDescent="0.25">
      <c r="A4215" t="s">
        <v>4412</v>
      </c>
      <c r="B4215" t="s">
        <v>49</v>
      </c>
      <c r="C4215" t="s">
        <v>147</v>
      </c>
      <c r="D4215" t="s">
        <v>28</v>
      </c>
      <c r="E4215" s="1">
        <v>45446</v>
      </c>
      <c r="F4215" s="1" t="str">
        <f>TEXT(shipments9[[#This Row],[Shipdate]],"ddd")</f>
        <v>Mon</v>
      </c>
      <c r="G4215" s="1" t="str">
        <f>IF(OR(shipments9[[#This Row],[Day Name]]="Sat",shipments9[[#This Row],[Day Name]]="Sun"),"Weekend","Weekday")</f>
        <v>Weekday</v>
      </c>
      <c r="H4215">
        <v>495</v>
      </c>
      <c r="I4215">
        <v>71</v>
      </c>
      <c r="J4215" t="s">
        <v>172</v>
      </c>
      <c r="K4215" t="s">
        <v>8155</v>
      </c>
      <c r="L4215" t="s">
        <v>8154</v>
      </c>
      <c r="M4215">
        <v>6</v>
      </c>
      <c r="N4215" t="s">
        <v>8159</v>
      </c>
      <c r="O4215" s="4">
        <f>INDEX(products[Cost_per_box], MATCH(shipments9[[#This Row],[PID]], products[PID], 0))</f>
        <v>10.51</v>
      </c>
      <c r="P4215" s="4">
        <f>shipments9[[#This Row],[Boxes]]*shipments9[[#This Row],[Cost Per Box]]</f>
        <v>746.21</v>
      </c>
      <c r="Q4215" s="4">
        <f>shipments9[[#This Row],[Amount]] -shipments9[[#This Row],[total cost]]</f>
        <v>-251.21000000000004</v>
      </c>
      <c r="R4215" s="4" t="str">
        <f>IF(shipments9[[#This Row],[Gross Profit]]&lt;0,"Loss","Profit")</f>
        <v>Loss</v>
      </c>
      <c r="S4215" s="9">
        <f>shipments9[[#This Row],[Gross Profit]]/shipments9[[#This Row],[Amount]]</f>
        <v>-0.50749494949494955</v>
      </c>
      <c r="T4215" s="11">
        <f>shipments9[[#This Row],[Amount]]/shipments9[[#This Row],[Boxes]]</f>
        <v>6.971830985915493</v>
      </c>
    </row>
    <row r="4216" spans="1:20" x14ac:dyDescent="0.25">
      <c r="A4216" t="s">
        <v>4413</v>
      </c>
      <c r="B4216" t="s">
        <v>49</v>
      </c>
      <c r="C4216" t="s">
        <v>147</v>
      </c>
      <c r="D4216" t="s">
        <v>28</v>
      </c>
      <c r="E4216" s="1">
        <v>45246</v>
      </c>
      <c r="F4216" s="1" t="str">
        <f>TEXT(shipments9[[#This Row],[Shipdate]],"ddd")</f>
        <v>Thu</v>
      </c>
      <c r="G4216" s="1" t="str">
        <f>IF(OR(shipments9[[#This Row],[Day Name]]="Sat",shipments9[[#This Row],[Day Name]]="Sun"),"Weekend","Weekday")</f>
        <v>Weekday</v>
      </c>
      <c r="H4216">
        <v>2376</v>
      </c>
      <c r="I4216">
        <v>340</v>
      </c>
      <c r="J4216" t="s">
        <v>172</v>
      </c>
      <c r="K4216" t="s">
        <v>8151</v>
      </c>
      <c r="L4216" t="s">
        <v>8152</v>
      </c>
      <c r="M4216">
        <v>11</v>
      </c>
      <c r="N4216" t="s">
        <v>8165</v>
      </c>
      <c r="O4216" s="4">
        <f>INDEX(products[Cost_per_box], MATCH(shipments9[[#This Row],[PID]], products[PID], 0))</f>
        <v>10.51</v>
      </c>
      <c r="P4216" s="4">
        <f>shipments9[[#This Row],[Boxes]]*shipments9[[#This Row],[Cost Per Box]]</f>
        <v>3573.4</v>
      </c>
      <c r="Q4216" s="4">
        <f>shipments9[[#This Row],[Amount]] -shipments9[[#This Row],[total cost]]</f>
        <v>-1197.4000000000001</v>
      </c>
      <c r="R4216" s="4" t="str">
        <f>IF(shipments9[[#This Row],[Gross Profit]]&lt;0,"Loss","Profit")</f>
        <v>Loss</v>
      </c>
      <c r="S4216" s="9">
        <f>shipments9[[#This Row],[Gross Profit]]/shipments9[[#This Row],[Amount]]</f>
        <v>-0.50395622895622905</v>
      </c>
      <c r="T4216" s="11">
        <f>shipments9[[#This Row],[Amount]]/shipments9[[#This Row],[Boxes]]</f>
        <v>6.9882352941176471</v>
      </c>
    </row>
    <row r="4217" spans="1:20" x14ac:dyDescent="0.25">
      <c r="A4217" t="s">
        <v>4414</v>
      </c>
      <c r="B4217" t="s">
        <v>49</v>
      </c>
      <c r="C4217" t="s">
        <v>147</v>
      </c>
      <c r="D4217" t="s">
        <v>28</v>
      </c>
      <c r="E4217" s="1">
        <v>45219</v>
      </c>
      <c r="F4217" s="1" t="str">
        <f>TEXT(shipments9[[#This Row],[Shipdate]],"ddd")</f>
        <v>Fri</v>
      </c>
      <c r="G4217" s="1" t="str">
        <f>IF(OR(shipments9[[#This Row],[Day Name]]="Sat",shipments9[[#This Row],[Day Name]]="Sun"),"Weekend","Weekday")</f>
        <v>Weekday</v>
      </c>
      <c r="H4217">
        <v>218.25</v>
      </c>
      <c r="I4217">
        <v>25</v>
      </c>
      <c r="J4217" t="s">
        <v>172</v>
      </c>
      <c r="K4217" t="s">
        <v>8151</v>
      </c>
      <c r="L4217" t="s">
        <v>8152</v>
      </c>
      <c r="M4217">
        <v>10</v>
      </c>
      <c r="N4217" t="s">
        <v>8153</v>
      </c>
      <c r="O4217" s="4">
        <f>INDEX(products[Cost_per_box], MATCH(shipments9[[#This Row],[PID]], products[PID], 0))</f>
        <v>10.51</v>
      </c>
      <c r="P4217" s="4">
        <f>shipments9[[#This Row],[Boxes]]*shipments9[[#This Row],[Cost Per Box]]</f>
        <v>262.75</v>
      </c>
      <c r="Q4217" s="4">
        <f>shipments9[[#This Row],[Amount]] -shipments9[[#This Row],[total cost]]</f>
        <v>-44.5</v>
      </c>
      <c r="R4217" s="4" t="str">
        <f>IF(shipments9[[#This Row],[Gross Profit]]&lt;0,"Loss","Profit")</f>
        <v>Loss</v>
      </c>
      <c r="S4217" s="9">
        <f>shipments9[[#This Row],[Gross Profit]]/shipments9[[#This Row],[Amount]]</f>
        <v>-0.20389461626575028</v>
      </c>
      <c r="T4217" s="11">
        <f>shipments9[[#This Row],[Amount]]/shipments9[[#This Row],[Boxes]]</f>
        <v>8.73</v>
      </c>
    </row>
    <row r="4218" spans="1:20" x14ac:dyDescent="0.25">
      <c r="A4218" t="s">
        <v>4415</v>
      </c>
      <c r="B4218" t="s">
        <v>52</v>
      </c>
      <c r="C4218" t="s">
        <v>147</v>
      </c>
      <c r="D4218" t="s">
        <v>28</v>
      </c>
      <c r="E4218" s="1">
        <v>45455</v>
      </c>
      <c r="F4218" s="1" t="str">
        <f>TEXT(shipments9[[#This Row],[Shipdate]],"ddd")</f>
        <v>Wed</v>
      </c>
      <c r="G4218" s="1" t="str">
        <f>IF(OR(shipments9[[#This Row],[Day Name]]="Sat",shipments9[[#This Row],[Day Name]]="Sun"),"Weekend","Weekday")</f>
        <v>Weekday</v>
      </c>
      <c r="H4218">
        <v>6088.5</v>
      </c>
      <c r="I4218">
        <v>870</v>
      </c>
      <c r="J4218" t="s">
        <v>172</v>
      </c>
      <c r="K4218" t="s">
        <v>8155</v>
      </c>
      <c r="L4218" t="s">
        <v>8154</v>
      </c>
      <c r="M4218">
        <v>6</v>
      </c>
      <c r="N4218" t="s">
        <v>8159</v>
      </c>
      <c r="O4218" s="4">
        <f>INDEX(products[Cost_per_box], MATCH(shipments9[[#This Row],[PID]], products[PID], 0))</f>
        <v>10.51</v>
      </c>
      <c r="P4218" s="4">
        <f>shipments9[[#This Row],[Boxes]]*shipments9[[#This Row],[Cost Per Box]]</f>
        <v>9143.6999999999989</v>
      </c>
      <c r="Q4218" s="4">
        <f>shipments9[[#This Row],[Amount]] -shipments9[[#This Row],[total cost]]</f>
        <v>-3055.1999999999989</v>
      </c>
      <c r="R4218" s="4" t="str">
        <f>IF(shipments9[[#This Row],[Gross Profit]]&lt;0,"Loss","Profit")</f>
        <v>Loss</v>
      </c>
      <c r="S4218" s="9">
        <f>shipments9[[#This Row],[Gross Profit]]/shipments9[[#This Row],[Amount]]</f>
        <v>-0.50179847253017962</v>
      </c>
      <c r="T4218" s="11">
        <f>shipments9[[#This Row],[Amount]]/shipments9[[#This Row],[Boxes]]</f>
        <v>6.9982758620689651</v>
      </c>
    </row>
    <row r="4219" spans="1:20" x14ac:dyDescent="0.25">
      <c r="A4219" t="s">
        <v>4416</v>
      </c>
      <c r="B4219" t="s">
        <v>52</v>
      </c>
      <c r="C4219" t="s">
        <v>147</v>
      </c>
      <c r="D4219" t="s">
        <v>28</v>
      </c>
      <c r="E4219" s="1">
        <v>45274</v>
      </c>
      <c r="F4219" s="1" t="str">
        <f>TEXT(shipments9[[#This Row],[Shipdate]],"ddd")</f>
        <v>Thu</v>
      </c>
      <c r="G4219" s="1" t="str">
        <f>IF(OR(shipments9[[#This Row],[Day Name]]="Sat",shipments9[[#This Row],[Day Name]]="Sun"),"Weekend","Weekday")</f>
        <v>Weekday</v>
      </c>
      <c r="H4219">
        <v>3604.5</v>
      </c>
      <c r="I4219">
        <v>601</v>
      </c>
      <c r="J4219" t="s">
        <v>172</v>
      </c>
      <c r="K4219" t="s">
        <v>8151</v>
      </c>
      <c r="L4219" t="s">
        <v>8152</v>
      </c>
      <c r="M4219">
        <v>12</v>
      </c>
      <c r="N4219" t="s">
        <v>8166</v>
      </c>
      <c r="O4219" s="4">
        <f>INDEX(products[Cost_per_box], MATCH(shipments9[[#This Row],[PID]], products[PID], 0))</f>
        <v>10.51</v>
      </c>
      <c r="P4219" s="4">
        <f>shipments9[[#This Row],[Boxes]]*shipments9[[#This Row],[Cost Per Box]]</f>
        <v>6316.51</v>
      </c>
      <c r="Q4219" s="4">
        <f>shipments9[[#This Row],[Amount]] -shipments9[[#This Row],[total cost]]</f>
        <v>-2712.01</v>
      </c>
      <c r="R4219" s="4" t="str">
        <f>IF(shipments9[[#This Row],[Gross Profit]]&lt;0,"Loss","Profit")</f>
        <v>Loss</v>
      </c>
      <c r="S4219" s="9">
        <f>shipments9[[#This Row],[Gross Profit]]/shipments9[[#This Row],[Amount]]</f>
        <v>-0.75239561659037324</v>
      </c>
      <c r="T4219" s="11">
        <f>shipments9[[#This Row],[Amount]]/shipments9[[#This Row],[Boxes]]</f>
        <v>5.9975041597337766</v>
      </c>
    </row>
    <row r="4220" spans="1:20" x14ac:dyDescent="0.25">
      <c r="A4220" t="s">
        <v>4417</v>
      </c>
      <c r="B4220" t="s">
        <v>77</v>
      </c>
      <c r="C4220" t="s">
        <v>147</v>
      </c>
      <c r="D4220" t="s">
        <v>28</v>
      </c>
      <c r="E4220" s="1">
        <v>45369</v>
      </c>
      <c r="F4220" s="1" t="str">
        <f>TEXT(shipments9[[#This Row],[Shipdate]],"ddd")</f>
        <v>Mon</v>
      </c>
      <c r="G4220" s="1" t="str">
        <f>IF(OR(shipments9[[#This Row],[Day Name]]="Sat",shipments9[[#This Row],[Day Name]]="Sun"),"Weekend","Weekday")</f>
        <v>Weekday</v>
      </c>
      <c r="H4220">
        <v>7546.5</v>
      </c>
      <c r="I4220">
        <v>944</v>
      </c>
      <c r="J4220" t="s">
        <v>172</v>
      </c>
      <c r="K4220" t="s">
        <v>8155</v>
      </c>
      <c r="L4220" t="s">
        <v>8156</v>
      </c>
      <c r="M4220">
        <v>3</v>
      </c>
      <c r="N4220" t="s">
        <v>8164</v>
      </c>
      <c r="O4220" s="4">
        <f>INDEX(products[Cost_per_box], MATCH(shipments9[[#This Row],[PID]], products[PID], 0))</f>
        <v>10.51</v>
      </c>
      <c r="P4220" s="4">
        <f>shipments9[[#This Row],[Boxes]]*shipments9[[#This Row],[Cost Per Box]]</f>
        <v>9921.44</v>
      </c>
      <c r="Q4220" s="4">
        <f>shipments9[[#This Row],[Amount]] -shipments9[[#This Row],[total cost]]</f>
        <v>-2374.9400000000005</v>
      </c>
      <c r="R4220" s="4" t="str">
        <f>IF(shipments9[[#This Row],[Gross Profit]]&lt;0,"Loss","Profit")</f>
        <v>Loss</v>
      </c>
      <c r="S4220" s="9">
        <f>shipments9[[#This Row],[Gross Profit]]/shipments9[[#This Row],[Amount]]</f>
        <v>-0.31470748028887569</v>
      </c>
      <c r="T4220" s="11">
        <f>shipments9[[#This Row],[Amount]]/shipments9[[#This Row],[Boxes]]</f>
        <v>7.9941737288135597</v>
      </c>
    </row>
    <row r="4221" spans="1:20" x14ac:dyDescent="0.25">
      <c r="A4221" t="s">
        <v>4418</v>
      </c>
      <c r="B4221" t="s">
        <v>77</v>
      </c>
      <c r="C4221" t="s">
        <v>147</v>
      </c>
      <c r="D4221" t="s">
        <v>28</v>
      </c>
      <c r="E4221" s="1">
        <v>44960</v>
      </c>
      <c r="F4221" s="1" t="str">
        <f>TEXT(shipments9[[#This Row],[Shipdate]],"ddd")</f>
        <v>Fri</v>
      </c>
      <c r="G4221" s="1" t="str">
        <f>IF(OR(shipments9[[#This Row],[Day Name]]="Sat",shipments9[[#This Row],[Day Name]]="Sun"),"Weekend","Weekday")</f>
        <v>Weekday</v>
      </c>
      <c r="H4221">
        <v>13.5</v>
      </c>
      <c r="I4221">
        <v>3</v>
      </c>
      <c r="J4221" t="s">
        <v>172</v>
      </c>
      <c r="K4221" t="s">
        <v>8151</v>
      </c>
      <c r="L4221" t="s">
        <v>8156</v>
      </c>
      <c r="M4221">
        <v>2</v>
      </c>
      <c r="N4221" t="s">
        <v>8157</v>
      </c>
      <c r="O4221" s="4">
        <f>INDEX(products[Cost_per_box], MATCH(shipments9[[#This Row],[PID]], products[PID], 0))</f>
        <v>10.51</v>
      </c>
      <c r="P4221" s="4">
        <f>shipments9[[#This Row],[Boxes]]*shipments9[[#This Row],[Cost Per Box]]</f>
        <v>31.53</v>
      </c>
      <c r="Q4221" s="4">
        <f>shipments9[[#This Row],[Amount]] -shipments9[[#This Row],[total cost]]</f>
        <v>-18.03</v>
      </c>
      <c r="R4221" s="4" t="str">
        <f>IF(shipments9[[#This Row],[Gross Profit]]&lt;0,"Loss","Profit")</f>
        <v>Loss</v>
      </c>
      <c r="S4221" s="9">
        <f>shipments9[[#This Row],[Gross Profit]]/shipments9[[#This Row],[Amount]]</f>
        <v>-1.3355555555555556</v>
      </c>
      <c r="T4221" s="11">
        <f>shipments9[[#This Row],[Amount]]/shipments9[[#This Row],[Boxes]]</f>
        <v>4.5</v>
      </c>
    </row>
    <row r="4222" spans="1:20" x14ac:dyDescent="0.25">
      <c r="A4222" t="s">
        <v>4419</v>
      </c>
      <c r="B4222" t="s">
        <v>77</v>
      </c>
      <c r="C4222" t="s">
        <v>147</v>
      </c>
      <c r="D4222" t="s">
        <v>28</v>
      </c>
      <c r="E4222" s="1">
        <v>44972</v>
      </c>
      <c r="F4222" s="1" t="str">
        <f>TEXT(shipments9[[#This Row],[Shipdate]],"ddd")</f>
        <v>Wed</v>
      </c>
      <c r="G4222" s="1" t="str">
        <f>IF(OR(shipments9[[#This Row],[Day Name]]="Sat",shipments9[[#This Row],[Day Name]]="Sun"),"Weekend","Weekday")</f>
        <v>Weekday</v>
      </c>
      <c r="H4222">
        <v>2205</v>
      </c>
      <c r="I4222">
        <v>221</v>
      </c>
      <c r="J4222" t="s">
        <v>172</v>
      </c>
      <c r="K4222" t="s">
        <v>8151</v>
      </c>
      <c r="L4222" t="s">
        <v>8156</v>
      </c>
      <c r="M4222">
        <v>2</v>
      </c>
      <c r="N4222" t="s">
        <v>8157</v>
      </c>
      <c r="O4222" s="4">
        <f>INDEX(products[Cost_per_box], MATCH(shipments9[[#This Row],[PID]], products[PID], 0))</f>
        <v>10.51</v>
      </c>
      <c r="P4222" s="4">
        <f>shipments9[[#This Row],[Boxes]]*shipments9[[#This Row],[Cost Per Box]]</f>
        <v>2322.71</v>
      </c>
      <c r="Q4222" s="4">
        <f>shipments9[[#This Row],[Amount]] -shipments9[[#This Row],[total cost]]</f>
        <v>-117.71000000000004</v>
      </c>
      <c r="R4222" s="4" t="str">
        <f>IF(shipments9[[#This Row],[Gross Profit]]&lt;0,"Loss","Profit")</f>
        <v>Loss</v>
      </c>
      <c r="S4222" s="9">
        <f>shipments9[[#This Row],[Gross Profit]]/shipments9[[#This Row],[Amount]]</f>
        <v>-5.3383219954648543E-2</v>
      </c>
      <c r="T4222" s="11">
        <f>shipments9[[#This Row],[Amount]]/shipments9[[#This Row],[Boxes]]</f>
        <v>9.9773755656108598</v>
      </c>
    </row>
    <row r="4223" spans="1:20" x14ac:dyDescent="0.25">
      <c r="A4223" t="s">
        <v>4420</v>
      </c>
      <c r="B4223" t="s">
        <v>77</v>
      </c>
      <c r="C4223" t="s">
        <v>147</v>
      </c>
      <c r="D4223" t="s">
        <v>28</v>
      </c>
      <c r="E4223" s="1">
        <v>45180</v>
      </c>
      <c r="F4223" s="1" t="str">
        <f>TEXT(shipments9[[#This Row],[Shipdate]],"ddd")</f>
        <v>Mon</v>
      </c>
      <c r="G4223" s="1" t="str">
        <f>IF(OR(shipments9[[#This Row],[Day Name]]="Sat",shipments9[[#This Row],[Day Name]]="Sun"),"Weekend","Weekday")</f>
        <v>Weekday</v>
      </c>
      <c r="H4223">
        <v>200.25</v>
      </c>
      <c r="I4223">
        <v>29</v>
      </c>
      <c r="J4223" t="s">
        <v>172</v>
      </c>
      <c r="K4223" t="s">
        <v>8151</v>
      </c>
      <c r="L4223" t="s">
        <v>8160</v>
      </c>
      <c r="M4223">
        <v>9</v>
      </c>
      <c r="N4223" t="s">
        <v>8167</v>
      </c>
      <c r="O4223" s="4">
        <f>INDEX(products[Cost_per_box], MATCH(shipments9[[#This Row],[PID]], products[PID], 0))</f>
        <v>10.51</v>
      </c>
      <c r="P4223" s="4">
        <f>shipments9[[#This Row],[Boxes]]*shipments9[[#This Row],[Cost Per Box]]</f>
        <v>304.79000000000002</v>
      </c>
      <c r="Q4223" s="4">
        <f>shipments9[[#This Row],[Amount]] -shipments9[[#This Row],[total cost]]</f>
        <v>-104.54000000000002</v>
      </c>
      <c r="R4223" s="4" t="str">
        <f>IF(shipments9[[#This Row],[Gross Profit]]&lt;0,"Loss","Profit")</f>
        <v>Loss</v>
      </c>
      <c r="S4223" s="9">
        <f>shipments9[[#This Row],[Gross Profit]]/shipments9[[#This Row],[Amount]]</f>
        <v>-0.52204744069912623</v>
      </c>
      <c r="T4223" s="11">
        <f>shipments9[[#This Row],[Amount]]/shipments9[[#This Row],[Boxes]]</f>
        <v>6.9051724137931032</v>
      </c>
    </row>
    <row r="4224" spans="1:20" x14ac:dyDescent="0.25">
      <c r="A4224" t="s">
        <v>4421</v>
      </c>
      <c r="B4224" t="s">
        <v>58</v>
      </c>
      <c r="C4224" t="s">
        <v>147</v>
      </c>
      <c r="D4224" t="s">
        <v>28</v>
      </c>
      <c r="E4224" s="1">
        <v>45455</v>
      </c>
      <c r="F4224" s="1" t="str">
        <f>TEXT(shipments9[[#This Row],[Shipdate]],"ddd")</f>
        <v>Wed</v>
      </c>
      <c r="G4224" s="1" t="str">
        <f>IF(OR(shipments9[[#This Row],[Day Name]]="Sat",shipments9[[#This Row],[Day Name]]="Sun"),"Weekend","Weekday")</f>
        <v>Weekday</v>
      </c>
      <c r="H4224">
        <v>1316.25</v>
      </c>
      <c r="I4224">
        <v>220</v>
      </c>
      <c r="J4224" t="s">
        <v>172</v>
      </c>
      <c r="K4224" t="s">
        <v>8155</v>
      </c>
      <c r="L4224" t="s">
        <v>8154</v>
      </c>
      <c r="M4224">
        <v>6</v>
      </c>
      <c r="N4224" t="s">
        <v>8159</v>
      </c>
      <c r="O4224" s="4">
        <f>INDEX(products[Cost_per_box], MATCH(shipments9[[#This Row],[PID]], products[PID], 0))</f>
        <v>10.51</v>
      </c>
      <c r="P4224" s="4">
        <f>shipments9[[#This Row],[Boxes]]*shipments9[[#This Row],[Cost Per Box]]</f>
        <v>2312.1999999999998</v>
      </c>
      <c r="Q4224" s="4">
        <f>shipments9[[#This Row],[Amount]] -shipments9[[#This Row],[total cost]]</f>
        <v>-995.94999999999982</v>
      </c>
      <c r="R4224" s="4" t="str">
        <f>IF(shipments9[[#This Row],[Gross Profit]]&lt;0,"Loss","Profit")</f>
        <v>Loss</v>
      </c>
      <c r="S4224" s="9">
        <f>shipments9[[#This Row],[Gross Profit]]/shipments9[[#This Row],[Amount]]</f>
        <v>-0.75665716999050314</v>
      </c>
      <c r="T4224" s="11">
        <f>shipments9[[#This Row],[Amount]]/shipments9[[#This Row],[Boxes]]</f>
        <v>5.9829545454545459</v>
      </c>
    </row>
    <row r="4225" spans="1:20" x14ac:dyDescent="0.25">
      <c r="A4225" t="s">
        <v>4422</v>
      </c>
      <c r="B4225" t="s">
        <v>58</v>
      </c>
      <c r="C4225" t="s">
        <v>147</v>
      </c>
      <c r="D4225" t="s">
        <v>28</v>
      </c>
      <c r="E4225" s="1">
        <v>45446</v>
      </c>
      <c r="F4225" s="1" t="str">
        <f>TEXT(shipments9[[#This Row],[Shipdate]],"ddd")</f>
        <v>Mon</v>
      </c>
      <c r="G4225" s="1" t="str">
        <f>IF(OR(shipments9[[#This Row],[Day Name]]="Sat",shipments9[[#This Row],[Day Name]]="Sun"),"Weekend","Weekday")</f>
        <v>Weekday</v>
      </c>
      <c r="H4225">
        <v>2040.75</v>
      </c>
      <c r="I4225">
        <v>227</v>
      </c>
      <c r="J4225" t="s">
        <v>172</v>
      </c>
      <c r="K4225" t="s">
        <v>8155</v>
      </c>
      <c r="L4225" t="s">
        <v>8154</v>
      </c>
      <c r="M4225">
        <v>6</v>
      </c>
      <c r="N4225" t="s">
        <v>8159</v>
      </c>
      <c r="O4225" s="4">
        <f>INDEX(products[Cost_per_box], MATCH(shipments9[[#This Row],[PID]], products[PID], 0))</f>
        <v>10.51</v>
      </c>
      <c r="P4225" s="4">
        <f>shipments9[[#This Row],[Boxes]]*shipments9[[#This Row],[Cost Per Box]]</f>
        <v>2385.77</v>
      </c>
      <c r="Q4225" s="4">
        <f>shipments9[[#This Row],[Amount]] -shipments9[[#This Row],[total cost]]</f>
        <v>-345.02</v>
      </c>
      <c r="R4225" s="4" t="str">
        <f>IF(shipments9[[#This Row],[Gross Profit]]&lt;0,"Loss","Profit")</f>
        <v>Loss</v>
      </c>
      <c r="S4225" s="9">
        <f>shipments9[[#This Row],[Gross Profit]]/shipments9[[#This Row],[Amount]]</f>
        <v>-0.1690652946220752</v>
      </c>
      <c r="T4225" s="11">
        <f>shipments9[[#This Row],[Amount]]/shipments9[[#This Row],[Boxes]]</f>
        <v>8.9900881057268727</v>
      </c>
    </row>
    <row r="4226" spans="1:20" x14ac:dyDescent="0.25">
      <c r="A4226" t="s">
        <v>4423</v>
      </c>
      <c r="B4226" t="s">
        <v>58</v>
      </c>
      <c r="C4226" t="s">
        <v>147</v>
      </c>
      <c r="D4226" t="s">
        <v>28</v>
      </c>
      <c r="E4226" s="1">
        <v>45103</v>
      </c>
      <c r="F4226" s="1" t="str">
        <f>TEXT(shipments9[[#This Row],[Shipdate]],"ddd")</f>
        <v>Mon</v>
      </c>
      <c r="G4226" s="1" t="str">
        <f>IF(OR(shipments9[[#This Row],[Day Name]]="Sat",shipments9[[#This Row],[Day Name]]="Sun"),"Weekend","Weekday")</f>
        <v>Weekday</v>
      </c>
      <c r="H4226">
        <v>6198.75</v>
      </c>
      <c r="I4226">
        <v>886</v>
      </c>
      <c r="J4226" t="s">
        <v>172</v>
      </c>
      <c r="K4226" t="s">
        <v>8151</v>
      </c>
      <c r="L4226" t="s">
        <v>8154</v>
      </c>
      <c r="M4226">
        <v>6</v>
      </c>
      <c r="N4226" t="s">
        <v>8159</v>
      </c>
      <c r="O4226" s="4">
        <f>INDEX(products[Cost_per_box], MATCH(shipments9[[#This Row],[PID]], products[PID], 0))</f>
        <v>10.51</v>
      </c>
      <c r="P4226" s="4">
        <f>shipments9[[#This Row],[Boxes]]*shipments9[[#This Row],[Cost Per Box]]</f>
        <v>9311.86</v>
      </c>
      <c r="Q4226" s="4">
        <f>shipments9[[#This Row],[Amount]] -shipments9[[#This Row],[total cost]]</f>
        <v>-3113.1100000000006</v>
      </c>
      <c r="R4226" s="4" t="str">
        <f>IF(shipments9[[#This Row],[Gross Profit]]&lt;0,"Loss","Profit")</f>
        <v>Loss</v>
      </c>
      <c r="S4226" s="9">
        <f>shipments9[[#This Row],[Gross Profit]]/shipments9[[#This Row],[Amount]]</f>
        <v>-0.50221576930832834</v>
      </c>
      <c r="T4226" s="11">
        <f>shipments9[[#This Row],[Amount]]/shipments9[[#This Row],[Boxes]]</f>
        <v>6.9963318284424378</v>
      </c>
    </row>
    <row r="4227" spans="1:20" x14ac:dyDescent="0.25">
      <c r="A4227" t="s">
        <v>4424</v>
      </c>
      <c r="B4227" t="s">
        <v>58</v>
      </c>
      <c r="C4227" t="s">
        <v>147</v>
      </c>
      <c r="D4227" t="s">
        <v>28</v>
      </c>
      <c r="E4227" s="1">
        <v>45287</v>
      </c>
      <c r="F4227" s="1" t="str">
        <f>TEXT(shipments9[[#This Row],[Shipdate]],"ddd")</f>
        <v>Wed</v>
      </c>
      <c r="G4227" s="1" t="str">
        <f>IF(OR(shipments9[[#This Row],[Day Name]]="Sat",shipments9[[#This Row],[Day Name]]="Sun"),"Weekend","Weekday")</f>
        <v>Weekday</v>
      </c>
      <c r="H4227">
        <v>2106</v>
      </c>
      <c r="I4227">
        <v>351</v>
      </c>
      <c r="J4227" t="s">
        <v>172</v>
      </c>
      <c r="K4227" t="s">
        <v>8151</v>
      </c>
      <c r="L4227" t="s">
        <v>8152</v>
      </c>
      <c r="M4227">
        <v>12</v>
      </c>
      <c r="N4227" t="s">
        <v>8166</v>
      </c>
      <c r="O4227" s="4">
        <f>INDEX(products[Cost_per_box], MATCH(shipments9[[#This Row],[PID]], products[PID], 0))</f>
        <v>10.51</v>
      </c>
      <c r="P4227" s="4">
        <f>shipments9[[#This Row],[Boxes]]*shipments9[[#This Row],[Cost Per Box]]</f>
        <v>3689.0099999999998</v>
      </c>
      <c r="Q4227" s="4">
        <f>shipments9[[#This Row],[Amount]] -shipments9[[#This Row],[total cost]]</f>
        <v>-1583.0099999999998</v>
      </c>
      <c r="R4227" s="4" t="str">
        <f>IF(shipments9[[#This Row],[Gross Profit]]&lt;0,"Loss","Profit")</f>
        <v>Loss</v>
      </c>
      <c r="S4227" s="9">
        <f>shipments9[[#This Row],[Gross Profit]]/shipments9[[#This Row],[Amount]]</f>
        <v>-0.75166666666666659</v>
      </c>
      <c r="T4227" s="11">
        <f>shipments9[[#This Row],[Amount]]/shipments9[[#This Row],[Boxes]]</f>
        <v>6</v>
      </c>
    </row>
    <row r="4228" spans="1:20" x14ac:dyDescent="0.25">
      <c r="A4228" t="s">
        <v>4425</v>
      </c>
      <c r="B4228" t="s">
        <v>58</v>
      </c>
      <c r="C4228" t="s">
        <v>147</v>
      </c>
      <c r="D4228" t="s">
        <v>28</v>
      </c>
      <c r="E4228" s="1">
        <v>45323</v>
      </c>
      <c r="F4228" s="1" t="str">
        <f>TEXT(shipments9[[#This Row],[Shipdate]],"ddd")</f>
        <v>Thu</v>
      </c>
      <c r="G4228" s="1" t="str">
        <f>IF(OR(shipments9[[#This Row],[Day Name]]="Sat",shipments9[[#This Row],[Day Name]]="Sun"),"Weekend","Weekday")</f>
        <v>Weekday</v>
      </c>
      <c r="H4228">
        <v>2011.5</v>
      </c>
      <c r="I4228">
        <v>336</v>
      </c>
      <c r="J4228" t="s">
        <v>172</v>
      </c>
      <c r="K4228" t="s">
        <v>8155</v>
      </c>
      <c r="L4228" t="s">
        <v>8156</v>
      </c>
      <c r="M4228">
        <v>2</v>
      </c>
      <c r="N4228" t="s">
        <v>8157</v>
      </c>
      <c r="O4228" s="4">
        <f>INDEX(products[Cost_per_box], MATCH(shipments9[[#This Row],[PID]], products[PID], 0))</f>
        <v>10.51</v>
      </c>
      <c r="P4228" s="4">
        <f>shipments9[[#This Row],[Boxes]]*shipments9[[#This Row],[Cost Per Box]]</f>
        <v>3531.36</v>
      </c>
      <c r="Q4228" s="4">
        <f>shipments9[[#This Row],[Amount]] -shipments9[[#This Row],[total cost]]</f>
        <v>-1519.8600000000001</v>
      </c>
      <c r="R4228" s="4" t="str">
        <f>IF(shipments9[[#This Row],[Gross Profit]]&lt;0,"Loss","Profit")</f>
        <v>Loss</v>
      </c>
      <c r="S4228" s="9">
        <f>shipments9[[#This Row],[Gross Profit]]/shipments9[[#This Row],[Amount]]</f>
        <v>-0.7555853840417599</v>
      </c>
      <c r="T4228" s="11">
        <f>shipments9[[#This Row],[Amount]]/shipments9[[#This Row],[Boxes]]</f>
        <v>5.9866071428571432</v>
      </c>
    </row>
    <row r="4229" spans="1:20" x14ac:dyDescent="0.25">
      <c r="A4229" t="s">
        <v>4426</v>
      </c>
      <c r="B4229" t="s">
        <v>58</v>
      </c>
      <c r="C4229" t="s">
        <v>147</v>
      </c>
      <c r="D4229" t="s">
        <v>28</v>
      </c>
      <c r="E4229" s="1">
        <v>45391</v>
      </c>
      <c r="F4229" s="1" t="str">
        <f>TEXT(shipments9[[#This Row],[Shipdate]],"ddd")</f>
        <v>Tue</v>
      </c>
      <c r="G4229" s="1" t="str">
        <f>IF(OR(shipments9[[#This Row],[Day Name]]="Sat",shipments9[[#This Row],[Day Name]]="Sun"),"Weekend","Weekday")</f>
        <v>Weekday</v>
      </c>
      <c r="H4229">
        <v>1815.75</v>
      </c>
      <c r="I4229">
        <v>260</v>
      </c>
      <c r="J4229" t="s">
        <v>172</v>
      </c>
      <c r="K4229" t="s">
        <v>8155</v>
      </c>
      <c r="L4229" t="s">
        <v>8154</v>
      </c>
      <c r="M4229">
        <v>4</v>
      </c>
      <c r="N4229" t="s">
        <v>8158</v>
      </c>
      <c r="O4229" s="4">
        <f>INDEX(products[Cost_per_box], MATCH(shipments9[[#This Row],[PID]], products[PID], 0))</f>
        <v>10.51</v>
      </c>
      <c r="P4229" s="4">
        <f>shipments9[[#This Row],[Boxes]]*shipments9[[#This Row],[Cost Per Box]]</f>
        <v>2732.6</v>
      </c>
      <c r="Q4229" s="4">
        <f>shipments9[[#This Row],[Amount]] -shipments9[[#This Row],[total cost]]</f>
        <v>-916.84999999999991</v>
      </c>
      <c r="R4229" s="4" t="str">
        <f>IF(shipments9[[#This Row],[Gross Profit]]&lt;0,"Loss","Profit")</f>
        <v>Loss</v>
      </c>
      <c r="S4229" s="9">
        <f>shipments9[[#This Row],[Gross Profit]]/shipments9[[#This Row],[Amount]]</f>
        <v>-0.50494286107669006</v>
      </c>
      <c r="T4229" s="11">
        <f>shipments9[[#This Row],[Amount]]/shipments9[[#This Row],[Boxes]]</f>
        <v>6.983653846153846</v>
      </c>
    </row>
    <row r="4230" spans="1:20" x14ac:dyDescent="0.25">
      <c r="A4230" t="s">
        <v>4427</v>
      </c>
      <c r="B4230" t="s">
        <v>61</v>
      </c>
      <c r="C4230" t="s">
        <v>147</v>
      </c>
      <c r="D4230" t="s">
        <v>28</v>
      </c>
      <c r="E4230" s="1">
        <v>45243</v>
      </c>
      <c r="F4230" s="1" t="str">
        <f>TEXT(shipments9[[#This Row],[Shipdate]],"ddd")</f>
        <v>Mon</v>
      </c>
      <c r="G4230" s="1" t="str">
        <f>IF(OR(shipments9[[#This Row],[Day Name]]="Sat",shipments9[[#This Row],[Day Name]]="Sun"),"Weekend","Weekday")</f>
        <v>Weekday</v>
      </c>
      <c r="H4230">
        <v>4866.75</v>
      </c>
      <c r="I4230">
        <v>696</v>
      </c>
      <c r="J4230" t="s">
        <v>172</v>
      </c>
      <c r="K4230" t="s">
        <v>8151</v>
      </c>
      <c r="L4230" t="s">
        <v>8152</v>
      </c>
      <c r="M4230">
        <v>11</v>
      </c>
      <c r="N4230" t="s">
        <v>8165</v>
      </c>
      <c r="O4230" s="4">
        <f>INDEX(products[Cost_per_box], MATCH(shipments9[[#This Row],[PID]], products[PID], 0))</f>
        <v>10.51</v>
      </c>
      <c r="P4230" s="4">
        <f>shipments9[[#This Row],[Boxes]]*shipments9[[#This Row],[Cost Per Box]]</f>
        <v>7314.96</v>
      </c>
      <c r="Q4230" s="4">
        <f>shipments9[[#This Row],[Amount]] -shipments9[[#This Row],[total cost]]</f>
        <v>-2448.21</v>
      </c>
      <c r="R4230" s="4" t="str">
        <f>IF(shipments9[[#This Row],[Gross Profit]]&lt;0,"Loss","Profit")</f>
        <v>Loss</v>
      </c>
      <c r="S4230" s="9">
        <f>shipments9[[#This Row],[Gross Profit]]/shipments9[[#This Row],[Amount]]</f>
        <v>-0.50304823547541999</v>
      </c>
      <c r="T4230" s="11">
        <f>shipments9[[#This Row],[Amount]]/shipments9[[#This Row],[Boxes]]</f>
        <v>6.9924568965517242</v>
      </c>
    </row>
    <row r="4231" spans="1:20" x14ac:dyDescent="0.25">
      <c r="A4231" t="s">
        <v>4428</v>
      </c>
      <c r="B4231" t="s">
        <v>61</v>
      </c>
      <c r="C4231" t="s">
        <v>147</v>
      </c>
      <c r="D4231" t="s">
        <v>28</v>
      </c>
      <c r="E4231" s="1">
        <v>45349</v>
      </c>
      <c r="F4231" s="1" t="str">
        <f>TEXT(shipments9[[#This Row],[Shipdate]],"ddd")</f>
        <v>Tue</v>
      </c>
      <c r="G4231" s="1" t="str">
        <f>IF(OR(shipments9[[#This Row],[Day Name]]="Sat",shipments9[[#This Row],[Day Name]]="Sun"),"Weekend","Weekday")</f>
        <v>Weekday</v>
      </c>
      <c r="H4231">
        <v>2783.25</v>
      </c>
      <c r="I4231">
        <v>398</v>
      </c>
      <c r="J4231" t="s">
        <v>172</v>
      </c>
      <c r="K4231" t="s">
        <v>8155</v>
      </c>
      <c r="L4231" t="s">
        <v>8156</v>
      </c>
      <c r="M4231">
        <v>2</v>
      </c>
      <c r="N4231" t="s">
        <v>8157</v>
      </c>
      <c r="O4231" s="4">
        <f>INDEX(products[Cost_per_box], MATCH(shipments9[[#This Row],[PID]], products[PID], 0))</f>
        <v>10.51</v>
      </c>
      <c r="P4231" s="4">
        <f>shipments9[[#This Row],[Boxes]]*shipments9[[#This Row],[Cost Per Box]]</f>
        <v>4182.9799999999996</v>
      </c>
      <c r="Q4231" s="4">
        <f>shipments9[[#This Row],[Amount]] -shipments9[[#This Row],[total cost]]</f>
        <v>-1399.7299999999996</v>
      </c>
      <c r="R4231" s="4" t="str">
        <f>IF(shipments9[[#This Row],[Gross Profit]]&lt;0,"Loss","Profit")</f>
        <v>Loss</v>
      </c>
      <c r="S4231" s="9">
        <f>shipments9[[#This Row],[Gross Profit]]/shipments9[[#This Row],[Amount]]</f>
        <v>-0.50291206323542603</v>
      </c>
      <c r="T4231" s="11">
        <f>shipments9[[#This Row],[Amount]]/shipments9[[#This Row],[Boxes]]</f>
        <v>6.9930904522613062</v>
      </c>
    </row>
    <row r="4232" spans="1:20" x14ac:dyDescent="0.25">
      <c r="A4232" t="s">
        <v>4429</v>
      </c>
      <c r="B4232" t="s">
        <v>61</v>
      </c>
      <c r="C4232" t="s">
        <v>147</v>
      </c>
      <c r="D4232" t="s">
        <v>28</v>
      </c>
      <c r="E4232" s="1">
        <v>45468</v>
      </c>
      <c r="F4232" s="1" t="str">
        <f>TEXT(shipments9[[#This Row],[Shipdate]],"ddd")</f>
        <v>Tue</v>
      </c>
      <c r="G4232" s="1" t="str">
        <f>IF(OR(shipments9[[#This Row],[Day Name]]="Sat",shipments9[[#This Row],[Day Name]]="Sun"),"Weekend","Weekday")</f>
        <v>Weekday</v>
      </c>
      <c r="H4232">
        <v>4628.25</v>
      </c>
      <c r="I4232">
        <v>662</v>
      </c>
      <c r="J4232" t="s">
        <v>172</v>
      </c>
      <c r="K4232" t="s">
        <v>8155</v>
      </c>
      <c r="L4232" t="s">
        <v>8154</v>
      </c>
      <c r="M4232">
        <v>6</v>
      </c>
      <c r="N4232" t="s">
        <v>8159</v>
      </c>
      <c r="O4232" s="4">
        <f>INDEX(products[Cost_per_box], MATCH(shipments9[[#This Row],[PID]], products[PID], 0))</f>
        <v>10.51</v>
      </c>
      <c r="P4232" s="4">
        <f>shipments9[[#This Row],[Boxes]]*shipments9[[#This Row],[Cost Per Box]]</f>
        <v>6957.62</v>
      </c>
      <c r="Q4232" s="4">
        <f>shipments9[[#This Row],[Amount]] -shipments9[[#This Row],[total cost]]</f>
        <v>-2329.37</v>
      </c>
      <c r="R4232" s="4" t="str">
        <f>IF(shipments9[[#This Row],[Gross Profit]]&lt;0,"Loss","Profit")</f>
        <v>Loss</v>
      </c>
      <c r="S4232" s="9">
        <f>shipments9[[#This Row],[Gross Profit]]/shipments9[[#This Row],[Amount]]</f>
        <v>-0.50329390158267162</v>
      </c>
      <c r="T4232" s="11">
        <f>shipments9[[#This Row],[Amount]]/shipments9[[#This Row],[Boxes]]</f>
        <v>6.9913141993957701</v>
      </c>
    </row>
    <row r="4233" spans="1:20" x14ac:dyDescent="0.25">
      <c r="A4233" t="s">
        <v>4430</v>
      </c>
      <c r="B4233" t="s">
        <v>61</v>
      </c>
      <c r="C4233" t="s">
        <v>147</v>
      </c>
      <c r="D4233" t="s">
        <v>28</v>
      </c>
      <c r="E4233" s="1">
        <v>45240</v>
      </c>
      <c r="F4233" s="1" t="str">
        <f>TEXT(shipments9[[#This Row],[Shipdate]],"ddd")</f>
        <v>Fri</v>
      </c>
      <c r="G4233" s="1" t="str">
        <f>IF(OR(shipments9[[#This Row],[Day Name]]="Sat",shipments9[[#This Row],[Day Name]]="Sun"),"Weekend","Weekday")</f>
        <v>Weekday</v>
      </c>
      <c r="H4233">
        <v>2353.5</v>
      </c>
      <c r="I4233">
        <v>393</v>
      </c>
      <c r="J4233" t="s">
        <v>172</v>
      </c>
      <c r="K4233" t="s">
        <v>8151</v>
      </c>
      <c r="L4233" t="s">
        <v>8152</v>
      </c>
      <c r="M4233">
        <v>11</v>
      </c>
      <c r="N4233" t="s">
        <v>8165</v>
      </c>
      <c r="O4233" s="4">
        <f>INDEX(products[Cost_per_box], MATCH(shipments9[[#This Row],[PID]], products[PID], 0))</f>
        <v>10.51</v>
      </c>
      <c r="P4233" s="4">
        <f>shipments9[[#This Row],[Boxes]]*shipments9[[#This Row],[Cost Per Box]]</f>
        <v>4130.43</v>
      </c>
      <c r="Q4233" s="4">
        <f>shipments9[[#This Row],[Amount]] -shipments9[[#This Row],[total cost]]</f>
        <v>-1776.9300000000003</v>
      </c>
      <c r="R4233" s="4" t="str">
        <f>IF(shipments9[[#This Row],[Gross Profit]]&lt;0,"Loss","Profit")</f>
        <v>Loss</v>
      </c>
      <c r="S4233" s="9">
        <f>shipments9[[#This Row],[Gross Profit]]/shipments9[[#This Row],[Amount]]</f>
        <v>-0.7550159337157426</v>
      </c>
      <c r="T4233" s="11">
        <f>shipments9[[#This Row],[Amount]]/shipments9[[#This Row],[Boxes]]</f>
        <v>5.9885496183206106</v>
      </c>
    </row>
    <row r="4234" spans="1:20" x14ac:dyDescent="0.25">
      <c r="A4234" t="s">
        <v>4431</v>
      </c>
      <c r="B4234" t="s">
        <v>80</v>
      </c>
      <c r="C4234" t="s">
        <v>147</v>
      </c>
      <c r="D4234" t="s">
        <v>28</v>
      </c>
      <c r="E4234" s="1">
        <v>45040</v>
      </c>
      <c r="F4234" s="1" t="str">
        <f>TEXT(shipments9[[#This Row],[Shipdate]],"ddd")</f>
        <v>Mon</v>
      </c>
      <c r="G4234" s="1" t="str">
        <f>IF(OR(shipments9[[#This Row],[Day Name]]="Sat",shipments9[[#This Row],[Day Name]]="Sun"),"Weekend","Weekday")</f>
        <v>Weekday</v>
      </c>
      <c r="H4234">
        <v>7105.5</v>
      </c>
      <c r="I4234">
        <v>889</v>
      </c>
      <c r="J4234" t="s">
        <v>172</v>
      </c>
      <c r="K4234" t="s">
        <v>8151</v>
      </c>
      <c r="L4234" t="s">
        <v>8154</v>
      </c>
      <c r="M4234">
        <v>4</v>
      </c>
      <c r="N4234" t="s">
        <v>8158</v>
      </c>
      <c r="O4234" s="4">
        <f>INDEX(products[Cost_per_box], MATCH(shipments9[[#This Row],[PID]], products[PID], 0))</f>
        <v>10.51</v>
      </c>
      <c r="P4234" s="4">
        <f>shipments9[[#This Row],[Boxes]]*shipments9[[#This Row],[Cost Per Box]]</f>
        <v>9343.39</v>
      </c>
      <c r="Q4234" s="4">
        <f>shipments9[[#This Row],[Amount]] -shipments9[[#This Row],[total cost]]</f>
        <v>-2237.8899999999994</v>
      </c>
      <c r="R4234" s="4" t="str">
        <f>IF(shipments9[[#This Row],[Gross Profit]]&lt;0,"Loss","Profit")</f>
        <v>Loss</v>
      </c>
      <c r="S4234" s="9">
        <f>shipments9[[#This Row],[Gross Profit]]/shipments9[[#This Row],[Amount]]</f>
        <v>-0.31495179790303279</v>
      </c>
      <c r="T4234" s="11">
        <f>shipments9[[#This Row],[Amount]]/shipments9[[#This Row],[Boxes]]</f>
        <v>7.9926884139482564</v>
      </c>
    </row>
    <row r="4235" spans="1:20" x14ac:dyDescent="0.25">
      <c r="A4235" t="s">
        <v>4432</v>
      </c>
      <c r="B4235" t="s">
        <v>83</v>
      </c>
      <c r="C4235" t="s">
        <v>147</v>
      </c>
      <c r="D4235" t="s">
        <v>28</v>
      </c>
      <c r="E4235" s="1">
        <v>45380</v>
      </c>
      <c r="F4235" s="1" t="str">
        <f>TEXT(shipments9[[#This Row],[Shipdate]],"ddd")</f>
        <v>Fri</v>
      </c>
      <c r="G4235" s="1" t="str">
        <f>IF(OR(shipments9[[#This Row],[Day Name]]="Sat",shipments9[[#This Row],[Day Name]]="Sun"),"Weekend","Weekday")</f>
        <v>Weekday</v>
      </c>
      <c r="H4235">
        <v>8820</v>
      </c>
      <c r="I4235">
        <v>1260</v>
      </c>
      <c r="J4235" t="s">
        <v>172</v>
      </c>
      <c r="K4235" t="s">
        <v>8155</v>
      </c>
      <c r="L4235" t="s">
        <v>8156</v>
      </c>
      <c r="M4235">
        <v>3</v>
      </c>
      <c r="N4235" t="s">
        <v>8164</v>
      </c>
      <c r="O4235" s="4">
        <f>INDEX(products[Cost_per_box], MATCH(shipments9[[#This Row],[PID]], products[PID], 0))</f>
        <v>10.51</v>
      </c>
      <c r="P4235" s="4">
        <f>shipments9[[#This Row],[Boxes]]*shipments9[[#This Row],[Cost Per Box]]</f>
        <v>13242.6</v>
      </c>
      <c r="Q4235" s="4">
        <f>shipments9[[#This Row],[Amount]] -shipments9[[#This Row],[total cost]]</f>
        <v>-4422.6000000000004</v>
      </c>
      <c r="R4235" s="4" t="str">
        <f>IF(shipments9[[#This Row],[Gross Profit]]&lt;0,"Loss","Profit")</f>
        <v>Loss</v>
      </c>
      <c r="S4235" s="9">
        <f>shipments9[[#This Row],[Gross Profit]]/shipments9[[#This Row],[Amount]]</f>
        <v>-0.50142857142857145</v>
      </c>
      <c r="T4235" s="11">
        <f>shipments9[[#This Row],[Amount]]/shipments9[[#This Row],[Boxes]]</f>
        <v>7</v>
      </c>
    </row>
    <row r="4236" spans="1:20" x14ac:dyDescent="0.25">
      <c r="A4236" t="s">
        <v>4433</v>
      </c>
      <c r="B4236" t="s">
        <v>83</v>
      </c>
      <c r="C4236" t="s">
        <v>147</v>
      </c>
      <c r="D4236" t="s">
        <v>28</v>
      </c>
      <c r="E4236" s="1">
        <v>45273</v>
      </c>
      <c r="F4236" s="1" t="str">
        <f>TEXT(shipments9[[#This Row],[Shipdate]],"ddd")</f>
        <v>Wed</v>
      </c>
      <c r="G4236" s="1" t="str">
        <f>IF(OR(shipments9[[#This Row],[Day Name]]="Sat",shipments9[[#This Row],[Day Name]]="Sun"),"Weekend","Weekday")</f>
        <v>Weekday</v>
      </c>
      <c r="H4236">
        <v>6531.75</v>
      </c>
      <c r="I4236">
        <v>1089</v>
      </c>
      <c r="J4236" t="s">
        <v>172</v>
      </c>
      <c r="K4236" t="s">
        <v>8151</v>
      </c>
      <c r="L4236" t="s">
        <v>8152</v>
      </c>
      <c r="M4236">
        <v>12</v>
      </c>
      <c r="N4236" t="s">
        <v>8166</v>
      </c>
      <c r="O4236" s="4">
        <f>INDEX(products[Cost_per_box], MATCH(shipments9[[#This Row],[PID]], products[PID], 0))</f>
        <v>10.51</v>
      </c>
      <c r="P4236" s="4">
        <f>shipments9[[#This Row],[Boxes]]*shipments9[[#This Row],[Cost Per Box]]</f>
        <v>11445.39</v>
      </c>
      <c r="Q4236" s="4">
        <f>shipments9[[#This Row],[Amount]] -shipments9[[#This Row],[total cost]]</f>
        <v>-4913.6399999999994</v>
      </c>
      <c r="R4236" s="4" t="str">
        <f>IF(shipments9[[#This Row],[Gross Profit]]&lt;0,"Loss","Profit")</f>
        <v>Loss</v>
      </c>
      <c r="S4236" s="9">
        <f>shipments9[[#This Row],[Gross Profit]]/shipments9[[#This Row],[Amount]]</f>
        <v>-0.7522700654495349</v>
      </c>
      <c r="T4236" s="11">
        <f>shipments9[[#This Row],[Amount]]/shipments9[[#This Row],[Boxes]]</f>
        <v>5.9979338842975203</v>
      </c>
    </row>
    <row r="4237" spans="1:20" x14ac:dyDescent="0.25">
      <c r="A4237" t="s">
        <v>4434</v>
      </c>
      <c r="B4237" t="s">
        <v>83</v>
      </c>
      <c r="C4237" t="s">
        <v>147</v>
      </c>
      <c r="D4237" t="s">
        <v>28</v>
      </c>
      <c r="E4237" s="1">
        <v>45134</v>
      </c>
      <c r="F4237" s="1" t="str">
        <f>TEXT(shipments9[[#This Row],[Shipdate]],"ddd")</f>
        <v>Thu</v>
      </c>
      <c r="G4237" s="1" t="str">
        <f>IF(OR(shipments9[[#This Row],[Day Name]]="Sat",shipments9[[#This Row],[Day Name]]="Sun"),"Weekend","Weekday")</f>
        <v>Weekday</v>
      </c>
      <c r="H4237">
        <v>12888</v>
      </c>
      <c r="I4237">
        <v>1432</v>
      </c>
      <c r="J4237" t="s">
        <v>172</v>
      </c>
      <c r="K4237" t="s">
        <v>8151</v>
      </c>
      <c r="L4237" t="s">
        <v>8160</v>
      </c>
      <c r="M4237">
        <v>7</v>
      </c>
      <c r="N4237" t="s">
        <v>8161</v>
      </c>
      <c r="O4237" s="4">
        <f>INDEX(products[Cost_per_box], MATCH(shipments9[[#This Row],[PID]], products[PID], 0))</f>
        <v>10.51</v>
      </c>
      <c r="P4237" s="4">
        <f>shipments9[[#This Row],[Boxes]]*shipments9[[#This Row],[Cost Per Box]]</f>
        <v>15050.32</v>
      </c>
      <c r="Q4237" s="4">
        <f>shipments9[[#This Row],[Amount]] -shipments9[[#This Row],[total cost]]</f>
        <v>-2162.3199999999997</v>
      </c>
      <c r="R4237" s="4" t="str">
        <f>IF(shipments9[[#This Row],[Gross Profit]]&lt;0,"Loss","Profit")</f>
        <v>Loss</v>
      </c>
      <c r="S4237" s="9">
        <f>shipments9[[#This Row],[Gross Profit]]/shipments9[[#This Row],[Amount]]</f>
        <v>-0.16777777777777775</v>
      </c>
      <c r="T4237" s="11">
        <f>shipments9[[#This Row],[Amount]]/shipments9[[#This Row],[Boxes]]</f>
        <v>9</v>
      </c>
    </row>
    <row r="4238" spans="1:20" x14ac:dyDescent="0.25">
      <c r="A4238" t="s">
        <v>4435</v>
      </c>
      <c r="B4238" t="s">
        <v>86</v>
      </c>
      <c r="C4238" t="s">
        <v>147</v>
      </c>
      <c r="D4238" t="s">
        <v>28</v>
      </c>
      <c r="E4238" s="1">
        <v>45231</v>
      </c>
      <c r="F4238" s="1" t="str">
        <f>TEXT(shipments9[[#This Row],[Shipdate]],"ddd")</f>
        <v>Wed</v>
      </c>
      <c r="G4238" s="1" t="str">
        <f>IF(OR(shipments9[[#This Row],[Day Name]]="Sat",shipments9[[#This Row],[Day Name]]="Sun"),"Weekend","Weekday")</f>
        <v>Weekday</v>
      </c>
      <c r="H4238">
        <v>4711.5</v>
      </c>
      <c r="I4238">
        <v>786</v>
      </c>
      <c r="J4238" t="s">
        <v>172</v>
      </c>
      <c r="K4238" t="s">
        <v>8151</v>
      </c>
      <c r="L4238" t="s">
        <v>8152</v>
      </c>
      <c r="M4238">
        <v>11</v>
      </c>
      <c r="N4238" t="s">
        <v>8165</v>
      </c>
      <c r="O4238" s="4">
        <f>INDEX(products[Cost_per_box], MATCH(shipments9[[#This Row],[PID]], products[PID], 0))</f>
        <v>10.51</v>
      </c>
      <c r="P4238" s="4">
        <f>shipments9[[#This Row],[Boxes]]*shipments9[[#This Row],[Cost Per Box]]</f>
        <v>8260.86</v>
      </c>
      <c r="Q4238" s="4">
        <f>shipments9[[#This Row],[Amount]] -shipments9[[#This Row],[total cost]]</f>
        <v>-3549.3600000000006</v>
      </c>
      <c r="R4238" s="4" t="str">
        <f>IF(shipments9[[#This Row],[Gross Profit]]&lt;0,"Loss","Profit")</f>
        <v>Loss</v>
      </c>
      <c r="S4238" s="9">
        <f>shipments9[[#This Row],[Gross Profit]]/shipments9[[#This Row],[Amount]]</f>
        <v>-0.75333970073225098</v>
      </c>
      <c r="T4238" s="11">
        <f>shipments9[[#This Row],[Amount]]/shipments9[[#This Row],[Boxes]]</f>
        <v>5.9942748091603058</v>
      </c>
    </row>
    <row r="4239" spans="1:20" x14ac:dyDescent="0.25">
      <c r="A4239" t="s">
        <v>4436</v>
      </c>
      <c r="B4239" t="s">
        <v>89</v>
      </c>
      <c r="C4239" t="s">
        <v>147</v>
      </c>
      <c r="D4239" t="s">
        <v>28</v>
      </c>
      <c r="E4239" s="1">
        <v>45352</v>
      </c>
      <c r="F4239" s="1" t="str">
        <f>TEXT(shipments9[[#This Row],[Shipdate]],"ddd")</f>
        <v>Fri</v>
      </c>
      <c r="G4239" s="1" t="str">
        <f>IF(OR(shipments9[[#This Row],[Day Name]]="Sat",shipments9[[#This Row],[Day Name]]="Sun"),"Weekend","Weekday")</f>
        <v>Weekday</v>
      </c>
      <c r="H4239">
        <v>4025.25</v>
      </c>
      <c r="I4239">
        <v>448</v>
      </c>
      <c r="J4239" t="s">
        <v>172</v>
      </c>
      <c r="K4239" t="s">
        <v>8155</v>
      </c>
      <c r="L4239" t="s">
        <v>8156</v>
      </c>
      <c r="M4239">
        <v>3</v>
      </c>
      <c r="N4239" t="s">
        <v>8164</v>
      </c>
      <c r="O4239" s="4">
        <f>INDEX(products[Cost_per_box], MATCH(shipments9[[#This Row],[PID]], products[PID], 0))</f>
        <v>10.51</v>
      </c>
      <c r="P4239" s="4">
        <f>shipments9[[#This Row],[Boxes]]*shipments9[[#This Row],[Cost Per Box]]</f>
        <v>4708.4799999999996</v>
      </c>
      <c r="Q4239" s="4">
        <f>shipments9[[#This Row],[Amount]] -shipments9[[#This Row],[total cost]]</f>
        <v>-683.22999999999956</v>
      </c>
      <c r="R4239" s="4" t="str">
        <f>IF(shipments9[[#This Row],[Gross Profit]]&lt;0,"Loss","Profit")</f>
        <v>Loss</v>
      </c>
      <c r="S4239" s="9">
        <f>shipments9[[#This Row],[Gross Profit]]/shipments9[[#This Row],[Amount]]</f>
        <v>-0.16973604123967445</v>
      </c>
      <c r="T4239" s="11">
        <f>shipments9[[#This Row],[Amount]]/shipments9[[#This Row],[Boxes]]</f>
        <v>8.9849330357142865</v>
      </c>
    </row>
    <row r="4240" spans="1:20" x14ac:dyDescent="0.25">
      <c r="A4240" t="s">
        <v>4437</v>
      </c>
      <c r="B4240" t="s">
        <v>89</v>
      </c>
      <c r="C4240" t="s">
        <v>147</v>
      </c>
      <c r="D4240" t="s">
        <v>28</v>
      </c>
      <c r="E4240" s="1">
        <v>45050</v>
      </c>
      <c r="F4240" s="1" t="str">
        <f>TEXT(shipments9[[#This Row],[Shipdate]],"ddd")</f>
        <v>Thu</v>
      </c>
      <c r="G4240" s="1" t="str">
        <f>IF(OR(shipments9[[#This Row],[Day Name]]="Sat",shipments9[[#This Row],[Day Name]]="Sun"),"Weekend","Weekday")</f>
        <v>Weekday</v>
      </c>
      <c r="H4240">
        <v>7449.75</v>
      </c>
      <c r="I4240">
        <v>1242</v>
      </c>
      <c r="J4240" t="s">
        <v>172</v>
      </c>
      <c r="K4240" t="s">
        <v>8151</v>
      </c>
      <c r="L4240" t="s">
        <v>8154</v>
      </c>
      <c r="M4240">
        <v>5</v>
      </c>
      <c r="N4240" t="s">
        <v>201</v>
      </c>
      <c r="O4240" s="4">
        <f>INDEX(products[Cost_per_box], MATCH(shipments9[[#This Row],[PID]], products[PID], 0))</f>
        <v>10.51</v>
      </c>
      <c r="P4240" s="4">
        <f>shipments9[[#This Row],[Boxes]]*shipments9[[#This Row],[Cost Per Box]]</f>
        <v>13053.42</v>
      </c>
      <c r="Q4240" s="4">
        <f>shipments9[[#This Row],[Amount]] -shipments9[[#This Row],[total cost]]</f>
        <v>-5603.67</v>
      </c>
      <c r="R4240" s="4" t="str">
        <f>IF(shipments9[[#This Row],[Gross Profit]]&lt;0,"Loss","Profit")</f>
        <v>Loss</v>
      </c>
      <c r="S4240" s="9">
        <f>shipments9[[#This Row],[Gross Profit]]/shipments9[[#This Row],[Amount]]</f>
        <v>-0.75219571126547868</v>
      </c>
      <c r="T4240" s="11">
        <f>shipments9[[#This Row],[Amount]]/shipments9[[#This Row],[Boxes]]</f>
        <v>5.9981884057971016</v>
      </c>
    </row>
    <row r="4241" spans="1:20" x14ac:dyDescent="0.25">
      <c r="A4241" t="s">
        <v>4438</v>
      </c>
      <c r="B4241" t="s">
        <v>89</v>
      </c>
      <c r="C4241" t="s">
        <v>147</v>
      </c>
      <c r="D4241" t="s">
        <v>28</v>
      </c>
      <c r="E4241" s="1">
        <v>45462</v>
      </c>
      <c r="F4241" s="1" t="str">
        <f>TEXT(shipments9[[#This Row],[Shipdate]],"ddd")</f>
        <v>Wed</v>
      </c>
      <c r="G4241" s="1" t="str">
        <f>IF(OR(shipments9[[#This Row],[Day Name]]="Sat",shipments9[[#This Row],[Day Name]]="Sun"),"Weekend","Weekday")</f>
        <v>Weekday</v>
      </c>
      <c r="H4241">
        <v>3174.75</v>
      </c>
      <c r="I4241">
        <v>353</v>
      </c>
      <c r="J4241" t="s">
        <v>172</v>
      </c>
      <c r="K4241" t="s">
        <v>8155</v>
      </c>
      <c r="L4241" t="s">
        <v>8154</v>
      </c>
      <c r="M4241">
        <v>6</v>
      </c>
      <c r="N4241" t="s">
        <v>8159</v>
      </c>
      <c r="O4241" s="4">
        <f>INDEX(products[Cost_per_box], MATCH(shipments9[[#This Row],[PID]], products[PID], 0))</f>
        <v>10.51</v>
      </c>
      <c r="P4241" s="4">
        <f>shipments9[[#This Row],[Boxes]]*shipments9[[#This Row],[Cost Per Box]]</f>
        <v>3710.0299999999997</v>
      </c>
      <c r="Q4241" s="4">
        <f>shipments9[[#This Row],[Amount]] -shipments9[[#This Row],[total cost]]</f>
        <v>-535.27999999999975</v>
      </c>
      <c r="R4241" s="4" t="str">
        <f>IF(shipments9[[#This Row],[Gross Profit]]&lt;0,"Loss","Profit")</f>
        <v>Loss</v>
      </c>
      <c r="S4241" s="9">
        <f>shipments9[[#This Row],[Gross Profit]]/shipments9[[#This Row],[Amount]]</f>
        <v>-0.16860540200015742</v>
      </c>
      <c r="T4241" s="11">
        <f>shipments9[[#This Row],[Amount]]/shipments9[[#This Row],[Boxes]]</f>
        <v>8.9936260623229458</v>
      </c>
    </row>
    <row r="4242" spans="1:20" x14ac:dyDescent="0.25">
      <c r="A4242" t="s">
        <v>4439</v>
      </c>
      <c r="B4242" t="s">
        <v>92</v>
      </c>
      <c r="C4242" t="s">
        <v>147</v>
      </c>
      <c r="D4242" t="s">
        <v>28</v>
      </c>
      <c r="E4242" s="1">
        <v>44942</v>
      </c>
      <c r="F4242" s="1" t="str">
        <f>TEXT(shipments9[[#This Row],[Shipdate]],"ddd")</f>
        <v>Mon</v>
      </c>
      <c r="G4242" s="1" t="str">
        <f>IF(OR(shipments9[[#This Row],[Day Name]]="Sat",shipments9[[#This Row],[Day Name]]="Sun"),"Weekend","Weekday")</f>
        <v>Weekday</v>
      </c>
      <c r="H4242">
        <v>4635</v>
      </c>
      <c r="I4242">
        <v>663</v>
      </c>
      <c r="J4242" t="s">
        <v>172</v>
      </c>
      <c r="K4242" t="s">
        <v>8151</v>
      </c>
      <c r="L4242" t="s">
        <v>8156</v>
      </c>
      <c r="M4242">
        <v>1</v>
      </c>
      <c r="N4242" t="s">
        <v>8163</v>
      </c>
      <c r="O4242" s="4">
        <f>INDEX(products[Cost_per_box], MATCH(shipments9[[#This Row],[PID]], products[PID], 0))</f>
        <v>10.51</v>
      </c>
      <c r="P4242" s="4">
        <f>shipments9[[#This Row],[Boxes]]*shipments9[[#This Row],[Cost Per Box]]</f>
        <v>6968.13</v>
      </c>
      <c r="Q4242" s="4">
        <f>shipments9[[#This Row],[Amount]] -shipments9[[#This Row],[total cost]]</f>
        <v>-2333.13</v>
      </c>
      <c r="R4242" s="4" t="str">
        <f>IF(shipments9[[#This Row],[Gross Profit]]&lt;0,"Loss","Profit")</f>
        <v>Loss</v>
      </c>
      <c r="S4242" s="9">
        <f>shipments9[[#This Row],[Gross Profit]]/shipments9[[#This Row],[Amount]]</f>
        <v>-0.5033721682847897</v>
      </c>
      <c r="T4242" s="11">
        <f>shipments9[[#This Row],[Amount]]/shipments9[[#This Row],[Boxes]]</f>
        <v>6.9909502262443439</v>
      </c>
    </row>
    <row r="4243" spans="1:20" x14ac:dyDescent="0.25">
      <c r="A4243" t="s">
        <v>4440</v>
      </c>
      <c r="B4243" t="s">
        <v>92</v>
      </c>
      <c r="C4243" t="s">
        <v>147</v>
      </c>
      <c r="D4243" t="s">
        <v>28</v>
      </c>
      <c r="E4243" s="1">
        <v>45440</v>
      </c>
      <c r="F4243" s="1" t="str">
        <f>TEXT(shipments9[[#This Row],[Shipdate]],"ddd")</f>
        <v>Tue</v>
      </c>
      <c r="G4243" s="1" t="str">
        <f>IF(OR(shipments9[[#This Row],[Day Name]]="Sat",shipments9[[#This Row],[Day Name]]="Sun"),"Weekend","Weekday")</f>
        <v>Weekday</v>
      </c>
      <c r="H4243">
        <v>9209.25</v>
      </c>
      <c r="I4243">
        <v>1152</v>
      </c>
      <c r="J4243" t="s">
        <v>172</v>
      </c>
      <c r="K4243" t="s">
        <v>8155</v>
      </c>
      <c r="L4243" t="s">
        <v>8154</v>
      </c>
      <c r="M4243">
        <v>5</v>
      </c>
      <c r="N4243" t="s">
        <v>201</v>
      </c>
      <c r="O4243" s="4">
        <f>INDEX(products[Cost_per_box], MATCH(shipments9[[#This Row],[PID]], products[PID], 0))</f>
        <v>10.51</v>
      </c>
      <c r="P4243" s="4">
        <f>shipments9[[#This Row],[Boxes]]*shipments9[[#This Row],[Cost Per Box]]</f>
        <v>12107.52</v>
      </c>
      <c r="Q4243" s="4">
        <f>shipments9[[#This Row],[Amount]] -shipments9[[#This Row],[total cost]]</f>
        <v>-2898.2700000000004</v>
      </c>
      <c r="R4243" s="4" t="str">
        <f>IF(shipments9[[#This Row],[Gross Profit]]&lt;0,"Loss","Profit")</f>
        <v>Loss</v>
      </c>
      <c r="S4243" s="9">
        <f>shipments9[[#This Row],[Gross Profit]]/shipments9[[#This Row],[Amount]]</f>
        <v>-0.3147129245052529</v>
      </c>
      <c r="T4243" s="11">
        <f>shipments9[[#This Row],[Amount]]/shipments9[[#This Row],[Boxes]]</f>
        <v>7.994140625</v>
      </c>
    </row>
    <row r="4244" spans="1:20" x14ac:dyDescent="0.25">
      <c r="A4244" t="s">
        <v>4441</v>
      </c>
      <c r="B4244" t="s">
        <v>92</v>
      </c>
      <c r="C4244" t="s">
        <v>147</v>
      </c>
      <c r="D4244" t="s">
        <v>28</v>
      </c>
      <c r="E4244" s="1">
        <v>45435</v>
      </c>
      <c r="F4244" s="1" t="str">
        <f>TEXT(shipments9[[#This Row],[Shipdate]],"ddd")</f>
        <v>Thu</v>
      </c>
      <c r="G4244" s="1" t="str">
        <f>IF(OR(shipments9[[#This Row],[Day Name]]="Sat",shipments9[[#This Row],[Day Name]]="Sun"),"Weekend","Weekday")</f>
        <v>Weekday</v>
      </c>
      <c r="H4244">
        <v>465.75</v>
      </c>
      <c r="I4244">
        <v>47</v>
      </c>
      <c r="J4244" t="s">
        <v>172</v>
      </c>
      <c r="K4244" t="s">
        <v>8155</v>
      </c>
      <c r="L4244" t="s">
        <v>8154</v>
      </c>
      <c r="M4244">
        <v>5</v>
      </c>
      <c r="N4244" t="s">
        <v>201</v>
      </c>
      <c r="O4244" s="4">
        <f>INDEX(products[Cost_per_box], MATCH(shipments9[[#This Row],[PID]], products[PID], 0))</f>
        <v>10.51</v>
      </c>
      <c r="P4244" s="4">
        <f>shipments9[[#This Row],[Boxes]]*shipments9[[#This Row],[Cost Per Box]]</f>
        <v>493.96999999999997</v>
      </c>
      <c r="Q4244" s="4">
        <f>shipments9[[#This Row],[Amount]] -shipments9[[#This Row],[total cost]]</f>
        <v>-28.21999999999997</v>
      </c>
      <c r="R4244" s="4" t="str">
        <f>IF(shipments9[[#This Row],[Gross Profit]]&lt;0,"Loss","Profit")</f>
        <v>Loss</v>
      </c>
      <c r="S4244" s="9">
        <f>shipments9[[#This Row],[Gross Profit]]/shipments9[[#This Row],[Amount]]</f>
        <v>-6.0590445517981685E-2</v>
      </c>
      <c r="T4244" s="11">
        <f>shipments9[[#This Row],[Amount]]/shipments9[[#This Row],[Boxes]]</f>
        <v>9.9095744680851059</v>
      </c>
    </row>
    <row r="4245" spans="1:20" x14ac:dyDescent="0.25">
      <c r="A4245" t="s">
        <v>4442</v>
      </c>
      <c r="B4245" t="s">
        <v>92</v>
      </c>
      <c r="C4245" t="s">
        <v>147</v>
      </c>
      <c r="D4245" t="s">
        <v>28</v>
      </c>
      <c r="E4245" s="1">
        <v>45247</v>
      </c>
      <c r="F4245" s="1" t="str">
        <f>TEXT(shipments9[[#This Row],[Shipdate]],"ddd")</f>
        <v>Fri</v>
      </c>
      <c r="G4245" s="1" t="str">
        <f>IF(OR(shipments9[[#This Row],[Day Name]]="Sat",shipments9[[#This Row],[Day Name]]="Sun"),"Weekend","Weekday")</f>
        <v>Weekday</v>
      </c>
      <c r="H4245">
        <v>10329.75</v>
      </c>
      <c r="I4245">
        <v>1476</v>
      </c>
      <c r="J4245" t="s">
        <v>172</v>
      </c>
      <c r="K4245" t="s">
        <v>8151</v>
      </c>
      <c r="L4245" t="s">
        <v>8152</v>
      </c>
      <c r="M4245">
        <v>11</v>
      </c>
      <c r="N4245" t="s">
        <v>8165</v>
      </c>
      <c r="O4245" s="4">
        <f>INDEX(products[Cost_per_box], MATCH(shipments9[[#This Row],[PID]], products[PID], 0))</f>
        <v>10.51</v>
      </c>
      <c r="P4245" s="4">
        <f>shipments9[[#This Row],[Boxes]]*shipments9[[#This Row],[Cost Per Box]]</f>
        <v>15512.76</v>
      </c>
      <c r="Q4245" s="4">
        <f>shipments9[[#This Row],[Amount]] -shipments9[[#This Row],[total cost]]</f>
        <v>-5183.01</v>
      </c>
      <c r="R4245" s="4" t="str">
        <f>IF(shipments9[[#This Row],[Gross Profit]]&lt;0,"Loss","Profit")</f>
        <v>Loss</v>
      </c>
      <c r="S4245" s="9">
        <f>shipments9[[#This Row],[Gross Profit]]/shipments9[[#This Row],[Amount]]</f>
        <v>-0.50175560879982573</v>
      </c>
      <c r="T4245" s="11">
        <f>shipments9[[#This Row],[Amount]]/shipments9[[#This Row],[Boxes]]</f>
        <v>6.9984756097560972</v>
      </c>
    </row>
    <row r="4246" spans="1:20" x14ac:dyDescent="0.25">
      <c r="A4246" t="s">
        <v>4443</v>
      </c>
      <c r="B4246" t="s">
        <v>92</v>
      </c>
      <c r="C4246" t="s">
        <v>147</v>
      </c>
      <c r="D4246" t="s">
        <v>28</v>
      </c>
      <c r="E4246" s="1">
        <v>45114</v>
      </c>
      <c r="F4246" s="1" t="str">
        <f>TEXT(shipments9[[#This Row],[Shipdate]],"ddd")</f>
        <v>Fri</v>
      </c>
      <c r="G4246" s="1" t="str">
        <f>IF(OR(shipments9[[#This Row],[Day Name]]="Sat",shipments9[[#This Row],[Day Name]]="Sun"),"Weekend","Weekday")</f>
        <v>Weekday</v>
      </c>
      <c r="H4246">
        <v>6833.25</v>
      </c>
      <c r="I4246">
        <v>1139</v>
      </c>
      <c r="J4246" t="s">
        <v>172</v>
      </c>
      <c r="K4246" t="s">
        <v>8151</v>
      </c>
      <c r="L4246" t="s">
        <v>8160</v>
      </c>
      <c r="M4246">
        <v>7</v>
      </c>
      <c r="N4246" t="s">
        <v>8161</v>
      </c>
      <c r="O4246" s="4">
        <f>INDEX(products[Cost_per_box], MATCH(shipments9[[#This Row],[PID]], products[PID], 0))</f>
        <v>10.51</v>
      </c>
      <c r="P4246" s="4">
        <f>shipments9[[#This Row],[Boxes]]*shipments9[[#This Row],[Cost Per Box]]</f>
        <v>11970.89</v>
      </c>
      <c r="Q4246" s="4">
        <f>shipments9[[#This Row],[Amount]] -shipments9[[#This Row],[total cost]]</f>
        <v>-5137.6399999999994</v>
      </c>
      <c r="R4246" s="4" t="str">
        <f>IF(shipments9[[#This Row],[Gross Profit]]&lt;0,"Loss","Profit")</f>
        <v>Loss</v>
      </c>
      <c r="S4246" s="9">
        <f>shipments9[[#This Row],[Gross Profit]]/shipments9[[#This Row],[Amount]]</f>
        <v>-0.75185892510884267</v>
      </c>
      <c r="T4246" s="11">
        <f>shipments9[[#This Row],[Amount]]/shipments9[[#This Row],[Boxes]]</f>
        <v>5.9993415276558384</v>
      </c>
    </row>
    <row r="4247" spans="1:20" x14ac:dyDescent="0.25">
      <c r="A4247" t="s">
        <v>4444</v>
      </c>
      <c r="B4247" t="s">
        <v>92</v>
      </c>
      <c r="C4247" t="s">
        <v>147</v>
      </c>
      <c r="D4247" t="s">
        <v>28</v>
      </c>
      <c r="E4247" s="1">
        <v>44942</v>
      </c>
      <c r="F4247" s="1" t="str">
        <f>TEXT(shipments9[[#This Row],[Shipdate]],"ddd")</f>
        <v>Mon</v>
      </c>
      <c r="G4247" s="1" t="str">
        <f>IF(OR(shipments9[[#This Row],[Day Name]]="Sat",shipments9[[#This Row],[Day Name]]="Sun"),"Weekend","Weekday")</f>
        <v>Weekday</v>
      </c>
      <c r="H4247">
        <v>5305.5</v>
      </c>
      <c r="I4247">
        <v>531</v>
      </c>
      <c r="J4247" t="s">
        <v>172</v>
      </c>
      <c r="K4247" t="s">
        <v>8151</v>
      </c>
      <c r="L4247" t="s">
        <v>8156</v>
      </c>
      <c r="M4247">
        <v>1</v>
      </c>
      <c r="N4247" t="s">
        <v>8163</v>
      </c>
      <c r="O4247" s="4">
        <f>INDEX(products[Cost_per_box], MATCH(shipments9[[#This Row],[PID]], products[PID], 0))</f>
        <v>10.51</v>
      </c>
      <c r="P4247" s="4">
        <f>shipments9[[#This Row],[Boxes]]*shipments9[[#This Row],[Cost Per Box]]</f>
        <v>5580.8099999999995</v>
      </c>
      <c r="Q4247" s="4">
        <f>shipments9[[#This Row],[Amount]] -shipments9[[#This Row],[total cost]]</f>
        <v>-275.30999999999949</v>
      </c>
      <c r="R4247" s="4" t="str">
        <f>IF(shipments9[[#This Row],[Gross Profit]]&lt;0,"Loss","Profit")</f>
        <v>Loss</v>
      </c>
      <c r="S4247" s="9">
        <f>shipments9[[#This Row],[Gross Profit]]/shipments9[[#This Row],[Amount]]</f>
        <v>-5.1891433418150883E-2</v>
      </c>
      <c r="T4247" s="11">
        <f>shipments9[[#This Row],[Amount]]/shipments9[[#This Row],[Boxes]]</f>
        <v>9.9915254237288131</v>
      </c>
    </row>
    <row r="4248" spans="1:20" x14ac:dyDescent="0.25">
      <c r="A4248" t="s">
        <v>4445</v>
      </c>
      <c r="B4248" t="s">
        <v>92</v>
      </c>
      <c r="C4248" t="s">
        <v>147</v>
      </c>
      <c r="D4248" t="s">
        <v>28</v>
      </c>
      <c r="E4248" s="1">
        <v>45096</v>
      </c>
      <c r="F4248" s="1" t="str">
        <f>TEXT(shipments9[[#This Row],[Shipdate]],"ddd")</f>
        <v>Mon</v>
      </c>
      <c r="G4248" s="1" t="str">
        <f>IF(OR(shipments9[[#This Row],[Day Name]]="Sat",shipments9[[#This Row],[Day Name]]="Sun"),"Weekend","Weekday")</f>
        <v>Weekday</v>
      </c>
      <c r="H4248">
        <v>5145.75</v>
      </c>
      <c r="I4248">
        <v>858</v>
      </c>
      <c r="J4248" t="s">
        <v>172</v>
      </c>
      <c r="K4248" t="s">
        <v>8151</v>
      </c>
      <c r="L4248" t="s">
        <v>8154</v>
      </c>
      <c r="M4248">
        <v>6</v>
      </c>
      <c r="N4248" t="s">
        <v>8159</v>
      </c>
      <c r="O4248" s="4">
        <f>INDEX(products[Cost_per_box], MATCH(shipments9[[#This Row],[PID]], products[PID], 0))</f>
        <v>10.51</v>
      </c>
      <c r="P4248" s="4">
        <f>shipments9[[#This Row],[Boxes]]*shipments9[[#This Row],[Cost Per Box]]</f>
        <v>9017.58</v>
      </c>
      <c r="Q4248" s="4">
        <f>shipments9[[#This Row],[Amount]] -shipments9[[#This Row],[total cost]]</f>
        <v>-3871.83</v>
      </c>
      <c r="R4248" s="4" t="str">
        <f>IF(shipments9[[#This Row],[Gross Profit]]&lt;0,"Loss","Profit")</f>
        <v>Loss</v>
      </c>
      <c r="S4248" s="9">
        <f>shipments9[[#This Row],[Gross Profit]]/shipments9[[#This Row],[Amount]]</f>
        <v>-0.75243259000145746</v>
      </c>
      <c r="T4248" s="11">
        <f>shipments9[[#This Row],[Amount]]/shipments9[[#This Row],[Boxes]]</f>
        <v>5.9973776223776225</v>
      </c>
    </row>
    <row r="4249" spans="1:20" x14ac:dyDescent="0.25">
      <c r="A4249" t="s">
        <v>4446</v>
      </c>
      <c r="B4249" t="s">
        <v>95</v>
      </c>
      <c r="C4249" t="s">
        <v>147</v>
      </c>
      <c r="D4249" t="s">
        <v>28</v>
      </c>
      <c r="E4249" s="1">
        <v>45260</v>
      </c>
      <c r="F4249" s="1" t="str">
        <f>TEXT(shipments9[[#This Row],[Shipdate]],"ddd")</f>
        <v>Thu</v>
      </c>
      <c r="G4249" s="1" t="str">
        <f>IF(OR(shipments9[[#This Row],[Day Name]]="Sat",shipments9[[#This Row],[Day Name]]="Sun"),"Weekend","Weekday")</f>
        <v>Weekday</v>
      </c>
      <c r="H4249">
        <v>1516.5</v>
      </c>
      <c r="I4249">
        <v>253</v>
      </c>
      <c r="J4249" t="s">
        <v>172</v>
      </c>
      <c r="K4249" t="s">
        <v>8151</v>
      </c>
      <c r="L4249" t="s">
        <v>8152</v>
      </c>
      <c r="M4249">
        <v>11</v>
      </c>
      <c r="N4249" t="s">
        <v>8165</v>
      </c>
      <c r="O4249" s="4">
        <f>INDEX(products[Cost_per_box], MATCH(shipments9[[#This Row],[PID]], products[PID], 0))</f>
        <v>10.51</v>
      </c>
      <c r="P4249" s="4">
        <f>shipments9[[#This Row],[Boxes]]*shipments9[[#This Row],[Cost Per Box]]</f>
        <v>2659.0299999999997</v>
      </c>
      <c r="Q4249" s="4">
        <f>shipments9[[#This Row],[Amount]] -shipments9[[#This Row],[total cost]]</f>
        <v>-1142.5299999999997</v>
      </c>
      <c r="R4249" s="4" t="str">
        <f>IF(shipments9[[#This Row],[Gross Profit]]&lt;0,"Loss","Profit")</f>
        <v>Loss</v>
      </c>
      <c r="S4249" s="9">
        <f>shipments9[[#This Row],[Gross Profit]]/shipments9[[#This Row],[Amount]]</f>
        <v>-0.75339927464556533</v>
      </c>
      <c r="T4249" s="11">
        <f>shipments9[[#This Row],[Amount]]/shipments9[[#This Row],[Boxes]]</f>
        <v>5.9940711462450595</v>
      </c>
    </row>
    <row r="4250" spans="1:20" x14ac:dyDescent="0.25">
      <c r="A4250" t="s">
        <v>4447</v>
      </c>
      <c r="B4250" t="s">
        <v>95</v>
      </c>
      <c r="C4250" t="s">
        <v>147</v>
      </c>
      <c r="D4250" t="s">
        <v>28</v>
      </c>
      <c r="E4250" s="1">
        <v>45090</v>
      </c>
      <c r="F4250" s="1" t="str">
        <f>TEXT(shipments9[[#This Row],[Shipdate]],"ddd")</f>
        <v>Tue</v>
      </c>
      <c r="G4250" s="1" t="str">
        <f>IF(OR(shipments9[[#This Row],[Day Name]]="Sat",shipments9[[#This Row],[Day Name]]="Sun"),"Weekend","Weekday")</f>
        <v>Weekday</v>
      </c>
      <c r="H4250">
        <v>12352.5</v>
      </c>
      <c r="I4250">
        <v>1765</v>
      </c>
      <c r="J4250" t="s">
        <v>172</v>
      </c>
      <c r="K4250" t="s">
        <v>8151</v>
      </c>
      <c r="L4250" t="s">
        <v>8154</v>
      </c>
      <c r="M4250">
        <v>6</v>
      </c>
      <c r="N4250" t="s">
        <v>8159</v>
      </c>
      <c r="O4250" s="4">
        <f>INDEX(products[Cost_per_box], MATCH(shipments9[[#This Row],[PID]], products[PID], 0))</f>
        <v>10.51</v>
      </c>
      <c r="P4250" s="4">
        <f>shipments9[[#This Row],[Boxes]]*shipments9[[#This Row],[Cost Per Box]]</f>
        <v>18550.149999999998</v>
      </c>
      <c r="Q4250" s="4">
        <f>shipments9[[#This Row],[Amount]] -shipments9[[#This Row],[total cost]]</f>
        <v>-6197.6499999999978</v>
      </c>
      <c r="R4250" s="4" t="str">
        <f>IF(shipments9[[#This Row],[Gross Profit]]&lt;0,"Loss","Profit")</f>
        <v>Loss</v>
      </c>
      <c r="S4250" s="9">
        <f>shipments9[[#This Row],[Gross Profit]]/shipments9[[#This Row],[Amount]]</f>
        <v>-0.5017324428253388</v>
      </c>
      <c r="T4250" s="11">
        <f>shipments9[[#This Row],[Amount]]/shipments9[[#This Row],[Boxes]]</f>
        <v>6.9985835694050991</v>
      </c>
    </row>
    <row r="4251" spans="1:20" x14ac:dyDescent="0.25">
      <c r="A4251" t="s">
        <v>4448</v>
      </c>
      <c r="B4251" t="s">
        <v>95</v>
      </c>
      <c r="C4251" t="s">
        <v>147</v>
      </c>
      <c r="D4251" t="s">
        <v>28</v>
      </c>
      <c r="E4251" s="1">
        <v>45247</v>
      </c>
      <c r="F4251" s="1" t="str">
        <f>TEXT(shipments9[[#This Row],[Shipdate]],"ddd")</f>
        <v>Fri</v>
      </c>
      <c r="G4251" s="1" t="str">
        <f>IF(OR(shipments9[[#This Row],[Day Name]]="Sat",shipments9[[#This Row],[Day Name]]="Sun"),"Weekend","Weekday")</f>
        <v>Weekday</v>
      </c>
      <c r="H4251">
        <v>7317</v>
      </c>
      <c r="I4251">
        <v>813</v>
      </c>
      <c r="J4251" t="s">
        <v>172</v>
      </c>
      <c r="K4251" t="s">
        <v>8151</v>
      </c>
      <c r="L4251" t="s">
        <v>8152</v>
      </c>
      <c r="M4251">
        <v>11</v>
      </c>
      <c r="N4251" t="s">
        <v>8165</v>
      </c>
      <c r="O4251" s="4">
        <f>INDEX(products[Cost_per_box], MATCH(shipments9[[#This Row],[PID]], products[PID], 0))</f>
        <v>10.51</v>
      </c>
      <c r="P4251" s="4">
        <f>shipments9[[#This Row],[Boxes]]*shipments9[[#This Row],[Cost Per Box]]</f>
        <v>8544.6299999999992</v>
      </c>
      <c r="Q4251" s="4">
        <f>shipments9[[#This Row],[Amount]] -shipments9[[#This Row],[total cost]]</f>
        <v>-1227.6299999999992</v>
      </c>
      <c r="R4251" s="4" t="str">
        <f>IF(shipments9[[#This Row],[Gross Profit]]&lt;0,"Loss","Profit")</f>
        <v>Loss</v>
      </c>
      <c r="S4251" s="9">
        <f>shipments9[[#This Row],[Gross Profit]]/shipments9[[#This Row],[Amount]]</f>
        <v>-0.16777777777777766</v>
      </c>
      <c r="T4251" s="11">
        <f>shipments9[[#This Row],[Amount]]/shipments9[[#This Row],[Boxes]]</f>
        <v>9</v>
      </c>
    </row>
    <row r="4252" spans="1:20" x14ac:dyDescent="0.25">
      <c r="A4252" t="s">
        <v>4449</v>
      </c>
      <c r="B4252" t="s">
        <v>98</v>
      </c>
      <c r="C4252" t="s">
        <v>147</v>
      </c>
      <c r="D4252" t="s">
        <v>28</v>
      </c>
      <c r="E4252" s="1">
        <v>45265</v>
      </c>
      <c r="F4252" s="1" t="str">
        <f>TEXT(shipments9[[#This Row],[Shipdate]],"ddd")</f>
        <v>Tue</v>
      </c>
      <c r="G4252" s="1" t="str">
        <f>IF(OR(shipments9[[#This Row],[Day Name]]="Sat",shipments9[[#This Row],[Day Name]]="Sun"),"Weekend","Weekday")</f>
        <v>Weekday</v>
      </c>
      <c r="H4252">
        <v>9159.75</v>
      </c>
      <c r="I4252">
        <v>916</v>
      </c>
      <c r="J4252" t="s">
        <v>172</v>
      </c>
      <c r="K4252" t="s">
        <v>8151</v>
      </c>
      <c r="L4252" t="s">
        <v>8152</v>
      </c>
      <c r="M4252">
        <v>12</v>
      </c>
      <c r="N4252" t="s">
        <v>8166</v>
      </c>
      <c r="O4252" s="4">
        <f>INDEX(products[Cost_per_box], MATCH(shipments9[[#This Row],[PID]], products[PID], 0))</f>
        <v>10.51</v>
      </c>
      <c r="P4252" s="4">
        <f>shipments9[[#This Row],[Boxes]]*shipments9[[#This Row],[Cost Per Box]]</f>
        <v>9627.16</v>
      </c>
      <c r="Q4252" s="4">
        <f>shipments9[[#This Row],[Amount]] -shipments9[[#This Row],[total cost]]</f>
        <v>-467.40999999999985</v>
      </c>
      <c r="R4252" s="4" t="str">
        <f>IF(shipments9[[#This Row],[Gross Profit]]&lt;0,"Loss","Profit")</f>
        <v>Loss</v>
      </c>
      <c r="S4252" s="9">
        <f>shipments9[[#This Row],[Gross Profit]]/shipments9[[#This Row],[Amount]]</f>
        <v>-5.1028685280711791E-2</v>
      </c>
      <c r="T4252" s="11">
        <f>shipments9[[#This Row],[Amount]]/shipments9[[#This Row],[Boxes]]</f>
        <v>9.9997270742358086</v>
      </c>
    </row>
    <row r="4253" spans="1:20" x14ac:dyDescent="0.25">
      <c r="A4253" t="s">
        <v>4450</v>
      </c>
      <c r="B4253" t="s">
        <v>98</v>
      </c>
      <c r="C4253" t="s">
        <v>147</v>
      </c>
      <c r="D4253" t="s">
        <v>28</v>
      </c>
      <c r="E4253" s="1">
        <v>45231</v>
      </c>
      <c r="F4253" s="1" t="str">
        <f>TEXT(shipments9[[#This Row],[Shipdate]],"ddd")</f>
        <v>Wed</v>
      </c>
      <c r="G4253" s="1" t="str">
        <f>IF(OR(shipments9[[#This Row],[Day Name]]="Sat",shipments9[[#This Row],[Day Name]]="Sun"),"Weekend","Weekday")</f>
        <v>Weekday</v>
      </c>
      <c r="H4253">
        <v>6993</v>
      </c>
      <c r="I4253">
        <v>999</v>
      </c>
      <c r="J4253" t="s">
        <v>172</v>
      </c>
      <c r="K4253" t="s">
        <v>8151</v>
      </c>
      <c r="L4253" t="s">
        <v>8152</v>
      </c>
      <c r="M4253">
        <v>11</v>
      </c>
      <c r="N4253" t="s">
        <v>8165</v>
      </c>
      <c r="O4253" s="4">
        <f>INDEX(products[Cost_per_box], MATCH(shipments9[[#This Row],[PID]], products[PID], 0))</f>
        <v>10.51</v>
      </c>
      <c r="P4253" s="4">
        <f>shipments9[[#This Row],[Boxes]]*shipments9[[#This Row],[Cost Per Box]]</f>
        <v>10499.49</v>
      </c>
      <c r="Q4253" s="4">
        <f>shipments9[[#This Row],[Amount]] -shipments9[[#This Row],[total cost]]</f>
        <v>-3506.49</v>
      </c>
      <c r="R4253" s="4" t="str">
        <f>IF(shipments9[[#This Row],[Gross Profit]]&lt;0,"Loss","Profit")</f>
        <v>Loss</v>
      </c>
      <c r="S4253" s="9">
        <f>shipments9[[#This Row],[Gross Profit]]/shipments9[[#This Row],[Amount]]</f>
        <v>-0.50142857142857145</v>
      </c>
      <c r="T4253" s="11">
        <f>shipments9[[#This Row],[Amount]]/shipments9[[#This Row],[Boxes]]</f>
        <v>7</v>
      </c>
    </row>
    <row r="4254" spans="1:20" x14ac:dyDescent="0.25">
      <c r="A4254" t="s">
        <v>4451</v>
      </c>
      <c r="B4254" t="s">
        <v>65</v>
      </c>
      <c r="C4254" t="s">
        <v>147</v>
      </c>
      <c r="D4254" t="s">
        <v>28</v>
      </c>
      <c r="E4254" s="1">
        <v>45273</v>
      </c>
      <c r="F4254" s="1" t="str">
        <f>TEXT(shipments9[[#This Row],[Shipdate]],"ddd")</f>
        <v>Wed</v>
      </c>
      <c r="G4254" s="1" t="str">
        <f>IF(OR(shipments9[[#This Row],[Day Name]]="Sat",shipments9[[#This Row],[Day Name]]="Sun"),"Weekend","Weekday")</f>
        <v>Weekday</v>
      </c>
      <c r="H4254">
        <v>6642</v>
      </c>
      <c r="I4254">
        <v>831</v>
      </c>
      <c r="J4254" t="s">
        <v>172</v>
      </c>
      <c r="K4254" t="s">
        <v>8151</v>
      </c>
      <c r="L4254" t="s">
        <v>8152</v>
      </c>
      <c r="M4254">
        <v>12</v>
      </c>
      <c r="N4254" t="s">
        <v>8166</v>
      </c>
      <c r="O4254" s="4">
        <f>INDEX(products[Cost_per_box], MATCH(shipments9[[#This Row],[PID]], products[PID], 0))</f>
        <v>10.51</v>
      </c>
      <c r="P4254" s="4">
        <f>shipments9[[#This Row],[Boxes]]*shipments9[[#This Row],[Cost Per Box]]</f>
        <v>8733.81</v>
      </c>
      <c r="Q4254" s="4">
        <f>shipments9[[#This Row],[Amount]] -shipments9[[#This Row],[total cost]]</f>
        <v>-2091.8099999999995</v>
      </c>
      <c r="R4254" s="4" t="str">
        <f>IF(shipments9[[#This Row],[Gross Profit]]&lt;0,"Loss","Profit")</f>
        <v>Loss</v>
      </c>
      <c r="S4254" s="9">
        <f>shipments9[[#This Row],[Gross Profit]]/shipments9[[#This Row],[Amount]]</f>
        <v>-0.31493676603432691</v>
      </c>
      <c r="T4254" s="11">
        <f>shipments9[[#This Row],[Amount]]/shipments9[[#This Row],[Boxes]]</f>
        <v>7.9927797833935017</v>
      </c>
    </row>
    <row r="4255" spans="1:20" x14ac:dyDescent="0.25">
      <c r="A4255" t="s">
        <v>4452</v>
      </c>
      <c r="B4255" t="s">
        <v>65</v>
      </c>
      <c r="C4255" t="s">
        <v>147</v>
      </c>
      <c r="D4255" t="s">
        <v>28</v>
      </c>
      <c r="E4255" s="1">
        <v>44977</v>
      </c>
      <c r="F4255" s="1" t="str">
        <f>TEXT(shipments9[[#This Row],[Shipdate]],"ddd")</f>
        <v>Mon</v>
      </c>
      <c r="G4255" s="1" t="str">
        <f>IF(OR(shipments9[[#This Row],[Day Name]]="Sat",shipments9[[#This Row],[Day Name]]="Sun"),"Weekend","Weekday")</f>
        <v>Weekday</v>
      </c>
      <c r="H4255">
        <v>14442.75</v>
      </c>
      <c r="I4255">
        <v>2064</v>
      </c>
      <c r="J4255" t="s">
        <v>172</v>
      </c>
      <c r="K4255" t="s">
        <v>8151</v>
      </c>
      <c r="L4255" t="s">
        <v>8156</v>
      </c>
      <c r="M4255">
        <v>2</v>
      </c>
      <c r="N4255" t="s">
        <v>8157</v>
      </c>
      <c r="O4255" s="4">
        <f>INDEX(products[Cost_per_box], MATCH(shipments9[[#This Row],[PID]], products[PID], 0))</f>
        <v>10.51</v>
      </c>
      <c r="P4255" s="4">
        <f>shipments9[[#This Row],[Boxes]]*shipments9[[#This Row],[Cost Per Box]]</f>
        <v>21692.639999999999</v>
      </c>
      <c r="Q4255" s="4">
        <f>shipments9[[#This Row],[Amount]] -shipments9[[#This Row],[total cost]]</f>
        <v>-7249.8899999999994</v>
      </c>
      <c r="R4255" s="4" t="str">
        <f>IF(shipments9[[#This Row],[Gross Profit]]&lt;0,"Loss","Profit")</f>
        <v>Loss</v>
      </c>
      <c r="S4255" s="9">
        <f>shipments9[[#This Row],[Gross Profit]]/shipments9[[#This Row],[Amount]]</f>
        <v>-0.50197434699070465</v>
      </c>
      <c r="T4255" s="11">
        <f>shipments9[[#This Row],[Amount]]/shipments9[[#This Row],[Boxes]]</f>
        <v>6.9974563953488369</v>
      </c>
    </row>
    <row r="4256" spans="1:20" x14ac:dyDescent="0.25">
      <c r="A4256" t="s">
        <v>4453</v>
      </c>
      <c r="B4256" t="s">
        <v>65</v>
      </c>
      <c r="C4256" t="s">
        <v>147</v>
      </c>
      <c r="D4256" t="s">
        <v>28</v>
      </c>
      <c r="E4256" s="1">
        <v>45313</v>
      </c>
      <c r="F4256" s="1" t="str">
        <f>TEXT(shipments9[[#This Row],[Shipdate]],"ddd")</f>
        <v>Mon</v>
      </c>
      <c r="G4256" s="1" t="str">
        <f>IF(OR(shipments9[[#This Row],[Day Name]]="Sat",shipments9[[#This Row],[Day Name]]="Sun"),"Weekend","Weekday")</f>
        <v>Weekday</v>
      </c>
      <c r="H4256">
        <v>2220.75</v>
      </c>
      <c r="I4256">
        <v>278</v>
      </c>
      <c r="J4256" t="s">
        <v>172</v>
      </c>
      <c r="K4256" t="s">
        <v>8155</v>
      </c>
      <c r="L4256" t="s">
        <v>8156</v>
      </c>
      <c r="M4256">
        <v>1</v>
      </c>
      <c r="N4256" t="s">
        <v>8163</v>
      </c>
      <c r="O4256" s="4">
        <f>INDEX(products[Cost_per_box], MATCH(shipments9[[#This Row],[PID]], products[PID], 0))</f>
        <v>10.51</v>
      </c>
      <c r="P4256" s="4">
        <f>shipments9[[#This Row],[Boxes]]*shipments9[[#This Row],[Cost Per Box]]</f>
        <v>2921.7799999999997</v>
      </c>
      <c r="Q4256" s="4">
        <f>shipments9[[#This Row],[Amount]] -shipments9[[#This Row],[total cost]]</f>
        <v>-701.02999999999975</v>
      </c>
      <c r="R4256" s="4" t="str">
        <f>IF(shipments9[[#This Row],[Gross Profit]]&lt;0,"Loss","Profit")</f>
        <v>Loss</v>
      </c>
      <c r="S4256" s="9">
        <f>shipments9[[#This Row],[Gross Profit]]/shipments9[[#This Row],[Amount]]</f>
        <v>-0.31567263311944149</v>
      </c>
      <c r="T4256" s="11">
        <f>shipments9[[#This Row],[Amount]]/shipments9[[#This Row],[Boxes]]</f>
        <v>7.9883093525179856</v>
      </c>
    </row>
    <row r="4257" spans="1:20" x14ac:dyDescent="0.25">
      <c r="A4257" t="s">
        <v>4454</v>
      </c>
      <c r="B4257" t="s">
        <v>65</v>
      </c>
      <c r="C4257" t="s">
        <v>147</v>
      </c>
      <c r="D4257" t="s">
        <v>28</v>
      </c>
      <c r="E4257" s="1">
        <v>45378</v>
      </c>
      <c r="F4257" s="1" t="str">
        <f>TEXT(shipments9[[#This Row],[Shipdate]],"ddd")</f>
        <v>Wed</v>
      </c>
      <c r="G4257" s="1" t="str">
        <f>IF(OR(shipments9[[#This Row],[Day Name]]="Sat",shipments9[[#This Row],[Day Name]]="Sun"),"Weekend","Weekday")</f>
        <v>Weekday</v>
      </c>
      <c r="H4257">
        <v>344.25</v>
      </c>
      <c r="I4257">
        <v>50</v>
      </c>
      <c r="J4257" t="s">
        <v>172</v>
      </c>
      <c r="K4257" t="s">
        <v>8155</v>
      </c>
      <c r="L4257" t="s">
        <v>8156</v>
      </c>
      <c r="M4257">
        <v>3</v>
      </c>
      <c r="N4257" t="s">
        <v>8164</v>
      </c>
      <c r="O4257" s="4">
        <f>INDEX(products[Cost_per_box], MATCH(shipments9[[#This Row],[PID]], products[PID], 0))</f>
        <v>10.51</v>
      </c>
      <c r="P4257" s="4">
        <f>shipments9[[#This Row],[Boxes]]*shipments9[[#This Row],[Cost Per Box]]</f>
        <v>525.5</v>
      </c>
      <c r="Q4257" s="4">
        <f>shipments9[[#This Row],[Amount]] -shipments9[[#This Row],[total cost]]</f>
        <v>-181.25</v>
      </c>
      <c r="R4257" s="4" t="str">
        <f>IF(shipments9[[#This Row],[Gross Profit]]&lt;0,"Loss","Profit")</f>
        <v>Loss</v>
      </c>
      <c r="S4257" s="9">
        <f>shipments9[[#This Row],[Gross Profit]]/shipments9[[#This Row],[Amount]]</f>
        <v>-0.52650689905591863</v>
      </c>
      <c r="T4257" s="11">
        <f>shipments9[[#This Row],[Amount]]/shipments9[[#This Row],[Boxes]]</f>
        <v>6.8849999999999998</v>
      </c>
    </row>
    <row r="4258" spans="1:20" x14ac:dyDescent="0.25">
      <c r="A4258" t="s">
        <v>4455</v>
      </c>
      <c r="B4258" t="s">
        <v>65</v>
      </c>
      <c r="C4258" t="s">
        <v>147</v>
      </c>
      <c r="D4258" t="s">
        <v>28</v>
      </c>
      <c r="E4258" s="1">
        <v>45448</v>
      </c>
      <c r="F4258" s="1" t="str">
        <f>TEXT(shipments9[[#This Row],[Shipdate]],"ddd")</f>
        <v>Wed</v>
      </c>
      <c r="G4258" s="1" t="str">
        <f>IF(OR(shipments9[[#This Row],[Day Name]]="Sat",shipments9[[#This Row],[Day Name]]="Sun"),"Weekend","Weekday")</f>
        <v>Weekday</v>
      </c>
      <c r="H4258">
        <v>3942</v>
      </c>
      <c r="I4258">
        <v>493</v>
      </c>
      <c r="J4258" t="s">
        <v>172</v>
      </c>
      <c r="K4258" t="s">
        <v>8155</v>
      </c>
      <c r="L4258" t="s">
        <v>8154</v>
      </c>
      <c r="M4258">
        <v>6</v>
      </c>
      <c r="N4258" t="s">
        <v>8159</v>
      </c>
      <c r="O4258" s="4">
        <f>INDEX(products[Cost_per_box], MATCH(shipments9[[#This Row],[PID]], products[PID], 0))</f>
        <v>10.51</v>
      </c>
      <c r="P4258" s="4">
        <f>shipments9[[#This Row],[Boxes]]*shipments9[[#This Row],[Cost Per Box]]</f>
        <v>5181.43</v>
      </c>
      <c r="Q4258" s="4">
        <f>shipments9[[#This Row],[Amount]] -shipments9[[#This Row],[total cost]]</f>
        <v>-1239.4300000000003</v>
      </c>
      <c r="R4258" s="4" t="str">
        <f>IF(shipments9[[#This Row],[Gross Profit]]&lt;0,"Loss","Profit")</f>
        <v>Loss</v>
      </c>
      <c r="S4258" s="9">
        <f>shipments9[[#This Row],[Gross Profit]]/shipments9[[#This Row],[Amount]]</f>
        <v>-0.31441653982749879</v>
      </c>
      <c r="T4258" s="11">
        <f>shipments9[[#This Row],[Amount]]/shipments9[[#This Row],[Boxes]]</f>
        <v>7.995943204868154</v>
      </c>
    </row>
    <row r="4259" spans="1:20" x14ac:dyDescent="0.25">
      <c r="A4259" t="s">
        <v>4456</v>
      </c>
      <c r="B4259" t="s">
        <v>65</v>
      </c>
      <c r="C4259" t="s">
        <v>147</v>
      </c>
      <c r="D4259" t="s">
        <v>28</v>
      </c>
      <c r="E4259" s="1">
        <v>45352</v>
      </c>
      <c r="F4259" s="1" t="str">
        <f>TEXT(shipments9[[#This Row],[Shipdate]],"ddd")</f>
        <v>Fri</v>
      </c>
      <c r="G4259" s="1" t="str">
        <f>IF(OR(shipments9[[#This Row],[Day Name]]="Sat",shipments9[[#This Row],[Day Name]]="Sun"),"Weekend","Weekday")</f>
        <v>Weekday</v>
      </c>
      <c r="H4259">
        <v>8043.75</v>
      </c>
      <c r="I4259">
        <v>1341</v>
      </c>
      <c r="J4259" t="s">
        <v>172</v>
      </c>
      <c r="K4259" t="s">
        <v>8155</v>
      </c>
      <c r="L4259" t="s">
        <v>8156</v>
      </c>
      <c r="M4259">
        <v>3</v>
      </c>
      <c r="N4259" t="s">
        <v>8164</v>
      </c>
      <c r="O4259" s="4">
        <f>INDEX(products[Cost_per_box], MATCH(shipments9[[#This Row],[PID]], products[PID], 0))</f>
        <v>10.51</v>
      </c>
      <c r="P4259" s="4">
        <f>shipments9[[#This Row],[Boxes]]*shipments9[[#This Row],[Cost Per Box]]</f>
        <v>14093.91</v>
      </c>
      <c r="Q4259" s="4">
        <f>shipments9[[#This Row],[Amount]] -shipments9[[#This Row],[total cost]]</f>
        <v>-6050.16</v>
      </c>
      <c r="R4259" s="4" t="str">
        <f>IF(shipments9[[#This Row],[Gross Profit]]&lt;0,"Loss","Profit")</f>
        <v>Loss</v>
      </c>
      <c r="S4259" s="9">
        <f>shipments9[[#This Row],[Gross Profit]]/shipments9[[#This Row],[Amount]]</f>
        <v>-0.75215664335664334</v>
      </c>
      <c r="T4259" s="11">
        <f>shipments9[[#This Row],[Amount]]/shipments9[[#This Row],[Boxes]]</f>
        <v>5.9983221476510069</v>
      </c>
    </row>
    <row r="4260" spans="1:20" x14ac:dyDescent="0.25">
      <c r="A4260" t="s">
        <v>4457</v>
      </c>
      <c r="B4260" t="s">
        <v>68</v>
      </c>
      <c r="C4260" t="s">
        <v>147</v>
      </c>
      <c r="D4260" t="s">
        <v>28</v>
      </c>
      <c r="E4260" s="1">
        <v>45341</v>
      </c>
      <c r="F4260" s="1" t="str">
        <f>TEXT(shipments9[[#This Row],[Shipdate]],"ddd")</f>
        <v>Mon</v>
      </c>
      <c r="G4260" s="1" t="str">
        <f>IF(OR(shipments9[[#This Row],[Day Name]]="Sat",shipments9[[#This Row],[Day Name]]="Sun"),"Weekend","Weekday")</f>
        <v>Weekday</v>
      </c>
      <c r="H4260">
        <v>9875.25</v>
      </c>
      <c r="I4260">
        <v>1098</v>
      </c>
      <c r="J4260" t="s">
        <v>172</v>
      </c>
      <c r="K4260" t="s">
        <v>8155</v>
      </c>
      <c r="L4260" t="s">
        <v>8156</v>
      </c>
      <c r="M4260">
        <v>2</v>
      </c>
      <c r="N4260" t="s">
        <v>8157</v>
      </c>
      <c r="O4260" s="4">
        <f>INDEX(products[Cost_per_box], MATCH(shipments9[[#This Row],[PID]], products[PID], 0))</f>
        <v>10.51</v>
      </c>
      <c r="P4260" s="4">
        <f>shipments9[[#This Row],[Boxes]]*shipments9[[#This Row],[Cost Per Box]]</f>
        <v>11539.98</v>
      </c>
      <c r="Q4260" s="4">
        <f>shipments9[[#This Row],[Amount]] -shipments9[[#This Row],[total cost]]</f>
        <v>-1664.7299999999996</v>
      </c>
      <c r="R4260" s="4" t="str">
        <f>IF(shipments9[[#This Row],[Gross Profit]]&lt;0,"Loss","Profit")</f>
        <v>Loss</v>
      </c>
      <c r="S4260" s="9">
        <f>shipments9[[#This Row],[Gross Profit]]/shipments9[[#This Row],[Amount]]</f>
        <v>-0.16857598541809063</v>
      </c>
      <c r="T4260" s="11">
        <f>shipments9[[#This Row],[Amount]]/shipments9[[#This Row],[Boxes]]</f>
        <v>8.9938524590163933</v>
      </c>
    </row>
    <row r="4261" spans="1:20" x14ac:dyDescent="0.25">
      <c r="A4261" t="s">
        <v>4458</v>
      </c>
      <c r="B4261" t="s">
        <v>68</v>
      </c>
      <c r="C4261" t="s">
        <v>147</v>
      </c>
      <c r="D4261" t="s">
        <v>28</v>
      </c>
      <c r="E4261" s="1">
        <v>45245</v>
      </c>
      <c r="F4261" s="1" t="str">
        <f>TEXT(shipments9[[#This Row],[Shipdate]],"ddd")</f>
        <v>Wed</v>
      </c>
      <c r="G4261" s="1" t="str">
        <f>IF(OR(shipments9[[#This Row],[Day Name]]="Sat",shipments9[[#This Row],[Day Name]]="Sun"),"Weekend","Weekday")</f>
        <v>Weekday</v>
      </c>
      <c r="H4261">
        <v>1633.5</v>
      </c>
      <c r="I4261">
        <v>164</v>
      </c>
      <c r="J4261" t="s">
        <v>172</v>
      </c>
      <c r="K4261" t="s">
        <v>8151</v>
      </c>
      <c r="L4261" t="s">
        <v>8152</v>
      </c>
      <c r="M4261">
        <v>11</v>
      </c>
      <c r="N4261" t="s">
        <v>8165</v>
      </c>
      <c r="O4261" s="4">
        <f>INDEX(products[Cost_per_box], MATCH(shipments9[[#This Row],[PID]], products[PID], 0))</f>
        <v>10.51</v>
      </c>
      <c r="P4261" s="4">
        <f>shipments9[[#This Row],[Boxes]]*shipments9[[#This Row],[Cost Per Box]]</f>
        <v>1723.6399999999999</v>
      </c>
      <c r="Q4261" s="4">
        <f>shipments9[[#This Row],[Amount]] -shipments9[[#This Row],[total cost]]</f>
        <v>-90.139999999999873</v>
      </c>
      <c r="R4261" s="4" t="str">
        <f>IF(shipments9[[#This Row],[Gross Profit]]&lt;0,"Loss","Profit")</f>
        <v>Loss</v>
      </c>
      <c r="S4261" s="9">
        <f>shipments9[[#This Row],[Gross Profit]]/shipments9[[#This Row],[Amount]]</f>
        <v>-5.5182124273033283E-2</v>
      </c>
      <c r="T4261" s="11">
        <f>shipments9[[#This Row],[Amount]]/shipments9[[#This Row],[Boxes]]</f>
        <v>9.9603658536585371</v>
      </c>
    </row>
    <row r="4262" spans="1:20" x14ac:dyDescent="0.25">
      <c r="A4262" t="s">
        <v>4459</v>
      </c>
      <c r="B4262" t="s">
        <v>108</v>
      </c>
      <c r="C4262" t="s">
        <v>147</v>
      </c>
      <c r="D4262" t="s">
        <v>28</v>
      </c>
      <c r="E4262" s="1">
        <v>45062</v>
      </c>
      <c r="F4262" s="1" t="str">
        <f>TEXT(shipments9[[#This Row],[Shipdate]],"ddd")</f>
        <v>Tue</v>
      </c>
      <c r="G4262" s="1" t="str">
        <f>IF(OR(shipments9[[#This Row],[Day Name]]="Sat",shipments9[[#This Row],[Day Name]]="Sun"),"Weekend","Weekday")</f>
        <v>Weekday</v>
      </c>
      <c r="H4262">
        <v>6376.5</v>
      </c>
      <c r="I4262">
        <v>638</v>
      </c>
      <c r="J4262" t="s">
        <v>172</v>
      </c>
      <c r="K4262" t="s">
        <v>8151</v>
      </c>
      <c r="L4262" t="s">
        <v>8154</v>
      </c>
      <c r="M4262">
        <v>5</v>
      </c>
      <c r="N4262" t="s">
        <v>201</v>
      </c>
      <c r="O4262" s="4">
        <f>INDEX(products[Cost_per_box], MATCH(shipments9[[#This Row],[PID]], products[PID], 0))</f>
        <v>10.51</v>
      </c>
      <c r="P4262" s="4">
        <f>shipments9[[#This Row],[Boxes]]*shipments9[[#This Row],[Cost Per Box]]</f>
        <v>6705.38</v>
      </c>
      <c r="Q4262" s="4">
        <f>shipments9[[#This Row],[Amount]] -shipments9[[#This Row],[total cost]]</f>
        <v>-328.88000000000011</v>
      </c>
      <c r="R4262" s="4" t="str">
        <f>IF(shipments9[[#This Row],[Gross Profit]]&lt;0,"Loss","Profit")</f>
        <v>Loss</v>
      </c>
      <c r="S4262" s="9">
        <f>shipments9[[#This Row],[Gross Profit]]/shipments9[[#This Row],[Amount]]</f>
        <v>-5.1576883870461866E-2</v>
      </c>
      <c r="T4262" s="11">
        <f>shipments9[[#This Row],[Amount]]/shipments9[[#This Row],[Boxes]]</f>
        <v>9.9945141065830718</v>
      </c>
    </row>
    <row r="4263" spans="1:20" x14ac:dyDescent="0.25">
      <c r="A4263" t="s">
        <v>4460</v>
      </c>
      <c r="B4263" t="s">
        <v>108</v>
      </c>
      <c r="C4263" t="s">
        <v>147</v>
      </c>
      <c r="D4263" t="s">
        <v>28</v>
      </c>
      <c r="E4263" s="1">
        <v>45113</v>
      </c>
      <c r="F4263" s="1" t="str">
        <f>TEXT(shipments9[[#This Row],[Shipdate]],"ddd")</f>
        <v>Thu</v>
      </c>
      <c r="G4263" s="1" t="str">
        <f>IF(OR(shipments9[[#This Row],[Day Name]]="Sat",shipments9[[#This Row],[Day Name]]="Sun"),"Weekend","Weekday")</f>
        <v>Weekday</v>
      </c>
      <c r="H4263">
        <v>9112.5</v>
      </c>
      <c r="I4263">
        <v>1519</v>
      </c>
      <c r="J4263" t="s">
        <v>172</v>
      </c>
      <c r="K4263" t="s">
        <v>8151</v>
      </c>
      <c r="L4263" t="s">
        <v>8160</v>
      </c>
      <c r="M4263">
        <v>7</v>
      </c>
      <c r="N4263" t="s">
        <v>8161</v>
      </c>
      <c r="O4263" s="4">
        <f>INDEX(products[Cost_per_box], MATCH(shipments9[[#This Row],[PID]], products[PID], 0))</f>
        <v>10.51</v>
      </c>
      <c r="P4263" s="4">
        <f>shipments9[[#This Row],[Boxes]]*shipments9[[#This Row],[Cost Per Box]]</f>
        <v>15964.69</v>
      </c>
      <c r="Q4263" s="4">
        <f>shipments9[[#This Row],[Amount]] -shipments9[[#This Row],[total cost]]</f>
        <v>-6852.1900000000005</v>
      </c>
      <c r="R4263" s="4" t="str">
        <f>IF(shipments9[[#This Row],[Gross Profit]]&lt;0,"Loss","Profit")</f>
        <v>Loss</v>
      </c>
      <c r="S4263" s="9">
        <f>shipments9[[#This Row],[Gross Profit]]/shipments9[[#This Row],[Amount]]</f>
        <v>-0.75195500685871064</v>
      </c>
      <c r="T4263" s="11">
        <f>shipments9[[#This Row],[Amount]]/shipments9[[#This Row],[Boxes]]</f>
        <v>5.9990125082290984</v>
      </c>
    </row>
    <row r="4264" spans="1:20" x14ac:dyDescent="0.25">
      <c r="A4264" t="s">
        <v>4461</v>
      </c>
      <c r="B4264" t="s">
        <v>105</v>
      </c>
      <c r="C4264" t="s">
        <v>147</v>
      </c>
      <c r="D4264" t="s">
        <v>28</v>
      </c>
      <c r="E4264" s="1">
        <v>45391</v>
      </c>
      <c r="F4264" s="1" t="str">
        <f>TEXT(shipments9[[#This Row],[Shipdate]],"ddd")</f>
        <v>Tue</v>
      </c>
      <c r="G4264" s="1" t="str">
        <f>IF(OR(shipments9[[#This Row],[Day Name]]="Sat",shipments9[[#This Row],[Day Name]]="Sun"),"Weekend","Weekday")</f>
        <v>Weekday</v>
      </c>
      <c r="H4264">
        <v>12179.25</v>
      </c>
      <c r="I4264">
        <v>2030</v>
      </c>
      <c r="J4264" t="s">
        <v>172</v>
      </c>
      <c r="K4264" t="s">
        <v>8155</v>
      </c>
      <c r="L4264" t="s">
        <v>8154</v>
      </c>
      <c r="M4264">
        <v>4</v>
      </c>
      <c r="N4264" t="s">
        <v>8158</v>
      </c>
      <c r="O4264" s="4">
        <f>INDEX(products[Cost_per_box], MATCH(shipments9[[#This Row],[PID]], products[PID], 0))</f>
        <v>10.51</v>
      </c>
      <c r="P4264" s="4">
        <f>shipments9[[#This Row],[Boxes]]*shipments9[[#This Row],[Cost Per Box]]</f>
        <v>21335.3</v>
      </c>
      <c r="Q4264" s="4">
        <f>shipments9[[#This Row],[Amount]] -shipments9[[#This Row],[total cost]]</f>
        <v>-9156.0499999999993</v>
      </c>
      <c r="R4264" s="4" t="str">
        <f>IF(shipments9[[#This Row],[Gross Profit]]&lt;0,"Loss","Profit")</f>
        <v>Loss</v>
      </c>
      <c r="S4264" s="9">
        <f>shipments9[[#This Row],[Gross Profit]]/shipments9[[#This Row],[Amount]]</f>
        <v>-0.75177453455672549</v>
      </c>
      <c r="T4264" s="11">
        <f>shipments9[[#This Row],[Amount]]/shipments9[[#This Row],[Boxes]]</f>
        <v>5.9996305418719214</v>
      </c>
    </row>
    <row r="4265" spans="1:20" x14ac:dyDescent="0.25">
      <c r="A4265" t="s">
        <v>4462</v>
      </c>
      <c r="B4265" t="s">
        <v>105</v>
      </c>
      <c r="C4265" t="s">
        <v>147</v>
      </c>
      <c r="D4265" t="s">
        <v>28</v>
      </c>
      <c r="E4265" s="1">
        <v>45273</v>
      </c>
      <c r="F4265" s="1" t="str">
        <f>TEXT(shipments9[[#This Row],[Shipdate]],"ddd")</f>
        <v>Wed</v>
      </c>
      <c r="G4265" s="1" t="str">
        <f>IF(OR(shipments9[[#This Row],[Day Name]]="Sat",shipments9[[#This Row],[Day Name]]="Sun"),"Weekend","Weekday")</f>
        <v>Weekday</v>
      </c>
      <c r="H4265">
        <v>5436</v>
      </c>
      <c r="I4265">
        <v>680</v>
      </c>
      <c r="J4265" t="s">
        <v>172</v>
      </c>
      <c r="K4265" t="s">
        <v>8151</v>
      </c>
      <c r="L4265" t="s">
        <v>8152</v>
      </c>
      <c r="M4265">
        <v>12</v>
      </c>
      <c r="N4265" t="s">
        <v>8166</v>
      </c>
      <c r="O4265" s="4">
        <f>INDEX(products[Cost_per_box], MATCH(shipments9[[#This Row],[PID]], products[PID], 0))</f>
        <v>10.51</v>
      </c>
      <c r="P4265" s="4">
        <f>shipments9[[#This Row],[Boxes]]*shipments9[[#This Row],[Cost Per Box]]</f>
        <v>7146.8</v>
      </c>
      <c r="Q4265" s="4">
        <f>shipments9[[#This Row],[Amount]] -shipments9[[#This Row],[total cost]]</f>
        <v>-1710.8000000000002</v>
      </c>
      <c r="R4265" s="4" t="str">
        <f>IF(shipments9[[#This Row],[Gross Profit]]&lt;0,"Loss","Profit")</f>
        <v>Loss</v>
      </c>
      <c r="S4265" s="9">
        <f>shipments9[[#This Row],[Gross Profit]]/shipments9[[#This Row],[Amount]]</f>
        <v>-0.31471670345842534</v>
      </c>
      <c r="T4265" s="11">
        <f>shipments9[[#This Row],[Amount]]/shipments9[[#This Row],[Boxes]]</f>
        <v>7.9941176470588236</v>
      </c>
    </row>
    <row r="4266" spans="1:20" x14ac:dyDescent="0.25">
      <c r="A4266" t="s">
        <v>4463</v>
      </c>
      <c r="B4266" t="s">
        <v>105</v>
      </c>
      <c r="C4266" t="s">
        <v>147</v>
      </c>
      <c r="D4266" t="s">
        <v>28</v>
      </c>
      <c r="E4266" s="1">
        <v>45288</v>
      </c>
      <c r="F4266" s="1" t="str">
        <f>TEXT(shipments9[[#This Row],[Shipdate]],"ddd")</f>
        <v>Thu</v>
      </c>
      <c r="G4266" s="1" t="str">
        <f>IF(OR(shipments9[[#This Row],[Day Name]]="Sat",shipments9[[#This Row],[Day Name]]="Sun"),"Weekend","Weekday")</f>
        <v>Weekday</v>
      </c>
      <c r="H4266">
        <v>1892.25</v>
      </c>
      <c r="I4266">
        <v>237</v>
      </c>
      <c r="J4266" t="s">
        <v>172</v>
      </c>
      <c r="K4266" t="s">
        <v>8151</v>
      </c>
      <c r="L4266" t="s">
        <v>8152</v>
      </c>
      <c r="M4266">
        <v>12</v>
      </c>
      <c r="N4266" t="s">
        <v>8166</v>
      </c>
      <c r="O4266" s="4">
        <f>INDEX(products[Cost_per_box], MATCH(shipments9[[#This Row],[PID]], products[PID], 0))</f>
        <v>10.51</v>
      </c>
      <c r="P4266" s="4">
        <f>shipments9[[#This Row],[Boxes]]*shipments9[[#This Row],[Cost Per Box]]</f>
        <v>2490.87</v>
      </c>
      <c r="Q4266" s="4">
        <f>shipments9[[#This Row],[Amount]] -shipments9[[#This Row],[total cost]]</f>
        <v>-598.61999999999989</v>
      </c>
      <c r="R4266" s="4" t="str">
        <f>IF(shipments9[[#This Row],[Gross Profit]]&lt;0,"Loss","Profit")</f>
        <v>Loss</v>
      </c>
      <c r="S4266" s="9">
        <f>shipments9[[#This Row],[Gross Profit]]/shipments9[[#This Row],[Amount]]</f>
        <v>-0.31635354736424887</v>
      </c>
      <c r="T4266" s="11">
        <f>shipments9[[#This Row],[Amount]]/shipments9[[#This Row],[Boxes]]</f>
        <v>7.9841772151898738</v>
      </c>
    </row>
    <row r="4267" spans="1:20" x14ac:dyDescent="0.25">
      <c r="A4267" t="s">
        <v>4464</v>
      </c>
      <c r="B4267" t="s">
        <v>111</v>
      </c>
      <c r="C4267" t="s">
        <v>147</v>
      </c>
      <c r="D4267" t="s">
        <v>28</v>
      </c>
      <c r="E4267" s="1">
        <v>44964</v>
      </c>
      <c r="F4267" s="1" t="str">
        <f>TEXT(shipments9[[#This Row],[Shipdate]],"ddd")</f>
        <v>Tue</v>
      </c>
      <c r="G4267" s="1" t="str">
        <f>IF(OR(shipments9[[#This Row],[Day Name]]="Sat",shipments9[[#This Row],[Day Name]]="Sun"),"Weekend","Weekday")</f>
        <v>Weekday</v>
      </c>
      <c r="H4267">
        <v>4547.25</v>
      </c>
      <c r="I4267">
        <v>758</v>
      </c>
      <c r="J4267" t="s">
        <v>172</v>
      </c>
      <c r="K4267" t="s">
        <v>8151</v>
      </c>
      <c r="L4267" t="s">
        <v>8156</v>
      </c>
      <c r="M4267">
        <v>2</v>
      </c>
      <c r="N4267" t="s">
        <v>8157</v>
      </c>
      <c r="O4267" s="4">
        <f>INDEX(products[Cost_per_box], MATCH(shipments9[[#This Row],[PID]], products[PID], 0))</f>
        <v>10.51</v>
      </c>
      <c r="P4267" s="4">
        <f>shipments9[[#This Row],[Boxes]]*shipments9[[#This Row],[Cost Per Box]]</f>
        <v>7966.58</v>
      </c>
      <c r="Q4267" s="4">
        <f>shipments9[[#This Row],[Amount]] -shipments9[[#This Row],[total cost]]</f>
        <v>-3419.33</v>
      </c>
      <c r="R4267" s="4" t="str">
        <f>IF(shipments9[[#This Row],[Gross Profit]]&lt;0,"Loss","Profit")</f>
        <v>Loss</v>
      </c>
      <c r="S4267" s="9">
        <f>shipments9[[#This Row],[Gross Profit]]/shipments9[[#This Row],[Amount]]</f>
        <v>-0.75195557754686893</v>
      </c>
      <c r="T4267" s="11">
        <f>shipments9[[#This Row],[Amount]]/shipments9[[#This Row],[Boxes]]</f>
        <v>5.9990105540897094</v>
      </c>
    </row>
    <row r="4268" spans="1:20" x14ac:dyDescent="0.25">
      <c r="A4268" t="s">
        <v>4465</v>
      </c>
      <c r="B4268" t="s">
        <v>111</v>
      </c>
      <c r="C4268" t="s">
        <v>147</v>
      </c>
      <c r="D4268" t="s">
        <v>28</v>
      </c>
      <c r="E4268" s="1">
        <v>44965</v>
      </c>
      <c r="F4268" s="1" t="str">
        <f>TEXT(shipments9[[#This Row],[Shipdate]],"ddd")</f>
        <v>Wed</v>
      </c>
      <c r="G4268" s="1" t="str">
        <f>IF(OR(shipments9[[#This Row],[Day Name]]="Sat",shipments9[[#This Row],[Day Name]]="Sun"),"Weekend","Weekday")</f>
        <v>Weekday</v>
      </c>
      <c r="H4268">
        <v>668.25</v>
      </c>
      <c r="I4268">
        <v>112</v>
      </c>
      <c r="J4268" t="s">
        <v>172</v>
      </c>
      <c r="K4268" t="s">
        <v>8151</v>
      </c>
      <c r="L4268" t="s">
        <v>8156</v>
      </c>
      <c r="M4268">
        <v>2</v>
      </c>
      <c r="N4268" t="s">
        <v>8157</v>
      </c>
      <c r="O4268" s="4">
        <f>INDEX(products[Cost_per_box], MATCH(shipments9[[#This Row],[PID]], products[PID], 0))</f>
        <v>10.51</v>
      </c>
      <c r="P4268" s="4">
        <f>shipments9[[#This Row],[Boxes]]*shipments9[[#This Row],[Cost Per Box]]</f>
        <v>1177.1199999999999</v>
      </c>
      <c r="Q4268" s="4">
        <f>shipments9[[#This Row],[Amount]] -shipments9[[#This Row],[total cost]]</f>
        <v>-508.86999999999989</v>
      </c>
      <c r="R4268" s="4" t="str">
        <f>IF(shipments9[[#This Row],[Gross Profit]]&lt;0,"Loss","Profit")</f>
        <v>Loss</v>
      </c>
      <c r="S4268" s="9">
        <f>shipments9[[#This Row],[Gross Profit]]/shipments9[[#This Row],[Amount]]</f>
        <v>-0.76149644594089028</v>
      </c>
      <c r="T4268" s="11">
        <f>shipments9[[#This Row],[Amount]]/shipments9[[#This Row],[Boxes]]</f>
        <v>5.9665178571428568</v>
      </c>
    </row>
    <row r="4269" spans="1:20" x14ac:dyDescent="0.25">
      <c r="A4269" t="s">
        <v>4466</v>
      </c>
      <c r="B4269" t="s">
        <v>102</v>
      </c>
      <c r="C4269" t="s">
        <v>147</v>
      </c>
      <c r="D4269" t="s">
        <v>28</v>
      </c>
      <c r="E4269" s="1">
        <v>45120</v>
      </c>
      <c r="F4269" s="1" t="str">
        <f>TEXT(shipments9[[#This Row],[Shipdate]],"ddd")</f>
        <v>Thu</v>
      </c>
      <c r="G4269" s="1" t="str">
        <f>IF(OR(shipments9[[#This Row],[Day Name]]="Sat",shipments9[[#This Row],[Day Name]]="Sun"),"Weekend","Weekday")</f>
        <v>Weekday</v>
      </c>
      <c r="H4269">
        <v>5532.75</v>
      </c>
      <c r="I4269">
        <v>615</v>
      </c>
      <c r="J4269" t="s">
        <v>172</v>
      </c>
      <c r="K4269" t="s">
        <v>8151</v>
      </c>
      <c r="L4269" t="s">
        <v>8160</v>
      </c>
      <c r="M4269">
        <v>7</v>
      </c>
      <c r="N4269" t="s">
        <v>8161</v>
      </c>
      <c r="O4269" s="4">
        <f>INDEX(products[Cost_per_box], MATCH(shipments9[[#This Row],[PID]], products[PID], 0))</f>
        <v>10.51</v>
      </c>
      <c r="P4269" s="4">
        <f>shipments9[[#This Row],[Boxes]]*shipments9[[#This Row],[Cost Per Box]]</f>
        <v>6463.65</v>
      </c>
      <c r="Q4269" s="4">
        <f>shipments9[[#This Row],[Amount]] -shipments9[[#This Row],[total cost]]</f>
        <v>-930.89999999999964</v>
      </c>
      <c r="R4269" s="4" t="str">
        <f>IF(shipments9[[#This Row],[Gross Profit]]&lt;0,"Loss","Profit")</f>
        <v>Loss</v>
      </c>
      <c r="S4269" s="9">
        <f>shipments9[[#This Row],[Gross Profit]]/shipments9[[#This Row],[Amount]]</f>
        <v>-0.16825267724007043</v>
      </c>
      <c r="T4269" s="11">
        <f>shipments9[[#This Row],[Amount]]/shipments9[[#This Row],[Boxes]]</f>
        <v>8.9963414634146339</v>
      </c>
    </row>
    <row r="4270" spans="1:20" x14ac:dyDescent="0.25">
      <c r="A4270" t="s">
        <v>4467</v>
      </c>
      <c r="B4270" t="s">
        <v>102</v>
      </c>
      <c r="C4270" t="s">
        <v>147</v>
      </c>
      <c r="D4270" t="s">
        <v>28</v>
      </c>
      <c r="E4270" s="1">
        <v>45391</v>
      </c>
      <c r="F4270" s="1" t="str">
        <f>TEXT(shipments9[[#This Row],[Shipdate]],"ddd")</f>
        <v>Tue</v>
      </c>
      <c r="G4270" s="1" t="str">
        <f>IF(OR(shipments9[[#This Row],[Day Name]]="Sat",shipments9[[#This Row],[Day Name]]="Sun"),"Weekend","Weekday")</f>
        <v>Weekday</v>
      </c>
      <c r="H4270">
        <v>5197.5</v>
      </c>
      <c r="I4270">
        <v>520</v>
      </c>
      <c r="J4270" t="s">
        <v>172</v>
      </c>
      <c r="K4270" t="s">
        <v>8155</v>
      </c>
      <c r="L4270" t="s">
        <v>8154</v>
      </c>
      <c r="M4270">
        <v>4</v>
      </c>
      <c r="N4270" t="s">
        <v>8158</v>
      </c>
      <c r="O4270" s="4">
        <f>INDEX(products[Cost_per_box], MATCH(shipments9[[#This Row],[PID]], products[PID], 0))</f>
        <v>10.51</v>
      </c>
      <c r="P4270" s="4">
        <f>shipments9[[#This Row],[Boxes]]*shipments9[[#This Row],[Cost Per Box]]</f>
        <v>5465.2</v>
      </c>
      <c r="Q4270" s="4">
        <f>shipments9[[#This Row],[Amount]] -shipments9[[#This Row],[total cost]]</f>
        <v>-267.69999999999982</v>
      </c>
      <c r="R4270" s="4" t="str">
        <f>IF(shipments9[[#This Row],[Gross Profit]]&lt;0,"Loss","Profit")</f>
        <v>Loss</v>
      </c>
      <c r="S4270" s="9">
        <f>shipments9[[#This Row],[Gross Profit]]/shipments9[[#This Row],[Amount]]</f>
        <v>-5.1505531505531471E-2</v>
      </c>
      <c r="T4270" s="11">
        <f>shipments9[[#This Row],[Amount]]/shipments9[[#This Row],[Boxes]]</f>
        <v>9.9951923076923084</v>
      </c>
    </row>
    <row r="4271" spans="1:20" x14ac:dyDescent="0.25">
      <c r="A4271" t="s">
        <v>4468</v>
      </c>
      <c r="B4271" t="s">
        <v>102</v>
      </c>
      <c r="C4271" t="s">
        <v>147</v>
      </c>
      <c r="D4271" t="s">
        <v>28</v>
      </c>
      <c r="E4271" s="1">
        <v>45321</v>
      </c>
      <c r="F4271" s="1" t="str">
        <f>TEXT(shipments9[[#This Row],[Shipdate]],"ddd")</f>
        <v>Tue</v>
      </c>
      <c r="G4271" s="1" t="str">
        <f>IF(OR(shipments9[[#This Row],[Day Name]]="Sat",shipments9[[#This Row],[Day Name]]="Sun"),"Weekend","Weekday")</f>
        <v>Weekday</v>
      </c>
      <c r="H4271">
        <v>6682.5</v>
      </c>
      <c r="I4271">
        <v>955</v>
      </c>
      <c r="J4271" t="s">
        <v>172</v>
      </c>
      <c r="K4271" t="s">
        <v>8155</v>
      </c>
      <c r="L4271" t="s">
        <v>8156</v>
      </c>
      <c r="M4271">
        <v>1</v>
      </c>
      <c r="N4271" t="s">
        <v>8163</v>
      </c>
      <c r="O4271" s="4">
        <f>INDEX(products[Cost_per_box], MATCH(shipments9[[#This Row],[PID]], products[PID], 0))</f>
        <v>10.51</v>
      </c>
      <c r="P4271" s="4">
        <f>shipments9[[#This Row],[Boxes]]*shipments9[[#This Row],[Cost Per Box]]</f>
        <v>10037.049999999999</v>
      </c>
      <c r="Q4271" s="4">
        <f>shipments9[[#This Row],[Amount]] -shipments9[[#This Row],[total cost]]</f>
        <v>-3354.5499999999993</v>
      </c>
      <c r="R4271" s="4" t="str">
        <f>IF(shipments9[[#This Row],[Gross Profit]]&lt;0,"Loss","Profit")</f>
        <v>Loss</v>
      </c>
      <c r="S4271" s="9">
        <f>shipments9[[#This Row],[Gross Profit]]/shipments9[[#This Row],[Amount]]</f>
        <v>-0.50199027310138411</v>
      </c>
      <c r="T4271" s="11">
        <f>shipments9[[#This Row],[Amount]]/shipments9[[#This Row],[Boxes]]</f>
        <v>6.9973821989528799</v>
      </c>
    </row>
    <row r="4272" spans="1:20" x14ac:dyDescent="0.25">
      <c r="A4272" t="s">
        <v>4469</v>
      </c>
      <c r="B4272" t="s">
        <v>102</v>
      </c>
      <c r="C4272" t="s">
        <v>147</v>
      </c>
      <c r="D4272" t="s">
        <v>28</v>
      </c>
      <c r="E4272" s="1">
        <v>45345</v>
      </c>
      <c r="F4272" s="1" t="str">
        <f>TEXT(shipments9[[#This Row],[Shipdate]],"ddd")</f>
        <v>Fri</v>
      </c>
      <c r="G4272" s="1" t="str">
        <f>IF(OR(shipments9[[#This Row],[Day Name]]="Sat",shipments9[[#This Row],[Day Name]]="Sun"),"Weekend","Weekday")</f>
        <v>Weekday</v>
      </c>
      <c r="H4272">
        <v>10053</v>
      </c>
      <c r="I4272">
        <v>1257</v>
      </c>
      <c r="J4272" t="s">
        <v>172</v>
      </c>
      <c r="K4272" t="s">
        <v>8155</v>
      </c>
      <c r="L4272" t="s">
        <v>8156</v>
      </c>
      <c r="M4272">
        <v>2</v>
      </c>
      <c r="N4272" t="s">
        <v>8157</v>
      </c>
      <c r="O4272" s="4">
        <f>INDEX(products[Cost_per_box], MATCH(shipments9[[#This Row],[PID]], products[PID], 0))</f>
        <v>10.51</v>
      </c>
      <c r="P4272" s="4">
        <f>shipments9[[#This Row],[Boxes]]*shipments9[[#This Row],[Cost Per Box]]</f>
        <v>13211.07</v>
      </c>
      <c r="Q4272" s="4">
        <f>shipments9[[#This Row],[Amount]] -shipments9[[#This Row],[total cost]]</f>
        <v>-3158.0699999999997</v>
      </c>
      <c r="R4272" s="4" t="str">
        <f>IF(shipments9[[#This Row],[Gross Profit]]&lt;0,"Loss","Profit")</f>
        <v>Loss</v>
      </c>
      <c r="S4272" s="9">
        <f>shipments9[[#This Row],[Gross Profit]]/shipments9[[#This Row],[Amount]]</f>
        <v>-0.31414204715010441</v>
      </c>
      <c r="T4272" s="11">
        <f>shipments9[[#This Row],[Amount]]/shipments9[[#This Row],[Boxes]]</f>
        <v>7.9976133651551313</v>
      </c>
    </row>
    <row r="4273" spans="1:20" x14ac:dyDescent="0.25">
      <c r="A4273" t="s">
        <v>4470</v>
      </c>
      <c r="B4273" t="s">
        <v>102</v>
      </c>
      <c r="C4273" t="s">
        <v>147</v>
      </c>
      <c r="D4273" t="s">
        <v>28</v>
      </c>
      <c r="E4273" s="1">
        <v>45194</v>
      </c>
      <c r="F4273" s="1" t="str">
        <f>TEXT(shipments9[[#This Row],[Shipdate]],"ddd")</f>
        <v>Mon</v>
      </c>
      <c r="G4273" s="1" t="str">
        <f>IF(OR(shipments9[[#This Row],[Day Name]]="Sat",shipments9[[#This Row],[Day Name]]="Sun"),"Weekend","Weekday")</f>
        <v>Weekday</v>
      </c>
      <c r="H4273">
        <v>7551</v>
      </c>
      <c r="I4273">
        <v>756</v>
      </c>
      <c r="J4273" t="s">
        <v>172</v>
      </c>
      <c r="K4273" t="s">
        <v>8151</v>
      </c>
      <c r="L4273" t="s">
        <v>8160</v>
      </c>
      <c r="M4273">
        <v>9</v>
      </c>
      <c r="N4273" t="s">
        <v>8167</v>
      </c>
      <c r="O4273" s="4">
        <f>INDEX(products[Cost_per_box], MATCH(shipments9[[#This Row],[PID]], products[PID], 0))</f>
        <v>10.51</v>
      </c>
      <c r="P4273" s="4">
        <f>shipments9[[#This Row],[Boxes]]*shipments9[[#This Row],[Cost Per Box]]</f>
        <v>7945.5599999999995</v>
      </c>
      <c r="Q4273" s="4">
        <f>shipments9[[#This Row],[Amount]] -shipments9[[#This Row],[total cost]]</f>
        <v>-394.55999999999949</v>
      </c>
      <c r="R4273" s="4" t="str">
        <f>IF(shipments9[[#This Row],[Gross Profit]]&lt;0,"Loss","Profit")</f>
        <v>Loss</v>
      </c>
      <c r="S4273" s="9">
        <f>shipments9[[#This Row],[Gross Profit]]/shipments9[[#This Row],[Amount]]</f>
        <v>-5.2252681764004702E-2</v>
      </c>
      <c r="T4273" s="11">
        <f>shipments9[[#This Row],[Amount]]/shipments9[[#This Row],[Boxes]]</f>
        <v>9.9880952380952372</v>
      </c>
    </row>
    <row r="4274" spans="1:20" hidden="1" x14ac:dyDescent="0.25">
      <c r="A4274" t="s">
        <v>4471</v>
      </c>
      <c r="B4274" t="s">
        <v>42</v>
      </c>
      <c r="C4274" t="s">
        <v>128</v>
      </c>
      <c r="D4274" t="s">
        <v>28</v>
      </c>
      <c r="E4274" s="1">
        <v>45397</v>
      </c>
      <c r="F4274" s="1" t="str">
        <f>TEXT(shipments9[[#This Row],[Shipdate]],"ddd")</f>
        <v>Mon</v>
      </c>
      <c r="G4274" s="1" t="str">
        <f>IF(OR(shipments9[[#This Row],[Day Name]]="Sat",shipments9[[#This Row],[Day Name]]="Sun"),"Weekend","Weekday")</f>
        <v>Weekday</v>
      </c>
      <c r="H4274">
        <v>2637</v>
      </c>
      <c r="I4274">
        <v>377</v>
      </c>
      <c r="J4274" t="s">
        <v>172</v>
      </c>
      <c r="K4274" t="s">
        <v>8155</v>
      </c>
      <c r="L4274" t="s">
        <v>8154</v>
      </c>
      <c r="M4274">
        <v>4</v>
      </c>
      <c r="N4274" t="s">
        <v>8158</v>
      </c>
      <c r="O4274" s="4">
        <f>INDEX(products[Cost_per_box], MATCH(shipments9[[#This Row],[PID]], products[PID], 0))</f>
        <v>3.85</v>
      </c>
      <c r="P4274" s="4">
        <f>shipments9[[#This Row],[Boxes]]*shipments9[[#This Row],[Cost Per Box]]</f>
        <v>1451.45</v>
      </c>
      <c r="Q4274" s="4">
        <f>shipments9[[#This Row],[Amount]] -shipments9[[#This Row],[total cost]]</f>
        <v>1185.55</v>
      </c>
      <c r="R4274" s="4" t="str">
        <f>IF(shipments9[[#This Row],[Gross Profit]]&lt;0,"Loss","Profit")</f>
        <v>Profit</v>
      </c>
      <c r="S4274" s="9">
        <f>shipments9[[#This Row],[Gross Profit]]/shipments9[[#This Row],[Amount]]</f>
        <v>0.44958285930982173</v>
      </c>
      <c r="T4274" s="11">
        <f>shipments9[[#This Row],[Amount]]/shipments9[[#This Row],[Boxes]]</f>
        <v>6.9946949602122013</v>
      </c>
    </row>
    <row r="4275" spans="1:20" hidden="1" x14ac:dyDescent="0.25">
      <c r="A4275" t="s">
        <v>4472</v>
      </c>
      <c r="B4275" t="s">
        <v>42</v>
      </c>
      <c r="C4275" t="s">
        <v>128</v>
      </c>
      <c r="D4275" t="s">
        <v>28</v>
      </c>
      <c r="E4275" s="1">
        <v>45090</v>
      </c>
      <c r="F4275" s="1" t="str">
        <f>TEXT(shipments9[[#This Row],[Shipdate]],"ddd")</f>
        <v>Tue</v>
      </c>
      <c r="G4275" s="1" t="str">
        <f>IF(OR(shipments9[[#This Row],[Day Name]]="Sat",shipments9[[#This Row],[Day Name]]="Sun"),"Weekend","Weekday")</f>
        <v>Weekday</v>
      </c>
      <c r="H4275">
        <v>2556</v>
      </c>
      <c r="I4275">
        <v>320</v>
      </c>
      <c r="J4275" t="s">
        <v>172</v>
      </c>
      <c r="K4275" t="s">
        <v>8151</v>
      </c>
      <c r="L4275" t="s">
        <v>8154</v>
      </c>
      <c r="M4275">
        <v>6</v>
      </c>
      <c r="N4275" t="s">
        <v>8159</v>
      </c>
      <c r="O4275" s="4">
        <f>INDEX(products[Cost_per_box], MATCH(shipments9[[#This Row],[PID]], products[PID], 0))</f>
        <v>3.85</v>
      </c>
      <c r="P4275" s="4">
        <f>shipments9[[#This Row],[Boxes]]*shipments9[[#This Row],[Cost Per Box]]</f>
        <v>1232</v>
      </c>
      <c r="Q4275" s="4">
        <f>shipments9[[#This Row],[Amount]] -shipments9[[#This Row],[total cost]]</f>
        <v>1324</v>
      </c>
      <c r="R4275" s="4" t="str">
        <f>IF(shipments9[[#This Row],[Gross Profit]]&lt;0,"Loss","Profit")</f>
        <v>Profit</v>
      </c>
      <c r="S4275" s="9">
        <f>shipments9[[#This Row],[Gross Profit]]/shipments9[[#This Row],[Amount]]</f>
        <v>0.5179968701095462</v>
      </c>
      <c r="T4275" s="11">
        <f>shipments9[[#This Row],[Amount]]/shipments9[[#This Row],[Boxes]]</f>
        <v>7.9874999999999998</v>
      </c>
    </row>
    <row r="4276" spans="1:20" hidden="1" x14ac:dyDescent="0.25">
      <c r="A4276" t="s">
        <v>4473</v>
      </c>
      <c r="B4276" t="s">
        <v>42</v>
      </c>
      <c r="C4276" t="s">
        <v>128</v>
      </c>
      <c r="D4276" t="s">
        <v>28</v>
      </c>
      <c r="E4276" s="1">
        <v>45118</v>
      </c>
      <c r="F4276" s="1" t="str">
        <f>TEXT(shipments9[[#This Row],[Shipdate]],"ddd")</f>
        <v>Tue</v>
      </c>
      <c r="G4276" s="1" t="str">
        <f>IF(OR(shipments9[[#This Row],[Day Name]]="Sat",shipments9[[#This Row],[Day Name]]="Sun"),"Weekend","Weekday")</f>
        <v>Weekday</v>
      </c>
      <c r="H4276">
        <v>4119.75</v>
      </c>
      <c r="I4276">
        <v>515</v>
      </c>
      <c r="J4276" t="s">
        <v>172</v>
      </c>
      <c r="K4276" t="s">
        <v>8151</v>
      </c>
      <c r="L4276" t="s">
        <v>8160</v>
      </c>
      <c r="M4276">
        <v>7</v>
      </c>
      <c r="N4276" t="s">
        <v>8161</v>
      </c>
      <c r="O4276" s="4">
        <f>INDEX(products[Cost_per_box], MATCH(shipments9[[#This Row],[PID]], products[PID], 0))</f>
        <v>3.85</v>
      </c>
      <c r="P4276" s="4">
        <f>shipments9[[#This Row],[Boxes]]*shipments9[[#This Row],[Cost Per Box]]</f>
        <v>1982.75</v>
      </c>
      <c r="Q4276" s="4">
        <f>shipments9[[#This Row],[Amount]] -shipments9[[#This Row],[total cost]]</f>
        <v>2137</v>
      </c>
      <c r="R4276" s="4" t="str">
        <f>IF(shipments9[[#This Row],[Gross Profit]]&lt;0,"Loss","Profit")</f>
        <v>Profit</v>
      </c>
      <c r="S4276" s="9">
        <f>shipments9[[#This Row],[Gross Profit]]/shipments9[[#This Row],[Amount]]</f>
        <v>0.51872079616481581</v>
      </c>
      <c r="T4276" s="11">
        <f>shipments9[[#This Row],[Amount]]/shipments9[[#This Row],[Boxes]]</f>
        <v>7.9995145631067963</v>
      </c>
    </row>
    <row r="4277" spans="1:20" hidden="1" x14ac:dyDescent="0.25">
      <c r="A4277" t="s">
        <v>4474</v>
      </c>
      <c r="B4277" t="s">
        <v>42</v>
      </c>
      <c r="C4277" t="s">
        <v>128</v>
      </c>
      <c r="D4277" t="s">
        <v>28</v>
      </c>
      <c r="E4277" s="1">
        <v>45238</v>
      </c>
      <c r="F4277" s="1" t="str">
        <f>TEXT(shipments9[[#This Row],[Shipdate]],"ddd")</f>
        <v>Wed</v>
      </c>
      <c r="G4277" s="1" t="str">
        <f>IF(OR(shipments9[[#This Row],[Day Name]]="Sat",shipments9[[#This Row],[Day Name]]="Sun"),"Weekend","Weekday")</f>
        <v>Weekday</v>
      </c>
      <c r="H4277">
        <v>4977</v>
      </c>
      <c r="I4277">
        <v>711</v>
      </c>
      <c r="J4277" t="s">
        <v>172</v>
      </c>
      <c r="K4277" t="s">
        <v>8151</v>
      </c>
      <c r="L4277" t="s">
        <v>8152</v>
      </c>
      <c r="M4277">
        <v>11</v>
      </c>
      <c r="N4277" t="s">
        <v>8165</v>
      </c>
      <c r="O4277" s="4">
        <f>INDEX(products[Cost_per_box], MATCH(shipments9[[#This Row],[PID]], products[PID], 0))</f>
        <v>3.85</v>
      </c>
      <c r="P4277" s="4">
        <f>shipments9[[#This Row],[Boxes]]*shipments9[[#This Row],[Cost Per Box]]</f>
        <v>2737.35</v>
      </c>
      <c r="Q4277" s="4">
        <f>shipments9[[#This Row],[Amount]] -shipments9[[#This Row],[total cost]]</f>
        <v>2239.65</v>
      </c>
      <c r="R4277" s="4" t="str">
        <f>IF(shipments9[[#This Row],[Gross Profit]]&lt;0,"Loss","Profit")</f>
        <v>Profit</v>
      </c>
      <c r="S4277" s="9">
        <f>shipments9[[#This Row],[Gross Profit]]/shipments9[[#This Row],[Amount]]</f>
        <v>0.45</v>
      </c>
      <c r="T4277" s="11">
        <f>shipments9[[#This Row],[Amount]]/shipments9[[#This Row],[Boxes]]</f>
        <v>7</v>
      </c>
    </row>
    <row r="4278" spans="1:20" hidden="1" x14ac:dyDescent="0.25">
      <c r="A4278" t="s">
        <v>4475</v>
      </c>
      <c r="B4278" t="s">
        <v>42</v>
      </c>
      <c r="C4278" t="s">
        <v>128</v>
      </c>
      <c r="D4278" t="s">
        <v>28</v>
      </c>
      <c r="E4278" s="1">
        <v>45415</v>
      </c>
      <c r="F4278" s="1" t="str">
        <f>TEXT(shipments9[[#This Row],[Shipdate]],"ddd")</f>
        <v>Fri</v>
      </c>
      <c r="G4278" s="1" t="str">
        <f>IF(OR(shipments9[[#This Row],[Day Name]]="Sat",shipments9[[#This Row],[Day Name]]="Sun"),"Weekend","Weekday")</f>
        <v>Weekday</v>
      </c>
      <c r="H4278">
        <v>8961.75</v>
      </c>
      <c r="I4278">
        <v>1793</v>
      </c>
      <c r="J4278" t="s">
        <v>172</v>
      </c>
      <c r="K4278" t="s">
        <v>8155</v>
      </c>
      <c r="L4278" t="s">
        <v>8154</v>
      </c>
      <c r="M4278">
        <v>5</v>
      </c>
      <c r="N4278" t="s">
        <v>201</v>
      </c>
      <c r="O4278" s="4">
        <f>INDEX(products[Cost_per_box], MATCH(shipments9[[#This Row],[PID]], products[PID], 0))</f>
        <v>3.85</v>
      </c>
      <c r="P4278" s="4">
        <f>shipments9[[#This Row],[Boxes]]*shipments9[[#This Row],[Cost Per Box]]</f>
        <v>6903.05</v>
      </c>
      <c r="Q4278" s="4">
        <f>shipments9[[#This Row],[Amount]] -shipments9[[#This Row],[total cost]]</f>
        <v>2058.6999999999998</v>
      </c>
      <c r="R4278" s="4" t="str">
        <f>IF(shipments9[[#This Row],[Gross Profit]]&lt;0,"Loss","Profit")</f>
        <v>Profit</v>
      </c>
      <c r="S4278" s="9">
        <f>shipments9[[#This Row],[Gross Profit]]/shipments9[[#This Row],[Amount]]</f>
        <v>0.22972075766451863</v>
      </c>
      <c r="T4278" s="11">
        <f>shipments9[[#This Row],[Amount]]/shipments9[[#This Row],[Boxes]]</f>
        <v>4.9981873954266591</v>
      </c>
    </row>
    <row r="4279" spans="1:20" hidden="1" x14ac:dyDescent="0.25">
      <c r="A4279" t="s">
        <v>4476</v>
      </c>
      <c r="B4279" t="s">
        <v>42</v>
      </c>
      <c r="C4279" t="s">
        <v>128</v>
      </c>
      <c r="D4279" t="s">
        <v>28</v>
      </c>
      <c r="E4279" s="1">
        <v>45282</v>
      </c>
      <c r="F4279" s="1" t="str">
        <f>TEXT(shipments9[[#This Row],[Shipdate]],"ddd")</f>
        <v>Fri</v>
      </c>
      <c r="G4279" s="1" t="str">
        <f>IF(OR(shipments9[[#This Row],[Day Name]]="Sat",shipments9[[#This Row],[Day Name]]="Sun"),"Weekend","Weekday")</f>
        <v>Weekday</v>
      </c>
      <c r="H4279">
        <v>7184.25</v>
      </c>
      <c r="I4279">
        <v>1198</v>
      </c>
      <c r="J4279" t="s">
        <v>172</v>
      </c>
      <c r="K4279" t="s">
        <v>8151</v>
      </c>
      <c r="L4279" t="s">
        <v>8152</v>
      </c>
      <c r="M4279">
        <v>12</v>
      </c>
      <c r="N4279" t="s">
        <v>8166</v>
      </c>
      <c r="O4279" s="4">
        <f>INDEX(products[Cost_per_box], MATCH(shipments9[[#This Row],[PID]], products[PID], 0))</f>
        <v>3.85</v>
      </c>
      <c r="P4279" s="4">
        <f>shipments9[[#This Row],[Boxes]]*shipments9[[#This Row],[Cost Per Box]]</f>
        <v>4612.3</v>
      </c>
      <c r="Q4279" s="4">
        <f>shipments9[[#This Row],[Amount]] -shipments9[[#This Row],[total cost]]</f>
        <v>2571.9499999999998</v>
      </c>
      <c r="R4279" s="4" t="str">
        <f>IF(shipments9[[#This Row],[Gross Profit]]&lt;0,"Loss","Profit")</f>
        <v>Profit</v>
      </c>
      <c r="S4279" s="9">
        <f>shipments9[[#This Row],[Gross Profit]]/shipments9[[#This Row],[Amount]]</f>
        <v>0.35799839927619442</v>
      </c>
      <c r="T4279" s="11">
        <f>shipments9[[#This Row],[Amount]]/shipments9[[#This Row],[Boxes]]</f>
        <v>5.9968697829716193</v>
      </c>
    </row>
    <row r="4280" spans="1:20" hidden="1" x14ac:dyDescent="0.25">
      <c r="A4280" t="s">
        <v>4477</v>
      </c>
      <c r="B4280" t="s">
        <v>42</v>
      </c>
      <c r="C4280" t="s">
        <v>128</v>
      </c>
      <c r="D4280" t="s">
        <v>28</v>
      </c>
      <c r="E4280" s="1">
        <v>45308</v>
      </c>
      <c r="F4280" s="1" t="str">
        <f>TEXT(shipments9[[#This Row],[Shipdate]],"ddd")</f>
        <v>Wed</v>
      </c>
      <c r="G4280" s="1" t="str">
        <f>IF(OR(shipments9[[#This Row],[Day Name]]="Sat",shipments9[[#This Row],[Day Name]]="Sun"),"Weekend","Weekday")</f>
        <v>Weekday</v>
      </c>
      <c r="H4280">
        <v>337.5</v>
      </c>
      <c r="I4280">
        <v>57</v>
      </c>
      <c r="J4280" t="s">
        <v>172</v>
      </c>
      <c r="K4280" t="s">
        <v>8155</v>
      </c>
      <c r="L4280" t="s">
        <v>8156</v>
      </c>
      <c r="M4280">
        <v>1</v>
      </c>
      <c r="N4280" t="s">
        <v>8163</v>
      </c>
      <c r="O4280" s="4">
        <f>INDEX(products[Cost_per_box], MATCH(shipments9[[#This Row],[PID]], products[PID], 0))</f>
        <v>3.85</v>
      </c>
      <c r="P4280" s="4">
        <f>shipments9[[#This Row],[Boxes]]*shipments9[[#This Row],[Cost Per Box]]</f>
        <v>219.45000000000002</v>
      </c>
      <c r="Q4280" s="4">
        <f>shipments9[[#This Row],[Amount]] -shipments9[[#This Row],[total cost]]</f>
        <v>118.04999999999998</v>
      </c>
      <c r="R4280" s="4" t="str">
        <f>IF(shipments9[[#This Row],[Gross Profit]]&lt;0,"Loss","Profit")</f>
        <v>Profit</v>
      </c>
      <c r="S4280" s="9">
        <f>shipments9[[#This Row],[Gross Profit]]/shipments9[[#This Row],[Amount]]</f>
        <v>0.34977777777777774</v>
      </c>
      <c r="T4280" s="11">
        <f>shipments9[[#This Row],[Amount]]/shipments9[[#This Row],[Boxes]]</f>
        <v>5.9210526315789478</v>
      </c>
    </row>
    <row r="4281" spans="1:20" hidden="1" x14ac:dyDescent="0.25">
      <c r="A4281" t="s">
        <v>4478</v>
      </c>
      <c r="B4281" t="s">
        <v>45</v>
      </c>
      <c r="C4281" t="s">
        <v>128</v>
      </c>
      <c r="D4281" t="s">
        <v>28</v>
      </c>
      <c r="E4281" s="1">
        <v>45364</v>
      </c>
      <c r="F4281" s="1" t="str">
        <f>TEXT(shipments9[[#This Row],[Shipdate]],"ddd")</f>
        <v>Wed</v>
      </c>
      <c r="G4281" s="1" t="str">
        <f>IF(OR(shipments9[[#This Row],[Day Name]]="Sat",shipments9[[#This Row],[Day Name]]="Sun"),"Weekend","Weekday")</f>
        <v>Weekday</v>
      </c>
      <c r="H4281">
        <v>211.5</v>
      </c>
      <c r="I4281">
        <v>43</v>
      </c>
      <c r="J4281" t="s">
        <v>172</v>
      </c>
      <c r="K4281" t="s">
        <v>8155</v>
      </c>
      <c r="L4281" t="s">
        <v>8156</v>
      </c>
      <c r="M4281">
        <v>3</v>
      </c>
      <c r="N4281" t="s">
        <v>8164</v>
      </c>
      <c r="O4281" s="4">
        <f>INDEX(products[Cost_per_box], MATCH(shipments9[[#This Row],[PID]], products[PID], 0))</f>
        <v>3.85</v>
      </c>
      <c r="P4281" s="4">
        <f>shipments9[[#This Row],[Boxes]]*shipments9[[#This Row],[Cost Per Box]]</f>
        <v>165.55</v>
      </c>
      <c r="Q4281" s="4">
        <f>shipments9[[#This Row],[Amount]] -shipments9[[#This Row],[total cost]]</f>
        <v>45.949999999999989</v>
      </c>
      <c r="R4281" s="4" t="str">
        <f>IF(shipments9[[#This Row],[Gross Profit]]&lt;0,"Loss","Profit")</f>
        <v>Profit</v>
      </c>
      <c r="S4281" s="9">
        <f>shipments9[[#This Row],[Gross Profit]]/shipments9[[#This Row],[Amount]]</f>
        <v>0.21725768321512998</v>
      </c>
      <c r="T4281" s="11">
        <f>shipments9[[#This Row],[Amount]]/shipments9[[#This Row],[Boxes]]</f>
        <v>4.9186046511627906</v>
      </c>
    </row>
    <row r="4282" spans="1:20" hidden="1" x14ac:dyDescent="0.25">
      <c r="A4282" t="s">
        <v>4479</v>
      </c>
      <c r="B4282" t="s">
        <v>45</v>
      </c>
      <c r="C4282" t="s">
        <v>128</v>
      </c>
      <c r="D4282" t="s">
        <v>28</v>
      </c>
      <c r="E4282" s="1">
        <v>44930</v>
      </c>
      <c r="F4282" s="1" t="str">
        <f>TEXT(shipments9[[#This Row],[Shipdate]],"ddd")</f>
        <v>Wed</v>
      </c>
      <c r="G4282" s="1" t="str">
        <f>IF(OR(shipments9[[#This Row],[Day Name]]="Sat",shipments9[[#This Row],[Day Name]]="Sun"),"Weekend","Weekday")</f>
        <v>Weekday</v>
      </c>
      <c r="H4282">
        <v>6237</v>
      </c>
      <c r="I4282">
        <v>1248</v>
      </c>
      <c r="J4282" t="s">
        <v>172</v>
      </c>
      <c r="K4282" t="s">
        <v>8151</v>
      </c>
      <c r="L4282" t="s">
        <v>8156</v>
      </c>
      <c r="M4282">
        <v>1</v>
      </c>
      <c r="N4282" t="s">
        <v>8163</v>
      </c>
      <c r="O4282" s="4">
        <f>INDEX(products[Cost_per_box], MATCH(shipments9[[#This Row],[PID]], products[PID], 0))</f>
        <v>3.85</v>
      </c>
      <c r="P4282" s="4">
        <f>shipments9[[#This Row],[Boxes]]*shipments9[[#This Row],[Cost Per Box]]</f>
        <v>4804.8</v>
      </c>
      <c r="Q4282" s="4">
        <f>shipments9[[#This Row],[Amount]] -shipments9[[#This Row],[total cost]]</f>
        <v>1432.1999999999998</v>
      </c>
      <c r="R4282" s="4" t="str">
        <f>IF(shipments9[[#This Row],[Gross Profit]]&lt;0,"Loss","Profit")</f>
        <v>Profit</v>
      </c>
      <c r="S4282" s="9">
        <f>shipments9[[#This Row],[Gross Profit]]/shipments9[[#This Row],[Amount]]</f>
        <v>0.2296296296296296</v>
      </c>
      <c r="T4282" s="11">
        <f>shipments9[[#This Row],[Amount]]/shipments9[[#This Row],[Boxes]]</f>
        <v>4.9975961538461542</v>
      </c>
    </row>
    <row r="4283" spans="1:20" hidden="1" x14ac:dyDescent="0.25">
      <c r="A4283" t="s">
        <v>4480</v>
      </c>
      <c r="B4283" t="s">
        <v>45</v>
      </c>
      <c r="C4283" t="s">
        <v>128</v>
      </c>
      <c r="D4283" t="s">
        <v>28</v>
      </c>
      <c r="E4283" s="1">
        <v>45243</v>
      </c>
      <c r="F4283" s="1" t="str">
        <f>TEXT(shipments9[[#This Row],[Shipdate]],"ddd")</f>
        <v>Mon</v>
      </c>
      <c r="G4283" s="1" t="str">
        <f>IF(OR(shipments9[[#This Row],[Day Name]]="Sat",shipments9[[#This Row],[Day Name]]="Sun"),"Weekend","Weekday")</f>
        <v>Weekday</v>
      </c>
      <c r="H4283">
        <v>3710.25</v>
      </c>
      <c r="I4283">
        <v>743</v>
      </c>
      <c r="J4283" t="s">
        <v>172</v>
      </c>
      <c r="K4283" t="s">
        <v>8151</v>
      </c>
      <c r="L4283" t="s">
        <v>8152</v>
      </c>
      <c r="M4283">
        <v>11</v>
      </c>
      <c r="N4283" t="s">
        <v>8165</v>
      </c>
      <c r="O4283" s="4">
        <f>INDEX(products[Cost_per_box], MATCH(shipments9[[#This Row],[PID]], products[PID], 0))</f>
        <v>3.85</v>
      </c>
      <c r="P4283" s="4">
        <f>shipments9[[#This Row],[Boxes]]*shipments9[[#This Row],[Cost Per Box]]</f>
        <v>2860.55</v>
      </c>
      <c r="Q4283" s="4">
        <f>shipments9[[#This Row],[Amount]] -shipments9[[#This Row],[total cost]]</f>
        <v>849.69999999999982</v>
      </c>
      <c r="R4283" s="4" t="str">
        <f>IF(shipments9[[#This Row],[Gross Profit]]&lt;0,"Loss","Profit")</f>
        <v>Profit</v>
      </c>
      <c r="S4283" s="9">
        <f>shipments9[[#This Row],[Gross Profit]]/shipments9[[#This Row],[Amount]]</f>
        <v>0.22901421737079708</v>
      </c>
      <c r="T4283" s="11">
        <f>shipments9[[#This Row],[Amount]]/shipments9[[#This Row],[Boxes]]</f>
        <v>4.993606998654105</v>
      </c>
    </row>
    <row r="4284" spans="1:20" hidden="1" x14ac:dyDescent="0.25">
      <c r="A4284" t="s">
        <v>4481</v>
      </c>
      <c r="B4284" t="s">
        <v>45</v>
      </c>
      <c r="C4284" t="s">
        <v>128</v>
      </c>
      <c r="D4284" t="s">
        <v>28</v>
      </c>
      <c r="E4284" s="1">
        <v>45421</v>
      </c>
      <c r="F4284" s="1" t="str">
        <f>TEXT(shipments9[[#This Row],[Shipdate]],"ddd")</f>
        <v>Thu</v>
      </c>
      <c r="G4284" s="1" t="str">
        <f>IF(OR(shipments9[[#This Row],[Day Name]]="Sat",shipments9[[#This Row],[Day Name]]="Sun"),"Weekend","Weekday")</f>
        <v>Weekday</v>
      </c>
      <c r="H4284">
        <v>504</v>
      </c>
      <c r="I4284">
        <v>84</v>
      </c>
      <c r="J4284" t="s">
        <v>172</v>
      </c>
      <c r="K4284" t="s">
        <v>8155</v>
      </c>
      <c r="L4284" t="s">
        <v>8154</v>
      </c>
      <c r="M4284">
        <v>5</v>
      </c>
      <c r="N4284" t="s">
        <v>201</v>
      </c>
      <c r="O4284" s="4">
        <f>INDEX(products[Cost_per_box], MATCH(shipments9[[#This Row],[PID]], products[PID], 0))</f>
        <v>3.85</v>
      </c>
      <c r="P4284" s="4">
        <f>shipments9[[#This Row],[Boxes]]*shipments9[[#This Row],[Cost Per Box]]</f>
        <v>323.40000000000003</v>
      </c>
      <c r="Q4284" s="4">
        <f>shipments9[[#This Row],[Amount]] -shipments9[[#This Row],[total cost]]</f>
        <v>180.59999999999997</v>
      </c>
      <c r="R4284" s="4" t="str">
        <f>IF(shipments9[[#This Row],[Gross Profit]]&lt;0,"Loss","Profit")</f>
        <v>Profit</v>
      </c>
      <c r="S4284" s="9">
        <f>shipments9[[#This Row],[Gross Profit]]/shipments9[[#This Row],[Amount]]</f>
        <v>0.35833333333333328</v>
      </c>
      <c r="T4284" s="11">
        <f>shipments9[[#This Row],[Amount]]/shipments9[[#This Row],[Boxes]]</f>
        <v>6</v>
      </c>
    </row>
    <row r="4285" spans="1:20" hidden="1" x14ac:dyDescent="0.25">
      <c r="A4285" t="s">
        <v>4482</v>
      </c>
      <c r="B4285" t="s">
        <v>71</v>
      </c>
      <c r="C4285" t="s">
        <v>128</v>
      </c>
      <c r="D4285" t="s">
        <v>28</v>
      </c>
      <c r="E4285" s="1">
        <v>44957</v>
      </c>
      <c r="F4285" s="1" t="str">
        <f>TEXT(shipments9[[#This Row],[Shipdate]],"ddd")</f>
        <v>Tue</v>
      </c>
      <c r="G4285" s="1" t="str">
        <f>IF(OR(shipments9[[#This Row],[Day Name]]="Sat",shipments9[[#This Row],[Day Name]]="Sun"),"Weekend","Weekday")</f>
        <v>Weekday</v>
      </c>
      <c r="H4285">
        <v>2108.25</v>
      </c>
      <c r="I4285">
        <v>235</v>
      </c>
      <c r="J4285" t="s">
        <v>172</v>
      </c>
      <c r="K4285" t="s">
        <v>8151</v>
      </c>
      <c r="L4285" t="s">
        <v>8156</v>
      </c>
      <c r="M4285">
        <v>1</v>
      </c>
      <c r="N4285" t="s">
        <v>8163</v>
      </c>
      <c r="O4285" s="4">
        <f>INDEX(products[Cost_per_box], MATCH(shipments9[[#This Row],[PID]], products[PID], 0))</f>
        <v>3.85</v>
      </c>
      <c r="P4285" s="4">
        <f>shipments9[[#This Row],[Boxes]]*shipments9[[#This Row],[Cost Per Box]]</f>
        <v>904.75</v>
      </c>
      <c r="Q4285" s="4">
        <f>shipments9[[#This Row],[Amount]] -shipments9[[#This Row],[total cost]]</f>
        <v>1203.5</v>
      </c>
      <c r="R4285" s="4" t="str">
        <f>IF(shipments9[[#This Row],[Gross Profit]]&lt;0,"Loss","Profit")</f>
        <v>Profit</v>
      </c>
      <c r="S4285" s="9">
        <f>shipments9[[#This Row],[Gross Profit]]/shipments9[[#This Row],[Amount]]</f>
        <v>0.57085260286967865</v>
      </c>
      <c r="T4285" s="11">
        <f>shipments9[[#This Row],[Amount]]/shipments9[[#This Row],[Boxes]]</f>
        <v>8.9712765957446816</v>
      </c>
    </row>
    <row r="4286" spans="1:20" hidden="1" x14ac:dyDescent="0.25">
      <c r="A4286" t="s">
        <v>4483</v>
      </c>
      <c r="B4286" t="s">
        <v>71</v>
      </c>
      <c r="C4286" t="s">
        <v>128</v>
      </c>
      <c r="D4286" t="s">
        <v>28</v>
      </c>
      <c r="E4286" s="1">
        <v>44956</v>
      </c>
      <c r="F4286" s="1" t="str">
        <f>TEXT(shipments9[[#This Row],[Shipdate]],"ddd")</f>
        <v>Mon</v>
      </c>
      <c r="G4286" s="1" t="str">
        <f>IF(OR(shipments9[[#This Row],[Day Name]]="Sat",shipments9[[#This Row],[Day Name]]="Sun"),"Weekend","Weekday")</f>
        <v>Weekday</v>
      </c>
      <c r="H4286">
        <v>13556.25</v>
      </c>
      <c r="I4286">
        <v>1937</v>
      </c>
      <c r="J4286" t="s">
        <v>172</v>
      </c>
      <c r="K4286" t="s">
        <v>8151</v>
      </c>
      <c r="L4286" t="s">
        <v>8156</v>
      </c>
      <c r="M4286">
        <v>1</v>
      </c>
      <c r="N4286" t="s">
        <v>8163</v>
      </c>
      <c r="O4286" s="4">
        <f>INDEX(products[Cost_per_box], MATCH(shipments9[[#This Row],[PID]], products[PID], 0))</f>
        <v>3.85</v>
      </c>
      <c r="P4286" s="4">
        <f>shipments9[[#This Row],[Boxes]]*shipments9[[#This Row],[Cost Per Box]]</f>
        <v>7457.45</v>
      </c>
      <c r="Q4286" s="4">
        <f>shipments9[[#This Row],[Amount]] -shipments9[[#This Row],[total cost]]</f>
        <v>6098.8</v>
      </c>
      <c r="R4286" s="4" t="str">
        <f>IF(shipments9[[#This Row],[Gross Profit]]&lt;0,"Loss","Profit")</f>
        <v>Profit</v>
      </c>
      <c r="S4286" s="9">
        <f>shipments9[[#This Row],[Gross Profit]]/shipments9[[#This Row],[Amount]]</f>
        <v>0.44988842784693406</v>
      </c>
      <c r="T4286" s="11">
        <f>shipments9[[#This Row],[Amount]]/shipments9[[#This Row],[Boxes]]</f>
        <v>6.9985802787816214</v>
      </c>
    </row>
    <row r="4287" spans="1:20" hidden="1" x14ac:dyDescent="0.25">
      <c r="A4287" t="s">
        <v>4484</v>
      </c>
      <c r="B4287" t="s">
        <v>71</v>
      </c>
      <c r="C4287" t="s">
        <v>128</v>
      </c>
      <c r="D4287" t="s">
        <v>28</v>
      </c>
      <c r="E4287" s="1">
        <v>45124</v>
      </c>
      <c r="F4287" s="1" t="str">
        <f>TEXT(shipments9[[#This Row],[Shipdate]],"ddd")</f>
        <v>Mon</v>
      </c>
      <c r="G4287" s="1" t="str">
        <f>IF(OR(shipments9[[#This Row],[Day Name]]="Sat",shipments9[[#This Row],[Day Name]]="Sun"),"Weekend","Weekday")</f>
        <v>Weekday</v>
      </c>
      <c r="H4287">
        <v>1161</v>
      </c>
      <c r="I4287">
        <v>166</v>
      </c>
      <c r="J4287" t="s">
        <v>172</v>
      </c>
      <c r="K4287" t="s">
        <v>8151</v>
      </c>
      <c r="L4287" t="s">
        <v>8160</v>
      </c>
      <c r="M4287">
        <v>7</v>
      </c>
      <c r="N4287" t="s">
        <v>8161</v>
      </c>
      <c r="O4287" s="4">
        <f>INDEX(products[Cost_per_box], MATCH(shipments9[[#This Row],[PID]], products[PID], 0))</f>
        <v>3.85</v>
      </c>
      <c r="P4287" s="4">
        <f>shipments9[[#This Row],[Boxes]]*shipments9[[#This Row],[Cost Per Box]]</f>
        <v>639.1</v>
      </c>
      <c r="Q4287" s="4">
        <f>shipments9[[#This Row],[Amount]] -shipments9[[#This Row],[total cost]]</f>
        <v>521.9</v>
      </c>
      <c r="R4287" s="4" t="str">
        <f>IF(shipments9[[#This Row],[Gross Profit]]&lt;0,"Loss","Profit")</f>
        <v>Profit</v>
      </c>
      <c r="S4287" s="9">
        <f>shipments9[[#This Row],[Gross Profit]]/shipments9[[#This Row],[Amount]]</f>
        <v>0.44952627045650301</v>
      </c>
      <c r="T4287" s="11">
        <f>shipments9[[#This Row],[Amount]]/shipments9[[#This Row],[Boxes]]</f>
        <v>6.9939759036144578</v>
      </c>
    </row>
    <row r="4288" spans="1:20" hidden="1" x14ac:dyDescent="0.25">
      <c r="A4288" t="s">
        <v>4485</v>
      </c>
      <c r="B4288" t="s">
        <v>49</v>
      </c>
      <c r="C4288" t="s">
        <v>128</v>
      </c>
      <c r="D4288" t="s">
        <v>28</v>
      </c>
      <c r="E4288" s="1">
        <v>45196</v>
      </c>
      <c r="F4288" s="1" t="str">
        <f>TEXT(shipments9[[#This Row],[Shipdate]],"ddd")</f>
        <v>Wed</v>
      </c>
      <c r="G4288" s="1" t="str">
        <f>IF(OR(shipments9[[#This Row],[Day Name]]="Sat",shipments9[[#This Row],[Day Name]]="Sun"),"Weekend","Weekday")</f>
        <v>Weekday</v>
      </c>
      <c r="H4288">
        <v>6882.75</v>
      </c>
      <c r="I4288">
        <v>765</v>
      </c>
      <c r="J4288" t="s">
        <v>172</v>
      </c>
      <c r="K4288" t="s">
        <v>8151</v>
      </c>
      <c r="L4288" t="s">
        <v>8160</v>
      </c>
      <c r="M4288">
        <v>9</v>
      </c>
      <c r="N4288" t="s">
        <v>8167</v>
      </c>
      <c r="O4288" s="4">
        <f>INDEX(products[Cost_per_box], MATCH(shipments9[[#This Row],[PID]], products[PID], 0))</f>
        <v>3.85</v>
      </c>
      <c r="P4288" s="4">
        <f>shipments9[[#This Row],[Boxes]]*shipments9[[#This Row],[Cost Per Box]]</f>
        <v>2945.25</v>
      </c>
      <c r="Q4288" s="4">
        <f>shipments9[[#This Row],[Amount]] -shipments9[[#This Row],[total cost]]</f>
        <v>3937.5</v>
      </c>
      <c r="R4288" s="4" t="str">
        <f>IF(shipments9[[#This Row],[Gross Profit]]&lt;0,"Loss","Profit")</f>
        <v>Profit</v>
      </c>
      <c r="S4288" s="9">
        <f>shipments9[[#This Row],[Gross Profit]]/shipments9[[#This Row],[Amount]]</f>
        <v>0.57208237986270027</v>
      </c>
      <c r="T4288" s="11">
        <f>shipments9[[#This Row],[Amount]]/shipments9[[#This Row],[Boxes]]</f>
        <v>8.9970588235294109</v>
      </c>
    </row>
    <row r="4289" spans="1:20" hidden="1" x14ac:dyDescent="0.25">
      <c r="A4289" t="s">
        <v>4486</v>
      </c>
      <c r="B4289" t="s">
        <v>49</v>
      </c>
      <c r="C4289" t="s">
        <v>128</v>
      </c>
      <c r="D4289" t="s">
        <v>28</v>
      </c>
      <c r="E4289" s="1">
        <v>44953</v>
      </c>
      <c r="F4289" s="1" t="str">
        <f>TEXT(shipments9[[#This Row],[Shipdate]],"ddd")</f>
        <v>Fri</v>
      </c>
      <c r="G4289" s="1" t="str">
        <f>IF(OR(shipments9[[#This Row],[Day Name]]="Sat",shipments9[[#This Row],[Day Name]]="Sun"),"Weekend","Weekday")</f>
        <v>Weekday</v>
      </c>
      <c r="H4289">
        <v>8349.75</v>
      </c>
      <c r="I4289">
        <v>928</v>
      </c>
      <c r="J4289" t="s">
        <v>172</v>
      </c>
      <c r="K4289" t="s">
        <v>8151</v>
      </c>
      <c r="L4289" t="s">
        <v>8156</v>
      </c>
      <c r="M4289">
        <v>1</v>
      </c>
      <c r="N4289" t="s">
        <v>8163</v>
      </c>
      <c r="O4289" s="4">
        <f>INDEX(products[Cost_per_box], MATCH(shipments9[[#This Row],[PID]], products[PID], 0))</f>
        <v>3.85</v>
      </c>
      <c r="P4289" s="4">
        <f>shipments9[[#This Row],[Boxes]]*shipments9[[#This Row],[Cost Per Box]]</f>
        <v>3572.8</v>
      </c>
      <c r="Q4289" s="4">
        <f>shipments9[[#This Row],[Amount]] -shipments9[[#This Row],[total cost]]</f>
        <v>4776.95</v>
      </c>
      <c r="R4289" s="4" t="str">
        <f>IF(shipments9[[#This Row],[Gross Profit]]&lt;0,"Loss","Profit")</f>
        <v>Profit</v>
      </c>
      <c r="S4289" s="9">
        <f>shipments9[[#This Row],[Gross Profit]]/shipments9[[#This Row],[Amount]]</f>
        <v>0.5721069493098595</v>
      </c>
      <c r="T4289" s="11">
        <f>shipments9[[#This Row],[Amount]]/shipments9[[#This Row],[Boxes]]</f>
        <v>8.9975754310344822</v>
      </c>
    </row>
    <row r="4290" spans="1:20" hidden="1" x14ac:dyDescent="0.25">
      <c r="A4290" t="s">
        <v>4487</v>
      </c>
      <c r="B4290" t="s">
        <v>49</v>
      </c>
      <c r="C4290" t="s">
        <v>128</v>
      </c>
      <c r="D4290" t="s">
        <v>28</v>
      </c>
      <c r="E4290" s="1">
        <v>45313</v>
      </c>
      <c r="F4290" s="1" t="str">
        <f>TEXT(shipments9[[#This Row],[Shipdate]],"ddd")</f>
        <v>Mon</v>
      </c>
      <c r="G4290" s="1" t="str">
        <f>IF(OR(shipments9[[#This Row],[Day Name]]="Sat",shipments9[[#This Row],[Day Name]]="Sun"),"Weekend","Weekday")</f>
        <v>Weekday</v>
      </c>
      <c r="H4290">
        <v>5476.5</v>
      </c>
      <c r="I4290">
        <v>609</v>
      </c>
      <c r="J4290" t="s">
        <v>172</v>
      </c>
      <c r="K4290" t="s">
        <v>8155</v>
      </c>
      <c r="L4290" t="s">
        <v>8156</v>
      </c>
      <c r="M4290">
        <v>1</v>
      </c>
      <c r="N4290" t="s">
        <v>8163</v>
      </c>
      <c r="O4290" s="4">
        <f>INDEX(products[Cost_per_box], MATCH(shipments9[[#This Row],[PID]], products[PID], 0))</f>
        <v>3.85</v>
      </c>
      <c r="P4290" s="4">
        <f>shipments9[[#This Row],[Boxes]]*shipments9[[#This Row],[Cost Per Box]]</f>
        <v>2344.65</v>
      </c>
      <c r="Q4290" s="4">
        <f>shipments9[[#This Row],[Amount]] -shipments9[[#This Row],[total cost]]</f>
        <v>3131.85</v>
      </c>
      <c r="R4290" s="4" t="str">
        <f>IF(shipments9[[#This Row],[Gross Profit]]&lt;0,"Loss","Profit")</f>
        <v>Profit</v>
      </c>
      <c r="S4290" s="9">
        <f>shipments9[[#This Row],[Gross Profit]]/shipments9[[#This Row],[Amount]]</f>
        <v>0.57187072035058883</v>
      </c>
      <c r="T4290" s="11">
        <f>shipments9[[#This Row],[Amount]]/shipments9[[#This Row],[Boxes]]</f>
        <v>8.9926108374384235</v>
      </c>
    </row>
    <row r="4291" spans="1:20" hidden="1" x14ac:dyDescent="0.25">
      <c r="A4291" t="s">
        <v>4488</v>
      </c>
      <c r="B4291" t="s">
        <v>49</v>
      </c>
      <c r="C4291" t="s">
        <v>128</v>
      </c>
      <c r="D4291" t="s">
        <v>28</v>
      </c>
      <c r="E4291" s="1">
        <v>45397</v>
      </c>
      <c r="F4291" s="1" t="str">
        <f>TEXT(shipments9[[#This Row],[Shipdate]],"ddd")</f>
        <v>Mon</v>
      </c>
      <c r="G4291" s="1" t="str">
        <f>IF(OR(shipments9[[#This Row],[Day Name]]="Sat",shipments9[[#This Row],[Day Name]]="Sun"),"Weekend","Weekday")</f>
        <v>Weekday</v>
      </c>
      <c r="H4291">
        <v>2823.75</v>
      </c>
      <c r="I4291">
        <v>471</v>
      </c>
      <c r="J4291" t="s">
        <v>172</v>
      </c>
      <c r="K4291" t="s">
        <v>8155</v>
      </c>
      <c r="L4291" t="s">
        <v>8154</v>
      </c>
      <c r="M4291">
        <v>4</v>
      </c>
      <c r="N4291" t="s">
        <v>8158</v>
      </c>
      <c r="O4291" s="4">
        <f>INDEX(products[Cost_per_box], MATCH(shipments9[[#This Row],[PID]], products[PID], 0))</f>
        <v>3.85</v>
      </c>
      <c r="P4291" s="4">
        <f>shipments9[[#This Row],[Boxes]]*shipments9[[#This Row],[Cost Per Box]]</f>
        <v>1813.3500000000001</v>
      </c>
      <c r="Q4291" s="4">
        <f>shipments9[[#This Row],[Amount]] -shipments9[[#This Row],[total cost]]</f>
        <v>1010.3999999999999</v>
      </c>
      <c r="R4291" s="4" t="str">
        <f>IF(shipments9[[#This Row],[Gross Profit]]&lt;0,"Loss","Profit")</f>
        <v>Profit</v>
      </c>
      <c r="S4291" s="9">
        <f>shipments9[[#This Row],[Gross Profit]]/shipments9[[#This Row],[Amount]]</f>
        <v>0.35782204515272237</v>
      </c>
      <c r="T4291" s="11">
        <f>shipments9[[#This Row],[Amount]]/shipments9[[#This Row],[Boxes]]</f>
        <v>5.9952229299363058</v>
      </c>
    </row>
    <row r="4292" spans="1:20" hidden="1" x14ac:dyDescent="0.25">
      <c r="A4292" t="s">
        <v>4489</v>
      </c>
      <c r="B4292" t="s">
        <v>49</v>
      </c>
      <c r="C4292" t="s">
        <v>128</v>
      </c>
      <c r="D4292" t="s">
        <v>28</v>
      </c>
      <c r="E4292" s="1">
        <v>45188</v>
      </c>
      <c r="F4292" s="1" t="str">
        <f>TEXT(shipments9[[#This Row],[Shipdate]],"ddd")</f>
        <v>Tue</v>
      </c>
      <c r="G4292" s="1" t="str">
        <f>IF(OR(shipments9[[#This Row],[Day Name]]="Sat",shipments9[[#This Row],[Day Name]]="Sun"),"Weekend","Weekday")</f>
        <v>Weekday</v>
      </c>
      <c r="H4292">
        <v>6444</v>
      </c>
      <c r="I4292">
        <v>921</v>
      </c>
      <c r="J4292" t="s">
        <v>172</v>
      </c>
      <c r="K4292" t="s">
        <v>8151</v>
      </c>
      <c r="L4292" t="s">
        <v>8160</v>
      </c>
      <c r="M4292">
        <v>9</v>
      </c>
      <c r="N4292" t="s">
        <v>8167</v>
      </c>
      <c r="O4292" s="4">
        <f>INDEX(products[Cost_per_box], MATCH(shipments9[[#This Row],[PID]], products[PID], 0))</f>
        <v>3.85</v>
      </c>
      <c r="P4292" s="4">
        <f>shipments9[[#This Row],[Boxes]]*shipments9[[#This Row],[Cost Per Box]]</f>
        <v>3545.85</v>
      </c>
      <c r="Q4292" s="4">
        <f>shipments9[[#This Row],[Amount]] -shipments9[[#This Row],[total cost]]</f>
        <v>2898.15</v>
      </c>
      <c r="R4292" s="4" t="str">
        <f>IF(shipments9[[#This Row],[Gross Profit]]&lt;0,"Loss","Profit")</f>
        <v>Profit</v>
      </c>
      <c r="S4292" s="9">
        <f>shipments9[[#This Row],[Gross Profit]]/shipments9[[#This Row],[Amount]]</f>
        <v>0.44974394785847299</v>
      </c>
      <c r="T4292" s="11">
        <f>shipments9[[#This Row],[Amount]]/shipments9[[#This Row],[Boxes]]</f>
        <v>6.9967426710097724</v>
      </c>
    </row>
    <row r="4293" spans="1:20" hidden="1" x14ac:dyDescent="0.25">
      <c r="A4293" t="s">
        <v>4490</v>
      </c>
      <c r="B4293" t="s">
        <v>52</v>
      </c>
      <c r="C4293" t="s">
        <v>128</v>
      </c>
      <c r="D4293" t="s">
        <v>28</v>
      </c>
      <c r="E4293" s="1">
        <v>44967</v>
      </c>
      <c r="F4293" s="1" t="str">
        <f>TEXT(shipments9[[#This Row],[Shipdate]],"ddd")</f>
        <v>Fri</v>
      </c>
      <c r="G4293" s="1" t="str">
        <f>IF(OR(shipments9[[#This Row],[Day Name]]="Sat",shipments9[[#This Row],[Day Name]]="Sun"),"Weekend","Weekday")</f>
        <v>Weekday</v>
      </c>
      <c r="H4293">
        <v>3019.5</v>
      </c>
      <c r="I4293">
        <v>336</v>
      </c>
      <c r="J4293" t="s">
        <v>172</v>
      </c>
      <c r="K4293" t="s">
        <v>8151</v>
      </c>
      <c r="L4293" t="s">
        <v>8156</v>
      </c>
      <c r="M4293">
        <v>2</v>
      </c>
      <c r="N4293" t="s">
        <v>8157</v>
      </c>
      <c r="O4293" s="4">
        <f>INDEX(products[Cost_per_box], MATCH(shipments9[[#This Row],[PID]], products[PID], 0))</f>
        <v>3.85</v>
      </c>
      <c r="P4293" s="4">
        <f>shipments9[[#This Row],[Boxes]]*shipments9[[#This Row],[Cost Per Box]]</f>
        <v>1293.6000000000001</v>
      </c>
      <c r="Q4293" s="4">
        <f>shipments9[[#This Row],[Amount]] -shipments9[[#This Row],[total cost]]</f>
        <v>1725.8999999999999</v>
      </c>
      <c r="R4293" s="4" t="str">
        <f>IF(shipments9[[#This Row],[Gross Profit]]&lt;0,"Loss","Profit")</f>
        <v>Profit</v>
      </c>
      <c r="S4293" s="9">
        <f>shipments9[[#This Row],[Gross Profit]]/shipments9[[#This Row],[Amount]]</f>
        <v>0.57158469945355184</v>
      </c>
      <c r="T4293" s="11">
        <f>shipments9[[#This Row],[Amount]]/shipments9[[#This Row],[Boxes]]</f>
        <v>8.9866071428571423</v>
      </c>
    </row>
    <row r="4294" spans="1:20" hidden="1" x14ac:dyDescent="0.25">
      <c r="A4294" t="s">
        <v>4491</v>
      </c>
      <c r="B4294" t="s">
        <v>52</v>
      </c>
      <c r="C4294" t="s">
        <v>128</v>
      </c>
      <c r="D4294" t="s">
        <v>28</v>
      </c>
      <c r="E4294" s="1">
        <v>45273</v>
      </c>
      <c r="F4294" s="1" t="str">
        <f>TEXT(shipments9[[#This Row],[Shipdate]],"ddd")</f>
        <v>Wed</v>
      </c>
      <c r="G4294" s="1" t="str">
        <f>IF(OR(shipments9[[#This Row],[Day Name]]="Sat",shipments9[[#This Row],[Day Name]]="Sun"),"Weekend","Weekday")</f>
        <v>Weekday</v>
      </c>
      <c r="H4294">
        <v>2589.75</v>
      </c>
      <c r="I4294">
        <v>518</v>
      </c>
      <c r="J4294" t="s">
        <v>172</v>
      </c>
      <c r="K4294" t="s">
        <v>8151</v>
      </c>
      <c r="L4294" t="s">
        <v>8152</v>
      </c>
      <c r="M4294">
        <v>12</v>
      </c>
      <c r="N4294" t="s">
        <v>8166</v>
      </c>
      <c r="O4294" s="4">
        <f>INDEX(products[Cost_per_box], MATCH(shipments9[[#This Row],[PID]], products[PID], 0))</f>
        <v>3.85</v>
      </c>
      <c r="P4294" s="4">
        <f>shipments9[[#This Row],[Boxes]]*shipments9[[#This Row],[Cost Per Box]]</f>
        <v>1994.3</v>
      </c>
      <c r="Q4294" s="4">
        <f>shipments9[[#This Row],[Amount]] -shipments9[[#This Row],[total cost]]</f>
        <v>595.45000000000005</v>
      </c>
      <c r="R4294" s="4" t="str">
        <f>IF(shipments9[[#This Row],[Gross Profit]]&lt;0,"Loss","Profit")</f>
        <v>Profit</v>
      </c>
      <c r="S4294" s="9">
        <f>shipments9[[#This Row],[Gross Profit]]/shipments9[[#This Row],[Amount]]</f>
        <v>0.22992566850082055</v>
      </c>
      <c r="T4294" s="11">
        <f>shipments9[[#This Row],[Amount]]/shipments9[[#This Row],[Boxes]]</f>
        <v>4.9995173745173744</v>
      </c>
    </row>
    <row r="4295" spans="1:20" hidden="1" x14ac:dyDescent="0.25">
      <c r="A4295" t="s">
        <v>4492</v>
      </c>
      <c r="B4295" t="s">
        <v>52</v>
      </c>
      <c r="C4295" t="s">
        <v>128</v>
      </c>
      <c r="D4295" t="s">
        <v>28</v>
      </c>
      <c r="E4295" s="1">
        <v>45042</v>
      </c>
      <c r="F4295" s="1" t="str">
        <f>TEXT(shipments9[[#This Row],[Shipdate]],"ddd")</f>
        <v>Wed</v>
      </c>
      <c r="G4295" s="1" t="str">
        <f>IF(OR(shipments9[[#This Row],[Day Name]]="Sat",shipments9[[#This Row],[Day Name]]="Sun"),"Weekend","Weekday")</f>
        <v>Weekday</v>
      </c>
      <c r="H4295">
        <v>7911</v>
      </c>
      <c r="I4295">
        <v>1319</v>
      </c>
      <c r="J4295" t="s">
        <v>172</v>
      </c>
      <c r="K4295" t="s">
        <v>8151</v>
      </c>
      <c r="L4295" t="s">
        <v>8154</v>
      </c>
      <c r="M4295">
        <v>4</v>
      </c>
      <c r="N4295" t="s">
        <v>8158</v>
      </c>
      <c r="O4295" s="4">
        <f>INDEX(products[Cost_per_box], MATCH(shipments9[[#This Row],[PID]], products[PID], 0))</f>
        <v>3.85</v>
      </c>
      <c r="P4295" s="4">
        <f>shipments9[[#This Row],[Boxes]]*shipments9[[#This Row],[Cost Per Box]]</f>
        <v>5078.1500000000005</v>
      </c>
      <c r="Q4295" s="4">
        <f>shipments9[[#This Row],[Amount]] -shipments9[[#This Row],[total cost]]</f>
        <v>2832.8499999999995</v>
      </c>
      <c r="R4295" s="4" t="str">
        <f>IF(shipments9[[#This Row],[Gross Profit]]&lt;0,"Loss","Profit")</f>
        <v>Profit</v>
      </c>
      <c r="S4295" s="9">
        <f>shipments9[[#This Row],[Gross Profit]]/shipments9[[#This Row],[Amount]]</f>
        <v>0.35809000126406265</v>
      </c>
      <c r="T4295" s="11">
        <f>shipments9[[#This Row],[Amount]]/shipments9[[#This Row],[Boxes]]</f>
        <v>5.9977255496588322</v>
      </c>
    </row>
    <row r="4296" spans="1:20" hidden="1" x14ac:dyDescent="0.25">
      <c r="A4296" t="s">
        <v>4493</v>
      </c>
      <c r="B4296" t="s">
        <v>77</v>
      </c>
      <c r="C4296" t="s">
        <v>128</v>
      </c>
      <c r="D4296" t="s">
        <v>28</v>
      </c>
      <c r="E4296" s="1">
        <v>45160</v>
      </c>
      <c r="F4296" s="1" t="str">
        <f>TEXT(shipments9[[#This Row],[Shipdate]],"ddd")</f>
        <v>Tue</v>
      </c>
      <c r="G4296" s="1" t="str">
        <f>IF(OR(shipments9[[#This Row],[Day Name]]="Sat",shipments9[[#This Row],[Day Name]]="Sun"),"Weekend","Weekday")</f>
        <v>Weekday</v>
      </c>
      <c r="H4296">
        <v>1561.5</v>
      </c>
      <c r="I4296">
        <v>261</v>
      </c>
      <c r="J4296" t="s">
        <v>172</v>
      </c>
      <c r="K4296" t="s">
        <v>8151</v>
      </c>
      <c r="L4296" t="s">
        <v>8160</v>
      </c>
      <c r="M4296">
        <v>8</v>
      </c>
      <c r="N4296" t="s">
        <v>8162</v>
      </c>
      <c r="O4296" s="4">
        <f>INDEX(products[Cost_per_box], MATCH(shipments9[[#This Row],[PID]], products[PID], 0))</f>
        <v>3.85</v>
      </c>
      <c r="P4296" s="4">
        <f>shipments9[[#This Row],[Boxes]]*shipments9[[#This Row],[Cost Per Box]]</f>
        <v>1004.85</v>
      </c>
      <c r="Q4296" s="4">
        <f>shipments9[[#This Row],[Amount]] -shipments9[[#This Row],[total cost]]</f>
        <v>556.65</v>
      </c>
      <c r="R4296" s="4" t="str">
        <f>IF(shipments9[[#This Row],[Gross Profit]]&lt;0,"Loss","Profit")</f>
        <v>Profit</v>
      </c>
      <c r="S4296" s="9">
        <f>shipments9[[#This Row],[Gross Profit]]/shipments9[[#This Row],[Amount]]</f>
        <v>0.35648414985590776</v>
      </c>
      <c r="T4296" s="11">
        <f>shipments9[[#This Row],[Amount]]/shipments9[[#This Row],[Boxes]]</f>
        <v>5.9827586206896548</v>
      </c>
    </row>
    <row r="4297" spans="1:20" hidden="1" x14ac:dyDescent="0.25">
      <c r="A4297" t="s">
        <v>4494</v>
      </c>
      <c r="B4297" t="s">
        <v>77</v>
      </c>
      <c r="C4297" t="s">
        <v>128</v>
      </c>
      <c r="D4297" t="s">
        <v>28</v>
      </c>
      <c r="E4297" s="1">
        <v>45125</v>
      </c>
      <c r="F4297" s="1" t="str">
        <f>TEXT(shipments9[[#This Row],[Shipdate]],"ddd")</f>
        <v>Tue</v>
      </c>
      <c r="G4297" s="1" t="str">
        <f>IF(OR(shipments9[[#This Row],[Day Name]]="Sat",shipments9[[#This Row],[Day Name]]="Sun"),"Weekend","Weekday")</f>
        <v>Weekday</v>
      </c>
      <c r="H4297">
        <v>15682.5</v>
      </c>
      <c r="I4297">
        <v>1743</v>
      </c>
      <c r="J4297" t="s">
        <v>172</v>
      </c>
      <c r="K4297" t="s">
        <v>8151</v>
      </c>
      <c r="L4297" t="s">
        <v>8160</v>
      </c>
      <c r="M4297">
        <v>7</v>
      </c>
      <c r="N4297" t="s">
        <v>8161</v>
      </c>
      <c r="O4297" s="4">
        <f>INDEX(products[Cost_per_box], MATCH(shipments9[[#This Row],[PID]], products[PID], 0))</f>
        <v>3.85</v>
      </c>
      <c r="P4297" s="4">
        <f>shipments9[[#This Row],[Boxes]]*shipments9[[#This Row],[Cost Per Box]]</f>
        <v>6710.55</v>
      </c>
      <c r="Q4297" s="4">
        <f>shipments9[[#This Row],[Amount]] -shipments9[[#This Row],[total cost]]</f>
        <v>8971.9500000000007</v>
      </c>
      <c r="R4297" s="4" t="str">
        <f>IF(shipments9[[#This Row],[Gross Profit]]&lt;0,"Loss","Profit")</f>
        <v>Profit</v>
      </c>
      <c r="S4297" s="9">
        <f>shipments9[[#This Row],[Gross Profit]]/shipments9[[#This Row],[Amount]]</f>
        <v>0.57209947393591587</v>
      </c>
      <c r="T4297" s="11">
        <f>shipments9[[#This Row],[Amount]]/shipments9[[#This Row],[Boxes]]</f>
        <v>8.9974182444061963</v>
      </c>
    </row>
    <row r="4298" spans="1:20" hidden="1" x14ac:dyDescent="0.25">
      <c r="A4298" t="s">
        <v>4495</v>
      </c>
      <c r="B4298" t="s">
        <v>77</v>
      </c>
      <c r="C4298" t="s">
        <v>128</v>
      </c>
      <c r="D4298" t="s">
        <v>28</v>
      </c>
      <c r="E4298" s="1">
        <v>45161</v>
      </c>
      <c r="F4298" s="1" t="str">
        <f>TEXT(shipments9[[#This Row],[Shipdate]],"ddd")</f>
        <v>Wed</v>
      </c>
      <c r="G4298" s="1" t="str">
        <f>IF(OR(shipments9[[#This Row],[Day Name]]="Sat",shipments9[[#This Row],[Day Name]]="Sun"),"Weekend","Weekday")</f>
        <v>Weekday</v>
      </c>
      <c r="H4298">
        <v>7641</v>
      </c>
      <c r="I4298">
        <v>956</v>
      </c>
      <c r="J4298" t="s">
        <v>172</v>
      </c>
      <c r="K4298" t="s">
        <v>8151</v>
      </c>
      <c r="L4298" t="s">
        <v>8160</v>
      </c>
      <c r="M4298">
        <v>8</v>
      </c>
      <c r="N4298" t="s">
        <v>8162</v>
      </c>
      <c r="O4298" s="4">
        <f>INDEX(products[Cost_per_box], MATCH(shipments9[[#This Row],[PID]], products[PID], 0))</f>
        <v>3.85</v>
      </c>
      <c r="P4298" s="4">
        <f>shipments9[[#This Row],[Boxes]]*shipments9[[#This Row],[Cost Per Box]]</f>
        <v>3680.6</v>
      </c>
      <c r="Q4298" s="4">
        <f>shipments9[[#This Row],[Amount]] -shipments9[[#This Row],[total cost]]</f>
        <v>3960.4</v>
      </c>
      <c r="R4298" s="4" t="str">
        <f>IF(shipments9[[#This Row],[Gross Profit]]&lt;0,"Loss","Profit")</f>
        <v>Profit</v>
      </c>
      <c r="S4298" s="9">
        <f>shipments9[[#This Row],[Gross Profit]]/shipments9[[#This Row],[Amount]]</f>
        <v>0.51830912184269073</v>
      </c>
      <c r="T4298" s="11">
        <f>shipments9[[#This Row],[Amount]]/shipments9[[#This Row],[Boxes]]</f>
        <v>7.9926778242677825</v>
      </c>
    </row>
    <row r="4299" spans="1:20" hidden="1" x14ac:dyDescent="0.25">
      <c r="A4299" t="s">
        <v>4496</v>
      </c>
      <c r="B4299" t="s">
        <v>77</v>
      </c>
      <c r="C4299" t="s">
        <v>128</v>
      </c>
      <c r="D4299" t="s">
        <v>28</v>
      </c>
      <c r="E4299" s="1">
        <v>45118</v>
      </c>
      <c r="F4299" s="1" t="str">
        <f>TEXT(shipments9[[#This Row],[Shipdate]],"ddd")</f>
        <v>Tue</v>
      </c>
      <c r="G4299" s="1" t="str">
        <f>IF(OR(shipments9[[#This Row],[Day Name]]="Sat",shipments9[[#This Row],[Day Name]]="Sun"),"Weekend","Weekday")</f>
        <v>Weekday</v>
      </c>
      <c r="H4299">
        <v>3669.75</v>
      </c>
      <c r="I4299">
        <v>525</v>
      </c>
      <c r="J4299" t="s">
        <v>172</v>
      </c>
      <c r="K4299" t="s">
        <v>8151</v>
      </c>
      <c r="L4299" t="s">
        <v>8160</v>
      </c>
      <c r="M4299">
        <v>7</v>
      </c>
      <c r="N4299" t="s">
        <v>8161</v>
      </c>
      <c r="O4299" s="4">
        <f>INDEX(products[Cost_per_box], MATCH(shipments9[[#This Row],[PID]], products[PID], 0))</f>
        <v>3.85</v>
      </c>
      <c r="P4299" s="4">
        <f>shipments9[[#This Row],[Boxes]]*shipments9[[#This Row],[Cost Per Box]]</f>
        <v>2021.25</v>
      </c>
      <c r="Q4299" s="4">
        <f>shipments9[[#This Row],[Amount]] -shipments9[[#This Row],[total cost]]</f>
        <v>1648.5</v>
      </c>
      <c r="R4299" s="4" t="str">
        <f>IF(shipments9[[#This Row],[Gross Profit]]&lt;0,"Loss","Profit")</f>
        <v>Profit</v>
      </c>
      <c r="S4299" s="9">
        <f>shipments9[[#This Row],[Gross Profit]]/shipments9[[#This Row],[Amount]]</f>
        <v>0.44921316165951358</v>
      </c>
      <c r="T4299" s="11">
        <f>shipments9[[#This Row],[Amount]]/shipments9[[#This Row],[Boxes]]</f>
        <v>6.99</v>
      </c>
    </row>
    <row r="4300" spans="1:20" hidden="1" x14ac:dyDescent="0.25">
      <c r="A4300" t="s">
        <v>4497</v>
      </c>
      <c r="B4300" t="s">
        <v>77</v>
      </c>
      <c r="C4300" t="s">
        <v>128</v>
      </c>
      <c r="D4300" t="s">
        <v>28</v>
      </c>
      <c r="E4300" s="1">
        <v>45435</v>
      </c>
      <c r="F4300" s="1" t="str">
        <f>TEXT(shipments9[[#This Row],[Shipdate]],"ddd")</f>
        <v>Thu</v>
      </c>
      <c r="G4300" s="1" t="str">
        <f>IF(OR(shipments9[[#This Row],[Day Name]]="Sat",shipments9[[#This Row],[Day Name]]="Sun"),"Weekend","Weekday")</f>
        <v>Weekday</v>
      </c>
      <c r="H4300">
        <v>8181</v>
      </c>
      <c r="I4300">
        <v>1023</v>
      </c>
      <c r="J4300" t="s">
        <v>172</v>
      </c>
      <c r="K4300" t="s">
        <v>8155</v>
      </c>
      <c r="L4300" t="s">
        <v>8154</v>
      </c>
      <c r="M4300">
        <v>5</v>
      </c>
      <c r="N4300" t="s">
        <v>201</v>
      </c>
      <c r="O4300" s="4">
        <f>INDEX(products[Cost_per_box], MATCH(shipments9[[#This Row],[PID]], products[PID], 0))</f>
        <v>3.85</v>
      </c>
      <c r="P4300" s="4">
        <f>shipments9[[#This Row],[Boxes]]*shipments9[[#This Row],[Cost Per Box]]</f>
        <v>3938.55</v>
      </c>
      <c r="Q4300" s="4">
        <f>shipments9[[#This Row],[Amount]] -shipments9[[#This Row],[total cost]]</f>
        <v>4242.45</v>
      </c>
      <c r="R4300" s="4" t="str">
        <f>IF(shipments9[[#This Row],[Gross Profit]]&lt;0,"Loss","Profit")</f>
        <v>Profit</v>
      </c>
      <c r="S4300" s="9">
        <f>shipments9[[#This Row],[Gross Profit]]/shipments9[[#This Row],[Amount]]</f>
        <v>0.51857352401906853</v>
      </c>
      <c r="T4300" s="11">
        <f>shipments9[[#This Row],[Amount]]/shipments9[[#This Row],[Boxes]]</f>
        <v>7.9970674486803519</v>
      </c>
    </row>
    <row r="4301" spans="1:20" hidden="1" x14ac:dyDescent="0.25">
      <c r="A4301" t="s">
        <v>4498</v>
      </c>
      <c r="B4301" t="s">
        <v>77</v>
      </c>
      <c r="C4301" t="s">
        <v>128</v>
      </c>
      <c r="D4301" t="s">
        <v>28</v>
      </c>
      <c r="E4301" s="1">
        <v>44970</v>
      </c>
      <c r="F4301" s="1" t="str">
        <f>TEXT(shipments9[[#This Row],[Shipdate]],"ddd")</f>
        <v>Mon</v>
      </c>
      <c r="G4301" s="1" t="str">
        <f>IF(OR(shipments9[[#This Row],[Day Name]]="Sat",shipments9[[#This Row],[Day Name]]="Sun"),"Weekend","Weekday")</f>
        <v>Weekday</v>
      </c>
      <c r="H4301">
        <v>582.75</v>
      </c>
      <c r="I4301">
        <v>117</v>
      </c>
      <c r="J4301" t="s">
        <v>172</v>
      </c>
      <c r="K4301" t="s">
        <v>8151</v>
      </c>
      <c r="L4301" t="s">
        <v>8156</v>
      </c>
      <c r="M4301">
        <v>2</v>
      </c>
      <c r="N4301" t="s">
        <v>8157</v>
      </c>
      <c r="O4301" s="4">
        <f>INDEX(products[Cost_per_box], MATCH(shipments9[[#This Row],[PID]], products[PID], 0))</f>
        <v>3.85</v>
      </c>
      <c r="P4301" s="4">
        <f>shipments9[[#This Row],[Boxes]]*shipments9[[#This Row],[Cost Per Box]]</f>
        <v>450.45</v>
      </c>
      <c r="Q4301" s="4">
        <f>shipments9[[#This Row],[Amount]] -shipments9[[#This Row],[total cost]]</f>
        <v>132.30000000000001</v>
      </c>
      <c r="R4301" s="4" t="str">
        <f>IF(shipments9[[#This Row],[Gross Profit]]&lt;0,"Loss","Profit")</f>
        <v>Profit</v>
      </c>
      <c r="S4301" s="9">
        <f>shipments9[[#This Row],[Gross Profit]]/shipments9[[#This Row],[Amount]]</f>
        <v>0.22702702702702704</v>
      </c>
      <c r="T4301" s="11">
        <f>shipments9[[#This Row],[Amount]]/shipments9[[#This Row],[Boxes]]</f>
        <v>4.9807692307692308</v>
      </c>
    </row>
    <row r="4302" spans="1:20" hidden="1" x14ac:dyDescent="0.25">
      <c r="A4302" t="s">
        <v>4499</v>
      </c>
      <c r="B4302" t="s">
        <v>58</v>
      </c>
      <c r="C4302" t="s">
        <v>128</v>
      </c>
      <c r="D4302" t="s">
        <v>28</v>
      </c>
      <c r="E4302" s="1">
        <v>44929</v>
      </c>
      <c r="F4302" s="1" t="str">
        <f>TEXT(shipments9[[#This Row],[Shipdate]],"ddd")</f>
        <v>Tue</v>
      </c>
      <c r="G4302" s="1" t="str">
        <f>IF(OR(shipments9[[#This Row],[Day Name]]="Sat",shipments9[[#This Row],[Day Name]]="Sun"),"Weekend","Weekday")</f>
        <v>Weekday</v>
      </c>
      <c r="H4302">
        <v>9783</v>
      </c>
      <c r="I4302">
        <v>1957</v>
      </c>
      <c r="J4302" t="s">
        <v>172</v>
      </c>
      <c r="K4302" t="s">
        <v>8151</v>
      </c>
      <c r="L4302" t="s">
        <v>8156</v>
      </c>
      <c r="M4302">
        <v>1</v>
      </c>
      <c r="N4302" t="s">
        <v>8163</v>
      </c>
      <c r="O4302" s="4">
        <f>INDEX(products[Cost_per_box], MATCH(shipments9[[#This Row],[PID]], products[PID], 0))</f>
        <v>3.85</v>
      </c>
      <c r="P4302" s="4">
        <f>shipments9[[#This Row],[Boxes]]*shipments9[[#This Row],[Cost Per Box]]</f>
        <v>7534.45</v>
      </c>
      <c r="Q4302" s="4">
        <f>shipments9[[#This Row],[Amount]] -shipments9[[#This Row],[total cost]]</f>
        <v>2248.5500000000002</v>
      </c>
      <c r="R4302" s="4" t="str">
        <f>IF(shipments9[[#This Row],[Gross Profit]]&lt;0,"Loss","Profit")</f>
        <v>Profit</v>
      </c>
      <c r="S4302" s="9">
        <f>shipments9[[#This Row],[Gross Profit]]/shipments9[[#This Row],[Amount]]</f>
        <v>0.22984258407441482</v>
      </c>
      <c r="T4302" s="11">
        <f>shipments9[[#This Row],[Amount]]/shipments9[[#This Row],[Boxes]]</f>
        <v>4.9989780275932549</v>
      </c>
    </row>
    <row r="4303" spans="1:20" hidden="1" x14ac:dyDescent="0.25">
      <c r="A4303" t="s">
        <v>4500</v>
      </c>
      <c r="B4303" t="s">
        <v>58</v>
      </c>
      <c r="C4303" t="s">
        <v>128</v>
      </c>
      <c r="D4303" t="s">
        <v>28</v>
      </c>
      <c r="E4303" s="1">
        <v>45212</v>
      </c>
      <c r="F4303" s="1" t="str">
        <f>TEXT(shipments9[[#This Row],[Shipdate]],"ddd")</f>
        <v>Fri</v>
      </c>
      <c r="G4303" s="1" t="str">
        <f>IF(OR(shipments9[[#This Row],[Day Name]]="Sat",shipments9[[#This Row],[Day Name]]="Sun"),"Weekend","Weekday")</f>
        <v>Weekday</v>
      </c>
      <c r="H4303">
        <v>238.5</v>
      </c>
      <c r="I4303">
        <v>48</v>
      </c>
      <c r="J4303" t="s">
        <v>172</v>
      </c>
      <c r="K4303" t="s">
        <v>8151</v>
      </c>
      <c r="L4303" t="s">
        <v>8152</v>
      </c>
      <c r="M4303">
        <v>10</v>
      </c>
      <c r="N4303" t="s">
        <v>8153</v>
      </c>
      <c r="O4303" s="4">
        <f>INDEX(products[Cost_per_box], MATCH(shipments9[[#This Row],[PID]], products[PID], 0))</f>
        <v>3.85</v>
      </c>
      <c r="P4303" s="4">
        <f>shipments9[[#This Row],[Boxes]]*shipments9[[#This Row],[Cost Per Box]]</f>
        <v>184.8</v>
      </c>
      <c r="Q4303" s="4">
        <f>shipments9[[#This Row],[Amount]] -shipments9[[#This Row],[total cost]]</f>
        <v>53.699999999999989</v>
      </c>
      <c r="R4303" s="4" t="str">
        <f>IF(shipments9[[#This Row],[Gross Profit]]&lt;0,"Loss","Profit")</f>
        <v>Profit</v>
      </c>
      <c r="S4303" s="9">
        <f>shipments9[[#This Row],[Gross Profit]]/shipments9[[#This Row],[Amount]]</f>
        <v>0.22515723270440247</v>
      </c>
      <c r="T4303" s="11">
        <f>shipments9[[#This Row],[Amount]]/shipments9[[#This Row],[Boxes]]</f>
        <v>4.96875</v>
      </c>
    </row>
    <row r="4304" spans="1:20" hidden="1" x14ac:dyDescent="0.25">
      <c r="A4304" t="s">
        <v>4501</v>
      </c>
      <c r="B4304" t="s">
        <v>58</v>
      </c>
      <c r="C4304" t="s">
        <v>128</v>
      </c>
      <c r="D4304" t="s">
        <v>28</v>
      </c>
      <c r="E4304" s="1">
        <v>44930</v>
      </c>
      <c r="F4304" s="1" t="str">
        <f>TEXT(shipments9[[#This Row],[Shipdate]],"ddd")</f>
        <v>Wed</v>
      </c>
      <c r="G4304" s="1" t="str">
        <f>IF(OR(shipments9[[#This Row],[Day Name]]="Sat",shipments9[[#This Row],[Day Name]]="Sun"),"Weekend","Weekday")</f>
        <v>Weekday</v>
      </c>
      <c r="H4304">
        <v>3325.5</v>
      </c>
      <c r="I4304">
        <v>476</v>
      </c>
      <c r="J4304" t="s">
        <v>172</v>
      </c>
      <c r="K4304" t="s">
        <v>8151</v>
      </c>
      <c r="L4304" t="s">
        <v>8156</v>
      </c>
      <c r="M4304">
        <v>1</v>
      </c>
      <c r="N4304" t="s">
        <v>8163</v>
      </c>
      <c r="O4304" s="4">
        <f>INDEX(products[Cost_per_box], MATCH(shipments9[[#This Row],[PID]], products[PID], 0))</f>
        <v>3.85</v>
      </c>
      <c r="P4304" s="4">
        <f>shipments9[[#This Row],[Boxes]]*shipments9[[#This Row],[Cost Per Box]]</f>
        <v>1832.6000000000001</v>
      </c>
      <c r="Q4304" s="4">
        <f>shipments9[[#This Row],[Amount]] -shipments9[[#This Row],[total cost]]</f>
        <v>1492.8999999999999</v>
      </c>
      <c r="R4304" s="4" t="str">
        <f>IF(shipments9[[#This Row],[Gross Profit]]&lt;0,"Loss","Profit")</f>
        <v>Profit</v>
      </c>
      <c r="S4304" s="9">
        <f>shipments9[[#This Row],[Gross Profit]]/shipments9[[#This Row],[Amount]]</f>
        <v>0.44892497368816714</v>
      </c>
      <c r="T4304" s="11">
        <f>shipments9[[#This Row],[Amount]]/shipments9[[#This Row],[Boxes]]</f>
        <v>6.9863445378151257</v>
      </c>
    </row>
    <row r="4305" spans="1:20" hidden="1" x14ac:dyDescent="0.25">
      <c r="A4305" t="s">
        <v>4502</v>
      </c>
      <c r="B4305" t="s">
        <v>58</v>
      </c>
      <c r="C4305" t="s">
        <v>128</v>
      </c>
      <c r="D4305" t="s">
        <v>28</v>
      </c>
      <c r="E4305" s="1">
        <v>45278</v>
      </c>
      <c r="F4305" s="1" t="str">
        <f>TEXT(shipments9[[#This Row],[Shipdate]],"ddd")</f>
        <v>Mon</v>
      </c>
      <c r="G4305" s="1" t="str">
        <f>IF(OR(shipments9[[#This Row],[Day Name]]="Sat",shipments9[[#This Row],[Day Name]]="Sun"),"Weekend","Weekday")</f>
        <v>Weekday</v>
      </c>
      <c r="H4305">
        <v>4169.25</v>
      </c>
      <c r="I4305">
        <v>695</v>
      </c>
      <c r="J4305" t="s">
        <v>172</v>
      </c>
      <c r="K4305" t="s">
        <v>8151</v>
      </c>
      <c r="L4305" t="s">
        <v>8152</v>
      </c>
      <c r="M4305">
        <v>12</v>
      </c>
      <c r="N4305" t="s">
        <v>8166</v>
      </c>
      <c r="O4305" s="4">
        <f>INDEX(products[Cost_per_box], MATCH(shipments9[[#This Row],[PID]], products[PID], 0))</f>
        <v>3.85</v>
      </c>
      <c r="P4305" s="4">
        <f>shipments9[[#This Row],[Boxes]]*shipments9[[#This Row],[Cost Per Box]]</f>
        <v>2675.75</v>
      </c>
      <c r="Q4305" s="4">
        <f>shipments9[[#This Row],[Amount]] -shipments9[[#This Row],[total cost]]</f>
        <v>1493.5</v>
      </c>
      <c r="R4305" s="4" t="str">
        <f>IF(shipments9[[#This Row],[Gross Profit]]&lt;0,"Loss","Profit")</f>
        <v>Profit</v>
      </c>
      <c r="S4305" s="9">
        <f>shipments9[[#This Row],[Gross Profit]]/shipments9[[#This Row],[Amount]]</f>
        <v>0.35821790489896266</v>
      </c>
      <c r="T4305" s="11">
        <f>shipments9[[#This Row],[Amount]]/shipments9[[#This Row],[Boxes]]</f>
        <v>5.9989208633093529</v>
      </c>
    </row>
    <row r="4306" spans="1:20" hidden="1" x14ac:dyDescent="0.25">
      <c r="A4306" t="s">
        <v>4503</v>
      </c>
      <c r="B4306" t="s">
        <v>58</v>
      </c>
      <c r="C4306" t="s">
        <v>128</v>
      </c>
      <c r="D4306" t="s">
        <v>28</v>
      </c>
      <c r="E4306" s="1">
        <v>45155</v>
      </c>
      <c r="F4306" s="1" t="str">
        <f>TEXT(shipments9[[#This Row],[Shipdate]],"ddd")</f>
        <v>Thu</v>
      </c>
      <c r="G4306" s="1" t="str">
        <f>IF(OR(shipments9[[#This Row],[Day Name]]="Sat",shipments9[[#This Row],[Day Name]]="Sun"),"Weekend","Weekday")</f>
        <v>Weekday</v>
      </c>
      <c r="H4306">
        <v>7256.25</v>
      </c>
      <c r="I4306">
        <v>1210</v>
      </c>
      <c r="J4306" t="s">
        <v>172</v>
      </c>
      <c r="K4306" t="s">
        <v>8151</v>
      </c>
      <c r="L4306" t="s">
        <v>8160</v>
      </c>
      <c r="M4306">
        <v>8</v>
      </c>
      <c r="N4306" t="s">
        <v>8162</v>
      </c>
      <c r="O4306" s="4">
        <f>INDEX(products[Cost_per_box], MATCH(shipments9[[#This Row],[PID]], products[PID], 0))</f>
        <v>3.85</v>
      </c>
      <c r="P4306" s="4">
        <f>shipments9[[#This Row],[Boxes]]*shipments9[[#This Row],[Cost Per Box]]</f>
        <v>4658.5</v>
      </c>
      <c r="Q4306" s="4">
        <f>shipments9[[#This Row],[Amount]] -shipments9[[#This Row],[total cost]]</f>
        <v>2597.75</v>
      </c>
      <c r="R4306" s="4" t="str">
        <f>IF(shipments9[[#This Row],[Gross Profit]]&lt;0,"Loss","Profit")</f>
        <v>Profit</v>
      </c>
      <c r="S4306" s="9">
        <f>shipments9[[#This Row],[Gross Profit]]/shipments9[[#This Row],[Amount]]</f>
        <v>0.35800172265288543</v>
      </c>
      <c r="T4306" s="11">
        <f>shipments9[[#This Row],[Amount]]/shipments9[[#This Row],[Boxes]]</f>
        <v>5.9969008264462813</v>
      </c>
    </row>
    <row r="4307" spans="1:20" hidden="1" x14ac:dyDescent="0.25">
      <c r="A4307" t="s">
        <v>4504</v>
      </c>
      <c r="B4307" t="s">
        <v>58</v>
      </c>
      <c r="C4307" t="s">
        <v>128</v>
      </c>
      <c r="D4307" t="s">
        <v>28</v>
      </c>
      <c r="E4307" s="1">
        <v>45378</v>
      </c>
      <c r="F4307" s="1" t="str">
        <f>TEXT(shipments9[[#This Row],[Shipdate]],"ddd")</f>
        <v>Wed</v>
      </c>
      <c r="G4307" s="1" t="str">
        <f>IF(OR(shipments9[[#This Row],[Day Name]]="Sat",shipments9[[#This Row],[Day Name]]="Sun"),"Weekend","Weekday")</f>
        <v>Weekday</v>
      </c>
      <c r="H4307">
        <v>3496.5</v>
      </c>
      <c r="I4307">
        <v>438</v>
      </c>
      <c r="J4307" t="s">
        <v>172</v>
      </c>
      <c r="K4307" t="s">
        <v>8155</v>
      </c>
      <c r="L4307" t="s">
        <v>8156</v>
      </c>
      <c r="M4307">
        <v>3</v>
      </c>
      <c r="N4307" t="s">
        <v>8164</v>
      </c>
      <c r="O4307" s="4">
        <f>INDEX(products[Cost_per_box], MATCH(shipments9[[#This Row],[PID]], products[PID], 0))</f>
        <v>3.85</v>
      </c>
      <c r="P4307" s="4">
        <f>shipments9[[#This Row],[Boxes]]*shipments9[[#This Row],[Cost Per Box]]</f>
        <v>1686.3</v>
      </c>
      <c r="Q4307" s="4">
        <f>shipments9[[#This Row],[Amount]] -shipments9[[#This Row],[total cost]]</f>
        <v>1810.2</v>
      </c>
      <c r="R4307" s="4" t="str">
        <f>IF(shipments9[[#This Row],[Gross Profit]]&lt;0,"Loss","Profit")</f>
        <v>Profit</v>
      </c>
      <c r="S4307" s="9">
        <f>shipments9[[#This Row],[Gross Profit]]/shipments9[[#This Row],[Amount]]</f>
        <v>0.51771771771771768</v>
      </c>
      <c r="T4307" s="11">
        <f>shipments9[[#This Row],[Amount]]/shipments9[[#This Row],[Boxes]]</f>
        <v>7.9828767123287667</v>
      </c>
    </row>
    <row r="4308" spans="1:20" hidden="1" x14ac:dyDescent="0.25">
      <c r="A4308" t="s">
        <v>4505</v>
      </c>
      <c r="B4308" t="s">
        <v>61</v>
      </c>
      <c r="C4308" t="s">
        <v>128</v>
      </c>
      <c r="D4308" t="s">
        <v>28</v>
      </c>
      <c r="E4308" s="1">
        <v>45040</v>
      </c>
      <c r="F4308" s="1" t="str">
        <f>TEXT(shipments9[[#This Row],[Shipdate]],"ddd")</f>
        <v>Mon</v>
      </c>
      <c r="G4308" s="1" t="str">
        <f>IF(OR(shipments9[[#This Row],[Day Name]]="Sat",shipments9[[#This Row],[Day Name]]="Sun"),"Weekend","Weekday")</f>
        <v>Weekday</v>
      </c>
      <c r="H4308">
        <v>2169</v>
      </c>
      <c r="I4308">
        <v>310</v>
      </c>
      <c r="J4308" t="s">
        <v>172</v>
      </c>
      <c r="K4308" t="s">
        <v>8151</v>
      </c>
      <c r="L4308" t="s">
        <v>8154</v>
      </c>
      <c r="M4308">
        <v>4</v>
      </c>
      <c r="N4308" t="s">
        <v>8158</v>
      </c>
      <c r="O4308" s="4">
        <f>INDEX(products[Cost_per_box], MATCH(shipments9[[#This Row],[PID]], products[PID], 0))</f>
        <v>3.85</v>
      </c>
      <c r="P4308" s="4">
        <f>shipments9[[#This Row],[Boxes]]*shipments9[[#This Row],[Cost Per Box]]</f>
        <v>1193.5</v>
      </c>
      <c r="Q4308" s="4">
        <f>shipments9[[#This Row],[Amount]] -shipments9[[#This Row],[total cost]]</f>
        <v>975.5</v>
      </c>
      <c r="R4308" s="4" t="str">
        <f>IF(shipments9[[#This Row],[Gross Profit]]&lt;0,"Loss","Profit")</f>
        <v>Profit</v>
      </c>
      <c r="S4308" s="9">
        <f>shipments9[[#This Row],[Gross Profit]]/shipments9[[#This Row],[Amount]]</f>
        <v>0.44974642692485017</v>
      </c>
      <c r="T4308" s="11">
        <f>shipments9[[#This Row],[Amount]]/shipments9[[#This Row],[Boxes]]</f>
        <v>6.9967741935483874</v>
      </c>
    </row>
    <row r="4309" spans="1:20" hidden="1" x14ac:dyDescent="0.25">
      <c r="A4309" t="s">
        <v>4506</v>
      </c>
      <c r="B4309" t="s">
        <v>61</v>
      </c>
      <c r="C4309" t="s">
        <v>128</v>
      </c>
      <c r="D4309" t="s">
        <v>28</v>
      </c>
      <c r="E4309" s="1">
        <v>45105</v>
      </c>
      <c r="F4309" s="1" t="str">
        <f>TEXT(shipments9[[#This Row],[Shipdate]],"ddd")</f>
        <v>Wed</v>
      </c>
      <c r="G4309" s="1" t="str">
        <f>IF(OR(shipments9[[#This Row],[Day Name]]="Sat",shipments9[[#This Row],[Day Name]]="Sun"),"Weekend","Weekday")</f>
        <v>Weekday</v>
      </c>
      <c r="H4309">
        <v>3219.75</v>
      </c>
      <c r="I4309">
        <v>358</v>
      </c>
      <c r="J4309" t="s">
        <v>172</v>
      </c>
      <c r="K4309" t="s">
        <v>8151</v>
      </c>
      <c r="L4309" t="s">
        <v>8154</v>
      </c>
      <c r="M4309">
        <v>6</v>
      </c>
      <c r="N4309" t="s">
        <v>8159</v>
      </c>
      <c r="O4309" s="4">
        <f>INDEX(products[Cost_per_box], MATCH(shipments9[[#This Row],[PID]], products[PID], 0))</f>
        <v>3.85</v>
      </c>
      <c r="P4309" s="4">
        <f>shipments9[[#This Row],[Boxes]]*shipments9[[#This Row],[Cost Per Box]]</f>
        <v>1378.3</v>
      </c>
      <c r="Q4309" s="4">
        <f>shipments9[[#This Row],[Amount]] -shipments9[[#This Row],[total cost]]</f>
        <v>1841.45</v>
      </c>
      <c r="R4309" s="4" t="str">
        <f>IF(shipments9[[#This Row],[Gross Profit]]&lt;0,"Loss","Profit")</f>
        <v>Profit</v>
      </c>
      <c r="S4309" s="9">
        <f>shipments9[[#This Row],[Gross Profit]]/shipments9[[#This Row],[Amount]]</f>
        <v>0.57192328596940756</v>
      </c>
      <c r="T4309" s="11">
        <f>shipments9[[#This Row],[Amount]]/shipments9[[#This Row],[Boxes]]</f>
        <v>8.9937150837988824</v>
      </c>
    </row>
    <row r="4310" spans="1:20" hidden="1" x14ac:dyDescent="0.25">
      <c r="A4310" t="s">
        <v>4507</v>
      </c>
      <c r="B4310" t="s">
        <v>80</v>
      </c>
      <c r="C4310" t="s">
        <v>128</v>
      </c>
      <c r="D4310" t="s">
        <v>28</v>
      </c>
      <c r="E4310" s="1">
        <v>45440</v>
      </c>
      <c r="F4310" s="1" t="str">
        <f>TEXT(shipments9[[#This Row],[Shipdate]],"ddd")</f>
        <v>Tue</v>
      </c>
      <c r="G4310" s="1" t="str">
        <f>IF(OR(shipments9[[#This Row],[Day Name]]="Sat",shipments9[[#This Row],[Day Name]]="Sun"),"Weekend","Weekday")</f>
        <v>Weekday</v>
      </c>
      <c r="H4310">
        <v>7238.25</v>
      </c>
      <c r="I4310">
        <v>1207</v>
      </c>
      <c r="J4310" t="s">
        <v>172</v>
      </c>
      <c r="K4310" t="s">
        <v>8155</v>
      </c>
      <c r="L4310" t="s">
        <v>8154</v>
      </c>
      <c r="M4310">
        <v>5</v>
      </c>
      <c r="N4310" t="s">
        <v>201</v>
      </c>
      <c r="O4310" s="4">
        <f>INDEX(products[Cost_per_box], MATCH(shipments9[[#This Row],[PID]], products[PID], 0))</f>
        <v>3.85</v>
      </c>
      <c r="P4310" s="4">
        <f>shipments9[[#This Row],[Boxes]]*shipments9[[#This Row],[Cost Per Box]]</f>
        <v>4646.95</v>
      </c>
      <c r="Q4310" s="4">
        <f>shipments9[[#This Row],[Amount]] -shipments9[[#This Row],[total cost]]</f>
        <v>2591.3000000000002</v>
      </c>
      <c r="R4310" s="4" t="str">
        <f>IF(shipments9[[#This Row],[Gross Profit]]&lt;0,"Loss","Profit")</f>
        <v>Profit</v>
      </c>
      <c r="S4310" s="9">
        <f>shipments9[[#This Row],[Gross Profit]]/shipments9[[#This Row],[Amount]]</f>
        <v>0.35800089800711499</v>
      </c>
      <c r="T4310" s="11">
        <f>shipments9[[#This Row],[Amount]]/shipments9[[#This Row],[Boxes]]</f>
        <v>5.9968931234465614</v>
      </c>
    </row>
    <row r="4311" spans="1:20" hidden="1" x14ac:dyDescent="0.25">
      <c r="A4311" t="s">
        <v>4508</v>
      </c>
      <c r="B4311" t="s">
        <v>83</v>
      </c>
      <c r="C4311" t="s">
        <v>128</v>
      </c>
      <c r="D4311" t="s">
        <v>28</v>
      </c>
      <c r="E4311" s="1">
        <v>45140</v>
      </c>
      <c r="F4311" s="1" t="str">
        <f>TEXT(shipments9[[#This Row],[Shipdate]],"ddd")</f>
        <v>Wed</v>
      </c>
      <c r="G4311" s="1" t="str">
        <f>IF(OR(shipments9[[#This Row],[Day Name]]="Sat",shipments9[[#This Row],[Day Name]]="Sun"),"Weekend","Weekday")</f>
        <v>Weekday</v>
      </c>
      <c r="H4311">
        <v>6813</v>
      </c>
      <c r="I4311">
        <v>757</v>
      </c>
      <c r="J4311" t="s">
        <v>172</v>
      </c>
      <c r="K4311" t="s">
        <v>8151</v>
      </c>
      <c r="L4311" t="s">
        <v>8160</v>
      </c>
      <c r="M4311">
        <v>8</v>
      </c>
      <c r="N4311" t="s">
        <v>8162</v>
      </c>
      <c r="O4311" s="4">
        <f>INDEX(products[Cost_per_box], MATCH(shipments9[[#This Row],[PID]], products[PID], 0))</f>
        <v>3.85</v>
      </c>
      <c r="P4311" s="4">
        <f>shipments9[[#This Row],[Boxes]]*shipments9[[#This Row],[Cost Per Box]]</f>
        <v>2914.4500000000003</v>
      </c>
      <c r="Q4311" s="4">
        <f>shipments9[[#This Row],[Amount]] -shipments9[[#This Row],[total cost]]</f>
        <v>3898.5499999999997</v>
      </c>
      <c r="R4311" s="4" t="str">
        <f>IF(shipments9[[#This Row],[Gross Profit]]&lt;0,"Loss","Profit")</f>
        <v>Profit</v>
      </c>
      <c r="S4311" s="9">
        <f>shipments9[[#This Row],[Gross Profit]]/shipments9[[#This Row],[Amount]]</f>
        <v>0.57222222222222219</v>
      </c>
      <c r="T4311" s="11">
        <f>shipments9[[#This Row],[Amount]]/shipments9[[#This Row],[Boxes]]</f>
        <v>9</v>
      </c>
    </row>
    <row r="4312" spans="1:20" hidden="1" x14ac:dyDescent="0.25">
      <c r="A4312" t="s">
        <v>4509</v>
      </c>
      <c r="B4312" t="s">
        <v>83</v>
      </c>
      <c r="C4312" t="s">
        <v>128</v>
      </c>
      <c r="D4312" t="s">
        <v>28</v>
      </c>
      <c r="E4312" s="1">
        <v>45310</v>
      </c>
      <c r="F4312" s="1" t="str">
        <f>TEXT(shipments9[[#This Row],[Shipdate]],"ddd")</f>
        <v>Fri</v>
      </c>
      <c r="G4312" s="1" t="str">
        <f>IF(OR(shipments9[[#This Row],[Day Name]]="Sat",shipments9[[#This Row],[Day Name]]="Sun"),"Weekend","Weekday")</f>
        <v>Weekday</v>
      </c>
      <c r="H4312">
        <v>3627</v>
      </c>
      <c r="I4312">
        <v>519</v>
      </c>
      <c r="J4312" t="s">
        <v>172</v>
      </c>
      <c r="K4312" t="s">
        <v>8155</v>
      </c>
      <c r="L4312" t="s">
        <v>8156</v>
      </c>
      <c r="M4312">
        <v>1</v>
      </c>
      <c r="N4312" t="s">
        <v>8163</v>
      </c>
      <c r="O4312" s="4">
        <f>INDEX(products[Cost_per_box], MATCH(shipments9[[#This Row],[PID]], products[PID], 0))</f>
        <v>3.85</v>
      </c>
      <c r="P4312" s="4">
        <f>shipments9[[#This Row],[Boxes]]*shipments9[[#This Row],[Cost Per Box]]</f>
        <v>1998.15</v>
      </c>
      <c r="Q4312" s="4">
        <f>shipments9[[#This Row],[Amount]] -shipments9[[#This Row],[total cost]]</f>
        <v>1628.85</v>
      </c>
      <c r="R4312" s="4" t="str">
        <f>IF(shipments9[[#This Row],[Gross Profit]]&lt;0,"Loss","Profit")</f>
        <v>Profit</v>
      </c>
      <c r="S4312" s="9">
        <f>shipments9[[#This Row],[Gross Profit]]/shipments9[[#This Row],[Amount]]</f>
        <v>0.44909015715467326</v>
      </c>
      <c r="T4312" s="11">
        <f>shipments9[[#This Row],[Amount]]/shipments9[[#This Row],[Boxes]]</f>
        <v>6.9884393063583818</v>
      </c>
    </row>
    <row r="4313" spans="1:20" hidden="1" x14ac:dyDescent="0.25">
      <c r="A4313" t="s">
        <v>4510</v>
      </c>
      <c r="B4313" t="s">
        <v>83</v>
      </c>
      <c r="C4313" t="s">
        <v>128</v>
      </c>
      <c r="D4313" t="s">
        <v>28</v>
      </c>
      <c r="E4313" s="1">
        <v>45341</v>
      </c>
      <c r="F4313" s="1" t="str">
        <f>TEXT(shipments9[[#This Row],[Shipdate]],"ddd")</f>
        <v>Mon</v>
      </c>
      <c r="G4313" s="1" t="str">
        <f>IF(OR(shipments9[[#This Row],[Day Name]]="Sat",shipments9[[#This Row],[Day Name]]="Sun"),"Weekend","Weekday")</f>
        <v>Weekday</v>
      </c>
      <c r="H4313">
        <v>3883.5</v>
      </c>
      <c r="I4313">
        <v>648</v>
      </c>
      <c r="J4313" t="s">
        <v>172</v>
      </c>
      <c r="K4313" t="s">
        <v>8155</v>
      </c>
      <c r="L4313" t="s">
        <v>8156</v>
      </c>
      <c r="M4313">
        <v>2</v>
      </c>
      <c r="N4313" t="s">
        <v>8157</v>
      </c>
      <c r="O4313" s="4">
        <f>INDEX(products[Cost_per_box], MATCH(shipments9[[#This Row],[PID]], products[PID], 0))</f>
        <v>3.85</v>
      </c>
      <c r="P4313" s="4">
        <f>shipments9[[#This Row],[Boxes]]*shipments9[[#This Row],[Cost Per Box]]</f>
        <v>2494.8000000000002</v>
      </c>
      <c r="Q4313" s="4">
        <f>shipments9[[#This Row],[Amount]] -shipments9[[#This Row],[total cost]]</f>
        <v>1388.6999999999998</v>
      </c>
      <c r="R4313" s="4" t="str">
        <f>IF(shipments9[[#This Row],[Gross Profit]]&lt;0,"Loss","Profit")</f>
        <v>Profit</v>
      </c>
      <c r="S4313" s="9">
        <f>shipments9[[#This Row],[Gross Profit]]/shipments9[[#This Row],[Amount]]</f>
        <v>0.35758980301274618</v>
      </c>
      <c r="T4313" s="11">
        <f>shipments9[[#This Row],[Amount]]/shipments9[[#This Row],[Boxes]]</f>
        <v>5.9930555555555554</v>
      </c>
    </row>
    <row r="4314" spans="1:20" hidden="1" x14ac:dyDescent="0.25">
      <c r="A4314" t="s">
        <v>4511</v>
      </c>
      <c r="B4314" t="s">
        <v>83</v>
      </c>
      <c r="C4314" t="s">
        <v>128</v>
      </c>
      <c r="D4314" t="s">
        <v>28</v>
      </c>
      <c r="E4314" s="1">
        <v>45440</v>
      </c>
      <c r="F4314" s="1" t="str">
        <f>TEXT(shipments9[[#This Row],[Shipdate]],"ddd")</f>
        <v>Tue</v>
      </c>
      <c r="G4314" s="1" t="str">
        <f>IF(OR(shipments9[[#This Row],[Day Name]]="Sat",shipments9[[#This Row],[Day Name]]="Sun"),"Weekend","Weekday")</f>
        <v>Weekday</v>
      </c>
      <c r="H4314">
        <v>7404.75</v>
      </c>
      <c r="I4314">
        <v>926</v>
      </c>
      <c r="J4314" t="s">
        <v>172</v>
      </c>
      <c r="K4314" t="s">
        <v>8155</v>
      </c>
      <c r="L4314" t="s">
        <v>8154</v>
      </c>
      <c r="M4314">
        <v>5</v>
      </c>
      <c r="N4314" t="s">
        <v>201</v>
      </c>
      <c r="O4314" s="4">
        <f>INDEX(products[Cost_per_box], MATCH(shipments9[[#This Row],[PID]], products[PID], 0))</f>
        <v>3.85</v>
      </c>
      <c r="P4314" s="4">
        <f>shipments9[[#This Row],[Boxes]]*shipments9[[#This Row],[Cost Per Box]]</f>
        <v>3565.1</v>
      </c>
      <c r="Q4314" s="4">
        <f>shipments9[[#This Row],[Amount]] -shipments9[[#This Row],[total cost]]</f>
        <v>3839.65</v>
      </c>
      <c r="R4314" s="4" t="str">
        <f>IF(shipments9[[#This Row],[Gross Profit]]&lt;0,"Loss","Profit")</f>
        <v>Profit</v>
      </c>
      <c r="S4314" s="9">
        <f>shipments9[[#This Row],[Gross Profit]]/shipments9[[#This Row],[Amount]]</f>
        <v>0.5185387757858132</v>
      </c>
      <c r="T4314" s="11">
        <f>shipments9[[#This Row],[Amount]]/shipments9[[#This Row],[Boxes]]</f>
        <v>7.9964902807775378</v>
      </c>
    </row>
    <row r="4315" spans="1:20" hidden="1" x14ac:dyDescent="0.25">
      <c r="A4315" t="s">
        <v>4512</v>
      </c>
      <c r="B4315" t="s">
        <v>83</v>
      </c>
      <c r="C4315" t="s">
        <v>128</v>
      </c>
      <c r="D4315" t="s">
        <v>28</v>
      </c>
      <c r="E4315" s="1">
        <v>45040</v>
      </c>
      <c r="F4315" s="1" t="str">
        <f>TEXT(shipments9[[#This Row],[Shipdate]],"ddd")</f>
        <v>Mon</v>
      </c>
      <c r="G4315" s="1" t="str">
        <f>IF(OR(shipments9[[#This Row],[Day Name]]="Sat",shipments9[[#This Row],[Day Name]]="Sun"),"Weekend","Weekday")</f>
        <v>Weekday</v>
      </c>
      <c r="H4315">
        <v>3339</v>
      </c>
      <c r="I4315">
        <v>418</v>
      </c>
      <c r="J4315" t="s">
        <v>172</v>
      </c>
      <c r="K4315" t="s">
        <v>8151</v>
      </c>
      <c r="L4315" t="s">
        <v>8154</v>
      </c>
      <c r="M4315">
        <v>4</v>
      </c>
      <c r="N4315" t="s">
        <v>8158</v>
      </c>
      <c r="O4315" s="4">
        <f>INDEX(products[Cost_per_box], MATCH(shipments9[[#This Row],[PID]], products[PID], 0))</f>
        <v>3.85</v>
      </c>
      <c r="P4315" s="4">
        <f>shipments9[[#This Row],[Boxes]]*shipments9[[#This Row],[Cost Per Box]]</f>
        <v>1609.3</v>
      </c>
      <c r="Q4315" s="4">
        <f>shipments9[[#This Row],[Amount]] -shipments9[[#This Row],[total cost]]</f>
        <v>1729.7</v>
      </c>
      <c r="R4315" s="4" t="str">
        <f>IF(shipments9[[#This Row],[Gross Profit]]&lt;0,"Loss","Profit")</f>
        <v>Profit</v>
      </c>
      <c r="S4315" s="9">
        <f>shipments9[[#This Row],[Gross Profit]]/shipments9[[#This Row],[Amount]]</f>
        <v>0.51802935010482176</v>
      </c>
      <c r="T4315" s="11">
        <f>shipments9[[#This Row],[Amount]]/shipments9[[#This Row],[Boxes]]</f>
        <v>7.9880382775119614</v>
      </c>
    </row>
    <row r="4316" spans="1:20" hidden="1" x14ac:dyDescent="0.25">
      <c r="A4316" t="s">
        <v>4513</v>
      </c>
      <c r="B4316" t="s">
        <v>86</v>
      </c>
      <c r="C4316" t="s">
        <v>128</v>
      </c>
      <c r="D4316" t="s">
        <v>28</v>
      </c>
      <c r="E4316" s="1">
        <v>45006</v>
      </c>
      <c r="F4316" s="1" t="str">
        <f>TEXT(shipments9[[#This Row],[Shipdate]],"ddd")</f>
        <v>Tue</v>
      </c>
      <c r="G4316" s="1" t="str">
        <f>IF(OR(shipments9[[#This Row],[Day Name]]="Sat",shipments9[[#This Row],[Day Name]]="Sun"),"Weekend","Weekday")</f>
        <v>Weekday</v>
      </c>
      <c r="H4316">
        <v>9015.75</v>
      </c>
      <c r="I4316">
        <v>1288</v>
      </c>
      <c r="J4316" t="s">
        <v>172</v>
      </c>
      <c r="K4316" t="s">
        <v>8151</v>
      </c>
      <c r="L4316" t="s">
        <v>8156</v>
      </c>
      <c r="M4316">
        <v>3</v>
      </c>
      <c r="N4316" t="s">
        <v>8164</v>
      </c>
      <c r="O4316" s="4">
        <f>INDEX(products[Cost_per_box], MATCH(shipments9[[#This Row],[PID]], products[PID], 0))</f>
        <v>3.85</v>
      </c>
      <c r="P4316" s="4">
        <f>shipments9[[#This Row],[Boxes]]*shipments9[[#This Row],[Cost Per Box]]</f>
        <v>4958.8</v>
      </c>
      <c r="Q4316" s="4">
        <f>shipments9[[#This Row],[Amount]] -shipments9[[#This Row],[total cost]]</f>
        <v>4056.95</v>
      </c>
      <c r="R4316" s="4" t="str">
        <f>IF(shipments9[[#This Row],[Gross Profit]]&lt;0,"Loss","Profit")</f>
        <v>Profit</v>
      </c>
      <c r="S4316" s="9">
        <f>shipments9[[#This Row],[Gross Profit]]/shipments9[[#This Row],[Amount]]</f>
        <v>0.44998474891162688</v>
      </c>
      <c r="T4316" s="11">
        <f>shipments9[[#This Row],[Amount]]/shipments9[[#This Row],[Boxes]]</f>
        <v>6.9998059006211184</v>
      </c>
    </row>
    <row r="4317" spans="1:20" hidden="1" x14ac:dyDescent="0.25">
      <c r="A4317" t="s">
        <v>4514</v>
      </c>
      <c r="B4317" t="s">
        <v>86</v>
      </c>
      <c r="C4317" t="s">
        <v>128</v>
      </c>
      <c r="D4317" t="s">
        <v>28</v>
      </c>
      <c r="E4317" s="1">
        <v>44943</v>
      </c>
      <c r="F4317" s="1" t="str">
        <f>TEXT(shipments9[[#This Row],[Shipdate]],"ddd")</f>
        <v>Tue</v>
      </c>
      <c r="G4317" s="1" t="str">
        <f>IF(OR(shipments9[[#This Row],[Day Name]]="Sat",shipments9[[#This Row],[Day Name]]="Sun"),"Weekend","Weekday")</f>
        <v>Weekday</v>
      </c>
      <c r="H4317">
        <v>4239</v>
      </c>
      <c r="I4317">
        <v>530</v>
      </c>
      <c r="J4317" t="s">
        <v>172</v>
      </c>
      <c r="K4317" t="s">
        <v>8151</v>
      </c>
      <c r="L4317" t="s">
        <v>8156</v>
      </c>
      <c r="M4317">
        <v>1</v>
      </c>
      <c r="N4317" t="s">
        <v>8163</v>
      </c>
      <c r="O4317" s="4">
        <f>INDEX(products[Cost_per_box], MATCH(shipments9[[#This Row],[PID]], products[PID], 0))</f>
        <v>3.85</v>
      </c>
      <c r="P4317" s="4">
        <f>shipments9[[#This Row],[Boxes]]*shipments9[[#This Row],[Cost Per Box]]</f>
        <v>2040.5</v>
      </c>
      <c r="Q4317" s="4">
        <f>shipments9[[#This Row],[Amount]] -shipments9[[#This Row],[total cost]]</f>
        <v>2198.5</v>
      </c>
      <c r="R4317" s="4" t="str">
        <f>IF(shipments9[[#This Row],[Gross Profit]]&lt;0,"Loss","Profit")</f>
        <v>Profit</v>
      </c>
      <c r="S4317" s="9">
        <f>shipments9[[#This Row],[Gross Profit]]/shipments9[[#This Row],[Amount]]</f>
        <v>0.51863647086577025</v>
      </c>
      <c r="T4317" s="11">
        <f>shipments9[[#This Row],[Amount]]/shipments9[[#This Row],[Boxes]]</f>
        <v>7.9981132075471697</v>
      </c>
    </row>
    <row r="4318" spans="1:20" hidden="1" x14ac:dyDescent="0.25">
      <c r="A4318" t="s">
        <v>4515</v>
      </c>
      <c r="B4318" t="s">
        <v>86</v>
      </c>
      <c r="C4318" t="s">
        <v>128</v>
      </c>
      <c r="D4318" t="s">
        <v>28</v>
      </c>
      <c r="E4318" s="1">
        <v>45237</v>
      </c>
      <c r="F4318" s="1" t="str">
        <f>TEXT(shipments9[[#This Row],[Shipdate]],"ddd")</f>
        <v>Tue</v>
      </c>
      <c r="G4318" s="1" t="str">
        <f>IF(OR(shipments9[[#This Row],[Day Name]]="Sat",shipments9[[#This Row],[Day Name]]="Sun"),"Weekend","Weekday")</f>
        <v>Weekday</v>
      </c>
      <c r="H4318">
        <v>1127.25</v>
      </c>
      <c r="I4318">
        <v>226</v>
      </c>
      <c r="J4318" t="s">
        <v>172</v>
      </c>
      <c r="K4318" t="s">
        <v>8151</v>
      </c>
      <c r="L4318" t="s">
        <v>8152</v>
      </c>
      <c r="M4318">
        <v>11</v>
      </c>
      <c r="N4318" t="s">
        <v>8165</v>
      </c>
      <c r="O4318" s="4">
        <f>INDEX(products[Cost_per_box], MATCH(shipments9[[#This Row],[PID]], products[PID], 0))</f>
        <v>3.85</v>
      </c>
      <c r="P4318" s="4">
        <f>shipments9[[#This Row],[Boxes]]*shipments9[[#This Row],[Cost Per Box]]</f>
        <v>870.1</v>
      </c>
      <c r="Q4318" s="4">
        <f>shipments9[[#This Row],[Amount]] -shipments9[[#This Row],[total cost]]</f>
        <v>257.14999999999998</v>
      </c>
      <c r="R4318" s="4" t="str">
        <f>IF(shipments9[[#This Row],[Gross Profit]]&lt;0,"Loss","Profit")</f>
        <v>Profit</v>
      </c>
      <c r="S4318" s="9">
        <f>shipments9[[#This Row],[Gross Profit]]/shipments9[[#This Row],[Amount]]</f>
        <v>0.22812153470836102</v>
      </c>
      <c r="T4318" s="11">
        <f>shipments9[[#This Row],[Amount]]/shipments9[[#This Row],[Boxes]]</f>
        <v>4.9878318584070795</v>
      </c>
    </row>
    <row r="4319" spans="1:20" hidden="1" x14ac:dyDescent="0.25">
      <c r="A4319" t="s">
        <v>4516</v>
      </c>
      <c r="B4319" t="s">
        <v>89</v>
      </c>
      <c r="C4319" t="s">
        <v>128</v>
      </c>
      <c r="D4319" t="s">
        <v>28</v>
      </c>
      <c r="E4319" s="1">
        <v>45054</v>
      </c>
      <c r="F4319" s="1" t="str">
        <f>TEXT(shipments9[[#This Row],[Shipdate]],"ddd")</f>
        <v>Mon</v>
      </c>
      <c r="G4319" s="1" t="str">
        <f>IF(OR(shipments9[[#This Row],[Day Name]]="Sat",shipments9[[#This Row],[Day Name]]="Sun"),"Weekend","Weekday")</f>
        <v>Weekday</v>
      </c>
      <c r="H4319">
        <v>7170.75</v>
      </c>
      <c r="I4319">
        <v>1435</v>
      </c>
      <c r="J4319" t="s">
        <v>172</v>
      </c>
      <c r="K4319" t="s">
        <v>8151</v>
      </c>
      <c r="L4319" t="s">
        <v>8154</v>
      </c>
      <c r="M4319">
        <v>5</v>
      </c>
      <c r="N4319" t="s">
        <v>201</v>
      </c>
      <c r="O4319" s="4">
        <f>INDEX(products[Cost_per_box], MATCH(shipments9[[#This Row],[PID]], products[PID], 0))</f>
        <v>3.85</v>
      </c>
      <c r="P4319" s="4">
        <f>shipments9[[#This Row],[Boxes]]*shipments9[[#This Row],[Cost Per Box]]</f>
        <v>5524.75</v>
      </c>
      <c r="Q4319" s="4">
        <f>shipments9[[#This Row],[Amount]] -shipments9[[#This Row],[total cost]]</f>
        <v>1646</v>
      </c>
      <c r="R4319" s="4" t="str">
        <f>IF(shipments9[[#This Row],[Gross Profit]]&lt;0,"Loss","Profit")</f>
        <v>Profit</v>
      </c>
      <c r="S4319" s="9">
        <f>shipments9[[#This Row],[Gross Profit]]/shipments9[[#This Row],[Amount]]</f>
        <v>0.22954363211658474</v>
      </c>
      <c r="T4319" s="11">
        <f>shipments9[[#This Row],[Amount]]/shipments9[[#This Row],[Boxes]]</f>
        <v>4.9970383275261323</v>
      </c>
    </row>
    <row r="4320" spans="1:20" hidden="1" x14ac:dyDescent="0.25">
      <c r="A4320" t="s">
        <v>4517</v>
      </c>
      <c r="B4320" t="s">
        <v>89</v>
      </c>
      <c r="C4320" t="s">
        <v>128</v>
      </c>
      <c r="D4320" t="s">
        <v>28</v>
      </c>
      <c r="E4320" s="1">
        <v>45162</v>
      </c>
      <c r="F4320" s="1" t="str">
        <f>TEXT(shipments9[[#This Row],[Shipdate]],"ddd")</f>
        <v>Thu</v>
      </c>
      <c r="G4320" s="1" t="str">
        <f>IF(OR(shipments9[[#This Row],[Day Name]]="Sat",shipments9[[#This Row],[Day Name]]="Sun"),"Weekend","Weekday")</f>
        <v>Weekday</v>
      </c>
      <c r="H4320">
        <v>5267.25</v>
      </c>
      <c r="I4320">
        <v>659</v>
      </c>
      <c r="J4320" t="s">
        <v>172</v>
      </c>
      <c r="K4320" t="s">
        <v>8151</v>
      </c>
      <c r="L4320" t="s">
        <v>8160</v>
      </c>
      <c r="M4320">
        <v>8</v>
      </c>
      <c r="N4320" t="s">
        <v>8162</v>
      </c>
      <c r="O4320" s="4">
        <f>INDEX(products[Cost_per_box], MATCH(shipments9[[#This Row],[PID]], products[PID], 0))</f>
        <v>3.85</v>
      </c>
      <c r="P4320" s="4">
        <f>shipments9[[#This Row],[Boxes]]*shipments9[[#This Row],[Cost Per Box]]</f>
        <v>2537.15</v>
      </c>
      <c r="Q4320" s="4">
        <f>shipments9[[#This Row],[Amount]] -shipments9[[#This Row],[total cost]]</f>
        <v>2730.1</v>
      </c>
      <c r="R4320" s="4" t="str">
        <f>IF(shipments9[[#This Row],[Gross Profit]]&lt;0,"Loss","Profit")</f>
        <v>Profit</v>
      </c>
      <c r="S4320" s="9">
        <f>shipments9[[#This Row],[Gross Profit]]/shipments9[[#This Row],[Amount]]</f>
        <v>0.51831600930276711</v>
      </c>
      <c r="T4320" s="11">
        <f>shipments9[[#This Row],[Amount]]/shipments9[[#This Row],[Boxes]]</f>
        <v>7.9927921092564489</v>
      </c>
    </row>
    <row r="4321" spans="1:20" hidden="1" x14ac:dyDescent="0.25">
      <c r="A4321" t="s">
        <v>4518</v>
      </c>
      <c r="B4321" t="s">
        <v>92</v>
      </c>
      <c r="C4321" t="s">
        <v>128</v>
      </c>
      <c r="D4321" t="s">
        <v>28</v>
      </c>
      <c r="E4321" s="1">
        <v>44974</v>
      </c>
      <c r="F4321" s="1" t="str">
        <f>TEXT(shipments9[[#This Row],[Shipdate]],"ddd")</f>
        <v>Fri</v>
      </c>
      <c r="G4321" s="1" t="str">
        <f>IF(OR(shipments9[[#This Row],[Day Name]]="Sat",shipments9[[#This Row],[Day Name]]="Sun"),"Weekend","Weekday")</f>
        <v>Weekday</v>
      </c>
      <c r="H4321">
        <v>3102.75</v>
      </c>
      <c r="I4321">
        <v>518</v>
      </c>
      <c r="J4321" t="s">
        <v>172</v>
      </c>
      <c r="K4321" t="s">
        <v>8151</v>
      </c>
      <c r="L4321" t="s">
        <v>8156</v>
      </c>
      <c r="M4321">
        <v>2</v>
      </c>
      <c r="N4321" t="s">
        <v>8157</v>
      </c>
      <c r="O4321" s="4">
        <f>INDEX(products[Cost_per_box], MATCH(shipments9[[#This Row],[PID]], products[PID], 0))</f>
        <v>3.85</v>
      </c>
      <c r="P4321" s="4">
        <f>shipments9[[#This Row],[Boxes]]*shipments9[[#This Row],[Cost Per Box]]</f>
        <v>1994.3</v>
      </c>
      <c r="Q4321" s="4">
        <f>shipments9[[#This Row],[Amount]] -shipments9[[#This Row],[total cost]]</f>
        <v>1108.45</v>
      </c>
      <c r="R4321" s="4" t="str">
        <f>IF(shipments9[[#This Row],[Gross Profit]]&lt;0,"Loss","Profit")</f>
        <v>Profit</v>
      </c>
      <c r="S4321" s="9">
        <f>shipments9[[#This Row],[Gross Profit]]/shipments9[[#This Row],[Amount]]</f>
        <v>0.35724760293288216</v>
      </c>
      <c r="T4321" s="11">
        <f>shipments9[[#This Row],[Amount]]/shipments9[[#This Row],[Boxes]]</f>
        <v>5.9898648648648649</v>
      </c>
    </row>
    <row r="4322" spans="1:20" hidden="1" x14ac:dyDescent="0.25">
      <c r="A4322" t="s">
        <v>4519</v>
      </c>
      <c r="B4322" t="s">
        <v>92</v>
      </c>
      <c r="C4322" t="s">
        <v>128</v>
      </c>
      <c r="D4322" t="s">
        <v>28</v>
      </c>
      <c r="E4322" s="1">
        <v>44965</v>
      </c>
      <c r="F4322" s="1" t="str">
        <f>TEXT(shipments9[[#This Row],[Shipdate]],"ddd")</f>
        <v>Wed</v>
      </c>
      <c r="G4322" s="1" t="str">
        <f>IF(OR(shipments9[[#This Row],[Day Name]]="Sat",shipments9[[#This Row],[Day Name]]="Sun"),"Weekend","Weekday")</f>
        <v>Weekday</v>
      </c>
      <c r="H4322">
        <v>544.5</v>
      </c>
      <c r="I4322">
        <v>78</v>
      </c>
      <c r="J4322" t="s">
        <v>172</v>
      </c>
      <c r="K4322" t="s">
        <v>8151</v>
      </c>
      <c r="L4322" t="s">
        <v>8156</v>
      </c>
      <c r="M4322">
        <v>2</v>
      </c>
      <c r="N4322" t="s">
        <v>8157</v>
      </c>
      <c r="O4322" s="4">
        <f>INDEX(products[Cost_per_box], MATCH(shipments9[[#This Row],[PID]], products[PID], 0))</f>
        <v>3.85</v>
      </c>
      <c r="P4322" s="4">
        <f>shipments9[[#This Row],[Boxes]]*shipments9[[#This Row],[Cost Per Box]]</f>
        <v>300.3</v>
      </c>
      <c r="Q4322" s="4">
        <f>shipments9[[#This Row],[Amount]] -shipments9[[#This Row],[total cost]]</f>
        <v>244.2</v>
      </c>
      <c r="R4322" s="4" t="str">
        <f>IF(shipments9[[#This Row],[Gross Profit]]&lt;0,"Loss","Profit")</f>
        <v>Profit</v>
      </c>
      <c r="S4322" s="9">
        <f>shipments9[[#This Row],[Gross Profit]]/shipments9[[#This Row],[Amount]]</f>
        <v>0.44848484848484849</v>
      </c>
      <c r="T4322" s="11">
        <f>shipments9[[#This Row],[Amount]]/shipments9[[#This Row],[Boxes]]</f>
        <v>6.9807692307692308</v>
      </c>
    </row>
    <row r="4323" spans="1:20" hidden="1" x14ac:dyDescent="0.25">
      <c r="A4323" t="s">
        <v>4520</v>
      </c>
      <c r="B4323" t="s">
        <v>92</v>
      </c>
      <c r="C4323" t="s">
        <v>128</v>
      </c>
      <c r="D4323" t="s">
        <v>28</v>
      </c>
      <c r="E4323" s="1">
        <v>45226</v>
      </c>
      <c r="F4323" s="1" t="str">
        <f>TEXT(shipments9[[#This Row],[Shipdate]],"ddd")</f>
        <v>Fri</v>
      </c>
      <c r="G4323" s="1" t="str">
        <f>IF(OR(shipments9[[#This Row],[Day Name]]="Sat",shipments9[[#This Row],[Day Name]]="Sun"),"Weekend","Weekday")</f>
        <v>Weekday</v>
      </c>
      <c r="H4323">
        <v>1599.75</v>
      </c>
      <c r="I4323">
        <v>320</v>
      </c>
      <c r="J4323" t="s">
        <v>172</v>
      </c>
      <c r="K4323" t="s">
        <v>8151</v>
      </c>
      <c r="L4323" t="s">
        <v>8152</v>
      </c>
      <c r="M4323">
        <v>10</v>
      </c>
      <c r="N4323" t="s">
        <v>8153</v>
      </c>
      <c r="O4323" s="4">
        <f>INDEX(products[Cost_per_box], MATCH(shipments9[[#This Row],[PID]], products[PID], 0))</f>
        <v>3.85</v>
      </c>
      <c r="P4323" s="4">
        <f>shipments9[[#This Row],[Boxes]]*shipments9[[#This Row],[Cost Per Box]]</f>
        <v>1232</v>
      </c>
      <c r="Q4323" s="4">
        <f>shipments9[[#This Row],[Amount]] -shipments9[[#This Row],[total cost]]</f>
        <v>367.75</v>
      </c>
      <c r="R4323" s="4" t="str">
        <f>IF(shipments9[[#This Row],[Gross Profit]]&lt;0,"Loss","Profit")</f>
        <v>Profit</v>
      </c>
      <c r="S4323" s="9">
        <f>shipments9[[#This Row],[Gross Profit]]/shipments9[[#This Row],[Amount]]</f>
        <v>0.22987966869823409</v>
      </c>
      <c r="T4323" s="11">
        <f>shipments9[[#This Row],[Amount]]/shipments9[[#This Row],[Boxes]]</f>
        <v>4.9992187499999998</v>
      </c>
    </row>
    <row r="4324" spans="1:20" hidden="1" x14ac:dyDescent="0.25">
      <c r="A4324" t="s">
        <v>4521</v>
      </c>
      <c r="B4324" t="s">
        <v>92</v>
      </c>
      <c r="C4324" t="s">
        <v>128</v>
      </c>
      <c r="D4324" t="s">
        <v>28</v>
      </c>
      <c r="E4324" s="1">
        <v>45454</v>
      </c>
      <c r="F4324" s="1" t="str">
        <f>TEXT(shipments9[[#This Row],[Shipdate]],"ddd")</f>
        <v>Tue</v>
      </c>
      <c r="G4324" s="1" t="str">
        <f>IF(OR(shipments9[[#This Row],[Day Name]]="Sat",shipments9[[#This Row],[Day Name]]="Sun"),"Weekend","Weekday")</f>
        <v>Weekday</v>
      </c>
      <c r="H4324">
        <v>2380.5</v>
      </c>
      <c r="I4324">
        <v>397</v>
      </c>
      <c r="J4324" t="s">
        <v>172</v>
      </c>
      <c r="K4324" t="s">
        <v>8155</v>
      </c>
      <c r="L4324" t="s">
        <v>8154</v>
      </c>
      <c r="M4324">
        <v>6</v>
      </c>
      <c r="N4324" t="s">
        <v>8159</v>
      </c>
      <c r="O4324" s="4">
        <f>INDEX(products[Cost_per_box], MATCH(shipments9[[#This Row],[PID]], products[PID], 0))</f>
        <v>3.85</v>
      </c>
      <c r="P4324" s="4">
        <f>shipments9[[#This Row],[Boxes]]*shipments9[[#This Row],[Cost Per Box]]</f>
        <v>1528.45</v>
      </c>
      <c r="Q4324" s="4">
        <f>shipments9[[#This Row],[Amount]] -shipments9[[#This Row],[total cost]]</f>
        <v>852.05</v>
      </c>
      <c r="R4324" s="4" t="str">
        <f>IF(shipments9[[#This Row],[Gross Profit]]&lt;0,"Loss","Profit")</f>
        <v>Profit</v>
      </c>
      <c r="S4324" s="9">
        <f>shipments9[[#This Row],[Gross Profit]]/shipments9[[#This Row],[Amount]]</f>
        <v>0.3579290065112371</v>
      </c>
      <c r="T4324" s="11">
        <f>shipments9[[#This Row],[Amount]]/shipments9[[#This Row],[Boxes]]</f>
        <v>5.9962216624685141</v>
      </c>
    </row>
    <row r="4325" spans="1:20" hidden="1" x14ac:dyDescent="0.25">
      <c r="A4325" t="s">
        <v>4522</v>
      </c>
      <c r="B4325" t="s">
        <v>65</v>
      </c>
      <c r="C4325" t="s">
        <v>128</v>
      </c>
      <c r="D4325" t="s">
        <v>28</v>
      </c>
      <c r="E4325" s="1">
        <v>45049</v>
      </c>
      <c r="F4325" s="1" t="str">
        <f>TEXT(shipments9[[#This Row],[Shipdate]],"ddd")</f>
        <v>Wed</v>
      </c>
      <c r="G4325" s="1" t="str">
        <f>IF(OR(shipments9[[#This Row],[Day Name]]="Sat",shipments9[[#This Row],[Day Name]]="Sun"),"Weekend","Weekday")</f>
        <v>Weekday</v>
      </c>
      <c r="H4325">
        <v>22.5</v>
      </c>
      <c r="I4325">
        <v>3</v>
      </c>
      <c r="J4325" t="s">
        <v>172</v>
      </c>
      <c r="K4325" t="s">
        <v>8151</v>
      </c>
      <c r="L4325" t="s">
        <v>8154</v>
      </c>
      <c r="M4325">
        <v>5</v>
      </c>
      <c r="N4325" t="s">
        <v>201</v>
      </c>
      <c r="O4325" s="4">
        <f>INDEX(products[Cost_per_box], MATCH(shipments9[[#This Row],[PID]], products[PID], 0))</f>
        <v>3.85</v>
      </c>
      <c r="P4325" s="4">
        <f>shipments9[[#This Row],[Boxes]]*shipments9[[#This Row],[Cost Per Box]]</f>
        <v>11.55</v>
      </c>
      <c r="Q4325" s="4">
        <f>shipments9[[#This Row],[Amount]] -shipments9[[#This Row],[total cost]]</f>
        <v>10.95</v>
      </c>
      <c r="R4325" s="4" t="str">
        <f>IF(shipments9[[#This Row],[Gross Profit]]&lt;0,"Loss","Profit")</f>
        <v>Profit</v>
      </c>
      <c r="S4325" s="9">
        <f>shipments9[[#This Row],[Gross Profit]]/shipments9[[#This Row],[Amount]]</f>
        <v>0.48666666666666664</v>
      </c>
      <c r="T4325" s="11">
        <f>shipments9[[#This Row],[Amount]]/shipments9[[#This Row],[Boxes]]</f>
        <v>7.5</v>
      </c>
    </row>
    <row r="4326" spans="1:20" hidden="1" x14ac:dyDescent="0.25">
      <c r="A4326" t="s">
        <v>4523</v>
      </c>
      <c r="B4326" t="s">
        <v>65</v>
      </c>
      <c r="C4326" t="s">
        <v>128</v>
      </c>
      <c r="D4326" t="s">
        <v>28</v>
      </c>
      <c r="E4326" s="1">
        <v>45126</v>
      </c>
      <c r="F4326" s="1" t="str">
        <f>TEXT(shipments9[[#This Row],[Shipdate]],"ddd")</f>
        <v>Wed</v>
      </c>
      <c r="G4326" s="1" t="str">
        <f>IF(OR(shipments9[[#This Row],[Day Name]]="Sat",shipments9[[#This Row],[Day Name]]="Sun"),"Weekend","Weekday")</f>
        <v>Weekday</v>
      </c>
      <c r="H4326">
        <v>609.75</v>
      </c>
      <c r="I4326">
        <v>122</v>
      </c>
      <c r="J4326" t="s">
        <v>172</v>
      </c>
      <c r="K4326" t="s">
        <v>8151</v>
      </c>
      <c r="L4326" t="s">
        <v>8160</v>
      </c>
      <c r="M4326">
        <v>7</v>
      </c>
      <c r="N4326" t="s">
        <v>8161</v>
      </c>
      <c r="O4326" s="4">
        <f>INDEX(products[Cost_per_box], MATCH(shipments9[[#This Row],[PID]], products[PID], 0))</f>
        <v>3.85</v>
      </c>
      <c r="P4326" s="4">
        <f>shipments9[[#This Row],[Boxes]]*shipments9[[#This Row],[Cost Per Box]]</f>
        <v>469.7</v>
      </c>
      <c r="Q4326" s="4">
        <f>shipments9[[#This Row],[Amount]] -shipments9[[#This Row],[total cost]]</f>
        <v>140.05000000000001</v>
      </c>
      <c r="R4326" s="4" t="str">
        <f>IF(shipments9[[#This Row],[Gross Profit]]&lt;0,"Loss","Profit")</f>
        <v>Profit</v>
      </c>
      <c r="S4326" s="9">
        <f>shipments9[[#This Row],[Gross Profit]]/shipments9[[#This Row],[Amount]]</f>
        <v>0.22968429684296846</v>
      </c>
      <c r="T4326" s="11">
        <f>shipments9[[#This Row],[Amount]]/shipments9[[#This Row],[Boxes]]</f>
        <v>4.9979508196721314</v>
      </c>
    </row>
    <row r="4327" spans="1:20" hidden="1" x14ac:dyDescent="0.25">
      <c r="A4327" t="s">
        <v>4524</v>
      </c>
      <c r="B4327" t="s">
        <v>65</v>
      </c>
      <c r="C4327" t="s">
        <v>128</v>
      </c>
      <c r="D4327" t="s">
        <v>28</v>
      </c>
      <c r="E4327" s="1">
        <v>45349</v>
      </c>
      <c r="F4327" s="1" t="str">
        <f>TEXT(shipments9[[#This Row],[Shipdate]],"ddd")</f>
        <v>Tue</v>
      </c>
      <c r="G4327" s="1" t="str">
        <f>IF(OR(shipments9[[#This Row],[Day Name]]="Sat",shipments9[[#This Row],[Day Name]]="Sun"),"Weekend","Weekday")</f>
        <v>Weekday</v>
      </c>
      <c r="H4327">
        <v>3251.25</v>
      </c>
      <c r="I4327">
        <v>542</v>
      </c>
      <c r="J4327" t="s">
        <v>172</v>
      </c>
      <c r="K4327" t="s">
        <v>8155</v>
      </c>
      <c r="L4327" t="s">
        <v>8156</v>
      </c>
      <c r="M4327">
        <v>2</v>
      </c>
      <c r="N4327" t="s">
        <v>8157</v>
      </c>
      <c r="O4327" s="4">
        <f>INDEX(products[Cost_per_box], MATCH(shipments9[[#This Row],[PID]], products[PID], 0))</f>
        <v>3.85</v>
      </c>
      <c r="P4327" s="4">
        <f>shipments9[[#This Row],[Boxes]]*shipments9[[#This Row],[Cost Per Box]]</f>
        <v>2086.7000000000003</v>
      </c>
      <c r="Q4327" s="4">
        <f>shipments9[[#This Row],[Amount]] -shipments9[[#This Row],[total cost]]</f>
        <v>1164.5499999999997</v>
      </c>
      <c r="R4327" s="4" t="str">
        <f>IF(shipments9[[#This Row],[Gross Profit]]&lt;0,"Loss","Profit")</f>
        <v>Profit</v>
      </c>
      <c r="S4327" s="9">
        <f>shipments9[[#This Row],[Gross Profit]]/shipments9[[#This Row],[Amount]]</f>
        <v>0.3581853133410226</v>
      </c>
      <c r="T4327" s="11">
        <f>shipments9[[#This Row],[Amount]]/shipments9[[#This Row],[Boxes]]</f>
        <v>5.9986162361623618</v>
      </c>
    </row>
    <row r="4328" spans="1:20" hidden="1" x14ac:dyDescent="0.25">
      <c r="A4328" t="s">
        <v>4525</v>
      </c>
      <c r="B4328" t="s">
        <v>65</v>
      </c>
      <c r="C4328" t="s">
        <v>128</v>
      </c>
      <c r="D4328" t="s">
        <v>28</v>
      </c>
      <c r="E4328" s="1">
        <v>45342</v>
      </c>
      <c r="F4328" s="1" t="str">
        <f>TEXT(shipments9[[#This Row],[Shipdate]],"ddd")</f>
        <v>Tue</v>
      </c>
      <c r="G4328" s="1" t="str">
        <f>IF(OR(shipments9[[#This Row],[Day Name]]="Sat",shipments9[[#This Row],[Day Name]]="Sun"),"Weekend","Weekday")</f>
        <v>Weekday</v>
      </c>
      <c r="H4328">
        <v>4398.75</v>
      </c>
      <c r="I4328">
        <v>880</v>
      </c>
      <c r="J4328" t="s">
        <v>172</v>
      </c>
      <c r="K4328" t="s">
        <v>8155</v>
      </c>
      <c r="L4328" t="s">
        <v>8156</v>
      </c>
      <c r="M4328">
        <v>2</v>
      </c>
      <c r="N4328" t="s">
        <v>8157</v>
      </c>
      <c r="O4328" s="4">
        <f>INDEX(products[Cost_per_box], MATCH(shipments9[[#This Row],[PID]], products[PID], 0))</f>
        <v>3.85</v>
      </c>
      <c r="P4328" s="4">
        <f>shipments9[[#This Row],[Boxes]]*shipments9[[#This Row],[Cost Per Box]]</f>
        <v>3388</v>
      </c>
      <c r="Q4328" s="4">
        <f>shipments9[[#This Row],[Amount]] -shipments9[[#This Row],[total cost]]</f>
        <v>1010.75</v>
      </c>
      <c r="R4328" s="4" t="str">
        <f>IF(shipments9[[#This Row],[Gross Profit]]&lt;0,"Loss","Profit")</f>
        <v>Profit</v>
      </c>
      <c r="S4328" s="9">
        <f>shipments9[[#This Row],[Gross Profit]]/shipments9[[#This Row],[Amount]]</f>
        <v>0.22978118783745383</v>
      </c>
      <c r="T4328" s="11">
        <f>shipments9[[#This Row],[Amount]]/shipments9[[#This Row],[Boxes]]</f>
        <v>4.9985795454545459</v>
      </c>
    </row>
    <row r="4329" spans="1:20" hidden="1" x14ac:dyDescent="0.25">
      <c r="A4329" t="s">
        <v>4526</v>
      </c>
      <c r="B4329" t="s">
        <v>65</v>
      </c>
      <c r="C4329" t="s">
        <v>128</v>
      </c>
      <c r="D4329" t="s">
        <v>28</v>
      </c>
      <c r="E4329" s="1">
        <v>45104</v>
      </c>
      <c r="F4329" s="1" t="str">
        <f>TEXT(shipments9[[#This Row],[Shipdate]],"ddd")</f>
        <v>Tue</v>
      </c>
      <c r="G4329" s="1" t="str">
        <f>IF(OR(shipments9[[#This Row],[Day Name]]="Sat",shipments9[[#This Row],[Day Name]]="Sun"),"Weekend","Weekday")</f>
        <v>Weekday</v>
      </c>
      <c r="H4329">
        <v>3755.25</v>
      </c>
      <c r="I4329">
        <v>752</v>
      </c>
      <c r="J4329" t="s">
        <v>172</v>
      </c>
      <c r="K4329" t="s">
        <v>8151</v>
      </c>
      <c r="L4329" t="s">
        <v>8154</v>
      </c>
      <c r="M4329">
        <v>6</v>
      </c>
      <c r="N4329" t="s">
        <v>8159</v>
      </c>
      <c r="O4329" s="4">
        <f>INDEX(products[Cost_per_box], MATCH(shipments9[[#This Row],[PID]], products[PID], 0))</f>
        <v>3.85</v>
      </c>
      <c r="P4329" s="4">
        <f>shipments9[[#This Row],[Boxes]]*shipments9[[#This Row],[Cost Per Box]]</f>
        <v>2895.2000000000003</v>
      </c>
      <c r="Q4329" s="4">
        <f>shipments9[[#This Row],[Amount]] -shipments9[[#This Row],[total cost]]</f>
        <v>860.04999999999973</v>
      </c>
      <c r="R4329" s="4" t="str">
        <f>IF(shipments9[[#This Row],[Gross Profit]]&lt;0,"Loss","Profit")</f>
        <v>Profit</v>
      </c>
      <c r="S4329" s="9">
        <f>shipments9[[#This Row],[Gross Profit]]/shipments9[[#This Row],[Amount]]</f>
        <v>0.2290260302243525</v>
      </c>
      <c r="T4329" s="11">
        <f>shipments9[[#This Row],[Amount]]/shipments9[[#This Row],[Boxes]]</f>
        <v>4.9936835106382977</v>
      </c>
    </row>
    <row r="4330" spans="1:20" hidden="1" x14ac:dyDescent="0.25">
      <c r="A4330" t="s">
        <v>4527</v>
      </c>
      <c r="B4330" t="s">
        <v>65</v>
      </c>
      <c r="C4330" t="s">
        <v>128</v>
      </c>
      <c r="D4330" t="s">
        <v>28</v>
      </c>
      <c r="E4330" s="1">
        <v>45215</v>
      </c>
      <c r="F4330" s="1" t="str">
        <f>TEXT(shipments9[[#This Row],[Shipdate]],"ddd")</f>
        <v>Mon</v>
      </c>
      <c r="G4330" s="1" t="str">
        <f>IF(OR(shipments9[[#This Row],[Day Name]]="Sat",shipments9[[#This Row],[Day Name]]="Sun"),"Weekend","Weekday")</f>
        <v>Weekday</v>
      </c>
      <c r="H4330">
        <v>8446.5</v>
      </c>
      <c r="I4330">
        <v>1690</v>
      </c>
      <c r="J4330" t="s">
        <v>172</v>
      </c>
      <c r="K4330" t="s">
        <v>8151</v>
      </c>
      <c r="L4330" t="s">
        <v>8152</v>
      </c>
      <c r="M4330">
        <v>10</v>
      </c>
      <c r="N4330" t="s">
        <v>8153</v>
      </c>
      <c r="O4330" s="4">
        <f>INDEX(products[Cost_per_box], MATCH(shipments9[[#This Row],[PID]], products[PID], 0))</f>
        <v>3.85</v>
      </c>
      <c r="P4330" s="4">
        <f>shipments9[[#This Row],[Boxes]]*shipments9[[#This Row],[Cost Per Box]]</f>
        <v>6506.5</v>
      </c>
      <c r="Q4330" s="4">
        <f>shipments9[[#This Row],[Amount]] -shipments9[[#This Row],[total cost]]</f>
        <v>1940</v>
      </c>
      <c r="R4330" s="4" t="str">
        <f>IF(shipments9[[#This Row],[Gross Profit]]&lt;0,"Loss","Profit")</f>
        <v>Profit</v>
      </c>
      <c r="S4330" s="9">
        <f>shipments9[[#This Row],[Gross Profit]]/shipments9[[#This Row],[Amount]]</f>
        <v>0.22968093293079975</v>
      </c>
      <c r="T4330" s="11">
        <f>shipments9[[#This Row],[Amount]]/shipments9[[#This Row],[Boxes]]</f>
        <v>4.99792899408284</v>
      </c>
    </row>
    <row r="4331" spans="1:20" hidden="1" x14ac:dyDescent="0.25">
      <c r="A4331" t="s">
        <v>4528</v>
      </c>
      <c r="B4331" t="s">
        <v>65</v>
      </c>
      <c r="C4331" t="s">
        <v>128</v>
      </c>
      <c r="D4331" t="s">
        <v>28</v>
      </c>
      <c r="E4331" s="1">
        <v>45034</v>
      </c>
      <c r="F4331" s="1" t="str">
        <f>TEXT(shipments9[[#This Row],[Shipdate]],"ddd")</f>
        <v>Tue</v>
      </c>
      <c r="G4331" s="1" t="str">
        <f>IF(OR(shipments9[[#This Row],[Day Name]]="Sat",shipments9[[#This Row],[Day Name]]="Sun"),"Weekend","Weekday")</f>
        <v>Weekday</v>
      </c>
      <c r="H4331">
        <v>5703.75</v>
      </c>
      <c r="I4331">
        <v>815</v>
      </c>
      <c r="J4331" t="s">
        <v>172</v>
      </c>
      <c r="K4331" t="s">
        <v>8151</v>
      </c>
      <c r="L4331" t="s">
        <v>8154</v>
      </c>
      <c r="M4331">
        <v>4</v>
      </c>
      <c r="N4331" t="s">
        <v>8158</v>
      </c>
      <c r="O4331" s="4">
        <f>INDEX(products[Cost_per_box], MATCH(shipments9[[#This Row],[PID]], products[PID], 0))</f>
        <v>3.85</v>
      </c>
      <c r="P4331" s="4">
        <f>shipments9[[#This Row],[Boxes]]*shipments9[[#This Row],[Cost Per Box]]</f>
        <v>3137.75</v>
      </c>
      <c r="Q4331" s="4">
        <f>shipments9[[#This Row],[Amount]] -shipments9[[#This Row],[total cost]]</f>
        <v>2566</v>
      </c>
      <c r="R4331" s="4" t="str">
        <f>IF(shipments9[[#This Row],[Gross Profit]]&lt;0,"Loss","Profit")</f>
        <v>Profit</v>
      </c>
      <c r="S4331" s="9">
        <f>shipments9[[#This Row],[Gross Profit]]/shipments9[[#This Row],[Amount]]</f>
        <v>0.44987946526408062</v>
      </c>
      <c r="T4331" s="11">
        <f>shipments9[[#This Row],[Amount]]/shipments9[[#This Row],[Boxes]]</f>
        <v>6.9984662576687118</v>
      </c>
    </row>
    <row r="4332" spans="1:20" hidden="1" x14ac:dyDescent="0.25">
      <c r="A4332" t="s">
        <v>4529</v>
      </c>
      <c r="B4332" t="s">
        <v>68</v>
      </c>
      <c r="C4332" t="s">
        <v>128</v>
      </c>
      <c r="D4332" t="s">
        <v>28</v>
      </c>
      <c r="E4332" s="1">
        <v>44988</v>
      </c>
      <c r="F4332" s="1" t="str">
        <f>TEXT(shipments9[[#This Row],[Shipdate]],"ddd")</f>
        <v>Fri</v>
      </c>
      <c r="G4332" s="1" t="str">
        <f>IF(OR(shipments9[[#This Row],[Day Name]]="Sat",shipments9[[#This Row],[Day Name]]="Sun"),"Weekend","Weekday")</f>
        <v>Weekday</v>
      </c>
      <c r="H4332">
        <v>2031.75</v>
      </c>
      <c r="I4332">
        <v>254</v>
      </c>
      <c r="J4332" t="s">
        <v>172</v>
      </c>
      <c r="K4332" t="s">
        <v>8151</v>
      </c>
      <c r="L4332" t="s">
        <v>8156</v>
      </c>
      <c r="M4332">
        <v>3</v>
      </c>
      <c r="N4332" t="s">
        <v>8164</v>
      </c>
      <c r="O4332" s="4">
        <f>INDEX(products[Cost_per_box], MATCH(shipments9[[#This Row],[PID]], products[PID], 0))</f>
        <v>3.85</v>
      </c>
      <c r="P4332" s="4">
        <f>shipments9[[#This Row],[Boxes]]*shipments9[[#This Row],[Cost Per Box]]</f>
        <v>977.9</v>
      </c>
      <c r="Q4332" s="4">
        <f>shipments9[[#This Row],[Amount]] -shipments9[[#This Row],[total cost]]</f>
        <v>1053.8499999999999</v>
      </c>
      <c r="R4332" s="4" t="str">
        <f>IF(shipments9[[#This Row],[Gross Profit]]&lt;0,"Loss","Profit")</f>
        <v>Profit</v>
      </c>
      <c r="S4332" s="9">
        <f>shipments9[[#This Row],[Gross Profit]]/shipments9[[#This Row],[Amount]]</f>
        <v>0.51869078380706279</v>
      </c>
      <c r="T4332" s="11">
        <f>shipments9[[#This Row],[Amount]]/shipments9[[#This Row],[Boxes]]</f>
        <v>7.9990157480314963</v>
      </c>
    </row>
    <row r="4333" spans="1:20" hidden="1" x14ac:dyDescent="0.25">
      <c r="A4333" t="s">
        <v>4530</v>
      </c>
      <c r="B4333" t="s">
        <v>108</v>
      </c>
      <c r="C4333" t="s">
        <v>128</v>
      </c>
      <c r="D4333" t="s">
        <v>28</v>
      </c>
      <c r="E4333" s="1">
        <v>45212</v>
      </c>
      <c r="F4333" s="1" t="str">
        <f>TEXT(shipments9[[#This Row],[Shipdate]],"ddd")</f>
        <v>Fri</v>
      </c>
      <c r="G4333" s="1" t="str">
        <f>IF(OR(shipments9[[#This Row],[Day Name]]="Sat",shipments9[[#This Row],[Day Name]]="Sun"),"Weekend","Weekday")</f>
        <v>Weekday</v>
      </c>
      <c r="H4333">
        <v>2421</v>
      </c>
      <c r="I4333">
        <v>303</v>
      </c>
      <c r="J4333" t="s">
        <v>172</v>
      </c>
      <c r="K4333" t="s">
        <v>8151</v>
      </c>
      <c r="L4333" t="s">
        <v>8152</v>
      </c>
      <c r="M4333">
        <v>10</v>
      </c>
      <c r="N4333" t="s">
        <v>8153</v>
      </c>
      <c r="O4333" s="4">
        <f>INDEX(products[Cost_per_box], MATCH(shipments9[[#This Row],[PID]], products[PID], 0))</f>
        <v>3.85</v>
      </c>
      <c r="P4333" s="4">
        <f>shipments9[[#This Row],[Boxes]]*shipments9[[#This Row],[Cost Per Box]]</f>
        <v>1166.55</v>
      </c>
      <c r="Q4333" s="4">
        <f>shipments9[[#This Row],[Amount]] -shipments9[[#This Row],[total cost]]</f>
        <v>1254.45</v>
      </c>
      <c r="R4333" s="4" t="str">
        <f>IF(shipments9[[#This Row],[Gross Profit]]&lt;0,"Loss","Profit")</f>
        <v>Profit</v>
      </c>
      <c r="S4333" s="9">
        <f>shipments9[[#This Row],[Gross Profit]]/shipments9[[#This Row],[Amount]]</f>
        <v>0.5181536555142503</v>
      </c>
      <c r="T4333" s="11">
        <f>shipments9[[#This Row],[Amount]]/shipments9[[#This Row],[Boxes]]</f>
        <v>7.9900990099009901</v>
      </c>
    </row>
    <row r="4334" spans="1:20" hidden="1" x14ac:dyDescent="0.25">
      <c r="A4334" t="s">
        <v>4531</v>
      </c>
      <c r="B4334" t="s">
        <v>105</v>
      </c>
      <c r="C4334" t="s">
        <v>128</v>
      </c>
      <c r="D4334" t="s">
        <v>28</v>
      </c>
      <c r="E4334" s="1">
        <v>45429</v>
      </c>
      <c r="F4334" s="1" t="str">
        <f>TEXT(shipments9[[#This Row],[Shipdate]],"ddd")</f>
        <v>Fri</v>
      </c>
      <c r="G4334" s="1" t="str">
        <f>IF(OR(shipments9[[#This Row],[Day Name]]="Sat",shipments9[[#This Row],[Day Name]]="Sun"),"Weekend","Weekday")</f>
        <v>Weekday</v>
      </c>
      <c r="H4334">
        <v>3721.5</v>
      </c>
      <c r="I4334">
        <v>466</v>
      </c>
      <c r="J4334" t="s">
        <v>172</v>
      </c>
      <c r="K4334" t="s">
        <v>8155</v>
      </c>
      <c r="L4334" t="s">
        <v>8154</v>
      </c>
      <c r="M4334">
        <v>5</v>
      </c>
      <c r="N4334" t="s">
        <v>201</v>
      </c>
      <c r="O4334" s="4">
        <f>INDEX(products[Cost_per_box], MATCH(shipments9[[#This Row],[PID]], products[PID], 0))</f>
        <v>3.85</v>
      </c>
      <c r="P4334" s="4">
        <f>shipments9[[#This Row],[Boxes]]*shipments9[[#This Row],[Cost Per Box]]</f>
        <v>1794.1000000000001</v>
      </c>
      <c r="Q4334" s="4">
        <f>shipments9[[#This Row],[Amount]] -shipments9[[#This Row],[total cost]]</f>
        <v>1927.3999999999999</v>
      </c>
      <c r="R4334" s="4" t="str">
        <f>IF(shipments9[[#This Row],[Gross Profit]]&lt;0,"Loss","Profit")</f>
        <v>Profit</v>
      </c>
      <c r="S4334" s="9">
        <f>shipments9[[#This Row],[Gross Profit]]/shipments9[[#This Row],[Amount]]</f>
        <v>0.5179094451162165</v>
      </c>
      <c r="T4334" s="11">
        <f>shipments9[[#This Row],[Amount]]/shipments9[[#This Row],[Boxes]]</f>
        <v>7.9860515021459229</v>
      </c>
    </row>
    <row r="4335" spans="1:20" hidden="1" x14ac:dyDescent="0.25">
      <c r="A4335" t="s">
        <v>4532</v>
      </c>
      <c r="B4335" t="s">
        <v>105</v>
      </c>
      <c r="C4335" t="s">
        <v>128</v>
      </c>
      <c r="D4335" t="s">
        <v>28</v>
      </c>
      <c r="E4335" s="1">
        <v>45303</v>
      </c>
      <c r="F4335" s="1" t="str">
        <f>TEXT(shipments9[[#This Row],[Shipdate]],"ddd")</f>
        <v>Fri</v>
      </c>
      <c r="G4335" s="1" t="str">
        <f>IF(OR(shipments9[[#This Row],[Day Name]]="Sat",shipments9[[#This Row],[Day Name]]="Sun"),"Weekend","Weekday")</f>
        <v>Weekday</v>
      </c>
      <c r="H4335">
        <v>7184.25</v>
      </c>
      <c r="I4335">
        <v>1437</v>
      </c>
      <c r="J4335" t="s">
        <v>172</v>
      </c>
      <c r="K4335" t="s">
        <v>8155</v>
      </c>
      <c r="L4335" t="s">
        <v>8156</v>
      </c>
      <c r="M4335">
        <v>1</v>
      </c>
      <c r="N4335" t="s">
        <v>8163</v>
      </c>
      <c r="O4335" s="4">
        <f>INDEX(products[Cost_per_box], MATCH(shipments9[[#This Row],[PID]], products[PID], 0))</f>
        <v>3.85</v>
      </c>
      <c r="P4335" s="4">
        <f>shipments9[[#This Row],[Boxes]]*shipments9[[#This Row],[Cost Per Box]]</f>
        <v>5532.45</v>
      </c>
      <c r="Q4335" s="4">
        <f>shipments9[[#This Row],[Amount]] -shipments9[[#This Row],[total cost]]</f>
        <v>1651.8000000000002</v>
      </c>
      <c r="R4335" s="4" t="str">
        <f>IF(shipments9[[#This Row],[Gross Profit]]&lt;0,"Loss","Profit")</f>
        <v>Profit</v>
      </c>
      <c r="S4335" s="9">
        <f>shipments9[[#This Row],[Gross Profit]]/shipments9[[#This Row],[Amount]]</f>
        <v>0.2299196158262867</v>
      </c>
      <c r="T4335" s="11">
        <f>shipments9[[#This Row],[Amount]]/shipments9[[#This Row],[Boxes]]</f>
        <v>4.9994780793319418</v>
      </c>
    </row>
    <row r="4336" spans="1:20" hidden="1" x14ac:dyDescent="0.25">
      <c r="A4336" t="s">
        <v>4533</v>
      </c>
      <c r="B4336" t="s">
        <v>105</v>
      </c>
      <c r="C4336" t="s">
        <v>128</v>
      </c>
      <c r="D4336" t="s">
        <v>28</v>
      </c>
      <c r="E4336" s="1">
        <v>44937</v>
      </c>
      <c r="F4336" s="1" t="str">
        <f>TEXT(shipments9[[#This Row],[Shipdate]],"ddd")</f>
        <v>Wed</v>
      </c>
      <c r="G4336" s="1" t="str">
        <f>IF(OR(shipments9[[#This Row],[Day Name]]="Sat",shipments9[[#This Row],[Day Name]]="Sun"),"Weekend","Weekday")</f>
        <v>Weekday</v>
      </c>
      <c r="H4336">
        <v>1509.75</v>
      </c>
      <c r="I4336">
        <v>252</v>
      </c>
      <c r="J4336" t="s">
        <v>172</v>
      </c>
      <c r="K4336" t="s">
        <v>8151</v>
      </c>
      <c r="L4336" t="s">
        <v>8156</v>
      </c>
      <c r="M4336">
        <v>1</v>
      </c>
      <c r="N4336" t="s">
        <v>8163</v>
      </c>
      <c r="O4336" s="4">
        <f>INDEX(products[Cost_per_box], MATCH(shipments9[[#This Row],[PID]], products[PID], 0))</f>
        <v>3.85</v>
      </c>
      <c r="P4336" s="4">
        <f>shipments9[[#This Row],[Boxes]]*shipments9[[#This Row],[Cost Per Box]]</f>
        <v>970.2</v>
      </c>
      <c r="Q4336" s="4">
        <f>shipments9[[#This Row],[Amount]] -shipments9[[#This Row],[total cost]]</f>
        <v>539.54999999999995</v>
      </c>
      <c r="R4336" s="4" t="str">
        <f>IF(shipments9[[#This Row],[Gross Profit]]&lt;0,"Loss","Profit")</f>
        <v>Profit</v>
      </c>
      <c r="S4336" s="9">
        <f>shipments9[[#This Row],[Gross Profit]]/shipments9[[#This Row],[Amount]]</f>
        <v>0.35737704918032787</v>
      </c>
      <c r="T4336" s="11">
        <f>shipments9[[#This Row],[Amount]]/shipments9[[#This Row],[Boxes]]</f>
        <v>5.9910714285714288</v>
      </c>
    </row>
    <row r="4337" spans="1:20" hidden="1" x14ac:dyDescent="0.25">
      <c r="A4337" t="s">
        <v>4534</v>
      </c>
      <c r="B4337" t="s">
        <v>105</v>
      </c>
      <c r="C4337" t="s">
        <v>128</v>
      </c>
      <c r="D4337" t="s">
        <v>28</v>
      </c>
      <c r="E4337" s="1">
        <v>45064</v>
      </c>
      <c r="F4337" s="1" t="str">
        <f>TEXT(shipments9[[#This Row],[Shipdate]],"ddd")</f>
        <v>Thu</v>
      </c>
      <c r="G4337" s="1" t="str">
        <f>IF(OR(shipments9[[#This Row],[Day Name]]="Sat",shipments9[[#This Row],[Day Name]]="Sun"),"Weekend","Weekday")</f>
        <v>Weekday</v>
      </c>
      <c r="H4337">
        <v>852.75</v>
      </c>
      <c r="I4337">
        <v>171</v>
      </c>
      <c r="J4337" t="s">
        <v>172</v>
      </c>
      <c r="K4337" t="s">
        <v>8151</v>
      </c>
      <c r="L4337" t="s">
        <v>8154</v>
      </c>
      <c r="M4337">
        <v>5</v>
      </c>
      <c r="N4337" t="s">
        <v>201</v>
      </c>
      <c r="O4337" s="4">
        <f>INDEX(products[Cost_per_box], MATCH(shipments9[[#This Row],[PID]], products[PID], 0))</f>
        <v>3.85</v>
      </c>
      <c r="P4337" s="4">
        <f>shipments9[[#This Row],[Boxes]]*shipments9[[#This Row],[Cost Per Box]]</f>
        <v>658.35</v>
      </c>
      <c r="Q4337" s="4">
        <f>shipments9[[#This Row],[Amount]] -shipments9[[#This Row],[total cost]]</f>
        <v>194.39999999999998</v>
      </c>
      <c r="R4337" s="4" t="str">
        <f>IF(shipments9[[#This Row],[Gross Profit]]&lt;0,"Loss","Profit")</f>
        <v>Profit</v>
      </c>
      <c r="S4337" s="9">
        <f>shipments9[[#This Row],[Gross Profit]]/shipments9[[#This Row],[Amount]]</f>
        <v>0.22796833773087069</v>
      </c>
      <c r="T4337" s="11">
        <f>shipments9[[#This Row],[Amount]]/shipments9[[#This Row],[Boxes]]</f>
        <v>4.9868421052631575</v>
      </c>
    </row>
    <row r="4338" spans="1:20" hidden="1" x14ac:dyDescent="0.25">
      <c r="A4338" t="s">
        <v>4535</v>
      </c>
      <c r="B4338" t="s">
        <v>111</v>
      </c>
      <c r="C4338" t="s">
        <v>128</v>
      </c>
      <c r="D4338" t="s">
        <v>28</v>
      </c>
      <c r="E4338" s="1">
        <v>45047</v>
      </c>
      <c r="F4338" s="1" t="str">
        <f>TEXT(shipments9[[#This Row],[Shipdate]],"ddd")</f>
        <v>Mon</v>
      </c>
      <c r="G4338" s="1" t="str">
        <f>IF(OR(shipments9[[#This Row],[Day Name]]="Sat",shipments9[[#This Row],[Day Name]]="Sun"),"Weekend","Weekday")</f>
        <v>Weekday</v>
      </c>
      <c r="H4338">
        <v>1651.5</v>
      </c>
      <c r="I4338">
        <v>236</v>
      </c>
      <c r="J4338" t="s">
        <v>172</v>
      </c>
      <c r="K4338" t="s">
        <v>8151</v>
      </c>
      <c r="L4338" t="s">
        <v>8154</v>
      </c>
      <c r="M4338">
        <v>5</v>
      </c>
      <c r="N4338" t="s">
        <v>201</v>
      </c>
      <c r="O4338" s="4">
        <f>INDEX(products[Cost_per_box], MATCH(shipments9[[#This Row],[PID]], products[PID], 0))</f>
        <v>3.85</v>
      </c>
      <c r="P4338" s="4">
        <f>shipments9[[#This Row],[Boxes]]*shipments9[[#This Row],[Cost Per Box]]</f>
        <v>908.6</v>
      </c>
      <c r="Q4338" s="4">
        <f>shipments9[[#This Row],[Amount]] -shipments9[[#This Row],[total cost]]</f>
        <v>742.9</v>
      </c>
      <c r="R4338" s="4" t="str">
        <f>IF(shipments9[[#This Row],[Gross Profit]]&lt;0,"Loss","Profit")</f>
        <v>Profit</v>
      </c>
      <c r="S4338" s="9">
        <f>shipments9[[#This Row],[Gross Profit]]/shipments9[[#This Row],[Amount]]</f>
        <v>0.44983348471086887</v>
      </c>
      <c r="T4338" s="11">
        <f>shipments9[[#This Row],[Amount]]/shipments9[[#This Row],[Boxes]]</f>
        <v>6.9978813559322033</v>
      </c>
    </row>
    <row r="4339" spans="1:20" hidden="1" x14ac:dyDescent="0.25">
      <c r="A4339" t="s">
        <v>4536</v>
      </c>
      <c r="B4339" t="s">
        <v>111</v>
      </c>
      <c r="C4339" t="s">
        <v>128</v>
      </c>
      <c r="D4339" t="s">
        <v>28</v>
      </c>
      <c r="E4339" s="1">
        <v>45265</v>
      </c>
      <c r="F4339" s="1" t="str">
        <f>TEXT(shipments9[[#This Row],[Shipdate]],"ddd")</f>
        <v>Tue</v>
      </c>
      <c r="G4339" s="1" t="str">
        <f>IF(OR(shipments9[[#This Row],[Day Name]]="Sat",shipments9[[#This Row],[Day Name]]="Sun"),"Weekend","Weekday")</f>
        <v>Weekday</v>
      </c>
      <c r="H4339">
        <v>11342.25</v>
      </c>
      <c r="I4339">
        <v>1261</v>
      </c>
      <c r="J4339" t="s">
        <v>172</v>
      </c>
      <c r="K4339" t="s">
        <v>8151</v>
      </c>
      <c r="L4339" t="s">
        <v>8152</v>
      </c>
      <c r="M4339">
        <v>12</v>
      </c>
      <c r="N4339" t="s">
        <v>8166</v>
      </c>
      <c r="O4339" s="4">
        <f>INDEX(products[Cost_per_box], MATCH(shipments9[[#This Row],[PID]], products[PID], 0))</f>
        <v>3.85</v>
      </c>
      <c r="P4339" s="4">
        <f>shipments9[[#This Row],[Boxes]]*shipments9[[#This Row],[Cost Per Box]]</f>
        <v>4854.8500000000004</v>
      </c>
      <c r="Q4339" s="4">
        <f>shipments9[[#This Row],[Amount]] -shipments9[[#This Row],[total cost]]</f>
        <v>6487.4</v>
      </c>
      <c r="R4339" s="4" t="str">
        <f>IF(shipments9[[#This Row],[Gross Profit]]&lt;0,"Loss","Profit")</f>
        <v>Profit</v>
      </c>
      <c r="S4339" s="9">
        <f>shipments9[[#This Row],[Gross Profit]]/shipments9[[#This Row],[Amount]]</f>
        <v>0.57196764310432235</v>
      </c>
      <c r="T4339" s="11">
        <f>shipments9[[#This Row],[Amount]]/shipments9[[#This Row],[Boxes]]</f>
        <v>8.9946471054718469</v>
      </c>
    </row>
    <row r="4340" spans="1:20" hidden="1" x14ac:dyDescent="0.25">
      <c r="A4340" t="s">
        <v>4537</v>
      </c>
      <c r="B4340" t="s">
        <v>102</v>
      </c>
      <c r="C4340" t="s">
        <v>128</v>
      </c>
      <c r="D4340" t="s">
        <v>28</v>
      </c>
      <c r="E4340" s="1">
        <v>45169</v>
      </c>
      <c r="F4340" s="1" t="str">
        <f>TEXT(shipments9[[#This Row],[Shipdate]],"ddd")</f>
        <v>Thu</v>
      </c>
      <c r="G4340" s="1" t="str">
        <f>IF(OR(shipments9[[#This Row],[Day Name]]="Sat",shipments9[[#This Row],[Day Name]]="Sun"),"Weekend","Weekday")</f>
        <v>Weekday</v>
      </c>
      <c r="H4340">
        <v>9373.5</v>
      </c>
      <c r="I4340">
        <v>1042</v>
      </c>
      <c r="J4340" t="s">
        <v>172</v>
      </c>
      <c r="K4340" t="s">
        <v>8151</v>
      </c>
      <c r="L4340" t="s">
        <v>8160</v>
      </c>
      <c r="M4340">
        <v>8</v>
      </c>
      <c r="N4340" t="s">
        <v>8162</v>
      </c>
      <c r="O4340" s="4">
        <f>INDEX(products[Cost_per_box], MATCH(shipments9[[#This Row],[PID]], products[PID], 0))</f>
        <v>3.85</v>
      </c>
      <c r="P4340" s="4">
        <f>shipments9[[#This Row],[Boxes]]*shipments9[[#This Row],[Cost Per Box]]</f>
        <v>4011.7000000000003</v>
      </c>
      <c r="Q4340" s="4">
        <f>shipments9[[#This Row],[Amount]] -shipments9[[#This Row],[total cost]]</f>
        <v>5361.7999999999993</v>
      </c>
      <c r="R4340" s="4" t="str">
        <f>IF(shipments9[[#This Row],[Gross Profit]]&lt;0,"Loss","Profit")</f>
        <v>Profit</v>
      </c>
      <c r="S4340" s="9">
        <f>shipments9[[#This Row],[Gross Profit]]/shipments9[[#This Row],[Amount]]</f>
        <v>0.57201685603029806</v>
      </c>
      <c r="T4340" s="11">
        <f>shipments9[[#This Row],[Amount]]/shipments9[[#This Row],[Boxes]]</f>
        <v>8.9956813819577732</v>
      </c>
    </row>
    <row r="4341" spans="1:20" hidden="1" x14ac:dyDescent="0.25">
      <c r="A4341" t="s">
        <v>4538</v>
      </c>
      <c r="B4341" t="s">
        <v>102</v>
      </c>
      <c r="C4341" t="s">
        <v>128</v>
      </c>
      <c r="D4341" t="s">
        <v>28</v>
      </c>
      <c r="E4341" s="1">
        <v>45252</v>
      </c>
      <c r="F4341" s="1" t="str">
        <f>TEXT(shipments9[[#This Row],[Shipdate]],"ddd")</f>
        <v>Wed</v>
      </c>
      <c r="G4341" s="1" t="str">
        <f>IF(OR(shipments9[[#This Row],[Day Name]]="Sat",shipments9[[#This Row],[Day Name]]="Sun"),"Weekend","Weekday")</f>
        <v>Weekday</v>
      </c>
      <c r="H4341">
        <v>4821.75</v>
      </c>
      <c r="I4341">
        <v>804</v>
      </c>
      <c r="J4341" t="s">
        <v>172</v>
      </c>
      <c r="K4341" t="s">
        <v>8151</v>
      </c>
      <c r="L4341" t="s">
        <v>8152</v>
      </c>
      <c r="M4341">
        <v>11</v>
      </c>
      <c r="N4341" t="s">
        <v>8165</v>
      </c>
      <c r="O4341" s="4">
        <f>INDEX(products[Cost_per_box], MATCH(shipments9[[#This Row],[PID]], products[PID], 0))</f>
        <v>3.85</v>
      </c>
      <c r="P4341" s="4">
        <f>shipments9[[#This Row],[Boxes]]*shipments9[[#This Row],[Cost Per Box]]</f>
        <v>3095.4</v>
      </c>
      <c r="Q4341" s="4">
        <f>shipments9[[#This Row],[Amount]] -shipments9[[#This Row],[total cost]]</f>
        <v>1726.35</v>
      </c>
      <c r="R4341" s="4" t="str">
        <f>IF(shipments9[[#This Row],[Gross Profit]]&lt;0,"Loss","Profit")</f>
        <v>Profit</v>
      </c>
      <c r="S4341" s="9">
        <f>shipments9[[#This Row],[Gross Profit]]/shipments9[[#This Row],[Amount]]</f>
        <v>0.35803390885052105</v>
      </c>
      <c r="T4341" s="11">
        <f>shipments9[[#This Row],[Amount]]/shipments9[[#This Row],[Boxes]]</f>
        <v>5.9972014925373136</v>
      </c>
    </row>
    <row r="4342" spans="1:20" hidden="1" x14ac:dyDescent="0.25">
      <c r="A4342" t="s">
        <v>4539</v>
      </c>
      <c r="B4342" t="s">
        <v>102</v>
      </c>
      <c r="C4342" t="s">
        <v>128</v>
      </c>
      <c r="D4342" t="s">
        <v>28</v>
      </c>
      <c r="E4342" s="1">
        <v>45166</v>
      </c>
      <c r="F4342" s="1" t="str">
        <f>TEXT(shipments9[[#This Row],[Shipdate]],"ddd")</f>
        <v>Mon</v>
      </c>
      <c r="G4342" s="1" t="str">
        <f>IF(OR(shipments9[[#This Row],[Day Name]]="Sat",shipments9[[#This Row],[Day Name]]="Sun"),"Weekend","Weekday")</f>
        <v>Weekday</v>
      </c>
      <c r="H4342">
        <v>5501.25</v>
      </c>
      <c r="I4342">
        <v>612</v>
      </c>
      <c r="J4342" t="s">
        <v>172</v>
      </c>
      <c r="K4342" t="s">
        <v>8151</v>
      </c>
      <c r="L4342" t="s">
        <v>8160</v>
      </c>
      <c r="M4342">
        <v>8</v>
      </c>
      <c r="N4342" t="s">
        <v>8162</v>
      </c>
      <c r="O4342" s="4">
        <f>INDEX(products[Cost_per_box], MATCH(shipments9[[#This Row],[PID]], products[PID], 0))</f>
        <v>3.85</v>
      </c>
      <c r="P4342" s="4">
        <f>shipments9[[#This Row],[Boxes]]*shipments9[[#This Row],[Cost Per Box]]</f>
        <v>2356.2000000000003</v>
      </c>
      <c r="Q4342" s="4">
        <f>shipments9[[#This Row],[Amount]] -shipments9[[#This Row],[total cost]]</f>
        <v>3145.0499999999997</v>
      </c>
      <c r="R4342" s="4" t="str">
        <f>IF(shipments9[[#This Row],[Gross Profit]]&lt;0,"Loss","Profit")</f>
        <v>Profit</v>
      </c>
      <c r="S4342" s="9">
        <f>shipments9[[#This Row],[Gross Profit]]/shipments9[[#This Row],[Amount]]</f>
        <v>0.57169734151329243</v>
      </c>
      <c r="T4342" s="11">
        <f>shipments9[[#This Row],[Amount]]/shipments9[[#This Row],[Boxes]]</f>
        <v>8.9889705882352935</v>
      </c>
    </row>
    <row r="4343" spans="1:20" hidden="1" x14ac:dyDescent="0.25">
      <c r="A4343" t="s">
        <v>4540</v>
      </c>
      <c r="B4343" t="s">
        <v>42</v>
      </c>
      <c r="C4343" t="s">
        <v>130</v>
      </c>
      <c r="D4343" t="s">
        <v>28</v>
      </c>
      <c r="E4343" s="1">
        <v>45274</v>
      </c>
      <c r="F4343" s="1" t="str">
        <f>TEXT(shipments9[[#This Row],[Shipdate]],"ddd")</f>
        <v>Thu</v>
      </c>
      <c r="G4343" s="1" t="str">
        <f>IF(OR(shipments9[[#This Row],[Day Name]]="Sat",shipments9[[#This Row],[Day Name]]="Sun"),"Weekend","Weekday")</f>
        <v>Weekday</v>
      </c>
      <c r="H4343">
        <v>8120.25</v>
      </c>
      <c r="I4343">
        <v>1161</v>
      </c>
      <c r="J4343" t="s">
        <v>172</v>
      </c>
      <c r="K4343" t="s">
        <v>8151</v>
      </c>
      <c r="L4343" t="s">
        <v>8152</v>
      </c>
      <c r="M4343">
        <v>12</v>
      </c>
      <c r="N4343" t="s">
        <v>8166</v>
      </c>
      <c r="O4343" s="4">
        <f>INDEX(products[Cost_per_box], MATCH(shipments9[[#This Row],[PID]], products[PID], 0))</f>
        <v>5.72</v>
      </c>
      <c r="P4343" s="4">
        <f>shipments9[[#This Row],[Boxes]]*shipments9[[#This Row],[Cost Per Box]]</f>
        <v>6640.92</v>
      </c>
      <c r="Q4343" s="4">
        <f>shipments9[[#This Row],[Amount]] -shipments9[[#This Row],[total cost]]</f>
        <v>1479.33</v>
      </c>
      <c r="R4343" s="4" t="str">
        <f>IF(shipments9[[#This Row],[Gross Profit]]&lt;0,"Loss","Profit")</f>
        <v>Profit</v>
      </c>
      <c r="S4343" s="9">
        <f>shipments9[[#This Row],[Gross Profit]]/shipments9[[#This Row],[Amount]]</f>
        <v>0.18217788861180381</v>
      </c>
      <c r="T4343" s="11">
        <f>shipments9[[#This Row],[Amount]]/shipments9[[#This Row],[Boxes]]</f>
        <v>6.9941860465116283</v>
      </c>
    </row>
    <row r="4344" spans="1:20" hidden="1" x14ac:dyDescent="0.25">
      <c r="A4344" t="s">
        <v>4541</v>
      </c>
      <c r="B4344" t="s">
        <v>42</v>
      </c>
      <c r="C4344" t="s">
        <v>130</v>
      </c>
      <c r="D4344" t="s">
        <v>28</v>
      </c>
      <c r="E4344" s="1">
        <v>45268</v>
      </c>
      <c r="F4344" s="1" t="str">
        <f>TEXT(shipments9[[#This Row],[Shipdate]],"ddd")</f>
        <v>Fri</v>
      </c>
      <c r="G4344" s="1" t="str">
        <f>IF(OR(shipments9[[#This Row],[Day Name]]="Sat",shipments9[[#This Row],[Day Name]]="Sun"),"Weekend","Weekday")</f>
        <v>Weekday</v>
      </c>
      <c r="H4344">
        <v>3215.25</v>
      </c>
      <c r="I4344">
        <v>358</v>
      </c>
      <c r="J4344" t="s">
        <v>172</v>
      </c>
      <c r="K4344" t="s">
        <v>8151</v>
      </c>
      <c r="L4344" t="s">
        <v>8152</v>
      </c>
      <c r="M4344">
        <v>12</v>
      </c>
      <c r="N4344" t="s">
        <v>8166</v>
      </c>
      <c r="O4344" s="4">
        <f>INDEX(products[Cost_per_box], MATCH(shipments9[[#This Row],[PID]], products[PID], 0))</f>
        <v>5.72</v>
      </c>
      <c r="P4344" s="4">
        <f>shipments9[[#This Row],[Boxes]]*shipments9[[#This Row],[Cost Per Box]]</f>
        <v>2047.76</v>
      </c>
      <c r="Q4344" s="4">
        <f>shipments9[[#This Row],[Amount]] -shipments9[[#This Row],[total cost]]</f>
        <v>1167.49</v>
      </c>
      <c r="R4344" s="4" t="str">
        <f>IF(shipments9[[#This Row],[Gross Profit]]&lt;0,"Loss","Profit")</f>
        <v>Profit</v>
      </c>
      <c r="S4344" s="9">
        <f>shipments9[[#This Row],[Gross Profit]]/shipments9[[#This Row],[Amount]]</f>
        <v>0.3631101780576938</v>
      </c>
      <c r="T4344" s="11">
        <f>shipments9[[#This Row],[Amount]]/shipments9[[#This Row],[Boxes]]</f>
        <v>8.9811452513966472</v>
      </c>
    </row>
    <row r="4345" spans="1:20" x14ac:dyDescent="0.25">
      <c r="A4345" t="s">
        <v>4542</v>
      </c>
      <c r="B4345" t="s">
        <v>42</v>
      </c>
      <c r="C4345" t="s">
        <v>130</v>
      </c>
      <c r="D4345" t="s">
        <v>28</v>
      </c>
      <c r="E4345" s="1">
        <v>45001</v>
      </c>
      <c r="F4345" s="1" t="str">
        <f>TEXT(shipments9[[#This Row],[Shipdate]],"ddd")</f>
        <v>Thu</v>
      </c>
      <c r="G4345" s="1" t="str">
        <f>IF(OR(shipments9[[#This Row],[Day Name]]="Sat",shipments9[[#This Row],[Day Name]]="Sun"),"Weekend","Weekday")</f>
        <v>Weekday</v>
      </c>
      <c r="H4345">
        <v>8595</v>
      </c>
      <c r="I4345">
        <v>1719</v>
      </c>
      <c r="J4345" t="s">
        <v>172</v>
      </c>
      <c r="K4345" t="s">
        <v>8151</v>
      </c>
      <c r="L4345" t="s">
        <v>8156</v>
      </c>
      <c r="M4345">
        <v>3</v>
      </c>
      <c r="N4345" t="s">
        <v>8164</v>
      </c>
      <c r="O4345" s="4">
        <f>INDEX(products[Cost_per_box], MATCH(shipments9[[#This Row],[PID]], products[PID], 0))</f>
        <v>5.72</v>
      </c>
      <c r="P4345" s="4">
        <f>shipments9[[#This Row],[Boxes]]*shipments9[[#This Row],[Cost Per Box]]</f>
        <v>9832.68</v>
      </c>
      <c r="Q4345" s="4">
        <f>shipments9[[#This Row],[Amount]] -shipments9[[#This Row],[total cost]]</f>
        <v>-1237.6800000000003</v>
      </c>
      <c r="R4345" s="4" t="str">
        <f>IF(shipments9[[#This Row],[Gross Profit]]&lt;0,"Loss","Profit")</f>
        <v>Loss</v>
      </c>
      <c r="S4345" s="9">
        <f>shipments9[[#This Row],[Gross Profit]]/shipments9[[#This Row],[Amount]]</f>
        <v>-0.14400000000000004</v>
      </c>
      <c r="T4345" s="11">
        <f>shipments9[[#This Row],[Amount]]/shipments9[[#This Row],[Boxes]]</f>
        <v>5</v>
      </c>
    </row>
    <row r="4346" spans="1:20" x14ac:dyDescent="0.25">
      <c r="A4346" t="s">
        <v>4543</v>
      </c>
      <c r="B4346" t="s">
        <v>42</v>
      </c>
      <c r="C4346" t="s">
        <v>130</v>
      </c>
      <c r="D4346" t="s">
        <v>28</v>
      </c>
      <c r="E4346" s="1">
        <v>45355</v>
      </c>
      <c r="F4346" s="1" t="str">
        <f>TEXT(shipments9[[#This Row],[Shipdate]],"ddd")</f>
        <v>Mon</v>
      </c>
      <c r="G4346" s="1" t="str">
        <f>IF(OR(shipments9[[#This Row],[Day Name]]="Sat",shipments9[[#This Row],[Day Name]]="Sun"),"Weekend","Weekday")</f>
        <v>Weekday</v>
      </c>
      <c r="H4346">
        <v>3069</v>
      </c>
      <c r="I4346">
        <v>614</v>
      </c>
      <c r="J4346" t="s">
        <v>172</v>
      </c>
      <c r="K4346" t="s">
        <v>8155</v>
      </c>
      <c r="L4346" t="s">
        <v>8156</v>
      </c>
      <c r="M4346">
        <v>3</v>
      </c>
      <c r="N4346" t="s">
        <v>8164</v>
      </c>
      <c r="O4346" s="4">
        <f>INDEX(products[Cost_per_box], MATCH(shipments9[[#This Row],[PID]], products[PID], 0))</f>
        <v>5.72</v>
      </c>
      <c r="P4346" s="4">
        <f>shipments9[[#This Row],[Boxes]]*shipments9[[#This Row],[Cost Per Box]]</f>
        <v>3512.08</v>
      </c>
      <c r="Q4346" s="4">
        <f>shipments9[[#This Row],[Amount]] -shipments9[[#This Row],[total cost]]</f>
        <v>-443.07999999999993</v>
      </c>
      <c r="R4346" s="4" t="str">
        <f>IF(shipments9[[#This Row],[Gross Profit]]&lt;0,"Loss","Profit")</f>
        <v>Loss</v>
      </c>
      <c r="S4346" s="9">
        <f>shipments9[[#This Row],[Gross Profit]]/shipments9[[#This Row],[Amount]]</f>
        <v>-0.14437275985663081</v>
      </c>
      <c r="T4346" s="11">
        <f>shipments9[[#This Row],[Amount]]/shipments9[[#This Row],[Boxes]]</f>
        <v>4.9983713355048858</v>
      </c>
    </row>
    <row r="4347" spans="1:20" hidden="1" x14ac:dyDescent="0.25">
      <c r="A4347" t="s">
        <v>4544</v>
      </c>
      <c r="B4347" t="s">
        <v>42</v>
      </c>
      <c r="C4347" t="s">
        <v>130</v>
      </c>
      <c r="D4347" t="s">
        <v>28</v>
      </c>
      <c r="E4347" s="1">
        <v>45348</v>
      </c>
      <c r="F4347" s="1" t="str">
        <f>TEXT(shipments9[[#This Row],[Shipdate]],"ddd")</f>
        <v>Mon</v>
      </c>
      <c r="G4347" s="1" t="str">
        <f>IF(OR(shipments9[[#This Row],[Day Name]]="Sat",shipments9[[#This Row],[Day Name]]="Sun"),"Weekend","Weekday")</f>
        <v>Weekday</v>
      </c>
      <c r="H4347">
        <v>8712</v>
      </c>
      <c r="I4347">
        <v>968</v>
      </c>
      <c r="J4347" t="s">
        <v>172</v>
      </c>
      <c r="K4347" t="s">
        <v>8155</v>
      </c>
      <c r="L4347" t="s">
        <v>8156</v>
      </c>
      <c r="M4347">
        <v>2</v>
      </c>
      <c r="N4347" t="s">
        <v>8157</v>
      </c>
      <c r="O4347" s="4">
        <f>INDEX(products[Cost_per_box], MATCH(shipments9[[#This Row],[PID]], products[PID], 0))</f>
        <v>5.72</v>
      </c>
      <c r="P4347" s="4">
        <f>shipments9[[#This Row],[Boxes]]*shipments9[[#This Row],[Cost Per Box]]</f>
        <v>5536.96</v>
      </c>
      <c r="Q4347" s="4">
        <f>shipments9[[#This Row],[Amount]] -shipments9[[#This Row],[total cost]]</f>
        <v>3175.04</v>
      </c>
      <c r="R4347" s="4" t="str">
        <f>IF(shipments9[[#This Row],[Gross Profit]]&lt;0,"Loss","Profit")</f>
        <v>Profit</v>
      </c>
      <c r="S4347" s="9">
        <f>shipments9[[#This Row],[Gross Profit]]/shipments9[[#This Row],[Amount]]</f>
        <v>0.36444444444444446</v>
      </c>
      <c r="T4347" s="11">
        <f>shipments9[[#This Row],[Amount]]/shipments9[[#This Row],[Boxes]]</f>
        <v>9</v>
      </c>
    </row>
    <row r="4348" spans="1:20" hidden="1" x14ac:dyDescent="0.25">
      <c r="A4348" t="s">
        <v>4545</v>
      </c>
      <c r="B4348" t="s">
        <v>45</v>
      </c>
      <c r="C4348" t="s">
        <v>130</v>
      </c>
      <c r="D4348" t="s">
        <v>28</v>
      </c>
      <c r="E4348" s="1">
        <v>45302</v>
      </c>
      <c r="F4348" s="1" t="str">
        <f>TEXT(shipments9[[#This Row],[Shipdate]],"ddd")</f>
        <v>Thu</v>
      </c>
      <c r="G4348" s="1" t="str">
        <f>IF(OR(shipments9[[#This Row],[Day Name]]="Sat",shipments9[[#This Row],[Day Name]]="Sun"),"Weekend","Weekday")</f>
        <v>Weekday</v>
      </c>
      <c r="H4348">
        <v>1507.5</v>
      </c>
      <c r="I4348">
        <v>216</v>
      </c>
      <c r="J4348" t="s">
        <v>172</v>
      </c>
      <c r="K4348" t="s">
        <v>8155</v>
      </c>
      <c r="L4348" t="s">
        <v>8156</v>
      </c>
      <c r="M4348">
        <v>1</v>
      </c>
      <c r="N4348" t="s">
        <v>8163</v>
      </c>
      <c r="O4348" s="4">
        <f>INDEX(products[Cost_per_box], MATCH(shipments9[[#This Row],[PID]], products[PID], 0))</f>
        <v>5.72</v>
      </c>
      <c r="P4348" s="4">
        <f>shipments9[[#This Row],[Boxes]]*shipments9[[#This Row],[Cost Per Box]]</f>
        <v>1235.52</v>
      </c>
      <c r="Q4348" s="4">
        <f>shipments9[[#This Row],[Amount]] -shipments9[[#This Row],[total cost]]</f>
        <v>271.98</v>
      </c>
      <c r="R4348" s="4" t="str">
        <f>IF(shipments9[[#This Row],[Gross Profit]]&lt;0,"Loss","Profit")</f>
        <v>Profit</v>
      </c>
      <c r="S4348" s="9">
        <f>shipments9[[#This Row],[Gross Profit]]/shipments9[[#This Row],[Amount]]</f>
        <v>0.1804179104477612</v>
      </c>
      <c r="T4348" s="11">
        <f>shipments9[[#This Row],[Amount]]/shipments9[[#This Row],[Boxes]]</f>
        <v>6.979166666666667</v>
      </c>
    </row>
    <row r="4349" spans="1:20" hidden="1" x14ac:dyDescent="0.25">
      <c r="A4349" t="s">
        <v>4546</v>
      </c>
      <c r="B4349" t="s">
        <v>45</v>
      </c>
      <c r="C4349" t="s">
        <v>130</v>
      </c>
      <c r="D4349" t="s">
        <v>28</v>
      </c>
      <c r="E4349" s="1">
        <v>45135</v>
      </c>
      <c r="F4349" s="1" t="str">
        <f>TEXT(shipments9[[#This Row],[Shipdate]],"ddd")</f>
        <v>Fri</v>
      </c>
      <c r="G4349" s="1" t="str">
        <f>IF(OR(shipments9[[#This Row],[Day Name]]="Sat",shipments9[[#This Row],[Day Name]]="Sun"),"Weekend","Weekday")</f>
        <v>Weekday</v>
      </c>
      <c r="H4349">
        <v>218.25</v>
      </c>
      <c r="I4349">
        <v>32</v>
      </c>
      <c r="J4349" t="s">
        <v>172</v>
      </c>
      <c r="K4349" t="s">
        <v>8151</v>
      </c>
      <c r="L4349" t="s">
        <v>8160</v>
      </c>
      <c r="M4349">
        <v>7</v>
      </c>
      <c r="N4349" t="s">
        <v>8161</v>
      </c>
      <c r="O4349" s="4">
        <f>INDEX(products[Cost_per_box], MATCH(shipments9[[#This Row],[PID]], products[PID], 0))</f>
        <v>5.72</v>
      </c>
      <c r="P4349" s="4">
        <f>shipments9[[#This Row],[Boxes]]*shipments9[[#This Row],[Cost Per Box]]</f>
        <v>183.04</v>
      </c>
      <c r="Q4349" s="4">
        <f>shipments9[[#This Row],[Amount]] -shipments9[[#This Row],[total cost]]</f>
        <v>35.210000000000008</v>
      </c>
      <c r="R4349" s="4" t="str">
        <f>IF(shipments9[[#This Row],[Gross Profit]]&lt;0,"Loss","Profit")</f>
        <v>Profit</v>
      </c>
      <c r="S4349" s="9">
        <f>shipments9[[#This Row],[Gross Profit]]/shipments9[[#This Row],[Amount]]</f>
        <v>0.16132875143184425</v>
      </c>
      <c r="T4349" s="11">
        <f>shipments9[[#This Row],[Amount]]/shipments9[[#This Row],[Boxes]]</f>
        <v>6.8203125</v>
      </c>
    </row>
    <row r="4350" spans="1:20" hidden="1" x14ac:dyDescent="0.25">
      <c r="A4350" t="s">
        <v>4547</v>
      </c>
      <c r="B4350" t="s">
        <v>45</v>
      </c>
      <c r="C4350" t="s">
        <v>130</v>
      </c>
      <c r="D4350" t="s">
        <v>28</v>
      </c>
      <c r="E4350" s="1">
        <v>45246</v>
      </c>
      <c r="F4350" s="1" t="str">
        <f>TEXT(shipments9[[#This Row],[Shipdate]],"ddd")</f>
        <v>Thu</v>
      </c>
      <c r="G4350" s="1" t="str">
        <f>IF(OR(shipments9[[#This Row],[Day Name]]="Sat",shipments9[[#This Row],[Day Name]]="Sun"),"Weekend","Weekday")</f>
        <v>Weekday</v>
      </c>
      <c r="H4350">
        <v>4344.75</v>
      </c>
      <c r="I4350">
        <v>621</v>
      </c>
      <c r="J4350" t="s">
        <v>172</v>
      </c>
      <c r="K4350" t="s">
        <v>8151</v>
      </c>
      <c r="L4350" t="s">
        <v>8152</v>
      </c>
      <c r="M4350">
        <v>11</v>
      </c>
      <c r="N4350" t="s">
        <v>8165</v>
      </c>
      <c r="O4350" s="4">
        <f>INDEX(products[Cost_per_box], MATCH(shipments9[[#This Row],[PID]], products[PID], 0))</f>
        <v>5.72</v>
      </c>
      <c r="P4350" s="4">
        <f>shipments9[[#This Row],[Boxes]]*shipments9[[#This Row],[Cost Per Box]]</f>
        <v>3552.12</v>
      </c>
      <c r="Q4350" s="4">
        <f>shipments9[[#This Row],[Amount]] -shipments9[[#This Row],[total cost]]</f>
        <v>792.63000000000011</v>
      </c>
      <c r="R4350" s="4" t="str">
        <f>IF(shipments9[[#This Row],[Gross Profit]]&lt;0,"Loss","Profit")</f>
        <v>Profit</v>
      </c>
      <c r="S4350" s="9">
        <f>shipments9[[#This Row],[Gross Profit]]/shipments9[[#This Row],[Amount]]</f>
        <v>0.18243397203521494</v>
      </c>
      <c r="T4350" s="11">
        <f>shipments9[[#This Row],[Amount]]/shipments9[[#This Row],[Boxes]]</f>
        <v>6.9963768115942031</v>
      </c>
    </row>
    <row r="4351" spans="1:20" hidden="1" x14ac:dyDescent="0.25">
      <c r="A4351" t="s">
        <v>4548</v>
      </c>
      <c r="B4351" t="s">
        <v>45</v>
      </c>
      <c r="C4351" t="s">
        <v>130</v>
      </c>
      <c r="D4351" t="s">
        <v>28</v>
      </c>
      <c r="E4351" s="1">
        <v>44992</v>
      </c>
      <c r="F4351" s="1" t="str">
        <f>TEXT(shipments9[[#This Row],[Shipdate]],"ddd")</f>
        <v>Tue</v>
      </c>
      <c r="G4351" s="1" t="str">
        <f>IF(OR(shipments9[[#This Row],[Day Name]]="Sat",shipments9[[#This Row],[Day Name]]="Sun"),"Weekend","Weekday")</f>
        <v>Weekday</v>
      </c>
      <c r="H4351">
        <v>5928.75</v>
      </c>
      <c r="I4351">
        <v>989</v>
      </c>
      <c r="J4351" t="s">
        <v>172</v>
      </c>
      <c r="K4351" t="s">
        <v>8151</v>
      </c>
      <c r="L4351" t="s">
        <v>8156</v>
      </c>
      <c r="M4351">
        <v>3</v>
      </c>
      <c r="N4351" t="s">
        <v>8164</v>
      </c>
      <c r="O4351" s="4">
        <f>INDEX(products[Cost_per_box], MATCH(shipments9[[#This Row],[PID]], products[PID], 0))</f>
        <v>5.72</v>
      </c>
      <c r="P4351" s="4">
        <f>shipments9[[#This Row],[Boxes]]*shipments9[[#This Row],[Cost Per Box]]</f>
        <v>5657.08</v>
      </c>
      <c r="Q4351" s="4">
        <f>shipments9[[#This Row],[Amount]] -shipments9[[#This Row],[total cost]]</f>
        <v>271.67000000000007</v>
      </c>
      <c r="R4351" s="4" t="str">
        <f>IF(shipments9[[#This Row],[Gross Profit]]&lt;0,"Loss","Profit")</f>
        <v>Profit</v>
      </c>
      <c r="S4351" s="9">
        <f>shipments9[[#This Row],[Gross Profit]]/shipments9[[#This Row],[Amount]]</f>
        <v>4.5822475226649811E-2</v>
      </c>
      <c r="T4351" s="11">
        <f>shipments9[[#This Row],[Amount]]/shipments9[[#This Row],[Boxes]]</f>
        <v>5.9946916076845298</v>
      </c>
    </row>
    <row r="4352" spans="1:20" x14ac:dyDescent="0.25">
      <c r="A4352" t="s">
        <v>4549</v>
      </c>
      <c r="B4352" t="s">
        <v>71</v>
      </c>
      <c r="C4352" t="s">
        <v>130</v>
      </c>
      <c r="D4352" t="s">
        <v>28</v>
      </c>
      <c r="E4352" s="1">
        <v>45210</v>
      </c>
      <c r="F4352" s="1" t="str">
        <f>TEXT(shipments9[[#This Row],[Shipdate]],"ddd")</f>
        <v>Wed</v>
      </c>
      <c r="G4352" s="1" t="str">
        <f>IF(OR(shipments9[[#This Row],[Day Name]]="Sat",shipments9[[#This Row],[Day Name]]="Sun"),"Weekend","Weekday")</f>
        <v>Weekday</v>
      </c>
      <c r="H4352">
        <v>4599</v>
      </c>
      <c r="I4352">
        <v>920</v>
      </c>
      <c r="J4352" t="s">
        <v>172</v>
      </c>
      <c r="K4352" t="s">
        <v>8151</v>
      </c>
      <c r="L4352" t="s">
        <v>8152</v>
      </c>
      <c r="M4352">
        <v>10</v>
      </c>
      <c r="N4352" t="s">
        <v>8153</v>
      </c>
      <c r="O4352" s="4">
        <f>INDEX(products[Cost_per_box], MATCH(shipments9[[#This Row],[PID]], products[PID], 0))</f>
        <v>5.72</v>
      </c>
      <c r="P4352" s="4">
        <f>shipments9[[#This Row],[Boxes]]*shipments9[[#This Row],[Cost Per Box]]</f>
        <v>5262.4</v>
      </c>
      <c r="Q4352" s="4">
        <f>shipments9[[#This Row],[Amount]] -shipments9[[#This Row],[total cost]]</f>
        <v>-663.39999999999964</v>
      </c>
      <c r="R4352" s="4" t="str">
        <f>IF(shipments9[[#This Row],[Gross Profit]]&lt;0,"Loss","Profit")</f>
        <v>Loss</v>
      </c>
      <c r="S4352" s="9">
        <f>shipments9[[#This Row],[Gross Profit]]/shipments9[[#This Row],[Amount]]</f>
        <v>-0.1442487497282017</v>
      </c>
      <c r="T4352" s="11">
        <f>shipments9[[#This Row],[Amount]]/shipments9[[#This Row],[Boxes]]</f>
        <v>4.9989130434782609</v>
      </c>
    </row>
    <row r="4353" spans="1:20" hidden="1" x14ac:dyDescent="0.25">
      <c r="A4353" t="s">
        <v>4550</v>
      </c>
      <c r="B4353" t="s">
        <v>71</v>
      </c>
      <c r="C4353" t="s">
        <v>130</v>
      </c>
      <c r="D4353" t="s">
        <v>28</v>
      </c>
      <c r="E4353" s="1">
        <v>45330</v>
      </c>
      <c r="F4353" s="1" t="str">
        <f>TEXT(shipments9[[#This Row],[Shipdate]],"ddd")</f>
        <v>Thu</v>
      </c>
      <c r="G4353" s="1" t="str">
        <f>IF(OR(shipments9[[#This Row],[Day Name]]="Sat",shipments9[[#This Row],[Day Name]]="Sun"),"Weekend","Weekday")</f>
        <v>Weekday</v>
      </c>
      <c r="H4353">
        <v>4122</v>
      </c>
      <c r="I4353">
        <v>516</v>
      </c>
      <c r="J4353" t="s">
        <v>172</v>
      </c>
      <c r="K4353" t="s">
        <v>8155</v>
      </c>
      <c r="L4353" t="s">
        <v>8156</v>
      </c>
      <c r="M4353">
        <v>2</v>
      </c>
      <c r="N4353" t="s">
        <v>8157</v>
      </c>
      <c r="O4353" s="4">
        <f>INDEX(products[Cost_per_box], MATCH(shipments9[[#This Row],[PID]], products[PID], 0))</f>
        <v>5.72</v>
      </c>
      <c r="P4353" s="4">
        <f>shipments9[[#This Row],[Boxes]]*shipments9[[#This Row],[Cost Per Box]]</f>
        <v>2951.52</v>
      </c>
      <c r="Q4353" s="4">
        <f>shipments9[[#This Row],[Amount]] -shipments9[[#This Row],[total cost]]</f>
        <v>1170.48</v>
      </c>
      <c r="R4353" s="4" t="str">
        <f>IF(shipments9[[#This Row],[Gross Profit]]&lt;0,"Loss","Profit")</f>
        <v>Profit</v>
      </c>
      <c r="S4353" s="9">
        <f>shipments9[[#This Row],[Gross Profit]]/shipments9[[#This Row],[Amount]]</f>
        <v>0.28395924308588066</v>
      </c>
      <c r="T4353" s="11">
        <f>shipments9[[#This Row],[Amount]]/shipments9[[#This Row],[Boxes]]</f>
        <v>7.9883720930232558</v>
      </c>
    </row>
    <row r="4354" spans="1:20" hidden="1" x14ac:dyDescent="0.25">
      <c r="A4354" t="s">
        <v>4551</v>
      </c>
      <c r="B4354" t="s">
        <v>74</v>
      </c>
      <c r="C4354" t="s">
        <v>130</v>
      </c>
      <c r="D4354" t="s">
        <v>28</v>
      </c>
      <c r="E4354" s="1">
        <v>44932</v>
      </c>
      <c r="F4354" s="1" t="str">
        <f>TEXT(shipments9[[#This Row],[Shipdate]],"ddd")</f>
        <v>Fri</v>
      </c>
      <c r="G4354" s="1" t="str">
        <f>IF(OR(shipments9[[#This Row],[Day Name]]="Sat",shipments9[[#This Row],[Day Name]]="Sun"),"Weekend","Weekday")</f>
        <v>Weekday</v>
      </c>
      <c r="H4354">
        <v>8230.5</v>
      </c>
      <c r="I4354">
        <v>915</v>
      </c>
      <c r="J4354" t="s">
        <v>172</v>
      </c>
      <c r="K4354" t="s">
        <v>8151</v>
      </c>
      <c r="L4354" t="s">
        <v>8156</v>
      </c>
      <c r="M4354">
        <v>1</v>
      </c>
      <c r="N4354" t="s">
        <v>8163</v>
      </c>
      <c r="O4354" s="4">
        <f>INDEX(products[Cost_per_box], MATCH(shipments9[[#This Row],[PID]], products[PID], 0))</f>
        <v>5.72</v>
      </c>
      <c r="P4354" s="4">
        <f>shipments9[[#This Row],[Boxes]]*shipments9[[#This Row],[Cost Per Box]]</f>
        <v>5233.8</v>
      </c>
      <c r="Q4354" s="4">
        <f>shipments9[[#This Row],[Amount]] -shipments9[[#This Row],[total cost]]</f>
        <v>2996.7</v>
      </c>
      <c r="R4354" s="4" t="str">
        <f>IF(shipments9[[#This Row],[Gross Profit]]&lt;0,"Loss","Profit")</f>
        <v>Profit</v>
      </c>
      <c r="S4354" s="9">
        <f>shipments9[[#This Row],[Gross Profit]]/shipments9[[#This Row],[Amount]]</f>
        <v>0.36409695644250045</v>
      </c>
      <c r="T4354" s="11">
        <f>shipments9[[#This Row],[Amount]]/shipments9[[#This Row],[Boxes]]</f>
        <v>8.9950819672131139</v>
      </c>
    </row>
    <row r="4355" spans="1:20" hidden="1" x14ac:dyDescent="0.25">
      <c r="A4355" t="s">
        <v>4552</v>
      </c>
      <c r="B4355" t="s">
        <v>74</v>
      </c>
      <c r="C4355" t="s">
        <v>130</v>
      </c>
      <c r="D4355" t="s">
        <v>28</v>
      </c>
      <c r="E4355" s="1">
        <v>44958</v>
      </c>
      <c r="F4355" s="1" t="str">
        <f>TEXT(shipments9[[#This Row],[Shipdate]],"ddd")</f>
        <v>Wed</v>
      </c>
      <c r="G4355" s="1" t="str">
        <f>IF(OR(shipments9[[#This Row],[Day Name]]="Sat",shipments9[[#This Row],[Day Name]]="Sun"),"Weekend","Weekday")</f>
        <v>Weekday</v>
      </c>
      <c r="H4355">
        <v>6196.5</v>
      </c>
      <c r="I4355">
        <v>886</v>
      </c>
      <c r="J4355" t="s">
        <v>172</v>
      </c>
      <c r="K4355" t="s">
        <v>8151</v>
      </c>
      <c r="L4355" t="s">
        <v>8156</v>
      </c>
      <c r="M4355">
        <v>2</v>
      </c>
      <c r="N4355" t="s">
        <v>8157</v>
      </c>
      <c r="O4355" s="4">
        <f>INDEX(products[Cost_per_box], MATCH(shipments9[[#This Row],[PID]], products[PID], 0))</f>
        <v>5.72</v>
      </c>
      <c r="P4355" s="4">
        <f>shipments9[[#This Row],[Boxes]]*shipments9[[#This Row],[Cost Per Box]]</f>
        <v>5067.92</v>
      </c>
      <c r="Q4355" s="4">
        <f>shipments9[[#This Row],[Amount]] -shipments9[[#This Row],[total cost]]</f>
        <v>1128.58</v>
      </c>
      <c r="R4355" s="4" t="str">
        <f>IF(shipments9[[#This Row],[Gross Profit]]&lt;0,"Loss","Profit")</f>
        <v>Profit</v>
      </c>
      <c r="S4355" s="9">
        <f>shipments9[[#This Row],[Gross Profit]]/shipments9[[#This Row],[Amount]]</f>
        <v>0.18213184862422335</v>
      </c>
      <c r="T4355" s="11">
        <f>shipments9[[#This Row],[Amount]]/shipments9[[#This Row],[Boxes]]</f>
        <v>6.9937923250564333</v>
      </c>
    </row>
    <row r="4356" spans="1:20" hidden="1" x14ac:dyDescent="0.25">
      <c r="A4356" t="s">
        <v>4553</v>
      </c>
      <c r="B4356" t="s">
        <v>74</v>
      </c>
      <c r="C4356" t="s">
        <v>130</v>
      </c>
      <c r="D4356" t="s">
        <v>28</v>
      </c>
      <c r="E4356" s="1">
        <v>45464</v>
      </c>
      <c r="F4356" s="1" t="str">
        <f>TEXT(shipments9[[#This Row],[Shipdate]],"ddd")</f>
        <v>Fri</v>
      </c>
      <c r="G4356" s="1" t="str">
        <f>IF(OR(shipments9[[#This Row],[Day Name]]="Sat",shipments9[[#This Row],[Day Name]]="Sun"),"Weekend","Weekday")</f>
        <v>Weekday</v>
      </c>
      <c r="H4356">
        <v>515.25</v>
      </c>
      <c r="I4356">
        <v>58</v>
      </c>
      <c r="J4356" t="s">
        <v>172</v>
      </c>
      <c r="K4356" t="s">
        <v>8155</v>
      </c>
      <c r="L4356" t="s">
        <v>8154</v>
      </c>
      <c r="M4356">
        <v>6</v>
      </c>
      <c r="N4356" t="s">
        <v>8159</v>
      </c>
      <c r="O4356" s="4">
        <f>INDEX(products[Cost_per_box], MATCH(shipments9[[#This Row],[PID]], products[PID], 0))</f>
        <v>5.72</v>
      </c>
      <c r="P4356" s="4">
        <f>shipments9[[#This Row],[Boxes]]*shipments9[[#This Row],[Cost Per Box]]</f>
        <v>331.76</v>
      </c>
      <c r="Q4356" s="4">
        <f>shipments9[[#This Row],[Amount]] -shipments9[[#This Row],[total cost]]</f>
        <v>183.49</v>
      </c>
      <c r="R4356" s="4" t="str">
        <f>IF(shipments9[[#This Row],[Gross Profit]]&lt;0,"Loss","Profit")</f>
        <v>Profit</v>
      </c>
      <c r="S4356" s="9">
        <f>shipments9[[#This Row],[Gross Profit]]/shipments9[[#This Row],[Amount]]</f>
        <v>0.35611838913148958</v>
      </c>
      <c r="T4356" s="11">
        <f>shipments9[[#This Row],[Amount]]/shipments9[[#This Row],[Boxes]]</f>
        <v>8.8836206896551726</v>
      </c>
    </row>
    <row r="4357" spans="1:20" x14ac:dyDescent="0.25">
      <c r="A4357" t="s">
        <v>4554</v>
      </c>
      <c r="B4357" t="s">
        <v>49</v>
      </c>
      <c r="C4357" t="s">
        <v>130</v>
      </c>
      <c r="D4357" t="s">
        <v>28</v>
      </c>
      <c r="E4357" s="1">
        <v>45177</v>
      </c>
      <c r="F4357" s="1" t="str">
        <f>TEXT(shipments9[[#This Row],[Shipdate]],"ddd")</f>
        <v>Fri</v>
      </c>
      <c r="G4357" s="1" t="str">
        <f>IF(OR(shipments9[[#This Row],[Day Name]]="Sat",shipments9[[#This Row],[Day Name]]="Sun"),"Weekend","Weekday")</f>
        <v>Weekday</v>
      </c>
      <c r="H4357">
        <v>735.75</v>
      </c>
      <c r="I4357">
        <v>148</v>
      </c>
      <c r="J4357" t="s">
        <v>172</v>
      </c>
      <c r="K4357" t="s">
        <v>8151</v>
      </c>
      <c r="L4357" t="s">
        <v>8160</v>
      </c>
      <c r="M4357">
        <v>9</v>
      </c>
      <c r="N4357" t="s">
        <v>8167</v>
      </c>
      <c r="O4357" s="4">
        <f>INDEX(products[Cost_per_box], MATCH(shipments9[[#This Row],[PID]], products[PID], 0))</f>
        <v>5.72</v>
      </c>
      <c r="P4357" s="4">
        <f>shipments9[[#This Row],[Boxes]]*shipments9[[#This Row],[Cost Per Box]]</f>
        <v>846.56</v>
      </c>
      <c r="Q4357" s="4">
        <f>shipments9[[#This Row],[Amount]] -shipments9[[#This Row],[total cost]]</f>
        <v>-110.80999999999995</v>
      </c>
      <c r="R4357" s="4" t="str">
        <f>IF(shipments9[[#This Row],[Gross Profit]]&lt;0,"Loss","Profit")</f>
        <v>Loss</v>
      </c>
      <c r="S4357" s="9">
        <f>shipments9[[#This Row],[Gross Profit]]/shipments9[[#This Row],[Amount]]</f>
        <v>-0.15060822290180081</v>
      </c>
      <c r="T4357" s="11">
        <f>shipments9[[#This Row],[Amount]]/shipments9[[#This Row],[Boxes]]</f>
        <v>4.9712837837837842</v>
      </c>
    </row>
    <row r="4358" spans="1:20" hidden="1" x14ac:dyDescent="0.25">
      <c r="A4358" t="s">
        <v>4555</v>
      </c>
      <c r="B4358" t="s">
        <v>49</v>
      </c>
      <c r="C4358" t="s">
        <v>130</v>
      </c>
      <c r="D4358" t="s">
        <v>28</v>
      </c>
      <c r="E4358" s="1">
        <v>45295</v>
      </c>
      <c r="F4358" s="1" t="str">
        <f>TEXT(shipments9[[#This Row],[Shipdate]],"ddd")</f>
        <v>Thu</v>
      </c>
      <c r="G4358" s="1" t="str">
        <f>IF(OR(shipments9[[#This Row],[Day Name]]="Sat",shipments9[[#This Row],[Day Name]]="Sun"),"Weekend","Weekday")</f>
        <v>Weekday</v>
      </c>
      <c r="H4358">
        <v>1856.25</v>
      </c>
      <c r="I4358">
        <v>266</v>
      </c>
      <c r="J4358" t="s">
        <v>172</v>
      </c>
      <c r="K4358" t="s">
        <v>8155</v>
      </c>
      <c r="L4358" t="s">
        <v>8156</v>
      </c>
      <c r="M4358">
        <v>1</v>
      </c>
      <c r="N4358" t="s">
        <v>8163</v>
      </c>
      <c r="O4358" s="4">
        <f>INDEX(products[Cost_per_box], MATCH(shipments9[[#This Row],[PID]], products[PID], 0))</f>
        <v>5.72</v>
      </c>
      <c r="P4358" s="4">
        <f>shipments9[[#This Row],[Boxes]]*shipments9[[#This Row],[Cost Per Box]]</f>
        <v>1521.52</v>
      </c>
      <c r="Q4358" s="4">
        <f>shipments9[[#This Row],[Amount]] -shipments9[[#This Row],[total cost]]</f>
        <v>334.73</v>
      </c>
      <c r="R4358" s="4" t="str">
        <f>IF(shipments9[[#This Row],[Gross Profit]]&lt;0,"Loss","Profit")</f>
        <v>Profit</v>
      </c>
      <c r="S4358" s="9">
        <f>shipments9[[#This Row],[Gross Profit]]/shipments9[[#This Row],[Amount]]</f>
        <v>0.18032592592592595</v>
      </c>
      <c r="T4358" s="11">
        <f>shipments9[[#This Row],[Amount]]/shipments9[[#This Row],[Boxes]]</f>
        <v>6.9783834586466167</v>
      </c>
    </row>
    <row r="4359" spans="1:20" hidden="1" x14ac:dyDescent="0.25">
      <c r="A4359" t="s">
        <v>4556</v>
      </c>
      <c r="B4359" t="s">
        <v>49</v>
      </c>
      <c r="C4359" t="s">
        <v>130</v>
      </c>
      <c r="D4359" t="s">
        <v>28</v>
      </c>
      <c r="E4359" s="1">
        <v>45348</v>
      </c>
      <c r="F4359" s="1" t="str">
        <f>TEXT(shipments9[[#This Row],[Shipdate]],"ddd")</f>
        <v>Mon</v>
      </c>
      <c r="G4359" s="1" t="str">
        <f>IF(OR(shipments9[[#This Row],[Day Name]]="Sat",shipments9[[#This Row],[Day Name]]="Sun"),"Weekend","Weekday")</f>
        <v>Weekday</v>
      </c>
      <c r="H4359">
        <v>2893.5</v>
      </c>
      <c r="I4359">
        <v>362</v>
      </c>
      <c r="J4359" t="s">
        <v>172</v>
      </c>
      <c r="K4359" t="s">
        <v>8155</v>
      </c>
      <c r="L4359" t="s">
        <v>8156</v>
      </c>
      <c r="M4359">
        <v>2</v>
      </c>
      <c r="N4359" t="s">
        <v>8157</v>
      </c>
      <c r="O4359" s="4">
        <f>INDEX(products[Cost_per_box], MATCH(shipments9[[#This Row],[PID]], products[PID], 0))</f>
        <v>5.72</v>
      </c>
      <c r="P4359" s="4">
        <f>shipments9[[#This Row],[Boxes]]*shipments9[[#This Row],[Cost Per Box]]</f>
        <v>2070.64</v>
      </c>
      <c r="Q4359" s="4">
        <f>shipments9[[#This Row],[Amount]] -shipments9[[#This Row],[total cost]]</f>
        <v>822.86000000000013</v>
      </c>
      <c r="R4359" s="4" t="str">
        <f>IF(shipments9[[#This Row],[Gross Profit]]&lt;0,"Loss","Profit")</f>
        <v>Profit</v>
      </c>
      <c r="S4359" s="9">
        <f>shipments9[[#This Row],[Gross Profit]]/shipments9[[#This Row],[Amount]]</f>
        <v>0.28438223604631074</v>
      </c>
      <c r="T4359" s="11">
        <f>shipments9[[#This Row],[Amount]]/shipments9[[#This Row],[Boxes]]</f>
        <v>7.9930939226519335</v>
      </c>
    </row>
    <row r="4360" spans="1:20" hidden="1" x14ac:dyDescent="0.25">
      <c r="A4360" t="s">
        <v>4557</v>
      </c>
      <c r="B4360" t="s">
        <v>49</v>
      </c>
      <c r="C4360" t="s">
        <v>130</v>
      </c>
      <c r="D4360" t="s">
        <v>28</v>
      </c>
      <c r="E4360" s="1">
        <v>45054</v>
      </c>
      <c r="F4360" s="1" t="str">
        <f>TEXT(shipments9[[#This Row],[Shipdate]],"ddd")</f>
        <v>Mon</v>
      </c>
      <c r="G4360" s="1" t="str">
        <f>IF(OR(shipments9[[#This Row],[Day Name]]="Sat",shipments9[[#This Row],[Day Name]]="Sun"),"Weekend","Weekday")</f>
        <v>Weekday</v>
      </c>
      <c r="H4360">
        <v>9029.25</v>
      </c>
      <c r="I4360">
        <v>1129</v>
      </c>
      <c r="J4360" t="s">
        <v>172</v>
      </c>
      <c r="K4360" t="s">
        <v>8151</v>
      </c>
      <c r="L4360" t="s">
        <v>8154</v>
      </c>
      <c r="M4360">
        <v>5</v>
      </c>
      <c r="N4360" t="s">
        <v>201</v>
      </c>
      <c r="O4360" s="4">
        <f>INDEX(products[Cost_per_box], MATCH(shipments9[[#This Row],[PID]], products[PID], 0))</f>
        <v>5.72</v>
      </c>
      <c r="P4360" s="4">
        <f>shipments9[[#This Row],[Boxes]]*shipments9[[#This Row],[Cost Per Box]]</f>
        <v>6457.88</v>
      </c>
      <c r="Q4360" s="4">
        <f>shipments9[[#This Row],[Amount]] -shipments9[[#This Row],[total cost]]</f>
        <v>2571.37</v>
      </c>
      <c r="R4360" s="4" t="str">
        <f>IF(shipments9[[#This Row],[Gross Profit]]&lt;0,"Loss","Profit")</f>
        <v>Profit</v>
      </c>
      <c r="S4360" s="9">
        <f>shipments9[[#This Row],[Gross Profit]]/shipments9[[#This Row],[Amount]]</f>
        <v>0.28478223551236259</v>
      </c>
      <c r="T4360" s="11">
        <f>shipments9[[#This Row],[Amount]]/shipments9[[#This Row],[Boxes]]</f>
        <v>7.9975642161204608</v>
      </c>
    </row>
    <row r="4361" spans="1:20" hidden="1" x14ac:dyDescent="0.25">
      <c r="A4361" t="s">
        <v>4558</v>
      </c>
      <c r="B4361" t="s">
        <v>52</v>
      </c>
      <c r="C4361" t="s">
        <v>130</v>
      </c>
      <c r="D4361" t="s">
        <v>28</v>
      </c>
      <c r="E4361" s="1">
        <v>45293</v>
      </c>
      <c r="F4361" s="1" t="str">
        <f>TEXT(shipments9[[#This Row],[Shipdate]],"ddd")</f>
        <v>Tue</v>
      </c>
      <c r="G4361" s="1" t="str">
        <f>IF(OR(shipments9[[#This Row],[Day Name]]="Sat",shipments9[[#This Row],[Day Name]]="Sun"),"Weekend","Weekday")</f>
        <v>Weekday</v>
      </c>
      <c r="H4361">
        <v>2108.25</v>
      </c>
      <c r="I4361">
        <v>302</v>
      </c>
      <c r="J4361" t="s">
        <v>172</v>
      </c>
      <c r="K4361" t="s">
        <v>8155</v>
      </c>
      <c r="L4361" t="s">
        <v>8156</v>
      </c>
      <c r="M4361">
        <v>1</v>
      </c>
      <c r="N4361" t="s">
        <v>8163</v>
      </c>
      <c r="O4361" s="4">
        <f>INDEX(products[Cost_per_box], MATCH(shipments9[[#This Row],[PID]], products[PID], 0))</f>
        <v>5.72</v>
      </c>
      <c r="P4361" s="4">
        <f>shipments9[[#This Row],[Boxes]]*shipments9[[#This Row],[Cost Per Box]]</f>
        <v>1727.4399999999998</v>
      </c>
      <c r="Q4361" s="4">
        <f>shipments9[[#This Row],[Amount]] -shipments9[[#This Row],[total cost]]</f>
        <v>380.81000000000017</v>
      </c>
      <c r="R4361" s="4" t="str">
        <f>IF(shipments9[[#This Row],[Gross Profit]]&lt;0,"Loss","Profit")</f>
        <v>Profit</v>
      </c>
      <c r="S4361" s="9">
        <f>shipments9[[#This Row],[Gross Profit]]/shipments9[[#This Row],[Amount]]</f>
        <v>0.18062848333926251</v>
      </c>
      <c r="T4361" s="11">
        <f>shipments9[[#This Row],[Amount]]/shipments9[[#This Row],[Boxes]]</f>
        <v>6.9809602649006619</v>
      </c>
    </row>
    <row r="4362" spans="1:20" x14ac:dyDescent="0.25">
      <c r="A4362" t="s">
        <v>4559</v>
      </c>
      <c r="B4362" t="s">
        <v>52</v>
      </c>
      <c r="C4362" t="s">
        <v>130</v>
      </c>
      <c r="D4362" t="s">
        <v>28</v>
      </c>
      <c r="E4362" s="1">
        <v>45273</v>
      </c>
      <c r="F4362" s="1" t="str">
        <f>TEXT(shipments9[[#This Row],[Shipdate]],"ddd")</f>
        <v>Wed</v>
      </c>
      <c r="G4362" s="1" t="str">
        <f>IF(OR(shipments9[[#This Row],[Day Name]]="Sat",shipments9[[#This Row],[Day Name]]="Sun"),"Weekend","Weekday")</f>
        <v>Weekday</v>
      </c>
      <c r="H4362">
        <v>8583.75</v>
      </c>
      <c r="I4362">
        <v>1717</v>
      </c>
      <c r="J4362" t="s">
        <v>172</v>
      </c>
      <c r="K4362" t="s">
        <v>8151</v>
      </c>
      <c r="L4362" t="s">
        <v>8152</v>
      </c>
      <c r="M4362">
        <v>12</v>
      </c>
      <c r="N4362" t="s">
        <v>8166</v>
      </c>
      <c r="O4362" s="4">
        <f>INDEX(products[Cost_per_box], MATCH(shipments9[[#This Row],[PID]], products[PID], 0))</f>
        <v>5.72</v>
      </c>
      <c r="P4362" s="4">
        <f>shipments9[[#This Row],[Boxes]]*shipments9[[#This Row],[Cost Per Box]]</f>
        <v>9821.24</v>
      </c>
      <c r="Q4362" s="4">
        <f>shipments9[[#This Row],[Amount]] -shipments9[[#This Row],[total cost]]</f>
        <v>-1237.4899999999998</v>
      </c>
      <c r="R4362" s="4" t="str">
        <f>IF(shipments9[[#This Row],[Gross Profit]]&lt;0,"Loss","Profit")</f>
        <v>Loss</v>
      </c>
      <c r="S4362" s="9">
        <f>shipments9[[#This Row],[Gross Profit]]/shipments9[[#This Row],[Amount]]</f>
        <v>-0.14416659385466724</v>
      </c>
      <c r="T4362" s="11">
        <f>shipments9[[#This Row],[Amount]]/shipments9[[#This Row],[Boxes]]</f>
        <v>4.9992719860221317</v>
      </c>
    </row>
    <row r="4363" spans="1:20" x14ac:dyDescent="0.25">
      <c r="A4363" t="s">
        <v>4560</v>
      </c>
      <c r="B4363" t="s">
        <v>52</v>
      </c>
      <c r="C4363" t="s">
        <v>130</v>
      </c>
      <c r="D4363" t="s">
        <v>28</v>
      </c>
      <c r="E4363" s="1">
        <v>45244</v>
      </c>
      <c r="F4363" s="1" t="str">
        <f>TEXT(shipments9[[#This Row],[Shipdate]],"ddd")</f>
        <v>Tue</v>
      </c>
      <c r="G4363" s="1" t="str">
        <f>IF(OR(shipments9[[#This Row],[Day Name]]="Sat",shipments9[[#This Row],[Day Name]]="Sun"),"Weekend","Weekday")</f>
        <v>Weekday</v>
      </c>
      <c r="H4363">
        <v>4621.5</v>
      </c>
      <c r="I4363">
        <v>925</v>
      </c>
      <c r="J4363" t="s">
        <v>172</v>
      </c>
      <c r="K4363" t="s">
        <v>8151</v>
      </c>
      <c r="L4363" t="s">
        <v>8152</v>
      </c>
      <c r="M4363">
        <v>11</v>
      </c>
      <c r="N4363" t="s">
        <v>8165</v>
      </c>
      <c r="O4363" s="4">
        <f>INDEX(products[Cost_per_box], MATCH(shipments9[[#This Row],[PID]], products[PID], 0))</f>
        <v>5.72</v>
      </c>
      <c r="P4363" s="4">
        <f>shipments9[[#This Row],[Boxes]]*shipments9[[#This Row],[Cost Per Box]]</f>
        <v>5291</v>
      </c>
      <c r="Q4363" s="4">
        <f>shipments9[[#This Row],[Amount]] -shipments9[[#This Row],[total cost]]</f>
        <v>-669.5</v>
      </c>
      <c r="R4363" s="4" t="str">
        <f>IF(shipments9[[#This Row],[Gross Profit]]&lt;0,"Loss","Profit")</f>
        <v>Loss</v>
      </c>
      <c r="S4363" s="9">
        <f>shipments9[[#This Row],[Gross Profit]]/shipments9[[#This Row],[Amount]]</f>
        <v>-0.14486638537271448</v>
      </c>
      <c r="T4363" s="11">
        <f>shipments9[[#This Row],[Amount]]/shipments9[[#This Row],[Boxes]]</f>
        <v>4.996216216216216</v>
      </c>
    </row>
    <row r="4364" spans="1:20" hidden="1" x14ac:dyDescent="0.25">
      <c r="A4364" t="s">
        <v>4561</v>
      </c>
      <c r="B4364" t="s">
        <v>52</v>
      </c>
      <c r="C4364" t="s">
        <v>130</v>
      </c>
      <c r="D4364" t="s">
        <v>28</v>
      </c>
      <c r="E4364" s="1">
        <v>44960</v>
      </c>
      <c r="F4364" s="1" t="str">
        <f>TEXT(shipments9[[#This Row],[Shipdate]],"ddd")</f>
        <v>Fri</v>
      </c>
      <c r="G4364" s="1" t="str">
        <f>IF(OR(shipments9[[#This Row],[Day Name]]="Sat",shipments9[[#This Row],[Day Name]]="Sun"),"Weekend","Weekday")</f>
        <v>Weekday</v>
      </c>
      <c r="H4364">
        <v>5350.5</v>
      </c>
      <c r="I4364">
        <v>669</v>
      </c>
      <c r="J4364" t="s">
        <v>172</v>
      </c>
      <c r="K4364" t="s">
        <v>8151</v>
      </c>
      <c r="L4364" t="s">
        <v>8156</v>
      </c>
      <c r="M4364">
        <v>2</v>
      </c>
      <c r="N4364" t="s">
        <v>8157</v>
      </c>
      <c r="O4364" s="4">
        <f>INDEX(products[Cost_per_box], MATCH(shipments9[[#This Row],[PID]], products[PID], 0))</f>
        <v>5.72</v>
      </c>
      <c r="P4364" s="4">
        <f>shipments9[[#This Row],[Boxes]]*shipments9[[#This Row],[Cost Per Box]]</f>
        <v>3826.68</v>
      </c>
      <c r="Q4364" s="4">
        <f>shipments9[[#This Row],[Amount]] -shipments9[[#This Row],[total cost]]</f>
        <v>1523.8200000000002</v>
      </c>
      <c r="R4364" s="4" t="str">
        <f>IF(shipments9[[#This Row],[Gross Profit]]&lt;0,"Loss","Profit")</f>
        <v>Profit</v>
      </c>
      <c r="S4364" s="9">
        <f>shipments9[[#This Row],[Gross Profit]]/shipments9[[#This Row],[Amount]]</f>
        <v>0.28479955144379032</v>
      </c>
      <c r="T4364" s="11">
        <f>shipments9[[#This Row],[Amount]]/shipments9[[#This Row],[Boxes]]</f>
        <v>7.9977578475336326</v>
      </c>
    </row>
    <row r="4365" spans="1:20" x14ac:dyDescent="0.25">
      <c r="A4365" t="s">
        <v>4562</v>
      </c>
      <c r="B4365" t="s">
        <v>52</v>
      </c>
      <c r="C4365" t="s">
        <v>130</v>
      </c>
      <c r="D4365" t="s">
        <v>28</v>
      </c>
      <c r="E4365" s="1">
        <v>45331</v>
      </c>
      <c r="F4365" s="1" t="str">
        <f>TEXT(shipments9[[#This Row],[Shipdate]],"ddd")</f>
        <v>Fri</v>
      </c>
      <c r="G4365" s="1" t="str">
        <f>IF(OR(shipments9[[#This Row],[Day Name]]="Sat",shipments9[[#This Row],[Day Name]]="Sun"),"Weekend","Weekday")</f>
        <v>Weekday</v>
      </c>
      <c r="H4365">
        <v>7715.25</v>
      </c>
      <c r="I4365">
        <v>1544</v>
      </c>
      <c r="J4365" t="s">
        <v>172</v>
      </c>
      <c r="K4365" t="s">
        <v>8155</v>
      </c>
      <c r="L4365" t="s">
        <v>8156</v>
      </c>
      <c r="M4365">
        <v>2</v>
      </c>
      <c r="N4365" t="s">
        <v>8157</v>
      </c>
      <c r="O4365" s="4">
        <f>INDEX(products[Cost_per_box], MATCH(shipments9[[#This Row],[PID]], products[PID], 0))</f>
        <v>5.72</v>
      </c>
      <c r="P4365" s="4">
        <f>shipments9[[#This Row],[Boxes]]*shipments9[[#This Row],[Cost Per Box]]</f>
        <v>8831.68</v>
      </c>
      <c r="Q4365" s="4">
        <f>shipments9[[#This Row],[Amount]] -shipments9[[#This Row],[total cost]]</f>
        <v>-1116.4300000000003</v>
      </c>
      <c r="R4365" s="4" t="str">
        <f>IF(shipments9[[#This Row],[Gross Profit]]&lt;0,"Loss","Profit")</f>
        <v>Loss</v>
      </c>
      <c r="S4365" s="9">
        <f>shipments9[[#This Row],[Gross Profit]]/shipments9[[#This Row],[Amount]]</f>
        <v>-0.14470431936748651</v>
      </c>
      <c r="T4365" s="11">
        <f>shipments9[[#This Row],[Amount]]/shipments9[[#This Row],[Boxes]]</f>
        <v>4.996923575129534</v>
      </c>
    </row>
    <row r="4366" spans="1:20" hidden="1" x14ac:dyDescent="0.25">
      <c r="A4366" t="s">
        <v>4563</v>
      </c>
      <c r="B4366" t="s">
        <v>52</v>
      </c>
      <c r="C4366" t="s">
        <v>130</v>
      </c>
      <c r="D4366" t="s">
        <v>28</v>
      </c>
      <c r="E4366" s="1">
        <v>44966</v>
      </c>
      <c r="F4366" s="1" t="str">
        <f>TEXT(shipments9[[#This Row],[Shipdate]],"ddd")</f>
        <v>Thu</v>
      </c>
      <c r="G4366" s="1" t="str">
        <f>IF(OR(shipments9[[#This Row],[Day Name]]="Sat",shipments9[[#This Row],[Day Name]]="Sun"),"Weekend","Weekday")</f>
        <v>Weekday</v>
      </c>
      <c r="H4366">
        <v>3462.75</v>
      </c>
      <c r="I4366">
        <v>433</v>
      </c>
      <c r="J4366" t="s">
        <v>172</v>
      </c>
      <c r="K4366" t="s">
        <v>8151</v>
      </c>
      <c r="L4366" t="s">
        <v>8156</v>
      </c>
      <c r="M4366">
        <v>2</v>
      </c>
      <c r="N4366" t="s">
        <v>8157</v>
      </c>
      <c r="O4366" s="4">
        <f>INDEX(products[Cost_per_box], MATCH(shipments9[[#This Row],[PID]], products[PID], 0))</f>
        <v>5.72</v>
      </c>
      <c r="P4366" s="4">
        <f>shipments9[[#This Row],[Boxes]]*shipments9[[#This Row],[Cost Per Box]]</f>
        <v>2476.7599999999998</v>
      </c>
      <c r="Q4366" s="4">
        <f>shipments9[[#This Row],[Amount]] -shipments9[[#This Row],[total cost]]</f>
        <v>985.99000000000024</v>
      </c>
      <c r="R4366" s="4" t="str">
        <f>IF(shipments9[[#This Row],[Gross Profit]]&lt;0,"Loss","Profit")</f>
        <v>Profit</v>
      </c>
      <c r="S4366" s="9">
        <f>shipments9[[#This Row],[Gross Profit]]/shipments9[[#This Row],[Amount]]</f>
        <v>0.28474189589199345</v>
      </c>
      <c r="T4366" s="11">
        <f>shipments9[[#This Row],[Amount]]/shipments9[[#This Row],[Boxes]]</f>
        <v>7.9971131639722861</v>
      </c>
    </row>
    <row r="4367" spans="1:20" hidden="1" x14ac:dyDescent="0.25">
      <c r="A4367" t="s">
        <v>4564</v>
      </c>
      <c r="B4367" t="s">
        <v>52</v>
      </c>
      <c r="C4367" t="s">
        <v>130</v>
      </c>
      <c r="D4367" t="s">
        <v>28</v>
      </c>
      <c r="E4367" s="1">
        <v>44974</v>
      </c>
      <c r="F4367" s="1" t="str">
        <f>TEXT(shipments9[[#This Row],[Shipdate]],"ddd")</f>
        <v>Fri</v>
      </c>
      <c r="G4367" s="1" t="str">
        <f>IF(OR(shipments9[[#This Row],[Day Name]]="Sat",shipments9[[#This Row],[Day Name]]="Sun"),"Weekend","Weekday")</f>
        <v>Weekday</v>
      </c>
      <c r="H4367">
        <v>4864.5</v>
      </c>
      <c r="I4367">
        <v>811</v>
      </c>
      <c r="J4367" t="s">
        <v>172</v>
      </c>
      <c r="K4367" t="s">
        <v>8151</v>
      </c>
      <c r="L4367" t="s">
        <v>8156</v>
      </c>
      <c r="M4367">
        <v>2</v>
      </c>
      <c r="N4367" t="s">
        <v>8157</v>
      </c>
      <c r="O4367" s="4">
        <f>INDEX(products[Cost_per_box], MATCH(shipments9[[#This Row],[PID]], products[PID], 0))</f>
        <v>5.72</v>
      </c>
      <c r="P4367" s="4">
        <f>shipments9[[#This Row],[Boxes]]*shipments9[[#This Row],[Cost Per Box]]</f>
        <v>4638.92</v>
      </c>
      <c r="Q4367" s="4">
        <f>shipments9[[#This Row],[Amount]] -shipments9[[#This Row],[total cost]]</f>
        <v>225.57999999999993</v>
      </c>
      <c r="R4367" s="4" t="str">
        <f>IF(shipments9[[#This Row],[Gross Profit]]&lt;0,"Loss","Profit")</f>
        <v>Profit</v>
      </c>
      <c r="S4367" s="9">
        <f>shipments9[[#This Row],[Gross Profit]]/shipments9[[#This Row],[Amount]]</f>
        <v>4.6372700174735312E-2</v>
      </c>
      <c r="T4367" s="11">
        <f>shipments9[[#This Row],[Amount]]/shipments9[[#This Row],[Boxes]]</f>
        <v>5.9981504315659677</v>
      </c>
    </row>
    <row r="4368" spans="1:20" hidden="1" x14ac:dyDescent="0.25">
      <c r="A4368" t="s">
        <v>4565</v>
      </c>
      <c r="B4368" t="s">
        <v>77</v>
      </c>
      <c r="C4368" t="s">
        <v>130</v>
      </c>
      <c r="D4368" t="s">
        <v>28</v>
      </c>
      <c r="E4368" s="1">
        <v>45127</v>
      </c>
      <c r="F4368" s="1" t="str">
        <f>TEXT(shipments9[[#This Row],[Shipdate]],"ddd")</f>
        <v>Thu</v>
      </c>
      <c r="G4368" s="1" t="str">
        <f>IF(OR(shipments9[[#This Row],[Day Name]]="Sat",shipments9[[#This Row],[Day Name]]="Sun"),"Weekend","Weekday")</f>
        <v>Weekday</v>
      </c>
      <c r="H4368">
        <v>486</v>
      </c>
      <c r="I4368">
        <v>70</v>
      </c>
      <c r="J4368" t="s">
        <v>172</v>
      </c>
      <c r="K4368" t="s">
        <v>8151</v>
      </c>
      <c r="L4368" t="s">
        <v>8160</v>
      </c>
      <c r="M4368">
        <v>7</v>
      </c>
      <c r="N4368" t="s">
        <v>8161</v>
      </c>
      <c r="O4368" s="4">
        <f>INDEX(products[Cost_per_box], MATCH(shipments9[[#This Row],[PID]], products[PID], 0))</f>
        <v>5.72</v>
      </c>
      <c r="P4368" s="4">
        <f>shipments9[[#This Row],[Boxes]]*shipments9[[#This Row],[Cost Per Box]]</f>
        <v>400.4</v>
      </c>
      <c r="Q4368" s="4">
        <f>shipments9[[#This Row],[Amount]] -shipments9[[#This Row],[total cost]]</f>
        <v>85.600000000000023</v>
      </c>
      <c r="R4368" s="4" t="str">
        <f>IF(shipments9[[#This Row],[Gross Profit]]&lt;0,"Loss","Profit")</f>
        <v>Profit</v>
      </c>
      <c r="S4368" s="9">
        <f>shipments9[[#This Row],[Gross Profit]]/shipments9[[#This Row],[Amount]]</f>
        <v>0.1761316872427984</v>
      </c>
      <c r="T4368" s="11">
        <f>shipments9[[#This Row],[Amount]]/shipments9[[#This Row],[Boxes]]</f>
        <v>6.9428571428571431</v>
      </c>
    </row>
    <row r="4369" spans="1:20" x14ac:dyDescent="0.25">
      <c r="A4369" t="s">
        <v>4566</v>
      </c>
      <c r="B4369" t="s">
        <v>77</v>
      </c>
      <c r="C4369" t="s">
        <v>130</v>
      </c>
      <c r="D4369" t="s">
        <v>28</v>
      </c>
      <c r="E4369" s="1">
        <v>44942</v>
      </c>
      <c r="F4369" s="1" t="str">
        <f>TEXT(shipments9[[#This Row],[Shipdate]],"ddd")</f>
        <v>Mon</v>
      </c>
      <c r="G4369" s="1" t="str">
        <f>IF(OR(shipments9[[#This Row],[Day Name]]="Sat",shipments9[[#This Row],[Day Name]]="Sun"),"Weekend","Weekday")</f>
        <v>Weekday</v>
      </c>
      <c r="H4369">
        <v>3820.5</v>
      </c>
      <c r="I4369">
        <v>765</v>
      </c>
      <c r="J4369" t="s">
        <v>172</v>
      </c>
      <c r="K4369" t="s">
        <v>8151</v>
      </c>
      <c r="L4369" t="s">
        <v>8156</v>
      </c>
      <c r="M4369">
        <v>1</v>
      </c>
      <c r="N4369" t="s">
        <v>8163</v>
      </c>
      <c r="O4369" s="4">
        <f>INDEX(products[Cost_per_box], MATCH(shipments9[[#This Row],[PID]], products[PID], 0))</f>
        <v>5.72</v>
      </c>
      <c r="P4369" s="4">
        <f>shipments9[[#This Row],[Boxes]]*shipments9[[#This Row],[Cost Per Box]]</f>
        <v>4375.8</v>
      </c>
      <c r="Q4369" s="4">
        <f>shipments9[[#This Row],[Amount]] -shipments9[[#This Row],[total cost]]</f>
        <v>-555.30000000000018</v>
      </c>
      <c r="R4369" s="4" t="str">
        <f>IF(shipments9[[#This Row],[Gross Profit]]&lt;0,"Loss","Profit")</f>
        <v>Loss</v>
      </c>
      <c r="S4369" s="9">
        <f>shipments9[[#This Row],[Gross Profit]]/shipments9[[#This Row],[Amount]]</f>
        <v>-0.14534746760895176</v>
      </c>
      <c r="T4369" s="11">
        <f>shipments9[[#This Row],[Amount]]/shipments9[[#This Row],[Boxes]]</f>
        <v>4.9941176470588236</v>
      </c>
    </row>
    <row r="4370" spans="1:20" x14ac:dyDescent="0.25">
      <c r="A4370" t="s">
        <v>4567</v>
      </c>
      <c r="B4370" t="s">
        <v>77</v>
      </c>
      <c r="C4370" t="s">
        <v>130</v>
      </c>
      <c r="D4370" t="s">
        <v>28</v>
      </c>
      <c r="E4370" s="1">
        <v>45223</v>
      </c>
      <c r="F4370" s="1" t="str">
        <f>TEXT(shipments9[[#This Row],[Shipdate]],"ddd")</f>
        <v>Tue</v>
      </c>
      <c r="G4370" s="1" t="str">
        <f>IF(OR(shipments9[[#This Row],[Day Name]]="Sat",shipments9[[#This Row],[Day Name]]="Sun"),"Weekend","Weekday")</f>
        <v>Weekday</v>
      </c>
      <c r="H4370">
        <v>3766.5</v>
      </c>
      <c r="I4370">
        <v>754</v>
      </c>
      <c r="J4370" t="s">
        <v>172</v>
      </c>
      <c r="K4370" t="s">
        <v>8151</v>
      </c>
      <c r="L4370" t="s">
        <v>8152</v>
      </c>
      <c r="M4370">
        <v>10</v>
      </c>
      <c r="N4370" t="s">
        <v>8153</v>
      </c>
      <c r="O4370" s="4">
        <f>INDEX(products[Cost_per_box], MATCH(shipments9[[#This Row],[PID]], products[PID], 0))</f>
        <v>5.72</v>
      </c>
      <c r="P4370" s="4">
        <f>shipments9[[#This Row],[Boxes]]*shipments9[[#This Row],[Cost Per Box]]</f>
        <v>4312.88</v>
      </c>
      <c r="Q4370" s="4">
        <f>shipments9[[#This Row],[Amount]] -shipments9[[#This Row],[total cost]]</f>
        <v>-546.38000000000011</v>
      </c>
      <c r="R4370" s="4" t="str">
        <f>IF(shipments9[[#This Row],[Gross Profit]]&lt;0,"Loss","Profit")</f>
        <v>Loss</v>
      </c>
      <c r="S4370" s="9">
        <f>shipments9[[#This Row],[Gross Profit]]/shipments9[[#This Row],[Amount]]</f>
        <v>-0.14506305588742868</v>
      </c>
      <c r="T4370" s="11">
        <f>shipments9[[#This Row],[Amount]]/shipments9[[#This Row],[Boxes]]</f>
        <v>4.9953580901856762</v>
      </c>
    </row>
    <row r="4371" spans="1:20" hidden="1" x14ac:dyDescent="0.25">
      <c r="A4371" t="s">
        <v>4568</v>
      </c>
      <c r="B4371" t="s">
        <v>58</v>
      </c>
      <c r="C4371" t="s">
        <v>130</v>
      </c>
      <c r="D4371" t="s">
        <v>28</v>
      </c>
      <c r="E4371" s="1">
        <v>44957</v>
      </c>
      <c r="F4371" s="1" t="str">
        <f>TEXT(shipments9[[#This Row],[Shipdate]],"ddd")</f>
        <v>Tue</v>
      </c>
      <c r="G4371" s="1" t="str">
        <f>IF(OR(shipments9[[#This Row],[Day Name]]="Sat",shipments9[[#This Row],[Day Name]]="Sun"),"Weekend","Weekday")</f>
        <v>Weekday</v>
      </c>
      <c r="H4371">
        <v>4639.5</v>
      </c>
      <c r="I4371">
        <v>774</v>
      </c>
      <c r="J4371" t="s">
        <v>172</v>
      </c>
      <c r="K4371" t="s">
        <v>8151</v>
      </c>
      <c r="L4371" t="s">
        <v>8156</v>
      </c>
      <c r="M4371">
        <v>1</v>
      </c>
      <c r="N4371" t="s">
        <v>8163</v>
      </c>
      <c r="O4371" s="4">
        <f>INDEX(products[Cost_per_box], MATCH(shipments9[[#This Row],[PID]], products[PID], 0))</f>
        <v>5.72</v>
      </c>
      <c r="P4371" s="4">
        <f>shipments9[[#This Row],[Boxes]]*shipments9[[#This Row],[Cost Per Box]]</f>
        <v>4427.28</v>
      </c>
      <c r="Q4371" s="4">
        <f>shipments9[[#This Row],[Amount]] -shipments9[[#This Row],[total cost]]</f>
        <v>212.22000000000025</v>
      </c>
      <c r="R4371" s="4" t="str">
        <f>IF(shipments9[[#This Row],[Gross Profit]]&lt;0,"Loss","Profit")</f>
        <v>Profit</v>
      </c>
      <c r="S4371" s="9">
        <f>shipments9[[#This Row],[Gross Profit]]/shipments9[[#This Row],[Amount]]</f>
        <v>4.5741998060135847E-2</v>
      </c>
      <c r="T4371" s="11">
        <f>shipments9[[#This Row],[Amount]]/shipments9[[#This Row],[Boxes]]</f>
        <v>5.9941860465116283</v>
      </c>
    </row>
    <row r="4372" spans="1:20" hidden="1" x14ac:dyDescent="0.25">
      <c r="A4372" t="s">
        <v>4569</v>
      </c>
      <c r="B4372" t="s">
        <v>58</v>
      </c>
      <c r="C4372" t="s">
        <v>130</v>
      </c>
      <c r="D4372" t="s">
        <v>28</v>
      </c>
      <c r="E4372" s="1">
        <v>45407</v>
      </c>
      <c r="F4372" s="1" t="str">
        <f>TEXT(shipments9[[#This Row],[Shipdate]],"ddd")</f>
        <v>Thu</v>
      </c>
      <c r="G4372" s="1" t="str">
        <f>IF(OR(shipments9[[#This Row],[Day Name]]="Sat",shipments9[[#This Row],[Day Name]]="Sun"),"Weekend","Weekday")</f>
        <v>Weekday</v>
      </c>
      <c r="H4372">
        <v>10012.5</v>
      </c>
      <c r="I4372">
        <v>1431</v>
      </c>
      <c r="J4372" t="s">
        <v>172</v>
      </c>
      <c r="K4372" t="s">
        <v>8155</v>
      </c>
      <c r="L4372" t="s">
        <v>8154</v>
      </c>
      <c r="M4372">
        <v>4</v>
      </c>
      <c r="N4372" t="s">
        <v>8158</v>
      </c>
      <c r="O4372" s="4">
        <f>INDEX(products[Cost_per_box], MATCH(shipments9[[#This Row],[PID]], products[PID], 0))</f>
        <v>5.72</v>
      </c>
      <c r="P4372" s="4">
        <f>shipments9[[#This Row],[Boxes]]*shipments9[[#This Row],[Cost Per Box]]</f>
        <v>8185.32</v>
      </c>
      <c r="Q4372" s="4">
        <f>shipments9[[#This Row],[Amount]] -shipments9[[#This Row],[total cost]]</f>
        <v>1827.1800000000003</v>
      </c>
      <c r="R4372" s="4" t="str">
        <f>IF(shipments9[[#This Row],[Gross Profit]]&lt;0,"Loss","Profit")</f>
        <v>Profit</v>
      </c>
      <c r="S4372" s="9">
        <f>shipments9[[#This Row],[Gross Profit]]/shipments9[[#This Row],[Amount]]</f>
        <v>0.18248988764044946</v>
      </c>
      <c r="T4372" s="11">
        <f>shipments9[[#This Row],[Amount]]/shipments9[[#This Row],[Boxes]]</f>
        <v>6.9968553459119498</v>
      </c>
    </row>
    <row r="4373" spans="1:20" hidden="1" x14ac:dyDescent="0.25">
      <c r="A4373" t="s">
        <v>4570</v>
      </c>
      <c r="B4373" t="s">
        <v>58</v>
      </c>
      <c r="C4373" t="s">
        <v>130</v>
      </c>
      <c r="D4373" t="s">
        <v>28</v>
      </c>
      <c r="E4373" s="1">
        <v>45218</v>
      </c>
      <c r="F4373" s="1" t="str">
        <f>TEXT(shipments9[[#This Row],[Shipdate]],"ddd")</f>
        <v>Thu</v>
      </c>
      <c r="G4373" s="1" t="str">
        <f>IF(OR(shipments9[[#This Row],[Day Name]]="Sat",shipments9[[#This Row],[Day Name]]="Sun"),"Weekend","Weekday")</f>
        <v>Weekday</v>
      </c>
      <c r="H4373">
        <v>3474</v>
      </c>
      <c r="I4373">
        <v>579</v>
      </c>
      <c r="J4373" t="s">
        <v>172</v>
      </c>
      <c r="K4373" t="s">
        <v>8151</v>
      </c>
      <c r="L4373" t="s">
        <v>8152</v>
      </c>
      <c r="M4373">
        <v>10</v>
      </c>
      <c r="N4373" t="s">
        <v>8153</v>
      </c>
      <c r="O4373" s="4">
        <f>INDEX(products[Cost_per_box], MATCH(shipments9[[#This Row],[PID]], products[PID], 0))</f>
        <v>5.72</v>
      </c>
      <c r="P4373" s="4">
        <f>shipments9[[#This Row],[Boxes]]*shipments9[[#This Row],[Cost Per Box]]</f>
        <v>3311.8799999999997</v>
      </c>
      <c r="Q4373" s="4">
        <f>shipments9[[#This Row],[Amount]] -shipments9[[#This Row],[total cost]]</f>
        <v>162.12000000000035</v>
      </c>
      <c r="R4373" s="4" t="str">
        <f>IF(shipments9[[#This Row],[Gross Profit]]&lt;0,"Loss","Profit")</f>
        <v>Profit</v>
      </c>
      <c r="S4373" s="9">
        <f>shipments9[[#This Row],[Gross Profit]]/shipments9[[#This Row],[Amount]]</f>
        <v>4.6666666666666766E-2</v>
      </c>
      <c r="T4373" s="11">
        <f>shipments9[[#This Row],[Amount]]/shipments9[[#This Row],[Boxes]]</f>
        <v>6</v>
      </c>
    </row>
    <row r="4374" spans="1:20" hidden="1" x14ac:dyDescent="0.25">
      <c r="A4374" t="s">
        <v>4571</v>
      </c>
      <c r="B4374" t="s">
        <v>58</v>
      </c>
      <c r="C4374" t="s">
        <v>130</v>
      </c>
      <c r="D4374" t="s">
        <v>28</v>
      </c>
      <c r="E4374" s="1">
        <v>45363</v>
      </c>
      <c r="F4374" s="1" t="str">
        <f>TEXT(shipments9[[#This Row],[Shipdate]],"ddd")</f>
        <v>Tue</v>
      </c>
      <c r="G4374" s="1" t="str">
        <f>IF(OR(shipments9[[#This Row],[Day Name]]="Sat",shipments9[[#This Row],[Day Name]]="Sun"),"Weekend","Weekday")</f>
        <v>Weekday</v>
      </c>
      <c r="H4374">
        <v>12485.25</v>
      </c>
      <c r="I4374">
        <v>1388</v>
      </c>
      <c r="J4374" t="s">
        <v>172</v>
      </c>
      <c r="K4374" t="s">
        <v>8155</v>
      </c>
      <c r="L4374" t="s">
        <v>8156</v>
      </c>
      <c r="M4374">
        <v>3</v>
      </c>
      <c r="N4374" t="s">
        <v>8164</v>
      </c>
      <c r="O4374" s="4">
        <f>INDEX(products[Cost_per_box], MATCH(shipments9[[#This Row],[PID]], products[PID], 0))</f>
        <v>5.72</v>
      </c>
      <c r="P4374" s="4">
        <f>shipments9[[#This Row],[Boxes]]*shipments9[[#This Row],[Cost Per Box]]</f>
        <v>7939.36</v>
      </c>
      <c r="Q4374" s="4">
        <f>shipments9[[#This Row],[Amount]] -shipments9[[#This Row],[total cost]]</f>
        <v>4545.8900000000003</v>
      </c>
      <c r="R4374" s="4" t="str">
        <f>IF(shipments9[[#This Row],[Gross Profit]]&lt;0,"Loss","Profit")</f>
        <v>Profit</v>
      </c>
      <c r="S4374" s="9">
        <f>shipments9[[#This Row],[Gross Profit]]/shipments9[[#This Row],[Amount]]</f>
        <v>0.36410083899000822</v>
      </c>
      <c r="T4374" s="11">
        <f>shipments9[[#This Row],[Amount]]/shipments9[[#This Row],[Boxes]]</f>
        <v>8.9951368876080693</v>
      </c>
    </row>
    <row r="4375" spans="1:20" hidden="1" x14ac:dyDescent="0.25">
      <c r="A4375" t="s">
        <v>4572</v>
      </c>
      <c r="B4375" t="s">
        <v>61</v>
      </c>
      <c r="C4375" t="s">
        <v>130</v>
      </c>
      <c r="D4375" t="s">
        <v>28</v>
      </c>
      <c r="E4375" s="1">
        <v>44987</v>
      </c>
      <c r="F4375" s="1" t="str">
        <f>TEXT(shipments9[[#This Row],[Shipdate]],"ddd")</f>
        <v>Thu</v>
      </c>
      <c r="G4375" s="1" t="str">
        <f>IF(OR(shipments9[[#This Row],[Day Name]]="Sat",shipments9[[#This Row],[Day Name]]="Sun"),"Weekend","Weekday")</f>
        <v>Weekday</v>
      </c>
      <c r="H4375">
        <v>1815.75</v>
      </c>
      <c r="I4375">
        <v>260</v>
      </c>
      <c r="J4375" t="s">
        <v>172</v>
      </c>
      <c r="K4375" t="s">
        <v>8151</v>
      </c>
      <c r="L4375" t="s">
        <v>8156</v>
      </c>
      <c r="M4375">
        <v>3</v>
      </c>
      <c r="N4375" t="s">
        <v>8164</v>
      </c>
      <c r="O4375" s="4">
        <f>INDEX(products[Cost_per_box], MATCH(shipments9[[#This Row],[PID]], products[PID], 0))</f>
        <v>5.72</v>
      </c>
      <c r="P4375" s="4">
        <f>shipments9[[#This Row],[Boxes]]*shipments9[[#This Row],[Cost Per Box]]</f>
        <v>1487.2</v>
      </c>
      <c r="Q4375" s="4">
        <f>shipments9[[#This Row],[Amount]] -shipments9[[#This Row],[total cost]]</f>
        <v>328.54999999999995</v>
      </c>
      <c r="R4375" s="4" t="str">
        <f>IF(shipments9[[#This Row],[Gross Profit]]&lt;0,"Loss","Profit")</f>
        <v>Profit</v>
      </c>
      <c r="S4375" s="9">
        <f>shipments9[[#This Row],[Gross Profit]]/shipments9[[#This Row],[Amount]]</f>
        <v>0.1809445132865207</v>
      </c>
      <c r="T4375" s="11">
        <f>shipments9[[#This Row],[Amount]]/shipments9[[#This Row],[Boxes]]</f>
        <v>6.983653846153846</v>
      </c>
    </row>
    <row r="4376" spans="1:20" hidden="1" x14ac:dyDescent="0.25">
      <c r="A4376" t="s">
        <v>4573</v>
      </c>
      <c r="B4376" t="s">
        <v>61</v>
      </c>
      <c r="C4376" t="s">
        <v>130</v>
      </c>
      <c r="D4376" t="s">
        <v>28</v>
      </c>
      <c r="E4376" s="1">
        <v>45156</v>
      </c>
      <c r="F4376" s="1" t="str">
        <f>TEXT(shipments9[[#This Row],[Shipdate]],"ddd")</f>
        <v>Fri</v>
      </c>
      <c r="G4376" s="1" t="str">
        <f>IF(OR(shipments9[[#This Row],[Day Name]]="Sat",shipments9[[#This Row],[Day Name]]="Sun"),"Weekend","Weekday")</f>
        <v>Weekday</v>
      </c>
      <c r="H4376">
        <v>2288.25</v>
      </c>
      <c r="I4376">
        <v>327</v>
      </c>
      <c r="J4376" t="s">
        <v>172</v>
      </c>
      <c r="K4376" t="s">
        <v>8151</v>
      </c>
      <c r="L4376" t="s">
        <v>8160</v>
      </c>
      <c r="M4376">
        <v>8</v>
      </c>
      <c r="N4376" t="s">
        <v>8162</v>
      </c>
      <c r="O4376" s="4">
        <f>INDEX(products[Cost_per_box], MATCH(shipments9[[#This Row],[PID]], products[PID], 0))</f>
        <v>5.72</v>
      </c>
      <c r="P4376" s="4">
        <f>shipments9[[#This Row],[Boxes]]*shipments9[[#This Row],[Cost Per Box]]</f>
        <v>1870.4399999999998</v>
      </c>
      <c r="Q4376" s="4">
        <f>shipments9[[#This Row],[Amount]] -shipments9[[#This Row],[total cost]]</f>
        <v>417.81000000000017</v>
      </c>
      <c r="R4376" s="4" t="str">
        <f>IF(shipments9[[#This Row],[Gross Profit]]&lt;0,"Loss","Profit")</f>
        <v>Profit</v>
      </c>
      <c r="S4376" s="9">
        <f>shipments9[[#This Row],[Gross Profit]]/shipments9[[#This Row],[Amount]]</f>
        <v>0.18258931497869557</v>
      </c>
      <c r="T4376" s="11">
        <f>shipments9[[#This Row],[Amount]]/shipments9[[#This Row],[Boxes]]</f>
        <v>6.9977064220183482</v>
      </c>
    </row>
    <row r="4377" spans="1:20" hidden="1" x14ac:dyDescent="0.25">
      <c r="A4377" t="s">
        <v>4574</v>
      </c>
      <c r="B4377" t="s">
        <v>61</v>
      </c>
      <c r="C4377" t="s">
        <v>130</v>
      </c>
      <c r="D4377" t="s">
        <v>28</v>
      </c>
      <c r="E4377" s="1">
        <v>44985</v>
      </c>
      <c r="F4377" s="1" t="str">
        <f>TEXT(shipments9[[#This Row],[Shipdate]],"ddd")</f>
        <v>Tue</v>
      </c>
      <c r="G4377" s="1" t="str">
        <f>IF(OR(shipments9[[#This Row],[Day Name]]="Sat",shipments9[[#This Row],[Day Name]]="Sun"),"Weekend","Weekday")</f>
        <v>Weekday</v>
      </c>
      <c r="H4377">
        <v>2409.75</v>
      </c>
      <c r="I4377">
        <v>402</v>
      </c>
      <c r="J4377" t="s">
        <v>172</v>
      </c>
      <c r="K4377" t="s">
        <v>8151</v>
      </c>
      <c r="L4377" t="s">
        <v>8156</v>
      </c>
      <c r="M4377">
        <v>2</v>
      </c>
      <c r="N4377" t="s">
        <v>8157</v>
      </c>
      <c r="O4377" s="4">
        <f>INDEX(products[Cost_per_box], MATCH(shipments9[[#This Row],[PID]], products[PID], 0))</f>
        <v>5.72</v>
      </c>
      <c r="P4377" s="4">
        <f>shipments9[[#This Row],[Boxes]]*shipments9[[#This Row],[Cost Per Box]]</f>
        <v>2299.44</v>
      </c>
      <c r="Q4377" s="4">
        <f>shipments9[[#This Row],[Amount]] -shipments9[[#This Row],[total cost]]</f>
        <v>110.30999999999995</v>
      </c>
      <c r="R4377" s="4" t="str">
        <f>IF(shipments9[[#This Row],[Gross Profit]]&lt;0,"Loss","Profit")</f>
        <v>Profit</v>
      </c>
      <c r="S4377" s="9">
        <f>shipments9[[#This Row],[Gross Profit]]/shipments9[[#This Row],[Amount]]</f>
        <v>4.5776532835356341E-2</v>
      </c>
      <c r="T4377" s="11">
        <f>shipments9[[#This Row],[Amount]]/shipments9[[#This Row],[Boxes]]</f>
        <v>5.9944029850746272</v>
      </c>
    </row>
    <row r="4378" spans="1:20" hidden="1" x14ac:dyDescent="0.25">
      <c r="A4378" t="s">
        <v>4575</v>
      </c>
      <c r="B4378" t="s">
        <v>61</v>
      </c>
      <c r="C4378" t="s">
        <v>130</v>
      </c>
      <c r="D4378" t="s">
        <v>28</v>
      </c>
      <c r="E4378" s="1">
        <v>45323</v>
      </c>
      <c r="F4378" s="1" t="str">
        <f>TEXT(shipments9[[#This Row],[Shipdate]],"ddd")</f>
        <v>Thu</v>
      </c>
      <c r="G4378" s="1" t="str">
        <f>IF(OR(shipments9[[#This Row],[Day Name]]="Sat",shipments9[[#This Row],[Day Name]]="Sun"),"Weekend","Weekday")</f>
        <v>Weekday</v>
      </c>
      <c r="H4378">
        <v>162</v>
      </c>
      <c r="I4378">
        <v>27</v>
      </c>
      <c r="J4378" t="s">
        <v>172</v>
      </c>
      <c r="K4378" t="s">
        <v>8155</v>
      </c>
      <c r="L4378" t="s">
        <v>8156</v>
      </c>
      <c r="M4378">
        <v>2</v>
      </c>
      <c r="N4378" t="s">
        <v>8157</v>
      </c>
      <c r="O4378" s="4">
        <f>INDEX(products[Cost_per_box], MATCH(shipments9[[#This Row],[PID]], products[PID], 0))</f>
        <v>5.72</v>
      </c>
      <c r="P4378" s="4">
        <f>shipments9[[#This Row],[Boxes]]*shipments9[[#This Row],[Cost Per Box]]</f>
        <v>154.44</v>
      </c>
      <c r="Q4378" s="4">
        <f>shipments9[[#This Row],[Amount]] -shipments9[[#This Row],[total cost]]</f>
        <v>7.5600000000000023</v>
      </c>
      <c r="R4378" s="4" t="str">
        <f>IF(shipments9[[#This Row],[Gross Profit]]&lt;0,"Loss","Profit")</f>
        <v>Profit</v>
      </c>
      <c r="S4378" s="9">
        <f>shipments9[[#This Row],[Gross Profit]]/shipments9[[#This Row],[Amount]]</f>
        <v>4.6666666666666683E-2</v>
      </c>
      <c r="T4378" s="11">
        <f>shipments9[[#This Row],[Amount]]/shipments9[[#This Row],[Boxes]]</f>
        <v>6</v>
      </c>
    </row>
    <row r="4379" spans="1:20" hidden="1" x14ac:dyDescent="0.25">
      <c r="A4379" t="s">
        <v>4576</v>
      </c>
      <c r="B4379" t="s">
        <v>83</v>
      </c>
      <c r="C4379" t="s">
        <v>130</v>
      </c>
      <c r="D4379" t="s">
        <v>28</v>
      </c>
      <c r="E4379" s="1">
        <v>45349</v>
      </c>
      <c r="F4379" s="1" t="str">
        <f>TEXT(shipments9[[#This Row],[Shipdate]],"ddd")</f>
        <v>Tue</v>
      </c>
      <c r="G4379" s="1" t="str">
        <f>IF(OR(shipments9[[#This Row],[Day Name]]="Sat",shipments9[[#This Row],[Day Name]]="Sun"),"Weekend","Weekday")</f>
        <v>Weekday</v>
      </c>
      <c r="H4379">
        <v>1440</v>
      </c>
      <c r="I4379">
        <v>240</v>
      </c>
      <c r="J4379" t="s">
        <v>172</v>
      </c>
      <c r="K4379" t="s">
        <v>8155</v>
      </c>
      <c r="L4379" t="s">
        <v>8156</v>
      </c>
      <c r="M4379">
        <v>2</v>
      </c>
      <c r="N4379" t="s">
        <v>8157</v>
      </c>
      <c r="O4379" s="4">
        <f>INDEX(products[Cost_per_box], MATCH(shipments9[[#This Row],[PID]], products[PID], 0))</f>
        <v>5.72</v>
      </c>
      <c r="P4379" s="4">
        <f>shipments9[[#This Row],[Boxes]]*shipments9[[#This Row],[Cost Per Box]]</f>
        <v>1372.8</v>
      </c>
      <c r="Q4379" s="4">
        <f>shipments9[[#This Row],[Amount]] -shipments9[[#This Row],[total cost]]</f>
        <v>67.200000000000045</v>
      </c>
      <c r="R4379" s="4" t="str">
        <f>IF(shipments9[[#This Row],[Gross Profit]]&lt;0,"Loss","Profit")</f>
        <v>Profit</v>
      </c>
      <c r="S4379" s="9">
        <f>shipments9[[#This Row],[Gross Profit]]/shipments9[[#This Row],[Amount]]</f>
        <v>4.6666666666666697E-2</v>
      </c>
      <c r="T4379" s="11">
        <f>shipments9[[#This Row],[Amount]]/shipments9[[#This Row],[Boxes]]</f>
        <v>6</v>
      </c>
    </row>
    <row r="4380" spans="1:20" hidden="1" x14ac:dyDescent="0.25">
      <c r="A4380" t="s">
        <v>4577</v>
      </c>
      <c r="B4380" t="s">
        <v>86</v>
      </c>
      <c r="C4380" t="s">
        <v>130</v>
      </c>
      <c r="D4380" t="s">
        <v>28</v>
      </c>
      <c r="E4380" s="1">
        <v>44971</v>
      </c>
      <c r="F4380" s="1" t="str">
        <f>TEXT(shipments9[[#This Row],[Shipdate]],"ddd")</f>
        <v>Tue</v>
      </c>
      <c r="G4380" s="1" t="str">
        <f>IF(OR(shipments9[[#This Row],[Day Name]]="Sat",shipments9[[#This Row],[Day Name]]="Sun"),"Weekend","Weekday")</f>
        <v>Weekday</v>
      </c>
      <c r="H4380">
        <v>389.25</v>
      </c>
      <c r="I4380">
        <v>49</v>
      </c>
      <c r="J4380" t="s">
        <v>172</v>
      </c>
      <c r="K4380" t="s">
        <v>8151</v>
      </c>
      <c r="L4380" t="s">
        <v>8156</v>
      </c>
      <c r="M4380">
        <v>2</v>
      </c>
      <c r="N4380" t="s">
        <v>8157</v>
      </c>
      <c r="O4380" s="4">
        <f>INDEX(products[Cost_per_box], MATCH(shipments9[[#This Row],[PID]], products[PID], 0))</f>
        <v>5.72</v>
      </c>
      <c r="P4380" s="4">
        <f>shipments9[[#This Row],[Boxes]]*shipments9[[#This Row],[Cost Per Box]]</f>
        <v>280.27999999999997</v>
      </c>
      <c r="Q4380" s="4">
        <f>shipments9[[#This Row],[Amount]] -shipments9[[#This Row],[total cost]]</f>
        <v>108.97000000000003</v>
      </c>
      <c r="R4380" s="4" t="str">
        <f>IF(shipments9[[#This Row],[Gross Profit]]&lt;0,"Loss","Profit")</f>
        <v>Profit</v>
      </c>
      <c r="S4380" s="9">
        <f>shipments9[[#This Row],[Gross Profit]]/shipments9[[#This Row],[Amount]]</f>
        <v>0.27994861913937064</v>
      </c>
      <c r="T4380" s="11">
        <f>shipments9[[#This Row],[Amount]]/shipments9[[#This Row],[Boxes]]</f>
        <v>7.9438775510204085</v>
      </c>
    </row>
    <row r="4381" spans="1:20" x14ac:dyDescent="0.25">
      <c r="A4381" t="s">
        <v>4578</v>
      </c>
      <c r="B4381" t="s">
        <v>86</v>
      </c>
      <c r="C4381" t="s">
        <v>130</v>
      </c>
      <c r="D4381" t="s">
        <v>28</v>
      </c>
      <c r="E4381" s="1">
        <v>45341</v>
      </c>
      <c r="F4381" s="1" t="str">
        <f>TEXT(shipments9[[#This Row],[Shipdate]],"ddd")</f>
        <v>Mon</v>
      </c>
      <c r="G4381" s="1" t="str">
        <f>IF(OR(shipments9[[#This Row],[Day Name]]="Sat",shipments9[[#This Row],[Day Name]]="Sun"),"Weekend","Weekday")</f>
        <v>Weekday</v>
      </c>
      <c r="H4381">
        <v>3217.5</v>
      </c>
      <c r="I4381">
        <v>644</v>
      </c>
      <c r="J4381" t="s">
        <v>172</v>
      </c>
      <c r="K4381" t="s">
        <v>8155</v>
      </c>
      <c r="L4381" t="s">
        <v>8156</v>
      </c>
      <c r="M4381">
        <v>2</v>
      </c>
      <c r="N4381" t="s">
        <v>8157</v>
      </c>
      <c r="O4381" s="4">
        <f>INDEX(products[Cost_per_box], MATCH(shipments9[[#This Row],[PID]], products[PID], 0))</f>
        <v>5.72</v>
      </c>
      <c r="P4381" s="4">
        <f>shipments9[[#This Row],[Boxes]]*shipments9[[#This Row],[Cost Per Box]]</f>
        <v>3683.68</v>
      </c>
      <c r="Q4381" s="4">
        <f>shipments9[[#This Row],[Amount]] -shipments9[[#This Row],[total cost]]</f>
        <v>-466.17999999999984</v>
      </c>
      <c r="R4381" s="4" t="str">
        <f>IF(shipments9[[#This Row],[Gross Profit]]&lt;0,"Loss","Profit")</f>
        <v>Loss</v>
      </c>
      <c r="S4381" s="9">
        <f>shipments9[[#This Row],[Gross Profit]]/shipments9[[#This Row],[Amount]]</f>
        <v>-0.14488888888888884</v>
      </c>
      <c r="T4381" s="11">
        <f>shipments9[[#This Row],[Amount]]/shipments9[[#This Row],[Boxes]]</f>
        <v>4.9961180124223601</v>
      </c>
    </row>
    <row r="4382" spans="1:20" hidden="1" x14ac:dyDescent="0.25">
      <c r="A4382" t="s">
        <v>4579</v>
      </c>
      <c r="B4382" t="s">
        <v>86</v>
      </c>
      <c r="C4382" t="s">
        <v>130</v>
      </c>
      <c r="D4382" t="s">
        <v>28</v>
      </c>
      <c r="E4382" s="1">
        <v>45253</v>
      </c>
      <c r="F4382" s="1" t="str">
        <f>TEXT(shipments9[[#This Row],[Shipdate]],"ddd")</f>
        <v>Thu</v>
      </c>
      <c r="G4382" s="1" t="str">
        <f>IF(OR(shipments9[[#This Row],[Day Name]]="Sat",shipments9[[#This Row],[Day Name]]="Sun"),"Weekend","Weekday")</f>
        <v>Weekday</v>
      </c>
      <c r="H4382">
        <v>29.25</v>
      </c>
      <c r="I4382">
        <v>5</v>
      </c>
      <c r="J4382" t="s">
        <v>172</v>
      </c>
      <c r="K4382" t="s">
        <v>8151</v>
      </c>
      <c r="L4382" t="s">
        <v>8152</v>
      </c>
      <c r="M4382">
        <v>11</v>
      </c>
      <c r="N4382" t="s">
        <v>8165</v>
      </c>
      <c r="O4382" s="4">
        <f>INDEX(products[Cost_per_box], MATCH(shipments9[[#This Row],[PID]], products[PID], 0))</f>
        <v>5.72</v>
      </c>
      <c r="P4382" s="4">
        <f>shipments9[[#This Row],[Boxes]]*shipments9[[#This Row],[Cost Per Box]]</f>
        <v>28.599999999999998</v>
      </c>
      <c r="Q4382" s="4">
        <f>shipments9[[#This Row],[Amount]] -shipments9[[#This Row],[total cost]]</f>
        <v>0.65000000000000213</v>
      </c>
      <c r="R4382" s="4" t="str">
        <f>IF(shipments9[[#This Row],[Gross Profit]]&lt;0,"Loss","Profit")</f>
        <v>Profit</v>
      </c>
      <c r="S4382" s="9">
        <f>shipments9[[#This Row],[Gross Profit]]/shipments9[[#This Row],[Amount]]</f>
        <v>2.2222222222222296E-2</v>
      </c>
      <c r="T4382" s="11">
        <f>shipments9[[#This Row],[Amount]]/shipments9[[#This Row],[Boxes]]</f>
        <v>5.85</v>
      </c>
    </row>
    <row r="4383" spans="1:20" hidden="1" x14ac:dyDescent="0.25">
      <c r="A4383" t="s">
        <v>4580</v>
      </c>
      <c r="B4383" t="s">
        <v>89</v>
      </c>
      <c r="C4383" t="s">
        <v>130</v>
      </c>
      <c r="D4383" t="s">
        <v>28</v>
      </c>
      <c r="E4383" s="1">
        <v>45429</v>
      </c>
      <c r="F4383" s="1" t="str">
        <f>TEXT(shipments9[[#This Row],[Shipdate]],"ddd")</f>
        <v>Fri</v>
      </c>
      <c r="G4383" s="1" t="str">
        <f>IF(OR(shipments9[[#This Row],[Day Name]]="Sat",shipments9[[#This Row],[Day Name]]="Sun"),"Weekend","Weekday")</f>
        <v>Weekday</v>
      </c>
      <c r="H4383">
        <v>4401</v>
      </c>
      <c r="I4383">
        <v>734</v>
      </c>
      <c r="J4383" t="s">
        <v>172</v>
      </c>
      <c r="K4383" t="s">
        <v>8155</v>
      </c>
      <c r="L4383" t="s">
        <v>8154</v>
      </c>
      <c r="M4383">
        <v>5</v>
      </c>
      <c r="N4383" t="s">
        <v>201</v>
      </c>
      <c r="O4383" s="4">
        <f>INDEX(products[Cost_per_box], MATCH(shipments9[[#This Row],[PID]], products[PID], 0))</f>
        <v>5.72</v>
      </c>
      <c r="P4383" s="4">
        <f>shipments9[[#This Row],[Boxes]]*shipments9[[#This Row],[Cost Per Box]]</f>
        <v>4198.4799999999996</v>
      </c>
      <c r="Q4383" s="4">
        <f>shipments9[[#This Row],[Amount]] -shipments9[[#This Row],[total cost]]</f>
        <v>202.52000000000044</v>
      </c>
      <c r="R4383" s="4" t="str">
        <f>IF(shipments9[[#This Row],[Gross Profit]]&lt;0,"Loss","Profit")</f>
        <v>Profit</v>
      </c>
      <c r="S4383" s="9">
        <f>shipments9[[#This Row],[Gross Profit]]/shipments9[[#This Row],[Amount]]</f>
        <v>4.6016814360372742E-2</v>
      </c>
      <c r="T4383" s="11">
        <f>shipments9[[#This Row],[Amount]]/shipments9[[#This Row],[Boxes]]</f>
        <v>5.9959128065395095</v>
      </c>
    </row>
    <row r="4384" spans="1:20" hidden="1" x14ac:dyDescent="0.25">
      <c r="A4384" t="s">
        <v>4581</v>
      </c>
      <c r="B4384" t="s">
        <v>89</v>
      </c>
      <c r="C4384" t="s">
        <v>130</v>
      </c>
      <c r="D4384" t="s">
        <v>28</v>
      </c>
      <c r="E4384" s="1">
        <v>44939</v>
      </c>
      <c r="F4384" s="1" t="str">
        <f>TEXT(shipments9[[#This Row],[Shipdate]],"ddd")</f>
        <v>Fri</v>
      </c>
      <c r="G4384" s="1" t="str">
        <f>IF(OR(shipments9[[#This Row],[Day Name]]="Sat",shipments9[[#This Row],[Day Name]]="Sun"),"Weekend","Weekday")</f>
        <v>Weekday</v>
      </c>
      <c r="H4384">
        <v>4763.25</v>
      </c>
      <c r="I4384">
        <v>530</v>
      </c>
      <c r="J4384" t="s">
        <v>172</v>
      </c>
      <c r="K4384" t="s">
        <v>8151</v>
      </c>
      <c r="L4384" t="s">
        <v>8156</v>
      </c>
      <c r="M4384">
        <v>1</v>
      </c>
      <c r="N4384" t="s">
        <v>8163</v>
      </c>
      <c r="O4384" s="4">
        <f>INDEX(products[Cost_per_box], MATCH(shipments9[[#This Row],[PID]], products[PID], 0))</f>
        <v>5.72</v>
      </c>
      <c r="P4384" s="4">
        <f>shipments9[[#This Row],[Boxes]]*shipments9[[#This Row],[Cost Per Box]]</f>
        <v>3031.6</v>
      </c>
      <c r="Q4384" s="4">
        <f>shipments9[[#This Row],[Amount]] -shipments9[[#This Row],[total cost]]</f>
        <v>1731.65</v>
      </c>
      <c r="R4384" s="4" t="str">
        <f>IF(shipments9[[#This Row],[Gross Profit]]&lt;0,"Loss","Profit")</f>
        <v>Profit</v>
      </c>
      <c r="S4384" s="9">
        <f>shipments9[[#This Row],[Gross Profit]]/shipments9[[#This Row],[Amount]]</f>
        <v>0.36354379887681731</v>
      </c>
      <c r="T4384" s="11">
        <f>shipments9[[#This Row],[Amount]]/shipments9[[#This Row],[Boxes]]</f>
        <v>8.9872641509433961</v>
      </c>
    </row>
    <row r="4385" spans="1:20" hidden="1" x14ac:dyDescent="0.25">
      <c r="A4385" t="s">
        <v>4582</v>
      </c>
      <c r="B4385" t="s">
        <v>89</v>
      </c>
      <c r="C4385" t="s">
        <v>130</v>
      </c>
      <c r="D4385" t="s">
        <v>28</v>
      </c>
      <c r="E4385" s="1">
        <v>45055</v>
      </c>
      <c r="F4385" s="1" t="str">
        <f>TEXT(shipments9[[#This Row],[Shipdate]],"ddd")</f>
        <v>Tue</v>
      </c>
      <c r="G4385" s="1" t="str">
        <f>IF(OR(shipments9[[#This Row],[Day Name]]="Sat",shipments9[[#This Row],[Day Name]]="Sun"),"Weekend","Weekday")</f>
        <v>Weekday</v>
      </c>
      <c r="H4385">
        <v>396</v>
      </c>
      <c r="I4385">
        <v>50</v>
      </c>
      <c r="J4385" t="s">
        <v>172</v>
      </c>
      <c r="K4385" t="s">
        <v>8151</v>
      </c>
      <c r="L4385" t="s">
        <v>8154</v>
      </c>
      <c r="M4385">
        <v>5</v>
      </c>
      <c r="N4385" t="s">
        <v>201</v>
      </c>
      <c r="O4385" s="4">
        <f>INDEX(products[Cost_per_box], MATCH(shipments9[[#This Row],[PID]], products[PID], 0))</f>
        <v>5.72</v>
      </c>
      <c r="P4385" s="4">
        <f>shipments9[[#This Row],[Boxes]]*shipments9[[#This Row],[Cost Per Box]]</f>
        <v>286</v>
      </c>
      <c r="Q4385" s="4">
        <f>shipments9[[#This Row],[Amount]] -shipments9[[#This Row],[total cost]]</f>
        <v>110</v>
      </c>
      <c r="R4385" s="4" t="str">
        <f>IF(shipments9[[#This Row],[Gross Profit]]&lt;0,"Loss","Profit")</f>
        <v>Profit</v>
      </c>
      <c r="S4385" s="9">
        <f>shipments9[[#This Row],[Gross Profit]]/shipments9[[#This Row],[Amount]]</f>
        <v>0.27777777777777779</v>
      </c>
      <c r="T4385" s="11">
        <f>shipments9[[#This Row],[Amount]]/shipments9[[#This Row],[Boxes]]</f>
        <v>7.92</v>
      </c>
    </row>
    <row r="4386" spans="1:20" hidden="1" x14ac:dyDescent="0.25">
      <c r="A4386" t="s">
        <v>4583</v>
      </c>
      <c r="B4386" t="s">
        <v>92</v>
      </c>
      <c r="C4386" t="s">
        <v>130</v>
      </c>
      <c r="D4386" t="s">
        <v>28</v>
      </c>
      <c r="E4386" s="1">
        <v>45224</v>
      </c>
      <c r="F4386" s="1" t="str">
        <f>TEXT(shipments9[[#This Row],[Shipdate]],"ddd")</f>
        <v>Wed</v>
      </c>
      <c r="G4386" s="1" t="str">
        <f>IF(OR(shipments9[[#This Row],[Day Name]]="Sat",shipments9[[#This Row],[Day Name]]="Sun"),"Weekend","Weekday")</f>
        <v>Weekday</v>
      </c>
      <c r="H4386">
        <v>969.75</v>
      </c>
      <c r="I4386">
        <v>139</v>
      </c>
      <c r="J4386" t="s">
        <v>172</v>
      </c>
      <c r="K4386" t="s">
        <v>8151</v>
      </c>
      <c r="L4386" t="s">
        <v>8152</v>
      </c>
      <c r="M4386">
        <v>10</v>
      </c>
      <c r="N4386" t="s">
        <v>8153</v>
      </c>
      <c r="O4386" s="4">
        <f>INDEX(products[Cost_per_box], MATCH(shipments9[[#This Row],[PID]], products[PID], 0))</f>
        <v>5.72</v>
      </c>
      <c r="P4386" s="4">
        <f>shipments9[[#This Row],[Boxes]]*shipments9[[#This Row],[Cost Per Box]]</f>
        <v>795.07999999999993</v>
      </c>
      <c r="Q4386" s="4">
        <f>shipments9[[#This Row],[Amount]] -shipments9[[#This Row],[total cost]]</f>
        <v>174.67000000000007</v>
      </c>
      <c r="R4386" s="4" t="str">
        <f>IF(shipments9[[#This Row],[Gross Profit]]&lt;0,"Loss","Profit")</f>
        <v>Profit</v>
      </c>
      <c r="S4386" s="9">
        <f>shipments9[[#This Row],[Gross Profit]]/shipments9[[#This Row],[Amount]]</f>
        <v>0.18011858726475904</v>
      </c>
      <c r="T4386" s="11">
        <f>shipments9[[#This Row],[Amount]]/shipments9[[#This Row],[Boxes]]</f>
        <v>6.9766187050359711</v>
      </c>
    </row>
    <row r="4387" spans="1:20" hidden="1" x14ac:dyDescent="0.25">
      <c r="A4387" t="s">
        <v>4584</v>
      </c>
      <c r="B4387" t="s">
        <v>92</v>
      </c>
      <c r="C4387" t="s">
        <v>130</v>
      </c>
      <c r="D4387" t="s">
        <v>28</v>
      </c>
      <c r="E4387" s="1">
        <v>45268</v>
      </c>
      <c r="F4387" s="1" t="str">
        <f>TEXT(shipments9[[#This Row],[Shipdate]],"ddd")</f>
        <v>Fri</v>
      </c>
      <c r="G4387" s="1" t="str">
        <f>IF(OR(shipments9[[#This Row],[Day Name]]="Sat",shipments9[[#This Row],[Day Name]]="Sun"),"Weekend","Weekday")</f>
        <v>Weekday</v>
      </c>
      <c r="H4387">
        <v>5539.5</v>
      </c>
      <c r="I4387">
        <v>924</v>
      </c>
      <c r="J4387" t="s">
        <v>172</v>
      </c>
      <c r="K4387" t="s">
        <v>8151</v>
      </c>
      <c r="L4387" t="s">
        <v>8152</v>
      </c>
      <c r="M4387">
        <v>12</v>
      </c>
      <c r="N4387" t="s">
        <v>8166</v>
      </c>
      <c r="O4387" s="4">
        <f>INDEX(products[Cost_per_box], MATCH(shipments9[[#This Row],[PID]], products[PID], 0))</f>
        <v>5.72</v>
      </c>
      <c r="P4387" s="4">
        <f>shipments9[[#This Row],[Boxes]]*shipments9[[#This Row],[Cost Per Box]]</f>
        <v>5285.28</v>
      </c>
      <c r="Q4387" s="4">
        <f>shipments9[[#This Row],[Amount]] -shipments9[[#This Row],[total cost]]</f>
        <v>254.22000000000025</v>
      </c>
      <c r="R4387" s="4" t="str">
        <f>IF(shipments9[[#This Row],[Gross Profit]]&lt;0,"Loss","Profit")</f>
        <v>Profit</v>
      </c>
      <c r="S4387" s="9">
        <f>shipments9[[#This Row],[Gross Profit]]/shipments9[[#This Row],[Amount]]</f>
        <v>4.5892228540482041E-2</v>
      </c>
      <c r="T4387" s="11">
        <f>shipments9[[#This Row],[Amount]]/shipments9[[#This Row],[Boxes]]</f>
        <v>5.9951298701298699</v>
      </c>
    </row>
    <row r="4388" spans="1:20" hidden="1" x14ac:dyDescent="0.25">
      <c r="A4388" t="s">
        <v>4585</v>
      </c>
      <c r="B4388" t="s">
        <v>92</v>
      </c>
      <c r="C4388" t="s">
        <v>130</v>
      </c>
      <c r="D4388" t="s">
        <v>28</v>
      </c>
      <c r="E4388" s="1">
        <v>45203</v>
      </c>
      <c r="F4388" s="1" t="str">
        <f>TEXT(shipments9[[#This Row],[Shipdate]],"ddd")</f>
        <v>Wed</v>
      </c>
      <c r="G4388" s="1" t="str">
        <f>IF(OR(shipments9[[#This Row],[Day Name]]="Sat",shipments9[[#This Row],[Day Name]]="Sun"),"Weekend","Weekday")</f>
        <v>Weekday</v>
      </c>
      <c r="H4388">
        <v>6279.75</v>
      </c>
      <c r="I4388">
        <v>785</v>
      </c>
      <c r="J4388" t="s">
        <v>172</v>
      </c>
      <c r="K4388" t="s">
        <v>8151</v>
      </c>
      <c r="L4388" t="s">
        <v>8152</v>
      </c>
      <c r="M4388">
        <v>10</v>
      </c>
      <c r="N4388" t="s">
        <v>8153</v>
      </c>
      <c r="O4388" s="4">
        <f>INDEX(products[Cost_per_box], MATCH(shipments9[[#This Row],[PID]], products[PID], 0))</f>
        <v>5.72</v>
      </c>
      <c r="P4388" s="4">
        <f>shipments9[[#This Row],[Boxes]]*shipments9[[#This Row],[Cost Per Box]]</f>
        <v>4490.2</v>
      </c>
      <c r="Q4388" s="4">
        <f>shipments9[[#This Row],[Amount]] -shipments9[[#This Row],[total cost]]</f>
        <v>1789.5500000000002</v>
      </c>
      <c r="R4388" s="4" t="str">
        <f>IF(shipments9[[#This Row],[Gross Profit]]&lt;0,"Loss","Profit")</f>
        <v>Profit</v>
      </c>
      <c r="S4388" s="9">
        <f>shipments9[[#This Row],[Gross Profit]]/shipments9[[#This Row],[Amount]]</f>
        <v>0.28497153549106258</v>
      </c>
      <c r="T4388" s="11">
        <f>shipments9[[#This Row],[Amount]]/shipments9[[#This Row],[Boxes]]</f>
        <v>7.9996815286624203</v>
      </c>
    </row>
    <row r="4389" spans="1:20" hidden="1" x14ac:dyDescent="0.25">
      <c r="A4389" t="s">
        <v>4586</v>
      </c>
      <c r="B4389" t="s">
        <v>92</v>
      </c>
      <c r="C4389" t="s">
        <v>130</v>
      </c>
      <c r="D4389" t="s">
        <v>28</v>
      </c>
      <c r="E4389" s="1">
        <v>45267</v>
      </c>
      <c r="F4389" s="1" t="str">
        <f>TEXT(shipments9[[#This Row],[Shipdate]],"ddd")</f>
        <v>Thu</v>
      </c>
      <c r="G4389" s="1" t="str">
        <f>IF(OR(shipments9[[#This Row],[Day Name]]="Sat",shipments9[[#This Row],[Day Name]]="Sun"),"Weekend","Weekday")</f>
        <v>Weekday</v>
      </c>
      <c r="H4389">
        <v>859.5</v>
      </c>
      <c r="I4389">
        <v>144</v>
      </c>
      <c r="J4389" t="s">
        <v>172</v>
      </c>
      <c r="K4389" t="s">
        <v>8151</v>
      </c>
      <c r="L4389" t="s">
        <v>8152</v>
      </c>
      <c r="M4389">
        <v>12</v>
      </c>
      <c r="N4389" t="s">
        <v>8166</v>
      </c>
      <c r="O4389" s="4">
        <f>INDEX(products[Cost_per_box], MATCH(shipments9[[#This Row],[PID]], products[PID], 0))</f>
        <v>5.72</v>
      </c>
      <c r="P4389" s="4">
        <f>shipments9[[#This Row],[Boxes]]*shipments9[[#This Row],[Cost Per Box]]</f>
        <v>823.68</v>
      </c>
      <c r="Q4389" s="4">
        <f>shipments9[[#This Row],[Amount]] -shipments9[[#This Row],[total cost]]</f>
        <v>35.82000000000005</v>
      </c>
      <c r="R4389" s="4" t="str">
        <f>IF(shipments9[[#This Row],[Gross Profit]]&lt;0,"Loss","Profit")</f>
        <v>Profit</v>
      </c>
      <c r="S4389" s="9">
        <f>shipments9[[#This Row],[Gross Profit]]/shipments9[[#This Row],[Amount]]</f>
        <v>4.1675392670157123E-2</v>
      </c>
      <c r="T4389" s="11">
        <f>shipments9[[#This Row],[Amount]]/shipments9[[#This Row],[Boxes]]</f>
        <v>5.96875</v>
      </c>
    </row>
    <row r="4390" spans="1:20" hidden="1" x14ac:dyDescent="0.25">
      <c r="A4390" t="s">
        <v>4587</v>
      </c>
      <c r="B4390" t="s">
        <v>95</v>
      </c>
      <c r="C4390" t="s">
        <v>130</v>
      </c>
      <c r="D4390" t="s">
        <v>28</v>
      </c>
      <c r="E4390" s="1">
        <v>45201</v>
      </c>
      <c r="F4390" s="1" t="str">
        <f>TEXT(shipments9[[#This Row],[Shipdate]],"ddd")</f>
        <v>Mon</v>
      </c>
      <c r="G4390" s="1" t="str">
        <f>IF(OR(shipments9[[#This Row],[Day Name]]="Sat",shipments9[[#This Row],[Day Name]]="Sun"),"Weekend","Weekday")</f>
        <v>Weekday</v>
      </c>
      <c r="H4390">
        <v>1804.5</v>
      </c>
      <c r="I4390">
        <v>226</v>
      </c>
      <c r="J4390" t="s">
        <v>172</v>
      </c>
      <c r="K4390" t="s">
        <v>8151</v>
      </c>
      <c r="L4390" t="s">
        <v>8152</v>
      </c>
      <c r="M4390">
        <v>10</v>
      </c>
      <c r="N4390" t="s">
        <v>8153</v>
      </c>
      <c r="O4390" s="4">
        <f>INDEX(products[Cost_per_box], MATCH(shipments9[[#This Row],[PID]], products[PID], 0))</f>
        <v>5.72</v>
      </c>
      <c r="P4390" s="4">
        <f>shipments9[[#This Row],[Boxes]]*shipments9[[#This Row],[Cost Per Box]]</f>
        <v>1292.72</v>
      </c>
      <c r="Q4390" s="4">
        <f>shipments9[[#This Row],[Amount]] -shipments9[[#This Row],[total cost]]</f>
        <v>511.78</v>
      </c>
      <c r="R4390" s="4" t="str">
        <f>IF(shipments9[[#This Row],[Gross Profit]]&lt;0,"Loss","Profit")</f>
        <v>Profit</v>
      </c>
      <c r="S4390" s="9">
        <f>shipments9[[#This Row],[Gross Profit]]/shipments9[[#This Row],[Amount]]</f>
        <v>0.28361318924909945</v>
      </c>
      <c r="T4390" s="11">
        <f>shipments9[[#This Row],[Amount]]/shipments9[[#This Row],[Boxes]]</f>
        <v>7.9845132743362832</v>
      </c>
    </row>
    <row r="4391" spans="1:20" hidden="1" x14ac:dyDescent="0.25">
      <c r="A4391" t="s">
        <v>4588</v>
      </c>
      <c r="B4391" t="s">
        <v>95</v>
      </c>
      <c r="C4391" t="s">
        <v>130</v>
      </c>
      <c r="D4391" t="s">
        <v>28</v>
      </c>
      <c r="E4391" s="1">
        <v>45289</v>
      </c>
      <c r="F4391" s="1" t="str">
        <f>TEXT(shipments9[[#This Row],[Shipdate]],"ddd")</f>
        <v>Fri</v>
      </c>
      <c r="G4391" s="1" t="str">
        <f>IF(OR(shipments9[[#This Row],[Day Name]]="Sat",shipments9[[#This Row],[Day Name]]="Sun"),"Weekend","Weekday")</f>
        <v>Weekday</v>
      </c>
      <c r="H4391">
        <v>2981.25</v>
      </c>
      <c r="I4391">
        <v>373</v>
      </c>
      <c r="J4391" t="s">
        <v>172</v>
      </c>
      <c r="K4391" t="s">
        <v>8151</v>
      </c>
      <c r="L4391" t="s">
        <v>8152</v>
      </c>
      <c r="M4391">
        <v>12</v>
      </c>
      <c r="N4391" t="s">
        <v>8166</v>
      </c>
      <c r="O4391" s="4">
        <f>INDEX(products[Cost_per_box], MATCH(shipments9[[#This Row],[PID]], products[PID], 0))</f>
        <v>5.72</v>
      </c>
      <c r="P4391" s="4">
        <f>shipments9[[#This Row],[Boxes]]*shipments9[[#This Row],[Cost Per Box]]</f>
        <v>2133.56</v>
      </c>
      <c r="Q4391" s="4">
        <f>shipments9[[#This Row],[Amount]] -shipments9[[#This Row],[total cost]]</f>
        <v>847.69</v>
      </c>
      <c r="R4391" s="4" t="str">
        <f>IF(shipments9[[#This Row],[Gross Profit]]&lt;0,"Loss","Profit")</f>
        <v>Profit</v>
      </c>
      <c r="S4391" s="9">
        <f>shipments9[[#This Row],[Gross Profit]]/shipments9[[#This Row],[Amount]]</f>
        <v>0.28434046121593293</v>
      </c>
      <c r="T4391" s="11">
        <f>shipments9[[#This Row],[Amount]]/shipments9[[#This Row],[Boxes]]</f>
        <v>7.9926273458445039</v>
      </c>
    </row>
    <row r="4392" spans="1:20" hidden="1" x14ac:dyDescent="0.25">
      <c r="A4392" t="s">
        <v>4589</v>
      </c>
      <c r="B4392" t="s">
        <v>95</v>
      </c>
      <c r="C4392" t="s">
        <v>130</v>
      </c>
      <c r="D4392" t="s">
        <v>28</v>
      </c>
      <c r="E4392" s="1">
        <v>45176</v>
      </c>
      <c r="F4392" s="1" t="str">
        <f>TEXT(shipments9[[#This Row],[Shipdate]],"ddd")</f>
        <v>Thu</v>
      </c>
      <c r="G4392" s="1" t="str">
        <f>IF(OR(shipments9[[#This Row],[Day Name]]="Sat",shipments9[[#This Row],[Day Name]]="Sun"),"Weekend","Weekday")</f>
        <v>Weekday</v>
      </c>
      <c r="H4392">
        <v>1156.5</v>
      </c>
      <c r="I4392">
        <v>145</v>
      </c>
      <c r="J4392" t="s">
        <v>172</v>
      </c>
      <c r="K4392" t="s">
        <v>8151</v>
      </c>
      <c r="L4392" t="s">
        <v>8160</v>
      </c>
      <c r="M4392">
        <v>9</v>
      </c>
      <c r="N4392" t="s">
        <v>8167</v>
      </c>
      <c r="O4392" s="4">
        <f>INDEX(products[Cost_per_box], MATCH(shipments9[[#This Row],[PID]], products[PID], 0))</f>
        <v>5.72</v>
      </c>
      <c r="P4392" s="4">
        <f>shipments9[[#This Row],[Boxes]]*shipments9[[#This Row],[Cost Per Box]]</f>
        <v>829.4</v>
      </c>
      <c r="Q4392" s="4">
        <f>shipments9[[#This Row],[Amount]] -shipments9[[#This Row],[total cost]]</f>
        <v>327.10000000000002</v>
      </c>
      <c r="R4392" s="4" t="str">
        <f>IF(shipments9[[#This Row],[Gross Profit]]&lt;0,"Loss","Profit")</f>
        <v>Profit</v>
      </c>
      <c r="S4392" s="9">
        <f>shipments9[[#This Row],[Gross Profit]]/shipments9[[#This Row],[Amount]]</f>
        <v>0.28283614353653264</v>
      </c>
      <c r="T4392" s="11">
        <f>shipments9[[#This Row],[Amount]]/shipments9[[#This Row],[Boxes]]</f>
        <v>7.9758620689655171</v>
      </c>
    </row>
    <row r="4393" spans="1:20" hidden="1" x14ac:dyDescent="0.25">
      <c r="A4393" t="s">
        <v>4590</v>
      </c>
      <c r="B4393" t="s">
        <v>95</v>
      </c>
      <c r="C4393" t="s">
        <v>130</v>
      </c>
      <c r="D4393" t="s">
        <v>28</v>
      </c>
      <c r="E4393" s="1">
        <v>45443</v>
      </c>
      <c r="F4393" s="1" t="str">
        <f>TEXT(shipments9[[#This Row],[Shipdate]],"ddd")</f>
        <v>Fri</v>
      </c>
      <c r="G4393" s="1" t="str">
        <f>IF(OR(shipments9[[#This Row],[Day Name]]="Sat",shipments9[[#This Row],[Day Name]]="Sun"),"Weekend","Weekday")</f>
        <v>Weekday</v>
      </c>
      <c r="H4393">
        <v>5953.5</v>
      </c>
      <c r="I4393">
        <v>993</v>
      </c>
      <c r="J4393" t="s">
        <v>172</v>
      </c>
      <c r="K4393" t="s">
        <v>8155</v>
      </c>
      <c r="L4393" t="s">
        <v>8154</v>
      </c>
      <c r="M4393">
        <v>5</v>
      </c>
      <c r="N4393" t="s">
        <v>201</v>
      </c>
      <c r="O4393" s="4">
        <f>INDEX(products[Cost_per_box], MATCH(shipments9[[#This Row],[PID]], products[PID], 0))</f>
        <v>5.72</v>
      </c>
      <c r="P4393" s="4">
        <f>shipments9[[#This Row],[Boxes]]*shipments9[[#This Row],[Cost Per Box]]</f>
        <v>5679.96</v>
      </c>
      <c r="Q4393" s="4">
        <f>shipments9[[#This Row],[Amount]] -shipments9[[#This Row],[total cost]]</f>
        <v>273.53999999999996</v>
      </c>
      <c r="R4393" s="4" t="str">
        <f>IF(shipments9[[#This Row],[Gross Profit]]&lt;0,"Loss","Profit")</f>
        <v>Profit</v>
      </c>
      <c r="S4393" s="9">
        <f>shipments9[[#This Row],[Gross Profit]]/shipments9[[#This Row],[Amount]]</f>
        <v>4.5946082136558319E-2</v>
      </c>
      <c r="T4393" s="11">
        <f>shipments9[[#This Row],[Amount]]/shipments9[[#This Row],[Boxes]]</f>
        <v>5.9954682779456192</v>
      </c>
    </row>
    <row r="4394" spans="1:20" x14ac:dyDescent="0.25">
      <c r="A4394" t="s">
        <v>4591</v>
      </c>
      <c r="B4394" t="s">
        <v>65</v>
      </c>
      <c r="C4394" t="s">
        <v>130</v>
      </c>
      <c r="D4394" t="s">
        <v>28</v>
      </c>
      <c r="E4394" s="1">
        <v>45281</v>
      </c>
      <c r="F4394" s="1" t="str">
        <f>TEXT(shipments9[[#This Row],[Shipdate]],"ddd")</f>
        <v>Thu</v>
      </c>
      <c r="G4394" s="1" t="str">
        <f>IF(OR(shipments9[[#This Row],[Day Name]]="Sat",shipments9[[#This Row],[Day Name]]="Sun"),"Weekend","Weekday")</f>
        <v>Weekday</v>
      </c>
      <c r="H4394">
        <v>7753.5</v>
      </c>
      <c r="I4394">
        <v>1551</v>
      </c>
      <c r="J4394" t="s">
        <v>172</v>
      </c>
      <c r="K4394" t="s">
        <v>8151</v>
      </c>
      <c r="L4394" t="s">
        <v>8152</v>
      </c>
      <c r="M4394">
        <v>12</v>
      </c>
      <c r="N4394" t="s">
        <v>8166</v>
      </c>
      <c r="O4394" s="4">
        <f>INDEX(products[Cost_per_box], MATCH(shipments9[[#This Row],[PID]], products[PID], 0))</f>
        <v>5.72</v>
      </c>
      <c r="P4394" s="4">
        <f>shipments9[[#This Row],[Boxes]]*shipments9[[#This Row],[Cost Per Box]]</f>
        <v>8871.7199999999993</v>
      </c>
      <c r="Q4394" s="4">
        <f>shipments9[[#This Row],[Amount]] -shipments9[[#This Row],[total cost]]</f>
        <v>-1118.2199999999993</v>
      </c>
      <c r="R4394" s="4" t="str">
        <f>IF(shipments9[[#This Row],[Gross Profit]]&lt;0,"Loss","Profit")</f>
        <v>Loss</v>
      </c>
      <c r="S4394" s="9">
        <f>shipments9[[#This Row],[Gross Profit]]/shipments9[[#This Row],[Amount]]</f>
        <v>-0.14422131940413999</v>
      </c>
      <c r="T4394" s="11">
        <f>shipments9[[#This Row],[Amount]]/shipments9[[#This Row],[Boxes]]</f>
        <v>4.9990328820116057</v>
      </c>
    </row>
    <row r="4395" spans="1:20" hidden="1" x14ac:dyDescent="0.25">
      <c r="A4395" t="s">
        <v>4592</v>
      </c>
      <c r="B4395" t="s">
        <v>65</v>
      </c>
      <c r="C4395" t="s">
        <v>130</v>
      </c>
      <c r="D4395" t="s">
        <v>28</v>
      </c>
      <c r="E4395" s="1">
        <v>45428</v>
      </c>
      <c r="F4395" s="1" t="str">
        <f>TEXT(shipments9[[#This Row],[Shipdate]],"ddd")</f>
        <v>Thu</v>
      </c>
      <c r="G4395" s="1" t="str">
        <f>IF(OR(shipments9[[#This Row],[Day Name]]="Sat",shipments9[[#This Row],[Day Name]]="Sun"),"Weekend","Weekday")</f>
        <v>Weekday</v>
      </c>
      <c r="H4395">
        <v>3681</v>
      </c>
      <c r="I4395">
        <v>614</v>
      </c>
      <c r="J4395" t="s">
        <v>172</v>
      </c>
      <c r="K4395" t="s">
        <v>8155</v>
      </c>
      <c r="L4395" t="s">
        <v>8154</v>
      </c>
      <c r="M4395">
        <v>5</v>
      </c>
      <c r="N4395" t="s">
        <v>201</v>
      </c>
      <c r="O4395" s="4">
        <f>INDEX(products[Cost_per_box], MATCH(shipments9[[#This Row],[PID]], products[PID], 0))</f>
        <v>5.72</v>
      </c>
      <c r="P4395" s="4">
        <f>shipments9[[#This Row],[Boxes]]*shipments9[[#This Row],[Cost Per Box]]</f>
        <v>3512.08</v>
      </c>
      <c r="Q4395" s="4">
        <f>shipments9[[#This Row],[Amount]] -shipments9[[#This Row],[total cost]]</f>
        <v>168.92000000000007</v>
      </c>
      <c r="R4395" s="4" t="str">
        <f>IF(shipments9[[#This Row],[Gross Profit]]&lt;0,"Loss","Profit")</f>
        <v>Profit</v>
      </c>
      <c r="S4395" s="9">
        <f>shipments9[[#This Row],[Gross Profit]]/shipments9[[#This Row],[Amount]]</f>
        <v>4.5889703884813927E-2</v>
      </c>
      <c r="T4395" s="11">
        <f>shipments9[[#This Row],[Amount]]/shipments9[[#This Row],[Boxes]]</f>
        <v>5.9951140065146582</v>
      </c>
    </row>
    <row r="4396" spans="1:20" hidden="1" x14ac:dyDescent="0.25">
      <c r="A4396" t="s">
        <v>4593</v>
      </c>
      <c r="B4396" t="s">
        <v>65</v>
      </c>
      <c r="C4396" t="s">
        <v>130</v>
      </c>
      <c r="D4396" t="s">
        <v>28</v>
      </c>
      <c r="E4396" s="1">
        <v>44956</v>
      </c>
      <c r="F4396" s="1" t="str">
        <f>TEXT(shipments9[[#This Row],[Shipdate]],"ddd")</f>
        <v>Mon</v>
      </c>
      <c r="G4396" s="1" t="str">
        <f>IF(OR(shipments9[[#This Row],[Day Name]]="Sat",shipments9[[#This Row],[Day Name]]="Sun"),"Weekend","Weekday")</f>
        <v>Weekday</v>
      </c>
      <c r="H4396">
        <v>9339.75</v>
      </c>
      <c r="I4396">
        <v>1038</v>
      </c>
      <c r="J4396" t="s">
        <v>172</v>
      </c>
      <c r="K4396" t="s">
        <v>8151</v>
      </c>
      <c r="L4396" t="s">
        <v>8156</v>
      </c>
      <c r="M4396">
        <v>1</v>
      </c>
      <c r="N4396" t="s">
        <v>8163</v>
      </c>
      <c r="O4396" s="4">
        <f>INDEX(products[Cost_per_box], MATCH(shipments9[[#This Row],[PID]], products[PID], 0))</f>
        <v>5.72</v>
      </c>
      <c r="P4396" s="4">
        <f>shipments9[[#This Row],[Boxes]]*shipments9[[#This Row],[Cost Per Box]]</f>
        <v>5937.36</v>
      </c>
      <c r="Q4396" s="4">
        <f>shipments9[[#This Row],[Amount]] -shipments9[[#This Row],[total cost]]</f>
        <v>3402.3900000000003</v>
      </c>
      <c r="R4396" s="4" t="str">
        <f>IF(shipments9[[#This Row],[Gross Profit]]&lt;0,"Loss","Profit")</f>
        <v>Profit</v>
      </c>
      <c r="S4396" s="9">
        <f>shipments9[[#This Row],[Gross Profit]]/shipments9[[#This Row],[Amount]]</f>
        <v>0.36429133542118369</v>
      </c>
      <c r="T4396" s="11">
        <f>shipments9[[#This Row],[Amount]]/shipments9[[#This Row],[Boxes]]</f>
        <v>8.9978323699421967</v>
      </c>
    </row>
    <row r="4397" spans="1:20" hidden="1" x14ac:dyDescent="0.25">
      <c r="A4397" t="s">
        <v>4594</v>
      </c>
      <c r="B4397" t="s">
        <v>65</v>
      </c>
      <c r="C4397" t="s">
        <v>130</v>
      </c>
      <c r="D4397" t="s">
        <v>28</v>
      </c>
      <c r="E4397" s="1">
        <v>45286</v>
      </c>
      <c r="F4397" s="1" t="str">
        <f>TEXT(shipments9[[#This Row],[Shipdate]],"ddd")</f>
        <v>Tue</v>
      </c>
      <c r="G4397" s="1" t="str">
        <f>IF(OR(shipments9[[#This Row],[Day Name]]="Sat",shipments9[[#This Row],[Day Name]]="Sun"),"Weekend","Weekday")</f>
        <v>Weekday</v>
      </c>
      <c r="H4397">
        <v>1424.25</v>
      </c>
      <c r="I4397">
        <v>238</v>
      </c>
      <c r="J4397" t="s">
        <v>172</v>
      </c>
      <c r="K4397" t="s">
        <v>8151</v>
      </c>
      <c r="L4397" t="s">
        <v>8152</v>
      </c>
      <c r="M4397">
        <v>12</v>
      </c>
      <c r="N4397" t="s">
        <v>8166</v>
      </c>
      <c r="O4397" s="4">
        <f>INDEX(products[Cost_per_box], MATCH(shipments9[[#This Row],[PID]], products[PID], 0))</f>
        <v>5.72</v>
      </c>
      <c r="P4397" s="4">
        <f>shipments9[[#This Row],[Boxes]]*shipments9[[#This Row],[Cost Per Box]]</f>
        <v>1361.36</v>
      </c>
      <c r="Q4397" s="4">
        <f>shipments9[[#This Row],[Amount]] -shipments9[[#This Row],[total cost]]</f>
        <v>62.8900000000001</v>
      </c>
      <c r="R4397" s="4" t="str">
        <f>IF(shipments9[[#This Row],[Gross Profit]]&lt;0,"Loss","Profit")</f>
        <v>Profit</v>
      </c>
      <c r="S4397" s="9">
        <f>shipments9[[#This Row],[Gross Profit]]/shipments9[[#This Row],[Amount]]</f>
        <v>4.4156573635246693E-2</v>
      </c>
      <c r="T4397" s="11">
        <f>shipments9[[#This Row],[Amount]]/shipments9[[#This Row],[Boxes]]</f>
        <v>5.9842436974789912</v>
      </c>
    </row>
    <row r="4398" spans="1:20" hidden="1" x14ac:dyDescent="0.25">
      <c r="A4398" t="s">
        <v>4595</v>
      </c>
      <c r="B4398" t="s">
        <v>68</v>
      </c>
      <c r="C4398" t="s">
        <v>130</v>
      </c>
      <c r="D4398" t="s">
        <v>28</v>
      </c>
      <c r="E4398" s="1">
        <v>44957</v>
      </c>
      <c r="F4398" s="1" t="str">
        <f>TEXT(shipments9[[#This Row],[Shipdate]],"ddd")</f>
        <v>Tue</v>
      </c>
      <c r="G4398" s="1" t="str">
        <f>IF(OR(shipments9[[#This Row],[Day Name]]="Sat",shipments9[[#This Row],[Day Name]]="Sun"),"Weekend","Weekday")</f>
        <v>Weekday</v>
      </c>
      <c r="H4398">
        <v>290.25</v>
      </c>
      <c r="I4398">
        <v>42</v>
      </c>
      <c r="J4398" t="s">
        <v>172</v>
      </c>
      <c r="K4398" t="s">
        <v>8151</v>
      </c>
      <c r="L4398" t="s">
        <v>8156</v>
      </c>
      <c r="M4398">
        <v>1</v>
      </c>
      <c r="N4398" t="s">
        <v>8163</v>
      </c>
      <c r="O4398" s="4">
        <f>INDEX(products[Cost_per_box], MATCH(shipments9[[#This Row],[PID]], products[PID], 0))</f>
        <v>5.72</v>
      </c>
      <c r="P4398" s="4">
        <f>shipments9[[#This Row],[Boxes]]*shipments9[[#This Row],[Cost Per Box]]</f>
        <v>240.23999999999998</v>
      </c>
      <c r="Q4398" s="4">
        <f>shipments9[[#This Row],[Amount]] -shipments9[[#This Row],[total cost]]</f>
        <v>50.010000000000019</v>
      </c>
      <c r="R4398" s="4" t="str">
        <f>IF(shipments9[[#This Row],[Gross Profit]]&lt;0,"Loss","Profit")</f>
        <v>Profit</v>
      </c>
      <c r="S4398" s="9">
        <f>shipments9[[#This Row],[Gross Profit]]/shipments9[[#This Row],[Amount]]</f>
        <v>0.17229974160206726</v>
      </c>
      <c r="T4398" s="11">
        <f>shipments9[[#This Row],[Amount]]/shipments9[[#This Row],[Boxes]]</f>
        <v>6.9107142857142856</v>
      </c>
    </row>
    <row r="4399" spans="1:20" hidden="1" x14ac:dyDescent="0.25">
      <c r="A4399" t="s">
        <v>4596</v>
      </c>
      <c r="B4399" t="s">
        <v>68</v>
      </c>
      <c r="C4399" t="s">
        <v>130</v>
      </c>
      <c r="D4399" t="s">
        <v>28</v>
      </c>
      <c r="E4399" s="1">
        <v>45012</v>
      </c>
      <c r="F4399" s="1" t="str">
        <f>TEXT(shipments9[[#This Row],[Shipdate]],"ddd")</f>
        <v>Mon</v>
      </c>
      <c r="G4399" s="1" t="str">
        <f>IF(OR(shipments9[[#This Row],[Day Name]]="Sat",shipments9[[#This Row],[Day Name]]="Sun"),"Weekend","Weekday")</f>
        <v>Weekday</v>
      </c>
      <c r="H4399">
        <v>6009.75</v>
      </c>
      <c r="I4399">
        <v>668</v>
      </c>
      <c r="J4399" t="s">
        <v>172</v>
      </c>
      <c r="K4399" t="s">
        <v>8151</v>
      </c>
      <c r="L4399" t="s">
        <v>8156</v>
      </c>
      <c r="M4399">
        <v>3</v>
      </c>
      <c r="N4399" t="s">
        <v>8164</v>
      </c>
      <c r="O4399" s="4">
        <f>INDEX(products[Cost_per_box], MATCH(shipments9[[#This Row],[PID]], products[PID], 0))</f>
        <v>5.72</v>
      </c>
      <c r="P4399" s="4">
        <f>shipments9[[#This Row],[Boxes]]*shipments9[[#This Row],[Cost Per Box]]</f>
        <v>3820.96</v>
      </c>
      <c r="Q4399" s="4">
        <f>shipments9[[#This Row],[Amount]] -shipments9[[#This Row],[total cost]]</f>
        <v>2188.79</v>
      </c>
      <c r="R4399" s="4" t="str">
        <f>IF(shipments9[[#This Row],[Gross Profit]]&lt;0,"Loss","Profit")</f>
        <v>Profit</v>
      </c>
      <c r="S4399" s="9">
        <f>shipments9[[#This Row],[Gross Profit]]/shipments9[[#This Row],[Amount]]</f>
        <v>0.36420649777444986</v>
      </c>
      <c r="T4399" s="11">
        <f>shipments9[[#This Row],[Amount]]/shipments9[[#This Row],[Boxes]]</f>
        <v>8.9966317365269468</v>
      </c>
    </row>
    <row r="4400" spans="1:20" hidden="1" x14ac:dyDescent="0.25">
      <c r="A4400" t="s">
        <v>4597</v>
      </c>
      <c r="B4400" t="s">
        <v>68</v>
      </c>
      <c r="C4400" t="s">
        <v>130</v>
      </c>
      <c r="D4400" t="s">
        <v>28</v>
      </c>
      <c r="E4400" s="1">
        <v>45441</v>
      </c>
      <c r="F4400" s="1" t="str">
        <f>TEXT(shipments9[[#This Row],[Shipdate]],"ddd")</f>
        <v>Wed</v>
      </c>
      <c r="G4400" s="1" t="str">
        <f>IF(OR(shipments9[[#This Row],[Day Name]]="Sat",shipments9[[#This Row],[Day Name]]="Sun"),"Weekend","Weekday")</f>
        <v>Weekday</v>
      </c>
      <c r="H4400">
        <v>4185</v>
      </c>
      <c r="I4400">
        <v>698</v>
      </c>
      <c r="J4400" t="s">
        <v>172</v>
      </c>
      <c r="K4400" t="s">
        <v>8155</v>
      </c>
      <c r="L4400" t="s">
        <v>8154</v>
      </c>
      <c r="M4400">
        <v>5</v>
      </c>
      <c r="N4400" t="s">
        <v>201</v>
      </c>
      <c r="O4400" s="4">
        <f>INDEX(products[Cost_per_box], MATCH(shipments9[[#This Row],[PID]], products[PID], 0))</f>
        <v>5.72</v>
      </c>
      <c r="P4400" s="4">
        <f>shipments9[[#This Row],[Boxes]]*shipments9[[#This Row],[Cost Per Box]]</f>
        <v>3992.56</v>
      </c>
      <c r="Q4400" s="4">
        <f>shipments9[[#This Row],[Amount]] -shipments9[[#This Row],[total cost]]</f>
        <v>192.44000000000005</v>
      </c>
      <c r="R4400" s="4" t="str">
        <f>IF(shipments9[[#This Row],[Gross Profit]]&lt;0,"Loss","Profit")</f>
        <v>Profit</v>
      </c>
      <c r="S4400" s="9">
        <f>shipments9[[#This Row],[Gross Profit]]/shipments9[[#This Row],[Amount]]</f>
        <v>4.5983273596176835E-2</v>
      </c>
      <c r="T4400" s="11">
        <f>shipments9[[#This Row],[Amount]]/shipments9[[#This Row],[Boxes]]</f>
        <v>5.9957020057306591</v>
      </c>
    </row>
    <row r="4401" spans="1:20" hidden="1" x14ac:dyDescent="0.25">
      <c r="A4401" t="s">
        <v>4598</v>
      </c>
      <c r="B4401" t="s">
        <v>68</v>
      </c>
      <c r="C4401" t="s">
        <v>130</v>
      </c>
      <c r="D4401" t="s">
        <v>28</v>
      </c>
      <c r="E4401" s="1">
        <v>44932</v>
      </c>
      <c r="F4401" s="1" t="str">
        <f>TEXT(shipments9[[#This Row],[Shipdate]],"ddd")</f>
        <v>Fri</v>
      </c>
      <c r="G4401" s="1" t="str">
        <f>IF(OR(shipments9[[#This Row],[Day Name]]="Sat",shipments9[[#This Row],[Day Name]]="Sun"),"Weekend","Weekday")</f>
        <v>Weekday</v>
      </c>
      <c r="H4401">
        <v>1680.75</v>
      </c>
      <c r="I4401">
        <v>187</v>
      </c>
      <c r="J4401" t="s">
        <v>172</v>
      </c>
      <c r="K4401" t="s">
        <v>8151</v>
      </c>
      <c r="L4401" t="s">
        <v>8156</v>
      </c>
      <c r="M4401">
        <v>1</v>
      </c>
      <c r="N4401" t="s">
        <v>8163</v>
      </c>
      <c r="O4401" s="4">
        <f>INDEX(products[Cost_per_box], MATCH(shipments9[[#This Row],[PID]], products[PID], 0))</f>
        <v>5.72</v>
      </c>
      <c r="P4401" s="4">
        <f>shipments9[[#This Row],[Boxes]]*shipments9[[#This Row],[Cost Per Box]]</f>
        <v>1069.6399999999999</v>
      </c>
      <c r="Q4401" s="4">
        <f>shipments9[[#This Row],[Amount]] -shipments9[[#This Row],[total cost]]</f>
        <v>611.11000000000013</v>
      </c>
      <c r="R4401" s="4" t="str">
        <f>IF(shipments9[[#This Row],[Gross Profit]]&lt;0,"Loss","Profit")</f>
        <v>Profit</v>
      </c>
      <c r="S4401" s="9">
        <f>shipments9[[#This Row],[Gross Profit]]/shipments9[[#This Row],[Amount]]</f>
        <v>0.3635936337944371</v>
      </c>
      <c r="T4401" s="11">
        <f>shipments9[[#This Row],[Amount]]/shipments9[[#This Row],[Boxes]]</f>
        <v>8.987967914438503</v>
      </c>
    </row>
    <row r="4402" spans="1:20" hidden="1" x14ac:dyDescent="0.25">
      <c r="A4402" t="s">
        <v>4599</v>
      </c>
      <c r="B4402" t="s">
        <v>108</v>
      </c>
      <c r="C4402" t="s">
        <v>130</v>
      </c>
      <c r="D4402" t="s">
        <v>28</v>
      </c>
      <c r="E4402" s="1">
        <v>45471</v>
      </c>
      <c r="F4402" s="1" t="str">
        <f>TEXT(shipments9[[#This Row],[Shipdate]],"ddd")</f>
        <v>Fri</v>
      </c>
      <c r="G4402" s="1" t="str">
        <f>IF(OR(shipments9[[#This Row],[Day Name]]="Sat",shipments9[[#This Row],[Day Name]]="Sun"),"Weekend","Weekday")</f>
        <v>Weekday</v>
      </c>
      <c r="H4402">
        <v>5413.5</v>
      </c>
      <c r="I4402">
        <v>677</v>
      </c>
      <c r="J4402" t="s">
        <v>172</v>
      </c>
      <c r="K4402" t="s">
        <v>8155</v>
      </c>
      <c r="L4402" t="s">
        <v>8154</v>
      </c>
      <c r="M4402">
        <v>6</v>
      </c>
      <c r="N4402" t="s">
        <v>8159</v>
      </c>
      <c r="O4402" s="4">
        <f>INDEX(products[Cost_per_box], MATCH(shipments9[[#This Row],[PID]], products[PID], 0))</f>
        <v>5.72</v>
      </c>
      <c r="P4402" s="4">
        <f>shipments9[[#This Row],[Boxes]]*shipments9[[#This Row],[Cost Per Box]]</f>
        <v>3872.44</v>
      </c>
      <c r="Q4402" s="4">
        <f>shipments9[[#This Row],[Amount]] -shipments9[[#This Row],[total cost]]</f>
        <v>1541.06</v>
      </c>
      <c r="R4402" s="4" t="str">
        <f>IF(shipments9[[#This Row],[Gross Profit]]&lt;0,"Loss","Profit")</f>
        <v>Profit</v>
      </c>
      <c r="S4402" s="9">
        <f>shipments9[[#This Row],[Gross Profit]]/shipments9[[#This Row],[Amount]]</f>
        <v>0.28466980696407129</v>
      </c>
      <c r="T4402" s="11">
        <f>shipments9[[#This Row],[Amount]]/shipments9[[#This Row],[Boxes]]</f>
        <v>7.9963072378138849</v>
      </c>
    </row>
    <row r="4403" spans="1:20" hidden="1" x14ac:dyDescent="0.25">
      <c r="A4403" t="s">
        <v>4600</v>
      </c>
      <c r="B4403" t="s">
        <v>108</v>
      </c>
      <c r="C4403" t="s">
        <v>130</v>
      </c>
      <c r="D4403" t="s">
        <v>28</v>
      </c>
      <c r="E4403" s="1">
        <v>45082</v>
      </c>
      <c r="F4403" s="1" t="str">
        <f>TEXT(shipments9[[#This Row],[Shipdate]],"ddd")</f>
        <v>Mon</v>
      </c>
      <c r="G4403" s="1" t="str">
        <f>IF(OR(shipments9[[#This Row],[Day Name]]="Sat",shipments9[[#This Row],[Day Name]]="Sun"),"Weekend","Weekday")</f>
        <v>Weekday</v>
      </c>
      <c r="H4403">
        <v>3798</v>
      </c>
      <c r="I4403">
        <v>633</v>
      </c>
      <c r="J4403" t="s">
        <v>172</v>
      </c>
      <c r="K4403" t="s">
        <v>8151</v>
      </c>
      <c r="L4403" t="s">
        <v>8154</v>
      </c>
      <c r="M4403">
        <v>6</v>
      </c>
      <c r="N4403" t="s">
        <v>8159</v>
      </c>
      <c r="O4403" s="4">
        <f>INDEX(products[Cost_per_box], MATCH(shipments9[[#This Row],[PID]], products[PID], 0))</f>
        <v>5.72</v>
      </c>
      <c r="P4403" s="4">
        <f>shipments9[[#This Row],[Boxes]]*shipments9[[#This Row],[Cost Per Box]]</f>
        <v>3620.7599999999998</v>
      </c>
      <c r="Q4403" s="4">
        <f>shipments9[[#This Row],[Amount]] -shipments9[[#This Row],[total cost]]</f>
        <v>177.24000000000024</v>
      </c>
      <c r="R4403" s="4" t="str">
        <f>IF(shipments9[[#This Row],[Gross Profit]]&lt;0,"Loss","Profit")</f>
        <v>Profit</v>
      </c>
      <c r="S4403" s="9">
        <f>shipments9[[#This Row],[Gross Profit]]/shipments9[[#This Row],[Amount]]</f>
        <v>4.6666666666666731E-2</v>
      </c>
      <c r="T4403" s="11">
        <f>shipments9[[#This Row],[Amount]]/shipments9[[#This Row],[Boxes]]</f>
        <v>6</v>
      </c>
    </row>
    <row r="4404" spans="1:20" hidden="1" x14ac:dyDescent="0.25">
      <c r="A4404" t="s">
        <v>4601</v>
      </c>
      <c r="B4404" t="s">
        <v>105</v>
      </c>
      <c r="C4404" t="s">
        <v>130</v>
      </c>
      <c r="D4404" t="s">
        <v>28</v>
      </c>
      <c r="E4404" s="1">
        <v>45030</v>
      </c>
      <c r="F4404" s="1" t="str">
        <f>TEXT(shipments9[[#This Row],[Shipdate]],"ddd")</f>
        <v>Fri</v>
      </c>
      <c r="G4404" s="1" t="str">
        <f>IF(OR(shipments9[[#This Row],[Day Name]]="Sat",shipments9[[#This Row],[Day Name]]="Sun"),"Weekend","Weekday")</f>
        <v>Weekday</v>
      </c>
      <c r="H4404">
        <v>9812.25</v>
      </c>
      <c r="I4404">
        <v>1091</v>
      </c>
      <c r="J4404" t="s">
        <v>172</v>
      </c>
      <c r="K4404" t="s">
        <v>8151</v>
      </c>
      <c r="L4404" t="s">
        <v>8154</v>
      </c>
      <c r="M4404">
        <v>4</v>
      </c>
      <c r="N4404" t="s">
        <v>8158</v>
      </c>
      <c r="O4404" s="4">
        <f>INDEX(products[Cost_per_box], MATCH(shipments9[[#This Row],[PID]], products[PID], 0))</f>
        <v>5.72</v>
      </c>
      <c r="P4404" s="4">
        <f>shipments9[[#This Row],[Boxes]]*shipments9[[#This Row],[Cost Per Box]]</f>
        <v>6240.5199999999995</v>
      </c>
      <c r="Q4404" s="4">
        <f>shipments9[[#This Row],[Amount]] -shipments9[[#This Row],[total cost]]</f>
        <v>3571.7300000000005</v>
      </c>
      <c r="R4404" s="4" t="str">
        <f>IF(shipments9[[#This Row],[Gross Profit]]&lt;0,"Loss","Profit")</f>
        <v>Profit</v>
      </c>
      <c r="S4404" s="9">
        <f>shipments9[[#This Row],[Gross Profit]]/shipments9[[#This Row],[Amount]]</f>
        <v>0.36400723585314282</v>
      </c>
      <c r="T4404" s="11">
        <f>shipments9[[#This Row],[Amount]]/shipments9[[#This Row],[Boxes]]</f>
        <v>8.9938130155820346</v>
      </c>
    </row>
    <row r="4405" spans="1:20" hidden="1" x14ac:dyDescent="0.25">
      <c r="A4405" t="s">
        <v>4602</v>
      </c>
      <c r="B4405" t="s">
        <v>105</v>
      </c>
      <c r="C4405" t="s">
        <v>130</v>
      </c>
      <c r="D4405" t="s">
        <v>28</v>
      </c>
      <c r="E4405" s="1">
        <v>45370</v>
      </c>
      <c r="F4405" s="1" t="str">
        <f>TEXT(shipments9[[#This Row],[Shipdate]],"ddd")</f>
        <v>Tue</v>
      </c>
      <c r="G4405" s="1" t="str">
        <f>IF(OR(shipments9[[#This Row],[Day Name]]="Sat",shipments9[[#This Row],[Day Name]]="Sun"),"Weekend","Weekday")</f>
        <v>Weekday</v>
      </c>
      <c r="H4405">
        <v>1293.75</v>
      </c>
      <c r="I4405">
        <v>185</v>
      </c>
      <c r="J4405" t="s">
        <v>172</v>
      </c>
      <c r="K4405" t="s">
        <v>8155</v>
      </c>
      <c r="L4405" t="s">
        <v>8156</v>
      </c>
      <c r="M4405">
        <v>3</v>
      </c>
      <c r="N4405" t="s">
        <v>8164</v>
      </c>
      <c r="O4405" s="4">
        <f>INDEX(products[Cost_per_box], MATCH(shipments9[[#This Row],[PID]], products[PID], 0))</f>
        <v>5.72</v>
      </c>
      <c r="P4405" s="4">
        <f>shipments9[[#This Row],[Boxes]]*shipments9[[#This Row],[Cost Per Box]]</f>
        <v>1058.2</v>
      </c>
      <c r="Q4405" s="4">
        <f>shipments9[[#This Row],[Amount]] -shipments9[[#This Row],[total cost]]</f>
        <v>235.54999999999995</v>
      </c>
      <c r="R4405" s="4" t="str">
        <f>IF(shipments9[[#This Row],[Gross Profit]]&lt;0,"Loss","Profit")</f>
        <v>Profit</v>
      </c>
      <c r="S4405" s="9">
        <f>shipments9[[#This Row],[Gross Profit]]/shipments9[[#This Row],[Amount]]</f>
        <v>0.18206763285024152</v>
      </c>
      <c r="T4405" s="11">
        <f>shipments9[[#This Row],[Amount]]/shipments9[[#This Row],[Boxes]]</f>
        <v>6.993243243243243</v>
      </c>
    </row>
    <row r="4406" spans="1:20" x14ac:dyDescent="0.25">
      <c r="A4406" t="s">
        <v>4603</v>
      </c>
      <c r="B4406" t="s">
        <v>111</v>
      </c>
      <c r="C4406" t="s">
        <v>130</v>
      </c>
      <c r="D4406" t="s">
        <v>28</v>
      </c>
      <c r="E4406" s="1">
        <v>45211</v>
      </c>
      <c r="F4406" s="1" t="str">
        <f>TEXT(shipments9[[#This Row],[Shipdate]],"ddd")</f>
        <v>Thu</v>
      </c>
      <c r="G4406" s="1" t="str">
        <f>IF(OR(shipments9[[#This Row],[Day Name]]="Sat",shipments9[[#This Row],[Day Name]]="Sun"),"Weekend","Weekday")</f>
        <v>Weekday</v>
      </c>
      <c r="H4406">
        <v>8196.75</v>
      </c>
      <c r="I4406">
        <v>1640</v>
      </c>
      <c r="J4406" t="s">
        <v>172</v>
      </c>
      <c r="K4406" t="s">
        <v>8151</v>
      </c>
      <c r="L4406" t="s">
        <v>8152</v>
      </c>
      <c r="M4406">
        <v>10</v>
      </c>
      <c r="N4406" t="s">
        <v>8153</v>
      </c>
      <c r="O4406" s="4">
        <f>INDEX(products[Cost_per_box], MATCH(shipments9[[#This Row],[PID]], products[PID], 0))</f>
        <v>5.72</v>
      </c>
      <c r="P4406" s="4">
        <f>shipments9[[#This Row],[Boxes]]*shipments9[[#This Row],[Cost Per Box]]</f>
        <v>9380.7999999999993</v>
      </c>
      <c r="Q4406" s="4">
        <f>shipments9[[#This Row],[Amount]] -shipments9[[#This Row],[total cost]]</f>
        <v>-1184.0499999999993</v>
      </c>
      <c r="R4406" s="4" t="str">
        <f>IF(shipments9[[#This Row],[Gross Profit]]&lt;0,"Loss","Profit")</f>
        <v>Loss</v>
      </c>
      <c r="S4406" s="9">
        <f>shipments9[[#This Row],[Gross Profit]]/shipments9[[#This Row],[Amount]]</f>
        <v>-0.14445359441241948</v>
      </c>
      <c r="T4406" s="11">
        <f>shipments9[[#This Row],[Amount]]/shipments9[[#This Row],[Boxes]]</f>
        <v>4.9980182926829269</v>
      </c>
    </row>
    <row r="4407" spans="1:20" hidden="1" x14ac:dyDescent="0.25">
      <c r="A4407" t="s">
        <v>4604</v>
      </c>
      <c r="B4407" t="s">
        <v>102</v>
      </c>
      <c r="C4407" t="s">
        <v>130</v>
      </c>
      <c r="D4407" t="s">
        <v>28</v>
      </c>
      <c r="E4407" s="1">
        <v>45377</v>
      </c>
      <c r="F4407" s="1" t="str">
        <f>TEXT(shipments9[[#This Row],[Shipdate]],"ddd")</f>
        <v>Tue</v>
      </c>
      <c r="G4407" s="1" t="str">
        <f>IF(OR(shipments9[[#This Row],[Day Name]]="Sat",shipments9[[#This Row],[Day Name]]="Sun"),"Weekend","Weekday")</f>
        <v>Weekday</v>
      </c>
      <c r="H4407">
        <v>13029.75</v>
      </c>
      <c r="I4407">
        <v>2172</v>
      </c>
      <c r="J4407" t="s">
        <v>172</v>
      </c>
      <c r="K4407" t="s">
        <v>8155</v>
      </c>
      <c r="L4407" t="s">
        <v>8156</v>
      </c>
      <c r="M4407">
        <v>3</v>
      </c>
      <c r="N4407" t="s">
        <v>8164</v>
      </c>
      <c r="O4407" s="4">
        <f>INDEX(products[Cost_per_box], MATCH(shipments9[[#This Row],[PID]], products[PID], 0))</f>
        <v>5.72</v>
      </c>
      <c r="P4407" s="4">
        <f>shipments9[[#This Row],[Boxes]]*shipments9[[#This Row],[Cost Per Box]]</f>
        <v>12423.84</v>
      </c>
      <c r="Q4407" s="4">
        <f>shipments9[[#This Row],[Amount]] -shipments9[[#This Row],[total cost]]</f>
        <v>605.90999999999985</v>
      </c>
      <c r="R4407" s="4" t="str">
        <f>IF(shipments9[[#This Row],[Gross Profit]]&lt;0,"Loss","Profit")</f>
        <v>Profit</v>
      </c>
      <c r="S4407" s="9">
        <f>shipments9[[#This Row],[Gross Profit]]/shipments9[[#This Row],[Amount]]</f>
        <v>4.6502043400679205E-2</v>
      </c>
      <c r="T4407" s="11">
        <f>shipments9[[#This Row],[Amount]]/shipments9[[#This Row],[Boxes]]</f>
        <v>5.9989640883977904</v>
      </c>
    </row>
    <row r="4408" spans="1:20" hidden="1" x14ac:dyDescent="0.25">
      <c r="A4408" t="s">
        <v>4605</v>
      </c>
      <c r="B4408" t="s">
        <v>102</v>
      </c>
      <c r="C4408" t="s">
        <v>130</v>
      </c>
      <c r="D4408" t="s">
        <v>28</v>
      </c>
      <c r="E4408" s="1">
        <v>45076</v>
      </c>
      <c r="F4408" s="1" t="str">
        <f>TEXT(shipments9[[#This Row],[Shipdate]],"ddd")</f>
        <v>Tue</v>
      </c>
      <c r="G4408" s="1" t="str">
        <f>IF(OR(shipments9[[#This Row],[Day Name]]="Sat",shipments9[[#This Row],[Day Name]]="Sun"),"Weekend","Weekday")</f>
        <v>Weekday</v>
      </c>
      <c r="H4408">
        <v>4374</v>
      </c>
      <c r="I4408">
        <v>729</v>
      </c>
      <c r="J4408" t="s">
        <v>172</v>
      </c>
      <c r="K4408" t="s">
        <v>8151</v>
      </c>
      <c r="L4408" t="s">
        <v>8154</v>
      </c>
      <c r="M4408">
        <v>5</v>
      </c>
      <c r="N4408" t="s">
        <v>201</v>
      </c>
      <c r="O4408" s="4">
        <f>INDEX(products[Cost_per_box], MATCH(shipments9[[#This Row],[PID]], products[PID], 0))</f>
        <v>5.72</v>
      </c>
      <c r="P4408" s="4">
        <f>shipments9[[#This Row],[Boxes]]*shipments9[[#This Row],[Cost Per Box]]</f>
        <v>4169.88</v>
      </c>
      <c r="Q4408" s="4">
        <f>shipments9[[#This Row],[Amount]] -shipments9[[#This Row],[total cost]]</f>
        <v>204.11999999999989</v>
      </c>
      <c r="R4408" s="4" t="str">
        <f>IF(shipments9[[#This Row],[Gross Profit]]&lt;0,"Loss","Profit")</f>
        <v>Profit</v>
      </c>
      <c r="S4408" s="9">
        <f>shipments9[[#This Row],[Gross Profit]]/shipments9[[#This Row],[Amount]]</f>
        <v>4.6666666666666641E-2</v>
      </c>
      <c r="T4408" s="11">
        <f>shipments9[[#This Row],[Amount]]/shipments9[[#This Row],[Boxes]]</f>
        <v>6</v>
      </c>
    </row>
    <row r="4409" spans="1:20" hidden="1" x14ac:dyDescent="0.25">
      <c r="A4409" t="s">
        <v>4606</v>
      </c>
      <c r="B4409" t="s">
        <v>102</v>
      </c>
      <c r="C4409" t="s">
        <v>130</v>
      </c>
      <c r="D4409" t="s">
        <v>28</v>
      </c>
      <c r="E4409" s="1">
        <v>44945</v>
      </c>
      <c r="F4409" s="1" t="str">
        <f>TEXT(shipments9[[#This Row],[Shipdate]],"ddd")</f>
        <v>Thu</v>
      </c>
      <c r="G4409" s="1" t="str">
        <f>IF(OR(shipments9[[#This Row],[Day Name]]="Sat",shipments9[[#This Row],[Day Name]]="Sun"),"Weekend","Weekday")</f>
        <v>Weekday</v>
      </c>
      <c r="H4409">
        <v>11803.5</v>
      </c>
      <c r="I4409">
        <v>1476</v>
      </c>
      <c r="J4409" t="s">
        <v>172</v>
      </c>
      <c r="K4409" t="s">
        <v>8151</v>
      </c>
      <c r="L4409" t="s">
        <v>8156</v>
      </c>
      <c r="M4409">
        <v>1</v>
      </c>
      <c r="N4409" t="s">
        <v>8163</v>
      </c>
      <c r="O4409" s="4">
        <f>INDEX(products[Cost_per_box], MATCH(shipments9[[#This Row],[PID]], products[PID], 0))</f>
        <v>5.72</v>
      </c>
      <c r="P4409" s="4">
        <f>shipments9[[#This Row],[Boxes]]*shipments9[[#This Row],[Cost Per Box]]</f>
        <v>8442.7199999999993</v>
      </c>
      <c r="Q4409" s="4">
        <f>shipments9[[#This Row],[Amount]] -shipments9[[#This Row],[total cost]]</f>
        <v>3360.7800000000007</v>
      </c>
      <c r="R4409" s="4" t="str">
        <f>IF(shipments9[[#This Row],[Gross Profit]]&lt;0,"Loss","Profit")</f>
        <v>Profit</v>
      </c>
      <c r="S4409" s="9">
        <f>shipments9[[#This Row],[Gross Profit]]/shipments9[[#This Row],[Amount]]</f>
        <v>0.28472741136103702</v>
      </c>
      <c r="T4409" s="11">
        <f>shipments9[[#This Row],[Amount]]/shipments9[[#This Row],[Boxes]]</f>
        <v>7.9969512195121952</v>
      </c>
    </row>
    <row r="4410" spans="1:20" hidden="1" x14ac:dyDescent="0.25">
      <c r="A4410" t="s">
        <v>4607</v>
      </c>
      <c r="B4410" t="s">
        <v>102</v>
      </c>
      <c r="C4410" t="s">
        <v>130</v>
      </c>
      <c r="D4410" t="s">
        <v>28</v>
      </c>
      <c r="E4410" s="1">
        <v>45098</v>
      </c>
      <c r="F4410" s="1" t="str">
        <f>TEXT(shipments9[[#This Row],[Shipdate]],"ddd")</f>
        <v>Wed</v>
      </c>
      <c r="G4410" s="1" t="str">
        <f>IF(OR(shipments9[[#This Row],[Day Name]]="Sat",shipments9[[#This Row],[Day Name]]="Sun"),"Weekend","Weekday")</f>
        <v>Weekday</v>
      </c>
      <c r="H4410">
        <v>3057.75</v>
      </c>
      <c r="I4410">
        <v>340</v>
      </c>
      <c r="J4410" t="s">
        <v>172</v>
      </c>
      <c r="K4410" t="s">
        <v>8151</v>
      </c>
      <c r="L4410" t="s">
        <v>8154</v>
      </c>
      <c r="M4410">
        <v>6</v>
      </c>
      <c r="N4410" t="s">
        <v>8159</v>
      </c>
      <c r="O4410" s="4">
        <f>INDEX(products[Cost_per_box], MATCH(shipments9[[#This Row],[PID]], products[PID], 0))</f>
        <v>5.72</v>
      </c>
      <c r="P4410" s="4">
        <f>shipments9[[#This Row],[Boxes]]*shipments9[[#This Row],[Cost Per Box]]</f>
        <v>1944.8</v>
      </c>
      <c r="Q4410" s="4">
        <f>shipments9[[#This Row],[Amount]] -shipments9[[#This Row],[total cost]]</f>
        <v>1112.95</v>
      </c>
      <c r="R4410" s="4" t="str">
        <f>IF(shipments9[[#This Row],[Gross Profit]]&lt;0,"Loss","Profit")</f>
        <v>Profit</v>
      </c>
      <c r="S4410" s="9">
        <f>shipments9[[#This Row],[Gross Profit]]/shipments9[[#This Row],[Amount]]</f>
        <v>0.36397678031232117</v>
      </c>
      <c r="T4410" s="11">
        <f>shipments9[[#This Row],[Amount]]/shipments9[[#This Row],[Boxes]]</f>
        <v>8.9933823529411772</v>
      </c>
    </row>
    <row r="4411" spans="1:20" hidden="1" x14ac:dyDescent="0.25">
      <c r="A4411" t="s">
        <v>4608</v>
      </c>
      <c r="B4411" t="s">
        <v>42</v>
      </c>
      <c r="C4411" t="s">
        <v>141</v>
      </c>
      <c r="D4411" t="s">
        <v>28</v>
      </c>
      <c r="E4411" s="1">
        <v>45352</v>
      </c>
      <c r="F4411" s="1" t="str">
        <f>TEXT(shipments9[[#This Row],[Shipdate]],"ddd")</f>
        <v>Fri</v>
      </c>
      <c r="G4411" s="1" t="str">
        <f>IF(OR(shipments9[[#This Row],[Day Name]]="Sat",shipments9[[#This Row],[Day Name]]="Sun"),"Weekend","Weekday")</f>
        <v>Weekday</v>
      </c>
      <c r="H4411">
        <v>1399.5</v>
      </c>
      <c r="I4411">
        <v>88</v>
      </c>
      <c r="J4411" t="s">
        <v>172</v>
      </c>
      <c r="K4411" t="s">
        <v>8155</v>
      </c>
      <c r="L4411" t="s">
        <v>8156</v>
      </c>
      <c r="M4411">
        <v>3</v>
      </c>
      <c r="N4411" t="s">
        <v>8164</v>
      </c>
      <c r="O4411" s="4">
        <f>INDEX(products[Cost_per_box], MATCH(shipments9[[#This Row],[PID]], products[PID], 0))</f>
        <v>8.2200000000000006</v>
      </c>
      <c r="P4411" s="4">
        <f>shipments9[[#This Row],[Boxes]]*shipments9[[#This Row],[Cost Per Box]]</f>
        <v>723.36</v>
      </c>
      <c r="Q4411" s="4">
        <f>shipments9[[#This Row],[Amount]] -shipments9[[#This Row],[total cost]]</f>
        <v>676.14</v>
      </c>
      <c r="R4411" s="4" t="str">
        <f>IF(shipments9[[#This Row],[Gross Profit]]&lt;0,"Loss","Profit")</f>
        <v>Profit</v>
      </c>
      <c r="S4411" s="9">
        <f>shipments9[[#This Row],[Gross Profit]]/shipments9[[#This Row],[Amount]]</f>
        <v>0.48312968917470522</v>
      </c>
      <c r="T4411" s="11">
        <f>shipments9[[#This Row],[Amount]]/shipments9[[#This Row],[Boxes]]</f>
        <v>15.903409090909092</v>
      </c>
    </row>
    <row r="4412" spans="1:20" hidden="1" x14ac:dyDescent="0.25">
      <c r="A4412" t="s">
        <v>4609</v>
      </c>
      <c r="B4412" t="s">
        <v>42</v>
      </c>
      <c r="C4412" t="s">
        <v>141</v>
      </c>
      <c r="D4412" t="s">
        <v>28</v>
      </c>
      <c r="E4412" s="1">
        <v>45071</v>
      </c>
      <c r="F4412" s="1" t="str">
        <f>TEXT(shipments9[[#This Row],[Shipdate]],"ddd")</f>
        <v>Thu</v>
      </c>
      <c r="G4412" s="1" t="str">
        <f>IF(OR(shipments9[[#This Row],[Day Name]]="Sat",shipments9[[#This Row],[Day Name]]="Sun"),"Weekend","Weekday")</f>
        <v>Weekday</v>
      </c>
      <c r="H4412">
        <v>1377</v>
      </c>
      <c r="I4412">
        <v>99</v>
      </c>
      <c r="J4412" t="s">
        <v>172</v>
      </c>
      <c r="K4412" t="s">
        <v>8151</v>
      </c>
      <c r="L4412" t="s">
        <v>8154</v>
      </c>
      <c r="M4412">
        <v>5</v>
      </c>
      <c r="N4412" t="s">
        <v>201</v>
      </c>
      <c r="O4412" s="4">
        <f>INDEX(products[Cost_per_box], MATCH(shipments9[[#This Row],[PID]], products[PID], 0))</f>
        <v>8.2200000000000006</v>
      </c>
      <c r="P4412" s="4">
        <f>shipments9[[#This Row],[Boxes]]*shipments9[[#This Row],[Cost Per Box]]</f>
        <v>813.78000000000009</v>
      </c>
      <c r="Q4412" s="4">
        <f>shipments9[[#This Row],[Amount]] -shipments9[[#This Row],[total cost]]</f>
        <v>563.21999999999991</v>
      </c>
      <c r="R4412" s="4" t="str">
        <f>IF(shipments9[[#This Row],[Gross Profit]]&lt;0,"Loss","Profit")</f>
        <v>Profit</v>
      </c>
      <c r="S4412" s="9">
        <f>shipments9[[#This Row],[Gross Profit]]/shipments9[[#This Row],[Amount]]</f>
        <v>0.40901960784313718</v>
      </c>
      <c r="T4412" s="11">
        <f>shipments9[[#This Row],[Amount]]/shipments9[[#This Row],[Boxes]]</f>
        <v>13.909090909090908</v>
      </c>
    </row>
    <row r="4413" spans="1:20" x14ac:dyDescent="0.25">
      <c r="A4413" t="s">
        <v>4610</v>
      </c>
      <c r="B4413" t="s">
        <v>42</v>
      </c>
      <c r="C4413" t="s">
        <v>155</v>
      </c>
      <c r="D4413" t="s">
        <v>28</v>
      </c>
      <c r="E4413" s="1">
        <v>45259</v>
      </c>
      <c r="F4413" s="1" t="str">
        <f>TEXT(shipments9[[#This Row],[Shipdate]],"ddd")</f>
        <v>Wed</v>
      </c>
      <c r="G4413" s="1" t="str">
        <f>IF(OR(shipments9[[#This Row],[Day Name]]="Sat",shipments9[[#This Row],[Day Name]]="Sun"),"Weekend","Weekday")</f>
        <v>Weekday</v>
      </c>
      <c r="H4413">
        <v>2859.75</v>
      </c>
      <c r="I4413">
        <v>358</v>
      </c>
      <c r="J4413" t="s">
        <v>172</v>
      </c>
      <c r="K4413" t="s">
        <v>8151</v>
      </c>
      <c r="L4413" t="s">
        <v>8152</v>
      </c>
      <c r="M4413">
        <v>11</v>
      </c>
      <c r="N4413" t="s">
        <v>8165</v>
      </c>
      <c r="O4413" s="4">
        <f>INDEX(products[Cost_per_box], MATCH(shipments9[[#This Row],[PID]], products[PID], 0))</f>
        <v>8.43</v>
      </c>
      <c r="P4413" s="4">
        <f>shipments9[[#This Row],[Boxes]]*shipments9[[#This Row],[Cost Per Box]]</f>
        <v>3017.94</v>
      </c>
      <c r="Q4413" s="4">
        <f>shipments9[[#This Row],[Amount]] -shipments9[[#This Row],[total cost]]</f>
        <v>-158.19000000000005</v>
      </c>
      <c r="R4413" s="4" t="str">
        <f>IF(shipments9[[#This Row],[Gross Profit]]&lt;0,"Loss","Profit")</f>
        <v>Loss</v>
      </c>
      <c r="S4413" s="9">
        <f>shipments9[[#This Row],[Gross Profit]]/shipments9[[#This Row],[Amount]]</f>
        <v>-5.5316024127983233E-2</v>
      </c>
      <c r="T4413" s="11">
        <f>shipments9[[#This Row],[Amount]]/shipments9[[#This Row],[Boxes]]</f>
        <v>7.9881284916201114</v>
      </c>
    </row>
    <row r="4414" spans="1:20" hidden="1" x14ac:dyDescent="0.25">
      <c r="A4414" t="s">
        <v>4611</v>
      </c>
      <c r="B4414" t="s">
        <v>42</v>
      </c>
      <c r="C4414" t="s">
        <v>157</v>
      </c>
      <c r="D4414" t="s">
        <v>28</v>
      </c>
      <c r="E4414" s="1">
        <v>45439</v>
      </c>
      <c r="F4414" s="1" t="str">
        <f>TEXT(shipments9[[#This Row],[Shipdate]],"ddd")</f>
        <v>Mon</v>
      </c>
      <c r="G4414" s="1" t="str">
        <f>IF(OR(shipments9[[#This Row],[Day Name]]="Sat",shipments9[[#This Row],[Day Name]]="Sun"),"Weekend","Weekday")</f>
        <v>Weekday</v>
      </c>
      <c r="H4414">
        <v>9504</v>
      </c>
      <c r="I4414">
        <v>951</v>
      </c>
      <c r="J4414" t="s">
        <v>172</v>
      </c>
      <c r="K4414" t="s">
        <v>8155</v>
      </c>
      <c r="L4414" t="s">
        <v>8154</v>
      </c>
      <c r="M4414">
        <v>5</v>
      </c>
      <c r="N4414" t="s">
        <v>201</v>
      </c>
      <c r="O4414" s="4">
        <f>INDEX(products[Cost_per_box], MATCH(shipments9[[#This Row],[PID]], products[PID], 0))</f>
        <v>6.8</v>
      </c>
      <c r="P4414" s="4">
        <f>shipments9[[#This Row],[Boxes]]*shipments9[[#This Row],[Cost Per Box]]</f>
        <v>6466.8</v>
      </c>
      <c r="Q4414" s="4">
        <f>shipments9[[#This Row],[Amount]] -shipments9[[#This Row],[total cost]]</f>
        <v>3037.2</v>
      </c>
      <c r="R4414" s="4" t="str">
        <f>IF(shipments9[[#This Row],[Gross Profit]]&lt;0,"Loss","Profit")</f>
        <v>Profit</v>
      </c>
      <c r="S4414" s="9">
        <f>shipments9[[#This Row],[Gross Profit]]/shipments9[[#This Row],[Amount]]</f>
        <v>0.31957070707070706</v>
      </c>
      <c r="T4414" s="11">
        <f>shipments9[[#This Row],[Amount]]/shipments9[[#This Row],[Boxes]]</f>
        <v>9.9936908517350158</v>
      </c>
    </row>
    <row r="4415" spans="1:20" hidden="1" x14ac:dyDescent="0.25">
      <c r="A4415" t="s">
        <v>4612</v>
      </c>
      <c r="B4415" t="s">
        <v>42</v>
      </c>
      <c r="C4415" t="s">
        <v>159</v>
      </c>
      <c r="D4415" t="s">
        <v>28</v>
      </c>
      <c r="E4415" s="1">
        <v>45040</v>
      </c>
      <c r="F4415" s="1" t="str">
        <f>TEXT(shipments9[[#This Row],[Shipdate]],"ddd")</f>
        <v>Mon</v>
      </c>
      <c r="G4415" s="1" t="str">
        <f>IF(OR(shipments9[[#This Row],[Day Name]]="Sat",shipments9[[#This Row],[Day Name]]="Sun"),"Weekend","Weekday")</f>
        <v>Weekday</v>
      </c>
      <c r="H4415">
        <v>5593.5</v>
      </c>
      <c r="I4415">
        <v>193</v>
      </c>
      <c r="J4415" t="s">
        <v>172</v>
      </c>
      <c r="K4415" t="s">
        <v>8151</v>
      </c>
      <c r="L4415" t="s">
        <v>8154</v>
      </c>
      <c r="M4415">
        <v>4</v>
      </c>
      <c r="N4415" t="s">
        <v>8158</v>
      </c>
      <c r="O4415" s="4">
        <f>INDEX(products[Cost_per_box], MATCH(shipments9[[#This Row],[PID]], products[PID], 0))</f>
        <v>5.04</v>
      </c>
      <c r="P4415" s="4">
        <f>shipments9[[#This Row],[Boxes]]*shipments9[[#This Row],[Cost Per Box]]</f>
        <v>972.72</v>
      </c>
      <c r="Q4415" s="4">
        <f>shipments9[[#This Row],[Amount]] -shipments9[[#This Row],[total cost]]</f>
        <v>4620.78</v>
      </c>
      <c r="R4415" s="4" t="str">
        <f>IF(shipments9[[#This Row],[Gross Profit]]&lt;0,"Loss","Profit")</f>
        <v>Profit</v>
      </c>
      <c r="S4415" s="9">
        <f>shipments9[[#This Row],[Gross Profit]]/shipments9[[#This Row],[Amount]]</f>
        <v>0.82609814963797257</v>
      </c>
      <c r="T4415" s="11">
        <f>shipments9[[#This Row],[Amount]]/shipments9[[#This Row],[Boxes]]</f>
        <v>28.981865284974095</v>
      </c>
    </row>
    <row r="4416" spans="1:20" hidden="1" x14ac:dyDescent="0.25">
      <c r="A4416" t="s">
        <v>4613</v>
      </c>
      <c r="B4416" t="s">
        <v>42</v>
      </c>
      <c r="C4416" t="s">
        <v>163</v>
      </c>
      <c r="D4416" t="s">
        <v>28</v>
      </c>
      <c r="E4416" s="1">
        <v>44928</v>
      </c>
      <c r="F4416" s="1" t="str">
        <f>TEXT(shipments9[[#This Row],[Shipdate]],"ddd")</f>
        <v>Mon</v>
      </c>
      <c r="G4416" s="1" t="str">
        <f>IF(OR(shipments9[[#This Row],[Day Name]]="Sat",shipments9[[#This Row],[Day Name]]="Sun"),"Weekend","Weekday")</f>
        <v>Weekday</v>
      </c>
      <c r="H4416">
        <v>4540.5</v>
      </c>
      <c r="I4416">
        <v>505</v>
      </c>
      <c r="J4416" t="s">
        <v>172</v>
      </c>
      <c r="K4416" t="s">
        <v>8151</v>
      </c>
      <c r="L4416" t="s">
        <v>8156</v>
      </c>
      <c r="M4416">
        <v>1</v>
      </c>
      <c r="N4416" t="s">
        <v>8163</v>
      </c>
      <c r="O4416" s="4">
        <f>INDEX(products[Cost_per_box], MATCH(shipments9[[#This Row],[PID]], products[PID], 0))</f>
        <v>3.32</v>
      </c>
      <c r="P4416" s="4">
        <f>shipments9[[#This Row],[Boxes]]*shipments9[[#This Row],[Cost Per Box]]</f>
        <v>1676.6</v>
      </c>
      <c r="Q4416" s="4">
        <f>shipments9[[#This Row],[Amount]] -shipments9[[#This Row],[total cost]]</f>
        <v>2863.9</v>
      </c>
      <c r="R4416" s="4" t="str">
        <f>IF(shipments9[[#This Row],[Gross Profit]]&lt;0,"Loss","Profit")</f>
        <v>Profit</v>
      </c>
      <c r="S4416" s="9">
        <f>shipments9[[#This Row],[Gross Profit]]/shipments9[[#This Row],[Amount]]</f>
        <v>0.63074551260874356</v>
      </c>
      <c r="T4416" s="11">
        <f>shipments9[[#This Row],[Amount]]/shipments9[[#This Row],[Boxes]]</f>
        <v>8.9910891089108915</v>
      </c>
    </row>
    <row r="4417" spans="1:20" hidden="1" x14ac:dyDescent="0.25">
      <c r="A4417" t="s">
        <v>4614</v>
      </c>
      <c r="B4417" t="s">
        <v>42</v>
      </c>
      <c r="C4417" t="s">
        <v>163</v>
      </c>
      <c r="D4417" t="s">
        <v>28</v>
      </c>
      <c r="E4417" s="1">
        <v>45233</v>
      </c>
      <c r="F4417" s="1" t="str">
        <f>TEXT(shipments9[[#This Row],[Shipdate]],"ddd")</f>
        <v>Fri</v>
      </c>
      <c r="G4417" s="1" t="str">
        <f>IF(OR(shipments9[[#This Row],[Day Name]]="Sat",shipments9[[#This Row],[Day Name]]="Sun"),"Weekend","Weekday")</f>
        <v>Weekday</v>
      </c>
      <c r="H4417">
        <v>393.75</v>
      </c>
      <c r="I4417">
        <v>40</v>
      </c>
      <c r="J4417" t="s">
        <v>172</v>
      </c>
      <c r="K4417" t="s">
        <v>8151</v>
      </c>
      <c r="L4417" t="s">
        <v>8152</v>
      </c>
      <c r="M4417">
        <v>11</v>
      </c>
      <c r="N4417" t="s">
        <v>8165</v>
      </c>
      <c r="O4417" s="4">
        <f>INDEX(products[Cost_per_box], MATCH(shipments9[[#This Row],[PID]], products[PID], 0))</f>
        <v>3.32</v>
      </c>
      <c r="P4417" s="4">
        <f>shipments9[[#This Row],[Boxes]]*shipments9[[#This Row],[Cost Per Box]]</f>
        <v>132.79999999999998</v>
      </c>
      <c r="Q4417" s="4">
        <f>shipments9[[#This Row],[Amount]] -shipments9[[#This Row],[total cost]]</f>
        <v>260.95000000000005</v>
      </c>
      <c r="R4417" s="4" t="str">
        <f>IF(shipments9[[#This Row],[Gross Profit]]&lt;0,"Loss","Profit")</f>
        <v>Profit</v>
      </c>
      <c r="S4417" s="9">
        <f>shipments9[[#This Row],[Gross Profit]]/shipments9[[#This Row],[Amount]]</f>
        <v>0.66273015873015884</v>
      </c>
      <c r="T4417" s="11">
        <f>shipments9[[#This Row],[Amount]]/shipments9[[#This Row],[Boxes]]</f>
        <v>9.84375</v>
      </c>
    </row>
    <row r="4418" spans="1:20" hidden="1" x14ac:dyDescent="0.25">
      <c r="A4418" t="s">
        <v>4615</v>
      </c>
      <c r="B4418" t="s">
        <v>42</v>
      </c>
      <c r="C4418" t="s">
        <v>132</v>
      </c>
      <c r="D4418" t="s">
        <v>28</v>
      </c>
      <c r="E4418" s="1">
        <v>45084</v>
      </c>
      <c r="F4418" s="1" t="str">
        <f>TEXT(shipments9[[#This Row],[Shipdate]],"ddd")</f>
        <v>Wed</v>
      </c>
      <c r="G4418" s="1" t="str">
        <f>IF(OR(shipments9[[#This Row],[Day Name]]="Sat",shipments9[[#This Row],[Day Name]]="Sun"),"Weekend","Weekday")</f>
        <v>Weekday</v>
      </c>
      <c r="H4418">
        <v>8131.5</v>
      </c>
      <c r="I4418">
        <v>326</v>
      </c>
      <c r="J4418" t="s">
        <v>172</v>
      </c>
      <c r="K4418" t="s">
        <v>8151</v>
      </c>
      <c r="L4418" t="s">
        <v>8154</v>
      </c>
      <c r="M4418">
        <v>6</v>
      </c>
      <c r="N4418" t="s">
        <v>8159</v>
      </c>
      <c r="O4418" s="4">
        <f>INDEX(products[Cost_per_box], MATCH(shipments9[[#This Row],[PID]], products[PID], 0))</f>
        <v>6.31</v>
      </c>
      <c r="P4418" s="4">
        <f>shipments9[[#This Row],[Boxes]]*shipments9[[#This Row],[Cost Per Box]]</f>
        <v>2057.06</v>
      </c>
      <c r="Q4418" s="4">
        <f>shipments9[[#This Row],[Amount]] -shipments9[[#This Row],[total cost]]</f>
        <v>6074.4400000000005</v>
      </c>
      <c r="R4418" s="4" t="str">
        <f>IF(shipments9[[#This Row],[Gross Profit]]&lt;0,"Loss","Profit")</f>
        <v>Profit</v>
      </c>
      <c r="S4418" s="9">
        <f>shipments9[[#This Row],[Gross Profit]]/shipments9[[#This Row],[Amount]]</f>
        <v>0.7470257640041813</v>
      </c>
      <c r="T4418" s="11">
        <f>shipments9[[#This Row],[Amount]]/shipments9[[#This Row],[Boxes]]</f>
        <v>24.94325153374233</v>
      </c>
    </row>
    <row r="4419" spans="1:20" hidden="1" x14ac:dyDescent="0.25">
      <c r="A4419" t="s">
        <v>4616</v>
      </c>
      <c r="B4419" t="s">
        <v>42</v>
      </c>
      <c r="C4419" t="s">
        <v>143</v>
      </c>
      <c r="D4419" t="s">
        <v>28</v>
      </c>
      <c r="E4419" s="1">
        <v>45124</v>
      </c>
      <c r="F4419" s="1" t="str">
        <f>TEXT(shipments9[[#This Row],[Shipdate]],"ddd")</f>
        <v>Mon</v>
      </c>
      <c r="G4419" s="1" t="str">
        <f>IF(OR(shipments9[[#This Row],[Day Name]]="Sat",shipments9[[#This Row],[Day Name]]="Sun"),"Weekend","Weekday")</f>
        <v>Weekday</v>
      </c>
      <c r="H4419">
        <v>7335</v>
      </c>
      <c r="I4419">
        <v>387</v>
      </c>
      <c r="J4419" t="s">
        <v>172</v>
      </c>
      <c r="K4419" t="s">
        <v>8151</v>
      </c>
      <c r="L4419" t="s">
        <v>8160</v>
      </c>
      <c r="M4419">
        <v>7</v>
      </c>
      <c r="N4419" t="s">
        <v>8161</v>
      </c>
      <c r="O4419" s="4">
        <f>INDEX(products[Cost_per_box], MATCH(shipments9[[#This Row],[PID]], products[PID], 0))</f>
        <v>10.23</v>
      </c>
      <c r="P4419" s="4">
        <f>shipments9[[#This Row],[Boxes]]*shipments9[[#This Row],[Cost Per Box]]</f>
        <v>3959.01</v>
      </c>
      <c r="Q4419" s="4">
        <f>shipments9[[#This Row],[Amount]] -shipments9[[#This Row],[total cost]]</f>
        <v>3375.99</v>
      </c>
      <c r="R4419" s="4" t="str">
        <f>IF(shipments9[[#This Row],[Gross Profit]]&lt;0,"Loss","Profit")</f>
        <v>Profit</v>
      </c>
      <c r="S4419" s="9">
        <f>shipments9[[#This Row],[Gross Profit]]/shipments9[[#This Row],[Amount]]</f>
        <v>0.46025766871165641</v>
      </c>
      <c r="T4419" s="11">
        <f>shipments9[[#This Row],[Amount]]/shipments9[[#This Row],[Boxes]]</f>
        <v>18.953488372093023</v>
      </c>
    </row>
    <row r="4420" spans="1:20" hidden="1" x14ac:dyDescent="0.25">
      <c r="A4420" t="s">
        <v>4617</v>
      </c>
      <c r="B4420" t="s">
        <v>42</v>
      </c>
      <c r="C4420" t="s">
        <v>145</v>
      </c>
      <c r="D4420" t="s">
        <v>28</v>
      </c>
      <c r="E4420" s="1">
        <v>45096</v>
      </c>
      <c r="F4420" s="1" t="str">
        <f>TEXT(shipments9[[#This Row],[Shipdate]],"ddd")</f>
        <v>Mon</v>
      </c>
      <c r="G4420" s="1" t="str">
        <f>IF(OR(shipments9[[#This Row],[Day Name]]="Sat",shipments9[[#This Row],[Day Name]]="Sun"),"Weekend","Weekday")</f>
        <v>Weekday</v>
      </c>
      <c r="H4420">
        <v>7366.5</v>
      </c>
      <c r="I4420">
        <v>434</v>
      </c>
      <c r="J4420" t="s">
        <v>172</v>
      </c>
      <c r="K4420" t="s">
        <v>8151</v>
      </c>
      <c r="L4420" t="s">
        <v>8154</v>
      </c>
      <c r="M4420">
        <v>6</v>
      </c>
      <c r="N4420" t="s">
        <v>8159</v>
      </c>
      <c r="O4420" s="4">
        <f>INDEX(products[Cost_per_box], MATCH(shipments9[[#This Row],[PID]], products[PID], 0))</f>
        <v>4.74</v>
      </c>
      <c r="P4420" s="4">
        <f>shipments9[[#This Row],[Boxes]]*shipments9[[#This Row],[Cost Per Box]]</f>
        <v>2057.1600000000003</v>
      </c>
      <c r="Q4420" s="4">
        <f>shipments9[[#This Row],[Amount]] -shipments9[[#This Row],[total cost]]</f>
        <v>5309.34</v>
      </c>
      <c r="R4420" s="4" t="str">
        <f>IF(shipments9[[#This Row],[Gross Profit]]&lt;0,"Loss","Profit")</f>
        <v>Profit</v>
      </c>
      <c r="S4420" s="9">
        <f>shipments9[[#This Row],[Gross Profit]]/shipments9[[#This Row],[Amount]]</f>
        <v>0.72074119323966612</v>
      </c>
      <c r="T4420" s="11">
        <f>shipments9[[#This Row],[Amount]]/shipments9[[#This Row],[Boxes]]</f>
        <v>16.973502304147466</v>
      </c>
    </row>
    <row r="4421" spans="1:20" hidden="1" x14ac:dyDescent="0.25">
      <c r="A4421" t="s">
        <v>4618</v>
      </c>
      <c r="B4421" t="s">
        <v>42</v>
      </c>
      <c r="C4421" t="s">
        <v>153</v>
      </c>
      <c r="D4421" t="s">
        <v>28</v>
      </c>
      <c r="E4421" s="1">
        <v>45259</v>
      </c>
      <c r="F4421" s="1" t="str">
        <f>TEXT(shipments9[[#This Row],[Shipdate]],"ddd")</f>
        <v>Wed</v>
      </c>
      <c r="G4421" s="1" t="str">
        <f>IF(OR(shipments9[[#This Row],[Day Name]]="Sat",shipments9[[#This Row],[Day Name]]="Sun"),"Weekend","Weekday")</f>
        <v>Weekday</v>
      </c>
      <c r="H4421">
        <v>6140.25</v>
      </c>
      <c r="I4421">
        <v>384</v>
      </c>
      <c r="J4421" t="s">
        <v>172</v>
      </c>
      <c r="K4421" t="s">
        <v>8151</v>
      </c>
      <c r="L4421" t="s">
        <v>8152</v>
      </c>
      <c r="M4421">
        <v>11</v>
      </c>
      <c r="N4421" t="s">
        <v>8165</v>
      </c>
      <c r="O4421" s="4">
        <f>INDEX(products[Cost_per_box], MATCH(shipments9[[#This Row],[PID]], products[PID], 0))</f>
        <v>9.57</v>
      </c>
      <c r="P4421" s="4">
        <f>shipments9[[#This Row],[Boxes]]*shipments9[[#This Row],[Cost Per Box]]</f>
        <v>3674.88</v>
      </c>
      <c r="Q4421" s="4">
        <f>shipments9[[#This Row],[Amount]] -shipments9[[#This Row],[total cost]]</f>
        <v>2465.37</v>
      </c>
      <c r="R4421" s="4" t="str">
        <f>IF(shipments9[[#This Row],[Gross Profit]]&lt;0,"Loss","Profit")</f>
        <v>Profit</v>
      </c>
      <c r="S4421" s="9">
        <f>shipments9[[#This Row],[Gross Profit]]/shipments9[[#This Row],[Amount]]</f>
        <v>0.40150971051667278</v>
      </c>
      <c r="T4421" s="11">
        <f>shipments9[[#This Row],[Amount]]/shipments9[[#This Row],[Boxes]]</f>
        <v>15.990234375</v>
      </c>
    </row>
    <row r="4422" spans="1:20" x14ac:dyDescent="0.25">
      <c r="A4422" t="s">
        <v>4619</v>
      </c>
      <c r="B4422" t="s">
        <v>42</v>
      </c>
      <c r="C4422" t="s">
        <v>155</v>
      </c>
      <c r="D4422" t="s">
        <v>28</v>
      </c>
      <c r="E4422" s="1">
        <v>45159</v>
      </c>
      <c r="F4422" s="1" t="str">
        <f>TEXT(shipments9[[#This Row],[Shipdate]],"ddd")</f>
        <v>Mon</v>
      </c>
      <c r="G4422" s="1" t="str">
        <f>IF(OR(shipments9[[#This Row],[Day Name]]="Sat",shipments9[[#This Row],[Day Name]]="Sun"),"Weekend","Weekday")</f>
        <v>Weekday</v>
      </c>
      <c r="H4422">
        <v>1957.5</v>
      </c>
      <c r="I4422">
        <v>280</v>
      </c>
      <c r="J4422" t="s">
        <v>172</v>
      </c>
      <c r="K4422" t="s">
        <v>8151</v>
      </c>
      <c r="L4422" t="s">
        <v>8160</v>
      </c>
      <c r="M4422">
        <v>8</v>
      </c>
      <c r="N4422" t="s">
        <v>8162</v>
      </c>
      <c r="O4422" s="4">
        <f>INDEX(products[Cost_per_box], MATCH(shipments9[[#This Row],[PID]], products[PID], 0))</f>
        <v>8.43</v>
      </c>
      <c r="P4422" s="4">
        <f>shipments9[[#This Row],[Boxes]]*shipments9[[#This Row],[Cost Per Box]]</f>
        <v>2360.4</v>
      </c>
      <c r="Q4422" s="4">
        <f>shipments9[[#This Row],[Amount]] -shipments9[[#This Row],[total cost]]</f>
        <v>-402.90000000000009</v>
      </c>
      <c r="R4422" s="4" t="str">
        <f>IF(shipments9[[#This Row],[Gross Profit]]&lt;0,"Loss","Profit")</f>
        <v>Loss</v>
      </c>
      <c r="S4422" s="9">
        <f>shipments9[[#This Row],[Gross Profit]]/shipments9[[#This Row],[Amount]]</f>
        <v>-0.20582375478927209</v>
      </c>
      <c r="T4422" s="11">
        <f>shipments9[[#This Row],[Amount]]/shipments9[[#This Row],[Boxes]]</f>
        <v>6.9910714285714288</v>
      </c>
    </row>
    <row r="4423" spans="1:20" hidden="1" x14ac:dyDescent="0.25">
      <c r="A4423" t="s">
        <v>4620</v>
      </c>
      <c r="B4423" t="s">
        <v>42</v>
      </c>
      <c r="C4423" t="s">
        <v>157</v>
      </c>
      <c r="D4423" t="s">
        <v>28</v>
      </c>
      <c r="E4423" s="1">
        <v>45252</v>
      </c>
      <c r="F4423" s="1" t="str">
        <f>TEXT(shipments9[[#This Row],[Shipdate]],"ddd")</f>
        <v>Wed</v>
      </c>
      <c r="G4423" s="1" t="str">
        <f>IF(OR(shipments9[[#This Row],[Day Name]]="Sat",shipments9[[#This Row],[Day Name]]="Sun"),"Weekend","Weekday")</f>
        <v>Weekday</v>
      </c>
      <c r="H4423">
        <v>6860.25</v>
      </c>
      <c r="I4423">
        <v>981</v>
      </c>
      <c r="J4423" t="s">
        <v>172</v>
      </c>
      <c r="K4423" t="s">
        <v>8151</v>
      </c>
      <c r="L4423" t="s">
        <v>8152</v>
      </c>
      <c r="M4423">
        <v>11</v>
      </c>
      <c r="N4423" t="s">
        <v>8165</v>
      </c>
      <c r="O4423" s="4">
        <f>INDEX(products[Cost_per_box], MATCH(shipments9[[#This Row],[PID]], products[PID], 0))</f>
        <v>6.8</v>
      </c>
      <c r="P4423" s="4">
        <f>shipments9[[#This Row],[Boxes]]*shipments9[[#This Row],[Cost Per Box]]</f>
        <v>6670.8</v>
      </c>
      <c r="Q4423" s="4">
        <f>shipments9[[#This Row],[Amount]] -shipments9[[#This Row],[total cost]]</f>
        <v>189.44999999999982</v>
      </c>
      <c r="R4423" s="4" t="str">
        <f>IF(shipments9[[#This Row],[Gross Profit]]&lt;0,"Loss","Profit")</f>
        <v>Profit</v>
      </c>
      <c r="S4423" s="9">
        <f>shipments9[[#This Row],[Gross Profit]]/shipments9[[#This Row],[Amount]]</f>
        <v>2.7615611675959304E-2</v>
      </c>
      <c r="T4423" s="11">
        <f>shipments9[[#This Row],[Amount]]/shipments9[[#This Row],[Boxes]]</f>
        <v>6.9931192660550456</v>
      </c>
    </row>
    <row r="4424" spans="1:20" hidden="1" x14ac:dyDescent="0.25">
      <c r="A4424" t="s">
        <v>4621</v>
      </c>
      <c r="B4424" t="s">
        <v>42</v>
      </c>
      <c r="C4424" t="s">
        <v>159</v>
      </c>
      <c r="D4424" t="s">
        <v>28</v>
      </c>
      <c r="E4424" s="1">
        <v>45156</v>
      </c>
      <c r="F4424" s="1" t="str">
        <f>TEXT(shipments9[[#This Row],[Shipdate]],"ddd")</f>
        <v>Fri</v>
      </c>
      <c r="G4424" s="1" t="str">
        <f>IF(OR(shipments9[[#This Row],[Day Name]]="Sat",shipments9[[#This Row],[Day Name]]="Sun"),"Weekend","Weekday")</f>
        <v>Weekday</v>
      </c>
      <c r="H4424">
        <v>3314.25</v>
      </c>
      <c r="I4424">
        <v>133</v>
      </c>
      <c r="J4424" t="s">
        <v>172</v>
      </c>
      <c r="K4424" t="s">
        <v>8151</v>
      </c>
      <c r="L4424" t="s">
        <v>8160</v>
      </c>
      <c r="M4424">
        <v>8</v>
      </c>
      <c r="N4424" t="s">
        <v>8162</v>
      </c>
      <c r="O4424" s="4">
        <f>INDEX(products[Cost_per_box], MATCH(shipments9[[#This Row],[PID]], products[PID], 0))</f>
        <v>5.04</v>
      </c>
      <c r="P4424" s="4">
        <f>shipments9[[#This Row],[Boxes]]*shipments9[[#This Row],[Cost Per Box]]</f>
        <v>670.32</v>
      </c>
      <c r="Q4424" s="4">
        <f>shipments9[[#This Row],[Amount]] -shipments9[[#This Row],[total cost]]</f>
        <v>2643.93</v>
      </c>
      <c r="R4424" s="4" t="str">
        <f>IF(shipments9[[#This Row],[Gross Profit]]&lt;0,"Loss","Profit")</f>
        <v>Profit</v>
      </c>
      <c r="S4424" s="9">
        <f>shipments9[[#This Row],[Gross Profit]]/shipments9[[#This Row],[Amount]]</f>
        <v>0.79774609640190086</v>
      </c>
      <c r="T4424" s="11">
        <f>shipments9[[#This Row],[Amount]]/shipments9[[#This Row],[Boxes]]</f>
        <v>24.919172932330827</v>
      </c>
    </row>
    <row r="4425" spans="1:20" hidden="1" x14ac:dyDescent="0.25">
      <c r="A4425" t="s">
        <v>4622</v>
      </c>
      <c r="B4425" t="s">
        <v>42</v>
      </c>
      <c r="C4425" t="s">
        <v>161</v>
      </c>
      <c r="D4425" t="s">
        <v>28</v>
      </c>
      <c r="E4425" s="1">
        <v>45313</v>
      </c>
      <c r="F4425" s="1" t="str">
        <f>TEXT(shipments9[[#This Row],[Shipdate]],"ddd")</f>
        <v>Mon</v>
      </c>
      <c r="G4425" s="1" t="str">
        <f>IF(OR(shipments9[[#This Row],[Day Name]]="Sat",shipments9[[#This Row],[Day Name]]="Sun"),"Weekend","Weekday")</f>
        <v>Weekday</v>
      </c>
      <c r="H4425">
        <v>2270.25</v>
      </c>
      <c r="I4425">
        <v>253</v>
      </c>
      <c r="J4425" t="s">
        <v>172</v>
      </c>
      <c r="K4425" t="s">
        <v>8155</v>
      </c>
      <c r="L4425" t="s">
        <v>8156</v>
      </c>
      <c r="M4425">
        <v>1</v>
      </c>
      <c r="N4425" t="s">
        <v>8163</v>
      </c>
      <c r="O4425" s="4">
        <f>INDEX(products[Cost_per_box], MATCH(shipments9[[#This Row],[PID]], products[PID], 0))</f>
        <v>2.76</v>
      </c>
      <c r="P4425" s="4">
        <f>shipments9[[#This Row],[Boxes]]*shipments9[[#This Row],[Cost Per Box]]</f>
        <v>698.28</v>
      </c>
      <c r="Q4425" s="4">
        <f>shipments9[[#This Row],[Amount]] -shipments9[[#This Row],[total cost]]</f>
        <v>1571.97</v>
      </c>
      <c r="R4425" s="4" t="str">
        <f>IF(shipments9[[#This Row],[Gross Profit]]&lt;0,"Loss","Profit")</f>
        <v>Profit</v>
      </c>
      <c r="S4425" s="9">
        <f>shipments9[[#This Row],[Gross Profit]]/shipments9[[#This Row],[Amount]]</f>
        <v>0.69242153947803109</v>
      </c>
      <c r="T4425" s="11">
        <f>shipments9[[#This Row],[Amount]]/shipments9[[#This Row],[Boxes]]</f>
        <v>8.9733201581027675</v>
      </c>
    </row>
    <row r="4426" spans="1:20" hidden="1" x14ac:dyDescent="0.25">
      <c r="A4426" t="s">
        <v>4623</v>
      </c>
      <c r="B4426" t="s">
        <v>42</v>
      </c>
      <c r="C4426" t="s">
        <v>121</v>
      </c>
      <c r="D4426" t="s">
        <v>28</v>
      </c>
      <c r="E4426" s="1">
        <v>45349</v>
      </c>
      <c r="F4426" s="1" t="str">
        <f>TEXT(shipments9[[#This Row],[Shipdate]],"ddd")</f>
        <v>Tue</v>
      </c>
      <c r="G4426" s="1" t="str">
        <f>IF(OR(shipments9[[#This Row],[Day Name]]="Sat",shipments9[[#This Row],[Day Name]]="Sun"),"Weekend","Weekday")</f>
        <v>Weekday</v>
      </c>
      <c r="H4426">
        <v>10775.25</v>
      </c>
      <c r="I4426">
        <v>829</v>
      </c>
      <c r="J4426" t="s">
        <v>172</v>
      </c>
      <c r="K4426" t="s">
        <v>8155</v>
      </c>
      <c r="L4426" t="s">
        <v>8156</v>
      </c>
      <c r="M4426">
        <v>2</v>
      </c>
      <c r="N4426" t="s">
        <v>8157</v>
      </c>
      <c r="O4426" s="4">
        <f>INDEX(products[Cost_per_box], MATCH(shipments9[[#This Row],[PID]], products[PID], 0))</f>
        <v>5.26</v>
      </c>
      <c r="P4426" s="4">
        <f>shipments9[[#This Row],[Boxes]]*shipments9[[#This Row],[Cost Per Box]]</f>
        <v>4360.54</v>
      </c>
      <c r="Q4426" s="4">
        <f>shipments9[[#This Row],[Amount]] -shipments9[[#This Row],[total cost]]</f>
        <v>6414.71</v>
      </c>
      <c r="R4426" s="4" t="str">
        <f>IF(shipments9[[#This Row],[Gross Profit]]&lt;0,"Loss","Profit")</f>
        <v>Profit</v>
      </c>
      <c r="S4426" s="9">
        <f>shipments9[[#This Row],[Gross Profit]]/shipments9[[#This Row],[Amount]]</f>
        <v>0.59531890211364002</v>
      </c>
      <c r="T4426" s="11">
        <f>shipments9[[#This Row],[Amount]]/shipments9[[#This Row],[Boxes]]</f>
        <v>12.99788902291918</v>
      </c>
    </row>
    <row r="4427" spans="1:20" hidden="1" x14ac:dyDescent="0.25">
      <c r="A4427" t="s">
        <v>4624</v>
      </c>
      <c r="B4427" t="s">
        <v>42</v>
      </c>
      <c r="C4427" t="s">
        <v>137</v>
      </c>
      <c r="D4427" t="s">
        <v>28</v>
      </c>
      <c r="E4427" s="1">
        <v>44964</v>
      </c>
      <c r="F4427" s="1" t="str">
        <f>TEXT(shipments9[[#This Row],[Shipdate]],"ddd")</f>
        <v>Tue</v>
      </c>
      <c r="G4427" s="1" t="str">
        <f>IF(OR(shipments9[[#This Row],[Day Name]]="Sat",shipments9[[#This Row],[Day Name]]="Sun"),"Weekend","Weekday")</f>
        <v>Weekday</v>
      </c>
      <c r="H4427">
        <v>3406.5</v>
      </c>
      <c r="I4427">
        <v>171</v>
      </c>
      <c r="J4427" t="s">
        <v>172</v>
      </c>
      <c r="K4427" t="s">
        <v>8151</v>
      </c>
      <c r="L4427" t="s">
        <v>8156</v>
      </c>
      <c r="M4427">
        <v>2</v>
      </c>
      <c r="N4427" t="s">
        <v>8157</v>
      </c>
      <c r="O4427" s="4">
        <f>INDEX(products[Cost_per_box], MATCH(shipments9[[#This Row],[PID]], products[PID], 0))</f>
        <v>7.73</v>
      </c>
      <c r="P4427" s="4">
        <f>shipments9[[#This Row],[Boxes]]*shipments9[[#This Row],[Cost Per Box]]</f>
        <v>1321.8300000000002</v>
      </c>
      <c r="Q4427" s="4">
        <f>shipments9[[#This Row],[Amount]] -shipments9[[#This Row],[total cost]]</f>
        <v>2084.67</v>
      </c>
      <c r="R4427" s="4" t="str">
        <f>IF(shipments9[[#This Row],[Gross Profit]]&lt;0,"Loss","Profit")</f>
        <v>Profit</v>
      </c>
      <c r="S4427" s="9">
        <f>shipments9[[#This Row],[Gross Profit]]/shipments9[[#This Row],[Amount]]</f>
        <v>0.61196829590488777</v>
      </c>
      <c r="T4427" s="11">
        <f>shipments9[[#This Row],[Amount]]/shipments9[[#This Row],[Boxes]]</f>
        <v>19.921052631578949</v>
      </c>
    </row>
    <row r="4428" spans="1:20" hidden="1" x14ac:dyDescent="0.25">
      <c r="A4428" t="s">
        <v>4625</v>
      </c>
      <c r="B4428" t="s">
        <v>42</v>
      </c>
      <c r="C4428" t="s">
        <v>149</v>
      </c>
      <c r="D4428" t="s">
        <v>28</v>
      </c>
      <c r="E4428" s="1">
        <v>45462</v>
      </c>
      <c r="F4428" s="1" t="str">
        <f>TEXT(shipments9[[#This Row],[Shipdate]],"ddd")</f>
        <v>Wed</v>
      </c>
      <c r="G4428" s="1" t="str">
        <f>IF(OR(shipments9[[#This Row],[Day Name]]="Sat",shipments9[[#This Row],[Day Name]]="Sun"),"Weekend","Weekday")</f>
        <v>Weekday</v>
      </c>
      <c r="H4428">
        <v>6941.25</v>
      </c>
      <c r="I4428">
        <v>496</v>
      </c>
      <c r="J4428" t="s">
        <v>172</v>
      </c>
      <c r="K4428" t="s">
        <v>8155</v>
      </c>
      <c r="L4428" t="s">
        <v>8154</v>
      </c>
      <c r="M4428">
        <v>6</v>
      </c>
      <c r="N4428" t="s">
        <v>8159</v>
      </c>
      <c r="O4428" s="4">
        <f>INDEX(products[Cost_per_box], MATCH(shipments9[[#This Row],[PID]], products[PID], 0))</f>
        <v>6.43</v>
      </c>
      <c r="P4428" s="4">
        <f>shipments9[[#This Row],[Boxes]]*shipments9[[#This Row],[Cost Per Box]]</f>
        <v>3189.2799999999997</v>
      </c>
      <c r="Q4428" s="4">
        <f>shipments9[[#This Row],[Amount]] -shipments9[[#This Row],[total cost]]</f>
        <v>3751.9700000000003</v>
      </c>
      <c r="R4428" s="4" t="str">
        <f>IF(shipments9[[#This Row],[Gross Profit]]&lt;0,"Loss","Profit")</f>
        <v>Profit</v>
      </c>
      <c r="S4428" s="9">
        <f>shipments9[[#This Row],[Gross Profit]]/shipments9[[#This Row],[Amount]]</f>
        <v>0.54053232486944003</v>
      </c>
      <c r="T4428" s="11">
        <f>shipments9[[#This Row],[Amount]]/shipments9[[#This Row],[Boxes]]</f>
        <v>13.99445564516129</v>
      </c>
    </row>
    <row r="4429" spans="1:20" hidden="1" x14ac:dyDescent="0.25">
      <c r="A4429" t="s">
        <v>4626</v>
      </c>
      <c r="B4429" t="s">
        <v>42</v>
      </c>
      <c r="C4429" t="s">
        <v>149</v>
      </c>
      <c r="D4429" t="s">
        <v>28</v>
      </c>
      <c r="E4429" s="1">
        <v>45310</v>
      </c>
      <c r="F4429" s="1" t="str">
        <f>TEXT(shipments9[[#This Row],[Shipdate]],"ddd")</f>
        <v>Fri</v>
      </c>
      <c r="G4429" s="1" t="str">
        <f>IF(OR(shipments9[[#This Row],[Day Name]]="Sat",shipments9[[#This Row],[Day Name]]="Sun"),"Weekend","Weekday")</f>
        <v>Weekday</v>
      </c>
      <c r="H4429">
        <v>5440.5</v>
      </c>
      <c r="I4429">
        <v>303</v>
      </c>
      <c r="J4429" t="s">
        <v>172</v>
      </c>
      <c r="K4429" t="s">
        <v>8155</v>
      </c>
      <c r="L4429" t="s">
        <v>8156</v>
      </c>
      <c r="M4429">
        <v>1</v>
      </c>
      <c r="N4429" t="s">
        <v>8163</v>
      </c>
      <c r="O4429" s="4">
        <f>INDEX(products[Cost_per_box], MATCH(shipments9[[#This Row],[PID]], products[PID], 0))</f>
        <v>6.43</v>
      </c>
      <c r="P4429" s="4">
        <f>shipments9[[#This Row],[Boxes]]*shipments9[[#This Row],[Cost Per Box]]</f>
        <v>1948.29</v>
      </c>
      <c r="Q4429" s="4">
        <f>shipments9[[#This Row],[Amount]] -shipments9[[#This Row],[total cost]]</f>
        <v>3492.21</v>
      </c>
      <c r="R4429" s="4" t="str">
        <f>IF(shipments9[[#This Row],[Gross Profit]]&lt;0,"Loss","Profit")</f>
        <v>Profit</v>
      </c>
      <c r="S4429" s="9">
        <f>shipments9[[#This Row],[Gross Profit]]/shipments9[[#This Row],[Amount]]</f>
        <v>0.6418913702784671</v>
      </c>
      <c r="T4429" s="11">
        <f>shipments9[[#This Row],[Amount]]/shipments9[[#This Row],[Boxes]]</f>
        <v>17.955445544554454</v>
      </c>
    </row>
    <row r="4430" spans="1:20" hidden="1" x14ac:dyDescent="0.25">
      <c r="A4430" t="s">
        <v>4627</v>
      </c>
      <c r="B4430" t="s">
        <v>42</v>
      </c>
      <c r="C4430" t="s">
        <v>157</v>
      </c>
      <c r="D4430" t="s">
        <v>28</v>
      </c>
      <c r="E4430" s="1">
        <v>45244</v>
      </c>
      <c r="F4430" s="1" t="str">
        <f>TEXT(shipments9[[#This Row],[Shipdate]],"ddd")</f>
        <v>Tue</v>
      </c>
      <c r="G4430" s="1" t="str">
        <f>IF(OR(shipments9[[#This Row],[Day Name]]="Sat",shipments9[[#This Row],[Day Name]]="Sun"),"Weekend","Weekday")</f>
        <v>Weekday</v>
      </c>
      <c r="H4430">
        <v>1451.25</v>
      </c>
      <c r="I4430">
        <v>182</v>
      </c>
      <c r="J4430" t="s">
        <v>172</v>
      </c>
      <c r="K4430" t="s">
        <v>8151</v>
      </c>
      <c r="L4430" t="s">
        <v>8152</v>
      </c>
      <c r="M4430">
        <v>11</v>
      </c>
      <c r="N4430" t="s">
        <v>8165</v>
      </c>
      <c r="O4430" s="4">
        <f>INDEX(products[Cost_per_box], MATCH(shipments9[[#This Row],[PID]], products[PID], 0))</f>
        <v>6.8</v>
      </c>
      <c r="P4430" s="4">
        <f>shipments9[[#This Row],[Boxes]]*shipments9[[#This Row],[Cost Per Box]]</f>
        <v>1237.5999999999999</v>
      </c>
      <c r="Q4430" s="4">
        <f>shipments9[[#This Row],[Amount]] -shipments9[[#This Row],[total cost]]</f>
        <v>213.65000000000009</v>
      </c>
      <c r="R4430" s="4" t="str">
        <f>IF(shipments9[[#This Row],[Gross Profit]]&lt;0,"Loss","Profit")</f>
        <v>Profit</v>
      </c>
      <c r="S4430" s="9">
        <f>shipments9[[#This Row],[Gross Profit]]/shipments9[[#This Row],[Amount]]</f>
        <v>0.14721791559000869</v>
      </c>
      <c r="T4430" s="11">
        <f>shipments9[[#This Row],[Amount]]/shipments9[[#This Row],[Boxes]]</f>
        <v>7.9739010989010985</v>
      </c>
    </row>
    <row r="4431" spans="1:20" hidden="1" x14ac:dyDescent="0.25">
      <c r="A4431" t="s">
        <v>4628</v>
      </c>
      <c r="B4431" t="s">
        <v>42</v>
      </c>
      <c r="C4431" t="s">
        <v>121</v>
      </c>
      <c r="D4431" t="s">
        <v>28</v>
      </c>
      <c r="E4431" s="1">
        <v>45141</v>
      </c>
      <c r="F4431" s="1" t="str">
        <f>TEXT(shipments9[[#This Row],[Shipdate]],"ddd")</f>
        <v>Thu</v>
      </c>
      <c r="G4431" s="1" t="str">
        <f>IF(OR(shipments9[[#This Row],[Day Name]]="Sat",shipments9[[#This Row],[Day Name]]="Sun"),"Weekend","Weekday")</f>
        <v>Weekday</v>
      </c>
      <c r="H4431">
        <v>3510</v>
      </c>
      <c r="I4431">
        <v>251</v>
      </c>
      <c r="J4431" t="s">
        <v>172</v>
      </c>
      <c r="K4431" t="s">
        <v>8151</v>
      </c>
      <c r="L4431" t="s">
        <v>8160</v>
      </c>
      <c r="M4431">
        <v>8</v>
      </c>
      <c r="N4431" t="s">
        <v>8162</v>
      </c>
      <c r="O4431" s="4">
        <f>INDEX(products[Cost_per_box], MATCH(shipments9[[#This Row],[PID]], products[PID], 0))</f>
        <v>5.26</v>
      </c>
      <c r="P4431" s="4">
        <f>shipments9[[#This Row],[Boxes]]*shipments9[[#This Row],[Cost Per Box]]</f>
        <v>1320.26</v>
      </c>
      <c r="Q4431" s="4">
        <f>shipments9[[#This Row],[Amount]] -shipments9[[#This Row],[total cost]]</f>
        <v>2189.7399999999998</v>
      </c>
      <c r="R4431" s="4" t="str">
        <f>IF(shipments9[[#This Row],[Gross Profit]]&lt;0,"Loss","Profit")</f>
        <v>Profit</v>
      </c>
      <c r="S4431" s="9">
        <f>shipments9[[#This Row],[Gross Profit]]/shipments9[[#This Row],[Amount]]</f>
        <v>0.62385754985754982</v>
      </c>
      <c r="T4431" s="11">
        <f>shipments9[[#This Row],[Amount]]/shipments9[[#This Row],[Boxes]]</f>
        <v>13.98406374501992</v>
      </c>
    </row>
    <row r="4432" spans="1:20" hidden="1" x14ac:dyDescent="0.25">
      <c r="A4432" t="s">
        <v>4629</v>
      </c>
      <c r="B4432" t="s">
        <v>42</v>
      </c>
      <c r="C4432" t="s">
        <v>121</v>
      </c>
      <c r="D4432" t="s">
        <v>28</v>
      </c>
      <c r="E4432" s="1">
        <v>45250</v>
      </c>
      <c r="F4432" s="1" t="str">
        <f>TEXT(shipments9[[#This Row],[Shipdate]],"ddd")</f>
        <v>Mon</v>
      </c>
      <c r="G4432" s="1" t="str">
        <f>IF(OR(shipments9[[#This Row],[Day Name]]="Sat",shipments9[[#This Row],[Day Name]]="Sun"),"Weekend","Weekday")</f>
        <v>Weekday</v>
      </c>
      <c r="H4432">
        <v>7083</v>
      </c>
      <c r="I4432">
        <v>591</v>
      </c>
      <c r="J4432" t="s">
        <v>172</v>
      </c>
      <c r="K4432" t="s">
        <v>8151</v>
      </c>
      <c r="L4432" t="s">
        <v>8152</v>
      </c>
      <c r="M4432">
        <v>11</v>
      </c>
      <c r="N4432" t="s">
        <v>8165</v>
      </c>
      <c r="O4432" s="4">
        <f>INDEX(products[Cost_per_box], MATCH(shipments9[[#This Row],[PID]], products[PID], 0))</f>
        <v>5.26</v>
      </c>
      <c r="P4432" s="4">
        <f>shipments9[[#This Row],[Boxes]]*shipments9[[#This Row],[Cost Per Box]]</f>
        <v>3108.66</v>
      </c>
      <c r="Q4432" s="4">
        <f>shipments9[[#This Row],[Amount]] -shipments9[[#This Row],[total cost]]</f>
        <v>3974.34</v>
      </c>
      <c r="R4432" s="4" t="str">
        <f>IF(shipments9[[#This Row],[Gross Profit]]&lt;0,"Loss","Profit")</f>
        <v>Profit</v>
      </c>
      <c r="S4432" s="9">
        <f>shipments9[[#This Row],[Gross Profit]]/shipments9[[#This Row],[Amount]]</f>
        <v>0.56110969927996612</v>
      </c>
      <c r="T4432" s="11">
        <f>shipments9[[#This Row],[Amount]]/shipments9[[#This Row],[Boxes]]</f>
        <v>11.984771573604061</v>
      </c>
    </row>
    <row r="4433" spans="1:20" hidden="1" x14ac:dyDescent="0.25">
      <c r="A4433" t="s">
        <v>4630</v>
      </c>
      <c r="B4433" t="s">
        <v>42</v>
      </c>
      <c r="C4433" t="s">
        <v>139</v>
      </c>
      <c r="D4433" t="s">
        <v>28</v>
      </c>
      <c r="E4433" s="1">
        <v>45390</v>
      </c>
      <c r="F4433" s="1" t="str">
        <f>TEXT(shipments9[[#This Row],[Shipdate]],"ddd")</f>
        <v>Mon</v>
      </c>
      <c r="G4433" s="1" t="str">
        <f>IF(OR(shipments9[[#This Row],[Day Name]]="Sat",shipments9[[#This Row],[Day Name]]="Sun"),"Weekend","Weekday")</f>
        <v>Weekday</v>
      </c>
      <c r="H4433">
        <v>6707.25</v>
      </c>
      <c r="I4433">
        <v>320</v>
      </c>
      <c r="J4433" t="s">
        <v>172</v>
      </c>
      <c r="K4433" t="s">
        <v>8155</v>
      </c>
      <c r="L4433" t="s">
        <v>8154</v>
      </c>
      <c r="M4433">
        <v>4</v>
      </c>
      <c r="N4433" t="s">
        <v>8158</v>
      </c>
      <c r="O4433" s="4">
        <f>INDEX(products[Cost_per_box], MATCH(shipments9[[#This Row],[PID]], products[PID], 0))</f>
        <v>3.68</v>
      </c>
      <c r="P4433" s="4">
        <f>shipments9[[#This Row],[Boxes]]*shipments9[[#This Row],[Cost Per Box]]</f>
        <v>1177.6000000000001</v>
      </c>
      <c r="Q4433" s="4">
        <f>shipments9[[#This Row],[Amount]] -shipments9[[#This Row],[total cost]]</f>
        <v>5529.65</v>
      </c>
      <c r="R4433" s="4" t="str">
        <f>IF(shipments9[[#This Row],[Gross Profit]]&lt;0,"Loss","Profit")</f>
        <v>Profit</v>
      </c>
      <c r="S4433" s="9">
        <f>shipments9[[#This Row],[Gross Profit]]/shipments9[[#This Row],[Amount]]</f>
        <v>0.82442878974244282</v>
      </c>
      <c r="T4433" s="11">
        <f>shipments9[[#This Row],[Amount]]/shipments9[[#This Row],[Boxes]]</f>
        <v>20.960156250000001</v>
      </c>
    </row>
    <row r="4434" spans="1:20" hidden="1" x14ac:dyDescent="0.25">
      <c r="A4434" t="s">
        <v>4631</v>
      </c>
      <c r="B4434" t="s">
        <v>42</v>
      </c>
      <c r="C4434" t="s">
        <v>141</v>
      </c>
      <c r="D4434" t="s">
        <v>28</v>
      </c>
      <c r="E4434" s="1">
        <v>45155</v>
      </c>
      <c r="F4434" s="1" t="str">
        <f>TEXT(shipments9[[#This Row],[Shipdate]],"ddd")</f>
        <v>Thu</v>
      </c>
      <c r="G4434" s="1" t="str">
        <f>IF(OR(shipments9[[#This Row],[Day Name]]="Sat",shipments9[[#This Row],[Day Name]]="Sun"),"Weekend","Weekday")</f>
        <v>Weekday</v>
      </c>
      <c r="H4434">
        <v>1037.25</v>
      </c>
      <c r="I4434">
        <v>80</v>
      </c>
      <c r="J4434" t="s">
        <v>172</v>
      </c>
      <c r="K4434" t="s">
        <v>8151</v>
      </c>
      <c r="L4434" t="s">
        <v>8160</v>
      </c>
      <c r="M4434">
        <v>8</v>
      </c>
      <c r="N4434" t="s">
        <v>8162</v>
      </c>
      <c r="O4434" s="4">
        <f>INDEX(products[Cost_per_box], MATCH(shipments9[[#This Row],[PID]], products[PID], 0))</f>
        <v>8.2200000000000006</v>
      </c>
      <c r="P4434" s="4">
        <f>shipments9[[#This Row],[Boxes]]*shipments9[[#This Row],[Cost Per Box]]</f>
        <v>657.6</v>
      </c>
      <c r="Q4434" s="4">
        <f>shipments9[[#This Row],[Amount]] -shipments9[[#This Row],[total cost]]</f>
        <v>379.65</v>
      </c>
      <c r="R4434" s="4" t="str">
        <f>IF(shipments9[[#This Row],[Gross Profit]]&lt;0,"Loss","Profit")</f>
        <v>Profit</v>
      </c>
      <c r="S4434" s="9">
        <f>shipments9[[#This Row],[Gross Profit]]/shipments9[[#This Row],[Amount]]</f>
        <v>0.36601590744757773</v>
      </c>
      <c r="T4434" s="11">
        <f>shipments9[[#This Row],[Amount]]/shipments9[[#This Row],[Boxes]]</f>
        <v>12.965624999999999</v>
      </c>
    </row>
    <row r="4435" spans="1:20" hidden="1" x14ac:dyDescent="0.25">
      <c r="A4435" t="s">
        <v>4632</v>
      </c>
      <c r="B4435" t="s">
        <v>42</v>
      </c>
      <c r="C4435" t="s">
        <v>143</v>
      </c>
      <c r="D4435" t="s">
        <v>28</v>
      </c>
      <c r="E4435" s="1">
        <v>45334</v>
      </c>
      <c r="F4435" s="1" t="str">
        <f>TEXT(shipments9[[#This Row],[Shipdate]],"ddd")</f>
        <v>Mon</v>
      </c>
      <c r="G4435" s="1" t="str">
        <f>IF(OR(shipments9[[#This Row],[Day Name]]="Sat",shipments9[[#This Row],[Day Name]]="Sun"),"Weekend","Weekday")</f>
        <v>Weekday</v>
      </c>
      <c r="H4435">
        <v>6606</v>
      </c>
      <c r="I4435">
        <v>348</v>
      </c>
      <c r="J4435" t="s">
        <v>172</v>
      </c>
      <c r="K4435" t="s">
        <v>8155</v>
      </c>
      <c r="L4435" t="s">
        <v>8156</v>
      </c>
      <c r="M4435">
        <v>2</v>
      </c>
      <c r="N4435" t="s">
        <v>8157</v>
      </c>
      <c r="O4435" s="4">
        <f>INDEX(products[Cost_per_box], MATCH(shipments9[[#This Row],[PID]], products[PID], 0))</f>
        <v>10.23</v>
      </c>
      <c r="P4435" s="4">
        <f>shipments9[[#This Row],[Boxes]]*shipments9[[#This Row],[Cost Per Box]]</f>
        <v>3560.04</v>
      </c>
      <c r="Q4435" s="4">
        <f>shipments9[[#This Row],[Amount]] -shipments9[[#This Row],[total cost]]</f>
        <v>3045.96</v>
      </c>
      <c r="R4435" s="4" t="str">
        <f>IF(shipments9[[#This Row],[Gross Profit]]&lt;0,"Loss","Profit")</f>
        <v>Profit</v>
      </c>
      <c r="S4435" s="9">
        <f>shipments9[[#This Row],[Gross Profit]]/shipments9[[#This Row],[Amount]]</f>
        <v>0.46108991825613077</v>
      </c>
      <c r="T4435" s="11">
        <f>shipments9[[#This Row],[Amount]]/shipments9[[#This Row],[Boxes]]</f>
        <v>18.982758620689655</v>
      </c>
    </row>
    <row r="4436" spans="1:20" hidden="1" x14ac:dyDescent="0.25">
      <c r="A4436" t="s">
        <v>4633</v>
      </c>
      <c r="B4436" t="s">
        <v>42</v>
      </c>
      <c r="C4436" t="s">
        <v>157</v>
      </c>
      <c r="D4436" t="s">
        <v>28</v>
      </c>
      <c r="E4436" s="1">
        <v>45190</v>
      </c>
      <c r="F4436" s="1" t="str">
        <f>TEXT(shipments9[[#This Row],[Shipdate]],"ddd")</f>
        <v>Thu</v>
      </c>
      <c r="G4436" s="1" t="str">
        <f>IF(OR(shipments9[[#This Row],[Day Name]]="Sat",shipments9[[#This Row],[Day Name]]="Sun"),"Weekend","Weekday")</f>
        <v>Weekday</v>
      </c>
      <c r="H4436">
        <v>13187.25</v>
      </c>
      <c r="I4436">
        <v>1199</v>
      </c>
      <c r="J4436" t="s">
        <v>172</v>
      </c>
      <c r="K4436" t="s">
        <v>8151</v>
      </c>
      <c r="L4436" t="s">
        <v>8160</v>
      </c>
      <c r="M4436">
        <v>9</v>
      </c>
      <c r="N4436" t="s">
        <v>8167</v>
      </c>
      <c r="O4436" s="4">
        <f>INDEX(products[Cost_per_box], MATCH(shipments9[[#This Row],[PID]], products[PID], 0))</f>
        <v>6.8</v>
      </c>
      <c r="P4436" s="4">
        <f>shipments9[[#This Row],[Boxes]]*shipments9[[#This Row],[Cost Per Box]]</f>
        <v>8153.2</v>
      </c>
      <c r="Q4436" s="4">
        <f>shipments9[[#This Row],[Amount]] -shipments9[[#This Row],[total cost]]</f>
        <v>5034.05</v>
      </c>
      <c r="R4436" s="4" t="str">
        <f>IF(shipments9[[#This Row],[Gross Profit]]&lt;0,"Loss","Profit")</f>
        <v>Profit</v>
      </c>
      <c r="S4436" s="9">
        <f>shipments9[[#This Row],[Gross Profit]]/shipments9[[#This Row],[Amount]]</f>
        <v>0.38173614665680866</v>
      </c>
      <c r="T4436" s="11">
        <f>shipments9[[#This Row],[Amount]]/shipments9[[#This Row],[Boxes]]</f>
        <v>10.998540450375312</v>
      </c>
    </row>
    <row r="4437" spans="1:20" hidden="1" x14ac:dyDescent="0.25">
      <c r="A4437" t="s">
        <v>4634</v>
      </c>
      <c r="B4437" t="s">
        <v>42</v>
      </c>
      <c r="C4437" t="s">
        <v>161</v>
      </c>
      <c r="D4437" t="s">
        <v>28</v>
      </c>
      <c r="E4437" s="1">
        <v>45350</v>
      </c>
      <c r="F4437" s="1" t="str">
        <f>TEXT(shipments9[[#This Row],[Shipdate]],"ddd")</f>
        <v>Wed</v>
      </c>
      <c r="G4437" s="1" t="str">
        <f>IF(OR(shipments9[[#This Row],[Day Name]]="Sat",shipments9[[#This Row],[Day Name]]="Sun"),"Weekend","Weekday")</f>
        <v>Weekday</v>
      </c>
      <c r="H4437">
        <v>18708.75</v>
      </c>
      <c r="I4437">
        <v>1701</v>
      </c>
      <c r="J4437" t="s">
        <v>172</v>
      </c>
      <c r="K4437" t="s">
        <v>8155</v>
      </c>
      <c r="L4437" t="s">
        <v>8156</v>
      </c>
      <c r="M4437">
        <v>2</v>
      </c>
      <c r="N4437" t="s">
        <v>8157</v>
      </c>
      <c r="O4437" s="4">
        <f>INDEX(products[Cost_per_box], MATCH(shipments9[[#This Row],[PID]], products[PID], 0))</f>
        <v>2.76</v>
      </c>
      <c r="P4437" s="4">
        <f>shipments9[[#This Row],[Boxes]]*shipments9[[#This Row],[Cost Per Box]]</f>
        <v>4694.7599999999993</v>
      </c>
      <c r="Q4437" s="4">
        <f>shipments9[[#This Row],[Amount]] -shipments9[[#This Row],[total cost]]</f>
        <v>14013.990000000002</v>
      </c>
      <c r="R4437" s="4" t="str">
        <f>IF(shipments9[[#This Row],[Gross Profit]]&lt;0,"Loss","Profit")</f>
        <v>Profit</v>
      </c>
      <c r="S4437" s="9">
        <f>shipments9[[#This Row],[Gross Profit]]/shipments9[[#This Row],[Amount]]</f>
        <v>0.74906073361395076</v>
      </c>
      <c r="T4437" s="11">
        <f>shipments9[[#This Row],[Amount]]/shipments9[[#This Row],[Boxes]]</f>
        <v>10.998677248677248</v>
      </c>
    </row>
    <row r="4438" spans="1:20" hidden="1" x14ac:dyDescent="0.25">
      <c r="A4438" t="s">
        <v>4635</v>
      </c>
      <c r="B4438" t="s">
        <v>42</v>
      </c>
      <c r="C4438" t="s">
        <v>149</v>
      </c>
      <c r="D4438" t="s">
        <v>28</v>
      </c>
      <c r="E4438" s="1">
        <v>45327</v>
      </c>
      <c r="F4438" s="1" t="str">
        <f>TEXT(shipments9[[#This Row],[Shipdate]],"ddd")</f>
        <v>Mon</v>
      </c>
      <c r="G4438" s="1" t="str">
        <f>IF(OR(shipments9[[#This Row],[Day Name]]="Sat",shipments9[[#This Row],[Day Name]]="Sun"),"Weekend","Weekday")</f>
        <v>Weekday</v>
      </c>
      <c r="H4438">
        <v>5087.25</v>
      </c>
      <c r="I4438">
        <v>283</v>
      </c>
      <c r="J4438" t="s">
        <v>172</v>
      </c>
      <c r="K4438" t="s">
        <v>8155</v>
      </c>
      <c r="L4438" t="s">
        <v>8156</v>
      </c>
      <c r="M4438">
        <v>2</v>
      </c>
      <c r="N4438" t="s">
        <v>8157</v>
      </c>
      <c r="O4438" s="4">
        <f>INDEX(products[Cost_per_box], MATCH(shipments9[[#This Row],[PID]], products[PID], 0))</f>
        <v>6.43</v>
      </c>
      <c r="P4438" s="4">
        <f>shipments9[[#This Row],[Boxes]]*shipments9[[#This Row],[Cost Per Box]]</f>
        <v>1819.6899999999998</v>
      </c>
      <c r="Q4438" s="4">
        <f>shipments9[[#This Row],[Amount]] -shipments9[[#This Row],[total cost]]</f>
        <v>3267.5600000000004</v>
      </c>
      <c r="R4438" s="4" t="str">
        <f>IF(shipments9[[#This Row],[Gross Profit]]&lt;0,"Loss","Profit")</f>
        <v>Profit</v>
      </c>
      <c r="S4438" s="9">
        <f>shipments9[[#This Row],[Gross Profit]]/shipments9[[#This Row],[Amount]]</f>
        <v>0.64230379871246757</v>
      </c>
      <c r="T4438" s="11">
        <f>shipments9[[#This Row],[Amount]]/shipments9[[#This Row],[Boxes]]</f>
        <v>17.976148409893995</v>
      </c>
    </row>
    <row r="4439" spans="1:20" hidden="1" x14ac:dyDescent="0.25">
      <c r="A4439" t="s">
        <v>4636</v>
      </c>
      <c r="B4439" t="s">
        <v>42</v>
      </c>
      <c r="C4439" t="s">
        <v>157</v>
      </c>
      <c r="D4439" t="s">
        <v>28</v>
      </c>
      <c r="E4439" s="1">
        <v>45274</v>
      </c>
      <c r="F4439" s="1" t="str">
        <f>TEXT(shipments9[[#This Row],[Shipdate]],"ddd")</f>
        <v>Thu</v>
      </c>
      <c r="G4439" s="1" t="str">
        <f>IF(OR(shipments9[[#This Row],[Day Name]]="Sat",shipments9[[#This Row],[Day Name]]="Sun"),"Weekend","Weekday")</f>
        <v>Weekday</v>
      </c>
      <c r="H4439">
        <v>3564</v>
      </c>
      <c r="I4439">
        <v>396</v>
      </c>
      <c r="J4439" t="s">
        <v>172</v>
      </c>
      <c r="K4439" t="s">
        <v>8151</v>
      </c>
      <c r="L4439" t="s">
        <v>8152</v>
      </c>
      <c r="M4439">
        <v>12</v>
      </c>
      <c r="N4439" t="s">
        <v>8166</v>
      </c>
      <c r="O4439" s="4">
        <f>INDEX(products[Cost_per_box], MATCH(shipments9[[#This Row],[PID]], products[PID], 0))</f>
        <v>6.8</v>
      </c>
      <c r="P4439" s="4">
        <f>shipments9[[#This Row],[Boxes]]*shipments9[[#This Row],[Cost Per Box]]</f>
        <v>2692.7999999999997</v>
      </c>
      <c r="Q4439" s="4">
        <f>shipments9[[#This Row],[Amount]] -shipments9[[#This Row],[total cost]]</f>
        <v>871.20000000000027</v>
      </c>
      <c r="R4439" s="4" t="str">
        <f>IF(shipments9[[#This Row],[Gross Profit]]&lt;0,"Loss","Profit")</f>
        <v>Profit</v>
      </c>
      <c r="S4439" s="9">
        <f>shipments9[[#This Row],[Gross Profit]]/shipments9[[#This Row],[Amount]]</f>
        <v>0.24444444444444452</v>
      </c>
      <c r="T4439" s="11">
        <f>shipments9[[#This Row],[Amount]]/shipments9[[#This Row],[Boxes]]</f>
        <v>9</v>
      </c>
    </row>
    <row r="4440" spans="1:20" hidden="1" x14ac:dyDescent="0.25">
      <c r="A4440" t="s">
        <v>4637</v>
      </c>
      <c r="B4440" t="s">
        <v>42</v>
      </c>
      <c r="C4440" t="s">
        <v>121</v>
      </c>
      <c r="D4440" t="s">
        <v>28</v>
      </c>
      <c r="E4440" s="1">
        <v>45240</v>
      </c>
      <c r="F4440" s="1" t="str">
        <f>TEXT(shipments9[[#This Row],[Shipdate]],"ddd")</f>
        <v>Fri</v>
      </c>
      <c r="G4440" s="1" t="str">
        <f>IF(OR(shipments9[[#This Row],[Day Name]]="Sat",shipments9[[#This Row],[Day Name]]="Sun"),"Weekend","Weekday")</f>
        <v>Weekday</v>
      </c>
      <c r="H4440">
        <v>1638</v>
      </c>
      <c r="I4440">
        <v>137</v>
      </c>
      <c r="J4440" t="s">
        <v>172</v>
      </c>
      <c r="K4440" t="s">
        <v>8151</v>
      </c>
      <c r="L4440" t="s">
        <v>8152</v>
      </c>
      <c r="M4440">
        <v>11</v>
      </c>
      <c r="N4440" t="s">
        <v>8165</v>
      </c>
      <c r="O4440" s="4">
        <f>INDEX(products[Cost_per_box], MATCH(shipments9[[#This Row],[PID]], products[PID], 0))</f>
        <v>5.26</v>
      </c>
      <c r="P4440" s="4">
        <f>shipments9[[#This Row],[Boxes]]*shipments9[[#This Row],[Cost Per Box]]</f>
        <v>720.62</v>
      </c>
      <c r="Q4440" s="4">
        <f>shipments9[[#This Row],[Amount]] -shipments9[[#This Row],[total cost]]</f>
        <v>917.38</v>
      </c>
      <c r="R4440" s="4" t="str">
        <f>IF(shipments9[[#This Row],[Gross Profit]]&lt;0,"Loss","Profit")</f>
        <v>Profit</v>
      </c>
      <c r="S4440" s="9">
        <f>shipments9[[#This Row],[Gross Profit]]/shipments9[[#This Row],[Amount]]</f>
        <v>0.56006105006105</v>
      </c>
      <c r="T4440" s="11">
        <f>shipments9[[#This Row],[Amount]]/shipments9[[#This Row],[Boxes]]</f>
        <v>11.956204379562044</v>
      </c>
    </row>
    <row r="4441" spans="1:20" hidden="1" x14ac:dyDescent="0.25">
      <c r="A4441" t="s">
        <v>4638</v>
      </c>
      <c r="B4441" t="s">
        <v>42</v>
      </c>
      <c r="C4441" t="s">
        <v>137</v>
      </c>
      <c r="D4441" t="s">
        <v>28</v>
      </c>
      <c r="E4441" s="1">
        <v>45421</v>
      </c>
      <c r="F4441" s="1" t="str">
        <f>TEXT(shipments9[[#This Row],[Shipdate]],"ddd")</f>
        <v>Thu</v>
      </c>
      <c r="G4441" s="1" t="str">
        <f>IF(OR(shipments9[[#This Row],[Day Name]]="Sat",shipments9[[#This Row],[Day Name]]="Sun"),"Weekend","Weekday")</f>
        <v>Weekday</v>
      </c>
      <c r="H4441">
        <v>2724.75</v>
      </c>
      <c r="I4441">
        <v>144</v>
      </c>
      <c r="J4441" t="s">
        <v>172</v>
      </c>
      <c r="K4441" t="s">
        <v>8155</v>
      </c>
      <c r="L4441" t="s">
        <v>8154</v>
      </c>
      <c r="M4441">
        <v>5</v>
      </c>
      <c r="N4441" t="s">
        <v>201</v>
      </c>
      <c r="O4441" s="4">
        <f>INDEX(products[Cost_per_box], MATCH(shipments9[[#This Row],[PID]], products[PID], 0))</f>
        <v>7.73</v>
      </c>
      <c r="P4441" s="4">
        <f>shipments9[[#This Row],[Boxes]]*shipments9[[#This Row],[Cost Per Box]]</f>
        <v>1113.1200000000001</v>
      </c>
      <c r="Q4441" s="4">
        <f>shipments9[[#This Row],[Amount]] -shipments9[[#This Row],[total cost]]</f>
        <v>1611.6299999999999</v>
      </c>
      <c r="R4441" s="4" t="str">
        <f>IF(shipments9[[#This Row],[Gross Profit]]&lt;0,"Loss","Profit")</f>
        <v>Profit</v>
      </c>
      <c r="S4441" s="9">
        <f>shipments9[[#This Row],[Gross Profit]]/shipments9[[#This Row],[Amount]]</f>
        <v>0.591478117258464</v>
      </c>
      <c r="T4441" s="11">
        <f>shipments9[[#This Row],[Amount]]/shipments9[[#This Row],[Boxes]]</f>
        <v>18.921875</v>
      </c>
    </row>
    <row r="4442" spans="1:20" hidden="1" x14ac:dyDescent="0.25">
      <c r="A4442" t="s">
        <v>4639</v>
      </c>
      <c r="B4442" t="s">
        <v>42</v>
      </c>
      <c r="C4442" t="s">
        <v>161</v>
      </c>
      <c r="D4442" t="s">
        <v>28</v>
      </c>
      <c r="E4442" s="1">
        <v>44964</v>
      </c>
      <c r="F4442" s="1" t="str">
        <f>TEXT(shipments9[[#This Row],[Shipdate]],"ddd")</f>
        <v>Tue</v>
      </c>
      <c r="G4442" s="1" t="str">
        <f>IF(OR(shipments9[[#This Row],[Day Name]]="Sat",shipments9[[#This Row],[Day Name]]="Sun"),"Weekend","Weekday")</f>
        <v>Weekday</v>
      </c>
      <c r="H4442">
        <v>2425.5</v>
      </c>
      <c r="I4442">
        <v>304</v>
      </c>
      <c r="J4442" t="s">
        <v>172</v>
      </c>
      <c r="K4442" t="s">
        <v>8151</v>
      </c>
      <c r="L4442" t="s">
        <v>8156</v>
      </c>
      <c r="M4442">
        <v>2</v>
      </c>
      <c r="N4442" t="s">
        <v>8157</v>
      </c>
      <c r="O4442" s="4">
        <f>INDEX(products[Cost_per_box], MATCH(shipments9[[#This Row],[PID]], products[PID], 0))</f>
        <v>2.76</v>
      </c>
      <c r="P4442" s="4">
        <f>shipments9[[#This Row],[Boxes]]*shipments9[[#This Row],[Cost Per Box]]</f>
        <v>839.04</v>
      </c>
      <c r="Q4442" s="4">
        <f>shipments9[[#This Row],[Amount]] -shipments9[[#This Row],[total cost]]</f>
        <v>1586.46</v>
      </c>
      <c r="R4442" s="4" t="str">
        <f>IF(shipments9[[#This Row],[Gross Profit]]&lt;0,"Loss","Profit")</f>
        <v>Profit</v>
      </c>
      <c r="S4442" s="9">
        <f>shipments9[[#This Row],[Gross Profit]]/shipments9[[#This Row],[Amount]]</f>
        <v>0.65407544836116271</v>
      </c>
      <c r="T4442" s="11">
        <f>shipments9[[#This Row],[Amount]]/shipments9[[#This Row],[Boxes]]</f>
        <v>7.9786184210526319</v>
      </c>
    </row>
    <row r="4443" spans="1:20" hidden="1" x14ac:dyDescent="0.25">
      <c r="A4443" t="s">
        <v>4640</v>
      </c>
      <c r="B4443" t="s">
        <v>42</v>
      </c>
      <c r="C4443" t="s">
        <v>163</v>
      </c>
      <c r="D4443" t="s">
        <v>28</v>
      </c>
      <c r="E4443" s="1">
        <v>45099</v>
      </c>
      <c r="F4443" s="1" t="str">
        <f>TEXT(shipments9[[#This Row],[Shipdate]],"ddd")</f>
        <v>Thu</v>
      </c>
      <c r="G4443" s="1" t="str">
        <f>IF(OR(shipments9[[#This Row],[Day Name]]="Sat",shipments9[[#This Row],[Day Name]]="Sun"),"Weekend","Weekday")</f>
        <v>Weekday</v>
      </c>
      <c r="H4443">
        <v>3514.5</v>
      </c>
      <c r="I4443">
        <v>440</v>
      </c>
      <c r="J4443" t="s">
        <v>172</v>
      </c>
      <c r="K4443" t="s">
        <v>8151</v>
      </c>
      <c r="L4443" t="s">
        <v>8154</v>
      </c>
      <c r="M4443">
        <v>6</v>
      </c>
      <c r="N4443" t="s">
        <v>8159</v>
      </c>
      <c r="O4443" s="4">
        <f>INDEX(products[Cost_per_box], MATCH(shipments9[[#This Row],[PID]], products[PID], 0))</f>
        <v>3.32</v>
      </c>
      <c r="P4443" s="4">
        <f>shipments9[[#This Row],[Boxes]]*shipments9[[#This Row],[Cost Per Box]]</f>
        <v>1460.8</v>
      </c>
      <c r="Q4443" s="4">
        <f>shipments9[[#This Row],[Amount]] -shipments9[[#This Row],[total cost]]</f>
        <v>2053.6999999999998</v>
      </c>
      <c r="R4443" s="4" t="str">
        <f>IF(shipments9[[#This Row],[Gross Profit]]&lt;0,"Loss","Profit")</f>
        <v>Profit</v>
      </c>
      <c r="S4443" s="9">
        <f>shipments9[[#This Row],[Gross Profit]]/shipments9[[#This Row],[Amount]]</f>
        <v>0.58435054773082939</v>
      </c>
      <c r="T4443" s="11">
        <f>shipments9[[#This Row],[Amount]]/shipments9[[#This Row],[Boxes]]</f>
        <v>7.9874999999999998</v>
      </c>
    </row>
    <row r="4444" spans="1:20" hidden="1" x14ac:dyDescent="0.25">
      <c r="A4444" t="s">
        <v>4641</v>
      </c>
      <c r="B4444" t="s">
        <v>42</v>
      </c>
      <c r="C4444" t="s">
        <v>121</v>
      </c>
      <c r="D4444" t="s">
        <v>28</v>
      </c>
      <c r="E4444" s="1">
        <v>45357</v>
      </c>
      <c r="F4444" s="1" t="str">
        <f>TEXT(shipments9[[#This Row],[Shipdate]],"ddd")</f>
        <v>Wed</v>
      </c>
      <c r="G4444" s="1" t="str">
        <f>IF(OR(shipments9[[#This Row],[Day Name]]="Sat",shipments9[[#This Row],[Day Name]]="Sun"),"Weekend","Weekday")</f>
        <v>Weekday</v>
      </c>
      <c r="H4444">
        <v>8091</v>
      </c>
      <c r="I4444">
        <v>506</v>
      </c>
      <c r="J4444" t="s">
        <v>172</v>
      </c>
      <c r="K4444" t="s">
        <v>8155</v>
      </c>
      <c r="L4444" t="s">
        <v>8156</v>
      </c>
      <c r="M4444">
        <v>3</v>
      </c>
      <c r="N4444" t="s">
        <v>8164</v>
      </c>
      <c r="O4444" s="4">
        <f>INDEX(products[Cost_per_box], MATCH(shipments9[[#This Row],[PID]], products[PID], 0))</f>
        <v>5.26</v>
      </c>
      <c r="P4444" s="4">
        <f>shipments9[[#This Row],[Boxes]]*shipments9[[#This Row],[Cost Per Box]]</f>
        <v>2661.56</v>
      </c>
      <c r="Q4444" s="4">
        <f>shipments9[[#This Row],[Amount]] -shipments9[[#This Row],[total cost]]</f>
        <v>5429.4400000000005</v>
      </c>
      <c r="R4444" s="4" t="str">
        <f>IF(shipments9[[#This Row],[Gross Profit]]&lt;0,"Loss","Profit")</f>
        <v>Profit</v>
      </c>
      <c r="S4444" s="9">
        <f>shipments9[[#This Row],[Gross Profit]]/shipments9[[#This Row],[Amount]]</f>
        <v>0.67104684217031274</v>
      </c>
      <c r="T4444" s="11">
        <f>shipments9[[#This Row],[Amount]]/shipments9[[#This Row],[Boxes]]</f>
        <v>15.9901185770751</v>
      </c>
    </row>
    <row r="4445" spans="1:20" hidden="1" x14ac:dyDescent="0.25">
      <c r="A4445" t="s">
        <v>4642</v>
      </c>
      <c r="B4445" t="s">
        <v>42</v>
      </c>
      <c r="C4445" t="s">
        <v>137</v>
      </c>
      <c r="D4445" t="s">
        <v>28</v>
      </c>
      <c r="E4445" s="1">
        <v>45433</v>
      </c>
      <c r="F4445" s="1" t="str">
        <f>TEXT(shipments9[[#This Row],[Shipdate]],"ddd")</f>
        <v>Tue</v>
      </c>
      <c r="G4445" s="1" t="str">
        <f>IF(OR(shipments9[[#This Row],[Day Name]]="Sat",shipments9[[#This Row],[Day Name]]="Sun"),"Weekend","Weekday")</f>
        <v>Weekday</v>
      </c>
      <c r="H4445">
        <v>1995.75</v>
      </c>
      <c r="I4445">
        <v>106</v>
      </c>
      <c r="J4445" t="s">
        <v>172</v>
      </c>
      <c r="K4445" t="s">
        <v>8155</v>
      </c>
      <c r="L4445" t="s">
        <v>8154</v>
      </c>
      <c r="M4445">
        <v>5</v>
      </c>
      <c r="N4445" t="s">
        <v>201</v>
      </c>
      <c r="O4445" s="4">
        <f>INDEX(products[Cost_per_box], MATCH(shipments9[[#This Row],[PID]], products[PID], 0))</f>
        <v>7.73</v>
      </c>
      <c r="P4445" s="4">
        <f>shipments9[[#This Row],[Boxes]]*shipments9[[#This Row],[Cost Per Box]]</f>
        <v>819.38</v>
      </c>
      <c r="Q4445" s="4">
        <f>shipments9[[#This Row],[Amount]] -shipments9[[#This Row],[total cost]]</f>
        <v>1176.3699999999999</v>
      </c>
      <c r="R4445" s="4" t="str">
        <f>IF(shipments9[[#This Row],[Gross Profit]]&lt;0,"Loss","Profit")</f>
        <v>Profit</v>
      </c>
      <c r="S4445" s="9">
        <f>shipments9[[#This Row],[Gross Profit]]/shipments9[[#This Row],[Amount]]</f>
        <v>0.58943755480395832</v>
      </c>
      <c r="T4445" s="11">
        <f>shipments9[[#This Row],[Amount]]/shipments9[[#This Row],[Boxes]]</f>
        <v>18.827830188679247</v>
      </c>
    </row>
    <row r="4446" spans="1:20" hidden="1" x14ac:dyDescent="0.25">
      <c r="A4446" t="s">
        <v>4643</v>
      </c>
      <c r="B4446" t="s">
        <v>42</v>
      </c>
      <c r="C4446" t="s">
        <v>141</v>
      </c>
      <c r="D4446" t="s">
        <v>28</v>
      </c>
      <c r="E4446" s="1">
        <v>45149</v>
      </c>
      <c r="F4446" s="1" t="str">
        <f>TEXT(shipments9[[#This Row],[Shipdate]],"ddd")</f>
        <v>Fri</v>
      </c>
      <c r="G4446" s="1" t="str">
        <f>IF(OR(shipments9[[#This Row],[Day Name]]="Sat",shipments9[[#This Row],[Day Name]]="Sun"),"Weekend","Weekday")</f>
        <v>Weekday</v>
      </c>
      <c r="H4446">
        <v>4941</v>
      </c>
      <c r="I4446">
        <v>353</v>
      </c>
      <c r="J4446" t="s">
        <v>172</v>
      </c>
      <c r="K4446" t="s">
        <v>8151</v>
      </c>
      <c r="L4446" t="s">
        <v>8160</v>
      </c>
      <c r="M4446">
        <v>8</v>
      </c>
      <c r="N4446" t="s">
        <v>8162</v>
      </c>
      <c r="O4446" s="4">
        <f>INDEX(products[Cost_per_box], MATCH(shipments9[[#This Row],[PID]], products[PID], 0))</f>
        <v>8.2200000000000006</v>
      </c>
      <c r="P4446" s="4">
        <f>shipments9[[#This Row],[Boxes]]*shipments9[[#This Row],[Cost Per Box]]</f>
        <v>2901.6600000000003</v>
      </c>
      <c r="Q4446" s="4">
        <f>shipments9[[#This Row],[Amount]] -shipments9[[#This Row],[total cost]]</f>
        <v>2039.3399999999997</v>
      </c>
      <c r="R4446" s="4" t="str">
        <f>IF(shipments9[[#This Row],[Gross Profit]]&lt;0,"Loss","Profit")</f>
        <v>Profit</v>
      </c>
      <c r="S4446" s="9">
        <f>shipments9[[#This Row],[Gross Profit]]/shipments9[[#This Row],[Amount]]</f>
        <v>0.41273831208257433</v>
      </c>
      <c r="T4446" s="11">
        <f>shipments9[[#This Row],[Amount]]/shipments9[[#This Row],[Boxes]]</f>
        <v>13.997167138810198</v>
      </c>
    </row>
    <row r="4447" spans="1:20" hidden="1" x14ac:dyDescent="0.25">
      <c r="A4447" t="s">
        <v>4644</v>
      </c>
      <c r="B4447" t="s">
        <v>42</v>
      </c>
      <c r="C4447" t="s">
        <v>141</v>
      </c>
      <c r="D4447" t="s">
        <v>28</v>
      </c>
      <c r="E4447" s="1">
        <v>45334</v>
      </c>
      <c r="F4447" s="1" t="str">
        <f>TEXT(shipments9[[#This Row],[Shipdate]],"ddd")</f>
        <v>Mon</v>
      </c>
      <c r="G4447" s="1" t="str">
        <f>IF(OR(shipments9[[#This Row],[Day Name]]="Sat",shipments9[[#This Row],[Day Name]]="Sun"),"Weekend","Weekday")</f>
        <v>Weekday</v>
      </c>
      <c r="H4447">
        <v>7389</v>
      </c>
      <c r="I4447">
        <v>528</v>
      </c>
      <c r="J4447" t="s">
        <v>172</v>
      </c>
      <c r="K4447" t="s">
        <v>8155</v>
      </c>
      <c r="L4447" t="s">
        <v>8156</v>
      </c>
      <c r="M4447">
        <v>2</v>
      </c>
      <c r="N4447" t="s">
        <v>8157</v>
      </c>
      <c r="O4447" s="4">
        <f>INDEX(products[Cost_per_box], MATCH(shipments9[[#This Row],[PID]], products[PID], 0))</f>
        <v>8.2200000000000006</v>
      </c>
      <c r="P4447" s="4">
        <f>shipments9[[#This Row],[Boxes]]*shipments9[[#This Row],[Cost Per Box]]</f>
        <v>4340.1600000000008</v>
      </c>
      <c r="Q4447" s="4">
        <f>shipments9[[#This Row],[Amount]] -shipments9[[#This Row],[total cost]]</f>
        <v>3048.8399999999992</v>
      </c>
      <c r="R4447" s="4" t="str">
        <f>IF(shipments9[[#This Row],[Gross Profit]]&lt;0,"Loss","Profit")</f>
        <v>Profit</v>
      </c>
      <c r="S4447" s="9">
        <f>shipments9[[#This Row],[Gross Profit]]/shipments9[[#This Row],[Amount]]</f>
        <v>0.41261875761266736</v>
      </c>
      <c r="T4447" s="11">
        <f>shipments9[[#This Row],[Amount]]/shipments9[[#This Row],[Boxes]]</f>
        <v>13.994318181818182</v>
      </c>
    </row>
    <row r="4448" spans="1:20" hidden="1" x14ac:dyDescent="0.25">
      <c r="A4448" t="s">
        <v>4645</v>
      </c>
      <c r="B4448" t="s">
        <v>42</v>
      </c>
      <c r="C4448" t="s">
        <v>145</v>
      </c>
      <c r="D4448" t="s">
        <v>28</v>
      </c>
      <c r="E4448" s="1">
        <v>45254</v>
      </c>
      <c r="F4448" s="1" t="str">
        <f>TEXT(shipments9[[#This Row],[Shipdate]],"ddd")</f>
        <v>Fri</v>
      </c>
      <c r="G4448" s="1" t="str">
        <f>IF(OR(shipments9[[#This Row],[Day Name]]="Sat",shipments9[[#This Row],[Day Name]]="Sun"),"Weekend","Weekday")</f>
        <v>Weekday</v>
      </c>
      <c r="H4448">
        <v>8559</v>
      </c>
      <c r="I4448">
        <v>659</v>
      </c>
      <c r="J4448" t="s">
        <v>172</v>
      </c>
      <c r="K4448" t="s">
        <v>8151</v>
      </c>
      <c r="L4448" t="s">
        <v>8152</v>
      </c>
      <c r="M4448">
        <v>11</v>
      </c>
      <c r="N4448" t="s">
        <v>8165</v>
      </c>
      <c r="O4448" s="4">
        <f>INDEX(products[Cost_per_box], MATCH(shipments9[[#This Row],[PID]], products[PID], 0))</f>
        <v>4.74</v>
      </c>
      <c r="P4448" s="4">
        <f>shipments9[[#This Row],[Boxes]]*shipments9[[#This Row],[Cost Per Box]]</f>
        <v>3123.6600000000003</v>
      </c>
      <c r="Q4448" s="4">
        <f>shipments9[[#This Row],[Amount]] -shipments9[[#This Row],[total cost]]</f>
        <v>5435.34</v>
      </c>
      <c r="R4448" s="4" t="str">
        <f>IF(shipments9[[#This Row],[Gross Profit]]&lt;0,"Loss","Profit")</f>
        <v>Profit</v>
      </c>
      <c r="S4448" s="9">
        <f>shipments9[[#This Row],[Gross Profit]]/shipments9[[#This Row],[Amount]]</f>
        <v>0.63504381352961792</v>
      </c>
      <c r="T4448" s="11">
        <f>shipments9[[#This Row],[Amount]]/shipments9[[#This Row],[Boxes]]</f>
        <v>12.987860394537178</v>
      </c>
    </row>
    <row r="4449" spans="1:20" hidden="1" x14ac:dyDescent="0.25">
      <c r="A4449" t="s">
        <v>4646</v>
      </c>
      <c r="B4449" t="s">
        <v>42</v>
      </c>
      <c r="C4449" t="s">
        <v>153</v>
      </c>
      <c r="D4449" t="s">
        <v>28</v>
      </c>
      <c r="E4449" s="1">
        <v>45110</v>
      </c>
      <c r="F4449" s="1" t="str">
        <f>TEXT(shipments9[[#This Row],[Shipdate]],"ddd")</f>
        <v>Mon</v>
      </c>
      <c r="G4449" s="1" t="str">
        <f>IF(OR(shipments9[[#This Row],[Day Name]]="Sat",shipments9[[#This Row],[Day Name]]="Sun"),"Weekend","Weekday")</f>
        <v>Weekday</v>
      </c>
      <c r="H4449">
        <v>724.5</v>
      </c>
      <c r="I4449">
        <v>49</v>
      </c>
      <c r="J4449" t="s">
        <v>172</v>
      </c>
      <c r="K4449" t="s">
        <v>8151</v>
      </c>
      <c r="L4449" t="s">
        <v>8160</v>
      </c>
      <c r="M4449">
        <v>7</v>
      </c>
      <c r="N4449" t="s">
        <v>8161</v>
      </c>
      <c r="O4449" s="4">
        <f>INDEX(products[Cost_per_box], MATCH(shipments9[[#This Row],[PID]], products[PID], 0))</f>
        <v>9.57</v>
      </c>
      <c r="P4449" s="4">
        <f>shipments9[[#This Row],[Boxes]]*shipments9[[#This Row],[Cost Per Box]]</f>
        <v>468.93</v>
      </c>
      <c r="Q4449" s="4">
        <f>shipments9[[#This Row],[Amount]] -shipments9[[#This Row],[total cost]]</f>
        <v>255.57</v>
      </c>
      <c r="R4449" s="4" t="str">
        <f>IF(shipments9[[#This Row],[Gross Profit]]&lt;0,"Loss","Profit")</f>
        <v>Profit</v>
      </c>
      <c r="S4449" s="9">
        <f>shipments9[[#This Row],[Gross Profit]]/shipments9[[#This Row],[Amount]]</f>
        <v>0.35275362318840581</v>
      </c>
      <c r="T4449" s="11">
        <f>shipments9[[#This Row],[Amount]]/shipments9[[#This Row],[Boxes]]</f>
        <v>14.785714285714286</v>
      </c>
    </row>
    <row r="4450" spans="1:20" hidden="1" x14ac:dyDescent="0.25">
      <c r="A4450" t="s">
        <v>4647</v>
      </c>
      <c r="B4450" t="s">
        <v>42</v>
      </c>
      <c r="C4450" t="s">
        <v>159</v>
      </c>
      <c r="D4450" t="s">
        <v>28</v>
      </c>
      <c r="E4450" s="1">
        <v>45021</v>
      </c>
      <c r="F4450" s="1" t="str">
        <f>TEXT(shipments9[[#This Row],[Shipdate]],"ddd")</f>
        <v>Wed</v>
      </c>
      <c r="G4450" s="1" t="str">
        <f>IF(OR(shipments9[[#This Row],[Day Name]]="Sat",shipments9[[#This Row],[Day Name]]="Sun"),"Weekend","Weekday")</f>
        <v>Weekday</v>
      </c>
      <c r="H4450">
        <v>3222</v>
      </c>
      <c r="I4450">
        <v>116</v>
      </c>
      <c r="J4450" t="s">
        <v>172</v>
      </c>
      <c r="K4450" t="s">
        <v>8151</v>
      </c>
      <c r="L4450" t="s">
        <v>8154</v>
      </c>
      <c r="M4450">
        <v>4</v>
      </c>
      <c r="N4450" t="s">
        <v>8158</v>
      </c>
      <c r="O4450" s="4">
        <f>INDEX(products[Cost_per_box], MATCH(shipments9[[#This Row],[PID]], products[PID], 0))</f>
        <v>5.04</v>
      </c>
      <c r="P4450" s="4">
        <f>shipments9[[#This Row],[Boxes]]*shipments9[[#This Row],[Cost Per Box]]</f>
        <v>584.64</v>
      </c>
      <c r="Q4450" s="4">
        <f>shipments9[[#This Row],[Amount]] -shipments9[[#This Row],[total cost]]</f>
        <v>2637.36</v>
      </c>
      <c r="R4450" s="4" t="str">
        <f>IF(shipments9[[#This Row],[Gross Profit]]&lt;0,"Loss","Profit")</f>
        <v>Profit</v>
      </c>
      <c r="S4450" s="9">
        <f>shipments9[[#This Row],[Gross Profit]]/shipments9[[#This Row],[Amount]]</f>
        <v>0.81854748603351957</v>
      </c>
      <c r="T4450" s="11">
        <f>shipments9[[#This Row],[Amount]]/shipments9[[#This Row],[Boxes]]</f>
        <v>27.775862068965516</v>
      </c>
    </row>
    <row r="4451" spans="1:20" hidden="1" x14ac:dyDescent="0.25">
      <c r="A4451" t="s">
        <v>4648</v>
      </c>
      <c r="B4451" t="s">
        <v>42</v>
      </c>
      <c r="C4451" t="s">
        <v>161</v>
      </c>
      <c r="D4451" t="s">
        <v>28</v>
      </c>
      <c r="E4451" s="1">
        <v>44967</v>
      </c>
      <c r="F4451" s="1" t="str">
        <f>TEXT(shipments9[[#This Row],[Shipdate]],"ddd")</f>
        <v>Fri</v>
      </c>
      <c r="G4451" s="1" t="str">
        <f>IF(OR(shipments9[[#This Row],[Day Name]]="Sat",shipments9[[#This Row],[Day Name]]="Sun"),"Weekend","Weekday")</f>
        <v>Weekday</v>
      </c>
      <c r="H4451">
        <v>3264.75</v>
      </c>
      <c r="I4451">
        <v>273</v>
      </c>
      <c r="J4451" t="s">
        <v>172</v>
      </c>
      <c r="K4451" t="s">
        <v>8151</v>
      </c>
      <c r="L4451" t="s">
        <v>8156</v>
      </c>
      <c r="M4451">
        <v>2</v>
      </c>
      <c r="N4451" t="s">
        <v>8157</v>
      </c>
      <c r="O4451" s="4">
        <f>INDEX(products[Cost_per_box], MATCH(shipments9[[#This Row],[PID]], products[PID], 0))</f>
        <v>2.76</v>
      </c>
      <c r="P4451" s="4">
        <f>shipments9[[#This Row],[Boxes]]*shipments9[[#This Row],[Cost Per Box]]</f>
        <v>753.4799999999999</v>
      </c>
      <c r="Q4451" s="4">
        <f>shipments9[[#This Row],[Amount]] -shipments9[[#This Row],[total cost]]</f>
        <v>2511.27</v>
      </c>
      <c r="R4451" s="4" t="str">
        <f>IF(shipments9[[#This Row],[Gross Profit]]&lt;0,"Loss","Profit")</f>
        <v>Profit</v>
      </c>
      <c r="S4451" s="9">
        <f>shipments9[[#This Row],[Gross Profit]]/shipments9[[#This Row],[Amount]]</f>
        <v>0.76920744314266021</v>
      </c>
      <c r="T4451" s="11">
        <f>shipments9[[#This Row],[Amount]]/shipments9[[#This Row],[Boxes]]</f>
        <v>11.958791208791208</v>
      </c>
    </row>
    <row r="4452" spans="1:20" hidden="1" x14ac:dyDescent="0.25">
      <c r="A4452" t="s">
        <v>4649</v>
      </c>
      <c r="B4452" t="s">
        <v>45</v>
      </c>
      <c r="C4452" t="s">
        <v>126</v>
      </c>
      <c r="D4452" t="s">
        <v>28</v>
      </c>
      <c r="E4452" s="1">
        <v>45209</v>
      </c>
      <c r="F4452" s="1" t="str">
        <f>TEXT(shipments9[[#This Row],[Shipdate]],"ddd")</f>
        <v>Tue</v>
      </c>
      <c r="G4452" s="1" t="str">
        <f>IF(OR(shipments9[[#This Row],[Day Name]]="Sat",shipments9[[#This Row],[Day Name]]="Sun"),"Weekend","Weekday")</f>
        <v>Weekday</v>
      </c>
      <c r="H4452">
        <v>6837.75</v>
      </c>
      <c r="I4452">
        <v>622</v>
      </c>
      <c r="J4452" t="s">
        <v>172</v>
      </c>
      <c r="K4452" t="s">
        <v>8151</v>
      </c>
      <c r="L4452" t="s">
        <v>8152</v>
      </c>
      <c r="M4452">
        <v>10</v>
      </c>
      <c r="N4452" t="s">
        <v>8153</v>
      </c>
      <c r="O4452" s="4">
        <f>INDEX(products[Cost_per_box], MATCH(shipments9[[#This Row],[PID]], products[PID], 0))</f>
        <v>5.15</v>
      </c>
      <c r="P4452" s="4">
        <f>shipments9[[#This Row],[Boxes]]*shipments9[[#This Row],[Cost Per Box]]</f>
        <v>3203.3</v>
      </c>
      <c r="Q4452" s="4">
        <f>shipments9[[#This Row],[Amount]] -shipments9[[#This Row],[total cost]]</f>
        <v>3634.45</v>
      </c>
      <c r="R4452" s="4" t="str">
        <f>IF(shipments9[[#This Row],[Gross Profit]]&lt;0,"Loss","Profit")</f>
        <v>Profit</v>
      </c>
      <c r="S4452" s="9">
        <f>shipments9[[#This Row],[Gross Profit]]/shipments9[[#This Row],[Amount]]</f>
        <v>0.53152718364959228</v>
      </c>
      <c r="T4452" s="11">
        <f>shipments9[[#This Row],[Amount]]/shipments9[[#This Row],[Boxes]]</f>
        <v>10.993167202572348</v>
      </c>
    </row>
    <row r="4453" spans="1:20" hidden="1" x14ac:dyDescent="0.25">
      <c r="A4453" t="s">
        <v>4650</v>
      </c>
      <c r="B4453" t="s">
        <v>45</v>
      </c>
      <c r="C4453" t="s">
        <v>132</v>
      </c>
      <c r="D4453" t="s">
        <v>28</v>
      </c>
      <c r="E4453" s="1">
        <v>45300</v>
      </c>
      <c r="F4453" s="1" t="str">
        <f>TEXT(shipments9[[#This Row],[Shipdate]],"ddd")</f>
        <v>Tue</v>
      </c>
      <c r="G4453" s="1" t="str">
        <f>IF(OR(shipments9[[#This Row],[Day Name]]="Sat",shipments9[[#This Row],[Day Name]]="Sun"),"Weekend","Weekday")</f>
        <v>Weekday</v>
      </c>
      <c r="H4453">
        <v>1233</v>
      </c>
      <c r="I4453">
        <v>48</v>
      </c>
      <c r="J4453" t="s">
        <v>172</v>
      </c>
      <c r="K4453" t="s">
        <v>8155</v>
      </c>
      <c r="L4453" t="s">
        <v>8156</v>
      </c>
      <c r="M4453">
        <v>1</v>
      </c>
      <c r="N4453" t="s">
        <v>8163</v>
      </c>
      <c r="O4453" s="4">
        <f>INDEX(products[Cost_per_box], MATCH(shipments9[[#This Row],[PID]], products[PID], 0))</f>
        <v>6.31</v>
      </c>
      <c r="P4453" s="4">
        <f>shipments9[[#This Row],[Boxes]]*shipments9[[#This Row],[Cost Per Box]]</f>
        <v>302.88</v>
      </c>
      <c r="Q4453" s="4">
        <f>shipments9[[#This Row],[Amount]] -shipments9[[#This Row],[total cost]]</f>
        <v>930.12</v>
      </c>
      <c r="R4453" s="4" t="str">
        <f>IF(shipments9[[#This Row],[Gross Profit]]&lt;0,"Loss","Profit")</f>
        <v>Profit</v>
      </c>
      <c r="S4453" s="9">
        <f>shipments9[[#This Row],[Gross Profit]]/shipments9[[#This Row],[Amount]]</f>
        <v>0.7543552311435523</v>
      </c>
      <c r="T4453" s="11">
        <f>shipments9[[#This Row],[Amount]]/shipments9[[#This Row],[Boxes]]</f>
        <v>25.6875</v>
      </c>
    </row>
    <row r="4454" spans="1:20" hidden="1" x14ac:dyDescent="0.25">
      <c r="A4454" t="s">
        <v>4651</v>
      </c>
      <c r="B4454" t="s">
        <v>45</v>
      </c>
      <c r="C4454" t="s">
        <v>143</v>
      </c>
      <c r="D4454" t="s">
        <v>28</v>
      </c>
      <c r="E4454" s="1">
        <v>44974</v>
      </c>
      <c r="F4454" s="1" t="str">
        <f>TEXT(shipments9[[#This Row],[Shipdate]],"ddd")</f>
        <v>Fri</v>
      </c>
      <c r="G4454" s="1" t="str">
        <f>IF(OR(shipments9[[#This Row],[Day Name]]="Sat",shipments9[[#This Row],[Day Name]]="Sun"),"Weekend","Weekday")</f>
        <v>Weekday</v>
      </c>
      <c r="H4454">
        <v>2443.5</v>
      </c>
      <c r="I4454">
        <v>117</v>
      </c>
      <c r="J4454" t="s">
        <v>172</v>
      </c>
      <c r="K4454" t="s">
        <v>8151</v>
      </c>
      <c r="L4454" t="s">
        <v>8156</v>
      </c>
      <c r="M4454">
        <v>2</v>
      </c>
      <c r="N4454" t="s">
        <v>8157</v>
      </c>
      <c r="O4454" s="4">
        <f>INDEX(products[Cost_per_box], MATCH(shipments9[[#This Row],[PID]], products[PID], 0))</f>
        <v>10.23</v>
      </c>
      <c r="P4454" s="4">
        <f>shipments9[[#This Row],[Boxes]]*shipments9[[#This Row],[Cost Per Box]]</f>
        <v>1196.9100000000001</v>
      </c>
      <c r="Q4454" s="4">
        <f>shipments9[[#This Row],[Amount]] -shipments9[[#This Row],[total cost]]</f>
        <v>1246.5899999999999</v>
      </c>
      <c r="R4454" s="4" t="str">
        <f>IF(shipments9[[#This Row],[Gross Profit]]&lt;0,"Loss","Profit")</f>
        <v>Profit</v>
      </c>
      <c r="S4454" s="9">
        <f>shipments9[[#This Row],[Gross Profit]]/shipments9[[#This Row],[Amount]]</f>
        <v>0.51016574585635355</v>
      </c>
      <c r="T4454" s="11">
        <f>shipments9[[#This Row],[Amount]]/shipments9[[#This Row],[Boxes]]</f>
        <v>20.884615384615383</v>
      </c>
    </row>
    <row r="4455" spans="1:20" hidden="1" x14ac:dyDescent="0.25">
      <c r="A4455" t="s">
        <v>4652</v>
      </c>
      <c r="B4455" t="s">
        <v>45</v>
      </c>
      <c r="C4455" t="s">
        <v>151</v>
      </c>
      <c r="D4455" t="s">
        <v>28</v>
      </c>
      <c r="E4455" s="1">
        <v>45134</v>
      </c>
      <c r="F4455" s="1" t="str">
        <f>TEXT(shipments9[[#This Row],[Shipdate]],"ddd")</f>
        <v>Thu</v>
      </c>
      <c r="G4455" s="1" t="str">
        <f>IF(OR(shipments9[[#This Row],[Day Name]]="Sat",shipments9[[#This Row],[Day Name]]="Sun"),"Weekend","Weekday")</f>
        <v>Weekday</v>
      </c>
      <c r="H4455">
        <v>10867.5</v>
      </c>
      <c r="I4455">
        <v>604</v>
      </c>
      <c r="J4455" t="s">
        <v>172</v>
      </c>
      <c r="K4455" t="s">
        <v>8151</v>
      </c>
      <c r="L4455" t="s">
        <v>8160</v>
      </c>
      <c r="M4455">
        <v>7</v>
      </c>
      <c r="N4455" t="s">
        <v>8161</v>
      </c>
      <c r="O4455" s="4">
        <f>INDEX(products[Cost_per_box], MATCH(shipments9[[#This Row],[PID]], products[PID], 0))</f>
        <v>12.41</v>
      </c>
      <c r="P4455" s="4">
        <f>shipments9[[#This Row],[Boxes]]*shipments9[[#This Row],[Cost Per Box]]</f>
        <v>7495.64</v>
      </c>
      <c r="Q4455" s="4">
        <f>shipments9[[#This Row],[Amount]] -shipments9[[#This Row],[total cost]]</f>
        <v>3371.8599999999997</v>
      </c>
      <c r="R4455" s="4" t="str">
        <f>IF(shipments9[[#This Row],[Gross Profit]]&lt;0,"Loss","Profit")</f>
        <v>Profit</v>
      </c>
      <c r="S4455" s="9">
        <f>shipments9[[#This Row],[Gross Profit]]/shipments9[[#This Row],[Amount]]</f>
        <v>0.31027007131354956</v>
      </c>
      <c r="T4455" s="11">
        <f>shipments9[[#This Row],[Amount]]/shipments9[[#This Row],[Boxes]]</f>
        <v>17.992549668874172</v>
      </c>
    </row>
    <row r="4456" spans="1:20" hidden="1" x14ac:dyDescent="0.25">
      <c r="A4456" t="s">
        <v>4653</v>
      </c>
      <c r="B4456" t="s">
        <v>45</v>
      </c>
      <c r="C4456" t="s">
        <v>163</v>
      </c>
      <c r="D4456" t="s">
        <v>28</v>
      </c>
      <c r="E4456" s="1">
        <v>45450</v>
      </c>
      <c r="F4456" s="1" t="str">
        <f>TEXT(shipments9[[#This Row],[Shipdate]],"ddd")</f>
        <v>Fri</v>
      </c>
      <c r="G4456" s="1" t="str">
        <f>IF(OR(shipments9[[#This Row],[Day Name]]="Sat",shipments9[[#This Row],[Day Name]]="Sun"),"Weekend","Weekday")</f>
        <v>Weekday</v>
      </c>
      <c r="H4456">
        <v>526.5</v>
      </c>
      <c r="I4456">
        <v>66</v>
      </c>
      <c r="J4456" t="s">
        <v>172</v>
      </c>
      <c r="K4456" t="s">
        <v>8155</v>
      </c>
      <c r="L4456" t="s">
        <v>8154</v>
      </c>
      <c r="M4456">
        <v>6</v>
      </c>
      <c r="N4456" t="s">
        <v>8159</v>
      </c>
      <c r="O4456" s="4">
        <f>INDEX(products[Cost_per_box], MATCH(shipments9[[#This Row],[PID]], products[PID], 0))</f>
        <v>3.32</v>
      </c>
      <c r="P4456" s="4">
        <f>shipments9[[#This Row],[Boxes]]*shipments9[[#This Row],[Cost Per Box]]</f>
        <v>219.11999999999998</v>
      </c>
      <c r="Q4456" s="4">
        <f>shipments9[[#This Row],[Amount]] -shipments9[[#This Row],[total cost]]</f>
        <v>307.38</v>
      </c>
      <c r="R4456" s="4" t="str">
        <f>IF(shipments9[[#This Row],[Gross Profit]]&lt;0,"Loss","Profit")</f>
        <v>Profit</v>
      </c>
      <c r="S4456" s="9">
        <f>shipments9[[#This Row],[Gross Profit]]/shipments9[[#This Row],[Amount]]</f>
        <v>0.58381766381766376</v>
      </c>
      <c r="T4456" s="11">
        <f>shipments9[[#This Row],[Amount]]/shipments9[[#This Row],[Boxes]]</f>
        <v>7.9772727272727275</v>
      </c>
    </row>
    <row r="4457" spans="1:20" hidden="1" x14ac:dyDescent="0.25">
      <c r="A4457" t="s">
        <v>4654</v>
      </c>
      <c r="B4457" t="s">
        <v>45</v>
      </c>
      <c r="C4457" t="s">
        <v>121</v>
      </c>
      <c r="D4457" t="s">
        <v>28</v>
      </c>
      <c r="E4457" s="1">
        <v>45209</v>
      </c>
      <c r="F4457" s="1" t="str">
        <f>TEXT(shipments9[[#This Row],[Shipdate]],"ddd")</f>
        <v>Tue</v>
      </c>
      <c r="G4457" s="1" t="str">
        <f>IF(OR(shipments9[[#This Row],[Day Name]]="Sat",shipments9[[#This Row],[Day Name]]="Sun"),"Weekend","Weekday")</f>
        <v>Weekday</v>
      </c>
      <c r="H4457">
        <v>13981.5</v>
      </c>
      <c r="I4457">
        <v>1166</v>
      </c>
      <c r="J4457" t="s">
        <v>172</v>
      </c>
      <c r="K4457" t="s">
        <v>8151</v>
      </c>
      <c r="L4457" t="s">
        <v>8152</v>
      </c>
      <c r="M4457">
        <v>10</v>
      </c>
      <c r="N4457" t="s">
        <v>8153</v>
      </c>
      <c r="O4457" s="4">
        <f>INDEX(products[Cost_per_box], MATCH(shipments9[[#This Row],[PID]], products[PID], 0))</f>
        <v>5.26</v>
      </c>
      <c r="P4457" s="4">
        <f>shipments9[[#This Row],[Boxes]]*shipments9[[#This Row],[Cost Per Box]]</f>
        <v>6133.16</v>
      </c>
      <c r="Q4457" s="4">
        <f>shipments9[[#This Row],[Amount]] -shipments9[[#This Row],[total cost]]</f>
        <v>7848.34</v>
      </c>
      <c r="R4457" s="4" t="str">
        <f>IF(shipments9[[#This Row],[Gross Profit]]&lt;0,"Loss","Profit")</f>
        <v>Profit</v>
      </c>
      <c r="S4457" s="9">
        <f>shipments9[[#This Row],[Gross Profit]]/shipments9[[#This Row],[Amount]]</f>
        <v>0.56133748167220976</v>
      </c>
      <c r="T4457" s="11">
        <f>shipments9[[#This Row],[Amount]]/shipments9[[#This Row],[Boxes]]</f>
        <v>11.990994854202402</v>
      </c>
    </row>
    <row r="4458" spans="1:20" hidden="1" x14ac:dyDescent="0.25">
      <c r="A4458" t="s">
        <v>4655</v>
      </c>
      <c r="B4458" t="s">
        <v>45</v>
      </c>
      <c r="C4458" t="s">
        <v>135</v>
      </c>
      <c r="D4458" t="s">
        <v>28</v>
      </c>
      <c r="E4458" s="1">
        <v>45049</v>
      </c>
      <c r="F4458" s="1" t="str">
        <f>TEXT(shipments9[[#This Row],[Shipdate]],"ddd")</f>
        <v>Wed</v>
      </c>
      <c r="G4458" s="1" t="str">
        <f>IF(OR(shipments9[[#This Row],[Day Name]]="Sat",shipments9[[#This Row],[Day Name]]="Sun"),"Weekend","Weekday")</f>
        <v>Weekday</v>
      </c>
      <c r="H4458">
        <v>6266.25</v>
      </c>
      <c r="I4458">
        <v>233</v>
      </c>
      <c r="J4458" t="s">
        <v>172</v>
      </c>
      <c r="K4458" t="s">
        <v>8151</v>
      </c>
      <c r="L4458" t="s">
        <v>8154</v>
      </c>
      <c r="M4458">
        <v>5</v>
      </c>
      <c r="N4458" t="s">
        <v>201</v>
      </c>
      <c r="O4458" s="4">
        <f>INDEX(products[Cost_per_box], MATCH(shipments9[[#This Row],[PID]], products[PID], 0))</f>
        <v>9.94</v>
      </c>
      <c r="P4458" s="4">
        <f>shipments9[[#This Row],[Boxes]]*shipments9[[#This Row],[Cost Per Box]]</f>
        <v>2316.02</v>
      </c>
      <c r="Q4458" s="4">
        <f>shipments9[[#This Row],[Amount]] -shipments9[[#This Row],[total cost]]</f>
        <v>3950.23</v>
      </c>
      <c r="R4458" s="4" t="str">
        <f>IF(shipments9[[#This Row],[Gross Profit]]&lt;0,"Loss","Profit")</f>
        <v>Profit</v>
      </c>
      <c r="S4458" s="9">
        <f>shipments9[[#This Row],[Gross Profit]]/shipments9[[#This Row],[Amount]]</f>
        <v>0.63039776580889684</v>
      </c>
      <c r="T4458" s="11">
        <f>shipments9[[#This Row],[Amount]]/shipments9[[#This Row],[Boxes]]</f>
        <v>26.893776824034333</v>
      </c>
    </row>
    <row r="4459" spans="1:20" hidden="1" x14ac:dyDescent="0.25">
      <c r="A4459" t="s">
        <v>4656</v>
      </c>
      <c r="B4459" t="s">
        <v>45</v>
      </c>
      <c r="C4459" t="s">
        <v>149</v>
      </c>
      <c r="D4459" t="s">
        <v>28</v>
      </c>
      <c r="E4459" s="1">
        <v>45217</v>
      </c>
      <c r="F4459" s="1" t="str">
        <f>TEXT(shipments9[[#This Row],[Shipdate]],"ddd")</f>
        <v>Wed</v>
      </c>
      <c r="G4459" s="1" t="str">
        <f>IF(OR(shipments9[[#This Row],[Day Name]]="Sat",shipments9[[#This Row],[Day Name]]="Sun"),"Weekend","Weekday")</f>
        <v>Weekday</v>
      </c>
      <c r="H4459">
        <v>1032.75</v>
      </c>
      <c r="I4459">
        <v>58</v>
      </c>
      <c r="J4459" t="s">
        <v>172</v>
      </c>
      <c r="K4459" t="s">
        <v>8151</v>
      </c>
      <c r="L4459" t="s">
        <v>8152</v>
      </c>
      <c r="M4459">
        <v>10</v>
      </c>
      <c r="N4459" t="s">
        <v>8153</v>
      </c>
      <c r="O4459" s="4">
        <f>INDEX(products[Cost_per_box], MATCH(shipments9[[#This Row],[PID]], products[PID], 0))</f>
        <v>6.43</v>
      </c>
      <c r="P4459" s="4">
        <f>shipments9[[#This Row],[Boxes]]*shipments9[[#This Row],[Cost Per Box]]</f>
        <v>372.94</v>
      </c>
      <c r="Q4459" s="4">
        <f>shipments9[[#This Row],[Amount]] -shipments9[[#This Row],[total cost]]</f>
        <v>659.81</v>
      </c>
      <c r="R4459" s="4" t="str">
        <f>IF(shipments9[[#This Row],[Gross Profit]]&lt;0,"Loss","Profit")</f>
        <v>Profit</v>
      </c>
      <c r="S4459" s="9">
        <f>shipments9[[#This Row],[Gross Profit]]/shipments9[[#This Row],[Amount]]</f>
        <v>0.63888646816751382</v>
      </c>
      <c r="T4459" s="11">
        <f>shipments9[[#This Row],[Amount]]/shipments9[[#This Row],[Boxes]]</f>
        <v>17.806034482758619</v>
      </c>
    </row>
    <row r="4460" spans="1:20" hidden="1" x14ac:dyDescent="0.25">
      <c r="A4460" t="s">
        <v>4657</v>
      </c>
      <c r="B4460" t="s">
        <v>45</v>
      </c>
      <c r="C4460" t="s">
        <v>153</v>
      </c>
      <c r="D4460" t="s">
        <v>28</v>
      </c>
      <c r="E4460" s="1">
        <v>45461</v>
      </c>
      <c r="F4460" s="1" t="str">
        <f>TEXT(shipments9[[#This Row],[Shipdate]],"ddd")</f>
        <v>Tue</v>
      </c>
      <c r="G4460" s="1" t="str">
        <f>IF(OR(shipments9[[#This Row],[Day Name]]="Sat",shipments9[[#This Row],[Day Name]]="Sun"),"Weekend","Weekday")</f>
        <v>Weekday</v>
      </c>
      <c r="H4460">
        <v>6437.25</v>
      </c>
      <c r="I4460">
        <v>430</v>
      </c>
      <c r="J4460" t="s">
        <v>172</v>
      </c>
      <c r="K4460" t="s">
        <v>8155</v>
      </c>
      <c r="L4460" t="s">
        <v>8154</v>
      </c>
      <c r="M4460">
        <v>6</v>
      </c>
      <c r="N4460" t="s">
        <v>8159</v>
      </c>
      <c r="O4460" s="4">
        <f>INDEX(products[Cost_per_box], MATCH(shipments9[[#This Row],[PID]], products[PID], 0))</f>
        <v>9.57</v>
      </c>
      <c r="P4460" s="4">
        <f>shipments9[[#This Row],[Boxes]]*shipments9[[#This Row],[Cost Per Box]]</f>
        <v>4115.1000000000004</v>
      </c>
      <c r="Q4460" s="4">
        <f>shipments9[[#This Row],[Amount]] -shipments9[[#This Row],[total cost]]</f>
        <v>2322.1499999999996</v>
      </c>
      <c r="R4460" s="4" t="str">
        <f>IF(shipments9[[#This Row],[Gross Profit]]&lt;0,"Loss","Profit")</f>
        <v>Profit</v>
      </c>
      <c r="S4460" s="9">
        <f>shipments9[[#This Row],[Gross Profit]]/shipments9[[#This Row],[Amount]]</f>
        <v>0.36073633927531162</v>
      </c>
      <c r="T4460" s="11">
        <f>shipments9[[#This Row],[Amount]]/shipments9[[#This Row],[Boxes]]</f>
        <v>14.970348837209302</v>
      </c>
    </row>
    <row r="4461" spans="1:20" hidden="1" x14ac:dyDescent="0.25">
      <c r="A4461" t="s">
        <v>4658</v>
      </c>
      <c r="B4461" t="s">
        <v>45</v>
      </c>
      <c r="C4461" t="s">
        <v>132</v>
      </c>
      <c r="D4461" t="s">
        <v>28</v>
      </c>
      <c r="E4461" s="1">
        <v>45302</v>
      </c>
      <c r="F4461" s="1" t="str">
        <f>TEXT(shipments9[[#This Row],[Shipdate]],"ddd")</f>
        <v>Thu</v>
      </c>
      <c r="G4461" s="1" t="str">
        <f>IF(OR(shipments9[[#This Row],[Day Name]]="Sat",shipments9[[#This Row],[Day Name]]="Sun"),"Weekend","Weekday")</f>
        <v>Weekday</v>
      </c>
      <c r="H4461">
        <v>657</v>
      </c>
      <c r="I4461">
        <v>25</v>
      </c>
      <c r="J4461" t="s">
        <v>172</v>
      </c>
      <c r="K4461" t="s">
        <v>8155</v>
      </c>
      <c r="L4461" t="s">
        <v>8156</v>
      </c>
      <c r="M4461">
        <v>1</v>
      </c>
      <c r="N4461" t="s">
        <v>8163</v>
      </c>
      <c r="O4461" s="4">
        <f>INDEX(products[Cost_per_box], MATCH(shipments9[[#This Row],[PID]], products[PID], 0))</f>
        <v>6.31</v>
      </c>
      <c r="P4461" s="4">
        <f>shipments9[[#This Row],[Boxes]]*shipments9[[#This Row],[Cost Per Box]]</f>
        <v>157.75</v>
      </c>
      <c r="Q4461" s="4">
        <f>shipments9[[#This Row],[Amount]] -shipments9[[#This Row],[total cost]]</f>
        <v>499.25</v>
      </c>
      <c r="R4461" s="4" t="str">
        <f>IF(shipments9[[#This Row],[Gross Profit]]&lt;0,"Loss","Profit")</f>
        <v>Profit</v>
      </c>
      <c r="S4461" s="9">
        <f>shipments9[[#This Row],[Gross Profit]]/shipments9[[#This Row],[Amount]]</f>
        <v>0.75989345509893458</v>
      </c>
      <c r="T4461" s="11">
        <f>shipments9[[#This Row],[Amount]]/shipments9[[#This Row],[Boxes]]</f>
        <v>26.28</v>
      </c>
    </row>
    <row r="4462" spans="1:20" hidden="1" x14ac:dyDescent="0.25">
      <c r="A4462" t="s">
        <v>4659</v>
      </c>
      <c r="B4462" t="s">
        <v>45</v>
      </c>
      <c r="C4462" t="s">
        <v>137</v>
      </c>
      <c r="D4462" t="s">
        <v>28</v>
      </c>
      <c r="E4462" s="1">
        <v>45469</v>
      </c>
      <c r="F4462" s="1" t="str">
        <f>TEXT(shipments9[[#This Row],[Shipdate]],"ddd")</f>
        <v>Wed</v>
      </c>
      <c r="G4462" s="1" t="str">
        <f>IF(OR(shipments9[[#This Row],[Day Name]]="Sat",shipments9[[#This Row],[Day Name]]="Sun"),"Weekend","Weekday")</f>
        <v>Weekday</v>
      </c>
      <c r="H4462">
        <v>2580.75</v>
      </c>
      <c r="I4462">
        <v>136</v>
      </c>
      <c r="J4462" t="s">
        <v>172</v>
      </c>
      <c r="K4462" t="s">
        <v>8155</v>
      </c>
      <c r="L4462" t="s">
        <v>8154</v>
      </c>
      <c r="M4462">
        <v>6</v>
      </c>
      <c r="N4462" t="s">
        <v>8159</v>
      </c>
      <c r="O4462" s="4">
        <f>INDEX(products[Cost_per_box], MATCH(shipments9[[#This Row],[PID]], products[PID], 0))</f>
        <v>7.73</v>
      </c>
      <c r="P4462" s="4">
        <f>shipments9[[#This Row],[Boxes]]*shipments9[[#This Row],[Cost Per Box]]</f>
        <v>1051.28</v>
      </c>
      <c r="Q4462" s="4">
        <f>shipments9[[#This Row],[Amount]] -shipments9[[#This Row],[total cost]]</f>
        <v>1529.47</v>
      </c>
      <c r="R4462" s="4" t="str">
        <f>IF(shipments9[[#This Row],[Gross Profit]]&lt;0,"Loss","Profit")</f>
        <v>Profit</v>
      </c>
      <c r="S4462" s="9">
        <f>shipments9[[#This Row],[Gross Profit]]/shipments9[[#This Row],[Amount]]</f>
        <v>0.59264554877458109</v>
      </c>
      <c r="T4462" s="11">
        <f>shipments9[[#This Row],[Amount]]/shipments9[[#This Row],[Boxes]]</f>
        <v>18.976102941176471</v>
      </c>
    </row>
    <row r="4463" spans="1:20" hidden="1" x14ac:dyDescent="0.25">
      <c r="A4463" t="s">
        <v>4660</v>
      </c>
      <c r="B4463" t="s">
        <v>45</v>
      </c>
      <c r="C4463" t="s">
        <v>141</v>
      </c>
      <c r="D4463" t="s">
        <v>28</v>
      </c>
      <c r="E4463" s="1">
        <v>45268</v>
      </c>
      <c r="F4463" s="1" t="str">
        <f>TEXT(shipments9[[#This Row],[Shipdate]],"ddd")</f>
        <v>Fri</v>
      </c>
      <c r="G4463" s="1" t="str">
        <f>IF(OR(shipments9[[#This Row],[Day Name]]="Sat",shipments9[[#This Row],[Day Name]]="Sun"),"Weekend","Weekday")</f>
        <v>Weekday</v>
      </c>
      <c r="H4463">
        <v>535.5</v>
      </c>
      <c r="I4463">
        <v>42</v>
      </c>
      <c r="J4463" t="s">
        <v>172</v>
      </c>
      <c r="K4463" t="s">
        <v>8151</v>
      </c>
      <c r="L4463" t="s">
        <v>8152</v>
      </c>
      <c r="M4463">
        <v>12</v>
      </c>
      <c r="N4463" t="s">
        <v>8166</v>
      </c>
      <c r="O4463" s="4">
        <f>INDEX(products[Cost_per_box], MATCH(shipments9[[#This Row],[PID]], products[PID], 0))</f>
        <v>8.2200000000000006</v>
      </c>
      <c r="P4463" s="4">
        <f>shipments9[[#This Row],[Boxes]]*shipments9[[#This Row],[Cost Per Box]]</f>
        <v>345.24</v>
      </c>
      <c r="Q4463" s="4">
        <f>shipments9[[#This Row],[Amount]] -shipments9[[#This Row],[total cost]]</f>
        <v>190.26</v>
      </c>
      <c r="R4463" s="4" t="str">
        <f>IF(shipments9[[#This Row],[Gross Profit]]&lt;0,"Loss","Profit")</f>
        <v>Profit</v>
      </c>
      <c r="S4463" s="9">
        <f>shipments9[[#This Row],[Gross Profit]]/shipments9[[#This Row],[Amount]]</f>
        <v>0.35529411764705882</v>
      </c>
      <c r="T4463" s="11">
        <f>shipments9[[#This Row],[Amount]]/shipments9[[#This Row],[Boxes]]</f>
        <v>12.75</v>
      </c>
    </row>
    <row r="4464" spans="1:20" hidden="1" x14ac:dyDescent="0.25">
      <c r="A4464" t="s">
        <v>4661</v>
      </c>
      <c r="B4464" t="s">
        <v>45</v>
      </c>
      <c r="C4464" t="s">
        <v>149</v>
      </c>
      <c r="D4464" t="s">
        <v>28</v>
      </c>
      <c r="E4464" s="1">
        <v>45036</v>
      </c>
      <c r="F4464" s="1" t="str">
        <f>TEXT(shipments9[[#This Row],[Shipdate]],"ddd")</f>
        <v>Thu</v>
      </c>
      <c r="G4464" s="1" t="str">
        <f>IF(OR(shipments9[[#This Row],[Day Name]]="Sat",shipments9[[#This Row],[Day Name]]="Sun"),"Weekend","Weekday")</f>
        <v>Weekday</v>
      </c>
      <c r="H4464">
        <v>3764.25</v>
      </c>
      <c r="I4464">
        <v>222</v>
      </c>
      <c r="J4464" t="s">
        <v>172</v>
      </c>
      <c r="K4464" t="s">
        <v>8151</v>
      </c>
      <c r="L4464" t="s">
        <v>8154</v>
      </c>
      <c r="M4464">
        <v>4</v>
      </c>
      <c r="N4464" t="s">
        <v>8158</v>
      </c>
      <c r="O4464" s="4">
        <f>INDEX(products[Cost_per_box], MATCH(shipments9[[#This Row],[PID]], products[PID], 0))</f>
        <v>6.43</v>
      </c>
      <c r="P4464" s="4">
        <f>shipments9[[#This Row],[Boxes]]*shipments9[[#This Row],[Cost Per Box]]</f>
        <v>1427.46</v>
      </c>
      <c r="Q4464" s="4">
        <f>shipments9[[#This Row],[Amount]] -shipments9[[#This Row],[total cost]]</f>
        <v>2336.79</v>
      </c>
      <c r="R4464" s="4" t="str">
        <f>IF(shipments9[[#This Row],[Gross Profit]]&lt;0,"Loss","Profit")</f>
        <v>Profit</v>
      </c>
      <c r="S4464" s="9">
        <f>shipments9[[#This Row],[Gross Profit]]/shipments9[[#This Row],[Amount]]</f>
        <v>0.62078501693564458</v>
      </c>
      <c r="T4464" s="11">
        <f>shipments9[[#This Row],[Amount]]/shipments9[[#This Row],[Boxes]]</f>
        <v>16.956081081081081</v>
      </c>
    </row>
    <row r="4465" spans="1:20" hidden="1" x14ac:dyDescent="0.25">
      <c r="A4465" t="s">
        <v>4662</v>
      </c>
      <c r="B4465" t="s">
        <v>45</v>
      </c>
      <c r="C4465" t="s">
        <v>153</v>
      </c>
      <c r="D4465" t="s">
        <v>28</v>
      </c>
      <c r="E4465" s="1">
        <v>44985</v>
      </c>
      <c r="F4465" s="1" t="str">
        <f>TEXT(shipments9[[#This Row],[Shipdate]],"ddd")</f>
        <v>Tue</v>
      </c>
      <c r="G4465" s="1" t="str">
        <f>IF(OR(shipments9[[#This Row],[Day Name]]="Sat",shipments9[[#This Row],[Day Name]]="Sun"),"Weekend","Weekday")</f>
        <v>Weekday</v>
      </c>
      <c r="H4465">
        <v>19460.25</v>
      </c>
      <c r="I4465">
        <v>1082</v>
      </c>
      <c r="J4465" t="s">
        <v>172</v>
      </c>
      <c r="K4465" t="s">
        <v>8151</v>
      </c>
      <c r="L4465" t="s">
        <v>8156</v>
      </c>
      <c r="M4465">
        <v>2</v>
      </c>
      <c r="N4465" t="s">
        <v>8157</v>
      </c>
      <c r="O4465" s="4">
        <f>INDEX(products[Cost_per_box], MATCH(shipments9[[#This Row],[PID]], products[PID], 0))</f>
        <v>9.57</v>
      </c>
      <c r="P4465" s="4">
        <f>shipments9[[#This Row],[Boxes]]*shipments9[[#This Row],[Cost Per Box]]</f>
        <v>10354.74</v>
      </c>
      <c r="Q4465" s="4">
        <f>shipments9[[#This Row],[Amount]] -shipments9[[#This Row],[total cost]]</f>
        <v>9105.51</v>
      </c>
      <c r="R4465" s="4" t="str">
        <f>IF(shipments9[[#This Row],[Gross Profit]]&lt;0,"Loss","Profit")</f>
        <v>Profit</v>
      </c>
      <c r="S4465" s="9">
        <f>shipments9[[#This Row],[Gross Profit]]/shipments9[[#This Row],[Amount]]</f>
        <v>0.46790303310594678</v>
      </c>
      <c r="T4465" s="11">
        <f>shipments9[[#This Row],[Amount]]/shipments9[[#This Row],[Boxes]]</f>
        <v>17.985443622920517</v>
      </c>
    </row>
    <row r="4466" spans="1:20" hidden="1" x14ac:dyDescent="0.25">
      <c r="A4466" t="s">
        <v>4663</v>
      </c>
      <c r="B4466" t="s">
        <v>45</v>
      </c>
      <c r="C4466" t="s">
        <v>163</v>
      </c>
      <c r="D4466" t="s">
        <v>28</v>
      </c>
      <c r="E4466" s="1">
        <v>45399</v>
      </c>
      <c r="F4466" s="1" t="str">
        <f>TEXT(shipments9[[#This Row],[Shipdate]],"ddd")</f>
        <v>Wed</v>
      </c>
      <c r="G4466" s="1" t="str">
        <f>IF(OR(shipments9[[#This Row],[Day Name]]="Sat",shipments9[[#This Row],[Day Name]]="Sun"),"Weekend","Weekday")</f>
        <v>Weekday</v>
      </c>
      <c r="H4466">
        <v>3750.75</v>
      </c>
      <c r="I4466">
        <v>376</v>
      </c>
      <c r="J4466" t="s">
        <v>172</v>
      </c>
      <c r="K4466" t="s">
        <v>8155</v>
      </c>
      <c r="L4466" t="s">
        <v>8154</v>
      </c>
      <c r="M4466">
        <v>4</v>
      </c>
      <c r="N4466" t="s">
        <v>8158</v>
      </c>
      <c r="O4466" s="4">
        <f>INDEX(products[Cost_per_box], MATCH(shipments9[[#This Row],[PID]], products[PID], 0))</f>
        <v>3.32</v>
      </c>
      <c r="P4466" s="4">
        <f>shipments9[[#This Row],[Boxes]]*shipments9[[#This Row],[Cost Per Box]]</f>
        <v>1248.32</v>
      </c>
      <c r="Q4466" s="4">
        <f>shipments9[[#This Row],[Amount]] -shipments9[[#This Row],[total cost]]</f>
        <v>2502.4300000000003</v>
      </c>
      <c r="R4466" s="4" t="str">
        <f>IF(shipments9[[#This Row],[Gross Profit]]&lt;0,"Loss","Profit")</f>
        <v>Profit</v>
      </c>
      <c r="S4466" s="9">
        <f>shipments9[[#This Row],[Gross Profit]]/shipments9[[#This Row],[Amount]]</f>
        <v>0.66718123042058264</v>
      </c>
      <c r="T4466" s="11">
        <f>shipments9[[#This Row],[Amount]]/shipments9[[#This Row],[Boxes]]</f>
        <v>9.9753989361702136</v>
      </c>
    </row>
    <row r="4467" spans="1:20" hidden="1" x14ac:dyDescent="0.25">
      <c r="A4467" t="s">
        <v>4664</v>
      </c>
      <c r="B4467" t="s">
        <v>45</v>
      </c>
      <c r="C4467" t="s">
        <v>121</v>
      </c>
      <c r="D4467" t="s">
        <v>28</v>
      </c>
      <c r="E4467" s="1">
        <v>45376</v>
      </c>
      <c r="F4467" s="1" t="str">
        <f>TEXT(shipments9[[#This Row],[Shipdate]],"ddd")</f>
        <v>Mon</v>
      </c>
      <c r="G4467" s="1" t="str">
        <f>IF(OR(shipments9[[#This Row],[Day Name]]="Sat",shipments9[[#This Row],[Day Name]]="Sun"),"Weekend","Weekday")</f>
        <v>Weekday</v>
      </c>
      <c r="H4467">
        <v>9177.75</v>
      </c>
      <c r="I4467">
        <v>574</v>
      </c>
      <c r="J4467" t="s">
        <v>172</v>
      </c>
      <c r="K4467" t="s">
        <v>8155</v>
      </c>
      <c r="L4467" t="s">
        <v>8156</v>
      </c>
      <c r="M4467">
        <v>3</v>
      </c>
      <c r="N4467" t="s">
        <v>8164</v>
      </c>
      <c r="O4467" s="4">
        <f>INDEX(products[Cost_per_box], MATCH(shipments9[[#This Row],[PID]], products[PID], 0))</f>
        <v>5.26</v>
      </c>
      <c r="P4467" s="4">
        <f>shipments9[[#This Row],[Boxes]]*shipments9[[#This Row],[Cost Per Box]]</f>
        <v>3019.24</v>
      </c>
      <c r="Q4467" s="4">
        <f>shipments9[[#This Row],[Amount]] -shipments9[[#This Row],[total cost]]</f>
        <v>6158.51</v>
      </c>
      <c r="R4467" s="4" t="str">
        <f>IF(shipments9[[#This Row],[Gross Profit]]&lt;0,"Loss","Profit")</f>
        <v>Profit</v>
      </c>
      <c r="S4467" s="9">
        <f>shipments9[[#This Row],[Gross Profit]]/shipments9[[#This Row],[Amount]]</f>
        <v>0.67102612296042063</v>
      </c>
      <c r="T4467" s="11">
        <f>shipments9[[#This Row],[Amount]]/shipments9[[#This Row],[Boxes]]</f>
        <v>15.98911149825784</v>
      </c>
    </row>
    <row r="4468" spans="1:20" hidden="1" x14ac:dyDescent="0.25">
      <c r="A4468" t="s">
        <v>4665</v>
      </c>
      <c r="B4468" t="s">
        <v>45</v>
      </c>
      <c r="C4468" t="s">
        <v>124</v>
      </c>
      <c r="D4468" t="s">
        <v>28</v>
      </c>
      <c r="E4468" s="1">
        <v>45209</v>
      </c>
      <c r="F4468" s="1" t="str">
        <f>TEXT(shipments9[[#This Row],[Shipdate]],"ddd")</f>
        <v>Tue</v>
      </c>
      <c r="G4468" s="1" t="str">
        <f>IF(OR(shipments9[[#This Row],[Day Name]]="Sat",shipments9[[#This Row],[Day Name]]="Sun"),"Weekend","Weekday")</f>
        <v>Weekday</v>
      </c>
      <c r="H4468">
        <v>4727.25</v>
      </c>
      <c r="I4468">
        <v>296</v>
      </c>
      <c r="J4468" t="s">
        <v>172</v>
      </c>
      <c r="K4468" t="s">
        <v>8151</v>
      </c>
      <c r="L4468" t="s">
        <v>8152</v>
      </c>
      <c r="M4468">
        <v>10</v>
      </c>
      <c r="N4468" t="s">
        <v>8153</v>
      </c>
      <c r="O4468" s="4">
        <f>INDEX(products[Cost_per_box], MATCH(shipments9[[#This Row],[PID]], products[PID], 0))</f>
        <v>7.48</v>
      </c>
      <c r="P4468" s="4">
        <f>shipments9[[#This Row],[Boxes]]*shipments9[[#This Row],[Cost Per Box]]</f>
        <v>2214.08</v>
      </c>
      <c r="Q4468" s="4">
        <f>shipments9[[#This Row],[Amount]] -shipments9[[#This Row],[total cost]]</f>
        <v>2513.17</v>
      </c>
      <c r="R4468" s="4" t="str">
        <f>IF(shipments9[[#This Row],[Gross Profit]]&lt;0,"Loss","Profit")</f>
        <v>Profit</v>
      </c>
      <c r="S4468" s="9">
        <f>shipments9[[#This Row],[Gross Profit]]/shipments9[[#This Row],[Amount]]</f>
        <v>0.53163467132053521</v>
      </c>
      <c r="T4468" s="11">
        <f>shipments9[[#This Row],[Amount]]/shipments9[[#This Row],[Boxes]]</f>
        <v>15.970439189189189</v>
      </c>
    </row>
    <row r="4469" spans="1:20" hidden="1" x14ac:dyDescent="0.25">
      <c r="A4469" t="s">
        <v>4666</v>
      </c>
      <c r="B4469" t="s">
        <v>45</v>
      </c>
      <c r="C4469" t="s">
        <v>143</v>
      </c>
      <c r="D4469" t="s">
        <v>28</v>
      </c>
      <c r="E4469" s="1">
        <v>45096</v>
      </c>
      <c r="F4469" s="1" t="str">
        <f>TEXT(shipments9[[#This Row],[Shipdate]],"ddd")</f>
        <v>Mon</v>
      </c>
      <c r="G4469" s="1" t="str">
        <f>IF(OR(shipments9[[#This Row],[Day Name]]="Sat",shipments9[[#This Row],[Day Name]]="Sun"),"Weekend","Weekday")</f>
        <v>Weekday</v>
      </c>
      <c r="H4469">
        <v>6615</v>
      </c>
      <c r="I4469">
        <v>390</v>
      </c>
      <c r="J4469" t="s">
        <v>172</v>
      </c>
      <c r="K4469" t="s">
        <v>8151</v>
      </c>
      <c r="L4469" t="s">
        <v>8154</v>
      </c>
      <c r="M4469">
        <v>6</v>
      </c>
      <c r="N4469" t="s">
        <v>8159</v>
      </c>
      <c r="O4469" s="4">
        <f>INDEX(products[Cost_per_box], MATCH(shipments9[[#This Row],[PID]], products[PID], 0))</f>
        <v>10.23</v>
      </c>
      <c r="P4469" s="4">
        <f>shipments9[[#This Row],[Boxes]]*shipments9[[#This Row],[Cost Per Box]]</f>
        <v>3989.7000000000003</v>
      </c>
      <c r="Q4469" s="4">
        <f>shipments9[[#This Row],[Amount]] -shipments9[[#This Row],[total cost]]</f>
        <v>2625.2999999999997</v>
      </c>
      <c r="R4469" s="4" t="str">
        <f>IF(shipments9[[#This Row],[Gross Profit]]&lt;0,"Loss","Profit")</f>
        <v>Profit</v>
      </c>
      <c r="S4469" s="9">
        <f>shipments9[[#This Row],[Gross Profit]]/shipments9[[#This Row],[Amount]]</f>
        <v>0.39687074829931968</v>
      </c>
      <c r="T4469" s="11">
        <f>shipments9[[#This Row],[Amount]]/shipments9[[#This Row],[Boxes]]</f>
        <v>16.96153846153846</v>
      </c>
    </row>
    <row r="4470" spans="1:20" hidden="1" x14ac:dyDescent="0.25">
      <c r="A4470" t="s">
        <v>4667</v>
      </c>
      <c r="B4470" t="s">
        <v>45</v>
      </c>
      <c r="C4470" t="s">
        <v>151</v>
      </c>
      <c r="D4470" t="s">
        <v>28</v>
      </c>
      <c r="E4470" s="1">
        <v>45135</v>
      </c>
      <c r="F4470" s="1" t="str">
        <f>TEXT(shipments9[[#This Row],[Shipdate]],"ddd")</f>
        <v>Fri</v>
      </c>
      <c r="G4470" s="1" t="str">
        <f>IF(OR(shipments9[[#This Row],[Day Name]]="Sat",shipments9[[#This Row],[Day Name]]="Sun"),"Weekend","Weekday")</f>
        <v>Weekday</v>
      </c>
      <c r="H4470">
        <v>2749.5</v>
      </c>
      <c r="I4470">
        <v>145</v>
      </c>
      <c r="J4470" t="s">
        <v>172</v>
      </c>
      <c r="K4470" t="s">
        <v>8151</v>
      </c>
      <c r="L4470" t="s">
        <v>8160</v>
      </c>
      <c r="M4470">
        <v>7</v>
      </c>
      <c r="N4470" t="s">
        <v>8161</v>
      </c>
      <c r="O4470" s="4">
        <f>INDEX(products[Cost_per_box], MATCH(shipments9[[#This Row],[PID]], products[PID], 0))</f>
        <v>12.41</v>
      </c>
      <c r="P4470" s="4">
        <f>shipments9[[#This Row],[Boxes]]*shipments9[[#This Row],[Cost Per Box]]</f>
        <v>1799.45</v>
      </c>
      <c r="Q4470" s="4">
        <f>shipments9[[#This Row],[Amount]] -shipments9[[#This Row],[total cost]]</f>
        <v>950.05</v>
      </c>
      <c r="R4470" s="4" t="str">
        <f>IF(shipments9[[#This Row],[Gross Profit]]&lt;0,"Loss","Profit")</f>
        <v>Profit</v>
      </c>
      <c r="S4470" s="9">
        <f>shipments9[[#This Row],[Gross Profit]]/shipments9[[#This Row],[Amount]]</f>
        <v>0.34553555191853064</v>
      </c>
      <c r="T4470" s="11">
        <f>shipments9[[#This Row],[Amount]]/shipments9[[#This Row],[Boxes]]</f>
        <v>18.96206896551724</v>
      </c>
    </row>
    <row r="4471" spans="1:20" hidden="1" x14ac:dyDescent="0.25">
      <c r="A4471" t="s">
        <v>4668</v>
      </c>
      <c r="B4471" t="s">
        <v>45</v>
      </c>
      <c r="C4471" t="s">
        <v>153</v>
      </c>
      <c r="D4471" t="s">
        <v>28</v>
      </c>
      <c r="E4471" s="1">
        <v>45308</v>
      </c>
      <c r="F4471" s="1" t="str">
        <f>TEXT(shipments9[[#This Row],[Shipdate]],"ddd")</f>
        <v>Wed</v>
      </c>
      <c r="G4471" s="1" t="str">
        <f>IF(OR(shipments9[[#This Row],[Day Name]]="Sat",shipments9[[#This Row],[Day Name]]="Sun"),"Weekend","Weekday")</f>
        <v>Weekday</v>
      </c>
      <c r="H4471">
        <v>4983.75</v>
      </c>
      <c r="I4471">
        <v>277</v>
      </c>
      <c r="J4471" t="s">
        <v>172</v>
      </c>
      <c r="K4471" t="s">
        <v>8155</v>
      </c>
      <c r="L4471" t="s">
        <v>8156</v>
      </c>
      <c r="M4471">
        <v>1</v>
      </c>
      <c r="N4471" t="s">
        <v>8163</v>
      </c>
      <c r="O4471" s="4">
        <f>INDEX(products[Cost_per_box], MATCH(shipments9[[#This Row],[PID]], products[PID], 0))</f>
        <v>9.57</v>
      </c>
      <c r="P4471" s="4">
        <f>shipments9[[#This Row],[Boxes]]*shipments9[[#This Row],[Cost Per Box]]</f>
        <v>2650.89</v>
      </c>
      <c r="Q4471" s="4">
        <f>shipments9[[#This Row],[Amount]] -shipments9[[#This Row],[total cost]]</f>
        <v>2332.86</v>
      </c>
      <c r="R4471" s="4" t="str">
        <f>IF(shipments9[[#This Row],[Gross Profit]]&lt;0,"Loss","Profit")</f>
        <v>Profit</v>
      </c>
      <c r="S4471" s="9">
        <f>shipments9[[#This Row],[Gross Profit]]/shipments9[[#This Row],[Amount]]</f>
        <v>0.46809330323551546</v>
      </c>
      <c r="T4471" s="11">
        <f>shipments9[[#This Row],[Amount]]/shipments9[[#This Row],[Boxes]]</f>
        <v>17.991877256317689</v>
      </c>
    </row>
    <row r="4472" spans="1:20" x14ac:dyDescent="0.25">
      <c r="A4472" t="s">
        <v>4669</v>
      </c>
      <c r="B4472" t="s">
        <v>45</v>
      </c>
      <c r="C4472" t="s">
        <v>155</v>
      </c>
      <c r="D4472" t="s">
        <v>28</v>
      </c>
      <c r="E4472" s="1">
        <v>45182</v>
      </c>
      <c r="F4472" s="1" t="str">
        <f>TEXT(shipments9[[#This Row],[Shipdate]],"ddd")</f>
        <v>Wed</v>
      </c>
      <c r="G4472" s="1" t="str">
        <f>IF(OR(shipments9[[#This Row],[Day Name]]="Sat",shipments9[[#This Row],[Day Name]]="Sun"),"Weekend","Weekday")</f>
        <v>Weekday</v>
      </c>
      <c r="H4472">
        <v>13299.75</v>
      </c>
      <c r="I4472">
        <v>1663</v>
      </c>
      <c r="J4472" t="s">
        <v>172</v>
      </c>
      <c r="K4472" t="s">
        <v>8151</v>
      </c>
      <c r="L4472" t="s">
        <v>8160</v>
      </c>
      <c r="M4472">
        <v>9</v>
      </c>
      <c r="N4472" t="s">
        <v>8167</v>
      </c>
      <c r="O4472" s="4">
        <f>INDEX(products[Cost_per_box], MATCH(shipments9[[#This Row],[PID]], products[PID], 0))</f>
        <v>8.43</v>
      </c>
      <c r="P4472" s="4">
        <f>shipments9[[#This Row],[Boxes]]*shipments9[[#This Row],[Cost Per Box]]</f>
        <v>14019.09</v>
      </c>
      <c r="Q4472" s="4">
        <f>shipments9[[#This Row],[Amount]] -shipments9[[#This Row],[total cost]]</f>
        <v>-719.34000000000015</v>
      </c>
      <c r="R4472" s="4" t="str">
        <f>IF(shipments9[[#This Row],[Gross Profit]]&lt;0,"Loss","Profit")</f>
        <v>Loss</v>
      </c>
      <c r="S4472" s="9">
        <f>shipments9[[#This Row],[Gross Profit]]/shipments9[[#This Row],[Amount]]</f>
        <v>-5.4086730953589367E-2</v>
      </c>
      <c r="T4472" s="11">
        <f>shipments9[[#This Row],[Amount]]/shipments9[[#This Row],[Boxes]]</f>
        <v>7.9974443776307877</v>
      </c>
    </row>
    <row r="4473" spans="1:20" hidden="1" x14ac:dyDescent="0.25">
      <c r="A4473" t="s">
        <v>4670</v>
      </c>
      <c r="B4473" t="s">
        <v>45</v>
      </c>
      <c r="C4473" t="s">
        <v>157</v>
      </c>
      <c r="D4473" t="s">
        <v>28</v>
      </c>
      <c r="E4473" s="1">
        <v>45117</v>
      </c>
      <c r="F4473" s="1" t="str">
        <f>TEXT(shipments9[[#This Row],[Shipdate]],"ddd")</f>
        <v>Mon</v>
      </c>
      <c r="G4473" s="1" t="str">
        <f>IF(OR(shipments9[[#This Row],[Day Name]]="Sat",shipments9[[#This Row],[Day Name]]="Sun"),"Weekend","Weekday")</f>
        <v>Weekday</v>
      </c>
      <c r="H4473">
        <v>10390.5</v>
      </c>
      <c r="I4473">
        <v>1485</v>
      </c>
      <c r="J4473" t="s">
        <v>172</v>
      </c>
      <c r="K4473" t="s">
        <v>8151</v>
      </c>
      <c r="L4473" t="s">
        <v>8160</v>
      </c>
      <c r="M4473">
        <v>7</v>
      </c>
      <c r="N4473" t="s">
        <v>8161</v>
      </c>
      <c r="O4473" s="4">
        <f>INDEX(products[Cost_per_box], MATCH(shipments9[[#This Row],[PID]], products[PID], 0))</f>
        <v>6.8</v>
      </c>
      <c r="P4473" s="4">
        <f>shipments9[[#This Row],[Boxes]]*shipments9[[#This Row],[Cost Per Box]]</f>
        <v>10098</v>
      </c>
      <c r="Q4473" s="4">
        <f>shipments9[[#This Row],[Amount]] -shipments9[[#This Row],[total cost]]</f>
        <v>292.5</v>
      </c>
      <c r="R4473" s="4" t="str">
        <f>IF(shipments9[[#This Row],[Gross Profit]]&lt;0,"Loss","Profit")</f>
        <v>Profit</v>
      </c>
      <c r="S4473" s="9">
        <f>shipments9[[#This Row],[Gross Profit]]/shipments9[[#This Row],[Amount]]</f>
        <v>2.8150714595062798E-2</v>
      </c>
      <c r="T4473" s="11">
        <f>shipments9[[#This Row],[Amount]]/shipments9[[#This Row],[Boxes]]</f>
        <v>6.9969696969696971</v>
      </c>
    </row>
    <row r="4474" spans="1:20" hidden="1" x14ac:dyDescent="0.25">
      <c r="A4474" t="s">
        <v>4671</v>
      </c>
      <c r="B4474" t="s">
        <v>45</v>
      </c>
      <c r="C4474" t="s">
        <v>161</v>
      </c>
      <c r="D4474" t="s">
        <v>28</v>
      </c>
      <c r="E4474" s="1">
        <v>45246</v>
      </c>
      <c r="F4474" s="1" t="str">
        <f>TEXT(shipments9[[#This Row],[Shipdate]],"ddd")</f>
        <v>Thu</v>
      </c>
      <c r="G4474" s="1" t="str">
        <f>IF(OR(shipments9[[#This Row],[Day Name]]="Sat",shipments9[[#This Row],[Day Name]]="Sun"),"Weekend","Weekday")</f>
        <v>Weekday</v>
      </c>
      <c r="H4474">
        <v>2139.75</v>
      </c>
      <c r="I4474">
        <v>214</v>
      </c>
      <c r="J4474" t="s">
        <v>172</v>
      </c>
      <c r="K4474" t="s">
        <v>8151</v>
      </c>
      <c r="L4474" t="s">
        <v>8152</v>
      </c>
      <c r="M4474">
        <v>11</v>
      </c>
      <c r="N4474" t="s">
        <v>8165</v>
      </c>
      <c r="O4474" s="4">
        <f>INDEX(products[Cost_per_box], MATCH(shipments9[[#This Row],[PID]], products[PID], 0))</f>
        <v>2.76</v>
      </c>
      <c r="P4474" s="4">
        <f>shipments9[[#This Row],[Boxes]]*shipments9[[#This Row],[Cost Per Box]]</f>
        <v>590.64</v>
      </c>
      <c r="Q4474" s="4">
        <f>shipments9[[#This Row],[Amount]] -shipments9[[#This Row],[total cost]]</f>
        <v>1549.1100000000001</v>
      </c>
      <c r="R4474" s="4" t="str">
        <f>IF(shipments9[[#This Row],[Gross Profit]]&lt;0,"Loss","Profit")</f>
        <v>Profit</v>
      </c>
      <c r="S4474" s="9">
        <f>shipments9[[#This Row],[Gross Profit]]/shipments9[[#This Row],[Amount]]</f>
        <v>0.72396775324220131</v>
      </c>
      <c r="T4474" s="11">
        <f>shipments9[[#This Row],[Amount]]/shipments9[[#This Row],[Boxes]]</f>
        <v>9.9988317757009337</v>
      </c>
    </row>
    <row r="4475" spans="1:20" hidden="1" x14ac:dyDescent="0.25">
      <c r="A4475" t="s">
        <v>4672</v>
      </c>
      <c r="B4475" t="s">
        <v>45</v>
      </c>
      <c r="C4475" t="s">
        <v>163</v>
      </c>
      <c r="D4475" t="s">
        <v>28</v>
      </c>
      <c r="E4475" s="1">
        <v>45391</v>
      </c>
      <c r="F4475" s="1" t="str">
        <f>TEXT(shipments9[[#This Row],[Shipdate]],"ddd")</f>
        <v>Tue</v>
      </c>
      <c r="G4475" s="1" t="str">
        <f>IF(OR(shipments9[[#This Row],[Day Name]]="Sat",shipments9[[#This Row],[Day Name]]="Sun"),"Weekend","Weekday")</f>
        <v>Weekday</v>
      </c>
      <c r="H4475">
        <v>4590</v>
      </c>
      <c r="I4475">
        <v>418</v>
      </c>
      <c r="J4475" t="s">
        <v>172</v>
      </c>
      <c r="K4475" t="s">
        <v>8155</v>
      </c>
      <c r="L4475" t="s">
        <v>8154</v>
      </c>
      <c r="M4475">
        <v>4</v>
      </c>
      <c r="N4475" t="s">
        <v>8158</v>
      </c>
      <c r="O4475" s="4">
        <f>INDEX(products[Cost_per_box], MATCH(shipments9[[#This Row],[PID]], products[PID], 0))</f>
        <v>3.32</v>
      </c>
      <c r="P4475" s="4">
        <f>shipments9[[#This Row],[Boxes]]*shipments9[[#This Row],[Cost Per Box]]</f>
        <v>1387.76</v>
      </c>
      <c r="Q4475" s="4">
        <f>shipments9[[#This Row],[Amount]] -shipments9[[#This Row],[total cost]]</f>
        <v>3202.24</v>
      </c>
      <c r="R4475" s="4" t="str">
        <f>IF(shipments9[[#This Row],[Gross Profit]]&lt;0,"Loss","Profit")</f>
        <v>Profit</v>
      </c>
      <c r="S4475" s="9">
        <f>shipments9[[#This Row],[Gross Profit]]/shipments9[[#This Row],[Amount]]</f>
        <v>0.69765577342047924</v>
      </c>
      <c r="T4475" s="11">
        <f>shipments9[[#This Row],[Amount]]/shipments9[[#This Row],[Boxes]]</f>
        <v>10.980861244019138</v>
      </c>
    </row>
    <row r="4476" spans="1:20" hidden="1" x14ac:dyDescent="0.25">
      <c r="A4476" t="s">
        <v>4673</v>
      </c>
      <c r="B4476" t="s">
        <v>45</v>
      </c>
      <c r="C4476" t="s">
        <v>124</v>
      </c>
      <c r="D4476" t="s">
        <v>28</v>
      </c>
      <c r="E4476" s="1">
        <v>45131</v>
      </c>
      <c r="F4476" s="1" t="str">
        <f>TEXT(shipments9[[#This Row],[Shipdate]],"ddd")</f>
        <v>Mon</v>
      </c>
      <c r="G4476" s="1" t="str">
        <f>IF(OR(shipments9[[#This Row],[Day Name]]="Sat",shipments9[[#This Row],[Day Name]]="Sun"),"Weekend","Weekday")</f>
        <v>Weekday</v>
      </c>
      <c r="H4476">
        <v>1026</v>
      </c>
      <c r="I4476">
        <v>61</v>
      </c>
      <c r="J4476" t="s">
        <v>172</v>
      </c>
      <c r="K4476" t="s">
        <v>8151</v>
      </c>
      <c r="L4476" t="s">
        <v>8160</v>
      </c>
      <c r="M4476">
        <v>7</v>
      </c>
      <c r="N4476" t="s">
        <v>8161</v>
      </c>
      <c r="O4476" s="4">
        <f>INDEX(products[Cost_per_box], MATCH(shipments9[[#This Row],[PID]], products[PID], 0))</f>
        <v>7.48</v>
      </c>
      <c r="P4476" s="4">
        <f>shipments9[[#This Row],[Boxes]]*shipments9[[#This Row],[Cost Per Box]]</f>
        <v>456.28000000000003</v>
      </c>
      <c r="Q4476" s="4">
        <f>shipments9[[#This Row],[Amount]] -shipments9[[#This Row],[total cost]]</f>
        <v>569.72</v>
      </c>
      <c r="R4476" s="4" t="str">
        <f>IF(shipments9[[#This Row],[Gross Profit]]&lt;0,"Loss","Profit")</f>
        <v>Profit</v>
      </c>
      <c r="S4476" s="9">
        <f>shipments9[[#This Row],[Gross Profit]]/shipments9[[#This Row],[Amount]]</f>
        <v>0.55528265107212482</v>
      </c>
      <c r="T4476" s="11">
        <f>shipments9[[#This Row],[Amount]]/shipments9[[#This Row],[Boxes]]</f>
        <v>16.819672131147541</v>
      </c>
    </row>
    <row r="4477" spans="1:20" hidden="1" x14ac:dyDescent="0.25">
      <c r="A4477" t="s">
        <v>4674</v>
      </c>
      <c r="B4477" t="s">
        <v>45</v>
      </c>
      <c r="C4477" t="s">
        <v>135</v>
      </c>
      <c r="D4477" t="s">
        <v>28</v>
      </c>
      <c r="E4477" s="1">
        <v>44952</v>
      </c>
      <c r="F4477" s="1" t="str">
        <f>TEXT(shipments9[[#This Row],[Shipdate]],"ddd")</f>
        <v>Thu</v>
      </c>
      <c r="G4477" s="1" t="str">
        <f>IF(OR(shipments9[[#This Row],[Day Name]]="Sat",shipments9[[#This Row],[Day Name]]="Sun"),"Weekend","Weekday")</f>
        <v>Weekday</v>
      </c>
      <c r="H4477">
        <v>5431.5</v>
      </c>
      <c r="I4477">
        <v>209</v>
      </c>
      <c r="J4477" t="s">
        <v>172</v>
      </c>
      <c r="K4477" t="s">
        <v>8151</v>
      </c>
      <c r="L4477" t="s">
        <v>8156</v>
      </c>
      <c r="M4477">
        <v>1</v>
      </c>
      <c r="N4477" t="s">
        <v>8163</v>
      </c>
      <c r="O4477" s="4">
        <f>INDEX(products[Cost_per_box], MATCH(shipments9[[#This Row],[PID]], products[PID], 0))</f>
        <v>9.94</v>
      </c>
      <c r="P4477" s="4">
        <f>shipments9[[#This Row],[Boxes]]*shipments9[[#This Row],[Cost Per Box]]</f>
        <v>2077.46</v>
      </c>
      <c r="Q4477" s="4">
        <f>shipments9[[#This Row],[Amount]] -shipments9[[#This Row],[total cost]]</f>
        <v>3354.04</v>
      </c>
      <c r="R4477" s="4" t="str">
        <f>IF(shipments9[[#This Row],[Gross Profit]]&lt;0,"Loss","Profit")</f>
        <v>Profit</v>
      </c>
      <c r="S4477" s="9">
        <f>shipments9[[#This Row],[Gross Profit]]/shipments9[[#This Row],[Amount]]</f>
        <v>0.61751633986928101</v>
      </c>
      <c r="T4477" s="11">
        <f>shipments9[[#This Row],[Amount]]/shipments9[[#This Row],[Boxes]]</f>
        <v>25.988038277511961</v>
      </c>
    </row>
    <row r="4478" spans="1:20" hidden="1" x14ac:dyDescent="0.25">
      <c r="A4478" t="s">
        <v>4675</v>
      </c>
      <c r="B4478" t="s">
        <v>45</v>
      </c>
      <c r="C4478" t="s">
        <v>143</v>
      </c>
      <c r="D4478" t="s">
        <v>28</v>
      </c>
      <c r="E4478" s="1">
        <v>45159</v>
      </c>
      <c r="F4478" s="1" t="str">
        <f>TEXT(shipments9[[#This Row],[Shipdate]],"ddd")</f>
        <v>Mon</v>
      </c>
      <c r="G4478" s="1" t="str">
        <f>IF(OR(shipments9[[#This Row],[Day Name]]="Sat",shipments9[[#This Row],[Day Name]]="Sun"),"Weekend","Weekday")</f>
        <v>Weekday</v>
      </c>
      <c r="H4478">
        <v>2414.25</v>
      </c>
      <c r="I4478">
        <v>121</v>
      </c>
      <c r="J4478" t="s">
        <v>172</v>
      </c>
      <c r="K4478" t="s">
        <v>8151</v>
      </c>
      <c r="L4478" t="s">
        <v>8160</v>
      </c>
      <c r="M4478">
        <v>8</v>
      </c>
      <c r="N4478" t="s">
        <v>8162</v>
      </c>
      <c r="O4478" s="4">
        <f>INDEX(products[Cost_per_box], MATCH(shipments9[[#This Row],[PID]], products[PID], 0))</f>
        <v>10.23</v>
      </c>
      <c r="P4478" s="4">
        <f>shipments9[[#This Row],[Boxes]]*shipments9[[#This Row],[Cost Per Box]]</f>
        <v>1237.8300000000002</v>
      </c>
      <c r="Q4478" s="4">
        <f>shipments9[[#This Row],[Amount]] -shipments9[[#This Row],[total cost]]</f>
        <v>1176.4199999999998</v>
      </c>
      <c r="R4478" s="4" t="str">
        <f>IF(shipments9[[#This Row],[Gross Profit]]&lt;0,"Loss","Profit")</f>
        <v>Profit</v>
      </c>
      <c r="S4478" s="9">
        <f>shipments9[[#This Row],[Gross Profit]]/shipments9[[#This Row],[Amount]]</f>
        <v>0.48728176452314376</v>
      </c>
      <c r="T4478" s="11">
        <f>shipments9[[#This Row],[Amount]]/shipments9[[#This Row],[Boxes]]</f>
        <v>19.952479338842974</v>
      </c>
    </row>
    <row r="4479" spans="1:20" hidden="1" x14ac:dyDescent="0.25">
      <c r="A4479" t="s">
        <v>4676</v>
      </c>
      <c r="B4479" t="s">
        <v>45</v>
      </c>
      <c r="C4479" t="s">
        <v>143</v>
      </c>
      <c r="D4479" t="s">
        <v>28</v>
      </c>
      <c r="E4479" s="1">
        <v>45138</v>
      </c>
      <c r="F4479" s="1" t="str">
        <f>TEXT(shipments9[[#This Row],[Shipdate]],"ddd")</f>
        <v>Mon</v>
      </c>
      <c r="G4479" s="1" t="str">
        <f>IF(OR(shipments9[[#This Row],[Day Name]]="Sat",shipments9[[#This Row],[Day Name]]="Sun"),"Weekend","Weekday")</f>
        <v>Weekday</v>
      </c>
      <c r="H4479">
        <v>4788</v>
      </c>
      <c r="I4479">
        <v>228</v>
      </c>
      <c r="J4479" t="s">
        <v>172</v>
      </c>
      <c r="K4479" t="s">
        <v>8151</v>
      </c>
      <c r="L4479" t="s">
        <v>8160</v>
      </c>
      <c r="M4479">
        <v>7</v>
      </c>
      <c r="N4479" t="s">
        <v>8161</v>
      </c>
      <c r="O4479" s="4">
        <f>INDEX(products[Cost_per_box], MATCH(shipments9[[#This Row],[PID]], products[PID], 0))</f>
        <v>10.23</v>
      </c>
      <c r="P4479" s="4">
        <f>shipments9[[#This Row],[Boxes]]*shipments9[[#This Row],[Cost Per Box]]</f>
        <v>2332.44</v>
      </c>
      <c r="Q4479" s="4">
        <f>shipments9[[#This Row],[Amount]] -shipments9[[#This Row],[total cost]]</f>
        <v>2455.56</v>
      </c>
      <c r="R4479" s="4" t="str">
        <f>IF(shipments9[[#This Row],[Gross Profit]]&lt;0,"Loss","Profit")</f>
        <v>Profit</v>
      </c>
      <c r="S4479" s="9">
        <f>shipments9[[#This Row],[Gross Profit]]/shipments9[[#This Row],[Amount]]</f>
        <v>0.5128571428571429</v>
      </c>
      <c r="T4479" s="11">
        <f>shipments9[[#This Row],[Amount]]/shipments9[[#This Row],[Boxes]]</f>
        <v>21</v>
      </c>
    </row>
    <row r="4480" spans="1:20" hidden="1" x14ac:dyDescent="0.25">
      <c r="A4480" t="s">
        <v>4677</v>
      </c>
      <c r="B4480" t="s">
        <v>45</v>
      </c>
      <c r="C4480" t="s">
        <v>145</v>
      </c>
      <c r="D4480" t="s">
        <v>28</v>
      </c>
      <c r="E4480" s="1">
        <v>44957</v>
      </c>
      <c r="F4480" s="1" t="str">
        <f>TEXT(shipments9[[#This Row],[Shipdate]],"ddd")</f>
        <v>Tue</v>
      </c>
      <c r="G4480" s="1" t="str">
        <f>IF(OR(shipments9[[#This Row],[Day Name]]="Sat",shipments9[[#This Row],[Day Name]]="Sun"),"Weekend","Weekday")</f>
        <v>Weekday</v>
      </c>
      <c r="H4480">
        <v>7447.5</v>
      </c>
      <c r="I4480">
        <v>497</v>
      </c>
      <c r="J4480" t="s">
        <v>172</v>
      </c>
      <c r="K4480" t="s">
        <v>8151</v>
      </c>
      <c r="L4480" t="s">
        <v>8156</v>
      </c>
      <c r="M4480">
        <v>1</v>
      </c>
      <c r="N4480" t="s">
        <v>8163</v>
      </c>
      <c r="O4480" s="4">
        <f>INDEX(products[Cost_per_box], MATCH(shipments9[[#This Row],[PID]], products[PID], 0))</f>
        <v>4.74</v>
      </c>
      <c r="P4480" s="4">
        <f>shipments9[[#This Row],[Boxes]]*shipments9[[#This Row],[Cost Per Box]]</f>
        <v>2355.7800000000002</v>
      </c>
      <c r="Q4480" s="4">
        <f>shipments9[[#This Row],[Amount]] -shipments9[[#This Row],[total cost]]</f>
        <v>5091.7199999999993</v>
      </c>
      <c r="R4480" s="4" t="str">
        <f>IF(shipments9[[#This Row],[Gross Profit]]&lt;0,"Loss","Profit")</f>
        <v>Profit</v>
      </c>
      <c r="S4480" s="9">
        <f>shipments9[[#This Row],[Gross Profit]]/shipments9[[#This Row],[Amount]]</f>
        <v>0.6836817724068478</v>
      </c>
      <c r="T4480" s="11">
        <f>shipments9[[#This Row],[Amount]]/shipments9[[#This Row],[Boxes]]</f>
        <v>14.984909456740443</v>
      </c>
    </row>
    <row r="4481" spans="1:20" hidden="1" x14ac:dyDescent="0.25">
      <c r="A4481" t="s">
        <v>4678</v>
      </c>
      <c r="B4481" t="s">
        <v>45</v>
      </c>
      <c r="C4481" t="s">
        <v>145</v>
      </c>
      <c r="D4481" t="s">
        <v>28</v>
      </c>
      <c r="E4481" s="1">
        <v>44979</v>
      </c>
      <c r="F4481" s="1" t="str">
        <f>TEXT(shipments9[[#This Row],[Shipdate]],"ddd")</f>
        <v>Wed</v>
      </c>
      <c r="G4481" s="1" t="str">
        <f>IF(OR(shipments9[[#This Row],[Day Name]]="Sat",shipments9[[#This Row],[Day Name]]="Sun"),"Weekend","Weekday")</f>
        <v>Weekday</v>
      </c>
      <c r="H4481">
        <v>8131.5</v>
      </c>
      <c r="I4481">
        <v>581</v>
      </c>
      <c r="J4481" t="s">
        <v>172</v>
      </c>
      <c r="K4481" t="s">
        <v>8151</v>
      </c>
      <c r="L4481" t="s">
        <v>8156</v>
      </c>
      <c r="M4481">
        <v>2</v>
      </c>
      <c r="N4481" t="s">
        <v>8157</v>
      </c>
      <c r="O4481" s="4">
        <f>INDEX(products[Cost_per_box], MATCH(shipments9[[#This Row],[PID]], products[PID], 0))</f>
        <v>4.74</v>
      </c>
      <c r="P4481" s="4">
        <f>shipments9[[#This Row],[Boxes]]*shipments9[[#This Row],[Cost Per Box]]</f>
        <v>2753.94</v>
      </c>
      <c r="Q4481" s="4">
        <f>shipments9[[#This Row],[Amount]] -shipments9[[#This Row],[total cost]]</f>
        <v>5377.5599999999995</v>
      </c>
      <c r="R4481" s="4" t="str">
        <f>IF(shipments9[[#This Row],[Gross Profit]]&lt;0,"Loss","Profit")</f>
        <v>Profit</v>
      </c>
      <c r="S4481" s="9">
        <f>shipments9[[#This Row],[Gross Profit]]/shipments9[[#This Row],[Amount]]</f>
        <v>0.6613244788784356</v>
      </c>
      <c r="T4481" s="11">
        <f>shipments9[[#This Row],[Amount]]/shipments9[[#This Row],[Boxes]]</f>
        <v>13.995697074010327</v>
      </c>
    </row>
    <row r="4482" spans="1:20" hidden="1" x14ac:dyDescent="0.25">
      <c r="A4482" t="s">
        <v>4679</v>
      </c>
      <c r="B4482" t="s">
        <v>45</v>
      </c>
      <c r="C4482" t="s">
        <v>155</v>
      </c>
      <c r="D4482" t="s">
        <v>28</v>
      </c>
      <c r="E4482" s="1">
        <v>45176</v>
      </c>
      <c r="F4482" s="1" t="str">
        <f>TEXT(shipments9[[#This Row],[Shipdate]],"ddd")</f>
        <v>Thu</v>
      </c>
      <c r="G4482" s="1" t="str">
        <f>IF(OR(shipments9[[#This Row],[Day Name]]="Sat",shipments9[[#This Row],[Day Name]]="Sun"),"Weekend","Weekday")</f>
        <v>Weekday</v>
      </c>
      <c r="H4482">
        <v>186.75</v>
      </c>
      <c r="I4482">
        <v>21</v>
      </c>
      <c r="J4482" t="s">
        <v>172</v>
      </c>
      <c r="K4482" t="s">
        <v>8151</v>
      </c>
      <c r="L4482" t="s">
        <v>8160</v>
      </c>
      <c r="M4482">
        <v>9</v>
      </c>
      <c r="N4482" t="s">
        <v>8167</v>
      </c>
      <c r="O4482" s="4">
        <f>INDEX(products[Cost_per_box], MATCH(shipments9[[#This Row],[PID]], products[PID], 0))</f>
        <v>8.43</v>
      </c>
      <c r="P4482" s="4">
        <f>shipments9[[#This Row],[Boxes]]*shipments9[[#This Row],[Cost Per Box]]</f>
        <v>177.03</v>
      </c>
      <c r="Q4482" s="4">
        <f>shipments9[[#This Row],[Amount]] -shipments9[[#This Row],[total cost]]</f>
        <v>9.7199999999999989</v>
      </c>
      <c r="R4482" s="4" t="str">
        <f>IF(shipments9[[#This Row],[Gross Profit]]&lt;0,"Loss","Profit")</f>
        <v>Profit</v>
      </c>
      <c r="S4482" s="9">
        <f>shipments9[[#This Row],[Gross Profit]]/shipments9[[#This Row],[Amount]]</f>
        <v>5.2048192771084328E-2</v>
      </c>
      <c r="T4482" s="11">
        <f>shipments9[[#This Row],[Amount]]/shipments9[[#This Row],[Boxes]]</f>
        <v>8.8928571428571423</v>
      </c>
    </row>
    <row r="4483" spans="1:20" hidden="1" x14ac:dyDescent="0.25">
      <c r="A4483" t="s">
        <v>4680</v>
      </c>
      <c r="B4483" t="s">
        <v>45</v>
      </c>
      <c r="C4483" t="s">
        <v>157</v>
      </c>
      <c r="D4483" t="s">
        <v>28</v>
      </c>
      <c r="E4483" s="1">
        <v>44995</v>
      </c>
      <c r="F4483" s="1" t="str">
        <f>TEXT(shipments9[[#This Row],[Shipdate]],"ddd")</f>
        <v>Fri</v>
      </c>
      <c r="G4483" s="1" t="str">
        <f>IF(OR(shipments9[[#This Row],[Day Name]]="Sat",shipments9[[#This Row],[Day Name]]="Sun"),"Weekend","Weekday")</f>
        <v>Weekday</v>
      </c>
      <c r="H4483">
        <v>28874.25</v>
      </c>
      <c r="I4483">
        <v>3209</v>
      </c>
      <c r="J4483" t="s">
        <v>172</v>
      </c>
      <c r="K4483" t="s">
        <v>8151</v>
      </c>
      <c r="L4483" t="s">
        <v>8156</v>
      </c>
      <c r="M4483">
        <v>3</v>
      </c>
      <c r="N4483" t="s">
        <v>8164</v>
      </c>
      <c r="O4483" s="4">
        <f>INDEX(products[Cost_per_box], MATCH(shipments9[[#This Row],[PID]], products[PID], 0))</f>
        <v>6.8</v>
      </c>
      <c r="P4483" s="4">
        <f>shipments9[[#This Row],[Boxes]]*shipments9[[#This Row],[Cost Per Box]]</f>
        <v>21821.200000000001</v>
      </c>
      <c r="Q4483" s="4">
        <f>shipments9[[#This Row],[Amount]] -shipments9[[#This Row],[total cost]]</f>
        <v>7053.0499999999993</v>
      </c>
      <c r="R4483" s="4" t="str">
        <f>IF(shipments9[[#This Row],[Gross Profit]]&lt;0,"Loss","Profit")</f>
        <v>Profit</v>
      </c>
      <c r="S4483" s="9">
        <f>shipments9[[#This Row],[Gross Profit]]/shipments9[[#This Row],[Amount]]</f>
        <v>0.2442678164800817</v>
      </c>
      <c r="T4483" s="11">
        <f>shipments9[[#This Row],[Amount]]/shipments9[[#This Row],[Boxes]]</f>
        <v>8.9978965409784983</v>
      </c>
    </row>
    <row r="4484" spans="1:20" hidden="1" x14ac:dyDescent="0.25">
      <c r="A4484" t="s">
        <v>4681</v>
      </c>
      <c r="B4484" t="s">
        <v>45</v>
      </c>
      <c r="C4484" t="s">
        <v>161</v>
      </c>
      <c r="D4484" t="s">
        <v>28</v>
      </c>
      <c r="E4484" s="1">
        <v>45062</v>
      </c>
      <c r="F4484" s="1" t="str">
        <f>TEXT(shipments9[[#This Row],[Shipdate]],"ddd")</f>
        <v>Tue</v>
      </c>
      <c r="G4484" s="1" t="str">
        <f>IF(OR(shipments9[[#This Row],[Day Name]]="Sat",shipments9[[#This Row],[Day Name]]="Sun"),"Weekend","Weekday")</f>
        <v>Weekday</v>
      </c>
      <c r="H4484">
        <v>2025</v>
      </c>
      <c r="I4484">
        <v>169</v>
      </c>
      <c r="J4484" t="s">
        <v>172</v>
      </c>
      <c r="K4484" t="s">
        <v>8151</v>
      </c>
      <c r="L4484" t="s">
        <v>8154</v>
      </c>
      <c r="M4484">
        <v>5</v>
      </c>
      <c r="N4484" t="s">
        <v>201</v>
      </c>
      <c r="O4484" s="4">
        <f>INDEX(products[Cost_per_box], MATCH(shipments9[[#This Row],[PID]], products[PID], 0))</f>
        <v>2.76</v>
      </c>
      <c r="P4484" s="4">
        <f>shipments9[[#This Row],[Boxes]]*shipments9[[#This Row],[Cost Per Box]]</f>
        <v>466.43999999999994</v>
      </c>
      <c r="Q4484" s="4">
        <f>shipments9[[#This Row],[Amount]] -shipments9[[#This Row],[total cost]]</f>
        <v>1558.56</v>
      </c>
      <c r="R4484" s="4" t="str">
        <f>IF(shipments9[[#This Row],[Gross Profit]]&lt;0,"Loss","Profit")</f>
        <v>Profit</v>
      </c>
      <c r="S4484" s="9">
        <f>shipments9[[#This Row],[Gross Profit]]/shipments9[[#This Row],[Amount]]</f>
        <v>0.76965925925925927</v>
      </c>
      <c r="T4484" s="11">
        <f>shipments9[[#This Row],[Amount]]/shipments9[[#This Row],[Boxes]]</f>
        <v>11.982248520710058</v>
      </c>
    </row>
    <row r="4485" spans="1:20" hidden="1" x14ac:dyDescent="0.25">
      <c r="A4485" t="s">
        <v>4682</v>
      </c>
      <c r="B4485" t="s">
        <v>45</v>
      </c>
      <c r="C4485" t="s">
        <v>121</v>
      </c>
      <c r="D4485" t="s">
        <v>28</v>
      </c>
      <c r="E4485" s="1">
        <v>44937</v>
      </c>
      <c r="F4485" s="1" t="str">
        <f>TEXT(shipments9[[#This Row],[Shipdate]],"ddd")</f>
        <v>Wed</v>
      </c>
      <c r="G4485" s="1" t="str">
        <f>IF(OR(shipments9[[#This Row],[Day Name]]="Sat",shipments9[[#This Row],[Day Name]]="Sun"),"Weekend","Weekday")</f>
        <v>Weekday</v>
      </c>
      <c r="H4485">
        <v>681.75</v>
      </c>
      <c r="I4485">
        <v>49</v>
      </c>
      <c r="J4485" t="s">
        <v>172</v>
      </c>
      <c r="K4485" t="s">
        <v>8151</v>
      </c>
      <c r="L4485" t="s">
        <v>8156</v>
      </c>
      <c r="M4485">
        <v>1</v>
      </c>
      <c r="N4485" t="s">
        <v>8163</v>
      </c>
      <c r="O4485" s="4">
        <f>INDEX(products[Cost_per_box], MATCH(shipments9[[#This Row],[PID]], products[PID], 0))</f>
        <v>5.26</v>
      </c>
      <c r="P4485" s="4">
        <f>shipments9[[#This Row],[Boxes]]*shipments9[[#This Row],[Cost Per Box]]</f>
        <v>257.74</v>
      </c>
      <c r="Q4485" s="4">
        <f>shipments9[[#This Row],[Amount]] -shipments9[[#This Row],[total cost]]</f>
        <v>424.01</v>
      </c>
      <c r="R4485" s="4" t="str">
        <f>IF(shipments9[[#This Row],[Gross Profit]]&lt;0,"Loss","Profit")</f>
        <v>Profit</v>
      </c>
      <c r="S4485" s="9">
        <f>shipments9[[#This Row],[Gross Profit]]/shipments9[[#This Row],[Amount]]</f>
        <v>0.62194352768610195</v>
      </c>
      <c r="T4485" s="11">
        <f>shipments9[[#This Row],[Amount]]/shipments9[[#This Row],[Boxes]]</f>
        <v>13.913265306122449</v>
      </c>
    </row>
    <row r="4486" spans="1:20" hidden="1" x14ac:dyDescent="0.25">
      <c r="A4486" t="s">
        <v>4683</v>
      </c>
      <c r="B4486" t="s">
        <v>45</v>
      </c>
      <c r="C4486" t="s">
        <v>137</v>
      </c>
      <c r="D4486" t="s">
        <v>28</v>
      </c>
      <c r="E4486" s="1">
        <v>45425</v>
      </c>
      <c r="F4486" s="1" t="str">
        <f>TEXT(shipments9[[#This Row],[Shipdate]],"ddd")</f>
        <v>Mon</v>
      </c>
      <c r="G4486" s="1" t="str">
        <f>IF(OR(shipments9[[#This Row],[Day Name]]="Sat",shipments9[[#This Row],[Day Name]]="Sun"),"Weekend","Weekday")</f>
        <v>Weekday</v>
      </c>
      <c r="H4486">
        <v>12053.25</v>
      </c>
      <c r="I4486">
        <v>670</v>
      </c>
      <c r="J4486" t="s">
        <v>172</v>
      </c>
      <c r="K4486" t="s">
        <v>8155</v>
      </c>
      <c r="L4486" t="s">
        <v>8154</v>
      </c>
      <c r="M4486">
        <v>5</v>
      </c>
      <c r="N4486" t="s">
        <v>201</v>
      </c>
      <c r="O4486" s="4">
        <f>INDEX(products[Cost_per_box], MATCH(shipments9[[#This Row],[PID]], products[PID], 0))</f>
        <v>7.73</v>
      </c>
      <c r="P4486" s="4">
        <f>shipments9[[#This Row],[Boxes]]*shipments9[[#This Row],[Cost Per Box]]</f>
        <v>5179.1000000000004</v>
      </c>
      <c r="Q4486" s="4">
        <f>shipments9[[#This Row],[Amount]] -shipments9[[#This Row],[total cost]]</f>
        <v>6874.15</v>
      </c>
      <c r="R4486" s="4" t="str">
        <f>IF(shipments9[[#This Row],[Gross Profit]]&lt;0,"Loss","Profit")</f>
        <v>Profit</v>
      </c>
      <c r="S4486" s="9">
        <f>shipments9[[#This Row],[Gross Profit]]/shipments9[[#This Row],[Amount]]</f>
        <v>0.57031506025345857</v>
      </c>
      <c r="T4486" s="11">
        <f>shipments9[[#This Row],[Amount]]/shipments9[[#This Row],[Boxes]]</f>
        <v>17.98992537313433</v>
      </c>
    </row>
    <row r="4487" spans="1:20" hidden="1" x14ac:dyDescent="0.25">
      <c r="A4487" t="s">
        <v>4684</v>
      </c>
      <c r="B4487" t="s">
        <v>45</v>
      </c>
      <c r="C4487" t="s">
        <v>141</v>
      </c>
      <c r="D4487" t="s">
        <v>28</v>
      </c>
      <c r="E4487" s="1">
        <v>45343</v>
      </c>
      <c r="F4487" s="1" t="str">
        <f>TEXT(shipments9[[#This Row],[Shipdate]],"ddd")</f>
        <v>Wed</v>
      </c>
      <c r="G4487" s="1" t="str">
        <f>IF(OR(shipments9[[#This Row],[Day Name]]="Sat",shipments9[[#This Row],[Day Name]]="Sun"),"Weekend","Weekday")</f>
        <v>Weekday</v>
      </c>
      <c r="H4487">
        <v>9373.5</v>
      </c>
      <c r="I4487">
        <v>782</v>
      </c>
      <c r="J4487" t="s">
        <v>172</v>
      </c>
      <c r="K4487" t="s">
        <v>8155</v>
      </c>
      <c r="L4487" t="s">
        <v>8156</v>
      </c>
      <c r="M4487">
        <v>2</v>
      </c>
      <c r="N4487" t="s">
        <v>8157</v>
      </c>
      <c r="O4487" s="4">
        <f>INDEX(products[Cost_per_box], MATCH(shipments9[[#This Row],[PID]], products[PID], 0))</f>
        <v>8.2200000000000006</v>
      </c>
      <c r="P4487" s="4">
        <f>shipments9[[#This Row],[Boxes]]*shipments9[[#This Row],[Cost Per Box]]</f>
        <v>6428.0400000000009</v>
      </c>
      <c r="Q4487" s="4">
        <f>shipments9[[#This Row],[Amount]] -shipments9[[#This Row],[total cost]]</f>
        <v>2945.4599999999991</v>
      </c>
      <c r="R4487" s="4" t="str">
        <f>IF(shipments9[[#This Row],[Gross Profit]]&lt;0,"Loss","Profit")</f>
        <v>Profit</v>
      </c>
      <c r="S4487" s="9">
        <f>shipments9[[#This Row],[Gross Profit]]/shipments9[[#This Row],[Amount]]</f>
        <v>0.31423267722835646</v>
      </c>
      <c r="T4487" s="11">
        <f>shipments9[[#This Row],[Amount]]/shipments9[[#This Row],[Boxes]]</f>
        <v>11.986572890025576</v>
      </c>
    </row>
    <row r="4488" spans="1:20" hidden="1" x14ac:dyDescent="0.25">
      <c r="A4488" t="s">
        <v>4685</v>
      </c>
      <c r="B4488" t="s">
        <v>45</v>
      </c>
      <c r="C4488" t="s">
        <v>157</v>
      </c>
      <c r="D4488" t="s">
        <v>28</v>
      </c>
      <c r="E4488" s="1">
        <v>45265</v>
      </c>
      <c r="F4488" s="1" t="str">
        <f>TEXT(shipments9[[#This Row],[Shipdate]],"ddd")</f>
        <v>Tue</v>
      </c>
      <c r="G4488" s="1" t="str">
        <f>IF(OR(shipments9[[#This Row],[Day Name]]="Sat",shipments9[[#This Row],[Day Name]]="Sun"),"Weekend","Weekday")</f>
        <v>Weekday</v>
      </c>
      <c r="H4488">
        <v>4297.5</v>
      </c>
      <c r="I4488">
        <v>478</v>
      </c>
      <c r="J4488" t="s">
        <v>172</v>
      </c>
      <c r="K4488" t="s">
        <v>8151</v>
      </c>
      <c r="L4488" t="s">
        <v>8152</v>
      </c>
      <c r="M4488">
        <v>12</v>
      </c>
      <c r="N4488" t="s">
        <v>8166</v>
      </c>
      <c r="O4488" s="4">
        <f>INDEX(products[Cost_per_box], MATCH(shipments9[[#This Row],[PID]], products[PID], 0))</f>
        <v>6.8</v>
      </c>
      <c r="P4488" s="4">
        <f>shipments9[[#This Row],[Boxes]]*shipments9[[#This Row],[Cost Per Box]]</f>
        <v>3250.4</v>
      </c>
      <c r="Q4488" s="4">
        <f>shipments9[[#This Row],[Amount]] -shipments9[[#This Row],[total cost]]</f>
        <v>1047.0999999999999</v>
      </c>
      <c r="R4488" s="4" t="str">
        <f>IF(shipments9[[#This Row],[Gross Profit]]&lt;0,"Loss","Profit")</f>
        <v>Profit</v>
      </c>
      <c r="S4488" s="9">
        <f>shipments9[[#This Row],[Gross Profit]]/shipments9[[#This Row],[Amount]]</f>
        <v>0.24365328679464804</v>
      </c>
      <c r="T4488" s="11">
        <f>shipments9[[#This Row],[Amount]]/shipments9[[#This Row],[Boxes]]</f>
        <v>8.9905857740585766</v>
      </c>
    </row>
    <row r="4489" spans="1:20" hidden="1" x14ac:dyDescent="0.25">
      <c r="A4489" t="s">
        <v>4686</v>
      </c>
      <c r="B4489" t="s">
        <v>71</v>
      </c>
      <c r="C4489" t="s">
        <v>135</v>
      </c>
      <c r="D4489" t="s">
        <v>28</v>
      </c>
      <c r="E4489" s="1">
        <v>45006</v>
      </c>
      <c r="F4489" s="1" t="str">
        <f>TEXT(shipments9[[#This Row],[Shipdate]],"ddd")</f>
        <v>Tue</v>
      </c>
      <c r="G4489" s="1" t="str">
        <f>IF(OR(shipments9[[#This Row],[Day Name]]="Sat",shipments9[[#This Row],[Day Name]]="Sun"),"Weekend","Weekday")</f>
        <v>Weekday</v>
      </c>
      <c r="H4489">
        <v>4632.75</v>
      </c>
      <c r="I4489">
        <v>194</v>
      </c>
      <c r="J4489" t="s">
        <v>172</v>
      </c>
      <c r="K4489" t="s">
        <v>8151</v>
      </c>
      <c r="L4489" t="s">
        <v>8156</v>
      </c>
      <c r="M4489">
        <v>3</v>
      </c>
      <c r="N4489" t="s">
        <v>8164</v>
      </c>
      <c r="O4489" s="4">
        <f>INDEX(products[Cost_per_box], MATCH(shipments9[[#This Row],[PID]], products[PID], 0))</f>
        <v>9.94</v>
      </c>
      <c r="P4489" s="4">
        <f>shipments9[[#This Row],[Boxes]]*shipments9[[#This Row],[Cost Per Box]]</f>
        <v>1928.36</v>
      </c>
      <c r="Q4489" s="4">
        <f>shipments9[[#This Row],[Amount]] -shipments9[[#This Row],[total cost]]</f>
        <v>2704.3900000000003</v>
      </c>
      <c r="R4489" s="4" t="str">
        <f>IF(shipments9[[#This Row],[Gross Profit]]&lt;0,"Loss","Profit")</f>
        <v>Profit</v>
      </c>
      <c r="S4489" s="9">
        <f>shipments9[[#This Row],[Gross Profit]]/shipments9[[#This Row],[Amount]]</f>
        <v>0.58375478927203073</v>
      </c>
      <c r="T4489" s="11">
        <f>shipments9[[#This Row],[Amount]]/shipments9[[#This Row],[Boxes]]</f>
        <v>23.880154639175259</v>
      </c>
    </row>
    <row r="4490" spans="1:20" hidden="1" x14ac:dyDescent="0.25">
      <c r="A4490" t="s">
        <v>4687</v>
      </c>
      <c r="B4490" t="s">
        <v>71</v>
      </c>
      <c r="C4490" t="s">
        <v>145</v>
      </c>
      <c r="D4490" t="s">
        <v>28</v>
      </c>
      <c r="E4490" s="1">
        <v>44992</v>
      </c>
      <c r="F4490" s="1" t="str">
        <f>TEXT(shipments9[[#This Row],[Shipdate]],"ddd")</f>
        <v>Tue</v>
      </c>
      <c r="G4490" s="1" t="str">
        <f>IF(OR(shipments9[[#This Row],[Day Name]]="Sat",shipments9[[#This Row],[Day Name]]="Sun"),"Weekend","Weekday")</f>
        <v>Weekday</v>
      </c>
      <c r="H4490">
        <v>805.5</v>
      </c>
      <c r="I4490">
        <v>51</v>
      </c>
      <c r="J4490" t="s">
        <v>172</v>
      </c>
      <c r="K4490" t="s">
        <v>8151</v>
      </c>
      <c r="L4490" t="s">
        <v>8156</v>
      </c>
      <c r="M4490">
        <v>3</v>
      </c>
      <c r="N4490" t="s">
        <v>8164</v>
      </c>
      <c r="O4490" s="4">
        <f>INDEX(products[Cost_per_box], MATCH(shipments9[[#This Row],[PID]], products[PID], 0))</f>
        <v>4.74</v>
      </c>
      <c r="P4490" s="4">
        <f>shipments9[[#This Row],[Boxes]]*shipments9[[#This Row],[Cost Per Box]]</f>
        <v>241.74</v>
      </c>
      <c r="Q4490" s="4">
        <f>shipments9[[#This Row],[Amount]] -shipments9[[#This Row],[total cost]]</f>
        <v>563.76</v>
      </c>
      <c r="R4490" s="4" t="str">
        <f>IF(shipments9[[#This Row],[Gross Profit]]&lt;0,"Loss","Profit")</f>
        <v>Profit</v>
      </c>
      <c r="S4490" s="9">
        <f>shipments9[[#This Row],[Gross Profit]]/shipments9[[#This Row],[Amount]]</f>
        <v>0.69988826815642458</v>
      </c>
      <c r="T4490" s="11">
        <f>shipments9[[#This Row],[Amount]]/shipments9[[#This Row],[Boxes]]</f>
        <v>15.794117647058824</v>
      </c>
    </row>
    <row r="4491" spans="1:20" hidden="1" x14ac:dyDescent="0.25">
      <c r="A4491" t="s">
        <v>4688</v>
      </c>
      <c r="B4491" t="s">
        <v>71</v>
      </c>
      <c r="C4491" t="s">
        <v>153</v>
      </c>
      <c r="D4491" t="s">
        <v>28</v>
      </c>
      <c r="E4491" s="1">
        <v>44978</v>
      </c>
      <c r="F4491" s="1" t="str">
        <f>TEXT(shipments9[[#This Row],[Shipdate]],"ddd")</f>
        <v>Tue</v>
      </c>
      <c r="G4491" s="1" t="str">
        <f>IF(OR(shipments9[[#This Row],[Day Name]]="Sat",shipments9[[#This Row],[Day Name]]="Sun"),"Weekend","Weekday")</f>
        <v>Weekday</v>
      </c>
      <c r="H4491">
        <v>8464.5</v>
      </c>
      <c r="I4491">
        <v>530</v>
      </c>
      <c r="J4491" t="s">
        <v>172</v>
      </c>
      <c r="K4491" t="s">
        <v>8151</v>
      </c>
      <c r="L4491" t="s">
        <v>8156</v>
      </c>
      <c r="M4491">
        <v>2</v>
      </c>
      <c r="N4491" t="s">
        <v>8157</v>
      </c>
      <c r="O4491" s="4">
        <f>INDEX(products[Cost_per_box], MATCH(shipments9[[#This Row],[PID]], products[PID], 0))</f>
        <v>9.57</v>
      </c>
      <c r="P4491" s="4">
        <f>shipments9[[#This Row],[Boxes]]*shipments9[[#This Row],[Cost Per Box]]</f>
        <v>5072.1000000000004</v>
      </c>
      <c r="Q4491" s="4">
        <f>shipments9[[#This Row],[Amount]] -shipments9[[#This Row],[total cost]]</f>
        <v>3392.3999999999996</v>
      </c>
      <c r="R4491" s="4" t="str">
        <f>IF(shipments9[[#This Row],[Gross Profit]]&lt;0,"Loss","Profit")</f>
        <v>Profit</v>
      </c>
      <c r="S4491" s="9">
        <f>shipments9[[#This Row],[Gross Profit]]/shipments9[[#This Row],[Amount]]</f>
        <v>0.40077972709551651</v>
      </c>
      <c r="T4491" s="11">
        <f>shipments9[[#This Row],[Amount]]/shipments9[[#This Row],[Boxes]]</f>
        <v>15.970754716981132</v>
      </c>
    </row>
    <row r="4492" spans="1:20" hidden="1" x14ac:dyDescent="0.25">
      <c r="A4492" t="s">
        <v>4689</v>
      </c>
      <c r="B4492" t="s">
        <v>71</v>
      </c>
      <c r="C4492" t="s">
        <v>159</v>
      </c>
      <c r="D4492" t="s">
        <v>28</v>
      </c>
      <c r="E4492" s="1">
        <v>45254</v>
      </c>
      <c r="F4492" s="1" t="str">
        <f>TEXT(shipments9[[#This Row],[Shipdate]],"ddd")</f>
        <v>Fri</v>
      </c>
      <c r="G4492" s="1" t="str">
        <f>IF(OR(shipments9[[#This Row],[Day Name]]="Sat",shipments9[[#This Row],[Day Name]]="Sun"),"Weekend","Weekday")</f>
        <v>Weekday</v>
      </c>
      <c r="H4492">
        <v>9465.75</v>
      </c>
      <c r="I4492">
        <v>365</v>
      </c>
      <c r="J4492" t="s">
        <v>172</v>
      </c>
      <c r="K4492" t="s">
        <v>8151</v>
      </c>
      <c r="L4492" t="s">
        <v>8152</v>
      </c>
      <c r="M4492">
        <v>11</v>
      </c>
      <c r="N4492" t="s">
        <v>8165</v>
      </c>
      <c r="O4492" s="4">
        <f>INDEX(products[Cost_per_box], MATCH(shipments9[[#This Row],[PID]], products[PID], 0))</f>
        <v>5.04</v>
      </c>
      <c r="P4492" s="4">
        <f>shipments9[[#This Row],[Boxes]]*shipments9[[#This Row],[Cost Per Box]]</f>
        <v>1839.6</v>
      </c>
      <c r="Q4492" s="4">
        <f>shipments9[[#This Row],[Amount]] -shipments9[[#This Row],[total cost]]</f>
        <v>7626.15</v>
      </c>
      <c r="R4492" s="4" t="str">
        <f>IF(shipments9[[#This Row],[Gross Profit]]&lt;0,"Loss","Profit")</f>
        <v>Profit</v>
      </c>
      <c r="S4492" s="9">
        <f>shipments9[[#This Row],[Gross Profit]]/shipments9[[#This Row],[Amount]]</f>
        <v>0.80565723793677202</v>
      </c>
      <c r="T4492" s="11">
        <f>shipments9[[#This Row],[Amount]]/shipments9[[#This Row],[Boxes]]</f>
        <v>25.933561643835617</v>
      </c>
    </row>
    <row r="4493" spans="1:20" hidden="1" x14ac:dyDescent="0.25">
      <c r="A4493" t="s">
        <v>4690</v>
      </c>
      <c r="B4493" t="s">
        <v>71</v>
      </c>
      <c r="C4493" t="s">
        <v>135</v>
      </c>
      <c r="D4493" t="s">
        <v>28</v>
      </c>
      <c r="E4493" s="1">
        <v>45047</v>
      </c>
      <c r="F4493" s="1" t="str">
        <f>TEXT(shipments9[[#This Row],[Shipdate]],"ddd")</f>
        <v>Mon</v>
      </c>
      <c r="G4493" s="1" t="str">
        <f>IF(OR(shipments9[[#This Row],[Day Name]]="Sat",shipments9[[#This Row],[Day Name]]="Sun"),"Weekend","Weekday")</f>
        <v>Weekday</v>
      </c>
      <c r="H4493">
        <v>4155.75</v>
      </c>
      <c r="I4493">
        <v>160</v>
      </c>
      <c r="J4493" t="s">
        <v>172</v>
      </c>
      <c r="K4493" t="s">
        <v>8151</v>
      </c>
      <c r="L4493" t="s">
        <v>8154</v>
      </c>
      <c r="M4493">
        <v>5</v>
      </c>
      <c r="N4493" t="s">
        <v>201</v>
      </c>
      <c r="O4493" s="4">
        <f>INDEX(products[Cost_per_box], MATCH(shipments9[[#This Row],[PID]], products[PID], 0))</f>
        <v>9.94</v>
      </c>
      <c r="P4493" s="4">
        <f>shipments9[[#This Row],[Boxes]]*shipments9[[#This Row],[Cost Per Box]]</f>
        <v>1590.3999999999999</v>
      </c>
      <c r="Q4493" s="4">
        <f>shipments9[[#This Row],[Amount]] -shipments9[[#This Row],[total cost]]</f>
        <v>2565.3500000000004</v>
      </c>
      <c r="R4493" s="4" t="str">
        <f>IF(shipments9[[#This Row],[Gross Profit]]&lt;0,"Loss","Profit")</f>
        <v>Profit</v>
      </c>
      <c r="S4493" s="9">
        <f>shipments9[[#This Row],[Gross Profit]]/shipments9[[#This Row],[Amount]]</f>
        <v>0.61730132948324623</v>
      </c>
      <c r="T4493" s="11">
        <f>shipments9[[#This Row],[Amount]]/shipments9[[#This Row],[Boxes]]</f>
        <v>25.973437499999999</v>
      </c>
    </row>
    <row r="4494" spans="1:20" hidden="1" x14ac:dyDescent="0.25">
      <c r="A4494" t="s">
        <v>4691</v>
      </c>
      <c r="B4494" t="s">
        <v>71</v>
      </c>
      <c r="C4494" t="s">
        <v>137</v>
      </c>
      <c r="D4494" t="s">
        <v>28</v>
      </c>
      <c r="E4494" s="1">
        <v>44960</v>
      </c>
      <c r="F4494" s="1" t="str">
        <f>TEXT(shipments9[[#This Row],[Shipdate]],"ddd")</f>
        <v>Fri</v>
      </c>
      <c r="G4494" s="1" t="str">
        <f>IF(OR(shipments9[[#This Row],[Day Name]]="Sat",shipments9[[#This Row],[Day Name]]="Sun"),"Weekend","Weekday")</f>
        <v>Weekday</v>
      </c>
      <c r="H4494">
        <v>8100</v>
      </c>
      <c r="I4494">
        <v>427</v>
      </c>
      <c r="J4494" t="s">
        <v>172</v>
      </c>
      <c r="K4494" t="s">
        <v>8151</v>
      </c>
      <c r="L4494" t="s">
        <v>8156</v>
      </c>
      <c r="M4494">
        <v>2</v>
      </c>
      <c r="N4494" t="s">
        <v>8157</v>
      </c>
      <c r="O4494" s="4">
        <f>INDEX(products[Cost_per_box], MATCH(shipments9[[#This Row],[PID]], products[PID], 0))</f>
        <v>7.73</v>
      </c>
      <c r="P4494" s="4">
        <f>shipments9[[#This Row],[Boxes]]*shipments9[[#This Row],[Cost Per Box]]</f>
        <v>3300.71</v>
      </c>
      <c r="Q4494" s="4">
        <f>shipments9[[#This Row],[Amount]] -shipments9[[#This Row],[total cost]]</f>
        <v>4799.29</v>
      </c>
      <c r="R4494" s="4" t="str">
        <f>IF(shipments9[[#This Row],[Gross Profit]]&lt;0,"Loss","Profit")</f>
        <v>Profit</v>
      </c>
      <c r="S4494" s="9">
        <f>shipments9[[#This Row],[Gross Profit]]/shipments9[[#This Row],[Amount]]</f>
        <v>0.59250493827160489</v>
      </c>
      <c r="T4494" s="11">
        <f>shipments9[[#This Row],[Amount]]/shipments9[[#This Row],[Boxes]]</f>
        <v>18.969555035128806</v>
      </c>
    </row>
    <row r="4495" spans="1:20" hidden="1" x14ac:dyDescent="0.25">
      <c r="A4495" t="s">
        <v>4692</v>
      </c>
      <c r="B4495" t="s">
        <v>71</v>
      </c>
      <c r="C4495" t="s">
        <v>137</v>
      </c>
      <c r="D4495" t="s">
        <v>28</v>
      </c>
      <c r="E4495" s="1">
        <v>45258</v>
      </c>
      <c r="F4495" s="1" t="str">
        <f>TEXT(shipments9[[#This Row],[Shipdate]],"ddd")</f>
        <v>Tue</v>
      </c>
      <c r="G4495" s="1" t="str">
        <f>IF(OR(shipments9[[#This Row],[Day Name]]="Sat",shipments9[[#This Row],[Day Name]]="Sun"),"Weekend","Weekday")</f>
        <v>Weekday</v>
      </c>
      <c r="H4495">
        <v>1307.25</v>
      </c>
      <c r="I4495">
        <v>60</v>
      </c>
      <c r="J4495" t="s">
        <v>172</v>
      </c>
      <c r="K4495" t="s">
        <v>8151</v>
      </c>
      <c r="L4495" t="s">
        <v>8152</v>
      </c>
      <c r="M4495">
        <v>11</v>
      </c>
      <c r="N4495" t="s">
        <v>8165</v>
      </c>
      <c r="O4495" s="4">
        <f>INDEX(products[Cost_per_box], MATCH(shipments9[[#This Row],[PID]], products[PID], 0))</f>
        <v>7.73</v>
      </c>
      <c r="P4495" s="4">
        <f>shipments9[[#This Row],[Boxes]]*shipments9[[#This Row],[Cost Per Box]]</f>
        <v>463.8</v>
      </c>
      <c r="Q4495" s="4">
        <f>shipments9[[#This Row],[Amount]] -shipments9[[#This Row],[total cost]]</f>
        <v>843.45</v>
      </c>
      <c r="R4495" s="4" t="str">
        <f>IF(shipments9[[#This Row],[Gross Profit]]&lt;0,"Loss","Profit")</f>
        <v>Profit</v>
      </c>
      <c r="S4495" s="9">
        <f>shipments9[[#This Row],[Gross Profit]]/shipments9[[#This Row],[Amount]]</f>
        <v>0.64520940906483082</v>
      </c>
      <c r="T4495" s="11">
        <f>shipments9[[#This Row],[Amount]]/shipments9[[#This Row],[Boxes]]</f>
        <v>21.787500000000001</v>
      </c>
    </row>
    <row r="4496" spans="1:20" hidden="1" x14ac:dyDescent="0.25">
      <c r="A4496" t="s">
        <v>4693</v>
      </c>
      <c r="B4496" t="s">
        <v>71</v>
      </c>
      <c r="C4496" t="s">
        <v>145</v>
      </c>
      <c r="D4496" t="s">
        <v>28</v>
      </c>
      <c r="E4496" s="1">
        <v>45314</v>
      </c>
      <c r="F4496" s="1" t="str">
        <f>TEXT(shipments9[[#This Row],[Shipdate]],"ddd")</f>
        <v>Tue</v>
      </c>
      <c r="G4496" s="1" t="str">
        <f>IF(OR(shipments9[[#This Row],[Day Name]]="Sat",shipments9[[#This Row],[Day Name]]="Sun"),"Weekend","Weekday")</f>
        <v>Weekday</v>
      </c>
      <c r="H4496">
        <v>7719.75</v>
      </c>
      <c r="I4496">
        <v>515</v>
      </c>
      <c r="J4496" t="s">
        <v>172</v>
      </c>
      <c r="K4496" t="s">
        <v>8155</v>
      </c>
      <c r="L4496" t="s">
        <v>8156</v>
      </c>
      <c r="M4496">
        <v>1</v>
      </c>
      <c r="N4496" t="s">
        <v>8163</v>
      </c>
      <c r="O4496" s="4">
        <f>INDEX(products[Cost_per_box], MATCH(shipments9[[#This Row],[PID]], products[PID], 0))</f>
        <v>4.74</v>
      </c>
      <c r="P4496" s="4">
        <f>shipments9[[#This Row],[Boxes]]*shipments9[[#This Row],[Cost Per Box]]</f>
        <v>2441.1</v>
      </c>
      <c r="Q4496" s="4">
        <f>shipments9[[#This Row],[Amount]] -shipments9[[#This Row],[total cost]]</f>
        <v>5278.65</v>
      </c>
      <c r="R4496" s="4" t="str">
        <f>IF(shipments9[[#This Row],[Gross Profit]]&lt;0,"Loss","Profit")</f>
        <v>Profit</v>
      </c>
      <c r="S4496" s="9">
        <f>shipments9[[#This Row],[Gross Profit]]/shipments9[[#This Row],[Amount]]</f>
        <v>0.6837850966676382</v>
      </c>
      <c r="T4496" s="11">
        <f>shipments9[[#This Row],[Amount]]/shipments9[[#This Row],[Boxes]]</f>
        <v>14.989805825242719</v>
      </c>
    </row>
    <row r="4497" spans="1:20" hidden="1" x14ac:dyDescent="0.25">
      <c r="A4497" t="s">
        <v>4694</v>
      </c>
      <c r="B4497" t="s">
        <v>71</v>
      </c>
      <c r="C4497" t="s">
        <v>153</v>
      </c>
      <c r="D4497" t="s">
        <v>28</v>
      </c>
      <c r="E4497" s="1">
        <v>44945</v>
      </c>
      <c r="F4497" s="1" t="str">
        <f>TEXT(shipments9[[#This Row],[Shipdate]],"ddd")</f>
        <v>Thu</v>
      </c>
      <c r="G4497" s="1" t="str">
        <f>IF(OR(shipments9[[#This Row],[Day Name]]="Sat",shipments9[[#This Row],[Day Name]]="Sun"),"Weekend","Weekday")</f>
        <v>Weekday</v>
      </c>
      <c r="H4497">
        <v>4362.75</v>
      </c>
      <c r="I4497">
        <v>273</v>
      </c>
      <c r="J4497" t="s">
        <v>172</v>
      </c>
      <c r="K4497" t="s">
        <v>8151</v>
      </c>
      <c r="L4497" t="s">
        <v>8156</v>
      </c>
      <c r="M4497">
        <v>1</v>
      </c>
      <c r="N4497" t="s">
        <v>8163</v>
      </c>
      <c r="O4497" s="4">
        <f>INDEX(products[Cost_per_box], MATCH(shipments9[[#This Row],[PID]], products[PID], 0))</f>
        <v>9.57</v>
      </c>
      <c r="P4497" s="4">
        <f>shipments9[[#This Row],[Boxes]]*shipments9[[#This Row],[Cost Per Box]]</f>
        <v>2612.61</v>
      </c>
      <c r="Q4497" s="4">
        <f>shipments9[[#This Row],[Amount]] -shipments9[[#This Row],[total cost]]</f>
        <v>1750.1399999999999</v>
      </c>
      <c r="R4497" s="4" t="str">
        <f>IF(shipments9[[#This Row],[Gross Profit]]&lt;0,"Loss","Profit")</f>
        <v>Profit</v>
      </c>
      <c r="S4497" s="9">
        <f>shipments9[[#This Row],[Gross Profit]]/shipments9[[#This Row],[Amount]]</f>
        <v>0.40115523465703967</v>
      </c>
      <c r="T4497" s="11">
        <f>shipments9[[#This Row],[Amount]]/shipments9[[#This Row],[Boxes]]</f>
        <v>15.98076923076923</v>
      </c>
    </row>
    <row r="4498" spans="1:20" hidden="1" x14ac:dyDescent="0.25">
      <c r="A4498" t="s">
        <v>4695</v>
      </c>
      <c r="B4498" t="s">
        <v>71</v>
      </c>
      <c r="C4498" t="s">
        <v>157</v>
      </c>
      <c r="D4498" t="s">
        <v>28</v>
      </c>
      <c r="E4498" s="1">
        <v>45467</v>
      </c>
      <c r="F4498" s="1" t="str">
        <f>TEXT(shipments9[[#This Row],[Shipdate]],"ddd")</f>
        <v>Mon</v>
      </c>
      <c r="G4498" s="1" t="str">
        <f>IF(OR(shipments9[[#This Row],[Day Name]]="Sat",shipments9[[#This Row],[Day Name]]="Sun"),"Weekend","Weekday")</f>
        <v>Weekday</v>
      </c>
      <c r="H4498">
        <v>10559.25</v>
      </c>
      <c r="I4498">
        <v>1509</v>
      </c>
      <c r="J4498" t="s">
        <v>172</v>
      </c>
      <c r="K4498" t="s">
        <v>8155</v>
      </c>
      <c r="L4498" t="s">
        <v>8154</v>
      </c>
      <c r="M4498">
        <v>6</v>
      </c>
      <c r="N4498" t="s">
        <v>8159</v>
      </c>
      <c r="O4498" s="4">
        <f>INDEX(products[Cost_per_box], MATCH(shipments9[[#This Row],[PID]], products[PID], 0))</f>
        <v>6.8</v>
      </c>
      <c r="P4498" s="4">
        <f>shipments9[[#This Row],[Boxes]]*shipments9[[#This Row],[Cost Per Box]]</f>
        <v>10261.199999999999</v>
      </c>
      <c r="Q4498" s="4">
        <f>shipments9[[#This Row],[Amount]] -shipments9[[#This Row],[total cost]]</f>
        <v>298.05000000000109</v>
      </c>
      <c r="R4498" s="4" t="str">
        <f>IF(shipments9[[#This Row],[Gross Profit]]&lt;0,"Loss","Profit")</f>
        <v>Profit</v>
      </c>
      <c r="S4498" s="9">
        <f>shipments9[[#This Row],[Gross Profit]]/shipments9[[#This Row],[Amount]]</f>
        <v>2.8226436536685946E-2</v>
      </c>
      <c r="T4498" s="11">
        <f>shipments9[[#This Row],[Amount]]/shipments9[[#This Row],[Boxes]]</f>
        <v>6.9975149105367791</v>
      </c>
    </row>
    <row r="4499" spans="1:20" hidden="1" x14ac:dyDescent="0.25">
      <c r="A4499" t="s">
        <v>4696</v>
      </c>
      <c r="B4499" t="s">
        <v>71</v>
      </c>
      <c r="C4499" t="s">
        <v>157</v>
      </c>
      <c r="D4499" t="s">
        <v>28</v>
      </c>
      <c r="E4499" s="1">
        <v>44981</v>
      </c>
      <c r="F4499" s="1" t="str">
        <f>TEXT(shipments9[[#This Row],[Shipdate]],"ddd")</f>
        <v>Fri</v>
      </c>
      <c r="G4499" s="1" t="str">
        <f>IF(OR(shipments9[[#This Row],[Day Name]]="Sat",shipments9[[#This Row],[Day Name]]="Sun"),"Weekend","Weekday")</f>
        <v>Weekday</v>
      </c>
      <c r="H4499">
        <v>6147</v>
      </c>
      <c r="I4499">
        <v>879</v>
      </c>
      <c r="J4499" t="s">
        <v>172</v>
      </c>
      <c r="K4499" t="s">
        <v>8151</v>
      </c>
      <c r="L4499" t="s">
        <v>8156</v>
      </c>
      <c r="M4499">
        <v>2</v>
      </c>
      <c r="N4499" t="s">
        <v>8157</v>
      </c>
      <c r="O4499" s="4">
        <f>INDEX(products[Cost_per_box], MATCH(shipments9[[#This Row],[PID]], products[PID], 0))</f>
        <v>6.8</v>
      </c>
      <c r="P4499" s="4">
        <f>shipments9[[#This Row],[Boxes]]*shipments9[[#This Row],[Cost Per Box]]</f>
        <v>5977.2</v>
      </c>
      <c r="Q4499" s="4">
        <f>shipments9[[#This Row],[Amount]] -shipments9[[#This Row],[total cost]]</f>
        <v>169.80000000000018</v>
      </c>
      <c r="R4499" s="4" t="str">
        <f>IF(shipments9[[#This Row],[Gross Profit]]&lt;0,"Loss","Profit")</f>
        <v>Profit</v>
      </c>
      <c r="S4499" s="9">
        <f>shipments9[[#This Row],[Gross Profit]]/shipments9[[#This Row],[Amount]]</f>
        <v>2.7623230844314329E-2</v>
      </c>
      <c r="T4499" s="11">
        <f>shipments9[[#This Row],[Amount]]/shipments9[[#This Row],[Boxes]]</f>
        <v>6.9931740614334474</v>
      </c>
    </row>
    <row r="4500" spans="1:20" hidden="1" x14ac:dyDescent="0.25">
      <c r="A4500" t="s">
        <v>4697</v>
      </c>
      <c r="B4500" t="s">
        <v>71</v>
      </c>
      <c r="C4500" t="s">
        <v>157</v>
      </c>
      <c r="D4500" t="s">
        <v>28</v>
      </c>
      <c r="E4500" s="1">
        <v>45154</v>
      </c>
      <c r="F4500" s="1" t="str">
        <f>TEXT(shipments9[[#This Row],[Shipdate]],"ddd")</f>
        <v>Wed</v>
      </c>
      <c r="G4500" s="1" t="str">
        <f>IF(OR(shipments9[[#This Row],[Day Name]]="Sat",shipments9[[#This Row],[Day Name]]="Sun"),"Weekend","Weekday")</f>
        <v>Weekday</v>
      </c>
      <c r="H4500">
        <v>6237</v>
      </c>
      <c r="I4500">
        <v>693</v>
      </c>
      <c r="J4500" t="s">
        <v>172</v>
      </c>
      <c r="K4500" t="s">
        <v>8151</v>
      </c>
      <c r="L4500" t="s">
        <v>8160</v>
      </c>
      <c r="M4500">
        <v>8</v>
      </c>
      <c r="N4500" t="s">
        <v>8162</v>
      </c>
      <c r="O4500" s="4">
        <f>INDEX(products[Cost_per_box], MATCH(shipments9[[#This Row],[PID]], products[PID], 0))</f>
        <v>6.8</v>
      </c>
      <c r="P4500" s="4">
        <f>shipments9[[#This Row],[Boxes]]*shipments9[[#This Row],[Cost Per Box]]</f>
        <v>4712.3999999999996</v>
      </c>
      <c r="Q4500" s="4">
        <f>shipments9[[#This Row],[Amount]] -shipments9[[#This Row],[total cost]]</f>
        <v>1524.6000000000004</v>
      </c>
      <c r="R4500" s="4" t="str">
        <f>IF(shipments9[[#This Row],[Gross Profit]]&lt;0,"Loss","Profit")</f>
        <v>Profit</v>
      </c>
      <c r="S4500" s="9">
        <f>shipments9[[#This Row],[Gross Profit]]/shipments9[[#This Row],[Amount]]</f>
        <v>0.24444444444444449</v>
      </c>
      <c r="T4500" s="11">
        <f>shipments9[[#This Row],[Amount]]/shipments9[[#This Row],[Boxes]]</f>
        <v>9</v>
      </c>
    </row>
    <row r="4501" spans="1:20" hidden="1" x14ac:dyDescent="0.25">
      <c r="A4501" t="s">
        <v>4698</v>
      </c>
      <c r="B4501" t="s">
        <v>71</v>
      </c>
      <c r="C4501" t="s">
        <v>135</v>
      </c>
      <c r="D4501" t="s">
        <v>28</v>
      </c>
      <c r="E4501" s="1">
        <v>45334</v>
      </c>
      <c r="F4501" s="1" t="str">
        <f>TEXT(shipments9[[#This Row],[Shipdate]],"ddd")</f>
        <v>Mon</v>
      </c>
      <c r="G4501" s="1" t="str">
        <f>IF(OR(shipments9[[#This Row],[Day Name]]="Sat",shipments9[[#This Row],[Day Name]]="Sun"),"Weekend","Weekday")</f>
        <v>Weekday</v>
      </c>
      <c r="H4501">
        <v>6048</v>
      </c>
      <c r="I4501">
        <v>216</v>
      </c>
      <c r="J4501" t="s">
        <v>172</v>
      </c>
      <c r="K4501" t="s">
        <v>8155</v>
      </c>
      <c r="L4501" t="s">
        <v>8156</v>
      </c>
      <c r="M4501">
        <v>2</v>
      </c>
      <c r="N4501" t="s">
        <v>8157</v>
      </c>
      <c r="O4501" s="4">
        <f>INDEX(products[Cost_per_box], MATCH(shipments9[[#This Row],[PID]], products[PID], 0))</f>
        <v>9.94</v>
      </c>
      <c r="P4501" s="4">
        <f>shipments9[[#This Row],[Boxes]]*shipments9[[#This Row],[Cost Per Box]]</f>
        <v>2147.04</v>
      </c>
      <c r="Q4501" s="4">
        <f>shipments9[[#This Row],[Amount]] -shipments9[[#This Row],[total cost]]</f>
        <v>3900.96</v>
      </c>
      <c r="R4501" s="4" t="str">
        <f>IF(shipments9[[#This Row],[Gross Profit]]&lt;0,"Loss","Profit")</f>
        <v>Profit</v>
      </c>
      <c r="S4501" s="9">
        <f>shipments9[[#This Row],[Gross Profit]]/shipments9[[#This Row],[Amount]]</f>
        <v>0.64500000000000002</v>
      </c>
      <c r="T4501" s="11">
        <f>shipments9[[#This Row],[Amount]]/shipments9[[#This Row],[Boxes]]</f>
        <v>28</v>
      </c>
    </row>
    <row r="4502" spans="1:20" hidden="1" x14ac:dyDescent="0.25">
      <c r="A4502" t="s">
        <v>4699</v>
      </c>
      <c r="B4502" t="s">
        <v>71</v>
      </c>
      <c r="C4502" t="s">
        <v>145</v>
      </c>
      <c r="D4502" t="s">
        <v>28</v>
      </c>
      <c r="E4502" s="1">
        <v>45357</v>
      </c>
      <c r="F4502" s="1" t="str">
        <f>TEXT(shipments9[[#This Row],[Shipdate]],"ddd")</f>
        <v>Wed</v>
      </c>
      <c r="G4502" s="1" t="str">
        <f>IF(OR(shipments9[[#This Row],[Day Name]]="Sat",shipments9[[#This Row],[Day Name]]="Sun"),"Weekend","Weekday")</f>
        <v>Weekday</v>
      </c>
      <c r="H4502">
        <v>5249.25</v>
      </c>
      <c r="I4502">
        <v>404</v>
      </c>
      <c r="J4502" t="s">
        <v>172</v>
      </c>
      <c r="K4502" t="s">
        <v>8155</v>
      </c>
      <c r="L4502" t="s">
        <v>8156</v>
      </c>
      <c r="M4502">
        <v>3</v>
      </c>
      <c r="N4502" t="s">
        <v>8164</v>
      </c>
      <c r="O4502" s="4">
        <f>INDEX(products[Cost_per_box], MATCH(shipments9[[#This Row],[PID]], products[PID], 0))</f>
        <v>4.74</v>
      </c>
      <c r="P4502" s="4">
        <f>shipments9[[#This Row],[Boxes]]*shipments9[[#This Row],[Cost Per Box]]</f>
        <v>1914.96</v>
      </c>
      <c r="Q4502" s="4">
        <f>shipments9[[#This Row],[Amount]] -shipments9[[#This Row],[total cost]]</f>
        <v>3334.29</v>
      </c>
      <c r="R4502" s="4" t="str">
        <f>IF(shipments9[[#This Row],[Gross Profit]]&lt;0,"Loss","Profit")</f>
        <v>Profit</v>
      </c>
      <c r="S4502" s="9">
        <f>shipments9[[#This Row],[Gross Profit]]/shipments9[[#This Row],[Amount]]</f>
        <v>0.63519359908558359</v>
      </c>
      <c r="T4502" s="11">
        <f>shipments9[[#This Row],[Amount]]/shipments9[[#This Row],[Boxes]]</f>
        <v>12.993193069306932</v>
      </c>
    </row>
    <row r="4503" spans="1:20" hidden="1" x14ac:dyDescent="0.25">
      <c r="A4503" t="s">
        <v>4700</v>
      </c>
      <c r="B4503" t="s">
        <v>71</v>
      </c>
      <c r="C4503" t="s">
        <v>155</v>
      </c>
      <c r="D4503" t="s">
        <v>28</v>
      </c>
      <c r="E4503" s="1">
        <v>45110</v>
      </c>
      <c r="F4503" s="1" t="str">
        <f>TEXT(shipments9[[#This Row],[Shipdate]],"ddd")</f>
        <v>Mon</v>
      </c>
      <c r="G4503" s="1" t="str">
        <f>IF(OR(shipments9[[#This Row],[Day Name]]="Sat",shipments9[[#This Row],[Day Name]]="Sun"),"Weekend","Weekday")</f>
        <v>Weekday</v>
      </c>
      <c r="H4503">
        <v>2178</v>
      </c>
      <c r="I4503">
        <v>198</v>
      </c>
      <c r="J4503" t="s">
        <v>172</v>
      </c>
      <c r="K4503" t="s">
        <v>8151</v>
      </c>
      <c r="L4503" t="s">
        <v>8160</v>
      </c>
      <c r="M4503">
        <v>7</v>
      </c>
      <c r="N4503" t="s">
        <v>8161</v>
      </c>
      <c r="O4503" s="4">
        <f>INDEX(products[Cost_per_box], MATCH(shipments9[[#This Row],[PID]], products[PID], 0))</f>
        <v>8.43</v>
      </c>
      <c r="P4503" s="4">
        <f>shipments9[[#This Row],[Boxes]]*shipments9[[#This Row],[Cost Per Box]]</f>
        <v>1669.1399999999999</v>
      </c>
      <c r="Q4503" s="4">
        <f>shipments9[[#This Row],[Amount]] -shipments9[[#This Row],[total cost]]</f>
        <v>508.86000000000013</v>
      </c>
      <c r="R4503" s="4" t="str">
        <f>IF(shipments9[[#This Row],[Gross Profit]]&lt;0,"Loss","Profit")</f>
        <v>Profit</v>
      </c>
      <c r="S4503" s="9">
        <f>shipments9[[#This Row],[Gross Profit]]/shipments9[[#This Row],[Amount]]</f>
        <v>0.2336363636363637</v>
      </c>
      <c r="T4503" s="11">
        <f>shipments9[[#This Row],[Amount]]/shipments9[[#This Row],[Boxes]]</f>
        <v>11</v>
      </c>
    </row>
    <row r="4504" spans="1:20" hidden="1" x14ac:dyDescent="0.25">
      <c r="A4504" t="s">
        <v>4701</v>
      </c>
      <c r="B4504" t="s">
        <v>71</v>
      </c>
      <c r="C4504" t="s">
        <v>157</v>
      </c>
      <c r="D4504" t="s">
        <v>28</v>
      </c>
      <c r="E4504" s="1">
        <v>45198</v>
      </c>
      <c r="F4504" s="1" t="str">
        <f>TEXT(shipments9[[#This Row],[Shipdate]],"ddd")</f>
        <v>Fri</v>
      </c>
      <c r="G4504" s="1" t="str">
        <f>IF(OR(shipments9[[#This Row],[Day Name]]="Sat",shipments9[[#This Row],[Day Name]]="Sun"),"Weekend","Weekday")</f>
        <v>Weekday</v>
      </c>
      <c r="H4504">
        <v>8147.25</v>
      </c>
      <c r="I4504">
        <v>1164</v>
      </c>
      <c r="J4504" t="s">
        <v>172</v>
      </c>
      <c r="K4504" t="s">
        <v>8151</v>
      </c>
      <c r="L4504" t="s">
        <v>8160</v>
      </c>
      <c r="M4504">
        <v>9</v>
      </c>
      <c r="N4504" t="s">
        <v>8167</v>
      </c>
      <c r="O4504" s="4">
        <f>INDEX(products[Cost_per_box], MATCH(shipments9[[#This Row],[PID]], products[PID], 0))</f>
        <v>6.8</v>
      </c>
      <c r="P4504" s="4">
        <f>shipments9[[#This Row],[Boxes]]*shipments9[[#This Row],[Cost Per Box]]</f>
        <v>7915.2</v>
      </c>
      <c r="Q4504" s="4">
        <f>shipments9[[#This Row],[Amount]] -shipments9[[#This Row],[total cost]]</f>
        <v>232.05000000000018</v>
      </c>
      <c r="R4504" s="4" t="str">
        <f>IF(shipments9[[#This Row],[Gross Profit]]&lt;0,"Loss","Profit")</f>
        <v>Profit</v>
      </c>
      <c r="S4504" s="9">
        <f>shipments9[[#This Row],[Gross Profit]]/shipments9[[#This Row],[Amount]]</f>
        <v>2.8482003129890476E-2</v>
      </c>
      <c r="T4504" s="11">
        <f>shipments9[[#This Row],[Amount]]/shipments9[[#This Row],[Boxes]]</f>
        <v>6.9993556701030926</v>
      </c>
    </row>
    <row r="4505" spans="1:20" hidden="1" x14ac:dyDescent="0.25">
      <c r="A4505" t="s">
        <v>4702</v>
      </c>
      <c r="B4505" t="s">
        <v>71</v>
      </c>
      <c r="C4505" t="s">
        <v>163</v>
      </c>
      <c r="D4505" t="s">
        <v>28</v>
      </c>
      <c r="E4505" s="1">
        <v>45471</v>
      </c>
      <c r="F4505" s="1" t="str">
        <f>TEXT(shipments9[[#This Row],[Shipdate]],"ddd")</f>
        <v>Fri</v>
      </c>
      <c r="G4505" s="1" t="str">
        <f>IF(OR(shipments9[[#This Row],[Day Name]]="Sat",shipments9[[#This Row],[Day Name]]="Sun"),"Weekend","Weekday")</f>
        <v>Weekday</v>
      </c>
      <c r="H4505">
        <v>5382</v>
      </c>
      <c r="I4505">
        <v>598</v>
      </c>
      <c r="J4505" t="s">
        <v>172</v>
      </c>
      <c r="K4505" t="s">
        <v>8155</v>
      </c>
      <c r="L4505" t="s">
        <v>8154</v>
      </c>
      <c r="M4505">
        <v>6</v>
      </c>
      <c r="N4505" t="s">
        <v>8159</v>
      </c>
      <c r="O4505" s="4">
        <f>INDEX(products[Cost_per_box], MATCH(shipments9[[#This Row],[PID]], products[PID], 0))</f>
        <v>3.32</v>
      </c>
      <c r="P4505" s="4">
        <f>shipments9[[#This Row],[Boxes]]*shipments9[[#This Row],[Cost Per Box]]</f>
        <v>1985.36</v>
      </c>
      <c r="Q4505" s="4">
        <f>shipments9[[#This Row],[Amount]] -shipments9[[#This Row],[total cost]]</f>
        <v>3396.6400000000003</v>
      </c>
      <c r="R4505" s="4" t="str">
        <f>IF(shipments9[[#This Row],[Gross Profit]]&lt;0,"Loss","Profit")</f>
        <v>Profit</v>
      </c>
      <c r="S4505" s="9">
        <f>shipments9[[#This Row],[Gross Profit]]/shipments9[[#This Row],[Amount]]</f>
        <v>0.63111111111111118</v>
      </c>
      <c r="T4505" s="11">
        <f>shipments9[[#This Row],[Amount]]/shipments9[[#This Row],[Boxes]]</f>
        <v>9</v>
      </c>
    </row>
    <row r="4506" spans="1:20" hidden="1" x14ac:dyDescent="0.25">
      <c r="A4506" t="s">
        <v>4703</v>
      </c>
      <c r="B4506" t="s">
        <v>71</v>
      </c>
      <c r="C4506" t="s">
        <v>132</v>
      </c>
      <c r="D4506" t="s">
        <v>28</v>
      </c>
      <c r="E4506" s="1">
        <v>45404</v>
      </c>
      <c r="F4506" s="1" t="str">
        <f>TEXT(shipments9[[#This Row],[Shipdate]],"ddd")</f>
        <v>Mon</v>
      </c>
      <c r="G4506" s="1" t="str">
        <f>IF(OR(shipments9[[#This Row],[Day Name]]="Sat",shipments9[[#This Row],[Day Name]]="Sun"),"Weekend","Weekday")</f>
        <v>Weekday</v>
      </c>
      <c r="H4506">
        <v>2245.5</v>
      </c>
      <c r="I4506">
        <v>81</v>
      </c>
      <c r="J4506" t="s">
        <v>172</v>
      </c>
      <c r="K4506" t="s">
        <v>8155</v>
      </c>
      <c r="L4506" t="s">
        <v>8154</v>
      </c>
      <c r="M4506">
        <v>4</v>
      </c>
      <c r="N4506" t="s">
        <v>8158</v>
      </c>
      <c r="O4506" s="4">
        <f>INDEX(products[Cost_per_box], MATCH(shipments9[[#This Row],[PID]], products[PID], 0))</f>
        <v>6.31</v>
      </c>
      <c r="P4506" s="4">
        <f>shipments9[[#This Row],[Boxes]]*shipments9[[#This Row],[Cost Per Box]]</f>
        <v>511.10999999999996</v>
      </c>
      <c r="Q4506" s="4">
        <f>shipments9[[#This Row],[Amount]] -shipments9[[#This Row],[total cost]]</f>
        <v>1734.39</v>
      </c>
      <c r="R4506" s="4" t="str">
        <f>IF(shipments9[[#This Row],[Gross Profit]]&lt;0,"Loss","Profit")</f>
        <v>Profit</v>
      </c>
      <c r="S4506" s="9">
        <f>shipments9[[#This Row],[Gross Profit]]/shipments9[[#This Row],[Amount]]</f>
        <v>0.7723847695390782</v>
      </c>
      <c r="T4506" s="11">
        <f>shipments9[[#This Row],[Amount]]/shipments9[[#This Row],[Boxes]]</f>
        <v>27.722222222222221</v>
      </c>
    </row>
    <row r="4507" spans="1:20" hidden="1" x14ac:dyDescent="0.25">
      <c r="A4507" t="s">
        <v>4704</v>
      </c>
      <c r="B4507" t="s">
        <v>71</v>
      </c>
      <c r="C4507" t="s">
        <v>141</v>
      </c>
      <c r="D4507" t="s">
        <v>28</v>
      </c>
      <c r="E4507" s="1">
        <v>45217</v>
      </c>
      <c r="F4507" s="1" t="str">
        <f>TEXT(shipments9[[#This Row],[Shipdate]],"ddd")</f>
        <v>Wed</v>
      </c>
      <c r="G4507" s="1" t="str">
        <f>IF(OR(shipments9[[#This Row],[Day Name]]="Sat",shipments9[[#This Row],[Day Name]]="Sun"),"Weekend","Weekday")</f>
        <v>Weekday</v>
      </c>
      <c r="H4507">
        <v>3413.25</v>
      </c>
      <c r="I4507">
        <v>285</v>
      </c>
      <c r="J4507" t="s">
        <v>172</v>
      </c>
      <c r="K4507" t="s">
        <v>8151</v>
      </c>
      <c r="L4507" t="s">
        <v>8152</v>
      </c>
      <c r="M4507">
        <v>10</v>
      </c>
      <c r="N4507" t="s">
        <v>8153</v>
      </c>
      <c r="O4507" s="4">
        <f>INDEX(products[Cost_per_box], MATCH(shipments9[[#This Row],[PID]], products[PID], 0))</f>
        <v>8.2200000000000006</v>
      </c>
      <c r="P4507" s="4">
        <f>shipments9[[#This Row],[Boxes]]*shipments9[[#This Row],[Cost Per Box]]</f>
        <v>2342.7000000000003</v>
      </c>
      <c r="Q4507" s="4">
        <f>shipments9[[#This Row],[Amount]] -shipments9[[#This Row],[total cost]]</f>
        <v>1070.5499999999997</v>
      </c>
      <c r="R4507" s="4" t="str">
        <f>IF(shipments9[[#This Row],[Gross Profit]]&lt;0,"Loss","Profit")</f>
        <v>Profit</v>
      </c>
      <c r="S4507" s="9">
        <f>shipments9[[#This Row],[Gross Profit]]/shipments9[[#This Row],[Amount]]</f>
        <v>0.31364535266974286</v>
      </c>
      <c r="T4507" s="11">
        <f>shipments9[[#This Row],[Amount]]/shipments9[[#This Row],[Boxes]]</f>
        <v>11.976315789473684</v>
      </c>
    </row>
    <row r="4508" spans="1:20" hidden="1" x14ac:dyDescent="0.25">
      <c r="A4508" t="s">
        <v>4705</v>
      </c>
      <c r="B4508" t="s">
        <v>71</v>
      </c>
      <c r="C4508" t="s">
        <v>151</v>
      </c>
      <c r="D4508" t="s">
        <v>28</v>
      </c>
      <c r="E4508" s="1">
        <v>45468</v>
      </c>
      <c r="F4508" s="1" t="str">
        <f>TEXT(shipments9[[#This Row],[Shipdate]],"ddd")</f>
        <v>Tue</v>
      </c>
      <c r="G4508" s="1" t="str">
        <f>IF(OR(shipments9[[#This Row],[Day Name]]="Sat",shipments9[[#This Row],[Day Name]]="Sun"),"Weekend","Weekday")</f>
        <v>Weekday</v>
      </c>
      <c r="H4508">
        <v>5832</v>
      </c>
      <c r="I4508">
        <v>292</v>
      </c>
      <c r="J4508" t="s">
        <v>172</v>
      </c>
      <c r="K4508" t="s">
        <v>8155</v>
      </c>
      <c r="L4508" t="s">
        <v>8154</v>
      </c>
      <c r="M4508">
        <v>6</v>
      </c>
      <c r="N4508" t="s">
        <v>8159</v>
      </c>
      <c r="O4508" s="4">
        <f>INDEX(products[Cost_per_box], MATCH(shipments9[[#This Row],[PID]], products[PID], 0))</f>
        <v>12.41</v>
      </c>
      <c r="P4508" s="4">
        <f>shipments9[[#This Row],[Boxes]]*shipments9[[#This Row],[Cost Per Box]]</f>
        <v>3623.7200000000003</v>
      </c>
      <c r="Q4508" s="4">
        <f>shipments9[[#This Row],[Amount]] -shipments9[[#This Row],[total cost]]</f>
        <v>2208.2799999999997</v>
      </c>
      <c r="R4508" s="4" t="str">
        <f>IF(shipments9[[#This Row],[Gross Profit]]&lt;0,"Loss","Profit")</f>
        <v>Profit</v>
      </c>
      <c r="S4508" s="9">
        <f>shipments9[[#This Row],[Gross Profit]]/shipments9[[#This Row],[Amount]]</f>
        <v>0.37864883401920435</v>
      </c>
      <c r="T4508" s="11">
        <f>shipments9[[#This Row],[Amount]]/shipments9[[#This Row],[Boxes]]</f>
        <v>19.972602739726028</v>
      </c>
    </row>
    <row r="4509" spans="1:20" hidden="1" x14ac:dyDescent="0.25">
      <c r="A4509" t="s">
        <v>4706</v>
      </c>
      <c r="B4509" t="s">
        <v>71</v>
      </c>
      <c r="C4509" t="s">
        <v>155</v>
      </c>
      <c r="D4509" t="s">
        <v>28</v>
      </c>
      <c r="E4509" s="1">
        <v>45107</v>
      </c>
      <c r="F4509" s="1" t="str">
        <f>TEXT(shipments9[[#This Row],[Shipdate]],"ddd")</f>
        <v>Fri</v>
      </c>
      <c r="G4509" s="1" t="str">
        <f>IF(OR(shipments9[[#This Row],[Day Name]]="Sat",shipments9[[#This Row],[Day Name]]="Sun"),"Weekend","Weekday")</f>
        <v>Weekday</v>
      </c>
      <c r="H4509">
        <v>8397</v>
      </c>
      <c r="I4509">
        <v>764</v>
      </c>
      <c r="J4509" t="s">
        <v>172</v>
      </c>
      <c r="K4509" t="s">
        <v>8151</v>
      </c>
      <c r="L4509" t="s">
        <v>8154</v>
      </c>
      <c r="M4509">
        <v>6</v>
      </c>
      <c r="N4509" t="s">
        <v>8159</v>
      </c>
      <c r="O4509" s="4">
        <f>INDEX(products[Cost_per_box], MATCH(shipments9[[#This Row],[PID]], products[PID], 0))</f>
        <v>8.43</v>
      </c>
      <c r="P4509" s="4">
        <f>shipments9[[#This Row],[Boxes]]*shipments9[[#This Row],[Cost Per Box]]</f>
        <v>6440.5199999999995</v>
      </c>
      <c r="Q4509" s="4">
        <f>shipments9[[#This Row],[Amount]] -shipments9[[#This Row],[total cost]]</f>
        <v>1956.4800000000005</v>
      </c>
      <c r="R4509" s="4" t="str">
        <f>IF(shipments9[[#This Row],[Gross Profit]]&lt;0,"Loss","Profit")</f>
        <v>Profit</v>
      </c>
      <c r="S4509" s="9">
        <f>shipments9[[#This Row],[Gross Profit]]/shipments9[[#This Row],[Amount]]</f>
        <v>0.23299749910682394</v>
      </c>
      <c r="T4509" s="11">
        <f>shipments9[[#This Row],[Amount]]/shipments9[[#This Row],[Boxes]]</f>
        <v>10.990837696335079</v>
      </c>
    </row>
    <row r="4510" spans="1:20" hidden="1" x14ac:dyDescent="0.25">
      <c r="A4510" t="s">
        <v>4707</v>
      </c>
      <c r="B4510" t="s">
        <v>71</v>
      </c>
      <c r="C4510" t="s">
        <v>157</v>
      </c>
      <c r="D4510" t="s">
        <v>28</v>
      </c>
      <c r="E4510" s="1">
        <v>45266</v>
      </c>
      <c r="F4510" s="1" t="str">
        <f>TEXT(shipments9[[#This Row],[Shipdate]],"ddd")</f>
        <v>Wed</v>
      </c>
      <c r="G4510" s="1" t="str">
        <f>IF(OR(shipments9[[#This Row],[Day Name]]="Sat",shipments9[[#This Row],[Day Name]]="Sun"),"Weekend","Weekday")</f>
        <v>Weekday</v>
      </c>
      <c r="H4510">
        <v>8826.75</v>
      </c>
      <c r="I4510">
        <v>1104</v>
      </c>
      <c r="J4510" t="s">
        <v>172</v>
      </c>
      <c r="K4510" t="s">
        <v>8151</v>
      </c>
      <c r="L4510" t="s">
        <v>8152</v>
      </c>
      <c r="M4510">
        <v>12</v>
      </c>
      <c r="N4510" t="s">
        <v>8166</v>
      </c>
      <c r="O4510" s="4">
        <f>INDEX(products[Cost_per_box], MATCH(shipments9[[#This Row],[PID]], products[PID], 0))</f>
        <v>6.8</v>
      </c>
      <c r="P4510" s="4">
        <f>shipments9[[#This Row],[Boxes]]*shipments9[[#This Row],[Cost Per Box]]</f>
        <v>7507.2</v>
      </c>
      <c r="Q4510" s="4">
        <f>shipments9[[#This Row],[Amount]] -shipments9[[#This Row],[total cost]]</f>
        <v>1319.5500000000002</v>
      </c>
      <c r="R4510" s="4" t="str">
        <f>IF(shipments9[[#This Row],[Gross Profit]]&lt;0,"Loss","Profit")</f>
        <v>Profit</v>
      </c>
      <c r="S4510" s="9">
        <f>shipments9[[#This Row],[Gross Profit]]/shipments9[[#This Row],[Amount]]</f>
        <v>0.14949443453139605</v>
      </c>
      <c r="T4510" s="11">
        <f>shipments9[[#This Row],[Amount]]/shipments9[[#This Row],[Boxes]]</f>
        <v>7.9952445652173916</v>
      </c>
    </row>
    <row r="4511" spans="1:20" hidden="1" x14ac:dyDescent="0.25">
      <c r="A4511" t="s">
        <v>4708</v>
      </c>
      <c r="B4511" t="s">
        <v>71</v>
      </c>
      <c r="C4511" t="s">
        <v>161</v>
      </c>
      <c r="D4511" t="s">
        <v>28</v>
      </c>
      <c r="E4511" s="1">
        <v>45085</v>
      </c>
      <c r="F4511" s="1" t="str">
        <f>TEXT(shipments9[[#This Row],[Shipdate]],"ddd")</f>
        <v>Thu</v>
      </c>
      <c r="G4511" s="1" t="str">
        <f>IF(OR(shipments9[[#This Row],[Day Name]]="Sat",shipments9[[#This Row],[Day Name]]="Sun"),"Weekend","Weekday")</f>
        <v>Weekday</v>
      </c>
      <c r="H4511">
        <v>17338.5</v>
      </c>
      <c r="I4511">
        <v>1927</v>
      </c>
      <c r="J4511" t="s">
        <v>172</v>
      </c>
      <c r="K4511" t="s">
        <v>8151</v>
      </c>
      <c r="L4511" t="s">
        <v>8154</v>
      </c>
      <c r="M4511">
        <v>6</v>
      </c>
      <c r="N4511" t="s">
        <v>8159</v>
      </c>
      <c r="O4511" s="4">
        <f>INDEX(products[Cost_per_box], MATCH(shipments9[[#This Row],[PID]], products[PID], 0))</f>
        <v>2.76</v>
      </c>
      <c r="P4511" s="4">
        <f>shipments9[[#This Row],[Boxes]]*shipments9[[#This Row],[Cost Per Box]]</f>
        <v>5318.5199999999995</v>
      </c>
      <c r="Q4511" s="4">
        <f>shipments9[[#This Row],[Amount]] -shipments9[[#This Row],[total cost]]</f>
        <v>12019.98</v>
      </c>
      <c r="R4511" s="4" t="str">
        <f>IF(shipments9[[#This Row],[Gross Profit]]&lt;0,"Loss","Profit")</f>
        <v>Profit</v>
      </c>
      <c r="S4511" s="9">
        <f>shipments9[[#This Row],[Gross Profit]]/shipments9[[#This Row],[Amount]]</f>
        <v>0.69325374167315512</v>
      </c>
      <c r="T4511" s="11">
        <f>shipments9[[#This Row],[Amount]]/shipments9[[#This Row],[Boxes]]</f>
        <v>8.9976647638816818</v>
      </c>
    </row>
    <row r="4512" spans="1:20" hidden="1" x14ac:dyDescent="0.25">
      <c r="A4512" t="s">
        <v>4709</v>
      </c>
      <c r="B4512" t="s">
        <v>74</v>
      </c>
      <c r="C4512" t="s">
        <v>153</v>
      </c>
      <c r="D4512" t="s">
        <v>28</v>
      </c>
      <c r="E4512" s="1">
        <v>45293</v>
      </c>
      <c r="F4512" s="1" t="str">
        <f>TEXT(shipments9[[#This Row],[Shipdate]],"ddd")</f>
        <v>Tue</v>
      </c>
      <c r="G4512" s="1" t="str">
        <f>IF(OR(shipments9[[#This Row],[Day Name]]="Sat",shipments9[[#This Row],[Day Name]]="Sun"),"Weekend","Weekday")</f>
        <v>Weekday</v>
      </c>
      <c r="H4512">
        <v>12352.5</v>
      </c>
      <c r="I4512">
        <v>687</v>
      </c>
      <c r="J4512" t="s">
        <v>172</v>
      </c>
      <c r="K4512" t="s">
        <v>8155</v>
      </c>
      <c r="L4512" t="s">
        <v>8156</v>
      </c>
      <c r="M4512">
        <v>1</v>
      </c>
      <c r="N4512" t="s">
        <v>8163</v>
      </c>
      <c r="O4512" s="4">
        <f>INDEX(products[Cost_per_box], MATCH(shipments9[[#This Row],[PID]], products[PID], 0))</f>
        <v>9.57</v>
      </c>
      <c r="P4512" s="4">
        <f>shipments9[[#This Row],[Boxes]]*shipments9[[#This Row],[Cost Per Box]]</f>
        <v>6574.59</v>
      </c>
      <c r="Q4512" s="4">
        <f>shipments9[[#This Row],[Amount]] -shipments9[[#This Row],[total cost]]</f>
        <v>5777.91</v>
      </c>
      <c r="R4512" s="4" t="str">
        <f>IF(shipments9[[#This Row],[Gross Profit]]&lt;0,"Loss","Profit")</f>
        <v>Profit</v>
      </c>
      <c r="S4512" s="9">
        <f>shipments9[[#This Row],[Gross Profit]]/shipments9[[#This Row],[Amount]]</f>
        <v>0.46775227686703097</v>
      </c>
      <c r="T4512" s="11">
        <f>shipments9[[#This Row],[Amount]]/shipments9[[#This Row],[Boxes]]</f>
        <v>17.980349344978166</v>
      </c>
    </row>
    <row r="4513" spans="1:20" hidden="1" x14ac:dyDescent="0.25">
      <c r="A4513" t="s">
        <v>4710</v>
      </c>
      <c r="B4513" t="s">
        <v>74</v>
      </c>
      <c r="C4513" t="s">
        <v>159</v>
      </c>
      <c r="D4513" t="s">
        <v>28</v>
      </c>
      <c r="E4513" s="1">
        <v>45209</v>
      </c>
      <c r="F4513" s="1" t="str">
        <f>TEXT(shipments9[[#This Row],[Shipdate]],"ddd")</f>
        <v>Tue</v>
      </c>
      <c r="G4513" s="1" t="str">
        <f>IF(OR(shipments9[[#This Row],[Day Name]]="Sat",shipments9[[#This Row],[Day Name]]="Sun"),"Weekend","Weekday")</f>
        <v>Weekday</v>
      </c>
      <c r="H4513">
        <v>1107</v>
      </c>
      <c r="I4513">
        <v>43</v>
      </c>
      <c r="J4513" t="s">
        <v>172</v>
      </c>
      <c r="K4513" t="s">
        <v>8151</v>
      </c>
      <c r="L4513" t="s">
        <v>8152</v>
      </c>
      <c r="M4513">
        <v>10</v>
      </c>
      <c r="N4513" t="s">
        <v>8153</v>
      </c>
      <c r="O4513" s="4">
        <f>INDEX(products[Cost_per_box], MATCH(shipments9[[#This Row],[PID]], products[PID], 0))</f>
        <v>5.04</v>
      </c>
      <c r="P4513" s="4">
        <f>shipments9[[#This Row],[Boxes]]*shipments9[[#This Row],[Cost Per Box]]</f>
        <v>216.72</v>
      </c>
      <c r="Q4513" s="4">
        <f>shipments9[[#This Row],[Amount]] -shipments9[[#This Row],[total cost]]</f>
        <v>890.28</v>
      </c>
      <c r="R4513" s="4" t="str">
        <f>IF(shipments9[[#This Row],[Gross Profit]]&lt;0,"Loss","Profit")</f>
        <v>Profit</v>
      </c>
      <c r="S4513" s="9">
        <f>shipments9[[#This Row],[Gross Profit]]/shipments9[[#This Row],[Amount]]</f>
        <v>0.80422764227642274</v>
      </c>
      <c r="T4513" s="11">
        <f>shipments9[[#This Row],[Amount]]/shipments9[[#This Row],[Boxes]]</f>
        <v>25.744186046511629</v>
      </c>
    </row>
    <row r="4514" spans="1:20" hidden="1" x14ac:dyDescent="0.25">
      <c r="A4514" t="s">
        <v>4711</v>
      </c>
      <c r="B4514" t="s">
        <v>74</v>
      </c>
      <c r="C4514" t="s">
        <v>163</v>
      </c>
      <c r="D4514" t="s">
        <v>28</v>
      </c>
      <c r="E4514" s="1">
        <v>44978</v>
      </c>
      <c r="F4514" s="1" t="str">
        <f>TEXT(shipments9[[#This Row],[Shipdate]],"ddd")</f>
        <v>Tue</v>
      </c>
      <c r="G4514" s="1" t="str">
        <f>IF(OR(shipments9[[#This Row],[Day Name]]="Sat",shipments9[[#This Row],[Day Name]]="Sun"),"Weekend","Weekday")</f>
        <v>Weekday</v>
      </c>
      <c r="H4514">
        <v>1629</v>
      </c>
      <c r="I4514">
        <v>163</v>
      </c>
      <c r="J4514" t="s">
        <v>172</v>
      </c>
      <c r="K4514" t="s">
        <v>8151</v>
      </c>
      <c r="L4514" t="s">
        <v>8156</v>
      </c>
      <c r="M4514">
        <v>2</v>
      </c>
      <c r="N4514" t="s">
        <v>8157</v>
      </c>
      <c r="O4514" s="4">
        <f>INDEX(products[Cost_per_box], MATCH(shipments9[[#This Row],[PID]], products[PID], 0))</f>
        <v>3.32</v>
      </c>
      <c r="P4514" s="4">
        <f>shipments9[[#This Row],[Boxes]]*shipments9[[#This Row],[Cost Per Box]]</f>
        <v>541.16</v>
      </c>
      <c r="Q4514" s="4">
        <f>shipments9[[#This Row],[Amount]] -shipments9[[#This Row],[total cost]]</f>
        <v>1087.8400000000001</v>
      </c>
      <c r="R4514" s="4" t="str">
        <f>IF(shipments9[[#This Row],[Gross Profit]]&lt;0,"Loss","Profit")</f>
        <v>Profit</v>
      </c>
      <c r="S4514" s="9">
        <f>shipments9[[#This Row],[Gross Profit]]/shipments9[[#This Row],[Amount]]</f>
        <v>0.66779619398403933</v>
      </c>
      <c r="T4514" s="11">
        <f>shipments9[[#This Row],[Amount]]/shipments9[[#This Row],[Boxes]]</f>
        <v>9.9938650306748471</v>
      </c>
    </row>
    <row r="4515" spans="1:20" hidden="1" x14ac:dyDescent="0.25">
      <c r="A4515" t="s">
        <v>4712</v>
      </c>
      <c r="B4515" t="s">
        <v>74</v>
      </c>
      <c r="C4515" t="s">
        <v>121</v>
      </c>
      <c r="D4515" t="s">
        <v>28</v>
      </c>
      <c r="E4515" s="1">
        <v>45306</v>
      </c>
      <c r="F4515" s="1" t="str">
        <f>TEXT(shipments9[[#This Row],[Shipdate]],"ddd")</f>
        <v>Mon</v>
      </c>
      <c r="G4515" s="1" t="str">
        <f>IF(OR(shipments9[[#This Row],[Day Name]]="Sat",shipments9[[#This Row],[Day Name]]="Sun"),"Weekend","Weekday")</f>
        <v>Weekday</v>
      </c>
      <c r="H4515">
        <v>10968.75</v>
      </c>
      <c r="I4515">
        <v>686</v>
      </c>
      <c r="J4515" t="s">
        <v>172</v>
      </c>
      <c r="K4515" t="s">
        <v>8155</v>
      </c>
      <c r="L4515" t="s">
        <v>8156</v>
      </c>
      <c r="M4515">
        <v>1</v>
      </c>
      <c r="N4515" t="s">
        <v>8163</v>
      </c>
      <c r="O4515" s="4">
        <f>INDEX(products[Cost_per_box], MATCH(shipments9[[#This Row],[PID]], products[PID], 0))</f>
        <v>5.26</v>
      </c>
      <c r="P4515" s="4">
        <f>shipments9[[#This Row],[Boxes]]*shipments9[[#This Row],[Cost Per Box]]</f>
        <v>3608.3599999999997</v>
      </c>
      <c r="Q4515" s="4">
        <f>shipments9[[#This Row],[Amount]] -shipments9[[#This Row],[total cost]]</f>
        <v>7360.39</v>
      </c>
      <c r="R4515" s="4" t="str">
        <f>IF(shipments9[[#This Row],[Gross Profit]]&lt;0,"Loss","Profit")</f>
        <v>Profit</v>
      </c>
      <c r="S4515" s="9">
        <f>shipments9[[#This Row],[Gross Profit]]/shipments9[[#This Row],[Amount]]</f>
        <v>0.67103270655270664</v>
      </c>
      <c r="T4515" s="11">
        <f>shipments9[[#This Row],[Amount]]/shipments9[[#This Row],[Boxes]]</f>
        <v>15.989431486880466</v>
      </c>
    </row>
    <row r="4516" spans="1:20" hidden="1" x14ac:dyDescent="0.25">
      <c r="A4516" t="s">
        <v>4713</v>
      </c>
      <c r="B4516" t="s">
        <v>74</v>
      </c>
      <c r="C4516" t="s">
        <v>135</v>
      </c>
      <c r="D4516" t="s">
        <v>28</v>
      </c>
      <c r="E4516" s="1">
        <v>45215</v>
      </c>
      <c r="F4516" s="1" t="str">
        <f>TEXT(shipments9[[#This Row],[Shipdate]],"ddd")</f>
        <v>Mon</v>
      </c>
      <c r="G4516" s="1" t="str">
        <f>IF(OR(shipments9[[#This Row],[Day Name]]="Sat",shipments9[[#This Row],[Day Name]]="Sun"),"Weekend","Weekday")</f>
        <v>Weekday</v>
      </c>
      <c r="H4516">
        <v>5339.25</v>
      </c>
      <c r="I4516">
        <v>214</v>
      </c>
      <c r="J4516" t="s">
        <v>172</v>
      </c>
      <c r="K4516" t="s">
        <v>8151</v>
      </c>
      <c r="L4516" t="s">
        <v>8152</v>
      </c>
      <c r="M4516">
        <v>10</v>
      </c>
      <c r="N4516" t="s">
        <v>8153</v>
      </c>
      <c r="O4516" s="4">
        <f>INDEX(products[Cost_per_box], MATCH(shipments9[[#This Row],[PID]], products[PID], 0))</f>
        <v>9.94</v>
      </c>
      <c r="P4516" s="4">
        <f>shipments9[[#This Row],[Boxes]]*shipments9[[#This Row],[Cost Per Box]]</f>
        <v>2127.16</v>
      </c>
      <c r="Q4516" s="4">
        <f>shipments9[[#This Row],[Amount]] -shipments9[[#This Row],[total cost]]</f>
        <v>3212.09</v>
      </c>
      <c r="R4516" s="4" t="str">
        <f>IF(shipments9[[#This Row],[Gross Profit]]&lt;0,"Loss","Profit")</f>
        <v>Profit</v>
      </c>
      <c r="S4516" s="9">
        <f>shipments9[[#This Row],[Gross Profit]]/shipments9[[#This Row],[Amount]]</f>
        <v>0.60159947558177651</v>
      </c>
      <c r="T4516" s="11">
        <f>shipments9[[#This Row],[Amount]]/shipments9[[#This Row],[Boxes]]</f>
        <v>24.949766355140188</v>
      </c>
    </row>
    <row r="4517" spans="1:20" hidden="1" x14ac:dyDescent="0.25">
      <c r="A4517" t="s">
        <v>4714</v>
      </c>
      <c r="B4517" t="s">
        <v>74</v>
      </c>
      <c r="C4517" t="s">
        <v>153</v>
      </c>
      <c r="D4517" t="s">
        <v>28</v>
      </c>
      <c r="E4517" s="1">
        <v>45380</v>
      </c>
      <c r="F4517" s="1" t="str">
        <f>TEXT(shipments9[[#This Row],[Shipdate]],"ddd")</f>
        <v>Fri</v>
      </c>
      <c r="G4517" s="1" t="str">
        <f>IF(OR(shipments9[[#This Row],[Day Name]]="Sat",shipments9[[#This Row],[Day Name]]="Sun"),"Weekend","Weekday")</f>
        <v>Weekday</v>
      </c>
      <c r="H4517">
        <v>2187</v>
      </c>
      <c r="I4517">
        <v>129</v>
      </c>
      <c r="J4517" t="s">
        <v>172</v>
      </c>
      <c r="K4517" t="s">
        <v>8155</v>
      </c>
      <c r="L4517" t="s">
        <v>8156</v>
      </c>
      <c r="M4517">
        <v>3</v>
      </c>
      <c r="N4517" t="s">
        <v>8164</v>
      </c>
      <c r="O4517" s="4">
        <f>INDEX(products[Cost_per_box], MATCH(shipments9[[#This Row],[PID]], products[PID], 0))</f>
        <v>9.57</v>
      </c>
      <c r="P4517" s="4">
        <f>shipments9[[#This Row],[Boxes]]*shipments9[[#This Row],[Cost Per Box]]</f>
        <v>1234.53</v>
      </c>
      <c r="Q4517" s="4">
        <f>shipments9[[#This Row],[Amount]] -shipments9[[#This Row],[total cost]]</f>
        <v>952.47</v>
      </c>
      <c r="R4517" s="4" t="str">
        <f>IF(shipments9[[#This Row],[Gross Profit]]&lt;0,"Loss","Profit")</f>
        <v>Profit</v>
      </c>
      <c r="S4517" s="9">
        <f>shipments9[[#This Row],[Gross Profit]]/shipments9[[#This Row],[Amount]]</f>
        <v>0.43551440329218111</v>
      </c>
      <c r="T4517" s="11">
        <f>shipments9[[#This Row],[Amount]]/shipments9[[#This Row],[Boxes]]</f>
        <v>16.953488372093023</v>
      </c>
    </row>
    <row r="4518" spans="1:20" hidden="1" x14ac:dyDescent="0.25">
      <c r="A4518" t="s">
        <v>4715</v>
      </c>
      <c r="B4518" t="s">
        <v>74</v>
      </c>
      <c r="C4518" t="s">
        <v>155</v>
      </c>
      <c r="D4518" t="s">
        <v>28</v>
      </c>
      <c r="E4518" s="1">
        <v>45331</v>
      </c>
      <c r="F4518" s="1" t="str">
        <f>TEXT(shipments9[[#This Row],[Shipdate]],"ddd")</f>
        <v>Fri</v>
      </c>
      <c r="G4518" s="1" t="str">
        <f>IF(OR(shipments9[[#This Row],[Day Name]]="Sat",shipments9[[#This Row],[Day Name]]="Sun"),"Weekend","Weekday")</f>
        <v>Weekday</v>
      </c>
      <c r="H4518">
        <v>8255.25</v>
      </c>
      <c r="I4518">
        <v>751</v>
      </c>
      <c r="J4518" t="s">
        <v>172</v>
      </c>
      <c r="K4518" t="s">
        <v>8155</v>
      </c>
      <c r="L4518" t="s">
        <v>8156</v>
      </c>
      <c r="M4518">
        <v>2</v>
      </c>
      <c r="N4518" t="s">
        <v>8157</v>
      </c>
      <c r="O4518" s="4">
        <f>INDEX(products[Cost_per_box], MATCH(shipments9[[#This Row],[PID]], products[PID], 0))</f>
        <v>8.43</v>
      </c>
      <c r="P4518" s="4">
        <f>shipments9[[#This Row],[Boxes]]*shipments9[[#This Row],[Cost Per Box]]</f>
        <v>6330.9299999999994</v>
      </c>
      <c r="Q4518" s="4">
        <f>shipments9[[#This Row],[Amount]] -shipments9[[#This Row],[total cost]]</f>
        <v>1924.3200000000006</v>
      </c>
      <c r="R4518" s="4" t="str">
        <f>IF(shipments9[[#This Row],[Gross Profit]]&lt;0,"Loss","Profit")</f>
        <v>Profit</v>
      </c>
      <c r="S4518" s="9">
        <f>shipments9[[#This Row],[Gross Profit]]/shipments9[[#This Row],[Amount]]</f>
        <v>0.23310257109112389</v>
      </c>
      <c r="T4518" s="11">
        <f>shipments9[[#This Row],[Amount]]/shipments9[[#This Row],[Boxes]]</f>
        <v>10.992343541944075</v>
      </c>
    </row>
    <row r="4519" spans="1:20" hidden="1" x14ac:dyDescent="0.25">
      <c r="A4519" t="s">
        <v>4716</v>
      </c>
      <c r="B4519" t="s">
        <v>74</v>
      </c>
      <c r="C4519" t="s">
        <v>121</v>
      </c>
      <c r="D4519" t="s">
        <v>28</v>
      </c>
      <c r="E4519" s="1">
        <v>45054</v>
      </c>
      <c r="F4519" s="1" t="str">
        <f>TEXT(shipments9[[#This Row],[Shipdate]],"ddd")</f>
        <v>Mon</v>
      </c>
      <c r="G4519" s="1" t="str">
        <f>IF(OR(shipments9[[#This Row],[Day Name]]="Sat",shipments9[[#This Row],[Day Name]]="Sun"),"Weekend","Weekday")</f>
        <v>Weekday</v>
      </c>
      <c r="H4519">
        <v>4176</v>
      </c>
      <c r="I4519">
        <v>279</v>
      </c>
      <c r="J4519" t="s">
        <v>172</v>
      </c>
      <c r="K4519" t="s">
        <v>8151</v>
      </c>
      <c r="L4519" t="s">
        <v>8154</v>
      </c>
      <c r="M4519">
        <v>5</v>
      </c>
      <c r="N4519" t="s">
        <v>201</v>
      </c>
      <c r="O4519" s="4">
        <f>INDEX(products[Cost_per_box], MATCH(shipments9[[#This Row],[PID]], products[PID], 0))</f>
        <v>5.26</v>
      </c>
      <c r="P4519" s="4">
        <f>shipments9[[#This Row],[Boxes]]*shipments9[[#This Row],[Cost Per Box]]</f>
        <v>1467.54</v>
      </c>
      <c r="Q4519" s="4">
        <f>shipments9[[#This Row],[Amount]] -shipments9[[#This Row],[total cost]]</f>
        <v>2708.46</v>
      </c>
      <c r="R4519" s="4" t="str">
        <f>IF(shipments9[[#This Row],[Gross Profit]]&lt;0,"Loss","Profit")</f>
        <v>Profit</v>
      </c>
      <c r="S4519" s="9">
        <f>shipments9[[#This Row],[Gross Profit]]/shipments9[[#This Row],[Amount]]</f>
        <v>0.64857758620689654</v>
      </c>
      <c r="T4519" s="11">
        <f>shipments9[[#This Row],[Amount]]/shipments9[[#This Row],[Boxes]]</f>
        <v>14.96774193548387</v>
      </c>
    </row>
    <row r="4520" spans="1:20" hidden="1" x14ac:dyDescent="0.25">
      <c r="A4520" t="s">
        <v>4717</v>
      </c>
      <c r="B4520" t="s">
        <v>74</v>
      </c>
      <c r="C4520" t="s">
        <v>135</v>
      </c>
      <c r="D4520" t="s">
        <v>28</v>
      </c>
      <c r="E4520" s="1">
        <v>44999</v>
      </c>
      <c r="F4520" s="1" t="str">
        <f>TEXT(shipments9[[#This Row],[Shipdate]],"ddd")</f>
        <v>Tue</v>
      </c>
      <c r="G4520" s="1" t="str">
        <f>IF(OR(shipments9[[#This Row],[Day Name]]="Sat",shipments9[[#This Row],[Day Name]]="Sun"),"Weekend","Weekday")</f>
        <v>Weekday</v>
      </c>
      <c r="H4520">
        <v>5400</v>
      </c>
      <c r="I4520">
        <v>208</v>
      </c>
      <c r="J4520" t="s">
        <v>172</v>
      </c>
      <c r="K4520" t="s">
        <v>8151</v>
      </c>
      <c r="L4520" t="s">
        <v>8156</v>
      </c>
      <c r="M4520">
        <v>3</v>
      </c>
      <c r="N4520" t="s">
        <v>8164</v>
      </c>
      <c r="O4520" s="4">
        <f>INDEX(products[Cost_per_box], MATCH(shipments9[[#This Row],[PID]], products[PID], 0))</f>
        <v>9.94</v>
      </c>
      <c r="P4520" s="4">
        <f>shipments9[[#This Row],[Boxes]]*shipments9[[#This Row],[Cost Per Box]]</f>
        <v>2067.52</v>
      </c>
      <c r="Q4520" s="4">
        <f>shipments9[[#This Row],[Amount]] -shipments9[[#This Row],[total cost]]</f>
        <v>3332.48</v>
      </c>
      <c r="R4520" s="4" t="str">
        <f>IF(shipments9[[#This Row],[Gross Profit]]&lt;0,"Loss","Profit")</f>
        <v>Profit</v>
      </c>
      <c r="S4520" s="9">
        <f>shipments9[[#This Row],[Gross Profit]]/shipments9[[#This Row],[Amount]]</f>
        <v>0.61712592592592597</v>
      </c>
      <c r="T4520" s="11">
        <f>shipments9[[#This Row],[Amount]]/shipments9[[#This Row],[Boxes]]</f>
        <v>25.96153846153846</v>
      </c>
    </row>
    <row r="4521" spans="1:20" hidden="1" x14ac:dyDescent="0.25">
      <c r="A4521" t="s">
        <v>4718</v>
      </c>
      <c r="B4521" t="s">
        <v>74</v>
      </c>
      <c r="C4521" t="s">
        <v>137</v>
      </c>
      <c r="D4521" t="s">
        <v>28</v>
      </c>
      <c r="E4521" s="1">
        <v>45148</v>
      </c>
      <c r="F4521" s="1" t="str">
        <f>TEXT(shipments9[[#This Row],[Shipdate]],"ddd")</f>
        <v>Thu</v>
      </c>
      <c r="G4521" s="1" t="str">
        <f>IF(OR(shipments9[[#This Row],[Day Name]]="Sat",shipments9[[#This Row],[Day Name]]="Sun"),"Weekend","Weekday")</f>
        <v>Weekday</v>
      </c>
      <c r="H4521">
        <v>8192.25</v>
      </c>
      <c r="I4521">
        <v>391</v>
      </c>
      <c r="J4521" t="s">
        <v>172</v>
      </c>
      <c r="K4521" t="s">
        <v>8151</v>
      </c>
      <c r="L4521" t="s">
        <v>8160</v>
      </c>
      <c r="M4521">
        <v>8</v>
      </c>
      <c r="N4521" t="s">
        <v>8162</v>
      </c>
      <c r="O4521" s="4">
        <f>INDEX(products[Cost_per_box], MATCH(shipments9[[#This Row],[PID]], products[PID], 0))</f>
        <v>7.73</v>
      </c>
      <c r="P4521" s="4">
        <f>shipments9[[#This Row],[Boxes]]*shipments9[[#This Row],[Cost Per Box]]</f>
        <v>3022.4300000000003</v>
      </c>
      <c r="Q4521" s="4">
        <f>shipments9[[#This Row],[Amount]] -shipments9[[#This Row],[total cost]]</f>
        <v>5169.82</v>
      </c>
      <c r="R4521" s="4" t="str">
        <f>IF(shipments9[[#This Row],[Gross Profit]]&lt;0,"Loss","Profit")</f>
        <v>Profit</v>
      </c>
      <c r="S4521" s="9">
        <f>shipments9[[#This Row],[Gross Profit]]/shipments9[[#This Row],[Amount]]</f>
        <v>0.63106228447618173</v>
      </c>
      <c r="T4521" s="11">
        <f>shipments9[[#This Row],[Amount]]/shipments9[[#This Row],[Boxes]]</f>
        <v>20.952046035805626</v>
      </c>
    </row>
    <row r="4522" spans="1:20" hidden="1" x14ac:dyDescent="0.25">
      <c r="A4522" t="s">
        <v>4719</v>
      </c>
      <c r="B4522" t="s">
        <v>74</v>
      </c>
      <c r="C4522" t="s">
        <v>141</v>
      </c>
      <c r="D4522" t="s">
        <v>28</v>
      </c>
      <c r="E4522" s="1">
        <v>45314</v>
      </c>
      <c r="F4522" s="1" t="str">
        <f>TEXT(shipments9[[#This Row],[Shipdate]],"ddd")</f>
        <v>Tue</v>
      </c>
      <c r="G4522" s="1" t="str">
        <f>IF(OR(shipments9[[#This Row],[Day Name]]="Sat",shipments9[[#This Row],[Day Name]]="Sun"),"Weekend","Weekday")</f>
        <v>Weekday</v>
      </c>
      <c r="H4522">
        <v>6383.25</v>
      </c>
      <c r="I4522">
        <v>492</v>
      </c>
      <c r="J4522" t="s">
        <v>172</v>
      </c>
      <c r="K4522" t="s">
        <v>8155</v>
      </c>
      <c r="L4522" t="s">
        <v>8156</v>
      </c>
      <c r="M4522">
        <v>1</v>
      </c>
      <c r="N4522" t="s">
        <v>8163</v>
      </c>
      <c r="O4522" s="4">
        <f>INDEX(products[Cost_per_box], MATCH(shipments9[[#This Row],[PID]], products[PID], 0))</f>
        <v>8.2200000000000006</v>
      </c>
      <c r="P4522" s="4">
        <f>shipments9[[#This Row],[Boxes]]*shipments9[[#This Row],[Cost Per Box]]</f>
        <v>4044.2400000000002</v>
      </c>
      <c r="Q4522" s="4">
        <f>shipments9[[#This Row],[Amount]] -shipments9[[#This Row],[total cost]]</f>
        <v>2339.0099999999998</v>
      </c>
      <c r="R4522" s="4" t="str">
        <f>IF(shipments9[[#This Row],[Gross Profit]]&lt;0,"Loss","Profit")</f>
        <v>Profit</v>
      </c>
      <c r="S4522" s="9">
        <f>shipments9[[#This Row],[Gross Profit]]/shipments9[[#This Row],[Amount]]</f>
        <v>0.36642932675361295</v>
      </c>
      <c r="T4522" s="11">
        <f>shipments9[[#This Row],[Amount]]/shipments9[[#This Row],[Boxes]]</f>
        <v>12.974085365853659</v>
      </c>
    </row>
    <row r="4523" spans="1:20" hidden="1" x14ac:dyDescent="0.25">
      <c r="A4523" t="s">
        <v>4720</v>
      </c>
      <c r="B4523" t="s">
        <v>74</v>
      </c>
      <c r="C4523" t="s">
        <v>155</v>
      </c>
      <c r="D4523" t="s">
        <v>28</v>
      </c>
      <c r="E4523" s="1">
        <v>45391</v>
      </c>
      <c r="F4523" s="1" t="str">
        <f>TEXT(shipments9[[#This Row],[Shipdate]],"ddd")</f>
        <v>Tue</v>
      </c>
      <c r="G4523" s="1" t="str">
        <f>IF(OR(shipments9[[#This Row],[Day Name]]="Sat",shipments9[[#This Row],[Day Name]]="Sun"),"Weekend","Weekday")</f>
        <v>Weekday</v>
      </c>
      <c r="H4523">
        <v>8979.75</v>
      </c>
      <c r="I4523">
        <v>998</v>
      </c>
      <c r="J4523" t="s">
        <v>172</v>
      </c>
      <c r="K4523" t="s">
        <v>8155</v>
      </c>
      <c r="L4523" t="s">
        <v>8154</v>
      </c>
      <c r="M4523">
        <v>4</v>
      </c>
      <c r="N4523" t="s">
        <v>8158</v>
      </c>
      <c r="O4523" s="4">
        <f>INDEX(products[Cost_per_box], MATCH(shipments9[[#This Row],[PID]], products[PID], 0))</f>
        <v>8.43</v>
      </c>
      <c r="P4523" s="4">
        <f>shipments9[[#This Row],[Boxes]]*shipments9[[#This Row],[Cost Per Box]]</f>
        <v>8413.14</v>
      </c>
      <c r="Q4523" s="4">
        <f>shipments9[[#This Row],[Amount]] -shipments9[[#This Row],[total cost]]</f>
        <v>566.61000000000058</v>
      </c>
      <c r="R4523" s="4" t="str">
        <f>IF(shipments9[[#This Row],[Gross Profit]]&lt;0,"Loss","Profit")</f>
        <v>Profit</v>
      </c>
      <c r="S4523" s="9">
        <f>shipments9[[#This Row],[Gross Profit]]/shipments9[[#This Row],[Amount]]</f>
        <v>6.3098638603524659E-2</v>
      </c>
      <c r="T4523" s="11">
        <f>shipments9[[#This Row],[Amount]]/shipments9[[#This Row],[Boxes]]</f>
        <v>8.9977454909819645</v>
      </c>
    </row>
    <row r="4524" spans="1:20" hidden="1" x14ac:dyDescent="0.25">
      <c r="A4524" t="s">
        <v>4721</v>
      </c>
      <c r="B4524" t="s">
        <v>74</v>
      </c>
      <c r="C4524" t="s">
        <v>157</v>
      </c>
      <c r="D4524" t="s">
        <v>28</v>
      </c>
      <c r="E4524" s="1">
        <v>45292</v>
      </c>
      <c r="F4524" s="1" t="str">
        <f>TEXT(shipments9[[#This Row],[Shipdate]],"ddd")</f>
        <v>Mon</v>
      </c>
      <c r="G4524" s="1" t="str">
        <f>IF(OR(shipments9[[#This Row],[Day Name]]="Sat",shipments9[[#This Row],[Day Name]]="Sun"),"Weekend","Weekday")</f>
        <v>Weekday</v>
      </c>
      <c r="H4524">
        <v>9191.25</v>
      </c>
      <c r="I4524">
        <v>1314</v>
      </c>
      <c r="J4524" t="s">
        <v>172</v>
      </c>
      <c r="K4524" t="s">
        <v>8155</v>
      </c>
      <c r="L4524" t="s">
        <v>8156</v>
      </c>
      <c r="M4524">
        <v>1</v>
      </c>
      <c r="N4524" t="s">
        <v>8163</v>
      </c>
      <c r="O4524" s="4">
        <f>INDEX(products[Cost_per_box], MATCH(shipments9[[#This Row],[PID]], products[PID], 0))</f>
        <v>6.8</v>
      </c>
      <c r="P4524" s="4">
        <f>shipments9[[#This Row],[Boxes]]*shipments9[[#This Row],[Cost Per Box]]</f>
        <v>8935.1999999999989</v>
      </c>
      <c r="Q4524" s="4">
        <f>shipments9[[#This Row],[Amount]] -shipments9[[#This Row],[total cost]]</f>
        <v>256.05000000000109</v>
      </c>
      <c r="R4524" s="4" t="str">
        <f>IF(shipments9[[#This Row],[Gross Profit]]&lt;0,"Loss","Profit")</f>
        <v>Profit</v>
      </c>
      <c r="S4524" s="9">
        <f>shipments9[[#This Row],[Gross Profit]]/shipments9[[#This Row],[Amount]]</f>
        <v>2.7858017135863031E-2</v>
      </c>
      <c r="T4524" s="11">
        <f>shipments9[[#This Row],[Amount]]/shipments9[[#This Row],[Boxes]]</f>
        <v>6.9948630136986303</v>
      </c>
    </row>
    <row r="4525" spans="1:20" hidden="1" x14ac:dyDescent="0.25">
      <c r="A4525" t="s">
        <v>4722</v>
      </c>
      <c r="B4525" t="s">
        <v>74</v>
      </c>
      <c r="C4525" t="s">
        <v>157</v>
      </c>
      <c r="D4525" t="s">
        <v>28</v>
      </c>
      <c r="E4525" s="1">
        <v>45281</v>
      </c>
      <c r="F4525" s="1" t="str">
        <f>TEXT(shipments9[[#This Row],[Shipdate]],"ddd")</f>
        <v>Thu</v>
      </c>
      <c r="G4525" s="1" t="str">
        <f>IF(OR(shipments9[[#This Row],[Day Name]]="Sat",shipments9[[#This Row],[Day Name]]="Sun"),"Weekend","Weekday")</f>
        <v>Weekday</v>
      </c>
      <c r="H4525">
        <v>2634.75</v>
      </c>
      <c r="I4525">
        <v>377</v>
      </c>
      <c r="J4525" t="s">
        <v>172</v>
      </c>
      <c r="K4525" t="s">
        <v>8151</v>
      </c>
      <c r="L4525" t="s">
        <v>8152</v>
      </c>
      <c r="M4525">
        <v>12</v>
      </c>
      <c r="N4525" t="s">
        <v>8166</v>
      </c>
      <c r="O4525" s="4">
        <f>INDEX(products[Cost_per_box], MATCH(shipments9[[#This Row],[PID]], products[PID], 0))</f>
        <v>6.8</v>
      </c>
      <c r="P4525" s="4">
        <f>shipments9[[#This Row],[Boxes]]*shipments9[[#This Row],[Cost Per Box]]</f>
        <v>2563.6</v>
      </c>
      <c r="Q4525" s="4">
        <f>shipments9[[#This Row],[Amount]] -shipments9[[#This Row],[total cost]]</f>
        <v>71.150000000000091</v>
      </c>
      <c r="R4525" s="4" t="str">
        <f>IF(shipments9[[#This Row],[Gross Profit]]&lt;0,"Loss","Profit")</f>
        <v>Profit</v>
      </c>
      <c r="S4525" s="9">
        <f>shipments9[[#This Row],[Gross Profit]]/shipments9[[#This Row],[Amount]]</f>
        <v>2.7004459626150522E-2</v>
      </c>
      <c r="T4525" s="11">
        <f>shipments9[[#This Row],[Amount]]/shipments9[[#This Row],[Boxes]]</f>
        <v>6.9887267904509285</v>
      </c>
    </row>
    <row r="4526" spans="1:20" hidden="1" x14ac:dyDescent="0.25">
      <c r="A4526" t="s">
        <v>4723</v>
      </c>
      <c r="B4526" t="s">
        <v>74</v>
      </c>
      <c r="C4526" t="s">
        <v>157</v>
      </c>
      <c r="D4526" t="s">
        <v>28</v>
      </c>
      <c r="E4526" s="1">
        <v>45110</v>
      </c>
      <c r="F4526" s="1" t="str">
        <f>TEXT(shipments9[[#This Row],[Shipdate]],"ddd")</f>
        <v>Mon</v>
      </c>
      <c r="G4526" s="1" t="str">
        <f>IF(OR(shipments9[[#This Row],[Day Name]]="Sat",shipments9[[#This Row],[Day Name]]="Sun"),"Weekend","Weekday")</f>
        <v>Weekday</v>
      </c>
      <c r="H4526">
        <v>1120.5</v>
      </c>
      <c r="I4526">
        <v>141</v>
      </c>
      <c r="J4526" t="s">
        <v>172</v>
      </c>
      <c r="K4526" t="s">
        <v>8151</v>
      </c>
      <c r="L4526" t="s">
        <v>8160</v>
      </c>
      <c r="M4526">
        <v>7</v>
      </c>
      <c r="N4526" t="s">
        <v>8161</v>
      </c>
      <c r="O4526" s="4">
        <f>INDEX(products[Cost_per_box], MATCH(shipments9[[#This Row],[PID]], products[PID], 0))</f>
        <v>6.8</v>
      </c>
      <c r="P4526" s="4">
        <f>shipments9[[#This Row],[Boxes]]*shipments9[[#This Row],[Cost Per Box]]</f>
        <v>958.8</v>
      </c>
      <c r="Q4526" s="4">
        <f>shipments9[[#This Row],[Amount]] -shipments9[[#This Row],[total cost]]</f>
        <v>161.70000000000005</v>
      </c>
      <c r="R4526" s="4" t="str">
        <f>IF(shipments9[[#This Row],[Gross Profit]]&lt;0,"Loss","Profit")</f>
        <v>Profit</v>
      </c>
      <c r="S4526" s="9">
        <f>shipments9[[#This Row],[Gross Profit]]/shipments9[[#This Row],[Amount]]</f>
        <v>0.14431057563587688</v>
      </c>
      <c r="T4526" s="11">
        <f>shipments9[[#This Row],[Amount]]/shipments9[[#This Row],[Boxes]]</f>
        <v>7.9468085106382977</v>
      </c>
    </row>
    <row r="4527" spans="1:20" hidden="1" x14ac:dyDescent="0.25">
      <c r="A4527" t="s">
        <v>4724</v>
      </c>
      <c r="B4527" t="s">
        <v>74</v>
      </c>
      <c r="C4527" t="s">
        <v>161</v>
      </c>
      <c r="D4527" t="s">
        <v>28</v>
      </c>
      <c r="E4527" s="1">
        <v>44928</v>
      </c>
      <c r="F4527" s="1" t="str">
        <f>TEXT(shipments9[[#This Row],[Shipdate]],"ddd")</f>
        <v>Mon</v>
      </c>
      <c r="G4527" s="1" t="str">
        <f>IF(OR(shipments9[[#This Row],[Day Name]]="Sat",shipments9[[#This Row],[Day Name]]="Sun"),"Weekend","Weekday")</f>
        <v>Weekday</v>
      </c>
      <c r="H4527">
        <v>6448.5</v>
      </c>
      <c r="I4527">
        <v>645</v>
      </c>
      <c r="J4527" t="s">
        <v>172</v>
      </c>
      <c r="K4527" t="s">
        <v>8151</v>
      </c>
      <c r="L4527" t="s">
        <v>8156</v>
      </c>
      <c r="M4527">
        <v>1</v>
      </c>
      <c r="N4527" t="s">
        <v>8163</v>
      </c>
      <c r="O4527" s="4">
        <f>INDEX(products[Cost_per_box], MATCH(shipments9[[#This Row],[PID]], products[PID], 0))</f>
        <v>2.76</v>
      </c>
      <c r="P4527" s="4">
        <f>shipments9[[#This Row],[Boxes]]*shipments9[[#This Row],[Cost Per Box]]</f>
        <v>1780.1999999999998</v>
      </c>
      <c r="Q4527" s="4">
        <f>shipments9[[#This Row],[Amount]] -shipments9[[#This Row],[total cost]]</f>
        <v>4668.3</v>
      </c>
      <c r="R4527" s="4" t="str">
        <f>IF(shipments9[[#This Row],[Gross Profit]]&lt;0,"Loss","Profit")</f>
        <v>Profit</v>
      </c>
      <c r="S4527" s="9">
        <f>shipments9[[#This Row],[Gross Profit]]/shipments9[[#This Row],[Amount]]</f>
        <v>0.72393579902302863</v>
      </c>
      <c r="T4527" s="11">
        <f>shipments9[[#This Row],[Amount]]/shipments9[[#This Row],[Boxes]]</f>
        <v>9.9976744186046513</v>
      </c>
    </row>
    <row r="4528" spans="1:20" hidden="1" x14ac:dyDescent="0.25">
      <c r="A4528" t="s">
        <v>4725</v>
      </c>
      <c r="B4528" t="s">
        <v>74</v>
      </c>
      <c r="C4528" t="s">
        <v>163</v>
      </c>
      <c r="D4528" t="s">
        <v>28</v>
      </c>
      <c r="E4528" s="1">
        <v>45449</v>
      </c>
      <c r="F4528" s="1" t="str">
        <f>TEXT(shipments9[[#This Row],[Shipdate]],"ddd")</f>
        <v>Thu</v>
      </c>
      <c r="G4528" s="1" t="str">
        <f>IF(OR(shipments9[[#This Row],[Day Name]]="Sat",shipments9[[#This Row],[Day Name]]="Sun"),"Weekend","Weekday")</f>
        <v>Weekday</v>
      </c>
      <c r="H4528">
        <v>11799</v>
      </c>
      <c r="I4528">
        <v>1311</v>
      </c>
      <c r="J4528" t="s">
        <v>172</v>
      </c>
      <c r="K4528" t="s">
        <v>8155</v>
      </c>
      <c r="L4528" t="s">
        <v>8154</v>
      </c>
      <c r="M4528">
        <v>6</v>
      </c>
      <c r="N4528" t="s">
        <v>8159</v>
      </c>
      <c r="O4528" s="4">
        <f>INDEX(products[Cost_per_box], MATCH(shipments9[[#This Row],[PID]], products[PID], 0))</f>
        <v>3.32</v>
      </c>
      <c r="P4528" s="4">
        <f>shipments9[[#This Row],[Boxes]]*shipments9[[#This Row],[Cost Per Box]]</f>
        <v>4352.5199999999995</v>
      </c>
      <c r="Q4528" s="4">
        <f>shipments9[[#This Row],[Amount]] -shipments9[[#This Row],[total cost]]</f>
        <v>7446.4800000000005</v>
      </c>
      <c r="R4528" s="4" t="str">
        <f>IF(shipments9[[#This Row],[Gross Profit]]&lt;0,"Loss","Profit")</f>
        <v>Profit</v>
      </c>
      <c r="S4528" s="9">
        <f>shipments9[[#This Row],[Gross Profit]]/shipments9[[#This Row],[Amount]]</f>
        <v>0.63111111111111118</v>
      </c>
      <c r="T4528" s="11">
        <f>shipments9[[#This Row],[Amount]]/shipments9[[#This Row],[Boxes]]</f>
        <v>9</v>
      </c>
    </row>
    <row r="4529" spans="1:20" hidden="1" x14ac:dyDescent="0.25">
      <c r="A4529" t="s">
        <v>4726</v>
      </c>
      <c r="B4529" t="s">
        <v>74</v>
      </c>
      <c r="C4529" t="s">
        <v>135</v>
      </c>
      <c r="D4529" t="s">
        <v>28</v>
      </c>
      <c r="E4529" s="1">
        <v>44965</v>
      </c>
      <c r="F4529" s="1" t="str">
        <f>TEXT(shipments9[[#This Row],[Shipdate]],"ddd")</f>
        <v>Wed</v>
      </c>
      <c r="G4529" s="1" t="str">
        <f>IF(OR(shipments9[[#This Row],[Day Name]]="Sat",shipments9[[#This Row],[Day Name]]="Sun"),"Weekend","Weekday")</f>
        <v>Weekday</v>
      </c>
      <c r="H4529">
        <v>5215.5</v>
      </c>
      <c r="I4529">
        <v>187</v>
      </c>
      <c r="J4529" t="s">
        <v>172</v>
      </c>
      <c r="K4529" t="s">
        <v>8151</v>
      </c>
      <c r="L4529" t="s">
        <v>8156</v>
      </c>
      <c r="M4529">
        <v>2</v>
      </c>
      <c r="N4529" t="s">
        <v>8157</v>
      </c>
      <c r="O4529" s="4">
        <f>INDEX(products[Cost_per_box], MATCH(shipments9[[#This Row],[PID]], products[PID], 0))</f>
        <v>9.94</v>
      </c>
      <c r="P4529" s="4">
        <f>shipments9[[#This Row],[Boxes]]*shipments9[[#This Row],[Cost Per Box]]</f>
        <v>1858.78</v>
      </c>
      <c r="Q4529" s="4">
        <f>shipments9[[#This Row],[Amount]] -shipments9[[#This Row],[total cost]]</f>
        <v>3356.7200000000003</v>
      </c>
      <c r="R4529" s="4" t="str">
        <f>IF(shipments9[[#This Row],[Gross Profit]]&lt;0,"Loss","Profit")</f>
        <v>Profit</v>
      </c>
      <c r="S4529" s="9">
        <f>shipments9[[#This Row],[Gross Profit]]/shipments9[[#This Row],[Amount]]</f>
        <v>0.6436046400153389</v>
      </c>
      <c r="T4529" s="11">
        <f>shipments9[[#This Row],[Amount]]/shipments9[[#This Row],[Boxes]]</f>
        <v>27.890374331550802</v>
      </c>
    </row>
    <row r="4530" spans="1:20" hidden="1" x14ac:dyDescent="0.25">
      <c r="A4530" t="s">
        <v>4727</v>
      </c>
      <c r="B4530" t="s">
        <v>74</v>
      </c>
      <c r="C4530" t="s">
        <v>141</v>
      </c>
      <c r="D4530" t="s">
        <v>28</v>
      </c>
      <c r="E4530" s="1">
        <v>45082</v>
      </c>
      <c r="F4530" s="1" t="str">
        <f>TEXT(shipments9[[#This Row],[Shipdate]],"ddd")</f>
        <v>Mon</v>
      </c>
      <c r="G4530" s="1" t="str">
        <f>IF(OR(shipments9[[#This Row],[Day Name]]="Sat",shipments9[[#This Row],[Day Name]]="Sun"),"Weekend","Weekday")</f>
        <v>Weekday</v>
      </c>
      <c r="H4530">
        <v>2871</v>
      </c>
      <c r="I4530">
        <v>240</v>
      </c>
      <c r="J4530" t="s">
        <v>172</v>
      </c>
      <c r="K4530" t="s">
        <v>8151</v>
      </c>
      <c r="L4530" t="s">
        <v>8154</v>
      </c>
      <c r="M4530">
        <v>6</v>
      </c>
      <c r="N4530" t="s">
        <v>8159</v>
      </c>
      <c r="O4530" s="4">
        <f>INDEX(products[Cost_per_box], MATCH(shipments9[[#This Row],[PID]], products[PID], 0))</f>
        <v>8.2200000000000006</v>
      </c>
      <c r="P4530" s="4">
        <f>shipments9[[#This Row],[Boxes]]*shipments9[[#This Row],[Cost Per Box]]</f>
        <v>1972.8000000000002</v>
      </c>
      <c r="Q4530" s="4">
        <f>shipments9[[#This Row],[Amount]] -shipments9[[#This Row],[total cost]]</f>
        <v>898.19999999999982</v>
      </c>
      <c r="R4530" s="4" t="str">
        <f>IF(shipments9[[#This Row],[Gross Profit]]&lt;0,"Loss","Profit")</f>
        <v>Profit</v>
      </c>
      <c r="S4530" s="9">
        <f>shipments9[[#This Row],[Gross Profit]]/shipments9[[#This Row],[Amount]]</f>
        <v>0.31285266457680244</v>
      </c>
      <c r="T4530" s="11">
        <f>shipments9[[#This Row],[Amount]]/shipments9[[#This Row],[Boxes]]</f>
        <v>11.9625</v>
      </c>
    </row>
    <row r="4531" spans="1:20" hidden="1" x14ac:dyDescent="0.25">
      <c r="A4531" t="s">
        <v>4728</v>
      </c>
      <c r="B4531" t="s">
        <v>74</v>
      </c>
      <c r="C4531" t="s">
        <v>145</v>
      </c>
      <c r="D4531" t="s">
        <v>28</v>
      </c>
      <c r="E4531" s="1">
        <v>45286</v>
      </c>
      <c r="F4531" s="1" t="str">
        <f>TEXT(shipments9[[#This Row],[Shipdate]],"ddd")</f>
        <v>Tue</v>
      </c>
      <c r="G4531" s="1" t="str">
        <f>IF(OR(shipments9[[#This Row],[Day Name]]="Sat",shipments9[[#This Row],[Day Name]]="Sun"),"Weekend","Weekday")</f>
        <v>Weekday</v>
      </c>
      <c r="H4531">
        <v>3246.75</v>
      </c>
      <c r="I4531">
        <v>191</v>
      </c>
      <c r="J4531" t="s">
        <v>172</v>
      </c>
      <c r="K4531" t="s">
        <v>8151</v>
      </c>
      <c r="L4531" t="s">
        <v>8152</v>
      </c>
      <c r="M4531">
        <v>12</v>
      </c>
      <c r="N4531" t="s">
        <v>8166</v>
      </c>
      <c r="O4531" s="4">
        <f>INDEX(products[Cost_per_box], MATCH(shipments9[[#This Row],[PID]], products[PID], 0))</f>
        <v>4.74</v>
      </c>
      <c r="P4531" s="4">
        <f>shipments9[[#This Row],[Boxes]]*shipments9[[#This Row],[Cost Per Box]]</f>
        <v>905.34</v>
      </c>
      <c r="Q4531" s="4">
        <f>shipments9[[#This Row],[Amount]] -shipments9[[#This Row],[total cost]]</f>
        <v>2341.41</v>
      </c>
      <c r="R4531" s="4" t="str">
        <f>IF(shipments9[[#This Row],[Gross Profit]]&lt;0,"Loss","Profit")</f>
        <v>Profit</v>
      </c>
      <c r="S4531" s="9">
        <f>shipments9[[#This Row],[Gross Profit]]/shipments9[[#This Row],[Amount]]</f>
        <v>0.72115500115500109</v>
      </c>
      <c r="T4531" s="11">
        <f>shipments9[[#This Row],[Amount]]/shipments9[[#This Row],[Boxes]]</f>
        <v>16.998691099476439</v>
      </c>
    </row>
    <row r="4532" spans="1:20" hidden="1" x14ac:dyDescent="0.25">
      <c r="A4532" t="s">
        <v>4729</v>
      </c>
      <c r="B4532" t="s">
        <v>74</v>
      </c>
      <c r="C4532" t="s">
        <v>163</v>
      </c>
      <c r="D4532" t="s">
        <v>28</v>
      </c>
      <c r="E4532" s="1">
        <v>45229</v>
      </c>
      <c r="F4532" s="1" t="str">
        <f>TEXT(shipments9[[#This Row],[Shipdate]],"ddd")</f>
        <v>Mon</v>
      </c>
      <c r="G4532" s="1" t="str">
        <f>IF(OR(shipments9[[#This Row],[Day Name]]="Sat",shipments9[[#This Row],[Day Name]]="Sun"),"Weekend","Weekday")</f>
        <v>Weekday</v>
      </c>
      <c r="H4532">
        <v>2715.75</v>
      </c>
      <c r="I4532">
        <v>388</v>
      </c>
      <c r="J4532" t="s">
        <v>172</v>
      </c>
      <c r="K4532" t="s">
        <v>8151</v>
      </c>
      <c r="L4532" t="s">
        <v>8152</v>
      </c>
      <c r="M4532">
        <v>10</v>
      </c>
      <c r="N4532" t="s">
        <v>8153</v>
      </c>
      <c r="O4532" s="4">
        <f>INDEX(products[Cost_per_box], MATCH(shipments9[[#This Row],[PID]], products[PID], 0))</f>
        <v>3.32</v>
      </c>
      <c r="P4532" s="4">
        <f>shipments9[[#This Row],[Boxes]]*shipments9[[#This Row],[Cost Per Box]]</f>
        <v>1288.1599999999999</v>
      </c>
      <c r="Q4532" s="4">
        <f>shipments9[[#This Row],[Amount]] -shipments9[[#This Row],[total cost]]</f>
        <v>1427.5900000000001</v>
      </c>
      <c r="R4532" s="4" t="str">
        <f>IF(shipments9[[#This Row],[Gross Profit]]&lt;0,"Loss","Profit")</f>
        <v>Profit</v>
      </c>
      <c r="S4532" s="9">
        <f>shipments9[[#This Row],[Gross Profit]]/shipments9[[#This Row],[Amount]]</f>
        <v>0.52567062505753481</v>
      </c>
      <c r="T4532" s="11">
        <f>shipments9[[#This Row],[Amount]]/shipments9[[#This Row],[Boxes]]</f>
        <v>6.9993556701030926</v>
      </c>
    </row>
    <row r="4533" spans="1:20" hidden="1" x14ac:dyDescent="0.25">
      <c r="A4533" t="s">
        <v>4730</v>
      </c>
      <c r="B4533" t="s">
        <v>49</v>
      </c>
      <c r="C4533" t="s">
        <v>132</v>
      </c>
      <c r="D4533" t="s">
        <v>28</v>
      </c>
      <c r="E4533" s="1">
        <v>45344</v>
      </c>
      <c r="F4533" s="1" t="str">
        <f>TEXT(shipments9[[#This Row],[Shipdate]],"ddd")</f>
        <v>Thu</v>
      </c>
      <c r="G4533" s="1" t="str">
        <f>IF(OR(shipments9[[#This Row],[Day Name]]="Sat",shipments9[[#This Row],[Day Name]]="Sun"),"Weekend","Weekday")</f>
        <v>Weekday</v>
      </c>
      <c r="H4533">
        <v>4702.5</v>
      </c>
      <c r="I4533">
        <v>181</v>
      </c>
      <c r="J4533" t="s">
        <v>172</v>
      </c>
      <c r="K4533" t="s">
        <v>8155</v>
      </c>
      <c r="L4533" t="s">
        <v>8156</v>
      </c>
      <c r="M4533">
        <v>2</v>
      </c>
      <c r="N4533" t="s">
        <v>8157</v>
      </c>
      <c r="O4533" s="4">
        <f>INDEX(products[Cost_per_box], MATCH(shipments9[[#This Row],[PID]], products[PID], 0))</f>
        <v>6.31</v>
      </c>
      <c r="P4533" s="4">
        <f>shipments9[[#This Row],[Boxes]]*shipments9[[#This Row],[Cost Per Box]]</f>
        <v>1142.1099999999999</v>
      </c>
      <c r="Q4533" s="4">
        <f>shipments9[[#This Row],[Amount]] -shipments9[[#This Row],[total cost]]</f>
        <v>3560.3900000000003</v>
      </c>
      <c r="R4533" s="4" t="str">
        <f>IF(shipments9[[#This Row],[Gross Profit]]&lt;0,"Loss","Profit")</f>
        <v>Profit</v>
      </c>
      <c r="S4533" s="9">
        <f>shipments9[[#This Row],[Gross Profit]]/shipments9[[#This Row],[Amount]]</f>
        <v>0.75712706007442854</v>
      </c>
      <c r="T4533" s="11">
        <f>shipments9[[#This Row],[Amount]]/shipments9[[#This Row],[Boxes]]</f>
        <v>25.980662983425415</v>
      </c>
    </row>
    <row r="4534" spans="1:20" hidden="1" x14ac:dyDescent="0.25">
      <c r="A4534" t="s">
        <v>4731</v>
      </c>
      <c r="B4534" t="s">
        <v>49</v>
      </c>
      <c r="C4534" t="s">
        <v>135</v>
      </c>
      <c r="D4534" t="s">
        <v>28</v>
      </c>
      <c r="E4534" s="1">
        <v>45278</v>
      </c>
      <c r="F4534" s="1" t="str">
        <f>TEXT(shipments9[[#This Row],[Shipdate]],"ddd")</f>
        <v>Mon</v>
      </c>
      <c r="G4534" s="1" t="str">
        <f>IF(OR(shipments9[[#This Row],[Day Name]]="Sat",shipments9[[#This Row],[Day Name]]="Sun"),"Weekend","Weekday")</f>
        <v>Weekday</v>
      </c>
      <c r="H4534">
        <v>3593.25</v>
      </c>
      <c r="I4534">
        <v>139</v>
      </c>
      <c r="J4534" t="s">
        <v>172</v>
      </c>
      <c r="K4534" t="s">
        <v>8151</v>
      </c>
      <c r="L4534" t="s">
        <v>8152</v>
      </c>
      <c r="M4534">
        <v>12</v>
      </c>
      <c r="N4534" t="s">
        <v>8166</v>
      </c>
      <c r="O4534" s="4">
        <f>INDEX(products[Cost_per_box], MATCH(shipments9[[#This Row],[PID]], products[PID], 0))</f>
        <v>9.94</v>
      </c>
      <c r="P4534" s="4">
        <f>shipments9[[#This Row],[Boxes]]*shipments9[[#This Row],[Cost Per Box]]</f>
        <v>1381.6599999999999</v>
      </c>
      <c r="Q4534" s="4">
        <f>shipments9[[#This Row],[Amount]] -shipments9[[#This Row],[total cost]]</f>
        <v>2211.59</v>
      </c>
      <c r="R4534" s="4" t="str">
        <f>IF(shipments9[[#This Row],[Gross Profit]]&lt;0,"Loss","Profit")</f>
        <v>Profit</v>
      </c>
      <c r="S4534" s="9">
        <f>shipments9[[#This Row],[Gross Profit]]/shipments9[[#This Row],[Amount]]</f>
        <v>0.61548458916023108</v>
      </c>
      <c r="T4534" s="11">
        <f>shipments9[[#This Row],[Amount]]/shipments9[[#This Row],[Boxes]]</f>
        <v>25.850719424460433</v>
      </c>
    </row>
    <row r="4535" spans="1:20" hidden="1" x14ac:dyDescent="0.25">
      <c r="A4535" t="s">
        <v>4732</v>
      </c>
      <c r="B4535" t="s">
        <v>49</v>
      </c>
      <c r="C4535" t="s">
        <v>157</v>
      </c>
      <c r="D4535" t="s">
        <v>28</v>
      </c>
      <c r="E4535" s="1">
        <v>45070</v>
      </c>
      <c r="F4535" s="1" t="str">
        <f>TEXT(shipments9[[#This Row],[Shipdate]],"ddd")</f>
        <v>Wed</v>
      </c>
      <c r="G4535" s="1" t="str">
        <f>IF(OR(shipments9[[#This Row],[Day Name]]="Sat",shipments9[[#This Row],[Day Name]]="Sun"),"Weekend","Weekday")</f>
        <v>Weekday</v>
      </c>
      <c r="H4535">
        <v>8473.5</v>
      </c>
      <c r="I4535">
        <v>1060</v>
      </c>
      <c r="J4535" t="s">
        <v>172</v>
      </c>
      <c r="K4535" t="s">
        <v>8151</v>
      </c>
      <c r="L4535" t="s">
        <v>8154</v>
      </c>
      <c r="M4535">
        <v>5</v>
      </c>
      <c r="N4535" t="s">
        <v>201</v>
      </c>
      <c r="O4535" s="4">
        <f>INDEX(products[Cost_per_box], MATCH(shipments9[[#This Row],[PID]], products[PID], 0))</f>
        <v>6.8</v>
      </c>
      <c r="P4535" s="4">
        <f>shipments9[[#This Row],[Boxes]]*shipments9[[#This Row],[Cost Per Box]]</f>
        <v>7208</v>
      </c>
      <c r="Q4535" s="4">
        <f>shipments9[[#This Row],[Amount]] -shipments9[[#This Row],[total cost]]</f>
        <v>1265.5</v>
      </c>
      <c r="R4535" s="4" t="str">
        <f>IF(shipments9[[#This Row],[Gross Profit]]&lt;0,"Loss","Profit")</f>
        <v>Profit</v>
      </c>
      <c r="S4535" s="9">
        <f>shipments9[[#This Row],[Gross Profit]]/shipments9[[#This Row],[Amount]]</f>
        <v>0.14934796719183335</v>
      </c>
      <c r="T4535" s="11">
        <f>shipments9[[#This Row],[Amount]]/shipments9[[#This Row],[Boxes]]</f>
        <v>7.9938679245283017</v>
      </c>
    </row>
    <row r="4536" spans="1:20" hidden="1" x14ac:dyDescent="0.25">
      <c r="A4536" t="s">
        <v>4733</v>
      </c>
      <c r="B4536" t="s">
        <v>49</v>
      </c>
      <c r="C4536" t="s">
        <v>132</v>
      </c>
      <c r="D4536" t="s">
        <v>28</v>
      </c>
      <c r="E4536" s="1">
        <v>45040</v>
      </c>
      <c r="F4536" s="1" t="str">
        <f>TEXT(shipments9[[#This Row],[Shipdate]],"ddd")</f>
        <v>Mon</v>
      </c>
      <c r="G4536" s="1" t="str">
        <f>IF(OR(shipments9[[#This Row],[Day Name]]="Sat",shipments9[[#This Row],[Day Name]]="Sun"),"Weekend","Weekday")</f>
        <v>Weekday</v>
      </c>
      <c r="H4536">
        <v>279</v>
      </c>
      <c r="I4536">
        <v>10</v>
      </c>
      <c r="J4536" t="s">
        <v>172</v>
      </c>
      <c r="K4536" t="s">
        <v>8151</v>
      </c>
      <c r="L4536" t="s">
        <v>8154</v>
      </c>
      <c r="M4536">
        <v>4</v>
      </c>
      <c r="N4536" t="s">
        <v>8158</v>
      </c>
      <c r="O4536" s="4">
        <f>INDEX(products[Cost_per_box], MATCH(shipments9[[#This Row],[PID]], products[PID], 0))</f>
        <v>6.31</v>
      </c>
      <c r="P4536" s="4">
        <f>shipments9[[#This Row],[Boxes]]*shipments9[[#This Row],[Cost Per Box]]</f>
        <v>63.099999999999994</v>
      </c>
      <c r="Q4536" s="4">
        <f>shipments9[[#This Row],[Amount]] -shipments9[[#This Row],[total cost]]</f>
        <v>215.9</v>
      </c>
      <c r="R4536" s="4" t="str">
        <f>IF(shipments9[[#This Row],[Gross Profit]]&lt;0,"Loss","Profit")</f>
        <v>Profit</v>
      </c>
      <c r="S4536" s="9">
        <f>shipments9[[#This Row],[Gross Profit]]/shipments9[[#This Row],[Amount]]</f>
        <v>0.77383512544802868</v>
      </c>
      <c r="T4536" s="11">
        <f>shipments9[[#This Row],[Amount]]/shipments9[[#This Row],[Boxes]]</f>
        <v>27.9</v>
      </c>
    </row>
    <row r="4537" spans="1:20" hidden="1" x14ac:dyDescent="0.25">
      <c r="A4537" t="s">
        <v>4734</v>
      </c>
      <c r="B4537" t="s">
        <v>49</v>
      </c>
      <c r="C4537" t="s">
        <v>132</v>
      </c>
      <c r="D4537" t="s">
        <v>28</v>
      </c>
      <c r="E4537" s="1">
        <v>45201</v>
      </c>
      <c r="F4537" s="1" t="str">
        <f>TEXT(shipments9[[#This Row],[Shipdate]],"ddd")</f>
        <v>Mon</v>
      </c>
      <c r="G4537" s="1" t="str">
        <f>IF(OR(shipments9[[#This Row],[Day Name]]="Sat",shipments9[[#This Row],[Day Name]]="Sun"),"Weekend","Weekday")</f>
        <v>Weekday</v>
      </c>
      <c r="H4537">
        <v>3332.25</v>
      </c>
      <c r="I4537">
        <v>129</v>
      </c>
      <c r="J4537" t="s">
        <v>172</v>
      </c>
      <c r="K4537" t="s">
        <v>8151</v>
      </c>
      <c r="L4537" t="s">
        <v>8152</v>
      </c>
      <c r="M4537">
        <v>10</v>
      </c>
      <c r="N4537" t="s">
        <v>8153</v>
      </c>
      <c r="O4537" s="4">
        <f>INDEX(products[Cost_per_box], MATCH(shipments9[[#This Row],[PID]], products[PID], 0))</f>
        <v>6.31</v>
      </c>
      <c r="P4537" s="4">
        <f>shipments9[[#This Row],[Boxes]]*shipments9[[#This Row],[Cost Per Box]]</f>
        <v>813.9899999999999</v>
      </c>
      <c r="Q4537" s="4">
        <f>shipments9[[#This Row],[Amount]] -shipments9[[#This Row],[total cost]]</f>
        <v>2518.2600000000002</v>
      </c>
      <c r="R4537" s="4" t="str">
        <f>IF(shipments9[[#This Row],[Gross Profit]]&lt;0,"Loss","Profit")</f>
        <v>Profit</v>
      </c>
      <c r="S4537" s="9">
        <f>shipments9[[#This Row],[Gross Profit]]/shipments9[[#This Row],[Amount]]</f>
        <v>0.75572361017330636</v>
      </c>
      <c r="T4537" s="11">
        <f>shipments9[[#This Row],[Amount]]/shipments9[[#This Row],[Boxes]]</f>
        <v>25.831395348837209</v>
      </c>
    </row>
    <row r="4538" spans="1:20" hidden="1" x14ac:dyDescent="0.25">
      <c r="A4538" t="s">
        <v>4735</v>
      </c>
      <c r="B4538" t="s">
        <v>49</v>
      </c>
      <c r="C4538" t="s">
        <v>137</v>
      </c>
      <c r="D4538" t="s">
        <v>28</v>
      </c>
      <c r="E4538" s="1">
        <v>45273</v>
      </c>
      <c r="F4538" s="1" t="str">
        <f>TEXT(shipments9[[#This Row],[Shipdate]],"ddd")</f>
        <v>Wed</v>
      </c>
      <c r="G4538" s="1" t="str">
        <f>IF(OR(shipments9[[#This Row],[Day Name]]="Sat",shipments9[[#This Row],[Day Name]]="Sun"),"Weekend","Weekday")</f>
        <v>Weekday</v>
      </c>
      <c r="H4538">
        <v>7258.5</v>
      </c>
      <c r="I4538">
        <v>404</v>
      </c>
      <c r="J4538" t="s">
        <v>172</v>
      </c>
      <c r="K4538" t="s">
        <v>8151</v>
      </c>
      <c r="L4538" t="s">
        <v>8152</v>
      </c>
      <c r="M4538">
        <v>12</v>
      </c>
      <c r="N4538" t="s">
        <v>8166</v>
      </c>
      <c r="O4538" s="4">
        <f>INDEX(products[Cost_per_box], MATCH(shipments9[[#This Row],[PID]], products[PID], 0))</f>
        <v>7.73</v>
      </c>
      <c r="P4538" s="4">
        <f>shipments9[[#This Row],[Boxes]]*shipments9[[#This Row],[Cost Per Box]]</f>
        <v>3122.92</v>
      </c>
      <c r="Q4538" s="4">
        <f>shipments9[[#This Row],[Amount]] -shipments9[[#This Row],[total cost]]</f>
        <v>4135.58</v>
      </c>
      <c r="R4538" s="4" t="str">
        <f>IF(shipments9[[#This Row],[Gross Profit]]&lt;0,"Loss","Profit")</f>
        <v>Profit</v>
      </c>
      <c r="S4538" s="9">
        <f>shipments9[[#This Row],[Gross Profit]]/shipments9[[#This Row],[Amount]]</f>
        <v>0.5697568368120135</v>
      </c>
      <c r="T4538" s="11">
        <f>shipments9[[#This Row],[Amount]]/shipments9[[#This Row],[Boxes]]</f>
        <v>17.966584158415841</v>
      </c>
    </row>
    <row r="4539" spans="1:20" hidden="1" x14ac:dyDescent="0.25">
      <c r="A4539" t="s">
        <v>4736</v>
      </c>
      <c r="B4539" t="s">
        <v>49</v>
      </c>
      <c r="C4539" t="s">
        <v>141</v>
      </c>
      <c r="D4539" t="s">
        <v>28</v>
      </c>
      <c r="E4539" s="1">
        <v>45334</v>
      </c>
      <c r="F4539" s="1" t="str">
        <f>TEXT(shipments9[[#This Row],[Shipdate]],"ddd")</f>
        <v>Mon</v>
      </c>
      <c r="G4539" s="1" t="str">
        <f>IF(OR(shipments9[[#This Row],[Day Name]]="Sat",shipments9[[#This Row],[Day Name]]="Sun"),"Weekend","Weekday")</f>
        <v>Weekday</v>
      </c>
      <c r="H4539">
        <v>5010.75</v>
      </c>
      <c r="I4539">
        <v>386</v>
      </c>
      <c r="J4539" t="s">
        <v>172</v>
      </c>
      <c r="K4539" t="s">
        <v>8155</v>
      </c>
      <c r="L4539" t="s">
        <v>8156</v>
      </c>
      <c r="M4539">
        <v>2</v>
      </c>
      <c r="N4539" t="s">
        <v>8157</v>
      </c>
      <c r="O4539" s="4">
        <f>INDEX(products[Cost_per_box], MATCH(shipments9[[#This Row],[PID]], products[PID], 0))</f>
        <v>8.2200000000000006</v>
      </c>
      <c r="P4539" s="4">
        <f>shipments9[[#This Row],[Boxes]]*shipments9[[#This Row],[Cost Per Box]]</f>
        <v>3172.92</v>
      </c>
      <c r="Q4539" s="4">
        <f>shipments9[[#This Row],[Amount]] -shipments9[[#This Row],[total cost]]</f>
        <v>1837.83</v>
      </c>
      <c r="R4539" s="4" t="str">
        <f>IF(shipments9[[#This Row],[Gross Profit]]&lt;0,"Loss","Profit")</f>
        <v>Profit</v>
      </c>
      <c r="S4539" s="9">
        <f>shipments9[[#This Row],[Gross Profit]]/shipments9[[#This Row],[Amount]]</f>
        <v>0.36677742852866335</v>
      </c>
      <c r="T4539" s="11">
        <f>shipments9[[#This Row],[Amount]]/shipments9[[#This Row],[Boxes]]</f>
        <v>12.981217616580311</v>
      </c>
    </row>
    <row r="4540" spans="1:20" hidden="1" x14ac:dyDescent="0.25">
      <c r="A4540" t="s">
        <v>4737</v>
      </c>
      <c r="B4540" t="s">
        <v>49</v>
      </c>
      <c r="C4540" t="s">
        <v>143</v>
      </c>
      <c r="D4540" t="s">
        <v>28</v>
      </c>
      <c r="E4540" s="1">
        <v>44939</v>
      </c>
      <c r="F4540" s="1" t="str">
        <f>TEXT(shipments9[[#This Row],[Shipdate]],"ddd")</f>
        <v>Fri</v>
      </c>
      <c r="G4540" s="1" t="str">
        <f>IF(OR(shipments9[[#This Row],[Day Name]]="Sat",shipments9[[#This Row],[Day Name]]="Sun"),"Weekend","Weekday")</f>
        <v>Weekday</v>
      </c>
      <c r="H4540">
        <v>8001</v>
      </c>
      <c r="I4540">
        <v>471</v>
      </c>
      <c r="J4540" t="s">
        <v>172</v>
      </c>
      <c r="K4540" t="s">
        <v>8151</v>
      </c>
      <c r="L4540" t="s">
        <v>8156</v>
      </c>
      <c r="M4540">
        <v>1</v>
      </c>
      <c r="N4540" t="s">
        <v>8163</v>
      </c>
      <c r="O4540" s="4">
        <f>INDEX(products[Cost_per_box], MATCH(shipments9[[#This Row],[PID]], products[PID], 0))</f>
        <v>10.23</v>
      </c>
      <c r="P4540" s="4">
        <f>shipments9[[#This Row],[Boxes]]*shipments9[[#This Row],[Cost Per Box]]</f>
        <v>4818.33</v>
      </c>
      <c r="Q4540" s="4">
        <f>shipments9[[#This Row],[Amount]] -shipments9[[#This Row],[total cost]]</f>
        <v>3182.67</v>
      </c>
      <c r="R4540" s="4" t="str">
        <f>IF(shipments9[[#This Row],[Gross Profit]]&lt;0,"Loss","Profit")</f>
        <v>Profit</v>
      </c>
      <c r="S4540" s="9">
        <f>shipments9[[#This Row],[Gross Profit]]/shipments9[[#This Row],[Amount]]</f>
        <v>0.39778402699662541</v>
      </c>
      <c r="T4540" s="11">
        <f>shipments9[[#This Row],[Amount]]/shipments9[[#This Row],[Boxes]]</f>
        <v>16.987261146496817</v>
      </c>
    </row>
    <row r="4541" spans="1:20" hidden="1" x14ac:dyDescent="0.25">
      <c r="A4541" t="s">
        <v>4738</v>
      </c>
      <c r="B4541" t="s">
        <v>49</v>
      </c>
      <c r="C4541" t="s">
        <v>145</v>
      </c>
      <c r="D4541" t="s">
        <v>28</v>
      </c>
      <c r="E4541" s="1">
        <v>45084</v>
      </c>
      <c r="F4541" s="1" t="str">
        <f>TEXT(shipments9[[#This Row],[Shipdate]],"ddd")</f>
        <v>Wed</v>
      </c>
      <c r="G4541" s="1" t="str">
        <f>IF(OR(shipments9[[#This Row],[Day Name]]="Sat",shipments9[[#This Row],[Day Name]]="Sun"),"Weekend","Weekday")</f>
        <v>Weekday</v>
      </c>
      <c r="H4541">
        <v>5193</v>
      </c>
      <c r="I4541">
        <v>400</v>
      </c>
      <c r="J4541" t="s">
        <v>172</v>
      </c>
      <c r="K4541" t="s">
        <v>8151</v>
      </c>
      <c r="L4541" t="s">
        <v>8154</v>
      </c>
      <c r="M4541">
        <v>6</v>
      </c>
      <c r="N4541" t="s">
        <v>8159</v>
      </c>
      <c r="O4541" s="4">
        <f>INDEX(products[Cost_per_box], MATCH(shipments9[[#This Row],[PID]], products[PID], 0))</f>
        <v>4.74</v>
      </c>
      <c r="P4541" s="4">
        <f>shipments9[[#This Row],[Boxes]]*shipments9[[#This Row],[Cost Per Box]]</f>
        <v>1896</v>
      </c>
      <c r="Q4541" s="4">
        <f>shipments9[[#This Row],[Amount]] -shipments9[[#This Row],[total cost]]</f>
        <v>3297</v>
      </c>
      <c r="R4541" s="4" t="str">
        <f>IF(shipments9[[#This Row],[Gross Profit]]&lt;0,"Loss","Profit")</f>
        <v>Profit</v>
      </c>
      <c r="S4541" s="9">
        <f>shipments9[[#This Row],[Gross Profit]]/shipments9[[#This Row],[Amount]]</f>
        <v>0.63489312536106302</v>
      </c>
      <c r="T4541" s="11">
        <f>shipments9[[#This Row],[Amount]]/shipments9[[#This Row],[Boxes]]</f>
        <v>12.9825</v>
      </c>
    </row>
    <row r="4542" spans="1:20" hidden="1" x14ac:dyDescent="0.25">
      <c r="A4542" t="s">
        <v>4739</v>
      </c>
      <c r="B4542" t="s">
        <v>49</v>
      </c>
      <c r="C4542" t="s">
        <v>163</v>
      </c>
      <c r="D4542" t="s">
        <v>28</v>
      </c>
      <c r="E4542" s="1">
        <v>45093</v>
      </c>
      <c r="F4542" s="1" t="str">
        <f>TEXT(shipments9[[#This Row],[Shipdate]],"ddd")</f>
        <v>Fri</v>
      </c>
      <c r="G4542" s="1" t="str">
        <f>IF(OR(shipments9[[#This Row],[Day Name]]="Sat",shipments9[[#This Row],[Day Name]]="Sun"),"Weekend","Weekday")</f>
        <v>Weekday</v>
      </c>
      <c r="H4542">
        <v>1552.5</v>
      </c>
      <c r="I4542">
        <v>142</v>
      </c>
      <c r="J4542" t="s">
        <v>172</v>
      </c>
      <c r="K4542" t="s">
        <v>8151</v>
      </c>
      <c r="L4542" t="s">
        <v>8154</v>
      </c>
      <c r="M4542">
        <v>6</v>
      </c>
      <c r="N4542" t="s">
        <v>8159</v>
      </c>
      <c r="O4542" s="4">
        <f>INDEX(products[Cost_per_box], MATCH(shipments9[[#This Row],[PID]], products[PID], 0))</f>
        <v>3.32</v>
      </c>
      <c r="P4542" s="4">
        <f>shipments9[[#This Row],[Boxes]]*shipments9[[#This Row],[Cost Per Box]]</f>
        <v>471.44</v>
      </c>
      <c r="Q4542" s="4">
        <f>shipments9[[#This Row],[Amount]] -shipments9[[#This Row],[total cost]]</f>
        <v>1081.06</v>
      </c>
      <c r="R4542" s="4" t="str">
        <f>IF(shipments9[[#This Row],[Gross Profit]]&lt;0,"Loss","Profit")</f>
        <v>Profit</v>
      </c>
      <c r="S4542" s="9">
        <f>shipments9[[#This Row],[Gross Profit]]/shipments9[[#This Row],[Amount]]</f>
        <v>0.69633494363929138</v>
      </c>
      <c r="T4542" s="11">
        <f>shipments9[[#This Row],[Amount]]/shipments9[[#This Row],[Boxes]]</f>
        <v>10.933098591549296</v>
      </c>
    </row>
    <row r="4543" spans="1:20" hidden="1" x14ac:dyDescent="0.25">
      <c r="A4543" t="s">
        <v>4740</v>
      </c>
      <c r="B4543" t="s">
        <v>49</v>
      </c>
      <c r="C4543" t="s">
        <v>141</v>
      </c>
      <c r="D4543" t="s">
        <v>28</v>
      </c>
      <c r="E4543" s="1">
        <v>45293</v>
      </c>
      <c r="F4543" s="1" t="str">
        <f>TEXT(shipments9[[#This Row],[Shipdate]],"ddd")</f>
        <v>Tue</v>
      </c>
      <c r="G4543" s="1" t="str">
        <f>IF(OR(shipments9[[#This Row],[Day Name]]="Sat",shipments9[[#This Row],[Day Name]]="Sun"),"Weekend","Weekday")</f>
        <v>Weekday</v>
      </c>
      <c r="H4543">
        <v>6183</v>
      </c>
      <c r="I4543">
        <v>516</v>
      </c>
      <c r="J4543" t="s">
        <v>172</v>
      </c>
      <c r="K4543" t="s">
        <v>8155</v>
      </c>
      <c r="L4543" t="s">
        <v>8156</v>
      </c>
      <c r="M4543">
        <v>1</v>
      </c>
      <c r="N4543" t="s">
        <v>8163</v>
      </c>
      <c r="O4543" s="4">
        <f>INDEX(products[Cost_per_box], MATCH(shipments9[[#This Row],[PID]], products[PID], 0))</f>
        <v>8.2200000000000006</v>
      </c>
      <c r="P4543" s="4">
        <f>shipments9[[#This Row],[Boxes]]*shipments9[[#This Row],[Cost Per Box]]</f>
        <v>4241.5200000000004</v>
      </c>
      <c r="Q4543" s="4">
        <f>shipments9[[#This Row],[Amount]] -shipments9[[#This Row],[total cost]]</f>
        <v>1941.4799999999996</v>
      </c>
      <c r="R4543" s="4" t="str">
        <f>IF(shipments9[[#This Row],[Gross Profit]]&lt;0,"Loss","Profit")</f>
        <v>Profit</v>
      </c>
      <c r="S4543" s="9">
        <f>shipments9[[#This Row],[Gross Profit]]/shipments9[[#This Row],[Amount]]</f>
        <v>0.31400291120815133</v>
      </c>
      <c r="T4543" s="11">
        <f>shipments9[[#This Row],[Amount]]/shipments9[[#This Row],[Boxes]]</f>
        <v>11.982558139534884</v>
      </c>
    </row>
    <row r="4544" spans="1:20" hidden="1" x14ac:dyDescent="0.25">
      <c r="A4544" t="s">
        <v>4741</v>
      </c>
      <c r="B4544" t="s">
        <v>49</v>
      </c>
      <c r="C4544" t="s">
        <v>153</v>
      </c>
      <c r="D4544" t="s">
        <v>28</v>
      </c>
      <c r="E4544" s="1">
        <v>45016</v>
      </c>
      <c r="F4544" s="1" t="str">
        <f>TEXT(shipments9[[#This Row],[Shipdate]],"ddd")</f>
        <v>Fri</v>
      </c>
      <c r="G4544" s="1" t="str">
        <f>IF(OR(shipments9[[#This Row],[Day Name]]="Sat",shipments9[[#This Row],[Day Name]]="Sun"),"Weekend","Weekday")</f>
        <v>Weekday</v>
      </c>
      <c r="H4544">
        <v>699.75</v>
      </c>
      <c r="I4544">
        <v>50</v>
      </c>
      <c r="J4544" t="s">
        <v>172</v>
      </c>
      <c r="K4544" t="s">
        <v>8151</v>
      </c>
      <c r="L4544" t="s">
        <v>8156</v>
      </c>
      <c r="M4544">
        <v>3</v>
      </c>
      <c r="N4544" t="s">
        <v>8164</v>
      </c>
      <c r="O4544" s="4">
        <f>INDEX(products[Cost_per_box], MATCH(shipments9[[#This Row],[PID]], products[PID], 0))</f>
        <v>9.57</v>
      </c>
      <c r="P4544" s="4">
        <f>shipments9[[#This Row],[Boxes]]*shipments9[[#This Row],[Cost Per Box]]</f>
        <v>478.5</v>
      </c>
      <c r="Q4544" s="4">
        <f>shipments9[[#This Row],[Amount]] -shipments9[[#This Row],[total cost]]</f>
        <v>221.25</v>
      </c>
      <c r="R4544" s="4" t="str">
        <f>IF(shipments9[[#This Row],[Gross Profit]]&lt;0,"Loss","Profit")</f>
        <v>Profit</v>
      </c>
      <c r="S4544" s="9">
        <f>shipments9[[#This Row],[Gross Profit]]/shipments9[[#This Row],[Amount]]</f>
        <v>0.3161843515541265</v>
      </c>
      <c r="T4544" s="11">
        <f>shipments9[[#This Row],[Amount]]/shipments9[[#This Row],[Boxes]]</f>
        <v>13.994999999999999</v>
      </c>
    </row>
    <row r="4545" spans="1:20" hidden="1" x14ac:dyDescent="0.25">
      <c r="A4545" t="s">
        <v>4742</v>
      </c>
      <c r="B4545" t="s">
        <v>49</v>
      </c>
      <c r="C4545" t="s">
        <v>157</v>
      </c>
      <c r="D4545" t="s">
        <v>28</v>
      </c>
      <c r="E4545" s="1">
        <v>45078</v>
      </c>
      <c r="F4545" s="1" t="str">
        <f>TEXT(shipments9[[#This Row],[Shipdate]],"ddd")</f>
        <v>Thu</v>
      </c>
      <c r="G4545" s="1" t="str">
        <f>IF(OR(shipments9[[#This Row],[Day Name]]="Sat",shipments9[[#This Row],[Day Name]]="Sun"),"Weekend","Weekday")</f>
        <v>Weekday</v>
      </c>
      <c r="H4545">
        <v>8248.5</v>
      </c>
      <c r="I4545">
        <v>1179</v>
      </c>
      <c r="J4545" t="s">
        <v>172</v>
      </c>
      <c r="K4545" t="s">
        <v>8151</v>
      </c>
      <c r="L4545" t="s">
        <v>8154</v>
      </c>
      <c r="M4545">
        <v>6</v>
      </c>
      <c r="N4545" t="s">
        <v>8159</v>
      </c>
      <c r="O4545" s="4">
        <f>INDEX(products[Cost_per_box], MATCH(shipments9[[#This Row],[PID]], products[PID], 0))</f>
        <v>6.8</v>
      </c>
      <c r="P4545" s="4">
        <f>shipments9[[#This Row],[Boxes]]*shipments9[[#This Row],[Cost Per Box]]</f>
        <v>8017.2</v>
      </c>
      <c r="Q4545" s="4">
        <f>shipments9[[#This Row],[Amount]] -shipments9[[#This Row],[total cost]]</f>
        <v>231.30000000000018</v>
      </c>
      <c r="R4545" s="4" t="str">
        <f>IF(shipments9[[#This Row],[Gross Profit]]&lt;0,"Loss","Profit")</f>
        <v>Profit</v>
      </c>
      <c r="S4545" s="9">
        <f>shipments9[[#This Row],[Gross Profit]]/shipments9[[#This Row],[Amount]]</f>
        <v>2.8041462084015298E-2</v>
      </c>
      <c r="T4545" s="11">
        <f>shipments9[[#This Row],[Amount]]/shipments9[[#This Row],[Boxes]]</f>
        <v>6.9961832061068705</v>
      </c>
    </row>
    <row r="4546" spans="1:20" hidden="1" x14ac:dyDescent="0.25">
      <c r="A4546" t="s">
        <v>4743</v>
      </c>
      <c r="B4546" t="s">
        <v>49</v>
      </c>
      <c r="C4546" t="s">
        <v>163</v>
      </c>
      <c r="D4546" t="s">
        <v>28</v>
      </c>
      <c r="E4546" s="1">
        <v>45127</v>
      </c>
      <c r="F4546" s="1" t="str">
        <f>TEXT(shipments9[[#This Row],[Shipdate]],"ddd")</f>
        <v>Thu</v>
      </c>
      <c r="G4546" s="1" t="str">
        <f>IF(OR(shipments9[[#This Row],[Day Name]]="Sat",shipments9[[#This Row],[Day Name]]="Sun"),"Weekend","Weekday")</f>
        <v>Weekday</v>
      </c>
      <c r="H4546">
        <v>5699.25</v>
      </c>
      <c r="I4546">
        <v>713</v>
      </c>
      <c r="J4546" t="s">
        <v>172</v>
      </c>
      <c r="K4546" t="s">
        <v>8151</v>
      </c>
      <c r="L4546" t="s">
        <v>8160</v>
      </c>
      <c r="M4546">
        <v>7</v>
      </c>
      <c r="N4546" t="s">
        <v>8161</v>
      </c>
      <c r="O4546" s="4">
        <f>INDEX(products[Cost_per_box], MATCH(shipments9[[#This Row],[PID]], products[PID], 0))</f>
        <v>3.32</v>
      </c>
      <c r="P4546" s="4">
        <f>shipments9[[#This Row],[Boxes]]*shipments9[[#This Row],[Cost Per Box]]</f>
        <v>2367.16</v>
      </c>
      <c r="Q4546" s="4">
        <f>shipments9[[#This Row],[Amount]] -shipments9[[#This Row],[total cost]]</f>
        <v>3332.09</v>
      </c>
      <c r="R4546" s="4" t="str">
        <f>IF(shipments9[[#This Row],[Gross Profit]]&lt;0,"Loss","Profit")</f>
        <v>Profit</v>
      </c>
      <c r="S4546" s="9">
        <f>shipments9[[#This Row],[Gross Profit]]/shipments9[[#This Row],[Amount]]</f>
        <v>0.58465412115629256</v>
      </c>
      <c r="T4546" s="11">
        <f>shipments9[[#This Row],[Amount]]/shipments9[[#This Row],[Boxes]]</f>
        <v>7.9933380084151473</v>
      </c>
    </row>
    <row r="4547" spans="1:20" hidden="1" x14ac:dyDescent="0.25">
      <c r="A4547" t="s">
        <v>4744</v>
      </c>
      <c r="B4547" t="s">
        <v>49</v>
      </c>
      <c r="C4547" t="s">
        <v>132</v>
      </c>
      <c r="D4547" t="s">
        <v>28</v>
      </c>
      <c r="E4547" s="1">
        <v>45350</v>
      </c>
      <c r="F4547" s="1" t="str">
        <f>TEXT(shipments9[[#This Row],[Shipdate]],"ddd")</f>
        <v>Wed</v>
      </c>
      <c r="G4547" s="1" t="str">
        <f>IF(OR(shipments9[[#This Row],[Day Name]]="Sat",shipments9[[#This Row],[Day Name]]="Sun"),"Weekend","Weekday")</f>
        <v>Weekday</v>
      </c>
      <c r="H4547">
        <v>922.5</v>
      </c>
      <c r="I4547">
        <v>35</v>
      </c>
      <c r="J4547" t="s">
        <v>172</v>
      </c>
      <c r="K4547" t="s">
        <v>8155</v>
      </c>
      <c r="L4547" t="s">
        <v>8156</v>
      </c>
      <c r="M4547">
        <v>2</v>
      </c>
      <c r="N4547" t="s">
        <v>8157</v>
      </c>
      <c r="O4547" s="4">
        <f>INDEX(products[Cost_per_box], MATCH(shipments9[[#This Row],[PID]], products[PID], 0))</f>
        <v>6.31</v>
      </c>
      <c r="P4547" s="4">
        <f>shipments9[[#This Row],[Boxes]]*shipments9[[#This Row],[Cost Per Box]]</f>
        <v>220.85</v>
      </c>
      <c r="Q4547" s="4">
        <f>shipments9[[#This Row],[Amount]] -shipments9[[#This Row],[total cost]]</f>
        <v>701.65</v>
      </c>
      <c r="R4547" s="4" t="str">
        <f>IF(shipments9[[#This Row],[Gross Profit]]&lt;0,"Loss","Profit")</f>
        <v>Profit</v>
      </c>
      <c r="S4547" s="9">
        <f>shipments9[[#This Row],[Gross Profit]]/shipments9[[#This Row],[Amount]]</f>
        <v>0.76059620596205957</v>
      </c>
      <c r="T4547" s="11">
        <f>shipments9[[#This Row],[Amount]]/shipments9[[#This Row],[Boxes]]</f>
        <v>26.357142857142858</v>
      </c>
    </row>
    <row r="4548" spans="1:20" hidden="1" x14ac:dyDescent="0.25">
      <c r="A4548" t="s">
        <v>4745</v>
      </c>
      <c r="B4548" t="s">
        <v>49</v>
      </c>
      <c r="C4548" t="s">
        <v>141</v>
      </c>
      <c r="D4548" t="s">
        <v>28</v>
      </c>
      <c r="E4548" s="1">
        <v>45310</v>
      </c>
      <c r="F4548" s="1" t="str">
        <f>TEXT(shipments9[[#This Row],[Shipdate]],"ddd")</f>
        <v>Fri</v>
      </c>
      <c r="G4548" s="1" t="str">
        <f>IF(OR(shipments9[[#This Row],[Day Name]]="Sat",shipments9[[#This Row],[Day Name]]="Sun"),"Weekend","Weekday")</f>
        <v>Weekday</v>
      </c>
      <c r="H4548">
        <v>7958.25</v>
      </c>
      <c r="I4548">
        <v>498</v>
      </c>
      <c r="J4548" t="s">
        <v>172</v>
      </c>
      <c r="K4548" t="s">
        <v>8155</v>
      </c>
      <c r="L4548" t="s">
        <v>8156</v>
      </c>
      <c r="M4548">
        <v>1</v>
      </c>
      <c r="N4548" t="s">
        <v>8163</v>
      </c>
      <c r="O4548" s="4">
        <f>INDEX(products[Cost_per_box], MATCH(shipments9[[#This Row],[PID]], products[PID], 0))</f>
        <v>8.2200000000000006</v>
      </c>
      <c r="P4548" s="4">
        <f>shipments9[[#This Row],[Boxes]]*shipments9[[#This Row],[Cost Per Box]]</f>
        <v>4093.5600000000004</v>
      </c>
      <c r="Q4548" s="4">
        <f>shipments9[[#This Row],[Amount]] -shipments9[[#This Row],[total cost]]</f>
        <v>3864.6899999999996</v>
      </c>
      <c r="R4548" s="4" t="str">
        <f>IF(shipments9[[#This Row],[Gross Profit]]&lt;0,"Loss","Profit")</f>
        <v>Profit</v>
      </c>
      <c r="S4548" s="9">
        <f>shipments9[[#This Row],[Gross Profit]]/shipments9[[#This Row],[Amount]]</f>
        <v>0.48562058241447548</v>
      </c>
      <c r="T4548" s="11">
        <f>shipments9[[#This Row],[Amount]]/shipments9[[#This Row],[Boxes]]</f>
        <v>15.980421686746988</v>
      </c>
    </row>
    <row r="4549" spans="1:20" hidden="1" x14ac:dyDescent="0.25">
      <c r="A4549" t="s">
        <v>4746</v>
      </c>
      <c r="B4549" t="s">
        <v>49</v>
      </c>
      <c r="C4549" t="s">
        <v>145</v>
      </c>
      <c r="D4549" t="s">
        <v>28</v>
      </c>
      <c r="E4549" s="1">
        <v>45236</v>
      </c>
      <c r="F4549" s="1" t="str">
        <f>TEXT(shipments9[[#This Row],[Shipdate]],"ddd")</f>
        <v>Mon</v>
      </c>
      <c r="G4549" s="1" t="str">
        <f>IF(OR(shipments9[[#This Row],[Day Name]]="Sat",shipments9[[#This Row],[Day Name]]="Sun"),"Weekend","Weekday")</f>
        <v>Weekday</v>
      </c>
      <c r="H4549">
        <v>10302.75</v>
      </c>
      <c r="I4549">
        <v>736</v>
      </c>
      <c r="J4549" t="s">
        <v>172</v>
      </c>
      <c r="K4549" t="s">
        <v>8151</v>
      </c>
      <c r="L4549" t="s">
        <v>8152</v>
      </c>
      <c r="M4549">
        <v>11</v>
      </c>
      <c r="N4549" t="s">
        <v>8165</v>
      </c>
      <c r="O4549" s="4">
        <f>INDEX(products[Cost_per_box], MATCH(shipments9[[#This Row],[PID]], products[PID], 0))</f>
        <v>4.74</v>
      </c>
      <c r="P4549" s="4">
        <f>shipments9[[#This Row],[Boxes]]*shipments9[[#This Row],[Cost Per Box]]</f>
        <v>3488.6400000000003</v>
      </c>
      <c r="Q4549" s="4">
        <f>shipments9[[#This Row],[Amount]] -shipments9[[#This Row],[total cost]]</f>
        <v>6814.11</v>
      </c>
      <c r="R4549" s="4" t="str">
        <f>IF(shipments9[[#This Row],[Gross Profit]]&lt;0,"Loss","Profit")</f>
        <v>Profit</v>
      </c>
      <c r="S4549" s="9">
        <f>shipments9[[#This Row],[Gross Profit]]/shipments9[[#This Row],[Amount]]</f>
        <v>0.66138749363034133</v>
      </c>
      <c r="T4549" s="11">
        <f>shipments9[[#This Row],[Amount]]/shipments9[[#This Row],[Boxes]]</f>
        <v>13.998301630434783</v>
      </c>
    </row>
    <row r="4550" spans="1:20" hidden="1" x14ac:dyDescent="0.25">
      <c r="A4550" t="s">
        <v>4747</v>
      </c>
      <c r="B4550" t="s">
        <v>49</v>
      </c>
      <c r="C4550" t="s">
        <v>149</v>
      </c>
      <c r="D4550" t="s">
        <v>28</v>
      </c>
      <c r="E4550" s="1">
        <v>45443</v>
      </c>
      <c r="F4550" s="1" t="str">
        <f>TEXT(shipments9[[#This Row],[Shipdate]],"ddd")</f>
        <v>Fri</v>
      </c>
      <c r="G4550" s="1" t="str">
        <f>IF(OR(shipments9[[#This Row],[Day Name]]="Sat",shipments9[[#This Row],[Day Name]]="Sun"),"Weekend","Weekday")</f>
        <v>Weekday</v>
      </c>
      <c r="H4550">
        <v>4457.25</v>
      </c>
      <c r="I4550">
        <v>319</v>
      </c>
      <c r="J4550" t="s">
        <v>172</v>
      </c>
      <c r="K4550" t="s">
        <v>8155</v>
      </c>
      <c r="L4550" t="s">
        <v>8154</v>
      </c>
      <c r="M4550">
        <v>5</v>
      </c>
      <c r="N4550" t="s">
        <v>201</v>
      </c>
      <c r="O4550" s="4">
        <f>INDEX(products[Cost_per_box], MATCH(shipments9[[#This Row],[PID]], products[PID], 0))</f>
        <v>6.43</v>
      </c>
      <c r="P4550" s="4">
        <f>shipments9[[#This Row],[Boxes]]*shipments9[[#This Row],[Cost Per Box]]</f>
        <v>2051.17</v>
      </c>
      <c r="Q4550" s="4">
        <f>shipments9[[#This Row],[Amount]] -shipments9[[#This Row],[total cost]]</f>
        <v>2406.08</v>
      </c>
      <c r="R4550" s="4" t="str">
        <f>IF(shipments9[[#This Row],[Gross Profit]]&lt;0,"Loss","Profit")</f>
        <v>Profit</v>
      </c>
      <c r="S4550" s="9">
        <f>shipments9[[#This Row],[Gross Profit]]/shipments9[[#This Row],[Amount]]</f>
        <v>0.53981266475966116</v>
      </c>
      <c r="T4550" s="11">
        <f>shipments9[[#This Row],[Amount]]/shipments9[[#This Row],[Boxes]]</f>
        <v>13.972570532915361</v>
      </c>
    </row>
    <row r="4551" spans="1:20" hidden="1" x14ac:dyDescent="0.25">
      <c r="A4551" t="s">
        <v>4748</v>
      </c>
      <c r="B4551" t="s">
        <v>49</v>
      </c>
      <c r="C4551" t="s">
        <v>149</v>
      </c>
      <c r="D4551" t="s">
        <v>28</v>
      </c>
      <c r="E4551" s="1">
        <v>45307</v>
      </c>
      <c r="F4551" s="1" t="str">
        <f>TEXT(shipments9[[#This Row],[Shipdate]],"ddd")</f>
        <v>Tue</v>
      </c>
      <c r="G4551" s="1" t="str">
        <f>IF(OR(shipments9[[#This Row],[Day Name]]="Sat",shipments9[[#This Row],[Day Name]]="Sun"),"Weekend","Weekday")</f>
        <v>Weekday</v>
      </c>
      <c r="H4551">
        <v>4416.75</v>
      </c>
      <c r="I4551">
        <v>277</v>
      </c>
      <c r="J4551" t="s">
        <v>172</v>
      </c>
      <c r="K4551" t="s">
        <v>8155</v>
      </c>
      <c r="L4551" t="s">
        <v>8156</v>
      </c>
      <c r="M4551">
        <v>1</v>
      </c>
      <c r="N4551" t="s">
        <v>8163</v>
      </c>
      <c r="O4551" s="4">
        <f>INDEX(products[Cost_per_box], MATCH(shipments9[[#This Row],[PID]], products[PID], 0))</f>
        <v>6.43</v>
      </c>
      <c r="P4551" s="4">
        <f>shipments9[[#This Row],[Boxes]]*shipments9[[#This Row],[Cost Per Box]]</f>
        <v>1781.11</v>
      </c>
      <c r="Q4551" s="4">
        <f>shipments9[[#This Row],[Amount]] -shipments9[[#This Row],[total cost]]</f>
        <v>2635.6400000000003</v>
      </c>
      <c r="R4551" s="4" t="str">
        <f>IF(shipments9[[#This Row],[Gross Profit]]&lt;0,"Loss","Profit")</f>
        <v>Profit</v>
      </c>
      <c r="S4551" s="9">
        <f>shipments9[[#This Row],[Gross Profit]]/shipments9[[#This Row],[Amount]]</f>
        <v>0.59673742004867836</v>
      </c>
      <c r="T4551" s="11">
        <f>shipments9[[#This Row],[Amount]]/shipments9[[#This Row],[Boxes]]</f>
        <v>15.94494584837545</v>
      </c>
    </row>
    <row r="4552" spans="1:20" hidden="1" x14ac:dyDescent="0.25">
      <c r="A4552" t="s">
        <v>4749</v>
      </c>
      <c r="B4552" t="s">
        <v>49</v>
      </c>
      <c r="C4552" t="s">
        <v>157</v>
      </c>
      <c r="D4552" t="s">
        <v>28</v>
      </c>
      <c r="E4552" s="1">
        <v>44949</v>
      </c>
      <c r="F4552" s="1" t="str">
        <f>TEXT(shipments9[[#This Row],[Shipdate]],"ddd")</f>
        <v>Mon</v>
      </c>
      <c r="G4552" s="1" t="str">
        <f>IF(OR(shipments9[[#This Row],[Day Name]]="Sat",shipments9[[#This Row],[Day Name]]="Sun"),"Weekend","Weekday")</f>
        <v>Weekday</v>
      </c>
      <c r="H4552">
        <v>425.25</v>
      </c>
      <c r="I4552">
        <v>48</v>
      </c>
      <c r="J4552" t="s">
        <v>172</v>
      </c>
      <c r="K4552" t="s">
        <v>8151</v>
      </c>
      <c r="L4552" t="s">
        <v>8156</v>
      </c>
      <c r="M4552">
        <v>1</v>
      </c>
      <c r="N4552" t="s">
        <v>8163</v>
      </c>
      <c r="O4552" s="4">
        <f>INDEX(products[Cost_per_box], MATCH(shipments9[[#This Row],[PID]], products[PID], 0))</f>
        <v>6.8</v>
      </c>
      <c r="P4552" s="4">
        <f>shipments9[[#This Row],[Boxes]]*shipments9[[#This Row],[Cost Per Box]]</f>
        <v>326.39999999999998</v>
      </c>
      <c r="Q4552" s="4">
        <f>shipments9[[#This Row],[Amount]] -shipments9[[#This Row],[total cost]]</f>
        <v>98.850000000000023</v>
      </c>
      <c r="R4552" s="4" t="str">
        <f>IF(shipments9[[#This Row],[Gross Profit]]&lt;0,"Loss","Profit")</f>
        <v>Profit</v>
      </c>
      <c r="S4552" s="9">
        <f>shipments9[[#This Row],[Gross Profit]]/shipments9[[#This Row],[Amount]]</f>
        <v>0.23245149911816584</v>
      </c>
      <c r="T4552" s="11">
        <f>shipments9[[#This Row],[Amount]]/shipments9[[#This Row],[Boxes]]</f>
        <v>8.859375</v>
      </c>
    </row>
    <row r="4553" spans="1:20" hidden="1" x14ac:dyDescent="0.25">
      <c r="A4553" t="s">
        <v>4750</v>
      </c>
      <c r="B4553" t="s">
        <v>52</v>
      </c>
      <c r="C4553" t="s">
        <v>137</v>
      </c>
      <c r="D4553" t="s">
        <v>28</v>
      </c>
      <c r="E4553" s="1">
        <v>45203</v>
      </c>
      <c r="F4553" s="1" t="str">
        <f>TEXT(shipments9[[#This Row],[Shipdate]],"ddd")</f>
        <v>Wed</v>
      </c>
      <c r="G4553" s="1" t="str">
        <f>IF(OR(shipments9[[#This Row],[Day Name]]="Sat",shipments9[[#This Row],[Day Name]]="Sun"),"Weekend","Weekday")</f>
        <v>Weekday</v>
      </c>
      <c r="H4553">
        <v>12154.5</v>
      </c>
      <c r="I4553">
        <v>676</v>
      </c>
      <c r="J4553" t="s">
        <v>172</v>
      </c>
      <c r="K4553" t="s">
        <v>8151</v>
      </c>
      <c r="L4553" t="s">
        <v>8152</v>
      </c>
      <c r="M4553">
        <v>10</v>
      </c>
      <c r="N4553" t="s">
        <v>8153</v>
      </c>
      <c r="O4553" s="4">
        <f>INDEX(products[Cost_per_box], MATCH(shipments9[[#This Row],[PID]], products[PID], 0))</f>
        <v>7.73</v>
      </c>
      <c r="P4553" s="4">
        <f>shipments9[[#This Row],[Boxes]]*shipments9[[#This Row],[Cost Per Box]]</f>
        <v>5225.4800000000005</v>
      </c>
      <c r="Q4553" s="4">
        <f>shipments9[[#This Row],[Amount]] -shipments9[[#This Row],[total cost]]</f>
        <v>6929.0199999999995</v>
      </c>
      <c r="R4553" s="4" t="str">
        <f>IF(shipments9[[#This Row],[Gross Profit]]&lt;0,"Loss","Profit")</f>
        <v>Profit</v>
      </c>
      <c r="S4553" s="9">
        <f>shipments9[[#This Row],[Gross Profit]]/shipments9[[#This Row],[Amount]]</f>
        <v>0.57007857172240728</v>
      </c>
      <c r="T4553" s="11">
        <f>shipments9[[#This Row],[Amount]]/shipments9[[#This Row],[Boxes]]</f>
        <v>17.980029585798817</v>
      </c>
    </row>
    <row r="4554" spans="1:20" hidden="1" x14ac:dyDescent="0.25">
      <c r="A4554" t="s">
        <v>4751</v>
      </c>
      <c r="B4554" t="s">
        <v>52</v>
      </c>
      <c r="C4554" t="s">
        <v>141</v>
      </c>
      <c r="D4554" t="s">
        <v>28</v>
      </c>
      <c r="E4554" s="1">
        <v>45184</v>
      </c>
      <c r="F4554" s="1" t="str">
        <f>TEXT(shipments9[[#This Row],[Shipdate]],"ddd")</f>
        <v>Fri</v>
      </c>
      <c r="G4554" s="1" t="str">
        <f>IF(OR(shipments9[[#This Row],[Day Name]]="Sat",shipments9[[#This Row],[Day Name]]="Sun"),"Weekend","Weekday")</f>
        <v>Weekday</v>
      </c>
      <c r="H4554">
        <v>8003.25</v>
      </c>
      <c r="I4554">
        <v>667</v>
      </c>
      <c r="J4554" t="s">
        <v>172</v>
      </c>
      <c r="K4554" t="s">
        <v>8151</v>
      </c>
      <c r="L4554" t="s">
        <v>8160</v>
      </c>
      <c r="M4554">
        <v>9</v>
      </c>
      <c r="N4554" t="s">
        <v>8167</v>
      </c>
      <c r="O4554" s="4">
        <f>INDEX(products[Cost_per_box], MATCH(shipments9[[#This Row],[PID]], products[PID], 0))</f>
        <v>8.2200000000000006</v>
      </c>
      <c r="P4554" s="4">
        <f>shipments9[[#This Row],[Boxes]]*shipments9[[#This Row],[Cost Per Box]]</f>
        <v>5482.7400000000007</v>
      </c>
      <c r="Q4554" s="4">
        <f>shipments9[[#This Row],[Amount]] -shipments9[[#This Row],[total cost]]</f>
        <v>2520.5099999999993</v>
      </c>
      <c r="R4554" s="4" t="str">
        <f>IF(shipments9[[#This Row],[Gross Profit]]&lt;0,"Loss","Profit")</f>
        <v>Profit</v>
      </c>
      <c r="S4554" s="9">
        <f>shipments9[[#This Row],[Gross Profit]]/shipments9[[#This Row],[Amount]]</f>
        <v>0.31493580732827281</v>
      </c>
      <c r="T4554" s="11">
        <f>shipments9[[#This Row],[Amount]]/shipments9[[#This Row],[Boxes]]</f>
        <v>11.99887556221889</v>
      </c>
    </row>
    <row r="4555" spans="1:20" hidden="1" x14ac:dyDescent="0.25">
      <c r="A4555" t="s">
        <v>4752</v>
      </c>
      <c r="B4555" t="s">
        <v>52</v>
      </c>
      <c r="C4555" t="s">
        <v>141</v>
      </c>
      <c r="D4555" t="s">
        <v>28</v>
      </c>
      <c r="E4555" s="1">
        <v>45173</v>
      </c>
      <c r="F4555" s="1" t="str">
        <f>TEXT(shipments9[[#This Row],[Shipdate]],"ddd")</f>
        <v>Mon</v>
      </c>
      <c r="G4555" s="1" t="str">
        <f>IF(OR(shipments9[[#This Row],[Day Name]]="Sat",shipments9[[#This Row],[Day Name]]="Sun"),"Weekend","Weekday")</f>
        <v>Weekday</v>
      </c>
      <c r="H4555">
        <v>10192.5</v>
      </c>
      <c r="I4555">
        <v>785</v>
      </c>
      <c r="J4555" t="s">
        <v>172</v>
      </c>
      <c r="K4555" t="s">
        <v>8151</v>
      </c>
      <c r="L4555" t="s">
        <v>8160</v>
      </c>
      <c r="M4555">
        <v>9</v>
      </c>
      <c r="N4555" t="s">
        <v>8167</v>
      </c>
      <c r="O4555" s="4">
        <f>INDEX(products[Cost_per_box], MATCH(shipments9[[#This Row],[PID]], products[PID], 0))</f>
        <v>8.2200000000000006</v>
      </c>
      <c r="P4555" s="4">
        <f>shipments9[[#This Row],[Boxes]]*shipments9[[#This Row],[Cost Per Box]]</f>
        <v>6452.7000000000007</v>
      </c>
      <c r="Q4555" s="4">
        <f>shipments9[[#This Row],[Amount]] -shipments9[[#This Row],[total cost]]</f>
        <v>3739.7999999999993</v>
      </c>
      <c r="R4555" s="4" t="str">
        <f>IF(shipments9[[#This Row],[Gross Profit]]&lt;0,"Loss","Profit")</f>
        <v>Profit</v>
      </c>
      <c r="S4555" s="9">
        <f>shipments9[[#This Row],[Gross Profit]]/shipments9[[#This Row],[Amount]]</f>
        <v>0.36691685062545981</v>
      </c>
      <c r="T4555" s="11">
        <f>shipments9[[#This Row],[Amount]]/shipments9[[#This Row],[Boxes]]</f>
        <v>12.98407643312102</v>
      </c>
    </row>
    <row r="4556" spans="1:20" hidden="1" x14ac:dyDescent="0.25">
      <c r="A4556" t="s">
        <v>4753</v>
      </c>
      <c r="B4556" t="s">
        <v>52</v>
      </c>
      <c r="C4556" t="s">
        <v>149</v>
      </c>
      <c r="D4556" t="s">
        <v>28</v>
      </c>
      <c r="E4556" s="1">
        <v>44960</v>
      </c>
      <c r="F4556" s="1" t="str">
        <f>TEXT(shipments9[[#This Row],[Shipdate]],"ddd")</f>
        <v>Fri</v>
      </c>
      <c r="G4556" s="1" t="str">
        <f>IF(OR(shipments9[[#This Row],[Day Name]]="Sat",shipments9[[#This Row],[Day Name]]="Sun"),"Weekend","Weekday")</f>
        <v>Weekday</v>
      </c>
      <c r="H4556">
        <v>4164.75</v>
      </c>
      <c r="I4556">
        <v>232</v>
      </c>
      <c r="J4556" t="s">
        <v>172</v>
      </c>
      <c r="K4556" t="s">
        <v>8151</v>
      </c>
      <c r="L4556" t="s">
        <v>8156</v>
      </c>
      <c r="M4556">
        <v>2</v>
      </c>
      <c r="N4556" t="s">
        <v>8157</v>
      </c>
      <c r="O4556" s="4">
        <f>INDEX(products[Cost_per_box], MATCH(shipments9[[#This Row],[PID]], products[PID], 0))</f>
        <v>6.43</v>
      </c>
      <c r="P4556" s="4">
        <f>shipments9[[#This Row],[Boxes]]*shipments9[[#This Row],[Cost Per Box]]</f>
        <v>1491.76</v>
      </c>
      <c r="Q4556" s="4">
        <f>shipments9[[#This Row],[Amount]] -shipments9[[#This Row],[total cost]]</f>
        <v>2672.99</v>
      </c>
      <c r="R4556" s="4" t="str">
        <f>IF(shipments9[[#This Row],[Gross Profit]]&lt;0,"Loss","Profit")</f>
        <v>Profit</v>
      </c>
      <c r="S4556" s="9">
        <f>shipments9[[#This Row],[Gross Profit]]/shipments9[[#This Row],[Amount]]</f>
        <v>0.64181283390359556</v>
      </c>
      <c r="T4556" s="11">
        <f>shipments9[[#This Row],[Amount]]/shipments9[[#This Row],[Boxes]]</f>
        <v>17.951508620689655</v>
      </c>
    </row>
    <row r="4557" spans="1:20" hidden="1" x14ac:dyDescent="0.25">
      <c r="A4557" t="s">
        <v>4754</v>
      </c>
      <c r="B4557" t="s">
        <v>52</v>
      </c>
      <c r="C4557" t="s">
        <v>155</v>
      </c>
      <c r="D4557" t="s">
        <v>28</v>
      </c>
      <c r="E4557" s="1">
        <v>45432</v>
      </c>
      <c r="F4557" s="1" t="str">
        <f>TEXT(shipments9[[#This Row],[Shipdate]],"ddd")</f>
        <v>Mon</v>
      </c>
      <c r="G4557" s="1" t="str">
        <f>IF(OR(shipments9[[#This Row],[Day Name]]="Sat",shipments9[[#This Row],[Day Name]]="Sun"),"Weekend","Weekday")</f>
        <v>Weekday</v>
      </c>
      <c r="H4557">
        <v>3141</v>
      </c>
      <c r="I4557">
        <v>349</v>
      </c>
      <c r="J4557" t="s">
        <v>172</v>
      </c>
      <c r="K4557" t="s">
        <v>8155</v>
      </c>
      <c r="L4557" t="s">
        <v>8154</v>
      </c>
      <c r="M4557">
        <v>5</v>
      </c>
      <c r="N4557" t="s">
        <v>201</v>
      </c>
      <c r="O4557" s="4">
        <f>INDEX(products[Cost_per_box], MATCH(shipments9[[#This Row],[PID]], products[PID], 0))</f>
        <v>8.43</v>
      </c>
      <c r="P4557" s="4">
        <f>shipments9[[#This Row],[Boxes]]*shipments9[[#This Row],[Cost Per Box]]</f>
        <v>2942.0699999999997</v>
      </c>
      <c r="Q4557" s="4">
        <f>shipments9[[#This Row],[Amount]] -shipments9[[#This Row],[total cost]]</f>
        <v>198.93000000000029</v>
      </c>
      <c r="R4557" s="4" t="str">
        <f>IF(shipments9[[#This Row],[Gross Profit]]&lt;0,"Loss","Profit")</f>
        <v>Profit</v>
      </c>
      <c r="S4557" s="9">
        <f>shipments9[[#This Row],[Gross Profit]]/shipments9[[#This Row],[Amount]]</f>
        <v>6.3333333333333422E-2</v>
      </c>
      <c r="T4557" s="11">
        <f>shipments9[[#This Row],[Amount]]/shipments9[[#This Row],[Boxes]]</f>
        <v>9</v>
      </c>
    </row>
    <row r="4558" spans="1:20" hidden="1" x14ac:dyDescent="0.25">
      <c r="A4558" t="s">
        <v>4755</v>
      </c>
      <c r="B4558" t="s">
        <v>52</v>
      </c>
      <c r="C4558" t="s">
        <v>155</v>
      </c>
      <c r="D4558" t="s">
        <v>28</v>
      </c>
      <c r="E4558" s="1">
        <v>45450</v>
      </c>
      <c r="F4558" s="1" t="str">
        <f>TEXT(shipments9[[#This Row],[Shipdate]],"ddd")</f>
        <v>Fri</v>
      </c>
      <c r="G4558" s="1" t="str">
        <f>IF(OR(shipments9[[#This Row],[Day Name]]="Sat",shipments9[[#This Row],[Day Name]]="Sun"),"Weekend","Weekday")</f>
        <v>Weekday</v>
      </c>
      <c r="H4558">
        <v>326.25</v>
      </c>
      <c r="I4558">
        <v>37</v>
      </c>
      <c r="J4558" t="s">
        <v>172</v>
      </c>
      <c r="K4558" t="s">
        <v>8155</v>
      </c>
      <c r="L4558" t="s">
        <v>8154</v>
      </c>
      <c r="M4558">
        <v>6</v>
      </c>
      <c r="N4558" t="s">
        <v>8159</v>
      </c>
      <c r="O4558" s="4">
        <f>INDEX(products[Cost_per_box], MATCH(shipments9[[#This Row],[PID]], products[PID], 0))</f>
        <v>8.43</v>
      </c>
      <c r="P4558" s="4">
        <f>shipments9[[#This Row],[Boxes]]*shipments9[[#This Row],[Cost Per Box]]</f>
        <v>311.90999999999997</v>
      </c>
      <c r="Q4558" s="4">
        <f>shipments9[[#This Row],[Amount]] -shipments9[[#This Row],[total cost]]</f>
        <v>14.340000000000032</v>
      </c>
      <c r="R4558" s="4" t="str">
        <f>IF(shipments9[[#This Row],[Gross Profit]]&lt;0,"Loss","Profit")</f>
        <v>Profit</v>
      </c>
      <c r="S4558" s="9">
        <f>shipments9[[#This Row],[Gross Profit]]/shipments9[[#This Row],[Amount]]</f>
        <v>4.3954022988505842E-2</v>
      </c>
      <c r="T4558" s="11">
        <f>shipments9[[#This Row],[Amount]]/shipments9[[#This Row],[Boxes]]</f>
        <v>8.8175675675675684</v>
      </c>
    </row>
    <row r="4559" spans="1:20" hidden="1" x14ac:dyDescent="0.25">
      <c r="A4559" t="s">
        <v>4756</v>
      </c>
      <c r="B4559" t="s">
        <v>52</v>
      </c>
      <c r="C4559" t="s">
        <v>157</v>
      </c>
      <c r="D4559" t="s">
        <v>28</v>
      </c>
      <c r="E4559" s="1">
        <v>45174</v>
      </c>
      <c r="F4559" s="1" t="str">
        <f>TEXT(shipments9[[#This Row],[Shipdate]],"ddd")</f>
        <v>Tue</v>
      </c>
      <c r="G4559" s="1" t="str">
        <f>IF(OR(shipments9[[#This Row],[Day Name]]="Sat",shipments9[[#This Row],[Day Name]]="Sun"),"Weekend","Weekday")</f>
        <v>Weekday</v>
      </c>
      <c r="H4559">
        <v>4986</v>
      </c>
      <c r="I4559">
        <v>713</v>
      </c>
      <c r="J4559" t="s">
        <v>172</v>
      </c>
      <c r="K4559" t="s">
        <v>8151</v>
      </c>
      <c r="L4559" t="s">
        <v>8160</v>
      </c>
      <c r="M4559">
        <v>9</v>
      </c>
      <c r="N4559" t="s">
        <v>8167</v>
      </c>
      <c r="O4559" s="4">
        <f>INDEX(products[Cost_per_box], MATCH(shipments9[[#This Row],[PID]], products[PID], 0))</f>
        <v>6.8</v>
      </c>
      <c r="P4559" s="4">
        <f>shipments9[[#This Row],[Boxes]]*shipments9[[#This Row],[Cost Per Box]]</f>
        <v>4848.3999999999996</v>
      </c>
      <c r="Q4559" s="4">
        <f>shipments9[[#This Row],[Amount]] -shipments9[[#This Row],[total cost]]</f>
        <v>137.60000000000036</v>
      </c>
      <c r="R4559" s="4" t="str">
        <f>IF(shipments9[[#This Row],[Gross Profit]]&lt;0,"Loss","Profit")</f>
        <v>Profit</v>
      </c>
      <c r="S4559" s="9">
        <f>shipments9[[#This Row],[Gross Profit]]/shipments9[[#This Row],[Amount]]</f>
        <v>2.7597272362615395E-2</v>
      </c>
      <c r="T4559" s="11">
        <f>shipments9[[#This Row],[Amount]]/shipments9[[#This Row],[Boxes]]</f>
        <v>6.9929873772791025</v>
      </c>
    </row>
    <row r="4560" spans="1:20" hidden="1" x14ac:dyDescent="0.25">
      <c r="A4560" t="s">
        <v>4757</v>
      </c>
      <c r="B4560" t="s">
        <v>52</v>
      </c>
      <c r="C4560" t="s">
        <v>132</v>
      </c>
      <c r="D4560" t="s">
        <v>28</v>
      </c>
      <c r="E4560" s="1">
        <v>44979</v>
      </c>
      <c r="F4560" s="1" t="str">
        <f>TEXT(shipments9[[#This Row],[Shipdate]],"ddd")</f>
        <v>Wed</v>
      </c>
      <c r="G4560" s="1" t="str">
        <f>IF(OR(shipments9[[#This Row],[Day Name]]="Sat",shipments9[[#This Row],[Day Name]]="Sun"),"Weekend","Weekday")</f>
        <v>Weekday</v>
      </c>
      <c r="H4560">
        <v>2913.75</v>
      </c>
      <c r="I4560">
        <v>108</v>
      </c>
      <c r="J4560" t="s">
        <v>172</v>
      </c>
      <c r="K4560" t="s">
        <v>8151</v>
      </c>
      <c r="L4560" t="s">
        <v>8156</v>
      </c>
      <c r="M4560">
        <v>2</v>
      </c>
      <c r="N4560" t="s">
        <v>8157</v>
      </c>
      <c r="O4560" s="4">
        <f>INDEX(products[Cost_per_box], MATCH(shipments9[[#This Row],[PID]], products[PID], 0))</f>
        <v>6.31</v>
      </c>
      <c r="P4560" s="4">
        <f>shipments9[[#This Row],[Boxes]]*shipments9[[#This Row],[Cost Per Box]]</f>
        <v>681.4799999999999</v>
      </c>
      <c r="Q4560" s="4">
        <f>shipments9[[#This Row],[Amount]] -shipments9[[#This Row],[total cost]]</f>
        <v>2232.27</v>
      </c>
      <c r="R4560" s="4" t="str">
        <f>IF(shipments9[[#This Row],[Gross Profit]]&lt;0,"Loss","Profit")</f>
        <v>Profit</v>
      </c>
      <c r="S4560" s="9">
        <f>shipments9[[#This Row],[Gross Profit]]/shipments9[[#This Row],[Amount]]</f>
        <v>0.76611583011583007</v>
      </c>
      <c r="T4560" s="11">
        <f>shipments9[[#This Row],[Amount]]/shipments9[[#This Row],[Boxes]]</f>
        <v>26.979166666666668</v>
      </c>
    </row>
    <row r="4561" spans="1:20" hidden="1" x14ac:dyDescent="0.25">
      <c r="A4561" t="s">
        <v>4758</v>
      </c>
      <c r="B4561" t="s">
        <v>52</v>
      </c>
      <c r="C4561" t="s">
        <v>137</v>
      </c>
      <c r="D4561" t="s">
        <v>28</v>
      </c>
      <c r="E4561" s="1">
        <v>45271</v>
      </c>
      <c r="F4561" s="1" t="str">
        <f>TEXT(shipments9[[#This Row],[Shipdate]],"ddd")</f>
        <v>Mon</v>
      </c>
      <c r="G4561" s="1" t="str">
        <f>IF(OR(shipments9[[#This Row],[Day Name]]="Sat",shipments9[[#This Row],[Day Name]]="Sun"),"Weekend","Weekday")</f>
        <v>Weekday</v>
      </c>
      <c r="H4561">
        <v>7443</v>
      </c>
      <c r="I4561">
        <v>339</v>
      </c>
      <c r="J4561" t="s">
        <v>172</v>
      </c>
      <c r="K4561" t="s">
        <v>8151</v>
      </c>
      <c r="L4561" t="s">
        <v>8152</v>
      </c>
      <c r="M4561">
        <v>12</v>
      </c>
      <c r="N4561" t="s">
        <v>8166</v>
      </c>
      <c r="O4561" s="4">
        <f>INDEX(products[Cost_per_box], MATCH(shipments9[[#This Row],[PID]], products[PID], 0))</f>
        <v>7.73</v>
      </c>
      <c r="P4561" s="4">
        <f>shipments9[[#This Row],[Boxes]]*shipments9[[#This Row],[Cost Per Box]]</f>
        <v>2620.4700000000003</v>
      </c>
      <c r="Q4561" s="4">
        <f>shipments9[[#This Row],[Amount]] -shipments9[[#This Row],[total cost]]</f>
        <v>4822.53</v>
      </c>
      <c r="R4561" s="4" t="str">
        <f>IF(shipments9[[#This Row],[Gross Profit]]&lt;0,"Loss","Profit")</f>
        <v>Profit</v>
      </c>
      <c r="S4561" s="9">
        <f>shipments9[[#This Row],[Gross Profit]]/shipments9[[#This Row],[Amount]]</f>
        <v>0.64792825473599347</v>
      </c>
      <c r="T4561" s="11">
        <f>shipments9[[#This Row],[Amount]]/shipments9[[#This Row],[Boxes]]</f>
        <v>21.955752212389381</v>
      </c>
    </row>
    <row r="4562" spans="1:20" hidden="1" x14ac:dyDescent="0.25">
      <c r="A4562" t="s">
        <v>4759</v>
      </c>
      <c r="B4562" t="s">
        <v>52</v>
      </c>
      <c r="C4562" t="s">
        <v>153</v>
      </c>
      <c r="D4562" t="s">
        <v>28</v>
      </c>
      <c r="E4562" s="1">
        <v>45250</v>
      </c>
      <c r="F4562" s="1" t="str">
        <f>TEXT(shipments9[[#This Row],[Shipdate]],"ddd")</f>
        <v>Mon</v>
      </c>
      <c r="G4562" s="1" t="str">
        <f>IF(OR(shipments9[[#This Row],[Day Name]]="Sat",shipments9[[#This Row],[Day Name]]="Sun"),"Weekend","Weekday")</f>
        <v>Weekday</v>
      </c>
      <c r="H4562">
        <v>6702.75</v>
      </c>
      <c r="I4562">
        <v>479</v>
      </c>
      <c r="J4562" t="s">
        <v>172</v>
      </c>
      <c r="K4562" t="s">
        <v>8151</v>
      </c>
      <c r="L4562" t="s">
        <v>8152</v>
      </c>
      <c r="M4562">
        <v>11</v>
      </c>
      <c r="N4562" t="s">
        <v>8165</v>
      </c>
      <c r="O4562" s="4">
        <f>INDEX(products[Cost_per_box], MATCH(shipments9[[#This Row],[PID]], products[PID], 0))</f>
        <v>9.57</v>
      </c>
      <c r="P4562" s="4">
        <f>shipments9[[#This Row],[Boxes]]*shipments9[[#This Row],[Cost Per Box]]</f>
        <v>4584.03</v>
      </c>
      <c r="Q4562" s="4">
        <f>shipments9[[#This Row],[Amount]] -shipments9[[#This Row],[total cost]]</f>
        <v>2118.7200000000003</v>
      </c>
      <c r="R4562" s="4" t="str">
        <f>IF(shipments9[[#This Row],[Gross Profit]]&lt;0,"Loss","Profit")</f>
        <v>Profit</v>
      </c>
      <c r="S4562" s="9">
        <f>shipments9[[#This Row],[Gross Profit]]/shipments9[[#This Row],[Amount]]</f>
        <v>0.31609712431464704</v>
      </c>
      <c r="T4562" s="11">
        <f>shipments9[[#This Row],[Amount]]/shipments9[[#This Row],[Boxes]]</f>
        <v>13.993215031315239</v>
      </c>
    </row>
    <row r="4563" spans="1:20" hidden="1" x14ac:dyDescent="0.25">
      <c r="A4563" t="s">
        <v>4760</v>
      </c>
      <c r="B4563" t="s">
        <v>52</v>
      </c>
      <c r="C4563" t="s">
        <v>153</v>
      </c>
      <c r="D4563" t="s">
        <v>28</v>
      </c>
      <c r="E4563" s="1">
        <v>45307</v>
      </c>
      <c r="F4563" s="1" t="str">
        <f>TEXT(shipments9[[#This Row],[Shipdate]],"ddd")</f>
        <v>Tue</v>
      </c>
      <c r="G4563" s="1" t="str">
        <f>IF(OR(shipments9[[#This Row],[Day Name]]="Sat",shipments9[[#This Row],[Day Name]]="Sun"),"Weekend","Weekday")</f>
        <v>Weekday</v>
      </c>
      <c r="H4563">
        <v>11578.5</v>
      </c>
      <c r="I4563">
        <v>644</v>
      </c>
      <c r="J4563" t="s">
        <v>172</v>
      </c>
      <c r="K4563" t="s">
        <v>8155</v>
      </c>
      <c r="L4563" t="s">
        <v>8156</v>
      </c>
      <c r="M4563">
        <v>1</v>
      </c>
      <c r="N4563" t="s">
        <v>8163</v>
      </c>
      <c r="O4563" s="4">
        <f>INDEX(products[Cost_per_box], MATCH(shipments9[[#This Row],[PID]], products[PID], 0))</f>
        <v>9.57</v>
      </c>
      <c r="P4563" s="4">
        <f>shipments9[[#This Row],[Boxes]]*shipments9[[#This Row],[Cost Per Box]]</f>
        <v>6163.08</v>
      </c>
      <c r="Q4563" s="4">
        <f>shipments9[[#This Row],[Amount]] -shipments9[[#This Row],[total cost]]</f>
        <v>5415.42</v>
      </c>
      <c r="R4563" s="4" t="str">
        <f>IF(shipments9[[#This Row],[Gross Profit]]&lt;0,"Loss","Profit")</f>
        <v>Profit</v>
      </c>
      <c r="S4563" s="9">
        <f>shipments9[[#This Row],[Gross Profit]]/shipments9[[#This Row],[Amount]]</f>
        <v>0.46771343438269208</v>
      </c>
      <c r="T4563" s="11">
        <f>shipments9[[#This Row],[Amount]]/shipments9[[#This Row],[Boxes]]</f>
        <v>17.979037267080745</v>
      </c>
    </row>
    <row r="4564" spans="1:20" x14ac:dyDescent="0.25">
      <c r="A4564" t="s">
        <v>4761</v>
      </c>
      <c r="B4564" t="s">
        <v>52</v>
      </c>
      <c r="C4564" t="s">
        <v>155</v>
      </c>
      <c r="D4564" t="s">
        <v>28</v>
      </c>
      <c r="E4564" s="1">
        <v>45104</v>
      </c>
      <c r="F4564" s="1" t="str">
        <f>TEXT(shipments9[[#This Row],[Shipdate]],"ddd")</f>
        <v>Tue</v>
      </c>
      <c r="G4564" s="1" t="str">
        <f>IF(OR(shipments9[[#This Row],[Day Name]]="Sat",shipments9[[#This Row],[Day Name]]="Sun"),"Weekend","Weekday")</f>
        <v>Weekday</v>
      </c>
      <c r="H4564">
        <v>7346.25</v>
      </c>
      <c r="I4564">
        <v>1050</v>
      </c>
      <c r="J4564" t="s">
        <v>172</v>
      </c>
      <c r="K4564" t="s">
        <v>8151</v>
      </c>
      <c r="L4564" t="s">
        <v>8154</v>
      </c>
      <c r="M4564">
        <v>6</v>
      </c>
      <c r="N4564" t="s">
        <v>8159</v>
      </c>
      <c r="O4564" s="4">
        <f>INDEX(products[Cost_per_box], MATCH(shipments9[[#This Row],[PID]], products[PID], 0))</f>
        <v>8.43</v>
      </c>
      <c r="P4564" s="4">
        <f>shipments9[[#This Row],[Boxes]]*shipments9[[#This Row],[Cost Per Box]]</f>
        <v>8851.5</v>
      </c>
      <c r="Q4564" s="4">
        <f>shipments9[[#This Row],[Amount]] -shipments9[[#This Row],[total cost]]</f>
        <v>-1505.25</v>
      </c>
      <c r="R4564" s="4" t="str">
        <f>IF(shipments9[[#This Row],[Gross Profit]]&lt;0,"Loss","Profit")</f>
        <v>Loss</v>
      </c>
      <c r="S4564" s="9">
        <f>shipments9[[#This Row],[Gross Profit]]/shipments9[[#This Row],[Amount]]</f>
        <v>-0.20490045941807045</v>
      </c>
      <c r="T4564" s="11">
        <f>shipments9[[#This Row],[Amount]]/shipments9[[#This Row],[Boxes]]</f>
        <v>6.996428571428571</v>
      </c>
    </row>
    <row r="4565" spans="1:20" hidden="1" x14ac:dyDescent="0.25">
      <c r="A4565" t="s">
        <v>4762</v>
      </c>
      <c r="B4565" t="s">
        <v>52</v>
      </c>
      <c r="C4565" t="s">
        <v>161</v>
      </c>
      <c r="D4565" t="s">
        <v>28</v>
      </c>
      <c r="E4565" s="1">
        <v>45021</v>
      </c>
      <c r="F4565" s="1" t="str">
        <f>TEXT(shipments9[[#This Row],[Shipdate]],"ddd")</f>
        <v>Wed</v>
      </c>
      <c r="G4565" s="1" t="str">
        <f>IF(OR(shipments9[[#This Row],[Day Name]]="Sat",shipments9[[#This Row],[Day Name]]="Sun"),"Weekend","Weekday")</f>
        <v>Weekday</v>
      </c>
      <c r="H4565">
        <v>4464</v>
      </c>
      <c r="I4565">
        <v>558</v>
      </c>
      <c r="J4565" t="s">
        <v>172</v>
      </c>
      <c r="K4565" t="s">
        <v>8151</v>
      </c>
      <c r="L4565" t="s">
        <v>8154</v>
      </c>
      <c r="M4565">
        <v>4</v>
      </c>
      <c r="N4565" t="s">
        <v>8158</v>
      </c>
      <c r="O4565" s="4">
        <f>INDEX(products[Cost_per_box], MATCH(shipments9[[#This Row],[PID]], products[PID], 0))</f>
        <v>2.76</v>
      </c>
      <c r="P4565" s="4">
        <f>shipments9[[#This Row],[Boxes]]*shipments9[[#This Row],[Cost Per Box]]</f>
        <v>1540.08</v>
      </c>
      <c r="Q4565" s="4">
        <f>shipments9[[#This Row],[Amount]] -shipments9[[#This Row],[total cost]]</f>
        <v>2923.92</v>
      </c>
      <c r="R4565" s="4" t="str">
        <f>IF(shipments9[[#This Row],[Gross Profit]]&lt;0,"Loss","Profit")</f>
        <v>Profit</v>
      </c>
      <c r="S4565" s="9">
        <f>shipments9[[#This Row],[Gross Profit]]/shipments9[[#This Row],[Amount]]</f>
        <v>0.65500000000000003</v>
      </c>
      <c r="T4565" s="11">
        <f>shipments9[[#This Row],[Amount]]/shipments9[[#This Row],[Boxes]]</f>
        <v>8</v>
      </c>
    </row>
    <row r="4566" spans="1:20" hidden="1" x14ac:dyDescent="0.25">
      <c r="A4566" t="s">
        <v>4763</v>
      </c>
      <c r="B4566" t="s">
        <v>52</v>
      </c>
      <c r="C4566" t="s">
        <v>121</v>
      </c>
      <c r="D4566" t="s">
        <v>28</v>
      </c>
      <c r="E4566" s="1">
        <v>45180</v>
      </c>
      <c r="F4566" s="1" t="str">
        <f>TEXT(shipments9[[#This Row],[Shipdate]],"ddd")</f>
        <v>Mon</v>
      </c>
      <c r="G4566" s="1" t="str">
        <f>IF(OR(shipments9[[#This Row],[Day Name]]="Sat",shipments9[[#This Row],[Day Name]]="Sun"),"Weekend","Weekday")</f>
        <v>Weekday</v>
      </c>
      <c r="H4566">
        <v>3690</v>
      </c>
      <c r="I4566">
        <v>284</v>
      </c>
      <c r="J4566" t="s">
        <v>172</v>
      </c>
      <c r="K4566" t="s">
        <v>8151</v>
      </c>
      <c r="L4566" t="s">
        <v>8160</v>
      </c>
      <c r="M4566">
        <v>9</v>
      </c>
      <c r="N4566" t="s">
        <v>8167</v>
      </c>
      <c r="O4566" s="4">
        <f>INDEX(products[Cost_per_box], MATCH(shipments9[[#This Row],[PID]], products[PID], 0))</f>
        <v>5.26</v>
      </c>
      <c r="P4566" s="4">
        <f>shipments9[[#This Row],[Boxes]]*shipments9[[#This Row],[Cost Per Box]]</f>
        <v>1493.84</v>
      </c>
      <c r="Q4566" s="4">
        <f>shipments9[[#This Row],[Amount]] -shipments9[[#This Row],[total cost]]</f>
        <v>2196.16</v>
      </c>
      <c r="R4566" s="4" t="str">
        <f>IF(shipments9[[#This Row],[Gross Profit]]&lt;0,"Loss","Profit")</f>
        <v>Profit</v>
      </c>
      <c r="S4566" s="9">
        <f>shipments9[[#This Row],[Gross Profit]]/shipments9[[#This Row],[Amount]]</f>
        <v>0.59516531165311648</v>
      </c>
      <c r="T4566" s="11">
        <f>shipments9[[#This Row],[Amount]]/shipments9[[#This Row],[Boxes]]</f>
        <v>12.992957746478874</v>
      </c>
    </row>
    <row r="4567" spans="1:20" hidden="1" x14ac:dyDescent="0.25">
      <c r="A4567" t="s">
        <v>4764</v>
      </c>
      <c r="B4567" t="s">
        <v>52</v>
      </c>
      <c r="C4567" t="s">
        <v>145</v>
      </c>
      <c r="D4567" t="s">
        <v>28</v>
      </c>
      <c r="E4567" s="1">
        <v>45272</v>
      </c>
      <c r="F4567" s="1" t="str">
        <f>TEXT(shipments9[[#This Row],[Shipdate]],"ddd")</f>
        <v>Tue</v>
      </c>
      <c r="G4567" s="1" t="str">
        <f>IF(OR(shipments9[[#This Row],[Day Name]]="Sat",shipments9[[#This Row],[Day Name]]="Sun"),"Weekend","Weekday")</f>
        <v>Weekday</v>
      </c>
      <c r="H4567">
        <v>7654.5</v>
      </c>
      <c r="I4567">
        <v>547</v>
      </c>
      <c r="J4567" t="s">
        <v>172</v>
      </c>
      <c r="K4567" t="s">
        <v>8151</v>
      </c>
      <c r="L4567" t="s">
        <v>8152</v>
      </c>
      <c r="M4567">
        <v>12</v>
      </c>
      <c r="N4567" t="s">
        <v>8166</v>
      </c>
      <c r="O4567" s="4">
        <f>INDEX(products[Cost_per_box], MATCH(shipments9[[#This Row],[PID]], products[PID], 0))</f>
        <v>4.74</v>
      </c>
      <c r="P4567" s="4">
        <f>shipments9[[#This Row],[Boxes]]*shipments9[[#This Row],[Cost Per Box]]</f>
        <v>2592.7800000000002</v>
      </c>
      <c r="Q4567" s="4">
        <f>shipments9[[#This Row],[Amount]] -shipments9[[#This Row],[total cost]]</f>
        <v>5061.7199999999993</v>
      </c>
      <c r="R4567" s="4" t="str">
        <f>IF(shipments9[[#This Row],[Gross Profit]]&lt;0,"Loss","Profit")</f>
        <v>Profit</v>
      </c>
      <c r="S4567" s="9">
        <f>shipments9[[#This Row],[Gross Profit]]/shipments9[[#This Row],[Amount]]</f>
        <v>0.66127376053301967</v>
      </c>
      <c r="T4567" s="11">
        <f>shipments9[[#This Row],[Amount]]/shipments9[[#This Row],[Boxes]]</f>
        <v>13.993601462522852</v>
      </c>
    </row>
    <row r="4568" spans="1:20" hidden="1" x14ac:dyDescent="0.25">
      <c r="A4568" t="s">
        <v>4765</v>
      </c>
      <c r="B4568" t="s">
        <v>52</v>
      </c>
      <c r="C4568" t="s">
        <v>145</v>
      </c>
      <c r="D4568" t="s">
        <v>28</v>
      </c>
      <c r="E4568" s="1">
        <v>45152</v>
      </c>
      <c r="F4568" s="1" t="str">
        <f>TEXT(shipments9[[#This Row],[Shipdate]],"ddd")</f>
        <v>Mon</v>
      </c>
      <c r="G4568" s="1" t="str">
        <f>IF(OR(shipments9[[#This Row],[Day Name]]="Sat",shipments9[[#This Row],[Day Name]]="Sun"),"Weekend","Weekday")</f>
        <v>Weekday</v>
      </c>
      <c r="H4568">
        <v>10815.75</v>
      </c>
      <c r="I4568">
        <v>722</v>
      </c>
      <c r="J4568" t="s">
        <v>172</v>
      </c>
      <c r="K4568" t="s">
        <v>8151</v>
      </c>
      <c r="L4568" t="s">
        <v>8160</v>
      </c>
      <c r="M4568">
        <v>8</v>
      </c>
      <c r="N4568" t="s">
        <v>8162</v>
      </c>
      <c r="O4568" s="4">
        <f>INDEX(products[Cost_per_box], MATCH(shipments9[[#This Row],[PID]], products[PID], 0))</f>
        <v>4.74</v>
      </c>
      <c r="P4568" s="4">
        <f>shipments9[[#This Row],[Boxes]]*shipments9[[#This Row],[Cost Per Box]]</f>
        <v>3422.28</v>
      </c>
      <c r="Q4568" s="4">
        <f>shipments9[[#This Row],[Amount]] -shipments9[[#This Row],[total cost]]</f>
        <v>7393.4699999999993</v>
      </c>
      <c r="R4568" s="4" t="str">
        <f>IF(shipments9[[#This Row],[Gross Profit]]&lt;0,"Loss","Profit")</f>
        <v>Profit</v>
      </c>
      <c r="S4568" s="9">
        <f>shipments9[[#This Row],[Gross Profit]]/shipments9[[#This Row],[Amount]]</f>
        <v>0.68358366271409743</v>
      </c>
      <c r="T4568" s="11">
        <f>shipments9[[#This Row],[Amount]]/shipments9[[#This Row],[Boxes]]</f>
        <v>14.980263157894736</v>
      </c>
    </row>
    <row r="4569" spans="1:20" x14ac:dyDescent="0.25">
      <c r="A4569" t="s">
        <v>4766</v>
      </c>
      <c r="B4569" t="s">
        <v>52</v>
      </c>
      <c r="C4569" t="s">
        <v>155</v>
      </c>
      <c r="D4569" t="s">
        <v>28</v>
      </c>
      <c r="E4569" s="1">
        <v>45148</v>
      </c>
      <c r="F4569" s="1" t="str">
        <f>TEXT(shipments9[[#This Row],[Shipdate]],"ddd")</f>
        <v>Thu</v>
      </c>
      <c r="G4569" s="1" t="str">
        <f>IF(OR(shipments9[[#This Row],[Day Name]]="Sat",shipments9[[#This Row],[Day Name]]="Sun"),"Weekend","Weekday")</f>
        <v>Weekday</v>
      </c>
      <c r="H4569">
        <v>8804.25</v>
      </c>
      <c r="I4569">
        <v>1258</v>
      </c>
      <c r="J4569" t="s">
        <v>172</v>
      </c>
      <c r="K4569" t="s">
        <v>8151</v>
      </c>
      <c r="L4569" t="s">
        <v>8160</v>
      </c>
      <c r="M4569">
        <v>8</v>
      </c>
      <c r="N4569" t="s">
        <v>8162</v>
      </c>
      <c r="O4569" s="4">
        <f>INDEX(products[Cost_per_box], MATCH(shipments9[[#This Row],[PID]], products[PID], 0))</f>
        <v>8.43</v>
      </c>
      <c r="P4569" s="4">
        <f>shipments9[[#This Row],[Boxes]]*shipments9[[#This Row],[Cost Per Box]]</f>
        <v>10604.94</v>
      </c>
      <c r="Q4569" s="4">
        <f>shipments9[[#This Row],[Amount]] -shipments9[[#This Row],[total cost]]</f>
        <v>-1800.6900000000005</v>
      </c>
      <c r="R4569" s="4" t="str">
        <f>IF(shipments9[[#This Row],[Gross Profit]]&lt;0,"Loss","Profit")</f>
        <v>Loss</v>
      </c>
      <c r="S4569" s="9">
        <f>shipments9[[#This Row],[Gross Profit]]/shipments9[[#This Row],[Amount]]</f>
        <v>-0.20452508731578506</v>
      </c>
      <c r="T4569" s="11">
        <f>shipments9[[#This Row],[Amount]]/shipments9[[#This Row],[Boxes]]</f>
        <v>6.998608903020668</v>
      </c>
    </row>
    <row r="4570" spans="1:20" hidden="1" x14ac:dyDescent="0.25">
      <c r="A4570" t="s">
        <v>4767</v>
      </c>
      <c r="B4570" t="s">
        <v>52</v>
      </c>
      <c r="C4570" t="s">
        <v>159</v>
      </c>
      <c r="D4570" t="s">
        <v>28</v>
      </c>
      <c r="E4570" s="1">
        <v>45019</v>
      </c>
      <c r="F4570" s="1" t="str">
        <f>TEXT(shipments9[[#This Row],[Shipdate]],"ddd")</f>
        <v>Mon</v>
      </c>
      <c r="G4570" s="1" t="str">
        <f>IF(OR(shipments9[[#This Row],[Day Name]]="Sat",shipments9[[#This Row],[Day Name]]="Sun"),"Weekend","Weekday")</f>
        <v>Weekday</v>
      </c>
      <c r="H4570">
        <v>4182.75</v>
      </c>
      <c r="I4570">
        <v>150</v>
      </c>
      <c r="J4570" t="s">
        <v>172</v>
      </c>
      <c r="K4570" t="s">
        <v>8151</v>
      </c>
      <c r="L4570" t="s">
        <v>8154</v>
      </c>
      <c r="M4570">
        <v>4</v>
      </c>
      <c r="N4570" t="s">
        <v>8158</v>
      </c>
      <c r="O4570" s="4">
        <f>INDEX(products[Cost_per_box], MATCH(shipments9[[#This Row],[PID]], products[PID], 0))</f>
        <v>5.04</v>
      </c>
      <c r="P4570" s="4">
        <f>shipments9[[#This Row],[Boxes]]*shipments9[[#This Row],[Cost Per Box]]</f>
        <v>756</v>
      </c>
      <c r="Q4570" s="4">
        <f>shipments9[[#This Row],[Amount]] -shipments9[[#This Row],[total cost]]</f>
        <v>3426.75</v>
      </c>
      <c r="R4570" s="4" t="str">
        <f>IF(shipments9[[#This Row],[Gross Profit]]&lt;0,"Loss","Profit")</f>
        <v>Profit</v>
      </c>
      <c r="S4570" s="9">
        <f>shipments9[[#This Row],[Gross Profit]]/shipments9[[#This Row],[Amount]]</f>
        <v>0.81925766541151157</v>
      </c>
      <c r="T4570" s="11">
        <f>shipments9[[#This Row],[Amount]]/shipments9[[#This Row],[Boxes]]</f>
        <v>27.885000000000002</v>
      </c>
    </row>
    <row r="4571" spans="1:20" hidden="1" x14ac:dyDescent="0.25">
      <c r="A4571" t="s">
        <v>4768</v>
      </c>
      <c r="B4571" t="s">
        <v>77</v>
      </c>
      <c r="C4571" t="s">
        <v>121</v>
      </c>
      <c r="D4571" t="s">
        <v>28</v>
      </c>
      <c r="E4571" s="1">
        <v>45189</v>
      </c>
      <c r="F4571" s="1" t="str">
        <f>TEXT(shipments9[[#This Row],[Shipdate]],"ddd")</f>
        <v>Wed</v>
      </c>
      <c r="G4571" s="1" t="str">
        <f>IF(OR(shipments9[[#This Row],[Day Name]]="Sat",shipments9[[#This Row],[Day Name]]="Sun"),"Weekend","Weekday")</f>
        <v>Weekday</v>
      </c>
      <c r="H4571">
        <v>4446</v>
      </c>
      <c r="I4571">
        <v>278</v>
      </c>
      <c r="J4571" t="s">
        <v>172</v>
      </c>
      <c r="K4571" t="s">
        <v>8151</v>
      </c>
      <c r="L4571" t="s">
        <v>8160</v>
      </c>
      <c r="M4571">
        <v>9</v>
      </c>
      <c r="N4571" t="s">
        <v>8167</v>
      </c>
      <c r="O4571" s="4">
        <f>INDEX(products[Cost_per_box], MATCH(shipments9[[#This Row],[PID]], products[PID], 0))</f>
        <v>5.26</v>
      </c>
      <c r="P4571" s="4">
        <f>shipments9[[#This Row],[Boxes]]*shipments9[[#This Row],[Cost Per Box]]</f>
        <v>1462.28</v>
      </c>
      <c r="Q4571" s="4">
        <f>shipments9[[#This Row],[Amount]] -shipments9[[#This Row],[total cost]]</f>
        <v>2983.7200000000003</v>
      </c>
      <c r="R4571" s="4" t="str">
        <f>IF(shipments9[[#This Row],[Gross Profit]]&lt;0,"Loss","Profit")</f>
        <v>Profit</v>
      </c>
      <c r="S4571" s="9">
        <f>shipments9[[#This Row],[Gross Profit]]/shipments9[[#This Row],[Amount]]</f>
        <v>0.6711021142600091</v>
      </c>
      <c r="T4571" s="11">
        <f>shipments9[[#This Row],[Amount]]/shipments9[[#This Row],[Boxes]]</f>
        <v>15.992805755395683</v>
      </c>
    </row>
    <row r="4572" spans="1:20" hidden="1" x14ac:dyDescent="0.25">
      <c r="A4572" t="s">
        <v>4769</v>
      </c>
      <c r="B4572" t="s">
        <v>77</v>
      </c>
      <c r="C4572" t="s">
        <v>124</v>
      </c>
      <c r="D4572" t="s">
        <v>28</v>
      </c>
      <c r="E4572" s="1">
        <v>45049</v>
      </c>
      <c r="F4572" s="1" t="str">
        <f>TEXT(shipments9[[#This Row],[Shipdate]],"ddd")</f>
        <v>Wed</v>
      </c>
      <c r="G4572" s="1" t="str">
        <f>IF(OR(shipments9[[#This Row],[Day Name]]="Sat",shipments9[[#This Row],[Day Name]]="Sun"),"Weekend","Weekday")</f>
        <v>Weekday</v>
      </c>
      <c r="H4572">
        <v>6781.5</v>
      </c>
      <c r="I4572">
        <v>424</v>
      </c>
      <c r="J4572" t="s">
        <v>172</v>
      </c>
      <c r="K4572" t="s">
        <v>8151</v>
      </c>
      <c r="L4572" t="s">
        <v>8154</v>
      </c>
      <c r="M4572">
        <v>5</v>
      </c>
      <c r="N4572" t="s">
        <v>201</v>
      </c>
      <c r="O4572" s="4">
        <f>INDEX(products[Cost_per_box], MATCH(shipments9[[#This Row],[PID]], products[PID], 0))</f>
        <v>7.48</v>
      </c>
      <c r="P4572" s="4">
        <f>shipments9[[#This Row],[Boxes]]*shipments9[[#This Row],[Cost Per Box]]</f>
        <v>3171.52</v>
      </c>
      <c r="Q4572" s="4">
        <f>shipments9[[#This Row],[Amount]] -shipments9[[#This Row],[total cost]]</f>
        <v>3609.98</v>
      </c>
      <c r="R4572" s="4" t="str">
        <f>IF(shipments9[[#This Row],[Gross Profit]]&lt;0,"Loss","Profit")</f>
        <v>Profit</v>
      </c>
      <c r="S4572" s="9">
        <f>shipments9[[#This Row],[Gross Profit]]/shipments9[[#This Row],[Amount]]</f>
        <v>0.53232765612327659</v>
      </c>
      <c r="T4572" s="11">
        <f>shipments9[[#This Row],[Amount]]/shipments9[[#This Row],[Boxes]]</f>
        <v>15.994103773584905</v>
      </c>
    </row>
    <row r="4573" spans="1:20" hidden="1" x14ac:dyDescent="0.25">
      <c r="A4573" t="s">
        <v>4770</v>
      </c>
      <c r="B4573" t="s">
        <v>77</v>
      </c>
      <c r="C4573" t="s">
        <v>135</v>
      </c>
      <c r="D4573" t="s">
        <v>28</v>
      </c>
      <c r="E4573" s="1">
        <v>44956</v>
      </c>
      <c r="F4573" s="1" t="str">
        <f>TEXT(shipments9[[#This Row],[Shipdate]],"ddd")</f>
        <v>Mon</v>
      </c>
      <c r="G4573" s="1" t="str">
        <f>IF(OR(shipments9[[#This Row],[Day Name]]="Sat",shipments9[[#This Row],[Day Name]]="Sun"),"Weekend","Weekday")</f>
        <v>Weekday</v>
      </c>
      <c r="H4573">
        <v>5895</v>
      </c>
      <c r="I4573">
        <v>236</v>
      </c>
      <c r="J4573" t="s">
        <v>172</v>
      </c>
      <c r="K4573" t="s">
        <v>8151</v>
      </c>
      <c r="L4573" t="s">
        <v>8156</v>
      </c>
      <c r="M4573">
        <v>1</v>
      </c>
      <c r="N4573" t="s">
        <v>8163</v>
      </c>
      <c r="O4573" s="4">
        <f>INDEX(products[Cost_per_box], MATCH(shipments9[[#This Row],[PID]], products[PID], 0))</f>
        <v>9.94</v>
      </c>
      <c r="P4573" s="4">
        <f>shipments9[[#This Row],[Boxes]]*shipments9[[#This Row],[Cost Per Box]]</f>
        <v>2345.8399999999997</v>
      </c>
      <c r="Q4573" s="4">
        <f>shipments9[[#This Row],[Amount]] -shipments9[[#This Row],[total cost]]</f>
        <v>3549.1600000000003</v>
      </c>
      <c r="R4573" s="4" t="str">
        <f>IF(shipments9[[#This Row],[Gross Profit]]&lt;0,"Loss","Profit")</f>
        <v>Profit</v>
      </c>
      <c r="S4573" s="9">
        <f>shipments9[[#This Row],[Gross Profit]]/shipments9[[#This Row],[Amount]]</f>
        <v>0.60206276505513157</v>
      </c>
      <c r="T4573" s="11">
        <f>shipments9[[#This Row],[Amount]]/shipments9[[#This Row],[Boxes]]</f>
        <v>24.978813559322035</v>
      </c>
    </row>
    <row r="4574" spans="1:20" hidden="1" x14ac:dyDescent="0.25">
      <c r="A4574" t="s">
        <v>4771</v>
      </c>
      <c r="B4574" t="s">
        <v>77</v>
      </c>
      <c r="C4574" t="s">
        <v>141</v>
      </c>
      <c r="D4574" t="s">
        <v>28</v>
      </c>
      <c r="E4574" s="1">
        <v>45258</v>
      </c>
      <c r="F4574" s="1" t="str">
        <f>TEXT(shipments9[[#This Row],[Shipdate]],"ddd")</f>
        <v>Tue</v>
      </c>
      <c r="G4574" s="1" t="str">
        <f>IF(OR(shipments9[[#This Row],[Day Name]]="Sat",shipments9[[#This Row],[Day Name]]="Sun"),"Weekend","Weekday")</f>
        <v>Weekday</v>
      </c>
      <c r="H4574">
        <v>1554.75</v>
      </c>
      <c r="I4574">
        <v>120</v>
      </c>
      <c r="J4574" t="s">
        <v>172</v>
      </c>
      <c r="K4574" t="s">
        <v>8151</v>
      </c>
      <c r="L4574" t="s">
        <v>8152</v>
      </c>
      <c r="M4574">
        <v>11</v>
      </c>
      <c r="N4574" t="s">
        <v>8165</v>
      </c>
      <c r="O4574" s="4">
        <f>INDEX(products[Cost_per_box], MATCH(shipments9[[#This Row],[PID]], products[PID], 0))</f>
        <v>8.2200000000000006</v>
      </c>
      <c r="P4574" s="4">
        <f>shipments9[[#This Row],[Boxes]]*shipments9[[#This Row],[Cost Per Box]]</f>
        <v>986.40000000000009</v>
      </c>
      <c r="Q4574" s="4">
        <f>shipments9[[#This Row],[Amount]] -shipments9[[#This Row],[total cost]]</f>
        <v>568.34999999999991</v>
      </c>
      <c r="R4574" s="4" t="str">
        <f>IF(shipments9[[#This Row],[Gross Profit]]&lt;0,"Loss","Profit")</f>
        <v>Profit</v>
      </c>
      <c r="S4574" s="9">
        <f>shipments9[[#This Row],[Gross Profit]]/shipments9[[#This Row],[Amount]]</f>
        <v>0.36555716353111428</v>
      </c>
      <c r="T4574" s="11">
        <f>shipments9[[#This Row],[Amount]]/shipments9[[#This Row],[Boxes]]</f>
        <v>12.956250000000001</v>
      </c>
    </row>
    <row r="4575" spans="1:20" hidden="1" x14ac:dyDescent="0.25">
      <c r="A4575" t="s">
        <v>4772</v>
      </c>
      <c r="B4575" t="s">
        <v>77</v>
      </c>
      <c r="C4575" t="s">
        <v>143</v>
      </c>
      <c r="D4575" t="s">
        <v>28</v>
      </c>
      <c r="E4575" s="1">
        <v>45314</v>
      </c>
      <c r="F4575" s="1" t="str">
        <f>TEXT(shipments9[[#This Row],[Shipdate]],"ddd")</f>
        <v>Tue</v>
      </c>
      <c r="G4575" s="1" t="str">
        <f>IF(OR(shipments9[[#This Row],[Day Name]]="Sat",shipments9[[#This Row],[Day Name]]="Sun"),"Weekend","Weekday")</f>
        <v>Weekday</v>
      </c>
      <c r="H4575">
        <v>9546.75</v>
      </c>
      <c r="I4575">
        <v>478</v>
      </c>
      <c r="J4575" t="s">
        <v>172</v>
      </c>
      <c r="K4575" t="s">
        <v>8155</v>
      </c>
      <c r="L4575" t="s">
        <v>8156</v>
      </c>
      <c r="M4575">
        <v>1</v>
      </c>
      <c r="N4575" t="s">
        <v>8163</v>
      </c>
      <c r="O4575" s="4">
        <f>INDEX(products[Cost_per_box], MATCH(shipments9[[#This Row],[PID]], products[PID], 0))</f>
        <v>10.23</v>
      </c>
      <c r="P4575" s="4">
        <f>shipments9[[#This Row],[Boxes]]*shipments9[[#This Row],[Cost Per Box]]</f>
        <v>4889.9400000000005</v>
      </c>
      <c r="Q4575" s="4">
        <f>shipments9[[#This Row],[Amount]] -shipments9[[#This Row],[total cost]]</f>
        <v>4656.8099999999995</v>
      </c>
      <c r="R4575" s="4" t="str">
        <f>IF(shipments9[[#This Row],[Gross Profit]]&lt;0,"Loss","Profit")</f>
        <v>Profit</v>
      </c>
      <c r="S4575" s="9">
        <f>shipments9[[#This Row],[Gross Profit]]/shipments9[[#This Row],[Amount]]</f>
        <v>0.48779008563123571</v>
      </c>
      <c r="T4575" s="11">
        <f>shipments9[[#This Row],[Amount]]/shipments9[[#This Row],[Boxes]]</f>
        <v>19.972280334728033</v>
      </c>
    </row>
    <row r="4576" spans="1:20" hidden="1" x14ac:dyDescent="0.25">
      <c r="A4576" t="s">
        <v>4773</v>
      </c>
      <c r="B4576" t="s">
        <v>77</v>
      </c>
      <c r="C4576" t="s">
        <v>145</v>
      </c>
      <c r="D4576" t="s">
        <v>28</v>
      </c>
      <c r="E4576" s="1">
        <v>45252</v>
      </c>
      <c r="F4576" s="1" t="str">
        <f>TEXT(shipments9[[#This Row],[Shipdate]],"ddd")</f>
        <v>Wed</v>
      </c>
      <c r="G4576" s="1" t="str">
        <f>IF(OR(shipments9[[#This Row],[Day Name]]="Sat",shipments9[[#This Row],[Day Name]]="Sun"),"Weekend","Weekday")</f>
        <v>Weekday</v>
      </c>
      <c r="H4576">
        <v>3541.5</v>
      </c>
      <c r="I4576">
        <v>273</v>
      </c>
      <c r="J4576" t="s">
        <v>172</v>
      </c>
      <c r="K4576" t="s">
        <v>8151</v>
      </c>
      <c r="L4576" t="s">
        <v>8152</v>
      </c>
      <c r="M4576">
        <v>11</v>
      </c>
      <c r="N4576" t="s">
        <v>8165</v>
      </c>
      <c r="O4576" s="4">
        <f>INDEX(products[Cost_per_box], MATCH(shipments9[[#This Row],[PID]], products[PID], 0))</f>
        <v>4.74</v>
      </c>
      <c r="P4576" s="4">
        <f>shipments9[[#This Row],[Boxes]]*shipments9[[#This Row],[Cost Per Box]]</f>
        <v>1294.02</v>
      </c>
      <c r="Q4576" s="4">
        <f>shipments9[[#This Row],[Amount]] -shipments9[[#This Row],[total cost]]</f>
        <v>2247.48</v>
      </c>
      <c r="R4576" s="4" t="str">
        <f>IF(shipments9[[#This Row],[Gross Profit]]&lt;0,"Loss","Profit")</f>
        <v>Profit</v>
      </c>
      <c r="S4576" s="9">
        <f>shipments9[[#This Row],[Gross Profit]]/shipments9[[#This Row],[Amount]]</f>
        <v>0.63461245235069885</v>
      </c>
      <c r="T4576" s="11">
        <f>shipments9[[#This Row],[Amount]]/shipments9[[#This Row],[Boxes]]</f>
        <v>12.972527472527473</v>
      </c>
    </row>
    <row r="4577" spans="1:20" hidden="1" x14ac:dyDescent="0.25">
      <c r="A4577" t="s">
        <v>4774</v>
      </c>
      <c r="B4577" t="s">
        <v>77</v>
      </c>
      <c r="C4577" t="s">
        <v>145</v>
      </c>
      <c r="D4577" t="s">
        <v>28</v>
      </c>
      <c r="E4577" s="1">
        <v>45219</v>
      </c>
      <c r="F4577" s="1" t="str">
        <f>TEXT(shipments9[[#This Row],[Shipdate]],"ddd")</f>
        <v>Fri</v>
      </c>
      <c r="G4577" s="1" t="str">
        <f>IF(OR(shipments9[[#This Row],[Day Name]]="Sat",shipments9[[#This Row],[Day Name]]="Sun"),"Weekend","Weekday")</f>
        <v>Weekday</v>
      </c>
      <c r="H4577">
        <v>10334.25</v>
      </c>
      <c r="I4577">
        <v>689</v>
      </c>
      <c r="J4577" t="s">
        <v>172</v>
      </c>
      <c r="K4577" t="s">
        <v>8151</v>
      </c>
      <c r="L4577" t="s">
        <v>8152</v>
      </c>
      <c r="M4577">
        <v>10</v>
      </c>
      <c r="N4577" t="s">
        <v>8153</v>
      </c>
      <c r="O4577" s="4">
        <f>INDEX(products[Cost_per_box], MATCH(shipments9[[#This Row],[PID]], products[PID], 0))</f>
        <v>4.74</v>
      </c>
      <c r="P4577" s="4">
        <f>shipments9[[#This Row],[Boxes]]*shipments9[[#This Row],[Cost Per Box]]</f>
        <v>3265.86</v>
      </c>
      <c r="Q4577" s="4">
        <f>shipments9[[#This Row],[Amount]] -shipments9[[#This Row],[total cost]]</f>
        <v>7068.3899999999994</v>
      </c>
      <c r="R4577" s="4" t="str">
        <f>IF(shipments9[[#This Row],[Gross Profit]]&lt;0,"Loss","Profit")</f>
        <v>Profit</v>
      </c>
      <c r="S4577" s="9">
        <f>shipments9[[#This Row],[Gross Profit]]/shipments9[[#This Row],[Amount]]</f>
        <v>0.68397706655054791</v>
      </c>
      <c r="T4577" s="11">
        <f>shipments9[[#This Row],[Amount]]/shipments9[[#This Row],[Boxes]]</f>
        <v>14.998911465892599</v>
      </c>
    </row>
    <row r="4578" spans="1:20" hidden="1" x14ac:dyDescent="0.25">
      <c r="A4578" t="s">
        <v>4775</v>
      </c>
      <c r="B4578" t="s">
        <v>77</v>
      </c>
      <c r="C4578" t="s">
        <v>159</v>
      </c>
      <c r="D4578" t="s">
        <v>28</v>
      </c>
      <c r="E4578" s="1">
        <v>45377</v>
      </c>
      <c r="F4578" s="1" t="str">
        <f>TEXT(shipments9[[#This Row],[Shipdate]],"ddd")</f>
        <v>Tue</v>
      </c>
      <c r="G4578" s="1" t="str">
        <f>IF(OR(shipments9[[#This Row],[Day Name]]="Sat",shipments9[[#This Row],[Day Name]]="Sun"),"Weekend","Weekday")</f>
        <v>Weekday</v>
      </c>
      <c r="H4578">
        <v>9092.25</v>
      </c>
      <c r="I4578">
        <v>364</v>
      </c>
      <c r="J4578" t="s">
        <v>172</v>
      </c>
      <c r="K4578" t="s">
        <v>8155</v>
      </c>
      <c r="L4578" t="s">
        <v>8156</v>
      </c>
      <c r="M4578">
        <v>3</v>
      </c>
      <c r="N4578" t="s">
        <v>8164</v>
      </c>
      <c r="O4578" s="4">
        <f>INDEX(products[Cost_per_box], MATCH(shipments9[[#This Row],[PID]], products[PID], 0))</f>
        <v>5.04</v>
      </c>
      <c r="P4578" s="4">
        <f>shipments9[[#This Row],[Boxes]]*shipments9[[#This Row],[Cost Per Box]]</f>
        <v>1834.56</v>
      </c>
      <c r="Q4578" s="4">
        <f>shipments9[[#This Row],[Amount]] -shipments9[[#This Row],[total cost]]</f>
        <v>7257.6900000000005</v>
      </c>
      <c r="R4578" s="4" t="str">
        <f>IF(shipments9[[#This Row],[Gross Profit]]&lt;0,"Loss","Profit")</f>
        <v>Profit</v>
      </c>
      <c r="S4578" s="9">
        <f>shipments9[[#This Row],[Gross Profit]]/shipments9[[#This Row],[Amount]]</f>
        <v>0.79822816134620145</v>
      </c>
      <c r="T4578" s="11">
        <f>shipments9[[#This Row],[Amount]]/shipments9[[#This Row],[Boxes]]</f>
        <v>24.978708791208792</v>
      </c>
    </row>
    <row r="4579" spans="1:20" hidden="1" x14ac:dyDescent="0.25">
      <c r="A4579" t="s">
        <v>4776</v>
      </c>
      <c r="B4579" t="s">
        <v>77</v>
      </c>
      <c r="C4579" t="s">
        <v>163</v>
      </c>
      <c r="D4579" t="s">
        <v>28</v>
      </c>
      <c r="E4579" s="1">
        <v>45426</v>
      </c>
      <c r="F4579" s="1" t="str">
        <f>TEXT(shipments9[[#This Row],[Shipdate]],"ddd")</f>
        <v>Tue</v>
      </c>
      <c r="G4579" s="1" t="str">
        <f>IF(OR(shipments9[[#This Row],[Day Name]]="Sat",shipments9[[#This Row],[Day Name]]="Sun"),"Weekend","Weekday")</f>
        <v>Weekday</v>
      </c>
      <c r="H4579">
        <v>12636</v>
      </c>
      <c r="I4579">
        <v>1404</v>
      </c>
      <c r="J4579" t="s">
        <v>172</v>
      </c>
      <c r="K4579" t="s">
        <v>8155</v>
      </c>
      <c r="L4579" t="s">
        <v>8154</v>
      </c>
      <c r="M4579">
        <v>5</v>
      </c>
      <c r="N4579" t="s">
        <v>201</v>
      </c>
      <c r="O4579" s="4">
        <f>INDEX(products[Cost_per_box], MATCH(shipments9[[#This Row],[PID]], products[PID], 0))</f>
        <v>3.32</v>
      </c>
      <c r="P4579" s="4">
        <f>shipments9[[#This Row],[Boxes]]*shipments9[[#This Row],[Cost Per Box]]</f>
        <v>4661.28</v>
      </c>
      <c r="Q4579" s="4">
        <f>shipments9[[#This Row],[Amount]] -shipments9[[#This Row],[total cost]]</f>
        <v>7974.72</v>
      </c>
      <c r="R4579" s="4" t="str">
        <f>IF(shipments9[[#This Row],[Gross Profit]]&lt;0,"Loss","Profit")</f>
        <v>Profit</v>
      </c>
      <c r="S4579" s="9">
        <f>shipments9[[#This Row],[Gross Profit]]/shipments9[[#This Row],[Amount]]</f>
        <v>0.63111111111111118</v>
      </c>
      <c r="T4579" s="11">
        <f>shipments9[[#This Row],[Amount]]/shipments9[[#This Row],[Boxes]]</f>
        <v>9</v>
      </c>
    </row>
    <row r="4580" spans="1:20" hidden="1" x14ac:dyDescent="0.25">
      <c r="A4580" t="s">
        <v>4777</v>
      </c>
      <c r="B4580" t="s">
        <v>77</v>
      </c>
      <c r="C4580" t="s">
        <v>163</v>
      </c>
      <c r="D4580" t="s">
        <v>28</v>
      </c>
      <c r="E4580" s="1">
        <v>45072</v>
      </c>
      <c r="F4580" s="1" t="str">
        <f>TEXT(shipments9[[#This Row],[Shipdate]],"ddd")</f>
        <v>Fri</v>
      </c>
      <c r="G4580" s="1" t="str">
        <f>IF(OR(shipments9[[#This Row],[Day Name]]="Sat",shipments9[[#This Row],[Day Name]]="Sun"),"Weekend","Weekday")</f>
        <v>Weekday</v>
      </c>
      <c r="H4580">
        <v>24.75</v>
      </c>
      <c r="I4580">
        <v>3</v>
      </c>
      <c r="J4580" t="s">
        <v>172</v>
      </c>
      <c r="K4580" t="s">
        <v>8151</v>
      </c>
      <c r="L4580" t="s">
        <v>8154</v>
      </c>
      <c r="M4580">
        <v>5</v>
      </c>
      <c r="N4580" t="s">
        <v>201</v>
      </c>
      <c r="O4580" s="4">
        <f>INDEX(products[Cost_per_box], MATCH(shipments9[[#This Row],[PID]], products[PID], 0))</f>
        <v>3.32</v>
      </c>
      <c r="P4580" s="4">
        <f>shipments9[[#This Row],[Boxes]]*shipments9[[#This Row],[Cost Per Box]]</f>
        <v>9.9599999999999991</v>
      </c>
      <c r="Q4580" s="4">
        <f>shipments9[[#This Row],[Amount]] -shipments9[[#This Row],[total cost]]</f>
        <v>14.790000000000001</v>
      </c>
      <c r="R4580" s="4" t="str">
        <f>IF(shipments9[[#This Row],[Gross Profit]]&lt;0,"Loss","Profit")</f>
        <v>Profit</v>
      </c>
      <c r="S4580" s="9">
        <f>shipments9[[#This Row],[Gross Profit]]/shipments9[[#This Row],[Amount]]</f>
        <v>0.59757575757575765</v>
      </c>
      <c r="T4580" s="11">
        <f>shipments9[[#This Row],[Amount]]/shipments9[[#This Row],[Boxes]]</f>
        <v>8.25</v>
      </c>
    </row>
    <row r="4581" spans="1:20" hidden="1" x14ac:dyDescent="0.25">
      <c r="A4581" t="s">
        <v>4778</v>
      </c>
      <c r="B4581" t="s">
        <v>77</v>
      </c>
      <c r="C4581" t="s">
        <v>126</v>
      </c>
      <c r="D4581" t="s">
        <v>28</v>
      </c>
      <c r="E4581" s="1">
        <v>44979</v>
      </c>
      <c r="F4581" s="1" t="str">
        <f>TEXT(shipments9[[#This Row],[Shipdate]],"ddd")</f>
        <v>Wed</v>
      </c>
      <c r="G4581" s="1" t="str">
        <f>IF(OR(shipments9[[#This Row],[Day Name]]="Sat",shipments9[[#This Row],[Day Name]]="Sun"),"Weekend","Weekday")</f>
        <v>Weekday</v>
      </c>
      <c r="H4581">
        <v>2841.75</v>
      </c>
      <c r="I4581">
        <v>316</v>
      </c>
      <c r="J4581" t="s">
        <v>172</v>
      </c>
      <c r="K4581" t="s">
        <v>8151</v>
      </c>
      <c r="L4581" t="s">
        <v>8156</v>
      </c>
      <c r="M4581">
        <v>2</v>
      </c>
      <c r="N4581" t="s">
        <v>8157</v>
      </c>
      <c r="O4581" s="4">
        <f>INDEX(products[Cost_per_box], MATCH(shipments9[[#This Row],[PID]], products[PID], 0))</f>
        <v>5.15</v>
      </c>
      <c r="P4581" s="4">
        <f>shipments9[[#This Row],[Boxes]]*shipments9[[#This Row],[Cost Per Box]]</f>
        <v>1627.4</v>
      </c>
      <c r="Q4581" s="4">
        <f>shipments9[[#This Row],[Amount]] -shipments9[[#This Row],[total cost]]</f>
        <v>1214.3499999999999</v>
      </c>
      <c r="R4581" s="4" t="str">
        <f>IF(shipments9[[#This Row],[Gross Profit]]&lt;0,"Loss","Profit")</f>
        <v>Profit</v>
      </c>
      <c r="S4581" s="9">
        <f>shipments9[[#This Row],[Gross Profit]]/shipments9[[#This Row],[Amount]]</f>
        <v>0.42732471188528193</v>
      </c>
      <c r="T4581" s="11">
        <f>shipments9[[#This Row],[Amount]]/shipments9[[#This Row],[Boxes]]</f>
        <v>8.9928797468354436</v>
      </c>
    </row>
    <row r="4582" spans="1:20" hidden="1" x14ac:dyDescent="0.25">
      <c r="A4582" t="s">
        <v>4779</v>
      </c>
      <c r="B4582" t="s">
        <v>77</v>
      </c>
      <c r="C4582" t="s">
        <v>151</v>
      </c>
      <c r="D4582" t="s">
        <v>28</v>
      </c>
      <c r="E4582" s="1">
        <v>45174</v>
      </c>
      <c r="F4582" s="1" t="str">
        <f>TEXT(shipments9[[#This Row],[Shipdate]],"ddd")</f>
        <v>Tue</v>
      </c>
      <c r="G4582" s="1" t="str">
        <f>IF(OR(shipments9[[#This Row],[Day Name]]="Sat",shipments9[[#This Row],[Day Name]]="Sun"),"Weekend","Weekday")</f>
        <v>Weekday</v>
      </c>
      <c r="H4582">
        <v>722.25</v>
      </c>
      <c r="I4582">
        <v>39</v>
      </c>
      <c r="J4582" t="s">
        <v>172</v>
      </c>
      <c r="K4582" t="s">
        <v>8151</v>
      </c>
      <c r="L4582" t="s">
        <v>8160</v>
      </c>
      <c r="M4582">
        <v>9</v>
      </c>
      <c r="N4582" t="s">
        <v>8167</v>
      </c>
      <c r="O4582" s="4">
        <f>INDEX(products[Cost_per_box], MATCH(shipments9[[#This Row],[PID]], products[PID], 0))</f>
        <v>12.41</v>
      </c>
      <c r="P4582" s="4">
        <f>shipments9[[#This Row],[Boxes]]*shipments9[[#This Row],[Cost Per Box]]</f>
        <v>483.99</v>
      </c>
      <c r="Q4582" s="4">
        <f>shipments9[[#This Row],[Amount]] -shipments9[[#This Row],[total cost]]</f>
        <v>238.26</v>
      </c>
      <c r="R4582" s="4" t="str">
        <f>IF(shipments9[[#This Row],[Gross Profit]]&lt;0,"Loss","Profit")</f>
        <v>Profit</v>
      </c>
      <c r="S4582" s="9">
        <f>shipments9[[#This Row],[Gross Profit]]/shipments9[[#This Row],[Amount]]</f>
        <v>0.32988577362409138</v>
      </c>
      <c r="T4582" s="11">
        <f>shipments9[[#This Row],[Amount]]/shipments9[[#This Row],[Boxes]]</f>
        <v>18.51923076923077</v>
      </c>
    </row>
    <row r="4583" spans="1:20" hidden="1" x14ac:dyDescent="0.25">
      <c r="A4583" t="s">
        <v>4780</v>
      </c>
      <c r="B4583" t="s">
        <v>77</v>
      </c>
      <c r="C4583" t="s">
        <v>153</v>
      </c>
      <c r="D4583" t="s">
        <v>28</v>
      </c>
      <c r="E4583" s="1">
        <v>45384</v>
      </c>
      <c r="F4583" s="1" t="str">
        <f>TEXT(shipments9[[#This Row],[Shipdate]],"ddd")</f>
        <v>Tue</v>
      </c>
      <c r="G4583" s="1" t="str">
        <f>IF(OR(shipments9[[#This Row],[Day Name]]="Sat",shipments9[[#This Row],[Day Name]]="Sun"),"Weekend","Weekday")</f>
        <v>Weekday</v>
      </c>
      <c r="H4583">
        <v>21028.5</v>
      </c>
      <c r="I4583">
        <v>1402</v>
      </c>
      <c r="J4583" t="s">
        <v>172</v>
      </c>
      <c r="K4583" t="s">
        <v>8155</v>
      </c>
      <c r="L4583" t="s">
        <v>8154</v>
      </c>
      <c r="M4583">
        <v>4</v>
      </c>
      <c r="N4583" t="s">
        <v>8158</v>
      </c>
      <c r="O4583" s="4">
        <f>INDEX(products[Cost_per_box], MATCH(shipments9[[#This Row],[PID]], products[PID], 0))</f>
        <v>9.57</v>
      </c>
      <c r="P4583" s="4">
        <f>shipments9[[#This Row],[Boxes]]*shipments9[[#This Row],[Cost Per Box]]</f>
        <v>13417.140000000001</v>
      </c>
      <c r="Q4583" s="4">
        <f>shipments9[[#This Row],[Amount]] -shipments9[[#This Row],[total cost]]</f>
        <v>7611.3599999999988</v>
      </c>
      <c r="R4583" s="4" t="str">
        <f>IF(shipments9[[#This Row],[Gross Profit]]&lt;0,"Loss","Profit")</f>
        <v>Profit</v>
      </c>
      <c r="S4583" s="9">
        <f>shipments9[[#This Row],[Gross Profit]]/shipments9[[#This Row],[Amount]]</f>
        <v>0.36195449033454591</v>
      </c>
      <c r="T4583" s="11">
        <f>shipments9[[#This Row],[Amount]]/shipments9[[#This Row],[Boxes]]</f>
        <v>14.998930099857347</v>
      </c>
    </row>
    <row r="4584" spans="1:20" hidden="1" x14ac:dyDescent="0.25">
      <c r="A4584" t="s">
        <v>4781</v>
      </c>
      <c r="B4584" t="s">
        <v>77</v>
      </c>
      <c r="C4584" t="s">
        <v>155</v>
      </c>
      <c r="D4584" t="s">
        <v>28</v>
      </c>
      <c r="E4584" s="1">
        <v>45296</v>
      </c>
      <c r="F4584" s="1" t="str">
        <f>TEXT(shipments9[[#This Row],[Shipdate]],"ddd")</f>
        <v>Fri</v>
      </c>
      <c r="G4584" s="1" t="str">
        <f>IF(OR(shipments9[[#This Row],[Day Name]]="Sat",shipments9[[#This Row],[Day Name]]="Sun"),"Weekend","Weekday")</f>
        <v>Weekday</v>
      </c>
      <c r="H4584">
        <v>3096</v>
      </c>
      <c r="I4584">
        <v>282</v>
      </c>
      <c r="J4584" t="s">
        <v>172</v>
      </c>
      <c r="K4584" t="s">
        <v>8155</v>
      </c>
      <c r="L4584" t="s">
        <v>8156</v>
      </c>
      <c r="M4584">
        <v>1</v>
      </c>
      <c r="N4584" t="s">
        <v>8163</v>
      </c>
      <c r="O4584" s="4">
        <f>INDEX(products[Cost_per_box], MATCH(shipments9[[#This Row],[PID]], products[PID], 0))</f>
        <v>8.43</v>
      </c>
      <c r="P4584" s="4">
        <f>shipments9[[#This Row],[Boxes]]*shipments9[[#This Row],[Cost Per Box]]</f>
        <v>2377.2599999999998</v>
      </c>
      <c r="Q4584" s="4">
        <f>shipments9[[#This Row],[Amount]] -shipments9[[#This Row],[total cost]]</f>
        <v>718.74000000000024</v>
      </c>
      <c r="R4584" s="4" t="str">
        <f>IF(shipments9[[#This Row],[Gross Profit]]&lt;0,"Loss","Profit")</f>
        <v>Profit</v>
      </c>
      <c r="S4584" s="9">
        <f>shipments9[[#This Row],[Gross Profit]]/shipments9[[#This Row],[Amount]]</f>
        <v>0.23215116279069775</v>
      </c>
      <c r="T4584" s="11">
        <f>shipments9[[#This Row],[Amount]]/shipments9[[#This Row],[Boxes]]</f>
        <v>10.978723404255319</v>
      </c>
    </row>
    <row r="4585" spans="1:20" hidden="1" x14ac:dyDescent="0.25">
      <c r="A4585" t="s">
        <v>4782</v>
      </c>
      <c r="B4585" t="s">
        <v>77</v>
      </c>
      <c r="C4585" t="s">
        <v>157</v>
      </c>
      <c r="D4585" t="s">
        <v>28</v>
      </c>
      <c r="E4585" s="1">
        <v>45446</v>
      </c>
      <c r="F4585" s="1" t="str">
        <f>TEXT(shipments9[[#This Row],[Shipdate]],"ddd")</f>
        <v>Mon</v>
      </c>
      <c r="G4585" s="1" t="str">
        <f>IF(OR(shipments9[[#This Row],[Day Name]]="Sat",shipments9[[#This Row],[Day Name]]="Sun"),"Weekend","Weekday")</f>
        <v>Weekday</v>
      </c>
      <c r="H4585">
        <v>14827.5</v>
      </c>
      <c r="I4585">
        <v>2119</v>
      </c>
      <c r="J4585" t="s">
        <v>172</v>
      </c>
      <c r="K4585" t="s">
        <v>8155</v>
      </c>
      <c r="L4585" t="s">
        <v>8154</v>
      </c>
      <c r="M4585">
        <v>6</v>
      </c>
      <c r="N4585" t="s">
        <v>8159</v>
      </c>
      <c r="O4585" s="4">
        <f>INDEX(products[Cost_per_box], MATCH(shipments9[[#This Row],[PID]], products[PID], 0))</f>
        <v>6.8</v>
      </c>
      <c r="P4585" s="4">
        <f>shipments9[[#This Row],[Boxes]]*shipments9[[#This Row],[Cost Per Box]]</f>
        <v>14409.199999999999</v>
      </c>
      <c r="Q4585" s="4">
        <f>shipments9[[#This Row],[Amount]] -shipments9[[#This Row],[total cost]]</f>
        <v>418.30000000000109</v>
      </c>
      <c r="R4585" s="4" t="str">
        <f>IF(shipments9[[#This Row],[Gross Profit]]&lt;0,"Loss","Profit")</f>
        <v>Profit</v>
      </c>
      <c r="S4585" s="9">
        <f>shipments9[[#This Row],[Gross Profit]]/shipments9[[#This Row],[Amount]]</f>
        <v>2.8211094250548043E-2</v>
      </c>
      <c r="T4585" s="11">
        <f>shipments9[[#This Row],[Amount]]/shipments9[[#This Row],[Boxes]]</f>
        <v>6.9974044360547429</v>
      </c>
    </row>
    <row r="4586" spans="1:20" hidden="1" x14ac:dyDescent="0.25">
      <c r="A4586" t="s">
        <v>4783</v>
      </c>
      <c r="B4586" t="s">
        <v>77</v>
      </c>
      <c r="C4586" t="s">
        <v>121</v>
      </c>
      <c r="D4586" t="s">
        <v>28</v>
      </c>
      <c r="E4586" s="1">
        <v>45037</v>
      </c>
      <c r="F4586" s="1" t="str">
        <f>TEXT(shipments9[[#This Row],[Shipdate]],"ddd")</f>
        <v>Fri</v>
      </c>
      <c r="G4586" s="1" t="str">
        <f>IF(OR(shipments9[[#This Row],[Day Name]]="Sat",shipments9[[#This Row],[Day Name]]="Sun"),"Weekend","Weekday")</f>
        <v>Weekday</v>
      </c>
      <c r="H4586">
        <v>6777</v>
      </c>
      <c r="I4586">
        <v>485</v>
      </c>
      <c r="J4586" t="s">
        <v>172</v>
      </c>
      <c r="K4586" t="s">
        <v>8151</v>
      </c>
      <c r="L4586" t="s">
        <v>8154</v>
      </c>
      <c r="M4586">
        <v>4</v>
      </c>
      <c r="N4586" t="s">
        <v>8158</v>
      </c>
      <c r="O4586" s="4">
        <f>INDEX(products[Cost_per_box], MATCH(shipments9[[#This Row],[PID]], products[PID], 0))</f>
        <v>5.26</v>
      </c>
      <c r="P4586" s="4">
        <f>shipments9[[#This Row],[Boxes]]*shipments9[[#This Row],[Cost Per Box]]</f>
        <v>2551.1</v>
      </c>
      <c r="Q4586" s="4">
        <f>shipments9[[#This Row],[Amount]] -shipments9[[#This Row],[total cost]]</f>
        <v>4225.8999999999996</v>
      </c>
      <c r="R4586" s="4" t="str">
        <f>IF(shipments9[[#This Row],[Gross Profit]]&lt;0,"Loss","Profit")</f>
        <v>Profit</v>
      </c>
      <c r="S4586" s="9">
        <f>shipments9[[#This Row],[Gross Profit]]/shipments9[[#This Row],[Amount]]</f>
        <v>0.62356499926221032</v>
      </c>
      <c r="T4586" s="11">
        <f>shipments9[[#This Row],[Amount]]/shipments9[[#This Row],[Boxes]]</f>
        <v>13.97319587628866</v>
      </c>
    </row>
    <row r="4587" spans="1:20" hidden="1" x14ac:dyDescent="0.25">
      <c r="A4587" t="s">
        <v>4784</v>
      </c>
      <c r="B4587" t="s">
        <v>77</v>
      </c>
      <c r="C4587" t="s">
        <v>135</v>
      </c>
      <c r="D4587" t="s">
        <v>28</v>
      </c>
      <c r="E4587" s="1">
        <v>45336</v>
      </c>
      <c r="F4587" s="1" t="str">
        <f>TEXT(shipments9[[#This Row],[Shipdate]],"ddd")</f>
        <v>Wed</v>
      </c>
      <c r="G4587" s="1" t="str">
        <f>IF(OR(shipments9[[#This Row],[Day Name]]="Sat",shipments9[[#This Row],[Day Name]]="Sun"),"Weekend","Weekday")</f>
        <v>Weekday</v>
      </c>
      <c r="H4587">
        <v>6196.5</v>
      </c>
      <c r="I4587">
        <v>239</v>
      </c>
      <c r="J4587" t="s">
        <v>172</v>
      </c>
      <c r="K4587" t="s">
        <v>8155</v>
      </c>
      <c r="L4587" t="s">
        <v>8156</v>
      </c>
      <c r="M4587">
        <v>2</v>
      </c>
      <c r="N4587" t="s">
        <v>8157</v>
      </c>
      <c r="O4587" s="4">
        <f>INDEX(products[Cost_per_box], MATCH(shipments9[[#This Row],[PID]], products[PID], 0))</f>
        <v>9.94</v>
      </c>
      <c r="P4587" s="4">
        <f>shipments9[[#This Row],[Boxes]]*shipments9[[#This Row],[Cost Per Box]]</f>
        <v>2375.66</v>
      </c>
      <c r="Q4587" s="4">
        <f>shipments9[[#This Row],[Amount]] -shipments9[[#This Row],[total cost]]</f>
        <v>3820.84</v>
      </c>
      <c r="R4587" s="4" t="str">
        <f>IF(shipments9[[#This Row],[Gross Profit]]&lt;0,"Loss","Profit")</f>
        <v>Profit</v>
      </c>
      <c r="S4587" s="9">
        <f>shipments9[[#This Row],[Gross Profit]]/shipments9[[#This Row],[Amount]]</f>
        <v>0.6166126038892924</v>
      </c>
      <c r="T4587" s="11">
        <f>shipments9[[#This Row],[Amount]]/shipments9[[#This Row],[Boxes]]</f>
        <v>25.926778242677823</v>
      </c>
    </row>
    <row r="4588" spans="1:20" hidden="1" x14ac:dyDescent="0.25">
      <c r="A4588" t="s">
        <v>4785</v>
      </c>
      <c r="B4588" t="s">
        <v>77</v>
      </c>
      <c r="C4588" t="s">
        <v>137</v>
      </c>
      <c r="D4588" t="s">
        <v>28</v>
      </c>
      <c r="E4588" s="1">
        <v>45055</v>
      </c>
      <c r="F4588" s="1" t="str">
        <f>TEXT(shipments9[[#This Row],[Shipdate]],"ddd")</f>
        <v>Tue</v>
      </c>
      <c r="G4588" s="1" t="str">
        <f>IF(OR(shipments9[[#This Row],[Day Name]]="Sat",shipments9[[#This Row],[Day Name]]="Sun"),"Weekend","Weekday")</f>
        <v>Weekday</v>
      </c>
      <c r="H4588">
        <v>10136.25</v>
      </c>
      <c r="I4588">
        <v>564</v>
      </c>
      <c r="J4588" t="s">
        <v>172</v>
      </c>
      <c r="K4588" t="s">
        <v>8151</v>
      </c>
      <c r="L4588" t="s">
        <v>8154</v>
      </c>
      <c r="M4588">
        <v>5</v>
      </c>
      <c r="N4588" t="s">
        <v>201</v>
      </c>
      <c r="O4588" s="4">
        <f>INDEX(products[Cost_per_box], MATCH(shipments9[[#This Row],[PID]], products[PID], 0))</f>
        <v>7.73</v>
      </c>
      <c r="P4588" s="4">
        <f>shipments9[[#This Row],[Boxes]]*shipments9[[#This Row],[Cost Per Box]]</f>
        <v>4359.72</v>
      </c>
      <c r="Q4588" s="4">
        <f>shipments9[[#This Row],[Amount]] -shipments9[[#This Row],[total cost]]</f>
        <v>5776.53</v>
      </c>
      <c r="R4588" s="4" t="str">
        <f>IF(shipments9[[#This Row],[Gross Profit]]&lt;0,"Loss","Profit")</f>
        <v>Profit</v>
      </c>
      <c r="S4588" s="9">
        <f>shipments9[[#This Row],[Gross Profit]]/shipments9[[#This Row],[Amount]]</f>
        <v>0.56988827229004801</v>
      </c>
      <c r="T4588" s="11">
        <f>shipments9[[#This Row],[Amount]]/shipments9[[#This Row],[Boxes]]</f>
        <v>17.972074468085108</v>
      </c>
    </row>
    <row r="4589" spans="1:20" hidden="1" x14ac:dyDescent="0.25">
      <c r="A4589" t="s">
        <v>4786</v>
      </c>
      <c r="B4589" t="s">
        <v>77</v>
      </c>
      <c r="C4589" t="s">
        <v>151</v>
      </c>
      <c r="D4589" t="s">
        <v>28</v>
      </c>
      <c r="E4589" s="1">
        <v>45356</v>
      </c>
      <c r="F4589" s="1" t="str">
        <f>TEXT(shipments9[[#This Row],[Shipdate]],"ddd")</f>
        <v>Tue</v>
      </c>
      <c r="G4589" s="1" t="str">
        <f>IF(OR(shipments9[[#This Row],[Day Name]]="Sat",shipments9[[#This Row],[Day Name]]="Sun"),"Weekend","Weekday")</f>
        <v>Weekday</v>
      </c>
      <c r="H4589">
        <v>4502.25</v>
      </c>
      <c r="I4589">
        <v>215</v>
      </c>
      <c r="J4589" t="s">
        <v>172</v>
      </c>
      <c r="K4589" t="s">
        <v>8155</v>
      </c>
      <c r="L4589" t="s">
        <v>8156</v>
      </c>
      <c r="M4589">
        <v>3</v>
      </c>
      <c r="N4589" t="s">
        <v>8164</v>
      </c>
      <c r="O4589" s="4">
        <f>INDEX(products[Cost_per_box], MATCH(shipments9[[#This Row],[PID]], products[PID], 0))</f>
        <v>12.41</v>
      </c>
      <c r="P4589" s="4">
        <f>shipments9[[#This Row],[Boxes]]*shipments9[[#This Row],[Cost Per Box]]</f>
        <v>2668.15</v>
      </c>
      <c r="Q4589" s="4">
        <f>shipments9[[#This Row],[Amount]] -shipments9[[#This Row],[total cost]]</f>
        <v>1834.1</v>
      </c>
      <c r="R4589" s="4" t="str">
        <f>IF(shipments9[[#This Row],[Gross Profit]]&lt;0,"Loss","Profit")</f>
        <v>Profit</v>
      </c>
      <c r="S4589" s="9">
        <f>shipments9[[#This Row],[Gross Profit]]/shipments9[[#This Row],[Amount]]</f>
        <v>0.40737409073241154</v>
      </c>
      <c r="T4589" s="11">
        <f>shipments9[[#This Row],[Amount]]/shipments9[[#This Row],[Boxes]]</f>
        <v>20.940697674418605</v>
      </c>
    </row>
    <row r="4590" spans="1:20" hidden="1" x14ac:dyDescent="0.25">
      <c r="A4590" t="s">
        <v>4787</v>
      </c>
      <c r="B4590" t="s">
        <v>77</v>
      </c>
      <c r="C4590" t="s">
        <v>153</v>
      </c>
      <c r="D4590" t="s">
        <v>28</v>
      </c>
      <c r="E4590" s="1">
        <v>44957</v>
      </c>
      <c r="F4590" s="1" t="str">
        <f>TEXT(shipments9[[#This Row],[Shipdate]],"ddd")</f>
        <v>Tue</v>
      </c>
      <c r="G4590" s="1" t="str">
        <f>IF(OR(shipments9[[#This Row],[Day Name]]="Sat",shipments9[[#This Row],[Day Name]]="Sun"),"Weekend","Weekday")</f>
        <v>Weekday</v>
      </c>
      <c r="H4590">
        <v>7938</v>
      </c>
      <c r="I4590">
        <v>567</v>
      </c>
      <c r="J4590" t="s">
        <v>172</v>
      </c>
      <c r="K4590" t="s">
        <v>8151</v>
      </c>
      <c r="L4590" t="s">
        <v>8156</v>
      </c>
      <c r="M4590">
        <v>1</v>
      </c>
      <c r="N4590" t="s">
        <v>8163</v>
      </c>
      <c r="O4590" s="4">
        <f>INDEX(products[Cost_per_box], MATCH(shipments9[[#This Row],[PID]], products[PID], 0))</f>
        <v>9.57</v>
      </c>
      <c r="P4590" s="4">
        <f>shipments9[[#This Row],[Boxes]]*shipments9[[#This Row],[Cost Per Box]]</f>
        <v>5426.1900000000005</v>
      </c>
      <c r="Q4590" s="4">
        <f>shipments9[[#This Row],[Amount]] -shipments9[[#This Row],[total cost]]</f>
        <v>2511.8099999999995</v>
      </c>
      <c r="R4590" s="4" t="str">
        <f>IF(shipments9[[#This Row],[Gross Profit]]&lt;0,"Loss","Profit")</f>
        <v>Profit</v>
      </c>
      <c r="S4590" s="9">
        <f>shipments9[[#This Row],[Gross Profit]]/shipments9[[#This Row],[Amount]]</f>
        <v>0.31642857142857134</v>
      </c>
      <c r="T4590" s="11">
        <f>shipments9[[#This Row],[Amount]]/shipments9[[#This Row],[Boxes]]</f>
        <v>14</v>
      </c>
    </row>
    <row r="4591" spans="1:20" x14ac:dyDescent="0.25">
      <c r="A4591" t="s">
        <v>4788</v>
      </c>
      <c r="B4591" t="s">
        <v>77</v>
      </c>
      <c r="C4591" t="s">
        <v>155</v>
      </c>
      <c r="D4591" t="s">
        <v>28</v>
      </c>
      <c r="E4591" s="1">
        <v>45345</v>
      </c>
      <c r="F4591" s="1" t="str">
        <f>TEXT(shipments9[[#This Row],[Shipdate]],"ddd")</f>
        <v>Fri</v>
      </c>
      <c r="G4591" s="1" t="str">
        <f>IF(OR(shipments9[[#This Row],[Day Name]]="Sat",shipments9[[#This Row],[Day Name]]="Sun"),"Weekend","Weekday")</f>
        <v>Weekday</v>
      </c>
      <c r="H4591">
        <v>8214.75</v>
      </c>
      <c r="I4591">
        <v>1174</v>
      </c>
      <c r="J4591" t="s">
        <v>172</v>
      </c>
      <c r="K4591" t="s">
        <v>8155</v>
      </c>
      <c r="L4591" t="s">
        <v>8156</v>
      </c>
      <c r="M4591">
        <v>2</v>
      </c>
      <c r="N4591" t="s">
        <v>8157</v>
      </c>
      <c r="O4591" s="4">
        <f>INDEX(products[Cost_per_box], MATCH(shipments9[[#This Row],[PID]], products[PID], 0))</f>
        <v>8.43</v>
      </c>
      <c r="P4591" s="4">
        <f>shipments9[[#This Row],[Boxes]]*shipments9[[#This Row],[Cost Per Box]]</f>
        <v>9896.82</v>
      </c>
      <c r="Q4591" s="4">
        <f>shipments9[[#This Row],[Amount]] -shipments9[[#This Row],[total cost]]</f>
        <v>-1682.0699999999997</v>
      </c>
      <c r="R4591" s="4" t="str">
        <f>IF(shipments9[[#This Row],[Gross Profit]]&lt;0,"Loss","Profit")</f>
        <v>Loss</v>
      </c>
      <c r="S4591" s="9">
        <f>shipments9[[#This Row],[Gross Profit]]/shipments9[[#This Row],[Amount]]</f>
        <v>-0.20476216561672597</v>
      </c>
      <c r="T4591" s="11">
        <f>shipments9[[#This Row],[Amount]]/shipments9[[#This Row],[Boxes]]</f>
        <v>6.9972316865417374</v>
      </c>
    </row>
    <row r="4592" spans="1:20" hidden="1" x14ac:dyDescent="0.25">
      <c r="A4592" t="s">
        <v>4789</v>
      </c>
      <c r="B4592" t="s">
        <v>77</v>
      </c>
      <c r="C4592" t="s">
        <v>155</v>
      </c>
      <c r="D4592" t="s">
        <v>28</v>
      </c>
      <c r="E4592" s="1">
        <v>45293</v>
      </c>
      <c r="F4592" s="1" t="str">
        <f>TEXT(shipments9[[#This Row],[Shipdate]],"ddd")</f>
        <v>Tue</v>
      </c>
      <c r="G4592" s="1" t="str">
        <f>IF(OR(shipments9[[#This Row],[Day Name]]="Sat",shipments9[[#This Row],[Day Name]]="Sun"),"Weekend","Weekday")</f>
        <v>Weekday</v>
      </c>
      <c r="H4592">
        <v>162</v>
      </c>
      <c r="I4592">
        <v>15</v>
      </c>
      <c r="J4592" t="s">
        <v>172</v>
      </c>
      <c r="K4592" t="s">
        <v>8155</v>
      </c>
      <c r="L4592" t="s">
        <v>8156</v>
      </c>
      <c r="M4592">
        <v>1</v>
      </c>
      <c r="N4592" t="s">
        <v>8163</v>
      </c>
      <c r="O4592" s="4">
        <f>INDEX(products[Cost_per_box], MATCH(shipments9[[#This Row],[PID]], products[PID], 0))</f>
        <v>8.43</v>
      </c>
      <c r="P4592" s="4">
        <f>shipments9[[#This Row],[Boxes]]*shipments9[[#This Row],[Cost Per Box]]</f>
        <v>126.44999999999999</v>
      </c>
      <c r="Q4592" s="4">
        <f>shipments9[[#This Row],[Amount]] -shipments9[[#This Row],[total cost]]</f>
        <v>35.550000000000011</v>
      </c>
      <c r="R4592" s="4" t="str">
        <f>IF(shipments9[[#This Row],[Gross Profit]]&lt;0,"Loss","Profit")</f>
        <v>Profit</v>
      </c>
      <c r="S4592" s="9">
        <f>shipments9[[#This Row],[Gross Profit]]/shipments9[[#This Row],[Amount]]</f>
        <v>0.21944444444444453</v>
      </c>
      <c r="T4592" s="11">
        <f>shipments9[[#This Row],[Amount]]/shipments9[[#This Row],[Boxes]]</f>
        <v>10.8</v>
      </c>
    </row>
    <row r="4593" spans="1:20" hidden="1" x14ac:dyDescent="0.25">
      <c r="A4593" t="s">
        <v>4790</v>
      </c>
      <c r="B4593" t="s">
        <v>77</v>
      </c>
      <c r="C4593" t="s">
        <v>137</v>
      </c>
      <c r="D4593" t="s">
        <v>28</v>
      </c>
      <c r="E4593" s="1">
        <v>45033</v>
      </c>
      <c r="F4593" s="1" t="str">
        <f>TEXT(shipments9[[#This Row],[Shipdate]],"ddd")</f>
        <v>Mon</v>
      </c>
      <c r="G4593" s="1" t="str">
        <f>IF(OR(shipments9[[#This Row],[Day Name]]="Sat",shipments9[[#This Row],[Day Name]]="Sun"),"Weekend","Weekday")</f>
        <v>Weekday</v>
      </c>
      <c r="H4593">
        <v>14341.5</v>
      </c>
      <c r="I4593">
        <v>718</v>
      </c>
      <c r="J4593" t="s">
        <v>172</v>
      </c>
      <c r="K4593" t="s">
        <v>8151</v>
      </c>
      <c r="L4593" t="s">
        <v>8154</v>
      </c>
      <c r="M4593">
        <v>4</v>
      </c>
      <c r="N4593" t="s">
        <v>8158</v>
      </c>
      <c r="O4593" s="4">
        <f>INDEX(products[Cost_per_box], MATCH(shipments9[[#This Row],[PID]], products[PID], 0))</f>
        <v>7.73</v>
      </c>
      <c r="P4593" s="4">
        <f>shipments9[[#This Row],[Boxes]]*shipments9[[#This Row],[Cost Per Box]]</f>
        <v>5550.14</v>
      </c>
      <c r="Q4593" s="4">
        <f>shipments9[[#This Row],[Amount]] -shipments9[[#This Row],[total cost]]</f>
        <v>8791.36</v>
      </c>
      <c r="R4593" s="4" t="str">
        <f>IF(shipments9[[#This Row],[Gross Profit]]&lt;0,"Loss","Profit")</f>
        <v>Profit</v>
      </c>
      <c r="S4593" s="9">
        <f>shipments9[[#This Row],[Gross Profit]]/shipments9[[#This Row],[Amount]]</f>
        <v>0.6130014294181223</v>
      </c>
      <c r="T4593" s="11">
        <f>shipments9[[#This Row],[Amount]]/shipments9[[#This Row],[Boxes]]</f>
        <v>19.974233983286908</v>
      </c>
    </row>
    <row r="4594" spans="1:20" hidden="1" x14ac:dyDescent="0.25">
      <c r="A4594" t="s">
        <v>4791</v>
      </c>
      <c r="B4594" t="s">
        <v>77</v>
      </c>
      <c r="C4594" t="s">
        <v>143</v>
      </c>
      <c r="D4594" t="s">
        <v>28</v>
      </c>
      <c r="E4594" s="1">
        <v>45279</v>
      </c>
      <c r="F4594" s="1" t="str">
        <f>TEXT(shipments9[[#This Row],[Shipdate]],"ddd")</f>
        <v>Tue</v>
      </c>
      <c r="G4594" s="1" t="str">
        <f>IF(OR(shipments9[[#This Row],[Day Name]]="Sat",shipments9[[#This Row],[Day Name]]="Sun"),"Weekend","Weekday")</f>
        <v>Weekday</v>
      </c>
      <c r="H4594">
        <v>7026.75</v>
      </c>
      <c r="I4594">
        <v>370</v>
      </c>
      <c r="J4594" t="s">
        <v>172</v>
      </c>
      <c r="K4594" t="s">
        <v>8151</v>
      </c>
      <c r="L4594" t="s">
        <v>8152</v>
      </c>
      <c r="M4594">
        <v>12</v>
      </c>
      <c r="N4594" t="s">
        <v>8166</v>
      </c>
      <c r="O4594" s="4">
        <f>INDEX(products[Cost_per_box], MATCH(shipments9[[#This Row],[PID]], products[PID], 0))</f>
        <v>10.23</v>
      </c>
      <c r="P4594" s="4">
        <f>shipments9[[#This Row],[Boxes]]*shipments9[[#This Row],[Cost Per Box]]</f>
        <v>3785.1000000000004</v>
      </c>
      <c r="Q4594" s="4">
        <f>shipments9[[#This Row],[Amount]] -shipments9[[#This Row],[total cost]]</f>
        <v>3241.6499999999996</v>
      </c>
      <c r="R4594" s="4" t="str">
        <f>IF(shipments9[[#This Row],[Gross Profit]]&lt;0,"Loss","Profit")</f>
        <v>Profit</v>
      </c>
      <c r="S4594" s="9">
        <f>shipments9[[#This Row],[Gross Profit]]/shipments9[[#This Row],[Amount]]</f>
        <v>0.46132991781406762</v>
      </c>
      <c r="T4594" s="11">
        <f>shipments9[[#This Row],[Amount]]/shipments9[[#This Row],[Boxes]]</f>
        <v>18.991216216216216</v>
      </c>
    </row>
    <row r="4595" spans="1:20" hidden="1" x14ac:dyDescent="0.25">
      <c r="A4595" t="s">
        <v>4792</v>
      </c>
      <c r="B4595" t="s">
        <v>77</v>
      </c>
      <c r="C4595" t="s">
        <v>153</v>
      </c>
      <c r="D4595" t="s">
        <v>28</v>
      </c>
      <c r="E4595" s="1">
        <v>45176</v>
      </c>
      <c r="F4595" s="1" t="str">
        <f>TEXT(shipments9[[#This Row],[Shipdate]],"ddd")</f>
        <v>Thu</v>
      </c>
      <c r="G4595" s="1" t="str">
        <f>IF(OR(shipments9[[#This Row],[Day Name]]="Sat",shipments9[[#This Row],[Day Name]]="Sun"),"Weekend","Weekday")</f>
        <v>Weekday</v>
      </c>
      <c r="H4595">
        <v>13268.25</v>
      </c>
      <c r="I4595">
        <v>948</v>
      </c>
      <c r="J4595" t="s">
        <v>172</v>
      </c>
      <c r="K4595" t="s">
        <v>8151</v>
      </c>
      <c r="L4595" t="s">
        <v>8160</v>
      </c>
      <c r="M4595">
        <v>9</v>
      </c>
      <c r="N4595" t="s">
        <v>8167</v>
      </c>
      <c r="O4595" s="4">
        <f>INDEX(products[Cost_per_box], MATCH(shipments9[[#This Row],[PID]], products[PID], 0))</f>
        <v>9.57</v>
      </c>
      <c r="P4595" s="4">
        <f>shipments9[[#This Row],[Boxes]]*shipments9[[#This Row],[Cost Per Box]]</f>
        <v>9072.36</v>
      </c>
      <c r="Q4595" s="4">
        <f>shipments9[[#This Row],[Amount]] -shipments9[[#This Row],[total cost]]</f>
        <v>4195.8899999999994</v>
      </c>
      <c r="R4595" s="4" t="str">
        <f>IF(shipments9[[#This Row],[Gross Profit]]&lt;0,"Loss","Profit")</f>
        <v>Profit</v>
      </c>
      <c r="S4595" s="9">
        <f>shipments9[[#This Row],[Gross Profit]]/shipments9[[#This Row],[Amount]]</f>
        <v>0.3162353739189418</v>
      </c>
      <c r="T4595" s="11">
        <f>shipments9[[#This Row],[Amount]]/shipments9[[#This Row],[Boxes]]</f>
        <v>13.996044303797468</v>
      </c>
    </row>
    <row r="4596" spans="1:20" hidden="1" x14ac:dyDescent="0.25">
      <c r="A4596" t="s">
        <v>4793</v>
      </c>
      <c r="B4596" t="s">
        <v>77</v>
      </c>
      <c r="C4596" t="s">
        <v>157</v>
      </c>
      <c r="D4596" t="s">
        <v>28</v>
      </c>
      <c r="E4596" s="1">
        <v>45051</v>
      </c>
      <c r="F4596" s="1" t="str">
        <f>TEXT(shipments9[[#This Row],[Shipdate]],"ddd")</f>
        <v>Fri</v>
      </c>
      <c r="G4596" s="1" t="str">
        <f>IF(OR(shipments9[[#This Row],[Day Name]]="Sat",shipments9[[#This Row],[Day Name]]="Sun"),"Weekend","Weekday")</f>
        <v>Weekday</v>
      </c>
      <c r="H4596">
        <v>182.25</v>
      </c>
      <c r="I4596">
        <v>21</v>
      </c>
      <c r="J4596" t="s">
        <v>172</v>
      </c>
      <c r="K4596" t="s">
        <v>8151</v>
      </c>
      <c r="L4596" t="s">
        <v>8154</v>
      </c>
      <c r="M4596">
        <v>5</v>
      </c>
      <c r="N4596" t="s">
        <v>201</v>
      </c>
      <c r="O4596" s="4">
        <f>INDEX(products[Cost_per_box], MATCH(shipments9[[#This Row],[PID]], products[PID], 0))</f>
        <v>6.8</v>
      </c>
      <c r="P4596" s="4">
        <f>shipments9[[#This Row],[Boxes]]*shipments9[[#This Row],[Cost Per Box]]</f>
        <v>142.79999999999998</v>
      </c>
      <c r="Q4596" s="4">
        <f>shipments9[[#This Row],[Amount]] -shipments9[[#This Row],[total cost]]</f>
        <v>39.450000000000017</v>
      </c>
      <c r="R4596" s="4" t="str">
        <f>IF(shipments9[[#This Row],[Gross Profit]]&lt;0,"Loss","Profit")</f>
        <v>Profit</v>
      </c>
      <c r="S4596" s="9">
        <f>shipments9[[#This Row],[Gross Profit]]/shipments9[[#This Row],[Amount]]</f>
        <v>0.21646090534979434</v>
      </c>
      <c r="T4596" s="11">
        <f>shipments9[[#This Row],[Amount]]/shipments9[[#This Row],[Boxes]]</f>
        <v>8.6785714285714288</v>
      </c>
    </row>
    <row r="4597" spans="1:20" hidden="1" x14ac:dyDescent="0.25">
      <c r="A4597" t="s">
        <v>4794</v>
      </c>
      <c r="B4597" t="s">
        <v>77</v>
      </c>
      <c r="C4597" t="s">
        <v>135</v>
      </c>
      <c r="D4597" t="s">
        <v>28</v>
      </c>
      <c r="E4597" s="1">
        <v>45219</v>
      </c>
      <c r="F4597" s="1" t="str">
        <f>TEXT(shipments9[[#This Row],[Shipdate]],"ddd")</f>
        <v>Fri</v>
      </c>
      <c r="G4597" s="1" t="str">
        <f>IF(OR(shipments9[[#This Row],[Day Name]]="Sat",shipments9[[#This Row],[Day Name]]="Sun"),"Weekend","Weekday")</f>
        <v>Weekday</v>
      </c>
      <c r="H4597">
        <v>5523.75</v>
      </c>
      <c r="I4597">
        <v>221</v>
      </c>
      <c r="J4597" t="s">
        <v>172</v>
      </c>
      <c r="K4597" t="s">
        <v>8151</v>
      </c>
      <c r="L4597" t="s">
        <v>8152</v>
      </c>
      <c r="M4597">
        <v>10</v>
      </c>
      <c r="N4597" t="s">
        <v>8153</v>
      </c>
      <c r="O4597" s="4">
        <f>INDEX(products[Cost_per_box], MATCH(shipments9[[#This Row],[PID]], products[PID], 0))</f>
        <v>9.94</v>
      </c>
      <c r="P4597" s="4">
        <f>shipments9[[#This Row],[Boxes]]*shipments9[[#This Row],[Cost Per Box]]</f>
        <v>2196.7399999999998</v>
      </c>
      <c r="Q4597" s="4">
        <f>shipments9[[#This Row],[Amount]] -shipments9[[#This Row],[total cost]]</f>
        <v>3327.01</v>
      </c>
      <c r="R4597" s="4" t="str">
        <f>IF(shipments9[[#This Row],[Gross Profit]]&lt;0,"Loss","Profit")</f>
        <v>Profit</v>
      </c>
      <c r="S4597" s="9">
        <f>shipments9[[#This Row],[Gross Profit]]/shipments9[[#This Row],[Amount]]</f>
        <v>0.60231002489250962</v>
      </c>
      <c r="T4597" s="11">
        <f>shipments9[[#This Row],[Amount]]/shipments9[[#This Row],[Boxes]]</f>
        <v>24.994343891402714</v>
      </c>
    </row>
    <row r="4598" spans="1:20" hidden="1" x14ac:dyDescent="0.25">
      <c r="A4598" t="s">
        <v>4795</v>
      </c>
      <c r="B4598" t="s">
        <v>77</v>
      </c>
      <c r="C4598" t="s">
        <v>141</v>
      </c>
      <c r="D4598" t="s">
        <v>28</v>
      </c>
      <c r="E4598" s="1">
        <v>45412</v>
      </c>
      <c r="F4598" s="1" t="str">
        <f>TEXT(shipments9[[#This Row],[Shipdate]],"ddd")</f>
        <v>Tue</v>
      </c>
      <c r="G4598" s="1" t="str">
        <f>IF(OR(shipments9[[#This Row],[Day Name]]="Sat",shipments9[[#This Row],[Day Name]]="Sun"),"Weekend","Weekday")</f>
        <v>Weekday</v>
      </c>
      <c r="H4598">
        <v>5334.75</v>
      </c>
      <c r="I4598">
        <v>382</v>
      </c>
      <c r="J4598" t="s">
        <v>172</v>
      </c>
      <c r="K4598" t="s">
        <v>8155</v>
      </c>
      <c r="L4598" t="s">
        <v>8154</v>
      </c>
      <c r="M4598">
        <v>4</v>
      </c>
      <c r="N4598" t="s">
        <v>8158</v>
      </c>
      <c r="O4598" s="4">
        <f>INDEX(products[Cost_per_box], MATCH(shipments9[[#This Row],[PID]], products[PID], 0))</f>
        <v>8.2200000000000006</v>
      </c>
      <c r="P4598" s="4">
        <f>shipments9[[#This Row],[Boxes]]*shipments9[[#This Row],[Cost Per Box]]</f>
        <v>3140.0400000000004</v>
      </c>
      <c r="Q4598" s="4">
        <f>shipments9[[#This Row],[Amount]] -shipments9[[#This Row],[total cost]]</f>
        <v>2194.7099999999996</v>
      </c>
      <c r="R4598" s="4" t="str">
        <f>IF(shipments9[[#This Row],[Gross Profit]]&lt;0,"Loss","Profit")</f>
        <v>Profit</v>
      </c>
      <c r="S4598" s="9">
        <f>shipments9[[#This Row],[Gross Profit]]/shipments9[[#This Row],[Amount]]</f>
        <v>0.41139884718121739</v>
      </c>
      <c r="T4598" s="11">
        <f>shipments9[[#This Row],[Amount]]/shipments9[[#This Row],[Boxes]]</f>
        <v>13.965314136125654</v>
      </c>
    </row>
    <row r="4599" spans="1:20" hidden="1" x14ac:dyDescent="0.25">
      <c r="A4599" t="s">
        <v>4796</v>
      </c>
      <c r="B4599" t="s">
        <v>77</v>
      </c>
      <c r="C4599" t="s">
        <v>145</v>
      </c>
      <c r="D4599" t="s">
        <v>28</v>
      </c>
      <c r="E4599" s="1">
        <v>45239</v>
      </c>
      <c r="F4599" s="1" t="str">
        <f>TEXT(shipments9[[#This Row],[Shipdate]],"ddd")</f>
        <v>Thu</v>
      </c>
      <c r="G4599" s="1" t="str">
        <f>IF(OR(shipments9[[#This Row],[Day Name]]="Sat",shipments9[[#This Row],[Day Name]]="Sun"),"Weekend","Weekday")</f>
        <v>Weekday</v>
      </c>
      <c r="H4599">
        <v>5685.75</v>
      </c>
      <c r="I4599">
        <v>380</v>
      </c>
      <c r="J4599" t="s">
        <v>172</v>
      </c>
      <c r="K4599" t="s">
        <v>8151</v>
      </c>
      <c r="L4599" t="s">
        <v>8152</v>
      </c>
      <c r="M4599">
        <v>11</v>
      </c>
      <c r="N4599" t="s">
        <v>8165</v>
      </c>
      <c r="O4599" s="4">
        <f>INDEX(products[Cost_per_box], MATCH(shipments9[[#This Row],[PID]], products[PID], 0))</f>
        <v>4.74</v>
      </c>
      <c r="P4599" s="4">
        <f>shipments9[[#This Row],[Boxes]]*shipments9[[#This Row],[Cost Per Box]]</f>
        <v>1801.2</v>
      </c>
      <c r="Q4599" s="4">
        <f>shipments9[[#This Row],[Amount]] -shipments9[[#This Row],[total cost]]</f>
        <v>3884.55</v>
      </c>
      <c r="R4599" s="4" t="str">
        <f>IF(shipments9[[#This Row],[Gross Profit]]&lt;0,"Loss","Profit")</f>
        <v>Profit</v>
      </c>
      <c r="S4599" s="9">
        <f>shipments9[[#This Row],[Gross Profit]]/shipments9[[#This Row],[Amount]]</f>
        <v>0.68320802005012538</v>
      </c>
      <c r="T4599" s="11">
        <f>shipments9[[#This Row],[Amount]]/shipments9[[#This Row],[Boxes]]</f>
        <v>14.9625</v>
      </c>
    </row>
    <row r="4600" spans="1:20" hidden="1" x14ac:dyDescent="0.25">
      <c r="A4600" t="s">
        <v>4797</v>
      </c>
      <c r="B4600" t="s">
        <v>77</v>
      </c>
      <c r="C4600" t="s">
        <v>145</v>
      </c>
      <c r="D4600" t="s">
        <v>28</v>
      </c>
      <c r="E4600" s="1">
        <v>45022</v>
      </c>
      <c r="F4600" s="1" t="str">
        <f>TEXT(shipments9[[#This Row],[Shipdate]],"ddd")</f>
        <v>Thu</v>
      </c>
      <c r="G4600" s="1" t="str">
        <f>IF(OR(shipments9[[#This Row],[Day Name]]="Sat",shipments9[[#This Row],[Day Name]]="Sun"),"Weekend","Weekday")</f>
        <v>Weekday</v>
      </c>
      <c r="H4600">
        <v>2634.75</v>
      </c>
      <c r="I4600">
        <v>155</v>
      </c>
      <c r="J4600" t="s">
        <v>172</v>
      </c>
      <c r="K4600" t="s">
        <v>8151</v>
      </c>
      <c r="L4600" t="s">
        <v>8154</v>
      </c>
      <c r="M4600">
        <v>4</v>
      </c>
      <c r="N4600" t="s">
        <v>8158</v>
      </c>
      <c r="O4600" s="4">
        <f>INDEX(products[Cost_per_box], MATCH(shipments9[[#This Row],[PID]], products[PID], 0))</f>
        <v>4.74</v>
      </c>
      <c r="P4600" s="4">
        <f>shipments9[[#This Row],[Boxes]]*shipments9[[#This Row],[Cost Per Box]]</f>
        <v>734.7</v>
      </c>
      <c r="Q4600" s="4">
        <f>shipments9[[#This Row],[Amount]] -shipments9[[#This Row],[total cost]]</f>
        <v>1900.05</v>
      </c>
      <c r="R4600" s="4" t="str">
        <f>IF(shipments9[[#This Row],[Gross Profit]]&lt;0,"Loss","Profit")</f>
        <v>Profit</v>
      </c>
      <c r="S4600" s="9">
        <f>shipments9[[#This Row],[Gross Profit]]/shipments9[[#This Row],[Amount]]</f>
        <v>0.72115001423284941</v>
      </c>
      <c r="T4600" s="11">
        <f>shipments9[[#This Row],[Amount]]/shipments9[[#This Row],[Boxes]]</f>
        <v>16.998387096774195</v>
      </c>
    </row>
    <row r="4601" spans="1:20" hidden="1" x14ac:dyDescent="0.25">
      <c r="A4601" t="s">
        <v>4798</v>
      </c>
      <c r="B4601" t="s">
        <v>77</v>
      </c>
      <c r="C4601" t="s">
        <v>155</v>
      </c>
      <c r="D4601" t="s">
        <v>28</v>
      </c>
      <c r="E4601" s="1">
        <v>45350</v>
      </c>
      <c r="F4601" s="1" t="str">
        <f>TEXT(shipments9[[#This Row],[Shipdate]],"ddd")</f>
        <v>Wed</v>
      </c>
      <c r="G4601" s="1" t="str">
        <f>IF(OR(shipments9[[#This Row],[Day Name]]="Sat",shipments9[[#This Row],[Day Name]]="Sun"),"Weekend","Weekday")</f>
        <v>Weekday</v>
      </c>
      <c r="H4601">
        <v>12962.25</v>
      </c>
      <c r="I4601">
        <v>1179</v>
      </c>
      <c r="J4601" t="s">
        <v>172</v>
      </c>
      <c r="K4601" t="s">
        <v>8155</v>
      </c>
      <c r="L4601" t="s">
        <v>8156</v>
      </c>
      <c r="M4601">
        <v>2</v>
      </c>
      <c r="N4601" t="s">
        <v>8157</v>
      </c>
      <c r="O4601" s="4">
        <f>INDEX(products[Cost_per_box], MATCH(shipments9[[#This Row],[PID]], products[PID], 0))</f>
        <v>8.43</v>
      </c>
      <c r="P4601" s="4">
        <f>shipments9[[#This Row],[Boxes]]*shipments9[[#This Row],[Cost Per Box]]</f>
        <v>9938.9699999999993</v>
      </c>
      <c r="Q4601" s="4">
        <f>shipments9[[#This Row],[Amount]] -shipments9[[#This Row],[total cost]]</f>
        <v>3023.2800000000007</v>
      </c>
      <c r="R4601" s="4" t="str">
        <f>IF(shipments9[[#This Row],[Gross Profit]]&lt;0,"Loss","Profit")</f>
        <v>Profit</v>
      </c>
      <c r="S4601" s="9">
        <f>shipments9[[#This Row],[Gross Profit]]/shipments9[[#This Row],[Amount]]</f>
        <v>0.23323728519354284</v>
      </c>
      <c r="T4601" s="11">
        <f>shipments9[[#This Row],[Amount]]/shipments9[[#This Row],[Boxes]]</f>
        <v>10.994274809160306</v>
      </c>
    </row>
    <row r="4602" spans="1:20" hidden="1" x14ac:dyDescent="0.25">
      <c r="A4602" t="s">
        <v>4799</v>
      </c>
      <c r="B4602" t="s">
        <v>77</v>
      </c>
      <c r="C4602" t="s">
        <v>157</v>
      </c>
      <c r="D4602" t="s">
        <v>28</v>
      </c>
      <c r="E4602" s="1">
        <v>45292</v>
      </c>
      <c r="F4602" s="1" t="str">
        <f>TEXT(shipments9[[#This Row],[Shipdate]],"ddd")</f>
        <v>Mon</v>
      </c>
      <c r="G4602" s="1" t="str">
        <f>IF(OR(shipments9[[#This Row],[Day Name]]="Sat",shipments9[[#This Row],[Day Name]]="Sun"),"Weekend","Weekday")</f>
        <v>Weekday</v>
      </c>
      <c r="H4602">
        <v>8934.75</v>
      </c>
      <c r="I4602">
        <v>1117</v>
      </c>
      <c r="J4602" t="s">
        <v>172</v>
      </c>
      <c r="K4602" t="s">
        <v>8155</v>
      </c>
      <c r="L4602" t="s">
        <v>8156</v>
      </c>
      <c r="M4602">
        <v>1</v>
      </c>
      <c r="N4602" t="s">
        <v>8163</v>
      </c>
      <c r="O4602" s="4">
        <f>INDEX(products[Cost_per_box], MATCH(shipments9[[#This Row],[PID]], products[PID], 0))</f>
        <v>6.8</v>
      </c>
      <c r="P4602" s="4">
        <f>shipments9[[#This Row],[Boxes]]*shipments9[[#This Row],[Cost Per Box]]</f>
        <v>7595.5999999999995</v>
      </c>
      <c r="Q4602" s="4">
        <f>shipments9[[#This Row],[Amount]] -shipments9[[#This Row],[total cost]]</f>
        <v>1339.1500000000005</v>
      </c>
      <c r="R4602" s="4" t="str">
        <f>IF(shipments9[[#This Row],[Gross Profit]]&lt;0,"Loss","Profit")</f>
        <v>Profit</v>
      </c>
      <c r="S4602" s="9">
        <f>shipments9[[#This Row],[Gross Profit]]/shipments9[[#This Row],[Amount]]</f>
        <v>0.14988108229105465</v>
      </c>
      <c r="T4602" s="11">
        <f>shipments9[[#This Row],[Amount]]/shipments9[[#This Row],[Boxes]]</f>
        <v>7.9988809310653535</v>
      </c>
    </row>
    <row r="4603" spans="1:20" hidden="1" x14ac:dyDescent="0.25">
      <c r="A4603" t="s">
        <v>4800</v>
      </c>
      <c r="B4603" t="s">
        <v>77</v>
      </c>
      <c r="C4603" t="s">
        <v>163</v>
      </c>
      <c r="D4603" t="s">
        <v>28</v>
      </c>
      <c r="E4603" s="1">
        <v>45013</v>
      </c>
      <c r="F4603" s="1" t="str">
        <f>TEXT(shipments9[[#This Row],[Shipdate]],"ddd")</f>
        <v>Tue</v>
      </c>
      <c r="G4603" s="1" t="str">
        <f>IF(OR(shipments9[[#This Row],[Day Name]]="Sat",shipments9[[#This Row],[Day Name]]="Sun"),"Weekend","Weekday")</f>
        <v>Weekday</v>
      </c>
      <c r="H4603">
        <v>540</v>
      </c>
      <c r="I4603">
        <v>78</v>
      </c>
      <c r="J4603" t="s">
        <v>172</v>
      </c>
      <c r="K4603" t="s">
        <v>8151</v>
      </c>
      <c r="L4603" t="s">
        <v>8156</v>
      </c>
      <c r="M4603">
        <v>3</v>
      </c>
      <c r="N4603" t="s">
        <v>8164</v>
      </c>
      <c r="O4603" s="4">
        <f>INDEX(products[Cost_per_box], MATCH(shipments9[[#This Row],[PID]], products[PID], 0))</f>
        <v>3.32</v>
      </c>
      <c r="P4603" s="4">
        <f>shipments9[[#This Row],[Boxes]]*shipments9[[#This Row],[Cost Per Box]]</f>
        <v>258.95999999999998</v>
      </c>
      <c r="Q4603" s="4">
        <f>shipments9[[#This Row],[Amount]] -shipments9[[#This Row],[total cost]]</f>
        <v>281.04000000000002</v>
      </c>
      <c r="R4603" s="4" t="str">
        <f>IF(shipments9[[#This Row],[Gross Profit]]&lt;0,"Loss","Profit")</f>
        <v>Profit</v>
      </c>
      <c r="S4603" s="9">
        <f>shipments9[[#This Row],[Gross Profit]]/shipments9[[#This Row],[Amount]]</f>
        <v>0.52044444444444449</v>
      </c>
      <c r="T4603" s="11">
        <f>shipments9[[#This Row],[Amount]]/shipments9[[#This Row],[Boxes]]</f>
        <v>6.9230769230769234</v>
      </c>
    </row>
    <row r="4604" spans="1:20" hidden="1" x14ac:dyDescent="0.25">
      <c r="A4604" t="s">
        <v>4801</v>
      </c>
      <c r="B4604" t="s">
        <v>77</v>
      </c>
      <c r="C4604" t="s">
        <v>135</v>
      </c>
      <c r="D4604" t="s">
        <v>28</v>
      </c>
      <c r="E4604" s="1">
        <v>45141</v>
      </c>
      <c r="F4604" s="1" t="str">
        <f>TEXT(shipments9[[#This Row],[Shipdate]],"ddd")</f>
        <v>Thu</v>
      </c>
      <c r="G4604" s="1" t="str">
        <f>IF(OR(shipments9[[#This Row],[Day Name]]="Sat",shipments9[[#This Row],[Day Name]]="Sun"),"Weekend","Weekday")</f>
        <v>Weekday</v>
      </c>
      <c r="H4604">
        <v>5431.5</v>
      </c>
      <c r="I4604">
        <v>202</v>
      </c>
      <c r="J4604" t="s">
        <v>172</v>
      </c>
      <c r="K4604" t="s">
        <v>8151</v>
      </c>
      <c r="L4604" t="s">
        <v>8160</v>
      </c>
      <c r="M4604">
        <v>8</v>
      </c>
      <c r="N4604" t="s">
        <v>8162</v>
      </c>
      <c r="O4604" s="4">
        <f>INDEX(products[Cost_per_box], MATCH(shipments9[[#This Row],[PID]], products[PID], 0))</f>
        <v>9.94</v>
      </c>
      <c r="P4604" s="4">
        <f>shipments9[[#This Row],[Boxes]]*shipments9[[#This Row],[Cost Per Box]]</f>
        <v>2007.8799999999999</v>
      </c>
      <c r="Q4604" s="4">
        <f>shipments9[[#This Row],[Amount]] -shipments9[[#This Row],[total cost]]</f>
        <v>3423.62</v>
      </c>
      <c r="R4604" s="4" t="str">
        <f>IF(shipments9[[#This Row],[Gross Profit]]&lt;0,"Loss","Profit")</f>
        <v>Profit</v>
      </c>
      <c r="S4604" s="9">
        <f>shipments9[[#This Row],[Gross Profit]]/shipments9[[#This Row],[Amount]]</f>
        <v>0.63032679738562092</v>
      </c>
      <c r="T4604" s="11">
        <f>shipments9[[#This Row],[Amount]]/shipments9[[#This Row],[Boxes]]</f>
        <v>26.888613861386137</v>
      </c>
    </row>
    <row r="4605" spans="1:20" hidden="1" x14ac:dyDescent="0.25">
      <c r="A4605" t="s">
        <v>4802</v>
      </c>
      <c r="B4605" t="s">
        <v>77</v>
      </c>
      <c r="C4605" t="s">
        <v>141</v>
      </c>
      <c r="D4605" t="s">
        <v>28</v>
      </c>
      <c r="E4605" s="1">
        <v>45093</v>
      </c>
      <c r="F4605" s="1" t="str">
        <f>TEXT(shipments9[[#This Row],[Shipdate]],"ddd")</f>
        <v>Fri</v>
      </c>
      <c r="G4605" s="1" t="str">
        <f>IF(OR(shipments9[[#This Row],[Day Name]]="Sat",shipments9[[#This Row],[Day Name]]="Sun"),"Weekend","Weekday")</f>
        <v>Weekday</v>
      </c>
      <c r="H4605">
        <v>4666.5</v>
      </c>
      <c r="I4605">
        <v>389</v>
      </c>
      <c r="J4605" t="s">
        <v>172</v>
      </c>
      <c r="K4605" t="s">
        <v>8151</v>
      </c>
      <c r="L4605" t="s">
        <v>8154</v>
      </c>
      <c r="M4605">
        <v>6</v>
      </c>
      <c r="N4605" t="s">
        <v>8159</v>
      </c>
      <c r="O4605" s="4">
        <f>INDEX(products[Cost_per_box], MATCH(shipments9[[#This Row],[PID]], products[PID], 0))</f>
        <v>8.2200000000000006</v>
      </c>
      <c r="P4605" s="4">
        <f>shipments9[[#This Row],[Boxes]]*shipments9[[#This Row],[Cost Per Box]]</f>
        <v>3197.5800000000004</v>
      </c>
      <c r="Q4605" s="4">
        <f>shipments9[[#This Row],[Amount]] -shipments9[[#This Row],[total cost]]</f>
        <v>1468.9199999999996</v>
      </c>
      <c r="R4605" s="4" t="str">
        <f>IF(shipments9[[#This Row],[Gross Profit]]&lt;0,"Loss","Profit")</f>
        <v>Profit</v>
      </c>
      <c r="S4605" s="9">
        <f>shipments9[[#This Row],[Gross Profit]]/shipments9[[#This Row],[Amount]]</f>
        <v>0.31477981356477008</v>
      </c>
      <c r="T4605" s="11">
        <f>shipments9[[#This Row],[Amount]]/shipments9[[#This Row],[Boxes]]</f>
        <v>11.996143958868895</v>
      </c>
    </row>
    <row r="4606" spans="1:20" hidden="1" x14ac:dyDescent="0.25">
      <c r="A4606" t="s">
        <v>4803</v>
      </c>
      <c r="B4606" t="s">
        <v>77</v>
      </c>
      <c r="C4606" t="s">
        <v>141</v>
      </c>
      <c r="D4606" t="s">
        <v>28</v>
      </c>
      <c r="E4606" s="1">
        <v>45264</v>
      </c>
      <c r="F4606" s="1" t="str">
        <f>TEXT(shipments9[[#This Row],[Shipdate]],"ddd")</f>
        <v>Mon</v>
      </c>
      <c r="G4606" s="1" t="str">
        <f>IF(OR(shipments9[[#This Row],[Day Name]]="Sat",shipments9[[#This Row],[Day Name]]="Sun"),"Weekend","Weekday")</f>
        <v>Weekday</v>
      </c>
      <c r="H4606">
        <v>1545.75</v>
      </c>
      <c r="I4606">
        <v>97</v>
      </c>
      <c r="J4606" t="s">
        <v>172</v>
      </c>
      <c r="K4606" t="s">
        <v>8151</v>
      </c>
      <c r="L4606" t="s">
        <v>8152</v>
      </c>
      <c r="M4606">
        <v>12</v>
      </c>
      <c r="N4606" t="s">
        <v>8166</v>
      </c>
      <c r="O4606" s="4">
        <f>INDEX(products[Cost_per_box], MATCH(shipments9[[#This Row],[PID]], products[PID], 0))</f>
        <v>8.2200000000000006</v>
      </c>
      <c r="P4606" s="4">
        <f>shipments9[[#This Row],[Boxes]]*shipments9[[#This Row],[Cost Per Box]]</f>
        <v>797.34</v>
      </c>
      <c r="Q4606" s="4">
        <f>shipments9[[#This Row],[Amount]] -shipments9[[#This Row],[total cost]]</f>
        <v>748.41</v>
      </c>
      <c r="R4606" s="4" t="str">
        <f>IF(shipments9[[#This Row],[Gross Profit]]&lt;0,"Loss","Profit")</f>
        <v>Profit</v>
      </c>
      <c r="S4606" s="9">
        <f>shipments9[[#This Row],[Gross Profit]]/shipments9[[#This Row],[Amount]]</f>
        <v>0.48417273168364872</v>
      </c>
      <c r="T4606" s="11">
        <f>shipments9[[#This Row],[Amount]]/shipments9[[#This Row],[Boxes]]</f>
        <v>15.935567010309278</v>
      </c>
    </row>
    <row r="4607" spans="1:20" hidden="1" x14ac:dyDescent="0.25">
      <c r="A4607" t="s">
        <v>4804</v>
      </c>
      <c r="B4607" t="s">
        <v>77</v>
      </c>
      <c r="C4607" t="s">
        <v>141</v>
      </c>
      <c r="D4607" t="s">
        <v>28</v>
      </c>
      <c r="E4607" s="1">
        <v>45252</v>
      </c>
      <c r="F4607" s="1" t="str">
        <f>TEXT(shipments9[[#This Row],[Shipdate]],"ddd")</f>
        <v>Wed</v>
      </c>
      <c r="G4607" s="1" t="str">
        <f>IF(OR(shipments9[[#This Row],[Day Name]]="Sat",shipments9[[#This Row],[Day Name]]="Sun"),"Weekend","Weekday")</f>
        <v>Weekday</v>
      </c>
      <c r="H4607">
        <v>7803</v>
      </c>
      <c r="I4607">
        <v>651</v>
      </c>
      <c r="J4607" t="s">
        <v>172</v>
      </c>
      <c r="K4607" t="s">
        <v>8151</v>
      </c>
      <c r="L4607" t="s">
        <v>8152</v>
      </c>
      <c r="M4607">
        <v>11</v>
      </c>
      <c r="N4607" t="s">
        <v>8165</v>
      </c>
      <c r="O4607" s="4">
        <f>INDEX(products[Cost_per_box], MATCH(shipments9[[#This Row],[PID]], products[PID], 0))</f>
        <v>8.2200000000000006</v>
      </c>
      <c r="P4607" s="4">
        <f>shipments9[[#This Row],[Boxes]]*shipments9[[#This Row],[Cost Per Box]]</f>
        <v>5351.22</v>
      </c>
      <c r="Q4607" s="4">
        <f>shipments9[[#This Row],[Amount]] -shipments9[[#This Row],[total cost]]</f>
        <v>2451.7799999999997</v>
      </c>
      <c r="R4607" s="4" t="str">
        <f>IF(shipments9[[#This Row],[Gross Profit]]&lt;0,"Loss","Profit")</f>
        <v>Profit</v>
      </c>
      <c r="S4607" s="9">
        <f>shipments9[[#This Row],[Gross Profit]]/shipments9[[#This Row],[Amount]]</f>
        <v>0.31420991926182235</v>
      </c>
      <c r="T4607" s="11">
        <f>shipments9[[#This Row],[Amount]]/shipments9[[#This Row],[Boxes]]</f>
        <v>11.986175115207374</v>
      </c>
    </row>
    <row r="4608" spans="1:20" hidden="1" x14ac:dyDescent="0.25">
      <c r="A4608" t="s">
        <v>4805</v>
      </c>
      <c r="B4608" t="s">
        <v>77</v>
      </c>
      <c r="C4608" t="s">
        <v>143</v>
      </c>
      <c r="D4608" t="s">
        <v>28</v>
      </c>
      <c r="E4608" s="1">
        <v>45209</v>
      </c>
      <c r="F4608" s="1" t="str">
        <f>TEXT(shipments9[[#This Row],[Shipdate]],"ddd")</f>
        <v>Tue</v>
      </c>
      <c r="G4608" s="1" t="str">
        <f>IF(OR(shipments9[[#This Row],[Day Name]]="Sat",shipments9[[#This Row],[Day Name]]="Sun"),"Weekend","Weekday")</f>
        <v>Weekday</v>
      </c>
      <c r="H4608">
        <v>5004</v>
      </c>
      <c r="I4608">
        <v>251</v>
      </c>
      <c r="J4608" t="s">
        <v>172</v>
      </c>
      <c r="K4608" t="s">
        <v>8151</v>
      </c>
      <c r="L4608" t="s">
        <v>8152</v>
      </c>
      <c r="M4608">
        <v>10</v>
      </c>
      <c r="N4608" t="s">
        <v>8153</v>
      </c>
      <c r="O4608" s="4">
        <f>INDEX(products[Cost_per_box], MATCH(shipments9[[#This Row],[PID]], products[PID], 0))</f>
        <v>10.23</v>
      </c>
      <c r="P4608" s="4">
        <f>shipments9[[#This Row],[Boxes]]*shipments9[[#This Row],[Cost Per Box]]</f>
        <v>2567.73</v>
      </c>
      <c r="Q4608" s="4">
        <f>shipments9[[#This Row],[Amount]] -shipments9[[#This Row],[total cost]]</f>
        <v>2436.27</v>
      </c>
      <c r="R4608" s="4" t="str">
        <f>IF(shipments9[[#This Row],[Gross Profit]]&lt;0,"Loss","Profit")</f>
        <v>Profit</v>
      </c>
      <c r="S4608" s="9">
        <f>shipments9[[#This Row],[Gross Profit]]/shipments9[[#This Row],[Amount]]</f>
        <v>0.48686450839328538</v>
      </c>
      <c r="T4608" s="11">
        <f>shipments9[[#This Row],[Amount]]/shipments9[[#This Row],[Boxes]]</f>
        <v>19.936254980079681</v>
      </c>
    </row>
    <row r="4609" spans="1:20" hidden="1" x14ac:dyDescent="0.25">
      <c r="A4609" t="s">
        <v>4806</v>
      </c>
      <c r="B4609" t="s">
        <v>77</v>
      </c>
      <c r="C4609" t="s">
        <v>145</v>
      </c>
      <c r="D4609" t="s">
        <v>28</v>
      </c>
      <c r="E4609" s="1">
        <v>45392</v>
      </c>
      <c r="F4609" s="1" t="str">
        <f>TEXT(shipments9[[#This Row],[Shipdate]],"ddd")</f>
        <v>Wed</v>
      </c>
      <c r="G4609" s="1" t="str">
        <f>IF(OR(shipments9[[#This Row],[Day Name]]="Sat",shipments9[[#This Row],[Day Name]]="Sun"),"Weekend","Weekday")</f>
        <v>Weekday</v>
      </c>
      <c r="H4609">
        <v>2043</v>
      </c>
      <c r="I4609">
        <v>137</v>
      </c>
      <c r="J4609" t="s">
        <v>172</v>
      </c>
      <c r="K4609" t="s">
        <v>8155</v>
      </c>
      <c r="L4609" t="s">
        <v>8154</v>
      </c>
      <c r="M4609">
        <v>4</v>
      </c>
      <c r="N4609" t="s">
        <v>8158</v>
      </c>
      <c r="O4609" s="4">
        <f>INDEX(products[Cost_per_box], MATCH(shipments9[[#This Row],[PID]], products[PID], 0))</f>
        <v>4.74</v>
      </c>
      <c r="P4609" s="4">
        <f>shipments9[[#This Row],[Boxes]]*shipments9[[#This Row],[Cost Per Box]]</f>
        <v>649.38</v>
      </c>
      <c r="Q4609" s="4">
        <f>shipments9[[#This Row],[Amount]] -shipments9[[#This Row],[total cost]]</f>
        <v>1393.62</v>
      </c>
      <c r="R4609" s="4" t="str">
        <f>IF(shipments9[[#This Row],[Gross Profit]]&lt;0,"Loss","Profit")</f>
        <v>Profit</v>
      </c>
      <c r="S4609" s="9">
        <f>shipments9[[#This Row],[Gross Profit]]/shipments9[[#This Row],[Amount]]</f>
        <v>0.68214390602055797</v>
      </c>
      <c r="T4609" s="11">
        <f>shipments9[[#This Row],[Amount]]/shipments9[[#This Row],[Boxes]]</f>
        <v>14.912408759124087</v>
      </c>
    </row>
    <row r="4610" spans="1:20" hidden="1" x14ac:dyDescent="0.25">
      <c r="A4610" t="s">
        <v>4807</v>
      </c>
      <c r="B4610" t="s">
        <v>77</v>
      </c>
      <c r="C4610" t="s">
        <v>151</v>
      </c>
      <c r="D4610" t="s">
        <v>28</v>
      </c>
      <c r="E4610" s="1">
        <v>45006</v>
      </c>
      <c r="F4610" s="1" t="str">
        <f>TEXT(shipments9[[#This Row],[Shipdate]],"ddd")</f>
        <v>Tue</v>
      </c>
      <c r="G4610" s="1" t="str">
        <f>IF(OR(shipments9[[#This Row],[Day Name]]="Sat",shipments9[[#This Row],[Day Name]]="Sun"),"Weekend","Weekday")</f>
        <v>Weekday</v>
      </c>
      <c r="H4610">
        <v>769.5</v>
      </c>
      <c r="I4610">
        <v>43</v>
      </c>
      <c r="J4610" t="s">
        <v>172</v>
      </c>
      <c r="K4610" t="s">
        <v>8151</v>
      </c>
      <c r="L4610" t="s">
        <v>8156</v>
      </c>
      <c r="M4610">
        <v>3</v>
      </c>
      <c r="N4610" t="s">
        <v>8164</v>
      </c>
      <c r="O4610" s="4">
        <f>INDEX(products[Cost_per_box], MATCH(shipments9[[#This Row],[PID]], products[PID], 0))</f>
        <v>12.41</v>
      </c>
      <c r="P4610" s="4">
        <f>shipments9[[#This Row],[Boxes]]*shipments9[[#This Row],[Cost Per Box]]</f>
        <v>533.63</v>
      </c>
      <c r="Q4610" s="4">
        <f>shipments9[[#This Row],[Amount]] -shipments9[[#This Row],[total cost]]</f>
        <v>235.87</v>
      </c>
      <c r="R4610" s="4" t="str">
        <f>IF(shipments9[[#This Row],[Gross Profit]]&lt;0,"Loss","Profit")</f>
        <v>Profit</v>
      </c>
      <c r="S4610" s="9">
        <f>shipments9[[#This Row],[Gross Profit]]/shipments9[[#This Row],[Amount]]</f>
        <v>0.30652371669915529</v>
      </c>
      <c r="T4610" s="11">
        <f>shipments9[[#This Row],[Amount]]/shipments9[[#This Row],[Boxes]]</f>
        <v>17.895348837209301</v>
      </c>
    </row>
    <row r="4611" spans="1:20" hidden="1" x14ac:dyDescent="0.25">
      <c r="A4611" t="s">
        <v>4808</v>
      </c>
      <c r="B4611" t="s">
        <v>77</v>
      </c>
      <c r="C4611" t="s">
        <v>153</v>
      </c>
      <c r="D4611" t="s">
        <v>28</v>
      </c>
      <c r="E4611" s="1">
        <v>45065</v>
      </c>
      <c r="F4611" s="1" t="str">
        <f>TEXT(shipments9[[#This Row],[Shipdate]],"ddd")</f>
        <v>Fri</v>
      </c>
      <c r="G4611" s="1" t="str">
        <f>IF(OR(shipments9[[#This Row],[Day Name]]="Sat",shipments9[[#This Row],[Day Name]]="Sun"),"Weekend","Weekday")</f>
        <v>Weekday</v>
      </c>
      <c r="H4611">
        <v>4743</v>
      </c>
      <c r="I4611">
        <v>317</v>
      </c>
      <c r="J4611" t="s">
        <v>172</v>
      </c>
      <c r="K4611" t="s">
        <v>8151</v>
      </c>
      <c r="L4611" t="s">
        <v>8154</v>
      </c>
      <c r="M4611">
        <v>5</v>
      </c>
      <c r="N4611" t="s">
        <v>201</v>
      </c>
      <c r="O4611" s="4">
        <f>INDEX(products[Cost_per_box], MATCH(shipments9[[#This Row],[PID]], products[PID], 0))</f>
        <v>9.57</v>
      </c>
      <c r="P4611" s="4">
        <f>shipments9[[#This Row],[Boxes]]*shipments9[[#This Row],[Cost Per Box]]</f>
        <v>3033.69</v>
      </c>
      <c r="Q4611" s="4">
        <f>shipments9[[#This Row],[Amount]] -shipments9[[#This Row],[total cost]]</f>
        <v>1709.31</v>
      </c>
      <c r="R4611" s="4" t="str">
        <f>IF(shipments9[[#This Row],[Gross Profit]]&lt;0,"Loss","Profit")</f>
        <v>Profit</v>
      </c>
      <c r="S4611" s="9">
        <f>shipments9[[#This Row],[Gross Profit]]/shipments9[[#This Row],[Amount]]</f>
        <v>0.36038583175205563</v>
      </c>
      <c r="T4611" s="11">
        <f>shipments9[[#This Row],[Amount]]/shipments9[[#This Row],[Boxes]]</f>
        <v>14.962145110410095</v>
      </c>
    </row>
    <row r="4612" spans="1:20" hidden="1" x14ac:dyDescent="0.25">
      <c r="A4612" t="s">
        <v>4809</v>
      </c>
      <c r="B4612" t="s">
        <v>77</v>
      </c>
      <c r="C4612" t="s">
        <v>161</v>
      </c>
      <c r="D4612" t="s">
        <v>28</v>
      </c>
      <c r="E4612" s="1">
        <v>45272</v>
      </c>
      <c r="F4612" s="1" t="str">
        <f>TEXT(shipments9[[#This Row],[Shipdate]],"ddd")</f>
        <v>Tue</v>
      </c>
      <c r="G4612" s="1" t="str">
        <f>IF(OR(shipments9[[#This Row],[Day Name]]="Sat",shipments9[[#This Row],[Day Name]]="Sun"),"Weekend","Weekday")</f>
        <v>Weekday</v>
      </c>
      <c r="H4612">
        <v>353.25</v>
      </c>
      <c r="I4612">
        <v>36</v>
      </c>
      <c r="J4612" t="s">
        <v>172</v>
      </c>
      <c r="K4612" t="s">
        <v>8151</v>
      </c>
      <c r="L4612" t="s">
        <v>8152</v>
      </c>
      <c r="M4612">
        <v>12</v>
      </c>
      <c r="N4612" t="s">
        <v>8166</v>
      </c>
      <c r="O4612" s="4">
        <f>INDEX(products[Cost_per_box], MATCH(shipments9[[#This Row],[PID]], products[PID], 0))</f>
        <v>2.76</v>
      </c>
      <c r="P4612" s="4">
        <f>shipments9[[#This Row],[Boxes]]*shipments9[[#This Row],[Cost Per Box]]</f>
        <v>99.359999999999985</v>
      </c>
      <c r="Q4612" s="4">
        <f>shipments9[[#This Row],[Amount]] -shipments9[[#This Row],[total cost]]</f>
        <v>253.89000000000001</v>
      </c>
      <c r="R4612" s="4" t="str">
        <f>IF(shipments9[[#This Row],[Gross Profit]]&lt;0,"Loss","Profit")</f>
        <v>Profit</v>
      </c>
      <c r="S4612" s="9">
        <f>shipments9[[#This Row],[Gross Profit]]/shipments9[[#This Row],[Amount]]</f>
        <v>0.71872611464968161</v>
      </c>
      <c r="T4612" s="11">
        <f>shipments9[[#This Row],[Amount]]/shipments9[[#This Row],[Boxes]]</f>
        <v>9.8125</v>
      </c>
    </row>
    <row r="4613" spans="1:20" hidden="1" x14ac:dyDescent="0.25">
      <c r="A4613" t="s">
        <v>4810</v>
      </c>
      <c r="B4613" t="s">
        <v>77</v>
      </c>
      <c r="C4613" t="s">
        <v>163</v>
      </c>
      <c r="D4613" t="s">
        <v>28</v>
      </c>
      <c r="E4613" s="1">
        <v>45203</v>
      </c>
      <c r="F4613" s="1" t="str">
        <f>TEXT(shipments9[[#This Row],[Shipdate]],"ddd")</f>
        <v>Wed</v>
      </c>
      <c r="G4613" s="1" t="str">
        <f>IF(OR(shipments9[[#This Row],[Day Name]]="Sat",shipments9[[#This Row],[Day Name]]="Sun"),"Weekend","Weekday")</f>
        <v>Weekday</v>
      </c>
      <c r="H4613">
        <v>3546</v>
      </c>
      <c r="I4613">
        <v>394</v>
      </c>
      <c r="J4613" t="s">
        <v>172</v>
      </c>
      <c r="K4613" t="s">
        <v>8151</v>
      </c>
      <c r="L4613" t="s">
        <v>8152</v>
      </c>
      <c r="M4613">
        <v>10</v>
      </c>
      <c r="N4613" t="s">
        <v>8153</v>
      </c>
      <c r="O4613" s="4">
        <f>INDEX(products[Cost_per_box], MATCH(shipments9[[#This Row],[PID]], products[PID], 0))</f>
        <v>3.32</v>
      </c>
      <c r="P4613" s="4">
        <f>shipments9[[#This Row],[Boxes]]*shipments9[[#This Row],[Cost Per Box]]</f>
        <v>1308.08</v>
      </c>
      <c r="Q4613" s="4">
        <f>shipments9[[#This Row],[Amount]] -shipments9[[#This Row],[total cost]]</f>
        <v>2237.92</v>
      </c>
      <c r="R4613" s="4" t="str">
        <f>IF(shipments9[[#This Row],[Gross Profit]]&lt;0,"Loss","Profit")</f>
        <v>Profit</v>
      </c>
      <c r="S4613" s="9">
        <f>shipments9[[#This Row],[Gross Profit]]/shipments9[[#This Row],[Amount]]</f>
        <v>0.63111111111111118</v>
      </c>
      <c r="T4613" s="11">
        <f>shipments9[[#This Row],[Amount]]/shipments9[[#This Row],[Boxes]]</f>
        <v>9</v>
      </c>
    </row>
    <row r="4614" spans="1:20" hidden="1" x14ac:dyDescent="0.25">
      <c r="A4614" t="s">
        <v>4811</v>
      </c>
      <c r="B4614" t="s">
        <v>58</v>
      </c>
      <c r="C4614" t="s">
        <v>135</v>
      </c>
      <c r="D4614" t="s">
        <v>28</v>
      </c>
      <c r="E4614" s="1">
        <v>45266</v>
      </c>
      <c r="F4614" s="1" t="str">
        <f>TEXT(shipments9[[#This Row],[Shipdate]],"ddd")</f>
        <v>Wed</v>
      </c>
      <c r="G4614" s="1" t="str">
        <f>IF(OR(shipments9[[#This Row],[Day Name]]="Sat",shipments9[[#This Row],[Day Name]]="Sun"),"Weekend","Weekday")</f>
        <v>Weekday</v>
      </c>
      <c r="H4614">
        <v>5584.5</v>
      </c>
      <c r="I4614">
        <v>224</v>
      </c>
      <c r="J4614" t="s">
        <v>172</v>
      </c>
      <c r="K4614" t="s">
        <v>8151</v>
      </c>
      <c r="L4614" t="s">
        <v>8152</v>
      </c>
      <c r="M4614">
        <v>12</v>
      </c>
      <c r="N4614" t="s">
        <v>8166</v>
      </c>
      <c r="O4614" s="4">
        <f>INDEX(products[Cost_per_box], MATCH(shipments9[[#This Row],[PID]], products[PID], 0))</f>
        <v>9.94</v>
      </c>
      <c r="P4614" s="4">
        <f>shipments9[[#This Row],[Boxes]]*shipments9[[#This Row],[Cost Per Box]]</f>
        <v>2226.56</v>
      </c>
      <c r="Q4614" s="4">
        <f>shipments9[[#This Row],[Amount]] -shipments9[[#This Row],[total cost]]</f>
        <v>3357.94</v>
      </c>
      <c r="R4614" s="4" t="str">
        <f>IF(shipments9[[#This Row],[Gross Profit]]&lt;0,"Loss","Profit")</f>
        <v>Profit</v>
      </c>
      <c r="S4614" s="9">
        <f>shipments9[[#This Row],[Gross Profit]]/shipments9[[#This Row],[Amount]]</f>
        <v>0.60129644551884687</v>
      </c>
      <c r="T4614" s="11">
        <f>shipments9[[#This Row],[Amount]]/shipments9[[#This Row],[Boxes]]</f>
        <v>24.930803571428573</v>
      </c>
    </row>
    <row r="4615" spans="1:20" hidden="1" x14ac:dyDescent="0.25">
      <c r="A4615" t="s">
        <v>4812</v>
      </c>
      <c r="B4615" t="s">
        <v>58</v>
      </c>
      <c r="C4615" t="s">
        <v>145</v>
      </c>
      <c r="D4615" t="s">
        <v>28</v>
      </c>
      <c r="E4615" s="1">
        <v>45377</v>
      </c>
      <c r="F4615" s="1" t="str">
        <f>TEXT(shipments9[[#This Row],[Shipdate]],"ddd")</f>
        <v>Tue</v>
      </c>
      <c r="G4615" s="1" t="str">
        <f>IF(OR(shipments9[[#This Row],[Day Name]]="Sat",shipments9[[#This Row],[Day Name]]="Sun"),"Weekend","Weekday")</f>
        <v>Weekday</v>
      </c>
      <c r="H4615">
        <v>5593.5</v>
      </c>
      <c r="I4615">
        <v>400</v>
      </c>
      <c r="J4615" t="s">
        <v>172</v>
      </c>
      <c r="K4615" t="s">
        <v>8155</v>
      </c>
      <c r="L4615" t="s">
        <v>8156</v>
      </c>
      <c r="M4615">
        <v>3</v>
      </c>
      <c r="N4615" t="s">
        <v>8164</v>
      </c>
      <c r="O4615" s="4">
        <f>INDEX(products[Cost_per_box], MATCH(shipments9[[#This Row],[PID]], products[PID], 0))</f>
        <v>4.74</v>
      </c>
      <c r="P4615" s="4">
        <f>shipments9[[#This Row],[Boxes]]*shipments9[[#This Row],[Cost Per Box]]</f>
        <v>1896</v>
      </c>
      <c r="Q4615" s="4">
        <f>shipments9[[#This Row],[Amount]] -shipments9[[#This Row],[total cost]]</f>
        <v>3697.5</v>
      </c>
      <c r="R4615" s="4" t="str">
        <f>IF(shipments9[[#This Row],[Gross Profit]]&lt;0,"Loss","Profit")</f>
        <v>Profit</v>
      </c>
      <c r="S4615" s="9">
        <f>shipments9[[#This Row],[Gross Profit]]/shipments9[[#This Row],[Amount]]</f>
        <v>0.66103513006167869</v>
      </c>
      <c r="T4615" s="11">
        <f>shipments9[[#This Row],[Amount]]/shipments9[[#This Row],[Boxes]]</f>
        <v>13.983750000000001</v>
      </c>
    </row>
    <row r="4616" spans="1:20" hidden="1" x14ac:dyDescent="0.25">
      <c r="A4616" t="s">
        <v>4813</v>
      </c>
      <c r="B4616" t="s">
        <v>58</v>
      </c>
      <c r="C4616" t="s">
        <v>121</v>
      </c>
      <c r="D4616" t="s">
        <v>28</v>
      </c>
      <c r="E4616" s="1">
        <v>45421</v>
      </c>
      <c r="F4616" s="1" t="str">
        <f>TEXT(shipments9[[#This Row],[Shipdate]],"ddd")</f>
        <v>Thu</v>
      </c>
      <c r="G4616" s="1" t="str">
        <f>IF(OR(shipments9[[#This Row],[Day Name]]="Sat",shipments9[[#This Row],[Day Name]]="Sun"),"Weekend","Weekday")</f>
        <v>Weekday</v>
      </c>
      <c r="H4616">
        <v>12219.75</v>
      </c>
      <c r="I4616">
        <v>764</v>
      </c>
      <c r="J4616" t="s">
        <v>172</v>
      </c>
      <c r="K4616" t="s">
        <v>8155</v>
      </c>
      <c r="L4616" t="s">
        <v>8154</v>
      </c>
      <c r="M4616">
        <v>5</v>
      </c>
      <c r="N4616" t="s">
        <v>201</v>
      </c>
      <c r="O4616" s="4">
        <f>INDEX(products[Cost_per_box], MATCH(shipments9[[#This Row],[PID]], products[PID], 0))</f>
        <v>5.26</v>
      </c>
      <c r="P4616" s="4">
        <f>shipments9[[#This Row],[Boxes]]*shipments9[[#This Row],[Cost Per Box]]</f>
        <v>4018.64</v>
      </c>
      <c r="Q4616" s="4">
        <f>shipments9[[#This Row],[Amount]] -shipments9[[#This Row],[total cost]]</f>
        <v>8201.11</v>
      </c>
      <c r="R4616" s="4" t="str">
        <f>IF(shipments9[[#This Row],[Gross Profit]]&lt;0,"Loss","Profit")</f>
        <v>Profit</v>
      </c>
      <c r="S4616" s="9">
        <f>shipments9[[#This Row],[Gross Profit]]/shipments9[[#This Row],[Amount]]</f>
        <v>0.67113566153153714</v>
      </c>
      <c r="T4616" s="11">
        <f>shipments9[[#This Row],[Amount]]/shipments9[[#This Row],[Boxes]]</f>
        <v>15.99443717277487</v>
      </c>
    </row>
    <row r="4617" spans="1:20" hidden="1" x14ac:dyDescent="0.25">
      <c r="A4617" t="s">
        <v>4814</v>
      </c>
      <c r="B4617" t="s">
        <v>58</v>
      </c>
      <c r="C4617" t="s">
        <v>121</v>
      </c>
      <c r="D4617" t="s">
        <v>28</v>
      </c>
      <c r="E4617" s="1">
        <v>44951</v>
      </c>
      <c r="F4617" s="1" t="str">
        <f>TEXT(shipments9[[#This Row],[Shipdate]],"ddd")</f>
        <v>Wed</v>
      </c>
      <c r="G4617" s="1" t="str">
        <f>IF(OR(shipments9[[#This Row],[Day Name]]="Sat",shipments9[[#This Row],[Day Name]]="Sun"),"Weekend","Weekday")</f>
        <v>Weekday</v>
      </c>
      <c r="H4617">
        <v>355.5</v>
      </c>
      <c r="I4617">
        <v>28</v>
      </c>
      <c r="J4617" t="s">
        <v>172</v>
      </c>
      <c r="K4617" t="s">
        <v>8151</v>
      </c>
      <c r="L4617" t="s">
        <v>8156</v>
      </c>
      <c r="M4617">
        <v>1</v>
      </c>
      <c r="N4617" t="s">
        <v>8163</v>
      </c>
      <c r="O4617" s="4">
        <f>INDEX(products[Cost_per_box], MATCH(shipments9[[#This Row],[PID]], products[PID], 0))</f>
        <v>5.26</v>
      </c>
      <c r="P4617" s="4">
        <f>shipments9[[#This Row],[Boxes]]*shipments9[[#This Row],[Cost Per Box]]</f>
        <v>147.28</v>
      </c>
      <c r="Q4617" s="4">
        <f>shipments9[[#This Row],[Amount]] -shipments9[[#This Row],[total cost]]</f>
        <v>208.22</v>
      </c>
      <c r="R4617" s="4" t="str">
        <f>IF(shipments9[[#This Row],[Gross Profit]]&lt;0,"Loss","Profit")</f>
        <v>Profit</v>
      </c>
      <c r="S4617" s="9">
        <f>shipments9[[#This Row],[Gross Profit]]/shipments9[[#This Row],[Amount]]</f>
        <v>0.58571026722925457</v>
      </c>
      <c r="T4617" s="11">
        <f>shipments9[[#This Row],[Amount]]/shipments9[[#This Row],[Boxes]]</f>
        <v>12.696428571428571</v>
      </c>
    </row>
    <row r="4618" spans="1:20" hidden="1" x14ac:dyDescent="0.25">
      <c r="A4618" t="s">
        <v>4815</v>
      </c>
      <c r="B4618" t="s">
        <v>58</v>
      </c>
      <c r="C4618" t="s">
        <v>137</v>
      </c>
      <c r="D4618" t="s">
        <v>28</v>
      </c>
      <c r="E4618" s="1">
        <v>45222</v>
      </c>
      <c r="F4618" s="1" t="str">
        <f>TEXT(shipments9[[#This Row],[Shipdate]],"ddd")</f>
        <v>Mon</v>
      </c>
      <c r="G4618" s="1" t="str">
        <f>IF(OR(shipments9[[#This Row],[Day Name]]="Sat",shipments9[[#This Row],[Day Name]]="Sun"),"Weekend","Weekday")</f>
        <v>Weekday</v>
      </c>
      <c r="H4618">
        <v>16022.25</v>
      </c>
      <c r="I4618">
        <v>844</v>
      </c>
      <c r="J4618" t="s">
        <v>172</v>
      </c>
      <c r="K4618" t="s">
        <v>8151</v>
      </c>
      <c r="L4618" t="s">
        <v>8152</v>
      </c>
      <c r="M4618">
        <v>10</v>
      </c>
      <c r="N4618" t="s">
        <v>8153</v>
      </c>
      <c r="O4618" s="4">
        <f>INDEX(products[Cost_per_box], MATCH(shipments9[[#This Row],[PID]], products[PID], 0))</f>
        <v>7.73</v>
      </c>
      <c r="P4618" s="4">
        <f>shipments9[[#This Row],[Boxes]]*shipments9[[#This Row],[Cost Per Box]]</f>
        <v>6524.1200000000008</v>
      </c>
      <c r="Q4618" s="4">
        <f>shipments9[[#This Row],[Amount]] -shipments9[[#This Row],[total cost]]</f>
        <v>9498.1299999999992</v>
      </c>
      <c r="R4618" s="4" t="str">
        <f>IF(shipments9[[#This Row],[Gross Profit]]&lt;0,"Loss","Profit")</f>
        <v>Profit</v>
      </c>
      <c r="S4618" s="9">
        <f>shipments9[[#This Row],[Gross Profit]]/shipments9[[#This Row],[Amount]]</f>
        <v>0.5928087503315701</v>
      </c>
      <c r="T4618" s="11">
        <f>shipments9[[#This Row],[Amount]]/shipments9[[#This Row],[Boxes]]</f>
        <v>18.983708530805686</v>
      </c>
    </row>
    <row r="4619" spans="1:20" hidden="1" x14ac:dyDescent="0.25">
      <c r="A4619" t="s">
        <v>4816</v>
      </c>
      <c r="B4619" t="s">
        <v>58</v>
      </c>
      <c r="C4619" t="s">
        <v>153</v>
      </c>
      <c r="D4619" t="s">
        <v>28</v>
      </c>
      <c r="E4619" s="1">
        <v>45218</v>
      </c>
      <c r="F4619" s="1" t="str">
        <f>TEXT(shipments9[[#This Row],[Shipdate]],"ddd")</f>
        <v>Thu</v>
      </c>
      <c r="G4619" s="1" t="str">
        <f>IF(OR(shipments9[[#This Row],[Day Name]]="Sat",shipments9[[#This Row],[Day Name]]="Sun"),"Weekend","Weekday")</f>
        <v>Weekday</v>
      </c>
      <c r="H4619">
        <v>12903.75</v>
      </c>
      <c r="I4619">
        <v>760</v>
      </c>
      <c r="J4619" t="s">
        <v>172</v>
      </c>
      <c r="K4619" t="s">
        <v>8151</v>
      </c>
      <c r="L4619" t="s">
        <v>8152</v>
      </c>
      <c r="M4619">
        <v>10</v>
      </c>
      <c r="N4619" t="s">
        <v>8153</v>
      </c>
      <c r="O4619" s="4">
        <f>INDEX(products[Cost_per_box], MATCH(shipments9[[#This Row],[PID]], products[PID], 0))</f>
        <v>9.57</v>
      </c>
      <c r="P4619" s="4">
        <f>shipments9[[#This Row],[Boxes]]*shipments9[[#This Row],[Cost Per Box]]</f>
        <v>7273.2</v>
      </c>
      <c r="Q4619" s="4">
        <f>shipments9[[#This Row],[Amount]] -shipments9[[#This Row],[total cost]]</f>
        <v>5630.55</v>
      </c>
      <c r="R4619" s="4" t="str">
        <f>IF(shipments9[[#This Row],[Gross Profit]]&lt;0,"Loss","Profit")</f>
        <v>Profit</v>
      </c>
      <c r="S4619" s="9">
        <f>shipments9[[#This Row],[Gross Profit]]/shipments9[[#This Row],[Amount]]</f>
        <v>0.43634989828538218</v>
      </c>
      <c r="T4619" s="11">
        <f>shipments9[[#This Row],[Amount]]/shipments9[[#This Row],[Boxes]]</f>
        <v>16.97861842105263</v>
      </c>
    </row>
    <row r="4620" spans="1:20" hidden="1" x14ac:dyDescent="0.25">
      <c r="A4620" t="s">
        <v>4817</v>
      </c>
      <c r="B4620" t="s">
        <v>58</v>
      </c>
      <c r="C4620" t="s">
        <v>163</v>
      </c>
      <c r="D4620" t="s">
        <v>28</v>
      </c>
      <c r="E4620" s="1">
        <v>45244</v>
      </c>
      <c r="F4620" s="1" t="str">
        <f>TEXT(shipments9[[#This Row],[Shipdate]],"ddd")</f>
        <v>Tue</v>
      </c>
      <c r="G4620" s="1" t="str">
        <f>IF(OR(shipments9[[#This Row],[Day Name]]="Sat",shipments9[[#This Row],[Day Name]]="Sun"),"Weekend","Weekday")</f>
        <v>Weekday</v>
      </c>
      <c r="H4620">
        <v>409.5</v>
      </c>
      <c r="I4620">
        <v>38</v>
      </c>
      <c r="J4620" t="s">
        <v>172</v>
      </c>
      <c r="K4620" t="s">
        <v>8151</v>
      </c>
      <c r="L4620" t="s">
        <v>8152</v>
      </c>
      <c r="M4620">
        <v>11</v>
      </c>
      <c r="N4620" t="s">
        <v>8165</v>
      </c>
      <c r="O4620" s="4">
        <f>INDEX(products[Cost_per_box], MATCH(shipments9[[#This Row],[PID]], products[PID], 0))</f>
        <v>3.32</v>
      </c>
      <c r="P4620" s="4">
        <f>shipments9[[#This Row],[Boxes]]*shipments9[[#This Row],[Cost Per Box]]</f>
        <v>126.16</v>
      </c>
      <c r="Q4620" s="4">
        <f>shipments9[[#This Row],[Amount]] -shipments9[[#This Row],[total cost]]</f>
        <v>283.34000000000003</v>
      </c>
      <c r="R4620" s="4" t="str">
        <f>IF(shipments9[[#This Row],[Gross Profit]]&lt;0,"Loss","Profit")</f>
        <v>Profit</v>
      </c>
      <c r="S4620" s="9">
        <f>shipments9[[#This Row],[Gross Profit]]/shipments9[[#This Row],[Amount]]</f>
        <v>0.69191697191697199</v>
      </c>
      <c r="T4620" s="11">
        <f>shipments9[[#This Row],[Amount]]/shipments9[[#This Row],[Boxes]]</f>
        <v>10.776315789473685</v>
      </c>
    </row>
    <row r="4621" spans="1:20" hidden="1" x14ac:dyDescent="0.25">
      <c r="A4621" t="s">
        <v>4818</v>
      </c>
      <c r="B4621" t="s">
        <v>58</v>
      </c>
      <c r="C4621" t="s">
        <v>135</v>
      </c>
      <c r="D4621" t="s">
        <v>28</v>
      </c>
      <c r="E4621" s="1">
        <v>44950</v>
      </c>
      <c r="F4621" s="1" t="str">
        <f>TEXT(shipments9[[#This Row],[Shipdate]],"ddd")</f>
        <v>Tue</v>
      </c>
      <c r="G4621" s="1" t="str">
        <f>IF(OR(shipments9[[#This Row],[Day Name]]="Sat",shipments9[[#This Row],[Day Name]]="Sun"),"Weekend","Weekday")</f>
        <v>Weekday</v>
      </c>
      <c r="H4621">
        <v>5249.25</v>
      </c>
      <c r="I4621">
        <v>202</v>
      </c>
      <c r="J4621" t="s">
        <v>172</v>
      </c>
      <c r="K4621" t="s">
        <v>8151</v>
      </c>
      <c r="L4621" t="s">
        <v>8156</v>
      </c>
      <c r="M4621">
        <v>1</v>
      </c>
      <c r="N4621" t="s">
        <v>8163</v>
      </c>
      <c r="O4621" s="4">
        <f>INDEX(products[Cost_per_box], MATCH(shipments9[[#This Row],[PID]], products[PID], 0))</f>
        <v>9.94</v>
      </c>
      <c r="P4621" s="4">
        <f>shipments9[[#This Row],[Boxes]]*shipments9[[#This Row],[Cost Per Box]]</f>
        <v>2007.8799999999999</v>
      </c>
      <c r="Q4621" s="4">
        <f>shipments9[[#This Row],[Amount]] -shipments9[[#This Row],[total cost]]</f>
        <v>3241.37</v>
      </c>
      <c r="R4621" s="4" t="str">
        <f>IF(shipments9[[#This Row],[Gross Profit]]&lt;0,"Loss","Profit")</f>
        <v>Profit</v>
      </c>
      <c r="S4621" s="9">
        <f>shipments9[[#This Row],[Gross Profit]]/shipments9[[#This Row],[Amount]]</f>
        <v>0.61749202266990522</v>
      </c>
      <c r="T4621" s="11">
        <f>shipments9[[#This Row],[Amount]]/shipments9[[#This Row],[Boxes]]</f>
        <v>25.986386138613863</v>
      </c>
    </row>
    <row r="4622" spans="1:20" hidden="1" x14ac:dyDescent="0.25">
      <c r="A4622" t="s">
        <v>4819</v>
      </c>
      <c r="B4622" t="s">
        <v>58</v>
      </c>
      <c r="C4622" t="s">
        <v>135</v>
      </c>
      <c r="D4622" t="s">
        <v>28</v>
      </c>
      <c r="E4622" s="1">
        <v>45282</v>
      </c>
      <c r="F4622" s="1" t="str">
        <f>TEXT(shipments9[[#This Row],[Shipdate]],"ddd")</f>
        <v>Fri</v>
      </c>
      <c r="G4622" s="1" t="str">
        <f>IF(OR(shipments9[[#This Row],[Day Name]]="Sat",shipments9[[#This Row],[Day Name]]="Sun"),"Weekend","Weekday")</f>
        <v>Weekday</v>
      </c>
      <c r="H4622">
        <v>4747.5</v>
      </c>
      <c r="I4622">
        <v>198</v>
      </c>
      <c r="J4622" t="s">
        <v>172</v>
      </c>
      <c r="K4622" t="s">
        <v>8151</v>
      </c>
      <c r="L4622" t="s">
        <v>8152</v>
      </c>
      <c r="M4622">
        <v>12</v>
      </c>
      <c r="N4622" t="s">
        <v>8166</v>
      </c>
      <c r="O4622" s="4">
        <f>INDEX(products[Cost_per_box], MATCH(shipments9[[#This Row],[PID]], products[PID], 0))</f>
        <v>9.94</v>
      </c>
      <c r="P4622" s="4">
        <f>shipments9[[#This Row],[Boxes]]*shipments9[[#This Row],[Cost Per Box]]</f>
        <v>1968.12</v>
      </c>
      <c r="Q4622" s="4">
        <f>shipments9[[#This Row],[Amount]] -shipments9[[#This Row],[total cost]]</f>
        <v>2779.38</v>
      </c>
      <c r="R4622" s="4" t="str">
        <f>IF(shipments9[[#This Row],[Gross Profit]]&lt;0,"Loss","Profit")</f>
        <v>Profit</v>
      </c>
      <c r="S4622" s="9">
        <f>shipments9[[#This Row],[Gross Profit]]/shipments9[[#This Row],[Amount]]</f>
        <v>0.5854407582938389</v>
      </c>
      <c r="T4622" s="11">
        <f>shipments9[[#This Row],[Amount]]/shipments9[[#This Row],[Boxes]]</f>
        <v>23.977272727272727</v>
      </c>
    </row>
    <row r="4623" spans="1:20" hidden="1" x14ac:dyDescent="0.25">
      <c r="A4623" t="s">
        <v>4820</v>
      </c>
      <c r="B4623" t="s">
        <v>58</v>
      </c>
      <c r="C4623" t="s">
        <v>141</v>
      </c>
      <c r="D4623" t="s">
        <v>28</v>
      </c>
      <c r="E4623" s="1">
        <v>45238</v>
      </c>
      <c r="F4623" s="1" t="str">
        <f>TEXT(shipments9[[#This Row],[Shipdate]],"ddd")</f>
        <v>Wed</v>
      </c>
      <c r="G4623" s="1" t="str">
        <f>IF(OR(shipments9[[#This Row],[Day Name]]="Sat",shipments9[[#This Row],[Day Name]]="Sun"),"Weekend","Weekday")</f>
        <v>Weekday</v>
      </c>
      <c r="H4623">
        <v>470.25</v>
      </c>
      <c r="I4623">
        <v>40</v>
      </c>
      <c r="J4623" t="s">
        <v>172</v>
      </c>
      <c r="K4623" t="s">
        <v>8151</v>
      </c>
      <c r="L4623" t="s">
        <v>8152</v>
      </c>
      <c r="M4623">
        <v>11</v>
      </c>
      <c r="N4623" t="s">
        <v>8165</v>
      </c>
      <c r="O4623" s="4">
        <f>INDEX(products[Cost_per_box], MATCH(shipments9[[#This Row],[PID]], products[PID], 0))</f>
        <v>8.2200000000000006</v>
      </c>
      <c r="P4623" s="4">
        <f>shipments9[[#This Row],[Boxes]]*shipments9[[#This Row],[Cost Per Box]]</f>
        <v>328.8</v>
      </c>
      <c r="Q4623" s="4">
        <f>shipments9[[#This Row],[Amount]] -shipments9[[#This Row],[total cost]]</f>
        <v>141.44999999999999</v>
      </c>
      <c r="R4623" s="4" t="str">
        <f>IF(shipments9[[#This Row],[Gross Profit]]&lt;0,"Loss","Profit")</f>
        <v>Profit</v>
      </c>
      <c r="S4623" s="9">
        <f>shipments9[[#This Row],[Gross Profit]]/shipments9[[#This Row],[Amount]]</f>
        <v>0.30079744816586917</v>
      </c>
      <c r="T4623" s="11">
        <f>shipments9[[#This Row],[Amount]]/shipments9[[#This Row],[Boxes]]</f>
        <v>11.75625</v>
      </c>
    </row>
    <row r="4624" spans="1:20" hidden="1" x14ac:dyDescent="0.25">
      <c r="A4624" t="s">
        <v>4821</v>
      </c>
      <c r="B4624" t="s">
        <v>58</v>
      </c>
      <c r="C4624" t="s">
        <v>145</v>
      </c>
      <c r="D4624" t="s">
        <v>28</v>
      </c>
      <c r="E4624" s="1">
        <v>45336</v>
      </c>
      <c r="F4624" s="1" t="str">
        <f>TEXT(shipments9[[#This Row],[Shipdate]],"ddd")</f>
        <v>Wed</v>
      </c>
      <c r="G4624" s="1" t="str">
        <f>IF(OR(shipments9[[#This Row],[Day Name]]="Sat",shipments9[[#This Row],[Day Name]]="Sun"),"Weekend","Weekday")</f>
        <v>Weekday</v>
      </c>
      <c r="H4624">
        <v>9508.5</v>
      </c>
      <c r="I4624">
        <v>732</v>
      </c>
      <c r="J4624" t="s">
        <v>172</v>
      </c>
      <c r="K4624" t="s">
        <v>8155</v>
      </c>
      <c r="L4624" t="s">
        <v>8156</v>
      </c>
      <c r="M4624">
        <v>2</v>
      </c>
      <c r="N4624" t="s">
        <v>8157</v>
      </c>
      <c r="O4624" s="4">
        <f>INDEX(products[Cost_per_box], MATCH(shipments9[[#This Row],[PID]], products[PID], 0))</f>
        <v>4.74</v>
      </c>
      <c r="P4624" s="4">
        <f>shipments9[[#This Row],[Boxes]]*shipments9[[#This Row],[Cost Per Box]]</f>
        <v>3469.6800000000003</v>
      </c>
      <c r="Q4624" s="4">
        <f>shipments9[[#This Row],[Amount]] -shipments9[[#This Row],[total cost]]</f>
        <v>6038.82</v>
      </c>
      <c r="R4624" s="4" t="str">
        <f>IF(shipments9[[#This Row],[Gross Profit]]&lt;0,"Loss","Profit")</f>
        <v>Profit</v>
      </c>
      <c r="S4624" s="9">
        <f>shipments9[[#This Row],[Gross Profit]]/shipments9[[#This Row],[Amount]]</f>
        <v>0.63509701845716982</v>
      </c>
      <c r="T4624" s="11">
        <f>shipments9[[#This Row],[Amount]]/shipments9[[#This Row],[Boxes]]</f>
        <v>12.989754098360656</v>
      </c>
    </row>
    <row r="4625" spans="1:20" hidden="1" x14ac:dyDescent="0.25">
      <c r="A4625" t="s">
        <v>4822</v>
      </c>
      <c r="B4625" t="s">
        <v>58</v>
      </c>
      <c r="C4625" t="s">
        <v>149</v>
      </c>
      <c r="D4625" t="s">
        <v>28</v>
      </c>
      <c r="E4625" s="1">
        <v>45273</v>
      </c>
      <c r="F4625" s="1" t="str">
        <f>TEXT(shipments9[[#This Row],[Shipdate]],"ddd")</f>
        <v>Wed</v>
      </c>
      <c r="G4625" s="1" t="str">
        <f>IF(OR(shipments9[[#This Row],[Day Name]]="Sat",shipments9[[#This Row],[Day Name]]="Sun"),"Weekend","Weekday")</f>
        <v>Weekday</v>
      </c>
      <c r="H4625">
        <v>6027.75</v>
      </c>
      <c r="I4625">
        <v>355</v>
      </c>
      <c r="J4625" t="s">
        <v>172</v>
      </c>
      <c r="K4625" t="s">
        <v>8151</v>
      </c>
      <c r="L4625" t="s">
        <v>8152</v>
      </c>
      <c r="M4625">
        <v>12</v>
      </c>
      <c r="N4625" t="s">
        <v>8166</v>
      </c>
      <c r="O4625" s="4">
        <f>INDEX(products[Cost_per_box], MATCH(shipments9[[#This Row],[PID]], products[PID], 0))</f>
        <v>6.43</v>
      </c>
      <c r="P4625" s="4">
        <f>shipments9[[#This Row],[Boxes]]*shipments9[[#This Row],[Cost Per Box]]</f>
        <v>2282.65</v>
      </c>
      <c r="Q4625" s="4">
        <f>shipments9[[#This Row],[Amount]] -shipments9[[#This Row],[total cost]]</f>
        <v>3745.1</v>
      </c>
      <c r="R4625" s="4" t="str">
        <f>IF(shipments9[[#This Row],[Gross Profit]]&lt;0,"Loss","Profit")</f>
        <v>Profit</v>
      </c>
      <c r="S4625" s="9">
        <f>shipments9[[#This Row],[Gross Profit]]/shipments9[[#This Row],[Amount]]</f>
        <v>0.6213097756210858</v>
      </c>
      <c r="T4625" s="11">
        <f>shipments9[[#This Row],[Amount]]/shipments9[[#This Row],[Boxes]]</f>
        <v>16.979577464788733</v>
      </c>
    </row>
    <row r="4626" spans="1:20" hidden="1" x14ac:dyDescent="0.25">
      <c r="A4626" t="s">
        <v>4823</v>
      </c>
      <c r="B4626" t="s">
        <v>58</v>
      </c>
      <c r="C4626" t="s">
        <v>121</v>
      </c>
      <c r="D4626" t="s">
        <v>28</v>
      </c>
      <c r="E4626" s="1">
        <v>45149</v>
      </c>
      <c r="F4626" s="1" t="str">
        <f>TEXT(shipments9[[#This Row],[Shipdate]],"ddd")</f>
        <v>Fri</v>
      </c>
      <c r="G4626" s="1" t="str">
        <f>IF(OR(shipments9[[#This Row],[Day Name]]="Sat",shipments9[[#This Row],[Day Name]]="Sun"),"Weekend","Weekday")</f>
        <v>Weekday</v>
      </c>
      <c r="H4626">
        <v>7796.25</v>
      </c>
      <c r="I4626">
        <v>520</v>
      </c>
      <c r="J4626" t="s">
        <v>172</v>
      </c>
      <c r="K4626" t="s">
        <v>8151</v>
      </c>
      <c r="L4626" t="s">
        <v>8160</v>
      </c>
      <c r="M4626">
        <v>8</v>
      </c>
      <c r="N4626" t="s">
        <v>8162</v>
      </c>
      <c r="O4626" s="4">
        <f>INDEX(products[Cost_per_box], MATCH(shipments9[[#This Row],[PID]], products[PID], 0))</f>
        <v>5.26</v>
      </c>
      <c r="P4626" s="4">
        <f>shipments9[[#This Row],[Boxes]]*shipments9[[#This Row],[Cost Per Box]]</f>
        <v>2735.2</v>
      </c>
      <c r="Q4626" s="4">
        <f>shipments9[[#This Row],[Amount]] -shipments9[[#This Row],[total cost]]</f>
        <v>5061.05</v>
      </c>
      <c r="R4626" s="4" t="str">
        <f>IF(shipments9[[#This Row],[Gross Profit]]&lt;0,"Loss","Profit")</f>
        <v>Profit</v>
      </c>
      <c r="S4626" s="9">
        <f>shipments9[[#This Row],[Gross Profit]]/shipments9[[#This Row],[Amount]]</f>
        <v>0.64916466249799587</v>
      </c>
      <c r="T4626" s="11">
        <f>shipments9[[#This Row],[Amount]]/shipments9[[#This Row],[Boxes]]</f>
        <v>14.992788461538462</v>
      </c>
    </row>
    <row r="4627" spans="1:20" hidden="1" x14ac:dyDescent="0.25">
      <c r="A4627" t="s">
        <v>4824</v>
      </c>
      <c r="B4627" t="s">
        <v>58</v>
      </c>
      <c r="C4627" t="s">
        <v>126</v>
      </c>
      <c r="D4627" t="s">
        <v>28</v>
      </c>
      <c r="E4627" s="1">
        <v>44984</v>
      </c>
      <c r="F4627" s="1" t="str">
        <f>TEXT(shipments9[[#This Row],[Shipdate]],"ddd")</f>
        <v>Mon</v>
      </c>
      <c r="G4627" s="1" t="str">
        <f>IF(OR(shipments9[[#This Row],[Day Name]]="Sat",shipments9[[#This Row],[Day Name]]="Sun"),"Weekend","Weekday")</f>
        <v>Weekday</v>
      </c>
      <c r="H4627">
        <v>9164.25</v>
      </c>
      <c r="I4627">
        <v>764</v>
      </c>
      <c r="J4627" t="s">
        <v>172</v>
      </c>
      <c r="K4627" t="s">
        <v>8151</v>
      </c>
      <c r="L4627" t="s">
        <v>8156</v>
      </c>
      <c r="M4627">
        <v>2</v>
      </c>
      <c r="N4627" t="s">
        <v>8157</v>
      </c>
      <c r="O4627" s="4">
        <f>INDEX(products[Cost_per_box], MATCH(shipments9[[#This Row],[PID]], products[PID], 0))</f>
        <v>5.15</v>
      </c>
      <c r="P4627" s="4">
        <f>shipments9[[#This Row],[Boxes]]*shipments9[[#This Row],[Cost Per Box]]</f>
        <v>3934.6000000000004</v>
      </c>
      <c r="Q4627" s="4">
        <f>shipments9[[#This Row],[Amount]] -shipments9[[#This Row],[total cost]]</f>
        <v>5229.6499999999996</v>
      </c>
      <c r="R4627" s="4" t="str">
        <f>IF(shipments9[[#This Row],[Gross Profit]]&lt;0,"Loss","Profit")</f>
        <v>Profit</v>
      </c>
      <c r="S4627" s="9">
        <f>shipments9[[#This Row],[Gross Profit]]/shipments9[[#This Row],[Amount]]</f>
        <v>0.5706577188531522</v>
      </c>
      <c r="T4627" s="11">
        <f>shipments9[[#This Row],[Amount]]/shipments9[[#This Row],[Boxes]]</f>
        <v>11.995091623036648</v>
      </c>
    </row>
    <row r="4628" spans="1:20" hidden="1" x14ac:dyDescent="0.25">
      <c r="A4628" t="s">
        <v>4825</v>
      </c>
      <c r="B4628" t="s">
        <v>58</v>
      </c>
      <c r="C4628" t="s">
        <v>135</v>
      </c>
      <c r="D4628" t="s">
        <v>28</v>
      </c>
      <c r="E4628" s="1">
        <v>45436</v>
      </c>
      <c r="F4628" s="1" t="str">
        <f>TEXT(shipments9[[#This Row],[Shipdate]],"ddd")</f>
        <v>Fri</v>
      </c>
      <c r="G4628" s="1" t="str">
        <f>IF(OR(shipments9[[#This Row],[Day Name]]="Sat",shipments9[[#This Row],[Day Name]]="Sun"),"Weekend","Weekday")</f>
        <v>Weekday</v>
      </c>
      <c r="H4628">
        <v>4441.5</v>
      </c>
      <c r="I4628">
        <v>165</v>
      </c>
      <c r="J4628" t="s">
        <v>172</v>
      </c>
      <c r="K4628" t="s">
        <v>8155</v>
      </c>
      <c r="L4628" t="s">
        <v>8154</v>
      </c>
      <c r="M4628">
        <v>5</v>
      </c>
      <c r="N4628" t="s">
        <v>201</v>
      </c>
      <c r="O4628" s="4">
        <f>INDEX(products[Cost_per_box], MATCH(shipments9[[#This Row],[PID]], products[PID], 0))</f>
        <v>9.94</v>
      </c>
      <c r="P4628" s="4">
        <f>shipments9[[#This Row],[Boxes]]*shipments9[[#This Row],[Cost Per Box]]</f>
        <v>1640.1</v>
      </c>
      <c r="Q4628" s="4">
        <f>shipments9[[#This Row],[Amount]] -shipments9[[#This Row],[total cost]]</f>
        <v>2801.4</v>
      </c>
      <c r="R4628" s="4" t="str">
        <f>IF(shipments9[[#This Row],[Gross Profit]]&lt;0,"Loss","Profit")</f>
        <v>Profit</v>
      </c>
      <c r="S4628" s="9">
        <f>shipments9[[#This Row],[Gross Profit]]/shipments9[[#This Row],[Amount]]</f>
        <v>0.63073286052009458</v>
      </c>
      <c r="T4628" s="11">
        <f>shipments9[[#This Row],[Amount]]/shipments9[[#This Row],[Boxes]]</f>
        <v>26.918181818181818</v>
      </c>
    </row>
    <row r="4629" spans="1:20" hidden="1" x14ac:dyDescent="0.25">
      <c r="A4629" t="s">
        <v>4826</v>
      </c>
      <c r="B4629" t="s">
        <v>58</v>
      </c>
      <c r="C4629" t="s">
        <v>141</v>
      </c>
      <c r="D4629" t="s">
        <v>28</v>
      </c>
      <c r="E4629" s="1">
        <v>45327</v>
      </c>
      <c r="F4629" s="1" t="str">
        <f>TEXT(shipments9[[#This Row],[Shipdate]],"ddd")</f>
        <v>Mon</v>
      </c>
      <c r="G4629" s="1" t="str">
        <f>IF(OR(shipments9[[#This Row],[Day Name]]="Sat",shipments9[[#This Row],[Day Name]]="Sun"),"Weekend","Weekday")</f>
        <v>Weekday</v>
      </c>
      <c r="H4629">
        <v>11135.25</v>
      </c>
      <c r="I4629">
        <v>857</v>
      </c>
      <c r="J4629" t="s">
        <v>172</v>
      </c>
      <c r="K4629" t="s">
        <v>8155</v>
      </c>
      <c r="L4629" t="s">
        <v>8156</v>
      </c>
      <c r="M4629">
        <v>2</v>
      </c>
      <c r="N4629" t="s">
        <v>8157</v>
      </c>
      <c r="O4629" s="4">
        <f>INDEX(products[Cost_per_box], MATCH(shipments9[[#This Row],[PID]], products[PID], 0))</f>
        <v>8.2200000000000006</v>
      </c>
      <c r="P4629" s="4">
        <f>shipments9[[#This Row],[Boxes]]*shipments9[[#This Row],[Cost Per Box]]</f>
        <v>7044.5400000000009</v>
      </c>
      <c r="Q4629" s="4">
        <f>shipments9[[#This Row],[Amount]] -shipments9[[#This Row],[total cost]]</f>
        <v>4090.7099999999991</v>
      </c>
      <c r="R4629" s="4" t="str">
        <f>IF(shipments9[[#This Row],[Gross Profit]]&lt;0,"Loss","Profit")</f>
        <v>Profit</v>
      </c>
      <c r="S4629" s="9">
        <f>shipments9[[#This Row],[Gross Profit]]/shipments9[[#This Row],[Amount]]</f>
        <v>0.36736579780427014</v>
      </c>
      <c r="T4629" s="11">
        <f>shipments9[[#This Row],[Amount]]/shipments9[[#This Row],[Boxes]]</f>
        <v>12.993290548424737</v>
      </c>
    </row>
    <row r="4630" spans="1:20" hidden="1" x14ac:dyDescent="0.25">
      <c r="A4630" t="s">
        <v>4827</v>
      </c>
      <c r="B4630" t="s">
        <v>58</v>
      </c>
      <c r="C4630" t="s">
        <v>143</v>
      </c>
      <c r="D4630" t="s">
        <v>28</v>
      </c>
      <c r="E4630" s="1">
        <v>45434</v>
      </c>
      <c r="F4630" s="1" t="str">
        <f>TEXT(shipments9[[#This Row],[Shipdate]],"ddd")</f>
        <v>Wed</v>
      </c>
      <c r="G4630" s="1" t="str">
        <f>IF(OR(shipments9[[#This Row],[Day Name]]="Sat",shipments9[[#This Row],[Day Name]]="Sun"),"Weekend","Weekday")</f>
        <v>Weekday</v>
      </c>
      <c r="H4630">
        <v>8696.25</v>
      </c>
      <c r="I4630">
        <v>458</v>
      </c>
      <c r="J4630" t="s">
        <v>172</v>
      </c>
      <c r="K4630" t="s">
        <v>8155</v>
      </c>
      <c r="L4630" t="s">
        <v>8154</v>
      </c>
      <c r="M4630">
        <v>5</v>
      </c>
      <c r="N4630" t="s">
        <v>201</v>
      </c>
      <c r="O4630" s="4">
        <f>INDEX(products[Cost_per_box], MATCH(shipments9[[#This Row],[PID]], products[PID], 0))</f>
        <v>10.23</v>
      </c>
      <c r="P4630" s="4">
        <f>shipments9[[#This Row],[Boxes]]*shipments9[[#This Row],[Cost Per Box]]</f>
        <v>4685.34</v>
      </c>
      <c r="Q4630" s="4">
        <f>shipments9[[#This Row],[Amount]] -shipments9[[#This Row],[total cost]]</f>
        <v>4010.91</v>
      </c>
      <c r="R4630" s="4" t="str">
        <f>IF(shipments9[[#This Row],[Gross Profit]]&lt;0,"Loss","Profit")</f>
        <v>Profit</v>
      </c>
      <c r="S4630" s="9">
        <f>shipments9[[#This Row],[Gross Profit]]/shipments9[[#This Row],[Amount]]</f>
        <v>0.46122294092281152</v>
      </c>
      <c r="T4630" s="11">
        <f>shipments9[[#This Row],[Amount]]/shipments9[[#This Row],[Boxes]]</f>
        <v>18.987445414847162</v>
      </c>
    </row>
    <row r="4631" spans="1:20" hidden="1" x14ac:dyDescent="0.25">
      <c r="A4631" t="s">
        <v>4828</v>
      </c>
      <c r="B4631" t="s">
        <v>58</v>
      </c>
      <c r="C4631" t="s">
        <v>143</v>
      </c>
      <c r="D4631" t="s">
        <v>28</v>
      </c>
      <c r="E4631" s="1">
        <v>45243</v>
      </c>
      <c r="F4631" s="1" t="str">
        <f>TEXT(shipments9[[#This Row],[Shipdate]],"ddd")</f>
        <v>Mon</v>
      </c>
      <c r="G4631" s="1" t="str">
        <f>IF(OR(shipments9[[#This Row],[Day Name]]="Sat",shipments9[[#This Row],[Day Name]]="Sun"),"Weekend","Weekday")</f>
        <v>Weekday</v>
      </c>
      <c r="H4631">
        <v>7359.75</v>
      </c>
      <c r="I4631">
        <v>368</v>
      </c>
      <c r="J4631" t="s">
        <v>172</v>
      </c>
      <c r="K4631" t="s">
        <v>8151</v>
      </c>
      <c r="L4631" t="s">
        <v>8152</v>
      </c>
      <c r="M4631">
        <v>11</v>
      </c>
      <c r="N4631" t="s">
        <v>8165</v>
      </c>
      <c r="O4631" s="4">
        <f>INDEX(products[Cost_per_box], MATCH(shipments9[[#This Row],[PID]], products[PID], 0))</f>
        <v>10.23</v>
      </c>
      <c r="P4631" s="4">
        <f>shipments9[[#This Row],[Boxes]]*shipments9[[#This Row],[Cost Per Box]]</f>
        <v>3764.6400000000003</v>
      </c>
      <c r="Q4631" s="4">
        <f>shipments9[[#This Row],[Amount]] -shipments9[[#This Row],[total cost]]</f>
        <v>3595.1099999999997</v>
      </c>
      <c r="R4631" s="4" t="str">
        <f>IF(shipments9[[#This Row],[Gross Profit]]&lt;0,"Loss","Profit")</f>
        <v>Profit</v>
      </c>
      <c r="S4631" s="9">
        <f>shipments9[[#This Row],[Gross Profit]]/shipments9[[#This Row],[Amount]]</f>
        <v>0.4884826250891674</v>
      </c>
      <c r="T4631" s="11">
        <f>shipments9[[#This Row],[Amount]]/shipments9[[#This Row],[Boxes]]</f>
        <v>19.999320652173914</v>
      </c>
    </row>
    <row r="4632" spans="1:20" hidden="1" x14ac:dyDescent="0.25">
      <c r="A4632" t="s">
        <v>4829</v>
      </c>
      <c r="B4632" t="s">
        <v>58</v>
      </c>
      <c r="C4632" t="s">
        <v>157</v>
      </c>
      <c r="D4632" t="s">
        <v>28</v>
      </c>
      <c r="E4632" s="1">
        <v>45413</v>
      </c>
      <c r="F4632" s="1" t="str">
        <f>TEXT(shipments9[[#This Row],[Shipdate]],"ddd")</f>
        <v>Wed</v>
      </c>
      <c r="G4632" s="1" t="str">
        <f>IF(OR(shipments9[[#This Row],[Day Name]]="Sat",shipments9[[#This Row],[Day Name]]="Sun"),"Weekend","Weekday")</f>
        <v>Weekday</v>
      </c>
      <c r="H4632">
        <v>3514.5</v>
      </c>
      <c r="I4632">
        <v>320</v>
      </c>
      <c r="J4632" t="s">
        <v>172</v>
      </c>
      <c r="K4632" t="s">
        <v>8155</v>
      </c>
      <c r="L4632" t="s">
        <v>8154</v>
      </c>
      <c r="M4632">
        <v>5</v>
      </c>
      <c r="N4632" t="s">
        <v>201</v>
      </c>
      <c r="O4632" s="4">
        <f>INDEX(products[Cost_per_box], MATCH(shipments9[[#This Row],[PID]], products[PID], 0))</f>
        <v>6.8</v>
      </c>
      <c r="P4632" s="4">
        <f>shipments9[[#This Row],[Boxes]]*shipments9[[#This Row],[Cost Per Box]]</f>
        <v>2176</v>
      </c>
      <c r="Q4632" s="4">
        <f>shipments9[[#This Row],[Amount]] -shipments9[[#This Row],[total cost]]</f>
        <v>1338.5</v>
      </c>
      <c r="R4632" s="4" t="str">
        <f>IF(shipments9[[#This Row],[Gross Profit]]&lt;0,"Loss","Profit")</f>
        <v>Profit</v>
      </c>
      <c r="S4632" s="9">
        <f>shipments9[[#This Row],[Gross Profit]]/shipments9[[#This Row],[Amount]]</f>
        <v>0.38085076113245125</v>
      </c>
      <c r="T4632" s="11">
        <f>shipments9[[#This Row],[Amount]]/shipments9[[#This Row],[Boxes]]</f>
        <v>10.9828125</v>
      </c>
    </row>
    <row r="4633" spans="1:20" hidden="1" x14ac:dyDescent="0.25">
      <c r="A4633" t="s">
        <v>4830</v>
      </c>
      <c r="B4633" t="s">
        <v>58</v>
      </c>
      <c r="C4633" t="s">
        <v>159</v>
      </c>
      <c r="D4633" t="s">
        <v>28</v>
      </c>
      <c r="E4633" s="1">
        <v>45328</v>
      </c>
      <c r="F4633" s="1" t="str">
        <f>TEXT(shipments9[[#This Row],[Shipdate]],"ddd")</f>
        <v>Tue</v>
      </c>
      <c r="G4633" s="1" t="str">
        <f>IF(OR(shipments9[[#This Row],[Day Name]]="Sat",shipments9[[#This Row],[Day Name]]="Sun"),"Weekend","Weekday")</f>
        <v>Weekday</v>
      </c>
      <c r="H4633">
        <v>5046.75</v>
      </c>
      <c r="I4633">
        <v>202</v>
      </c>
      <c r="J4633" t="s">
        <v>172</v>
      </c>
      <c r="K4633" t="s">
        <v>8155</v>
      </c>
      <c r="L4633" t="s">
        <v>8156</v>
      </c>
      <c r="M4633">
        <v>2</v>
      </c>
      <c r="N4633" t="s">
        <v>8157</v>
      </c>
      <c r="O4633" s="4">
        <f>INDEX(products[Cost_per_box], MATCH(shipments9[[#This Row],[PID]], products[PID], 0))</f>
        <v>5.04</v>
      </c>
      <c r="P4633" s="4">
        <f>shipments9[[#This Row],[Boxes]]*shipments9[[#This Row],[Cost Per Box]]</f>
        <v>1018.08</v>
      </c>
      <c r="Q4633" s="4">
        <f>shipments9[[#This Row],[Amount]] -shipments9[[#This Row],[total cost]]</f>
        <v>4028.67</v>
      </c>
      <c r="R4633" s="4" t="str">
        <f>IF(shipments9[[#This Row],[Gross Profit]]&lt;0,"Loss","Profit")</f>
        <v>Profit</v>
      </c>
      <c r="S4633" s="9">
        <f>shipments9[[#This Row],[Gross Profit]]/shipments9[[#This Row],[Amount]]</f>
        <v>0.79827017387427557</v>
      </c>
      <c r="T4633" s="11">
        <f>shipments9[[#This Row],[Amount]]/shipments9[[#This Row],[Boxes]]</f>
        <v>24.98391089108911</v>
      </c>
    </row>
    <row r="4634" spans="1:20" hidden="1" x14ac:dyDescent="0.25">
      <c r="A4634" t="s">
        <v>4831</v>
      </c>
      <c r="B4634" t="s">
        <v>58</v>
      </c>
      <c r="C4634" t="s">
        <v>161</v>
      </c>
      <c r="D4634" t="s">
        <v>28</v>
      </c>
      <c r="E4634" s="1">
        <v>45321</v>
      </c>
      <c r="F4634" s="1" t="str">
        <f>TEXT(shipments9[[#This Row],[Shipdate]],"ddd")</f>
        <v>Tue</v>
      </c>
      <c r="G4634" s="1" t="str">
        <f>IF(OR(shipments9[[#This Row],[Day Name]]="Sat",shipments9[[#This Row],[Day Name]]="Sun"),"Weekend","Weekday")</f>
        <v>Weekday</v>
      </c>
      <c r="H4634">
        <v>1210.5</v>
      </c>
      <c r="I4634">
        <v>122</v>
      </c>
      <c r="J4634" t="s">
        <v>172</v>
      </c>
      <c r="K4634" t="s">
        <v>8155</v>
      </c>
      <c r="L4634" t="s">
        <v>8156</v>
      </c>
      <c r="M4634">
        <v>1</v>
      </c>
      <c r="N4634" t="s">
        <v>8163</v>
      </c>
      <c r="O4634" s="4">
        <f>INDEX(products[Cost_per_box], MATCH(shipments9[[#This Row],[PID]], products[PID], 0))</f>
        <v>2.76</v>
      </c>
      <c r="P4634" s="4">
        <f>shipments9[[#This Row],[Boxes]]*shipments9[[#This Row],[Cost Per Box]]</f>
        <v>336.71999999999997</v>
      </c>
      <c r="Q4634" s="4">
        <f>shipments9[[#This Row],[Amount]] -shipments9[[#This Row],[total cost]]</f>
        <v>873.78</v>
      </c>
      <c r="R4634" s="4" t="str">
        <f>IF(shipments9[[#This Row],[Gross Profit]]&lt;0,"Loss","Profit")</f>
        <v>Profit</v>
      </c>
      <c r="S4634" s="9">
        <f>shipments9[[#This Row],[Gross Profit]]/shipments9[[#This Row],[Amount]]</f>
        <v>0.72183395291201979</v>
      </c>
      <c r="T4634" s="11">
        <f>shipments9[[#This Row],[Amount]]/shipments9[[#This Row],[Boxes]]</f>
        <v>9.9221311475409841</v>
      </c>
    </row>
    <row r="4635" spans="1:20" hidden="1" x14ac:dyDescent="0.25">
      <c r="A4635" t="s">
        <v>4832</v>
      </c>
      <c r="B4635" t="s">
        <v>58</v>
      </c>
      <c r="C4635" t="s">
        <v>163</v>
      </c>
      <c r="D4635" t="s">
        <v>28</v>
      </c>
      <c r="E4635" s="1">
        <v>45260</v>
      </c>
      <c r="F4635" s="1" t="str">
        <f>TEXT(shipments9[[#This Row],[Shipdate]],"ddd")</f>
        <v>Thu</v>
      </c>
      <c r="G4635" s="1" t="str">
        <f>IF(OR(shipments9[[#This Row],[Day Name]]="Sat",shipments9[[#This Row],[Day Name]]="Sun"),"Weekend","Weekday")</f>
        <v>Weekday</v>
      </c>
      <c r="H4635">
        <v>5973.75</v>
      </c>
      <c r="I4635">
        <v>544</v>
      </c>
      <c r="J4635" t="s">
        <v>172</v>
      </c>
      <c r="K4635" t="s">
        <v>8151</v>
      </c>
      <c r="L4635" t="s">
        <v>8152</v>
      </c>
      <c r="M4635">
        <v>11</v>
      </c>
      <c r="N4635" t="s">
        <v>8165</v>
      </c>
      <c r="O4635" s="4">
        <f>INDEX(products[Cost_per_box], MATCH(shipments9[[#This Row],[PID]], products[PID], 0))</f>
        <v>3.32</v>
      </c>
      <c r="P4635" s="4">
        <f>shipments9[[#This Row],[Boxes]]*shipments9[[#This Row],[Cost Per Box]]</f>
        <v>1806.08</v>
      </c>
      <c r="Q4635" s="4">
        <f>shipments9[[#This Row],[Amount]] -shipments9[[#This Row],[total cost]]</f>
        <v>4167.67</v>
      </c>
      <c r="R4635" s="4" t="str">
        <f>IF(shipments9[[#This Row],[Gross Profit]]&lt;0,"Loss","Profit")</f>
        <v>Profit</v>
      </c>
      <c r="S4635" s="9">
        <f>shipments9[[#This Row],[Gross Profit]]/shipments9[[#This Row],[Amount]]</f>
        <v>0.697663946432308</v>
      </c>
      <c r="T4635" s="11">
        <f>shipments9[[#This Row],[Amount]]/shipments9[[#This Row],[Boxes]]</f>
        <v>10.981158088235293</v>
      </c>
    </row>
    <row r="4636" spans="1:20" hidden="1" x14ac:dyDescent="0.25">
      <c r="A4636" t="s">
        <v>4833</v>
      </c>
      <c r="B4636" t="s">
        <v>58</v>
      </c>
      <c r="C4636" t="s">
        <v>163</v>
      </c>
      <c r="D4636" t="s">
        <v>28</v>
      </c>
      <c r="E4636" s="1">
        <v>45468</v>
      </c>
      <c r="F4636" s="1" t="str">
        <f>TEXT(shipments9[[#This Row],[Shipdate]],"ddd")</f>
        <v>Tue</v>
      </c>
      <c r="G4636" s="1" t="str">
        <f>IF(OR(shipments9[[#This Row],[Day Name]]="Sat",shipments9[[#This Row],[Day Name]]="Sun"),"Weekend","Weekday")</f>
        <v>Weekday</v>
      </c>
      <c r="H4636">
        <v>3741.75</v>
      </c>
      <c r="I4636">
        <v>535</v>
      </c>
      <c r="J4636" t="s">
        <v>172</v>
      </c>
      <c r="K4636" t="s">
        <v>8155</v>
      </c>
      <c r="L4636" t="s">
        <v>8154</v>
      </c>
      <c r="M4636">
        <v>6</v>
      </c>
      <c r="N4636" t="s">
        <v>8159</v>
      </c>
      <c r="O4636" s="4">
        <f>INDEX(products[Cost_per_box], MATCH(shipments9[[#This Row],[PID]], products[PID], 0))</f>
        <v>3.32</v>
      </c>
      <c r="P4636" s="4">
        <f>shipments9[[#This Row],[Boxes]]*shipments9[[#This Row],[Cost Per Box]]</f>
        <v>1776.1999999999998</v>
      </c>
      <c r="Q4636" s="4">
        <f>shipments9[[#This Row],[Amount]] -shipments9[[#This Row],[total cost]]</f>
        <v>1965.5500000000002</v>
      </c>
      <c r="R4636" s="4" t="str">
        <f>IF(shipments9[[#This Row],[Gross Profit]]&lt;0,"Loss","Profit")</f>
        <v>Profit</v>
      </c>
      <c r="S4636" s="9">
        <f>shipments9[[#This Row],[Gross Profit]]/shipments9[[#This Row],[Amount]]</f>
        <v>0.52530233179661923</v>
      </c>
      <c r="T4636" s="11">
        <f>shipments9[[#This Row],[Amount]]/shipments9[[#This Row],[Boxes]]</f>
        <v>6.9939252336448599</v>
      </c>
    </row>
    <row r="4637" spans="1:20" hidden="1" x14ac:dyDescent="0.25">
      <c r="A4637" t="s">
        <v>4834</v>
      </c>
      <c r="B4637" t="s">
        <v>58</v>
      </c>
      <c r="C4637" t="s">
        <v>121</v>
      </c>
      <c r="D4637" t="s">
        <v>28</v>
      </c>
      <c r="E4637" s="1">
        <v>44960</v>
      </c>
      <c r="F4637" s="1" t="str">
        <f>TEXT(shipments9[[#This Row],[Shipdate]],"ddd")</f>
        <v>Fri</v>
      </c>
      <c r="G4637" s="1" t="str">
        <f>IF(OR(shipments9[[#This Row],[Day Name]]="Sat",shipments9[[#This Row],[Day Name]]="Sun"),"Weekend","Weekday")</f>
        <v>Weekday</v>
      </c>
      <c r="H4637">
        <v>7472.25</v>
      </c>
      <c r="I4637">
        <v>575</v>
      </c>
      <c r="J4637" t="s">
        <v>172</v>
      </c>
      <c r="K4637" t="s">
        <v>8151</v>
      </c>
      <c r="L4637" t="s">
        <v>8156</v>
      </c>
      <c r="M4637">
        <v>2</v>
      </c>
      <c r="N4637" t="s">
        <v>8157</v>
      </c>
      <c r="O4637" s="4">
        <f>INDEX(products[Cost_per_box], MATCH(shipments9[[#This Row],[PID]], products[PID], 0))</f>
        <v>5.26</v>
      </c>
      <c r="P4637" s="4">
        <f>shipments9[[#This Row],[Boxes]]*shipments9[[#This Row],[Cost Per Box]]</f>
        <v>3024.5</v>
      </c>
      <c r="Q4637" s="4">
        <f>shipments9[[#This Row],[Amount]] -shipments9[[#This Row],[total cost]]</f>
        <v>4447.75</v>
      </c>
      <c r="R4637" s="4" t="str">
        <f>IF(shipments9[[#This Row],[Gross Profit]]&lt;0,"Loss","Profit")</f>
        <v>Profit</v>
      </c>
      <c r="S4637" s="9">
        <f>shipments9[[#This Row],[Gross Profit]]/shipments9[[#This Row],[Amount]]</f>
        <v>0.59523570544347415</v>
      </c>
      <c r="T4637" s="11">
        <f>shipments9[[#This Row],[Amount]]/shipments9[[#This Row],[Boxes]]</f>
        <v>12.995217391304347</v>
      </c>
    </row>
    <row r="4638" spans="1:20" hidden="1" x14ac:dyDescent="0.25">
      <c r="A4638" t="s">
        <v>4835</v>
      </c>
      <c r="B4638" t="s">
        <v>58</v>
      </c>
      <c r="C4638" t="s">
        <v>121</v>
      </c>
      <c r="D4638" t="s">
        <v>28</v>
      </c>
      <c r="E4638" s="1">
        <v>45028</v>
      </c>
      <c r="F4638" s="1" t="str">
        <f>TEXT(shipments9[[#This Row],[Shipdate]],"ddd")</f>
        <v>Wed</v>
      </c>
      <c r="G4638" s="1" t="str">
        <f>IF(OR(shipments9[[#This Row],[Day Name]]="Sat",shipments9[[#This Row],[Day Name]]="Sun"),"Weekend","Weekday")</f>
        <v>Weekday</v>
      </c>
      <c r="H4638">
        <v>2441.25</v>
      </c>
      <c r="I4638">
        <v>175</v>
      </c>
      <c r="J4638" t="s">
        <v>172</v>
      </c>
      <c r="K4638" t="s">
        <v>8151</v>
      </c>
      <c r="L4638" t="s">
        <v>8154</v>
      </c>
      <c r="M4638">
        <v>4</v>
      </c>
      <c r="N4638" t="s">
        <v>8158</v>
      </c>
      <c r="O4638" s="4">
        <f>INDEX(products[Cost_per_box], MATCH(shipments9[[#This Row],[PID]], products[PID], 0))</f>
        <v>5.26</v>
      </c>
      <c r="P4638" s="4">
        <f>shipments9[[#This Row],[Boxes]]*shipments9[[#This Row],[Cost Per Box]]</f>
        <v>920.5</v>
      </c>
      <c r="Q4638" s="4">
        <f>shipments9[[#This Row],[Amount]] -shipments9[[#This Row],[total cost]]</f>
        <v>1520.75</v>
      </c>
      <c r="R4638" s="4" t="str">
        <f>IF(shipments9[[#This Row],[Gross Profit]]&lt;0,"Loss","Profit")</f>
        <v>Profit</v>
      </c>
      <c r="S4638" s="9">
        <f>shipments9[[#This Row],[Gross Profit]]/shipments9[[#This Row],[Amount]]</f>
        <v>0.62293906810035837</v>
      </c>
      <c r="T4638" s="11">
        <f>shipments9[[#This Row],[Amount]]/shipments9[[#This Row],[Boxes]]</f>
        <v>13.95</v>
      </c>
    </row>
    <row r="4639" spans="1:20" hidden="1" x14ac:dyDescent="0.25">
      <c r="A4639" t="s">
        <v>4836</v>
      </c>
      <c r="B4639" t="s">
        <v>58</v>
      </c>
      <c r="C4639" t="s">
        <v>141</v>
      </c>
      <c r="D4639" t="s">
        <v>28</v>
      </c>
      <c r="E4639" s="1">
        <v>45000</v>
      </c>
      <c r="F4639" s="1" t="str">
        <f>TEXT(shipments9[[#This Row],[Shipdate]],"ddd")</f>
        <v>Wed</v>
      </c>
      <c r="G4639" s="1" t="str">
        <f>IF(OR(shipments9[[#This Row],[Day Name]]="Sat",shipments9[[#This Row],[Day Name]]="Sun"),"Weekend","Weekday")</f>
        <v>Weekday</v>
      </c>
      <c r="H4639">
        <v>585</v>
      </c>
      <c r="I4639">
        <v>45</v>
      </c>
      <c r="J4639" t="s">
        <v>172</v>
      </c>
      <c r="K4639" t="s">
        <v>8151</v>
      </c>
      <c r="L4639" t="s">
        <v>8156</v>
      </c>
      <c r="M4639">
        <v>3</v>
      </c>
      <c r="N4639" t="s">
        <v>8164</v>
      </c>
      <c r="O4639" s="4">
        <f>INDEX(products[Cost_per_box], MATCH(shipments9[[#This Row],[PID]], products[PID], 0))</f>
        <v>8.2200000000000006</v>
      </c>
      <c r="P4639" s="4">
        <f>shipments9[[#This Row],[Boxes]]*shipments9[[#This Row],[Cost Per Box]]</f>
        <v>369.90000000000003</v>
      </c>
      <c r="Q4639" s="4">
        <f>shipments9[[#This Row],[Amount]] -shipments9[[#This Row],[total cost]]</f>
        <v>215.09999999999997</v>
      </c>
      <c r="R4639" s="4" t="str">
        <f>IF(shipments9[[#This Row],[Gross Profit]]&lt;0,"Loss","Profit")</f>
        <v>Profit</v>
      </c>
      <c r="S4639" s="9">
        <f>shipments9[[#This Row],[Gross Profit]]/shipments9[[#This Row],[Amount]]</f>
        <v>0.36769230769230765</v>
      </c>
      <c r="T4639" s="11">
        <f>shipments9[[#This Row],[Amount]]/shipments9[[#This Row],[Boxes]]</f>
        <v>13</v>
      </c>
    </row>
    <row r="4640" spans="1:20" hidden="1" x14ac:dyDescent="0.25">
      <c r="A4640" t="s">
        <v>4837</v>
      </c>
      <c r="B4640" t="s">
        <v>58</v>
      </c>
      <c r="C4640" t="s">
        <v>145</v>
      </c>
      <c r="D4640" t="s">
        <v>28</v>
      </c>
      <c r="E4640" s="1">
        <v>45280</v>
      </c>
      <c r="F4640" s="1" t="str">
        <f>TEXT(shipments9[[#This Row],[Shipdate]],"ddd")</f>
        <v>Wed</v>
      </c>
      <c r="G4640" s="1" t="str">
        <f>IF(OR(shipments9[[#This Row],[Day Name]]="Sat",shipments9[[#This Row],[Day Name]]="Sun"),"Weekend","Weekday")</f>
        <v>Weekday</v>
      </c>
      <c r="H4640">
        <v>3233.25</v>
      </c>
      <c r="I4640">
        <v>191</v>
      </c>
      <c r="J4640" t="s">
        <v>172</v>
      </c>
      <c r="K4640" t="s">
        <v>8151</v>
      </c>
      <c r="L4640" t="s">
        <v>8152</v>
      </c>
      <c r="M4640">
        <v>12</v>
      </c>
      <c r="N4640" t="s">
        <v>8166</v>
      </c>
      <c r="O4640" s="4">
        <f>INDEX(products[Cost_per_box], MATCH(shipments9[[#This Row],[PID]], products[PID], 0))</f>
        <v>4.74</v>
      </c>
      <c r="P4640" s="4">
        <f>shipments9[[#This Row],[Boxes]]*shipments9[[#This Row],[Cost Per Box]]</f>
        <v>905.34</v>
      </c>
      <c r="Q4640" s="4">
        <f>shipments9[[#This Row],[Amount]] -shipments9[[#This Row],[total cost]]</f>
        <v>2327.91</v>
      </c>
      <c r="R4640" s="4" t="str">
        <f>IF(shipments9[[#This Row],[Gross Profit]]&lt;0,"Loss","Profit")</f>
        <v>Profit</v>
      </c>
      <c r="S4640" s="9">
        <f>shipments9[[#This Row],[Gross Profit]]/shipments9[[#This Row],[Amount]]</f>
        <v>0.71999072141034559</v>
      </c>
      <c r="T4640" s="11">
        <f>shipments9[[#This Row],[Amount]]/shipments9[[#This Row],[Boxes]]</f>
        <v>16.928010471204189</v>
      </c>
    </row>
    <row r="4641" spans="1:20" hidden="1" x14ac:dyDescent="0.25">
      <c r="A4641" t="s">
        <v>4838</v>
      </c>
      <c r="B4641" t="s">
        <v>58</v>
      </c>
      <c r="C4641" t="s">
        <v>153</v>
      </c>
      <c r="D4641" t="s">
        <v>28</v>
      </c>
      <c r="E4641" s="1">
        <v>44945</v>
      </c>
      <c r="F4641" s="1" t="str">
        <f>TEXT(shipments9[[#This Row],[Shipdate]],"ddd")</f>
        <v>Thu</v>
      </c>
      <c r="G4641" s="1" t="str">
        <f>IF(OR(shipments9[[#This Row],[Day Name]]="Sat",shipments9[[#This Row],[Day Name]]="Sun"),"Weekend","Weekday")</f>
        <v>Weekday</v>
      </c>
      <c r="H4641">
        <v>18488.25</v>
      </c>
      <c r="I4641">
        <v>1088</v>
      </c>
      <c r="J4641" t="s">
        <v>172</v>
      </c>
      <c r="K4641" t="s">
        <v>8151</v>
      </c>
      <c r="L4641" t="s">
        <v>8156</v>
      </c>
      <c r="M4641">
        <v>1</v>
      </c>
      <c r="N4641" t="s">
        <v>8163</v>
      </c>
      <c r="O4641" s="4">
        <f>INDEX(products[Cost_per_box], MATCH(shipments9[[#This Row],[PID]], products[PID], 0))</f>
        <v>9.57</v>
      </c>
      <c r="P4641" s="4">
        <f>shipments9[[#This Row],[Boxes]]*shipments9[[#This Row],[Cost Per Box]]</f>
        <v>10412.16</v>
      </c>
      <c r="Q4641" s="4">
        <f>shipments9[[#This Row],[Amount]] -shipments9[[#This Row],[total cost]]</f>
        <v>8076.09</v>
      </c>
      <c r="R4641" s="4" t="str">
        <f>IF(shipments9[[#This Row],[Gross Profit]]&lt;0,"Loss","Profit")</f>
        <v>Profit</v>
      </c>
      <c r="S4641" s="9">
        <f>shipments9[[#This Row],[Gross Profit]]/shipments9[[#This Row],[Amount]]</f>
        <v>0.4368228469433289</v>
      </c>
      <c r="T4641" s="11">
        <f>shipments9[[#This Row],[Amount]]/shipments9[[#This Row],[Boxes]]</f>
        <v>16.992876838235293</v>
      </c>
    </row>
    <row r="4642" spans="1:20" hidden="1" x14ac:dyDescent="0.25">
      <c r="A4642" t="s">
        <v>4839</v>
      </c>
      <c r="B4642" t="s">
        <v>58</v>
      </c>
      <c r="C4642" t="s">
        <v>153</v>
      </c>
      <c r="D4642" t="s">
        <v>28</v>
      </c>
      <c r="E4642" s="1">
        <v>45225</v>
      </c>
      <c r="F4642" s="1" t="str">
        <f>TEXT(shipments9[[#This Row],[Shipdate]],"ddd")</f>
        <v>Thu</v>
      </c>
      <c r="G4642" s="1" t="str">
        <f>IF(OR(shipments9[[#This Row],[Day Name]]="Sat",shipments9[[#This Row],[Day Name]]="Sun"),"Weekend","Weekday")</f>
        <v>Weekday</v>
      </c>
      <c r="H4642">
        <v>6772.5</v>
      </c>
      <c r="I4642">
        <v>424</v>
      </c>
      <c r="J4642" t="s">
        <v>172</v>
      </c>
      <c r="K4642" t="s">
        <v>8151</v>
      </c>
      <c r="L4642" t="s">
        <v>8152</v>
      </c>
      <c r="M4642">
        <v>10</v>
      </c>
      <c r="N4642" t="s">
        <v>8153</v>
      </c>
      <c r="O4642" s="4">
        <f>INDEX(products[Cost_per_box], MATCH(shipments9[[#This Row],[PID]], products[PID], 0))</f>
        <v>9.57</v>
      </c>
      <c r="P4642" s="4">
        <f>shipments9[[#This Row],[Boxes]]*shipments9[[#This Row],[Cost Per Box]]</f>
        <v>4057.6800000000003</v>
      </c>
      <c r="Q4642" s="4">
        <f>shipments9[[#This Row],[Amount]] -shipments9[[#This Row],[total cost]]</f>
        <v>2714.8199999999997</v>
      </c>
      <c r="R4642" s="4" t="str">
        <f>IF(shipments9[[#This Row],[Gross Profit]]&lt;0,"Loss","Profit")</f>
        <v>Profit</v>
      </c>
      <c r="S4642" s="9">
        <f>shipments9[[#This Row],[Gross Profit]]/shipments9[[#This Row],[Amount]]</f>
        <v>0.40085935769656694</v>
      </c>
      <c r="T4642" s="11">
        <f>shipments9[[#This Row],[Amount]]/shipments9[[#This Row],[Boxes]]</f>
        <v>15.972877358490566</v>
      </c>
    </row>
    <row r="4643" spans="1:20" hidden="1" x14ac:dyDescent="0.25">
      <c r="A4643" t="s">
        <v>4840</v>
      </c>
      <c r="B4643" t="s">
        <v>58</v>
      </c>
      <c r="C4643" t="s">
        <v>157</v>
      </c>
      <c r="D4643" t="s">
        <v>28</v>
      </c>
      <c r="E4643" s="1">
        <v>45288</v>
      </c>
      <c r="F4643" s="1" t="str">
        <f>TEXT(shipments9[[#This Row],[Shipdate]],"ddd")</f>
        <v>Thu</v>
      </c>
      <c r="G4643" s="1" t="str">
        <f>IF(OR(shipments9[[#This Row],[Day Name]]="Sat",shipments9[[#This Row],[Day Name]]="Sun"),"Weekend","Weekday")</f>
        <v>Weekday</v>
      </c>
      <c r="H4643">
        <v>11657.25</v>
      </c>
      <c r="I4643">
        <v>1166</v>
      </c>
      <c r="J4643" t="s">
        <v>172</v>
      </c>
      <c r="K4643" t="s">
        <v>8151</v>
      </c>
      <c r="L4643" t="s">
        <v>8152</v>
      </c>
      <c r="M4643">
        <v>12</v>
      </c>
      <c r="N4643" t="s">
        <v>8166</v>
      </c>
      <c r="O4643" s="4">
        <f>INDEX(products[Cost_per_box], MATCH(shipments9[[#This Row],[PID]], products[PID], 0))</f>
        <v>6.8</v>
      </c>
      <c r="P4643" s="4">
        <f>shipments9[[#This Row],[Boxes]]*shipments9[[#This Row],[Cost Per Box]]</f>
        <v>7928.8</v>
      </c>
      <c r="Q4643" s="4">
        <f>shipments9[[#This Row],[Amount]] -shipments9[[#This Row],[total cost]]</f>
        <v>3728.45</v>
      </c>
      <c r="R4643" s="4" t="str">
        <f>IF(shipments9[[#This Row],[Gross Profit]]&lt;0,"Loss","Profit")</f>
        <v>Profit</v>
      </c>
      <c r="S4643" s="9">
        <f>shipments9[[#This Row],[Gross Profit]]/shipments9[[#This Row],[Amount]]</f>
        <v>0.31983958480773766</v>
      </c>
      <c r="T4643" s="11">
        <f>shipments9[[#This Row],[Amount]]/shipments9[[#This Row],[Boxes]]</f>
        <v>9.9976415094339615</v>
      </c>
    </row>
    <row r="4644" spans="1:20" hidden="1" x14ac:dyDescent="0.25">
      <c r="A4644" t="s">
        <v>4841</v>
      </c>
      <c r="B4644" t="s">
        <v>58</v>
      </c>
      <c r="C4644" t="s">
        <v>124</v>
      </c>
      <c r="D4644" t="s">
        <v>28</v>
      </c>
      <c r="E4644" s="1">
        <v>45434</v>
      </c>
      <c r="F4644" s="1" t="str">
        <f>TEXT(shipments9[[#This Row],[Shipdate]],"ddd")</f>
        <v>Wed</v>
      </c>
      <c r="G4644" s="1" t="str">
        <f>IF(OR(shipments9[[#This Row],[Day Name]]="Sat",shipments9[[#This Row],[Day Name]]="Sun"),"Weekend","Weekday")</f>
        <v>Weekday</v>
      </c>
      <c r="H4644">
        <v>72</v>
      </c>
      <c r="I4644">
        <v>6</v>
      </c>
      <c r="J4644" t="s">
        <v>172</v>
      </c>
      <c r="K4644" t="s">
        <v>8155</v>
      </c>
      <c r="L4644" t="s">
        <v>8154</v>
      </c>
      <c r="M4644">
        <v>5</v>
      </c>
      <c r="N4644" t="s">
        <v>201</v>
      </c>
      <c r="O4644" s="4">
        <f>INDEX(products[Cost_per_box], MATCH(shipments9[[#This Row],[PID]], products[PID], 0))</f>
        <v>7.48</v>
      </c>
      <c r="P4644" s="4">
        <f>shipments9[[#This Row],[Boxes]]*shipments9[[#This Row],[Cost Per Box]]</f>
        <v>44.88</v>
      </c>
      <c r="Q4644" s="4">
        <f>shipments9[[#This Row],[Amount]] -shipments9[[#This Row],[total cost]]</f>
        <v>27.119999999999997</v>
      </c>
      <c r="R4644" s="4" t="str">
        <f>IF(shipments9[[#This Row],[Gross Profit]]&lt;0,"Loss","Profit")</f>
        <v>Profit</v>
      </c>
      <c r="S4644" s="9">
        <f>shipments9[[#This Row],[Gross Profit]]/shipments9[[#This Row],[Amount]]</f>
        <v>0.37666666666666665</v>
      </c>
      <c r="T4644" s="11">
        <f>shipments9[[#This Row],[Amount]]/shipments9[[#This Row],[Boxes]]</f>
        <v>12</v>
      </c>
    </row>
    <row r="4645" spans="1:20" hidden="1" x14ac:dyDescent="0.25">
      <c r="A4645" t="s">
        <v>4842</v>
      </c>
      <c r="B4645" t="s">
        <v>58</v>
      </c>
      <c r="C4645" t="s">
        <v>149</v>
      </c>
      <c r="D4645" t="s">
        <v>28</v>
      </c>
      <c r="E4645" s="1">
        <v>45117</v>
      </c>
      <c r="F4645" s="1" t="str">
        <f>TEXT(shipments9[[#This Row],[Shipdate]],"ddd")</f>
        <v>Mon</v>
      </c>
      <c r="G4645" s="1" t="str">
        <f>IF(OR(shipments9[[#This Row],[Day Name]]="Sat",shipments9[[#This Row],[Day Name]]="Sun"),"Weekend","Weekday")</f>
        <v>Weekday</v>
      </c>
      <c r="H4645">
        <v>5904</v>
      </c>
      <c r="I4645">
        <v>348</v>
      </c>
      <c r="J4645" t="s">
        <v>172</v>
      </c>
      <c r="K4645" t="s">
        <v>8151</v>
      </c>
      <c r="L4645" t="s">
        <v>8160</v>
      </c>
      <c r="M4645">
        <v>7</v>
      </c>
      <c r="N4645" t="s">
        <v>8161</v>
      </c>
      <c r="O4645" s="4">
        <f>INDEX(products[Cost_per_box], MATCH(shipments9[[#This Row],[PID]], products[PID], 0))</f>
        <v>6.43</v>
      </c>
      <c r="P4645" s="4">
        <f>shipments9[[#This Row],[Boxes]]*shipments9[[#This Row],[Cost Per Box]]</f>
        <v>2237.64</v>
      </c>
      <c r="Q4645" s="4">
        <f>shipments9[[#This Row],[Amount]] -shipments9[[#This Row],[total cost]]</f>
        <v>3666.36</v>
      </c>
      <c r="R4645" s="4" t="str">
        <f>IF(shipments9[[#This Row],[Gross Profit]]&lt;0,"Loss","Profit")</f>
        <v>Profit</v>
      </c>
      <c r="S4645" s="9">
        <f>shipments9[[#This Row],[Gross Profit]]/shipments9[[#This Row],[Amount]]</f>
        <v>0.62099593495934957</v>
      </c>
      <c r="T4645" s="11">
        <f>shipments9[[#This Row],[Amount]]/shipments9[[#This Row],[Boxes]]</f>
        <v>16.96551724137931</v>
      </c>
    </row>
    <row r="4646" spans="1:20" hidden="1" x14ac:dyDescent="0.25">
      <c r="A4646" t="s">
        <v>4843</v>
      </c>
      <c r="B4646" t="s">
        <v>58</v>
      </c>
      <c r="C4646" t="s">
        <v>153</v>
      </c>
      <c r="D4646" t="s">
        <v>28</v>
      </c>
      <c r="E4646" s="1">
        <v>45253</v>
      </c>
      <c r="F4646" s="1" t="str">
        <f>TEXT(shipments9[[#This Row],[Shipdate]],"ddd")</f>
        <v>Thu</v>
      </c>
      <c r="G4646" s="1" t="str">
        <f>IF(OR(shipments9[[#This Row],[Day Name]]="Sat",shipments9[[#This Row],[Day Name]]="Sun"),"Weekend","Weekday")</f>
        <v>Weekday</v>
      </c>
      <c r="H4646">
        <v>9558</v>
      </c>
      <c r="I4646">
        <v>638</v>
      </c>
      <c r="J4646" t="s">
        <v>172</v>
      </c>
      <c r="K4646" t="s">
        <v>8151</v>
      </c>
      <c r="L4646" t="s">
        <v>8152</v>
      </c>
      <c r="M4646">
        <v>11</v>
      </c>
      <c r="N4646" t="s">
        <v>8165</v>
      </c>
      <c r="O4646" s="4">
        <f>INDEX(products[Cost_per_box], MATCH(shipments9[[#This Row],[PID]], products[PID], 0))</f>
        <v>9.57</v>
      </c>
      <c r="P4646" s="4">
        <f>shipments9[[#This Row],[Boxes]]*shipments9[[#This Row],[Cost Per Box]]</f>
        <v>6105.66</v>
      </c>
      <c r="Q4646" s="4">
        <f>shipments9[[#This Row],[Amount]] -shipments9[[#This Row],[total cost]]</f>
        <v>3452.34</v>
      </c>
      <c r="R4646" s="4" t="str">
        <f>IF(shipments9[[#This Row],[Gross Profit]]&lt;0,"Loss","Profit")</f>
        <v>Profit</v>
      </c>
      <c r="S4646" s="9">
        <f>shipments9[[#This Row],[Gross Profit]]/shipments9[[#This Row],[Amount]]</f>
        <v>0.36119899560577529</v>
      </c>
      <c r="T4646" s="11">
        <f>shipments9[[#This Row],[Amount]]/shipments9[[#This Row],[Boxes]]</f>
        <v>14.981191222570533</v>
      </c>
    </row>
    <row r="4647" spans="1:20" hidden="1" x14ac:dyDescent="0.25">
      <c r="A4647" t="s">
        <v>4844</v>
      </c>
      <c r="B4647" t="s">
        <v>58</v>
      </c>
      <c r="C4647" t="s">
        <v>155</v>
      </c>
      <c r="D4647" t="s">
        <v>28</v>
      </c>
      <c r="E4647" s="1">
        <v>45224</v>
      </c>
      <c r="F4647" s="1" t="str">
        <f>TEXT(shipments9[[#This Row],[Shipdate]],"ddd")</f>
        <v>Wed</v>
      </c>
      <c r="G4647" s="1" t="str">
        <f>IF(OR(shipments9[[#This Row],[Day Name]]="Sat",shipments9[[#This Row],[Day Name]]="Sun"),"Weekend","Weekday")</f>
        <v>Weekday</v>
      </c>
      <c r="H4647">
        <v>14175</v>
      </c>
      <c r="I4647">
        <v>1575</v>
      </c>
      <c r="J4647" t="s">
        <v>172</v>
      </c>
      <c r="K4647" t="s">
        <v>8151</v>
      </c>
      <c r="L4647" t="s">
        <v>8152</v>
      </c>
      <c r="M4647">
        <v>10</v>
      </c>
      <c r="N4647" t="s">
        <v>8153</v>
      </c>
      <c r="O4647" s="4">
        <f>INDEX(products[Cost_per_box], MATCH(shipments9[[#This Row],[PID]], products[PID], 0))</f>
        <v>8.43</v>
      </c>
      <c r="P4647" s="4">
        <f>shipments9[[#This Row],[Boxes]]*shipments9[[#This Row],[Cost Per Box]]</f>
        <v>13277.25</v>
      </c>
      <c r="Q4647" s="4">
        <f>shipments9[[#This Row],[Amount]] -shipments9[[#This Row],[total cost]]</f>
        <v>897.75</v>
      </c>
      <c r="R4647" s="4" t="str">
        <f>IF(shipments9[[#This Row],[Gross Profit]]&lt;0,"Loss","Profit")</f>
        <v>Profit</v>
      </c>
      <c r="S4647" s="9">
        <f>shipments9[[#This Row],[Gross Profit]]/shipments9[[#This Row],[Amount]]</f>
        <v>6.3333333333333339E-2</v>
      </c>
      <c r="T4647" s="11">
        <f>shipments9[[#This Row],[Amount]]/shipments9[[#This Row],[Boxes]]</f>
        <v>9</v>
      </c>
    </row>
    <row r="4648" spans="1:20" hidden="1" x14ac:dyDescent="0.25">
      <c r="A4648" t="s">
        <v>4845</v>
      </c>
      <c r="B4648" t="s">
        <v>58</v>
      </c>
      <c r="C4648" t="s">
        <v>161</v>
      </c>
      <c r="D4648" t="s">
        <v>28</v>
      </c>
      <c r="E4648" s="1">
        <v>45287</v>
      </c>
      <c r="F4648" s="1" t="str">
        <f>TEXT(shipments9[[#This Row],[Shipdate]],"ddd")</f>
        <v>Wed</v>
      </c>
      <c r="G4648" s="1" t="str">
        <f>IF(OR(shipments9[[#This Row],[Day Name]]="Sat",shipments9[[#This Row],[Day Name]]="Sun"),"Weekend","Weekday")</f>
        <v>Weekday</v>
      </c>
      <c r="H4648">
        <v>1588.5</v>
      </c>
      <c r="I4648">
        <v>177</v>
      </c>
      <c r="J4648" t="s">
        <v>172</v>
      </c>
      <c r="K4648" t="s">
        <v>8151</v>
      </c>
      <c r="L4648" t="s">
        <v>8152</v>
      </c>
      <c r="M4648">
        <v>12</v>
      </c>
      <c r="N4648" t="s">
        <v>8166</v>
      </c>
      <c r="O4648" s="4">
        <f>INDEX(products[Cost_per_box], MATCH(shipments9[[#This Row],[PID]], products[PID], 0))</f>
        <v>2.76</v>
      </c>
      <c r="P4648" s="4">
        <f>shipments9[[#This Row],[Boxes]]*shipments9[[#This Row],[Cost Per Box]]</f>
        <v>488.52</v>
      </c>
      <c r="Q4648" s="4">
        <f>shipments9[[#This Row],[Amount]] -shipments9[[#This Row],[total cost]]</f>
        <v>1099.98</v>
      </c>
      <c r="R4648" s="4" t="str">
        <f>IF(shipments9[[#This Row],[Gross Profit]]&lt;0,"Loss","Profit")</f>
        <v>Profit</v>
      </c>
      <c r="S4648" s="9">
        <f>shipments9[[#This Row],[Gross Profit]]/shipments9[[#This Row],[Amount]]</f>
        <v>0.69246458923512744</v>
      </c>
      <c r="T4648" s="11">
        <f>shipments9[[#This Row],[Amount]]/shipments9[[#This Row],[Boxes]]</f>
        <v>8.9745762711864412</v>
      </c>
    </row>
    <row r="4649" spans="1:20" hidden="1" x14ac:dyDescent="0.25">
      <c r="A4649" t="s">
        <v>4846</v>
      </c>
      <c r="B4649" t="s">
        <v>58</v>
      </c>
      <c r="C4649" t="s">
        <v>135</v>
      </c>
      <c r="D4649" t="s">
        <v>28</v>
      </c>
      <c r="E4649" s="1">
        <v>45323</v>
      </c>
      <c r="F4649" s="1" t="str">
        <f>TEXT(shipments9[[#This Row],[Shipdate]],"ddd")</f>
        <v>Thu</v>
      </c>
      <c r="G4649" s="1" t="str">
        <f>IF(OR(shipments9[[#This Row],[Day Name]]="Sat",shipments9[[#This Row],[Day Name]]="Sun"),"Weekend","Weekday")</f>
        <v>Weekday</v>
      </c>
      <c r="H4649">
        <v>4565.25</v>
      </c>
      <c r="I4649">
        <v>170</v>
      </c>
      <c r="J4649" t="s">
        <v>172</v>
      </c>
      <c r="K4649" t="s">
        <v>8155</v>
      </c>
      <c r="L4649" t="s">
        <v>8156</v>
      </c>
      <c r="M4649">
        <v>2</v>
      </c>
      <c r="N4649" t="s">
        <v>8157</v>
      </c>
      <c r="O4649" s="4">
        <f>INDEX(products[Cost_per_box], MATCH(shipments9[[#This Row],[PID]], products[PID], 0))</f>
        <v>9.94</v>
      </c>
      <c r="P4649" s="4">
        <f>shipments9[[#This Row],[Boxes]]*shipments9[[#This Row],[Cost Per Box]]</f>
        <v>1689.8</v>
      </c>
      <c r="Q4649" s="4">
        <f>shipments9[[#This Row],[Amount]] -shipments9[[#This Row],[total cost]]</f>
        <v>2875.45</v>
      </c>
      <c r="R4649" s="4" t="str">
        <f>IF(shipments9[[#This Row],[Gross Profit]]&lt;0,"Loss","Profit")</f>
        <v>Profit</v>
      </c>
      <c r="S4649" s="9">
        <f>shipments9[[#This Row],[Gross Profit]]/shipments9[[#This Row],[Amount]]</f>
        <v>0.62985597721921027</v>
      </c>
      <c r="T4649" s="11">
        <f>shipments9[[#This Row],[Amount]]/shipments9[[#This Row],[Boxes]]</f>
        <v>26.854411764705883</v>
      </c>
    </row>
    <row r="4650" spans="1:20" hidden="1" x14ac:dyDescent="0.25">
      <c r="A4650" t="s">
        <v>4847</v>
      </c>
      <c r="B4650" t="s">
        <v>58</v>
      </c>
      <c r="C4650" t="s">
        <v>151</v>
      </c>
      <c r="D4650" t="s">
        <v>28</v>
      </c>
      <c r="E4650" s="1">
        <v>45149</v>
      </c>
      <c r="F4650" s="1" t="str">
        <f>TEXT(shipments9[[#This Row],[Shipdate]],"ddd")</f>
        <v>Fri</v>
      </c>
      <c r="G4650" s="1" t="str">
        <f>IF(OR(shipments9[[#This Row],[Day Name]]="Sat",shipments9[[#This Row],[Day Name]]="Sun"),"Weekend","Weekday")</f>
        <v>Weekday</v>
      </c>
      <c r="H4650">
        <v>13549.5</v>
      </c>
      <c r="I4650">
        <v>714</v>
      </c>
      <c r="J4650" t="s">
        <v>172</v>
      </c>
      <c r="K4650" t="s">
        <v>8151</v>
      </c>
      <c r="L4650" t="s">
        <v>8160</v>
      </c>
      <c r="M4650">
        <v>8</v>
      </c>
      <c r="N4650" t="s">
        <v>8162</v>
      </c>
      <c r="O4650" s="4">
        <f>INDEX(products[Cost_per_box], MATCH(shipments9[[#This Row],[PID]], products[PID], 0))</f>
        <v>12.41</v>
      </c>
      <c r="P4650" s="4">
        <f>shipments9[[#This Row],[Boxes]]*shipments9[[#This Row],[Cost Per Box]]</f>
        <v>8860.74</v>
      </c>
      <c r="Q4650" s="4">
        <f>shipments9[[#This Row],[Amount]] -shipments9[[#This Row],[total cost]]</f>
        <v>4688.76</v>
      </c>
      <c r="R4650" s="4" t="str">
        <f>IF(shipments9[[#This Row],[Gross Profit]]&lt;0,"Loss","Profit")</f>
        <v>Profit</v>
      </c>
      <c r="S4650" s="9">
        <f>shipments9[[#This Row],[Gross Profit]]/shipments9[[#This Row],[Amount]]</f>
        <v>0.34604671759105504</v>
      </c>
      <c r="T4650" s="11">
        <f>shipments9[[#This Row],[Amount]]/shipments9[[#This Row],[Boxes]]</f>
        <v>18.97689075630252</v>
      </c>
    </row>
    <row r="4651" spans="1:20" hidden="1" x14ac:dyDescent="0.25">
      <c r="A4651" t="s">
        <v>4848</v>
      </c>
      <c r="B4651" t="s">
        <v>58</v>
      </c>
      <c r="C4651" t="s">
        <v>151</v>
      </c>
      <c r="D4651" t="s">
        <v>28</v>
      </c>
      <c r="E4651" s="1">
        <v>45342</v>
      </c>
      <c r="F4651" s="1" t="str">
        <f>TEXT(shipments9[[#This Row],[Shipdate]],"ddd")</f>
        <v>Tue</v>
      </c>
      <c r="G4651" s="1" t="str">
        <f>IF(OR(shipments9[[#This Row],[Day Name]]="Sat",shipments9[[#This Row],[Day Name]]="Sun"),"Weekend","Weekday")</f>
        <v>Weekday</v>
      </c>
      <c r="H4651">
        <v>193.5</v>
      </c>
      <c r="I4651">
        <v>10</v>
      </c>
      <c r="J4651" t="s">
        <v>172</v>
      </c>
      <c r="K4651" t="s">
        <v>8155</v>
      </c>
      <c r="L4651" t="s">
        <v>8156</v>
      </c>
      <c r="M4651">
        <v>2</v>
      </c>
      <c r="N4651" t="s">
        <v>8157</v>
      </c>
      <c r="O4651" s="4">
        <f>INDEX(products[Cost_per_box], MATCH(shipments9[[#This Row],[PID]], products[PID], 0))</f>
        <v>12.41</v>
      </c>
      <c r="P4651" s="4">
        <f>shipments9[[#This Row],[Boxes]]*shipments9[[#This Row],[Cost Per Box]]</f>
        <v>124.1</v>
      </c>
      <c r="Q4651" s="4">
        <f>shipments9[[#This Row],[Amount]] -shipments9[[#This Row],[total cost]]</f>
        <v>69.400000000000006</v>
      </c>
      <c r="R4651" s="4" t="str">
        <f>IF(shipments9[[#This Row],[Gross Profit]]&lt;0,"Loss","Profit")</f>
        <v>Profit</v>
      </c>
      <c r="S4651" s="9">
        <f>shipments9[[#This Row],[Gross Profit]]/shipments9[[#This Row],[Amount]]</f>
        <v>0.35865633074935405</v>
      </c>
      <c r="T4651" s="11">
        <f>shipments9[[#This Row],[Amount]]/shipments9[[#This Row],[Boxes]]</f>
        <v>19.350000000000001</v>
      </c>
    </row>
    <row r="4652" spans="1:20" hidden="1" x14ac:dyDescent="0.25">
      <c r="A4652" t="s">
        <v>4849</v>
      </c>
      <c r="B4652" t="s">
        <v>58</v>
      </c>
      <c r="C4652" t="s">
        <v>157</v>
      </c>
      <c r="D4652" t="s">
        <v>28</v>
      </c>
      <c r="E4652" s="1">
        <v>45000</v>
      </c>
      <c r="F4652" s="1" t="str">
        <f>TEXT(shipments9[[#This Row],[Shipdate]],"ddd")</f>
        <v>Wed</v>
      </c>
      <c r="G4652" s="1" t="str">
        <f>IF(OR(shipments9[[#This Row],[Day Name]]="Sat",shipments9[[#This Row],[Day Name]]="Sun"),"Weekend","Weekday")</f>
        <v>Weekday</v>
      </c>
      <c r="H4652">
        <v>11427.75</v>
      </c>
      <c r="I4652">
        <v>1270</v>
      </c>
      <c r="J4652" t="s">
        <v>172</v>
      </c>
      <c r="K4652" t="s">
        <v>8151</v>
      </c>
      <c r="L4652" t="s">
        <v>8156</v>
      </c>
      <c r="M4652">
        <v>3</v>
      </c>
      <c r="N4652" t="s">
        <v>8164</v>
      </c>
      <c r="O4652" s="4">
        <f>INDEX(products[Cost_per_box], MATCH(shipments9[[#This Row],[PID]], products[PID], 0))</f>
        <v>6.8</v>
      </c>
      <c r="P4652" s="4">
        <f>shipments9[[#This Row],[Boxes]]*shipments9[[#This Row],[Cost Per Box]]</f>
        <v>8636</v>
      </c>
      <c r="Q4652" s="4">
        <f>shipments9[[#This Row],[Amount]] -shipments9[[#This Row],[total cost]]</f>
        <v>2791.75</v>
      </c>
      <c r="R4652" s="4" t="str">
        <f>IF(shipments9[[#This Row],[Gross Profit]]&lt;0,"Loss","Profit")</f>
        <v>Profit</v>
      </c>
      <c r="S4652" s="9">
        <f>shipments9[[#This Row],[Gross Profit]]/shipments9[[#This Row],[Amount]]</f>
        <v>0.2442956837522697</v>
      </c>
      <c r="T4652" s="11">
        <f>shipments9[[#This Row],[Amount]]/shipments9[[#This Row],[Boxes]]</f>
        <v>8.9982283464566937</v>
      </c>
    </row>
    <row r="4653" spans="1:20" hidden="1" x14ac:dyDescent="0.25">
      <c r="A4653" t="s">
        <v>4850</v>
      </c>
      <c r="B4653" t="s">
        <v>58</v>
      </c>
      <c r="C4653" t="s">
        <v>159</v>
      </c>
      <c r="D4653" t="s">
        <v>28</v>
      </c>
      <c r="E4653" s="1">
        <v>45328</v>
      </c>
      <c r="F4653" s="1" t="str">
        <f>TEXT(shipments9[[#This Row],[Shipdate]],"ddd")</f>
        <v>Tue</v>
      </c>
      <c r="G4653" s="1" t="str">
        <f>IF(OR(shipments9[[#This Row],[Day Name]]="Sat",shipments9[[#This Row],[Day Name]]="Sun"),"Weekend","Weekday")</f>
        <v>Weekday</v>
      </c>
      <c r="H4653">
        <v>4853.25</v>
      </c>
      <c r="I4653">
        <v>174</v>
      </c>
      <c r="J4653" t="s">
        <v>172</v>
      </c>
      <c r="K4653" t="s">
        <v>8155</v>
      </c>
      <c r="L4653" t="s">
        <v>8156</v>
      </c>
      <c r="M4653">
        <v>2</v>
      </c>
      <c r="N4653" t="s">
        <v>8157</v>
      </c>
      <c r="O4653" s="4">
        <f>INDEX(products[Cost_per_box], MATCH(shipments9[[#This Row],[PID]], products[PID], 0))</f>
        <v>5.04</v>
      </c>
      <c r="P4653" s="4">
        <f>shipments9[[#This Row],[Boxes]]*shipments9[[#This Row],[Cost Per Box]]</f>
        <v>876.96</v>
      </c>
      <c r="Q4653" s="4">
        <f>shipments9[[#This Row],[Amount]] -shipments9[[#This Row],[total cost]]</f>
        <v>3976.29</v>
      </c>
      <c r="R4653" s="4" t="str">
        <f>IF(shipments9[[#This Row],[Gross Profit]]&lt;0,"Loss","Profit")</f>
        <v>Profit</v>
      </c>
      <c r="S4653" s="9">
        <f>shipments9[[#This Row],[Gross Profit]]/shipments9[[#This Row],[Amount]]</f>
        <v>0.81930458970792763</v>
      </c>
      <c r="T4653" s="11">
        <f>shipments9[[#This Row],[Amount]]/shipments9[[#This Row],[Boxes]]</f>
        <v>27.892241379310345</v>
      </c>
    </row>
    <row r="4654" spans="1:20" hidden="1" x14ac:dyDescent="0.25">
      <c r="A4654" t="s">
        <v>4851</v>
      </c>
      <c r="B4654" t="s">
        <v>58</v>
      </c>
      <c r="C4654" t="s">
        <v>163</v>
      </c>
      <c r="D4654" t="s">
        <v>28</v>
      </c>
      <c r="E4654" s="1">
        <v>45259</v>
      </c>
      <c r="F4654" s="1" t="str">
        <f>TEXT(shipments9[[#This Row],[Shipdate]],"ddd")</f>
        <v>Wed</v>
      </c>
      <c r="G4654" s="1" t="str">
        <f>IF(OR(shipments9[[#This Row],[Day Name]]="Sat",shipments9[[#This Row],[Day Name]]="Sun"),"Weekend","Weekday")</f>
        <v>Weekday</v>
      </c>
      <c r="H4654">
        <v>150.75</v>
      </c>
      <c r="I4654">
        <v>14</v>
      </c>
      <c r="J4654" t="s">
        <v>172</v>
      </c>
      <c r="K4654" t="s">
        <v>8151</v>
      </c>
      <c r="L4654" t="s">
        <v>8152</v>
      </c>
      <c r="M4654">
        <v>11</v>
      </c>
      <c r="N4654" t="s">
        <v>8165</v>
      </c>
      <c r="O4654" s="4">
        <f>INDEX(products[Cost_per_box], MATCH(shipments9[[#This Row],[PID]], products[PID], 0))</f>
        <v>3.32</v>
      </c>
      <c r="P4654" s="4">
        <f>shipments9[[#This Row],[Boxes]]*shipments9[[#This Row],[Cost Per Box]]</f>
        <v>46.48</v>
      </c>
      <c r="Q4654" s="4">
        <f>shipments9[[#This Row],[Amount]] -shipments9[[#This Row],[total cost]]</f>
        <v>104.27000000000001</v>
      </c>
      <c r="R4654" s="4" t="str">
        <f>IF(shipments9[[#This Row],[Gross Profit]]&lt;0,"Loss","Profit")</f>
        <v>Profit</v>
      </c>
      <c r="S4654" s="9">
        <f>shipments9[[#This Row],[Gross Profit]]/shipments9[[#This Row],[Amount]]</f>
        <v>0.69167495854063021</v>
      </c>
      <c r="T4654" s="11">
        <f>shipments9[[#This Row],[Amount]]/shipments9[[#This Row],[Boxes]]</f>
        <v>10.767857142857142</v>
      </c>
    </row>
    <row r="4655" spans="1:20" hidden="1" x14ac:dyDescent="0.25">
      <c r="A4655" t="s">
        <v>4852</v>
      </c>
      <c r="B4655" t="s">
        <v>58</v>
      </c>
      <c r="C4655" t="s">
        <v>121</v>
      </c>
      <c r="D4655" t="s">
        <v>28</v>
      </c>
      <c r="E4655" s="1">
        <v>45268</v>
      </c>
      <c r="F4655" s="1" t="str">
        <f>TEXT(shipments9[[#This Row],[Shipdate]],"ddd")</f>
        <v>Fri</v>
      </c>
      <c r="G4655" s="1" t="str">
        <f>IF(OR(shipments9[[#This Row],[Day Name]]="Sat",shipments9[[#This Row],[Day Name]]="Sun"),"Weekend","Weekday")</f>
        <v>Weekday</v>
      </c>
      <c r="H4655">
        <v>7184.25</v>
      </c>
      <c r="I4655">
        <v>553</v>
      </c>
      <c r="J4655" t="s">
        <v>172</v>
      </c>
      <c r="K4655" t="s">
        <v>8151</v>
      </c>
      <c r="L4655" t="s">
        <v>8152</v>
      </c>
      <c r="M4655">
        <v>12</v>
      </c>
      <c r="N4655" t="s">
        <v>8166</v>
      </c>
      <c r="O4655" s="4">
        <f>INDEX(products[Cost_per_box], MATCH(shipments9[[#This Row],[PID]], products[PID], 0))</f>
        <v>5.26</v>
      </c>
      <c r="P4655" s="4">
        <f>shipments9[[#This Row],[Boxes]]*shipments9[[#This Row],[Cost Per Box]]</f>
        <v>2908.7799999999997</v>
      </c>
      <c r="Q4655" s="4">
        <f>shipments9[[#This Row],[Amount]] -shipments9[[#This Row],[total cost]]</f>
        <v>4275.47</v>
      </c>
      <c r="R4655" s="4" t="str">
        <f>IF(shipments9[[#This Row],[Gross Profit]]&lt;0,"Loss","Profit")</f>
        <v>Profit</v>
      </c>
      <c r="S4655" s="9">
        <f>shipments9[[#This Row],[Gross Profit]]/shipments9[[#This Row],[Amount]]</f>
        <v>0.59511709642621013</v>
      </c>
      <c r="T4655" s="11">
        <f>shipments9[[#This Row],[Amount]]/shipments9[[#This Row],[Boxes]]</f>
        <v>12.991410488245931</v>
      </c>
    </row>
    <row r="4656" spans="1:20" hidden="1" x14ac:dyDescent="0.25">
      <c r="A4656" t="s">
        <v>4853</v>
      </c>
      <c r="B4656" t="s">
        <v>58</v>
      </c>
      <c r="C4656" t="s">
        <v>135</v>
      </c>
      <c r="D4656" t="s">
        <v>28</v>
      </c>
      <c r="E4656" s="1">
        <v>44953</v>
      </c>
      <c r="F4656" s="1" t="str">
        <f>TEXT(shipments9[[#This Row],[Shipdate]],"ddd")</f>
        <v>Fri</v>
      </c>
      <c r="G4656" s="1" t="str">
        <f>IF(OR(shipments9[[#This Row],[Day Name]]="Sat",shipments9[[#This Row],[Day Name]]="Sun"),"Weekend","Weekday")</f>
        <v>Weekday</v>
      </c>
      <c r="H4656">
        <v>5456.25</v>
      </c>
      <c r="I4656">
        <v>203</v>
      </c>
      <c r="J4656" t="s">
        <v>172</v>
      </c>
      <c r="K4656" t="s">
        <v>8151</v>
      </c>
      <c r="L4656" t="s">
        <v>8156</v>
      </c>
      <c r="M4656">
        <v>1</v>
      </c>
      <c r="N4656" t="s">
        <v>8163</v>
      </c>
      <c r="O4656" s="4">
        <f>INDEX(products[Cost_per_box], MATCH(shipments9[[#This Row],[PID]], products[PID], 0))</f>
        <v>9.94</v>
      </c>
      <c r="P4656" s="4">
        <f>shipments9[[#This Row],[Boxes]]*shipments9[[#This Row],[Cost Per Box]]</f>
        <v>2017.82</v>
      </c>
      <c r="Q4656" s="4">
        <f>shipments9[[#This Row],[Amount]] -shipments9[[#This Row],[total cost]]</f>
        <v>3438.4300000000003</v>
      </c>
      <c r="R4656" s="4" t="str">
        <f>IF(shipments9[[#This Row],[Gross Profit]]&lt;0,"Loss","Profit")</f>
        <v>Profit</v>
      </c>
      <c r="S4656" s="9">
        <f>shipments9[[#This Row],[Gross Profit]]/shipments9[[#This Row],[Amount]]</f>
        <v>0.63018190148911801</v>
      </c>
      <c r="T4656" s="11">
        <f>shipments9[[#This Row],[Amount]]/shipments9[[#This Row],[Boxes]]</f>
        <v>26.878078817733989</v>
      </c>
    </row>
    <row r="4657" spans="1:20" hidden="1" x14ac:dyDescent="0.25">
      <c r="A4657" t="s">
        <v>4854</v>
      </c>
      <c r="B4657" t="s">
        <v>58</v>
      </c>
      <c r="C4657" t="s">
        <v>135</v>
      </c>
      <c r="D4657" t="s">
        <v>28</v>
      </c>
      <c r="E4657" s="1">
        <v>45370</v>
      </c>
      <c r="F4657" s="1" t="str">
        <f>TEXT(shipments9[[#This Row],[Shipdate]],"ddd")</f>
        <v>Tue</v>
      </c>
      <c r="G4657" s="1" t="str">
        <f>IF(OR(shipments9[[#This Row],[Day Name]]="Sat",shipments9[[#This Row],[Day Name]]="Sun"),"Weekend","Weekday")</f>
        <v>Weekday</v>
      </c>
      <c r="H4657">
        <v>5865.75</v>
      </c>
      <c r="I4657">
        <v>210</v>
      </c>
      <c r="J4657" t="s">
        <v>172</v>
      </c>
      <c r="K4657" t="s">
        <v>8155</v>
      </c>
      <c r="L4657" t="s">
        <v>8156</v>
      </c>
      <c r="M4657">
        <v>3</v>
      </c>
      <c r="N4657" t="s">
        <v>8164</v>
      </c>
      <c r="O4657" s="4">
        <f>INDEX(products[Cost_per_box], MATCH(shipments9[[#This Row],[PID]], products[PID], 0))</f>
        <v>9.94</v>
      </c>
      <c r="P4657" s="4">
        <f>shipments9[[#This Row],[Boxes]]*shipments9[[#This Row],[Cost Per Box]]</f>
        <v>2087.4</v>
      </c>
      <c r="Q4657" s="4">
        <f>shipments9[[#This Row],[Amount]] -shipments9[[#This Row],[total cost]]</f>
        <v>3778.35</v>
      </c>
      <c r="R4657" s="4" t="str">
        <f>IF(shipments9[[#This Row],[Gross Profit]]&lt;0,"Loss","Profit")</f>
        <v>Profit</v>
      </c>
      <c r="S4657" s="9">
        <f>shipments9[[#This Row],[Gross Profit]]/shipments9[[#This Row],[Amount]]</f>
        <v>0.64413757831479346</v>
      </c>
      <c r="T4657" s="11">
        <f>shipments9[[#This Row],[Amount]]/shipments9[[#This Row],[Boxes]]</f>
        <v>27.932142857142857</v>
      </c>
    </row>
    <row r="4658" spans="1:20" hidden="1" x14ac:dyDescent="0.25">
      <c r="A4658" t="s">
        <v>4855</v>
      </c>
      <c r="B4658" t="s">
        <v>58</v>
      </c>
      <c r="C4658" t="s">
        <v>145</v>
      </c>
      <c r="D4658" t="s">
        <v>28</v>
      </c>
      <c r="E4658" s="1">
        <v>45181</v>
      </c>
      <c r="F4658" s="1" t="str">
        <f>TEXT(shipments9[[#This Row],[Shipdate]],"ddd")</f>
        <v>Tue</v>
      </c>
      <c r="G4658" s="1" t="str">
        <f>IF(OR(shipments9[[#This Row],[Day Name]]="Sat",shipments9[[#This Row],[Day Name]]="Sun"),"Weekend","Weekday")</f>
        <v>Weekday</v>
      </c>
      <c r="H4658">
        <v>9684</v>
      </c>
      <c r="I4658">
        <v>646</v>
      </c>
      <c r="J4658" t="s">
        <v>172</v>
      </c>
      <c r="K4658" t="s">
        <v>8151</v>
      </c>
      <c r="L4658" t="s">
        <v>8160</v>
      </c>
      <c r="M4658">
        <v>9</v>
      </c>
      <c r="N4658" t="s">
        <v>8167</v>
      </c>
      <c r="O4658" s="4">
        <f>INDEX(products[Cost_per_box], MATCH(shipments9[[#This Row],[PID]], products[PID], 0))</f>
        <v>4.74</v>
      </c>
      <c r="P4658" s="4">
        <f>shipments9[[#This Row],[Boxes]]*shipments9[[#This Row],[Cost Per Box]]</f>
        <v>3062.04</v>
      </c>
      <c r="Q4658" s="4">
        <f>shipments9[[#This Row],[Amount]] -shipments9[[#This Row],[total cost]]</f>
        <v>6621.96</v>
      </c>
      <c r="R4658" s="4" t="str">
        <f>IF(shipments9[[#This Row],[Gross Profit]]&lt;0,"Loss","Profit")</f>
        <v>Profit</v>
      </c>
      <c r="S4658" s="9">
        <f>shipments9[[#This Row],[Gross Profit]]/shipments9[[#This Row],[Amount]]</f>
        <v>0.68380421313506812</v>
      </c>
      <c r="T4658" s="11">
        <f>shipments9[[#This Row],[Amount]]/shipments9[[#This Row],[Boxes]]</f>
        <v>14.990712074303406</v>
      </c>
    </row>
    <row r="4659" spans="1:20" hidden="1" x14ac:dyDescent="0.25">
      <c r="A4659" t="s">
        <v>4856</v>
      </c>
      <c r="B4659" t="s">
        <v>58</v>
      </c>
      <c r="C4659" t="s">
        <v>153</v>
      </c>
      <c r="D4659" t="s">
        <v>28</v>
      </c>
      <c r="E4659" s="1">
        <v>45119</v>
      </c>
      <c r="F4659" s="1" t="str">
        <f>TEXT(shipments9[[#This Row],[Shipdate]],"ddd")</f>
        <v>Wed</v>
      </c>
      <c r="G4659" s="1" t="str">
        <f>IF(OR(shipments9[[#This Row],[Day Name]]="Sat",shipments9[[#This Row],[Day Name]]="Sun"),"Weekend","Weekday")</f>
        <v>Weekday</v>
      </c>
      <c r="H4659">
        <v>882</v>
      </c>
      <c r="I4659">
        <v>52</v>
      </c>
      <c r="J4659" t="s">
        <v>172</v>
      </c>
      <c r="K4659" t="s">
        <v>8151</v>
      </c>
      <c r="L4659" t="s">
        <v>8160</v>
      </c>
      <c r="M4659">
        <v>7</v>
      </c>
      <c r="N4659" t="s">
        <v>8161</v>
      </c>
      <c r="O4659" s="4">
        <f>INDEX(products[Cost_per_box], MATCH(shipments9[[#This Row],[PID]], products[PID], 0))</f>
        <v>9.57</v>
      </c>
      <c r="P4659" s="4">
        <f>shipments9[[#This Row],[Boxes]]*shipments9[[#This Row],[Cost Per Box]]</f>
        <v>497.64</v>
      </c>
      <c r="Q4659" s="4">
        <f>shipments9[[#This Row],[Amount]] -shipments9[[#This Row],[total cost]]</f>
        <v>384.36</v>
      </c>
      <c r="R4659" s="4" t="str">
        <f>IF(shipments9[[#This Row],[Gross Profit]]&lt;0,"Loss","Profit")</f>
        <v>Profit</v>
      </c>
      <c r="S4659" s="9">
        <f>shipments9[[#This Row],[Gross Profit]]/shipments9[[#This Row],[Amount]]</f>
        <v>0.43578231292517006</v>
      </c>
      <c r="T4659" s="11">
        <f>shipments9[[#This Row],[Amount]]/shipments9[[#This Row],[Boxes]]</f>
        <v>16.96153846153846</v>
      </c>
    </row>
    <row r="4660" spans="1:20" hidden="1" x14ac:dyDescent="0.25">
      <c r="A4660" t="s">
        <v>4857</v>
      </c>
      <c r="B4660" t="s">
        <v>58</v>
      </c>
      <c r="C4660" t="s">
        <v>157</v>
      </c>
      <c r="D4660" t="s">
        <v>28</v>
      </c>
      <c r="E4660" s="1">
        <v>45377</v>
      </c>
      <c r="F4660" s="1" t="str">
        <f>TEXT(shipments9[[#This Row],[Shipdate]],"ddd")</f>
        <v>Tue</v>
      </c>
      <c r="G4660" s="1" t="str">
        <f>IF(OR(shipments9[[#This Row],[Day Name]]="Sat",shipments9[[#This Row],[Day Name]]="Sun"),"Weekend","Weekday")</f>
        <v>Weekday</v>
      </c>
      <c r="H4660">
        <v>7715.25</v>
      </c>
      <c r="I4660">
        <v>1103</v>
      </c>
      <c r="J4660" t="s">
        <v>172</v>
      </c>
      <c r="K4660" t="s">
        <v>8155</v>
      </c>
      <c r="L4660" t="s">
        <v>8156</v>
      </c>
      <c r="M4660">
        <v>3</v>
      </c>
      <c r="N4660" t="s">
        <v>8164</v>
      </c>
      <c r="O4660" s="4">
        <f>INDEX(products[Cost_per_box], MATCH(shipments9[[#This Row],[PID]], products[PID], 0))</f>
        <v>6.8</v>
      </c>
      <c r="P4660" s="4">
        <f>shipments9[[#This Row],[Boxes]]*shipments9[[#This Row],[Cost Per Box]]</f>
        <v>7500.4</v>
      </c>
      <c r="Q4660" s="4">
        <f>shipments9[[#This Row],[Amount]] -shipments9[[#This Row],[total cost]]</f>
        <v>214.85000000000036</v>
      </c>
      <c r="R4660" s="4" t="str">
        <f>IF(shipments9[[#This Row],[Gross Profit]]&lt;0,"Loss","Profit")</f>
        <v>Profit</v>
      </c>
      <c r="S4660" s="9">
        <f>shipments9[[#This Row],[Gross Profit]]/shipments9[[#This Row],[Amount]]</f>
        <v>2.7847444995301559E-2</v>
      </c>
      <c r="T4660" s="11">
        <f>shipments9[[#This Row],[Amount]]/shipments9[[#This Row],[Boxes]]</f>
        <v>6.9947869446962825</v>
      </c>
    </row>
    <row r="4661" spans="1:20" hidden="1" x14ac:dyDescent="0.25">
      <c r="A4661" t="s">
        <v>4858</v>
      </c>
      <c r="B4661" t="s">
        <v>61</v>
      </c>
      <c r="C4661" t="s">
        <v>139</v>
      </c>
      <c r="D4661" t="s">
        <v>28</v>
      </c>
      <c r="E4661" s="1">
        <v>45027</v>
      </c>
      <c r="F4661" s="1" t="str">
        <f>TEXT(shipments9[[#This Row],[Shipdate]],"ddd")</f>
        <v>Tue</v>
      </c>
      <c r="G4661" s="1" t="str">
        <f>IF(OR(shipments9[[#This Row],[Day Name]]="Sat",shipments9[[#This Row],[Day Name]]="Sun"),"Weekend","Weekday")</f>
        <v>Weekday</v>
      </c>
      <c r="H4661">
        <v>13061.25</v>
      </c>
      <c r="I4661">
        <v>654</v>
      </c>
      <c r="J4661" t="s">
        <v>172</v>
      </c>
      <c r="K4661" t="s">
        <v>8151</v>
      </c>
      <c r="L4661" t="s">
        <v>8154</v>
      </c>
      <c r="M4661">
        <v>4</v>
      </c>
      <c r="N4661" t="s">
        <v>8158</v>
      </c>
      <c r="O4661" s="4">
        <f>INDEX(products[Cost_per_box], MATCH(shipments9[[#This Row],[PID]], products[PID], 0))</f>
        <v>3.68</v>
      </c>
      <c r="P4661" s="4">
        <f>shipments9[[#This Row],[Boxes]]*shipments9[[#This Row],[Cost Per Box]]</f>
        <v>2406.7200000000003</v>
      </c>
      <c r="Q4661" s="4">
        <f>shipments9[[#This Row],[Amount]] -shipments9[[#This Row],[total cost]]</f>
        <v>10654.529999999999</v>
      </c>
      <c r="R4661" s="4" t="str">
        <f>IF(shipments9[[#This Row],[Gross Profit]]&lt;0,"Loss","Profit")</f>
        <v>Profit</v>
      </c>
      <c r="S4661" s="9">
        <f>shipments9[[#This Row],[Gross Profit]]/shipments9[[#This Row],[Amount]]</f>
        <v>0.81573585989089858</v>
      </c>
      <c r="T4661" s="11">
        <f>shipments9[[#This Row],[Amount]]/shipments9[[#This Row],[Boxes]]</f>
        <v>19.971330275229359</v>
      </c>
    </row>
    <row r="4662" spans="1:20" hidden="1" x14ac:dyDescent="0.25">
      <c r="A4662" t="s">
        <v>4859</v>
      </c>
      <c r="B4662" t="s">
        <v>61</v>
      </c>
      <c r="C4662" t="s">
        <v>141</v>
      </c>
      <c r="D4662" t="s">
        <v>28</v>
      </c>
      <c r="E4662" s="1">
        <v>45399</v>
      </c>
      <c r="F4662" s="1" t="str">
        <f>TEXT(shipments9[[#This Row],[Shipdate]],"ddd")</f>
        <v>Wed</v>
      </c>
      <c r="G4662" s="1" t="str">
        <f>IF(OR(shipments9[[#This Row],[Day Name]]="Sat",shipments9[[#This Row],[Day Name]]="Sun"),"Weekend","Weekday")</f>
        <v>Weekday</v>
      </c>
      <c r="H4662">
        <v>10725.75</v>
      </c>
      <c r="I4662">
        <v>716</v>
      </c>
      <c r="J4662" t="s">
        <v>172</v>
      </c>
      <c r="K4662" t="s">
        <v>8155</v>
      </c>
      <c r="L4662" t="s">
        <v>8154</v>
      </c>
      <c r="M4662">
        <v>4</v>
      </c>
      <c r="N4662" t="s">
        <v>8158</v>
      </c>
      <c r="O4662" s="4">
        <f>INDEX(products[Cost_per_box], MATCH(shipments9[[#This Row],[PID]], products[PID], 0))</f>
        <v>8.2200000000000006</v>
      </c>
      <c r="P4662" s="4">
        <f>shipments9[[#This Row],[Boxes]]*shipments9[[#This Row],[Cost Per Box]]</f>
        <v>5885.52</v>
      </c>
      <c r="Q4662" s="4">
        <f>shipments9[[#This Row],[Amount]] -shipments9[[#This Row],[total cost]]</f>
        <v>4840.2299999999996</v>
      </c>
      <c r="R4662" s="4" t="str">
        <f>IF(shipments9[[#This Row],[Gross Profit]]&lt;0,"Loss","Profit")</f>
        <v>Profit</v>
      </c>
      <c r="S4662" s="9">
        <f>shipments9[[#This Row],[Gross Profit]]/shipments9[[#This Row],[Amount]]</f>
        <v>0.45127193902524293</v>
      </c>
      <c r="T4662" s="11">
        <f>shipments9[[#This Row],[Amount]]/shipments9[[#This Row],[Boxes]]</f>
        <v>14.980097765363128</v>
      </c>
    </row>
    <row r="4663" spans="1:20" hidden="1" x14ac:dyDescent="0.25">
      <c r="A4663" t="s">
        <v>4860</v>
      </c>
      <c r="B4663" t="s">
        <v>61</v>
      </c>
      <c r="C4663" t="s">
        <v>153</v>
      </c>
      <c r="D4663" t="s">
        <v>28</v>
      </c>
      <c r="E4663" s="1">
        <v>44992</v>
      </c>
      <c r="F4663" s="1" t="str">
        <f>TEXT(shipments9[[#This Row],[Shipdate]],"ddd")</f>
        <v>Tue</v>
      </c>
      <c r="G4663" s="1" t="str">
        <f>IF(OR(shipments9[[#This Row],[Day Name]]="Sat",shipments9[[#This Row],[Day Name]]="Sun"),"Weekend","Weekday")</f>
        <v>Weekday</v>
      </c>
      <c r="H4663">
        <v>6995.25</v>
      </c>
      <c r="I4663">
        <v>412</v>
      </c>
      <c r="J4663" t="s">
        <v>172</v>
      </c>
      <c r="K4663" t="s">
        <v>8151</v>
      </c>
      <c r="L4663" t="s">
        <v>8156</v>
      </c>
      <c r="M4663">
        <v>3</v>
      </c>
      <c r="N4663" t="s">
        <v>8164</v>
      </c>
      <c r="O4663" s="4">
        <f>INDEX(products[Cost_per_box], MATCH(shipments9[[#This Row],[PID]], products[PID], 0))</f>
        <v>9.57</v>
      </c>
      <c r="P4663" s="4">
        <f>shipments9[[#This Row],[Boxes]]*shipments9[[#This Row],[Cost Per Box]]</f>
        <v>3942.84</v>
      </c>
      <c r="Q4663" s="4">
        <f>shipments9[[#This Row],[Amount]] -shipments9[[#This Row],[total cost]]</f>
        <v>3052.41</v>
      </c>
      <c r="R4663" s="4" t="str">
        <f>IF(shipments9[[#This Row],[Gross Profit]]&lt;0,"Loss","Profit")</f>
        <v>Profit</v>
      </c>
      <c r="S4663" s="9">
        <f>shipments9[[#This Row],[Gross Profit]]/shipments9[[#This Row],[Amount]]</f>
        <v>0.43635466923984129</v>
      </c>
      <c r="T4663" s="11">
        <f>shipments9[[#This Row],[Amount]]/shipments9[[#This Row],[Boxes]]</f>
        <v>16.978762135922331</v>
      </c>
    </row>
    <row r="4664" spans="1:20" x14ac:dyDescent="0.25">
      <c r="A4664" t="s">
        <v>4861</v>
      </c>
      <c r="B4664" t="s">
        <v>61</v>
      </c>
      <c r="C4664" t="s">
        <v>155</v>
      </c>
      <c r="D4664" t="s">
        <v>28</v>
      </c>
      <c r="E4664" s="1">
        <v>45280</v>
      </c>
      <c r="F4664" s="1" t="str">
        <f>TEXT(shipments9[[#This Row],[Shipdate]],"ddd")</f>
        <v>Wed</v>
      </c>
      <c r="G4664" s="1" t="str">
        <f>IF(OR(shipments9[[#This Row],[Day Name]]="Sat",shipments9[[#This Row],[Day Name]]="Sun"),"Weekend","Weekday")</f>
        <v>Weekday</v>
      </c>
      <c r="H4664">
        <v>7044.75</v>
      </c>
      <c r="I4664">
        <v>1007</v>
      </c>
      <c r="J4664" t="s">
        <v>172</v>
      </c>
      <c r="K4664" t="s">
        <v>8151</v>
      </c>
      <c r="L4664" t="s">
        <v>8152</v>
      </c>
      <c r="M4664">
        <v>12</v>
      </c>
      <c r="N4664" t="s">
        <v>8166</v>
      </c>
      <c r="O4664" s="4">
        <f>INDEX(products[Cost_per_box], MATCH(shipments9[[#This Row],[PID]], products[PID], 0))</f>
        <v>8.43</v>
      </c>
      <c r="P4664" s="4">
        <f>shipments9[[#This Row],[Boxes]]*shipments9[[#This Row],[Cost Per Box]]</f>
        <v>8489.01</v>
      </c>
      <c r="Q4664" s="4">
        <f>shipments9[[#This Row],[Amount]] -shipments9[[#This Row],[total cost]]</f>
        <v>-1444.2600000000002</v>
      </c>
      <c r="R4664" s="4" t="str">
        <f>IF(shipments9[[#This Row],[Gross Profit]]&lt;0,"Loss","Profit")</f>
        <v>Loss</v>
      </c>
      <c r="S4664" s="9">
        <f>shipments9[[#This Row],[Gross Profit]]/shipments9[[#This Row],[Amount]]</f>
        <v>-0.20501224315979988</v>
      </c>
      <c r="T4664" s="11">
        <f>shipments9[[#This Row],[Amount]]/shipments9[[#This Row],[Boxes]]</f>
        <v>6.9957795431976164</v>
      </c>
    </row>
    <row r="4665" spans="1:20" hidden="1" x14ac:dyDescent="0.25">
      <c r="A4665" t="s">
        <v>4862</v>
      </c>
      <c r="B4665" t="s">
        <v>61</v>
      </c>
      <c r="C4665" t="s">
        <v>161</v>
      </c>
      <c r="D4665" t="s">
        <v>28</v>
      </c>
      <c r="E4665" s="1">
        <v>45211</v>
      </c>
      <c r="F4665" s="1" t="str">
        <f>TEXT(shipments9[[#This Row],[Shipdate]],"ddd")</f>
        <v>Thu</v>
      </c>
      <c r="G4665" s="1" t="str">
        <f>IF(OR(shipments9[[#This Row],[Day Name]]="Sat",shipments9[[#This Row],[Day Name]]="Sun"),"Weekend","Weekday")</f>
        <v>Weekday</v>
      </c>
      <c r="H4665">
        <v>3838.5</v>
      </c>
      <c r="I4665">
        <v>480</v>
      </c>
      <c r="J4665" t="s">
        <v>172</v>
      </c>
      <c r="K4665" t="s">
        <v>8151</v>
      </c>
      <c r="L4665" t="s">
        <v>8152</v>
      </c>
      <c r="M4665">
        <v>10</v>
      </c>
      <c r="N4665" t="s">
        <v>8153</v>
      </c>
      <c r="O4665" s="4">
        <f>INDEX(products[Cost_per_box], MATCH(shipments9[[#This Row],[PID]], products[PID], 0))</f>
        <v>2.76</v>
      </c>
      <c r="P4665" s="4">
        <f>shipments9[[#This Row],[Boxes]]*shipments9[[#This Row],[Cost Per Box]]</f>
        <v>1324.8</v>
      </c>
      <c r="Q4665" s="4">
        <f>shipments9[[#This Row],[Amount]] -shipments9[[#This Row],[total cost]]</f>
        <v>2513.6999999999998</v>
      </c>
      <c r="R4665" s="4" t="str">
        <f>IF(shipments9[[#This Row],[Gross Profit]]&lt;0,"Loss","Profit")</f>
        <v>Profit</v>
      </c>
      <c r="S4665" s="9">
        <f>shipments9[[#This Row],[Gross Profit]]/shipments9[[#This Row],[Amount]]</f>
        <v>0.65486518171160601</v>
      </c>
      <c r="T4665" s="11">
        <f>shipments9[[#This Row],[Amount]]/shipments9[[#This Row],[Boxes]]</f>
        <v>7.9968750000000002</v>
      </c>
    </row>
    <row r="4666" spans="1:20" hidden="1" x14ac:dyDescent="0.25">
      <c r="A4666" t="s">
        <v>4863</v>
      </c>
      <c r="B4666" t="s">
        <v>61</v>
      </c>
      <c r="C4666" t="s">
        <v>161</v>
      </c>
      <c r="D4666" t="s">
        <v>28</v>
      </c>
      <c r="E4666" s="1">
        <v>45209</v>
      </c>
      <c r="F4666" s="1" t="str">
        <f>TEXT(shipments9[[#This Row],[Shipdate]],"ddd")</f>
        <v>Tue</v>
      </c>
      <c r="G4666" s="1" t="str">
        <f>IF(OR(shipments9[[#This Row],[Day Name]]="Sat",shipments9[[#This Row],[Day Name]]="Sun"),"Weekend","Weekday")</f>
        <v>Weekday</v>
      </c>
      <c r="H4666">
        <v>1991.25</v>
      </c>
      <c r="I4666">
        <v>200</v>
      </c>
      <c r="J4666" t="s">
        <v>172</v>
      </c>
      <c r="K4666" t="s">
        <v>8151</v>
      </c>
      <c r="L4666" t="s">
        <v>8152</v>
      </c>
      <c r="M4666">
        <v>10</v>
      </c>
      <c r="N4666" t="s">
        <v>8153</v>
      </c>
      <c r="O4666" s="4">
        <f>INDEX(products[Cost_per_box], MATCH(shipments9[[#This Row],[PID]], products[PID], 0))</f>
        <v>2.76</v>
      </c>
      <c r="P4666" s="4">
        <f>shipments9[[#This Row],[Boxes]]*shipments9[[#This Row],[Cost Per Box]]</f>
        <v>552</v>
      </c>
      <c r="Q4666" s="4">
        <f>shipments9[[#This Row],[Amount]] -shipments9[[#This Row],[total cost]]</f>
        <v>1439.25</v>
      </c>
      <c r="R4666" s="4" t="str">
        <f>IF(shipments9[[#This Row],[Gross Profit]]&lt;0,"Loss","Profit")</f>
        <v>Profit</v>
      </c>
      <c r="S4666" s="9">
        <f>shipments9[[#This Row],[Gross Profit]]/shipments9[[#This Row],[Amount]]</f>
        <v>0.72278719397363467</v>
      </c>
      <c r="T4666" s="11">
        <f>shipments9[[#This Row],[Amount]]/shipments9[[#This Row],[Boxes]]</f>
        <v>9.9562500000000007</v>
      </c>
    </row>
    <row r="4667" spans="1:20" hidden="1" x14ac:dyDescent="0.25">
      <c r="A4667" t="s">
        <v>4864</v>
      </c>
      <c r="B4667" t="s">
        <v>61</v>
      </c>
      <c r="C4667" t="s">
        <v>161</v>
      </c>
      <c r="D4667" t="s">
        <v>28</v>
      </c>
      <c r="E4667" s="1">
        <v>45446</v>
      </c>
      <c r="F4667" s="1" t="str">
        <f>TEXT(shipments9[[#This Row],[Shipdate]],"ddd")</f>
        <v>Mon</v>
      </c>
      <c r="G4667" s="1" t="str">
        <f>IF(OR(shipments9[[#This Row],[Day Name]]="Sat",shipments9[[#This Row],[Day Name]]="Sun"),"Weekend","Weekday")</f>
        <v>Weekday</v>
      </c>
      <c r="H4667">
        <v>423</v>
      </c>
      <c r="I4667">
        <v>39</v>
      </c>
      <c r="J4667" t="s">
        <v>172</v>
      </c>
      <c r="K4667" t="s">
        <v>8155</v>
      </c>
      <c r="L4667" t="s">
        <v>8154</v>
      </c>
      <c r="M4667">
        <v>6</v>
      </c>
      <c r="N4667" t="s">
        <v>8159</v>
      </c>
      <c r="O4667" s="4">
        <f>INDEX(products[Cost_per_box], MATCH(shipments9[[#This Row],[PID]], products[PID], 0))</f>
        <v>2.76</v>
      </c>
      <c r="P4667" s="4">
        <f>shipments9[[#This Row],[Boxes]]*shipments9[[#This Row],[Cost Per Box]]</f>
        <v>107.63999999999999</v>
      </c>
      <c r="Q4667" s="4">
        <f>shipments9[[#This Row],[Amount]] -shipments9[[#This Row],[total cost]]</f>
        <v>315.36</v>
      </c>
      <c r="R4667" s="4" t="str">
        <f>IF(shipments9[[#This Row],[Gross Profit]]&lt;0,"Loss","Profit")</f>
        <v>Profit</v>
      </c>
      <c r="S4667" s="9">
        <f>shipments9[[#This Row],[Gross Profit]]/shipments9[[#This Row],[Amount]]</f>
        <v>0.74553191489361703</v>
      </c>
      <c r="T4667" s="11">
        <f>shipments9[[#This Row],[Amount]]/shipments9[[#This Row],[Boxes]]</f>
        <v>10.846153846153847</v>
      </c>
    </row>
    <row r="4668" spans="1:20" hidden="1" x14ac:dyDescent="0.25">
      <c r="A4668" t="s">
        <v>4865</v>
      </c>
      <c r="B4668" t="s">
        <v>61</v>
      </c>
      <c r="C4668" t="s">
        <v>145</v>
      </c>
      <c r="D4668" t="s">
        <v>28</v>
      </c>
      <c r="E4668" s="1">
        <v>45106</v>
      </c>
      <c r="F4668" s="1" t="str">
        <f>TEXT(shipments9[[#This Row],[Shipdate]],"ddd")</f>
        <v>Thu</v>
      </c>
      <c r="G4668" s="1" t="str">
        <f>IF(OR(shipments9[[#This Row],[Day Name]]="Sat",shipments9[[#This Row],[Day Name]]="Sun"),"Weekend","Weekday")</f>
        <v>Weekday</v>
      </c>
      <c r="H4668">
        <v>13900.5</v>
      </c>
      <c r="I4668">
        <v>869</v>
      </c>
      <c r="J4668" t="s">
        <v>172</v>
      </c>
      <c r="K4668" t="s">
        <v>8151</v>
      </c>
      <c r="L4668" t="s">
        <v>8154</v>
      </c>
      <c r="M4668">
        <v>6</v>
      </c>
      <c r="N4668" t="s">
        <v>8159</v>
      </c>
      <c r="O4668" s="4">
        <f>INDEX(products[Cost_per_box], MATCH(shipments9[[#This Row],[PID]], products[PID], 0))</f>
        <v>4.74</v>
      </c>
      <c r="P4668" s="4">
        <f>shipments9[[#This Row],[Boxes]]*shipments9[[#This Row],[Cost Per Box]]</f>
        <v>4119.0600000000004</v>
      </c>
      <c r="Q4668" s="4">
        <f>shipments9[[#This Row],[Amount]] -shipments9[[#This Row],[total cost]]</f>
        <v>9781.4399999999987</v>
      </c>
      <c r="R4668" s="4" t="str">
        <f>IF(shipments9[[#This Row],[Gross Profit]]&lt;0,"Loss","Profit")</f>
        <v>Profit</v>
      </c>
      <c r="S4668" s="9">
        <f>shipments9[[#This Row],[Gross Profit]]/shipments9[[#This Row],[Amount]]</f>
        <v>0.70367540735944745</v>
      </c>
      <c r="T4668" s="11">
        <f>shipments9[[#This Row],[Amount]]/shipments9[[#This Row],[Boxes]]</f>
        <v>15.995972382048331</v>
      </c>
    </row>
    <row r="4669" spans="1:20" hidden="1" x14ac:dyDescent="0.25">
      <c r="A4669" t="s">
        <v>4866</v>
      </c>
      <c r="B4669" t="s">
        <v>61</v>
      </c>
      <c r="C4669" t="s">
        <v>159</v>
      </c>
      <c r="D4669" t="s">
        <v>28</v>
      </c>
      <c r="E4669" s="1">
        <v>45182</v>
      </c>
      <c r="F4669" s="1" t="str">
        <f>TEXT(shipments9[[#This Row],[Shipdate]],"ddd")</f>
        <v>Wed</v>
      </c>
      <c r="G4669" s="1" t="str">
        <f>IF(OR(shipments9[[#This Row],[Day Name]]="Sat",shipments9[[#This Row],[Day Name]]="Sun"),"Weekend","Weekday")</f>
        <v>Weekday</v>
      </c>
      <c r="H4669">
        <v>8136</v>
      </c>
      <c r="I4669">
        <v>281</v>
      </c>
      <c r="J4669" t="s">
        <v>172</v>
      </c>
      <c r="K4669" t="s">
        <v>8151</v>
      </c>
      <c r="L4669" t="s">
        <v>8160</v>
      </c>
      <c r="M4669">
        <v>9</v>
      </c>
      <c r="N4669" t="s">
        <v>8167</v>
      </c>
      <c r="O4669" s="4">
        <f>INDEX(products[Cost_per_box], MATCH(shipments9[[#This Row],[PID]], products[PID], 0))</f>
        <v>5.04</v>
      </c>
      <c r="P4669" s="4">
        <f>shipments9[[#This Row],[Boxes]]*shipments9[[#This Row],[Cost Per Box]]</f>
        <v>1416.24</v>
      </c>
      <c r="Q4669" s="4">
        <f>shipments9[[#This Row],[Amount]] -shipments9[[#This Row],[total cost]]</f>
        <v>6719.76</v>
      </c>
      <c r="R4669" s="4" t="str">
        <f>IF(shipments9[[#This Row],[Gross Profit]]&lt;0,"Loss","Profit")</f>
        <v>Profit</v>
      </c>
      <c r="S4669" s="9">
        <f>shipments9[[#This Row],[Gross Profit]]/shipments9[[#This Row],[Amount]]</f>
        <v>0.82592920353982302</v>
      </c>
      <c r="T4669" s="11">
        <f>shipments9[[#This Row],[Amount]]/shipments9[[#This Row],[Boxes]]</f>
        <v>28.953736654804271</v>
      </c>
    </row>
    <row r="4670" spans="1:20" hidden="1" x14ac:dyDescent="0.25">
      <c r="A4670" t="s">
        <v>4867</v>
      </c>
      <c r="B4670" t="s">
        <v>61</v>
      </c>
      <c r="C4670" t="s">
        <v>161</v>
      </c>
      <c r="D4670" t="s">
        <v>28</v>
      </c>
      <c r="E4670" s="1">
        <v>44963</v>
      </c>
      <c r="F4670" s="1" t="str">
        <f>TEXT(shipments9[[#This Row],[Shipdate]],"ddd")</f>
        <v>Mon</v>
      </c>
      <c r="G4670" s="1" t="str">
        <f>IF(OR(shipments9[[#This Row],[Day Name]]="Sat",shipments9[[#This Row],[Day Name]]="Sun"),"Weekend","Weekday")</f>
        <v>Weekday</v>
      </c>
      <c r="H4670">
        <v>6761.25</v>
      </c>
      <c r="I4670">
        <v>752</v>
      </c>
      <c r="J4670" t="s">
        <v>172</v>
      </c>
      <c r="K4670" t="s">
        <v>8151</v>
      </c>
      <c r="L4670" t="s">
        <v>8156</v>
      </c>
      <c r="M4670">
        <v>2</v>
      </c>
      <c r="N4670" t="s">
        <v>8157</v>
      </c>
      <c r="O4670" s="4">
        <f>INDEX(products[Cost_per_box], MATCH(shipments9[[#This Row],[PID]], products[PID], 0))</f>
        <v>2.76</v>
      </c>
      <c r="P4670" s="4">
        <f>shipments9[[#This Row],[Boxes]]*shipments9[[#This Row],[Cost Per Box]]</f>
        <v>2075.52</v>
      </c>
      <c r="Q4670" s="4">
        <f>shipments9[[#This Row],[Amount]] -shipments9[[#This Row],[total cost]]</f>
        <v>4685.7299999999996</v>
      </c>
      <c r="R4670" s="4" t="str">
        <f>IF(shipments9[[#This Row],[Gross Profit]]&lt;0,"Loss","Profit")</f>
        <v>Profit</v>
      </c>
      <c r="S4670" s="9">
        <f>shipments9[[#This Row],[Gross Profit]]/shipments9[[#This Row],[Amount]]</f>
        <v>0.69302717692734328</v>
      </c>
      <c r="T4670" s="11">
        <f>shipments9[[#This Row],[Amount]]/shipments9[[#This Row],[Boxes]]</f>
        <v>8.9910239361702136</v>
      </c>
    </row>
    <row r="4671" spans="1:20" hidden="1" x14ac:dyDescent="0.25">
      <c r="A4671" t="s">
        <v>4868</v>
      </c>
      <c r="B4671" t="s">
        <v>61</v>
      </c>
      <c r="C4671" t="s">
        <v>161</v>
      </c>
      <c r="D4671" t="s">
        <v>28</v>
      </c>
      <c r="E4671" s="1">
        <v>45464</v>
      </c>
      <c r="F4671" s="1" t="str">
        <f>TEXT(shipments9[[#This Row],[Shipdate]],"ddd")</f>
        <v>Fri</v>
      </c>
      <c r="G4671" s="1" t="str">
        <f>IF(OR(shipments9[[#This Row],[Day Name]]="Sat",shipments9[[#This Row],[Day Name]]="Sun"),"Weekend","Weekday")</f>
        <v>Weekday</v>
      </c>
      <c r="H4671">
        <v>7938</v>
      </c>
      <c r="I4671">
        <v>993</v>
      </c>
      <c r="J4671" t="s">
        <v>172</v>
      </c>
      <c r="K4671" t="s">
        <v>8155</v>
      </c>
      <c r="L4671" t="s">
        <v>8154</v>
      </c>
      <c r="M4671">
        <v>6</v>
      </c>
      <c r="N4671" t="s">
        <v>8159</v>
      </c>
      <c r="O4671" s="4">
        <f>INDEX(products[Cost_per_box], MATCH(shipments9[[#This Row],[PID]], products[PID], 0))</f>
        <v>2.76</v>
      </c>
      <c r="P4671" s="4">
        <f>shipments9[[#This Row],[Boxes]]*shipments9[[#This Row],[Cost Per Box]]</f>
        <v>2740.68</v>
      </c>
      <c r="Q4671" s="4">
        <f>shipments9[[#This Row],[Amount]] -shipments9[[#This Row],[total cost]]</f>
        <v>5197.32</v>
      </c>
      <c r="R4671" s="4" t="str">
        <f>IF(shipments9[[#This Row],[Gross Profit]]&lt;0,"Loss","Profit")</f>
        <v>Profit</v>
      </c>
      <c r="S4671" s="9">
        <f>shipments9[[#This Row],[Gross Profit]]/shipments9[[#This Row],[Amount]]</f>
        <v>0.6547392290249433</v>
      </c>
      <c r="T4671" s="11">
        <f>shipments9[[#This Row],[Amount]]/shipments9[[#This Row],[Boxes]]</f>
        <v>7.9939577039274923</v>
      </c>
    </row>
    <row r="4672" spans="1:20" hidden="1" x14ac:dyDescent="0.25">
      <c r="A4672" t="s">
        <v>4869</v>
      </c>
      <c r="B4672" t="s">
        <v>61</v>
      </c>
      <c r="C4672" t="s">
        <v>124</v>
      </c>
      <c r="D4672" t="s">
        <v>28</v>
      </c>
      <c r="E4672" s="1">
        <v>45092</v>
      </c>
      <c r="F4672" s="1" t="str">
        <f>TEXT(shipments9[[#This Row],[Shipdate]],"ddd")</f>
        <v>Thu</v>
      </c>
      <c r="G4672" s="1" t="str">
        <f>IF(OR(shipments9[[#This Row],[Day Name]]="Sat",shipments9[[#This Row],[Day Name]]="Sun"),"Weekend","Weekday")</f>
        <v>Weekday</v>
      </c>
      <c r="H4672">
        <v>3030.75</v>
      </c>
      <c r="I4672">
        <v>179</v>
      </c>
      <c r="J4672" t="s">
        <v>172</v>
      </c>
      <c r="K4672" t="s">
        <v>8151</v>
      </c>
      <c r="L4672" t="s">
        <v>8154</v>
      </c>
      <c r="M4672">
        <v>6</v>
      </c>
      <c r="N4672" t="s">
        <v>8159</v>
      </c>
      <c r="O4672" s="4">
        <f>INDEX(products[Cost_per_box], MATCH(shipments9[[#This Row],[PID]], products[PID], 0))</f>
        <v>7.48</v>
      </c>
      <c r="P4672" s="4">
        <f>shipments9[[#This Row],[Boxes]]*shipments9[[#This Row],[Cost Per Box]]</f>
        <v>1338.92</v>
      </c>
      <c r="Q4672" s="4">
        <f>shipments9[[#This Row],[Amount]] -shipments9[[#This Row],[total cost]]</f>
        <v>1691.83</v>
      </c>
      <c r="R4672" s="4" t="str">
        <f>IF(shipments9[[#This Row],[Gross Profit]]&lt;0,"Loss","Profit")</f>
        <v>Profit</v>
      </c>
      <c r="S4672" s="9">
        <f>shipments9[[#This Row],[Gross Profit]]/shipments9[[#This Row],[Amount]]</f>
        <v>0.55822156231955788</v>
      </c>
      <c r="T4672" s="11">
        <f>shipments9[[#This Row],[Amount]]/shipments9[[#This Row],[Boxes]]</f>
        <v>16.931564245810055</v>
      </c>
    </row>
    <row r="4673" spans="1:20" hidden="1" x14ac:dyDescent="0.25">
      <c r="A4673" t="s">
        <v>4870</v>
      </c>
      <c r="B4673" t="s">
        <v>61</v>
      </c>
      <c r="C4673" t="s">
        <v>137</v>
      </c>
      <c r="D4673" t="s">
        <v>28</v>
      </c>
      <c r="E4673" s="1">
        <v>45177</v>
      </c>
      <c r="F4673" s="1" t="str">
        <f>TEXT(shipments9[[#This Row],[Shipdate]],"ddd")</f>
        <v>Fri</v>
      </c>
      <c r="G4673" s="1" t="str">
        <f>IF(OR(shipments9[[#This Row],[Day Name]]="Sat",shipments9[[#This Row],[Day Name]]="Sun"),"Weekend","Weekday")</f>
        <v>Weekday</v>
      </c>
      <c r="H4673">
        <v>9787.5</v>
      </c>
      <c r="I4673">
        <v>445</v>
      </c>
      <c r="J4673" t="s">
        <v>172</v>
      </c>
      <c r="K4673" t="s">
        <v>8151</v>
      </c>
      <c r="L4673" t="s">
        <v>8160</v>
      </c>
      <c r="M4673">
        <v>9</v>
      </c>
      <c r="N4673" t="s">
        <v>8167</v>
      </c>
      <c r="O4673" s="4">
        <f>INDEX(products[Cost_per_box], MATCH(shipments9[[#This Row],[PID]], products[PID], 0))</f>
        <v>7.73</v>
      </c>
      <c r="P4673" s="4">
        <f>shipments9[[#This Row],[Boxes]]*shipments9[[#This Row],[Cost Per Box]]</f>
        <v>3439.8500000000004</v>
      </c>
      <c r="Q4673" s="4">
        <f>shipments9[[#This Row],[Amount]] -shipments9[[#This Row],[total cost]]</f>
        <v>6347.65</v>
      </c>
      <c r="R4673" s="4" t="str">
        <f>IF(shipments9[[#This Row],[Gross Profit]]&lt;0,"Loss","Profit")</f>
        <v>Profit</v>
      </c>
      <c r="S4673" s="9">
        <f>shipments9[[#This Row],[Gross Profit]]/shipments9[[#This Row],[Amount]]</f>
        <v>0.64854661558109827</v>
      </c>
      <c r="T4673" s="11">
        <f>shipments9[[#This Row],[Amount]]/shipments9[[#This Row],[Boxes]]</f>
        <v>21.99438202247191</v>
      </c>
    </row>
    <row r="4674" spans="1:20" hidden="1" x14ac:dyDescent="0.25">
      <c r="A4674" t="s">
        <v>4871</v>
      </c>
      <c r="B4674" t="s">
        <v>61</v>
      </c>
      <c r="C4674" t="s">
        <v>145</v>
      </c>
      <c r="D4674" t="s">
        <v>28</v>
      </c>
      <c r="E4674" s="1">
        <v>45075</v>
      </c>
      <c r="F4674" s="1" t="str">
        <f>TEXT(shipments9[[#This Row],[Shipdate]],"ddd")</f>
        <v>Mon</v>
      </c>
      <c r="G4674" s="1" t="str">
        <f>IF(OR(shipments9[[#This Row],[Day Name]]="Sat",shipments9[[#This Row],[Day Name]]="Sun"),"Weekend","Weekday")</f>
        <v>Weekday</v>
      </c>
      <c r="H4674">
        <v>5026.5</v>
      </c>
      <c r="I4674">
        <v>296</v>
      </c>
      <c r="J4674" t="s">
        <v>172</v>
      </c>
      <c r="K4674" t="s">
        <v>8151</v>
      </c>
      <c r="L4674" t="s">
        <v>8154</v>
      </c>
      <c r="M4674">
        <v>5</v>
      </c>
      <c r="N4674" t="s">
        <v>201</v>
      </c>
      <c r="O4674" s="4">
        <f>INDEX(products[Cost_per_box], MATCH(shipments9[[#This Row],[PID]], products[PID], 0))</f>
        <v>4.74</v>
      </c>
      <c r="P4674" s="4">
        <f>shipments9[[#This Row],[Boxes]]*shipments9[[#This Row],[Cost Per Box]]</f>
        <v>1403.04</v>
      </c>
      <c r="Q4674" s="4">
        <f>shipments9[[#This Row],[Amount]] -shipments9[[#This Row],[total cost]]</f>
        <v>3623.46</v>
      </c>
      <c r="R4674" s="4" t="str">
        <f>IF(shipments9[[#This Row],[Gross Profit]]&lt;0,"Loss","Profit")</f>
        <v>Profit</v>
      </c>
      <c r="S4674" s="9">
        <f>shipments9[[#This Row],[Gross Profit]]/shipments9[[#This Row],[Amount]]</f>
        <v>0.72087138167711129</v>
      </c>
      <c r="T4674" s="11">
        <f>shipments9[[#This Row],[Amount]]/shipments9[[#This Row],[Boxes]]</f>
        <v>16.981418918918919</v>
      </c>
    </row>
    <row r="4675" spans="1:20" hidden="1" x14ac:dyDescent="0.25">
      <c r="A4675" t="s">
        <v>4872</v>
      </c>
      <c r="B4675" t="s">
        <v>61</v>
      </c>
      <c r="C4675" t="s">
        <v>153</v>
      </c>
      <c r="D4675" t="s">
        <v>28</v>
      </c>
      <c r="E4675" s="1">
        <v>44966</v>
      </c>
      <c r="F4675" s="1" t="str">
        <f>TEXT(shipments9[[#This Row],[Shipdate]],"ddd")</f>
        <v>Thu</v>
      </c>
      <c r="G4675" s="1" t="str">
        <f>IF(OR(shipments9[[#This Row],[Day Name]]="Sat",shipments9[[#This Row],[Day Name]]="Sun"),"Weekend","Weekday")</f>
        <v>Weekday</v>
      </c>
      <c r="H4675">
        <v>4547.25</v>
      </c>
      <c r="I4675">
        <v>253</v>
      </c>
      <c r="J4675" t="s">
        <v>172</v>
      </c>
      <c r="K4675" t="s">
        <v>8151</v>
      </c>
      <c r="L4675" t="s">
        <v>8156</v>
      </c>
      <c r="M4675">
        <v>2</v>
      </c>
      <c r="N4675" t="s">
        <v>8157</v>
      </c>
      <c r="O4675" s="4">
        <f>INDEX(products[Cost_per_box], MATCH(shipments9[[#This Row],[PID]], products[PID], 0))</f>
        <v>9.57</v>
      </c>
      <c r="P4675" s="4">
        <f>shipments9[[#This Row],[Boxes]]*shipments9[[#This Row],[Cost Per Box]]</f>
        <v>2421.21</v>
      </c>
      <c r="Q4675" s="4">
        <f>shipments9[[#This Row],[Amount]] -shipments9[[#This Row],[total cost]]</f>
        <v>2126.04</v>
      </c>
      <c r="R4675" s="4" t="str">
        <f>IF(shipments9[[#This Row],[Gross Profit]]&lt;0,"Loss","Profit")</f>
        <v>Profit</v>
      </c>
      <c r="S4675" s="9">
        <f>shipments9[[#This Row],[Gross Profit]]/shipments9[[#This Row],[Amount]]</f>
        <v>0.46754412007257135</v>
      </c>
      <c r="T4675" s="11">
        <f>shipments9[[#This Row],[Amount]]/shipments9[[#This Row],[Boxes]]</f>
        <v>17.973320158102766</v>
      </c>
    </row>
    <row r="4676" spans="1:20" x14ac:dyDescent="0.25">
      <c r="A4676" t="s">
        <v>4873</v>
      </c>
      <c r="B4676" t="s">
        <v>61</v>
      </c>
      <c r="C4676" t="s">
        <v>155</v>
      </c>
      <c r="D4676" t="s">
        <v>28</v>
      </c>
      <c r="E4676" s="1">
        <v>45002</v>
      </c>
      <c r="F4676" s="1" t="str">
        <f>TEXT(shipments9[[#This Row],[Shipdate]],"ddd")</f>
        <v>Fri</v>
      </c>
      <c r="G4676" s="1" t="str">
        <f>IF(OR(shipments9[[#This Row],[Day Name]]="Sat",shipments9[[#This Row],[Day Name]]="Sun"),"Weekend","Weekday")</f>
        <v>Weekday</v>
      </c>
      <c r="H4676">
        <v>1653.75</v>
      </c>
      <c r="I4676">
        <v>237</v>
      </c>
      <c r="J4676" t="s">
        <v>172</v>
      </c>
      <c r="K4676" t="s">
        <v>8151</v>
      </c>
      <c r="L4676" t="s">
        <v>8156</v>
      </c>
      <c r="M4676">
        <v>3</v>
      </c>
      <c r="N4676" t="s">
        <v>8164</v>
      </c>
      <c r="O4676" s="4">
        <f>INDEX(products[Cost_per_box], MATCH(shipments9[[#This Row],[PID]], products[PID], 0))</f>
        <v>8.43</v>
      </c>
      <c r="P4676" s="4">
        <f>shipments9[[#This Row],[Boxes]]*shipments9[[#This Row],[Cost Per Box]]</f>
        <v>1997.9099999999999</v>
      </c>
      <c r="Q4676" s="4">
        <f>shipments9[[#This Row],[Amount]] -shipments9[[#This Row],[total cost]]</f>
        <v>-344.15999999999985</v>
      </c>
      <c r="R4676" s="4" t="str">
        <f>IF(shipments9[[#This Row],[Gross Profit]]&lt;0,"Loss","Profit")</f>
        <v>Loss</v>
      </c>
      <c r="S4676" s="9">
        <f>shipments9[[#This Row],[Gross Profit]]/shipments9[[#This Row],[Amount]]</f>
        <v>-0.20810884353741488</v>
      </c>
      <c r="T4676" s="11">
        <f>shipments9[[#This Row],[Amount]]/shipments9[[#This Row],[Boxes]]</f>
        <v>6.9778481012658231</v>
      </c>
    </row>
    <row r="4677" spans="1:20" hidden="1" x14ac:dyDescent="0.25">
      <c r="A4677" t="s">
        <v>4874</v>
      </c>
      <c r="B4677" t="s">
        <v>61</v>
      </c>
      <c r="C4677" t="s">
        <v>159</v>
      </c>
      <c r="D4677" t="s">
        <v>28</v>
      </c>
      <c r="E4677" s="1">
        <v>44974</v>
      </c>
      <c r="F4677" s="1" t="str">
        <f>TEXT(shipments9[[#This Row],[Shipdate]],"ddd")</f>
        <v>Fri</v>
      </c>
      <c r="G4677" s="1" t="str">
        <f>IF(OR(shipments9[[#This Row],[Day Name]]="Sat",shipments9[[#This Row],[Day Name]]="Sun"),"Weekend","Weekday")</f>
        <v>Weekday</v>
      </c>
      <c r="H4677">
        <v>3064.5</v>
      </c>
      <c r="I4677">
        <v>106</v>
      </c>
      <c r="J4677" t="s">
        <v>172</v>
      </c>
      <c r="K4677" t="s">
        <v>8151</v>
      </c>
      <c r="L4677" t="s">
        <v>8156</v>
      </c>
      <c r="M4677">
        <v>2</v>
      </c>
      <c r="N4677" t="s">
        <v>8157</v>
      </c>
      <c r="O4677" s="4">
        <f>INDEX(products[Cost_per_box], MATCH(shipments9[[#This Row],[PID]], products[PID], 0))</f>
        <v>5.04</v>
      </c>
      <c r="P4677" s="4">
        <f>shipments9[[#This Row],[Boxes]]*shipments9[[#This Row],[Cost Per Box]]</f>
        <v>534.24</v>
      </c>
      <c r="Q4677" s="4">
        <f>shipments9[[#This Row],[Amount]] -shipments9[[#This Row],[total cost]]</f>
        <v>2530.2600000000002</v>
      </c>
      <c r="R4677" s="4" t="str">
        <f>IF(shipments9[[#This Row],[Gross Profit]]&lt;0,"Loss","Profit")</f>
        <v>Profit</v>
      </c>
      <c r="S4677" s="9">
        <f>shipments9[[#This Row],[Gross Profit]]/shipments9[[#This Row],[Amount]]</f>
        <v>0.8256681350954479</v>
      </c>
      <c r="T4677" s="11">
        <f>shipments9[[#This Row],[Amount]]/shipments9[[#This Row],[Boxes]]</f>
        <v>28.910377358490567</v>
      </c>
    </row>
    <row r="4678" spans="1:20" hidden="1" x14ac:dyDescent="0.25">
      <c r="A4678" t="s">
        <v>4875</v>
      </c>
      <c r="B4678" t="s">
        <v>61</v>
      </c>
      <c r="C4678" t="s">
        <v>163</v>
      </c>
      <c r="D4678" t="s">
        <v>28</v>
      </c>
      <c r="E4678" s="1">
        <v>45470</v>
      </c>
      <c r="F4678" s="1" t="str">
        <f>TEXT(shipments9[[#This Row],[Shipdate]],"ddd")</f>
        <v>Thu</v>
      </c>
      <c r="G4678" s="1" t="str">
        <f>IF(OR(shipments9[[#This Row],[Day Name]]="Sat",shipments9[[#This Row],[Day Name]]="Sun"),"Weekend","Weekday")</f>
        <v>Weekday</v>
      </c>
      <c r="H4678">
        <v>279</v>
      </c>
      <c r="I4678">
        <v>28</v>
      </c>
      <c r="J4678" t="s">
        <v>172</v>
      </c>
      <c r="K4678" t="s">
        <v>8155</v>
      </c>
      <c r="L4678" t="s">
        <v>8154</v>
      </c>
      <c r="M4678">
        <v>6</v>
      </c>
      <c r="N4678" t="s">
        <v>8159</v>
      </c>
      <c r="O4678" s="4">
        <f>INDEX(products[Cost_per_box], MATCH(shipments9[[#This Row],[PID]], products[PID], 0))</f>
        <v>3.32</v>
      </c>
      <c r="P4678" s="4">
        <f>shipments9[[#This Row],[Boxes]]*shipments9[[#This Row],[Cost Per Box]]</f>
        <v>92.96</v>
      </c>
      <c r="Q4678" s="4">
        <f>shipments9[[#This Row],[Amount]] -shipments9[[#This Row],[total cost]]</f>
        <v>186.04000000000002</v>
      </c>
      <c r="R4678" s="4" t="str">
        <f>IF(shipments9[[#This Row],[Gross Profit]]&lt;0,"Loss","Profit")</f>
        <v>Profit</v>
      </c>
      <c r="S4678" s="9">
        <f>shipments9[[#This Row],[Gross Profit]]/shipments9[[#This Row],[Amount]]</f>
        <v>0.66681003584229404</v>
      </c>
      <c r="T4678" s="11">
        <f>shipments9[[#This Row],[Amount]]/shipments9[[#This Row],[Boxes]]</f>
        <v>9.9642857142857135</v>
      </c>
    </row>
    <row r="4679" spans="1:20" hidden="1" x14ac:dyDescent="0.25">
      <c r="A4679" t="s">
        <v>4876</v>
      </c>
      <c r="B4679" t="s">
        <v>61</v>
      </c>
      <c r="C4679" t="s">
        <v>126</v>
      </c>
      <c r="D4679" t="s">
        <v>28</v>
      </c>
      <c r="E4679" s="1">
        <v>45464</v>
      </c>
      <c r="F4679" s="1" t="str">
        <f>TEXT(shipments9[[#This Row],[Shipdate]],"ddd")</f>
        <v>Fri</v>
      </c>
      <c r="G4679" s="1" t="str">
        <f>IF(OR(shipments9[[#This Row],[Day Name]]="Sat",shipments9[[#This Row],[Day Name]]="Sun"),"Weekend","Weekday")</f>
        <v>Weekday</v>
      </c>
      <c r="H4679">
        <v>10836</v>
      </c>
      <c r="I4679">
        <v>903</v>
      </c>
      <c r="J4679" t="s">
        <v>172</v>
      </c>
      <c r="K4679" t="s">
        <v>8155</v>
      </c>
      <c r="L4679" t="s">
        <v>8154</v>
      </c>
      <c r="M4679">
        <v>6</v>
      </c>
      <c r="N4679" t="s">
        <v>8159</v>
      </c>
      <c r="O4679" s="4">
        <f>INDEX(products[Cost_per_box], MATCH(shipments9[[#This Row],[PID]], products[PID], 0))</f>
        <v>5.15</v>
      </c>
      <c r="P4679" s="4">
        <f>shipments9[[#This Row],[Boxes]]*shipments9[[#This Row],[Cost Per Box]]</f>
        <v>4650.4500000000007</v>
      </c>
      <c r="Q4679" s="4">
        <f>shipments9[[#This Row],[Amount]] -shipments9[[#This Row],[total cost]]</f>
        <v>6185.5499999999993</v>
      </c>
      <c r="R4679" s="4" t="str">
        <f>IF(shipments9[[#This Row],[Gross Profit]]&lt;0,"Loss","Profit")</f>
        <v>Profit</v>
      </c>
      <c r="S4679" s="9">
        <f>shipments9[[#This Row],[Gross Profit]]/shipments9[[#This Row],[Amount]]</f>
        <v>0.5708333333333333</v>
      </c>
      <c r="T4679" s="11">
        <f>shipments9[[#This Row],[Amount]]/shipments9[[#This Row],[Boxes]]</f>
        <v>12</v>
      </c>
    </row>
    <row r="4680" spans="1:20" hidden="1" x14ac:dyDescent="0.25">
      <c r="A4680" t="s">
        <v>4877</v>
      </c>
      <c r="B4680" t="s">
        <v>61</v>
      </c>
      <c r="C4680" t="s">
        <v>132</v>
      </c>
      <c r="D4680" t="s">
        <v>28</v>
      </c>
      <c r="E4680" s="1">
        <v>45125</v>
      </c>
      <c r="F4680" s="1" t="str">
        <f>TEXT(shipments9[[#This Row],[Shipdate]],"ddd")</f>
        <v>Tue</v>
      </c>
      <c r="G4680" s="1" t="str">
        <f>IF(OR(shipments9[[#This Row],[Day Name]]="Sat",shipments9[[#This Row],[Day Name]]="Sun"),"Weekend","Weekday")</f>
        <v>Weekday</v>
      </c>
      <c r="H4680">
        <v>5841</v>
      </c>
      <c r="I4680">
        <v>244</v>
      </c>
      <c r="J4680" t="s">
        <v>172</v>
      </c>
      <c r="K4680" t="s">
        <v>8151</v>
      </c>
      <c r="L4680" t="s">
        <v>8160</v>
      </c>
      <c r="M4680">
        <v>7</v>
      </c>
      <c r="N4680" t="s">
        <v>8161</v>
      </c>
      <c r="O4680" s="4">
        <f>INDEX(products[Cost_per_box], MATCH(shipments9[[#This Row],[PID]], products[PID], 0))</f>
        <v>6.31</v>
      </c>
      <c r="P4680" s="4">
        <f>shipments9[[#This Row],[Boxes]]*shipments9[[#This Row],[Cost Per Box]]</f>
        <v>1539.6399999999999</v>
      </c>
      <c r="Q4680" s="4">
        <f>shipments9[[#This Row],[Amount]] -shipments9[[#This Row],[total cost]]</f>
        <v>4301.3600000000006</v>
      </c>
      <c r="R4680" s="4" t="str">
        <f>IF(shipments9[[#This Row],[Gross Profit]]&lt;0,"Loss","Profit")</f>
        <v>Profit</v>
      </c>
      <c r="S4680" s="9">
        <f>shipments9[[#This Row],[Gross Profit]]/shipments9[[#This Row],[Amount]]</f>
        <v>0.73640814928950538</v>
      </c>
      <c r="T4680" s="11">
        <f>shipments9[[#This Row],[Amount]]/shipments9[[#This Row],[Boxes]]</f>
        <v>23.938524590163933</v>
      </c>
    </row>
    <row r="4681" spans="1:20" hidden="1" x14ac:dyDescent="0.25">
      <c r="A4681" t="s">
        <v>4878</v>
      </c>
      <c r="B4681" t="s">
        <v>61</v>
      </c>
      <c r="C4681" t="s">
        <v>135</v>
      </c>
      <c r="D4681" t="s">
        <v>28</v>
      </c>
      <c r="E4681" s="1">
        <v>45105</v>
      </c>
      <c r="F4681" s="1" t="str">
        <f>TEXT(shipments9[[#This Row],[Shipdate]],"ddd")</f>
        <v>Wed</v>
      </c>
      <c r="G4681" s="1" t="str">
        <f>IF(OR(shipments9[[#This Row],[Day Name]]="Sat",shipments9[[#This Row],[Day Name]]="Sun"),"Weekend","Weekday")</f>
        <v>Weekday</v>
      </c>
      <c r="H4681">
        <v>5251.5</v>
      </c>
      <c r="I4681">
        <v>211</v>
      </c>
      <c r="J4681" t="s">
        <v>172</v>
      </c>
      <c r="K4681" t="s">
        <v>8151</v>
      </c>
      <c r="L4681" t="s">
        <v>8154</v>
      </c>
      <c r="M4681">
        <v>6</v>
      </c>
      <c r="N4681" t="s">
        <v>8159</v>
      </c>
      <c r="O4681" s="4">
        <f>INDEX(products[Cost_per_box], MATCH(shipments9[[#This Row],[PID]], products[PID], 0))</f>
        <v>9.94</v>
      </c>
      <c r="P4681" s="4">
        <f>shipments9[[#This Row],[Boxes]]*shipments9[[#This Row],[Cost Per Box]]</f>
        <v>2097.3399999999997</v>
      </c>
      <c r="Q4681" s="4">
        <f>shipments9[[#This Row],[Amount]] -shipments9[[#This Row],[total cost]]</f>
        <v>3154.1600000000003</v>
      </c>
      <c r="R4681" s="4" t="str">
        <f>IF(shipments9[[#This Row],[Gross Profit]]&lt;0,"Loss","Profit")</f>
        <v>Profit</v>
      </c>
      <c r="S4681" s="9">
        <f>shipments9[[#This Row],[Gross Profit]]/shipments9[[#This Row],[Amount]]</f>
        <v>0.600620775016662</v>
      </c>
      <c r="T4681" s="11">
        <f>shipments9[[#This Row],[Amount]]/shipments9[[#This Row],[Boxes]]</f>
        <v>24.888625592417061</v>
      </c>
    </row>
    <row r="4682" spans="1:20" hidden="1" x14ac:dyDescent="0.25">
      <c r="A4682" t="s">
        <v>4879</v>
      </c>
      <c r="B4682" t="s">
        <v>61</v>
      </c>
      <c r="C4682" t="s">
        <v>137</v>
      </c>
      <c r="D4682" t="s">
        <v>28</v>
      </c>
      <c r="E4682" s="1">
        <v>45184</v>
      </c>
      <c r="F4682" s="1" t="str">
        <f>TEXT(shipments9[[#This Row],[Shipdate]],"ddd")</f>
        <v>Fri</v>
      </c>
      <c r="G4682" s="1" t="str">
        <f>IF(OR(shipments9[[#This Row],[Day Name]]="Sat",shipments9[[#This Row],[Day Name]]="Sun"),"Weekend","Weekday")</f>
        <v>Weekday</v>
      </c>
      <c r="H4682">
        <v>6430.5</v>
      </c>
      <c r="I4682">
        <v>322</v>
      </c>
      <c r="J4682" t="s">
        <v>172</v>
      </c>
      <c r="K4682" t="s">
        <v>8151</v>
      </c>
      <c r="L4682" t="s">
        <v>8160</v>
      </c>
      <c r="M4682">
        <v>9</v>
      </c>
      <c r="N4682" t="s">
        <v>8167</v>
      </c>
      <c r="O4682" s="4">
        <f>INDEX(products[Cost_per_box], MATCH(shipments9[[#This Row],[PID]], products[PID], 0))</f>
        <v>7.73</v>
      </c>
      <c r="P4682" s="4">
        <f>shipments9[[#This Row],[Boxes]]*shipments9[[#This Row],[Cost Per Box]]</f>
        <v>2489.06</v>
      </c>
      <c r="Q4682" s="4">
        <f>shipments9[[#This Row],[Amount]] -shipments9[[#This Row],[total cost]]</f>
        <v>3941.44</v>
      </c>
      <c r="R4682" s="4" t="str">
        <f>IF(shipments9[[#This Row],[Gross Profit]]&lt;0,"Loss","Profit")</f>
        <v>Profit</v>
      </c>
      <c r="S4682" s="9">
        <f>shipments9[[#This Row],[Gross Profit]]/shipments9[[#This Row],[Amount]]</f>
        <v>0.61292901018583312</v>
      </c>
      <c r="T4682" s="11">
        <f>shipments9[[#This Row],[Amount]]/shipments9[[#This Row],[Boxes]]</f>
        <v>19.970496894409937</v>
      </c>
    </row>
    <row r="4683" spans="1:20" hidden="1" x14ac:dyDescent="0.25">
      <c r="A4683" t="s">
        <v>4880</v>
      </c>
      <c r="B4683" t="s">
        <v>61</v>
      </c>
      <c r="C4683" t="s">
        <v>141</v>
      </c>
      <c r="D4683" t="s">
        <v>28</v>
      </c>
      <c r="E4683" s="1">
        <v>44967</v>
      </c>
      <c r="F4683" s="1" t="str">
        <f>TEXT(shipments9[[#This Row],[Shipdate]],"ddd")</f>
        <v>Fri</v>
      </c>
      <c r="G4683" s="1" t="str">
        <f>IF(OR(shipments9[[#This Row],[Day Name]]="Sat",shipments9[[#This Row],[Day Name]]="Sun"),"Weekend","Weekday")</f>
        <v>Weekday</v>
      </c>
      <c r="H4683">
        <v>2940.75</v>
      </c>
      <c r="I4683">
        <v>184</v>
      </c>
      <c r="J4683" t="s">
        <v>172</v>
      </c>
      <c r="K4683" t="s">
        <v>8151</v>
      </c>
      <c r="L4683" t="s">
        <v>8156</v>
      </c>
      <c r="M4683">
        <v>2</v>
      </c>
      <c r="N4683" t="s">
        <v>8157</v>
      </c>
      <c r="O4683" s="4">
        <f>INDEX(products[Cost_per_box], MATCH(shipments9[[#This Row],[PID]], products[PID], 0))</f>
        <v>8.2200000000000006</v>
      </c>
      <c r="P4683" s="4">
        <f>shipments9[[#This Row],[Boxes]]*shipments9[[#This Row],[Cost Per Box]]</f>
        <v>1512.48</v>
      </c>
      <c r="Q4683" s="4">
        <f>shipments9[[#This Row],[Amount]] -shipments9[[#This Row],[total cost]]</f>
        <v>1428.27</v>
      </c>
      <c r="R4683" s="4" t="str">
        <f>IF(shipments9[[#This Row],[Gross Profit]]&lt;0,"Loss","Profit")</f>
        <v>Profit</v>
      </c>
      <c r="S4683" s="9">
        <f>shipments9[[#This Row],[Gross Profit]]/shipments9[[#This Row],[Amount]]</f>
        <v>0.48568222392246874</v>
      </c>
      <c r="T4683" s="11">
        <f>shipments9[[#This Row],[Amount]]/shipments9[[#This Row],[Boxes]]</f>
        <v>15.982336956521738</v>
      </c>
    </row>
    <row r="4684" spans="1:20" hidden="1" x14ac:dyDescent="0.25">
      <c r="A4684" t="s">
        <v>4881</v>
      </c>
      <c r="B4684" t="s">
        <v>61</v>
      </c>
      <c r="C4684" t="s">
        <v>141</v>
      </c>
      <c r="D4684" t="s">
        <v>28</v>
      </c>
      <c r="E4684" s="1">
        <v>45203</v>
      </c>
      <c r="F4684" s="1" t="str">
        <f>TEXT(shipments9[[#This Row],[Shipdate]],"ddd")</f>
        <v>Wed</v>
      </c>
      <c r="G4684" s="1" t="str">
        <f>IF(OR(shipments9[[#This Row],[Day Name]]="Sat",shipments9[[#This Row],[Day Name]]="Sun"),"Weekend","Weekday")</f>
        <v>Weekday</v>
      </c>
      <c r="H4684">
        <v>2247.75</v>
      </c>
      <c r="I4684">
        <v>150</v>
      </c>
      <c r="J4684" t="s">
        <v>172</v>
      </c>
      <c r="K4684" t="s">
        <v>8151</v>
      </c>
      <c r="L4684" t="s">
        <v>8152</v>
      </c>
      <c r="M4684">
        <v>10</v>
      </c>
      <c r="N4684" t="s">
        <v>8153</v>
      </c>
      <c r="O4684" s="4">
        <f>INDEX(products[Cost_per_box], MATCH(shipments9[[#This Row],[PID]], products[PID], 0))</f>
        <v>8.2200000000000006</v>
      </c>
      <c r="P4684" s="4">
        <f>shipments9[[#This Row],[Boxes]]*shipments9[[#This Row],[Cost Per Box]]</f>
        <v>1233</v>
      </c>
      <c r="Q4684" s="4">
        <f>shipments9[[#This Row],[Amount]] -shipments9[[#This Row],[total cost]]</f>
        <v>1014.75</v>
      </c>
      <c r="R4684" s="4" t="str">
        <f>IF(shipments9[[#This Row],[Gross Profit]]&lt;0,"Loss","Profit")</f>
        <v>Profit</v>
      </c>
      <c r="S4684" s="9">
        <f>shipments9[[#This Row],[Gross Profit]]/shipments9[[#This Row],[Amount]]</f>
        <v>0.45145145145145144</v>
      </c>
      <c r="T4684" s="11">
        <f>shipments9[[#This Row],[Amount]]/shipments9[[#This Row],[Boxes]]</f>
        <v>14.984999999999999</v>
      </c>
    </row>
    <row r="4685" spans="1:20" hidden="1" x14ac:dyDescent="0.25">
      <c r="A4685" t="s">
        <v>4882</v>
      </c>
      <c r="B4685" t="s">
        <v>61</v>
      </c>
      <c r="C4685" t="s">
        <v>151</v>
      </c>
      <c r="D4685" t="s">
        <v>28</v>
      </c>
      <c r="E4685" s="1">
        <v>45086</v>
      </c>
      <c r="F4685" s="1" t="str">
        <f>TEXT(shipments9[[#This Row],[Shipdate]],"ddd")</f>
        <v>Fri</v>
      </c>
      <c r="G4685" s="1" t="str">
        <f>IF(OR(shipments9[[#This Row],[Day Name]]="Sat",shipments9[[#This Row],[Day Name]]="Sun"),"Weekend","Weekday")</f>
        <v>Weekday</v>
      </c>
      <c r="H4685">
        <v>5175</v>
      </c>
      <c r="I4685">
        <v>288</v>
      </c>
      <c r="J4685" t="s">
        <v>172</v>
      </c>
      <c r="K4685" t="s">
        <v>8151</v>
      </c>
      <c r="L4685" t="s">
        <v>8154</v>
      </c>
      <c r="M4685">
        <v>6</v>
      </c>
      <c r="N4685" t="s">
        <v>8159</v>
      </c>
      <c r="O4685" s="4">
        <f>INDEX(products[Cost_per_box], MATCH(shipments9[[#This Row],[PID]], products[PID], 0))</f>
        <v>12.41</v>
      </c>
      <c r="P4685" s="4">
        <f>shipments9[[#This Row],[Boxes]]*shipments9[[#This Row],[Cost Per Box]]</f>
        <v>3574.08</v>
      </c>
      <c r="Q4685" s="4">
        <f>shipments9[[#This Row],[Amount]] -shipments9[[#This Row],[total cost]]</f>
        <v>1600.92</v>
      </c>
      <c r="R4685" s="4" t="str">
        <f>IF(shipments9[[#This Row],[Gross Profit]]&lt;0,"Loss","Profit")</f>
        <v>Profit</v>
      </c>
      <c r="S4685" s="9">
        <f>shipments9[[#This Row],[Gross Profit]]/shipments9[[#This Row],[Amount]]</f>
        <v>0.30935652173913047</v>
      </c>
      <c r="T4685" s="11">
        <f>shipments9[[#This Row],[Amount]]/shipments9[[#This Row],[Boxes]]</f>
        <v>17.96875</v>
      </c>
    </row>
    <row r="4686" spans="1:20" hidden="1" x14ac:dyDescent="0.25">
      <c r="A4686" t="s">
        <v>4883</v>
      </c>
      <c r="B4686" t="s">
        <v>61</v>
      </c>
      <c r="C4686" t="s">
        <v>153</v>
      </c>
      <c r="D4686" t="s">
        <v>28</v>
      </c>
      <c r="E4686" s="1">
        <v>45320</v>
      </c>
      <c r="F4686" s="1" t="str">
        <f>TEXT(shipments9[[#This Row],[Shipdate]],"ddd")</f>
        <v>Mon</v>
      </c>
      <c r="G4686" s="1" t="str">
        <f>IF(OR(shipments9[[#This Row],[Day Name]]="Sat",shipments9[[#This Row],[Day Name]]="Sun"),"Weekend","Weekday")</f>
        <v>Weekday</v>
      </c>
      <c r="H4686">
        <v>807.75</v>
      </c>
      <c r="I4686">
        <v>51</v>
      </c>
      <c r="J4686" t="s">
        <v>172</v>
      </c>
      <c r="K4686" t="s">
        <v>8155</v>
      </c>
      <c r="L4686" t="s">
        <v>8156</v>
      </c>
      <c r="M4686">
        <v>1</v>
      </c>
      <c r="N4686" t="s">
        <v>8163</v>
      </c>
      <c r="O4686" s="4">
        <f>INDEX(products[Cost_per_box], MATCH(shipments9[[#This Row],[PID]], products[PID], 0))</f>
        <v>9.57</v>
      </c>
      <c r="P4686" s="4">
        <f>shipments9[[#This Row],[Boxes]]*shipments9[[#This Row],[Cost Per Box]]</f>
        <v>488.07</v>
      </c>
      <c r="Q4686" s="4">
        <f>shipments9[[#This Row],[Amount]] -shipments9[[#This Row],[total cost]]</f>
        <v>319.68</v>
      </c>
      <c r="R4686" s="4" t="str">
        <f>IF(shipments9[[#This Row],[Gross Profit]]&lt;0,"Loss","Profit")</f>
        <v>Profit</v>
      </c>
      <c r="S4686" s="9">
        <f>shipments9[[#This Row],[Gross Profit]]/shipments9[[#This Row],[Amount]]</f>
        <v>0.39576601671309192</v>
      </c>
      <c r="T4686" s="11">
        <f>shipments9[[#This Row],[Amount]]/shipments9[[#This Row],[Boxes]]</f>
        <v>15.838235294117647</v>
      </c>
    </row>
    <row r="4687" spans="1:20" hidden="1" x14ac:dyDescent="0.25">
      <c r="A4687" t="s">
        <v>4884</v>
      </c>
      <c r="B4687" t="s">
        <v>61</v>
      </c>
      <c r="C4687" t="s">
        <v>124</v>
      </c>
      <c r="D4687" t="s">
        <v>28</v>
      </c>
      <c r="E4687" s="1">
        <v>45426</v>
      </c>
      <c r="F4687" s="1" t="str">
        <f>TEXT(shipments9[[#This Row],[Shipdate]],"ddd")</f>
        <v>Tue</v>
      </c>
      <c r="G4687" s="1" t="str">
        <f>IF(OR(shipments9[[#This Row],[Day Name]]="Sat",shipments9[[#This Row],[Day Name]]="Sun"),"Weekend","Weekday")</f>
        <v>Weekday</v>
      </c>
      <c r="H4687">
        <v>4351.5</v>
      </c>
      <c r="I4687">
        <v>256</v>
      </c>
      <c r="J4687" t="s">
        <v>172</v>
      </c>
      <c r="K4687" t="s">
        <v>8155</v>
      </c>
      <c r="L4687" t="s">
        <v>8154</v>
      </c>
      <c r="M4687">
        <v>5</v>
      </c>
      <c r="N4687" t="s">
        <v>201</v>
      </c>
      <c r="O4687" s="4">
        <f>INDEX(products[Cost_per_box], MATCH(shipments9[[#This Row],[PID]], products[PID], 0))</f>
        <v>7.48</v>
      </c>
      <c r="P4687" s="4">
        <f>shipments9[[#This Row],[Boxes]]*shipments9[[#This Row],[Cost Per Box]]</f>
        <v>1914.88</v>
      </c>
      <c r="Q4687" s="4">
        <f>shipments9[[#This Row],[Amount]] -shipments9[[#This Row],[total cost]]</f>
        <v>2436.62</v>
      </c>
      <c r="R4687" s="4" t="str">
        <f>IF(shipments9[[#This Row],[Gross Profit]]&lt;0,"Loss","Profit")</f>
        <v>Profit</v>
      </c>
      <c r="S4687" s="9">
        <f>shipments9[[#This Row],[Gross Profit]]/shipments9[[#This Row],[Amount]]</f>
        <v>0.55994944272090086</v>
      </c>
      <c r="T4687" s="11">
        <f>shipments9[[#This Row],[Amount]]/shipments9[[#This Row],[Boxes]]</f>
        <v>16.998046875</v>
      </c>
    </row>
    <row r="4688" spans="1:20" hidden="1" x14ac:dyDescent="0.25">
      <c r="A4688" t="s">
        <v>4885</v>
      </c>
      <c r="B4688" t="s">
        <v>61</v>
      </c>
      <c r="C4688" t="s">
        <v>141</v>
      </c>
      <c r="D4688" t="s">
        <v>28</v>
      </c>
      <c r="E4688" s="1">
        <v>45461</v>
      </c>
      <c r="F4688" s="1" t="str">
        <f>TEXT(shipments9[[#This Row],[Shipdate]],"ddd")</f>
        <v>Tue</v>
      </c>
      <c r="G4688" s="1" t="str">
        <f>IF(OR(shipments9[[#This Row],[Day Name]]="Sat",shipments9[[#This Row],[Day Name]]="Sun"),"Weekend","Weekday")</f>
        <v>Weekday</v>
      </c>
      <c r="H4688">
        <v>769.5</v>
      </c>
      <c r="I4688">
        <v>60</v>
      </c>
      <c r="J4688" t="s">
        <v>172</v>
      </c>
      <c r="K4688" t="s">
        <v>8155</v>
      </c>
      <c r="L4688" t="s">
        <v>8154</v>
      </c>
      <c r="M4688">
        <v>6</v>
      </c>
      <c r="N4688" t="s">
        <v>8159</v>
      </c>
      <c r="O4688" s="4">
        <f>INDEX(products[Cost_per_box], MATCH(shipments9[[#This Row],[PID]], products[PID], 0))</f>
        <v>8.2200000000000006</v>
      </c>
      <c r="P4688" s="4">
        <f>shipments9[[#This Row],[Boxes]]*shipments9[[#This Row],[Cost Per Box]]</f>
        <v>493.20000000000005</v>
      </c>
      <c r="Q4688" s="4">
        <f>shipments9[[#This Row],[Amount]] -shipments9[[#This Row],[total cost]]</f>
        <v>276.29999999999995</v>
      </c>
      <c r="R4688" s="4" t="str">
        <f>IF(shipments9[[#This Row],[Gross Profit]]&lt;0,"Loss","Profit")</f>
        <v>Profit</v>
      </c>
      <c r="S4688" s="9">
        <f>shipments9[[#This Row],[Gross Profit]]/shipments9[[#This Row],[Amount]]</f>
        <v>0.35906432748538003</v>
      </c>
      <c r="T4688" s="11">
        <f>shipments9[[#This Row],[Amount]]/shipments9[[#This Row],[Boxes]]</f>
        <v>12.824999999999999</v>
      </c>
    </row>
    <row r="4689" spans="1:20" hidden="1" x14ac:dyDescent="0.25">
      <c r="A4689" t="s">
        <v>4886</v>
      </c>
      <c r="B4689" t="s">
        <v>61</v>
      </c>
      <c r="C4689" t="s">
        <v>157</v>
      </c>
      <c r="D4689" t="s">
        <v>28</v>
      </c>
      <c r="E4689" s="1">
        <v>45240</v>
      </c>
      <c r="F4689" s="1" t="str">
        <f>TEXT(shipments9[[#This Row],[Shipdate]],"ddd")</f>
        <v>Fri</v>
      </c>
      <c r="G4689" s="1" t="str">
        <f>IF(OR(shipments9[[#This Row],[Day Name]]="Sat",shipments9[[#This Row],[Day Name]]="Sun"),"Weekend","Weekday")</f>
        <v>Weekday</v>
      </c>
      <c r="H4689">
        <v>8705.25</v>
      </c>
      <c r="I4689">
        <v>1089</v>
      </c>
      <c r="J4689" t="s">
        <v>172</v>
      </c>
      <c r="K4689" t="s">
        <v>8151</v>
      </c>
      <c r="L4689" t="s">
        <v>8152</v>
      </c>
      <c r="M4689">
        <v>11</v>
      </c>
      <c r="N4689" t="s">
        <v>8165</v>
      </c>
      <c r="O4689" s="4">
        <f>INDEX(products[Cost_per_box], MATCH(shipments9[[#This Row],[PID]], products[PID], 0))</f>
        <v>6.8</v>
      </c>
      <c r="P4689" s="4">
        <f>shipments9[[#This Row],[Boxes]]*shipments9[[#This Row],[Cost Per Box]]</f>
        <v>7405.2</v>
      </c>
      <c r="Q4689" s="4">
        <f>shipments9[[#This Row],[Amount]] -shipments9[[#This Row],[total cost]]</f>
        <v>1300.0500000000002</v>
      </c>
      <c r="R4689" s="4" t="str">
        <f>IF(shipments9[[#This Row],[Gross Profit]]&lt;0,"Loss","Profit")</f>
        <v>Profit</v>
      </c>
      <c r="S4689" s="9">
        <f>shipments9[[#This Row],[Gross Profit]]/shipments9[[#This Row],[Amount]]</f>
        <v>0.14934091496510729</v>
      </c>
      <c r="T4689" s="11">
        <f>shipments9[[#This Row],[Amount]]/shipments9[[#This Row],[Boxes]]</f>
        <v>7.9938016528925617</v>
      </c>
    </row>
    <row r="4690" spans="1:20" hidden="1" x14ac:dyDescent="0.25">
      <c r="A4690" t="s">
        <v>4887</v>
      </c>
      <c r="B4690" t="s">
        <v>61</v>
      </c>
      <c r="C4690" t="s">
        <v>124</v>
      </c>
      <c r="D4690" t="s">
        <v>28</v>
      </c>
      <c r="E4690" s="1">
        <v>45250</v>
      </c>
      <c r="F4690" s="1" t="str">
        <f>TEXT(shipments9[[#This Row],[Shipdate]],"ddd")</f>
        <v>Mon</v>
      </c>
      <c r="G4690" s="1" t="str">
        <f>IF(OR(shipments9[[#This Row],[Day Name]]="Sat",shipments9[[#This Row],[Day Name]]="Sun"),"Weekend","Weekday")</f>
        <v>Weekday</v>
      </c>
      <c r="H4690">
        <v>5618.25</v>
      </c>
      <c r="I4690">
        <v>375</v>
      </c>
      <c r="J4690" t="s">
        <v>172</v>
      </c>
      <c r="K4690" t="s">
        <v>8151</v>
      </c>
      <c r="L4690" t="s">
        <v>8152</v>
      </c>
      <c r="M4690">
        <v>11</v>
      </c>
      <c r="N4690" t="s">
        <v>8165</v>
      </c>
      <c r="O4690" s="4">
        <f>INDEX(products[Cost_per_box], MATCH(shipments9[[#This Row],[PID]], products[PID], 0))</f>
        <v>7.48</v>
      </c>
      <c r="P4690" s="4">
        <f>shipments9[[#This Row],[Boxes]]*shipments9[[#This Row],[Cost Per Box]]</f>
        <v>2805</v>
      </c>
      <c r="Q4690" s="4">
        <f>shipments9[[#This Row],[Amount]] -shipments9[[#This Row],[total cost]]</f>
        <v>2813.25</v>
      </c>
      <c r="R4690" s="4" t="str">
        <f>IF(shipments9[[#This Row],[Gross Profit]]&lt;0,"Loss","Profit")</f>
        <v>Profit</v>
      </c>
      <c r="S4690" s="9">
        <f>shipments9[[#This Row],[Gross Profit]]/shipments9[[#This Row],[Amount]]</f>
        <v>0.50073421439060206</v>
      </c>
      <c r="T4690" s="11">
        <f>shipments9[[#This Row],[Amount]]/shipments9[[#This Row],[Boxes]]</f>
        <v>14.981999999999999</v>
      </c>
    </row>
    <row r="4691" spans="1:20" hidden="1" x14ac:dyDescent="0.25">
      <c r="A4691" t="s">
        <v>4888</v>
      </c>
      <c r="B4691" t="s">
        <v>61</v>
      </c>
      <c r="C4691" t="s">
        <v>135</v>
      </c>
      <c r="D4691" t="s">
        <v>28</v>
      </c>
      <c r="E4691" s="1">
        <v>45468</v>
      </c>
      <c r="F4691" s="1" t="str">
        <f>TEXT(shipments9[[#This Row],[Shipdate]],"ddd")</f>
        <v>Tue</v>
      </c>
      <c r="G4691" s="1" t="str">
        <f>IF(OR(shipments9[[#This Row],[Day Name]]="Sat",shipments9[[#This Row],[Day Name]]="Sun"),"Weekend","Weekday")</f>
        <v>Weekday</v>
      </c>
      <c r="H4691">
        <v>5321.25</v>
      </c>
      <c r="I4691">
        <v>191</v>
      </c>
      <c r="J4691" t="s">
        <v>172</v>
      </c>
      <c r="K4691" t="s">
        <v>8155</v>
      </c>
      <c r="L4691" t="s">
        <v>8154</v>
      </c>
      <c r="M4691">
        <v>6</v>
      </c>
      <c r="N4691" t="s">
        <v>8159</v>
      </c>
      <c r="O4691" s="4">
        <f>INDEX(products[Cost_per_box], MATCH(shipments9[[#This Row],[PID]], products[PID], 0))</f>
        <v>9.94</v>
      </c>
      <c r="P4691" s="4">
        <f>shipments9[[#This Row],[Boxes]]*shipments9[[#This Row],[Cost Per Box]]</f>
        <v>1898.54</v>
      </c>
      <c r="Q4691" s="4">
        <f>shipments9[[#This Row],[Amount]] -shipments9[[#This Row],[total cost]]</f>
        <v>3422.71</v>
      </c>
      <c r="R4691" s="4" t="str">
        <f>IF(shipments9[[#This Row],[Gross Profit]]&lt;0,"Loss","Profit")</f>
        <v>Profit</v>
      </c>
      <c r="S4691" s="9">
        <f>shipments9[[#This Row],[Gross Profit]]/shipments9[[#This Row],[Amount]]</f>
        <v>0.64321540991308435</v>
      </c>
      <c r="T4691" s="11">
        <f>shipments9[[#This Row],[Amount]]/shipments9[[#This Row],[Boxes]]</f>
        <v>27.859947643979059</v>
      </c>
    </row>
    <row r="4692" spans="1:20" hidden="1" x14ac:dyDescent="0.25">
      <c r="A4692" t="s">
        <v>4889</v>
      </c>
      <c r="B4692" t="s">
        <v>61</v>
      </c>
      <c r="C4692" t="s">
        <v>137</v>
      </c>
      <c r="D4692" t="s">
        <v>28</v>
      </c>
      <c r="E4692" s="1">
        <v>44984</v>
      </c>
      <c r="F4692" s="1" t="str">
        <f>TEXT(shipments9[[#This Row],[Shipdate]],"ddd")</f>
        <v>Mon</v>
      </c>
      <c r="G4692" s="1" t="str">
        <f>IF(OR(shipments9[[#This Row],[Day Name]]="Sat",shipments9[[#This Row],[Day Name]]="Sun"),"Weekend","Weekday")</f>
        <v>Weekday</v>
      </c>
      <c r="H4692">
        <v>9240.75</v>
      </c>
      <c r="I4692">
        <v>421</v>
      </c>
      <c r="J4692" t="s">
        <v>172</v>
      </c>
      <c r="K4692" t="s">
        <v>8151</v>
      </c>
      <c r="L4692" t="s">
        <v>8156</v>
      </c>
      <c r="M4692">
        <v>2</v>
      </c>
      <c r="N4692" t="s">
        <v>8157</v>
      </c>
      <c r="O4692" s="4">
        <f>INDEX(products[Cost_per_box], MATCH(shipments9[[#This Row],[PID]], products[PID], 0))</f>
        <v>7.73</v>
      </c>
      <c r="P4692" s="4">
        <f>shipments9[[#This Row],[Boxes]]*shipments9[[#This Row],[Cost Per Box]]</f>
        <v>3254.3300000000004</v>
      </c>
      <c r="Q4692" s="4">
        <f>shipments9[[#This Row],[Amount]] -shipments9[[#This Row],[total cost]]</f>
        <v>5986.42</v>
      </c>
      <c r="R4692" s="4" t="str">
        <f>IF(shipments9[[#This Row],[Gross Profit]]&lt;0,"Loss","Profit")</f>
        <v>Profit</v>
      </c>
      <c r="S4692" s="9">
        <f>shipments9[[#This Row],[Gross Profit]]/shipments9[[#This Row],[Amount]]</f>
        <v>0.64782836890944995</v>
      </c>
      <c r="T4692" s="11">
        <f>shipments9[[#This Row],[Amount]]/shipments9[[#This Row],[Boxes]]</f>
        <v>21.949524940617579</v>
      </c>
    </row>
    <row r="4693" spans="1:20" hidden="1" x14ac:dyDescent="0.25">
      <c r="A4693" t="s">
        <v>4890</v>
      </c>
      <c r="B4693" t="s">
        <v>61</v>
      </c>
      <c r="C4693" t="s">
        <v>149</v>
      </c>
      <c r="D4693" t="s">
        <v>28</v>
      </c>
      <c r="E4693" s="1">
        <v>45260</v>
      </c>
      <c r="F4693" s="1" t="str">
        <f>TEXT(shipments9[[#This Row],[Shipdate]],"ddd")</f>
        <v>Thu</v>
      </c>
      <c r="G4693" s="1" t="str">
        <f>IF(OR(shipments9[[#This Row],[Day Name]]="Sat",shipments9[[#This Row],[Day Name]]="Sun"),"Weekend","Weekday")</f>
        <v>Weekday</v>
      </c>
      <c r="H4693">
        <v>4376.25</v>
      </c>
      <c r="I4693">
        <v>244</v>
      </c>
      <c r="J4693" t="s">
        <v>172</v>
      </c>
      <c r="K4693" t="s">
        <v>8151</v>
      </c>
      <c r="L4693" t="s">
        <v>8152</v>
      </c>
      <c r="M4693">
        <v>11</v>
      </c>
      <c r="N4693" t="s">
        <v>8165</v>
      </c>
      <c r="O4693" s="4">
        <f>INDEX(products[Cost_per_box], MATCH(shipments9[[#This Row],[PID]], products[PID], 0))</f>
        <v>6.43</v>
      </c>
      <c r="P4693" s="4">
        <f>shipments9[[#This Row],[Boxes]]*shipments9[[#This Row],[Cost Per Box]]</f>
        <v>1568.9199999999998</v>
      </c>
      <c r="Q4693" s="4">
        <f>shipments9[[#This Row],[Amount]] -shipments9[[#This Row],[total cost]]</f>
        <v>2807.33</v>
      </c>
      <c r="R4693" s="4" t="str">
        <f>IF(shipments9[[#This Row],[Gross Profit]]&lt;0,"Loss","Profit")</f>
        <v>Profit</v>
      </c>
      <c r="S4693" s="9">
        <f>shipments9[[#This Row],[Gross Profit]]/shipments9[[#This Row],[Amount]]</f>
        <v>0.64149214510139962</v>
      </c>
      <c r="T4693" s="11">
        <f>shipments9[[#This Row],[Amount]]/shipments9[[#This Row],[Boxes]]</f>
        <v>17.935450819672131</v>
      </c>
    </row>
    <row r="4694" spans="1:20" hidden="1" x14ac:dyDescent="0.25">
      <c r="A4694" t="s">
        <v>4891</v>
      </c>
      <c r="B4694" t="s">
        <v>61</v>
      </c>
      <c r="C4694" t="s">
        <v>159</v>
      </c>
      <c r="D4694" t="s">
        <v>28</v>
      </c>
      <c r="E4694" s="1">
        <v>45363</v>
      </c>
      <c r="F4694" s="1" t="str">
        <f>TEXT(shipments9[[#This Row],[Shipdate]],"ddd")</f>
        <v>Tue</v>
      </c>
      <c r="G4694" s="1" t="str">
        <f>IF(OR(shipments9[[#This Row],[Day Name]]="Sat",shipments9[[#This Row],[Day Name]]="Sun"),"Weekend","Weekday")</f>
        <v>Weekday</v>
      </c>
      <c r="H4694">
        <v>591.75</v>
      </c>
      <c r="I4694">
        <v>24</v>
      </c>
      <c r="J4694" t="s">
        <v>172</v>
      </c>
      <c r="K4694" t="s">
        <v>8155</v>
      </c>
      <c r="L4694" t="s">
        <v>8156</v>
      </c>
      <c r="M4694">
        <v>3</v>
      </c>
      <c r="N4694" t="s">
        <v>8164</v>
      </c>
      <c r="O4694" s="4">
        <f>INDEX(products[Cost_per_box], MATCH(shipments9[[#This Row],[PID]], products[PID], 0))</f>
        <v>5.04</v>
      </c>
      <c r="P4694" s="4">
        <f>shipments9[[#This Row],[Boxes]]*shipments9[[#This Row],[Cost Per Box]]</f>
        <v>120.96000000000001</v>
      </c>
      <c r="Q4694" s="4">
        <f>shipments9[[#This Row],[Amount]] -shipments9[[#This Row],[total cost]]</f>
        <v>470.78999999999996</v>
      </c>
      <c r="R4694" s="4" t="str">
        <f>IF(shipments9[[#This Row],[Gross Profit]]&lt;0,"Loss","Profit")</f>
        <v>Profit</v>
      </c>
      <c r="S4694" s="9">
        <f>shipments9[[#This Row],[Gross Profit]]/shipments9[[#This Row],[Amount]]</f>
        <v>0.7955893536121672</v>
      </c>
      <c r="T4694" s="11">
        <f>shipments9[[#This Row],[Amount]]/shipments9[[#This Row],[Boxes]]</f>
        <v>24.65625</v>
      </c>
    </row>
    <row r="4695" spans="1:20" hidden="1" x14ac:dyDescent="0.25">
      <c r="A4695" t="s">
        <v>4892</v>
      </c>
      <c r="B4695" t="s">
        <v>61</v>
      </c>
      <c r="C4695" t="s">
        <v>159</v>
      </c>
      <c r="D4695" t="s">
        <v>28</v>
      </c>
      <c r="E4695" s="1">
        <v>45089</v>
      </c>
      <c r="F4695" s="1" t="str">
        <f>TEXT(shipments9[[#This Row],[Shipdate]],"ddd")</f>
        <v>Mon</v>
      </c>
      <c r="G4695" s="1" t="str">
        <f>IF(OR(shipments9[[#This Row],[Day Name]]="Sat",shipments9[[#This Row],[Day Name]]="Sun"),"Weekend","Weekday")</f>
        <v>Weekday</v>
      </c>
      <c r="H4695">
        <v>5222.25</v>
      </c>
      <c r="I4695">
        <v>187</v>
      </c>
      <c r="J4695" t="s">
        <v>172</v>
      </c>
      <c r="K4695" t="s">
        <v>8151</v>
      </c>
      <c r="L4695" t="s">
        <v>8154</v>
      </c>
      <c r="M4695">
        <v>6</v>
      </c>
      <c r="N4695" t="s">
        <v>8159</v>
      </c>
      <c r="O4695" s="4">
        <f>INDEX(products[Cost_per_box], MATCH(shipments9[[#This Row],[PID]], products[PID], 0))</f>
        <v>5.04</v>
      </c>
      <c r="P4695" s="4">
        <f>shipments9[[#This Row],[Boxes]]*shipments9[[#This Row],[Cost Per Box]]</f>
        <v>942.48</v>
      </c>
      <c r="Q4695" s="4">
        <f>shipments9[[#This Row],[Amount]] -shipments9[[#This Row],[total cost]]</f>
        <v>4279.7700000000004</v>
      </c>
      <c r="R4695" s="4" t="str">
        <f>IF(shipments9[[#This Row],[Gross Profit]]&lt;0,"Loss","Profit")</f>
        <v>Profit</v>
      </c>
      <c r="S4695" s="9">
        <f>shipments9[[#This Row],[Gross Profit]]/shipments9[[#This Row],[Amount]]</f>
        <v>0.81952606635071101</v>
      </c>
      <c r="T4695" s="11">
        <f>shipments9[[#This Row],[Amount]]/shipments9[[#This Row],[Boxes]]</f>
        <v>27.926470588235293</v>
      </c>
    </row>
    <row r="4696" spans="1:20" hidden="1" x14ac:dyDescent="0.25">
      <c r="A4696" t="s">
        <v>4893</v>
      </c>
      <c r="B4696" t="s">
        <v>61</v>
      </c>
      <c r="C4696" t="s">
        <v>159</v>
      </c>
      <c r="D4696" t="s">
        <v>28</v>
      </c>
      <c r="E4696" s="1">
        <v>45243</v>
      </c>
      <c r="F4696" s="1" t="str">
        <f>TEXT(shipments9[[#This Row],[Shipdate]],"ddd")</f>
        <v>Mon</v>
      </c>
      <c r="G4696" s="1" t="str">
        <f>IF(OR(shipments9[[#This Row],[Day Name]]="Sat",shipments9[[#This Row],[Day Name]]="Sun"),"Weekend","Weekday")</f>
        <v>Weekday</v>
      </c>
      <c r="H4696">
        <v>1640.25</v>
      </c>
      <c r="I4696">
        <v>66</v>
      </c>
      <c r="J4696" t="s">
        <v>172</v>
      </c>
      <c r="K4696" t="s">
        <v>8151</v>
      </c>
      <c r="L4696" t="s">
        <v>8152</v>
      </c>
      <c r="M4696">
        <v>11</v>
      </c>
      <c r="N4696" t="s">
        <v>8165</v>
      </c>
      <c r="O4696" s="4">
        <f>INDEX(products[Cost_per_box], MATCH(shipments9[[#This Row],[PID]], products[PID], 0))</f>
        <v>5.04</v>
      </c>
      <c r="P4696" s="4">
        <f>shipments9[[#This Row],[Boxes]]*shipments9[[#This Row],[Cost Per Box]]</f>
        <v>332.64</v>
      </c>
      <c r="Q4696" s="4">
        <f>shipments9[[#This Row],[Amount]] -shipments9[[#This Row],[total cost]]</f>
        <v>1307.6100000000001</v>
      </c>
      <c r="R4696" s="4" t="str">
        <f>IF(shipments9[[#This Row],[Gross Profit]]&lt;0,"Loss","Profit")</f>
        <v>Profit</v>
      </c>
      <c r="S4696" s="9">
        <f>shipments9[[#This Row],[Gross Profit]]/shipments9[[#This Row],[Amount]]</f>
        <v>0.79720164609053501</v>
      </c>
      <c r="T4696" s="11">
        <f>shipments9[[#This Row],[Amount]]/shipments9[[#This Row],[Boxes]]</f>
        <v>24.852272727272727</v>
      </c>
    </row>
    <row r="4697" spans="1:20" hidden="1" x14ac:dyDescent="0.25">
      <c r="A4697" t="s">
        <v>4894</v>
      </c>
      <c r="B4697" t="s">
        <v>61</v>
      </c>
      <c r="C4697" t="s">
        <v>121</v>
      </c>
      <c r="D4697" t="s">
        <v>28</v>
      </c>
      <c r="E4697" s="1">
        <v>45302</v>
      </c>
      <c r="F4697" s="1" t="str">
        <f>TEXT(shipments9[[#This Row],[Shipdate]],"ddd")</f>
        <v>Thu</v>
      </c>
      <c r="G4697" s="1" t="str">
        <f>IF(OR(shipments9[[#This Row],[Day Name]]="Sat",shipments9[[#This Row],[Day Name]]="Sun"),"Weekend","Weekday")</f>
        <v>Weekday</v>
      </c>
      <c r="H4697">
        <v>1417.5</v>
      </c>
      <c r="I4697">
        <v>102</v>
      </c>
      <c r="J4697" t="s">
        <v>172</v>
      </c>
      <c r="K4697" t="s">
        <v>8155</v>
      </c>
      <c r="L4697" t="s">
        <v>8156</v>
      </c>
      <c r="M4697">
        <v>1</v>
      </c>
      <c r="N4697" t="s">
        <v>8163</v>
      </c>
      <c r="O4697" s="4">
        <f>INDEX(products[Cost_per_box], MATCH(shipments9[[#This Row],[PID]], products[PID], 0))</f>
        <v>5.26</v>
      </c>
      <c r="P4697" s="4">
        <f>shipments9[[#This Row],[Boxes]]*shipments9[[#This Row],[Cost Per Box]]</f>
        <v>536.52</v>
      </c>
      <c r="Q4697" s="4">
        <f>shipments9[[#This Row],[Amount]] -shipments9[[#This Row],[total cost]]</f>
        <v>880.98</v>
      </c>
      <c r="R4697" s="4" t="str">
        <f>IF(shipments9[[#This Row],[Gross Profit]]&lt;0,"Loss","Profit")</f>
        <v>Profit</v>
      </c>
      <c r="S4697" s="9">
        <f>shipments9[[#This Row],[Gross Profit]]/shipments9[[#This Row],[Amount]]</f>
        <v>0.62150264550264556</v>
      </c>
      <c r="T4697" s="11">
        <f>shipments9[[#This Row],[Amount]]/shipments9[[#This Row],[Boxes]]</f>
        <v>13.897058823529411</v>
      </c>
    </row>
    <row r="4698" spans="1:20" hidden="1" x14ac:dyDescent="0.25">
      <c r="A4698" t="s">
        <v>4895</v>
      </c>
      <c r="B4698" t="s">
        <v>61</v>
      </c>
      <c r="C4698" t="s">
        <v>135</v>
      </c>
      <c r="D4698" t="s">
        <v>28</v>
      </c>
      <c r="E4698" s="1">
        <v>44952</v>
      </c>
      <c r="F4698" s="1" t="str">
        <f>TEXT(shipments9[[#This Row],[Shipdate]],"ddd")</f>
        <v>Thu</v>
      </c>
      <c r="G4698" s="1" t="str">
        <f>IF(OR(shipments9[[#This Row],[Day Name]]="Sat",shipments9[[#This Row],[Day Name]]="Sun"),"Weekend","Weekday")</f>
        <v>Weekday</v>
      </c>
      <c r="H4698">
        <v>7609.5</v>
      </c>
      <c r="I4698">
        <v>318</v>
      </c>
      <c r="J4698" t="s">
        <v>172</v>
      </c>
      <c r="K4698" t="s">
        <v>8151</v>
      </c>
      <c r="L4698" t="s">
        <v>8156</v>
      </c>
      <c r="M4698">
        <v>1</v>
      </c>
      <c r="N4698" t="s">
        <v>8163</v>
      </c>
      <c r="O4698" s="4">
        <f>INDEX(products[Cost_per_box], MATCH(shipments9[[#This Row],[PID]], products[PID], 0))</f>
        <v>9.94</v>
      </c>
      <c r="P4698" s="4">
        <f>shipments9[[#This Row],[Boxes]]*shipments9[[#This Row],[Cost Per Box]]</f>
        <v>3160.9199999999996</v>
      </c>
      <c r="Q4698" s="4">
        <f>shipments9[[#This Row],[Amount]] -shipments9[[#This Row],[total cost]]</f>
        <v>4448.58</v>
      </c>
      <c r="R4698" s="4" t="str">
        <f>IF(shipments9[[#This Row],[Gross Profit]]&lt;0,"Loss","Profit")</f>
        <v>Profit</v>
      </c>
      <c r="S4698" s="9">
        <f>shipments9[[#This Row],[Gross Profit]]/shipments9[[#This Row],[Amount]]</f>
        <v>0.58460871279321902</v>
      </c>
      <c r="T4698" s="11">
        <f>shipments9[[#This Row],[Amount]]/shipments9[[#This Row],[Boxes]]</f>
        <v>23.929245283018869</v>
      </c>
    </row>
    <row r="4699" spans="1:20" hidden="1" x14ac:dyDescent="0.25">
      <c r="A4699" t="s">
        <v>4896</v>
      </c>
      <c r="B4699" t="s">
        <v>61</v>
      </c>
      <c r="C4699" t="s">
        <v>137</v>
      </c>
      <c r="D4699" t="s">
        <v>28</v>
      </c>
      <c r="E4699" s="1">
        <v>45322</v>
      </c>
      <c r="F4699" s="1" t="str">
        <f>TEXT(shipments9[[#This Row],[Shipdate]],"ddd")</f>
        <v>Wed</v>
      </c>
      <c r="G4699" s="1" t="str">
        <f>IF(OR(shipments9[[#This Row],[Day Name]]="Sat",shipments9[[#This Row],[Day Name]]="Sun"),"Weekend","Weekday")</f>
        <v>Weekday</v>
      </c>
      <c r="H4699">
        <v>594</v>
      </c>
      <c r="I4699">
        <v>27</v>
      </c>
      <c r="J4699" t="s">
        <v>172</v>
      </c>
      <c r="K4699" t="s">
        <v>8155</v>
      </c>
      <c r="L4699" t="s">
        <v>8156</v>
      </c>
      <c r="M4699">
        <v>1</v>
      </c>
      <c r="N4699" t="s">
        <v>8163</v>
      </c>
      <c r="O4699" s="4">
        <f>INDEX(products[Cost_per_box], MATCH(shipments9[[#This Row],[PID]], products[PID], 0))</f>
        <v>7.73</v>
      </c>
      <c r="P4699" s="4">
        <f>shipments9[[#This Row],[Boxes]]*shipments9[[#This Row],[Cost Per Box]]</f>
        <v>208.71</v>
      </c>
      <c r="Q4699" s="4">
        <f>shipments9[[#This Row],[Amount]] -shipments9[[#This Row],[total cost]]</f>
        <v>385.28999999999996</v>
      </c>
      <c r="R4699" s="4" t="str">
        <f>IF(shipments9[[#This Row],[Gross Profit]]&lt;0,"Loss","Profit")</f>
        <v>Profit</v>
      </c>
      <c r="S4699" s="9">
        <f>shipments9[[#This Row],[Gross Profit]]/shipments9[[#This Row],[Amount]]</f>
        <v>0.64863636363636357</v>
      </c>
      <c r="T4699" s="11">
        <f>shipments9[[#This Row],[Amount]]/shipments9[[#This Row],[Boxes]]</f>
        <v>22</v>
      </c>
    </row>
    <row r="4700" spans="1:20" hidden="1" x14ac:dyDescent="0.25">
      <c r="A4700" t="s">
        <v>4897</v>
      </c>
      <c r="B4700" t="s">
        <v>61</v>
      </c>
      <c r="C4700" t="s">
        <v>137</v>
      </c>
      <c r="D4700" t="s">
        <v>28</v>
      </c>
      <c r="E4700" s="1">
        <v>45047</v>
      </c>
      <c r="F4700" s="1" t="str">
        <f>TEXT(shipments9[[#This Row],[Shipdate]],"ddd")</f>
        <v>Mon</v>
      </c>
      <c r="G4700" s="1" t="str">
        <f>IF(OR(shipments9[[#This Row],[Day Name]]="Sat",shipments9[[#This Row],[Day Name]]="Sun"),"Weekend","Weekday")</f>
        <v>Weekday</v>
      </c>
      <c r="H4700">
        <v>8016.75</v>
      </c>
      <c r="I4700">
        <v>401</v>
      </c>
      <c r="J4700" t="s">
        <v>172</v>
      </c>
      <c r="K4700" t="s">
        <v>8151</v>
      </c>
      <c r="L4700" t="s">
        <v>8154</v>
      </c>
      <c r="M4700">
        <v>5</v>
      </c>
      <c r="N4700" t="s">
        <v>201</v>
      </c>
      <c r="O4700" s="4">
        <f>INDEX(products[Cost_per_box], MATCH(shipments9[[#This Row],[PID]], products[PID], 0))</f>
        <v>7.73</v>
      </c>
      <c r="P4700" s="4">
        <f>shipments9[[#This Row],[Boxes]]*shipments9[[#This Row],[Cost Per Box]]</f>
        <v>3099.73</v>
      </c>
      <c r="Q4700" s="4">
        <f>shipments9[[#This Row],[Amount]] -shipments9[[#This Row],[total cost]]</f>
        <v>4917.0200000000004</v>
      </c>
      <c r="R4700" s="4" t="str">
        <f>IF(shipments9[[#This Row],[Gross Profit]]&lt;0,"Loss","Profit")</f>
        <v>Profit</v>
      </c>
      <c r="S4700" s="9">
        <f>shipments9[[#This Row],[Gross Profit]]/shipments9[[#This Row],[Amount]]</f>
        <v>0.61334331243957974</v>
      </c>
      <c r="T4700" s="11">
        <f>shipments9[[#This Row],[Amount]]/shipments9[[#This Row],[Boxes]]</f>
        <v>19.991895261845386</v>
      </c>
    </row>
    <row r="4701" spans="1:20" hidden="1" x14ac:dyDescent="0.25">
      <c r="A4701" t="s">
        <v>4898</v>
      </c>
      <c r="B4701" t="s">
        <v>61</v>
      </c>
      <c r="C4701" t="s">
        <v>151</v>
      </c>
      <c r="D4701" t="s">
        <v>28</v>
      </c>
      <c r="E4701" s="1">
        <v>45209</v>
      </c>
      <c r="F4701" s="1" t="str">
        <f>TEXT(shipments9[[#This Row],[Shipdate]],"ddd")</f>
        <v>Tue</v>
      </c>
      <c r="G4701" s="1" t="str">
        <f>IF(OR(shipments9[[#This Row],[Day Name]]="Sat",shipments9[[#This Row],[Day Name]]="Sun"),"Weekend","Weekday")</f>
        <v>Weekday</v>
      </c>
      <c r="H4701">
        <v>8030.25</v>
      </c>
      <c r="I4701">
        <v>447</v>
      </c>
      <c r="J4701" t="s">
        <v>172</v>
      </c>
      <c r="K4701" t="s">
        <v>8151</v>
      </c>
      <c r="L4701" t="s">
        <v>8152</v>
      </c>
      <c r="M4701">
        <v>10</v>
      </c>
      <c r="N4701" t="s">
        <v>8153</v>
      </c>
      <c r="O4701" s="4">
        <f>INDEX(products[Cost_per_box], MATCH(shipments9[[#This Row],[PID]], products[PID], 0))</f>
        <v>12.41</v>
      </c>
      <c r="P4701" s="4">
        <f>shipments9[[#This Row],[Boxes]]*shipments9[[#This Row],[Cost Per Box]]</f>
        <v>5547.27</v>
      </c>
      <c r="Q4701" s="4">
        <f>shipments9[[#This Row],[Amount]] -shipments9[[#This Row],[total cost]]</f>
        <v>2482.9799999999996</v>
      </c>
      <c r="R4701" s="4" t="str">
        <f>IF(shipments9[[#This Row],[Gross Profit]]&lt;0,"Loss","Profit")</f>
        <v>Profit</v>
      </c>
      <c r="S4701" s="9">
        <f>shipments9[[#This Row],[Gross Profit]]/shipments9[[#This Row],[Amount]]</f>
        <v>0.30920332492761737</v>
      </c>
      <c r="T4701" s="11">
        <f>shipments9[[#This Row],[Amount]]/shipments9[[#This Row],[Boxes]]</f>
        <v>17.964765100671141</v>
      </c>
    </row>
    <row r="4702" spans="1:20" hidden="1" x14ac:dyDescent="0.25">
      <c r="A4702" t="s">
        <v>4899</v>
      </c>
      <c r="B4702" t="s">
        <v>61</v>
      </c>
      <c r="C4702" t="s">
        <v>153</v>
      </c>
      <c r="D4702" t="s">
        <v>28</v>
      </c>
      <c r="E4702" s="1">
        <v>45329</v>
      </c>
      <c r="F4702" s="1" t="str">
        <f>TEXT(shipments9[[#This Row],[Shipdate]],"ddd")</f>
        <v>Wed</v>
      </c>
      <c r="G4702" s="1" t="str">
        <f>IF(OR(shipments9[[#This Row],[Day Name]]="Sat",shipments9[[#This Row],[Day Name]]="Sun"),"Weekend","Weekday")</f>
        <v>Weekday</v>
      </c>
      <c r="H4702">
        <v>10028.25</v>
      </c>
      <c r="I4702">
        <v>590</v>
      </c>
      <c r="J4702" t="s">
        <v>172</v>
      </c>
      <c r="K4702" t="s">
        <v>8155</v>
      </c>
      <c r="L4702" t="s">
        <v>8156</v>
      </c>
      <c r="M4702">
        <v>2</v>
      </c>
      <c r="N4702" t="s">
        <v>8157</v>
      </c>
      <c r="O4702" s="4">
        <f>INDEX(products[Cost_per_box], MATCH(shipments9[[#This Row],[PID]], products[PID], 0))</f>
        <v>9.57</v>
      </c>
      <c r="P4702" s="4">
        <f>shipments9[[#This Row],[Boxes]]*shipments9[[#This Row],[Cost Per Box]]</f>
        <v>5646.3</v>
      </c>
      <c r="Q4702" s="4">
        <f>shipments9[[#This Row],[Amount]] -shipments9[[#This Row],[total cost]]</f>
        <v>4381.95</v>
      </c>
      <c r="R4702" s="4" t="str">
        <f>IF(shipments9[[#This Row],[Gross Profit]]&lt;0,"Loss","Profit")</f>
        <v>Profit</v>
      </c>
      <c r="S4702" s="9">
        <f>shipments9[[#This Row],[Gross Profit]]/shipments9[[#This Row],[Amount]]</f>
        <v>0.43696058634357937</v>
      </c>
      <c r="T4702" s="11">
        <f>shipments9[[#This Row],[Amount]]/shipments9[[#This Row],[Boxes]]</f>
        <v>16.997033898305084</v>
      </c>
    </row>
    <row r="4703" spans="1:20" hidden="1" x14ac:dyDescent="0.25">
      <c r="A4703" t="s">
        <v>4900</v>
      </c>
      <c r="B4703" t="s">
        <v>61</v>
      </c>
      <c r="C4703" t="s">
        <v>161</v>
      </c>
      <c r="D4703" t="s">
        <v>28</v>
      </c>
      <c r="E4703" s="1">
        <v>45448</v>
      </c>
      <c r="F4703" s="1" t="str">
        <f>TEXT(shipments9[[#This Row],[Shipdate]],"ddd")</f>
        <v>Wed</v>
      </c>
      <c r="G4703" s="1" t="str">
        <f>IF(OR(shipments9[[#This Row],[Day Name]]="Sat",shipments9[[#This Row],[Day Name]]="Sun"),"Weekend","Weekday")</f>
        <v>Weekday</v>
      </c>
      <c r="H4703">
        <v>2670.75</v>
      </c>
      <c r="I4703">
        <v>243</v>
      </c>
      <c r="J4703" t="s">
        <v>172</v>
      </c>
      <c r="K4703" t="s">
        <v>8155</v>
      </c>
      <c r="L4703" t="s">
        <v>8154</v>
      </c>
      <c r="M4703">
        <v>6</v>
      </c>
      <c r="N4703" t="s">
        <v>8159</v>
      </c>
      <c r="O4703" s="4">
        <f>INDEX(products[Cost_per_box], MATCH(shipments9[[#This Row],[PID]], products[PID], 0))</f>
        <v>2.76</v>
      </c>
      <c r="P4703" s="4">
        <f>shipments9[[#This Row],[Boxes]]*shipments9[[#This Row],[Cost Per Box]]</f>
        <v>670.68</v>
      </c>
      <c r="Q4703" s="4">
        <f>shipments9[[#This Row],[Amount]] -shipments9[[#This Row],[total cost]]</f>
        <v>2000.0700000000002</v>
      </c>
      <c r="R4703" s="4" t="str">
        <f>IF(shipments9[[#This Row],[Gross Profit]]&lt;0,"Loss","Profit")</f>
        <v>Profit</v>
      </c>
      <c r="S4703" s="9">
        <f>shipments9[[#This Row],[Gross Profit]]/shipments9[[#This Row],[Amount]]</f>
        <v>0.74887952822240955</v>
      </c>
      <c r="T4703" s="11">
        <f>shipments9[[#This Row],[Amount]]/shipments9[[#This Row],[Boxes]]</f>
        <v>10.99074074074074</v>
      </c>
    </row>
    <row r="4704" spans="1:20" hidden="1" x14ac:dyDescent="0.25">
      <c r="A4704" t="s">
        <v>4901</v>
      </c>
      <c r="B4704" t="s">
        <v>61</v>
      </c>
      <c r="C4704" t="s">
        <v>161</v>
      </c>
      <c r="D4704" t="s">
        <v>28</v>
      </c>
      <c r="E4704" s="1">
        <v>45225</v>
      </c>
      <c r="F4704" s="1" t="str">
        <f>TEXT(shipments9[[#This Row],[Shipdate]],"ddd")</f>
        <v>Thu</v>
      </c>
      <c r="G4704" s="1" t="str">
        <f>IF(OR(shipments9[[#This Row],[Day Name]]="Sat",shipments9[[#This Row],[Day Name]]="Sun"),"Weekend","Weekday")</f>
        <v>Weekday</v>
      </c>
      <c r="H4704">
        <v>3831.75</v>
      </c>
      <c r="I4704">
        <v>320</v>
      </c>
      <c r="J4704" t="s">
        <v>172</v>
      </c>
      <c r="K4704" t="s">
        <v>8151</v>
      </c>
      <c r="L4704" t="s">
        <v>8152</v>
      </c>
      <c r="M4704">
        <v>10</v>
      </c>
      <c r="N4704" t="s">
        <v>8153</v>
      </c>
      <c r="O4704" s="4">
        <f>INDEX(products[Cost_per_box], MATCH(shipments9[[#This Row],[PID]], products[PID], 0))</f>
        <v>2.76</v>
      </c>
      <c r="P4704" s="4">
        <f>shipments9[[#This Row],[Boxes]]*shipments9[[#This Row],[Cost Per Box]]</f>
        <v>883.19999999999993</v>
      </c>
      <c r="Q4704" s="4">
        <f>shipments9[[#This Row],[Amount]] -shipments9[[#This Row],[total cost]]</f>
        <v>2948.55</v>
      </c>
      <c r="R4704" s="4" t="str">
        <f>IF(shipments9[[#This Row],[Gross Profit]]&lt;0,"Loss","Profit")</f>
        <v>Profit</v>
      </c>
      <c r="S4704" s="9">
        <f>shipments9[[#This Row],[Gross Profit]]/shipments9[[#This Row],[Amount]]</f>
        <v>0.76950479545899397</v>
      </c>
      <c r="T4704" s="11">
        <f>shipments9[[#This Row],[Amount]]/shipments9[[#This Row],[Boxes]]</f>
        <v>11.97421875</v>
      </c>
    </row>
    <row r="4705" spans="1:20" hidden="1" x14ac:dyDescent="0.25">
      <c r="A4705" t="s">
        <v>4902</v>
      </c>
      <c r="B4705" t="s">
        <v>80</v>
      </c>
      <c r="C4705" t="s">
        <v>121</v>
      </c>
      <c r="D4705" t="s">
        <v>28</v>
      </c>
      <c r="E4705" s="1">
        <v>45282</v>
      </c>
      <c r="F4705" s="1" t="str">
        <f>TEXT(shipments9[[#This Row],[Shipdate]],"ddd")</f>
        <v>Fri</v>
      </c>
      <c r="G4705" s="1" t="str">
        <f>IF(OR(shipments9[[#This Row],[Day Name]]="Sat",shipments9[[#This Row],[Day Name]]="Sun"),"Weekend","Weekday")</f>
        <v>Weekday</v>
      </c>
      <c r="H4705">
        <v>8120.25</v>
      </c>
      <c r="I4705">
        <v>542</v>
      </c>
      <c r="J4705" t="s">
        <v>172</v>
      </c>
      <c r="K4705" t="s">
        <v>8151</v>
      </c>
      <c r="L4705" t="s">
        <v>8152</v>
      </c>
      <c r="M4705">
        <v>12</v>
      </c>
      <c r="N4705" t="s">
        <v>8166</v>
      </c>
      <c r="O4705" s="4">
        <f>INDEX(products[Cost_per_box], MATCH(shipments9[[#This Row],[PID]], products[PID], 0))</f>
        <v>5.26</v>
      </c>
      <c r="P4705" s="4">
        <f>shipments9[[#This Row],[Boxes]]*shipments9[[#This Row],[Cost Per Box]]</f>
        <v>2850.92</v>
      </c>
      <c r="Q4705" s="4">
        <f>shipments9[[#This Row],[Amount]] -shipments9[[#This Row],[total cost]]</f>
        <v>5269.33</v>
      </c>
      <c r="R4705" s="4" t="str">
        <f>IF(shipments9[[#This Row],[Gross Profit]]&lt;0,"Loss","Profit")</f>
        <v>Profit</v>
      </c>
      <c r="S4705" s="9">
        <f>shipments9[[#This Row],[Gross Profit]]/shipments9[[#This Row],[Amount]]</f>
        <v>0.64891228718327632</v>
      </c>
      <c r="T4705" s="11">
        <f>shipments9[[#This Row],[Amount]]/shipments9[[#This Row],[Boxes]]</f>
        <v>14.982011070110701</v>
      </c>
    </row>
    <row r="4706" spans="1:20" hidden="1" x14ac:dyDescent="0.25">
      <c r="A4706" t="s">
        <v>4903</v>
      </c>
      <c r="B4706" t="s">
        <v>80</v>
      </c>
      <c r="C4706" t="s">
        <v>132</v>
      </c>
      <c r="D4706" t="s">
        <v>28</v>
      </c>
      <c r="E4706" s="1">
        <v>45425</v>
      </c>
      <c r="F4706" s="1" t="str">
        <f>TEXT(shipments9[[#This Row],[Shipdate]],"ddd")</f>
        <v>Mon</v>
      </c>
      <c r="G4706" s="1" t="str">
        <f>IF(OR(shipments9[[#This Row],[Day Name]]="Sat",shipments9[[#This Row],[Day Name]]="Sun"),"Weekend","Weekday")</f>
        <v>Weekday</v>
      </c>
      <c r="H4706">
        <v>7134.75</v>
      </c>
      <c r="I4706">
        <v>255</v>
      </c>
      <c r="J4706" t="s">
        <v>172</v>
      </c>
      <c r="K4706" t="s">
        <v>8155</v>
      </c>
      <c r="L4706" t="s">
        <v>8154</v>
      </c>
      <c r="M4706">
        <v>5</v>
      </c>
      <c r="N4706" t="s">
        <v>201</v>
      </c>
      <c r="O4706" s="4">
        <f>INDEX(products[Cost_per_box], MATCH(shipments9[[#This Row],[PID]], products[PID], 0))</f>
        <v>6.31</v>
      </c>
      <c r="P4706" s="4">
        <f>shipments9[[#This Row],[Boxes]]*shipments9[[#This Row],[Cost Per Box]]</f>
        <v>1609.05</v>
      </c>
      <c r="Q4706" s="4">
        <f>shipments9[[#This Row],[Amount]] -shipments9[[#This Row],[total cost]]</f>
        <v>5525.7</v>
      </c>
      <c r="R4706" s="4" t="str">
        <f>IF(shipments9[[#This Row],[Gross Profit]]&lt;0,"Loss","Profit")</f>
        <v>Profit</v>
      </c>
      <c r="S4706" s="9">
        <f>shipments9[[#This Row],[Gross Profit]]/shipments9[[#This Row],[Amount]]</f>
        <v>0.77447703143067381</v>
      </c>
      <c r="T4706" s="11">
        <f>shipments9[[#This Row],[Amount]]/shipments9[[#This Row],[Boxes]]</f>
        <v>27.979411764705883</v>
      </c>
    </row>
    <row r="4707" spans="1:20" hidden="1" x14ac:dyDescent="0.25">
      <c r="A4707" t="s">
        <v>4904</v>
      </c>
      <c r="B4707" t="s">
        <v>80</v>
      </c>
      <c r="C4707" t="s">
        <v>151</v>
      </c>
      <c r="D4707" t="s">
        <v>28</v>
      </c>
      <c r="E4707" s="1">
        <v>45331</v>
      </c>
      <c r="F4707" s="1" t="str">
        <f>TEXT(shipments9[[#This Row],[Shipdate]],"ddd")</f>
        <v>Fri</v>
      </c>
      <c r="G4707" s="1" t="str">
        <f>IF(OR(shipments9[[#This Row],[Day Name]]="Sat",shipments9[[#This Row],[Day Name]]="Sun"),"Weekend","Weekday")</f>
        <v>Weekday</v>
      </c>
      <c r="H4707">
        <v>7940.25</v>
      </c>
      <c r="I4707">
        <v>418</v>
      </c>
      <c r="J4707" t="s">
        <v>172</v>
      </c>
      <c r="K4707" t="s">
        <v>8155</v>
      </c>
      <c r="L4707" t="s">
        <v>8156</v>
      </c>
      <c r="M4707">
        <v>2</v>
      </c>
      <c r="N4707" t="s">
        <v>8157</v>
      </c>
      <c r="O4707" s="4">
        <f>INDEX(products[Cost_per_box], MATCH(shipments9[[#This Row],[PID]], products[PID], 0))</f>
        <v>12.41</v>
      </c>
      <c r="P4707" s="4">
        <f>shipments9[[#This Row],[Boxes]]*shipments9[[#This Row],[Cost Per Box]]</f>
        <v>5187.38</v>
      </c>
      <c r="Q4707" s="4">
        <f>shipments9[[#This Row],[Amount]] -shipments9[[#This Row],[total cost]]</f>
        <v>2752.87</v>
      </c>
      <c r="R4707" s="4" t="str">
        <f>IF(shipments9[[#This Row],[Gross Profit]]&lt;0,"Loss","Profit")</f>
        <v>Profit</v>
      </c>
      <c r="S4707" s="9">
        <f>shipments9[[#This Row],[Gross Profit]]/shipments9[[#This Row],[Amount]]</f>
        <v>0.34669815182141617</v>
      </c>
      <c r="T4707" s="11">
        <f>shipments9[[#This Row],[Amount]]/shipments9[[#This Row],[Boxes]]</f>
        <v>18.995813397129186</v>
      </c>
    </row>
    <row r="4708" spans="1:20" hidden="1" x14ac:dyDescent="0.25">
      <c r="A4708" t="s">
        <v>4905</v>
      </c>
      <c r="B4708" t="s">
        <v>80</v>
      </c>
      <c r="C4708" t="s">
        <v>155</v>
      </c>
      <c r="D4708" t="s">
        <v>28</v>
      </c>
      <c r="E4708" s="1">
        <v>45273</v>
      </c>
      <c r="F4708" s="1" t="str">
        <f>TEXT(shipments9[[#This Row],[Shipdate]],"ddd")</f>
        <v>Wed</v>
      </c>
      <c r="G4708" s="1" t="str">
        <f>IF(OR(shipments9[[#This Row],[Day Name]]="Sat",shipments9[[#This Row],[Day Name]]="Sun"),"Weekend","Weekday")</f>
        <v>Weekday</v>
      </c>
      <c r="H4708">
        <v>3096</v>
      </c>
      <c r="I4708">
        <v>310</v>
      </c>
      <c r="J4708" t="s">
        <v>172</v>
      </c>
      <c r="K4708" t="s">
        <v>8151</v>
      </c>
      <c r="L4708" t="s">
        <v>8152</v>
      </c>
      <c r="M4708">
        <v>12</v>
      </c>
      <c r="N4708" t="s">
        <v>8166</v>
      </c>
      <c r="O4708" s="4">
        <f>INDEX(products[Cost_per_box], MATCH(shipments9[[#This Row],[PID]], products[PID], 0))</f>
        <v>8.43</v>
      </c>
      <c r="P4708" s="4">
        <f>shipments9[[#This Row],[Boxes]]*shipments9[[#This Row],[Cost Per Box]]</f>
        <v>2613.2999999999997</v>
      </c>
      <c r="Q4708" s="4">
        <f>shipments9[[#This Row],[Amount]] -shipments9[[#This Row],[total cost]]</f>
        <v>482.70000000000027</v>
      </c>
      <c r="R4708" s="4" t="str">
        <f>IF(shipments9[[#This Row],[Gross Profit]]&lt;0,"Loss","Profit")</f>
        <v>Profit</v>
      </c>
      <c r="S4708" s="9">
        <f>shipments9[[#This Row],[Gross Profit]]/shipments9[[#This Row],[Amount]]</f>
        <v>0.15591085271317839</v>
      </c>
      <c r="T4708" s="11">
        <f>shipments9[[#This Row],[Amount]]/shipments9[[#This Row],[Boxes]]</f>
        <v>9.9870967741935477</v>
      </c>
    </row>
    <row r="4709" spans="1:20" hidden="1" x14ac:dyDescent="0.25">
      <c r="A4709" t="s">
        <v>4906</v>
      </c>
      <c r="B4709" t="s">
        <v>80</v>
      </c>
      <c r="C4709" t="s">
        <v>163</v>
      </c>
      <c r="D4709" t="s">
        <v>28</v>
      </c>
      <c r="E4709" s="1">
        <v>45468</v>
      </c>
      <c r="F4709" s="1" t="str">
        <f>TEXT(shipments9[[#This Row],[Shipdate]],"ddd")</f>
        <v>Tue</v>
      </c>
      <c r="G4709" s="1" t="str">
        <f>IF(OR(shipments9[[#This Row],[Day Name]]="Sat",shipments9[[#This Row],[Day Name]]="Sun"),"Weekend","Weekday")</f>
        <v>Weekday</v>
      </c>
      <c r="H4709">
        <v>4207.5</v>
      </c>
      <c r="I4709">
        <v>468</v>
      </c>
      <c r="J4709" t="s">
        <v>172</v>
      </c>
      <c r="K4709" t="s">
        <v>8155</v>
      </c>
      <c r="L4709" t="s">
        <v>8154</v>
      </c>
      <c r="M4709">
        <v>6</v>
      </c>
      <c r="N4709" t="s">
        <v>8159</v>
      </c>
      <c r="O4709" s="4">
        <f>INDEX(products[Cost_per_box], MATCH(shipments9[[#This Row],[PID]], products[PID], 0))</f>
        <v>3.32</v>
      </c>
      <c r="P4709" s="4">
        <f>shipments9[[#This Row],[Boxes]]*shipments9[[#This Row],[Cost Per Box]]</f>
        <v>1553.76</v>
      </c>
      <c r="Q4709" s="4">
        <f>shipments9[[#This Row],[Amount]] -shipments9[[#This Row],[total cost]]</f>
        <v>2653.74</v>
      </c>
      <c r="R4709" s="4" t="str">
        <f>IF(shipments9[[#This Row],[Gross Profit]]&lt;0,"Loss","Profit")</f>
        <v>Profit</v>
      </c>
      <c r="S4709" s="9">
        <f>shipments9[[#This Row],[Gross Profit]]/shipments9[[#This Row],[Amount]]</f>
        <v>0.6307165775401069</v>
      </c>
      <c r="T4709" s="11">
        <f>shipments9[[#This Row],[Amount]]/shipments9[[#This Row],[Boxes]]</f>
        <v>8.990384615384615</v>
      </c>
    </row>
    <row r="4710" spans="1:20" hidden="1" x14ac:dyDescent="0.25">
      <c r="A4710" t="s">
        <v>4907</v>
      </c>
      <c r="B4710" t="s">
        <v>80</v>
      </c>
      <c r="C4710" t="s">
        <v>135</v>
      </c>
      <c r="D4710" t="s">
        <v>28</v>
      </c>
      <c r="E4710" s="1">
        <v>45432</v>
      </c>
      <c r="F4710" s="1" t="str">
        <f>TEXT(shipments9[[#This Row],[Shipdate]],"ddd")</f>
        <v>Mon</v>
      </c>
      <c r="G4710" s="1" t="str">
        <f>IF(OR(shipments9[[#This Row],[Day Name]]="Sat",shipments9[[#This Row],[Day Name]]="Sun"),"Weekend","Weekday")</f>
        <v>Weekday</v>
      </c>
      <c r="H4710">
        <v>4824</v>
      </c>
      <c r="I4710">
        <v>193</v>
      </c>
      <c r="J4710" t="s">
        <v>172</v>
      </c>
      <c r="K4710" t="s">
        <v>8155</v>
      </c>
      <c r="L4710" t="s">
        <v>8154</v>
      </c>
      <c r="M4710">
        <v>5</v>
      </c>
      <c r="N4710" t="s">
        <v>201</v>
      </c>
      <c r="O4710" s="4">
        <f>INDEX(products[Cost_per_box], MATCH(shipments9[[#This Row],[PID]], products[PID], 0))</f>
        <v>9.94</v>
      </c>
      <c r="P4710" s="4">
        <f>shipments9[[#This Row],[Boxes]]*shipments9[[#This Row],[Cost Per Box]]</f>
        <v>1918.4199999999998</v>
      </c>
      <c r="Q4710" s="4">
        <f>shipments9[[#This Row],[Amount]] -shipments9[[#This Row],[total cost]]</f>
        <v>2905.58</v>
      </c>
      <c r="R4710" s="4" t="str">
        <f>IF(shipments9[[#This Row],[Gross Profit]]&lt;0,"Loss","Profit")</f>
        <v>Profit</v>
      </c>
      <c r="S4710" s="9">
        <f>shipments9[[#This Row],[Gross Profit]]/shipments9[[#This Row],[Amount]]</f>
        <v>0.60231757877280268</v>
      </c>
      <c r="T4710" s="11">
        <f>shipments9[[#This Row],[Amount]]/shipments9[[#This Row],[Boxes]]</f>
        <v>24.994818652849741</v>
      </c>
    </row>
    <row r="4711" spans="1:20" hidden="1" x14ac:dyDescent="0.25">
      <c r="A4711" t="s">
        <v>4908</v>
      </c>
      <c r="B4711" t="s">
        <v>80</v>
      </c>
      <c r="C4711" t="s">
        <v>135</v>
      </c>
      <c r="D4711" t="s">
        <v>28</v>
      </c>
      <c r="E4711" s="1">
        <v>45440</v>
      </c>
      <c r="F4711" s="1" t="str">
        <f>TEXT(shipments9[[#This Row],[Shipdate]],"ddd")</f>
        <v>Tue</v>
      </c>
      <c r="G4711" s="1" t="str">
        <f>IF(OR(shipments9[[#This Row],[Day Name]]="Sat",shipments9[[#This Row],[Day Name]]="Sun"),"Weekend","Weekday")</f>
        <v>Weekday</v>
      </c>
      <c r="H4711">
        <v>5130</v>
      </c>
      <c r="I4711">
        <v>214</v>
      </c>
      <c r="J4711" t="s">
        <v>172</v>
      </c>
      <c r="K4711" t="s">
        <v>8155</v>
      </c>
      <c r="L4711" t="s">
        <v>8154</v>
      </c>
      <c r="M4711">
        <v>5</v>
      </c>
      <c r="N4711" t="s">
        <v>201</v>
      </c>
      <c r="O4711" s="4">
        <f>INDEX(products[Cost_per_box], MATCH(shipments9[[#This Row],[PID]], products[PID], 0))</f>
        <v>9.94</v>
      </c>
      <c r="P4711" s="4">
        <f>shipments9[[#This Row],[Boxes]]*shipments9[[#This Row],[Cost Per Box]]</f>
        <v>2127.16</v>
      </c>
      <c r="Q4711" s="4">
        <f>shipments9[[#This Row],[Amount]] -shipments9[[#This Row],[total cost]]</f>
        <v>3002.84</v>
      </c>
      <c r="R4711" s="4" t="str">
        <f>IF(shipments9[[#This Row],[Gross Profit]]&lt;0,"Loss","Profit")</f>
        <v>Profit</v>
      </c>
      <c r="S4711" s="9">
        <f>shipments9[[#This Row],[Gross Profit]]/shipments9[[#This Row],[Amount]]</f>
        <v>0.58534892787524373</v>
      </c>
      <c r="T4711" s="11">
        <f>shipments9[[#This Row],[Amount]]/shipments9[[#This Row],[Boxes]]</f>
        <v>23.971962616822431</v>
      </c>
    </row>
    <row r="4712" spans="1:20" hidden="1" x14ac:dyDescent="0.25">
      <c r="A4712" t="s">
        <v>4909</v>
      </c>
      <c r="B4712" t="s">
        <v>80</v>
      </c>
      <c r="C4712" t="s">
        <v>137</v>
      </c>
      <c r="D4712" t="s">
        <v>28</v>
      </c>
      <c r="E4712" s="1">
        <v>45258</v>
      </c>
      <c r="F4712" s="1" t="str">
        <f>TEXT(shipments9[[#This Row],[Shipdate]],"ddd")</f>
        <v>Tue</v>
      </c>
      <c r="G4712" s="1" t="str">
        <f>IF(OR(shipments9[[#This Row],[Day Name]]="Sat",shipments9[[#This Row],[Day Name]]="Sun"),"Weekend","Weekday")</f>
        <v>Weekday</v>
      </c>
      <c r="H4712">
        <v>10577.25</v>
      </c>
      <c r="I4712">
        <v>557</v>
      </c>
      <c r="J4712" t="s">
        <v>172</v>
      </c>
      <c r="K4712" t="s">
        <v>8151</v>
      </c>
      <c r="L4712" t="s">
        <v>8152</v>
      </c>
      <c r="M4712">
        <v>11</v>
      </c>
      <c r="N4712" t="s">
        <v>8165</v>
      </c>
      <c r="O4712" s="4">
        <f>INDEX(products[Cost_per_box], MATCH(shipments9[[#This Row],[PID]], products[PID], 0))</f>
        <v>7.73</v>
      </c>
      <c r="P4712" s="4">
        <f>shipments9[[#This Row],[Boxes]]*shipments9[[#This Row],[Cost Per Box]]</f>
        <v>4305.6100000000006</v>
      </c>
      <c r="Q4712" s="4">
        <f>shipments9[[#This Row],[Amount]] -shipments9[[#This Row],[total cost]]</f>
        <v>6271.6399999999994</v>
      </c>
      <c r="R4712" s="4" t="str">
        <f>IF(shipments9[[#This Row],[Gross Profit]]&lt;0,"Loss","Profit")</f>
        <v>Profit</v>
      </c>
      <c r="S4712" s="9">
        <f>shipments9[[#This Row],[Gross Profit]]/shipments9[[#This Row],[Amount]]</f>
        <v>0.59293672741024361</v>
      </c>
      <c r="T4712" s="11">
        <f>shipments9[[#This Row],[Amount]]/shipments9[[#This Row],[Boxes]]</f>
        <v>18.989676840215441</v>
      </c>
    </row>
    <row r="4713" spans="1:20" hidden="1" x14ac:dyDescent="0.25">
      <c r="A4713" t="s">
        <v>4910</v>
      </c>
      <c r="B4713" t="s">
        <v>80</v>
      </c>
      <c r="C4713" t="s">
        <v>149</v>
      </c>
      <c r="D4713" t="s">
        <v>28</v>
      </c>
      <c r="E4713" s="1">
        <v>45089</v>
      </c>
      <c r="F4713" s="1" t="str">
        <f>TEXT(shipments9[[#This Row],[Shipdate]],"ddd")</f>
        <v>Mon</v>
      </c>
      <c r="G4713" s="1" t="str">
        <f>IF(OR(shipments9[[#This Row],[Day Name]]="Sat",shipments9[[#This Row],[Day Name]]="Sun"),"Weekend","Weekday")</f>
        <v>Weekday</v>
      </c>
      <c r="H4713">
        <v>4673.25</v>
      </c>
      <c r="I4713">
        <v>275</v>
      </c>
      <c r="J4713" t="s">
        <v>172</v>
      </c>
      <c r="K4713" t="s">
        <v>8151</v>
      </c>
      <c r="L4713" t="s">
        <v>8154</v>
      </c>
      <c r="M4713">
        <v>6</v>
      </c>
      <c r="N4713" t="s">
        <v>8159</v>
      </c>
      <c r="O4713" s="4">
        <f>INDEX(products[Cost_per_box], MATCH(shipments9[[#This Row],[PID]], products[PID], 0))</f>
        <v>6.43</v>
      </c>
      <c r="P4713" s="4">
        <f>shipments9[[#This Row],[Boxes]]*shipments9[[#This Row],[Cost Per Box]]</f>
        <v>1768.25</v>
      </c>
      <c r="Q4713" s="4">
        <f>shipments9[[#This Row],[Amount]] -shipments9[[#This Row],[total cost]]</f>
        <v>2905</v>
      </c>
      <c r="R4713" s="4" t="str">
        <f>IF(shipments9[[#This Row],[Gross Profit]]&lt;0,"Loss","Profit")</f>
        <v>Profit</v>
      </c>
      <c r="S4713" s="9">
        <f>shipments9[[#This Row],[Gross Profit]]/shipments9[[#This Row],[Amount]]</f>
        <v>0.6216230674584069</v>
      </c>
      <c r="T4713" s="11">
        <f>shipments9[[#This Row],[Amount]]/shipments9[[#This Row],[Boxes]]</f>
        <v>16.993636363636362</v>
      </c>
    </row>
    <row r="4714" spans="1:20" hidden="1" x14ac:dyDescent="0.25">
      <c r="A4714" t="s">
        <v>4911</v>
      </c>
      <c r="B4714" t="s">
        <v>80</v>
      </c>
      <c r="C4714" t="s">
        <v>153</v>
      </c>
      <c r="D4714" t="s">
        <v>28</v>
      </c>
      <c r="E4714" s="1">
        <v>45072</v>
      </c>
      <c r="F4714" s="1" t="str">
        <f>TEXT(shipments9[[#This Row],[Shipdate]],"ddd")</f>
        <v>Fri</v>
      </c>
      <c r="G4714" s="1" t="str">
        <f>IF(OR(shipments9[[#This Row],[Day Name]]="Sat",shipments9[[#This Row],[Day Name]]="Sun"),"Weekend","Weekday")</f>
        <v>Weekday</v>
      </c>
      <c r="H4714">
        <v>12089.25</v>
      </c>
      <c r="I4714">
        <v>864</v>
      </c>
      <c r="J4714" t="s">
        <v>172</v>
      </c>
      <c r="K4714" t="s">
        <v>8151</v>
      </c>
      <c r="L4714" t="s">
        <v>8154</v>
      </c>
      <c r="M4714">
        <v>5</v>
      </c>
      <c r="N4714" t="s">
        <v>201</v>
      </c>
      <c r="O4714" s="4">
        <f>INDEX(products[Cost_per_box], MATCH(shipments9[[#This Row],[PID]], products[PID], 0))</f>
        <v>9.57</v>
      </c>
      <c r="P4714" s="4">
        <f>shipments9[[#This Row],[Boxes]]*shipments9[[#This Row],[Cost Per Box]]</f>
        <v>8268.48</v>
      </c>
      <c r="Q4714" s="4">
        <f>shipments9[[#This Row],[Amount]] -shipments9[[#This Row],[total cost]]</f>
        <v>3820.7700000000004</v>
      </c>
      <c r="R4714" s="4" t="str">
        <f>IF(shipments9[[#This Row],[Gross Profit]]&lt;0,"Loss","Profit")</f>
        <v>Profit</v>
      </c>
      <c r="S4714" s="9">
        <f>shipments9[[#This Row],[Gross Profit]]/shipments9[[#This Row],[Amount]]</f>
        <v>0.31604690117252937</v>
      </c>
      <c r="T4714" s="11">
        <f>shipments9[[#This Row],[Amount]]/shipments9[[#This Row],[Boxes]]</f>
        <v>13.9921875</v>
      </c>
    </row>
    <row r="4715" spans="1:20" hidden="1" x14ac:dyDescent="0.25">
      <c r="A4715" t="s">
        <v>4912</v>
      </c>
      <c r="B4715" t="s">
        <v>80</v>
      </c>
      <c r="C4715" t="s">
        <v>163</v>
      </c>
      <c r="D4715" t="s">
        <v>28</v>
      </c>
      <c r="E4715" s="1">
        <v>45252</v>
      </c>
      <c r="F4715" s="1" t="str">
        <f>TEXT(shipments9[[#This Row],[Shipdate]],"ddd")</f>
        <v>Wed</v>
      </c>
      <c r="G4715" s="1" t="str">
        <f>IF(OR(shipments9[[#This Row],[Day Name]]="Sat",shipments9[[#This Row],[Day Name]]="Sun"),"Weekend","Weekday")</f>
        <v>Weekday</v>
      </c>
      <c r="H4715">
        <v>20.25</v>
      </c>
      <c r="I4715">
        <v>3</v>
      </c>
      <c r="J4715" t="s">
        <v>172</v>
      </c>
      <c r="K4715" t="s">
        <v>8151</v>
      </c>
      <c r="L4715" t="s">
        <v>8152</v>
      </c>
      <c r="M4715">
        <v>11</v>
      </c>
      <c r="N4715" t="s">
        <v>8165</v>
      </c>
      <c r="O4715" s="4">
        <f>INDEX(products[Cost_per_box], MATCH(shipments9[[#This Row],[PID]], products[PID], 0))</f>
        <v>3.32</v>
      </c>
      <c r="P4715" s="4">
        <f>shipments9[[#This Row],[Boxes]]*shipments9[[#This Row],[Cost Per Box]]</f>
        <v>9.9599999999999991</v>
      </c>
      <c r="Q4715" s="4">
        <f>shipments9[[#This Row],[Amount]] -shipments9[[#This Row],[total cost]]</f>
        <v>10.290000000000001</v>
      </c>
      <c r="R4715" s="4" t="str">
        <f>IF(shipments9[[#This Row],[Gross Profit]]&lt;0,"Loss","Profit")</f>
        <v>Profit</v>
      </c>
      <c r="S4715" s="9">
        <f>shipments9[[#This Row],[Gross Profit]]/shipments9[[#This Row],[Amount]]</f>
        <v>0.50814814814814824</v>
      </c>
      <c r="T4715" s="11">
        <f>shipments9[[#This Row],[Amount]]/shipments9[[#This Row],[Boxes]]</f>
        <v>6.75</v>
      </c>
    </row>
    <row r="4716" spans="1:20" hidden="1" x14ac:dyDescent="0.25">
      <c r="A4716" t="s">
        <v>4913</v>
      </c>
      <c r="B4716" t="s">
        <v>83</v>
      </c>
      <c r="C4716" t="s">
        <v>124</v>
      </c>
      <c r="D4716" t="s">
        <v>28</v>
      </c>
      <c r="E4716" s="1">
        <v>45446</v>
      </c>
      <c r="F4716" s="1" t="str">
        <f>TEXT(shipments9[[#This Row],[Shipdate]],"ddd")</f>
        <v>Mon</v>
      </c>
      <c r="G4716" s="1" t="str">
        <f>IF(OR(shipments9[[#This Row],[Day Name]]="Sat",shipments9[[#This Row],[Day Name]]="Sun"),"Weekend","Weekday")</f>
        <v>Weekday</v>
      </c>
      <c r="H4716">
        <v>3179.25</v>
      </c>
      <c r="I4716">
        <v>199</v>
      </c>
      <c r="J4716" t="s">
        <v>172</v>
      </c>
      <c r="K4716" t="s">
        <v>8155</v>
      </c>
      <c r="L4716" t="s">
        <v>8154</v>
      </c>
      <c r="M4716">
        <v>6</v>
      </c>
      <c r="N4716" t="s">
        <v>8159</v>
      </c>
      <c r="O4716" s="4">
        <f>INDEX(products[Cost_per_box], MATCH(shipments9[[#This Row],[PID]], products[PID], 0))</f>
        <v>7.48</v>
      </c>
      <c r="P4716" s="4">
        <f>shipments9[[#This Row],[Boxes]]*shipments9[[#This Row],[Cost Per Box]]</f>
        <v>1488.52</v>
      </c>
      <c r="Q4716" s="4">
        <f>shipments9[[#This Row],[Amount]] -shipments9[[#This Row],[total cost]]</f>
        <v>1690.73</v>
      </c>
      <c r="R4716" s="4" t="str">
        <f>IF(shipments9[[#This Row],[Gross Profit]]&lt;0,"Loss","Profit")</f>
        <v>Profit</v>
      </c>
      <c r="S4716" s="9">
        <f>shipments9[[#This Row],[Gross Profit]]/shipments9[[#This Row],[Amount]]</f>
        <v>0.53180152551702442</v>
      </c>
      <c r="T4716" s="11">
        <f>shipments9[[#This Row],[Amount]]/shipments9[[#This Row],[Boxes]]</f>
        <v>15.976130653266331</v>
      </c>
    </row>
    <row r="4717" spans="1:20" hidden="1" x14ac:dyDescent="0.25">
      <c r="A4717" t="s">
        <v>4914</v>
      </c>
      <c r="B4717" t="s">
        <v>83</v>
      </c>
      <c r="C4717" t="s">
        <v>137</v>
      </c>
      <c r="D4717" t="s">
        <v>28</v>
      </c>
      <c r="E4717" s="1">
        <v>45372</v>
      </c>
      <c r="F4717" s="1" t="str">
        <f>TEXT(shipments9[[#This Row],[Shipdate]],"ddd")</f>
        <v>Thu</v>
      </c>
      <c r="G4717" s="1" t="str">
        <f>IF(OR(shipments9[[#This Row],[Day Name]]="Sat",shipments9[[#This Row],[Day Name]]="Sun"),"Weekend","Weekday")</f>
        <v>Weekday</v>
      </c>
      <c r="H4717">
        <v>6711.75</v>
      </c>
      <c r="I4717">
        <v>306</v>
      </c>
      <c r="J4717" t="s">
        <v>172</v>
      </c>
      <c r="K4717" t="s">
        <v>8155</v>
      </c>
      <c r="L4717" t="s">
        <v>8156</v>
      </c>
      <c r="M4717">
        <v>3</v>
      </c>
      <c r="N4717" t="s">
        <v>8164</v>
      </c>
      <c r="O4717" s="4">
        <f>INDEX(products[Cost_per_box], MATCH(shipments9[[#This Row],[PID]], products[PID], 0))</f>
        <v>7.73</v>
      </c>
      <c r="P4717" s="4">
        <f>shipments9[[#This Row],[Boxes]]*shipments9[[#This Row],[Cost Per Box]]</f>
        <v>2365.38</v>
      </c>
      <c r="Q4717" s="4">
        <f>shipments9[[#This Row],[Amount]] -shipments9[[#This Row],[total cost]]</f>
        <v>4346.37</v>
      </c>
      <c r="R4717" s="4" t="str">
        <f>IF(shipments9[[#This Row],[Gross Profit]]&lt;0,"Loss","Profit")</f>
        <v>Profit</v>
      </c>
      <c r="S4717" s="9">
        <f>shipments9[[#This Row],[Gross Profit]]/shipments9[[#This Row],[Amount]]</f>
        <v>0.64757626550452563</v>
      </c>
      <c r="T4717" s="11">
        <f>shipments9[[#This Row],[Amount]]/shipments9[[#This Row],[Boxes]]</f>
        <v>21.933823529411764</v>
      </c>
    </row>
    <row r="4718" spans="1:20" hidden="1" x14ac:dyDescent="0.25">
      <c r="A4718" t="s">
        <v>4915</v>
      </c>
      <c r="B4718" t="s">
        <v>83</v>
      </c>
      <c r="C4718" t="s">
        <v>139</v>
      </c>
      <c r="D4718" t="s">
        <v>28</v>
      </c>
      <c r="E4718" s="1">
        <v>45098</v>
      </c>
      <c r="F4718" s="1" t="str">
        <f>TEXT(shipments9[[#This Row],[Shipdate]],"ddd")</f>
        <v>Wed</v>
      </c>
      <c r="G4718" s="1" t="str">
        <f>IF(OR(shipments9[[#This Row],[Day Name]]="Sat",shipments9[[#This Row],[Day Name]]="Sun"),"Weekend","Weekday")</f>
        <v>Weekday</v>
      </c>
      <c r="H4718">
        <v>6313.5</v>
      </c>
      <c r="I4718">
        <v>275</v>
      </c>
      <c r="J4718" t="s">
        <v>172</v>
      </c>
      <c r="K4718" t="s">
        <v>8151</v>
      </c>
      <c r="L4718" t="s">
        <v>8154</v>
      </c>
      <c r="M4718">
        <v>6</v>
      </c>
      <c r="N4718" t="s">
        <v>8159</v>
      </c>
      <c r="O4718" s="4">
        <f>INDEX(products[Cost_per_box], MATCH(shipments9[[#This Row],[PID]], products[PID], 0))</f>
        <v>3.68</v>
      </c>
      <c r="P4718" s="4">
        <f>shipments9[[#This Row],[Boxes]]*shipments9[[#This Row],[Cost Per Box]]</f>
        <v>1012</v>
      </c>
      <c r="Q4718" s="4">
        <f>shipments9[[#This Row],[Amount]] -shipments9[[#This Row],[total cost]]</f>
        <v>5301.5</v>
      </c>
      <c r="R4718" s="4" t="str">
        <f>IF(shipments9[[#This Row],[Gross Profit]]&lt;0,"Loss","Profit")</f>
        <v>Profit</v>
      </c>
      <c r="S4718" s="9">
        <f>shipments9[[#This Row],[Gross Profit]]/shipments9[[#This Row],[Amount]]</f>
        <v>0.83970856102003644</v>
      </c>
      <c r="T4718" s="11">
        <f>shipments9[[#This Row],[Amount]]/shipments9[[#This Row],[Boxes]]</f>
        <v>22.958181818181817</v>
      </c>
    </row>
    <row r="4719" spans="1:20" hidden="1" x14ac:dyDescent="0.25">
      <c r="A4719" t="s">
        <v>4916</v>
      </c>
      <c r="B4719" t="s">
        <v>83</v>
      </c>
      <c r="C4719" t="s">
        <v>139</v>
      </c>
      <c r="D4719" t="s">
        <v>28</v>
      </c>
      <c r="E4719" s="1">
        <v>45013</v>
      </c>
      <c r="F4719" s="1" t="str">
        <f>TEXT(shipments9[[#This Row],[Shipdate]],"ddd")</f>
        <v>Tue</v>
      </c>
      <c r="G4719" s="1" t="str">
        <f>IF(OR(shipments9[[#This Row],[Day Name]]="Sat",shipments9[[#This Row],[Day Name]]="Sun"),"Weekend","Weekday")</f>
        <v>Weekday</v>
      </c>
      <c r="H4719">
        <v>11952</v>
      </c>
      <c r="I4719">
        <v>630</v>
      </c>
      <c r="J4719" t="s">
        <v>172</v>
      </c>
      <c r="K4719" t="s">
        <v>8151</v>
      </c>
      <c r="L4719" t="s">
        <v>8156</v>
      </c>
      <c r="M4719">
        <v>3</v>
      </c>
      <c r="N4719" t="s">
        <v>8164</v>
      </c>
      <c r="O4719" s="4">
        <f>INDEX(products[Cost_per_box], MATCH(shipments9[[#This Row],[PID]], products[PID], 0))</f>
        <v>3.68</v>
      </c>
      <c r="P4719" s="4">
        <f>shipments9[[#This Row],[Boxes]]*shipments9[[#This Row],[Cost Per Box]]</f>
        <v>2318.4</v>
      </c>
      <c r="Q4719" s="4">
        <f>shipments9[[#This Row],[Amount]] -shipments9[[#This Row],[total cost]]</f>
        <v>9633.6</v>
      </c>
      <c r="R4719" s="4" t="str">
        <f>IF(shipments9[[#This Row],[Gross Profit]]&lt;0,"Loss","Profit")</f>
        <v>Profit</v>
      </c>
      <c r="S4719" s="9">
        <f>shipments9[[#This Row],[Gross Profit]]/shipments9[[#This Row],[Amount]]</f>
        <v>0.80602409638554218</v>
      </c>
      <c r="T4719" s="11">
        <f>shipments9[[#This Row],[Amount]]/shipments9[[#This Row],[Boxes]]</f>
        <v>18.971428571428572</v>
      </c>
    </row>
    <row r="4720" spans="1:20" hidden="1" x14ac:dyDescent="0.25">
      <c r="A4720" t="s">
        <v>4917</v>
      </c>
      <c r="B4720" t="s">
        <v>83</v>
      </c>
      <c r="C4720" t="s">
        <v>141</v>
      </c>
      <c r="D4720" t="s">
        <v>28</v>
      </c>
      <c r="E4720" s="1">
        <v>45345</v>
      </c>
      <c r="F4720" s="1" t="str">
        <f>TEXT(shipments9[[#This Row],[Shipdate]],"ddd")</f>
        <v>Fri</v>
      </c>
      <c r="G4720" s="1" t="str">
        <f>IF(OR(shipments9[[#This Row],[Day Name]]="Sat",shipments9[[#This Row],[Day Name]]="Sun"),"Weekend","Weekday")</f>
        <v>Weekday</v>
      </c>
      <c r="H4720">
        <v>9211.5</v>
      </c>
      <c r="I4720">
        <v>615</v>
      </c>
      <c r="J4720" t="s">
        <v>172</v>
      </c>
      <c r="K4720" t="s">
        <v>8155</v>
      </c>
      <c r="L4720" t="s">
        <v>8156</v>
      </c>
      <c r="M4720">
        <v>2</v>
      </c>
      <c r="N4720" t="s">
        <v>8157</v>
      </c>
      <c r="O4720" s="4">
        <f>INDEX(products[Cost_per_box], MATCH(shipments9[[#This Row],[PID]], products[PID], 0))</f>
        <v>8.2200000000000006</v>
      </c>
      <c r="P4720" s="4">
        <f>shipments9[[#This Row],[Boxes]]*shipments9[[#This Row],[Cost Per Box]]</f>
        <v>5055.3</v>
      </c>
      <c r="Q4720" s="4">
        <f>shipments9[[#This Row],[Amount]] -shipments9[[#This Row],[total cost]]</f>
        <v>4156.2</v>
      </c>
      <c r="R4720" s="4" t="str">
        <f>IF(shipments9[[#This Row],[Gross Profit]]&lt;0,"Loss","Profit")</f>
        <v>Profit</v>
      </c>
      <c r="S4720" s="9">
        <f>shipments9[[#This Row],[Gross Profit]]/shipments9[[#This Row],[Amount]]</f>
        <v>0.45119687347337567</v>
      </c>
      <c r="T4720" s="11">
        <f>shipments9[[#This Row],[Amount]]/shipments9[[#This Row],[Boxes]]</f>
        <v>14.978048780487805</v>
      </c>
    </row>
    <row r="4721" spans="1:20" hidden="1" x14ac:dyDescent="0.25">
      <c r="A4721" t="s">
        <v>4918</v>
      </c>
      <c r="B4721" t="s">
        <v>83</v>
      </c>
      <c r="C4721" t="s">
        <v>145</v>
      </c>
      <c r="D4721" t="s">
        <v>28</v>
      </c>
      <c r="E4721" s="1">
        <v>45021</v>
      </c>
      <c r="F4721" s="1" t="str">
        <f>TEXT(shipments9[[#This Row],[Shipdate]],"ddd")</f>
        <v>Wed</v>
      </c>
      <c r="G4721" s="1" t="str">
        <f>IF(OR(shipments9[[#This Row],[Day Name]]="Sat",shipments9[[#This Row],[Day Name]]="Sun"),"Weekend","Weekday")</f>
        <v>Weekday</v>
      </c>
      <c r="H4721">
        <v>13155.75</v>
      </c>
      <c r="I4721">
        <v>1012</v>
      </c>
      <c r="J4721" t="s">
        <v>172</v>
      </c>
      <c r="K4721" t="s">
        <v>8151</v>
      </c>
      <c r="L4721" t="s">
        <v>8154</v>
      </c>
      <c r="M4721">
        <v>4</v>
      </c>
      <c r="N4721" t="s">
        <v>8158</v>
      </c>
      <c r="O4721" s="4">
        <f>INDEX(products[Cost_per_box], MATCH(shipments9[[#This Row],[PID]], products[PID], 0))</f>
        <v>4.74</v>
      </c>
      <c r="P4721" s="4">
        <f>shipments9[[#This Row],[Boxes]]*shipments9[[#This Row],[Cost Per Box]]</f>
        <v>4796.88</v>
      </c>
      <c r="Q4721" s="4">
        <f>shipments9[[#This Row],[Amount]] -shipments9[[#This Row],[total cost]]</f>
        <v>8358.869999999999</v>
      </c>
      <c r="R4721" s="4" t="str">
        <f>IF(shipments9[[#This Row],[Gross Profit]]&lt;0,"Loss","Profit")</f>
        <v>Profit</v>
      </c>
      <c r="S4721" s="9">
        <f>shipments9[[#This Row],[Gross Profit]]/shipments9[[#This Row],[Amount]]</f>
        <v>0.63537768656290972</v>
      </c>
      <c r="T4721" s="11">
        <f>shipments9[[#This Row],[Amount]]/shipments9[[#This Row],[Boxes]]</f>
        <v>12.999752964426877</v>
      </c>
    </row>
    <row r="4722" spans="1:20" hidden="1" x14ac:dyDescent="0.25">
      <c r="A4722" t="s">
        <v>4919</v>
      </c>
      <c r="B4722" t="s">
        <v>83</v>
      </c>
      <c r="C4722" t="s">
        <v>151</v>
      </c>
      <c r="D4722" t="s">
        <v>28</v>
      </c>
      <c r="E4722" s="1">
        <v>45313</v>
      </c>
      <c r="F4722" s="1" t="str">
        <f>TEXT(shipments9[[#This Row],[Shipdate]],"ddd")</f>
        <v>Mon</v>
      </c>
      <c r="G4722" s="1" t="str">
        <f>IF(OR(shipments9[[#This Row],[Day Name]]="Sat",shipments9[[#This Row],[Day Name]]="Sun"),"Weekend","Weekday")</f>
        <v>Weekday</v>
      </c>
      <c r="H4722">
        <v>6585.75</v>
      </c>
      <c r="I4722">
        <v>366</v>
      </c>
      <c r="J4722" t="s">
        <v>172</v>
      </c>
      <c r="K4722" t="s">
        <v>8155</v>
      </c>
      <c r="L4722" t="s">
        <v>8156</v>
      </c>
      <c r="M4722">
        <v>1</v>
      </c>
      <c r="N4722" t="s">
        <v>8163</v>
      </c>
      <c r="O4722" s="4">
        <f>INDEX(products[Cost_per_box], MATCH(shipments9[[#This Row],[PID]], products[PID], 0))</f>
        <v>12.41</v>
      </c>
      <c r="P4722" s="4">
        <f>shipments9[[#This Row],[Boxes]]*shipments9[[#This Row],[Cost Per Box]]</f>
        <v>4542.0600000000004</v>
      </c>
      <c r="Q4722" s="4">
        <f>shipments9[[#This Row],[Amount]] -shipments9[[#This Row],[total cost]]</f>
        <v>2043.6899999999996</v>
      </c>
      <c r="R4722" s="4" t="str">
        <f>IF(shipments9[[#This Row],[Gross Profit]]&lt;0,"Loss","Profit")</f>
        <v>Profit</v>
      </c>
      <c r="S4722" s="9">
        <f>shipments9[[#This Row],[Gross Profit]]/shipments9[[#This Row],[Amount]]</f>
        <v>0.31032000911057961</v>
      </c>
      <c r="T4722" s="11">
        <f>shipments9[[#This Row],[Amount]]/shipments9[[#This Row],[Boxes]]</f>
        <v>17.993852459016395</v>
      </c>
    </row>
    <row r="4723" spans="1:20" hidden="1" x14ac:dyDescent="0.25">
      <c r="A4723" t="s">
        <v>4920</v>
      </c>
      <c r="B4723" t="s">
        <v>83</v>
      </c>
      <c r="C4723" t="s">
        <v>157</v>
      </c>
      <c r="D4723" t="s">
        <v>28</v>
      </c>
      <c r="E4723" s="1">
        <v>44965</v>
      </c>
      <c r="F4723" s="1" t="str">
        <f>TEXT(shipments9[[#This Row],[Shipdate]],"ddd")</f>
        <v>Wed</v>
      </c>
      <c r="G4723" s="1" t="str">
        <f>IF(OR(shipments9[[#This Row],[Day Name]]="Sat",shipments9[[#This Row],[Day Name]]="Sun"),"Weekend","Weekday")</f>
        <v>Weekday</v>
      </c>
      <c r="H4723">
        <v>819</v>
      </c>
      <c r="I4723">
        <v>103</v>
      </c>
      <c r="J4723" t="s">
        <v>172</v>
      </c>
      <c r="K4723" t="s">
        <v>8151</v>
      </c>
      <c r="L4723" t="s">
        <v>8156</v>
      </c>
      <c r="M4723">
        <v>2</v>
      </c>
      <c r="N4723" t="s">
        <v>8157</v>
      </c>
      <c r="O4723" s="4">
        <f>INDEX(products[Cost_per_box], MATCH(shipments9[[#This Row],[PID]], products[PID], 0))</f>
        <v>6.8</v>
      </c>
      <c r="P4723" s="4">
        <f>shipments9[[#This Row],[Boxes]]*shipments9[[#This Row],[Cost Per Box]]</f>
        <v>700.4</v>
      </c>
      <c r="Q4723" s="4">
        <f>shipments9[[#This Row],[Amount]] -shipments9[[#This Row],[total cost]]</f>
        <v>118.60000000000002</v>
      </c>
      <c r="R4723" s="4" t="str">
        <f>IF(shipments9[[#This Row],[Gross Profit]]&lt;0,"Loss","Profit")</f>
        <v>Profit</v>
      </c>
      <c r="S4723" s="9">
        <f>shipments9[[#This Row],[Gross Profit]]/shipments9[[#This Row],[Amount]]</f>
        <v>0.14481074481074485</v>
      </c>
      <c r="T4723" s="11">
        <f>shipments9[[#This Row],[Amount]]/shipments9[[#This Row],[Boxes]]</f>
        <v>7.9514563106796112</v>
      </c>
    </row>
    <row r="4724" spans="1:20" hidden="1" x14ac:dyDescent="0.25">
      <c r="A4724" t="s">
        <v>4921</v>
      </c>
      <c r="B4724" t="s">
        <v>83</v>
      </c>
      <c r="C4724" t="s">
        <v>141</v>
      </c>
      <c r="D4724" t="s">
        <v>28</v>
      </c>
      <c r="E4724" s="1">
        <v>45077</v>
      </c>
      <c r="F4724" s="1" t="str">
        <f>TEXT(shipments9[[#This Row],[Shipdate]],"ddd")</f>
        <v>Wed</v>
      </c>
      <c r="G4724" s="1" t="str">
        <f>IF(OR(shipments9[[#This Row],[Day Name]]="Sat",shipments9[[#This Row],[Day Name]]="Sun"),"Weekend","Weekday")</f>
        <v>Weekday</v>
      </c>
      <c r="H4724">
        <v>8046</v>
      </c>
      <c r="I4724">
        <v>619</v>
      </c>
      <c r="J4724" t="s">
        <v>172</v>
      </c>
      <c r="K4724" t="s">
        <v>8151</v>
      </c>
      <c r="L4724" t="s">
        <v>8154</v>
      </c>
      <c r="M4724">
        <v>5</v>
      </c>
      <c r="N4724" t="s">
        <v>201</v>
      </c>
      <c r="O4724" s="4">
        <f>INDEX(products[Cost_per_box], MATCH(shipments9[[#This Row],[PID]], products[PID], 0))</f>
        <v>8.2200000000000006</v>
      </c>
      <c r="P4724" s="4">
        <f>shipments9[[#This Row],[Boxes]]*shipments9[[#This Row],[Cost Per Box]]</f>
        <v>5088.18</v>
      </c>
      <c r="Q4724" s="4">
        <f>shipments9[[#This Row],[Amount]] -shipments9[[#This Row],[total cost]]</f>
        <v>2957.8199999999997</v>
      </c>
      <c r="R4724" s="4" t="str">
        <f>IF(shipments9[[#This Row],[Gross Profit]]&lt;0,"Loss","Profit")</f>
        <v>Profit</v>
      </c>
      <c r="S4724" s="9">
        <f>shipments9[[#This Row],[Gross Profit]]/shipments9[[#This Row],[Amount]]</f>
        <v>0.36761372110365398</v>
      </c>
      <c r="T4724" s="11">
        <f>shipments9[[#This Row],[Amount]]/shipments9[[#This Row],[Boxes]]</f>
        <v>12.998384491114701</v>
      </c>
    </row>
    <row r="4725" spans="1:20" hidden="1" x14ac:dyDescent="0.25">
      <c r="A4725" t="s">
        <v>4922</v>
      </c>
      <c r="B4725" t="s">
        <v>83</v>
      </c>
      <c r="C4725" t="s">
        <v>145</v>
      </c>
      <c r="D4725" t="s">
        <v>28</v>
      </c>
      <c r="E4725" s="1">
        <v>45125</v>
      </c>
      <c r="F4725" s="1" t="str">
        <f>TEXT(shipments9[[#This Row],[Shipdate]],"ddd")</f>
        <v>Tue</v>
      </c>
      <c r="G4725" s="1" t="str">
        <f>IF(OR(shipments9[[#This Row],[Day Name]]="Sat",shipments9[[#This Row],[Day Name]]="Sun"),"Weekend","Weekday")</f>
        <v>Weekday</v>
      </c>
      <c r="H4725">
        <v>12001.5</v>
      </c>
      <c r="I4725">
        <v>924</v>
      </c>
      <c r="J4725" t="s">
        <v>172</v>
      </c>
      <c r="K4725" t="s">
        <v>8151</v>
      </c>
      <c r="L4725" t="s">
        <v>8160</v>
      </c>
      <c r="M4725">
        <v>7</v>
      </c>
      <c r="N4725" t="s">
        <v>8161</v>
      </c>
      <c r="O4725" s="4">
        <f>INDEX(products[Cost_per_box], MATCH(shipments9[[#This Row],[PID]], products[PID], 0))</f>
        <v>4.74</v>
      </c>
      <c r="P4725" s="4">
        <f>shipments9[[#This Row],[Boxes]]*shipments9[[#This Row],[Cost Per Box]]</f>
        <v>4379.76</v>
      </c>
      <c r="Q4725" s="4">
        <f>shipments9[[#This Row],[Amount]] -shipments9[[#This Row],[total cost]]</f>
        <v>7621.74</v>
      </c>
      <c r="R4725" s="4" t="str">
        <f>IF(shipments9[[#This Row],[Gross Profit]]&lt;0,"Loss","Profit")</f>
        <v>Profit</v>
      </c>
      <c r="S4725" s="9">
        <f>shipments9[[#This Row],[Gross Profit]]/shipments9[[#This Row],[Amount]]</f>
        <v>0.63506561679790019</v>
      </c>
      <c r="T4725" s="11">
        <f>shipments9[[#This Row],[Amount]]/shipments9[[#This Row],[Boxes]]</f>
        <v>12.988636363636363</v>
      </c>
    </row>
    <row r="4726" spans="1:20" hidden="1" x14ac:dyDescent="0.25">
      <c r="A4726" t="s">
        <v>4923</v>
      </c>
      <c r="B4726" t="s">
        <v>83</v>
      </c>
      <c r="C4726" t="s">
        <v>145</v>
      </c>
      <c r="D4726" t="s">
        <v>28</v>
      </c>
      <c r="E4726" s="1">
        <v>45341</v>
      </c>
      <c r="F4726" s="1" t="str">
        <f>TEXT(shipments9[[#This Row],[Shipdate]],"ddd")</f>
        <v>Mon</v>
      </c>
      <c r="G4726" s="1" t="str">
        <f>IF(OR(shipments9[[#This Row],[Day Name]]="Sat",shipments9[[#This Row],[Day Name]]="Sun"),"Weekend","Weekday")</f>
        <v>Weekday</v>
      </c>
      <c r="H4726">
        <v>1266.75</v>
      </c>
      <c r="I4726">
        <v>91</v>
      </c>
      <c r="J4726" t="s">
        <v>172</v>
      </c>
      <c r="K4726" t="s">
        <v>8155</v>
      </c>
      <c r="L4726" t="s">
        <v>8156</v>
      </c>
      <c r="M4726">
        <v>2</v>
      </c>
      <c r="N4726" t="s">
        <v>8157</v>
      </c>
      <c r="O4726" s="4">
        <f>INDEX(products[Cost_per_box], MATCH(shipments9[[#This Row],[PID]], products[PID], 0))</f>
        <v>4.74</v>
      </c>
      <c r="P4726" s="4">
        <f>shipments9[[#This Row],[Boxes]]*shipments9[[#This Row],[Cost Per Box]]</f>
        <v>431.34000000000003</v>
      </c>
      <c r="Q4726" s="4">
        <f>shipments9[[#This Row],[Amount]] -shipments9[[#This Row],[total cost]]</f>
        <v>835.41</v>
      </c>
      <c r="R4726" s="4" t="str">
        <f>IF(shipments9[[#This Row],[Gross Profit]]&lt;0,"Loss","Profit")</f>
        <v>Profit</v>
      </c>
      <c r="S4726" s="9">
        <f>shipments9[[#This Row],[Gross Profit]]/shipments9[[#This Row],[Amount]]</f>
        <v>0.65949082297217287</v>
      </c>
      <c r="T4726" s="11">
        <f>shipments9[[#This Row],[Amount]]/shipments9[[#This Row],[Boxes]]</f>
        <v>13.92032967032967</v>
      </c>
    </row>
    <row r="4727" spans="1:20" hidden="1" x14ac:dyDescent="0.25">
      <c r="A4727" t="s">
        <v>4924</v>
      </c>
      <c r="B4727" t="s">
        <v>83</v>
      </c>
      <c r="C4727" t="s">
        <v>151</v>
      </c>
      <c r="D4727" t="s">
        <v>28</v>
      </c>
      <c r="E4727" s="1">
        <v>45342</v>
      </c>
      <c r="F4727" s="1" t="str">
        <f>TEXT(shipments9[[#This Row],[Shipdate]],"ddd")</f>
        <v>Tue</v>
      </c>
      <c r="G4727" s="1" t="str">
        <f>IF(OR(shipments9[[#This Row],[Day Name]]="Sat",shipments9[[#This Row],[Day Name]]="Sun"),"Weekend","Weekday")</f>
        <v>Weekday</v>
      </c>
      <c r="H4727">
        <v>3330</v>
      </c>
      <c r="I4727">
        <v>176</v>
      </c>
      <c r="J4727" t="s">
        <v>172</v>
      </c>
      <c r="K4727" t="s">
        <v>8155</v>
      </c>
      <c r="L4727" t="s">
        <v>8156</v>
      </c>
      <c r="M4727">
        <v>2</v>
      </c>
      <c r="N4727" t="s">
        <v>8157</v>
      </c>
      <c r="O4727" s="4">
        <f>INDEX(products[Cost_per_box], MATCH(shipments9[[#This Row],[PID]], products[PID], 0))</f>
        <v>12.41</v>
      </c>
      <c r="P4727" s="4">
        <f>shipments9[[#This Row],[Boxes]]*shipments9[[#This Row],[Cost Per Box]]</f>
        <v>2184.16</v>
      </c>
      <c r="Q4727" s="4">
        <f>shipments9[[#This Row],[Amount]] -shipments9[[#This Row],[total cost]]</f>
        <v>1145.8400000000001</v>
      </c>
      <c r="R4727" s="4" t="str">
        <f>IF(shipments9[[#This Row],[Gross Profit]]&lt;0,"Loss","Profit")</f>
        <v>Profit</v>
      </c>
      <c r="S4727" s="9">
        <f>shipments9[[#This Row],[Gross Profit]]/shipments9[[#This Row],[Amount]]</f>
        <v>0.34409609609609615</v>
      </c>
      <c r="T4727" s="11">
        <f>shipments9[[#This Row],[Amount]]/shipments9[[#This Row],[Boxes]]</f>
        <v>18.920454545454547</v>
      </c>
    </row>
    <row r="4728" spans="1:20" x14ac:dyDescent="0.25">
      <c r="A4728" t="s">
        <v>4925</v>
      </c>
      <c r="B4728" t="s">
        <v>83</v>
      </c>
      <c r="C4728" t="s">
        <v>155</v>
      </c>
      <c r="D4728" t="s">
        <v>28</v>
      </c>
      <c r="E4728" s="1">
        <v>45467</v>
      </c>
      <c r="F4728" s="1" t="str">
        <f>TEXT(shipments9[[#This Row],[Shipdate]],"ddd")</f>
        <v>Mon</v>
      </c>
      <c r="G4728" s="1" t="str">
        <f>IF(OR(shipments9[[#This Row],[Day Name]]="Sat",shipments9[[#This Row],[Day Name]]="Sun"),"Weekend","Weekday")</f>
        <v>Weekday</v>
      </c>
      <c r="H4728">
        <v>1602</v>
      </c>
      <c r="I4728">
        <v>201</v>
      </c>
      <c r="J4728" t="s">
        <v>172</v>
      </c>
      <c r="K4728" t="s">
        <v>8155</v>
      </c>
      <c r="L4728" t="s">
        <v>8154</v>
      </c>
      <c r="M4728">
        <v>6</v>
      </c>
      <c r="N4728" t="s">
        <v>8159</v>
      </c>
      <c r="O4728" s="4">
        <f>INDEX(products[Cost_per_box], MATCH(shipments9[[#This Row],[PID]], products[PID], 0))</f>
        <v>8.43</v>
      </c>
      <c r="P4728" s="4">
        <f>shipments9[[#This Row],[Boxes]]*shipments9[[#This Row],[Cost Per Box]]</f>
        <v>1694.4299999999998</v>
      </c>
      <c r="Q4728" s="4">
        <f>shipments9[[#This Row],[Amount]] -shipments9[[#This Row],[total cost]]</f>
        <v>-92.429999999999836</v>
      </c>
      <c r="R4728" s="4" t="str">
        <f>IF(shipments9[[#This Row],[Gross Profit]]&lt;0,"Loss","Profit")</f>
        <v>Loss</v>
      </c>
      <c r="S4728" s="9">
        <f>shipments9[[#This Row],[Gross Profit]]/shipments9[[#This Row],[Amount]]</f>
        <v>-5.7696629213483043E-2</v>
      </c>
      <c r="T4728" s="11">
        <f>shipments9[[#This Row],[Amount]]/shipments9[[#This Row],[Boxes]]</f>
        <v>7.9701492537313436</v>
      </c>
    </row>
    <row r="4729" spans="1:20" hidden="1" x14ac:dyDescent="0.25">
      <c r="A4729" t="s">
        <v>4926</v>
      </c>
      <c r="B4729" t="s">
        <v>83</v>
      </c>
      <c r="C4729" t="s">
        <v>157</v>
      </c>
      <c r="D4729" t="s">
        <v>28</v>
      </c>
      <c r="E4729" s="1">
        <v>45264</v>
      </c>
      <c r="F4729" s="1" t="str">
        <f>TEXT(shipments9[[#This Row],[Shipdate]],"ddd")</f>
        <v>Mon</v>
      </c>
      <c r="G4729" s="1" t="str">
        <f>IF(OR(shipments9[[#This Row],[Day Name]]="Sat",shipments9[[#This Row],[Day Name]]="Sun"),"Weekend","Weekday")</f>
        <v>Weekday</v>
      </c>
      <c r="H4729">
        <v>15840</v>
      </c>
      <c r="I4729">
        <v>1440</v>
      </c>
      <c r="J4729" t="s">
        <v>172</v>
      </c>
      <c r="K4729" t="s">
        <v>8151</v>
      </c>
      <c r="L4729" t="s">
        <v>8152</v>
      </c>
      <c r="M4729">
        <v>12</v>
      </c>
      <c r="N4729" t="s">
        <v>8166</v>
      </c>
      <c r="O4729" s="4">
        <f>INDEX(products[Cost_per_box], MATCH(shipments9[[#This Row],[PID]], products[PID], 0))</f>
        <v>6.8</v>
      </c>
      <c r="P4729" s="4">
        <f>shipments9[[#This Row],[Boxes]]*shipments9[[#This Row],[Cost Per Box]]</f>
        <v>9792</v>
      </c>
      <c r="Q4729" s="4">
        <f>shipments9[[#This Row],[Amount]] -shipments9[[#This Row],[total cost]]</f>
        <v>6048</v>
      </c>
      <c r="R4729" s="4" t="str">
        <f>IF(shipments9[[#This Row],[Gross Profit]]&lt;0,"Loss","Profit")</f>
        <v>Profit</v>
      </c>
      <c r="S4729" s="9">
        <f>shipments9[[#This Row],[Gross Profit]]/shipments9[[#This Row],[Amount]]</f>
        <v>0.38181818181818183</v>
      </c>
      <c r="T4729" s="11">
        <f>shipments9[[#This Row],[Amount]]/shipments9[[#This Row],[Boxes]]</f>
        <v>11</v>
      </c>
    </row>
    <row r="4730" spans="1:20" hidden="1" x14ac:dyDescent="0.25">
      <c r="A4730" t="s">
        <v>4927</v>
      </c>
      <c r="B4730" t="s">
        <v>83</v>
      </c>
      <c r="C4730" t="s">
        <v>157</v>
      </c>
      <c r="D4730" t="s">
        <v>28</v>
      </c>
      <c r="E4730" s="1">
        <v>45299</v>
      </c>
      <c r="F4730" s="1" t="str">
        <f>TEXT(shipments9[[#This Row],[Shipdate]],"ddd")</f>
        <v>Mon</v>
      </c>
      <c r="G4730" s="1" t="str">
        <f>IF(OR(shipments9[[#This Row],[Day Name]]="Sat",shipments9[[#This Row],[Day Name]]="Sun"),"Weekend","Weekday")</f>
        <v>Weekday</v>
      </c>
      <c r="H4730">
        <v>3003.75</v>
      </c>
      <c r="I4730">
        <v>301</v>
      </c>
      <c r="J4730" t="s">
        <v>172</v>
      </c>
      <c r="K4730" t="s">
        <v>8155</v>
      </c>
      <c r="L4730" t="s">
        <v>8156</v>
      </c>
      <c r="M4730">
        <v>1</v>
      </c>
      <c r="N4730" t="s">
        <v>8163</v>
      </c>
      <c r="O4730" s="4">
        <f>INDEX(products[Cost_per_box], MATCH(shipments9[[#This Row],[PID]], products[PID], 0))</f>
        <v>6.8</v>
      </c>
      <c r="P4730" s="4">
        <f>shipments9[[#This Row],[Boxes]]*shipments9[[#This Row],[Cost Per Box]]</f>
        <v>2046.8</v>
      </c>
      <c r="Q4730" s="4">
        <f>shipments9[[#This Row],[Amount]] -shipments9[[#This Row],[total cost]]</f>
        <v>956.95</v>
      </c>
      <c r="R4730" s="4" t="str">
        <f>IF(shipments9[[#This Row],[Gross Profit]]&lt;0,"Loss","Profit")</f>
        <v>Profit</v>
      </c>
      <c r="S4730" s="9">
        <f>shipments9[[#This Row],[Gross Profit]]/shipments9[[#This Row],[Amount]]</f>
        <v>0.31858510195588846</v>
      </c>
      <c r="T4730" s="11">
        <f>shipments9[[#This Row],[Amount]]/shipments9[[#This Row],[Boxes]]</f>
        <v>9.9792358803986705</v>
      </c>
    </row>
    <row r="4731" spans="1:20" hidden="1" x14ac:dyDescent="0.25">
      <c r="A4731" t="s">
        <v>4928</v>
      </c>
      <c r="B4731" t="s">
        <v>83</v>
      </c>
      <c r="C4731" t="s">
        <v>159</v>
      </c>
      <c r="D4731" t="s">
        <v>28</v>
      </c>
      <c r="E4731" s="1">
        <v>45327</v>
      </c>
      <c r="F4731" s="1" t="str">
        <f>TEXT(shipments9[[#This Row],[Shipdate]],"ddd")</f>
        <v>Mon</v>
      </c>
      <c r="G4731" s="1" t="str">
        <f>IF(OR(shipments9[[#This Row],[Day Name]]="Sat",shipments9[[#This Row],[Day Name]]="Sun"),"Weekend","Weekday")</f>
        <v>Weekday</v>
      </c>
      <c r="H4731">
        <v>3402</v>
      </c>
      <c r="I4731">
        <v>131</v>
      </c>
      <c r="J4731" t="s">
        <v>172</v>
      </c>
      <c r="K4731" t="s">
        <v>8155</v>
      </c>
      <c r="L4731" t="s">
        <v>8156</v>
      </c>
      <c r="M4731">
        <v>2</v>
      </c>
      <c r="N4731" t="s">
        <v>8157</v>
      </c>
      <c r="O4731" s="4">
        <f>INDEX(products[Cost_per_box], MATCH(shipments9[[#This Row],[PID]], products[PID], 0))</f>
        <v>5.04</v>
      </c>
      <c r="P4731" s="4">
        <f>shipments9[[#This Row],[Boxes]]*shipments9[[#This Row],[Cost Per Box]]</f>
        <v>660.24</v>
      </c>
      <c r="Q4731" s="4">
        <f>shipments9[[#This Row],[Amount]] -shipments9[[#This Row],[total cost]]</f>
        <v>2741.76</v>
      </c>
      <c r="R4731" s="4" t="str">
        <f>IF(shipments9[[#This Row],[Gross Profit]]&lt;0,"Loss","Profit")</f>
        <v>Profit</v>
      </c>
      <c r="S4731" s="9">
        <f>shipments9[[#This Row],[Gross Profit]]/shipments9[[#This Row],[Amount]]</f>
        <v>0.80592592592592605</v>
      </c>
      <c r="T4731" s="11">
        <f>shipments9[[#This Row],[Amount]]/shipments9[[#This Row],[Boxes]]</f>
        <v>25.96946564885496</v>
      </c>
    </row>
    <row r="4732" spans="1:20" hidden="1" x14ac:dyDescent="0.25">
      <c r="A4732" t="s">
        <v>4929</v>
      </c>
      <c r="B4732" t="s">
        <v>83</v>
      </c>
      <c r="C4732" t="s">
        <v>126</v>
      </c>
      <c r="D4732" t="s">
        <v>28</v>
      </c>
      <c r="E4732" s="1">
        <v>45460</v>
      </c>
      <c r="F4732" s="1" t="str">
        <f>TEXT(shipments9[[#This Row],[Shipdate]],"ddd")</f>
        <v>Mon</v>
      </c>
      <c r="G4732" s="1" t="str">
        <f>IF(OR(shipments9[[#This Row],[Day Name]]="Sat",shipments9[[#This Row],[Day Name]]="Sun"),"Weekend","Weekday")</f>
        <v>Weekday</v>
      </c>
      <c r="H4732">
        <v>8273.25</v>
      </c>
      <c r="I4732">
        <v>920</v>
      </c>
      <c r="J4732" t="s">
        <v>172</v>
      </c>
      <c r="K4732" t="s">
        <v>8155</v>
      </c>
      <c r="L4732" t="s">
        <v>8154</v>
      </c>
      <c r="M4732">
        <v>6</v>
      </c>
      <c r="N4732" t="s">
        <v>8159</v>
      </c>
      <c r="O4732" s="4">
        <f>INDEX(products[Cost_per_box], MATCH(shipments9[[#This Row],[PID]], products[PID], 0))</f>
        <v>5.15</v>
      </c>
      <c r="P4732" s="4">
        <f>shipments9[[#This Row],[Boxes]]*shipments9[[#This Row],[Cost Per Box]]</f>
        <v>4738</v>
      </c>
      <c r="Q4732" s="4">
        <f>shipments9[[#This Row],[Amount]] -shipments9[[#This Row],[total cost]]</f>
        <v>3535.25</v>
      </c>
      <c r="R4732" s="4" t="str">
        <f>IF(shipments9[[#This Row],[Gross Profit]]&lt;0,"Loss","Profit")</f>
        <v>Profit</v>
      </c>
      <c r="S4732" s="9">
        <f>shipments9[[#This Row],[Gross Profit]]/shipments9[[#This Row],[Amount]]</f>
        <v>0.42731091167316348</v>
      </c>
      <c r="T4732" s="11">
        <f>shipments9[[#This Row],[Amount]]/shipments9[[#This Row],[Boxes]]</f>
        <v>8.9926630434782613</v>
      </c>
    </row>
    <row r="4733" spans="1:20" hidden="1" x14ac:dyDescent="0.25">
      <c r="A4733" t="s">
        <v>4930</v>
      </c>
      <c r="B4733" t="s">
        <v>83</v>
      </c>
      <c r="C4733" t="s">
        <v>137</v>
      </c>
      <c r="D4733" t="s">
        <v>28</v>
      </c>
      <c r="E4733" s="1">
        <v>44973</v>
      </c>
      <c r="F4733" s="1" t="str">
        <f>TEXT(shipments9[[#This Row],[Shipdate]],"ddd")</f>
        <v>Thu</v>
      </c>
      <c r="G4733" s="1" t="str">
        <f>IF(OR(shipments9[[#This Row],[Day Name]]="Sat",shipments9[[#This Row],[Day Name]]="Sun"),"Weekend","Weekday")</f>
        <v>Weekday</v>
      </c>
      <c r="H4733">
        <v>6545.25</v>
      </c>
      <c r="I4733">
        <v>345</v>
      </c>
      <c r="J4733" t="s">
        <v>172</v>
      </c>
      <c r="K4733" t="s">
        <v>8151</v>
      </c>
      <c r="L4733" t="s">
        <v>8156</v>
      </c>
      <c r="M4733">
        <v>2</v>
      </c>
      <c r="N4733" t="s">
        <v>8157</v>
      </c>
      <c r="O4733" s="4">
        <f>INDEX(products[Cost_per_box], MATCH(shipments9[[#This Row],[PID]], products[PID], 0))</f>
        <v>7.73</v>
      </c>
      <c r="P4733" s="4">
        <f>shipments9[[#This Row],[Boxes]]*shipments9[[#This Row],[Cost Per Box]]</f>
        <v>2666.8500000000004</v>
      </c>
      <c r="Q4733" s="4">
        <f>shipments9[[#This Row],[Amount]] -shipments9[[#This Row],[total cost]]</f>
        <v>3878.3999999999996</v>
      </c>
      <c r="R4733" s="4" t="str">
        <f>IF(shipments9[[#This Row],[Gross Profit]]&lt;0,"Loss","Profit")</f>
        <v>Profit</v>
      </c>
      <c r="S4733" s="9">
        <f>shipments9[[#This Row],[Gross Profit]]/shipments9[[#This Row],[Amount]]</f>
        <v>0.59255185057866389</v>
      </c>
      <c r="T4733" s="11">
        <f>shipments9[[#This Row],[Amount]]/shipments9[[#This Row],[Boxes]]</f>
        <v>18.971739130434784</v>
      </c>
    </row>
    <row r="4734" spans="1:20" hidden="1" x14ac:dyDescent="0.25">
      <c r="A4734" t="s">
        <v>4931</v>
      </c>
      <c r="B4734" t="s">
        <v>83</v>
      </c>
      <c r="C4734" t="s">
        <v>145</v>
      </c>
      <c r="D4734" t="s">
        <v>28</v>
      </c>
      <c r="E4734" s="1">
        <v>45272</v>
      </c>
      <c r="F4734" s="1" t="str">
        <f>TEXT(shipments9[[#This Row],[Shipdate]],"ddd")</f>
        <v>Tue</v>
      </c>
      <c r="G4734" s="1" t="str">
        <f>IF(OR(shipments9[[#This Row],[Day Name]]="Sat",shipments9[[#This Row],[Day Name]]="Sun"),"Weekend","Weekday")</f>
        <v>Weekday</v>
      </c>
      <c r="H4734">
        <v>8775</v>
      </c>
      <c r="I4734">
        <v>627</v>
      </c>
      <c r="J4734" t="s">
        <v>172</v>
      </c>
      <c r="K4734" t="s">
        <v>8151</v>
      </c>
      <c r="L4734" t="s">
        <v>8152</v>
      </c>
      <c r="M4734">
        <v>12</v>
      </c>
      <c r="N4734" t="s">
        <v>8166</v>
      </c>
      <c r="O4734" s="4">
        <f>INDEX(products[Cost_per_box], MATCH(shipments9[[#This Row],[PID]], products[PID], 0))</f>
        <v>4.74</v>
      </c>
      <c r="P4734" s="4">
        <f>shipments9[[#This Row],[Boxes]]*shipments9[[#This Row],[Cost Per Box]]</f>
        <v>2971.98</v>
      </c>
      <c r="Q4734" s="4">
        <f>shipments9[[#This Row],[Amount]] -shipments9[[#This Row],[total cost]]</f>
        <v>5803.02</v>
      </c>
      <c r="R4734" s="4" t="str">
        <f>IF(shipments9[[#This Row],[Gross Profit]]&lt;0,"Loss","Profit")</f>
        <v>Profit</v>
      </c>
      <c r="S4734" s="9">
        <f>shipments9[[#This Row],[Gross Profit]]/shipments9[[#This Row],[Amount]]</f>
        <v>0.66131282051282059</v>
      </c>
      <c r="T4734" s="11">
        <f>shipments9[[#This Row],[Amount]]/shipments9[[#This Row],[Boxes]]</f>
        <v>13.995215311004785</v>
      </c>
    </row>
    <row r="4735" spans="1:20" hidden="1" x14ac:dyDescent="0.25">
      <c r="A4735" t="s">
        <v>4932</v>
      </c>
      <c r="B4735" t="s">
        <v>83</v>
      </c>
      <c r="C4735" t="s">
        <v>155</v>
      </c>
      <c r="D4735" t="s">
        <v>28</v>
      </c>
      <c r="E4735" s="1">
        <v>45341</v>
      </c>
      <c r="F4735" s="1" t="str">
        <f>TEXT(shipments9[[#This Row],[Shipdate]],"ddd")</f>
        <v>Mon</v>
      </c>
      <c r="G4735" s="1" t="str">
        <f>IF(OR(shipments9[[#This Row],[Day Name]]="Sat",shipments9[[#This Row],[Day Name]]="Sun"),"Weekend","Weekday")</f>
        <v>Weekday</v>
      </c>
      <c r="H4735">
        <v>3557.25</v>
      </c>
      <c r="I4735">
        <v>324</v>
      </c>
      <c r="J4735" t="s">
        <v>172</v>
      </c>
      <c r="K4735" t="s">
        <v>8155</v>
      </c>
      <c r="L4735" t="s">
        <v>8156</v>
      </c>
      <c r="M4735">
        <v>2</v>
      </c>
      <c r="N4735" t="s">
        <v>8157</v>
      </c>
      <c r="O4735" s="4">
        <f>INDEX(products[Cost_per_box], MATCH(shipments9[[#This Row],[PID]], products[PID], 0))</f>
        <v>8.43</v>
      </c>
      <c r="P4735" s="4">
        <f>shipments9[[#This Row],[Boxes]]*shipments9[[#This Row],[Cost Per Box]]</f>
        <v>2731.3199999999997</v>
      </c>
      <c r="Q4735" s="4">
        <f>shipments9[[#This Row],[Amount]] -shipments9[[#This Row],[total cost]]</f>
        <v>825.93000000000029</v>
      </c>
      <c r="R4735" s="4" t="str">
        <f>IF(shipments9[[#This Row],[Gross Profit]]&lt;0,"Loss","Profit")</f>
        <v>Profit</v>
      </c>
      <c r="S4735" s="9">
        <f>shipments9[[#This Row],[Gross Profit]]/shipments9[[#This Row],[Amount]]</f>
        <v>0.23218216318785587</v>
      </c>
      <c r="T4735" s="11">
        <f>shipments9[[#This Row],[Amount]]/shipments9[[#This Row],[Boxes]]</f>
        <v>10.979166666666666</v>
      </c>
    </row>
    <row r="4736" spans="1:20" hidden="1" x14ac:dyDescent="0.25">
      <c r="A4736" t="s">
        <v>4933</v>
      </c>
      <c r="B4736" t="s">
        <v>83</v>
      </c>
      <c r="C4736" t="s">
        <v>161</v>
      </c>
      <c r="D4736" t="s">
        <v>28</v>
      </c>
      <c r="E4736" s="1">
        <v>45443</v>
      </c>
      <c r="F4736" s="1" t="str">
        <f>TEXT(shipments9[[#This Row],[Shipdate]],"ddd")</f>
        <v>Fri</v>
      </c>
      <c r="G4736" s="1" t="str">
        <f>IF(OR(shipments9[[#This Row],[Day Name]]="Sat",shipments9[[#This Row],[Day Name]]="Sun"),"Weekend","Weekday")</f>
        <v>Weekday</v>
      </c>
      <c r="H4736">
        <v>5793.75</v>
      </c>
      <c r="I4736">
        <v>644</v>
      </c>
      <c r="J4736" t="s">
        <v>172</v>
      </c>
      <c r="K4736" t="s">
        <v>8155</v>
      </c>
      <c r="L4736" t="s">
        <v>8154</v>
      </c>
      <c r="M4736">
        <v>5</v>
      </c>
      <c r="N4736" t="s">
        <v>201</v>
      </c>
      <c r="O4736" s="4">
        <f>INDEX(products[Cost_per_box], MATCH(shipments9[[#This Row],[PID]], products[PID], 0))</f>
        <v>2.76</v>
      </c>
      <c r="P4736" s="4">
        <f>shipments9[[#This Row],[Boxes]]*shipments9[[#This Row],[Cost Per Box]]</f>
        <v>1777.4399999999998</v>
      </c>
      <c r="Q4736" s="4">
        <f>shipments9[[#This Row],[Amount]] -shipments9[[#This Row],[total cost]]</f>
        <v>4016.3100000000004</v>
      </c>
      <c r="R4736" s="4" t="str">
        <f>IF(shipments9[[#This Row],[Gross Profit]]&lt;0,"Loss","Profit")</f>
        <v>Profit</v>
      </c>
      <c r="S4736" s="9">
        <f>shipments9[[#This Row],[Gross Profit]]/shipments9[[#This Row],[Amount]]</f>
        <v>0.69321423948220073</v>
      </c>
      <c r="T4736" s="11">
        <f>shipments9[[#This Row],[Amount]]/shipments9[[#This Row],[Boxes]]</f>
        <v>8.9965062111801242</v>
      </c>
    </row>
    <row r="4737" spans="1:20" hidden="1" x14ac:dyDescent="0.25">
      <c r="A4737" t="s">
        <v>4934</v>
      </c>
      <c r="B4737" t="s">
        <v>86</v>
      </c>
      <c r="C4737" t="s">
        <v>135</v>
      </c>
      <c r="D4737" t="s">
        <v>28</v>
      </c>
      <c r="E4737" s="1">
        <v>45278</v>
      </c>
      <c r="F4737" s="1" t="str">
        <f>TEXT(shipments9[[#This Row],[Shipdate]],"ddd")</f>
        <v>Mon</v>
      </c>
      <c r="G4737" s="1" t="str">
        <f>IF(OR(shipments9[[#This Row],[Day Name]]="Sat",shipments9[[#This Row],[Day Name]]="Sun"),"Weekend","Weekday")</f>
        <v>Weekday</v>
      </c>
      <c r="H4737">
        <v>5413.5</v>
      </c>
      <c r="I4737">
        <v>209</v>
      </c>
      <c r="J4737" t="s">
        <v>172</v>
      </c>
      <c r="K4737" t="s">
        <v>8151</v>
      </c>
      <c r="L4737" t="s">
        <v>8152</v>
      </c>
      <c r="M4737">
        <v>12</v>
      </c>
      <c r="N4737" t="s">
        <v>8166</v>
      </c>
      <c r="O4737" s="4">
        <f>INDEX(products[Cost_per_box], MATCH(shipments9[[#This Row],[PID]], products[PID], 0))</f>
        <v>9.94</v>
      </c>
      <c r="P4737" s="4">
        <f>shipments9[[#This Row],[Boxes]]*shipments9[[#This Row],[Cost Per Box]]</f>
        <v>2077.46</v>
      </c>
      <c r="Q4737" s="4">
        <f>shipments9[[#This Row],[Amount]] -shipments9[[#This Row],[total cost]]</f>
        <v>3336.04</v>
      </c>
      <c r="R4737" s="4" t="str">
        <f>IF(shipments9[[#This Row],[Gross Profit]]&lt;0,"Loss","Profit")</f>
        <v>Profit</v>
      </c>
      <c r="S4737" s="9">
        <f>shipments9[[#This Row],[Gross Profit]]/shipments9[[#This Row],[Amount]]</f>
        <v>0.61624457375080821</v>
      </c>
      <c r="T4737" s="11">
        <f>shipments9[[#This Row],[Amount]]/shipments9[[#This Row],[Boxes]]</f>
        <v>25.901913875598087</v>
      </c>
    </row>
    <row r="4738" spans="1:20" hidden="1" x14ac:dyDescent="0.25">
      <c r="A4738" t="s">
        <v>4935</v>
      </c>
      <c r="B4738" t="s">
        <v>86</v>
      </c>
      <c r="C4738" t="s">
        <v>135</v>
      </c>
      <c r="D4738" t="s">
        <v>28</v>
      </c>
      <c r="E4738" s="1">
        <v>45330</v>
      </c>
      <c r="F4738" s="1" t="str">
        <f>TEXT(shipments9[[#This Row],[Shipdate]],"ddd")</f>
        <v>Thu</v>
      </c>
      <c r="G4738" s="1" t="str">
        <f>IF(OR(shipments9[[#This Row],[Day Name]]="Sat",shipments9[[#This Row],[Day Name]]="Sun"),"Weekend","Weekday")</f>
        <v>Weekday</v>
      </c>
      <c r="H4738">
        <v>5980.5</v>
      </c>
      <c r="I4738">
        <v>222</v>
      </c>
      <c r="J4738" t="s">
        <v>172</v>
      </c>
      <c r="K4738" t="s">
        <v>8155</v>
      </c>
      <c r="L4738" t="s">
        <v>8156</v>
      </c>
      <c r="M4738">
        <v>2</v>
      </c>
      <c r="N4738" t="s">
        <v>8157</v>
      </c>
      <c r="O4738" s="4">
        <f>INDEX(products[Cost_per_box], MATCH(shipments9[[#This Row],[PID]], products[PID], 0))</f>
        <v>9.94</v>
      </c>
      <c r="P4738" s="4">
        <f>shipments9[[#This Row],[Boxes]]*shipments9[[#This Row],[Cost Per Box]]</f>
        <v>2206.6799999999998</v>
      </c>
      <c r="Q4738" s="4">
        <f>shipments9[[#This Row],[Amount]] -shipments9[[#This Row],[total cost]]</f>
        <v>3773.82</v>
      </c>
      <c r="R4738" s="4" t="str">
        <f>IF(shipments9[[#This Row],[Gross Profit]]&lt;0,"Loss","Profit")</f>
        <v>Profit</v>
      </c>
      <c r="S4738" s="9">
        <f>shipments9[[#This Row],[Gross Profit]]/shipments9[[#This Row],[Amount]]</f>
        <v>0.63102081765738649</v>
      </c>
      <c r="T4738" s="11">
        <f>shipments9[[#This Row],[Amount]]/shipments9[[#This Row],[Boxes]]</f>
        <v>26.939189189189189</v>
      </c>
    </row>
    <row r="4739" spans="1:20" hidden="1" x14ac:dyDescent="0.25">
      <c r="A4739" t="s">
        <v>4936</v>
      </c>
      <c r="B4739" t="s">
        <v>86</v>
      </c>
      <c r="C4739" t="s">
        <v>141</v>
      </c>
      <c r="D4739" t="s">
        <v>28</v>
      </c>
      <c r="E4739" s="1">
        <v>45302</v>
      </c>
      <c r="F4739" s="1" t="str">
        <f>TEXT(shipments9[[#This Row],[Shipdate]],"ddd")</f>
        <v>Thu</v>
      </c>
      <c r="G4739" s="1" t="str">
        <f>IF(OR(shipments9[[#This Row],[Day Name]]="Sat",shipments9[[#This Row],[Day Name]]="Sun"),"Weekend","Weekday")</f>
        <v>Weekday</v>
      </c>
      <c r="H4739">
        <v>7233.75</v>
      </c>
      <c r="I4739">
        <v>483</v>
      </c>
      <c r="J4739" t="s">
        <v>172</v>
      </c>
      <c r="K4739" t="s">
        <v>8155</v>
      </c>
      <c r="L4739" t="s">
        <v>8156</v>
      </c>
      <c r="M4739">
        <v>1</v>
      </c>
      <c r="N4739" t="s">
        <v>8163</v>
      </c>
      <c r="O4739" s="4">
        <f>INDEX(products[Cost_per_box], MATCH(shipments9[[#This Row],[PID]], products[PID], 0))</f>
        <v>8.2200000000000006</v>
      </c>
      <c r="P4739" s="4">
        <f>shipments9[[#This Row],[Boxes]]*shipments9[[#This Row],[Cost Per Box]]</f>
        <v>3970.26</v>
      </c>
      <c r="Q4739" s="4">
        <f>shipments9[[#This Row],[Amount]] -shipments9[[#This Row],[total cost]]</f>
        <v>3263.49</v>
      </c>
      <c r="R4739" s="4" t="str">
        <f>IF(shipments9[[#This Row],[Gross Profit]]&lt;0,"Loss","Profit")</f>
        <v>Profit</v>
      </c>
      <c r="S4739" s="9">
        <f>shipments9[[#This Row],[Gross Profit]]/shipments9[[#This Row],[Amount]]</f>
        <v>0.45114774494556764</v>
      </c>
      <c r="T4739" s="11">
        <f>shipments9[[#This Row],[Amount]]/shipments9[[#This Row],[Boxes]]</f>
        <v>14.976708074534162</v>
      </c>
    </row>
    <row r="4740" spans="1:20" hidden="1" x14ac:dyDescent="0.25">
      <c r="A4740" t="s">
        <v>4937</v>
      </c>
      <c r="B4740" t="s">
        <v>86</v>
      </c>
      <c r="C4740" t="s">
        <v>149</v>
      </c>
      <c r="D4740" t="s">
        <v>28</v>
      </c>
      <c r="E4740" s="1">
        <v>45156</v>
      </c>
      <c r="F4740" s="1" t="str">
        <f>TEXT(shipments9[[#This Row],[Shipdate]],"ddd")</f>
        <v>Fri</v>
      </c>
      <c r="G4740" s="1" t="str">
        <f>IF(OR(shipments9[[#This Row],[Day Name]]="Sat",shipments9[[#This Row],[Day Name]]="Sun"),"Weekend","Weekday")</f>
        <v>Weekday</v>
      </c>
      <c r="H4740">
        <v>6754.5</v>
      </c>
      <c r="I4740">
        <v>451</v>
      </c>
      <c r="J4740" t="s">
        <v>172</v>
      </c>
      <c r="K4740" t="s">
        <v>8151</v>
      </c>
      <c r="L4740" t="s">
        <v>8160</v>
      </c>
      <c r="M4740">
        <v>8</v>
      </c>
      <c r="N4740" t="s">
        <v>8162</v>
      </c>
      <c r="O4740" s="4">
        <f>INDEX(products[Cost_per_box], MATCH(shipments9[[#This Row],[PID]], products[PID], 0))</f>
        <v>6.43</v>
      </c>
      <c r="P4740" s="4">
        <f>shipments9[[#This Row],[Boxes]]*shipments9[[#This Row],[Cost Per Box]]</f>
        <v>2899.93</v>
      </c>
      <c r="Q4740" s="4">
        <f>shipments9[[#This Row],[Amount]] -shipments9[[#This Row],[total cost]]</f>
        <v>3854.57</v>
      </c>
      <c r="R4740" s="4" t="str">
        <f>IF(shipments9[[#This Row],[Gross Profit]]&lt;0,"Loss","Profit")</f>
        <v>Profit</v>
      </c>
      <c r="S4740" s="9">
        <f>shipments9[[#This Row],[Gross Profit]]/shipments9[[#This Row],[Amount]]</f>
        <v>0.57066696276556372</v>
      </c>
      <c r="T4740" s="11">
        <f>shipments9[[#This Row],[Amount]]/shipments9[[#This Row],[Boxes]]</f>
        <v>14.976718403547672</v>
      </c>
    </row>
    <row r="4741" spans="1:20" hidden="1" x14ac:dyDescent="0.25">
      <c r="A4741" t="s">
        <v>4938</v>
      </c>
      <c r="B4741" t="s">
        <v>86</v>
      </c>
      <c r="C4741" t="s">
        <v>157</v>
      </c>
      <c r="D4741" t="s">
        <v>28</v>
      </c>
      <c r="E4741" s="1">
        <v>45070</v>
      </c>
      <c r="F4741" s="1" t="str">
        <f>TEXT(shipments9[[#This Row],[Shipdate]],"ddd")</f>
        <v>Wed</v>
      </c>
      <c r="G4741" s="1" t="str">
        <f>IF(OR(shipments9[[#This Row],[Day Name]]="Sat",shipments9[[#This Row],[Day Name]]="Sun"),"Weekend","Weekday")</f>
        <v>Weekday</v>
      </c>
      <c r="H4741">
        <v>1905.75</v>
      </c>
      <c r="I4741">
        <v>239</v>
      </c>
      <c r="J4741" t="s">
        <v>172</v>
      </c>
      <c r="K4741" t="s">
        <v>8151</v>
      </c>
      <c r="L4741" t="s">
        <v>8154</v>
      </c>
      <c r="M4741">
        <v>5</v>
      </c>
      <c r="N4741" t="s">
        <v>201</v>
      </c>
      <c r="O4741" s="4">
        <f>INDEX(products[Cost_per_box], MATCH(shipments9[[#This Row],[PID]], products[PID], 0))</f>
        <v>6.8</v>
      </c>
      <c r="P4741" s="4">
        <f>shipments9[[#This Row],[Boxes]]*shipments9[[#This Row],[Cost Per Box]]</f>
        <v>1625.2</v>
      </c>
      <c r="Q4741" s="4">
        <f>shipments9[[#This Row],[Amount]] -shipments9[[#This Row],[total cost]]</f>
        <v>280.54999999999995</v>
      </c>
      <c r="R4741" s="4" t="str">
        <f>IF(shipments9[[#This Row],[Gross Profit]]&lt;0,"Loss","Profit")</f>
        <v>Profit</v>
      </c>
      <c r="S4741" s="9">
        <f>shipments9[[#This Row],[Gross Profit]]/shipments9[[#This Row],[Amount]]</f>
        <v>0.14721238357601993</v>
      </c>
      <c r="T4741" s="11">
        <f>shipments9[[#This Row],[Amount]]/shipments9[[#This Row],[Boxes]]</f>
        <v>7.9738493723849375</v>
      </c>
    </row>
    <row r="4742" spans="1:20" hidden="1" x14ac:dyDescent="0.25">
      <c r="A4742" t="s">
        <v>4939</v>
      </c>
      <c r="B4742" t="s">
        <v>86</v>
      </c>
      <c r="C4742" t="s">
        <v>132</v>
      </c>
      <c r="D4742" t="s">
        <v>28</v>
      </c>
      <c r="E4742" s="1">
        <v>45265</v>
      </c>
      <c r="F4742" s="1" t="str">
        <f>TEXT(shipments9[[#This Row],[Shipdate]],"ddd")</f>
        <v>Tue</v>
      </c>
      <c r="G4742" s="1" t="str">
        <f>IF(OR(shipments9[[#This Row],[Day Name]]="Sat",shipments9[[#This Row],[Day Name]]="Sun"),"Weekend","Weekday")</f>
        <v>Weekday</v>
      </c>
      <c r="H4742">
        <v>6174</v>
      </c>
      <c r="I4742">
        <v>221</v>
      </c>
      <c r="J4742" t="s">
        <v>172</v>
      </c>
      <c r="K4742" t="s">
        <v>8151</v>
      </c>
      <c r="L4742" t="s">
        <v>8152</v>
      </c>
      <c r="M4742">
        <v>12</v>
      </c>
      <c r="N4742" t="s">
        <v>8166</v>
      </c>
      <c r="O4742" s="4">
        <f>INDEX(products[Cost_per_box], MATCH(shipments9[[#This Row],[PID]], products[PID], 0))</f>
        <v>6.31</v>
      </c>
      <c r="P4742" s="4">
        <f>shipments9[[#This Row],[Boxes]]*shipments9[[#This Row],[Cost Per Box]]</f>
        <v>1394.51</v>
      </c>
      <c r="Q4742" s="4">
        <f>shipments9[[#This Row],[Amount]] -shipments9[[#This Row],[total cost]]</f>
        <v>4779.49</v>
      </c>
      <c r="R4742" s="4" t="str">
        <f>IF(shipments9[[#This Row],[Gross Profit]]&lt;0,"Loss","Profit")</f>
        <v>Profit</v>
      </c>
      <c r="S4742" s="9">
        <f>shipments9[[#This Row],[Gross Profit]]/shipments9[[#This Row],[Amount]]</f>
        <v>0.77413184321347583</v>
      </c>
      <c r="T4742" s="11">
        <f>shipments9[[#This Row],[Amount]]/shipments9[[#This Row],[Boxes]]</f>
        <v>27.936651583710407</v>
      </c>
    </row>
    <row r="4743" spans="1:20" hidden="1" x14ac:dyDescent="0.25">
      <c r="A4743" t="s">
        <v>4940</v>
      </c>
      <c r="B4743" t="s">
        <v>86</v>
      </c>
      <c r="C4743" t="s">
        <v>135</v>
      </c>
      <c r="D4743" t="s">
        <v>28</v>
      </c>
      <c r="E4743" s="1">
        <v>45278</v>
      </c>
      <c r="F4743" s="1" t="str">
        <f>TEXT(shipments9[[#This Row],[Shipdate]],"ddd")</f>
        <v>Mon</v>
      </c>
      <c r="G4743" s="1" t="str">
        <f>IF(OR(shipments9[[#This Row],[Day Name]]="Sat",shipments9[[#This Row],[Day Name]]="Sun"),"Weekend","Weekday")</f>
        <v>Weekday</v>
      </c>
      <c r="H4743">
        <v>5926.5</v>
      </c>
      <c r="I4743">
        <v>228</v>
      </c>
      <c r="J4743" t="s">
        <v>172</v>
      </c>
      <c r="K4743" t="s">
        <v>8151</v>
      </c>
      <c r="L4743" t="s">
        <v>8152</v>
      </c>
      <c r="M4743">
        <v>12</v>
      </c>
      <c r="N4743" t="s">
        <v>8166</v>
      </c>
      <c r="O4743" s="4">
        <f>INDEX(products[Cost_per_box], MATCH(shipments9[[#This Row],[PID]], products[PID], 0))</f>
        <v>9.94</v>
      </c>
      <c r="P4743" s="4">
        <f>shipments9[[#This Row],[Boxes]]*shipments9[[#This Row],[Cost Per Box]]</f>
        <v>2266.3199999999997</v>
      </c>
      <c r="Q4743" s="4">
        <f>shipments9[[#This Row],[Amount]] -shipments9[[#This Row],[total cost]]</f>
        <v>3660.1800000000003</v>
      </c>
      <c r="R4743" s="4" t="str">
        <f>IF(shipments9[[#This Row],[Gross Profit]]&lt;0,"Loss","Profit")</f>
        <v>Profit</v>
      </c>
      <c r="S4743" s="9">
        <f>shipments9[[#This Row],[Gross Profit]]/shipments9[[#This Row],[Amount]]</f>
        <v>0.61759554543153639</v>
      </c>
      <c r="T4743" s="11">
        <f>shipments9[[#This Row],[Amount]]/shipments9[[#This Row],[Boxes]]</f>
        <v>25.993421052631579</v>
      </c>
    </row>
    <row r="4744" spans="1:20" hidden="1" x14ac:dyDescent="0.25">
      <c r="A4744" t="s">
        <v>4941</v>
      </c>
      <c r="B4744" t="s">
        <v>86</v>
      </c>
      <c r="C4744" t="s">
        <v>135</v>
      </c>
      <c r="D4744" t="s">
        <v>28</v>
      </c>
      <c r="E4744" s="1">
        <v>45258</v>
      </c>
      <c r="F4744" s="1" t="str">
        <f>TEXT(shipments9[[#This Row],[Shipdate]],"ddd")</f>
        <v>Tue</v>
      </c>
      <c r="G4744" s="1" t="str">
        <f>IF(OR(shipments9[[#This Row],[Day Name]]="Sat",shipments9[[#This Row],[Day Name]]="Sun"),"Weekend","Weekday")</f>
        <v>Weekday</v>
      </c>
      <c r="H4744">
        <v>5411.25</v>
      </c>
      <c r="I4744">
        <v>226</v>
      </c>
      <c r="J4744" t="s">
        <v>172</v>
      </c>
      <c r="K4744" t="s">
        <v>8151</v>
      </c>
      <c r="L4744" t="s">
        <v>8152</v>
      </c>
      <c r="M4744">
        <v>11</v>
      </c>
      <c r="N4744" t="s">
        <v>8165</v>
      </c>
      <c r="O4744" s="4">
        <f>INDEX(products[Cost_per_box], MATCH(shipments9[[#This Row],[PID]], products[PID], 0))</f>
        <v>9.94</v>
      </c>
      <c r="P4744" s="4">
        <f>shipments9[[#This Row],[Boxes]]*shipments9[[#This Row],[Cost Per Box]]</f>
        <v>2246.44</v>
      </c>
      <c r="Q4744" s="4">
        <f>shipments9[[#This Row],[Amount]] -shipments9[[#This Row],[total cost]]</f>
        <v>3164.81</v>
      </c>
      <c r="R4744" s="4" t="str">
        <f>IF(shipments9[[#This Row],[Gross Profit]]&lt;0,"Loss","Profit")</f>
        <v>Profit</v>
      </c>
      <c r="S4744" s="9">
        <f>shipments9[[#This Row],[Gross Profit]]/shipments9[[#This Row],[Amount]]</f>
        <v>0.5848574728574728</v>
      </c>
      <c r="T4744" s="11">
        <f>shipments9[[#This Row],[Amount]]/shipments9[[#This Row],[Boxes]]</f>
        <v>23.943584070796462</v>
      </c>
    </row>
    <row r="4745" spans="1:20" hidden="1" x14ac:dyDescent="0.25">
      <c r="A4745" t="s">
        <v>4942</v>
      </c>
      <c r="B4745" t="s">
        <v>86</v>
      </c>
      <c r="C4745" t="s">
        <v>137</v>
      </c>
      <c r="D4745" t="s">
        <v>28</v>
      </c>
      <c r="E4745" s="1">
        <v>45266</v>
      </c>
      <c r="F4745" s="1" t="str">
        <f>TEXT(shipments9[[#This Row],[Shipdate]],"ddd")</f>
        <v>Wed</v>
      </c>
      <c r="G4745" s="1" t="str">
        <f>IF(OR(shipments9[[#This Row],[Day Name]]="Sat",shipments9[[#This Row],[Day Name]]="Sun"),"Weekend","Weekday")</f>
        <v>Weekday</v>
      </c>
      <c r="H4745">
        <v>2472.75</v>
      </c>
      <c r="I4745">
        <v>118</v>
      </c>
      <c r="J4745" t="s">
        <v>172</v>
      </c>
      <c r="K4745" t="s">
        <v>8151</v>
      </c>
      <c r="L4745" t="s">
        <v>8152</v>
      </c>
      <c r="M4745">
        <v>12</v>
      </c>
      <c r="N4745" t="s">
        <v>8166</v>
      </c>
      <c r="O4745" s="4">
        <f>INDEX(products[Cost_per_box], MATCH(shipments9[[#This Row],[PID]], products[PID], 0))</f>
        <v>7.73</v>
      </c>
      <c r="P4745" s="4">
        <f>shipments9[[#This Row],[Boxes]]*shipments9[[#This Row],[Cost Per Box]]</f>
        <v>912.1400000000001</v>
      </c>
      <c r="Q4745" s="4">
        <f>shipments9[[#This Row],[Amount]] -shipments9[[#This Row],[total cost]]</f>
        <v>1560.61</v>
      </c>
      <c r="R4745" s="4" t="str">
        <f>IF(shipments9[[#This Row],[Gross Profit]]&lt;0,"Loss","Profit")</f>
        <v>Profit</v>
      </c>
      <c r="S4745" s="9">
        <f>shipments9[[#This Row],[Gross Profit]]/shipments9[[#This Row],[Amount]]</f>
        <v>0.63112324335254266</v>
      </c>
      <c r="T4745" s="11">
        <f>shipments9[[#This Row],[Amount]]/shipments9[[#This Row],[Boxes]]</f>
        <v>20.95550847457627</v>
      </c>
    </row>
    <row r="4746" spans="1:20" hidden="1" x14ac:dyDescent="0.25">
      <c r="A4746" t="s">
        <v>4943</v>
      </c>
      <c r="B4746" t="s">
        <v>86</v>
      </c>
      <c r="C4746" t="s">
        <v>149</v>
      </c>
      <c r="D4746" t="s">
        <v>28</v>
      </c>
      <c r="E4746" s="1">
        <v>45084</v>
      </c>
      <c r="F4746" s="1" t="str">
        <f>TEXT(shipments9[[#This Row],[Shipdate]],"ddd")</f>
        <v>Wed</v>
      </c>
      <c r="G4746" s="1" t="str">
        <f>IF(OR(shipments9[[#This Row],[Day Name]]="Sat",shipments9[[#This Row],[Day Name]]="Sun"),"Weekend","Weekday")</f>
        <v>Weekday</v>
      </c>
      <c r="H4746">
        <v>7908.75</v>
      </c>
      <c r="I4746">
        <v>565</v>
      </c>
      <c r="J4746" t="s">
        <v>172</v>
      </c>
      <c r="K4746" t="s">
        <v>8151</v>
      </c>
      <c r="L4746" t="s">
        <v>8154</v>
      </c>
      <c r="M4746">
        <v>6</v>
      </c>
      <c r="N4746" t="s">
        <v>8159</v>
      </c>
      <c r="O4746" s="4">
        <f>INDEX(products[Cost_per_box], MATCH(shipments9[[#This Row],[PID]], products[PID], 0))</f>
        <v>6.43</v>
      </c>
      <c r="P4746" s="4">
        <f>shipments9[[#This Row],[Boxes]]*shipments9[[#This Row],[Cost Per Box]]</f>
        <v>3632.95</v>
      </c>
      <c r="Q4746" s="4">
        <f>shipments9[[#This Row],[Amount]] -shipments9[[#This Row],[total cost]]</f>
        <v>4275.8</v>
      </c>
      <c r="R4746" s="4" t="str">
        <f>IF(shipments9[[#This Row],[Gross Profit]]&lt;0,"Loss","Profit")</f>
        <v>Profit</v>
      </c>
      <c r="S4746" s="9">
        <f>shipments9[[#This Row],[Gross Profit]]/shipments9[[#This Row],[Amount]]</f>
        <v>0.54064169432590492</v>
      </c>
      <c r="T4746" s="11">
        <f>shipments9[[#This Row],[Amount]]/shipments9[[#This Row],[Boxes]]</f>
        <v>13.997787610619469</v>
      </c>
    </row>
    <row r="4747" spans="1:20" hidden="1" x14ac:dyDescent="0.25">
      <c r="A4747" t="s">
        <v>4944</v>
      </c>
      <c r="B4747" t="s">
        <v>86</v>
      </c>
      <c r="C4747" t="s">
        <v>153</v>
      </c>
      <c r="D4747" t="s">
        <v>28</v>
      </c>
      <c r="E4747" s="1">
        <v>45202</v>
      </c>
      <c r="F4747" s="1" t="str">
        <f>TEXT(shipments9[[#This Row],[Shipdate]],"ddd")</f>
        <v>Tue</v>
      </c>
      <c r="G4747" s="1" t="str">
        <f>IF(OR(shipments9[[#This Row],[Day Name]]="Sat",shipments9[[#This Row],[Day Name]]="Sun"),"Weekend","Weekday")</f>
        <v>Weekday</v>
      </c>
      <c r="H4747">
        <v>5676.75</v>
      </c>
      <c r="I4747">
        <v>316</v>
      </c>
      <c r="J4747" t="s">
        <v>172</v>
      </c>
      <c r="K4747" t="s">
        <v>8151</v>
      </c>
      <c r="L4747" t="s">
        <v>8152</v>
      </c>
      <c r="M4747">
        <v>10</v>
      </c>
      <c r="N4747" t="s">
        <v>8153</v>
      </c>
      <c r="O4747" s="4">
        <f>INDEX(products[Cost_per_box], MATCH(shipments9[[#This Row],[PID]], products[PID], 0))</f>
        <v>9.57</v>
      </c>
      <c r="P4747" s="4">
        <f>shipments9[[#This Row],[Boxes]]*shipments9[[#This Row],[Cost Per Box]]</f>
        <v>3024.12</v>
      </c>
      <c r="Q4747" s="4">
        <f>shipments9[[#This Row],[Amount]] -shipments9[[#This Row],[total cost]]</f>
        <v>2652.63</v>
      </c>
      <c r="R4747" s="4" t="str">
        <f>IF(shipments9[[#This Row],[Gross Profit]]&lt;0,"Loss","Profit")</f>
        <v>Profit</v>
      </c>
      <c r="S4747" s="9">
        <f>shipments9[[#This Row],[Gross Profit]]/shipments9[[#This Row],[Amount]]</f>
        <v>0.46727969348659004</v>
      </c>
      <c r="T4747" s="11">
        <f>shipments9[[#This Row],[Amount]]/shipments9[[#This Row],[Boxes]]</f>
        <v>17.964398734177216</v>
      </c>
    </row>
    <row r="4748" spans="1:20" hidden="1" x14ac:dyDescent="0.25">
      <c r="A4748" t="s">
        <v>4945</v>
      </c>
      <c r="B4748" t="s">
        <v>86</v>
      </c>
      <c r="C4748" t="s">
        <v>153</v>
      </c>
      <c r="D4748" t="s">
        <v>28</v>
      </c>
      <c r="E4748" s="1">
        <v>45315</v>
      </c>
      <c r="F4748" s="1" t="str">
        <f>TEXT(shipments9[[#This Row],[Shipdate]],"ddd")</f>
        <v>Wed</v>
      </c>
      <c r="G4748" s="1" t="str">
        <f>IF(OR(shipments9[[#This Row],[Day Name]]="Sat",shipments9[[#This Row],[Day Name]]="Sun"),"Weekend","Weekday")</f>
        <v>Weekday</v>
      </c>
      <c r="H4748">
        <v>8030.25</v>
      </c>
      <c r="I4748">
        <v>502</v>
      </c>
      <c r="J4748" t="s">
        <v>172</v>
      </c>
      <c r="K4748" t="s">
        <v>8155</v>
      </c>
      <c r="L4748" t="s">
        <v>8156</v>
      </c>
      <c r="M4748">
        <v>1</v>
      </c>
      <c r="N4748" t="s">
        <v>8163</v>
      </c>
      <c r="O4748" s="4">
        <f>INDEX(products[Cost_per_box], MATCH(shipments9[[#This Row],[PID]], products[PID], 0))</f>
        <v>9.57</v>
      </c>
      <c r="P4748" s="4">
        <f>shipments9[[#This Row],[Boxes]]*shipments9[[#This Row],[Cost Per Box]]</f>
        <v>4804.1400000000003</v>
      </c>
      <c r="Q4748" s="4">
        <f>shipments9[[#This Row],[Amount]] -shipments9[[#This Row],[total cost]]</f>
        <v>3226.1099999999997</v>
      </c>
      <c r="R4748" s="4" t="str">
        <f>IF(shipments9[[#This Row],[Gross Profit]]&lt;0,"Loss","Profit")</f>
        <v>Profit</v>
      </c>
      <c r="S4748" s="9">
        <f>shipments9[[#This Row],[Gross Profit]]/shipments9[[#This Row],[Amount]]</f>
        <v>0.40174465303072754</v>
      </c>
      <c r="T4748" s="11">
        <f>shipments9[[#This Row],[Amount]]/shipments9[[#This Row],[Boxes]]</f>
        <v>15.996513944223107</v>
      </c>
    </row>
    <row r="4749" spans="1:20" hidden="1" x14ac:dyDescent="0.25">
      <c r="A4749" t="s">
        <v>4946</v>
      </c>
      <c r="B4749" t="s">
        <v>86</v>
      </c>
      <c r="C4749" t="s">
        <v>157</v>
      </c>
      <c r="D4749" t="s">
        <v>28</v>
      </c>
      <c r="E4749" s="1">
        <v>45282</v>
      </c>
      <c r="F4749" s="1" t="str">
        <f>TEXT(shipments9[[#This Row],[Shipdate]],"ddd")</f>
        <v>Fri</v>
      </c>
      <c r="G4749" s="1" t="str">
        <f>IF(OR(shipments9[[#This Row],[Day Name]]="Sat",shipments9[[#This Row],[Day Name]]="Sun"),"Weekend","Weekday")</f>
        <v>Weekday</v>
      </c>
      <c r="H4749">
        <v>1329.75</v>
      </c>
      <c r="I4749">
        <v>121</v>
      </c>
      <c r="J4749" t="s">
        <v>172</v>
      </c>
      <c r="K4749" t="s">
        <v>8151</v>
      </c>
      <c r="L4749" t="s">
        <v>8152</v>
      </c>
      <c r="M4749">
        <v>12</v>
      </c>
      <c r="N4749" t="s">
        <v>8166</v>
      </c>
      <c r="O4749" s="4">
        <f>INDEX(products[Cost_per_box], MATCH(shipments9[[#This Row],[PID]], products[PID], 0))</f>
        <v>6.8</v>
      </c>
      <c r="P4749" s="4">
        <f>shipments9[[#This Row],[Boxes]]*shipments9[[#This Row],[Cost Per Box]]</f>
        <v>822.8</v>
      </c>
      <c r="Q4749" s="4">
        <f>shipments9[[#This Row],[Amount]] -shipments9[[#This Row],[total cost]]</f>
        <v>506.95000000000005</v>
      </c>
      <c r="R4749" s="4" t="str">
        <f>IF(shipments9[[#This Row],[Gross Profit]]&lt;0,"Loss","Profit")</f>
        <v>Profit</v>
      </c>
      <c r="S4749" s="9">
        <f>shipments9[[#This Row],[Gross Profit]]/shipments9[[#This Row],[Amount]]</f>
        <v>0.38123707463808992</v>
      </c>
      <c r="T4749" s="11">
        <f>shipments9[[#This Row],[Amount]]/shipments9[[#This Row],[Boxes]]</f>
        <v>10.989669421487603</v>
      </c>
    </row>
    <row r="4750" spans="1:20" hidden="1" x14ac:dyDescent="0.25">
      <c r="A4750" t="s">
        <v>4947</v>
      </c>
      <c r="B4750" t="s">
        <v>86</v>
      </c>
      <c r="C4750" t="s">
        <v>159</v>
      </c>
      <c r="D4750" t="s">
        <v>28</v>
      </c>
      <c r="E4750" s="1">
        <v>45096</v>
      </c>
      <c r="F4750" s="1" t="str">
        <f>TEXT(shipments9[[#This Row],[Shipdate]],"ddd")</f>
        <v>Mon</v>
      </c>
      <c r="G4750" s="1" t="str">
        <f>IF(OR(shipments9[[#This Row],[Day Name]]="Sat",shipments9[[#This Row],[Day Name]]="Sun"),"Weekend","Weekday")</f>
        <v>Weekday</v>
      </c>
      <c r="H4750">
        <v>1440</v>
      </c>
      <c r="I4750">
        <v>54</v>
      </c>
      <c r="J4750" t="s">
        <v>172</v>
      </c>
      <c r="K4750" t="s">
        <v>8151</v>
      </c>
      <c r="L4750" t="s">
        <v>8154</v>
      </c>
      <c r="M4750">
        <v>6</v>
      </c>
      <c r="N4750" t="s">
        <v>8159</v>
      </c>
      <c r="O4750" s="4">
        <f>INDEX(products[Cost_per_box], MATCH(shipments9[[#This Row],[PID]], products[PID], 0))</f>
        <v>5.04</v>
      </c>
      <c r="P4750" s="4">
        <f>shipments9[[#This Row],[Boxes]]*shipments9[[#This Row],[Cost Per Box]]</f>
        <v>272.16000000000003</v>
      </c>
      <c r="Q4750" s="4">
        <f>shipments9[[#This Row],[Amount]] -shipments9[[#This Row],[total cost]]</f>
        <v>1167.8399999999999</v>
      </c>
      <c r="R4750" s="4" t="str">
        <f>IF(shipments9[[#This Row],[Gross Profit]]&lt;0,"Loss","Profit")</f>
        <v>Profit</v>
      </c>
      <c r="S4750" s="9">
        <f>shipments9[[#This Row],[Gross Profit]]/shipments9[[#This Row],[Amount]]</f>
        <v>0.81099999999999994</v>
      </c>
      <c r="T4750" s="11">
        <f>shipments9[[#This Row],[Amount]]/shipments9[[#This Row],[Boxes]]</f>
        <v>26.666666666666668</v>
      </c>
    </row>
    <row r="4751" spans="1:20" hidden="1" x14ac:dyDescent="0.25">
      <c r="A4751" t="s">
        <v>4948</v>
      </c>
      <c r="B4751" t="s">
        <v>86</v>
      </c>
      <c r="C4751" t="s">
        <v>163</v>
      </c>
      <c r="D4751" t="s">
        <v>28</v>
      </c>
      <c r="E4751" s="1">
        <v>44945</v>
      </c>
      <c r="F4751" s="1" t="str">
        <f>TEXT(shipments9[[#This Row],[Shipdate]],"ddd")</f>
        <v>Thu</v>
      </c>
      <c r="G4751" s="1" t="str">
        <f>IF(OR(shipments9[[#This Row],[Day Name]]="Sat",shipments9[[#This Row],[Day Name]]="Sun"),"Weekend","Weekday")</f>
        <v>Weekday</v>
      </c>
      <c r="H4751">
        <v>969.75</v>
      </c>
      <c r="I4751">
        <v>122</v>
      </c>
      <c r="J4751" t="s">
        <v>172</v>
      </c>
      <c r="K4751" t="s">
        <v>8151</v>
      </c>
      <c r="L4751" t="s">
        <v>8156</v>
      </c>
      <c r="M4751">
        <v>1</v>
      </c>
      <c r="N4751" t="s">
        <v>8163</v>
      </c>
      <c r="O4751" s="4">
        <f>INDEX(products[Cost_per_box], MATCH(shipments9[[#This Row],[PID]], products[PID], 0))</f>
        <v>3.32</v>
      </c>
      <c r="P4751" s="4">
        <f>shipments9[[#This Row],[Boxes]]*shipments9[[#This Row],[Cost Per Box]]</f>
        <v>405.03999999999996</v>
      </c>
      <c r="Q4751" s="4">
        <f>shipments9[[#This Row],[Amount]] -shipments9[[#This Row],[total cost]]</f>
        <v>564.71</v>
      </c>
      <c r="R4751" s="4" t="str">
        <f>IF(shipments9[[#This Row],[Gross Profit]]&lt;0,"Loss","Profit")</f>
        <v>Profit</v>
      </c>
      <c r="S4751" s="9">
        <f>shipments9[[#This Row],[Gross Profit]]/shipments9[[#This Row],[Amount]]</f>
        <v>0.58232534158288218</v>
      </c>
      <c r="T4751" s="11">
        <f>shipments9[[#This Row],[Amount]]/shipments9[[#This Row],[Boxes]]</f>
        <v>7.9487704918032787</v>
      </c>
    </row>
    <row r="4752" spans="1:20" hidden="1" x14ac:dyDescent="0.25">
      <c r="A4752" t="s">
        <v>4949</v>
      </c>
      <c r="B4752" t="s">
        <v>86</v>
      </c>
      <c r="C4752" t="s">
        <v>137</v>
      </c>
      <c r="D4752" t="s">
        <v>28</v>
      </c>
      <c r="E4752" s="1">
        <v>45128</v>
      </c>
      <c r="F4752" s="1" t="str">
        <f>TEXT(shipments9[[#This Row],[Shipdate]],"ddd")</f>
        <v>Fri</v>
      </c>
      <c r="G4752" s="1" t="str">
        <f>IF(OR(shipments9[[#This Row],[Day Name]]="Sat",shipments9[[#This Row],[Day Name]]="Sun"),"Weekend","Weekday")</f>
        <v>Weekday</v>
      </c>
      <c r="H4752">
        <v>7411.5</v>
      </c>
      <c r="I4752">
        <v>391</v>
      </c>
      <c r="J4752" t="s">
        <v>172</v>
      </c>
      <c r="K4752" t="s">
        <v>8151</v>
      </c>
      <c r="L4752" t="s">
        <v>8160</v>
      </c>
      <c r="M4752">
        <v>7</v>
      </c>
      <c r="N4752" t="s">
        <v>8161</v>
      </c>
      <c r="O4752" s="4">
        <f>INDEX(products[Cost_per_box], MATCH(shipments9[[#This Row],[PID]], products[PID], 0))</f>
        <v>7.73</v>
      </c>
      <c r="P4752" s="4">
        <f>shipments9[[#This Row],[Boxes]]*shipments9[[#This Row],[Cost Per Box]]</f>
        <v>3022.4300000000003</v>
      </c>
      <c r="Q4752" s="4">
        <f>shipments9[[#This Row],[Amount]] -shipments9[[#This Row],[total cost]]</f>
        <v>4389.07</v>
      </c>
      <c r="R4752" s="4" t="str">
        <f>IF(shipments9[[#This Row],[Gross Profit]]&lt;0,"Loss","Profit")</f>
        <v>Profit</v>
      </c>
      <c r="S4752" s="9">
        <f>shipments9[[#This Row],[Gross Profit]]/shipments9[[#This Row],[Amount]]</f>
        <v>0.59219726101329007</v>
      </c>
      <c r="T4752" s="11">
        <f>shipments9[[#This Row],[Amount]]/shipments9[[#This Row],[Boxes]]</f>
        <v>18.955242966751918</v>
      </c>
    </row>
    <row r="4753" spans="1:20" hidden="1" x14ac:dyDescent="0.25">
      <c r="A4753" t="s">
        <v>4950</v>
      </c>
      <c r="B4753" t="s">
        <v>86</v>
      </c>
      <c r="C4753" t="s">
        <v>153</v>
      </c>
      <c r="D4753" t="s">
        <v>28</v>
      </c>
      <c r="E4753" s="1">
        <v>45030</v>
      </c>
      <c r="F4753" s="1" t="str">
        <f>TEXT(shipments9[[#This Row],[Shipdate]],"ddd")</f>
        <v>Fri</v>
      </c>
      <c r="G4753" s="1" t="str">
        <f>IF(OR(shipments9[[#This Row],[Day Name]]="Sat",shipments9[[#This Row],[Day Name]]="Sun"),"Weekend","Weekday")</f>
        <v>Weekday</v>
      </c>
      <c r="H4753">
        <v>3933</v>
      </c>
      <c r="I4753">
        <v>232</v>
      </c>
      <c r="J4753" t="s">
        <v>172</v>
      </c>
      <c r="K4753" t="s">
        <v>8151</v>
      </c>
      <c r="L4753" t="s">
        <v>8154</v>
      </c>
      <c r="M4753">
        <v>4</v>
      </c>
      <c r="N4753" t="s">
        <v>8158</v>
      </c>
      <c r="O4753" s="4">
        <f>INDEX(products[Cost_per_box], MATCH(shipments9[[#This Row],[PID]], products[PID], 0))</f>
        <v>9.57</v>
      </c>
      <c r="P4753" s="4">
        <f>shipments9[[#This Row],[Boxes]]*shipments9[[#This Row],[Cost Per Box]]</f>
        <v>2220.2400000000002</v>
      </c>
      <c r="Q4753" s="4">
        <f>shipments9[[#This Row],[Amount]] -shipments9[[#This Row],[total cost]]</f>
        <v>1712.7599999999998</v>
      </c>
      <c r="R4753" s="4" t="str">
        <f>IF(shipments9[[#This Row],[Gross Profit]]&lt;0,"Loss","Profit")</f>
        <v>Profit</v>
      </c>
      <c r="S4753" s="9">
        <f>shipments9[[#This Row],[Gross Profit]]/shipments9[[#This Row],[Amount]]</f>
        <v>0.43548436308161703</v>
      </c>
      <c r="T4753" s="11">
        <f>shipments9[[#This Row],[Amount]]/shipments9[[#This Row],[Boxes]]</f>
        <v>16.952586206896552</v>
      </c>
    </row>
    <row r="4754" spans="1:20" hidden="1" x14ac:dyDescent="0.25">
      <c r="A4754" t="s">
        <v>4951</v>
      </c>
      <c r="B4754" t="s">
        <v>86</v>
      </c>
      <c r="C4754" t="s">
        <v>157</v>
      </c>
      <c r="D4754" t="s">
        <v>28</v>
      </c>
      <c r="E4754" s="1">
        <v>45243</v>
      </c>
      <c r="F4754" s="1" t="str">
        <f>TEXT(shipments9[[#This Row],[Shipdate]],"ddd")</f>
        <v>Mon</v>
      </c>
      <c r="G4754" s="1" t="str">
        <f>IF(OR(shipments9[[#This Row],[Day Name]]="Sat",shipments9[[#This Row],[Day Name]]="Sun"),"Weekend","Weekday")</f>
        <v>Weekday</v>
      </c>
      <c r="H4754">
        <v>2614.5</v>
      </c>
      <c r="I4754">
        <v>291</v>
      </c>
      <c r="J4754" t="s">
        <v>172</v>
      </c>
      <c r="K4754" t="s">
        <v>8151</v>
      </c>
      <c r="L4754" t="s">
        <v>8152</v>
      </c>
      <c r="M4754">
        <v>11</v>
      </c>
      <c r="N4754" t="s">
        <v>8165</v>
      </c>
      <c r="O4754" s="4">
        <f>INDEX(products[Cost_per_box], MATCH(shipments9[[#This Row],[PID]], products[PID], 0))</f>
        <v>6.8</v>
      </c>
      <c r="P4754" s="4">
        <f>shipments9[[#This Row],[Boxes]]*shipments9[[#This Row],[Cost Per Box]]</f>
        <v>1978.8</v>
      </c>
      <c r="Q4754" s="4">
        <f>shipments9[[#This Row],[Amount]] -shipments9[[#This Row],[total cost]]</f>
        <v>635.70000000000005</v>
      </c>
      <c r="R4754" s="4" t="str">
        <f>IF(shipments9[[#This Row],[Gross Profit]]&lt;0,"Loss","Profit")</f>
        <v>Profit</v>
      </c>
      <c r="S4754" s="9">
        <f>shipments9[[#This Row],[Gross Profit]]/shipments9[[#This Row],[Amount]]</f>
        <v>0.24314400458978774</v>
      </c>
      <c r="T4754" s="11">
        <f>shipments9[[#This Row],[Amount]]/shipments9[[#This Row],[Boxes]]</f>
        <v>8.9845360824742269</v>
      </c>
    </row>
    <row r="4755" spans="1:20" hidden="1" x14ac:dyDescent="0.25">
      <c r="A4755" t="s">
        <v>4952</v>
      </c>
      <c r="B4755" t="s">
        <v>86</v>
      </c>
      <c r="C4755" t="s">
        <v>161</v>
      </c>
      <c r="D4755" t="s">
        <v>28</v>
      </c>
      <c r="E4755" s="1">
        <v>44958</v>
      </c>
      <c r="F4755" s="1" t="str">
        <f>TEXT(shipments9[[#This Row],[Shipdate]],"ddd")</f>
        <v>Wed</v>
      </c>
      <c r="G4755" s="1" t="str">
        <f>IF(OR(shipments9[[#This Row],[Day Name]]="Sat",shipments9[[#This Row],[Day Name]]="Sun"),"Weekend","Weekday")</f>
        <v>Weekday</v>
      </c>
      <c r="H4755">
        <v>9281.25</v>
      </c>
      <c r="I4755">
        <v>929</v>
      </c>
      <c r="J4755" t="s">
        <v>172</v>
      </c>
      <c r="K4755" t="s">
        <v>8151</v>
      </c>
      <c r="L4755" t="s">
        <v>8156</v>
      </c>
      <c r="M4755">
        <v>2</v>
      </c>
      <c r="N4755" t="s">
        <v>8157</v>
      </c>
      <c r="O4755" s="4">
        <f>INDEX(products[Cost_per_box], MATCH(shipments9[[#This Row],[PID]], products[PID], 0))</f>
        <v>2.76</v>
      </c>
      <c r="P4755" s="4">
        <f>shipments9[[#This Row],[Boxes]]*shipments9[[#This Row],[Cost Per Box]]</f>
        <v>2564.04</v>
      </c>
      <c r="Q4755" s="4">
        <f>shipments9[[#This Row],[Amount]] -shipments9[[#This Row],[total cost]]</f>
        <v>6717.21</v>
      </c>
      <c r="R4755" s="4" t="str">
        <f>IF(shipments9[[#This Row],[Gross Profit]]&lt;0,"Loss","Profit")</f>
        <v>Profit</v>
      </c>
      <c r="S4755" s="9">
        <f>shipments9[[#This Row],[Gross Profit]]/shipments9[[#This Row],[Amount]]</f>
        <v>0.72373979797979804</v>
      </c>
      <c r="T4755" s="11">
        <f>shipments9[[#This Row],[Amount]]/shipments9[[#This Row],[Boxes]]</f>
        <v>9.990581270182993</v>
      </c>
    </row>
    <row r="4756" spans="1:20" hidden="1" x14ac:dyDescent="0.25">
      <c r="A4756" t="s">
        <v>4953</v>
      </c>
      <c r="B4756" t="s">
        <v>86</v>
      </c>
      <c r="C4756" t="s">
        <v>161</v>
      </c>
      <c r="D4756" t="s">
        <v>28</v>
      </c>
      <c r="E4756" s="1">
        <v>45128</v>
      </c>
      <c r="F4756" s="1" t="str">
        <f>TEXT(shipments9[[#This Row],[Shipdate]],"ddd")</f>
        <v>Fri</v>
      </c>
      <c r="G4756" s="1" t="str">
        <f>IF(OR(shipments9[[#This Row],[Day Name]]="Sat",shipments9[[#This Row],[Day Name]]="Sun"),"Weekend","Weekday")</f>
        <v>Weekday</v>
      </c>
      <c r="H4756">
        <v>3431.25</v>
      </c>
      <c r="I4756">
        <v>286</v>
      </c>
      <c r="J4756" t="s">
        <v>172</v>
      </c>
      <c r="K4756" t="s">
        <v>8151</v>
      </c>
      <c r="L4756" t="s">
        <v>8160</v>
      </c>
      <c r="M4756">
        <v>7</v>
      </c>
      <c r="N4756" t="s">
        <v>8161</v>
      </c>
      <c r="O4756" s="4">
        <f>INDEX(products[Cost_per_box], MATCH(shipments9[[#This Row],[PID]], products[PID], 0))</f>
        <v>2.76</v>
      </c>
      <c r="P4756" s="4">
        <f>shipments9[[#This Row],[Boxes]]*shipments9[[#This Row],[Cost Per Box]]</f>
        <v>789.3599999999999</v>
      </c>
      <c r="Q4756" s="4">
        <f>shipments9[[#This Row],[Amount]] -shipments9[[#This Row],[total cost]]</f>
        <v>2641.8900000000003</v>
      </c>
      <c r="R4756" s="4" t="str">
        <f>IF(shipments9[[#This Row],[Gross Profit]]&lt;0,"Loss","Profit")</f>
        <v>Profit</v>
      </c>
      <c r="S4756" s="9">
        <f>shipments9[[#This Row],[Gross Profit]]/shipments9[[#This Row],[Amount]]</f>
        <v>0.76994972677595641</v>
      </c>
      <c r="T4756" s="11">
        <f>shipments9[[#This Row],[Amount]]/shipments9[[#This Row],[Boxes]]</f>
        <v>11.997377622377622</v>
      </c>
    </row>
    <row r="4757" spans="1:20" hidden="1" x14ac:dyDescent="0.25">
      <c r="A4757" t="s">
        <v>4954</v>
      </c>
      <c r="B4757" t="s">
        <v>86</v>
      </c>
      <c r="C4757" t="s">
        <v>121</v>
      </c>
      <c r="D4757" t="s">
        <v>28</v>
      </c>
      <c r="E4757" s="1">
        <v>45446</v>
      </c>
      <c r="F4757" s="1" t="str">
        <f>TEXT(shipments9[[#This Row],[Shipdate]],"ddd")</f>
        <v>Mon</v>
      </c>
      <c r="G4757" s="1" t="str">
        <f>IF(OR(shipments9[[#This Row],[Day Name]]="Sat",shipments9[[#This Row],[Day Name]]="Sun"),"Weekend","Weekday")</f>
        <v>Weekday</v>
      </c>
      <c r="H4757">
        <v>8106.75</v>
      </c>
      <c r="I4757">
        <v>580</v>
      </c>
      <c r="J4757" t="s">
        <v>172</v>
      </c>
      <c r="K4757" t="s">
        <v>8155</v>
      </c>
      <c r="L4757" t="s">
        <v>8154</v>
      </c>
      <c r="M4757">
        <v>6</v>
      </c>
      <c r="N4757" t="s">
        <v>8159</v>
      </c>
      <c r="O4757" s="4">
        <f>INDEX(products[Cost_per_box], MATCH(shipments9[[#This Row],[PID]], products[PID], 0))</f>
        <v>5.26</v>
      </c>
      <c r="P4757" s="4">
        <f>shipments9[[#This Row],[Boxes]]*shipments9[[#This Row],[Cost Per Box]]</f>
        <v>3050.7999999999997</v>
      </c>
      <c r="Q4757" s="4">
        <f>shipments9[[#This Row],[Amount]] -shipments9[[#This Row],[total cost]]</f>
        <v>5055.9500000000007</v>
      </c>
      <c r="R4757" s="4" t="str">
        <f>IF(shipments9[[#This Row],[Gross Profit]]&lt;0,"Loss","Profit")</f>
        <v>Profit</v>
      </c>
      <c r="S4757" s="9">
        <f>shipments9[[#This Row],[Gross Profit]]/shipments9[[#This Row],[Amount]]</f>
        <v>0.62367163166497064</v>
      </c>
      <c r="T4757" s="11">
        <f>shipments9[[#This Row],[Amount]]/shipments9[[#This Row],[Boxes]]</f>
        <v>13.977155172413793</v>
      </c>
    </row>
    <row r="4758" spans="1:20" hidden="1" x14ac:dyDescent="0.25">
      <c r="A4758" t="s">
        <v>4955</v>
      </c>
      <c r="B4758" t="s">
        <v>86</v>
      </c>
      <c r="C4758" t="s">
        <v>139</v>
      </c>
      <c r="D4758" t="s">
        <v>28</v>
      </c>
      <c r="E4758" s="1">
        <v>45343</v>
      </c>
      <c r="F4758" s="1" t="str">
        <f>TEXT(shipments9[[#This Row],[Shipdate]],"ddd")</f>
        <v>Wed</v>
      </c>
      <c r="G4758" s="1" t="str">
        <f>IF(OR(shipments9[[#This Row],[Day Name]]="Sat",shipments9[[#This Row],[Day Name]]="Sun"),"Weekend","Weekday")</f>
        <v>Weekday</v>
      </c>
      <c r="H4758">
        <v>1064.25</v>
      </c>
      <c r="I4758">
        <v>51</v>
      </c>
      <c r="J4758" t="s">
        <v>172</v>
      </c>
      <c r="K4758" t="s">
        <v>8155</v>
      </c>
      <c r="L4758" t="s">
        <v>8156</v>
      </c>
      <c r="M4758">
        <v>2</v>
      </c>
      <c r="N4758" t="s">
        <v>8157</v>
      </c>
      <c r="O4758" s="4">
        <f>INDEX(products[Cost_per_box], MATCH(shipments9[[#This Row],[PID]], products[PID], 0))</f>
        <v>3.68</v>
      </c>
      <c r="P4758" s="4">
        <f>shipments9[[#This Row],[Boxes]]*shipments9[[#This Row],[Cost Per Box]]</f>
        <v>187.68</v>
      </c>
      <c r="Q4758" s="4">
        <f>shipments9[[#This Row],[Amount]] -shipments9[[#This Row],[total cost]]</f>
        <v>876.56999999999994</v>
      </c>
      <c r="R4758" s="4" t="str">
        <f>IF(shipments9[[#This Row],[Gross Profit]]&lt;0,"Loss","Profit")</f>
        <v>Profit</v>
      </c>
      <c r="S4758" s="9">
        <f>shipments9[[#This Row],[Gross Profit]]/shipments9[[#This Row],[Amount]]</f>
        <v>0.82365045806906267</v>
      </c>
      <c r="T4758" s="11">
        <f>shipments9[[#This Row],[Amount]]/shipments9[[#This Row],[Boxes]]</f>
        <v>20.867647058823529</v>
      </c>
    </row>
    <row r="4759" spans="1:20" hidden="1" x14ac:dyDescent="0.25">
      <c r="A4759" t="s">
        <v>4956</v>
      </c>
      <c r="B4759" t="s">
        <v>86</v>
      </c>
      <c r="C4759" t="s">
        <v>151</v>
      </c>
      <c r="D4759" t="s">
        <v>28</v>
      </c>
      <c r="E4759" s="1">
        <v>45169</v>
      </c>
      <c r="F4759" s="1" t="str">
        <f>TEXT(shipments9[[#This Row],[Shipdate]],"ddd")</f>
        <v>Thu</v>
      </c>
      <c r="G4759" s="1" t="str">
        <f>IF(OR(shipments9[[#This Row],[Day Name]]="Sat",shipments9[[#This Row],[Day Name]]="Sun"),"Weekend","Weekday")</f>
        <v>Weekday</v>
      </c>
      <c r="H4759">
        <v>222.75</v>
      </c>
      <c r="I4759">
        <v>11</v>
      </c>
      <c r="J4759" t="s">
        <v>172</v>
      </c>
      <c r="K4759" t="s">
        <v>8151</v>
      </c>
      <c r="L4759" t="s">
        <v>8160</v>
      </c>
      <c r="M4759">
        <v>8</v>
      </c>
      <c r="N4759" t="s">
        <v>8162</v>
      </c>
      <c r="O4759" s="4">
        <f>INDEX(products[Cost_per_box], MATCH(shipments9[[#This Row],[PID]], products[PID], 0))</f>
        <v>12.41</v>
      </c>
      <c r="P4759" s="4">
        <f>shipments9[[#This Row],[Boxes]]*shipments9[[#This Row],[Cost Per Box]]</f>
        <v>136.51</v>
      </c>
      <c r="Q4759" s="4">
        <f>shipments9[[#This Row],[Amount]] -shipments9[[#This Row],[total cost]]</f>
        <v>86.240000000000009</v>
      </c>
      <c r="R4759" s="4" t="str">
        <f>IF(shipments9[[#This Row],[Gross Profit]]&lt;0,"Loss","Profit")</f>
        <v>Profit</v>
      </c>
      <c r="S4759" s="9">
        <f>shipments9[[#This Row],[Gross Profit]]/shipments9[[#This Row],[Amount]]</f>
        <v>0.38716049382716056</v>
      </c>
      <c r="T4759" s="11">
        <f>shipments9[[#This Row],[Amount]]/shipments9[[#This Row],[Boxes]]</f>
        <v>20.25</v>
      </c>
    </row>
    <row r="4760" spans="1:20" x14ac:dyDescent="0.25">
      <c r="A4760" t="s">
        <v>4957</v>
      </c>
      <c r="B4760" t="s">
        <v>86</v>
      </c>
      <c r="C4760" t="s">
        <v>155</v>
      </c>
      <c r="D4760" t="s">
        <v>28</v>
      </c>
      <c r="E4760" s="1">
        <v>45132</v>
      </c>
      <c r="F4760" s="1" t="str">
        <f>TEXT(shipments9[[#This Row],[Shipdate]],"ddd")</f>
        <v>Tue</v>
      </c>
      <c r="G4760" s="1" t="str">
        <f>IF(OR(shipments9[[#This Row],[Day Name]]="Sat",shipments9[[#This Row],[Day Name]]="Sun"),"Weekend","Weekday")</f>
        <v>Weekday</v>
      </c>
      <c r="H4760">
        <v>7346.25</v>
      </c>
      <c r="I4760">
        <v>919</v>
      </c>
      <c r="J4760" t="s">
        <v>172</v>
      </c>
      <c r="K4760" t="s">
        <v>8151</v>
      </c>
      <c r="L4760" t="s">
        <v>8160</v>
      </c>
      <c r="M4760">
        <v>7</v>
      </c>
      <c r="N4760" t="s">
        <v>8161</v>
      </c>
      <c r="O4760" s="4">
        <f>INDEX(products[Cost_per_box], MATCH(shipments9[[#This Row],[PID]], products[PID], 0))</f>
        <v>8.43</v>
      </c>
      <c r="P4760" s="4">
        <f>shipments9[[#This Row],[Boxes]]*shipments9[[#This Row],[Cost Per Box]]</f>
        <v>7747.17</v>
      </c>
      <c r="Q4760" s="4">
        <f>shipments9[[#This Row],[Amount]] -shipments9[[#This Row],[total cost]]</f>
        <v>-400.92000000000007</v>
      </c>
      <c r="R4760" s="4" t="str">
        <f>IF(shipments9[[#This Row],[Gross Profit]]&lt;0,"Loss","Profit")</f>
        <v>Loss</v>
      </c>
      <c r="S4760" s="9">
        <f>shipments9[[#This Row],[Gross Profit]]/shipments9[[#This Row],[Amount]]</f>
        <v>-5.4574783052577854E-2</v>
      </c>
      <c r="T4760" s="11">
        <f>shipments9[[#This Row],[Amount]]/shipments9[[#This Row],[Boxes]]</f>
        <v>7.9937431991294883</v>
      </c>
    </row>
    <row r="4761" spans="1:20" hidden="1" x14ac:dyDescent="0.25">
      <c r="A4761" t="s">
        <v>4958</v>
      </c>
      <c r="B4761" t="s">
        <v>86</v>
      </c>
      <c r="C4761" t="s">
        <v>159</v>
      </c>
      <c r="D4761" t="s">
        <v>28</v>
      </c>
      <c r="E4761" s="1">
        <v>45113</v>
      </c>
      <c r="F4761" s="1" t="str">
        <f>TEXT(shipments9[[#This Row],[Shipdate]],"ddd")</f>
        <v>Thu</v>
      </c>
      <c r="G4761" s="1" t="str">
        <f>IF(OR(shipments9[[#This Row],[Day Name]]="Sat",shipments9[[#This Row],[Day Name]]="Sun"),"Weekend","Weekday")</f>
        <v>Weekday</v>
      </c>
      <c r="H4761">
        <v>5897.25</v>
      </c>
      <c r="I4761">
        <v>219</v>
      </c>
      <c r="J4761" t="s">
        <v>172</v>
      </c>
      <c r="K4761" t="s">
        <v>8151</v>
      </c>
      <c r="L4761" t="s">
        <v>8160</v>
      </c>
      <c r="M4761">
        <v>7</v>
      </c>
      <c r="N4761" t="s">
        <v>8161</v>
      </c>
      <c r="O4761" s="4">
        <f>INDEX(products[Cost_per_box], MATCH(shipments9[[#This Row],[PID]], products[PID], 0))</f>
        <v>5.04</v>
      </c>
      <c r="P4761" s="4">
        <f>shipments9[[#This Row],[Boxes]]*shipments9[[#This Row],[Cost Per Box]]</f>
        <v>1103.76</v>
      </c>
      <c r="Q4761" s="4">
        <f>shipments9[[#This Row],[Amount]] -shipments9[[#This Row],[total cost]]</f>
        <v>4793.49</v>
      </c>
      <c r="R4761" s="4" t="str">
        <f>IF(shipments9[[#This Row],[Gross Profit]]&lt;0,"Loss","Profit")</f>
        <v>Profit</v>
      </c>
      <c r="S4761" s="9">
        <f>shipments9[[#This Row],[Gross Profit]]/shipments9[[#This Row],[Amount]]</f>
        <v>0.8128347958794353</v>
      </c>
      <c r="T4761" s="11">
        <f>shipments9[[#This Row],[Amount]]/shipments9[[#This Row],[Boxes]]</f>
        <v>26.92808219178082</v>
      </c>
    </row>
    <row r="4762" spans="1:20" hidden="1" x14ac:dyDescent="0.25">
      <c r="A4762" t="s">
        <v>4959</v>
      </c>
      <c r="B4762" t="s">
        <v>86</v>
      </c>
      <c r="C4762" t="s">
        <v>159</v>
      </c>
      <c r="D4762" t="s">
        <v>28</v>
      </c>
      <c r="E4762" s="1">
        <v>45287</v>
      </c>
      <c r="F4762" s="1" t="str">
        <f>TEXT(shipments9[[#This Row],[Shipdate]],"ddd")</f>
        <v>Wed</v>
      </c>
      <c r="G4762" s="1" t="str">
        <f>IF(OR(shipments9[[#This Row],[Day Name]]="Sat",shipments9[[#This Row],[Day Name]]="Sun"),"Weekend","Weekday")</f>
        <v>Weekday</v>
      </c>
      <c r="H4762">
        <v>1741.5</v>
      </c>
      <c r="I4762">
        <v>65</v>
      </c>
      <c r="J4762" t="s">
        <v>172</v>
      </c>
      <c r="K4762" t="s">
        <v>8151</v>
      </c>
      <c r="L4762" t="s">
        <v>8152</v>
      </c>
      <c r="M4762">
        <v>12</v>
      </c>
      <c r="N4762" t="s">
        <v>8166</v>
      </c>
      <c r="O4762" s="4">
        <f>INDEX(products[Cost_per_box], MATCH(shipments9[[#This Row],[PID]], products[PID], 0))</f>
        <v>5.04</v>
      </c>
      <c r="P4762" s="4">
        <f>shipments9[[#This Row],[Boxes]]*shipments9[[#This Row],[Cost Per Box]]</f>
        <v>327.60000000000002</v>
      </c>
      <c r="Q4762" s="4">
        <f>shipments9[[#This Row],[Amount]] -shipments9[[#This Row],[total cost]]</f>
        <v>1413.9</v>
      </c>
      <c r="R4762" s="4" t="str">
        <f>IF(shipments9[[#This Row],[Gross Profit]]&lt;0,"Loss","Profit")</f>
        <v>Profit</v>
      </c>
      <c r="S4762" s="9">
        <f>shipments9[[#This Row],[Gross Profit]]/shipments9[[#This Row],[Amount]]</f>
        <v>0.81188630490956082</v>
      </c>
      <c r="T4762" s="11">
        <f>shipments9[[#This Row],[Amount]]/shipments9[[#This Row],[Boxes]]</f>
        <v>26.792307692307691</v>
      </c>
    </row>
    <row r="4763" spans="1:20" hidden="1" x14ac:dyDescent="0.25">
      <c r="A4763" t="s">
        <v>4960</v>
      </c>
      <c r="B4763" t="s">
        <v>86</v>
      </c>
      <c r="C4763" t="s">
        <v>159</v>
      </c>
      <c r="D4763" t="s">
        <v>28</v>
      </c>
      <c r="E4763" s="1">
        <v>45461</v>
      </c>
      <c r="F4763" s="1" t="str">
        <f>TEXT(shipments9[[#This Row],[Shipdate]],"ddd")</f>
        <v>Tue</v>
      </c>
      <c r="G4763" s="1" t="str">
        <f>IF(OR(shipments9[[#This Row],[Day Name]]="Sat",shipments9[[#This Row],[Day Name]]="Sun"),"Weekend","Weekday")</f>
        <v>Weekday</v>
      </c>
      <c r="H4763">
        <v>4547.25</v>
      </c>
      <c r="I4763">
        <v>175</v>
      </c>
      <c r="J4763" t="s">
        <v>172</v>
      </c>
      <c r="K4763" t="s">
        <v>8155</v>
      </c>
      <c r="L4763" t="s">
        <v>8154</v>
      </c>
      <c r="M4763">
        <v>6</v>
      </c>
      <c r="N4763" t="s">
        <v>8159</v>
      </c>
      <c r="O4763" s="4">
        <f>INDEX(products[Cost_per_box], MATCH(shipments9[[#This Row],[PID]], products[PID], 0))</f>
        <v>5.04</v>
      </c>
      <c r="P4763" s="4">
        <f>shipments9[[#This Row],[Boxes]]*shipments9[[#This Row],[Cost Per Box]]</f>
        <v>882</v>
      </c>
      <c r="Q4763" s="4">
        <f>shipments9[[#This Row],[Amount]] -shipments9[[#This Row],[total cost]]</f>
        <v>3665.25</v>
      </c>
      <c r="R4763" s="4" t="str">
        <f>IF(shipments9[[#This Row],[Gross Profit]]&lt;0,"Loss","Profit")</f>
        <v>Profit</v>
      </c>
      <c r="S4763" s="9">
        <f>shipments9[[#This Row],[Gross Profit]]/shipments9[[#This Row],[Amount]]</f>
        <v>0.8060366155368629</v>
      </c>
      <c r="T4763" s="11">
        <f>shipments9[[#This Row],[Amount]]/shipments9[[#This Row],[Boxes]]</f>
        <v>25.984285714285715</v>
      </c>
    </row>
    <row r="4764" spans="1:20" hidden="1" x14ac:dyDescent="0.25">
      <c r="A4764" t="s">
        <v>4961</v>
      </c>
      <c r="B4764" t="s">
        <v>86</v>
      </c>
      <c r="C4764" t="s">
        <v>161</v>
      </c>
      <c r="D4764" t="s">
        <v>28</v>
      </c>
      <c r="E4764" s="1">
        <v>45175</v>
      </c>
      <c r="F4764" s="1" t="str">
        <f>TEXT(shipments9[[#This Row],[Shipdate]],"ddd")</f>
        <v>Wed</v>
      </c>
      <c r="G4764" s="1" t="str">
        <f>IF(OR(shipments9[[#This Row],[Day Name]]="Sat",shipments9[[#This Row],[Day Name]]="Sun"),"Weekend","Weekday")</f>
        <v>Weekday</v>
      </c>
      <c r="H4764">
        <v>1755</v>
      </c>
      <c r="I4764">
        <v>220</v>
      </c>
      <c r="J4764" t="s">
        <v>172</v>
      </c>
      <c r="K4764" t="s">
        <v>8151</v>
      </c>
      <c r="L4764" t="s">
        <v>8160</v>
      </c>
      <c r="M4764">
        <v>9</v>
      </c>
      <c r="N4764" t="s">
        <v>8167</v>
      </c>
      <c r="O4764" s="4">
        <f>INDEX(products[Cost_per_box], MATCH(shipments9[[#This Row],[PID]], products[PID], 0))</f>
        <v>2.76</v>
      </c>
      <c r="P4764" s="4">
        <f>shipments9[[#This Row],[Boxes]]*shipments9[[#This Row],[Cost Per Box]]</f>
        <v>607.19999999999993</v>
      </c>
      <c r="Q4764" s="4">
        <f>shipments9[[#This Row],[Amount]] -shipments9[[#This Row],[total cost]]</f>
        <v>1147.8000000000002</v>
      </c>
      <c r="R4764" s="4" t="str">
        <f>IF(shipments9[[#This Row],[Gross Profit]]&lt;0,"Loss","Profit")</f>
        <v>Profit</v>
      </c>
      <c r="S4764" s="9">
        <f>shipments9[[#This Row],[Gross Profit]]/shipments9[[#This Row],[Amount]]</f>
        <v>0.65401709401709407</v>
      </c>
      <c r="T4764" s="11">
        <f>shipments9[[#This Row],[Amount]]/shipments9[[#This Row],[Boxes]]</f>
        <v>7.9772727272727275</v>
      </c>
    </row>
    <row r="4765" spans="1:20" hidden="1" x14ac:dyDescent="0.25">
      <c r="A4765" t="s">
        <v>4962</v>
      </c>
      <c r="B4765" t="s">
        <v>86</v>
      </c>
      <c r="C4765" t="s">
        <v>163</v>
      </c>
      <c r="D4765" t="s">
        <v>28</v>
      </c>
      <c r="E4765" s="1">
        <v>45251</v>
      </c>
      <c r="F4765" s="1" t="str">
        <f>TEXT(shipments9[[#This Row],[Shipdate]],"ddd")</f>
        <v>Tue</v>
      </c>
      <c r="G4765" s="1" t="str">
        <f>IF(OR(shipments9[[#This Row],[Day Name]]="Sat",shipments9[[#This Row],[Day Name]]="Sun"),"Weekend","Weekday")</f>
        <v>Weekday</v>
      </c>
      <c r="H4765">
        <v>13995</v>
      </c>
      <c r="I4765">
        <v>1273</v>
      </c>
      <c r="J4765" t="s">
        <v>172</v>
      </c>
      <c r="K4765" t="s">
        <v>8151</v>
      </c>
      <c r="L4765" t="s">
        <v>8152</v>
      </c>
      <c r="M4765">
        <v>11</v>
      </c>
      <c r="N4765" t="s">
        <v>8165</v>
      </c>
      <c r="O4765" s="4">
        <f>INDEX(products[Cost_per_box], MATCH(shipments9[[#This Row],[PID]], products[PID], 0))</f>
        <v>3.32</v>
      </c>
      <c r="P4765" s="4">
        <f>shipments9[[#This Row],[Boxes]]*shipments9[[#This Row],[Cost Per Box]]</f>
        <v>4226.3599999999997</v>
      </c>
      <c r="Q4765" s="4">
        <f>shipments9[[#This Row],[Amount]] -shipments9[[#This Row],[total cost]]</f>
        <v>9768.64</v>
      </c>
      <c r="R4765" s="4" t="str">
        <f>IF(shipments9[[#This Row],[Gross Profit]]&lt;0,"Loss","Profit")</f>
        <v>Profit</v>
      </c>
      <c r="S4765" s="9">
        <f>shipments9[[#This Row],[Gross Profit]]/shipments9[[#This Row],[Amount]]</f>
        <v>0.69800928903179704</v>
      </c>
      <c r="T4765" s="11">
        <f>shipments9[[#This Row],[Amount]]/shipments9[[#This Row],[Boxes]]</f>
        <v>10.993715632364493</v>
      </c>
    </row>
    <row r="4766" spans="1:20" hidden="1" x14ac:dyDescent="0.25">
      <c r="A4766" t="s">
        <v>4963</v>
      </c>
      <c r="B4766" t="s">
        <v>86</v>
      </c>
      <c r="C4766" t="s">
        <v>163</v>
      </c>
      <c r="D4766" t="s">
        <v>28</v>
      </c>
      <c r="E4766" s="1">
        <v>45371</v>
      </c>
      <c r="F4766" s="1" t="str">
        <f>TEXT(shipments9[[#This Row],[Shipdate]],"ddd")</f>
        <v>Wed</v>
      </c>
      <c r="G4766" s="1" t="str">
        <f>IF(OR(shipments9[[#This Row],[Day Name]]="Sat",shipments9[[#This Row],[Day Name]]="Sun"),"Weekend","Weekday")</f>
        <v>Weekday</v>
      </c>
      <c r="H4766">
        <v>4135.5</v>
      </c>
      <c r="I4766">
        <v>376</v>
      </c>
      <c r="J4766" t="s">
        <v>172</v>
      </c>
      <c r="K4766" t="s">
        <v>8155</v>
      </c>
      <c r="L4766" t="s">
        <v>8156</v>
      </c>
      <c r="M4766">
        <v>3</v>
      </c>
      <c r="N4766" t="s">
        <v>8164</v>
      </c>
      <c r="O4766" s="4">
        <f>INDEX(products[Cost_per_box], MATCH(shipments9[[#This Row],[PID]], products[PID], 0))</f>
        <v>3.32</v>
      </c>
      <c r="P4766" s="4">
        <f>shipments9[[#This Row],[Boxes]]*shipments9[[#This Row],[Cost Per Box]]</f>
        <v>1248.32</v>
      </c>
      <c r="Q4766" s="4">
        <f>shipments9[[#This Row],[Amount]] -shipments9[[#This Row],[total cost]]</f>
        <v>2887.1800000000003</v>
      </c>
      <c r="R4766" s="4" t="str">
        <f>IF(shipments9[[#This Row],[Gross Profit]]&lt;0,"Loss","Profit")</f>
        <v>Profit</v>
      </c>
      <c r="S4766" s="9">
        <f>shipments9[[#This Row],[Gross Profit]]/shipments9[[#This Row],[Amount]]</f>
        <v>0.6981453270463065</v>
      </c>
      <c r="T4766" s="11">
        <f>shipments9[[#This Row],[Amount]]/shipments9[[#This Row],[Boxes]]</f>
        <v>10.998670212765957</v>
      </c>
    </row>
    <row r="4767" spans="1:20" hidden="1" x14ac:dyDescent="0.25">
      <c r="A4767" t="s">
        <v>4964</v>
      </c>
      <c r="B4767" t="s">
        <v>86</v>
      </c>
      <c r="C4767" t="s">
        <v>124</v>
      </c>
      <c r="D4767" t="s">
        <v>28</v>
      </c>
      <c r="E4767" s="1">
        <v>45119</v>
      </c>
      <c r="F4767" s="1" t="str">
        <f>TEXT(shipments9[[#This Row],[Shipdate]],"ddd")</f>
        <v>Wed</v>
      </c>
      <c r="G4767" s="1" t="str">
        <f>IF(OR(shipments9[[#This Row],[Day Name]]="Sat",shipments9[[#This Row],[Day Name]]="Sun"),"Weekend","Weekday")</f>
        <v>Weekday</v>
      </c>
      <c r="H4767">
        <v>13666.5</v>
      </c>
      <c r="I4767">
        <v>1052</v>
      </c>
      <c r="J4767" t="s">
        <v>172</v>
      </c>
      <c r="K4767" t="s">
        <v>8151</v>
      </c>
      <c r="L4767" t="s">
        <v>8160</v>
      </c>
      <c r="M4767">
        <v>7</v>
      </c>
      <c r="N4767" t="s">
        <v>8161</v>
      </c>
      <c r="O4767" s="4">
        <f>INDEX(products[Cost_per_box], MATCH(shipments9[[#This Row],[PID]], products[PID], 0))</f>
        <v>7.48</v>
      </c>
      <c r="P4767" s="4">
        <f>shipments9[[#This Row],[Boxes]]*shipments9[[#This Row],[Cost Per Box]]</f>
        <v>7868.96</v>
      </c>
      <c r="Q4767" s="4">
        <f>shipments9[[#This Row],[Amount]] -shipments9[[#This Row],[total cost]]</f>
        <v>5797.54</v>
      </c>
      <c r="R4767" s="4" t="str">
        <f>IF(shipments9[[#This Row],[Gross Profit]]&lt;0,"Loss","Profit")</f>
        <v>Profit</v>
      </c>
      <c r="S4767" s="9">
        <f>shipments9[[#This Row],[Gross Profit]]/shipments9[[#This Row],[Amount]]</f>
        <v>0.42421541726118611</v>
      </c>
      <c r="T4767" s="11">
        <f>shipments9[[#This Row],[Amount]]/shipments9[[#This Row],[Boxes]]</f>
        <v>12.990969581749049</v>
      </c>
    </row>
    <row r="4768" spans="1:20" hidden="1" x14ac:dyDescent="0.25">
      <c r="A4768" t="s">
        <v>4965</v>
      </c>
      <c r="B4768" t="s">
        <v>86</v>
      </c>
      <c r="C4768" t="s">
        <v>137</v>
      </c>
      <c r="D4768" t="s">
        <v>28</v>
      </c>
      <c r="E4768" s="1">
        <v>45371</v>
      </c>
      <c r="F4768" s="1" t="str">
        <f>TEXT(shipments9[[#This Row],[Shipdate]],"ddd")</f>
        <v>Wed</v>
      </c>
      <c r="G4768" s="1" t="str">
        <f>IF(OR(shipments9[[#This Row],[Day Name]]="Sat",shipments9[[#This Row],[Day Name]]="Sun"),"Weekend","Weekday")</f>
        <v>Weekday</v>
      </c>
      <c r="H4768">
        <v>6174</v>
      </c>
      <c r="I4768">
        <v>281</v>
      </c>
      <c r="J4768" t="s">
        <v>172</v>
      </c>
      <c r="K4768" t="s">
        <v>8155</v>
      </c>
      <c r="L4768" t="s">
        <v>8156</v>
      </c>
      <c r="M4768">
        <v>3</v>
      </c>
      <c r="N4768" t="s">
        <v>8164</v>
      </c>
      <c r="O4768" s="4">
        <f>INDEX(products[Cost_per_box], MATCH(shipments9[[#This Row],[PID]], products[PID], 0))</f>
        <v>7.73</v>
      </c>
      <c r="P4768" s="4">
        <f>shipments9[[#This Row],[Boxes]]*shipments9[[#This Row],[Cost Per Box]]</f>
        <v>2172.13</v>
      </c>
      <c r="Q4768" s="4">
        <f>shipments9[[#This Row],[Amount]] -shipments9[[#This Row],[total cost]]</f>
        <v>4001.87</v>
      </c>
      <c r="R4768" s="4" t="str">
        <f>IF(shipments9[[#This Row],[Gross Profit]]&lt;0,"Loss","Profit")</f>
        <v>Profit</v>
      </c>
      <c r="S4768" s="9">
        <f>shipments9[[#This Row],[Gross Profit]]/shipments9[[#This Row],[Amount]]</f>
        <v>0.64818108195659219</v>
      </c>
      <c r="T4768" s="11">
        <f>shipments9[[#This Row],[Amount]]/shipments9[[#This Row],[Boxes]]</f>
        <v>21.971530249110319</v>
      </c>
    </row>
    <row r="4769" spans="1:20" hidden="1" x14ac:dyDescent="0.25">
      <c r="A4769" t="s">
        <v>4966</v>
      </c>
      <c r="B4769" t="s">
        <v>86</v>
      </c>
      <c r="C4769" t="s">
        <v>143</v>
      </c>
      <c r="D4769" t="s">
        <v>28</v>
      </c>
      <c r="E4769" s="1">
        <v>45392</v>
      </c>
      <c r="F4769" s="1" t="str">
        <f>TEXT(shipments9[[#This Row],[Shipdate]],"ddd")</f>
        <v>Wed</v>
      </c>
      <c r="G4769" s="1" t="str">
        <f>IF(OR(shipments9[[#This Row],[Day Name]]="Sat",shipments9[[#This Row],[Day Name]]="Sun"),"Weekend","Weekday")</f>
        <v>Weekday</v>
      </c>
      <c r="H4769">
        <v>12201.75</v>
      </c>
      <c r="I4769">
        <v>718</v>
      </c>
      <c r="J4769" t="s">
        <v>172</v>
      </c>
      <c r="K4769" t="s">
        <v>8155</v>
      </c>
      <c r="L4769" t="s">
        <v>8154</v>
      </c>
      <c r="M4769">
        <v>4</v>
      </c>
      <c r="N4769" t="s">
        <v>8158</v>
      </c>
      <c r="O4769" s="4">
        <f>INDEX(products[Cost_per_box], MATCH(shipments9[[#This Row],[PID]], products[PID], 0))</f>
        <v>10.23</v>
      </c>
      <c r="P4769" s="4">
        <f>shipments9[[#This Row],[Boxes]]*shipments9[[#This Row],[Cost Per Box]]</f>
        <v>7345.14</v>
      </c>
      <c r="Q4769" s="4">
        <f>shipments9[[#This Row],[Amount]] -shipments9[[#This Row],[total cost]]</f>
        <v>4856.6099999999997</v>
      </c>
      <c r="R4769" s="4" t="str">
        <f>IF(shipments9[[#This Row],[Gross Profit]]&lt;0,"Loss","Profit")</f>
        <v>Profit</v>
      </c>
      <c r="S4769" s="9">
        <f>shipments9[[#This Row],[Gross Profit]]/shipments9[[#This Row],[Amount]]</f>
        <v>0.39802569303583502</v>
      </c>
      <c r="T4769" s="11">
        <f>shipments9[[#This Row],[Amount]]/shipments9[[#This Row],[Boxes]]</f>
        <v>16.994080779944291</v>
      </c>
    </row>
    <row r="4770" spans="1:20" hidden="1" x14ac:dyDescent="0.25">
      <c r="A4770" t="s">
        <v>4967</v>
      </c>
      <c r="B4770" t="s">
        <v>86</v>
      </c>
      <c r="C4770" t="s">
        <v>145</v>
      </c>
      <c r="D4770" t="s">
        <v>28</v>
      </c>
      <c r="E4770" s="1">
        <v>45274</v>
      </c>
      <c r="F4770" s="1" t="str">
        <f>TEXT(shipments9[[#This Row],[Shipdate]],"ddd")</f>
        <v>Thu</v>
      </c>
      <c r="G4770" s="1" t="str">
        <f>IF(OR(shipments9[[#This Row],[Day Name]]="Sat",shipments9[[#This Row],[Day Name]]="Sun"),"Weekend","Weekday")</f>
        <v>Weekday</v>
      </c>
      <c r="H4770">
        <v>2115</v>
      </c>
      <c r="I4770">
        <v>133</v>
      </c>
      <c r="J4770" t="s">
        <v>172</v>
      </c>
      <c r="K4770" t="s">
        <v>8151</v>
      </c>
      <c r="L4770" t="s">
        <v>8152</v>
      </c>
      <c r="M4770">
        <v>12</v>
      </c>
      <c r="N4770" t="s">
        <v>8166</v>
      </c>
      <c r="O4770" s="4">
        <f>INDEX(products[Cost_per_box], MATCH(shipments9[[#This Row],[PID]], products[PID], 0))</f>
        <v>4.74</v>
      </c>
      <c r="P4770" s="4">
        <f>shipments9[[#This Row],[Boxes]]*shipments9[[#This Row],[Cost Per Box]]</f>
        <v>630.42000000000007</v>
      </c>
      <c r="Q4770" s="4">
        <f>shipments9[[#This Row],[Amount]] -shipments9[[#This Row],[total cost]]</f>
        <v>1484.58</v>
      </c>
      <c r="R4770" s="4" t="str">
        <f>IF(shipments9[[#This Row],[Gross Profit]]&lt;0,"Loss","Profit")</f>
        <v>Profit</v>
      </c>
      <c r="S4770" s="9">
        <f>shipments9[[#This Row],[Gross Profit]]/shipments9[[#This Row],[Amount]]</f>
        <v>0.70192907801418436</v>
      </c>
      <c r="T4770" s="11">
        <f>shipments9[[#This Row],[Amount]]/shipments9[[#This Row],[Boxes]]</f>
        <v>15.902255639097744</v>
      </c>
    </row>
    <row r="4771" spans="1:20" hidden="1" x14ac:dyDescent="0.25">
      <c r="A4771" t="s">
        <v>4968</v>
      </c>
      <c r="B4771" t="s">
        <v>89</v>
      </c>
      <c r="C4771" t="s">
        <v>121</v>
      </c>
      <c r="D4771" t="s">
        <v>28</v>
      </c>
      <c r="E4771" s="1">
        <v>45204</v>
      </c>
      <c r="F4771" s="1" t="str">
        <f>TEXT(shipments9[[#This Row],[Shipdate]],"ddd")</f>
        <v>Thu</v>
      </c>
      <c r="G4771" s="1" t="str">
        <f>IF(OR(shipments9[[#This Row],[Day Name]]="Sat",shipments9[[#This Row],[Day Name]]="Sun"),"Weekend","Weekday")</f>
        <v>Weekday</v>
      </c>
      <c r="H4771">
        <v>801</v>
      </c>
      <c r="I4771">
        <v>51</v>
      </c>
      <c r="J4771" t="s">
        <v>172</v>
      </c>
      <c r="K4771" t="s">
        <v>8151</v>
      </c>
      <c r="L4771" t="s">
        <v>8152</v>
      </c>
      <c r="M4771">
        <v>10</v>
      </c>
      <c r="N4771" t="s">
        <v>8153</v>
      </c>
      <c r="O4771" s="4">
        <f>INDEX(products[Cost_per_box], MATCH(shipments9[[#This Row],[PID]], products[PID], 0))</f>
        <v>5.26</v>
      </c>
      <c r="P4771" s="4">
        <f>shipments9[[#This Row],[Boxes]]*shipments9[[#This Row],[Cost Per Box]]</f>
        <v>268.26</v>
      </c>
      <c r="Q4771" s="4">
        <f>shipments9[[#This Row],[Amount]] -shipments9[[#This Row],[total cost]]</f>
        <v>532.74</v>
      </c>
      <c r="R4771" s="4" t="str">
        <f>IF(shipments9[[#This Row],[Gross Profit]]&lt;0,"Loss","Profit")</f>
        <v>Profit</v>
      </c>
      <c r="S4771" s="9">
        <f>shipments9[[#This Row],[Gross Profit]]/shipments9[[#This Row],[Amount]]</f>
        <v>0.66509363295880153</v>
      </c>
      <c r="T4771" s="11">
        <f>shipments9[[#This Row],[Amount]]/shipments9[[#This Row],[Boxes]]</f>
        <v>15.705882352941176</v>
      </c>
    </row>
    <row r="4772" spans="1:20" hidden="1" x14ac:dyDescent="0.25">
      <c r="A4772" t="s">
        <v>4969</v>
      </c>
      <c r="B4772" t="s">
        <v>89</v>
      </c>
      <c r="C4772" t="s">
        <v>132</v>
      </c>
      <c r="D4772" t="s">
        <v>28</v>
      </c>
      <c r="E4772" s="1">
        <v>45216</v>
      </c>
      <c r="F4772" s="1" t="str">
        <f>TEXT(shipments9[[#This Row],[Shipdate]],"ddd")</f>
        <v>Tue</v>
      </c>
      <c r="G4772" s="1" t="str">
        <f>IF(OR(shipments9[[#This Row],[Day Name]]="Sat",shipments9[[#This Row],[Day Name]]="Sun"),"Weekend","Weekday")</f>
        <v>Weekday</v>
      </c>
      <c r="H4772">
        <v>711</v>
      </c>
      <c r="I4772">
        <v>30</v>
      </c>
      <c r="J4772" t="s">
        <v>172</v>
      </c>
      <c r="K4772" t="s">
        <v>8151</v>
      </c>
      <c r="L4772" t="s">
        <v>8152</v>
      </c>
      <c r="M4772">
        <v>10</v>
      </c>
      <c r="N4772" t="s">
        <v>8153</v>
      </c>
      <c r="O4772" s="4">
        <f>INDEX(products[Cost_per_box], MATCH(shipments9[[#This Row],[PID]], products[PID], 0))</f>
        <v>6.31</v>
      </c>
      <c r="P4772" s="4">
        <f>shipments9[[#This Row],[Boxes]]*shipments9[[#This Row],[Cost Per Box]]</f>
        <v>189.29999999999998</v>
      </c>
      <c r="Q4772" s="4">
        <f>shipments9[[#This Row],[Amount]] -shipments9[[#This Row],[total cost]]</f>
        <v>521.70000000000005</v>
      </c>
      <c r="R4772" s="4" t="str">
        <f>IF(shipments9[[#This Row],[Gross Profit]]&lt;0,"Loss","Profit")</f>
        <v>Profit</v>
      </c>
      <c r="S4772" s="9">
        <f>shipments9[[#This Row],[Gross Profit]]/shipments9[[#This Row],[Amount]]</f>
        <v>0.73375527426160347</v>
      </c>
      <c r="T4772" s="11">
        <f>shipments9[[#This Row],[Amount]]/shipments9[[#This Row],[Boxes]]</f>
        <v>23.7</v>
      </c>
    </row>
    <row r="4773" spans="1:20" hidden="1" x14ac:dyDescent="0.25">
      <c r="A4773" t="s">
        <v>4970</v>
      </c>
      <c r="B4773" t="s">
        <v>89</v>
      </c>
      <c r="C4773" t="s">
        <v>141</v>
      </c>
      <c r="D4773" t="s">
        <v>28</v>
      </c>
      <c r="E4773" s="1">
        <v>45237</v>
      </c>
      <c r="F4773" s="1" t="str">
        <f>TEXT(shipments9[[#This Row],[Shipdate]],"ddd")</f>
        <v>Tue</v>
      </c>
      <c r="G4773" s="1" t="str">
        <f>IF(OR(shipments9[[#This Row],[Day Name]]="Sat",shipments9[[#This Row],[Day Name]]="Sun"),"Weekend","Weekday")</f>
        <v>Weekday</v>
      </c>
      <c r="H4773">
        <v>6032.25</v>
      </c>
      <c r="I4773">
        <v>403</v>
      </c>
      <c r="J4773" t="s">
        <v>172</v>
      </c>
      <c r="K4773" t="s">
        <v>8151</v>
      </c>
      <c r="L4773" t="s">
        <v>8152</v>
      </c>
      <c r="M4773">
        <v>11</v>
      </c>
      <c r="N4773" t="s">
        <v>8165</v>
      </c>
      <c r="O4773" s="4">
        <f>INDEX(products[Cost_per_box], MATCH(shipments9[[#This Row],[PID]], products[PID], 0))</f>
        <v>8.2200000000000006</v>
      </c>
      <c r="P4773" s="4">
        <f>shipments9[[#This Row],[Boxes]]*shipments9[[#This Row],[Cost Per Box]]</f>
        <v>3312.6600000000003</v>
      </c>
      <c r="Q4773" s="4">
        <f>shipments9[[#This Row],[Amount]] -shipments9[[#This Row],[total cost]]</f>
        <v>2719.5899999999997</v>
      </c>
      <c r="R4773" s="4" t="str">
        <f>IF(shipments9[[#This Row],[Gross Profit]]&lt;0,"Loss","Profit")</f>
        <v>Profit</v>
      </c>
      <c r="S4773" s="9">
        <f>shipments9[[#This Row],[Gross Profit]]/shipments9[[#This Row],[Amount]]</f>
        <v>0.4508417257242322</v>
      </c>
      <c r="T4773" s="11">
        <f>shipments9[[#This Row],[Amount]]/shipments9[[#This Row],[Boxes]]</f>
        <v>14.968362282878411</v>
      </c>
    </row>
    <row r="4774" spans="1:20" hidden="1" x14ac:dyDescent="0.25">
      <c r="A4774" t="s">
        <v>4971</v>
      </c>
      <c r="B4774" t="s">
        <v>89</v>
      </c>
      <c r="C4774" t="s">
        <v>159</v>
      </c>
      <c r="D4774" t="s">
        <v>28</v>
      </c>
      <c r="E4774" s="1">
        <v>45240</v>
      </c>
      <c r="F4774" s="1" t="str">
        <f>TEXT(shipments9[[#This Row],[Shipdate]],"ddd")</f>
        <v>Fri</v>
      </c>
      <c r="G4774" s="1" t="str">
        <f>IF(OR(shipments9[[#This Row],[Day Name]]="Sat",shipments9[[#This Row],[Day Name]]="Sun"),"Weekend","Weekday")</f>
        <v>Weekday</v>
      </c>
      <c r="H4774">
        <v>2774.25</v>
      </c>
      <c r="I4774">
        <v>100</v>
      </c>
      <c r="J4774" t="s">
        <v>172</v>
      </c>
      <c r="K4774" t="s">
        <v>8151</v>
      </c>
      <c r="L4774" t="s">
        <v>8152</v>
      </c>
      <c r="M4774">
        <v>11</v>
      </c>
      <c r="N4774" t="s">
        <v>8165</v>
      </c>
      <c r="O4774" s="4">
        <f>INDEX(products[Cost_per_box], MATCH(shipments9[[#This Row],[PID]], products[PID], 0))</f>
        <v>5.04</v>
      </c>
      <c r="P4774" s="4">
        <f>shipments9[[#This Row],[Boxes]]*shipments9[[#This Row],[Cost Per Box]]</f>
        <v>504</v>
      </c>
      <c r="Q4774" s="4">
        <f>shipments9[[#This Row],[Amount]] -shipments9[[#This Row],[total cost]]</f>
        <v>2270.25</v>
      </c>
      <c r="R4774" s="4" t="str">
        <f>IF(shipments9[[#This Row],[Gross Profit]]&lt;0,"Loss","Profit")</f>
        <v>Profit</v>
      </c>
      <c r="S4774" s="9">
        <f>shipments9[[#This Row],[Gross Profit]]/shipments9[[#This Row],[Amount]]</f>
        <v>0.81832927818329282</v>
      </c>
      <c r="T4774" s="11">
        <f>shipments9[[#This Row],[Amount]]/shipments9[[#This Row],[Boxes]]</f>
        <v>27.7425</v>
      </c>
    </row>
    <row r="4775" spans="1:20" hidden="1" x14ac:dyDescent="0.25">
      <c r="A4775" t="s">
        <v>4972</v>
      </c>
      <c r="B4775" t="s">
        <v>89</v>
      </c>
      <c r="C4775" t="s">
        <v>159</v>
      </c>
      <c r="D4775" t="s">
        <v>28</v>
      </c>
      <c r="E4775" s="1">
        <v>45286</v>
      </c>
      <c r="F4775" s="1" t="str">
        <f>TEXT(shipments9[[#This Row],[Shipdate]],"ddd")</f>
        <v>Tue</v>
      </c>
      <c r="G4775" s="1" t="str">
        <f>IF(OR(shipments9[[#This Row],[Day Name]]="Sat",shipments9[[#This Row],[Day Name]]="Sun"),"Weekend","Weekday")</f>
        <v>Weekday</v>
      </c>
      <c r="H4775">
        <v>3971.25</v>
      </c>
      <c r="I4775">
        <v>148</v>
      </c>
      <c r="J4775" t="s">
        <v>172</v>
      </c>
      <c r="K4775" t="s">
        <v>8151</v>
      </c>
      <c r="L4775" t="s">
        <v>8152</v>
      </c>
      <c r="M4775">
        <v>12</v>
      </c>
      <c r="N4775" t="s">
        <v>8166</v>
      </c>
      <c r="O4775" s="4">
        <f>INDEX(products[Cost_per_box], MATCH(shipments9[[#This Row],[PID]], products[PID], 0))</f>
        <v>5.04</v>
      </c>
      <c r="P4775" s="4">
        <f>shipments9[[#This Row],[Boxes]]*shipments9[[#This Row],[Cost Per Box]]</f>
        <v>745.92</v>
      </c>
      <c r="Q4775" s="4">
        <f>shipments9[[#This Row],[Amount]] -shipments9[[#This Row],[total cost]]</f>
        <v>3225.33</v>
      </c>
      <c r="R4775" s="4" t="str">
        <f>IF(shipments9[[#This Row],[Gross Profit]]&lt;0,"Loss","Profit")</f>
        <v>Profit</v>
      </c>
      <c r="S4775" s="9">
        <f>shipments9[[#This Row],[Gross Profit]]/shipments9[[#This Row],[Amount]]</f>
        <v>0.81216997167138805</v>
      </c>
      <c r="T4775" s="11">
        <f>shipments9[[#This Row],[Amount]]/shipments9[[#This Row],[Boxes]]</f>
        <v>26.83277027027027</v>
      </c>
    </row>
    <row r="4776" spans="1:20" hidden="1" x14ac:dyDescent="0.25">
      <c r="A4776" t="s">
        <v>4973</v>
      </c>
      <c r="B4776" t="s">
        <v>89</v>
      </c>
      <c r="C4776" t="s">
        <v>163</v>
      </c>
      <c r="D4776" t="s">
        <v>28</v>
      </c>
      <c r="E4776" s="1">
        <v>45035</v>
      </c>
      <c r="F4776" s="1" t="str">
        <f>TEXT(shipments9[[#This Row],[Shipdate]],"ddd")</f>
        <v>Wed</v>
      </c>
      <c r="G4776" s="1" t="str">
        <f>IF(OR(shipments9[[#This Row],[Day Name]]="Sat",shipments9[[#This Row],[Day Name]]="Sun"),"Weekend","Weekday")</f>
        <v>Weekday</v>
      </c>
      <c r="H4776">
        <v>2313</v>
      </c>
      <c r="I4776">
        <v>290</v>
      </c>
      <c r="J4776" t="s">
        <v>172</v>
      </c>
      <c r="K4776" t="s">
        <v>8151</v>
      </c>
      <c r="L4776" t="s">
        <v>8154</v>
      </c>
      <c r="M4776">
        <v>4</v>
      </c>
      <c r="N4776" t="s">
        <v>8158</v>
      </c>
      <c r="O4776" s="4">
        <f>INDEX(products[Cost_per_box], MATCH(shipments9[[#This Row],[PID]], products[PID], 0))</f>
        <v>3.32</v>
      </c>
      <c r="P4776" s="4">
        <f>shipments9[[#This Row],[Boxes]]*shipments9[[#This Row],[Cost Per Box]]</f>
        <v>962.8</v>
      </c>
      <c r="Q4776" s="4">
        <f>shipments9[[#This Row],[Amount]] -shipments9[[#This Row],[total cost]]</f>
        <v>1350.2</v>
      </c>
      <c r="R4776" s="4" t="str">
        <f>IF(shipments9[[#This Row],[Gross Profit]]&lt;0,"Loss","Profit")</f>
        <v>Profit</v>
      </c>
      <c r="S4776" s="9">
        <f>shipments9[[#This Row],[Gross Profit]]/shipments9[[#This Row],[Amount]]</f>
        <v>0.58374405533938611</v>
      </c>
      <c r="T4776" s="11">
        <f>shipments9[[#This Row],[Amount]]/shipments9[[#This Row],[Boxes]]</f>
        <v>7.9758620689655171</v>
      </c>
    </row>
    <row r="4777" spans="1:20" hidden="1" x14ac:dyDescent="0.25">
      <c r="A4777" t="s">
        <v>4974</v>
      </c>
      <c r="B4777" t="s">
        <v>89</v>
      </c>
      <c r="C4777" t="s">
        <v>121</v>
      </c>
      <c r="D4777" t="s">
        <v>28</v>
      </c>
      <c r="E4777" s="1">
        <v>44988</v>
      </c>
      <c r="F4777" s="1" t="str">
        <f>TEXT(shipments9[[#This Row],[Shipdate]],"ddd")</f>
        <v>Fri</v>
      </c>
      <c r="G4777" s="1" t="str">
        <f>IF(OR(shipments9[[#This Row],[Day Name]]="Sat",shipments9[[#This Row],[Day Name]]="Sun"),"Weekend","Weekday")</f>
        <v>Weekday</v>
      </c>
      <c r="H4777">
        <v>15097.5</v>
      </c>
      <c r="I4777">
        <v>1162</v>
      </c>
      <c r="J4777" t="s">
        <v>172</v>
      </c>
      <c r="K4777" t="s">
        <v>8151</v>
      </c>
      <c r="L4777" t="s">
        <v>8156</v>
      </c>
      <c r="M4777">
        <v>3</v>
      </c>
      <c r="N4777" t="s">
        <v>8164</v>
      </c>
      <c r="O4777" s="4">
        <f>INDEX(products[Cost_per_box], MATCH(shipments9[[#This Row],[PID]], products[PID], 0))</f>
        <v>5.26</v>
      </c>
      <c r="P4777" s="4">
        <f>shipments9[[#This Row],[Boxes]]*shipments9[[#This Row],[Cost Per Box]]</f>
        <v>6112.12</v>
      </c>
      <c r="Q4777" s="4">
        <f>shipments9[[#This Row],[Amount]] -shipments9[[#This Row],[total cost]]</f>
        <v>8985.380000000001</v>
      </c>
      <c r="R4777" s="4" t="str">
        <f>IF(shipments9[[#This Row],[Gross Profit]]&lt;0,"Loss","Profit")</f>
        <v>Profit</v>
      </c>
      <c r="S4777" s="9">
        <f>shipments9[[#This Row],[Gross Profit]]/shipments9[[#This Row],[Amount]]</f>
        <v>0.59515681404206</v>
      </c>
      <c r="T4777" s="11">
        <f>shipments9[[#This Row],[Amount]]/shipments9[[#This Row],[Boxes]]</f>
        <v>12.992685025817556</v>
      </c>
    </row>
    <row r="4778" spans="1:20" hidden="1" x14ac:dyDescent="0.25">
      <c r="A4778" t="s">
        <v>4975</v>
      </c>
      <c r="B4778" t="s">
        <v>89</v>
      </c>
      <c r="C4778" t="s">
        <v>135</v>
      </c>
      <c r="D4778" t="s">
        <v>28</v>
      </c>
      <c r="E4778" s="1">
        <v>44963</v>
      </c>
      <c r="F4778" s="1" t="str">
        <f>TEXT(shipments9[[#This Row],[Shipdate]],"ddd")</f>
        <v>Mon</v>
      </c>
      <c r="G4778" s="1" t="str">
        <f>IF(OR(shipments9[[#This Row],[Day Name]]="Sat",shipments9[[#This Row],[Day Name]]="Sun"),"Weekend","Weekday")</f>
        <v>Weekday</v>
      </c>
      <c r="H4778">
        <v>5769</v>
      </c>
      <c r="I4778">
        <v>231</v>
      </c>
      <c r="J4778" t="s">
        <v>172</v>
      </c>
      <c r="K4778" t="s">
        <v>8151</v>
      </c>
      <c r="L4778" t="s">
        <v>8156</v>
      </c>
      <c r="M4778">
        <v>2</v>
      </c>
      <c r="N4778" t="s">
        <v>8157</v>
      </c>
      <c r="O4778" s="4">
        <f>INDEX(products[Cost_per_box], MATCH(shipments9[[#This Row],[PID]], products[PID], 0))</f>
        <v>9.94</v>
      </c>
      <c r="P4778" s="4">
        <f>shipments9[[#This Row],[Boxes]]*shipments9[[#This Row],[Cost Per Box]]</f>
        <v>2296.14</v>
      </c>
      <c r="Q4778" s="4">
        <f>shipments9[[#This Row],[Amount]] -shipments9[[#This Row],[total cost]]</f>
        <v>3472.86</v>
      </c>
      <c r="R4778" s="4" t="str">
        <f>IF(shipments9[[#This Row],[Gross Profit]]&lt;0,"Loss","Profit")</f>
        <v>Profit</v>
      </c>
      <c r="S4778" s="9">
        <f>shipments9[[#This Row],[Gross Profit]]/shipments9[[#This Row],[Amount]]</f>
        <v>0.60198647945917838</v>
      </c>
      <c r="T4778" s="11">
        <f>shipments9[[#This Row],[Amount]]/shipments9[[#This Row],[Boxes]]</f>
        <v>24.974025974025974</v>
      </c>
    </row>
    <row r="4779" spans="1:20" hidden="1" x14ac:dyDescent="0.25">
      <c r="A4779" t="s">
        <v>4976</v>
      </c>
      <c r="B4779" t="s">
        <v>89</v>
      </c>
      <c r="C4779" t="s">
        <v>145</v>
      </c>
      <c r="D4779" t="s">
        <v>28</v>
      </c>
      <c r="E4779" s="1">
        <v>45322</v>
      </c>
      <c r="F4779" s="1" t="str">
        <f>TEXT(shipments9[[#This Row],[Shipdate]],"ddd")</f>
        <v>Wed</v>
      </c>
      <c r="G4779" s="1" t="str">
        <f>IF(OR(shipments9[[#This Row],[Day Name]]="Sat",shipments9[[#This Row],[Day Name]]="Sun"),"Weekend","Weekday")</f>
        <v>Weekday</v>
      </c>
      <c r="H4779">
        <v>10878.75</v>
      </c>
      <c r="I4779">
        <v>640</v>
      </c>
      <c r="J4779" t="s">
        <v>172</v>
      </c>
      <c r="K4779" t="s">
        <v>8155</v>
      </c>
      <c r="L4779" t="s">
        <v>8156</v>
      </c>
      <c r="M4779">
        <v>1</v>
      </c>
      <c r="N4779" t="s">
        <v>8163</v>
      </c>
      <c r="O4779" s="4">
        <f>INDEX(products[Cost_per_box], MATCH(shipments9[[#This Row],[PID]], products[PID], 0))</f>
        <v>4.74</v>
      </c>
      <c r="P4779" s="4">
        <f>shipments9[[#This Row],[Boxes]]*shipments9[[#This Row],[Cost Per Box]]</f>
        <v>3033.6000000000004</v>
      </c>
      <c r="Q4779" s="4">
        <f>shipments9[[#This Row],[Amount]] -shipments9[[#This Row],[total cost]]</f>
        <v>7845.15</v>
      </c>
      <c r="R4779" s="4" t="str">
        <f>IF(shipments9[[#This Row],[Gross Profit]]&lt;0,"Loss","Profit")</f>
        <v>Profit</v>
      </c>
      <c r="S4779" s="9">
        <f>shipments9[[#This Row],[Gross Profit]]/shipments9[[#This Row],[Amount]]</f>
        <v>0.72114443295415376</v>
      </c>
      <c r="T4779" s="11">
        <f>shipments9[[#This Row],[Amount]]/shipments9[[#This Row],[Boxes]]</f>
        <v>16.998046875</v>
      </c>
    </row>
    <row r="4780" spans="1:20" hidden="1" x14ac:dyDescent="0.25">
      <c r="A4780" t="s">
        <v>4977</v>
      </c>
      <c r="B4780" t="s">
        <v>89</v>
      </c>
      <c r="C4780" t="s">
        <v>145</v>
      </c>
      <c r="D4780" t="s">
        <v>28</v>
      </c>
      <c r="E4780" s="1">
        <v>45331</v>
      </c>
      <c r="F4780" s="1" t="str">
        <f>TEXT(shipments9[[#This Row],[Shipdate]],"ddd")</f>
        <v>Fri</v>
      </c>
      <c r="G4780" s="1" t="str">
        <f>IF(OR(shipments9[[#This Row],[Day Name]]="Sat",shipments9[[#This Row],[Day Name]]="Sun"),"Weekend","Weekday")</f>
        <v>Weekday</v>
      </c>
      <c r="H4780">
        <v>5728.5</v>
      </c>
      <c r="I4780">
        <v>337</v>
      </c>
      <c r="J4780" t="s">
        <v>172</v>
      </c>
      <c r="K4780" t="s">
        <v>8155</v>
      </c>
      <c r="L4780" t="s">
        <v>8156</v>
      </c>
      <c r="M4780">
        <v>2</v>
      </c>
      <c r="N4780" t="s">
        <v>8157</v>
      </c>
      <c r="O4780" s="4">
        <f>INDEX(products[Cost_per_box], MATCH(shipments9[[#This Row],[PID]], products[PID], 0))</f>
        <v>4.74</v>
      </c>
      <c r="P4780" s="4">
        <f>shipments9[[#This Row],[Boxes]]*shipments9[[#This Row],[Cost Per Box]]</f>
        <v>1597.38</v>
      </c>
      <c r="Q4780" s="4">
        <f>shipments9[[#This Row],[Amount]] -shipments9[[#This Row],[total cost]]</f>
        <v>4131.12</v>
      </c>
      <c r="R4780" s="4" t="str">
        <f>IF(shipments9[[#This Row],[Gross Profit]]&lt;0,"Loss","Profit")</f>
        <v>Profit</v>
      </c>
      <c r="S4780" s="9">
        <f>shipments9[[#This Row],[Gross Profit]]/shipments9[[#This Row],[Amount]]</f>
        <v>0.72115213406650958</v>
      </c>
      <c r="T4780" s="11">
        <f>shipments9[[#This Row],[Amount]]/shipments9[[#This Row],[Boxes]]</f>
        <v>16.998516320474778</v>
      </c>
    </row>
    <row r="4781" spans="1:20" hidden="1" x14ac:dyDescent="0.25">
      <c r="A4781" t="s">
        <v>4978</v>
      </c>
      <c r="B4781" t="s">
        <v>89</v>
      </c>
      <c r="C4781" t="s">
        <v>149</v>
      </c>
      <c r="D4781" t="s">
        <v>28</v>
      </c>
      <c r="E4781" s="1">
        <v>45131</v>
      </c>
      <c r="F4781" s="1" t="str">
        <f>TEXT(shipments9[[#This Row],[Shipdate]],"ddd")</f>
        <v>Mon</v>
      </c>
      <c r="G4781" s="1" t="str">
        <f>IF(OR(shipments9[[#This Row],[Day Name]]="Sat",shipments9[[#This Row],[Day Name]]="Sun"),"Weekend","Weekday")</f>
        <v>Weekday</v>
      </c>
      <c r="H4781">
        <v>5985</v>
      </c>
      <c r="I4781">
        <v>399</v>
      </c>
      <c r="J4781" t="s">
        <v>172</v>
      </c>
      <c r="K4781" t="s">
        <v>8151</v>
      </c>
      <c r="L4781" t="s">
        <v>8160</v>
      </c>
      <c r="M4781">
        <v>7</v>
      </c>
      <c r="N4781" t="s">
        <v>8161</v>
      </c>
      <c r="O4781" s="4">
        <f>INDEX(products[Cost_per_box], MATCH(shipments9[[#This Row],[PID]], products[PID], 0))</f>
        <v>6.43</v>
      </c>
      <c r="P4781" s="4">
        <f>shipments9[[#This Row],[Boxes]]*shipments9[[#This Row],[Cost Per Box]]</f>
        <v>2565.5699999999997</v>
      </c>
      <c r="Q4781" s="4">
        <f>shipments9[[#This Row],[Amount]] -shipments9[[#This Row],[total cost]]</f>
        <v>3419.4300000000003</v>
      </c>
      <c r="R4781" s="4" t="str">
        <f>IF(shipments9[[#This Row],[Gross Profit]]&lt;0,"Loss","Profit")</f>
        <v>Profit</v>
      </c>
      <c r="S4781" s="9">
        <f>shipments9[[#This Row],[Gross Profit]]/shipments9[[#This Row],[Amount]]</f>
        <v>0.57133333333333336</v>
      </c>
      <c r="T4781" s="11">
        <f>shipments9[[#This Row],[Amount]]/shipments9[[#This Row],[Boxes]]</f>
        <v>15</v>
      </c>
    </row>
    <row r="4782" spans="1:20" hidden="1" x14ac:dyDescent="0.25">
      <c r="A4782" t="s">
        <v>4979</v>
      </c>
      <c r="B4782" t="s">
        <v>89</v>
      </c>
      <c r="C4782" t="s">
        <v>153</v>
      </c>
      <c r="D4782" t="s">
        <v>28</v>
      </c>
      <c r="E4782" s="1">
        <v>45211</v>
      </c>
      <c r="F4782" s="1" t="str">
        <f>TEXT(shipments9[[#This Row],[Shipdate]],"ddd")</f>
        <v>Thu</v>
      </c>
      <c r="G4782" s="1" t="str">
        <f>IF(OR(shipments9[[#This Row],[Day Name]]="Sat",shipments9[[#This Row],[Day Name]]="Sun"),"Weekend","Weekday")</f>
        <v>Weekday</v>
      </c>
      <c r="H4782">
        <v>2943</v>
      </c>
      <c r="I4782">
        <v>211</v>
      </c>
      <c r="J4782" t="s">
        <v>172</v>
      </c>
      <c r="K4782" t="s">
        <v>8151</v>
      </c>
      <c r="L4782" t="s">
        <v>8152</v>
      </c>
      <c r="M4782">
        <v>10</v>
      </c>
      <c r="N4782" t="s">
        <v>8153</v>
      </c>
      <c r="O4782" s="4">
        <f>INDEX(products[Cost_per_box], MATCH(shipments9[[#This Row],[PID]], products[PID], 0))</f>
        <v>9.57</v>
      </c>
      <c r="P4782" s="4">
        <f>shipments9[[#This Row],[Boxes]]*shipments9[[#This Row],[Cost Per Box]]</f>
        <v>2019.27</v>
      </c>
      <c r="Q4782" s="4">
        <f>shipments9[[#This Row],[Amount]] -shipments9[[#This Row],[total cost]]</f>
        <v>923.73</v>
      </c>
      <c r="R4782" s="4" t="str">
        <f>IF(shipments9[[#This Row],[Gross Profit]]&lt;0,"Loss","Profit")</f>
        <v>Profit</v>
      </c>
      <c r="S4782" s="9">
        <f>shipments9[[#This Row],[Gross Profit]]/shipments9[[#This Row],[Amount]]</f>
        <v>0.31387359836901124</v>
      </c>
      <c r="T4782" s="11">
        <f>shipments9[[#This Row],[Amount]]/shipments9[[#This Row],[Boxes]]</f>
        <v>13.947867298578199</v>
      </c>
    </row>
    <row r="4783" spans="1:20" hidden="1" x14ac:dyDescent="0.25">
      <c r="A4783" t="s">
        <v>4980</v>
      </c>
      <c r="B4783" t="s">
        <v>89</v>
      </c>
      <c r="C4783" t="s">
        <v>157</v>
      </c>
      <c r="D4783" t="s">
        <v>28</v>
      </c>
      <c r="E4783" s="1">
        <v>45377</v>
      </c>
      <c r="F4783" s="1" t="str">
        <f>TEXT(shipments9[[#This Row],[Shipdate]],"ddd")</f>
        <v>Tue</v>
      </c>
      <c r="G4783" s="1" t="str">
        <f>IF(OR(shipments9[[#This Row],[Day Name]]="Sat",shipments9[[#This Row],[Day Name]]="Sun"),"Weekend","Weekday")</f>
        <v>Weekday</v>
      </c>
      <c r="H4783">
        <v>5953.5</v>
      </c>
      <c r="I4783">
        <v>596</v>
      </c>
      <c r="J4783" t="s">
        <v>172</v>
      </c>
      <c r="K4783" t="s">
        <v>8155</v>
      </c>
      <c r="L4783" t="s">
        <v>8156</v>
      </c>
      <c r="M4783">
        <v>3</v>
      </c>
      <c r="N4783" t="s">
        <v>8164</v>
      </c>
      <c r="O4783" s="4">
        <f>INDEX(products[Cost_per_box], MATCH(shipments9[[#This Row],[PID]], products[PID], 0))</f>
        <v>6.8</v>
      </c>
      <c r="P4783" s="4">
        <f>shipments9[[#This Row],[Boxes]]*shipments9[[#This Row],[Cost Per Box]]</f>
        <v>4052.7999999999997</v>
      </c>
      <c r="Q4783" s="4">
        <f>shipments9[[#This Row],[Amount]] -shipments9[[#This Row],[total cost]]</f>
        <v>1900.7000000000003</v>
      </c>
      <c r="R4783" s="4" t="str">
        <f>IF(shipments9[[#This Row],[Gross Profit]]&lt;0,"Loss","Profit")</f>
        <v>Profit</v>
      </c>
      <c r="S4783" s="9">
        <f>shipments9[[#This Row],[Gross Profit]]/shipments9[[#This Row],[Amount]]</f>
        <v>0.31925757957503992</v>
      </c>
      <c r="T4783" s="11">
        <f>shipments9[[#This Row],[Amount]]/shipments9[[#This Row],[Boxes]]</f>
        <v>9.9890939597315445</v>
      </c>
    </row>
    <row r="4784" spans="1:20" hidden="1" x14ac:dyDescent="0.25">
      <c r="A4784" t="s">
        <v>4981</v>
      </c>
      <c r="B4784" t="s">
        <v>89</v>
      </c>
      <c r="C4784" t="s">
        <v>157</v>
      </c>
      <c r="D4784" t="s">
        <v>28</v>
      </c>
      <c r="E4784" s="1">
        <v>45460</v>
      </c>
      <c r="F4784" s="1" t="str">
        <f>TEXT(shipments9[[#This Row],[Shipdate]],"ddd")</f>
        <v>Mon</v>
      </c>
      <c r="G4784" s="1" t="str">
        <f>IF(OR(shipments9[[#This Row],[Day Name]]="Sat",shipments9[[#This Row],[Day Name]]="Sun"),"Weekend","Weekday")</f>
        <v>Weekday</v>
      </c>
      <c r="H4784">
        <v>28588.5</v>
      </c>
      <c r="I4784">
        <v>3177</v>
      </c>
      <c r="J4784" t="s">
        <v>172</v>
      </c>
      <c r="K4784" t="s">
        <v>8155</v>
      </c>
      <c r="L4784" t="s">
        <v>8154</v>
      </c>
      <c r="M4784">
        <v>6</v>
      </c>
      <c r="N4784" t="s">
        <v>8159</v>
      </c>
      <c r="O4784" s="4">
        <f>INDEX(products[Cost_per_box], MATCH(shipments9[[#This Row],[PID]], products[PID], 0))</f>
        <v>6.8</v>
      </c>
      <c r="P4784" s="4">
        <f>shipments9[[#This Row],[Boxes]]*shipments9[[#This Row],[Cost Per Box]]</f>
        <v>21603.599999999999</v>
      </c>
      <c r="Q4784" s="4">
        <f>shipments9[[#This Row],[Amount]] -shipments9[[#This Row],[total cost]]</f>
        <v>6984.9000000000015</v>
      </c>
      <c r="R4784" s="4" t="str">
        <f>IF(shipments9[[#This Row],[Gross Profit]]&lt;0,"Loss","Profit")</f>
        <v>Profit</v>
      </c>
      <c r="S4784" s="9">
        <f>shipments9[[#This Row],[Gross Profit]]/shipments9[[#This Row],[Amount]]</f>
        <v>0.24432551550448611</v>
      </c>
      <c r="T4784" s="11">
        <f>shipments9[[#This Row],[Amount]]/shipments9[[#This Row],[Boxes]]</f>
        <v>8.9985835694050991</v>
      </c>
    </row>
    <row r="4785" spans="1:20" hidden="1" x14ac:dyDescent="0.25">
      <c r="A4785" t="s">
        <v>4982</v>
      </c>
      <c r="B4785" t="s">
        <v>89</v>
      </c>
      <c r="C4785" t="s">
        <v>157</v>
      </c>
      <c r="D4785" t="s">
        <v>28</v>
      </c>
      <c r="E4785" s="1">
        <v>45189</v>
      </c>
      <c r="F4785" s="1" t="str">
        <f>TEXT(shipments9[[#This Row],[Shipdate]],"ddd")</f>
        <v>Wed</v>
      </c>
      <c r="G4785" s="1" t="str">
        <f>IF(OR(shipments9[[#This Row],[Day Name]]="Sat",shipments9[[#This Row],[Day Name]]="Sun"),"Weekend","Weekday")</f>
        <v>Weekday</v>
      </c>
      <c r="H4785">
        <v>5283</v>
      </c>
      <c r="I4785">
        <v>529</v>
      </c>
      <c r="J4785" t="s">
        <v>172</v>
      </c>
      <c r="K4785" t="s">
        <v>8151</v>
      </c>
      <c r="L4785" t="s">
        <v>8160</v>
      </c>
      <c r="M4785">
        <v>9</v>
      </c>
      <c r="N4785" t="s">
        <v>8167</v>
      </c>
      <c r="O4785" s="4">
        <f>INDEX(products[Cost_per_box], MATCH(shipments9[[#This Row],[PID]], products[PID], 0))</f>
        <v>6.8</v>
      </c>
      <c r="P4785" s="4">
        <f>shipments9[[#This Row],[Boxes]]*shipments9[[#This Row],[Cost Per Box]]</f>
        <v>3597.2</v>
      </c>
      <c r="Q4785" s="4">
        <f>shipments9[[#This Row],[Amount]] -shipments9[[#This Row],[total cost]]</f>
        <v>1685.8000000000002</v>
      </c>
      <c r="R4785" s="4" t="str">
        <f>IF(shipments9[[#This Row],[Gross Profit]]&lt;0,"Loss","Profit")</f>
        <v>Profit</v>
      </c>
      <c r="S4785" s="9">
        <f>shipments9[[#This Row],[Gross Profit]]/shipments9[[#This Row],[Amount]]</f>
        <v>0.31909899678213138</v>
      </c>
      <c r="T4785" s="11">
        <f>shipments9[[#This Row],[Amount]]/shipments9[[#This Row],[Boxes]]</f>
        <v>9.9867674858223054</v>
      </c>
    </row>
    <row r="4786" spans="1:20" hidden="1" x14ac:dyDescent="0.25">
      <c r="A4786" t="s">
        <v>4983</v>
      </c>
      <c r="B4786" t="s">
        <v>89</v>
      </c>
      <c r="C4786" t="s">
        <v>157</v>
      </c>
      <c r="D4786" t="s">
        <v>28</v>
      </c>
      <c r="E4786" s="1">
        <v>45245</v>
      </c>
      <c r="F4786" s="1" t="str">
        <f>TEXT(shipments9[[#This Row],[Shipdate]],"ddd")</f>
        <v>Wed</v>
      </c>
      <c r="G4786" s="1" t="str">
        <f>IF(OR(shipments9[[#This Row],[Day Name]]="Sat",shipments9[[#This Row],[Day Name]]="Sun"),"Weekend","Weekday")</f>
        <v>Weekday</v>
      </c>
      <c r="H4786">
        <v>5287.5</v>
      </c>
      <c r="I4786">
        <v>661</v>
      </c>
      <c r="J4786" t="s">
        <v>172</v>
      </c>
      <c r="K4786" t="s">
        <v>8151</v>
      </c>
      <c r="L4786" t="s">
        <v>8152</v>
      </c>
      <c r="M4786">
        <v>11</v>
      </c>
      <c r="N4786" t="s">
        <v>8165</v>
      </c>
      <c r="O4786" s="4">
        <f>INDEX(products[Cost_per_box], MATCH(shipments9[[#This Row],[PID]], products[PID], 0))</f>
        <v>6.8</v>
      </c>
      <c r="P4786" s="4">
        <f>shipments9[[#This Row],[Boxes]]*shipments9[[#This Row],[Cost Per Box]]</f>
        <v>4494.8</v>
      </c>
      <c r="Q4786" s="4">
        <f>shipments9[[#This Row],[Amount]] -shipments9[[#This Row],[total cost]]</f>
        <v>792.69999999999982</v>
      </c>
      <c r="R4786" s="4" t="str">
        <f>IF(shipments9[[#This Row],[Gross Profit]]&lt;0,"Loss","Profit")</f>
        <v>Profit</v>
      </c>
      <c r="S4786" s="9">
        <f>shipments9[[#This Row],[Gross Profit]]/shipments9[[#This Row],[Amount]]</f>
        <v>0.14991962174940895</v>
      </c>
      <c r="T4786" s="11">
        <f>shipments9[[#This Row],[Amount]]/shipments9[[#This Row],[Boxes]]</f>
        <v>7.9992435703479581</v>
      </c>
    </row>
    <row r="4787" spans="1:20" hidden="1" x14ac:dyDescent="0.25">
      <c r="A4787" t="s">
        <v>4984</v>
      </c>
      <c r="B4787" t="s">
        <v>89</v>
      </c>
      <c r="C4787" t="s">
        <v>163</v>
      </c>
      <c r="D4787" t="s">
        <v>28</v>
      </c>
      <c r="E4787" s="1">
        <v>45111</v>
      </c>
      <c r="F4787" s="1" t="str">
        <f>TEXT(shipments9[[#This Row],[Shipdate]],"ddd")</f>
        <v>Tue</v>
      </c>
      <c r="G4787" s="1" t="str">
        <f>IF(OR(shipments9[[#This Row],[Day Name]]="Sat",shipments9[[#This Row],[Day Name]]="Sun"),"Weekend","Weekday")</f>
        <v>Weekday</v>
      </c>
      <c r="H4787">
        <v>1224</v>
      </c>
      <c r="I4787">
        <v>123</v>
      </c>
      <c r="J4787" t="s">
        <v>172</v>
      </c>
      <c r="K4787" t="s">
        <v>8151</v>
      </c>
      <c r="L4787" t="s">
        <v>8160</v>
      </c>
      <c r="M4787">
        <v>7</v>
      </c>
      <c r="N4787" t="s">
        <v>8161</v>
      </c>
      <c r="O4787" s="4">
        <f>INDEX(products[Cost_per_box], MATCH(shipments9[[#This Row],[PID]], products[PID], 0))</f>
        <v>3.32</v>
      </c>
      <c r="P4787" s="4">
        <f>shipments9[[#This Row],[Boxes]]*shipments9[[#This Row],[Cost Per Box]]</f>
        <v>408.35999999999996</v>
      </c>
      <c r="Q4787" s="4">
        <f>shipments9[[#This Row],[Amount]] -shipments9[[#This Row],[total cost]]</f>
        <v>815.6400000000001</v>
      </c>
      <c r="R4787" s="4" t="str">
        <f>IF(shipments9[[#This Row],[Gross Profit]]&lt;0,"Loss","Profit")</f>
        <v>Profit</v>
      </c>
      <c r="S4787" s="9">
        <f>shipments9[[#This Row],[Gross Profit]]/shipments9[[#This Row],[Amount]]</f>
        <v>0.66637254901960796</v>
      </c>
      <c r="T4787" s="11">
        <f>shipments9[[#This Row],[Amount]]/shipments9[[#This Row],[Boxes]]</f>
        <v>9.9512195121951219</v>
      </c>
    </row>
    <row r="4788" spans="1:20" hidden="1" x14ac:dyDescent="0.25">
      <c r="A4788" t="s">
        <v>4985</v>
      </c>
      <c r="B4788" t="s">
        <v>89</v>
      </c>
      <c r="C4788" t="s">
        <v>137</v>
      </c>
      <c r="D4788" t="s">
        <v>28</v>
      </c>
      <c r="E4788" s="1">
        <v>45083</v>
      </c>
      <c r="F4788" s="1" t="str">
        <f>TEXT(shipments9[[#This Row],[Shipdate]],"ddd")</f>
        <v>Tue</v>
      </c>
      <c r="G4788" s="1" t="str">
        <f>IF(OR(shipments9[[#This Row],[Day Name]]="Sat",shipments9[[#This Row],[Day Name]]="Sun"),"Weekend","Weekday")</f>
        <v>Weekday</v>
      </c>
      <c r="H4788">
        <v>7638.75</v>
      </c>
      <c r="I4788">
        <v>403</v>
      </c>
      <c r="J4788" t="s">
        <v>172</v>
      </c>
      <c r="K4788" t="s">
        <v>8151</v>
      </c>
      <c r="L4788" t="s">
        <v>8154</v>
      </c>
      <c r="M4788">
        <v>6</v>
      </c>
      <c r="N4788" t="s">
        <v>8159</v>
      </c>
      <c r="O4788" s="4">
        <f>INDEX(products[Cost_per_box], MATCH(shipments9[[#This Row],[PID]], products[PID], 0))</f>
        <v>7.73</v>
      </c>
      <c r="P4788" s="4">
        <f>shipments9[[#This Row],[Boxes]]*shipments9[[#This Row],[Cost Per Box]]</f>
        <v>3115.19</v>
      </c>
      <c r="Q4788" s="4">
        <f>shipments9[[#This Row],[Amount]] -shipments9[[#This Row],[total cost]]</f>
        <v>4523.5599999999995</v>
      </c>
      <c r="R4788" s="4" t="str">
        <f>IF(shipments9[[#This Row],[Gross Profit]]&lt;0,"Loss","Profit")</f>
        <v>Profit</v>
      </c>
      <c r="S4788" s="9">
        <f>shipments9[[#This Row],[Gross Profit]]/shipments9[[#This Row],[Amount]]</f>
        <v>0.59218589428898705</v>
      </c>
      <c r="T4788" s="11">
        <f>shipments9[[#This Row],[Amount]]/shipments9[[#This Row],[Boxes]]</f>
        <v>18.95471464019851</v>
      </c>
    </row>
    <row r="4789" spans="1:20" hidden="1" x14ac:dyDescent="0.25">
      <c r="A4789" t="s">
        <v>4986</v>
      </c>
      <c r="B4789" t="s">
        <v>89</v>
      </c>
      <c r="C4789" t="s">
        <v>141</v>
      </c>
      <c r="D4789" t="s">
        <v>28</v>
      </c>
      <c r="E4789" s="1">
        <v>45147</v>
      </c>
      <c r="F4789" s="1" t="str">
        <f>TEXT(shipments9[[#This Row],[Shipdate]],"ddd")</f>
        <v>Wed</v>
      </c>
      <c r="G4789" s="1" t="str">
        <f>IF(OR(shipments9[[#This Row],[Day Name]]="Sat",shipments9[[#This Row],[Day Name]]="Sun"),"Weekend","Weekday")</f>
        <v>Weekday</v>
      </c>
      <c r="H4789">
        <v>11202.75</v>
      </c>
      <c r="I4789">
        <v>747</v>
      </c>
      <c r="J4789" t="s">
        <v>172</v>
      </c>
      <c r="K4789" t="s">
        <v>8151</v>
      </c>
      <c r="L4789" t="s">
        <v>8160</v>
      </c>
      <c r="M4789">
        <v>8</v>
      </c>
      <c r="N4789" t="s">
        <v>8162</v>
      </c>
      <c r="O4789" s="4">
        <f>INDEX(products[Cost_per_box], MATCH(shipments9[[#This Row],[PID]], products[PID], 0))</f>
        <v>8.2200000000000006</v>
      </c>
      <c r="P4789" s="4">
        <f>shipments9[[#This Row],[Boxes]]*shipments9[[#This Row],[Cost Per Box]]</f>
        <v>6140.34</v>
      </c>
      <c r="Q4789" s="4">
        <f>shipments9[[#This Row],[Amount]] -shipments9[[#This Row],[total cost]]</f>
        <v>5062.41</v>
      </c>
      <c r="R4789" s="4" t="str">
        <f>IF(shipments9[[#This Row],[Gross Profit]]&lt;0,"Loss","Profit")</f>
        <v>Profit</v>
      </c>
      <c r="S4789" s="9">
        <f>shipments9[[#This Row],[Gross Profit]]/shipments9[[#This Row],[Amount]]</f>
        <v>0.45188993773850167</v>
      </c>
      <c r="T4789" s="11">
        <f>shipments9[[#This Row],[Amount]]/shipments9[[#This Row],[Boxes]]</f>
        <v>14.996987951807229</v>
      </c>
    </row>
    <row r="4790" spans="1:20" hidden="1" x14ac:dyDescent="0.25">
      <c r="A4790" t="s">
        <v>4987</v>
      </c>
      <c r="B4790" t="s">
        <v>89</v>
      </c>
      <c r="C4790" t="s">
        <v>145</v>
      </c>
      <c r="D4790" t="s">
        <v>28</v>
      </c>
      <c r="E4790" s="1">
        <v>45149</v>
      </c>
      <c r="F4790" s="1" t="str">
        <f>TEXT(shipments9[[#This Row],[Shipdate]],"ddd")</f>
        <v>Fri</v>
      </c>
      <c r="G4790" s="1" t="str">
        <f>IF(OR(shipments9[[#This Row],[Day Name]]="Sat",shipments9[[#This Row],[Day Name]]="Sun"),"Weekend","Weekday")</f>
        <v>Weekday</v>
      </c>
      <c r="H4790">
        <v>4470.75</v>
      </c>
      <c r="I4790">
        <v>280</v>
      </c>
      <c r="J4790" t="s">
        <v>172</v>
      </c>
      <c r="K4790" t="s">
        <v>8151</v>
      </c>
      <c r="L4790" t="s">
        <v>8160</v>
      </c>
      <c r="M4790">
        <v>8</v>
      </c>
      <c r="N4790" t="s">
        <v>8162</v>
      </c>
      <c r="O4790" s="4">
        <f>INDEX(products[Cost_per_box], MATCH(shipments9[[#This Row],[PID]], products[PID], 0))</f>
        <v>4.74</v>
      </c>
      <c r="P4790" s="4">
        <f>shipments9[[#This Row],[Boxes]]*shipments9[[#This Row],[Cost Per Box]]</f>
        <v>1327.2</v>
      </c>
      <c r="Q4790" s="4">
        <f>shipments9[[#This Row],[Amount]] -shipments9[[#This Row],[total cost]]</f>
        <v>3143.55</v>
      </c>
      <c r="R4790" s="4" t="str">
        <f>IF(shipments9[[#This Row],[Gross Profit]]&lt;0,"Loss","Profit")</f>
        <v>Profit</v>
      </c>
      <c r="S4790" s="9">
        <f>shipments9[[#This Row],[Gross Profit]]/shipments9[[#This Row],[Amount]]</f>
        <v>0.70313705754068112</v>
      </c>
      <c r="T4790" s="11">
        <f>shipments9[[#This Row],[Amount]]/shipments9[[#This Row],[Boxes]]</f>
        <v>15.966964285714285</v>
      </c>
    </row>
    <row r="4791" spans="1:20" hidden="1" x14ac:dyDescent="0.25">
      <c r="A4791" t="s">
        <v>4988</v>
      </c>
      <c r="B4791" t="s">
        <v>89</v>
      </c>
      <c r="C4791" t="s">
        <v>151</v>
      </c>
      <c r="D4791" t="s">
        <v>28</v>
      </c>
      <c r="E4791" s="1">
        <v>45413</v>
      </c>
      <c r="F4791" s="1" t="str">
        <f>TEXT(shipments9[[#This Row],[Shipdate]],"ddd")</f>
        <v>Wed</v>
      </c>
      <c r="G4791" s="1" t="str">
        <f>IF(OR(shipments9[[#This Row],[Day Name]]="Sat",shipments9[[#This Row],[Day Name]]="Sun"),"Weekend","Weekday")</f>
        <v>Weekday</v>
      </c>
      <c r="H4791">
        <v>8421.75</v>
      </c>
      <c r="I4791">
        <v>422</v>
      </c>
      <c r="J4791" t="s">
        <v>172</v>
      </c>
      <c r="K4791" t="s">
        <v>8155</v>
      </c>
      <c r="L4791" t="s">
        <v>8154</v>
      </c>
      <c r="M4791">
        <v>5</v>
      </c>
      <c r="N4791" t="s">
        <v>201</v>
      </c>
      <c r="O4791" s="4">
        <f>INDEX(products[Cost_per_box], MATCH(shipments9[[#This Row],[PID]], products[PID], 0))</f>
        <v>12.41</v>
      </c>
      <c r="P4791" s="4">
        <f>shipments9[[#This Row],[Boxes]]*shipments9[[#This Row],[Cost Per Box]]</f>
        <v>5237.0200000000004</v>
      </c>
      <c r="Q4791" s="4">
        <f>shipments9[[#This Row],[Amount]] -shipments9[[#This Row],[total cost]]</f>
        <v>3184.7299999999996</v>
      </c>
      <c r="R4791" s="4" t="str">
        <f>IF(shipments9[[#This Row],[Gross Profit]]&lt;0,"Loss","Profit")</f>
        <v>Profit</v>
      </c>
      <c r="S4791" s="9">
        <f>shipments9[[#This Row],[Gross Profit]]/shipments9[[#This Row],[Amount]]</f>
        <v>0.37815537150829692</v>
      </c>
      <c r="T4791" s="11">
        <f>shipments9[[#This Row],[Amount]]/shipments9[[#This Row],[Boxes]]</f>
        <v>19.95675355450237</v>
      </c>
    </row>
    <row r="4792" spans="1:20" x14ac:dyDescent="0.25">
      <c r="A4792" t="s">
        <v>4989</v>
      </c>
      <c r="B4792" t="s">
        <v>89</v>
      </c>
      <c r="C4792" t="s">
        <v>155</v>
      </c>
      <c r="D4792" t="s">
        <v>28</v>
      </c>
      <c r="E4792" s="1">
        <v>45344</v>
      </c>
      <c r="F4792" s="1" t="str">
        <f>TEXT(shipments9[[#This Row],[Shipdate]],"ddd")</f>
        <v>Thu</v>
      </c>
      <c r="G4792" s="1" t="str">
        <f>IF(OR(shipments9[[#This Row],[Day Name]]="Sat",shipments9[[#This Row],[Day Name]]="Sun"),"Weekend","Weekday")</f>
        <v>Weekday</v>
      </c>
      <c r="H4792">
        <v>594</v>
      </c>
      <c r="I4792">
        <v>85</v>
      </c>
      <c r="J4792" t="s">
        <v>172</v>
      </c>
      <c r="K4792" t="s">
        <v>8155</v>
      </c>
      <c r="L4792" t="s">
        <v>8156</v>
      </c>
      <c r="M4792">
        <v>2</v>
      </c>
      <c r="N4792" t="s">
        <v>8157</v>
      </c>
      <c r="O4792" s="4">
        <f>INDEX(products[Cost_per_box], MATCH(shipments9[[#This Row],[PID]], products[PID], 0))</f>
        <v>8.43</v>
      </c>
      <c r="P4792" s="4">
        <f>shipments9[[#This Row],[Boxes]]*shipments9[[#This Row],[Cost Per Box]]</f>
        <v>716.55</v>
      </c>
      <c r="Q4792" s="4">
        <f>shipments9[[#This Row],[Amount]] -shipments9[[#This Row],[total cost]]</f>
        <v>-122.54999999999995</v>
      </c>
      <c r="R4792" s="4" t="str">
        <f>IF(shipments9[[#This Row],[Gross Profit]]&lt;0,"Loss","Profit")</f>
        <v>Loss</v>
      </c>
      <c r="S4792" s="9">
        <f>shipments9[[#This Row],[Gross Profit]]/shipments9[[#This Row],[Amount]]</f>
        <v>-0.20631313131313123</v>
      </c>
      <c r="T4792" s="11">
        <f>shipments9[[#This Row],[Amount]]/shipments9[[#This Row],[Boxes]]</f>
        <v>6.9882352941176471</v>
      </c>
    </row>
    <row r="4793" spans="1:20" hidden="1" x14ac:dyDescent="0.25">
      <c r="A4793" t="s">
        <v>4990</v>
      </c>
      <c r="B4793" t="s">
        <v>89</v>
      </c>
      <c r="C4793" t="s">
        <v>157</v>
      </c>
      <c r="D4793" t="s">
        <v>28</v>
      </c>
      <c r="E4793" s="1">
        <v>45275</v>
      </c>
      <c r="F4793" s="1" t="str">
        <f>TEXT(shipments9[[#This Row],[Shipdate]],"ddd")</f>
        <v>Fri</v>
      </c>
      <c r="G4793" s="1" t="str">
        <f>IF(OR(shipments9[[#This Row],[Day Name]]="Sat",shipments9[[#This Row],[Day Name]]="Sun"),"Weekend","Weekday")</f>
        <v>Weekday</v>
      </c>
      <c r="H4793">
        <v>1620</v>
      </c>
      <c r="I4793">
        <v>232</v>
      </c>
      <c r="J4793" t="s">
        <v>172</v>
      </c>
      <c r="K4793" t="s">
        <v>8151</v>
      </c>
      <c r="L4793" t="s">
        <v>8152</v>
      </c>
      <c r="M4793">
        <v>12</v>
      </c>
      <c r="N4793" t="s">
        <v>8166</v>
      </c>
      <c r="O4793" s="4">
        <f>INDEX(products[Cost_per_box], MATCH(shipments9[[#This Row],[PID]], products[PID], 0))</f>
        <v>6.8</v>
      </c>
      <c r="P4793" s="4">
        <f>shipments9[[#This Row],[Boxes]]*shipments9[[#This Row],[Cost Per Box]]</f>
        <v>1577.6</v>
      </c>
      <c r="Q4793" s="4">
        <f>shipments9[[#This Row],[Amount]] -shipments9[[#This Row],[total cost]]</f>
        <v>42.400000000000091</v>
      </c>
      <c r="R4793" s="4" t="str">
        <f>IF(shipments9[[#This Row],[Gross Profit]]&lt;0,"Loss","Profit")</f>
        <v>Profit</v>
      </c>
      <c r="S4793" s="9">
        <f>shipments9[[#This Row],[Gross Profit]]/shipments9[[#This Row],[Amount]]</f>
        <v>2.6172839506172895E-2</v>
      </c>
      <c r="T4793" s="11">
        <f>shipments9[[#This Row],[Amount]]/shipments9[[#This Row],[Boxes]]</f>
        <v>6.9827586206896548</v>
      </c>
    </row>
    <row r="4794" spans="1:20" hidden="1" x14ac:dyDescent="0.25">
      <c r="A4794" t="s">
        <v>4991</v>
      </c>
      <c r="B4794" t="s">
        <v>89</v>
      </c>
      <c r="C4794" t="s">
        <v>149</v>
      </c>
      <c r="D4794" t="s">
        <v>28</v>
      </c>
      <c r="E4794" s="1">
        <v>44957</v>
      </c>
      <c r="F4794" s="1" t="str">
        <f>TEXT(shipments9[[#This Row],[Shipdate]],"ddd")</f>
        <v>Tue</v>
      </c>
      <c r="G4794" s="1" t="str">
        <f>IF(OR(shipments9[[#This Row],[Day Name]]="Sat",shipments9[[#This Row],[Day Name]]="Sun"),"Weekend","Weekday")</f>
        <v>Weekday</v>
      </c>
      <c r="H4794">
        <v>4281.75</v>
      </c>
      <c r="I4794">
        <v>286</v>
      </c>
      <c r="J4794" t="s">
        <v>172</v>
      </c>
      <c r="K4794" t="s">
        <v>8151</v>
      </c>
      <c r="L4794" t="s">
        <v>8156</v>
      </c>
      <c r="M4794">
        <v>1</v>
      </c>
      <c r="N4794" t="s">
        <v>8163</v>
      </c>
      <c r="O4794" s="4">
        <f>INDEX(products[Cost_per_box], MATCH(shipments9[[#This Row],[PID]], products[PID], 0))</f>
        <v>6.43</v>
      </c>
      <c r="P4794" s="4">
        <f>shipments9[[#This Row],[Boxes]]*shipments9[[#This Row],[Cost Per Box]]</f>
        <v>1838.98</v>
      </c>
      <c r="Q4794" s="4">
        <f>shipments9[[#This Row],[Amount]] -shipments9[[#This Row],[total cost]]</f>
        <v>2442.77</v>
      </c>
      <c r="R4794" s="4" t="str">
        <f>IF(shipments9[[#This Row],[Gross Profit]]&lt;0,"Loss","Profit")</f>
        <v>Profit</v>
      </c>
      <c r="S4794" s="9">
        <f>shipments9[[#This Row],[Gross Profit]]/shipments9[[#This Row],[Amount]]</f>
        <v>0.57050738599871542</v>
      </c>
      <c r="T4794" s="11">
        <f>shipments9[[#This Row],[Amount]]/shipments9[[#This Row],[Boxes]]</f>
        <v>14.971153846153847</v>
      </c>
    </row>
    <row r="4795" spans="1:20" hidden="1" x14ac:dyDescent="0.25">
      <c r="A4795" t="s">
        <v>4992</v>
      </c>
      <c r="B4795" t="s">
        <v>89</v>
      </c>
      <c r="C4795" t="s">
        <v>153</v>
      </c>
      <c r="D4795" t="s">
        <v>28</v>
      </c>
      <c r="E4795" s="1">
        <v>45357</v>
      </c>
      <c r="F4795" s="1" t="str">
        <f>TEXT(shipments9[[#This Row],[Shipdate]],"ddd")</f>
        <v>Wed</v>
      </c>
      <c r="G4795" s="1" t="str">
        <f>IF(OR(shipments9[[#This Row],[Day Name]]="Sat",shipments9[[#This Row],[Day Name]]="Sun"),"Weekend","Weekday")</f>
        <v>Weekday</v>
      </c>
      <c r="H4795">
        <v>6043.5</v>
      </c>
      <c r="I4795">
        <v>403</v>
      </c>
      <c r="J4795" t="s">
        <v>172</v>
      </c>
      <c r="K4795" t="s">
        <v>8155</v>
      </c>
      <c r="L4795" t="s">
        <v>8156</v>
      </c>
      <c r="M4795">
        <v>3</v>
      </c>
      <c r="N4795" t="s">
        <v>8164</v>
      </c>
      <c r="O4795" s="4">
        <f>INDEX(products[Cost_per_box], MATCH(shipments9[[#This Row],[PID]], products[PID], 0))</f>
        <v>9.57</v>
      </c>
      <c r="P4795" s="4">
        <f>shipments9[[#This Row],[Boxes]]*shipments9[[#This Row],[Cost Per Box]]</f>
        <v>3856.71</v>
      </c>
      <c r="Q4795" s="4">
        <f>shipments9[[#This Row],[Amount]] -shipments9[[#This Row],[total cost]]</f>
        <v>2186.79</v>
      </c>
      <c r="R4795" s="4" t="str">
        <f>IF(shipments9[[#This Row],[Gross Profit]]&lt;0,"Loss","Profit")</f>
        <v>Profit</v>
      </c>
      <c r="S4795" s="9">
        <f>shipments9[[#This Row],[Gross Profit]]/shipments9[[#This Row],[Amount]]</f>
        <v>0.36184164805162572</v>
      </c>
      <c r="T4795" s="11">
        <f>shipments9[[#This Row],[Amount]]/shipments9[[#This Row],[Boxes]]</f>
        <v>14.996277915632755</v>
      </c>
    </row>
    <row r="4796" spans="1:20" hidden="1" x14ac:dyDescent="0.25">
      <c r="A4796" t="s">
        <v>4993</v>
      </c>
      <c r="B4796" t="s">
        <v>89</v>
      </c>
      <c r="C4796" t="s">
        <v>157</v>
      </c>
      <c r="D4796" t="s">
        <v>28</v>
      </c>
      <c r="E4796" s="1">
        <v>45281</v>
      </c>
      <c r="F4796" s="1" t="str">
        <f>TEXT(shipments9[[#This Row],[Shipdate]],"ddd")</f>
        <v>Thu</v>
      </c>
      <c r="G4796" s="1" t="str">
        <f>IF(OR(shipments9[[#This Row],[Day Name]]="Sat",shipments9[[#This Row],[Day Name]]="Sun"),"Weekend","Weekday")</f>
        <v>Weekday</v>
      </c>
      <c r="H4796">
        <v>14451.75</v>
      </c>
      <c r="I4796">
        <v>1606</v>
      </c>
      <c r="J4796" t="s">
        <v>172</v>
      </c>
      <c r="K4796" t="s">
        <v>8151</v>
      </c>
      <c r="L4796" t="s">
        <v>8152</v>
      </c>
      <c r="M4796">
        <v>12</v>
      </c>
      <c r="N4796" t="s">
        <v>8166</v>
      </c>
      <c r="O4796" s="4">
        <f>INDEX(products[Cost_per_box], MATCH(shipments9[[#This Row],[PID]], products[PID], 0))</f>
        <v>6.8</v>
      </c>
      <c r="P4796" s="4">
        <f>shipments9[[#This Row],[Boxes]]*shipments9[[#This Row],[Cost Per Box]]</f>
        <v>10920.8</v>
      </c>
      <c r="Q4796" s="4">
        <f>shipments9[[#This Row],[Amount]] -shipments9[[#This Row],[total cost]]</f>
        <v>3530.9500000000007</v>
      </c>
      <c r="R4796" s="4" t="str">
        <f>IF(shipments9[[#This Row],[Gross Profit]]&lt;0,"Loss","Profit")</f>
        <v>Profit</v>
      </c>
      <c r="S4796" s="9">
        <f>shipments9[[#This Row],[Gross Profit]]/shipments9[[#This Row],[Amount]]</f>
        <v>0.24432681163180936</v>
      </c>
      <c r="T4796" s="11">
        <f>shipments9[[#This Row],[Amount]]/shipments9[[#This Row],[Boxes]]</f>
        <v>8.9985990037359898</v>
      </c>
    </row>
    <row r="4797" spans="1:20" hidden="1" x14ac:dyDescent="0.25">
      <c r="A4797" t="s">
        <v>4994</v>
      </c>
      <c r="B4797" t="s">
        <v>89</v>
      </c>
      <c r="C4797" t="s">
        <v>121</v>
      </c>
      <c r="D4797" t="s">
        <v>28</v>
      </c>
      <c r="E4797" s="1">
        <v>45253</v>
      </c>
      <c r="F4797" s="1" t="str">
        <f>TEXT(shipments9[[#This Row],[Shipdate]],"ddd")</f>
        <v>Thu</v>
      </c>
      <c r="G4797" s="1" t="str">
        <f>IF(OR(shipments9[[#This Row],[Day Name]]="Sat",shipments9[[#This Row],[Day Name]]="Sun"),"Weekend","Weekday")</f>
        <v>Weekday</v>
      </c>
      <c r="H4797">
        <v>5431.5</v>
      </c>
      <c r="I4797">
        <v>418</v>
      </c>
      <c r="J4797" t="s">
        <v>172</v>
      </c>
      <c r="K4797" t="s">
        <v>8151</v>
      </c>
      <c r="L4797" t="s">
        <v>8152</v>
      </c>
      <c r="M4797">
        <v>11</v>
      </c>
      <c r="N4797" t="s">
        <v>8165</v>
      </c>
      <c r="O4797" s="4">
        <f>INDEX(products[Cost_per_box], MATCH(shipments9[[#This Row],[PID]], products[PID], 0))</f>
        <v>5.26</v>
      </c>
      <c r="P4797" s="4">
        <f>shipments9[[#This Row],[Boxes]]*shipments9[[#This Row],[Cost Per Box]]</f>
        <v>2198.6799999999998</v>
      </c>
      <c r="Q4797" s="4">
        <f>shipments9[[#This Row],[Amount]] -shipments9[[#This Row],[total cost]]</f>
        <v>3232.82</v>
      </c>
      <c r="R4797" s="4" t="str">
        <f>IF(shipments9[[#This Row],[Gross Profit]]&lt;0,"Loss","Profit")</f>
        <v>Profit</v>
      </c>
      <c r="S4797" s="9">
        <f>shipments9[[#This Row],[Gross Profit]]/shipments9[[#This Row],[Amount]]</f>
        <v>0.59519837982141222</v>
      </c>
      <c r="T4797" s="11">
        <f>shipments9[[#This Row],[Amount]]/shipments9[[#This Row],[Boxes]]</f>
        <v>12.994019138755981</v>
      </c>
    </row>
    <row r="4798" spans="1:20" hidden="1" x14ac:dyDescent="0.25">
      <c r="A4798" t="s">
        <v>4995</v>
      </c>
      <c r="B4798" t="s">
        <v>89</v>
      </c>
      <c r="C4798" t="s">
        <v>121</v>
      </c>
      <c r="D4798" t="s">
        <v>28</v>
      </c>
      <c r="E4798" s="1">
        <v>45316</v>
      </c>
      <c r="F4798" s="1" t="str">
        <f>TEXT(shipments9[[#This Row],[Shipdate]],"ddd")</f>
        <v>Thu</v>
      </c>
      <c r="G4798" s="1" t="str">
        <f>IF(OR(shipments9[[#This Row],[Day Name]]="Sat",shipments9[[#This Row],[Day Name]]="Sun"),"Weekend","Weekday")</f>
        <v>Weekday</v>
      </c>
      <c r="H4798">
        <v>4680</v>
      </c>
      <c r="I4798">
        <v>390</v>
      </c>
      <c r="J4798" t="s">
        <v>172</v>
      </c>
      <c r="K4798" t="s">
        <v>8155</v>
      </c>
      <c r="L4798" t="s">
        <v>8156</v>
      </c>
      <c r="M4798">
        <v>1</v>
      </c>
      <c r="N4798" t="s">
        <v>8163</v>
      </c>
      <c r="O4798" s="4">
        <f>INDEX(products[Cost_per_box], MATCH(shipments9[[#This Row],[PID]], products[PID], 0))</f>
        <v>5.26</v>
      </c>
      <c r="P4798" s="4">
        <f>shipments9[[#This Row],[Boxes]]*shipments9[[#This Row],[Cost Per Box]]</f>
        <v>2051.4</v>
      </c>
      <c r="Q4798" s="4">
        <f>shipments9[[#This Row],[Amount]] -shipments9[[#This Row],[total cost]]</f>
        <v>2628.6</v>
      </c>
      <c r="R4798" s="4" t="str">
        <f>IF(shipments9[[#This Row],[Gross Profit]]&lt;0,"Loss","Profit")</f>
        <v>Profit</v>
      </c>
      <c r="S4798" s="9">
        <f>shipments9[[#This Row],[Gross Profit]]/shipments9[[#This Row],[Amount]]</f>
        <v>0.56166666666666665</v>
      </c>
      <c r="T4798" s="11">
        <f>shipments9[[#This Row],[Amount]]/shipments9[[#This Row],[Boxes]]</f>
        <v>12</v>
      </c>
    </row>
    <row r="4799" spans="1:20" hidden="1" x14ac:dyDescent="0.25">
      <c r="A4799" t="s">
        <v>4996</v>
      </c>
      <c r="B4799" t="s">
        <v>89</v>
      </c>
      <c r="C4799" t="s">
        <v>135</v>
      </c>
      <c r="D4799" t="s">
        <v>28</v>
      </c>
      <c r="E4799" s="1">
        <v>45393</v>
      </c>
      <c r="F4799" s="1" t="str">
        <f>TEXT(shipments9[[#This Row],[Shipdate]],"ddd")</f>
        <v>Thu</v>
      </c>
      <c r="G4799" s="1" t="str">
        <f>IF(OR(shipments9[[#This Row],[Day Name]]="Sat",shipments9[[#This Row],[Day Name]]="Sun"),"Weekend","Weekday")</f>
        <v>Weekday</v>
      </c>
      <c r="H4799">
        <v>5492.25</v>
      </c>
      <c r="I4799">
        <v>220</v>
      </c>
      <c r="J4799" t="s">
        <v>172</v>
      </c>
      <c r="K4799" t="s">
        <v>8155</v>
      </c>
      <c r="L4799" t="s">
        <v>8154</v>
      </c>
      <c r="M4799">
        <v>4</v>
      </c>
      <c r="N4799" t="s">
        <v>8158</v>
      </c>
      <c r="O4799" s="4">
        <f>INDEX(products[Cost_per_box], MATCH(shipments9[[#This Row],[PID]], products[PID], 0))</f>
        <v>9.94</v>
      </c>
      <c r="P4799" s="4">
        <f>shipments9[[#This Row],[Boxes]]*shipments9[[#This Row],[Cost Per Box]]</f>
        <v>2186.7999999999997</v>
      </c>
      <c r="Q4799" s="4">
        <f>shipments9[[#This Row],[Amount]] -shipments9[[#This Row],[total cost]]</f>
        <v>3305.4500000000003</v>
      </c>
      <c r="R4799" s="4" t="str">
        <f>IF(shipments9[[#This Row],[Gross Profit]]&lt;0,"Loss","Profit")</f>
        <v>Profit</v>
      </c>
      <c r="S4799" s="9">
        <f>shipments9[[#This Row],[Gross Profit]]/shipments9[[#This Row],[Amount]]</f>
        <v>0.60183895489098282</v>
      </c>
      <c r="T4799" s="11">
        <f>shipments9[[#This Row],[Amount]]/shipments9[[#This Row],[Boxes]]</f>
        <v>24.964772727272727</v>
      </c>
    </row>
    <row r="4800" spans="1:20" hidden="1" x14ac:dyDescent="0.25">
      <c r="A4800" t="s">
        <v>4997</v>
      </c>
      <c r="B4800" t="s">
        <v>89</v>
      </c>
      <c r="C4800" t="s">
        <v>135</v>
      </c>
      <c r="D4800" t="s">
        <v>28</v>
      </c>
      <c r="E4800" s="1">
        <v>44984</v>
      </c>
      <c r="F4800" s="1" t="str">
        <f>TEXT(shipments9[[#This Row],[Shipdate]],"ddd")</f>
        <v>Mon</v>
      </c>
      <c r="G4800" s="1" t="str">
        <f>IF(OR(shipments9[[#This Row],[Day Name]]="Sat",shipments9[[#This Row],[Day Name]]="Sun"),"Weekend","Weekday")</f>
        <v>Weekday</v>
      </c>
      <c r="H4800">
        <v>5386.5</v>
      </c>
      <c r="I4800">
        <v>193</v>
      </c>
      <c r="J4800" t="s">
        <v>172</v>
      </c>
      <c r="K4800" t="s">
        <v>8151</v>
      </c>
      <c r="L4800" t="s">
        <v>8156</v>
      </c>
      <c r="M4800">
        <v>2</v>
      </c>
      <c r="N4800" t="s">
        <v>8157</v>
      </c>
      <c r="O4800" s="4">
        <f>INDEX(products[Cost_per_box], MATCH(shipments9[[#This Row],[PID]], products[PID], 0))</f>
        <v>9.94</v>
      </c>
      <c r="P4800" s="4">
        <f>shipments9[[#This Row],[Boxes]]*shipments9[[#This Row],[Cost Per Box]]</f>
        <v>1918.4199999999998</v>
      </c>
      <c r="Q4800" s="4">
        <f>shipments9[[#This Row],[Amount]] -shipments9[[#This Row],[total cost]]</f>
        <v>3468.08</v>
      </c>
      <c r="R4800" s="4" t="str">
        <f>IF(shipments9[[#This Row],[Gross Profit]]&lt;0,"Loss","Profit")</f>
        <v>Profit</v>
      </c>
      <c r="S4800" s="9">
        <f>shipments9[[#This Row],[Gross Profit]]/shipments9[[#This Row],[Amount]]</f>
        <v>0.64384665367121507</v>
      </c>
      <c r="T4800" s="11">
        <f>shipments9[[#This Row],[Amount]]/shipments9[[#This Row],[Boxes]]</f>
        <v>27.909326424870468</v>
      </c>
    </row>
    <row r="4801" spans="1:20" hidden="1" x14ac:dyDescent="0.25">
      <c r="A4801" t="s">
        <v>4998</v>
      </c>
      <c r="B4801" t="s">
        <v>89</v>
      </c>
      <c r="C4801" t="s">
        <v>153</v>
      </c>
      <c r="D4801" t="s">
        <v>28</v>
      </c>
      <c r="E4801" s="1">
        <v>45306</v>
      </c>
      <c r="F4801" s="1" t="str">
        <f>TEXT(shipments9[[#This Row],[Shipdate]],"ddd")</f>
        <v>Mon</v>
      </c>
      <c r="G4801" s="1" t="str">
        <f>IF(OR(shipments9[[#This Row],[Day Name]]="Sat",shipments9[[#This Row],[Day Name]]="Sun"),"Weekend","Weekday")</f>
        <v>Weekday</v>
      </c>
      <c r="H4801">
        <v>6408</v>
      </c>
      <c r="I4801">
        <v>377</v>
      </c>
      <c r="J4801" t="s">
        <v>172</v>
      </c>
      <c r="K4801" t="s">
        <v>8155</v>
      </c>
      <c r="L4801" t="s">
        <v>8156</v>
      </c>
      <c r="M4801">
        <v>1</v>
      </c>
      <c r="N4801" t="s">
        <v>8163</v>
      </c>
      <c r="O4801" s="4">
        <f>INDEX(products[Cost_per_box], MATCH(shipments9[[#This Row],[PID]], products[PID], 0))</f>
        <v>9.57</v>
      </c>
      <c r="P4801" s="4">
        <f>shipments9[[#This Row],[Boxes]]*shipments9[[#This Row],[Cost Per Box]]</f>
        <v>3607.8900000000003</v>
      </c>
      <c r="Q4801" s="4">
        <f>shipments9[[#This Row],[Amount]] -shipments9[[#This Row],[total cost]]</f>
        <v>2800.1099999999997</v>
      </c>
      <c r="R4801" s="4" t="str">
        <f>IF(shipments9[[#This Row],[Gross Profit]]&lt;0,"Loss","Profit")</f>
        <v>Profit</v>
      </c>
      <c r="S4801" s="9">
        <f>shipments9[[#This Row],[Gross Profit]]/shipments9[[#This Row],[Amount]]</f>
        <v>0.4369709737827715</v>
      </c>
      <c r="T4801" s="11">
        <f>shipments9[[#This Row],[Amount]]/shipments9[[#This Row],[Boxes]]</f>
        <v>16.9973474801061</v>
      </c>
    </row>
    <row r="4802" spans="1:20" hidden="1" x14ac:dyDescent="0.25">
      <c r="A4802" t="s">
        <v>4999</v>
      </c>
      <c r="B4802" t="s">
        <v>89</v>
      </c>
      <c r="C4802" t="s">
        <v>161</v>
      </c>
      <c r="D4802" t="s">
        <v>28</v>
      </c>
      <c r="E4802" s="1">
        <v>45460</v>
      </c>
      <c r="F4802" s="1" t="str">
        <f>TEXT(shipments9[[#This Row],[Shipdate]],"ddd")</f>
        <v>Mon</v>
      </c>
      <c r="G4802" s="1" t="str">
        <f>IF(OR(shipments9[[#This Row],[Day Name]]="Sat",shipments9[[#This Row],[Day Name]]="Sun"),"Weekend","Weekday")</f>
        <v>Weekday</v>
      </c>
      <c r="H4802">
        <v>7008.75</v>
      </c>
      <c r="I4802">
        <v>638</v>
      </c>
      <c r="J4802" t="s">
        <v>172</v>
      </c>
      <c r="K4802" t="s">
        <v>8155</v>
      </c>
      <c r="L4802" t="s">
        <v>8154</v>
      </c>
      <c r="M4802">
        <v>6</v>
      </c>
      <c r="N4802" t="s">
        <v>8159</v>
      </c>
      <c r="O4802" s="4">
        <f>INDEX(products[Cost_per_box], MATCH(shipments9[[#This Row],[PID]], products[PID], 0))</f>
        <v>2.76</v>
      </c>
      <c r="P4802" s="4">
        <f>shipments9[[#This Row],[Boxes]]*shipments9[[#This Row],[Cost Per Box]]</f>
        <v>1760.8799999999999</v>
      </c>
      <c r="Q4802" s="4">
        <f>shipments9[[#This Row],[Amount]] -shipments9[[#This Row],[total cost]]</f>
        <v>5247.87</v>
      </c>
      <c r="R4802" s="4" t="str">
        <f>IF(shipments9[[#This Row],[Gross Profit]]&lt;0,"Loss","Profit")</f>
        <v>Profit</v>
      </c>
      <c r="S4802" s="9">
        <f>shipments9[[#This Row],[Gross Profit]]/shipments9[[#This Row],[Amount]]</f>
        <v>0.74875976457998927</v>
      </c>
      <c r="T4802" s="11">
        <f>shipments9[[#This Row],[Amount]]/shipments9[[#This Row],[Boxes]]</f>
        <v>10.985501567398119</v>
      </c>
    </row>
    <row r="4803" spans="1:20" hidden="1" x14ac:dyDescent="0.25">
      <c r="A4803" t="s">
        <v>5000</v>
      </c>
      <c r="B4803" t="s">
        <v>89</v>
      </c>
      <c r="C4803" t="s">
        <v>163</v>
      </c>
      <c r="D4803" t="s">
        <v>28</v>
      </c>
      <c r="E4803" s="1">
        <v>45140</v>
      </c>
      <c r="F4803" s="1" t="str">
        <f>TEXT(shipments9[[#This Row],[Shipdate]],"ddd")</f>
        <v>Wed</v>
      </c>
      <c r="G4803" s="1" t="str">
        <f>IF(OR(shipments9[[#This Row],[Day Name]]="Sat",shipments9[[#This Row],[Day Name]]="Sun"),"Weekend","Weekday")</f>
        <v>Weekday</v>
      </c>
      <c r="H4803">
        <v>6637.5</v>
      </c>
      <c r="I4803">
        <v>949</v>
      </c>
      <c r="J4803" t="s">
        <v>172</v>
      </c>
      <c r="K4803" t="s">
        <v>8151</v>
      </c>
      <c r="L4803" t="s">
        <v>8160</v>
      </c>
      <c r="M4803">
        <v>8</v>
      </c>
      <c r="N4803" t="s">
        <v>8162</v>
      </c>
      <c r="O4803" s="4">
        <f>INDEX(products[Cost_per_box], MATCH(shipments9[[#This Row],[PID]], products[PID], 0))</f>
        <v>3.32</v>
      </c>
      <c r="P4803" s="4">
        <f>shipments9[[#This Row],[Boxes]]*shipments9[[#This Row],[Cost Per Box]]</f>
        <v>3150.68</v>
      </c>
      <c r="Q4803" s="4">
        <f>shipments9[[#This Row],[Amount]] -shipments9[[#This Row],[total cost]]</f>
        <v>3486.82</v>
      </c>
      <c r="R4803" s="4" t="str">
        <f>IF(shipments9[[#This Row],[Gross Profit]]&lt;0,"Loss","Profit")</f>
        <v>Profit</v>
      </c>
      <c r="S4803" s="9">
        <f>shipments9[[#This Row],[Gross Profit]]/shipments9[[#This Row],[Amount]]</f>
        <v>0.52532128060263661</v>
      </c>
      <c r="T4803" s="11">
        <f>shipments9[[#This Row],[Amount]]/shipments9[[#This Row],[Boxes]]</f>
        <v>6.994204425711275</v>
      </c>
    </row>
    <row r="4804" spans="1:20" hidden="1" x14ac:dyDescent="0.25">
      <c r="A4804" t="s">
        <v>5001</v>
      </c>
      <c r="B4804" t="s">
        <v>92</v>
      </c>
      <c r="C4804" t="s">
        <v>121</v>
      </c>
      <c r="D4804" t="s">
        <v>28</v>
      </c>
      <c r="E4804" s="1">
        <v>45196</v>
      </c>
      <c r="F4804" s="1" t="str">
        <f>TEXT(shipments9[[#This Row],[Shipdate]],"ddd")</f>
        <v>Wed</v>
      </c>
      <c r="G4804" s="1" t="str">
        <f>IF(OR(shipments9[[#This Row],[Day Name]]="Sat",shipments9[[#This Row],[Day Name]]="Sun"),"Weekend","Weekday")</f>
        <v>Weekday</v>
      </c>
      <c r="H4804">
        <v>4061.25</v>
      </c>
      <c r="I4804">
        <v>291</v>
      </c>
      <c r="J4804" t="s">
        <v>172</v>
      </c>
      <c r="K4804" t="s">
        <v>8151</v>
      </c>
      <c r="L4804" t="s">
        <v>8160</v>
      </c>
      <c r="M4804">
        <v>9</v>
      </c>
      <c r="N4804" t="s">
        <v>8167</v>
      </c>
      <c r="O4804" s="4">
        <f>INDEX(products[Cost_per_box], MATCH(shipments9[[#This Row],[PID]], products[PID], 0))</f>
        <v>5.26</v>
      </c>
      <c r="P4804" s="4">
        <f>shipments9[[#This Row],[Boxes]]*shipments9[[#This Row],[Cost Per Box]]</f>
        <v>1530.6599999999999</v>
      </c>
      <c r="Q4804" s="4">
        <f>shipments9[[#This Row],[Amount]] -shipments9[[#This Row],[total cost]]</f>
        <v>2530.59</v>
      </c>
      <c r="R4804" s="4" t="str">
        <f>IF(shipments9[[#This Row],[Gross Profit]]&lt;0,"Loss","Profit")</f>
        <v>Profit</v>
      </c>
      <c r="S4804" s="9">
        <f>shipments9[[#This Row],[Gross Profit]]/shipments9[[#This Row],[Amount]]</f>
        <v>0.62310618651892891</v>
      </c>
      <c r="T4804" s="11">
        <f>shipments9[[#This Row],[Amount]]/shipments9[[#This Row],[Boxes]]</f>
        <v>13.956185567010309</v>
      </c>
    </row>
    <row r="4805" spans="1:20" hidden="1" x14ac:dyDescent="0.25">
      <c r="A4805" t="s">
        <v>5002</v>
      </c>
      <c r="B4805" t="s">
        <v>92</v>
      </c>
      <c r="C4805" t="s">
        <v>132</v>
      </c>
      <c r="D4805" t="s">
        <v>28</v>
      </c>
      <c r="E4805" s="1">
        <v>45310</v>
      </c>
      <c r="F4805" s="1" t="str">
        <f>TEXT(shipments9[[#This Row],[Shipdate]],"ddd")</f>
        <v>Fri</v>
      </c>
      <c r="G4805" s="1" t="str">
        <f>IF(OR(shipments9[[#This Row],[Day Name]]="Sat",shipments9[[#This Row],[Day Name]]="Sun"),"Weekend","Weekday")</f>
        <v>Weekday</v>
      </c>
      <c r="H4805">
        <v>3858.75</v>
      </c>
      <c r="I4805">
        <v>149</v>
      </c>
      <c r="J4805" t="s">
        <v>172</v>
      </c>
      <c r="K4805" t="s">
        <v>8155</v>
      </c>
      <c r="L4805" t="s">
        <v>8156</v>
      </c>
      <c r="M4805">
        <v>1</v>
      </c>
      <c r="N4805" t="s">
        <v>8163</v>
      </c>
      <c r="O4805" s="4">
        <f>INDEX(products[Cost_per_box], MATCH(shipments9[[#This Row],[PID]], products[PID], 0))</f>
        <v>6.31</v>
      </c>
      <c r="P4805" s="4">
        <f>shipments9[[#This Row],[Boxes]]*shipments9[[#This Row],[Cost Per Box]]</f>
        <v>940.18999999999994</v>
      </c>
      <c r="Q4805" s="4">
        <f>shipments9[[#This Row],[Amount]] -shipments9[[#This Row],[total cost]]</f>
        <v>2918.56</v>
      </c>
      <c r="R4805" s="4" t="str">
        <f>IF(shipments9[[#This Row],[Gross Profit]]&lt;0,"Loss","Profit")</f>
        <v>Profit</v>
      </c>
      <c r="S4805" s="9">
        <f>shipments9[[#This Row],[Gross Profit]]/shipments9[[#This Row],[Amount]]</f>
        <v>0.75634855847100746</v>
      </c>
      <c r="T4805" s="11">
        <f>shipments9[[#This Row],[Amount]]/shipments9[[#This Row],[Boxes]]</f>
        <v>25.89765100671141</v>
      </c>
    </row>
    <row r="4806" spans="1:20" hidden="1" x14ac:dyDescent="0.25">
      <c r="A4806" t="s">
        <v>5003</v>
      </c>
      <c r="B4806" t="s">
        <v>92</v>
      </c>
      <c r="C4806" t="s">
        <v>137</v>
      </c>
      <c r="D4806" t="s">
        <v>28</v>
      </c>
      <c r="E4806" s="1">
        <v>45299</v>
      </c>
      <c r="F4806" s="1" t="str">
        <f>TEXT(shipments9[[#This Row],[Shipdate]],"ddd")</f>
        <v>Mon</v>
      </c>
      <c r="G4806" s="1" t="str">
        <f>IF(OR(shipments9[[#This Row],[Day Name]]="Sat",shipments9[[#This Row],[Day Name]]="Sun"),"Weekend","Weekday")</f>
        <v>Weekday</v>
      </c>
      <c r="H4806">
        <v>8160.75</v>
      </c>
      <c r="I4806">
        <v>454</v>
      </c>
      <c r="J4806" t="s">
        <v>172</v>
      </c>
      <c r="K4806" t="s">
        <v>8155</v>
      </c>
      <c r="L4806" t="s">
        <v>8156</v>
      </c>
      <c r="M4806">
        <v>1</v>
      </c>
      <c r="N4806" t="s">
        <v>8163</v>
      </c>
      <c r="O4806" s="4">
        <f>INDEX(products[Cost_per_box], MATCH(shipments9[[#This Row],[PID]], products[PID], 0))</f>
        <v>7.73</v>
      </c>
      <c r="P4806" s="4">
        <f>shipments9[[#This Row],[Boxes]]*shipments9[[#This Row],[Cost Per Box]]</f>
        <v>3509.42</v>
      </c>
      <c r="Q4806" s="4">
        <f>shipments9[[#This Row],[Amount]] -shipments9[[#This Row],[total cost]]</f>
        <v>4651.33</v>
      </c>
      <c r="R4806" s="4" t="str">
        <f>IF(shipments9[[#This Row],[Gross Profit]]&lt;0,"Loss","Profit")</f>
        <v>Profit</v>
      </c>
      <c r="S4806" s="9">
        <f>shipments9[[#This Row],[Gross Profit]]/shipments9[[#This Row],[Amount]]</f>
        <v>0.5699635450173085</v>
      </c>
      <c r="T4806" s="11">
        <f>shipments9[[#This Row],[Amount]]/shipments9[[#This Row],[Boxes]]</f>
        <v>17.97522026431718</v>
      </c>
    </row>
    <row r="4807" spans="1:20" hidden="1" x14ac:dyDescent="0.25">
      <c r="A4807" t="s">
        <v>5004</v>
      </c>
      <c r="B4807" t="s">
        <v>92</v>
      </c>
      <c r="C4807" t="s">
        <v>141</v>
      </c>
      <c r="D4807" t="s">
        <v>28</v>
      </c>
      <c r="E4807" s="1">
        <v>44991</v>
      </c>
      <c r="F4807" s="1" t="str">
        <f>TEXT(shipments9[[#This Row],[Shipdate]],"ddd")</f>
        <v>Mon</v>
      </c>
      <c r="G4807" s="1" t="str">
        <f>IF(OR(shipments9[[#This Row],[Day Name]]="Sat",shipments9[[#This Row],[Day Name]]="Sun"),"Weekend","Weekday")</f>
        <v>Weekday</v>
      </c>
      <c r="H4807">
        <v>6070.5</v>
      </c>
      <c r="I4807">
        <v>506</v>
      </c>
      <c r="J4807" t="s">
        <v>172</v>
      </c>
      <c r="K4807" t="s">
        <v>8151</v>
      </c>
      <c r="L4807" t="s">
        <v>8156</v>
      </c>
      <c r="M4807">
        <v>3</v>
      </c>
      <c r="N4807" t="s">
        <v>8164</v>
      </c>
      <c r="O4807" s="4">
        <f>INDEX(products[Cost_per_box], MATCH(shipments9[[#This Row],[PID]], products[PID], 0))</f>
        <v>8.2200000000000006</v>
      </c>
      <c r="P4807" s="4">
        <f>shipments9[[#This Row],[Boxes]]*shipments9[[#This Row],[Cost Per Box]]</f>
        <v>4159.3200000000006</v>
      </c>
      <c r="Q4807" s="4">
        <f>shipments9[[#This Row],[Amount]] -shipments9[[#This Row],[total cost]]</f>
        <v>1911.1799999999994</v>
      </c>
      <c r="R4807" s="4" t="str">
        <f>IF(shipments9[[#This Row],[Gross Profit]]&lt;0,"Loss","Profit")</f>
        <v>Profit</v>
      </c>
      <c r="S4807" s="9">
        <f>shipments9[[#This Row],[Gross Profit]]/shipments9[[#This Row],[Amount]]</f>
        <v>0.31483073881887808</v>
      </c>
      <c r="T4807" s="11">
        <f>shipments9[[#This Row],[Amount]]/shipments9[[#This Row],[Boxes]]</f>
        <v>11.997035573122529</v>
      </c>
    </row>
    <row r="4808" spans="1:20" hidden="1" x14ac:dyDescent="0.25">
      <c r="A4808" t="s">
        <v>5005</v>
      </c>
      <c r="B4808" t="s">
        <v>92</v>
      </c>
      <c r="C4808" t="s">
        <v>145</v>
      </c>
      <c r="D4808" t="s">
        <v>28</v>
      </c>
      <c r="E4808" s="1">
        <v>44999</v>
      </c>
      <c r="F4808" s="1" t="str">
        <f>TEXT(shipments9[[#This Row],[Shipdate]],"ddd")</f>
        <v>Tue</v>
      </c>
      <c r="G4808" s="1" t="str">
        <f>IF(OR(shipments9[[#This Row],[Day Name]]="Sat",shipments9[[#This Row],[Day Name]]="Sun"),"Weekend","Weekday")</f>
        <v>Weekday</v>
      </c>
      <c r="H4808">
        <v>1019.25</v>
      </c>
      <c r="I4808">
        <v>60</v>
      </c>
      <c r="J4808" t="s">
        <v>172</v>
      </c>
      <c r="K4808" t="s">
        <v>8151</v>
      </c>
      <c r="L4808" t="s">
        <v>8156</v>
      </c>
      <c r="M4808">
        <v>3</v>
      </c>
      <c r="N4808" t="s">
        <v>8164</v>
      </c>
      <c r="O4808" s="4">
        <f>INDEX(products[Cost_per_box], MATCH(shipments9[[#This Row],[PID]], products[PID], 0))</f>
        <v>4.74</v>
      </c>
      <c r="P4808" s="4">
        <f>shipments9[[#This Row],[Boxes]]*shipments9[[#This Row],[Cost Per Box]]</f>
        <v>284.40000000000003</v>
      </c>
      <c r="Q4808" s="4">
        <f>shipments9[[#This Row],[Amount]] -shipments9[[#This Row],[total cost]]</f>
        <v>734.84999999999991</v>
      </c>
      <c r="R4808" s="4" t="str">
        <f>IF(shipments9[[#This Row],[Gross Profit]]&lt;0,"Loss","Profit")</f>
        <v>Profit</v>
      </c>
      <c r="S4808" s="9">
        <f>shipments9[[#This Row],[Gross Profit]]/shipments9[[#This Row],[Amount]]</f>
        <v>0.72097130242825602</v>
      </c>
      <c r="T4808" s="11">
        <f>shipments9[[#This Row],[Amount]]/shipments9[[#This Row],[Boxes]]</f>
        <v>16.987500000000001</v>
      </c>
    </row>
    <row r="4809" spans="1:20" hidden="1" x14ac:dyDescent="0.25">
      <c r="A4809" t="s">
        <v>5006</v>
      </c>
      <c r="B4809" t="s">
        <v>92</v>
      </c>
      <c r="C4809" t="s">
        <v>155</v>
      </c>
      <c r="D4809" t="s">
        <v>28</v>
      </c>
      <c r="E4809" s="1">
        <v>45103</v>
      </c>
      <c r="F4809" s="1" t="str">
        <f>TEXT(shipments9[[#This Row],[Shipdate]],"ddd")</f>
        <v>Mon</v>
      </c>
      <c r="G4809" s="1" t="str">
        <f>IF(OR(shipments9[[#This Row],[Day Name]]="Sat",shipments9[[#This Row],[Day Name]]="Sun"),"Weekend","Weekday")</f>
        <v>Weekday</v>
      </c>
      <c r="H4809">
        <v>2765.25</v>
      </c>
      <c r="I4809">
        <v>308</v>
      </c>
      <c r="J4809" t="s">
        <v>172</v>
      </c>
      <c r="K4809" t="s">
        <v>8151</v>
      </c>
      <c r="L4809" t="s">
        <v>8154</v>
      </c>
      <c r="M4809">
        <v>6</v>
      </c>
      <c r="N4809" t="s">
        <v>8159</v>
      </c>
      <c r="O4809" s="4">
        <f>INDEX(products[Cost_per_box], MATCH(shipments9[[#This Row],[PID]], products[PID], 0))</f>
        <v>8.43</v>
      </c>
      <c r="P4809" s="4">
        <f>shipments9[[#This Row],[Boxes]]*shipments9[[#This Row],[Cost Per Box]]</f>
        <v>2596.44</v>
      </c>
      <c r="Q4809" s="4">
        <f>shipments9[[#This Row],[Amount]] -shipments9[[#This Row],[total cost]]</f>
        <v>168.80999999999995</v>
      </c>
      <c r="R4809" s="4" t="str">
        <f>IF(shipments9[[#This Row],[Gross Profit]]&lt;0,"Loss","Profit")</f>
        <v>Profit</v>
      </c>
      <c r="S4809" s="9">
        <f>shipments9[[#This Row],[Gross Profit]]/shipments9[[#This Row],[Amount]]</f>
        <v>6.1046921616490349E-2</v>
      </c>
      <c r="T4809" s="11">
        <f>shipments9[[#This Row],[Amount]]/shipments9[[#This Row],[Boxes]]</f>
        <v>8.9780844155844157</v>
      </c>
    </row>
    <row r="4810" spans="1:20" hidden="1" x14ac:dyDescent="0.25">
      <c r="A4810" t="s">
        <v>5007</v>
      </c>
      <c r="B4810" t="s">
        <v>92</v>
      </c>
      <c r="C4810" t="s">
        <v>157</v>
      </c>
      <c r="D4810" t="s">
        <v>28</v>
      </c>
      <c r="E4810" s="1">
        <v>45107</v>
      </c>
      <c r="F4810" s="1" t="str">
        <f>TEXT(shipments9[[#This Row],[Shipdate]],"ddd")</f>
        <v>Fri</v>
      </c>
      <c r="G4810" s="1" t="str">
        <f>IF(OR(shipments9[[#This Row],[Day Name]]="Sat",shipments9[[#This Row],[Day Name]]="Sun"),"Weekend","Weekday")</f>
        <v>Weekday</v>
      </c>
      <c r="H4810">
        <v>7791.75</v>
      </c>
      <c r="I4810">
        <v>780</v>
      </c>
      <c r="J4810" t="s">
        <v>172</v>
      </c>
      <c r="K4810" t="s">
        <v>8151</v>
      </c>
      <c r="L4810" t="s">
        <v>8154</v>
      </c>
      <c r="M4810">
        <v>6</v>
      </c>
      <c r="N4810" t="s">
        <v>8159</v>
      </c>
      <c r="O4810" s="4">
        <f>INDEX(products[Cost_per_box], MATCH(shipments9[[#This Row],[PID]], products[PID], 0))</f>
        <v>6.8</v>
      </c>
      <c r="P4810" s="4">
        <f>shipments9[[#This Row],[Boxes]]*shipments9[[#This Row],[Cost Per Box]]</f>
        <v>5304</v>
      </c>
      <c r="Q4810" s="4">
        <f>shipments9[[#This Row],[Amount]] -shipments9[[#This Row],[total cost]]</f>
        <v>2487.75</v>
      </c>
      <c r="R4810" s="4" t="str">
        <f>IF(shipments9[[#This Row],[Gross Profit]]&lt;0,"Loss","Profit")</f>
        <v>Profit</v>
      </c>
      <c r="S4810" s="9">
        <f>shipments9[[#This Row],[Gross Profit]]/shipments9[[#This Row],[Amount]]</f>
        <v>0.3192800077004524</v>
      </c>
      <c r="T4810" s="11">
        <f>shipments9[[#This Row],[Amount]]/shipments9[[#This Row],[Boxes]]</f>
        <v>9.9894230769230763</v>
      </c>
    </row>
    <row r="4811" spans="1:20" hidden="1" x14ac:dyDescent="0.25">
      <c r="A4811" t="s">
        <v>5008</v>
      </c>
      <c r="B4811" t="s">
        <v>92</v>
      </c>
      <c r="C4811" t="s">
        <v>163</v>
      </c>
      <c r="D4811" t="s">
        <v>28</v>
      </c>
      <c r="E4811" s="1">
        <v>45350</v>
      </c>
      <c r="F4811" s="1" t="str">
        <f>TEXT(shipments9[[#This Row],[Shipdate]],"ddd")</f>
        <v>Wed</v>
      </c>
      <c r="G4811" s="1" t="str">
        <f>IF(OR(shipments9[[#This Row],[Day Name]]="Sat",shipments9[[#This Row],[Day Name]]="Sun"),"Weekend","Weekday")</f>
        <v>Weekday</v>
      </c>
      <c r="H4811">
        <v>12863.25</v>
      </c>
      <c r="I4811">
        <v>1608</v>
      </c>
      <c r="J4811" t="s">
        <v>172</v>
      </c>
      <c r="K4811" t="s">
        <v>8155</v>
      </c>
      <c r="L4811" t="s">
        <v>8156</v>
      </c>
      <c r="M4811">
        <v>2</v>
      </c>
      <c r="N4811" t="s">
        <v>8157</v>
      </c>
      <c r="O4811" s="4">
        <f>INDEX(products[Cost_per_box], MATCH(shipments9[[#This Row],[PID]], products[PID], 0))</f>
        <v>3.32</v>
      </c>
      <c r="P4811" s="4">
        <f>shipments9[[#This Row],[Boxes]]*shipments9[[#This Row],[Cost Per Box]]</f>
        <v>5338.5599999999995</v>
      </c>
      <c r="Q4811" s="4">
        <f>shipments9[[#This Row],[Amount]] -shipments9[[#This Row],[total cost]]</f>
        <v>7524.6900000000005</v>
      </c>
      <c r="R4811" s="4" t="str">
        <f>IF(shipments9[[#This Row],[Gross Profit]]&lt;0,"Loss","Profit")</f>
        <v>Profit</v>
      </c>
      <c r="S4811" s="9">
        <f>shipments9[[#This Row],[Gross Profit]]/shipments9[[#This Row],[Amount]]</f>
        <v>0.58497580316016562</v>
      </c>
      <c r="T4811" s="11">
        <f>shipments9[[#This Row],[Amount]]/shipments9[[#This Row],[Boxes]]</f>
        <v>7.9995335820895521</v>
      </c>
    </row>
    <row r="4812" spans="1:20" hidden="1" x14ac:dyDescent="0.25">
      <c r="A4812" t="s">
        <v>5009</v>
      </c>
      <c r="B4812" t="s">
        <v>92</v>
      </c>
      <c r="C4812" t="s">
        <v>145</v>
      </c>
      <c r="D4812" t="s">
        <v>28</v>
      </c>
      <c r="E4812" s="1">
        <v>44937</v>
      </c>
      <c r="F4812" s="1" t="str">
        <f>TEXT(shipments9[[#This Row],[Shipdate]],"ddd")</f>
        <v>Wed</v>
      </c>
      <c r="G4812" s="1" t="str">
        <f>IF(OR(shipments9[[#This Row],[Day Name]]="Sat",shipments9[[#This Row],[Day Name]]="Sun"),"Weekend","Weekday")</f>
        <v>Weekday</v>
      </c>
      <c r="H4812">
        <v>14571</v>
      </c>
      <c r="I4812">
        <v>858</v>
      </c>
      <c r="J4812" t="s">
        <v>172</v>
      </c>
      <c r="K4812" t="s">
        <v>8151</v>
      </c>
      <c r="L4812" t="s">
        <v>8156</v>
      </c>
      <c r="M4812">
        <v>1</v>
      </c>
      <c r="N4812" t="s">
        <v>8163</v>
      </c>
      <c r="O4812" s="4">
        <f>INDEX(products[Cost_per_box], MATCH(shipments9[[#This Row],[PID]], products[PID], 0))</f>
        <v>4.74</v>
      </c>
      <c r="P4812" s="4">
        <f>shipments9[[#This Row],[Boxes]]*shipments9[[#This Row],[Cost Per Box]]</f>
        <v>4066.92</v>
      </c>
      <c r="Q4812" s="4">
        <f>shipments9[[#This Row],[Amount]] -shipments9[[#This Row],[total cost]]</f>
        <v>10504.08</v>
      </c>
      <c r="R4812" s="4" t="str">
        <f>IF(shipments9[[#This Row],[Gross Profit]]&lt;0,"Loss","Profit")</f>
        <v>Profit</v>
      </c>
      <c r="S4812" s="9">
        <f>shipments9[[#This Row],[Gross Profit]]/shipments9[[#This Row],[Amount]]</f>
        <v>0.72088943792464488</v>
      </c>
      <c r="T4812" s="11">
        <f>shipments9[[#This Row],[Amount]]/shipments9[[#This Row],[Boxes]]</f>
        <v>16.982517482517483</v>
      </c>
    </row>
    <row r="4813" spans="1:20" hidden="1" x14ac:dyDescent="0.25">
      <c r="A4813" t="s">
        <v>5010</v>
      </c>
      <c r="B4813" t="s">
        <v>92</v>
      </c>
      <c r="C4813" t="s">
        <v>149</v>
      </c>
      <c r="D4813" t="s">
        <v>28</v>
      </c>
      <c r="E4813" s="1">
        <v>45404</v>
      </c>
      <c r="F4813" s="1" t="str">
        <f>TEXT(shipments9[[#This Row],[Shipdate]],"ddd")</f>
        <v>Mon</v>
      </c>
      <c r="G4813" s="1" t="str">
        <f>IF(OR(shipments9[[#This Row],[Day Name]]="Sat",shipments9[[#This Row],[Day Name]]="Sun"),"Weekend","Weekday")</f>
        <v>Weekday</v>
      </c>
      <c r="H4813">
        <v>5440.5</v>
      </c>
      <c r="I4813">
        <v>389</v>
      </c>
      <c r="J4813" t="s">
        <v>172</v>
      </c>
      <c r="K4813" t="s">
        <v>8155</v>
      </c>
      <c r="L4813" t="s">
        <v>8154</v>
      </c>
      <c r="M4813">
        <v>4</v>
      </c>
      <c r="N4813" t="s">
        <v>8158</v>
      </c>
      <c r="O4813" s="4">
        <f>INDEX(products[Cost_per_box], MATCH(shipments9[[#This Row],[PID]], products[PID], 0))</f>
        <v>6.43</v>
      </c>
      <c r="P4813" s="4">
        <f>shipments9[[#This Row],[Boxes]]*shipments9[[#This Row],[Cost Per Box]]</f>
        <v>2501.27</v>
      </c>
      <c r="Q4813" s="4">
        <f>shipments9[[#This Row],[Amount]] -shipments9[[#This Row],[total cost]]</f>
        <v>2939.23</v>
      </c>
      <c r="R4813" s="4" t="str">
        <f>IF(shipments9[[#This Row],[Gross Profit]]&lt;0,"Loss","Profit")</f>
        <v>Profit</v>
      </c>
      <c r="S4813" s="9">
        <f>shipments9[[#This Row],[Gross Profit]]/shipments9[[#This Row],[Amount]]</f>
        <v>0.54024997702417055</v>
      </c>
      <c r="T4813" s="11">
        <f>shipments9[[#This Row],[Amount]]/shipments9[[#This Row],[Boxes]]</f>
        <v>13.98586118251928</v>
      </c>
    </row>
    <row r="4814" spans="1:20" hidden="1" x14ac:dyDescent="0.25">
      <c r="A4814" t="s">
        <v>5011</v>
      </c>
      <c r="B4814" t="s">
        <v>92</v>
      </c>
      <c r="C4814" t="s">
        <v>149</v>
      </c>
      <c r="D4814" t="s">
        <v>28</v>
      </c>
      <c r="E4814" s="1">
        <v>45205</v>
      </c>
      <c r="F4814" s="1" t="str">
        <f>TEXT(shipments9[[#This Row],[Shipdate]],"ddd")</f>
        <v>Fri</v>
      </c>
      <c r="G4814" s="1" t="str">
        <f>IF(OR(shipments9[[#This Row],[Day Name]]="Sat",shipments9[[#This Row],[Day Name]]="Sun"),"Weekend","Weekday")</f>
        <v>Weekday</v>
      </c>
      <c r="H4814">
        <v>6867</v>
      </c>
      <c r="I4814">
        <v>382</v>
      </c>
      <c r="J4814" t="s">
        <v>172</v>
      </c>
      <c r="K4814" t="s">
        <v>8151</v>
      </c>
      <c r="L4814" t="s">
        <v>8152</v>
      </c>
      <c r="M4814">
        <v>10</v>
      </c>
      <c r="N4814" t="s">
        <v>8153</v>
      </c>
      <c r="O4814" s="4">
        <f>INDEX(products[Cost_per_box], MATCH(shipments9[[#This Row],[PID]], products[PID], 0))</f>
        <v>6.43</v>
      </c>
      <c r="P4814" s="4">
        <f>shipments9[[#This Row],[Boxes]]*shipments9[[#This Row],[Cost Per Box]]</f>
        <v>2456.2599999999998</v>
      </c>
      <c r="Q4814" s="4">
        <f>shipments9[[#This Row],[Amount]] -shipments9[[#This Row],[total cost]]</f>
        <v>4410.74</v>
      </c>
      <c r="R4814" s="4" t="str">
        <f>IF(shipments9[[#This Row],[Gross Profit]]&lt;0,"Loss","Profit")</f>
        <v>Profit</v>
      </c>
      <c r="S4814" s="9">
        <f>shipments9[[#This Row],[Gross Profit]]/shipments9[[#This Row],[Amount]]</f>
        <v>0.6423095966215232</v>
      </c>
      <c r="T4814" s="11">
        <f>shipments9[[#This Row],[Amount]]/shipments9[[#This Row],[Boxes]]</f>
        <v>17.976439790575917</v>
      </c>
    </row>
    <row r="4815" spans="1:20" hidden="1" x14ac:dyDescent="0.25">
      <c r="A4815" t="s">
        <v>5012</v>
      </c>
      <c r="B4815" t="s">
        <v>92</v>
      </c>
      <c r="C4815" t="s">
        <v>151</v>
      </c>
      <c r="D4815" t="s">
        <v>28</v>
      </c>
      <c r="E4815" s="1">
        <v>45201</v>
      </c>
      <c r="F4815" s="1" t="str">
        <f>TEXT(shipments9[[#This Row],[Shipdate]],"ddd")</f>
        <v>Mon</v>
      </c>
      <c r="G4815" s="1" t="str">
        <f>IF(OR(shipments9[[#This Row],[Day Name]]="Sat",shipments9[[#This Row],[Day Name]]="Sun"),"Weekend","Weekday")</f>
        <v>Weekday</v>
      </c>
      <c r="H4815">
        <v>7683.75</v>
      </c>
      <c r="I4815">
        <v>385</v>
      </c>
      <c r="J4815" t="s">
        <v>172</v>
      </c>
      <c r="K4815" t="s">
        <v>8151</v>
      </c>
      <c r="L4815" t="s">
        <v>8152</v>
      </c>
      <c r="M4815">
        <v>10</v>
      </c>
      <c r="N4815" t="s">
        <v>8153</v>
      </c>
      <c r="O4815" s="4">
        <f>INDEX(products[Cost_per_box], MATCH(shipments9[[#This Row],[PID]], products[PID], 0))</f>
        <v>12.41</v>
      </c>
      <c r="P4815" s="4">
        <f>shipments9[[#This Row],[Boxes]]*shipments9[[#This Row],[Cost Per Box]]</f>
        <v>4777.8500000000004</v>
      </c>
      <c r="Q4815" s="4">
        <f>shipments9[[#This Row],[Amount]] -shipments9[[#This Row],[total cost]]</f>
        <v>2905.8999999999996</v>
      </c>
      <c r="R4815" s="4" t="str">
        <f>IF(shipments9[[#This Row],[Gross Profit]]&lt;0,"Loss","Profit")</f>
        <v>Profit</v>
      </c>
      <c r="S4815" s="9">
        <f>shipments9[[#This Row],[Gross Profit]]/shipments9[[#This Row],[Amount]]</f>
        <v>0.37818773385391241</v>
      </c>
      <c r="T4815" s="11">
        <f>shipments9[[#This Row],[Amount]]/shipments9[[#This Row],[Boxes]]</f>
        <v>19.957792207792206</v>
      </c>
    </row>
    <row r="4816" spans="1:20" hidden="1" x14ac:dyDescent="0.25">
      <c r="A4816" t="s">
        <v>5013</v>
      </c>
      <c r="B4816" t="s">
        <v>92</v>
      </c>
      <c r="C4816" t="s">
        <v>153</v>
      </c>
      <c r="D4816" t="s">
        <v>28</v>
      </c>
      <c r="E4816" s="1">
        <v>45125</v>
      </c>
      <c r="F4816" s="1" t="str">
        <f>TEXT(shipments9[[#This Row],[Shipdate]],"ddd")</f>
        <v>Tue</v>
      </c>
      <c r="G4816" s="1" t="str">
        <f>IF(OR(shipments9[[#This Row],[Day Name]]="Sat",shipments9[[#This Row],[Day Name]]="Sun"),"Weekend","Weekday")</f>
        <v>Weekday</v>
      </c>
      <c r="H4816">
        <v>1413</v>
      </c>
      <c r="I4816">
        <v>95</v>
      </c>
      <c r="J4816" t="s">
        <v>172</v>
      </c>
      <c r="K4816" t="s">
        <v>8151</v>
      </c>
      <c r="L4816" t="s">
        <v>8160</v>
      </c>
      <c r="M4816">
        <v>7</v>
      </c>
      <c r="N4816" t="s">
        <v>8161</v>
      </c>
      <c r="O4816" s="4">
        <f>INDEX(products[Cost_per_box], MATCH(shipments9[[#This Row],[PID]], products[PID], 0))</f>
        <v>9.57</v>
      </c>
      <c r="P4816" s="4">
        <f>shipments9[[#This Row],[Boxes]]*shipments9[[#This Row],[Cost Per Box]]</f>
        <v>909.15</v>
      </c>
      <c r="Q4816" s="4">
        <f>shipments9[[#This Row],[Amount]] -shipments9[[#This Row],[total cost]]</f>
        <v>503.85</v>
      </c>
      <c r="R4816" s="4" t="str">
        <f>IF(shipments9[[#This Row],[Gross Profit]]&lt;0,"Loss","Profit")</f>
        <v>Profit</v>
      </c>
      <c r="S4816" s="9">
        <f>shipments9[[#This Row],[Gross Profit]]/shipments9[[#This Row],[Amount]]</f>
        <v>0.35658174097664547</v>
      </c>
      <c r="T4816" s="11">
        <f>shipments9[[#This Row],[Amount]]/shipments9[[#This Row],[Boxes]]</f>
        <v>14.873684210526315</v>
      </c>
    </row>
    <row r="4817" spans="1:20" hidden="1" x14ac:dyDescent="0.25">
      <c r="A4817" t="s">
        <v>5014</v>
      </c>
      <c r="B4817" t="s">
        <v>92</v>
      </c>
      <c r="C4817" t="s">
        <v>157</v>
      </c>
      <c r="D4817" t="s">
        <v>28</v>
      </c>
      <c r="E4817" s="1">
        <v>45281</v>
      </c>
      <c r="F4817" s="1" t="str">
        <f>TEXT(shipments9[[#This Row],[Shipdate]],"ddd")</f>
        <v>Thu</v>
      </c>
      <c r="G4817" s="1" t="str">
        <f>IF(OR(shipments9[[#This Row],[Day Name]]="Sat",shipments9[[#This Row],[Day Name]]="Sun"),"Weekend","Weekday")</f>
        <v>Weekday</v>
      </c>
      <c r="H4817">
        <v>10343.25</v>
      </c>
      <c r="I4817">
        <v>1150</v>
      </c>
      <c r="J4817" t="s">
        <v>172</v>
      </c>
      <c r="K4817" t="s">
        <v>8151</v>
      </c>
      <c r="L4817" t="s">
        <v>8152</v>
      </c>
      <c r="M4817">
        <v>12</v>
      </c>
      <c r="N4817" t="s">
        <v>8166</v>
      </c>
      <c r="O4817" s="4">
        <f>INDEX(products[Cost_per_box], MATCH(shipments9[[#This Row],[PID]], products[PID], 0))</f>
        <v>6.8</v>
      </c>
      <c r="P4817" s="4">
        <f>shipments9[[#This Row],[Boxes]]*shipments9[[#This Row],[Cost Per Box]]</f>
        <v>7820</v>
      </c>
      <c r="Q4817" s="4">
        <f>shipments9[[#This Row],[Amount]] -shipments9[[#This Row],[total cost]]</f>
        <v>2523.25</v>
      </c>
      <c r="R4817" s="4" t="str">
        <f>IF(shipments9[[#This Row],[Gross Profit]]&lt;0,"Loss","Profit")</f>
        <v>Profit</v>
      </c>
      <c r="S4817" s="9">
        <f>shipments9[[#This Row],[Gross Profit]]/shipments9[[#This Row],[Amount]]</f>
        <v>0.24395136925047736</v>
      </c>
      <c r="T4817" s="11">
        <f>shipments9[[#This Row],[Amount]]/shipments9[[#This Row],[Boxes]]</f>
        <v>8.9941304347826083</v>
      </c>
    </row>
    <row r="4818" spans="1:20" hidden="1" x14ac:dyDescent="0.25">
      <c r="A4818" t="s">
        <v>5015</v>
      </c>
      <c r="B4818" t="s">
        <v>92</v>
      </c>
      <c r="C4818" t="s">
        <v>137</v>
      </c>
      <c r="D4818" t="s">
        <v>28</v>
      </c>
      <c r="E4818" s="1">
        <v>45266</v>
      </c>
      <c r="F4818" s="1" t="str">
        <f>TEXT(shipments9[[#This Row],[Shipdate]],"ddd")</f>
        <v>Wed</v>
      </c>
      <c r="G4818" s="1" t="str">
        <f>IF(OR(shipments9[[#This Row],[Day Name]]="Sat",shipments9[[#This Row],[Day Name]]="Sun"),"Weekend","Weekday")</f>
        <v>Weekday</v>
      </c>
      <c r="H4818">
        <v>1518.75</v>
      </c>
      <c r="I4818">
        <v>80</v>
      </c>
      <c r="J4818" t="s">
        <v>172</v>
      </c>
      <c r="K4818" t="s">
        <v>8151</v>
      </c>
      <c r="L4818" t="s">
        <v>8152</v>
      </c>
      <c r="M4818">
        <v>12</v>
      </c>
      <c r="N4818" t="s">
        <v>8166</v>
      </c>
      <c r="O4818" s="4">
        <f>INDEX(products[Cost_per_box], MATCH(shipments9[[#This Row],[PID]], products[PID], 0))</f>
        <v>7.73</v>
      </c>
      <c r="P4818" s="4">
        <f>shipments9[[#This Row],[Boxes]]*shipments9[[#This Row],[Cost Per Box]]</f>
        <v>618.40000000000009</v>
      </c>
      <c r="Q4818" s="4">
        <f>shipments9[[#This Row],[Amount]] -shipments9[[#This Row],[total cost]]</f>
        <v>900.34999999999991</v>
      </c>
      <c r="R4818" s="4" t="str">
        <f>IF(shipments9[[#This Row],[Gross Profit]]&lt;0,"Loss","Profit")</f>
        <v>Profit</v>
      </c>
      <c r="S4818" s="9">
        <f>shipments9[[#This Row],[Gross Profit]]/shipments9[[#This Row],[Amount]]</f>
        <v>0.59282304526748963</v>
      </c>
      <c r="T4818" s="11">
        <f>shipments9[[#This Row],[Amount]]/shipments9[[#This Row],[Boxes]]</f>
        <v>18.984375</v>
      </c>
    </row>
    <row r="4819" spans="1:20" hidden="1" x14ac:dyDescent="0.25">
      <c r="A4819" t="s">
        <v>5016</v>
      </c>
      <c r="B4819" t="s">
        <v>92</v>
      </c>
      <c r="C4819" t="s">
        <v>143</v>
      </c>
      <c r="D4819" t="s">
        <v>28</v>
      </c>
      <c r="E4819" s="1">
        <v>45037</v>
      </c>
      <c r="F4819" s="1" t="str">
        <f>TEXT(shipments9[[#This Row],[Shipdate]],"ddd")</f>
        <v>Fri</v>
      </c>
      <c r="G4819" s="1" t="str">
        <f>IF(OR(shipments9[[#This Row],[Day Name]]="Sat",shipments9[[#This Row],[Day Name]]="Sun"),"Weekend","Weekday")</f>
        <v>Weekday</v>
      </c>
      <c r="H4819">
        <v>8325</v>
      </c>
      <c r="I4819">
        <v>397</v>
      </c>
      <c r="J4819" t="s">
        <v>172</v>
      </c>
      <c r="K4819" t="s">
        <v>8151</v>
      </c>
      <c r="L4819" t="s">
        <v>8154</v>
      </c>
      <c r="M4819">
        <v>4</v>
      </c>
      <c r="N4819" t="s">
        <v>8158</v>
      </c>
      <c r="O4819" s="4">
        <f>INDEX(products[Cost_per_box], MATCH(shipments9[[#This Row],[PID]], products[PID], 0))</f>
        <v>10.23</v>
      </c>
      <c r="P4819" s="4">
        <f>shipments9[[#This Row],[Boxes]]*shipments9[[#This Row],[Cost Per Box]]</f>
        <v>4061.31</v>
      </c>
      <c r="Q4819" s="4">
        <f>shipments9[[#This Row],[Amount]] -shipments9[[#This Row],[total cost]]</f>
        <v>4263.6900000000005</v>
      </c>
      <c r="R4819" s="4" t="str">
        <f>IF(shipments9[[#This Row],[Gross Profit]]&lt;0,"Loss","Profit")</f>
        <v>Profit</v>
      </c>
      <c r="S4819" s="9">
        <f>shipments9[[#This Row],[Gross Profit]]/shipments9[[#This Row],[Amount]]</f>
        <v>0.512154954954955</v>
      </c>
      <c r="T4819" s="11">
        <f>shipments9[[#This Row],[Amount]]/shipments9[[#This Row],[Boxes]]</f>
        <v>20.969773299748113</v>
      </c>
    </row>
    <row r="4820" spans="1:20" hidden="1" x14ac:dyDescent="0.25">
      <c r="A4820" t="s">
        <v>5017</v>
      </c>
      <c r="B4820" t="s">
        <v>92</v>
      </c>
      <c r="C4820" t="s">
        <v>153</v>
      </c>
      <c r="D4820" t="s">
        <v>28</v>
      </c>
      <c r="E4820" s="1">
        <v>45429</v>
      </c>
      <c r="F4820" s="1" t="str">
        <f>TEXT(shipments9[[#This Row],[Shipdate]],"ddd")</f>
        <v>Fri</v>
      </c>
      <c r="G4820" s="1" t="str">
        <f>IF(OR(shipments9[[#This Row],[Day Name]]="Sat",shipments9[[#This Row],[Day Name]]="Sun"),"Weekend","Weekday")</f>
        <v>Weekday</v>
      </c>
      <c r="H4820">
        <v>10392.75</v>
      </c>
      <c r="I4820">
        <v>612</v>
      </c>
      <c r="J4820" t="s">
        <v>172</v>
      </c>
      <c r="K4820" t="s">
        <v>8155</v>
      </c>
      <c r="L4820" t="s">
        <v>8154</v>
      </c>
      <c r="M4820">
        <v>5</v>
      </c>
      <c r="N4820" t="s">
        <v>201</v>
      </c>
      <c r="O4820" s="4">
        <f>INDEX(products[Cost_per_box], MATCH(shipments9[[#This Row],[PID]], products[PID], 0))</f>
        <v>9.57</v>
      </c>
      <c r="P4820" s="4">
        <f>shipments9[[#This Row],[Boxes]]*shipments9[[#This Row],[Cost Per Box]]</f>
        <v>5856.84</v>
      </c>
      <c r="Q4820" s="4">
        <f>shipments9[[#This Row],[Amount]] -shipments9[[#This Row],[total cost]]</f>
        <v>4535.91</v>
      </c>
      <c r="R4820" s="4" t="str">
        <f>IF(shipments9[[#This Row],[Gross Profit]]&lt;0,"Loss","Profit")</f>
        <v>Profit</v>
      </c>
      <c r="S4820" s="9">
        <f>shipments9[[#This Row],[Gross Profit]]/shipments9[[#This Row],[Amount]]</f>
        <v>0.43644944793245288</v>
      </c>
      <c r="T4820" s="11">
        <f>shipments9[[#This Row],[Amount]]/shipments9[[#This Row],[Boxes]]</f>
        <v>16.981617647058822</v>
      </c>
    </row>
    <row r="4821" spans="1:20" hidden="1" x14ac:dyDescent="0.25">
      <c r="A4821" t="s">
        <v>5018</v>
      </c>
      <c r="B4821" t="s">
        <v>92</v>
      </c>
      <c r="C4821" t="s">
        <v>159</v>
      </c>
      <c r="D4821" t="s">
        <v>28</v>
      </c>
      <c r="E4821" s="1">
        <v>45376</v>
      </c>
      <c r="F4821" s="1" t="str">
        <f>TEXT(shipments9[[#This Row],[Shipdate]],"ddd")</f>
        <v>Mon</v>
      </c>
      <c r="G4821" s="1" t="str">
        <f>IF(OR(shipments9[[#This Row],[Day Name]]="Sat",shipments9[[#This Row],[Day Name]]="Sun"),"Weekend","Weekday")</f>
        <v>Weekday</v>
      </c>
      <c r="H4821">
        <v>5994</v>
      </c>
      <c r="I4821">
        <v>231</v>
      </c>
      <c r="J4821" t="s">
        <v>172</v>
      </c>
      <c r="K4821" t="s">
        <v>8155</v>
      </c>
      <c r="L4821" t="s">
        <v>8156</v>
      </c>
      <c r="M4821">
        <v>3</v>
      </c>
      <c r="N4821" t="s">
        <v>8164</v>
      </c>
      <c r="O4821" s="4">
        <f>INDEX(products[Cost_per_box], MATCH(shipments9[[#This Row],[PID]], products[PID], 0))</f>
        <v>5.04</v>
      </c>
      <c r="P4821" s="4">
        <f>shipments9[[#This Row],[Boxes]]*shipments9[[#This Row],[Cost Per Box]]</f>
        <v>1164.24</v>
      </c>
      <c r="Q4821" s="4">
        <f>shipments9[[#This Row],[Amount]] -shipments9[[#This Row],[total cost]]</f>
        <v>4829.76</v>
      </c>
      <c r="R4821" s="4" t="str">
        <f>IF(shipments9[[#This Row],[Gross Profit]]&lt;0,"Loss","Profit")</f>
        <v>Profit</v>
      </c>
      <c r="S4821" s="9">
        <f>shipments9[[#This Row],[Gross Profit]]/shipments9[[#This Row],[Amount]]</f>
        <v>0.80576576576576575</v>
      </c>
      <c r="T4821" s="11">
        <f>shipments9[[#This Row],[Amount]]/shipments9[[#This Row],[Boxes]]</f>
        <v>25.948051948051948</v>
      </c>
    </row>
    <row r="4822" spans="1:20" hidden="1" x14ac:dyDescent="0.25">
      <c r="A4822" t="s">
        <v>5019</v>
      </c>
      <c r="B4822" t="s">
        <v>92</v>
      </c>
      <c r="C4822" t="s">
        <v>161</v>
      </c>
      <c r="D4822" t="s">
        <v>28</v>
      </c>
      <c r="E4822" s="1">
        <v>44977</v>
      </c>
      <c r="F4822" s="1" t="str">
        <f>TEXT(shipments9[[#This Row],[Shipdate]],"ddd")</f>
        <v>Mon</v>
      </c>
      <c r="G4822" s="1" t="str">
        <f>IF(OR(shipments9[[#This Row],[Day Name]]="Sat",shipments9[[#This Row],[Day Name]]="Sun"),"Weekend","Weekday")</f>
        <v>Weekday</v>
      </c>
      <c r="H4822">
        <v>9342</v>
      </c>
      <c r="I4822">
        <v>1038</v>
      </c>
      <c r="J4822" t="s">
        <v>172</v>
      </c>
      <c r="K4822" t="s">
        <v>8151</v>
      </c>
      <c r="L4822" t="s">
        <v>8156</v>
      </c>
      <c r="M4822">
        <v>2</v>
      </c>
      <c r="N4822" t="s">
        <v>8157</v>
      </c>
      <c r="O4822" s="4">
        <f>INDEX(products[Cost_per_box], MATCH(shipments9[[#This Row],[PID]], products[PID], 0))</f>
        <v>2.76</v>
      </c>
      <c r="P4822" s="4">
        <f>shipments9[[#This Row],[Boxes]]*shipments9[[#This Row],[Cost Per Box]]</f>
        <v>2864.8799999999997</v>
      </c>
      <c r="Q4822" s="4">
        <f>shipments9[[#This Row],[Amount]] -shipments9[[#This Row],[total cost]]</f>
        <v>6477.1200000000008</v>
      </c>
      <c r="R4822" s="4" t="str">
        <f>IF(shipments9[[#This Row],[Gross Profit]]&lt;0,"Loss","Profit")</f>
        <v>Profit</v>
      </c>
      <c r="S4822" s="9">
        <f>shipments9[[#This Row],[Gross Profit]]/shipments9[[#This Row],[Amount]]</f>
        <v>0.69333333333333347</v>
      </c>
      <c r="T4822" s="11">
        <f>shipments9[[#This Row],[Amount]]/shipments9[[#This Row],[Boxes]]</f>
        <v>9</v>
      </c>
    </row>
    <row r="4823" spans="1:20" hidden="1" x14ac:dyDescent="0.25">
      <c r="A4823" t="s">
        <v>5020</v>
      </c>
      <c r="B4823" t="s">
        <v>92</v>
      </c>
      <c r="C4823" t="s">
        <v>143</v>
      </c>
      <c r="D4823" t="s">
        <v>28</v>
      </c>
      <c r="E4823" s="1">
        <v>45280</v>
      </c>
      <c r="F4823" s="1" t="str">
        <f>TEXT(shipments9[[#This Row],[Shipdate]],"ddd")</f>
        <v>Wed</v>
      </c>
      <c r="G4823" s="1" t="str">
        <f>IF(OR(shipments9[[#This Row],[Day Name]]="Sat",shipments9[[#This Row],[Day Name]]="Sun"),"Weekend","Weekday")</f>
        <v>Weekday</v>
      </c>
      <c r="H4823">
        <v>882</v>
      </c>
      <c r="I4823">
        <v>45</v>
      </c>
      <c r="J4823" t="s">
        <v>172</v>
      </c>
      <c r="K4823" t="s">
        <v>8151</v>
      </c>
      <c r="L4823" t="s">
        <v>8152</v>
      </c>
      <c r="M4823">
        <v>12</v>
      </c>
      <c r="N4823" t="s">
        <v>8166</v>
      </c>
      <c r="O4823" s="4">
        <f>INDEX(products[Cost_per_box], MATCH(shipments9[[#This Row],[PID]], products[PID], 0))</f>
        <v>10.23</v>
      </c>
      <c r="P4823" s="4">
        <f>shipments9[[#This Row],[Boxes]]*shipments9[[#This Row],[Cost Per Box]]</f>
        <v>460.35</v>
      </c>
      <c r="Q4823" s="4">
        <f>shipments9[[#This Row],[Amount]] -shipments9[[#This Row],[total cost]]</f>
        <v>421.65</v>
      </c>
      <c r="R4823" s="4" t="str">
        <f>IF(shipments9[[#This Row],[Gross Profit]]&lt;0,"Loss","Profit")</f>
        <v>Profit</v>
      </c>
      <c r="S4823" s="9">
        <f>shipments9[[#This Row],[Gross Profit]]/shipments9[[#This Row],[Amount]]</f>
        <v>0.47806122448979588</v>
      </c>
      <c r="T4823" s="11">
        <f>shipments9[[#This Row],[Amount]]/shipments9[[#This Row],[Boxes]]</f>
        <v>19.600000000000001</v>
      </c>
    </row>
    <row r="4824" spans="1:20" hidden="1" x14ac:dyDescent="0.25">
      <c r="A4824" t="s">
        <v>5021</v>
      </c>
      <c r="B4824" t="s">
        <v>92</v>
      </c>
      <c r="C4824" t="s">
        <v>145</v>
      </c>
      <c r="D4824" t="s">
        <v>28</v>
      </c>
      <c r="E4824" s="1">
        <v>44978</v>
      </c>
      <c r="F4824" s="1" t="str">
        <f>TEXT(shipments9[[#This Row],[Shipdate]],"ddd")</f>
        <v>Tue</v>
      </c>
      <c r="G4824" s="1" t="str">
        <f>IF(OR(shipments9[[#This Row],[Day Name]]="Sat",shipments9[[#This Row],[Day Name]]="Sun"),"Weekend","Weekday")</f>
        <v>Weekday</v>
      </c>
      <c r="H4824">
        <v>5715</v>
      </c>
      <c r="I4824">
        <v>409</v>
      </c>
      <c r="J4824" t="s">
        <v>172</v>
      </c>
      <c r="K4824" t="s">
        <v>8151</v>
      </c>
      <c r="L4824" t="s">
        <v>8156</v>
      </c>
      <c r="M4824">
        <v>2</v>
      </c>
      <c r="N4824" t="s">
        <v>8157</v>
      </c>
      <c r="O4824" s="4">
        <f>INDEX(products[Cost_per_box], MATCH(shipments9[[#This Row],[PID]], products[PID], 0))</f>
        <v>4.74</v>
      </c>
      <c r="P4824" s="4">
        <f>shipments9[[#This Row],[Boxes]]*shipments9[[#This Row],[Cost Per Box]]</f>
        <v>1938.66</v>
      </c>
      <c r="Q4824" s="4">
        <f>shipments9[[#This Row],[Amount]] -shipments9[[#This Row],[total cost]]</f>
        <v>3776.34</v>
      </c>
      <c r="R4824" s="4" t="str">
        <f>IF(shipments9[[#This Row],[Gross Profit]]&lt;0,"Loss","Profit")</f>
        <v>Profit</v>
      </c>
      <c r="S4824" s="9">
        <f>shipments9[[#This Row],[Gross Profit]]/shipments9[[#This Row],[Amount]]</f>
        <v>0.66077690288713908</v>
      </c>
      <c r="T4824" s="11">
        <f>shipments9[[#This Row],[Amount]]/shipments9[[#This Row],[Boxes]]</f>
        <v>13.973105134474327</v>
      </c>
    </row>
    <row r="4825" spans="1:20" hidden="1" x14ac:dyDescent="0.25">
      <c r="A4825" t="s">
        <v>5022</v>
      </c>
      <c r="B4825" t="s">
        <v>92</v>
      </c>
      <c r="C4825" t="s">
        <v>153</v>
      </c>
      <c r="D4825" t="s">
        <v>28</v>
      </c>
      <c r="E4825" s="1">
        <v>44942</v>
      </c>
      <c r="F4825" s="1" t="str">
        <f>TEXT(shipments9[[#This Row],[Shipdate]],"ddd")</f>
        <v>Mon</v>
      </c>
      <c r="G4825" s="1" t="str">
        <f>IF(OR(shipments9[[#This Row],[Day Name]]="Sat",shipments9[[#This Row],[Day Name]]="Sun"),"Weekend","Weekday")</f>
        <v>Weekday</v>
      </c>
      <c r="H4825">
        <v>5123.25</v>
      </c>
      <c r="I4825">
        <v>302</v>
      </c>
      <c r="J4825" t="s">
        <v>172</v>
      </c>
      <c r="K4825" t="s">
        <v>8151</v>
      </c>
      <c r="L4825" t="s">
        <v>8156</v>
      </c>
      <c r="M4825">
        <v>1</v>
      </c>
      <c r="N4825" t="s">
        <v>8163</v>
      </c>
      <c r="O4825" s="4">
        <f>INDEX(products[Cost_per_box], MATCH(shipments9[[#This Row],[PID]], products[PID], 0))</f>
        <v>9.57</v>
      </c>
      <c r="P4825" s="4">
        <f>shipments9[[#This Row],[Boxes]]*shipments9[[#This Row],[Cost Per Box]]</f>
        <v>2890.14</v>
      </c>
      <c r="Q4825" s="4">
        <f>shipments9[[#This Row],[Amount]] -shipments9[[#This Row],[total cost]]</f>
        <v>2233.11</v>
      </c>
      <c r="R4825" s="4" t="str">
        <f>IF(shipments9[[#This Row],[Gross Profit]]&lt;0,"Loss","Profit")</f>
        <v>Profit</v>
      </c>
      <c r="S4825" s="9">
        <f>shipments9[[#This Row],[Gross Profit]]/shipments9[[#This Row],[Amount]]</f>
        <v>0.43587761674718201</v>
      </c>
      <c r="T4825" s="11">
        <f>shipments9[[#This Row],[Amount]]/shipments9[[#This Row],[Boxes]]</f>
        <v>16.964403973509935</v>
      </c>
    </row>
    <row r="4826" spans="1:20" x14ac:dyDescent="0.25">
      <c r="A4826" t="s">
        <v>5023</v>
      </c>
      <c r="B4826" t="s">
        <v>92</v>
      </c>
      <c r="C4826" t="s">
        <v>155</v>
      </c>
      <c r="D4826" t="s">
        <v>28</v>
      </c>
      <c r="E4826" s="1">
        <v>45086</v>
      </c>
      <c r="F4826" s="1" t="str">
        <f>TEXT(shipments9[[#This Row],[Shipdate]],"ddd")</f>
        <v>Fri</v>
      </c>
      <c r="G4826" s="1" t="str">
        <f>IF(OR(shipments9[[#This Row],[Day Name]]="Sat",shipments9[[#This Row],[Day Name]]="Sun"),"Weekend","Weekday")</f>
        <v>Weekday</v>
      </c>
      <c r="H4826">
        <v>1505.25</v>
      </c>
      <c r="I4826">
        <v>189</v>
      </c>
      <c r="J4826" t="s">
        <v>172</v>
      </c>
      <c r="K4826" t="s">
        <v>8151</v>
      </c>
      <c r="L4826" t="s">
        <v>8154</v>
      </c>
      <c r="M4826">
        <v>6</v>
      </c>
      <c r="N4826" t="s">
        <v>8159</v>
      </c>
      <c r="O4826" s="4">
        <f>INDEX(products[Cost_per_box], MATCH(shipments9[[#This Row],[PID]], products[PID], 0))</f>
        <v>8.43</v>
      </c>
      <c r="P4826" s="4">
        <f>shipments9[[#This Row],[Boxes]]*shipments9[[#This Row],[Cost Per Box]]</f>
        <v>1593.27</v>
      </c>
      <c r="Q4826" s="4">
        <f>shipments9[[#This Row],[Amount]] -shipments9[[#This Row],[total cost]]</f>
        <v>-88.019999999999982</v>
      </c>
      <c r="R4826" s="4" t="str">
        <f>IF(shipments9[[#This Row],[Gross Profit]]&lt;0,"Loss","Profit")</f>
        <v>Loss</v>
      </c>
      <c r="S4826" s="9">
        <f>shipments9[[#This Row],[Gross Profit]]/shipments9[[#This Row],[Amount]]</f>
        <v>-5.8475336322869942E-2</v>
      </c>
      <c r="T4826" s="11">
        <f>shipments9[[#This Row],[Amount]]/shipments9[[#This Row],[Boxes]]</f>
        <v>7.9642857142857144</v>
      </c>
    </row>
    <row r="4827" spans="1:20" hidden="1" x14ac:dyDescent="0.25">
      <c r="A4827" t="s">
        <v>5024</v>
      </c>
      <c r="B4827" t="s">
        <v>92</v>
      </c>
      <c r="C4827" t="s">
        <v>137</v>
      </c>
      <c r="D4827" t="s">
        <v>28</v>
      </c>
      <c r="E4827" s="1">
        <v>45266</v>
      </c>
      <c r="F4827" s="1" t="str">
        <f>TEXT(shipments9[[#This Row],[Shipdate]],"ddd")</f>
        <v>Wed</v>
      </c>
      <c r="G4827" s="1" t="str">
        <f>IF(OR(shipments9[[#This Row],[Day Name]]="Sat",shipments9[[#This Row],[Day Name]]="Sun"),"Weekend","Weekday")</f>
        <v>Weekday</v>
      </c>
      <c r="H4827">
        <v>13137.75</v>
      </c>
      <c r="I4827">
        <v>657</v>
      </c>
      <c r="J4827" t="s">
        <v>172</v>
      </c>
      <c r="K4827" t="s">
        <v>8151</v>
      </c>
      <c r="L4827" t="s">
        <v>8152</v>
      </c>
      <c r="M4827">
        <v>12</v>
      </c>
      <c r="N4827" t="s">
        <v>8166</v>
      </c>
      <c r="O4827" s="4">
        <f>INDEX(products[Cost_per_box], MATCH(shipments9[[#This Row],[PID]], products[PID], 0))</f>
        <v>7.73</v>
      </c>
      <c r="P4827" s="4">
        <f>shipments9[[#This Row],[Boxes]]*shipments9[[#This Row],[Cost Per Box]]</f>
        <v>5078.6100000000006</v>
      </c>
      <c r="Q4827" s="4">
        <f>shipments9[[#This Row],[Amount]] -shipments9[[#This Row],[total cost]]</f>
        <v>8059.1399999999994</v>
      </c>
      <c r="R4827" s="4" t="str">
        <f>IF(shipments9[[#This Row],[Gross Profit]]&lt;0,"Loss","Profit")</f>
        <v>Profit</v>
      </c>
      <c r="S4827" s="9">
        <f>shipments9[[#This Row],[Gross Profit]]/shipments9[[#This Row],[Amount]]</f>
        <v>0.61343380715876006</v>
      </c>
      <c r="T4827" s="11">
        <f>shipments9[[#This Row],[Amount]]/shipments9[[#This Row],[Boxes]]</f>
        <v>19.996575342465754</v>
      </c>
    </row>
    <row r="4828" spans="1:20" hidden="1" x14ac:dyDescent="0.25">
      <c r="A4828" t="s">
        <v>5025</v>
      </c>
      <c r="B4828" t="s">
        <v>92</v>
      </c>
      <c r="C4828" t="s">
        <v>155</v>
      </c>
      <c r="D4828" t="s">
        <v>28</v>
      </c>
      <c r="E4828" s="1">
        <v>45442</v>
      </c>
      <c r="F4828" s="1" t="str">
        <f>TEXT(shipments9[[#This Row],[Shipdate]],"ddd")</f>
        <v>Thu</v>
      </c>
      <c r="G4828" s="1" t="str">
        <f>IF(OR(shipments9[[#This Row],[Day Name]]="Sat",shipments9[[#This Row],[Day Name]]="Sun"),"Weekend","Weekday")</f>
        <v>Weekday</v>
      </c>
      <c r="H4828">
        <v>6522.75</v>
      </c>
      <c r="I4828">
        <v>593</v>
      </c>
      <c r="J4828" t="s">
        <v>172</v>
      </c>
      <c r="K4828" t="s">
        <v>8155</v>
      </c>
      <c r="L4828" t="s">
        <v>8154</v>
      </c>
      <c r="M4828">
        <v>5</v>
      </c>
      <c r="N4828" t="s">
        <v>201</v>
      </c>
      <c r="O4828" s="4">
        <f>INDEX(products[Cost_per_box], MATCH(shipments9[[#This Row],[PID]], products[PID], 0))</f>
        <v>8.43</v>
      </c>
      <c r="P4828" s="4">
        <f>shipments9[[#This Row],[Boxes]]*shipments9[[#This Row],[Cost Per Box]]</f>
        <v>4998.99</v>
      </c>
      <c r="Q4828" s="4">
        <f>shipments9[[#This Row],[Amount]] -shipments9[[#This Row],[total cost]]</f>
        <v>1523.7600000000002</v>
      </c>
      <c r="R4828" s="4" t="str">
        <f>IF(shipments9[[#This Row],[Gross Profit]]&lt;0,"Loss","Profit")</f>
        <v>Profit</v>
      </c>
      <c r="S4828" s="9">
        <f>shipments9[[#This Row],[Gross Profit]]/shipments9[[#This Row],[Amount]]</f>
        <v>0.23360699091640799</v>
      </c>
      <c r="T4828" s="11">
        <f>shipments9[[#This Row],[Amount]]/shipments9[[#This Row],[Boxes]]</f>
        <v>10.999578414839798</v>
      </c>
    </row>
    <row r="4829" spans="1:20" hidden="1" x14ac:dyDescent="0.25">
      <c r="A4829" t="s">
        <v>5026</v>
      </c>
      <c r="B4829" t="s">
        <v>92</v>
      </c>
      <c r="C4829" t="s">
        <v>163</v>
      </c>
      <c r="D4829" t="s">
        <v>28</v>
      </c>
      <c r="E4829" s="1">
        <v>45019</v>
      </c>
      <c r="F4829" s="1" t="str">
        <f>TEXT(shipments9[[#This Row],[Shipdate]],"ddd")</f>
        <v>Mon</v>
      </c>
      <c r="G4829" s="1" t="str">
        <f>IF(OR(shipments9[[#This Row],[Day Name]]="Sat",shipments9[[#This Row],[Day Name]]="Sun"),"Weekend","Weekday")</f>
        <v>Weekday</v>
      </c>
      <c r="H4829">
        <v>1158.75</v>
      </c>
      <c r="I4829">
        <v>145</v>
      </c>
      <c r="J4829" t="s">
        <v>172</v>
      </c>
      <c r="K4829" t="s">
        <v>8151</v>
      </c>
      <c r="L4829" t="s">
        <v>8154</v>
      </c>
      <c r="M4829">
        <v>4</v>
      </c>
      <c r="N4829" t="s">
        <v>8158</v>
      </c>
      <c r="O4829" s="4">
        <f>INDEX(products[Cost_per_box], MATCH(shipments9[[#This Row],[PID]], products[PID], 0))</f>
        <v>3.32</v>
      </c>
      <c r="P4829" s="4">
        <f>shipments9[[#This Row],[Boxes]]*shipments9[[#This Row],[Cost Per Box]]</f>
        <v>481.4</v>
      </c>
      <c r="Q4829" s="4">
        <f>shipments9[[#This Row],[Amount]] -shipments9[[#This Row],[total cost]]</f>
        <v>677.35</v>
      </c>
      <c r="R4829" s="4" t="str">
        <f>IF(shipments9[[#This Row],[Gross Profit]]&lt;0,"Loss","Profit")</f>
        <v>Profit</v>
      </c>
      <c r="S4829" s="9">
        <f>shipments9[[#This Row],[Gross Profit]]/shipments9[[#This Row],[Amount]]</f>
        <v>0.58455231930960083</v>
      </c>
      <c r="T4829" s="11">
        <f>shipments9[[#This Row],[Amount]]/shipments9[[#This Row],[Boxes]]</f>
        <v>7.9913793103448274</v>
      </c>
    </row>
    <row r="4830" spans="1:20" hidden="1" x14ac:dyDescent="0.25">
      <c r="A4830" t="s">
        <v>5027</v>
      </c>
      <c r="B4830" t="s">
        <v>92</v>
      </c>
      <c r="C4830" t="s">
        <v>135</v>
      </c>
      <c r="D4830" t="s">
        <v>28</v>
      </c>
      <c r="E4830" s="1">
        <v>45278</v>
      </c>
      <c r="F4830" s="1" t="str">
        <f>TEXT(shipments9[[#This Row],[Shipdate]],"ddd")</f>
        <v>Mon</v>
      </c>
      <c r="G4830" s="1" t="str">
        <f>IF(OR(shipments9[[#This Row],[Day Name]]="Sat",shipments9[[#This Row],[Day Name]]="Sun"),"Weekend","Weekday")</f>
        <v>Weekday</v>
      </c>
      <c r="H4830">
        <v>5726.25</v>
      </c>
      <c r="I4830">
        <v>205</v>
      </c>
      <c r="J4830" t="s">
        <v>172</v>
      </c>
      <c r="K4830" t="s">
        <v>8151</v>
      </c>
      <c r="L4830" t="s">
        <v>8152</v>
      </c>
      <c r="M4830">
        <v>12</v>
      </c>
      <c r="N4830" t="s">
        <v>8166</v>
      </c>
      <c r="O4830" s="4">
        <f>INDEX(products[Cost_per_box], MATCH(shipments9[[#This Row],[PID]], products[PID], 0))</f>
        <v>9.94</v>
      </c>
      <c r="P4830" s="4">
        <f>shipments9[[#This Row],[Boxes]]*shipments9[[#This Row],[Cost Per Box]]</f>
        <v>2037.6999999999998</v>
      </c>
      <c r="Q4830" s="4">
        <f>shipments9[[#This Row],[Amount]] -shipments9[[#This Row],[total cost]]</f>
        <v>3688.55</v>
      </c>
      <c r="R4830" s="4" t="str">
        <f>IF(shipments9[[#This Row],[Gross Profit]]&lt;0,"Loss","Profit")</f>
        <v>Profit</v>
      </c>
      <c r="S4830" s="9">
        <f>shipments9[[#This Row],[Gross Profit]]/shipments9[[#This Row],[Amount]]</f>
        <v>0.64414756603361711</v>
      </c>
      <c r="T4830" s="11">
        <f>shipments9[[#This Row],[Amount]]/shipments9[[#This Row],[Boxes]]</f>
        <v>27.932926829268293</v>
      </c>
    </row>
    <row r="4831" spans="1:20" hidden="1" x14ac:dyDescent="0.25">
      <c r="A4831" t="s">
        <v>5028</v>
      </c>
      <c r="B4831" t="s">
        <v>92</v>
      </c>
      <c r="C4831" t="s">
        <v>135</v>
      </c>
      <c r="D4831" t="s">
        <v>28</v>
      </c>
      <c r="E4831" s="1">
        <v>45138</v>
      </c>
      <c r="F4831" s="1" t="str">
        <f>TEXT(shipments9[[#This Row],[Shipdate]],"ddd")</f>
        <v>Mon</v>
      </c>
      <c r="G4831" s="1" t="str">
        <f>IF(OR(shipments9[[#This Row],[Day Name]]="Sat",shipments9[[#This Row],[Day Name]]="Sun"),"Weekend","Weekday")</f>
        <v>Weekday</v>
      </c>
      <c r="H4831">
        <v>4956.75</v>
      </c>
      <c r="I4831">
        <v>184</v>
      </c>
      <c r="J4831" t="s">
        <v>172</v>
      </c>
      <c r="K4831" t="s">
        <v>8151</v>
      </c>
      <c r="L4831" t="s">
        <v>8160</v>
      </c>
      <c r="M4831">
        <v>7</v>
      </c>
      <c r="N4831" t="s">
        <v>8161</v>
      </c>
      <c r="O4831" s="4">
        <f>INDEX(products[Cost_per_box], MATCH(shipments9[[#This Row],[PID]], products[PID], 0))</f>
        <v>9.94</v>
      </c>
      <c r="P4831" s="4">
        <f>shipments9[[#This Row],[Boxes]]*shipments9[[#This Row],[Cost Per Box]]</f>
        <v>1828.9599999999998</v>
      </c>
      <c r="Q4831" s="4">
        <f>shipments9[[#This Row],[Amount]] -shipments9[[#This Row],[total cost]]</f>
        <v>3127.79</v>
      </c>
      <c r="R4831" s="4" t="str">
        <f>IF(shipments9[[#This Row],[Gross Profit]]&lt;0,"Loss","Profit")</f>
        <v>Profit</v>
      </c>
      <c r="S4831" s="9">
        <f>shipments9[[#This Row],[Gross Profit]]/shipments9[[#This Row],[Amount]]</f>
        <v>0.63101629091642708</v>
      </c>
      <c r="T4831" s="11">
        <f>shipments9[[#This Row],[Amount]]/shipments9[[#This Row],[Boxes]]</f>
        <v>26.938858695652176</v>
      </c>
    </row>
    <row r="4832" spans="1:20" hidden="1" x14ac:dyDescent="0.25">
      <c r="A4832" t="s">
        <v>5029</v>
      </c>
      <c r="B4832" t="s">
        <v>92</v>
      </c>
      <c r="C4832" t="s">
        <v>145</v>
      </c>
      <c r="D4832" t="s">
        <v>28</v>
      </c>
      <c r="E4832" s="1">
        <v>45218</v>
      </c>
      <c r="F4832" s="1" t="str">
        <f>TEXT(shipments9[[#This Row],[Shipdate]],"ddd")</f>
        <v>Thu</v>
      </c>
      <c r="G4832" s="1" t="str">
        <f>IF(OR(shipments9[[#This Row],[Day Name]]="Sat",shipments9[[#This Row],[Day Name]]="Sun"),"Weekend","Weekday")</f>
        <v>Weekday</v>
      </c>
      <c r="H4832">
        <v>3960</v>
      </c>
      <c r="I4832">
        <v>283</v>
      </c>
      <c r="J4832" t="s">
        <v>172</v>
      </c>
      <c r="K4832" t="s">
        <v>8151</v>
      </c>
      <c r="L4832" t="s">
        <v>8152</v>
      </c>
      <c r="M4832">
        <v>10</v>
      </c>
      <c r="N4832" t="s">
        <v>8153</v>
      </c>
      <c r="O4832" s="4">
        <f>INDEX(products[Cost_per_box], MATCH(shipments9[[#This Row],[PID]], products[PID], 0))</f>
        <v>4.74</v>
      </c>
      <c r="P4832" s="4">
        <f>shipments9[[#This Row],[Boxes]]*shipments9[[#This Row],[Cost Per Box]]</f>
        <v>1341.42</v>
      </c>
      <c r="Q4832" s="4">
        <f>shipments9[[#This Row],[Amount]] -shipments9[[#This Row],[total cost]]</f>
        <v>2618.58</v>
      </c>
      <c r="R4832" s="4" t="str">
        <f>IF(shipments9[[#This Row],[Gross Profit]]&lt;0,"Loss","Profit")</f>
        <v>Profit</v>
      </c>
      <c r="S4832" s="9">
        <f>shipments9[[#This Row],[Gross Profit]]/shipments9[[#This Row],[Amount]]</f>
        <v>0.66125757575757571</v>
      </c>
      <c r="T4832" s="11">
        <f>shipments9[[#This Row],[Amount]]/shipments9[[#This Row],[Boxes]]</f>
        <v>13.992932862190813</v>
      </c>
    </row>
    <row r="4833" spans="1:20" hidden="1" x14ac:dyDescent="0.25">
      <c r="A4833" t="s">
        <v>5030</v>
      </c>
      <c r="B4833" t="s">
        <v>92</v>
      </c>
      <c r="C4833" t="s">
        <v>151</v>
      </c>
      <c r="D4833" t="s">
        <v>28</v>
      </c>
      <c r="E4833" s="1">
        <v>45139</v>
      </c>
      <c r="F4833" s="1" t="str">
        <f>TEXT(shipments9[[#This Row],[Shipdate]],"ddd")</f>
        <v>Tue</v>
      </c>
      <c r="G4833" s="1" t="str">
        <f>IF(OR(shipments9[[#This Row],[Day Name]]="Sat",shipments9[[#This Row],[Day Name]]="Sun"),"Weekend","Weekday")</f>
        <v>Weekday</v>
      </c>
      <c r="H4833">
        <v>794.25</v>
      </c>
      <c r="I4833">
        <v>45</v>
      </c>
      <c r="J4833" t="s">
        <v>172</v>
      </c>
      <c r="K4833" t="s">
        <v>8151</v>
      </c>
      <c r="L4833" t="s">
        <v>8160</v>
      </c>
      <c r="M4833">
        <v>8</v>
      </c>
      <c r="N4833" t="s">
        <v>8162</v>
      </c>
      <c r="O4833" s="4">
        <f>INDEX(products[Cost_per_box], MATCH(shipments9[[#This Row],[PID]], products[PID], 0))</f>
        <v>12.41</v>
      </c>
      <c r="P4833" s="4">
        <f>shipments9[[#This Row],[Boxes]]*shipments9[[#This Row],[Cost Per Box]]</f>
        <v>558.45000000000005</v>
      </c>
      <c r="Q4833" s="4">
        <f>shipments9[[#This Row],[Amount]] -shipments9[[#This Row],[total cost]]</f>
        <v>235.79999999999995</v>
      </c>
      <c r="R4833" s="4" t="str">
        <f>IF(shipments9[[#This Row],[Gross Profit]]&lt;0,"Loss","Profit")</f>
        <v>Profit</v>
      </c>
      <c r="S4833" s="9">
        <f>shipments9[[#This Row],[Gross Profit]]/shipments9[[#This Row],[Amount]]</f>
        <v>0.29688385269121809</v>
      </c>
      <c r="T4833" s="11">
        <f>shipments9[[#This Row],[Amount]]/shipments9[[#This Row],[Boxes]]</f>
        <v>17.649999999999999</v>
      </c>
    </row>
    <row r="4834" spans="1:20" hidden="1" x14ac:dyDescent="0.25">
      <c r="A4834" t="s">
        <v>5031</v>
      </c>
      <c r="B4834" t="s">
        <v>92</v>
      </c>
      <c r="C4834" t="s">
        <v>161</v>
      </c>
      <c r="D4834" t="s">
        <v>28</v>
      </c>
      <c r="E4834" s="1">
        <v>45126</v>
      </c>
      <c r="F4834" s="1" t="str">
        <f>TEXT(shipments9[[#This Row],[Shipdate]],"ddd")</f>
        <v>Wed</v>
      </c>
      <c r="G4834" s="1" t="str">
        <f>IF(OR(shipments9[[#This Row],[Day Name]]="Sat",shipments9[[#This Row],[Day Name]]="Sun"),"Weekend","Weekday")</f>
        <v>Weekday</v>
      </c>
      <c r="H4834">
        <v>3291.75</v>
      </c>
      <c r="I4834">
        <v>275</v>
      </c>
      <c r="J4834" t="s">
        <v>172</v>
      </c>
      <c r="K4834" t="s">
        <v>8151</v>
      </c>
      <c r="L4834" t="s">
        <v>8160</v>
      </c>
      <c r="M4834">
        <v>7</v>
      </c>
      <c r="N4834" t="s">
        <v>8161</v>
      </c>
      <c r="O4834" s="4">
        <f>INDEX(products[Cost_per_box], MATCH(shipments9[[#This Row],[PID]], products[PID], 0))</f>
        <v>2.76</v>
      </c>
      <c r="P4834" s="4">
        <f>shipments9[[#This Row],[Boxes]]*shipments9[[#This Row],[Cost Per Box]]</f>
        <v>758.99999999999989</v>
      </c>
      <c r="Q4834" s="4">
        <f>shipments9[[#This Row],[Amount]] -shipments9[[#This Row],[total cost]]</f>
        <v>2532.75</v>
      </c>
      <c r="R4834" s="4" t="str">
        <f>IF(shipments9[[#This Row],[Gross Profit]]&lt;0,"Loss","Profit")</f>
        <v>Profit</v>
      </c>
      <c r="S4834" s="9">
        <f>shipments9[[#This Row],[Gross Profit]]/shipments9[[#This Row],[Amount]]</f>
        <v>0.76942355889724312</v>
      </c>
      <c r="T4834" s="11">
        <f>shipments9[[#This Row],[Amount]]/shipments9[[#This Row],[Boxes]]</f>
        <v>11.97</v>
      </c>
    </row>
    <row r="4835" spans="1:20" hidden="1" x14ac:dyDescent="0.25">
      <c r="A4835" t="s">
        <v>5032</v>
      </c>
      <c r="B4835" t="s">
        <v>92</v>
      </c>
      <c r="C4835" t="s">
        <v>121</v>
      </c>
      <c r="D4835" t="s">
        <v>28</v>
      </c>
      <c r="E4835" s="1">
        <v>45055</v>
      </c>
      <c r="F4835" s="1" t="str">
        <f>TEXT(shipments9[[#This Row],[Shipdate]],"ddd")</f>
        <v>Tue</v>
      </c>
      <c r="G4835" s="1" t="str">
        <f>IF(OR(shipments9[[#This Row],[Day Name]]="Sat",shipments9[[#This Row],[Day Name]]="Sun"),"Weekend","Weekday")</f>
        <v>Weekday</v>
      </c>
      <c r="H4835">
        <v>13716</v>
      </c>
      <c r="I4835">
        <v>915</v>
      </c>
      <c r="J4835" t="s">
        <v>172</v>
      </c>
      <c r="K4835" t="s">
        <v>8151</v>
      </c>
      <c r="L4835" t="s">
        <v>8154</v>
      </c>
      <c r="M4835">
        <v>5</v>
      </c>
      <c r="N4835" t="s">
        <v>201</v>
      </c>
      <c r="O4835" s="4">
        <f>INDEX(products[Cost_per_box], MATCH(shipments9[[#This Row],[PID]], products[PID], 0))</f>
        <v>5.26</v>
      </c>
      <c r="P4835" s="4">
        <f>shipments9[[#This Row],[Boxes]]*shipments9[[#This Row],[Cost Per Box]]</f>
        <v>4812.8999999999996</v>
      </c>
      <c r="Q4835" s="4">
        <f>shipments9[[#This Row],[Amount]] -shipments9[[#This Row],[total cost]]</f>
        <v>8903.1</v>
      </c>
      <c r="R4835" s="4" t="str">
        <f>IF(shipments9[[#This Row],[Gross Profit]]&lt;0,"Loss","Profit")</f>
        <v>Profit</v>
      </c>
      <c r="S4835" s="9">
        <f>shipments9[[#This Row],[Gross Profit]]/shipments9[[#This Row],[Amount]]</f>
        <v>0.64910323709536311</v>
      </c>
      <c r="T4835" s="11">
        <f>shipments9[[#This Row],[Amount]]/shipments9[[#This Row],[Boxes]]</f>
        <v>14.99016393442623</v>
      </c>
    </row>
    <row r="4836" spans="1:20" hidden="1" x14ac:dyDescent="0.25">
      <c r="A4836" t="s">
        <v>5033</v>
      </c>
      <c r="B4836" t="s">
        <v>92</v>
      </c>
      <c r="C4836" t="s">
        <v>121</v>
      </c>
      <c r="D4836" t="s">
        <v>28</v>
      </c>
      <c r="E4836" s="1">
        <v>45336</v>
      </c>
      <c r="F4836" s="1" t="str">
        <f>TEXT(shipments9[[#This Row],[Shipdate]],"ddd")</f>
        <v>Wed</v>
      </c>
      <c r="G4836" s="1" t="str">
        <f>IF(OR(shipments9[[#This Row],[Day Name]]="Sat",shipments9[[#This Row],[Day Name]]="Sun"),"Weekend","Weekday")</f>
        <v>Weekday</v>
      </c>
      <c r="H4836">
        <v>9756</v>
      </c>
      <c r="I4836">
        <v>651</v>
      </c>
      <c r="J4836" t="s">
        <v>172</v>
      </c>
      <c r="K4836" t="s">
        <v>8155</v>
      </c>
      <c r="L4836" t="s">
        <v>8156</v>
      </c>
      <c r="M4836">
        <v>2</v>
      </c>
      <c r="N4836" t="s">
        <v>8157</v>
      </c>
      <c r="O4836" s="4">
        <f>INDEX(products[Cost_per_box], MATCH(shipments9[[#This Row],[PID]], products[PID], 0))</f>
        <v>5.26</v>
      </c>
      <c r="P4836" s="4">
        <f>shipments9[[#This Row],[Boxes]]*shipments9[[#This Row],[Cost Per Box]]</f>
        <v>3424.2599999999998</v>
      </c>
      <c r="Q4836" s="4">
        <f>shipments9[[#This Row],[Amount]] -shipments9[[#This Row],[total cost]]</f>
        <v>6331.74</v>
      </c>
      <c r="R4836" s="4" t="str">
        <f>IF(shipments9[[#This Row],[Gross Profit]]&lt;0,"Loss","Profit")</f>
        <v>Profit</v>
      </c>
      <c r="S4836" s="9">
        <f>shipments9[[#This Row],[Gross Profit]]/shipments9[[#This Row],[Amount]]</f>
        <v>0.64900984009840101</v>
      </c>
      <c r="T4836" s="11">
        <f>shipments9[[#This Row],[Amount]]/shipments9[[#This Row],[Boxes]]</f>
        <v>14.986175115207374</v>
      </c>
    </row>
    <row r="4837" spans="1:20" hidden="1" x14ac:dyDescent="0.25">
      <c r="A4837" t="s">
        <v>5034</v>
      </c>
      <c r="B4837" t="s">
        <v>92</v>
      </c>
      <c r="C4837" t="s">
        <v>135</v>
      </c>
      <c r="D4837" t="s">
        <v>28</v>
      </c>
      <c r="E4837" s="1">
        <v>45092</v>
      </c>
      <c r="F4837" s="1" t="str">
        <f>TEXT(shipments9[[#This Row],[Shipdate]],"ddd")</f>
        <v>Thu</v>
      </c>
      <c r="G4837" s="1" t="str">
        <f>IF(OR(shipments9[[#This Row],[Day Name]]="Sat",shipments9[[#This Row],[Day Name]]="Sun"),"Weekend","Weekday")</f>
        <v>Weekday</v>
      </c>
      <c r="H4837">
        <v>5573.25</v>
      </c>
      <c r="I4837">
        <v>200</v>
      </c>
      <c r="J4837" t="s">
        <v>172</v>
      </c>
      <c r="K4837" t="s">
        <v>8151</v>
      </c>
      <c r="L4837" t="s">
        <v>8154</v>
      </c>
      <c r="M4837">
        <v>6</v>
      </c>
      <c r="N4837" t="s">
        <v>8159</v>
      </c>
      <c r="O4837" s="4">
        <f>INDEX(products[Cost_per_box], MATCH(shipments9[[#This Row],[PID]], products[PID], 0))</f>
        <v>9.94</v>
      </c>
      <c r="P4837" s="4">
        <f>shipments9[[#This Row],[Boxes]]*shipments9[[#This Row],[Cost Per Box]]</f>
        <v>1988</v>
      </c>
      <c r="Q4837" s="4">
        <f>shipments9[[#This Row],[Amount]] -shipments9[[#This Row],[total cost]]</f>
        <v>3585.25</v>
      </c>
      <c r="R4837" s="4" t="str">
        <f>IF(shipments9[[#This Row],[Gross Profit]]&lt;0,"Loss","Profit")</f>
        <v>Profit</v>
      </c>
      <c r="S4837" s="9">
        <f>shipments9[[#This Row],[Gross Profit]]/shipments9[[#This Row],[Amount]]</f>
        <v>0.64329610191539943</v>
      </c>
      <c r="T4837" s="11">
        <f>shipments9[[#This Row],[Amount]]/shipments9[[#This Row],[Boxes]]</f>
        <v>27.866250000000001</v>
      </c>
    </row>
    <row r="4838" spans="1:20" hidden="1" x14ac:dyDescent="0.25">
      <c r="A4838" t="s">
        <v>5035</v>
      </c>
      <c r="B4838" t="s">
        <v>92</v>
      </c>
      <c r="C4838" t="s">
        <v>137</v>
      </c>
      <c r="D4838" t="s">
        <v>28</v>
      </c>
      <c r="E4838" s="1">
        <v>45111</v>
      </c>
      <c r="F4838" s="1" t="str">
        <f>TEXT(shipments9[[#This Row],[Shipdate]],"ddd")</f>
        <v>Tue</v>
      </c>
      <c r="G4838" s="1" t="str">
        <f>IF(OR(shipments9[[#This Row],[Day Name]]="Sat",shipments9[[#This Row],[Day Name]]="Sun"),"Weekend","Weekday")</f>
        <v>Weekday</v>
      </c>
      <c r="H4838">
        <v>16976.25</v>
      </c>
      <c r="I4838">
        <v>849</v>
      </c>
      <c r="J4838" t="s">
        <v>172</v>
      </c>
      <c r="K4838" t="s">
        <v>8151</v>
      </c>
      <c r="L4838" t="s">
        <v>8160</v>
      </c>
      <c r="M4838">
        <v>7</v>
      </c>
      <c r="N4838" t="s">
        <v>8161</v>
      </c>
      <c r="O4838" s="4">
        <f>INDEX(products[Cost_per_box], MATCH(shipments9[[#This Row],[PID]], products[PID], 0))</f>
        <v>7.73</v>
      </c>
      <c r="P4838" s="4">
        <f>shipments9[[#This Row],[Boxes]]*shipments9[[#This Row],[Cost Per Box]]</f>
        <v>6562.77</v>
      </c>
      <c r="Q4838" s="4">
        <f>shipments9[[#This Row],[Amount]] -shipments9[[#This Row],[total cost]]</f>
        <v>10413.48</v>
      </c>
      <c r="R4838" s="4" t="str">
        <f>IF(shipments9[[#This Row],[Gross Profit]]&lt;0,"Loss","Profit")</f>
        <v>Profit</v>
      </c>
      <c r="S4838" s="9">
        <f>shipments9[[#This Row],[Gross Profit]]/shipments9[[#This Row],[Amount]]</f>
        <v>0.61341462337088581</v>
      </c>
      <c r="T4838" s="11">
        <f>shipments9[[#This Row],[Amount]]/shipments9[[#This Row],[Boxes]]</f>
        <v>19.99558303886926</v>
      </c>
    </row>
    <row r="4839" spans="1:20" hidden="1" x14ac:dyDescent="0.25">
      <c r="A4839" t="s">
        <v>5036</v>
      </c>
      <c r="B4839" t="s">
        <v>92</v>
      </c>
      <c r="C4839" t="s">
        <v>137</v>
      </c>
      <c r="D4839" t="s">
        <v>28</v>
      </c>
      <c r="E4839" s="1">
        <v>45050</v>
      </c>
      <c r="F4839" s="1" t="str">
        <f>TEXT(shipments9[[#This Row],[Shipdate]],"ddd")</f>
        <v>Thu</v>
      </c>
      <c r="G4839" s="1" t="str">
        <f>IF(OR(shipments9[[#This Row],[Day Name]]="Sat",shipments9[[#This Row],[Day Name]]="Sun"),"Weekend","Weekday")</f>
        <v>Weekday</v>
      </c>
      <c r="H4839">
        <v>3242.25</v>
      </c>
      <c r="I4839">
        <v>171</v>
      </c>
      <c r="J4839" t="s">
        <v>172</v>
      </c>
      <c r="K4839" t="s">
        <v>8151</v>
      </c>
      <c r="L4839" t="s">
        <v>8154</v>
      </c>
      <c r="M4839">
        <v>5</v>
      </c>
      <c r="N4839" t="s">
        <v>201</v>
      </c>
      <c r="O4839" s="4">
        <f>INDEX(products[Cost_per_box], MATCH(shipments9[[#This Row],[PID]], products[PID], 0))</f>
        <v>7.73</v>
      </c>
      <c r="P4839" s="4">
        <f>shipments9[[#This Row],[Boxes]]*shipments9[[#This Row],[Cost Per Box]]</f>
        <v>1321.8300000000002</v>
      </c>
      <c r="Q4839" s="4">
        <f>shipments9[[#This Row],[Amount]] -shipments9[[#This Row],[total cost]]</f>
        <v>1920.4199999999998</v>
      </c>
      <c r="R4839" s="4" t="str">
        <f>IF(shipments9[[#This Row],[Gross Profit]]&lt;0,"Loss","Profit")</f>
        <v>Profit</v>
      </c>
      <c r="S4839" s="9">
        <f>shipments9[[#This Row],[Gross Profit]]/shipments9[[#This Row],[Amount]]</f>
        <v>0.59231089521165847</v>
      </c>
      <c r="T4839" s="11">
        <f>shipments9[[#This Row],[Amount]]/shipments9[[#This Row],[Boxes]]</f>
        <v>18.960526315789473</v>
      </c>
    </row>
    <row r="4840" spans="1:20" hidden="1" x14ac:dyDescent="0.25">
      <c r="A4840" t="s">
        <v>5037</v>
      </c>
      <c r="B4840" t="s">
        <v>92</v>
      </c>
      <c r="C4840" t="s">
        <v>141</v>
      </c>
      <c r="D4840" t="s">
        <v>28</v>
      </c>
      <c r="E4840" s="1">
        <v>45282</v>
      </c>
      <c r="F4840" s="1" t="str">
        <f>TEXT(shipments9[[#This Row],[Shipdate]],"ddd")</f>
        <v>Fri</v>
      </c>
      <c r="G4840" s="1" t="str">
        <f>IF(OR(shipments9[[#This Row],[Day Name]]="Sat",shipments9[[#This Row],[Day Name]]="Sun"),"Weekend","Weekday")</f>
        <v>Weekday</v>
      </c>
      <c r="H4840">
        <v>4594.5</v>
      </c>
      <c r="I4840">
        <v>383</v>
      </c>
      <c r="J4840" t="s">
        <v>172</v>
      </c>
      <c r="K4840" t="s">
        <v>8151</v>
      </c>
      <c r="L4840" t="s">
        <v>8152</v>
      </c>
      <c r="M4840">
        <v>12</v>
      </c>
      <c r="N4840" t="s">
        <v>8166</v>
      </c>
      <c r="O4840" s="4">
        <f>INDEX(products[Cost_per_box], MATCH(shipments9[[#This Row],[PID]], products[PID], 0))</f>
        <v>8.2200000000000006</v>
      </c>
      <c r="P4840" s="4">
        <f>shipments9[[#This Row],[Boxes]]*shipments9[[#This Row],[Cost Per Box]]</f>
        <v>3148.26</v>
      </c>
      <c r="Q4840" s="4">
        <f>shipments9[[#This Row],[Amount]] -shipments9[[#This Row],[total cost]]</f>
        <v>1446.2399999999998</v>
      </c>
      <c r="R4840" s="4" t="str">
        <f>IF(shipments9[[#This Row],[Gross Profit]]&lt;0,"Loss","Profit")</f>
        <v>Profit</v>
      </c>
      <c r="S4840" s="9">
        <f>shipments9[[#This Row],[Gross Profit]]/shipments9[[#This Row],[Amount]]</f>
        <v>0.31477636304276846</v>
      </c>
      <c r="T4840" s="11">
        <f>shipments9[[#This Row],[Amount]]/shipments9[[#This Row],[Boxes]]</f>
        <v>11.996083550913838</v>
      </c>
    </row>
    <row r="4841" spans="1:20" hidden="1" x14ac:dyDescent="0.25">
      <c r="A4841" t="s">
        <v>5038</v>
      </c>
      <c r="B4841" t="s">
        <v>92</v>
      </c>
      <c r="C4841" t="s">
        <v>153</v>
      </c>
      <c r="D4841" t="s">
        <v>28</v>
      </c>
      <c r="E4841" s="1">
        <v>45141</v>
      </c>
      <c r="F4841" s="1" t="str">
        <f>TEXT(shipments9[[#This Row],[Shipdate]],"ddd")</f>
        <v>Thu</v>
      </c>
      <c r="G4841" s="1" t="str">
        <f>IF(OR(shipments9[[#This Row],[Day Name]]="Sat",shipments9[[#This Row],[Day Name]]="Sun"),"Weekend","Weekday")</f>
        <v>Weekday</v>
      </c>
      <c r="H4841">
        <v>3642.75</v>
      </c>
      <c r="I4841">
        <v>215</v>
      </c>
      <c r="J4841" t="s">
        <v>172</v>
      </c>
      <c r="K4841" t="s">
        <v>8151</v>
      </c>
      <c r="L4841" t="s">
        <v>8160</v>
      </c>
      <c r="M4841">
        <v>8</v>
      </c>
      <c r="N4841" t="s">
        <v>8162</v>
      </c>
      <c r="O4841" s="4">
        <f>INDEX(products[Cost_per_box], MATCH(shipments9[[#This Row],[PID]], products[PID], 0))</f>
        <v>9.57</v>
      </c>
      <c r="P4841" s="4">
        <f>shipments9[[#This Row],[Boxes]]*shipments9[[#This Row],[Cost Per Box]]</f>
        <v>2057.5500000000002</v>
      </c>
      <c r="Q4841" s="4">
        <f>shipments9[[#This Row],[Amount]] -shipments9[[#This Row],[total cost]]</f>
        <v>1585.1999999999998</v>
      </c>
      <c r="R4841" s="4" t="str">
        <f>IF(shipments9[[#This Row],[Gross Profit]]&lt;0,"Loss","Profit")</f>
        <v>Profit</v>
      </c>
      <c r="S4841" s="9">
        <f>shipments9[[#This Row],[Gross Profit]]/shipments9[[#This Row],[Amount]]</f>
        <v>0.43516574016882842</v>
      </c>
      <c r="T4841" s="11">
        <f>shipments9[[#This Row],[Amount]]/shipments9[[#This Row],[Boxes]]</f>
        <v>16.943023255813955</v>
      </c>
    </row>
    <row r="4842" spans="1:20" hidden="1" x14ac:dyDescent="0.25">
      <c r="A4842" t="s">
        <v>5039</v>
      </c>
      <c r="B4842" t="s">
        <v>92</v>
      </c>
      <c r="C4842" t="s">
        <v>161</v>
      </c>
      <c r="D4842" t="s">
        <v>28</v>
      </c>
      <c r="E4842" s="1">
        <v>45457</v>
      </c>
      <c r="F4842" s="1" t="str">
        <f>TEXT(shipments9[[#This Row],[Shipdate]],"ddd")</f>
        <v>Fri</v>
      </c>
      <c r="G4842" s="1" t="str">
        <f>IF(OR(shipments9[[#This Row],[Day Name]]="Sat",shipments9[[#This Row],[Day Name]]="Sun"),"Weekend","Weekday")</f>
        <v>Weekday</v>
      </c>
      <c r="H4842">
        <v>6637.5</v>
      </c>
      <c r="I4842">
        <v>664</v>
      </c>
      <c r="J4842" t="s">
        <v>172</v>
      </c>
      <c r="K4842" t="s">
        <v>8155</v>
      </c>
      <c r="L4842" t="s">
        <v>8154</v>
      </c>
      <c r="M4842">
        <v>6</v>
      </c>
      <c r="N4842" t="s">
        <v>8159</v>
      </c>
      <c r="O4842" s="4">
        <f>INDEX(products[Cost_per_box], MATCH(shipments9[[#This Row],[PID]], products[PID], 0))</f>
        <v>2.76</v>
      </c>
      <c r="P4842" s="4">
        <f>shipments9[[#This Row],[Boxes]]*shipments9[[#This Row],[Cost Per Box]]</f>
        <v>1832.6399999999999</v>
      </c>
      <c r="Q4842" s="4">
        <f>shipments9[[#This Row],[Amount]] -shipments9[[#This Row],[total cost]]</f>
        <v>4804.8600000000006</v>
      </c>
      <c r="R4842" s="4" t="str">
        <f>IF(shipments9[[#This Row],[Gross Profit]]&lt;0,"Loss","Profit")</f>
        <v>Profit</v>
      </c>
      <c r="S4842" s="9">
        <f>shipments9[[#This Row],[Gross Profit]]/shipments9[[#This Row],[Amount]]</f>
        <v>0.7238960451977402</v>
      </c>
      <c r="T4842" s="11">
        <f>shipments9[[#This Row],[Amount]]/shipments9[[#This Row],[Boxes]]</f>
        <v>9.9962349397590362</v>
      </c>
    </row>
    <row r="4843" spans="1:20" hidden="1" x14ac:dyDescent="0.25">
      <c r="A4843" t="s">
        <v>5040</v>
      </c>
      <c r="B4843" t="s">
        <v>95</v>
      </c>
      <c r="C4843" t="s">
        <v>132</v>
      </c>
      <c r="D4843" t="s">
        <v>28</v>
      </c>
      <c r="E4843" s="1">
        <v>45103</v>
      </c>
      <c r="F4843" s="1" t="str">
        <f>TEXT(shipments9[[#This Row],[Shipdate]],"ddd")</f>
        <v>Mon</v>
      </c>
      <c r="G4843" s="1" t="str">
        <f>IF(OR(shipments9[[#This Row],[Day Name]]="Sat",shipments9[[#This Row],[Day Name]]="Sun"),"Weekend","Weekday")</f>
        <v>Weekday</v>
      </c>
      <c r="H4843">
        <v>2189.25</v>
      </c>
      <c r="I4843">
        <v>79</v>
      </c>
      <c r="J4843" t="s">
        <v>172</v>
      </c>
      <c r="K4843" t="s">
        <v>8151</v>
      </c>
      <c r="L4843" t="s">
        <v>8154</v>
      </c>
      <c r="M4843">
        <v>6</v>
      </c>
      <c r="N4843" t="s">
        <v>8159</v>
      </c>
      <c r="O4843" s="4">
        <f>INDEX(products[Cost_per_box], MATCH(shipments9[[#This Row],[PID]], products[PID], 0))</f>
        <v>6.31</v>
      </c>
      <c r="P4843" s="4">
        <f>shipments9[[#This Row],[Boxes]]*shipments9[[#This Row],[Cost Per Box]]</f>
        <v>498.48999999999995</v>
      </c>
      <c r="Q4843" s="4">
        <f>shipments9[[#This Row],[Amount]] -shipments9[[#This Row],[total cost]]</f>
        <v>1690.76</v>
      </c>
      <c r="R4843" s="4" t="str">
        <f>IF(shipments9[[#This Row],[Gross Profit]]&lt;0,"Loss","Profit")</f>
        <v>Profit</v>
      </c>
      <c r="S4843" s="9">
        <f>shipments9[[#This Row],[Gross Profit]]/shipments9[[#This Row],[Amount]]</f>
        <v>0.77230101632979331</v>
      </c>
      <c r="T4843" s="11">
        <f>shipments9[[#This Row],[Amount]]/shipments9[[#This Row],[Boxes]]</f>
        <v>27.712025316455698</v>
      </c>
    </row>
    <row r="4844" spans="1:20" hidden="1" x14ac:dyDescent="0.25">
      <c r="A4844" t="s">
        <v>5041</v>
      </c>
      <c r="B4844" t="s">
        <v>95</v>
      </c>
      <c r="C4844" t="s">
        <v>159</v>
      </c>
      <c r="D4844" t="s">
        <v>28</v>
      </c>
      <c r="E4844" s="1">
        <v>45084</v>
      </c>
      <c r="F4844" s="1" t="str">
        <f>TEXT(shipments9[[#This Row],[Shipdate]],"ddd")</f>
        <v>Wed</v>
      </c>
      <c r="G4844" s="1" t="str">
        <f>IF(OR(shipments9[[#This Row],[Day Name]]="Sat",shipments9[[#This Row],[Day Name]]="Sun"),"Weekend","Weekday")</f>
        <v>Weekday</v>
      </c>
      <c r="H4844">
        <v>6293.25</v>
      </c>
      <c r="I4844">
        <v>225</v>
      </c>
      <c r="J4844" t="s">
        <v>172</v>
      </c>
      <c r="K4844" t="s">
        <v>8151</v>
      </c>
      <c r="L4844" t="s">
        <v>8154</v>
      </c>
      <c r="M4844">
        <v>6</v>
      </c>
      <c r="N4844" t="s">
        <v>8159</v>
      </c>
      <c r="O4844" s="4">
        <f>INDEX(products[Cost_per_box], MATCH(shipments9[[#This Row],[PID]], products[PID], 0))</f>
        <v>5.04</v>
      </c>
      <c r="P4844" s="4">
        <f>shipments9[[#This Row],[Boxes]]*shipments9[[#This Row],[Cost Per Box]]</f>
        <v>1134</v>
      </c>
      <c r="Q4844" s="4">
        <f>shipments9[[#This Row],[Amount]] -shipments9[[#This Row],[total cost]]</f>
        <v>5159.25</v>
      </c>
      <c r="R4844" s="4" t="str">
        <f>IF(shipments9[[#This Row],[Gross Profit]]&lt;0,"Loss","Profit")</f>
        <v>Profit</v>
      </c>
      <c r="S4844" s="9">
        <f>shipments9[[#This Row],[Gross Profit]]/shipments9[[#This Row],[Amount]]</f>
        <v>0.81980693600286025</v>
      </c>
      <c r="T4844" s="11">
        <f>shipments9[[#This Row],[Amount]]/shipments9[[#This Row],[Boxes]]</f>
        <v>27.97</v>
      </c>
    </row>
    <row r="4845" spans="1:20" hidden="1" x14ac:dyDescent="0.25">
      <c r="A4845" t="s">
        <v>5042</v>
      </c>
      <c r="B4845" t="s">
        <v>95</v>
      </c>
      <c r="C4845" t="s">
        <v>132</v>
      </c>
      <c r="D4845" t="s">
        <v>28</v>
      </c>
      <c r="E4845" s="1">
        <v>45247</v>
      </c>
      <c r="F4845" s="1" t="str">
        <f>TEXT(shipments9[[#This Row],[Shipdate]],"ddd")</f>
        <v>Fri</v>
      </c>
      <c r="G4845" s="1" t="str">
        <f>IF(OR(shipments9[[#This Row],[Day Name]]="Sat",shipments9[[#This Row],[Day Name]]="Sun"),"Weekend","Weekday")</f>
        <v>Weekday</v>
      </c>
      <c r="H4845">
        <v>1971</v>
      </c>
      <c r="I4845">
        <v>76</v>
      </c>
      <c r="J4845" t="s">
        <v>172</v>
      </c>
      <c r="K4845" t="s">
        <v>8151</v>
      </c>
      <c r="L4845" t="s">
        <v>8152</v>
      </c>
      <c r="M4845">
        <v>11</v>
      </c>
      <c r="N4845" t="s">
        <v>8165</v>
      </c>
      <c r="O4845" s="4">
        <f>INDEX(products[Cost_per_box], MATCH(shipments9[[#This Row],[PID]], products[PID], 0))</f>
        <v>6.31</v>
      </c>
      <c r="P4845" s="4">
        <f>shipments9[[#This Row],[Boxes]]*shipments9[[#This Row],[Cost Per Box]]</f>
        <v>479.55999999999995</v>
      </c>
      <c r="Q4845" s="4">
        <f>shipments9[[#This Row],[Amount]] -shipments9[[#This Row],[total cost]]</f>
        <v>1491.44</v>
      </c>
      <c r="R4845" s="4" t="str">
        <f>IF(shipments9[[#This Row],[Gross Profit]]&lt;0,"Loss","Profit")</f>
        <v>Profit</v>
      </c>
      <c r="S4845" s="9">
        <f>shipments9[[#This Row],[Gross Profit]]/shipments9[[#This Row],[Amount]]</f>
        <v>0.75669203450025369</v>
      </c>
      <c r="T4845" s="11">
        <f>shipments9[[#This Row],[Amount]]/shipments9[[#This Row],[Boxes]]</f>
        <v>25.934210526315791</v>
      </c>
    </row>
    <row r="4846" spans="1:20" hidden="1" x14ac:dyDescent="0.25">
      <c r="A4846" t="s">
        <v>5043</v>
      </c>
      <c r="B4846" t="s">
        <v>95</v>
      </c>
      <c r="C4846" t="s">
        <v>143</v>
      </c>
      <c r="D4846" t="s">
        <v>28</v>
      </c>
      <c r="E4846" s="1">
        <v>45321</v>
      </c>
      <c r="F4846" s="1" t="str">
        <f>TEXT(shipments9[[#This Row],[Shipdate]],"ddd")</f>
        <v>Tue</v>
      </c>
      <c r="G4846" s="1" t="str">
        <f>IF(OR(shipments9[[#This Row],[Day Name]]="Sat",shipments9[[#This Row],[Day Name]]="Sun"),"Weekend","Weekday")</f>
        <v>Weekday</v>
      </c>
      <c r="H4846">
        <v>6248.25</v>
      </c>
      <c r="I4846">
        <v>313</v>
      </c>
      <c r="J4846" t="s">
        <v>172</v>
      </c>
      <c r="K4846" t="s">
        <v>8155</v>
      </c>
      <c r="L4846" t="s">
        <v>8156</v>
      </c>
      <c r="M4846">
        <v>1</v>
      </c>
      <c r="N4846" t="s">
        <v>8163</v>
      </c>
      <c r="O4846" s="4">
        <f>INDEX(products[Cost_per_box], MATCH(shipments9[[#This Row],[PID]], products[PID], 0))</f>
        <v>10.23</v>
      </c>
      <c r="P4846" s="4">
        <f>shipments9[[#This Row],[Boxes]]*shipments9[[#This Row],[Cost Per Box]]</f>
        <v>3201.9900000000002</v>
      </c>
      <c r="Q4846" s="4">
        <f>shipments9[[#This Row],[Amount]] -shipments9[[#This Row],[total cost]]</f>
        <v>3046.2599999999998</v>
      </c>
      <c r="R4846" s="4" t="str">
        <f>IF(shipments9[[#This Row],[Gross Profit]]&lt;0,"Loss","Profit")</f>
        <v>Profit</v>
      </c>
      <c r="S4846" s="9">
        <f>shipments9[[#This Row],[Gross Profit]]/shipments9[[#This Row],[Amount]]</f>
        <v>0.48753811067098785</v>
      </c>
      <c r="T4846" s="11">
        <f>shipments9[[#This Row],[Amount]]/shipments9[[#This Row],[Boxes]]</f>
        <v>19.962460063897762</v>
      </c>
    </row>
    <row r="4847" spans="1:20" hidden="1" x14ac:dyDescent="0.25">
      <c r="A4847" t="s">
        <v>5044</v>
      </c>
      <c r="B4847" t="s">
        <v>95</v>
      </c>
      <c r="C4847" t="s">
        <v>161</v>
      </c>
      <c r="D4847" t="s">
        <v>28</v>
      </c>
      <c r="E4847" s="1">
        <v>45334</v>
      </c>
      <c r="F4847" s="1" t="str">
        <f>TEXT(shipments9[[#This Row],[Shipdate]],"ddd")</f>
        <v>Mon</v>
      </c>
      <c r="G4847" s="1" t="str">
        <f>IF(OR(shipments9[[#This Row],[Day Name]]="Sat",shipments9[[#This Row],[Day Name]]="Sun"),"Weekend","Weekday")</f>
        <v>Weekday</v>
      </c>
      <c r="H4847">
        <v>10545.75</v>
      </c>
      <c r="I4847">
        <v>1172</v>
      </c>
      <c r="J4847" t="s">
        <v>172</v>
      </c>
      <c r="K4847" t="s">
        <v>8155</v>
      </c>
      <c r="L4847" t="s">
        <v>8156</v>
      </c>
      <c r="M4847">
        <v>2</v>
      </c>
      <c r="N4847" t="s">
        <v>8157</v>
      </c>
      <c r="O4847" s="4">
        <f>INDEX(products[Cost_per_box], MATCH(shipments9[[#This Row],[PID]], products[PID], 0))</f>
        <v>2.76</v>
      </c>
      <c r="P4847" s="4">
        <f>shipments9[[#This Row],[Boxes]]*shipments9[[#This Row],[Cost Per Box]]</f>
        <v>3234.72</v>
      </c>
      <c r="Q4847" s="4">
        <f>shipments9[[#This Row],[Amount]] -shipments9[[#This Row],[total cost]]</f>
        <v>7311.0300000000007</v>
      </c>
      <c r="R4847" s="4" t="str">
        <f>IF(shipments9[[#This Row],[Gross Profit]]&lt;0,"Loss","Profit")</f>
        <v>Profit</v>
      </c>
      <c r="S4847" s="9">
        <f>shipments9[[#This Row],[Gross Profit]]/shipments9[[#This Row],[Amount]]</f>
        <v>0.69326790413199635</v>
      </c>
      <c r="T4847" s="11">
        <f>shipments9[[#This Row],[Amount]]/shipments9[[#This Row],[Boxes]]</f>
        <v>8.998080204778157</v>
      </c>
    </row>
    <row r="4848" spans="1:20" hidden="1" x14ac:dyDescent="0.25">
      <c r="A4848" t="s">
        <v>5045</v>
      </c>
      <c r="B4848" t="s">
        <v>95</v>
      </c>
      <c r="C4848" t="s">
        <v>135</v>
      </c>
      <c r="D4848" t="s">
        <v>28</v>
      </c>
      <c r="E4848" s="1">
        <v>45390</v>
      </c>
      <c r="F4848" s="1" t="str">
        <f>TEXT(shipments9[[#This Row],[Shipdate]],"ddd")</f>
        <v>Mon</v>
      </c>
      <c r="G4848" s="1" t="str">
        <f>IF(OR(shipments9[[#This Row],[Day Name]]="Sat",shipments9[[#This Row],[Day Name]]="Sun"),"Weekend","Weekday")</f>
        <v>Weekday</v>
      </c>
      <c r="H4848">
        <v>5256</v>
      </c>
      <c r="I4848">
        <v>211</v>
      </c>
      <c r="J4848" t="s">
        <v>172</v>
      </c>
      <c r="K4848" t="s">
        <v>8155</v>
      </c>
      <c r="L4848" t="s">
        <v>8154</v>
      </c>
      <c r="M4848">
        <v>4</v>
      </c>
      <c r="N4848" t="s">
        <v>8158</v>
      </c>
      <c r="O4848" s="4">
        <f>INDEX(products[Cost_per_box], MATCH(shipments9[[#This Row],[PID]], products[PID], 0))</f>
        <v>9.94</v>
      </c>
      <c r="P4848" s="4">
        <f>shipments9[[#This Row],[Boxes]]*shipments9[[#This Row],[Cost Per Box]]</f>
        <v>2097.3399999999997</v>
      </c>
      <c r="Q4848" s="4">
        <f>shipments9[[#This Row],[Amount]] -shipments9[[#This Row],[total cost]]</f>
        <v>3158.6600000000003</v>
      </c>
      <c r="R4848" s="4" t="str">
        <f>IF(shipments9[[#This Row],[Gross Profit]]&lt;0,"Loss","Profit")</f>
        <v>Profit</v>
      </c>
      <c r="S4848" s="9">
        <f>shipments9[[#This Row],[Gross Profit]]/shipments9[[#This Row],[Amount]]</f>
        <v>0.60096270928462714</v>
      </c>
      <c r="T4848" s="11">
        <f>shipments9[[#This Row],[Amount]]/shipments9[[#This Row],[Boxes]]</f>
        <v>24.90995260663507</v>
      </c>
    </row>
    <row r="4849" spans="1:20" hidden="1" x14ac:dyDescent="0.25">
      <c r="A4849" t="s">
        <v>5046</v>
      </c>
      <c r="B4849" t="s">
        <v>95</v>
      </c>
      <c r="C4849" t="s">
        <v>137</v>
      </c>
      <c r="D4849" t="s">
        <v>28</v>
      </c>
      <c r="E4849" s="1">
        <v>45084</v>
      </c>
      <c r="F4849" s="1" t="str">
        <f>TEXT(shipments9[[#This Row],[Shipdate]],"ddd")</f>
        <v>Wed</v>
      </c>
      <c r="G4849" s="1" t="str">
        <f>IF(OR(shipments9[[#This Row],[Day Name]]="Sat",shipments9[[#This Row],[Day Name]]="Sun"),"Weekend","Weekday")</f>
        <v>Weekday</v>
      </c>
      <c r="H4849">
        <v>4360.5</v>
      </c>
      <c r="I4849">
        <v>208</v>
      </c>
      <c r="J4849" t="s">
        <v>172</v>
      </c>
      <c r="K4849" t="s">
        <v>8151</v>
      </c>
      <c r="L4849" t="s">
        <v>8154</v>
      </c>
      <c r="M4849">
        <v>6</v>
      </c>
      <c r="N4849" t="s">
        <v>8159</v>
      </c>
      <c r="O4849" s="4">
        <f>INDEX(products[Cost_per_box], MATCH(shipments9[[#This Row],[PID]], products[PID], 0))</f>
        <v>7.73</v>
      </c>
      <c r="P4849" s="4">
        <f>shipments9[[#This Row],[Boxes]]*shipments9[[#This Row],[Cost Per Box]]</f>
        <v>1607.8400000000001</v>
      </c>
      <c r="Q4849" s="4">
        <f>shipments9[[#This Row],[Amount]] -shipments9[[#This Row],[total cost]]</f>
        <v>2752.66</v>
      </c>
      <c r="R4849" s="4" t="str">
        <f>IF(shipments9[[#This Row],[Gross Profit]]&lt;0,"Loss","Profit")</f>
        <v>Profit</v>
      </c>
      <c r="S4849" s="9">
        <f>shipments9[[#This Row],[Gross Profit]]/shipments9[[#This Row],[Amount]]</f>
        <v>0.63127164316018802</v>
      </c>
      <c r="T4849" s="11">
        <f>shipments9[[#This Row],[Amount]]/shipments9[[#This Row],[Boxes]]</f>
        <v>20.963942307692307</v>
      </c>
    </row>
    <row r="4850" spans="1:20" hidden="1" x14ac:dyDescent="0.25">
      <c r="A4850" t="s">
        <v>5047</v>
      </c>
      <c r="B4850" t="s">
        <v>95</v>
      </c>
      <c r="C4850" t="s">
        <v>137</v>
      </c>
      <c r="D4850" t="s">
        <v>28</v>
      </c>
      <c r="E4850" s="1">
        <v>45198</v>
      </c>
      <c r="F4850" s="1" t="str">
        <f>TEXT(shipments9[[#This Row],[Shipdate]],"ddd")</f>
        <v>Fri</v>
      </c>
      <c r="G4850" s="1" t="str">
        <f>IF(OR(shipments9[[#This Row],[Day Name]]="Sat",shipments9[[#This Row],[Day Name]]="Sun"),"Weekend","Weekday")</f>
        <v>Weekday</v>
      </c>
      <c r="H4850">
        <v>6943.5</v>
      </c>
      <c r="I4850">
        <v>366</v>
      </c>
      <c r="J4850" t="s">
        <v>172</v>
      </c>
      <c r="K4850" t="s">
        <v>8151</v>
      </c>
      <c r="L4850" t="s">
        <v>8160</v>
      </c>
      <c r="M4850">
        <v>9</v>
      </c>
      <c r="N4850" t="s">
        <v>8167</v>
      </c>
      <c r="O4850" s="4">
        <f>INDEX(products[Cost_per_box], MATCH(shipments9[[#This Row],[PID]], products[PID], 0))</f>
        <v>7.73</v>
      </c>
      <c r="P4850" s="4">
        <f>shipments9[[#This Row],[Boxes]]*shipments9[[#This Row],[Cost Per Box]]</f>
        <v>2829.1800000000003</v>
      </c>
      <c r="Q4850" s="4">
        <f>shipments9[[#This Row],[Amount]] -shipments9[[#This Row],[total cost]]</f>
        <v>4114.32</v>
      </c>
      <c r="R4850" s="4" t="str">
        <f>IF(shipments9[[#This Row],[Gross Profit]]&lt;0,"Loss","Profit")</f>
        <v>Profit</v>
      </c>
      <c r="S4850" s="9">
        <f>shipments9[[#This Row],[Gross Profit]]/shipments9[[#This Row],[Amount]]</f>
        <v>0.59254266580254911</v>
      </c>
      <c r="T4850" s="11">
        <f>shipments9[[#This Row],[Amount]]/shipments9[[#This Row],[Boxes]]</f>
        <v>18.971311475409838</v>
      </c>
    </row>
    <row r="4851" spans="1:20" hidden="1" x14ac:dyDescent="0.25">
      <c r="A4851" t="s">
        <v>5048</v>
      </c>
      <c r="B4851" t="s">
        <v>95</v>
      </c>
      <c r="C4851" t="s">
        <v>139</v>
      </c>
      <c r="D4851" t="s">
        <v>28</v>
      </c>
      <c r="E4851" s="1">
        <v>44957</v>
      </c>
      <c r="F4851" s="1" t="str">
        <f>TEXT(shipments9[[#This Row],[Shipdate]],"ddd")</f>
        <v>Tue</v>
      </c>
      <c r="G4851" s="1" t="str">
        <f>IF(OR(shipments9[[#This Row],[Day Name]]="Sat",shipments9[[#This Row],[Day Name]]="Sun"),"Weekend","Weekday")</f>
        <v>Weekday</v>
      </c>
      <c r="H4851">
        <v>12206.25</v>
      </c>
      <c r="I4851">
        <v>555</v>
      </c>
      <c r="J4851" t="s">
        <v>172</v>
      </c>
      <c r="K4851" t="s">
        <v>8151</v>
      </c>
      <c r="L4851" t="s">
        <v>8156</v>
      </c>
      <c r="M4851">
        <v>1</v>
      </c>
      <c r="N4851" t="s">
        <v>8163</v>
      </c>
      <c r="O4851" s="4">
        <f>INDEX(products[Cost_per_box], MATCH(shipments9[[#This Row],[PID]], products[PID], 0))</f>
        <v>3.68</v>
      </c>
      <c r="P4851" s="4">
        <f>shipments9[[#This Row],[Boxes]]*shipments9[[#This Row],[Cost Per Box]]</f>
        <v>2042.4</v>
      </c>
      <c r="Q4851" s="4">
        <f>shipments9[[#This Row],[Amount]] -shipments9[[#This Row],[total cost]]</f>
        <v>10163.85</v>
      </c>
      <c r="R4851" s="4" t="str">
        <f>IF(shipments9[[#This Row],[Gross Profit]]&lt;0,"Loss","Profit")</f>
        <v>Profit</v>
      </c>
      <c r="S4851" s="9">
        <f>shipments9[[#This Row],[Gross Profit]]/shipments9[[#This Row],[Amount]]</f>
        <v>0.83267588325652842</v>
      </c>
      <c r="T4851" s="11">
        <f>shipments9[[#This Row],[Amount]]/shipments9[[#This Row],[Boxes]]</f>
        <v>21.993243243243242</v>
      </c>
    </row>
    <row r="4852" spans="1:20" hidden="1" x14ac:dyDescent="0.25">
      <c r="A4852" t="s">
        <v>5049</v>
      </c>
      <c r="B4852" t="s">
        <v>95</v>
      </c>
      <c r="C4852" t="s">
        <v>141</v>
      </c>
      <c r="D4852" t="s">
        <v>28</v>
      </c>
      <c r="E4852" s="1">
        <v>45204</v>
      </c>
      <c r="F4852" s="1" t="str">
        <f>TEXT(shipments9[[#This Row],[Shipdate]],"ddd")</f>
        <v>Thu</v>
      </c>
      <c r="G4852" s="1" t="str">
        <f>IF(OR(shipments9[[#This Row],[Day Name]]="Sat",shipments9[[#This Row],[Day Name]]="Sun"),"Weekend","Weekday")</f>
        <v>Weekday</v>
      </c>
      <c r="H4852">
        <v>2841.75</v>
      </c>
      <c r="I4852">
        <v>203</v>
      </c>
      <c r="J4852" t="s">
        <v>172</v>
      </c>
      <c r="K4852" t="s">
        <v>8151</v>
      </c>
      <c r="L4852" t="s">
        <v>8152</v>
      </c>
      <c r="M4852">
        <v>10</v>
      </c>
      <c r="N4852" t="s">
        <v>8153</v>
      </c>
      <c r="O4852" s="4">
        <f>INDEX(products[Cost_per_box], MATCH(shipments9[[#This Row],[PID]], products[PID], 0))</f>
        <v>8.2200000000000006</v>
      </c>
      <c r="P4852" s="4">
        <f>shipments9[[#This Row],[Boxes]]*shipments9[[#This Row],[Cost Per Box]]</f>
        <v>1668.66</v>
      </c>
      <c r="Q4852" s="4">
        <f>shipments9[[#This Row],[Amount]] -shipments9[[#This Row],[total cost]]</f>
        <v>1173.0899999999999</v>
      </c>
      <c r="R4852" s="4" t="str">
        <f>IF(shipments9[[#This Row],[Gross Profit]]&lt;0,"Loss","Profit")</f>
        <v>Profit</v>
      </c>
      <c r="S4852" s="9">
        <f>shipments9[[#This Row],[Gross Profit]]/shipments9[[#This Row],[Amount]]</f>
        <v>0.41280548957508573</v>
      </c>
      <c r="T4852" s="11">
        <f>shipments9[[#This Row],[Amount]]/shipments9[[#This Row],[Boxes]]</f>
        <v>13.998768472906404</v>
      </c>
    </row>
    <row r="4853" spans="1:20" hidden="1" x14ac:dyDescent="0.25">
      <c r="A4853" t="s">
        <v>5050</v>
      </c>
      <c r="B4853" t="s">
        <v>95</v>
      </c>
      <c r="C4853" t="s">
        <v>141</v>
      </c>
      <c r="D4853" t="s">
        <v>28</v>
      </c>
      <c r="E4853" s="1">
        <v>45072</v>
      </c>
      <c r="F4853" s="1" t="str">
        <f>TEXT(shipments9[[#This Row],[Shipdate]],"ddd")</f>
        <v>Fri</v>
      </c>
      <c r="G4853" s="1" t="str">
        <f>IF(OR(shipments9[[#This Row],[Day Name]]="Sat",shipments9[[#This Row],[Day Name]]="Sun"),"Weekend","Weekday")</f>
        <v>Weekday</v>
      </c>
      <c r="H4853">
        <v>3879</v>
      </c>
      <c r="I4853">
        <v>259</v>
      </c>
      <c r="J4853" t="s">
        <v>172</v>
      </c>
      <c r="K4853" t="s">
        <v>8151</v>
      </c>
      <c r="L4853" t="s">
        <v>8154</v>
      </c>
      <c r="M4853">
        <v>5</v>
      </c>
      <c r="N4853" t="s">
        <v>201</v>
      </c>
      <c r="O4853" s="4">
        <f>INDEX(products[Cost_per_box], MATCH(shipments9[[#This Row],[PID]], products[PID], 0))</f>
        <v>8.2200000000000006</v>
      </c>
      <c r="P4853" s="4">
        <f>shipments9[[#This Row],[Boxes]]*shipments9[[#This Row],[Cost Per Box]]</f>
        <v>2128.98</v>
      </c>
      <c r="Q4853" s="4">
        <f>shipments9[[#This Row],[Amount]] -shipments9[[#This Row],[total cost]]</f>
        <v>1750.02</v>
      </c>
      <c r="R4853" s="4" t="str">
        <f>IF(shipments9[[#This Row],[Gross Profit]]&lt;0,"Loss","Profit")</f>
        <v>Profit</v>
      </c>
      <c r="S4853" s="9">
        <f>shipments9[[#This Row],[Gross Profit]]/shipments9[[#This Row],[Amount]]</f>
        <v>0.45115235885537508</v>
      </c>
      <c r="T4853" s="11">
        <f>shipments9[[#This Row],[Amount]]/shipments9[[#This Row],[Boxes]]</f>
        <v>14.976833976833976</v>
      </c>
    </row>
    <row r="4854" spans="1:20" hidden="1" x14ac:dyDescent="0.25">
      <c r="A4854" t="s">
        <v>5051</v>
      </c>
      <c r="B4854" t="s">
        <v>95</v>
      </c>
      <c r="C4854" t="s">
        <v>153</v>
      </c>
      <c r="D4854" t="s">
        <v>28</v>
      </c>
      <c r="E4854" s="1">
        <v>45159</v>
      </c>
      <c r="F4854" s="1" t="str">
        <f>TEXT(shipments9[[#This Row],[Shipdate]],"ddd")</f>
        <v>Mon</v>
      </c>
      <c r="G4854" s="1" t="str">
        <f>IF(OR(shipments9[[#This Row],[Day Name]]="Sat",shipments9[[#This Row],[Day Name]]="Sun"),"Weekend","Weekday")</f>
        <v>Weekday</v>
      </c>
      <c r="H4854">
        <v>4734</v>
      </c>
      <c r="I4854">
        <v>263</v>
      </c>
      <c r="J4854" t="s">
        <v>172</v>
      </c>
      <c r="K4854" t="s">
        <v>8151</v>
      </c>
      <c r="L4854" t="s">
        <v>8160</v>
      </c>
      <c r="M4854">
        <v>8</v>
      </c>
      <c r="N4854" t="s">
        <v>8162</v>
      </c>
      <c r="O4854" s="4">
        <f>INDEX(products[Cost_per_box], MATCH(shipments9[[#This Row],[PID]], products[PID], 0))</f>
        <v>9.57</v>
      </c>
      <c r="P4854" s="4">
        <f>shipments9[[#This Row],[Boxes]]*shipments9[[#This Row],[Cost Per Box]]</f>
        <v>2516.91</v>
      </c>
      <c r="Q4854" s="4">
        <f>shipments9[[#This Row],[Amount]] -shipments9[[#This Row],[total cost]]</f>
        <v>2217.09</v>
      </c>
      <c r="R4854" s="4" t="str">
        <f>IF(shipments9[[#This Row],[Gross Profit]]&lt;0,"Loss","Profit")</f>
        <v>Profit</v>
      </c>
      <c r="S4854" s="9">
        <f>shipments9[[#This Row],[Gross Profit]]/shipments9[[#This Row],[Amount]]</f>
        <v>0.46833333333333338</v>
      </c>
      <c r="T4854" s="11">
        <f>shipments9[[#This Row],[Amount]]/shipments9[[#This Row],[Boxes]]</f>
        <v>18</v>
      </c>
    </row>
    <row r="4855" spans="1:20" hidden="1" x14ac:dyDescent="0.25">
      <c r="A4855" t="s">
        <v>5052</v>
      </c>
      <c r="B4855" t="s">
        <v>95</v>
      </c>
      <c r="C4855" t="s">
        <v>155</v>
      </c>
      <c r="D4855" t="s">
        <v>28</v>
      </c>
      <c r="E4855" s="1">
        <v>45058</v>
      </c>
      <c r="F4855" s="1" t="str">
        <f>TEXT(shipments9[[#This Row],[Shipdate]],"ddd")</f>
        <v>Fri</v>
      </c>
      <c r="G4855" s="1" t="str">
        <f>IF(OR(shipments9[[#This Row],[Day Name]]="Sat",shipments9[[#This Row],[Day Name]]="Sun"),"Weekend","Weekday")</f>
        <v>Weekday</v>
      </c>
      <c r="H4855">
        <v>5582.25</v>
      </c>
      <c r="I4855">
        <v>621</v>
      </c>
      <c r="J4855" t="s">
        <v>172</v>
      </c>
      <c r="K4855" t="s">
        <v>8151</v>
      </c>
      <c r="L4855" t="s">
        <v>8154</v>
      </c>
      <c r="M4855">
        <v>5</v>
      </c>
      <c r="N4855" t="s">
        <v>201</v>
      </c>
      <c r="O4855" s="4">
        <f>INDEX(products[Cost_per_box], MATCH(shipments9[[#This Row],[PID]], products[PID], 0))</f>
        <v>8.43</v>
      </c>
      <c r="P4855" s="4">
        <f>shipments9[[#This Row],[Boxes]]*shipments9[[#This Row],[Cost Per Box]]</f>
        <v>5235.03</v>
      </c>
      <c r="Q4855" s="4">
        <f>shipments9[[#This Row],[Amount]] -shipments9[[#This Row],[total cost]]</f>
        <v>347.22000000000025</v>
      </c>
      <c r="R4855" s="4" t="str">
        <f>IF(shipments9[[#This Row],[Gross Profit]]&lt;0,"Loss","Profit")</f>
        <v>Profit</v>
      </c>
      <c r="S4855" s="9">
        <f>shipments9[[#This Row],[Gross Profit]]/shipments9[[#This Row],[Amount]]</f>
        <v>6.2200725513905729E-2</v>
      </c>
      <c r="T4855" s="11">
        <f>shipments9[[#This Row],[Amount]]/shipments9[[#This Row],[Boxes]]</f>
        <v>8.9891304347826093</v>
      </c>
    </row>
    <row r="4856" spans="1:20" x14ac:dyDescent="0.25">
      <c r="A4856" t="s">
        <v>5053</v>
      </c>
      <c r="B4856" t="s">
        <v>95</v>
      </c>
      <c r="C4856" t="s">
        <v>155</v>
      </c>
      <c r="D4856" t="s">
        <v>28</v>
      </c>
      <c r="E4856" s="1">
        <v>44950</v>
      </c>
      <c r="F4856" s="1" t="str">
        <f>TEXT(shipments9[[#This Row],[Shipdate]],"ddd")</f>
        <v>Tue</v>
      </c>
      <c r="G4856" s="1" t="str">
        <f>IF(OR(shipments9[[#This Row],[Day Name]]="Sat",shipments9[[#This Row],[Day Name]]="Sun"),"Weekend","Weekday")</f>
        <v>Weekday</v>
      </c>
      <c r="H4856">
        <v>5141.25</v>
      </c>
      <c r="I4856">
        <v>735</v>
      </c>
      <c r="J4856" t="s">
        <v>172</v>
      </c>
      <c r="K4856" t="s">
        <v>8151</v>
      </c>
      <c r="L4856" t="s">
        <v>8156</v>
      </c>
      <c r="M4856">
        <v>1</v>
      </c>
      <c r="N4856" t="s">
        <v>8163</v>
      </c>
      <c r="O4856" s="4">
        <f>INDEX(products[Cost_per_box], MATCH(shipments9[[#This Row],[PID]], products[PID], 0))</f>
        <v>8.43</v>
      </c>
      <c r="P4856" s="4">
        <f>shipments9[[#This Row],[Boxes]]*shipments9[[#This Row],[Cost Per Box]]</f>
        <v>6196.05</v>
      </c>
      <c r="Q4856" s="4">
        <f>shipments9[[#This Row],[Amount]] -shipments9[[#This Row],[total cost]]</f>
        <v>-1054.8000000000002</v>
      </c>
      <c r="R4856" s="4" t="str">
        <f>IF(shipments9[[#This Row],[Gross Profit]]&lt;0,"Loss","Profit")</f>
        <v>Loss</v>
      </c>
      <c r="S4856" s="9">
        <f>shipments9[[#This Row],[Gross Profit]]/shipments9[[#This Row],[Amount]]</f>
        <v>-0.20516411378555802</v>
      </c>
      <c r="T4856" s="11">
        <f>shipments9[[#This Row],[Amount]]/shipments9[[#This Row],[Boxes]]</f>
        <v>6.9948979591836737</v>
      </c>
    </row>
    <row r="4857" spans="1:20" hidden="1" x14ac:dyDescent="0.25">
      <c r="A4857" t="s">
        <v>5054</v>
      </c>
      <c r="B4857" t="s">
        <v>95</v>
      </c>
      <c r="C4857" t="s">
        <v>163</v>
      </c>
      <c r="D4857" t="s">
        <v>28</v>
      </c>
      <c r="E4857" s="1">
        <v>45022</v>
      </c>
      <c r="F4857" s="1" t="str">
        <f>TEXT(shipments9[[#This Row],[Shipdate]],"ddd")</f>
        <v>Thu</v>
      </c>
      <c r="G4857" s="1" t="str">
        <f>IF(OR(shipments9[[#This Row],[Day Name]]="Sat",shipments9[[#This Row],[Day Name]]="Sun"),"Weekend","Weekday")</f>
        <v>Weekday</v>
      </c>
      <c r="H4857">
        <v>13797</v>
      </c>
      <c r="I4857">
        <v>1380</v>
      </c>
      <c r="J4857" t="s">
        <v>172</v>
      </c>
      <c r="K4857" t="s">
        <v>8151</v>
      </c>
      <c r="L4857" t="s">
        <v>8154</v>
      </c>
      <c r="M4857">
        <v>4</v>
      </c>
      <c r="N4857" t="s">
        <v>8158</v>
      </c>
      <c r="O4857" s="4">
        <f>INDEX(products[Cost_per_box], MATCH(shipments9[[#This Row],[PID]], products[PID], 0))</f>
        <v>3.32</v>
      </c>
      <c r="P4857" s="4">
        <f>shipments9[[#This Row],[Boxes]]*shipments9[[#This Row],[Cost Per Box]]</f>
        <v>4581.5999999999995</v>
      </c>
      <c r="Q4857" s="4">
        <f>shipments9[[#This Row],[Amount]] -shipments9[[#This Row],[total cost]]</f>
        <v>9215.4000000000015</v>
      </c>
      <c r="R4857" s="4" t="str">
        <f>IF(shipments9[[#This Row],[Gross Profit]]&lt;0,"Loss","Profit")</f>
        <v>Profit</v>
      </c>
      <c r="S4857" s="9">
        <f>shipments9[[#This Row],[Gross Profit]]/shipments9[[#This Row],[Amount]]</f>
        <v>0.66792781039356397</v>
      </c>
      <c r="T4857" s="11">
        <f>shipments9[[#This Row],[Amount]]/shipments9[[#This Row],[Boxes]]</f>
        <v>9.9978260869565219</v>
      </c>
    </row>
    <row r="4858" spans="1:20" hidden="1" x14ac:dyDescent="0.25">
      <c r="A4858" t="s">
        <v>5055</v>
      </c>
      <c r="B4858" t="s">
        <v>95</v>
      </c>
      <c r="C4858" t="s">
        <v>145</v>
      </c>
      <c r="D4858" t="s">
        <v>28</v>
      </c>
      <c r="E4858" s="1">
        <v>45222</v>
      </c>
      <c r="F4858" s="1" t="str">
        <f>TEXT(shipments9[[#This Row],[Shipdate]],"ddd")</f>
        <v>Mon</v>
      </c>
      <c r="G4858" s="1" t="str">
        <f>IF(OR(shipments9[[#This Row],[Day Name]]="Sat",shipments9[[#This Row],[Day Name]]="Sun"),"Weekend","Weekday")</f>
        <v>Weekday</v>
      </c>
      <c r="H4858">
        <v>1010.25</v>
      </c>
      <c r="I4858">
        <v>73</v>
      </c>
      <c r="J4858" t="s">
        <v>172</v>
      </c>
      <c r="K4858" t="s">
        <v>8151</v>
      </c>
      <c r="L4858" t="s">
        <v>8152</v>
      </c>
      <c r="M4858">
        <v>10</v>
      </c>
      <c r="N4858" t="s">
        <v>8153</v>
      </c>
      <c r="O4858" s="4">
        <f>INDEX(products[Cost_per_box], MATCH(shipments9[[#This Row],[PID]], products[PID], 0))</f>
        <v>4.74</v>
      </c>
      <c r="P4858" s="4">
        <f>shipments9[[#This Row],[Boxes]]*shipments9[[#This Row],[Cost Per Box]]</f>
        <v>346.02000000000004</v>
      </c>
      <c r="Q4858" s="4">
        <f>shipments9[[#This Row],[Amount]] -shipments9[[#This Row],[total cost]]</f>
        <v>664.23</v>
      </c>
      <c r="R4858" s="4" t="str">
        <f>IF(shipments9[[#This Row],[Gross Profit]]&lt;0,"Loss","Profit")</f>
        <v>Profit</v>
      </c>
      <c r="S4858" s="9">
        <f>shipments9[[#This Row],[Gross Profit]]/shipments9[[#This Row],[Amount]]</f>
        <v>0.65749072011878251</v>
      </c>
      <c r="T4858" s="11">
        <f>shipments9[[#This Row],[Amount]]/shipments9[[#This Row],[Boxes]]</f>
        <v>13.83904109589041</v>
      </c>
    </row>
    <row r="4859" spans="1:20" hidden="1" x14ac:dyDescent="0.25">
      <c r="A4859" t="s">
        <v>5056</v>
      </c>
      <c r="B4859" t="s">
        <v>95</v>
      </c>
      <c r="C4859" t="s">
        <v>149</v>
      </c>
      <c r="D4859" t="s">
        <v>28</v>
      </c>
      <c r="E4859" s="1">
        <v>45433</v>
      </c>
      <c r="F4859" s="1" t="str">
        <f>TEXT(shipments9[[#This Row],[Shipdate]],"ddd")</f>
        <v>Tue</v>
      </c>
      <c r="G4859" s="1" t="str">
        <f>IF(OR(shipments9[[#This Row],[Day Name]]="Sat",shipments9[[#This Row],[Day Name]]="Sun"),"Weekend","Weekday")</f>
        <v>Weekday</v>
      </c>
      <c r="H4859">
        <v>3588.75</v>
      </c>
      <c r="I4859">
        <v>200</v>
      </c>
      <c r="J4859" t="s">
        <v>172</v>
      </c>
      <c r="K4859" t="s">
        <v>8155</v>
      </c>
      <c r="L4859" t="s">
        <v>8154</v>
      </c>
      <c r="M4859">
        <v>5</v>
      </c>
      <c r="N4859" t="s">
        <v>201</v>
      </c>
      <c r="O4859" s="4">
        <f>INDEX(products[Cost_per_box], MATCH(shipments9[[#This Row],[PID]], products[PID], 0))</f>
        <v>6.43</v>
      </c>
      <c r="P4859" s="4">
        <f>shipments9[[#This Row],[Boxes]]*shipments9[[#This Row],[Cost Per Box]]</f>
        <v>1286</v>
      </c>
      <c r="Q4859" s="4">
        <f>shipments9[[#This Row],[Amount]] -shipments9[[#This Row],[total cost]]</f>
        <v>2302.75</v>
      </c>
      <c r="R4859" s="4" t="str">
        <f>IF(shipments9[[#This Row],[Gross Profit]]&lt;0,"Loss","Profit")</f>
        <v>Profit</v>
      </c>
      <c r="S4859" s="9">
        <f>shipments9[[#This Row],[Gross Profit]]/shipments9[[#This Row],[Amount]]</f>
        <v>0.64165795889933819</v>
      </c>
      <c r="T4859" s="11">
        <f>shipments9[[#This Row],[Amount]]/shipments9[[#This Row],[Boxes]]</f>
        <v>17.943750000000001</v>
      </c>
    </row>
    <row r="4860" spans="1:20" hidden="1" x14ac:dyDescent="0.25">
      <c r="A4860" t="s">
        <v>5057</v>
      </c>
      <c r="B4860" t="s">
        <v>95</v>
      </c>
      <c r="C4860" t="s">
        <v>151</v>
      </c>
      <c r="D4860" t="s">
        <v>28</v>
      </c>
      <c r="E4860" s="1">
        <v>45320</v>
      </c>
      <c r="F4860" s="1" t="str">
        <f>TEXT(shipments9[[#This Row],[Shipdate]],"ddd")</f>
        <v>Mon</v>
      </c>
      <c r="G4860" s="1" t="str">
        <f>IF(OR(shipments9[[#This Row],[Day Name]]="Sat",shipments9[[#This Row],[Day Name]]="Sun"),"Weekend","Weekday")</f>
        <v>Weekday</v>
      </c>
      <c r="H4860">
        <v>3982.5</v>
      </c>
      <c r="I4860">
        <v>235</v>
      </c>
      <c r="J4860" t="s">
        <v>172</v>
      </c>
      <c r="K4860" t="s">
        <v>8155</v>
      </c>
      <c r="L4860" t="s">
        <v>8156</v>
      </c>
      <c r="M4860">
        <v>1</v>
      </c>
      <c r="N4860" t="s">
        <v>8163</v>
      </c>
      <c r="O4860" s="4">
        <f>INDEX(products[Cost_per_box], MATCH(shipments9[[#This Row],[PID]], products[PID], 0))</f>
        <v>12.41</v>
      </c>
      <c r="P4860" s="4">
        <f>shipments9[[#This Row],[Boxes]]*shipments9[[#This Row],[Cost Per Box]]</f>
        <v>2916.35</v>
      </c>
      <c r="Q4860" s="4">
        <f>shipments9[[#This Row],[Amount]] -shipments9[[#This Row],[total cost]]</f>
        <v>1066.1500000000001</v>
      </c>
      <c r="R4860" s="4" t="str">
        <f>IF(shipments9[[#This Row],[Gross Profit]]&lt;0,"Loss","Profit")</f>
        <v>Profit</v>
      </c>
      <c r="S4860" s="9">
        <f>shipments9[[#This Row],[Gross Profit]]/shipments9[[#This Row],[Amount]]</f>
        <v>0.2677087256748274</v>
      </c>
      <c r="T4860" s="11">
        <f>shipments9[[#This Row],[Amount]]/shipments9[[#This Row],[Boxes]]</f>
        <v>16.946808510638299</v>
      </c>
    </row>
    <row r="4861" spans="1:20" x14ac:dyDescent="0.25">
      <c r="A4861" t="s">
        <v>5058</v>
      </c>
      <c r="B4861" t="s">
        <v>95</v>
      </c>
      <c r="C4861" t="s">
        <v>155</v>
      </c>
      <c r="D4861" t="s">
        <v>28</v>
      </c>
      <c r="E4861" s="1">
        <v>45342</v>
      </c>
      <c r="F4861" s="1" t="str">
        <f>TEXT(shipments9[[#This Row],[Shipdate]],"ddd")</f>
        <v>Tue</v>
      </c>
      <c r="G4861" s="1" t="str">
        <f>IF(OR(shipments9[[#This Row],[Day Name]]="Sat",shipments9[[#This Row],[Day Name]]="Sun"),"Weekend","Weekday")</f>
        <v>Weekday</v>
      </c>
      <c r="H4861">
        <v>2535.75</v>
      </c>
      <c r="I4861">
        <v>363</v>
      </c>
      <c r="J4861" t="s">
        <v>172</v>
      </c>
      <c r="K4861" t="s">
        <v>8155</v>
      </c>
      <c r="L4861" t="s">
        <v>8156</v>
      </c>
      <c r="M4861">
        <v>2</v>
      </c>
      <c r="N4861" t="s">
        <v>8157</v>
      </c>
      <c r="O4861" s="4">
        <f>INDEX(products[Cost_per_box], MATCH(shipments9[[#This Row],[PID]], products[PID], 0))</f>
        <v>8.43</v>
      </c>
      <c r="P4861" s="4">
        <f>shipments9[[#This Row],[Boxes]]*shipments9[[#This Row],[Cost Per Box]]</f>
        <v>3060.0899999999997</v>
      </c>
      <c r="Q4861" s="4">
        <f>shipments9[[#This Row],[Amount]] -shipments9[[#This Row],[total cost]]</f>
        <v>-524.33999999999969</v>
      </c>
      <c r="R4861" s="4" t="str">
        <f>IF(shipments9[[#This Row],[Gross Profit]]&lt;0,"Loss","Profit")</f>
        <v>Loss</v>
      </c>
      <c r="S4861" s="9">
        <f>shipments9[[#This Row],[Gross Profit]]/shipments9[[#This Row],[Amount]]</f>
        <v>-0.20677905944986677</v>
      </c>
      <c r="T4861" s="11">
        <f>shipments9[[#This Row],[Amount]]/shipments9[[#This Row],[Boxes]]</f>
        <v>6.9855371900826446</v>
      </c>
    </row>
    <row r="4862" spans="1:20" hidden="1" x14ac:dyDescent="0.25">
      <c r="A4862" t="s">
        <v>5059</v>
      </c>
      <c r="B4862" t="s">
        <v>95</v>
      </c>
      <c r="C4862" t="s">
        <v>157</v>
      </c>
      <c r="D4862" t="s">
        <v>28</v>
      </c>
      <c r="E4862" s="1">
        <v>45415</v>
      </c>
      <c r="F4862" s="1" t="str">
        <f>TEXT(shipments9[[#This Row],[Shipdate]],"ddd")</f>
        <v>Fri</v>
      </c>
      <c r="G4862" s="1" t="str">
        <f>IF(OR(shipments9[[#This Row],[Day Name]]="Sat",shipments9[[#This Row],[Day Name]]="Sun"),"Weekend","Weekday")</f>
        <v>Weekday</v>
      </c>
      <c r="H4862">
        <v>1368</v>
      </c>
      <c r="I4862">
        <v>125</v>
      </c>
      <c r="J4862" t="s">
        <v>172</v>
      </c>
      <c r="K4862" t="s">
        <v>8155</v>
      </c>
      <c r="L4862" t="s">
        <v>8154</v>
      </c>
      <c r="M4862">
        <v>5</v>
      </c>
      <c r="N4862" t="s">
        <v>201</v>
      </c>
      <c r="O4862" s="4">
        <f>INDEX(products[Cost_per_box], MATCH(shipments9[[#This Row],[PID]], products[PID], 0))</f>
        <v>6.8</v>
      </c>
      <c r="P4862" s="4">
        <f>shipments9[[#This Row],[Boxes]]*shipments9[[#This Row],[Cost Per Box]]</f>
        <v>850</v>
      </c>
      <c r="Q4862" s="4">
        <f>shipments9[[#This Row],[Amount]] -shipments9[[#This Row],[total cost]]</f>
        <v>518</v>
      </c>
      <c r="R4862" s="4" t="str">
        <f>IF(shipments9[[#This Row],[Gross Profit]]&lt;0,"Loss","Profit")</f>
        <v>Profit</v>
      </c>
      <c r="S4862" s="9">
        <f>shipments9[[#This Row],[Gross Profit]]/shipments9[[#This Row],[Amount]]</f>
        <v>0.37865497076023391</v>
      </c>
      <c r="T4862" s="11">
        <f>shipments9[[#This Row],[Amount]]/shipments9[[#This Row],[Boxes]]</f>
        <v>10.944000000000001</v>
      </c>
    </row>
    <row r="4863" spans="1:20" hidden="1" x14ac:dyDescent="0.25">
      <c r="A4863" t="s">
        <v>5060</v>
      </c>
      <c r="B4863" t="s">
        <v>95</v>
      </c>
      <c r="C4863" t="s">
        <v>159</v>
      </c>
      <c r="D4863" t="s">
        <v>28</v>
      </c>
      <c r="E4863" s="1">
        <v>44986</v>
      </c>
      <c r="F4863" s="1" t="str">
        <f>TEXT(shipments9[[#This Row],[Shipdate]],"ddd")</f>
        <v>Wed</v>
      </c>
      <c r="G4863" s="1" t="str">
        <f>IF(OR(shipments9[[#This Row],[Day Name]]="Sat",shipments9[[#This Row],[Day Name]]="Sun"),"Weekend","Weekday")</f>
        <v>Weekday</v>
      </c>
      <c r="H4863">
        <v>7294.5</v>
      </c>
      <c r="I4863">
        <v>281</v>
      </c>
      <c r="J4863" t="s">
        <v>172</v>
      </c>
      <c r="K4863" t="s">
        <v>8151</v>
      </c>
      <c r="L4863" t="s">
        <v>8156</v>
      </c>
      <c r="M4863">
        <v>3</v>
      </c>
      <c r="N4863" t="s">
        <v>8164</v>
      </c>
      <c r="O4863" s="4">
        <f>INDEX(products[Cost_per_box], MATCH(shipments9[[#This Row],[PID]], products[PID], 0))</f>
        <v>5.04</v>
      </c>
      <c r="P4863" s="4">
        <f>shipments9[[#This Row],[Boxes]]*shipments9[[#This Row],[Cost Per Box]]</f>
        <v>1416.24</v>
      </c>
      <c r="Q4863" s="4">
        <f>shipments9[[#This Row],[Amount]] -shipments9[[#This Row],[total cost]]</f>
        <v>5878.26</v>
      </c>
      <c r="R4863" s="4" t="str">
        <f>IF(shipments9[[#This Row],[Gross Profit]]&lt;0,"Loss","Profit")</f>
        <v>Profit</v>
      </c>
      <c r="S4863" s="9">
        <f>shipments9[[#This Row],[Gross Profit]]/shipments9[[#This Row],[Amount]]</f>
        <v>0.80584824182603332</v>
      </c>
      <c r="T4863" s="11">
        <f>shipments9[[#This Row],[Amount]]/shipments9[[#This Row],[Boxes]]</f>
        <v>25.959074733096084</v>
      </c>
    </row>
    <row r="4864" spans="1:20" hidden="1" x14ac:dyDescent="0.25">
      <c r="A4864" t="s">
        <v>5061</v>
      </c>
      <c r="B4864" t="s">
        <v>95</v>
      </c>
      <c r="C4864" t="s">
        <v>159</v>
      </c>
      <c r="D4864" t="s">
        <v>28</v>
      </c>
      <c r="E4864" s="1">
        <v>45258</v>
      </c>
      <c r="F4864" s="1" t="str">
        <f>TEXT(shipments9[[#This Row],[Shipdate]],"ddd")</f>
        <v>Tue</v>
      </c>
      <c r="G4864" s="1" t="str">
        <f>IF(OR(shipments9[[#This Row],[Day Name]]="Sat",shipments9[[#This Row],[Day Name]]="Sun"),"Weekend","Weekday")</f>
        <v>Weekday</v>
      </c>
      <c r="H4864">
        <v>4630.5</v>
      </c>
      <c r="I4864">
        <v>186</v>
      </c>
      <c r="J4864" t="s">
        <v>172</v>
      </c>
      <c r="K4864" t="s">
        <v>8151</v>
      </c>
      <c r="L4864" t="s">
        <v>8152</v>
      </c>
      <c r="M4864">
        <v>11</v>
      </c>
      <c r="N4864" t="s">
        <v>8165</v>
      </c>
      <c r="O4864" s="4">
        <f>INDEX(products[Cost_per_box], MATCH(shipments9[[#This Row],[PID]], products[PID], 0))</f>
        <v>5.04</v>
      </c>
      <c r="P4864" s="4">
        <f>shipments9[[#This Row],[Boxes]]*shipments9[[#This Row],[Cost Per Box]]</f>
        <v>937.44</v>
      </c>
      <c r="Q4864" s="4">
        <f>shipments9[[#This Row],[Amount]] -shipments9[[#This Row],[total cost]]</f>
        <v>3693.06</v>
      </c>
      <c r="R4864" s="4" t="str">
        <f>IF(shipments9[[#This Row],[Gross Profit]]&lt;0,"Loss","Profit")</f>
        <v>Profit</v>
      </c>
      <c r="S4864" s="9">
        <f>shipments9[[#This Row],[Gross Profit]]/shipments9[[#This Row],[Amount]]</f>
        <v>0.79755102040816328</v>
      </c>
      <c r="T4864" s="11">
        <f>shipments9[[#This Row],[Amount]]/shipments9[[#This Row],[Boxes]]</f>
        <v>24.89516129032258</v>
      </c>
    </row>
    <row r="4865" spans="1:20" hidden="1" x14ac:dyDescent="0.25">
      <c r="A4865" t="s">
        <v>5062</v>
      </c>
      <c r="B4865" t="s">
        <v>95</v>
      </c>
      <c r="C4865" t="s">
        <v>161</v>
      </c>
      <c r="D4865" t="s">
        <v>28</v>
      </c>
      <c r="E4865" s="1">
        <v>45335</v>
      </c>
      <c r="F4865" s="1" t="str">
        <f>TEXT(shipments9[[#This Row],[Shipdate]],"ddd")</f>
        <v>Tue</v>
      </c>
      <c r="G4865" s="1" t="str">
        <f>IF(OR(shipments9[[#This Row],[Day Name]]="Sat",shipments9[[#This Row],[Day Name]]="Sun"),"Weekend","Weekday")</f>
        <v>Weekday</v>
      </c>
      <c r="H4865">
        <v>15036.75</v>
      </c>
      <c r="I4865">
        <v>1671</v>
      </c>
      <c r="J4865" t="s">
        <v>172</v>
      </c>
      <c r="K4865" t="s">
        <v>8155</v>
      </c>
      <c r="L4865" t="s">
        <v>8156</v>
      </c>
      <c r="M4865">
        <v>2</v>
      </c>
      <c r="N4865" t="s">
        <v>8157</v>
      </c>
      <c r="O4865" s="4">
        <f>INDEX(products[Cost_per_box], MATCH(shipments9[[#This Row],[PID]], products[PID], 0))</f>
        <v>2.76</v>
      </c>
      <c r="P4865" s="4">
        <f>shipments9[[#This Row],[Boxes]]*shipments9[[#This Row],[Cost Per Box]]</f>
        <v>4611.96</v>
      </c>
      <c r="Q4865" s="4">
        <f>shipments9[[#This Row],[Amount]] -shipments9[[#This Row],[total cost]]</f>
        <v>10424.790000000001</v>
      </c>
      <c r="R4865" s="4" t="str">
        <f>IF(shipments9[[#This Row],[Gross Profit]]&lt;0,"Loss","Profit")</f>
        <v>Profit</v>
      </c>
      <c r="S4865" s="9">
        <f>shipments9[[#This Row],[Gross Profit]]/shipments9[[#This Row],[Amount]]</f>
        <v>0.69328744575789325</v>
      </c>
      <c r="T4865" s="11">
        <f>shipments9[[#This Row],[Amount]]/shipments9[[#This Row],[Boxes]]</f>
        <v>8.9986535008976656</v>
      </c>
    </row>
    <row r="4866" spans="1:20" hidden="1" x14ac:dyDescent="0.25">
      <c r="A4866" t="s">
        <v>5063</v>
      </c>
      <c r="B4866" t="s">
        <v>98</v>
      </c>
      <c r="C4866" t="s">
        <v>124</v>
      </c>
      <c r="D4866" t="s">
        <v>28</v>
      </c>
      <c r="E4866" s="1">
        <v>45182</v>
      </c>
      <c r="F4866" s="1" t="str">
        <f>TEXT(shipments9[[#This Row],[Shipdate]],"ddd")</f>
        <v>Wed</v>
      </c>
      <c r="G4866" s="1" t="str">
        <f>IF(OR(shipments9[[#This Row],[Day Name]]="Sat",shipments9[[#This Row],[Day Name]]="Sun"),"Weekend","Weekday")</f>
        <v>Weekday</v>
      </c>
      <c r="H4866">
        <v>3696.75</v>
      </c>
      <c r="I4866">
        <v>247</v>
      </c>
      <c r="J4866" t="s">
        <v>172</v>
      </c>
      <c r="K4866" t="s">
        <v>8151</v>
      </c>
      <c r="L4866" t="s">
        <v>8160</v>
      </c>
      <c r="M4866">
        <v>9</v>
      </c>
      <c r="N4866" t="s">
        <v>8167</v>
      </c>
      <c r="O4866" s="4">
        <f>INDEX(products[Cost_per_box], MATCH(shipments9[[#This Row],[PID]], products[PID], 0))</f>
        <v>7.48</v>
      </c>
      <c r="P4866" s="4">
        <f>shipments9[[#This Row],[Boxes]]*shipments9[[#This Row],[Cost Per Box]]</f>
        <v>1847.5600000000002</v>
      </c>
      <c r="Q4866" s="4">
        <f>shipments9[[#This Row],[Amount]] -shipments9[[#This Row],[total cost]]</f>
        <v>1849.1899999999998</v>
      </c>
      <c r="R4866" s="4" t="str">
        <f>IF(shipments9[[#This Row],[Gross Profit]]&lt;0,"Loss","Profit")</f>
        <v>Profit</v>
      </c>
      <c r="S4866" s="9">
        <f>shipments9[[#This Row],[Gross Profit]]/shipments9[[#This Row],[Amount]]</f>
        <v>0.5002204639210116</v>
      </c>
      <c r="T4866" s="11">
        <f>shipments9[[#This Row],[Amount]]/shipments9[[#This Row],[Boxes]]</f>
        <v>14.9665991902834</v>
      </c>
    </row>
    <row r="4867" spans="1:20" hidden="1" x14ac:dyDescent="0.25">
      <c r="A4867" t="s">
        <v>5064</v>
      </c>
      <c r="B4867" t="s">
        <v>98</v>
      </c>
      <c r="C4867" t="s">
        <v>153</v>
      </c>
      <c r="D4867" t="s">
        <v>28</v>
      </c>
      <c r="E4867" s="1">
        <v>45302</v>
      </c>
      <c r="F4867" s="1" t="str">
        <f>TEXT(shipments9[[#This Row],[Shipdate]],"ddd")</f>
        <v>Thu</v>
      </c>
      <c r="G4867" s="1" t="str">
        <f>IF(OR(shipments9[[#This Row],[Day Name]]="Sat",shipments9[[#This Row],[Day Name]]="Sun"),"Weekend","Weekday")</f>
        <v>Weekday</v>
      </c>
      <c r="H4867">
        <v>3636</v>
      </c>
      <c r="I4867">
        <v>214</v>
      </c>
      <c r="J4867" t="s">
        <v>172</v>
      </c>
      <c r="K4867" t="s">
        <v>8155</v>
      </c>
      <c r="L4867" t="s">
        <v>8156</v>
      </c>
      <c r="M4867">
        <v>1</v>
      </c>
      <c r="N4867" t="s">
        <v>8163</v>
      </c>
      <c r="O4867" s="4">
        <f>INDEX(products[Cost_per_box], MATCH(shipments9[[#This Row],[PID]], products[PID], 0))</f>
        <v>9.57</v>
      </c>
      <c r="P4867" s="4">
        <f>shipments9[[#This Row],[Boxes]]*shipments9[[#This Row],[Cost Per Box]]</f>
        <v>2047.98</v>
      </c>
      <c r="Q4867" s="4">
        <f>shipments9[[#This Row],[Amount]] -shipments9[[#This Row],[total cost]]</f>
        <v>1588.02</v>
      </c>
      <c r="R4867" s="4" t="str">
        <f>IF(shipments9[[#This Row],[Gross Profit]]&lt;0,"Loss","Profit")</f>
        <v>Profit</v>
      </c>
      <c r="S4867" s="9">
        <f>shipments9[[#This Row],[Gross Profit]]/shipments9[[#This Row],[Amount]]</f>
        <v>0.43674917491749177</v>
      </c>
      <c r="T4867" s="11">
        <f>shipments9[[#This Row],[Amount]]/shipments9[[#This Row],[Boxes]]</f>
        <v>16.990654205607477</v>
      </c>
    </row>
    <row r="4868" spans="1:20" hidden="1" x14ac:dyDescent="0.25">
      <c r="A4868" t="s">
        <v>5065</v>
      </c>
      <c r="B4868" t="s">
        <v>98</v>
      </c>
      <c r="C4868" t="s">
        <v>155</v>
      </c>
      <c r="D4868" t="s">
        <v>28</v>
      </c>
      <c r="E4868" s="1">
        <v>45365</v>
      </c>
      <c r="F4868" s="1" t="str">
        <f>TEXT(shipments9[[#This Row],[Shipdate]],"ddd")</f>
        <v>Thu</v>
      </c>
      <c r="G4868" s="1" t="str">
        <f>IF(OR(shipments9[[#This Row],[Day Name]]="Sat",shipments9[[#This Row],[Day Name]]="Sun"),"Weekend","Weekday")</f>
        <v>Weekday</v>
      </c>
      <c r="H4868">
        <v>8142.75</v>
      </c>
      <c r="I4868">
        <v>905</v>
      </c>
      <c r="J4868" t="s">
        <v>172</v>
      </c>
      <c r="K4868" t="s">
        <v>8155</v>
      </c>
      <c r="L4868" t="s">
        <v>8156</v>
      </c>
      <c r="M4868">
        <v>3</v>
      </c>
      <c r="N4868" t="s">
        <v>8164</v>
      </c>
      <c r="O4868" s="4">
        <f>INDEX(products[Cost_per_box], MATCH(shipments9[[#This Row],[PID]], products[PID], 0))</f>
        <v>8.43</v>
      </c>
      <c r="P4868" s="4">
        <f>shipments9[[#This Row],[Boxes]]*shipments9[[#This Row],[Cost Per Box]]</f>
        <v>7629.15</v>
      </c>
      <c r="Q4868" s="4">
        <f>shipments9[[#This Row],[Amount]] -shipments9[[#This Row],[total cost]]</f>
        <v>513.60000000000036</v>
      </c>
      <c r="R4868" s="4" t="str">
        <f>IF(shipments9[[#This Row],[Gross Profit]]&lt;0,"Loss","Profit")</f>
        <v>Profit</v>
      </c>
      <c r="S4868" s="9">
        <f>shipments9[[#This Row],[Gross Profit]]/shipments9[[#This Row],[Amount]]</f>
        <v>6.3074514138343973E-2</v>
      </c>
      <c r="T4868" s="11">
        <f>shipments9[[#This Row],[Amount]]/shipments9[[#This Row],[Boxes]]</f>
        <v>8.9975138121546969</v>
      </c>
    </row>
    <row r="4869" spans="1:20" hidden="1" x14ac:dyDescent="0.25">
      <c r="A4869" t="s">
        <v>5066</v>
      </c>
      <c r="B4869" t="s">
        <v>98</v>
      </c>
      <c r="C4869" t="s">
        <v>159</v>
      </c>
      <c r="D4869" t="s">
        <v>28</v>
      </c>
      <c r="E4869" s="1">
        <v>45450</v>
      </c>
      <c r="F4869" s="1" t="str">
        <f>TEXT(shipments9[[#This Row],[Shipdate]],"ddd")</f>
        <v>Fri</v>
      </c>
      <c r="G4869" s="1" t="str">
        <f>IF(OR(shipments9[[#This Row],[Day Name]]="Sat",shipments9[[#This Row],[Day Name]]="Sun"),"Weekend","Weekday")</f>
        <v>Weekday</v>
      </c>
      <c r="H4869">
        <v>3114</v>
      </c>
      <c r="I4869">
        <v>108</v>
      </c>
      <c r="J4869" t="s">
        <v>172</v>
      </c>
      <c r="K4869" t="s">
        <v>8155</v>
      </c>
      <c r="L4869" t="s">
        <v>8154</v>
      </c>
      <c r="M4869">
        <v>6</v>
      </c>
      <c r="N4869" t="s">
        <v>8159</v>
      </c>
      <c r="O4869" s="4">
        <f>INDEX(products[Cost_per_box], MATCH(shipments9[[#This Row],[PID]], products[PID], 0))</f>
        <v>5.04</v>
      </c>
      <c r="P4869" s="4">
        <f>shipments9[[#This Row],[Boxes]]*shipments9[[#This Row],[Cost Per Box]]</f>
        <v>544.32000000000005</v>
      </c>
      <c r="Q4869" s="4">
        <f>shipments9[[#This Row],[Amount]] -shipments9[[#This Row],[total cost]]</f>
        <v>2569.6799999999998</v>
      </c>
      <c r="R4869" s="4" t="str">
        <f>IF(shipments9[[#This Row],[Gross Profit]]&lt;0,"Loss","Profit")</f>
        <v>Profit</v>
      </c>
      <c r="S4869" s="9">
        <f>shipments9[[#This Row],[Gross Profit]]/shipments9[[#This Row],[Amount]]</f>
        <v>0.8252023121387283</v>
      </c>
      <c r="T4869" s="11">
        <f>shipments9[[#This Row],[Amount]]/shipments9[[#This Row],[Boxes]]</f>
        <v>28.833333333333332</v>
      </c>
    </row>
    <row r="4870" spans="1:20" hidden="1" x14ac:dyDescent="0.25">
      <c r="A4870" t="s">
        <v>5067</v>
      </c>
      <c r="B4870" t="s">
        <v>98</v>
      </c>
      <c r="C4870" t="s">
        <v>163</v>
      </c>
      <c r="D4870" t="s">
        <v>28</v>
      </c>
      <c r="E4870" s="1">
        <v>45328</v>
      </c>
      <c r="F4870" s="1" t="str">
        <f>TEXT(shipments9[[#This Row],[Shipdate]],"ddd")</f>
        <v>Tue</v>
      </c>
      <c r="G4870" s="1" t="str">
        <f>IF(OR(shipments9[[#This Row],[Day Name]]="Sat",shipments9[[#This Row],[Day Name]]="Sun"),"Weekend","Weekday")</f>
        <v>Weekday</v>
      </c>
      <c r="H4870">
        <v>10714.5</v>
      </c>
      <c r="I4870">
        <v>1191</v>
      </c>
      <c r="J4870" t="s">
        <v>172</v>
      </c>
      <c r="K4870" t="s">
        <v>8155</v>
      </c>
      <c r="L4870" t="s">
        <v>8156</v>
      </c>
      <c r="M4870">
        <v>2</v>
      </c>
      <c r="N4870" t="s">
        <v>8157</v>
      </c>
      <c r="O4870" s="4">
        <f>INDEX(products[Cost_per_box], MATCH(shipments9[[#This Row],[PID]], products[PID], 0))</f>
        <v>3.32</v>
      </c>
      <c r="P4870" s="4">
        <f>shipments9[[#This Row],[Boxes]]*shipments9[[#This Row],[Cost Per Box]]</f>
        <v>3954.12</v>
      </c>
      <c r="Q4870" s="4">
        <f>shipments9[[#This Row],[Amount]] -shipments9[[#This Row],[total cost]]</f>
        <v>6760.38</v>
      </c>
      <c r="R4870" s="4" t="str">
        <f>IF(shipments9[[#This Row],[Gross Profit]]&lt;0,"Loss","Profit")</f>
        <v>Profit</v>
      </c>
      <c r="S4870" s="9">
        <f>shipments9[[#This Row],[Gross Profit]]/shipments9[[#This Row],[Amount]]</f>
        <v>0.6309561808763825</v>
      </c>
      <c r="T4870" s="11">
        <f>shipments9[[#This Row],[Amount]]/shipments9[[#This Row],[Boxes]]</f>
        <v>8.9962216624685141</v>
      </c>
    </row>
    <row r="4871" spans="1:20" hidden="1" x14ac:dyDescent="0.25">
      <c r="A4871" t="s">
        <v>5068</v>
      </c>
      <c r="B4871" t="s">
        <v>98</v>
      </c>
      <c r="C4871" t="s">
        <v>135</v>
      </c>
      <c r="D4871" t="s">
        <v>28</v>
      </c>
      <c r="E4871" s="1">
        <v>45196</v>
      </c>
      <c r="F4871" s="1" t="str">
        <f>TEXT(shipments9[[#This Row],[Shipdate]],"ddd")</f>
        <v>Wed</v>
      </c>
      <c r="G4871" s="1" t="str">
        <f>IF(OR(shipments9[[#This Row],[Day Name]]="Sat",shipments9[[#This Row],[Day Name]]="Sun"),"Weekend","Weekday")</f>
        <v>Weekday</v>
      </c>
      <c r="H4871">
        <v>6819.75</v>
      </c>
      <c r="I4871">
        <v>244</v>
      </c>
      <c r="J4871" t="s">
        <v>172</v>
      </c>
      <c r="K4871" t="s">
        <v>8151</v>
      </c>
      <c r="L4871" t="s">
        <v>8160</v>
      </c>
      <c r="M4871">
        <v>9</v>
      </c>
      <c r="N4871" t="s">
        <v>8167</v>
      </c>
      <c r="O4871" s="4">
        <f>INDEX(products[Cost_per_box], MATCH(shipments9[[#This Row],[PID]], products[PID], 0))</f>
        <v>9.94</v>
      </c>
      <c r="P4871" s="4">
        <f>shipments9[[#This Row],[Boxes]]*shipments9[[#This Row],[Cost Per Box]]</f>
        <v>2425.3599999999997</v>
      </c>
      <c r="Q4871" s="4">
        <f>shipments9[[#This Row],[Amount]] -shipments9[[#This Row],[total cost]]</f>
        <v>4394.3900000000003</v>
      </c>
      <c r="R4871" s="4" t="str">
        <f>IF(shipments9[[#This Row],[Gross Profit]]&lt;0,"Loss","Profit")</f>
        <v>Profit</v>
      </c>
      <c r="S4871" s="9">
        <f>shipments9[[#This Row],[Gross Profit]]/shipments9[[#This Row],[Amount]]</f>
        <v>0.64436232999743392</v>
      </c>
      <c r="T4871" s="11">
        <f>shipments9[[#This Row],[Amount]]/shipments9[[#This Row],[Boxes]]</f>
        <v>27.949795081967213</v>
      </c>
    </row>
    <row r="4872" spans="1:20" hidden="1" x14ac:dyDescent="0.25">
      <c r="A4872" t="s">
        <v>5069</v>
      </c>
      <c r="B4872" t="s">
        <v>98</v>
      </c>
      <c r="C4872" t="s">
        <v>157</v>
      </c>
      <c r="D4872" t="s">
        <v>28</v>
      </c>
      <c r="E4872" s="1">
        <v>45362</v>
      </c>
      <c r="F4872" s="1" t="str">
        <f>TEXT(shipments9[[#This Row],[Shipdate]],"ddd")</f>
        <v>Mon</v>
      </c>
      <c r="G4872" s="1" t="str">
        <f>IF(OR(shipments9[[#This Row],[Day Name]]="Sat",shipments9[[#This Row],[Day Name]]="Sun"),"Weekend","Weekday")</f>
        <v>Weekday</v>
      </c>
      <c r="H4872">
        <v>15826.5</v>
      </c>
      <c r="I4872">
        <v>1759</v>
      </c>
      <c r="J4872" t="s">
        <v>172</v>
      </c>
      <c r="K4872" t="s">
        <v>8155</v>
      </c>
      <c r="L4872" t="s">
        <v>8156</v>
      </c>
      <c r="M4872">
        <v>3</v>
      </c>
      <c r="N4872" t="s">
        <v>8164</v>
      </c>
      <c r="O4872" s="4">
        <f>INDEX(products[Cost_per_box], MATCH(shipments9[[#This Row],[PID]], products[PID], 0))</f>
        <v>6.8</v>
      </c>
      <c r="P4872" s="4">
        <f>shipments9[[#This Row],[Boxes]]*shipments9[[#This Row],[Cost Per Box]]</f>
        <v>11961.199999999999</v>
      </c>
      <c r="Q4872" s="4">
        <f>shipments9[[#This Row],[Amount]] -shipments9[[#This Row],[total cost]]</f>
        <v>3865.3000000000011</v>
      </c>
      <c r="R4872" s="4" t="str">
        <f>IF(shipments9[[#This Row],[Gross Profit]]&lt;0,"Loss","Profit")</f>
        <v>Profit</v>
      </c>
      <c r="S4872" s="9">
        <f>shipments9[[#This Row],[Gross Profit]]/shipments9[[#This Row],[Amount]]</f>
        <v>0.24422961488642472</v>
      </c>
      <c r="T4872" s="11">
        <f>shipments9[[#This Row],[Amount]]/shipments9[[#This Row],[Boxes]]</f>
        <v>8.9974417282546906</v>
      </c>
    </row>
    <row r="4873" spans="1:20" hidden="1" x14ac:dyDescent="0.25">
      <c r="A4873" t="s">
        <v>5070</v>
      </c>
      <c r="B4873" t="s">
        <v>98</v>
      </c>
      <c r="C4873" t="s">
        <v>159</v>
      </c>
      <c r="D4873" t="s">
        <v>28</v>
      </c>
      <c r="E4873" s="1">
        <v>45135</v>
      </c>
      <c r="F4873" s="1" t="str">
        <f>TEXT(shipments9[[#This Row],[Shipdate]],"ddd")</f>
        <v>Fri</v>
      </c>
      <c r="G4873" s="1" t="str">
        <f>IF(OR(shipments9[[#This Row],[Day Name]]="Sat",shipments9[[#This Row],[Day Name]]="Sun"),"Weekend","Weekday")</f>
        <v>Weekday</v>
      </c>
      <c r="H4873">
        <v>1858.5</v>
      </c>
      <c r="I4873">
        <v>65</v>
      </c>
      <c r="J4873" t="s">
        <v>172</v>
      </c>
      <c r="K4873" t="s">
        <v>8151</v>
      </c>
      <c r="L4873" t="s">
        <v>8160</v>
      </c>
      <c r="M4873">
        <v>7</v>
      </c>
      <c r="N4873" t="s">
        <v>8161</v>
      </c>
      <c r="O4873" s="4">
        <f>INDEX(products[Cost_per_box], MATCH(shipments9[[#This Row],[PID]], products[PID], 0))</f>
        <v>5.04</v>
      </c>
      <c r="P4873" s="4">
        <f>shipments9[[#This Row],[Boxes]]*shipments9[[#This Row],[Cost Per Box]]</f>
        <v>327.60000000000002</v>
      </c>
      <c r="Q4873" s="4">
        <f>shipments9[[#This Row],[Amount]] -shipments9[[#This Row],[total cost]]</f>
        <v>1530.9</v>
      </c>
      <c r="R4873" s="4" t="str">
        <f>IF(shipments9[[#This Row],[Gross Profit]]&lt;0,"Loss","Profit")</f>
        <v>Profit</v>
      </c>
      <c r="S4873" s="9">
        <f>shipments9[[#This Row],[Gross Profit]]/shipments9[[#This Row],[Amount]]</f>
        <v>0.82372881355932204</v>
      </c>
      <c r="T4873" s="11">
        <f>shipments9[[#This Row],[Amount]]/shipments9[[#This Row],[Boxes]]</f>
        <v>28.592307692307692</v>
      </c>
    </row>
    <row r="4874" spans="1:20" hidden="1" x14ac:dyDescent="0.25">
      <c r="A4874" t="s">
        <v>5071</v>
      </c>
      <c r="B4874" t="s">
        <v>98</v>
      </c>
      <c r="C4874" t="s">
        <v>161</v>
      </c>
      <c r="D4874" t="s">
        <v>28</v>
      </c>
      <c r="E4874" s="1">
        <v>45110</v>
      </c>
      <c r="F4874" s="1" t="str">
        <f>TEXT(shipments9[[#This Row],[Shipdate]],"ddd")</f>
        <v>Mon</v>
      </c>
      <c r="G4874" s="1" t="str">
        <f>IF(OR(shipments9[[#This Row],[Day Name]]="Sat",shipments9[[#This Row],[Day Name]]="Sun"),"Weekend","Weekday")</f>
        <v>Weekday</v>
      </c>
      <c r="H4874">
        <v>1005.75</v>
      </c>
      <c r="I4874">
        <v>112</v>
      </c>
      <c r="J4874" t="s">
        <v>172</v>
      </c>
      <c r="K4874" t="s">
        <v>8151</v>
      </c>
      <c r="L4874" t="s">
        <v>8160</v>
      </c>
      <c r="M4874">
        <v>7</v>
      </c>
      <c r="N4874" t="s">
        <v>8161</v>
      </c>
      <c r="O4874" s="4">
        <f>INDEX(products[Cost_per_box], MATCH(shipments9[[#This Row],[PID]], products[PID], 0))</f>
        <v>2.76</v>
      </c>
      <c r="P4874" s="4">
        <f>shipments9[[#This Row],[Boxes]]*shipments9[[#This Row],[Cost Per Box]]</f>
        <v>309.12</v>
      </c>
      <c r="Q4874" s="4">
        <f>shipments9[[#This Row],[Amount]] -shipments9[[#This Row],[total cost]]</f>
        <v>696.63</v>
      </c>
      <c r="R4874" s="4" t="str">
        <f>IF(shipments9[[#This Row],[Gross Profit]]&lt;0,"Loss","Profit")</f>
        <v>Profit</v>
      </c>
      <c r="S4874" s="9">
        <f>shipments9[[#This Row],[Gross Profit]]/shipments9[[#This Row],[Amount]]</f>
        <v>0.69264727815063387</v>
      </c>
      <c r="T4874" s="11">
        <f>shipments9[[#This Row],[Amount]]/shipments9[[#This Row],[Boxes]]</f>
        <v>8.9799107142857135</v>
      </c>
    </row>
    <row r="4875" spans="1:20" hidden="1" x14ac:dyDescent="0.25">
      <c r="A4875" t="s">
        <v>5072</v>
      </c>
      <c r="B4875" t="s">
        <v>65</v>
      </c>
      <c r="C4875" t="s">
        <v>121</v>
      </c>
      <c r="D4875" t="s">
        <v>28</v>
      </c>
      <c r="E4875" s="1">
        <v>45152</v>
      </c>
      <c r="F4875" s="1" t="str">
        <f>TEXT(shipments9[[#This Row],[Shipdate]],"ddd")</f>
        <v>Mon</v>
      </c>
      <c r="G4875" s="1" t="str">
        <f>IF(OR(shipments9[[#This Row],[Day Name]]="Sat",shipments9[[#This Row],[Day Name]]="Sun"),"Weekend","Weekday")</f>
        <v>Weekday</v>
      </c>
      <c r="H4875">
        <v>2274.75</v>
      </c>
      <c r="I4875">
        <v>143</v>
      </c>
      <c r="J4875" t="s">
        <v>172</v>
      </c>
      <c r="K4875" t="s">
        <v>8151</v>
      </c>
      <c r="L4875" t="s">
        <v>8160</v>
      </c>
      <c r="M4875">
        <v>8</v>
      </c>
      <c r="N4875" t="s">
        <v>8162</v>
      </c>
      <c r="O4875" s="4">
        <f>INDEX(products[Cost_per_box], MATCH(shipments9[[#This Row],[PID]], products[PID], 0))</f>
        <v>5.26</v>
      </c>
      <c r="P4875" s="4">
        <f>shipments9[[#This Row],[Boxes]]*shipments9[[#This Row],[Cost Per Box]]</f>
        <v>752.18</v>
      </c>
      <c r="Q4875" s="4">
        <f>shipments9[[#This Row],[Amount]] -shipments9[[#This Row],[total cost]]</f>
        <v>1522.5700000000002</v>
      </c>
      <c r="R4875" s="4" t="str">
        <f>IF(shipments9[[#This Row],[Gross Profit]]&lt;0,"Loss","Profit")</f>
        <v>Profit</v>
      </c>
      <c r="S4875" s="9">
        <f>shipments9[[#This Row],[Gross Profit]]/shipments9[[#This Row],[Amount]]</f>
        <v>0.66933509176832628</v>
      </c>
      <c r="T4875" s="11">
        <f>shipments9[[#This Row],[Amount]]/shipments9[[#This Row],[Boxes]]</f>
        <v>15.907342657342657</v>
      </c>
    </row>
    <row r="4876" spans="1:20" hidden="1" x14ac:dyDescent="0.25">
      <c r="A4876" t="s">
        <v>5073</v>
      </c>
      <c r="B4876" t="s">
        <v>65</v>
      </c>
      <c r="C4876" t="s">
        <v>137</v>
      </c>
      <c r="D4876" t="s">
        <v>28</v>
      </c>
      <c r="E4876" s="1">
        <v>45306</v>
      </c>
      <c r="F4876" s="1" t="str">
        <f>TEXT(shipments9[[#This Row],[Shipdate]],"ddd")</f>
        <v>Mon</v>
      </c>
      <c r="G4876" s="1" t="str">
        <f>IF(OR(shipments9[[#This Row],[Day Name]]="Sat",shipments9[[#This Row],[Day Name]]="Sun"),"Weekend","Weekday")</f>
        <v>Weekday</v>
      </c>
      <c r="H4876">
        <v>8820</v>
      </c>
      <c r="I4876">
        <v>401</v>
      </c>
      <c r="J4876" t="s">
        <v>172</v>
      </c>
      <c r="K4876" t="s">
        <v>8155</v>
      </c>
      <c r="L4876" t="s">
        <v>8156</v>
      </c>
      <c r="M4876">
        <v>1</v>
      </c>
      <c r="N4876" t="s">
        <v>8163</v>
      </c>
      <c r="O4876" s="4">
        <f>INDEX(products[Cost_per_box], MATCH(shipments9[[#This Row],[PID]], products[PID], 0))</f>
        <v>7.73</v>
      </c>
      <c r="P4876" s="4">
        <f>shipments9[[#This Row],[Boxes]]*shipments9[[#This Row],[Cost Per Box]]</f>
        <v>3099.73</v>
      </c>
      <c r="Q4876" s="4">
        <f>shipments9[[#This Row],[Amount]] -shipments9[[#This Row],[total cost]]</f>
        <v>5720.27</v>
      </c>
      <c r="R4876" s="4" t="str">
        <f>IF(shipments9[[#This Row],[Gross Profit]]&lt;0,"Loss","Profit")</f>
        <v>Profit</v>
      </c>
      <c r="S4876" s="9">
        <f>shipments9[[#This Row],[Gross Profit]]/shipments9[[#This Row],[Amount]]</f>
        <v>0.64855668934240362</v>
      </c>
      <c r="T4876" s="11">
        <f>shipments9[[#This Row],[Amount]]/shipments9[[#This Row],[Boxes]]</f>
        <v>21.99501246882793</v>
      </c>
    </row>
    <row r="4877" spans="1:20" hidden="1" x14ac:dyDescent="0.25">
      <c r="A4877" t="s">
        <v>5074</v>
      </c>
      <c r="B4877" t="s">
        <v>65</v>
      </c>
      <c r="C4877" t="s">
        <v>143</v>
      </c>
      <c r="D4877" t="s">
        <v>28</v>
      </c>
      <c r="E4877" s="1">
        <v>44971</v>
      </c>
      <c r="F4877" s="1" t="str">
        <f>TEXT(shipments9[[#This Row],[Shipdate]],"ddd")</f>
        <v>Tue</v>
      </c>
      <c r="G4877" s="1" t="str">
        <f>IF(OR(shipments9[[#This Row],[Day Name]]="Sat",shipments9[[#This Row],[Day Name]]="Sun"),"Weekend","Weekday")</f>
        <v>Weekday</v>
      </c>
      <c r="H4877">
        <v>10264.5</v>
      </c>
      <c r="I4877">
        <v>604</v>
      </c>
      <c r="J4877" t="s">
        <v>172</v>
      </c>
      <c r="K4877" t="s">
        <v>8151</v>
      </c>
      <c r="L4877" t="s">
        <v>8156</v>
      </c>
      <c r="M4877">
        <v>2</v>
      </c>
      <c r="N4877" t="s">
        <v>8157</v>
      </c>
      <c r="O4877" s="4">
        <f>INDEX(products[Cost_per_box], MATCH(shipments9[[#This Row],[PID]], products[PID], 0))</f>
        <v>10.23</v>
      </c>
      <c r="P4877" s="4">
        <f>shipments9[[#This Row],[Boxes]]*shipments9[[#This Row],[Cost Per Box]]</f>
        <v>6178.92</v>
      </c>
      <c r="Q4877" s="4">
        <f>shipments9[[#This Row],[Amount]] -shipments9[[#This Row],[total cost]]</f>
        <v>4085.58</v>
      </c>
      <c r="R4877" s="4" t="str">
        <f>IF(shipments9[[#This Row],[Gross Profit]]&lt;0,"Loss","Profit")</f>
        <v>Profit</v>
      </c>
      <c r="S4877" s="9">
        <f>shipments9[[#This Row],[Gross Profit]]/shipments9[[#This Row],[Amount]]</f>
        <v>0.39803010375566272</v>
      </c>
      <c r="T4877" s="11">
        <f>shipments9[[#This Row],[Amount]]/shipments9[[#This Row],[Boxes]]</f>
        <v>16.994205298013245</v>
      </c>
    </row>
    <row r="4878" spans="1:20" hidden="1" x14ac:dyDescent="0.25">
      <c r="A4878" t="s">
        <v>5075</v>
      </c>
      <c r="B4878" t="s">
        <v>65</v>
      </c>
      <c r="C4878" t="s">
        <v>149</v>
      </c>
      <c r="D4878" t="s">
        <v>28</v>
      </c>
      <c r="E4878" s="1">
        <v>45083</v>
      </c>
      <c r="F4878" s="1" t="str">
        <f>TEXT(shipments9[[#This Row],[Shipdate]],"ddd")</f>
        <v>Tue</v>
      </c>
      <c r="G4878" s="1" t="str">
        <f>IF(OR(shipments9[[#This Row],[Day Name]]="Sat",shipments9[[#This Row],[Day Name]]="Sun"),"Weekend","Weekday")</f>
        <v>Weekday</v>
      </c>
      <c r="H4878">
        <v>4745.25</v>
      </c>
      <c r="I4878">
        <v>280</v>
      </c>
      <c r="J4878" t="s">
        <v>172</v>
      </c>
      <c r="K4878" t="s">
        <v>8151</v>
      </c>
      <c r="L4878" t="s">
        <v>8154</v>
      </c>
      <c r="M4878">
        <v>6</v>
      </c>
      <c r="N4878" t="s">
        <v>8159</v>
      </c>
      <c r="O4878" s="4">
        <f>INDEX(products[Cost_per_box], MATCH(shipments9[[#This Row],[PID]], products[PID], 0))</f>
        <v>6.43</v>
      </c>
      <c r="P4878" s="4">
        <f>shipments9[[#This Row],[Boxes]]*shipments9[[#This Row],[Cost Per Box]]</f>
        <v>1800.3999999999999</v>
      </c>
      <c r="Q4878" s="4">
        <f>shipments9[[#This Row],[Amount]] -shipments9[[#This Row],[total cost]]</f>
        <v>2944.8500000000004</v>
      </c>
      <c r="R4878" s="4" t="str">
        <f>IF(shipments9[[#This Row],[Gross Profit]]&lt;0,"Loss","Profit")</f>
        <v>Profit</v>
      </c>
      <c r="S4878" s="9">
        <f>shipments9[[#This Row],[Gross Profit]]/shipments9[[#This Row],[Amount]]</f>
        <v>0.6205890100626944</v>
      </c>
      <c r="T4878" s="11">
        <f>shipments9[[#This Row],[Amount]]/shipments9[[#This Row],[Boxes]]</f>
        <v>16.947321428571428</v>
      </c>
    </row>
    <row r="4879" spans="1:20" x14ac:dyDescent="0.25">
      <c r="A4879" t="s">
        <v>5076</v>
      </c>
      <c r="B4879" t="s">
        <v>65</v>
      </c>
      <c r="C4879" t="s">
        <v>155</v>
      </c>
      <c r="D4879" t="s">
        <v>28</v>
      </c>
      <c r="E4879" s="1">
        <v>44949</v>
      </c>
      <c r="F4879" s="1" t="str">
        <f>TEXT(shipments9[[#This Row],[Shipdate]],"ddd")</f>
        <v>Mon</v>
      </c>
      <c r="G4879" s="1" t="str">
        <f>IF(OR(shipments9[[#This Row],[Day Name]]="Sat",shipments9[[#This Row],[Day Name]]="Sun"),"Weekend","Weekday")</f>
        <v>Weekday</v>
      </c>
      <c r="H4879">
        <v>4569.75</v>
      </c>
      <c r="I4879">
        <v>572</v>
      </c>
      <c r="J4879" t="s">
        <v>172</v>
      </c>
      <c r="K4879" t="s">
        <v>8151</v>
      </c>
      <c r="L4879" t="s">
        <v>8156</v>
      </c>
      <c r="M4879">
        <v>1</v>
      </c>
      <c r="N4879" t="s">
        <v>8163</v>
      </c>
      <c r="O4879" s="4">
        <f>INDEX(products[Cost_per_box], MATCH(shipments9[[#This Row],[PID]], products[PID], 0))</f>
        <v>8.43</v>
      </c>
      <c r="P4879" s="4">
        <f>shipments9[[#This Row],[Boxes]]*shipments9[[#This Row],[Cost Per Box]]</f>
        <v>4821.96</v>
      </c>
      <c r="Q4879" s="4">
        <f>shipments9[[#This Row],[Amount]] -shipments9[[#This Row],[total cost]]</f>
        <v>-252.21000000000004</v>
      </c>
      <c r="R4879" s="4" t="str">
        <f>IF(shipments9[[#This Row],[Gross Profit]]&lt;0,"Loss","Profit")</f>
        <v>Loss</v>
      </c>
      <c r="S4879" s="9">
        <f>shipments9[[#This Row],[Gross Profit]]/shipments9[[#This Row],[Amount]]</f>
        <v>-5.5191203019858866E-2</v>
      </c>
      <c r="T4879" s="11">
        <f>shipments9[[#This Row],[Amount]]/shipments9[[#This Row],[Boxes]]</f>
        <v>7.9890734265734267</v>
      </c>
    </row>
    <row r="4880" spans="1:20" hidden="1" x14ac:dyDescent="0.25">
      <c r="A4880" t="s">
        <v>5077</v>
      </c>
      <c r="B4880" t="s">
        <v>65</v>
      </c>
      <c r="C4880" t="s">
        <v>161</v>
      </c>
      <c r="D4880" t="s">
        <v>28</v>
      </c>
      <c r="E4880" s="1">
        <v>45436</v>
      </c>
      <c r="F4880" s="1" t="str">
        <f>TEXT(shipments9[[#This Row],[Shipdate]],"ddd")</f>
        <v>Fri</v>
      </c>
      <c r="G4880" s="1" t="str">
        <f>IF(OR(shipments9[[#This Row],[Day Name]]="Sat",shipments9[[#This Row],[Day Name]]="Sun"),"Weekend","Weekday")</f>
        <v>Weekday</v>
      </c>
      <c r="H4880">
        <v>1950.75</v>
      </c>
      <c r="I4880">
        <v>196</v>
      </c>
      <c r="J4880" t="s">
        <v>172</v>
      </c>
      <c r="K4880" t="s">
        <v>8155</v>
      </c>
      <c r="L4880" t="s">
        <v>8154</v>
      </c>
      <c r="M4880">
        <v>5</v>
      </c>
      <c r="N4880" t="s">
        <v>201</v>
      </c>
      <c r="O4880" s="4">
        <f>INDEX(products[Cost_per_box], MATCH(shipments9[[#This Row],[PID]], products[PID], 0))</f>
        <v>2.76</v>
      </c>
      <c r="P4880" s="4">
        <f>shipments9[[#This Row],[Boxes]]*shipments9[[#This Row],[Cost Per Box]]</f>
        <v>540.95999999999992</v>
      </c>
      <c r="Q4880" s="4">
        <f>shipments9[[#This Row],[Amount]] -shipments9[[#This Row],[total cost]]</f>
        <v>1409.79</v>
      </c>
      <c r="R4880" s="4" t="str">
        <f>IF(shipments9[[#This Row],[Gross Profit]]&lt;0,"Loss","Profit")</f>
        <v>Profit</v>
      </c>
      <c r="S4880" s="9">
        <f>shipments9[[#This Row],[Gross Profit]]/shipments9[[#This Row],[Amount]]</f>
        <v>0.72269127258746635</v>
      </c>
      <c r="T4880" s="11">
        <f>shipments9[[#This Row],[Amount]]/shipments9[[#This Row],[Boxes]]</f>
        <v>9.9528061224489797</v>
      </c>
    </row>
    <row r="4881" spans="1:20" hidden="1" x14ac:dyDescent="0.25">
      <c r="A4881" t="s">
        <v>5078</v>
      </c>
      <c r="B4881" t="s">
        <v>65</v>
      </c>
      <c r="C4881" t="s">
        <v>121</v>
      </c>
      <c r="D4881" t="s">
        <v>28</v>
      </c>
      <c r="E4881" s="1">
        <v>45422</v>
      </c>
      <c r="F4881" s="1" t="str">
        <f>TEXT(shipments9[[#This Row],[Shipdate]],"ddd")</f>
        <v>Fri</v>
      </c>
      <c r="G4881" s="1" t="str">
        <f>IF(OR(shipments9[[#This Row],[Day Name]]="Sat",shipments9[[#This Row],[Day Name]]="Sun"),"Weekend","Weekday")</f>
        <v>Weekday</v>
      </c>
      <c r="H4881">
        <v>11792.25</v>
      </c>
      <c r="I4881">
        <v>787</v>
      </c>
      <c r="J4881" t="s">
        <v>172</v>
      </c>
      <c r="K4881" t="s">
        <v>8155</v>
      </c>
      <c r="L4881" t="s">
        <v>8154</v>
      </c>
      <c r="M4881">
        <v>5</v>
      </c>
      <c r="N4881" t="s">
        <v>201</v>
      </c>
      <c r="O4881" s="4">
        <f>INDEX(products[Cost_per_box], MATCH(shipments9[[#This Row],[PID]], products[PID], 0))</f>
        <v>5.26</v>
      </c>
      <c r="P4881" s="4">
        <f>shipments9[[#This Row],[Boxes]]*shipments9[[#This Row],[Cost Per Box]]</f>
        <v>4139.62</v>
      </c>
      <c r="Q4881" s="4">
        <f>shipments9[[#This Row],[Amount]] -shipments9[[#This Row],[total cost]]</f>
        <v>7652.63</v>
      </c>
      <c r="R4881" s="4" t="str">
        <f>IF(shipments9[[#This Row],[Gross Profit]]&lt;0,"Loss","Profit")</f>
        <v>Profit</v>
      </c>
      <c r="S4881" s="9">
        <f>shipments9[[#This Row],[Gross Profit]]/shipments9[[#This Row],[Amount]]</f>
        <v>0.64895418601199939</v>
      </c>
      <c r="T4881" s="11">
        <f>shipments9[[#This Row],[Amount]]/shipments9[[#This Row],[Boxes]]</f>
        <v>14.983799237611182</v>
      </c>
    </row>
    <row r="4882" spans="1:20" hidden="1" x14ac:dyDescent="0.25">
      <c r="A4882" t="s">
        <v>5079</v>
      </c>
      <c r="B4882" t="s">
        <v>65</v>
      </c>
      <c r="C4882" t="s">
        <v>126</v>
      </c>
      <c r="D4882" t="s">
        <v>28</v>
      </c>
      <c r="E4882" s="1">
        <v>45188</v>
      </c>
      <c r="F4882" s="1" t="str">
        <f>TEXT(shipments9[[#This Row],[Shipdate]],"ddd")</f>
        <v>Tue</v>
      </c>
      <c r="G4882" s="1" t="str">
        <f>IF(OR(shipments9[[#This Row],[Day Name]]="Sat",shipments9[[#This Row],[Day Name]]="Sun"),"Weekend","Weekday")</f>
        <v>Weekday</v>
      </c>
      <c r="H4882">
        <v>938.25</v>
      </c>
      <c r="I4882">
        <v>94</v>
      </c>
      <c r="J4882" t="s">
        <v>172</v>
      </c>
      <c r="K4882" t="s">
        <v>8151</v>
      </c>
      <c r="L4882" t="s">
        <v>8160</v>
      </c>
      <c r="M4882">
        <v>9</v>
      </c>
      <c r="N4882" t="s">
        <v>8167</v>
      </c>
      <c r="O4882" s="4">
        <f>INDEX(products[Cost_per_box], MATCH(shipments9[[#This Row],[PID]], products[PID], 0))</f>
        <v>5.15</v>
      </c>
      <c r="P4882" s="4">
        <f>shipments9[[#This Row],[Boxes]]*shipments9[[#This Row],[Cost Per Box]]</f>
        <v>484.1</v>
      </c>
      <c r="Q4882" s="4">
        <f>shipments9[[#This Row],[Amount]] -shipments9[[#This Row],[total cost]]</f>
        <v>454.15</v>
      </c>
      <c r="R4882" s="4" t="str">
        <f>IF(shipments9[[#This Row],[Gross Profit]]&lt;0,"Loss","Profit")</f>
        <v>Profit</v>
      </c>
      <c r="S4882" s="9">
        <f>shipments9[[#This Row],[Gross Profit]]/shipments9[[#This Row],[Amount]]</f>
        <v>0.48403943511857178</v>
      </c>
      <c r="T4882" s="11">
        <f>shipments9[[#This Row],[Amount]]/shipments9[[#This Row],[Boxes]]</f>
        <v>9.9813829787234045</v>
      </c>
    </row>
    <row r="4883" spans="1:20" hidden="1" x14ac:dyDescent="0.25">
      <c r="A4883" t="s">
        <v>5080</v>
      </c>
      <c r="B4883" t="s">
        <v>65</v>
      </c>
      <c r="C4883" t="s">
        <v>141</v>
      </c>
      <c r="D4883" t="s">
        <v>28</v>
      </c>
      <c r="E4883" s="1">
        <v>45257</v>
      </c>
      <c r="F4883" s="1" t="str">
        <f>TEXT(shipments9[[#This Row],[Shipdate]],"ddd")</f>
        <v>Mon</v>
      </c>
      <c r="G4883" s="1" t="str">
        <f>IF(OR(shipments9[[#This Row],[Day Name]]="Sat",shipments9[[#This Row],[Day Name]]="Sun"),"Weekend","Weekday")</f>
        <v>Weekday</v>
      </c>
      <c r="H4883">
        <v>7431.75</v>
      </c>
      <c r="I4883">
        <v>620</v>
      </c>
      <c r="J4883" t="s">
        <v>172</v>
      </c>
      <c r="K4883" t="s">
        <v>8151</v>
      </c>
      <c r="L4883" t="s">
        <v>8152</v>
      </c>
      <c r="M4883">
        <v>11</v>
      </c>
      <c r="N4883" t="s">
        <v>8165</v>
      </c>
      <c r="O4883" s="4">
        <f>INDEX(products[Cost_per_box], MATCH(shipments9[[#This Row],[PID]], products[PID], 0))</f>
        <v>8.2200000000000006</v>
      </c>
      <c r="P4883" s="4">
        <f>shipments9[[#This Row],[Boxes]]*shipments9[[#This Row],[Cost Per Box]]</f>
        <v>5096.4000000000005</v>
      </c>
      <c r="Q4883" s="4">
        <f>shipments9[[#This Row],[Amount]] -shipments9[[#This Row],[total cost]]</f>
        <v>2335.3499999999995</v>
      </c>
      <c r="R4883" s="4" t="str">
        <f>IF(shipments9[[#This Row],[Gross Profit]]&lt;0,"Loss","Profit")</f>
        <v>Profit</v>
      </c>
      <c r="S4883" s="9">
        <f>shipments9[[#This Row],[Gross Profit]]/shipments9[[#This Row],[Amount]]</f>
        <v>0.3142395801796346</v>
      </c>
      <c r="T4883" s="11">
        <f>shipments9[[#This Row],[Amount]]/shipments9[[#This Row],[Boxes]]</f>
        <v>11.986693548387096</v>
      </c>
    </row>
    <row r="4884" spans="1:20" hidden="1" x14ac:dyDescent="0.25">
      <c r="A4884" t="s">
        <v>5081</v>
      </c>
      <c r="B4884" t="s">
        <v>65</v>
      </c>
      <c r="C4884" t="s">
        <v>141</v>
      </c>
      <c r="D4884" t="s">
        <v>28</v>
      </c>
      <c r="E4884" s="1">
        <v>45212</v>
      </c>
      <c r="F4884" s="1" t="str">
        <f>TEXT(shipments9[[#This Row],[Shipdate]],"ddd")</f>
        <v>Fri</v>
      </c>
      <c r="G4884" s="1" t="str">
        <f>IF(OR(shipments9[[#This Row],[Day Name]]="Sat",shipments9[[#This Row],[Day Name]]="Sun"),"Weekend","Weekday")</f>
        <v>Weekday</v>
      </c>
      <c r="H4884">
        <v>375.75</v>
      </c>
      <c r="I4884">
        <v>29</v>
      </c>
      <c r="J4884" t="s">
        <v>172</v>
      </c>
      <c r="K4884" t="s">
        <v>8151</v>
      </c>
      <c r="L4884" t="s">
        <v>8152</v>
      </c>
      <c r="M4884">
        <v>10</v>
      </c>
      <c r="N4884" t="s">
        <v>8153</v>
      </c>
      <c r="O4884" s="4">
        <f>INDEX(products[Cost_per_box], MATCH(shipments9[[#This Row],[PID]], products[PID], 0))</f>
        <v>8.2200000000000006</v>
      </c>
      <c r="P4884" s="4">
        <f>shipments9[[#This Row],[Boxes]]*shipments9[[#This Row],[Cost Per Box]]</f>
        <v>238.38000000000002</v>
      </c>
      <c r="Q4884" s="4">
        <f>shipments9[[#This Row],[Amount]] -shipments9[[#This Row],[total cost]]</f>
        <v>137.36999999999998</v>
      </c>
      <c r="R4884" s="4" t="str">
        <f>IF(shipments9[[#This Row],[Gross Profit]]&lt;0,"Loss","Profit")</f>
        <v>Profit</v>
      </c>
      <c r="S4884" s="9">
        <f>shipments9[[#This Row],[Gross Profit]]/shipments9[[#This Row],[Amount]]</f>
        <v>0.36558882235528933</v>
      </c>
      <c r="T4884" s="11">
        <f>shipments9[[#This Row],[Amount]]/shipments9[[#This Row],[Boxes]]</f>
        <v>12.956896551724139</v>
      </c>
    </row>
    <row r="4885" spans="1:20" x14ac:dyDescent="0.25">
      <c r="A4885" t="s">
        <v>5082</v>
      </c>
      <c r="B4885" t="s">
        <v>65</v>
      </c>
      <c r="C4885" t="s">
        <v>155</v>
      </c>
      <c r="D4885" t="s">
        <v>28</v>
      </c>
      <c r="E4885" s="1">
        <v>45203</v>
      </c>
      <c r="F4885" s="1" t="str">
        <f>TEXT(shipments9[[#This Row],[Shipdate]],"ddd")</f>
        <v>Wed</v>
      </c>
      <c r="G4885" s="1" t="str">
        <f>IF(OR(shipments9[[#This Row],[Day Name]]="Sat",shipments9[[#This Row],[Day Name]]="Sun"),"Weekend","Weekday")</f>
        <v>Weekday</v>
      </c>
      <c r="H4885">
        <v>3548.25</v>
      </c>
      <c r="I4885">
        <v>444</v>
      </c>
      <c r="J4885" t="s">
        <v>172</v>
      </c>
      <c r="K4885" t="s">
        <v>8151</v>
      </c>
      <c r="L4885" t="s">
        <v>8152</v>
      </c>
      <c r="M4885">
        <v>10</v>
      </c>
      <c r="N4885" t="s">
        <v>8153</v>
      </c>
      <c r="O4885" s="4">
        <f>INDEX(products[Cost_per_box], MATCH(shipments9[[#This Row],[PID]], products[PID], 0))</f>
        <v>8.43</v>
      </c>
      <c r="P4885" s="4">
        <f>shipments9[[#This Row],[Boxes]]*shipments9[[#This Row],[Cost Per Box]]</f>
        <v>3742.92</v>
      </c>
      <c r="Q4885" s="4">
        <f>shipments9[[#This Row],[Amount]] -shipments9[[#This Row],[total cost]]</f>
        <v>-194.67000000000007</v>
      </c>
      <c r="R4885" s="4" t="str">
        <f>IF(shipments9[[#This Row],[Gross Profit]]&lt;0,"Loss","Profit")</f>
        <v>Loss</v>
      </c>
      <c r="S4885" s="9">
        <f>shipments9[[#This Row],[Gross Profit]]/shipments9[[#This Row],[Amount]]</f>
        <v>-5.4863665187064065E-2</v>
      </c>
      <c r="T4885" s="11">
        <f>shipments9[[#This Row],[Amount]]/shipments9[[#This Row],[Boxes]]</f>
        <v>7.9915540540540544</v>
      </c>
    </row>
    <row r="4886" spans="1:20" hidden="1" x14ac:dyDescent="0.25">
      <c r="A4886" t="s">
        <v>5083</v>
      </c>
      <c r="B4886" t="s">
        <v>65</v>
      </c>
      <c r="C4886" t="s">
        <v>163</v>
      </c>
      <c r="D4886" t="s">
        <v>28</v>
      </c>
      <c r="E4886" s="1">
        <v>45126</v>
      </c>
      <c r="F4886" s="1" t="str">
        <f>TEXT(shipments9[[#This Row],[Shipdate]],"ddd")</f>
        <v>Wed</v>
      </c>
      <c r="G4886" s="1" t="str">
        <f>IF(OR(shipments9[[#This Row],[Day Name]]="Sat",shipments9[[#This Row],[Day Name]]="Sun"),"Weekend","Weekday")</f>
        <v>Weekday</v>
      </c>
      <c r="H4886">
        <v>1446.75</v>
      </c>
      <c r="I4886">
        <v>145</v>
      </c>
      <c r="J4886" t="s">
        <v>172</v>
      </c>
      <c r="K4886" t="s">
        <v>8151</v>
      </c>
      <c r="L4886" t="s">
        <v>8160</v>
      </c>
      <c r="M4886">
        <v>7</v>
      </c>
      <c r="N4886" t="s">
        <v>8161</v>
      </c>
      <c r="O4886" s="4">
        <f>INDEX(products[Cost_per_box], MATCH(shipments9[[#This Row],[PID]], products[PID], 0))</f>
        <v>3.32</v>
      </c>
      <c r="P4886" s="4">
        <f>shipments9[[#This Row],[Boxes]]*shipments9[[#This Row],[Cost Per Box]]</f>
        <v>481.4</v>
      </c>
      <c r="Q4886" s="4">
        <f>shipments9[[#This Row],[Amount]] -shipments9[[#This Row],[total cost]]</f>
        <v>965.35</v>
      </c>
      <c r="R4886" s="4" t="str">
        <f>IF(shipments9[[#This Row],[Gross Profit]]&lt;0,"Loss","Profit")</f>
        <v>Profit</v>
      </c>
      <c r="S4886" s="9">
        <f>shipments9[[#This Row],[Gross Profit]]/shipments9[[#This Row],[Amount]]</f>
        <v>0.66725419042681877</v>
      </c>
      <c r="T4886" s="11">
        <f>shipments9[[#This Row],[Amount]]/shipments9[[#This Row],[Boxes]]</f>
        <v>9.977586206896552</v>
      </c>
    </row>
    <row r="4887" spans="1:20" hidden="1" x14ac:dyDescent="0.25">
      <c r="A4887" t="s">
        <v>5084</v>
      </c>
      <c r="B4887" t="s">
        <v>65</v>
      </c>
      <c r="C4887" t="s">
        <v>121</v>
      </c>
      <c r="D4887" t="s">
        <v>28</v>
      </c>
      <c r="E4887" s="1">
        <v>44977</v>
      </c>
      <c r="F4887" s="1" t="str">
        <f>TEXT(shipments9[[#This Row],[Shipdate]],"ddd")</f>
        <v>Mon</v>
      </c>
      <c r="G4887" s="1" t="str">
        <f>IF(OR(shipments9[[#This Row],[Day Name]]="Sat",shipments9[[#This Row],[Day Name]]="Sun"),"Weekend","Weekday")</f>
        <v>Weekday</v>
      </c>
      <c r="H4887">
        <v>2625.75</v>
      </c>
      <c r="I4887">
        <v>165</v>
      </c>
      <c r="J4887" t="s">
        <v>172</v>
      </c>
      <c r="K4887" t="s">
        <v>8151</v>
      </c>
      <c r="L4887" t="s">
        <v>8156</v>
      </c>
      <c r="M4887">
        <v>2</v>
      </c>
      <c r="N4887" t="s">
        <v>8157</v>
      </c>
      <c r="O4887" s="4">
        <f>INDEX(products[Cost_per_box], MATCH(shipments9[[#This Row],[PID]], products[PID], 0))</f>
        <v>5.26</v>
      </c>
      <c r="P4887" s="4">
        <f>shipments9[[#This Row],[Boxes]]*shipments9[[#This Row],[Cost Per Box]]</f>
        <v>867.9</v>
      </c>
      <c r="Q4887" s="4">
        <f>shipments9[[#This Row],[Amount]] -shipments9[[#This Row],[total cost]]</f>
        <v>1757.85</v>
      </c>
      <c r="R4887" s="4" t="str">
        <f>IF(shipments9[[#This Row],[Gross Profit]]&lt;0,"Loss","Profit")</f>
        <v>Profit</v>
      </c>
      <c r="S4887" s="9">
        <f>shipments9[[#This Row],[Gross Profit]]/shipments9[[#This Row],[Amount]]</f>
        <v>0.66946586689517273</v>
      </c>
      <c r="T4887" s="11">
        <f>shipments9[[#This Row],[Amount]]/shipments9[[#This Row],[Boxes]]</f>
        <v>15.913636363636364</v>
      </c>
    </row>
    <row r="4888" spans="1:20" hidden="1" x14ac:dyDescent="0.25">
      <c r="A4888" t="s">
        <v>5085</v>
      </c>
      <c r="B4888" t="s">
        <v>65</v>
      </c>
      <c r="C4888" t="s">
        <v>137</v>
      </c>
      <c r="D4888" t="s">
        <v>28</v>
      </c>
      <c r="E4888" s="1">
        <v>45412</v>
      </c>
      <c r="F4888" s="1" t="str">
        <f>TEXT(shipments9[[#This Row],[Shipdate]],"ddd")</f>
        <v>Tue</v>
      </c>
      <c r="G4888" s="1" t="str">
        <f>IF(OR(shipments9[[#This Row],[Day Name]]="Sat",shipments9[[#This Row],[Day Name]]="Sun"),"Weekend","Weekday")</f>
        <v>Weekday</v>
      </c>
      <c r="H4888">
        <v>6975</v>
      </c>
      <c r="I4888">
        <v>349</v>
      </c>
      <c r="J4888" t="s">
        <v>172</v>
      </c>
      <c r="K4888" t="s">
        <v>8155</v>
      </c>
      <c r="L4888" t="s">
        <v>8154</v>
      </c>
      <c r="M4888">
        <v>4</v>
      </c>
      <c r="N4888" t="s">
        <v>8158</v>
      </c>
      <c r="O4888" s="4">
        <f>INDEX(products[Cost_per_box], MATCH(shipments9[[#This Row],[PID]], products[PID], 0))</f>
        <v>7.73</v>
      </c>
      <c r="P4888" s="4">
        <f>shipments9[[#This Row],[Boxes]]*shipments9[[#This Row],[Cost Per Box]]</f>
        <v>2697.77</v>
      </c>
      <c r="Q4888" s="4">
        <f>shipments9[[#This Row],[Amount]] -shipments9[[#This Row],[total cost]]</f>
        <v>4277.2299999999996</v>
      </c>
      <c r="R4888" s="4" t="str">
        <f>IF(shipments9[[#This Row],[Gross Profit]]&lt;0,"Loss","Profit")</f>
        <v>Profit</v>
      </c>
      <c r="S4888" s="9">
        <f>shipments9[[#This Row],[Gross Profit]]/shipments9[[#This Row],[Amount]]</f>
        <v>0.61322293906810033</v>
      </c>
      <c r="T4888" s="11">
        <f>shipments9[[#This Row],[Amount]]/shipments9[[#This Row],[Boxes]]</f>
        <v>19.98567335243553</v>
      </c>
    </row>
    <row r="4889" spans="1:20" hidden="1" x14ac:dyDescent="0.25">
      <c r="A4889" t="s">
        <v>5086</v>
      </c>
      <c r="B4889" t="s">
        <v>65</v>
      </c>
      <c r="C4889" t="s">
        <v>137</v>
      </c>
      <c r="D4889" t="s">
        <v>28</v>
      </c>
      <c r="E4889" s="1">
        <v>45233</v>
      </c>
      <c r="F4889" s="1" t="str">
        <f>TEXT(shipments9[[#This Row],[Shipdate]],"ddd")</f>
        <v>Fri</v>
      </c>
      <c r="G4889" s="1" t="str">
        <f>IF(OR(shipments9[[#This Row],[Day Name]]="Sat",shipments9[[#This Row],[Day Name]]="Sun"),"Weekend","Weekday")</f>
        <v>Weekday</v>
      </c>
      <c r="H4889">
        <v>5343.75</v>
      </c>
      <c r="I4889">
        <v>282</v>
      </c>
      <c r="J4889" t="s">
        <v>172</v>
      </c>
      <c r="K4889" t="s">
        <v>8151</v>
      </c>
      <c r="L4889" t="s">
        <v>8152</v>
      </c>
      <c r="M4889">
        <v>11</v>
      </c>
      <c r="N4889" t="s">
        <v>8165</v>
      </c>
      <c r="O4889" s="4">
        <f>INDEX(products[Cost_per_box], MATCH(shipments9[[#This Row],[PID]], products[PID], 0))</f>
        <v>7.73</v>
      </c>
      <c r="P4889" s="4">
        <f>shipments9[[#This Row],[Boxes]]*shipments9[[#This Row],[Cost Per Box]]</f>
        <v>2179.86</v>
      </c>
      <c r="Q4889" s="4">
        <f>shipments9[[#This Row],[Amount]] -shipments9[[#This Row],[total cost]]</f>
        <v>3163.89</v>
      </c>
      <c r="R4889" s="4" t="str">
        <f>IF(shipments9[[#This Row],[Gross Profit]]&lt;0,"Loss","Profit")</f>
        <v>Profit</v>
      </c>
      <c r="S4889" s="9">
        <f>shipments9[[#This Row],[Gross Profit]]/shipments9[[#This Row],[Amount]]</f>
        <v>0.59207298245614037</v>
      </c>
      <c r="T4889" s="11">
        <f>shipments9[[#This Row],[Amount]]/shipments9[[#This Row],[Boxes]]</f>
        <v>18.949468085106382</v>
      </c>
    </row>
    <row r="4890" spans="1:20" hidden="1" x14ac:dyDescent="0.25">
      <c r="A4890" t="s">
        <v>5087</v>
      </c>
      <c r="B4890" t="s">
        <v>65</v>
      </c>
      <c r="C4890" t="s">
        <v>141</v>
      </c>
      <c r="D4890" t="s">
        <v>28</v>
      </c>
      <c r="E4890" s="1">
        <v>44993</v>
      </c>
      <c r="F4890" s="1" t="str">
        <f>TEXT(shipments9[[#This Row],[Shipdate]],"ddd")</f>
        <v>Wed</v>
      </c>
      <c r="G4890" s="1" t="str">
        <f>IF(OR(shipments9[[#This Row],[Day Name]]="Sat",shipments9[[#This Row],[Day Name]]="Sun"),"Weekend","Weekday")</f>
        <v>Weekday</v>
      </c>
      <c r="H4890">
        <v>9958.5</v>
      </c>
      <c r="I4890">
        <v>623</v>
      </c>
      <c r="J4890" t="s">
        <v>172</v>
      </c>
      <c r="K4890" t="s">
        <v>8151</v>
      </c>
      <c r="L4890" t="s">
        <v>8156</v>
      </c>
      <c r="M4890">
        <v>3</v>
      </c>
      <c r="N4890" t="s">
        <v>8164</v>
      </c>
      <c r="O4890" s="4">
        <f>INDEX(products[Cost_per_box], MATCH(shipments9[[#This Row],[PID]], products[PID], 0))</f>
        <v>8.2200000000000006</v>
      </c>
      <c r="P4890" s="4">
        <f>shipments9[[#This Row],[Boxes]]*shipments9[[#This Row],[Cost Per Box]]</f>
        <v>5121.0600000000004</v>
      </c>
      <c r="Q4890" s="4">
        <f>shipments9[[#This Row],[Amount]] -shipments9[[#This Row],[total cost]]</f>
        <v>4837.4399999999996</v>
      </c>
      <c r="R4890" s="4" t="str">
        <f>IF(shipments9[[#This Row],[Gross Profit]]&lt;0,"Loss","Profit")</f>
        <v>Profit</v>
      </c>
      <c r="S4890" s="9">
        <f>shipments9[[#This Row],[Gross Profit]]/shipments9[[#This Row],[Amount]]</f>
        <v>0.4857599035999397</v>
      </c>
      <c r="T4890" s="11">
        <f>shipments9[[#This Row],[Amount]]/shipments9[[#This Row],[Boxes]]</f>
        <v>15.984751203852328</v>
      </c>
    </row>
    <row r="4891" spans="1:20" hidden="1" x14ac:dyDescent="0.25">
      <c r="A4891" t="s">
        <v>5088</v>
      </c>
      <c r="B4891" t="s">
        <v>65</v>
      </c>
      <c r="C4891" t="s">
        <v>141</v>
      </c>
      <c r="D4891" t="s">
        <v>28</v>
      </c>
      <c r="E4891" s="1">
        <v>45141</v>
      </c>
      <c r="F4891" s="1" t="str">
        <f>TEXT(shipments9[[#This Row],[Shipdate]],"ddd")</f>
        <v>Thu</v>
      </c>
      <c r="G4891" s="1" t="str">
        <f>IF(OR(shipments9[[#This Row],[Day Name]]="Sat",shipments9[[#This Row],[Day Name]]="Sun"),"Weekend","Weekday")</f>
        <v>Weekday</v>
      </c>
      <c r="H4891">
        <v>2346.75</v>
      </c>
      <c r="I4891">
        <v>181</v>
      </c>
      <c r="J4891" t="s">
        <v>172</v>
      </c>
      <c r="K4891" t="s">
        <v>8151</v>
      </c>
      <c r="L4891" t="s">
        <v>8160</v>
      </c>
      <c r="M4891">
        <v>8</v>
      </c>
      <c r="N4891" t="s">
        <v>8162</v>
      </c>
      <c r="O4891" s="4">
        <f>INDEX(products[Cost_per_box], MATCH(shipments9[[#This Row],[PID]], products[PID], 0))</f>
        <v>8.2200000000000006</v>
      </c>
      <c r="P4891" s="4">
        <f>shipments9[[#This Row],[Boxes]]*shipments9[[#This Row],[Cost Per Box]]</f>
        <v>1487.8200000000002</v>
      </c>
      <c r="Q4891" s="4">
        <f>shipments9[[#This Row],[Amount]] -shipments9[[#This Row],[total cost]]</f>
        <v>858.92999999999984</v>
      </c>
      <c r="R4891" s="4" t="str">
        <f>IF(shipments9[[#This Row],[Gross Profit]]&lt;0,"Loss","Profit")</f>
        <v>Profit</v>
      </c>
      <c r="S4891" s="9">
        <f>shipments9[[#This Row],[Gross Profit]]/shipments9[[#This Row],[Amount]]</f>
        <v>0.36600830936401402</v>
      </c>
      <c r="T4891" s="11">
        <f>shipments9[[#This Row],[Amount]]/shipments9[[#This Row],[Boxes]]</f>
        <v>12.965469613259668</v>
      </c>
    </row>
    <row r="4892" spans="1:20" hidden="1" x14ac:dyDescent="0.25">
      <c r="A4892" t="s">
        <v>5089</v>
      </c>
      <c r="B4892" t="s">
        <v>65</v>
      </c>
      <c r="C4892" t="s">
        <v>141</v>
      </c>
      <c r="D4892" t="s">
        <v>28</v>
      </c>
      <c r="E4892" s="1">
        <v>45301</v>
      </c>
      <c r="F4892" s="1" t="str">
        <f>TEXT(shipments9[[#This Row],[Shipdate]],"ddd")</f>
        <v>Wed</v>
      </c>
      <c r="G4892" s="1" t="str">
        <f>IF(OR(shipments9[[#This Row],[Day Name]]="Sat",shipments9[[#This Row],[Day Name]]="Sun"),"Weekend","Weekday")</f>
        <v>Weekday</v>
      </c>
      <c r="H4892">
        <v>2673</v>
      </c>
      <c r="I4892">
        <v>206</v>
      </c>
      <c r="J4892" t="s">
        <v>172</v>
      </c>
      <c r="K4892" t="s">
        <v>8155</v>
      </c>
      <c r="L4892" t="s">
        <v>8156</v>
      </c>
      <c r="M4892">
        <v>1</v>
      </c>
      <c r="N4892" t="s">
        <v>8163</v>
      </c>
      <c r="O4892" s="4">
        <f>INDEX(products[Cost_per_box], MATCH(shipments9[[#This Row],[PID]], products[PID], 0))</f>
        <v>8.2200000000000006</v>
      </c>
      <c r="P4892" s="4">
        <f>shipments9[[#This Row],[Boxes]]*shipments9[[#This Row],[Cost Per Box]]</f>
        <v>1693.3200000000002</v>
      </c>
      <c r="Q4892" s="4">
        <f>shipments9[[#This Row],[Amount]] -shipments9[[#This Row],[total cost]]</f>
        <v>979.67999999999984</v>
      </c>
      <c r="R4892" s="4" t="str">
        <f>IF(shipments9[[#This Row],[Gross Profit]]&lt;0,"Loss","Profit")</f>
        <v>Profit</v>
      </c>
      <c r="S4892" s="9">
        <f>shipments9[[#This Row],[Gross Profit]]/shipments9[[#This Row],[Amount]]</f>
        <v>0.3665095398428731</v>
      </c>
      <c r="T4892" s="11">
        <f>shipments9[[#This Row],[Amount]]/shipments9[[#This Row],[Boxes]]</f>
        <v>12.975728155339805</v>
      </c>
    </row>
    <row r="4893" spans="1:20" hidden="1" x14ac:dyDescent="0.25">
      <c r="A4893" t="s">
        <v>5090</v>
      </c>
      <c r="B4893" t="s">
        <v>65</v>
      </c>
      <c r="C4893" t="s">
        <v>149</v>
      </c>
      <c r="D4893" t="s">
        <v>28</v>
      </c>
      <c r="E4893" s="1">
        <v>45350</v>
      </c>
      <c r="F4893" s="1" t="str">
        <f>TEXT(shipments9[[#This Row],[Shipdate]],"ddd")</f>
        <v>Wed</v>
      </c>
      <c r="G4893" s="1" t="str">
        <f>IF(OR(shipments9[[#This Row],[Day Name]]="Sat",shipments9[[#This Row],[Day Name]]="Sun"),"Weekend","Weekday")</f>
        <v>Weekday</v>
      </c>
      <c r="H4893">
        <v>7465.5</v>
      </c>
      <c r="I4893">
        <v>440</v>
      </c>
      <c r="J4893" t="s">
        <v>172</v>
      </c>
      <c r="K4893" t="s">
        <v>8155</v>
      </c>
      <c r="L4893" t="s">
        <v>8156</v>
      </c>
      <c r="M4893">
        <v>2</v>
      </c>
      <c r="N4893" t="s">
        <v>8157</v>
      </c>
      <c r="O4893" s="4">
        <f>INDEX(products[Cost_per_box], MATCH(shipments9[[#This Row],[PID]], products[PID], 0))</f>
        <v>6.43</v>
      </c>
      <c r="P4893" s="4">
        <f>shipments9[[#This Row],[Boxes]]*shipments9[[#This Row],[Cost Per Box]]</f>
        <v>2829.2</v>
      </c>
      <c r="Q4893" s="4">
        <f>shipments9[[#This Row],[Amount]] -shipments9[[#This Row],[total cost]]</f>
        <v>4636.3</v>
      </c>
      <c r="R4893" s="4" t="str">
        <f>IF(shipments9[[#This Row],[Gross Profit]]&lt;0,"Loss","Profit")</f>
        <v>Profit</v>
      </c>
      <c r="S4893" s="9">
        <f>shipments9[[#This Row],[Gross Profit]]/shipments9[[#This Row],[Amount]]</f>
        <v>0.62103007166298307</v>
      </c>
      <c r="T4893" s="11">
        <f>shipments9[[#This Row],[Amount]]/shipments9[[#This Row],[Boxes]]</f>
        <v>16.967045454545456</v>
      </c>
    </row>
    <row r="4894" spans="1:20" hidden="1" x14ac:dyDescent="0.25">
      <c r="A4894" t="s">
        <v>5091</v>
      </c>
      <c r="B4894" t="s">
        <v>65</v>
      </c>
      <c r="C4894" t="s">
        <v>149</v>
      </c>
      <c r="D4894" t="s">
        <v>28</v>
      </c>
      <c r="E4894" s="1">
        <v>45119</v>
      </c>
      <c r="F4894" s="1" t="str">
        <f>TEXT(shipments9[[#This Row],[Shipdate]],"ddd")</f>
        <v>Wed</v>
      </c>
      <c r="G4894" s="1" t="str">
        <f>IF(OR(shipments9[[#This Row],[Day Name]]="Sat",shipments9[[#This Row],[Day Name]]="Sun"),"Weekend","Weekday")</f>
        <v>Weekday</v>
      </c>
      <c r="H4894">
        <v>5474.25</v>
      </c>
      <c r="I4894">
        <v>392</v>
      </c>
      <c r="J4894" t="s">
        <v>172</v>
      </c>
      <c r="K4894" t="s">
        <v>8151</v>
      </c>
      <c r="L4894" t="s">
        <v>8160</v>
      </c>
      <c r="M4894">
        <v>7</v>
      </c>
      <c r="N4894" t="s">
        <v>8161</v>
      </c>
      <c r="O4894" s="4">
        <f>INDEX(products[Cost_per_box], MATCH(shipments9[[#This Row],[PID]], products[PID], 0))</f>
        <v>6.43</v>
      </c>
      <c r="P4894" s="4">
        <f>shipments9[[#This Row],[Boxes]]*shipments9[[#This Row],[Cost Per Box]]</f>
        <v>2520.56</v>
      </c>
      <c r="Q4894" s="4">
        <f>shipments9[[#This Row],[Amount]] -shipments9[[#This Row],[total cost]]</f>
        <v>2953.69</v>
      </c>
      <c r="R4894" s="4" t="str">
        <f>IF(shipments9[[#This Row],[Gross Profit]]&lt;0,"Loss","Profit")</f>
        <v>Profit</v>
      </c>
      <c r="S4894" s="9">
        <f>shipments9[[#This Row],[Gross Profit]]/shipments9[[#This Row],[Amount]]</f>
        <v>0.53956067041147193</v>
      </c>
      <c r="T4894" s="11">
        <f>shipments9[[#This Row],[Amount]]/shipments9[[#This Row],[Boxes]]</f>
        <v>13.964923469387756</v>
      </c>
    </row>
    <row r="4895" spans="1:20" hidden="1" x14ac:dyDescent="0.25">
      <c r="A4895" t="s">
        <v>5092</v>
      </c>
      <c r="B4895" t="s">
        <v>65</v>
      </c>
      <c r="C4895" t="s">
        <v>153</v>
      </c>
      <c r="D4895" t="s">
        <v>28</v>
      </c>
      <c r="E4895" s="1">
        <v>45296</v>
      </c>
      <c r="F4895" s="1" t="str">
        <f>TEXT(shipments9[[#This Row],[Shipdate]],"ddd")</f>
        <v>Fri</v>
      </c>
      <c r="G4895" s="1" t="str">
        <f>IF(OR(shipments9[[#This Row],[Day Name]]="Sat",shipments9[[#This Row],[Day Name]]="Sun"),"Weekend","Weekday")</f>
        <v>Weekday</v>
      </c>
      <c r="H4895">
        <v>5870.25</v>
      </c>
      <c r="I4895">
        <v>420</v>
      </c>
      <c r="J4895" t="s">
        <v>172</v>
      </c>
      <c r="K4895" t="s">
        <v>8155</v>
      </c>
      <c r="L4895" t="s">
        <v>8156</v>
      </c>
      <c r="M4895">
        <v>1</v>
      </c>
      <c r="N4895" t="s">
        <v>8163</v>
      </c>
      <c r="O4895" s="4">
        <f>INDEX(products[Cost_per_box], MATCH(shipments9[[#This Row],[PID]], products[PID], 0))</f>
        <v>9.57</v>
      </c>
      <c r="P4895" s="4">
        <f>shipments9[[#This Row],[Boxes]]*shipments9[[#This Row],[Cost Per Box]]</f>
        <v>4019.4</v>
      </c>
      <c r="Q4895" s="4">
        <f>shipments9[[#This Row],[Amount]] -shipments9[[#This Row],[total cost]]</f>
        <v>1850.85</v>
      </c>
      <c r="R4895" s="4" t="str">
        <f>IF(shipments9[[#This Row],[Gross Profit]]&lt;0,"Loss","Profit")</f>
        <v>Profit</v>
      </c>
      <c r="S4895" s="9">
        <f>shipments9[[#This Row],[Gross Profit]]/shipments9[[#This Row],[Amount]]</f>
        <v>0.315293215791491</v>
      </c>
      <c r="T4895" s="11">
        <f>shipments9[[#This Row],[Amount]]/shipments9[[#This Row],[Boxes]]</f>
        <v>13.976785714285715</v>
      </c>
    </row>
    <row r="4896" spans="1:20" hidden="1" x14ac:dyDescent="0.25">
      <c r="A4896" t="s">
        <v>5093</v>
      </c>
      <c r="B4896" t="s">
        <v>65</v>
      </c>
      <c r="C4896" t="s">
        <v>155</v>
      </c>
      <c r="D4896" t="s">
        <v>28</v>
      </c>
      <c r="E4896" s="1">
        <v>45062</v>
      </c>
      <c r="F4896" s="1" t="str">
        <f>TEXT(shipments9[[#This Row],[Shipdate]],"ddd")</f>
        <v>Tue</v>
      </c>
      <c r="G4896" s="1" t="str">
        <f>IF(OR(shipments9[[#This Row],[Day Name]]="Sat",shipments9[[#This Row],[Day Name]]="Sun"),"Weekend","Weekday")</f>
        <v>Weekday</v>
      </c>
      <c r="H4896">
        <v>2139.75</v>
      </c>
      <c r="I4896">
        <v>214</v>
      </c>
      <c r="J4896" t="s">
        <v>172</v>
      </c>
      <c r="K4896" t="s">
        <v>8151</v>
      </c>
      <c r="L4896" t="s">
        <v>8154</v>
      </c>
      <c r="M4896">
        <v>5</v>
      </c>
      <c r="N4896" t="s">
        <v>201</v>
      </c>
      <c r="O4896" s="4">
        <f>INDEX(products[Cost_per_box], MATCH(shipments9[[#This Row],[PID]], products[PID], 0))</f>
        <v>8.43</v>
      </c>
      <c r="P4896" s="4">
        <f>shipments9[[#This Row],[Boxes]]*shipments9[[#This Row],[Cost Per Box]]</f>
        <v>1804.02</v>
      </c>
      <c r="Q4896" s="4">
        <f>shipments9[[#This Row],[Amount]] -shipments9[[#This Row],[total cost]]</f>
        <v>335.73</v>
      </c>
      <c r="R4896" s="4" t="str">
        <f>IF(shipments9[[#This Row],[Gross Profit]]&lt;0,"Loss","Profit")</f>
        <v>Profit</v>
      </c>
      <c r="S4896" s="9">
        <f>shipments9[[#This Row],[Gross Profit]]/shipments9[[#This Row],[Amount]]</f>
        <v>0.15690150718541887</v>
      </c>
      <c r="T4896" s="11">
        <f>shipments9[[#This Row],[Amount]]/shipments9[[#This Row],[Boxes]]</f>
        <v>9.9988317757009337</v>
      </c>
    </row>
    <row r="4897" spans="1:20" hidden="1" x14ac:dyDescent="0.25">
      <c r="A4897" t="s">
        <v>5094</v>
      </c>
      <c r="B4897" t="s">
        <v>65</v>
      </c>
      <c r="C4897" t="s">
        <v>163</v>
      </c>
      <c r="D4897" t="s">
        <v>28</v>
      </c>
      <c r="E4897" s="1">
        <v>45443</v>
      </c>
      <c r="F4897" s="1" t="str">
        <f>TEXT(shipments9[[#This Row],[Shipdate]],"ddd")</f>
        <v>Fri</v>
      </c>
      <c r="G4897" s="1" t="str">
        <f>IF(OR(shipments9[[#This Row],[Day Name]]="Sat",shipments9[[#This Row],[Day Name]]="Sun"),"Weekend","Weekday")</f>
        <v>Weekday</v>
      </c>
      <c r="H4897">
        <v>2704.5</v>
      </c>
      <c r="I4897">
        <v>339</v>
      </c>
      <c r="J4897" t="s">
        <v>172</v>
      </c>
      <c r="K4897" t="s">
        <v>8155</v>
      </c>
      <c r="L4897" t="s">
        <v>8154</v>
      </c>
      <c r="M4897">
        <v>5</v>
      </c>
      <c r="N4897" t="s">
        <v>201</v>
      </c>
      <c r="O4897" s="4">
        <f>INDEX(products[Cost_per_box], MATCH(shipments9[[#This Row],[PID]], products[PID], 0))</f>
        <v>3.32</v>
      </c>
      <c r="P4897" s="4">
        <f>shipments9[[#This Row],[Boxes]]*shipments9[[#This Row],[Cost Per Box]]</f>
        <v>1125.48</v>
      </c>
      <c r="Q4897" s="4">
        <f>shipments9[[#This Row],[Amount]] -shipments9[[#This Row],[total cost]]</f>
        <v>1579.02</v>
      </c>
      <c r="R4897" s="4" t="str">
        <f>IF(shipments9[[#This Row],[Gross Profit]]&lt;0,"Loss","Profit")</f>
        <v>Profit</v>
      </c>
      <c r="S4897" s="9">
        <f>shipments9[[#This Row],[Gross Profit]]/shipments9[[#This Row],[Amount]]</f>
        <v>0.58384914032168611</v>
      </c>
      <c r="T4897" s="11">
        <f>shipments9[[#This Row],[Amount]]/shipments9[[#This Row],[Boxes]]</f>
        <v>7.9778761061946906</v>
      </c>
    </row>
    <row r="4898" spans="1:20" hidden="1" x14ac:dyDescent="0.25">
      <c r="A4898" t="s">
        <v>5095</v>
      </c>
      <c r="B4898" t="s">
        <v>65</v>
      </c>
      <c r="C4898" t="s">
        <v>145</v>
      </c>
      <c r="D4898" t="s">
        <v>28</v>
      </c>
      <c r="E4898" s="1">
        <v>45271</v>
      </c>
      <c r="F4898" s="1" t="str">
        <f>TEXT(shipments9[[#This Row],[Shipdate]],"ddd")</f>
        <v>Mon</v>
      </c>
      <c r="G4898" s="1" t="str">
        <f>IF(OR(shipments9[[#This Row],[Day Name]]="Sat",shipments9[[#This Row],[Day Name]]="Sun"),"Weekend","Weekday")</f>
        <v>Weekday</v>
      </c>
      <c r="H4898">
        <v>4900.5</v>
      </c>
      <c r="I4898">
        <v>351</v>
      </c>
      <c r="J4898" t="s">
        <v>172</v>
      </c>
      <c r="K4898" t="s">
        <v>8151</v>
      </c>
      <c r="L4898" t="s">
        <v>8152</v>
      </c>
      <c r="M4898">
        <v>12</v>
      </c>
      <c r="N4898" t="s">
        <v>8166</v>
      </c>
      <c r="O4898" s="4">
        <f>INDEX(products[Cost_per_box], MATCH(shipments9[[#This Row],[PID]], products[PID], 0))</f>
        <v>4.74</v>
      </c>
      <c r="P4898" s="4">
        <f>shipments9[[#This Row],[Boxes]]*shipments9[[#This Row],[Cost Per Box]]</f>
        <v>1663.74</v>
      </c>
      <c r="Q4898" s="4">
        <f>shipments9[[#This Row],[Amount]] -shipments9[[#This Row],[total cost]]</f>
        <v>3236.76</v>
      </c>
      <c r="R4898" s="4" t="str">
        <f>IF(shipments9[[#This Row],[Gross Profit]]&lt;0,"Loss","Profit")</f>
        <v>Profit</v>
      </c>
      <c r="S4898" s="9">
        <f>shipments9[[#This Row],[Gross Profit]]/shipments9[[#This Row],[Amount]]</f>
        <v>0.66049586776859504</v>
      </c>
      <c r="T4898" s="11">
        <f>shipments9[[#This Row],[Amount]]/shipments9[[#This Row],[Boxes]]</f>
        <v>13.961538461538462</v>
      </c>
    </row>
    <row r="4899" spans="1:20" hidden="1" x14ac:dyDescent="0.25">
      <c r="A4899" t="s">
        <v>5096</v>
      </c>
      <c r="B4899" t="s">
        <v>65</v>
      </c>
      <c r="C4899" t="s">
        <v>149</v>
      </c>
      <c r="D4899" t="s">
        <v>28</v>
      </c>
      <c r="E4899" s="1">
        <v>45190</v>
      </c>
      <c r="F4899" s="1" t="str">
        <f>TEXT(shipments9[[#This Row],[Shipdate]],"ddd")</f>
        <v>Thu</v>
      </c>
      <c r="G4899" s="1" t="str">
        <f>IF(OR(shipments9[[#This Row],[Day Name]]="Sat",shipments9[[#This Row],[Day Name]]="Sun"),"Weekend","Weekday")</f>
        <v>Weekday</v>
      </c>
      <c r="H4899">
        <v>3777.75</v>
      </c>
      <c r="I4899">
        <v>223</v>
      </c>
      <c r="J4899" t="s">
        <v>172</v>
      </c>
      <c r="K4899" t="s">
        <v>8151</v>
      </c>
      <c r="L4899" t="s">
        <v>8160</v>
      </c>
      <c r="M4899">
        <v>9</v>
      </c>
      <c r="N4899" t="s">
        <v>8167</v>
      </c>
      <c r="O4899" s="4">
        <f>INDEX(products[Cost_per_box], MATCH(shipments9[[#This Row],[PID]], products[PID], 0))</f>
        <v>6.43</v>
      </c>
      <c r="P4899" s="4">
        <f>shipments9[[#This Row],[Boxes]]*shipments9[[#This Row],[Cost Per Box]]</f>
        <v>1433.8899999999999</v>
      </c>
      <c r="Q4899" s="4">
        <f>shipments9[[#This Row],[Amount]] -shipments9[[#This Row],[total cost]]</f>
        <v>2343.86</v>
      </c>
      <c r="R4899" s="4" t="str">
        <f>IF(shipments9[[#This Row],[Gross Profit]]&lt;0,"Loss","Profit")</f>
        <v>Profit</v>
      </c>
      <c r="S4899" s="9">
        <f>shipments9[[#This Row],[Gross Profit]]/shipments9[[#This Row],[Amount]]</f>
        <v>0.62043809145655482</v>
      </c>
      <c r="T4899" s="11">
        <f>shipments9[[#This Row],[Amount]]/shipments9[[#This Row],[Boxes]]</f>
        <v>16.940582959641254</v>
      </c>
    </row>
    <row r="4900" spans="1:20" hidden="1" x14ac:dyDescent="0.25">
      <c r="A4900" t="s">
        <v>5097</v>
      </c>
      <c r="B4900" t="s">
        <v>65</v>
      </c>
      <c r="C4900" t="s">
        <v>149</v>
      </c>
      <c r="D4900" t="s">
        <v>28</v>
      </c>
      <c r="E4900" s="1">
        <v>45317</v>
      </c>
      <c r="F4900" s="1" t="str">
        <f>TEXT(shipments9[[#This Row],[Shipdate]],"ddd")</f>
        <v>Fri</v>
      </c>
      <c r="G4900" s="1" t="str">
        <f>IF(OR(shipments9[[#This Row],[Day Name]]="Sat",shipments9[[#This Row],[Day Name]]="Sun"),"Weekend","Weekday")</f>
        <v>Weekday</v>
      </c>
      <c r="H4900">
        <v>9103.5</v>
      </c>
      <c r="I4900">
        <v>607</v>
      </c>
      <c r="J4900" t="s">
        <v>172</v>
      </c>
      <c r="K4900" t="s">
        <v>8155</v>
      </c>
      <c r="L4900" t="s">
        <v>8156</v>
      </c>
      <c r="M4900">
        <v>1</v>
      </c>
      <c r="N4900" t="s">
        <v>8163</v>
      </c>
      <c r="O4900" s="4">
        <f>INDEX(products[Cost_per_box], MATCH(shipments9[[#This Row],[PID]], products[PID], 0))</f>
        <v>6.43</v>
      </c>
      <c r="P4900" s="4">
        <f>shipments9[[#This Row],[Boxes]]*shipments9[[#This Row],[Cost Per Box]]</f>
        <v>3903.0099999999998</v>
      </c>
      <c r="Q4900" s="4">
        <f>shipments9[[#This Row],[Amount]] -shipments9[[#This Row],[total cost]]</f>
        <v>5200.49</v>
      </c>
      <c r="R4900" s="4" t="str">
        <f>IF(shipments9[[#This Row],[Gross Profit]]&lt;0,"Loss","Profit")</f>
        <v>Profit</v>
      </c>
      <c r="S4900" s="9">
        <f>shipments9[[#This Row],[Gross Profit]]/shipments9[[#This Row],[Amount]]</f>
        <v>0.57126270115889488</v>
      </c>
      <c r="T4900" s="11">
        <f>shipments9[[#This Row],[Amount]]/shipments9[[#This Row],[Boxes]]</f>
        <v>14.997528830313016</v>
      </c>
    </row>
    <row r="4901" spans="1:20" x14ac:dyDescent="0.25">
      <c r="A4901" t="s">
        <v>5098</v>
      </c>
      <c r="B4901" t="s">
        <v>65</v>
      </c>
      <c r="C4901" t="s">
        <v>155</v>
      </c>
      <c r="D4901" t="s">
        <v>28</v>
      </c>
      <c r="E4901" s="1">
        <v>45194</v>
      </c>
      <c r="F4901" s="1" t="str">
        <f>TEXT(shipments9[[#This Row],[Shipdate]],"ddd")</f>
        <v>Mon</v>
      </c>
      <c r="G4901" s="1" t="str">
        <f>IF(OR(shipments9[[#This Row],[Day Name]]="Sat",shipments9[[#This Row],[Day Name]]="Sun"),"Weekend","Weekday")</f>
        <v>Weekday</v>
      </c>
      <c r="H4901">
        <v>9659.25</v>
      </c>
      <c r="I4901">
        <v>1380</v>
      </c>
      <c r="J4901" t="s">
        <v>172</v>
      </c>
      <c r="K4901" t="s">
        <v>8151</v>
      </c>
      <c r="L4901" t="s">
        <v>8160</v>
      </c>
      <c r="M4901">
        <v>9</v>
      </c>
      <c r="N4901" t="s">
        <v>8167</v>
      </c>
      <c r="O4901" s="4">
        <f>INDEX(products[Cost_per_box], MATCH(shipments9[[#This Row],[PID]], products[PID], 0))</f>
        <v>8.43</v>
      </c>
      <c r="P4901" s="4">
        <f>shipments9[[#This Row],[Boxes]]*shipments9[[#This Row],[Cost Per Box]]</f>
        <v>11633.4</v>
      </c>
      <c r="Q4901" s="4">
        <f>shipments9[[#This Row],[Amount]] -shipments9[[#This Row],[total cost]]</f>
        <v>-1974.1499999999996</v>
      </c>
      <c r="R4901" s="4" t="str">
        <f>IF(shipments9[[#This Row],[Gross Profit]]&lt;0,"Loss","Profit")</f>
        <v>Loss</v>
      </c>
      <c r="S4901" s="9">
        <f>shipments9[[#This Row],[Gross Profit]]/shipments9[[#This Row],[Amount]]</f>
        <v>-0.20437922198928485</v>
      </c>
      <c r="T4901" s="11">
        <f>shipments9[[#This Row],[Amount]]/shipments9[[#This Row],[Boxes]]</f>
        <v>6.9994565217391305</v>
      </c>
    </row>
    <row r="4902" spans="1:20" hidden="1" x14ac:dyDescent="0.25">
      <c r="A4902" t="s">
        <v>5099</v>
      </c>
      <c r="B4902" t="s">
        <v>65</v>
      </c>
      <c r="C4902" t="s">
        <v>157</v>
      </c>
      <c r="D4902" t="s">
        <v>28</v>
      </c>
      <c r="E4902" s="1">
        <v>45203</v>
      </c>
      <c r="F4902" s="1" t="str">
        <f>TEXT(shipments9[[#This Row],[Shipdate]],"ddd")</f>
        <v>Wed</v>
      </c>
      <c r="G4902" s="1" t="str">
        <f>IF(OR(shipments9[[#This Row],[Day Name]]="Sat",shipments9[[#This Row],[Day Name]]="Sun"),"Weekend","Weekday")</f>
        <v>Weekday</v>
      </c>
      <c r="H4902">
        <v>10761.75</v>
      </c>
      <c r="I4902">
        <v>1196</v>
      </c>
      <c r="J4902" t="s">
        <v>172</v>
      </c>
      <c r="K4902" t="s">
        <v>8151</v>
      </c>
      <c r="L4902" t="s">
        <v>8152</v>
      </c>
      <c r="M4902">
        <v>10</v>
      </c>
      <c r="N4902" t="s">
        <v>8153</v>
      </c>
      <c r="O4902" s="4">
        <f>INDEX(products[Cost_per_box], MATCH(shipments9[[#This Row],[PID]], products[PID], 0))</f>
        <v>6.8</v>
      </c>
      <c r="P4902" s="4">
        <f>shipments9[[#This Row],[Boxes]]*shipments9[[#This Row],[Cost Per Box]]</f>
        <v>8132.8</v>
      </c>
      <c r="Q4902" s="4">
        <f>shipments9[[#This Row],[Amount]] -shipments9[[#This Row],[total cost]]</f>
        <v>2628.95</v>
      </c>
      <c r="R4902" s="4" t="str">
        <f>IF(shipments9[[#This Row],[Gross Profit]]&lt;0,"Loss","Profit")</f>
        <v>Profit</v>
      </c>
      <c r="S4902" s="9">
        <f>shipments9[[#This Row],[Gross Profit]]/shipments9[[#This Row],[Amount]]</f>
        <v>0.24428647757102701</v>
      </c>
      <c r="T4902" s="11">
        <f>shipments9[[#This Row],[Amount]]/shipments9[[#This Row],[Boxes]]</f>
        <v>8.9981187290969906</v>
      </c>
    </row>
    <row r="4903" spans="1:20" hidden="1" x14ac:dyDescent="0.25">
      <c r="A4903" t="s">
        <v>5100</v>
      </c>
      <c r="B4903" t="s">
        <v>65</v>
      </c>
      <c r="C4903" t="s">
        <v>121</v>
      </c>
      <c r="D4903" t="s">
        <v>28</v>
      </c>
      <c r="E4903" s="1">
        <v>45324</v>
      </c>
      <c r="F4903" s="1" t="str">
        <f>TEXT(shipments9[[#This Row],[Shipdate]],"ddd")</f>
        <v>Fri</v>
      </c>
      <c r="G4903" s="1" t="str">
        <f>IF(OR(shipments9[[#This Row],[Day Name]]="Sat",shipments9[[#This Row],[Day Name]]="Sun"),"Weekend","Weekday")</f>
        <v>Weekday</v>
      </c>
      <c r="H4903">
        <v>2025</v>
      </c>
      <c r="I4903">
        <v>145</v>
      </c>
      <c r="J4903" t="s">
        <v>172</v>
      </c>
      <c r="K4903" t="s">
        <v>8155</v>
      </c>
      <c r="L4903" t="s">
        <v>8156</v>
      </c>
      <c r="M4903">
        <v>2</v>
      </c>
      <c r="N4903" t="s">
        <v>8157</v>
      </c>
      <c r="O4903" s="4">
        <f>INDEX(products[Cost_per_box], MATCH(shipments9[[#This Row],[PID]], products[PID], 0))</f>
        <v>5.26</v>
      </c>
      <c r="P4903" s="4">
        <f>shipments9[[#This Row],[Boxes]]*shipments9[[#This Row],[Cost Per Box]]</f>
        <v>762.69999999999993</v>
      </c>
      <c r="Q4903" s="4">
        <f>shipments9[[#This Row],[Amount]] -shipments9[[#This Row],[total cost]]</f>
        <v>1262.3000000000002</v>
      </c>
      <c r="R4903" s="4" t="str">
        <f>IF(shipments9[[#This Row],[Gross Profit]]&lt;0,"Loss","Profit")</f>
        <v>Profit</v>
      </c>
      <c r="S4903" s="9">
        <f>shipments9[[#This Row],[Gross Profit]]/shipments9[[#This Row],[Amount]]</f>
        <v>0.62335802469135815</v>
      </c>
      <c r="T4903" s="11">
        <f>shipments9[[#This Row],[Amount]]/shipments9[[#This Row],[Boxes]]</f>
        <v>13.96551724137931</v>
      </c>
    </row>
    <row r="4904" spans="1:20" hidden="1" x14ac:dyDescent="0.25">
      <c r="A4904" t="s">
        <v>5101</v>
      </c>
      <c r="B4904" t="s">
        <v>65</v>
      </c>
      <c r="C4904" t="s">
        <v>121</v>
      </c>
      <c r="D4904" t="s">
        <v>28</v>
      </c>
      <c r="E4904" s="1">
        <v>45246</v>
      </c>
      <c r="F4904" s="1" t="str">
        <f>TEXT(shipments9[[#This Row],[Shipdate]],"ddd")</f>
        <v>Thu</v>
      </c>
      <c r="G4904" s="1" t="str">
        <f>IF(OR(shipments9[[#This Row],[Day Name]]="Sat",shipments9[[#This Row],[Day Name]]="Sun"),"Weekend","Weekday")</f>
        <v>Weekday</v>
      </c>
      <c r="H4904">
        <v>2389.5</v>
      </c>
      <c r="I4904">
        <v>171</v>
      </c>
      <c r="J4904" t="s">
        <v>172</v>
      </c>
      <c r="K4904" t="s">
        <v>8151</v>
      </c>
      <c r="L4904" t="s">
        <v>8152</v>
      </c>
      <c r="M4904">
        <v>11</v>
      </c>
      <c r="N4904" t="s">
        <v>8165</v>
      </c>
      <c r="O4904" s="4">
        <f>INDEX(products[Cost_per_box], MATCH(shipments9[[#This Row],[PID]], products[PID], 0))</f>
        <v>5.26</v>
      </c>
      <c r="P4904" s="4">
        <f>shipments9[[#This Row],[Boxes]]*shipments9[[#This Row],[Cost Per Box]]</f>
        <v>899.45999999999992</v>
      </c>
      <c r="Q4904" s="4">
        <f>shipments9[[#This Row],[Amount]] -shipments9[[#This Row],[total cost]]</f>
        <v>1490.04</v>
      </c>
      <c r="R4904" s="4" t="str">
        <f>IF(shipments9[[#This Row],[Gross Profit]]&lt;0,"Loss","Profit")</f>
        <v>Profit</v>
      </c>
      <c r="S4904" s="9">
        <f>shipments9[[#This Row],[Gross Profit]]/shipments9[[#This Row],[Amount]]</f>
        <v>0.62357815442561204</v>
      </c>
      <c r="T4904" s="11">
        <f>shipments9[[#This Row],[Amount]]/shipments9[[#This Row],[Boxes]]</f>
        <v>13.973684210526315</v>
      </c>
    </row>
    <row r="4905" spans="1:20" hidden="1" x14ac:dyDescent="0.25">
      <c r="A4905" t="s">
        <v>5102</v>
      </c>
      <c r="B4905" t="s">
        <v>65</v>
      </c>
      <c r="C4905" t="s">
        <v>141</v>
      </c>
      <c r="D4905" t="s">
        <v>28</v>
      </c>
      <c r="E4905" s="1">
        <v>45281</v>
      </c>
      <c r="F4905" s="1" t="str">
        <f>TEXT(shipments9[[#This Row],[Shipdate]],"ddd")</f>
        <v>Thu</v>
      </c>
      <c r="G4905" s="1" t="str">
        <f>IF(OR(shipments9[[#This Row],[Day Name]]="Sat",shipments9[[#This Row],[Day Name]]="Sun"),"Weekend","Weekday")</f>
        <v>Weekday</v>
      </c>
      <c r="H4905">
        <v>6115.5</v>
      </c>
      <c r="I4905">
        <v>510</v>
      </c>
      <c r="J4905" t="s">
        <v>172</v>
      </c>
      <c r="K4905" t="s">
        <v>8151</v>
      </c>
      <c r="L4905" t="s">
        <v>8152</v>
      </c>
      <c r="M4905">
        <v>12</v>
      </c>
      <c r="N4905" t="s">
        <v>8166</v>
      </c>
      <c r="O4905" s="4">
        <f>INDEX(products[Cost_per_box], MATCH(shipments9[[#This Row],[PID]], products[PID], 0))</f>
        <v>8.2200000000000006</v>
      </c>
      <c r="P4905" s="4">
        <f>shipments9[[#This Row],[Boxes]]*shipments9[[#This Row],[Cost Per Box]]</f>
        <v>4192.2000000000007</v>
      </c>
      <c r="Q4905" s="4">
        <f>shipments9[[#This Row],[Amount]] -shipments9[[#This Row],[total cost]]</f>
        <v>1923.2999999999993</v>
      </c>
      <c r="R4905" s="4" t="str">
        <f>IF(shipments9[[#This Row],[Gross Profit]]&lt;0,"Loss","Profit")</f>
        <v>Profit</v>
      </c>
      <c r="S4905" s="9">
        <f>shipments9[[#This Row],[Gross Profit]]/shipments9[[#This Row],[Amount]]</f>
        <v>0.3144959529065488</v>
      </c>
      <c r="T4905" s="11">
        <f>shipments9[[#This Row],[Amount]]/shipments9[[#This Row],[Boxes]]</f>
        <v>11.991176470588234</v>
      </c>
    </row>
    <row r="4906" spans="1:20" hidden="1" x14ac:dyDescent="0.25">
      <c r="A4906" t="s">
        <v>5103</v>
      </c>
      <c r="B4906" t="s">
        <v>65</v>
      </c>
      <c r="C4906" t="s">
        <v>143</v>
      </c>
      <c r="D4906" t="s">
        <v>28</v>
      </c>
      <c r="E4906" s="1">
        <v>45337</v>
      </c>
      <c r="F4906" s="1" t="str">
        <f>TEXT(shipments9[[#This Row],[Shipdate]],"ddd")</f>
        <v>Thu</v>
      </c>
      <c r="G4906" s="1" t="str">
        <f>IF(OR(shipments9[[#This Row],[Day Name]]="Sat",shipments9[[#This Row],[Day Name]]="Sun"),"Weekend","Weekday")</f>
        <v>Weekday</v>
      </c>
      <c r="H4906">
        <v>3629.25</v>
      </c>
      <c r="I4906">
        <v>173</v>
      </c>
      <c r="J4906" t="s">
        <v>172</v>
      </c>
      <c r="K4906" t="s">
        <v>8155</v>
      </c>
      <c r="L4906" t="s">
        <v>8156</v>
      </c>
      <c r="M4906">
        <v>2</v>
      </c>
      <c r="N4906" t="s">
        <v>8157</v>
      </c>
      <c r="O4906" s="4">
        <f>INDEX(products[Cost_per_box], MATCH(shipments9[[#This Row],[PID]], products[PID], 0))</f>
        <v>10.23</v>
      </c>
      <c r="P4906" s="4">
        <f>shipments9[[#This Row],[Boxes]]*shipments9[[#This Row],[Cost Per Box]]</f>
        <v>1769.79</v>
      </c>
      <c r="Q4906" s="4">
        <f>shipments9[[#This Row],[Amount]] -shipments9[[#This Row],[total cost]]</f>
        <v>1859.46</v>
      </c>
      <c r="R4906" s="4" t="str">
        <f>IF(shipments9[[#This Row],[Gross Profit]]&lt;0,"Loss","Profit")</f>
        <v>Profit</v>
      </c>
      <c r="S4906" s="9">
        <f>shipments9[[#This Row],[Gross Profit]]/shipments9[[#This Row],[Amount]]</f>
        <v>0.512353792105807</v>
      </c>
      <c r="T4906" s="11">
        <f>shipments9[[#This Row],[Amount]]/shipments9[[#This Row],[Boxes]]</f>
        <v>20.978323699421967</v>
      </c>
    </row>
    <row r="4907" spans="1:20" hidden="1" x14ac:dyDescent="0.25">
      <c r="A4907" t="s">
        <v>5104</v>
      </c>
      <c r="B4907" t="s">
        <v>65</v>
      </c>
      <c r="C4907" t="s">
        <v>153</v>
      </c>
      <c r="D4907" t="s">
        <v>28</v>
      </c>
      <c r="E4907" s="1">
        <v>45057</v>
      </c>
      <c r="F4907" s="1" t="str">
        <f>TEXT(shipments9[[#This Row],[Shipdate]],"ddd")</f>
        <v>Thu</v>
      </c>
      <c r="G4907" s="1" t="str">
        <f>IF(OR(shipments9[[#This Row],[Day Name]]="Sat",shipments9[[#This Row],[Day Name]]="Sun"),"Weekend","Weekday")</f>
        <v>Weekday</v>
      </c>
      <c r="H4907">
        <v>4855.5</v>
      </c>
      <c r="I4907">
        <v>347</v>
      </c>
      <c r="J4907" t="s">
        <v>172</v>
      </c>
      <c r="K4907" t="s">
        <v>8151</v>
      </c>
      <c r="L4907" t="s">
        <v>8154</v>
      </c>
      <c r="M4907">
        <v>5</v>
      </c>
      <c r="N4907" t="s">
        <v>201</v>
      </c>
      <c r="O4907" s="4">
        <f>INDEX(products[Cost_per_box], MATCH(shipments9[[#This Row],[PID]], products[PID], 0))</f>
        <v>9.57</v>
      </c>
      <c r="P4907" s="4">
        <f>shipments9[[#This Row],[Boxes]]*shipments9[[#This Row],[Cost Per Box]]</f>
        <v>3320.79</v>
      </c>
      <c r="Q4907" s="4">
        <f>shipments9[[#This Row],[Amount]] -shipments9[[#This Row],[total cost]]</f>
        <v>1534.71</v>
      </c>
      <c r="R4907" s="4" t="str">
        <f>IF(shipments9[[#This Row],[Gross Profit]]&lt;0,"Loss","Profit")</f>
        <v>Profit</v>
      </c>
      <c r="S4907" s="9">
        <f>shipments9[[#This Row],[Gross Profit]]/shipments9[[#This Row],[Amount]]</f>
        <v>0.31607661414890331</v>
      </c>
      <c r="T4907" s="11">
        <f>shipments9[[#This Row],[Amount]]/shipments9[[#This Row],[Boxes]]</f>
        <v>13.992795389048991</v>
      </c>
    </row>
    <row r="4908" spans="1:20" hidden="1" x14ac:dyDescent="0.25">
      <c r="A4908" t="s">
        <v>5105</v>
      </c>
      <c r="B4908" t="s">
        <v>65</v>
      </c>
      <c r="C4908" t="s">
        <v>155</v>
      </c>
      <c r="D4908" t="s">
        <v>28</v>
      </c>
      <c r="E4908" s="1">
        <v>45321</v>
      </c>
      <c r="F4908" s="1" t="str">
        <f>TEXT(shipments9[[#This Row],[Shipdate]],"ddd")</f>
        <v>Tue</v>
      </c>
      <c r="G4908" s="1" t="str">
        <f>IF(OR(shipments9[[#This Row],[Day Name]]="Sat",shipments9[[#This Row],[Day Name]]="Sun"),"Weekend","Weekday")</f>
        <v>Weekday</v>
      </c>
      <c r="H4908">
        <v>7193.25</v>
      </c>
      <c r="I4908">
        <v>654</v>
      </c>
      <c r="J4908" t="s">
        <v>172</v>
      </c>
      <c r="K4908" t="s">
        <v>8155</v>
      </c>
      <c r="L4908" t="s">
        <v>8156</v>
      </c>
      <c r="M4908">
        <v>1</v>
      </c>
      <c r="N4908" t="s">
        <v>8163</v>
      </c>
      <c r="O4908" s="4">
        <f>INDEX(products[Cost_per_box], MATCH(shipments9[[#This Row],[PID]], products[PID], 0))</f>
        <v>8.43</v>
      </c>
      <c r="P4908" s="4">
        <f>shipments9[[#This Row],[Boxes]]*shipments9[[#This Row],[Cost Per Box]]</f>
        <v>5513.22</v>
      </c>
      <c r="Q4908" s="4">
        <f>shipments9[[#This Row],[Amount]] -shipments9[[#This Row],[total cost]]</f>
        <v>1680.0299999999997</v>
      </c>
      <c r="R4908" s="4" t="str">
        <f>IF(shipments9[[#This Row],[Gross Profit]]&lt;0,"Loss","Profit")</f>
        <v>Profit</v>
      </c>
      <c r="S4908" s="9">
        <f>shipments9[[#This Row],[Gross Profit]]/shipments9[[#This Row],[Amount]]</f>
        <v>0.23355645918048168</v>
      </c>
      <c r="T4908" s="11">
        <f>shipments9[[#This Row],[Amount]]/shipments9[[#This Row],[Boxes]]</f>
        <v>10.998853211009175</v>
      </c>
    </row>
    <row r="4909" spans="1:20" hidden="1" x14ac:dyDescent="0.25">
      <c r="A4909" t="s">
        <v>5106</v>
      </c>
      <c r="B4909" t="s">
        <v>65</v>
      </c>
      <c r="C4909" t="s">
        <v>157</v>
      </c>
      <c r="D4909" t="s">
        <v>28</v>
      </c>
      <c r="E4909" s="1">
        <v>45125</v>
      </c>
      <c r="F4909" s="1" t="str">
        <f>TEXT(shipments9[[#This Row],[Shipdate]],"ddd")</f>
        <v>Tue</v>
      </c>
      <c r="G4909" s="1" t="str">
        <f>IF(OR(shipments9[[#This Row],[Day Name]]="Sat",shipments9[[#This Row],[Day Name]]="Sun"),"Weekend","Weekday")</f>
        <v>Weekday</v>
      </c>
      <c r="H4909">
        <v>12973.5</v>
      </c>
      <c r="I4909">
        <v>1622</v>
      </c>
      <c r="J4909" t="s">
        <v>172</v>
      </c>
      <c r="K4909" t="s">
        <v>8151</v>
      </c>
      <c r="L4909" t="s">
        <v>8160</v>
      </c>
      <c r="M4909">
        <v>7</v>
      </c>
      <c r="N4909" t="s">
        <v>8161</v>
      </c>
      <c r="O4909" s="4">
        <f>INDEX(products[Cost_per_box], MATCH(shipments9[[#This Row],[PID]], products[PID], 0))</f>
        <v>6.8</v>
      </c>
      <c r="P4909" s="4">
        <f>shipments9[[#This Row],[Boxes]]*shipments9[[#This Row],[Cost Per Box]]</f>
        <v>11029.6</v>
      </c>
      <c r="Q4909" s="4">
        <f>shipments9[[#This Row],[Amount]] -shipments9[[#This Row],[total cost]]</f>
        <v>1943.8999999999996</v>
      </c>
      <c r="R4909" s="4" t="str">
        <f>IF(shipments9[[#This Row],[Gross Profit]]&lt;0,"Loss","Profit")</f>
        <v>Profit</v>
      </c>
      <c r="S4909" s="9">
        <f>shipments9[[#This Row],[Gross Profit]]/shipments9[[#This Row],[Amount]]</f>
        <v>0.14983620457085595</v>
      </c>
      <c r="T4909" s="11">
        <f>shipments9[[#This Row],[Amount]]/shipments9[[#This Row],[Boxes]]</f>
        <v>7.9984586929716404</v>
      </c>
    </row>
    <row r="4910" spans="1:20" hidden="1" x14ac:dyDescent="0.25">
      <c r="A4910" t="s">
        <v>5107</v>
      </c>
      <c r="B4910" t="s">
        <v>65</v>
      </c>
      <c r="C4910" t="s">
        <v>159</v>
      </c>
      <c r="D4910" t="s">
        <v>28</v>
      </c>
      <c r="E4910" s="1">
        <v>45369</v>
      </c>
      <c r="F4910" s="1" t="str">
        <f>TEXT(shipments9[[#This Row],[Shipdate]],"ddd")</f>
        <v>Mon</v>
      </c>
      <c r="G4910" s="1" t="str">
        <f>IF(OR(shipments9[[#This Row],[Day Name]]="Sat",shipments9[[#This Row],[Day Name]]="Sun"),"Weekend","Weekday")</f>
        <v>Weekday</v>
      </c>
      <c r="H4910">
        <v>12667.5</v>
      </c>
      <c r="I4910">
        <v>437</v>
      </c>
      <c r="J4910" t="s">
        <v>172</v>
      </c>
      <c r="K4910" t="s">
        <v>8155</v>
      </c>
      <c r="L4910" t="s">
        <v>8156</v>
      </c>
      <c r="M4910">
        <v>3</v>
      </c>
      <c r="N4910" t="s">
        <v>8164</v>
      </c>
      <c r="O4910" s="4">
        <f>INDEX(products[Cost_per_box], MATCH(shipments9[[#This Row],[PID]], products[PID], 0))</f>
        <v>5.04</v>
      </c>
      <c r="P4910" s="4">
        <f>shipments9[[#This Row],[Boxes]]*shipments9[[#This Row],[Cost Per Box]]</f>
        <v>2202.48</v>
      </c>
      <c r="Q4910" s="4">
        <f>shipments9[[#This Row],[Amount]] -shipments9[[#This Row],[total cost]]</f>
        <v>10465.02</v>
      </c>
      <c r="R4910" s="4" t="str">
        <f>IF(shipments9[[#This Row],[Gross Profit]]&lt;0,"Loss","Profit")</f>
        <v>Profit</v>
      </c>
      <c r="S4910" s="9">
        <f>shipments9[[#This Row],[Gross Profit]]/shipments9[[#This Row],[Amount]]</f>
        <v>0.82613143872113681</v>
      </c>
      <c r="T4910" s="11">
        <f>shipments9[[#This Row],[Amount]]/shipments9[[#This Row],[Boxes]]</f>
        <v>28.987414187643022</v>
      </c>
    </row>
    <row r="4911" spans="1:20" hidden="1" x14ac:dyDescent="0.25">
      <c r="A4911" t="s">
        <v>5108</v>
      </c>
      <c r="B4911" t="s">
        <v>65</v>
      </c>
      <c r="C4911" t="s">
        <v>132</v>
      </c>
      <c r="D4911" t="s">
        <v>28</v>
      </c>
      <c r="E4911" s="1">
        <v>45161</v>
      </c>
      <c r="F4911" s="1" t="str">
        <f>TEXT(shipments9[[#This Row],[Shipdate]],"ddd")</f>
        <v>Wed</v>
      </c>
      <c r="G4911" s="1" t="str">
        <f>IF(OR(shipments9[[#This Row],[Day Name]]="Sat",shipments9[[#This Row],[Day Name]]="Sun"),"Weekend","Weekday")</f>
        <v>Weekday</v>
      </c>
      <c r="H4911">
        <v>2486.25</v>
      </c>
      <c r="I4911">
        <v>89</v>
      </c>
      <c r="J4911" t="s">
        <v>172</v>
      </c>
      <c r="K4911" t="s">
        <v>8151</v>
      </c>
      <c r="L4911" t="s">
        <v>8160</v>
      </c>
      <c r="M4911">
        <v>8</v>
      </c>
      <c r="N4911" t="s">
        <v>8162</v>
      </c>
      <c r="O4911" s="4">
        <f>INDEX(products[Cost_per_box], MATCH(shipments9[[#This Row],[PID]], products[PID], 0))</f>
        <v>6.31</v>
      </c>
      <c r="P4911" s="4">
        <f>shipments9[[#This Row],[Boxes]]*shipments9[[#This Row],[Cost Per Box]]</f>
        <v>561.58999999999992</v>
      </c>
      <c r="Q4911" s="4">
        <f>shipments9[[#This Row],[Amount]] -shipments9[[#This Row],[total cost]]</f>
        <v>1924.66</v>
      </c>
      <c r="R4911" s="4" t="str">
        <f>IF(shipments9[[#This Row],[Gross Profit]]&lt;0,"Loss","Profit")</f>
        <v>Profit</v>
      </c>
      <c r="S4911" s="9">
        <f>shipments9[[#This Row],[Gross Profit]]/shipments9[[#This Row],[Amount]]</f>
        <v>0.77412166918049274</v>
      </c>
      <c r="T4911" s="11">
        <f>shipments9[[#This Row],[Amount]]/shipments9[[#This Row],[Boxes]]</f>
        <v>27.935393258426966</v>
      </c>
    </row>
    <row r="4912" spans="1:20" hidden="1" x14ac:dyDescent="0.25">
      <c r="A4912" t="s">
        <v>5109</v>
      </c>
      <c r="B4912" t="s">
        <v>65</v>
      </c>
      <c r="C4912" t="s">
        <v>135</v>
      </c>
      <c r="D4912" t="s">
        <v>28</v>
      </c>
      <c r="E4912" s="1">
        <v>44959</v>
      </c>
      <c r="F4912" s="1" t="str">
        <f>TEXT(shipments9[[#This Row],[Shipdate]],"ddd")</f>
        <v>Thu</v>
      </c>
      <c r="G4912" s="1" t="str">
        <f>IF(OR(shipments9[[#This Row],[Day Name]]="Sat",shipments9[[#This Row],[Day Name]]="Sun"),"Weekend","Weekday")</f>
        <v>Weekday</v>
      </c>
      <c r="H4912">
        <v>6000.75</v>
      </c>
      <c r="I4912">
        <v>215</v>
      </c>
      <c r="J4912" t="s">
        <v>172</v>
      </c>
      <c r="K4912" t="s">
        <v>8151</v>
      </c>
      <c r="L4912" t="s">
        <v>8156</v>
      </c>
      <c r="M4912">
        <v>2</v>
      </c>
      <c r="N4912" t="s">
        <v>8157</v>
      </c>
      <c r="O4912" s="4">
        <f>INDEX(products[Cost_per_box], MATCH(shipments9[[#This Row],[PID]], products[PID], 0))</f>
        <v>9.94</v>
      </c>
      <c r="P4912" s="4">
        <f>shipments9[[#This Row],[Boxes]]*shipments9[[#This Row],[Cost Per Box]]</f>
        <v>2137.1</v>
      </c>
      <c r="Q4912" s="4">
        <f>shipments9[[#This Row],[Amount]] -shipments9[[#This Row],[total cost]]</f>
        <v>3863.65</v>
      </c>
      <c r="R4912" s="4" t="str">
        <f>IF(shipments9[[#This Row],[Gross Profit]]&lt;0,"Loss","Profit")</f>
        <v>Profit</v>
      </c>
      <c r="S4912" s="9">
        <f>shipments9[[#This Row],[Gross Profit]]/shipments9[[#This Row],[Amount]]</f>
        <v>0.64386118401866432</v>
      </c>
      <c r="T4912" s="11">
        <f>shipments9[[#This Row],[Amount]]/shipments9[[#This Row],[Boxes]]</f>
        <v>27.91046511627907</v>
      </c>
    </row>
    <row r="4913" spans="1:20" hidden="1" x14ac:dyDescent="0.25">
      <c r="A4913" t="s">
        <v>5110</v>
      </c>
      <c r="B4913" t="s">
        <v>65</v>
      </c>
      <c r="C4913" t="s">
        <v>141</v>
      </c>
      <c r="D4913" t="s">
        <v>28</v>
      </c>
      <c r="E4913" s="1">
        <v>45132</v>
      </c>
      <c r="F4913" s="1" t="str">
        <f>TEXT(shipments9[[#This Row],[Shipdate]],"ddd")</f>
        <v>Tue</v>
      </c>
      <c r="G4913" s="1" t="str">
        <f>IF(OR(shipments9[[#This Row],[Day Name]]="Sat",shipments9[[#This Row],[Day Name]]="Sun"),"Weekend","Weekday")</f>
        <v>Weekday</v>
      </c>
      <c r="H4913">
        <v>128.25</v>
      </c>
      <c r="I4913">
        <v>10</v>
      </c>
      <c r="J4913" t="s">
        <v>172</v>
      </c>
      <c r="K4913" t="s">
        <v>8151</v>
      </c>
      <c r="L4913" t="s">
        <v>8160</v>
      </c>
      <c r="M4913">
        <v>7</v>
      </c>
      <c r="N4913" t="s">
        <v>8161</v>
      </c>
      <c r="O4913" s="4">
        <f>INDEX(products[Cost_per_box], MATCH(shipments9[[#This Row],[PID]], products[PID], 0))</f>
        <v>8.2200000000000006</v>
      </c>
      <c r="P4913" s="4">
        <f>shipments9[[#This Row],[Boxes]]*shipments9[[#This Row],[Cost Per Box]]</f>
        <v>82.2</v>
      </c>
      <c r="Q4913" s="4">
        <f>shipments9[[#This Row],[Amount]] -shipments9[[#This Row],[total cost]]</f>
        <v>46.05</v>
      </c>
      <c r="R4913" s="4" t="str">
        <f>IF(shipments9[[#This Row],[Gross Profit]]&lt;0,"Loss","Profit")</f>
        <v>Profit</v>
      </c>
      <c r="S4913" s="9">
        <f>shipments9[[#This Row],[Gross Profit]]/shipments9[[#This Row],[Amount]]</f>
        <v>0.35906432748538009</v>
      </c>
      <c r="T4913" s="11">
        <f>shipments9[[#This Row],[Amount]]/shipments9[[#This Row],[Boxes]]</f>
        <v>12.824999999999999</v>
      </c>
    </row>
    <row r="4914" spans="1:20" hidden="1" x14ac:dyDescent="0.25">
      <c r="A4914" t="s">
        <v>5111</v>
      </c>
      <c r="B4914" t="s">
        <v>65</v>
      </c>
      <c r="C4914" t="s">
        <v>159</v>
      </c>
      <c r="D4914" t="s">
        <v>28</v>
      </c>
      <c r="E4914" s="1">
        <v>45275</v>
      </c>
      <c r="F4914" s="1" t="str">
        <f>TEXT(shipments9[[#This Row],[Shipdate]],"ddd")</f>
        <v>Fri</v>
      </c>
      <c r="G4914" s="1" t="str">
        <f>IF(OR(shipments9[[#This Row],[Day Name]]="Sat",shipments9[[#This Row],[Day Name]]="Sun"),"Weekend","Weekday")</f>
        <v>Weekday</v>
      </c>
      <c r="H4914">
        <v>10336.5</v>
      </c>
      <c r="I4914">
        <v>370</v>
      </c>
      <c r="J4914" t="s">
        <v>172</v>
      </c>
      <c r="K4914" t="s">
        <v>8151</v>
      </c>
      <c r="L4914" t="s">
        <v>8152</v>
      </c>
      <c r="M4914">
        <v>12</v>
      </c>
      <c r="N4914" t="s">
        <v>8166</v>
      </c>
      <c r="O4914" s="4">
        <f>INDEX(products[Cost_per_box], MATCH(shipments9[[#This Row],[PID]], products[PID], 0))</f>
        <v>5.04</v>
      </c>
      <c r="P4914" s="4">
        <f>shipments9[[#This Row],[Boxes]]*shipments9[[#This Row],[Cost Per Box]]</f>
        <v>1864.8</v>
      </c>
      <c r="Q4914" s="4">
        <f>shipments9[[#This Row],[Amount]] -shipments9[[#This Row],[total cost]]</f>
        <v>8471.7000000000007</v>
      </c>
      <c r="R4914" s="4" t="str">
        <f>IF(shipments9[[#This Row],[Gross Profit]]&lt;0,"Loss","Profit")</f>
        <v>Profit</v>
      </c>
      <c r="S4914" s="9">
        <f>shipments9[[#This Row],[Gross Profit]]/shipments9[[#This Row],[Amount]]</f>
        <v>0.81959077057030916</v>
      </c>
      <c r="T4914" s="11">
        <f>shipments9[[#This Row],[Amount]]/shipments9[[#This Row],[Boxes]]</f>
        <v>27.936486486486487</v>
      </c>
    </row>
    <row r="4915" spans="1:20" hidden="1" x14ac:dyDescent="0.25">
      <c r="A4915" t="s">
        <v>5112</v>
      </c>
      <c r="B4915" t="s">
        <v>65</v>
      </c>
      <c r="C4915" t="s">
        <v>163</v>
      </c>
      <c r="D4915" t="s">
        <v>28</v>
      </c>
      <c r="E4915" s="1">
        <v>45449</v>
      </c>
      <c r="F4915" s="1" t="str">
        <f>TEXT(shipments9[[#This Row],[Shipdate]],"ddd")</f>
        <v>Thu</v>
      </c>
      <c r="G4915" s="1" t="str">
        <f>IF(OR(shipments9[[#This Row],[Day Name]]="Sat",shipments9[[#This Row],[Day Name]]="Sun"),"Weekend","Weekday")</f>
        <v>Weekday</v>
      </c>
      <c r="H4915">
        <v>2344.5</v>
      </c>
      <c r="I4915">
        <v>335</v>
      </c>
      <c r="J4915" t="s">
        <v>172</v>
      </c>
      <c r="K4915" t="s">
        <v>8155</v>
      </c>
      <c r="L4915" t="s">
        <v>8154</v>
      </c>
      <c r="M4915">
        <v>6</v>
      </c>
      <c r="N4915" t="s">
        <v>8159</v>
      </c>
      <c r="O4915" s="4">
        <f>INDEX(products[Cost_per_box], MATCH(shipments9[[#This Row],[PID]], products[PID], 0))</f>
        <v>3.32</v>
      </c>
      <c r="P4915" s="4">
        <f>shipments9[[#This Row],[Boxes]]*shipments9[[#This Row],[Cost Per Box]]</f>
        <v>1112.2</v>
      </c>
      <c r="Q4915" s="4">
        <f>shipments9[[#This Row],[Amount]] -shipments9[[#This Row],[total cost]]</f>
        <v>1232.3</v>
      </c>
      <c r="R4915" s="4" t="str">
        <f>IF(shipments9[[#This Row],[Gross Profit]]&lt;0,"Loss","Profit")</f>
        <v>Profit</v>
      </c>
      <c r="S4915" s="9">
        <f>shipments9[[#This Row],[Gross Profit]]/shipments9[[#This Row],[Amount]]</f>
        <v>0.5256131371294519</v>
      </c>
      <c r="T4915" s="11">
        <f>shipments9[[#This Row],[Amount]]/shipments9[[#This Row],[Boxes]]</f>
        <v>6.9985074626865673</v>
      </c>
    </row>
    <row r="4916" spans="1:20" hidden="1" x14ac:dyDescent="0.25">
      <c r="A4916" t="s">
        <v>5113</v>
      </c>
      <c r="B4916" t="s">
        <v>68</v>
      </c>
      <c r="C4916" t="s">
        <v>121</v>
      </c>
      <c r="D4916" t="s">
        <v>28</v>
      </c>
      <c r="E4916" s="1">
        <v>45348</v>
      </c>
      <c r="F4916" s="1" t="str">
        <f>TEXT(shipments9[[#This Row],[Shipdate]],"ddd")</f>
        <v>Mon</v>
      </c>
      <c r="G4916" s="1" t="str">
        <f>IF(OR(shipments9[[#This Row],[Day Name]]="Sat",shipments9[[#This Row],[Day Name]]="Sun"),"Weekend","Weekday")</f>
        <v>Weekday</v>
      </c>
      <c r="H4916">
        <v>10203.75</v>
      </c>
      <c r="I4916">
        <v>729</v>
      </c>
      <c r="J4916" t="s">
        <v>172</v>
      </c>
      <c r="K4916" t="s">
        <v>8155</v>
      </c>
      <c r="L4916" t="s">
        <v>8156</v>
      </c>
      <c r="M4916">
        <v>2</v>
      </c>
      <c r="N4916" t="s">
        <v>8157</v>
      </c>
      <c r="O4916" s="4">
        <f>INDEX(products[Cost_per_box], MATCH(shipments9[[#This Row],[PID]], products[PID], 0))</f>
        <v>5.26</v>
      </c>
      <c r="P4916" s="4">
        <f>shipments9[[#This Row],[Boxes]]*shipments9[[#This Row],[Cost Per Box]]</f>
        <v>3834.54</v>
      </c>
      <c r="Q4916" s="4">
        <f>shipments9[[#This Row],[Amount]] -shipments9[[#This Row],[total cost]]</f>
        <v>6369.21</v>
      </c>
      <c r="R4916" s="4" t="str">
        <f>IF(shipments9[[#This Row],[Gross Profit]]&lt;0,"Loss","Profit")</f>
        <v>Profit</v>
      </c>
      <c r="S4916" s="9">
        <f>shipments9[[#This Row],[Gross Profit]]/shipments9[[#This Row],[Amount]]</f>
        <v>0.62420286659316426</v>
      </c>
      <c r="T4916" s="11">
        <f>shipments9[[#This Row],[Amount]]/shipments9[[#This Row],[Boxes]]</f>
        <v>13.996913580246913</v>
      </c>
    </row>
    <row r="4917" spans="1:20" hidden="1" x14ac:dyDescent="0.25">
      <c r="A4917" t="s">
        <v>5114</v>
      </c>
      <c r="B4917" t="s">
        <v>68</v>
      </c>
      <c r="C4917" t="s">
        <v>151</v>
      </c>
      <c r="D4917" t="s">
        <v>28</v>
      </c>
      <c r="E4917" s="1">
        <v>45357</v>
      </c>
      <c r="F4917" s="1" t="str">
        <f>TEXT(shipments9[[#This Row],[Shipdate]],"ddd")</f>
        <v>Wed</v>
      </c>
      <c r="G4917" s="1" t="str">
        <f>IF(OR(shipments9[[#This Row],[Day Name]]="Sat",shipments9[[#This Row],[Day Name]]="Sun"),"Weekend","Weekday")</f>
        <v>Weekday</v>
      </c>
      <c r="H4917">
        <v>4824</v>
      </c>
      <c r="I4917">
        <v>268</v>
      </c>
      <c r="J4917" t="s">
        <v>172</v>
      </c>
      <c r="K4917" t="s">
        <v>8155</v>
      </c>
      <c r="L4917" t="s">
        <v>8156</v>
      </c>
      <c r="M4917">
        <v>3</v>
      </c>
      <c r="N4917" t="s">
        <v>8164</v>
      </c>
      <c r="O4917" s="4">
        <f>INDEX(products[Cost_per_box], MATCH(shipments9[[#This Row],[PID]], products[PID], 0))</f>
        <v>12.41</v>
      </c>
      <c r="P4917" s="4">
        <f>shipments9[[#This Row],[Boxes]]*shipments9[[#This Row],[Cost Per Box]]</f>
        <v>3325.88</v>
      </c>
      <c r="Q4917" s="4">
        <f>shipments9[[#This Row],[Amount]] -shipments9[[#This Row],[total cost]]</f>
        <v>1498.12</v>
      </c>
      <c r="R4917" s="4" t="str">
        <f>IF(shipments9[[#This Row],[Gross Profit]]&lt;0,"Loss","Profit")</f>
        <v>Profit</v>
      </c>
      <c r="S4917" s="9">
        <f>shipments9[[#This Row],[Gross Profit]]/shipments9[[#This Row],[Amount]]</f>
        <v>0.31055555555555553</v>
      </c>
      <c r="T4917" s="11">
        <f>shipments9[[#This Row],[Amount]]/shipments9[[#This Row],[Boxes]]</f>
        <v>18</v>
      </c>
    </row>
    <row r="4918" spans="1:20" hidden="1" x14ac:dyDescent="0.25">
      <c r="A4918" t="s">
        <v>5115</v>
      </c>
      <c r="B4918" t="s">
        <v>68</v>
      </c>
      <c r="C4918" t="s">
        <v>153</v>
      </c>
      <c r="D4918" t="s">
        <v>28</v>
      </c>
      <c r="E4918" s="1">
        <v>45219</v>
      </c>
      <c r="F4918" s="1" t="str">
        <f>TEXT(shipments9[[#This Row],[Shipdate]],"ddd")</f>
        <v>Fri</v>
      </c>
      <c r="G4918" s="1" t="str">
        <f>IF(OR(shipments9[[#This Row],[Day Name]]="Sat",shipments9[[#This Row],[Day Name]]="Sun"),"Weekend","Weekday")</f>
        <v>Weekday</v>
      </c>
      <c r="H4918">
        <v>859.5</v>
      </c>
      <c r="I4918">
        <v>54</v>
      </c>
      <c r="J4918" t="s">
        <v>172</v>
      </c>
      <c r="K4918" t="s">
        <v>8151</v>
      </c>
      <c r="L4918" t="s">
        <v>8152</v>
      </c>
      <c r="M4918">
        <v>10</v>
      </c>
      <c r="N4918" t="s">
        <v>8153</v>
      </c>
      <c r="O4918" s="4">
        <f>INDEX(products[Cost_per_box], MATCH(shipments9[[#This Row],[PID]], products[PID], 0))</f>
        <v>9.57</v>
      </c>
      <c r="P4918" s="4">
        <f>shipments9[[#This Row],[Boxes]]*shipments9[[#This Row],[Cost Per Box]]</f>
        <v>516.78</v>
      </c>
      <c r="Q4918" s="4">
        <f>shipments9[[#This Row],[Amount]] -shipments9[[#This Row],[total cost]]</f>
        <v>342.72</v>
      </c>
      <c r="R4918" s="4" t="str">
        <f>IF(shipments9[[#This Row],[Gross Profit]]&lt;0,"Loss","Profit")</f>
        <v>Profit</v>
      </c>
      <c r="S4918" s="9">
        <f>shipments9[[#This Row],[Gross Profit]]/shipments9[[#This Row],[Amount]]</f>
        <v>0.39874345549738222</v>
      </c>
      <c r="T4918" s="11">
        <f>shipments9[[#This Row],[Amount]]/shipments9[[#This Row],[Boxes]]</f>
        <v>15.916666666666666</v>
      </c>
    </row>
    <row r="4919" spans="1:20" hidden="1" x14ac:dyDescent="0.25">
      <c r="A4919" t="s">
        <v>5116</v>
      </c>
      <c r="B4919" t="s">
        <v>68</v>
      </c>
      <c r="C4919" t="s">
        <v>163</v>
      </c>
      <c r="D4919" t="s">
        <v>28</v>
      </c>
      <c r="E4919" s="1">
        <v>45362</v>
      </c>
      <c r="F4919" s="1" t="str">
        <f>TEXT(shipments9[[#This Row],[Shipdate]],"ddd")</f>
        <v>Mon</v>
      </c>
      <c r="G4919" s="1" t="str">
        <f>IF(OR(shipments9[[#This Row],[Day Name]]="Sat",shipments9[[#This Row],[Day Name]]="Sun"),"Weekend","Weekday")</f>
        <v>Weekday</v>
      </c>
      <c r="H4919">
        <v>1633.5</v>
      </c>
      <c r="I4919">
        <v>149</v>
      </c>
      <c r="J4919" t="s">
        <v>172</v>
      </c>
      <c r="K4919" t="s">
        <v>8155</v>
      </c>
      <c r="L4919" t="s">
        <v>8156</v>
      </c>
      <c r="M4919">
        <v>3</v>
      </c>
      <c r="N4919" t="s">
        <v>8164</v>
      </c>
      <c r="O4919" s="4">
        <f>INDEX(products[Cost_per_box], MATCH(shipments9[[#This Row],[PID]], products[PID], 0))</f>
        <v>3.32</v>
      </c>
      <c r="P4919" s="4">
        <f>shipments9[[#This Row],[Boxes]]*shipments9[[#This Row],[Cost Per Box]]</f>
        <v>494.67999999999995</v>
      </c>
      <c r="Q4919" s="4">
        <f>shipments9[[#This Row],[Amount]] -shipments9[[#This Row],[total cost]]</f>
        <v>1138.8200000000002</v>
      </c>
      <c r="R4919" s="4" t="str">
        <f>IF(shipments9[[#This Row],[Gross Profit]]&lt;0,"Loss","Profit")</f>
        <v>Profit</v>
      </c>
      <c r="S4919" s="9">
        <f>shipments9[[#This Row],[Gross Profit]]/shipments9[[#This Row],[Amount]]</f>
        <v>0.69716559534741362</v>
      </c>
      <c r="T4919" s="11">
        <f>shipments9[[#This Row],[Amount]]/shipments9[[#This Row],[Boxes]]</f>
        <v>10.963087248322148</v>
      </c>
    </row>
    <row r="4920" spans="1:20" hidden="1" x14ac:dyDescent="0.25">
      <c r="A4920" t="s">
        <v>5117</v>
      </c>
      <c r="B4920" t="s">
        <v>68</v>
      </c>
      <c r="C4920" t="s">
        <v>124</v>
      </c>
      <c r="D4920" t="s">
        <v>28</v>
      </c>
      <c r="E4920" s="1">
        <v>45054</v>
      </c>
      <c r="F4920" s="1" t="str">
        <f>TEXT(shipments9[[#This Row],[Shipdate]],"ddd")</f>
        <v>Mon</v>
      </c>
      <c r="G4920" s="1" t="str">
        <f>IF(OR(shipments9[[#This Row],[Day Name]]="Sat",shipments9[[#This Row],[Day Name]]="Sun"),"Weekend","Weekday")</f>
        <v>Weekday</v>
      </c>
      <c r="H4920">
        <v>8124.75</v>
      </c>
      <c r="I4920">
        <v>625</v>
      </c>
      <c r="J4920" t="s">
        <v>172</v>
      </c>
      <c r="K4920" t="s">
        <v>8151</v>
      </c>
      <c r="L4920" t="s">
        <v>8154</v>
      </c>
      <c r="M4920">
        <v>5</v>
      </c>
      <c r="N4920" t="s">
        <v>201</v>
      </c>
      <c r="O4920" s="4">
        <f>INDEX(products[Cost_per_box], MATCH(shipments9[[#This Row],[PID]], products[PID], 0))</f>
        <v>7.48</v>
      </c>
      <c r="P4920" s="4">
        <f>shipments9[[#This Row],[Boxes]]*shipments9[[#This Row],[Cost Per Box]]</f>
        <v>4675</v>
      </c>
      <c r="Q4920" s="4">
        <f>shipments9[[#This Row],[Amount]] -shipments9[[#This Row],[total cost]]</f>
        <v>3449.75</v>
      </c>
      <c r="R4920" s="4" t="str">
        <f>IF(shipments9[[#This Row],[Gross Profit]]&lt;0,"Loss","Profit")</f>
        <v>Profit</v>
      </c>
      <c r="S4920" s="9">
        <f>shipments9[[#This Row],[Gross Profit]]/shipments9[[#This Row],[Amount]]</f>
        <v>0.42459767992861319</v>
      </c>
      <c r="T4920" s="11">
        <f>shipments9[[#This Row],[Amount]]/shipments9[[#This Row],[Boxes]]</f>
        <v>12.999599999999999</v>
      </c>
    </row>
    <row r="4921" spans="1:20" hidden="1" x14ac:dyDescent="0.25">
      <c r="A4921" t="s">
        <v>5118</v>
      </c>
      <c r="B4921" t="s">
        <v>68</v>
      </c>
      <c r="C4921" t="s">
        <v>126</v>
      </c>
      <c r="D4921" t="s">
        <v>28</v>
      </c>
      <c r="E4921" s="1">
        <v>45321</v>
      </c>
      <c r="F4921" s="1" t="str">
        <f>TEXT(shipments9[[#This Row],[Shipdate]],"ddd")</f>
        <v>Tue</v>
      </c>
      <c r="G4921" s="1" t="str">
        <f>IF(OR(shipments9[[#This Row],[Day Name]]="Sat",shipments9[[#This Row],[Day Name]]="Sun"),"Weekend","Weekday")</f>
        <v>Weekday</v>
      </c>
      <c r="H4921">
        <v>4689</v>
      </c>
      <c r="I4921">
        <v>361</v>
      </c>
      <c r="J4921" t="s">
        <v>172</v>
      </c>
      <c r="K4921" t="s">
        <v>8155</v>
      </c>
      <c r="L4921" t="s">
        <v>8156</v>
      </c>
      <c r="M4921">
        <v>1</v>
      </c>
      <c r="N4921" t="s">
        <v>8163</v>
      </c>
      <c r="O4921" s="4">
        <f>INDEX(products[Cost_per_box], MATCH(shipments9[[#This Row],[PID]], products[PID], 0))</f>
        <v>5.15</v>
      </c>
      <c r="P4921" s="4">
        <f>shipments9[[#This Row],[Boxes]]*shipments9[[#This Row],[Cost Per Box]]</f>
        <v>1859.15</v>
      </c>
      <c r="Q4921" s="4">
        <f>shipments9[[#This Row],[Amount]] -shipments9[[#This Row],[total cost]]</f>
        <v>2829.85</v>
      </c>
      <c r="R4921" s="4" t="str">
        <f>IF(shipments9[[#This Row],[Gross Profit]]&lt;0,"Loss","Profit")</f>
        <v>Profit</v>
      </c>
      <c r="S4921" s="9">
        <f>shipments9[[#This Row],[Gross Profit]]/shipments9[[#This Row],[Amount]]</f>
        <v>0.60350821070590743</v>
      </c>
      <c r="T4921" s="11">
        <f>shipments9[[#This Row],[Amount]]/shipments9[[#This Row],[Boxes]]</f>
        <v>12.988919667590027</v>
      </c>
    </row>
    <row r="4922" spans="1:20" hidden="1" x14ac:dyDescent="0.25">
      <c r="A4922" t="s">
        <v>5119</v>
      </c>
      <c r="B4922" t="s">
        <v>68</v>
      </c>
      <c r="C4922" t="s">
        <v>135</v>
      </c>
      <c r="D4922" t="s">
        <v>28</v>
      </c>
      <c r="E4922" s="1">
        <v>45189</v>
      </c>
      <c r="F4922" s="1" t="str">
        <f>TEXT(shipments9[[#This Row],[Shipdate]],"ddd")</f>
        <v>Wed</v>
      </c>
      <c r="G4922" s="1" t="str">
        <f>IF(OR(shipments9[[#This Row],[Day Name]]="Sat",shipments9[[#This Row],[Day Name]]="Sun"),"Weekend","Weekday")</f>
        <v>Weekday</v>
      </c>
      <c r="H4922">
        <v>6232.5</v>
      </c>
      <c r="I4922">
        <v>240</v>
      </c>
      <c r="J4922" t="s">
        <v>172</v>
      </c>
      <c r="K4922" t="s">
        <v>8151</v>
      </c>
      <c r="L4922" t="s">
        <v>8160</v>
      </c>
      <c r="M4922">
        <v>9</v>
      </c>
      <c r="N4922" t="s">
        <v>8167</v>
      </c>
      <c r="O4922" s="4">
        <f>INDEX(products[Cost_per_box], MATCH(shipments9[[#This Row],[PID]], products[PID], 0))</f>
        <v>9.94</v>
      </c>
      <c r="P4922" s="4">
        <f>shipments9[[#This Row],[Boxes]]*shipments9[[#This Row],[Cost Per Box]]</f>
        <v>2385.6</v>
      </c>
      <c r="Q4922" s="4">
        <f>shipments9[[#This Row],[Amount]] -shipments9[[#This Row],[total cost]]</f>
        <v>3846.9</v>
      </c>
      <c r="R4922" s="4" t="str">
        <f>IF(shipments9[[#This Row],[Gross Profit]]&lt;0,"Loss","Profit")</f>
        <v>Profit</v>
      </c>
      <c r="S4922" s="9">
        <f>shipments9[[#This Row],[Gross Profit]]/shipments9[[#This Row],[Amount]]</f>
        <v>0.61723225030084239</v>
      </c>
      <c r="T4922" s="11">
        <f>shipments9[[#This Row],[Amount]]/shipments9[[#This Row],[Boxes]]</f>
        <v>25.96875</v>
      </c>
    </row>
    <row r="4923" spans="1:20" hidden="1" x14ac:dyDescent="0.25">
      <c r="A4923" t="s">
        <v>5120</v>
      </c>
      <c r="B4923" t="s">
        <v>68</v>
      </c>
      <c r="C4923" t="s">
        <v>143</v>
      </c>
      <c r="D4923" t="s">
        <v>28</v>
      </c>
      <c r="E4923" s="1">
        <v>45204</v>
      </c>
      <c r="F4923" s="1" t="str">
        <f>TEXT(shipments9[[#This Row],[Shipdate]],"ddd")</f>
        <v>Thu</v>
      </c>
      <c r="G4923" s="1" t="str">
        <f>IF(OR(shipments9[[#This Row],[Day Name]]="Sat",shipments9[[#This Row],[Day Name]]="Sun"),"Weekend","Weekday")</f>
        <v>Weekday</v>
      </c>
      <c r="H4923">
        <v>3285</v>
      </c>
      <c r="I4923">
        <v>173</v>
      </c>
      <c r="J4923" t="s">
        <v>172</v>
      </c>
      <c r="K4923" t="s">
        <v>8151</v>
      </c>
      <c r="L4923" t="s">
        <v>8152</v>
      </c>
      <c r="M4923">
        <v>10</v>
      </c>
      <c r="N4923" t="s">
        <v>8153</v>
      </c>
      <c r="O4923" s="4">
        <f>INDEX(products[Cost_per_box], MATCH(shipments9[[#This Row],[PID]], products[PID], 0))</f>
        <v>10.23</v>
      </c>
      <c r="P4923" s="4">
        <f>shipments9[[#This Row],[Boxes]]*shipments9[[#This Row],[Cost Per Box]]</f>
        <v>1769.79</v>
      </c>
      <c r="Q4923" s="4">
        <f>shipments9[[#This Row],[Amount]] -shipments9[[#This Row],[total cost]]</f>
        <v>1515.21</v>
      </c>
      <c r="R4923" s="4" t="str">
        <f>IF(shipments9[[#This Row],[Gross Profit]]&lt;0,"Loss","Profit")</f>
        <v>Profit</v>
      </c>
      <c r="S4923" s="9">
        <f>shipments9[[#This Row],[Gross Profit]]/shipments9[[#This Row],[Amount]]</f>
        <v>0.4612511415525114</v>
      </c>
      <c r="T4923" s="11">
        <f>shipments9[[#This Row],[Amount]]/shipments9[[#This Row],[Boxes]]</f>
        <v>18.98843930635838</v>
      </c>
    </row>
    <row r="4924" spans="1:20" hidden="1" x14ac:dyDescent="0.25">
      <c r="A4924" t="s">
        <v>5121</v>
      </c>
      <c r="B4924" t="s">
        <v>68</v>
      </c>
      <c r="C4924" t="s">
        <v>151</v>
      </c>
      <c r="D4924" t="s">
        <v>28</v>
      </c>
      <c r="E4924" s="1">
        <v>45393</v>
      </c>
      <c r="F4924" s="1" t="str">
        <f>TEXT(shipments9[[#This Row],[Shipdate]],"ddd")</f>
        <v>Thu</v>
      </c>
      <c r="G4924" s="1" t="str">
        <f>IF(OR(shipments9[[#This Row],[Day Name]]="Sat",shipments9[[#This Row],[Day Name]]="Sun"),"Weekend","Weekday")</f>
        <v>Weekday</v>
      </c>
      <c r="H4924">
        <v>5422.5</v>
      </c>
      <c r="I4924">
        <v>319</v>
      </c>
      <c r="J4924" t="s">
        <v>172</v>
      </c>
      <c r="K4924" t="s">
        <v>8155</v>
      </c>
      <c r="L4924" t="s">
        <v>8154</v>
      </c>
      <c r="M4924">
        <v>4</v>
      </c>
      <c r="N4924" t="s">
        <v>8158</v>
      </c>
      <c r="O4924" s="4">
        <f>INDEX(products[Cost_per_box], MATCH(shipments9[[#This Row],[PID]], products[PID], 0))</f>
        <v>12.41</v>
      </c>
      <c r="P4924" s="4">
        <f>shipments9[[#This Row],[Boxes]]*shipments9[[#This Row],[Cost Per Box]]</f>
        <v>3958.79</v>
      </c>
      <c r="Q4924" s="4">
        <f>shipments9[[#This Row],[Amount]] -shipments9[[#This Row],[total cost]]</f>
        <v>1463.71</v>
      </c>
      <c r="R4924" s="4" t="str">
        <f>IF(shipments9[[#This Row],[Gross Profit]]&lt;0,"Loss","Profit")</f>
        <v>Profit</v>
      </c>
      <c r="S4924" s="9">
        <f>shipments9[[#This Row],[Gross Profit]]/shipments9[[#This Row],[Amount]]</f>
        <v>0.26993268787459662</v>
      </c>
      <c r="T4924" s="11">
        <f>shipments9[[#This Row],[Amount]]/shipments9[[#This Row],[Boxes]]</f>
        <v>16.998432601880879</v>
      </c>
    </row>
    <row r="4925" spans="1:20" hidden="1" x14ac:dyDescent="0.25">
      <c r="A4925" t="s">
        <v>5122</v>
      </c>
      <c r="B4925" t="s">
        <v>68</v>
      </c>
      <c r="C4925" t="s">
        <v>141</v>
      </c>
      <c r="D4925" t="s">
        <v>28</v>
      </c>
      <c r="E4925" s="1">
        <v>45231</v>
      </c>
      <c r="F4925" s="1" t="str">
        <f>TEXT(shipments9[[#This Row],[Shipdate]],"ddd")</f>
        <v>Wed</v>
      </c>
      <c r="G4925" s="1" t="str">
        <f>IF(OR(shipments9[[#This Row],[Day Name]]="Sat",shipments9[[#This Row],[Day Name]]="Sun"),"Weekend","Weekday")</f>
        <v>Weekday</v>
      </c>
      <c r="H4925">
        <v>528.75</v>
      </c>
      <c r="I4925">
        <v>36</v>
      </c>
      <c r="J4925" t="s">
        <v>172</v>
      </c>
      <c r="K4925" t="s">
        <v>8151</v>
      </c>
      <c r="L4925" t="s">
        <v>8152</v>
      </c>
      <c r="M4925">
        <v>11</v>
      </c>
      <c r="N4925" t="s">
        <v>8165</v>
      </c>
      <c r="O4925" s="4">
        <f>INDEX(products[Cost_per_box], MATCH(shipments9[[#This Row],[PID]], products[PID], 0))</f>
        <v>8.2200000000000006</v>
      </c>
      <c r="P4925" s="4">
        <f>shipments9[[#This Row],[Boxes]]*shipments9[[#This Row],[Cost Per Box]]</f>
        <v>295.92</v>
      </c>
      <c r="Q4925" s="4">
        <f>shipments9[[#This Row],[Amount]] -shipments9[[#This Row],[total cost]]</f>
        <v>232.82999999999998</v>
      </c>
      <c r="R4925" s="4" t="str">
        <f>IF(shipments9[[#This Row],[Gross Profit]]&lt;0,"Loss","Profit")</f>
        <v>Profit</v>
      </c>
      <c r="S4925" s="9">
        <f>shipments9[[#This Row],[Gross Profit]]/shipments9[[#This Row],[Amount]]</f>
        <v>0.44034042553191488</v>
      </c>
      <c r="T4925" s="11">
        <f>shipments9[[#This Row],[Amount]]/shipments9[[#This Row],[Boxes]]</f>
        <v>14.6875</v>
      </c>
    </row>
    <row r="4926" spans="1:20" hidden="1" x14ac:dyDescent="0.25">
      <c r="A4926" t="s">
        <v>5123</v>
      </c>
      <c r="B4926" t="s">
        <v>68</v>
      </c>
      <c r="C4926" t="s">
        <v>143</v>
      </c>
      <c r="D4926" t="s">
        <v>28</v>
      </c>
      <c r="E4926" s="1">
        <v>45425</v>
      </c>
      <c r="F4926" s="1" t="str">
        <f>TEXT(shipments9[[#This Row],[Shipdate]],"ddd")</f>
        <v>Mon</v>
      </c>
      <c r="G4926" s="1" t="str">
        <f>IF(OR(shipments9[[#This Row],[Day Name]]="Sat",shipments9[[#This Row],[Day Name]]="Sun"),"Weekend","Weekday")</f>
        <v>Weekday</v>
      </c>
      <c r="H4926">
        <v>4986</v>
      </c>
      <c r="I4926">
        <v>238</v>
      </c>
      <c r="J4926" t="s">
        <v>172</v>
      </c>
      <c r="K4926" t="s">
        <v>8155</v>
      </c>
      <c r="L4926" t="s">
        <v>8154</v>
      </c>
      <c r="M4926">
        <v>5</v>
      </c>
      <c r="N4926" t="s">
        <v>201</v>
      </c>
      <c r="O4926" s="4">
        <f>INDEX(products[Cost_per_box], MATCH(shipments9[[#This Row],[PID]], products[PID], 0))</f>
        <v>10.23</v>
      </c>
      <c r="P4926" s="4">
        <f>shipments9[[#This Row],[Boxes]]*shipments9[[#This Row],[Cost Per Box]]</f>
        <v>2434.7400000000002</v>
      </c>
      <c r="Q4926" s="4">
        <f>shipments9[[#This Row],[Amount]] -shipments9[[#This Row],[total cost]]</f>
        <v>2551.2599999999998</v>
      </c>
      <c r="R4926" s="4" t="str">
        <f>IF(shipments9[[#This Row],[Gross Profit]]&lt;0,"Loss","Profit")</f>
        <v>Profit</v>
      </c>
      <c r="S4926" s="9">
        <f>shipments9[[#This Row],[Gross Profit]]/shipments9[[#This Row],[Amount]]</f>
        <v>0.51168471720818287</v>
      </c>
      <c r="T4926" s="11">
        <f>shipments9[[#This Row],[Amount]]/shipments9[[#This Row],[Boxes]]</f>
        <v>20.949579831932773</v>
      </c>
    </row>
    <row r="4927" spans="1:20" hidden="1" x14ac:dyDescent="0.25">
      <c r="A4927" t="s">
        <v>5124</v>
      </c>
      <c r="B4927" t="s">
        <v>68</v>
      </c>
      <c r="C4927" t="s">
        <v>145</v>
      </c>
      <c r="D4927" t="s">
        <v>28</v>
      </c>
      <c r="E4927" s="1">
        <v>45411</v>
      </c>
      <c r="F4927" s="1" t="str">
        <f>TEXT(shipments9[[#This Row],[Shipdate]],"ddd")</f>
        <v>Mon</v>
      </c>
      <c r="G4927" s="1" t="str">
        <f>IF(OR(shipments9[[#This Row],[Day Name]]="Sat",shipments9[[#This Row],[Day Name]]="Sun"),"Weekend","Weekday")</f>
        <v>Weekday</v>
      </c>
      <c r="H4927">
        <v>4383</v>
      </c>
      <c r="I4927">
        <v>314</v>
      </c>
      <c r="J4927" t="s">
        <v>172</v>
      </c>
      <c r="K4927" t="s">
        <v>8155</v>
      </c>
      <c r="L4927" t="s">
        <v>8154</v>
      </c>
      <c r="M4927">
        <v>4</v>
      </c>
      <c r="N4927" t="s">
        <v>8158</v>
      </c>
      <c r="O4927" s="4">
        <f>INDEX(products[Cost_per_box], MATCH(shipments9[[#This Row],[PID]], products[PID], 0))</f>
        <v>4.74</v>
      </c>
      <c r="P4927" s="4">
        <f>shipments9[[#This Row],[Boxes]]*shipments9[[#This Row],[Cost Per Box]]</f>
        <v>1488.3600000000001</v>
      </c>
      <c r="Q4927" s="4">
        <f>shipments9[[#This Row],[Amount]] -shipments9[[#This Row],[total cost]]</f>
        <v>2894.64</v>
      </c>
      <c r="R4927" s="4" t="str">
        <f>IF(shipments9[[#This Row],[Gross Profit]]&lt;0,"Loss","Profit")</f>
        <v>Profit</v>
      </c>
      <c r="S4927" s="9">
        <f>shipments9[[#This Row],[Gross Profit]]/shipments9[[#This Row],[Amount]]</f>
        <v>0.66042436687200545</v>
      </c>
      <c r="T4927" s="11">
        <f>shipments9[[#This Row],[Amount]]/shipments9[[#This Row],[Boxes]]</f>
        <v>13.95859872611465</v>
      </c>
    </row>
    <row r="4928" spans="1:20" hidden="1" x14ac:dyDescent="0.25">
      <c r="A4928" t="s">
        <v>5125</v>
      </c>
      <c r="B4928" t="s">
        <v>68</v>
      </c>
      <c r="C4928" t="s">
        <v>149</v>
      </c>
      <c r="D4928" t="s">
        <v>28</v>
      </c>
      <c r="E4928" s="1">
        <v>45114</v>
      </c>
      <c r="F4928" s="1" t="str">
        <f>TEXT(shipments9[[#This Row],[Shipdate]],"ddd")</f>
        <v>Fri</v>
      </c>
      <c r="G4928" s="1" t="str">
        <f>IF(OR(shipments9[[#This Row],[Day Name]]="Sat",shipments9[[#This Row],[Day Name]]="Sun"),"Weekend","Weekday")</f>
        <v>Weekday</v>
      </c>
      <c r="H4928">
        <v>7886.25</v>
      </c>
      <c r="I4928">
        <v>439</v>
      </c>
      <c r="J4928" t="s">
        <v>172</v>
      </c>
      <c r="K4928" t="s">
        <v>8151</v>
      </c>
      <c r="L4928" t="s">
        <v>8160</v>
      </c>
      <c r="M4928">
        <v>7</v>
      </c>
      <c r="N4928" t="s">
        <v>8161</v>
      </c>
      <c r="O4928" s="4">
        <f>INDEX(products[Cost_per_box], MATCH(shipments9[[#This Row],[PID]], products[PID], 0))</f>
        <v>6.43</v>
      </c>
      <c r="P4928" s="4">
        <f>shipments9[[#This Row],[Boxes]]*shipments9[[#This Row],[Cost Per Box]]</f>
        <v>2822.77</v>
      </c>
      <c r="Q4928" s="4">
        <f>shipments9[[#This Row],[Amount]] -shipments9[[#This Row],[total cost]]</f>
        <v>5063.4799999999996</v>
      </c>
      <c r="R4928" s="4" t="str">
        <f>IF(shipments9[[#This Row],[Gross Profit]]&lt;0,"Loss","Profit")</f>
        <v>Profit</v>
      </c>
      <c r="S4928" s="9">
        <f>shipments9[[#This Row],[Gross Profit]]/shipments9[[#This Row],[Amount]]</f>
        <v>0.642064352512284</v>
      </c>
      <c r="T4928" s="11">
        <f>shipments9[[#This Row],[Amount]]/shipments9[[#This Row],[Boxes]]</f>
        <v>17.964123006833713</v>
      </c>
    </row>
    <row r="4929" spans="1:20" hidden="1" x14ac:dyDescent="0.25">
      <c r="A4929" t="s">
        <v>5126</v>
      </c>
      <c r="B4929" t="s">
        <v>68</v>
      </c>
      <c r="C4929" t="s">
        <v>155</v>
      </c>
      <c r="D4929" t="s">
        <v>28</v>
      </c>
      <c r="E4929" s="1">
        <v>44971</v>
      </c>
      <c r="F4929" s="1" t="str">
        <f>TEXT(shipments9[[#This Row],[Shipdate]],"ddd")</f>
        <v>Tue</v>
      </c>
      <c r="G4929" s="1" t="str">
        <f>IF(OR(shipments9[[#This Row],[Day Name]]="Sat",shipments9[[#This Row],[Day Name]]="Sun"),"Weekend","Weekday")</f>
        <v>Weekday</v>
      </c>
      <c r="H4929">
        <v>7056</v>
      </c>
      <c r="I4929">
        <v>706</v>
      </c>
      <c r="J4929" t="s">
        <v>172</v>
      </c>
      <c r="K4929" t="s">
        <v>8151</v>
      </c>
      <c r="L4929" t="s">
        <v>8156</v>
      </c>
      <c r="M4929">
        <v>2</v>
      </c>
      <c r="N4929" t="s">
        <v>8157</v>
      </c>
      <c r="O4929" s="4">
        <f>INDEX(products[Cost_per_box], MATCH(shipments9[[#This Row],[PID]], products[PID], 0))</f>
        <v>8.43</v>
      </c>
      <c r="P4929" s="4">
        <f>shipments9[[#This Row],[Boxes]]*shipments9[[#This Row],[Cost Per Box]]</f>
        <v>5951.58</v>
      </c>
      <c r="Q4929" s="4">
        <f>shipments9[[#This Row],[Amount]] -shipments9[[#This Row],[total cost]]</f>
        <v>1104.42</v>
      </c>
      <c r="R4929" s="4" t="str">
        <f>IF(shipments9[[#This Row],[Gross Profit]]&lt;0,"Loss","Profit")</f>
        <v>Profit</v>
      </c>
      <c r="S4929" s="9">
        <f>shipments9[[#This Row],[Gross Profit]]/shipments9[[#This Row],[Amount]]</f>
        <v>0.15652210884353743</v>
      </c>
      <c r="T4929" s="11">
        <f>shipments9[[#This Row],[Amount]]/shipments9[[#This Row],[Boxes]]</f>
        <v>9.9943342776203963</v>
      </c>
    </row>
    <row r="4930" spans="1:20" hidden="1" x14ac:dyDescent="0.25">
      <c r="A4930" t="s">
        <v>5127</v>
      </c>
      <c r="B4930" t="s">
        <v>68</v>
      </c>
      <c r="C4930" t="s">
        <v>159</v>
      </c>
      <c r="D4930" t="s">
        <v>28</v>
      </c>
      <c r="E4930" s="1">
        <v>45352</v>
      </c>
      <c r="F4930" s="1" t="str">
        <f>TEXT(shipments9[[#This Row],[Shipdate]],"ddd")</f>
        <v>Fri</v>
      </c>
      <c r="G4930" s="1" t="str">
        <f>IF(OR(shipments9[[#This Row],[Day Name]]="Sat",shipments9[[#This Row],[Day Name]]="Sun"),"Weekend","Weekday")</f>
        <v>Weekday</v>
      </c>
      <c r="H4930">
        <v>6486.75</v>
      </c>
      <c r="I4930">
        <v>224</v>
      </c>
      <c r="J4930" t="s">
        <v>172</v>
      </c>
      <c r="K4930" t="s">
        <v>8155</v>
      </c>
      <c r="L4930" t="s">
        <v>8156</v>
      </c>
      <c r="M4930">
        <v>3</v>
      </c>
      <c r="N4930" t="s">
        <v>8164</v>
      </c>
      <c r="O4930" s="4">
        <f>INDEX(products[Cost_per_box], MATCH(shipments9[[#This Row],[PID]], products[PID], 0))</f>
        <v>5.04</v>
      </c>
      <c r="P4930" s="4">
        <f>shipments9[[#This Row],[Boxes]]*shipments9[[#This Row],[Cost Per Box]]</f>
        <v>1128.96</v>
      </c>
      <c r="Q4930" s="4">
        <f>shipments9[[#This Row],[Amount]] -shipments9[[#This Row],[total cost]]</f>
        <v>5357.79</v>
      </c>
      <c r="R4930" s="4" t="str">
        <f>IF(shipments9[[#This Row],[Gross Profit]]&lt;0,"Loss","Profit")</f>
        <v>Profit</v>
      </c>
      <c r="S4930" s="9">
        <f>shipments9[[#This Row],[Gross Profit]]/shipments9[[#This Row],[Amount]]</f>
        <v>0.82595907041276451</v>
      </c>
      <c r="T4930" s="11">
        <f>shipments9[[#This Row],[Amount]]/shipments9[[#This Row],[Boxes]]</f>
        <v>28.958705357142858</v>
      </c>
    </row>
    <row r="4931" spans="1:20" hidden="1" x14ac:dyDescent="0.25">
      <c r="A4931" t="s">
        <v>5128</v>
      </c>
      <c r="B4931" t="s">
        <v>68</v>
      </c>
      <c r="C4931" t="s">
        <v>159</v>
      </c>
      <c r="D4931" t="s">
        <v>28</v>
      </c>
      <c r="E4931" s="1">
        <v>45106</v>
      </c>
      <c r="F4931" s="1" t="str">
        <f>TEXT(shipments9[[#This Row],[Shipdate]],"ddd")</f>
        <v>Thu</v>
      </c>
      <c r="G4931" s="1" t="str">
        <f>IF(OR(shipments9[[#This Row],[Day Name]]="Sat",shipments9[[#This Row],[Day Name]]="Sun"),"Weekend","Weekday")</f>
        <v>Weekday</v>
      </c>
      <c r="H4931">
        <v>8979.75</v>
      </c>
      <c r="I4931">
        <v>310</v>
      </c>
      <c r="J4931" t="s">
        <v>172</v>
      </c>
      <c r="K4931" t="s">
        <v>8151</v>
      </c>
      <c r="L4931" t="s">
        <v>8154</v>
      </c>
      <c r="M4931">
        <v>6</v>
      </c>
      <c r="N4931" t="s">
        <v>8159</v>
      </c>
      <c r="O4931" s="4">
        <f>INDEX(products[Cost_per_box], MATCH(shipments9[[#This Row],[PID]], products[PID], 0))</f>
        <v>5.04</v>
      </c>
      <c r="P4931" s="4">
        <f>shipments9[[#This Row],[Boxes]]*shipments9[[#This Row],[Cost Per Box]]</f>
        <v>1562.4</v>
      </c>
      <c r="Q4931" s="4">
        <f>shipments9[[#This Row],[Amount]] -shipments9[[#This Row],[total cost]]</f>
        <v>7417.35</v>
      </c>
      <c r="R4931" s="4" t="str">
        <f>IF(shipments9[[#This Row],[Gross Profit]]&lt;0,"Loss","Profit")</f>
        <v>Profit</v>
      </c>
      <c r="S4931" s="9">
        <f>shipments9[[#This Row],[Gross Profit]]/shipments9[[#This Row],[Amount]]</f>
        <v>0.82600851916812834</v>
      </c>
      <c r="T4931" s="11">
        <f>shipments9[[#This Row],[Amount]]/shipments9[[#This Row],[Boxes]]</f>
        <v>28.966935483870969</v>
      </c>
    </row>
    <row r="4932" spans="1:20" x14ac:dyDescent="0.25">
      <c r="A4932" t="s">
        <v>5129</v>
      </c>
      <c r="B4932" t="s">
        <v>68</v>
      </c>
      <c r="C4932" t="s">
        <v>155</v>
      </c>
      <c r="D4932" t="s">
        <v>28</v>
      </c>
      <c r="E4932" s="1">
        <v>45383</v>
      </c>
      <c r="F4932" s="1" t="str">
        <f>TEXT(shipments9[[#This Row],[Shipdate]],"ddd")</f>
        <v>Mon</v>
      </c>
      <c r="G4932" s="1" t="str">
        <f>IF(OR(shipments9[[#This Row],[Day Name]]="Sat",shipments9[[#This Row],[Day Name]]="Sun"),"Weekend","Weekday")</f>
        <v>Weekday</v>
      </c>
      <c r="H4932">
        <v>13475.25</v>
      </c>
      <c r="I4932">
        <v>1685</v>
      </c>
      <c r="J4932" t="s">
        <v>172</v>
      </c>
      <c r="K4932" t="s">
        <v>8155</v>
      </c>
      <c r="L4932" t="s">
        <v>8154</v>
      </c>
      <c r="M4932">
        <v>4</v>
      </c>
      <c r="N4932" t="s">
        <v>8158</v>
      </c>
      <c r="O4932" s="4">
        <f>INDEX(products[Cost_per_box], MATCH(shipments9[[#This Row],[PID]], products[PID], 0))</f>
        <v>8.43</v>
      </c>
      <c r="P4932" s="4">
        <f>shipments9[[#This Row],[Boxes]]*shipments9[[#This Row],[Cost Per Box]]</f>
        <v>14204.55</v>
      </c>
      <c r="Q4932" s="4">
        <f>shipments9[[#This Row],[Amount]] -shipments9[[#This Row],[total cost]]</f>
        <v>-729.29999999999927</v>
      </c>
      <c r="R4932" s="4" t="str">
        <f>IF(shipments9[[#This Row],[Gross Profit]]&lt;0,"Loss","Profit")</f>
        <v>Loss</v>
      </c>
      <c r="S4932" s="9">
        <f>shipments9[[#This Row],[Gross Profit]]/shipments9[[#This Row],[Amount]]</f>
        <v>-5.4121444871152613E-2</v>
      </c>
      <c r="T4932" s="11">
        <f>shipments9[[#This Row],[Amount]]/shipments9[[#This Row],[Boxes]]</f>
        <v>7.9971810089020767</v>
      </c>
    </row>
    <row r="4933" spans="1:20" hidden="1" x14ac:dyDescent="0.25">
      <c r="A4933" t="s">
        <v>5130</v>
      </c>
      <c r="B4933" t="s">
        <v>68</v>
      </c>
      <c r="C4933" t="s">
        <v>157</v>
      </c>
      <c r="D4933" t="s">
        <v>28</v>
      </c>
      <c r="E4933" s="1">
        <v>45251</v>
      </c>
      <c r="F4933" s="1" t="str">
        <f>TEXT(shipments9[[#This Row],[Shipdate]],"ddd")</f>
        <v>Tue</v>
      </c>
      <c r="G4933" s="1" t="str">
        <f>IF(OR(shipments9[[#This Row],[Day Name]]="Sat",shipments9[[#This Row],[Day Name]]="Sun"),"Weekend","Weekday")</f>
        <v>Weekday</v>
      </c>
      <c r="H4933">
        <v>1289.25</v>
      </c>
      <c r="I4933">
        <v>162</v>
      </c>
      <c r="J4933" t="s">
        <v>172</v>
      </c>
      <c r="K4933" t="s">
        <v>8151</v>
      </c>
      <c r="L4933" t="s">
        <v>8152</v>
      </c>
      <c r="M4933">
        <v>11</v>
      </c>
      <c r="N4933" t="s">
        <v>8165</v>
      </c>
      <c r="O4933" s="4">
        <f>INDEX(products[Cost_per_box], MATCH(shipments9[[#This Row],[PID]], products[PID], 0))</f>
        <v>6.8</v>
      </c>
      <c r="P4933" s="4">
        <f>shipments9[[#This Row],[Boxes]]*shipments9[[#This Row],[Cost Per Box]]</f>
        <v>1101.5999999999999</v>
      </c>
      <c r="Q4933" s="4">
        <f>shipments9[[#This Row],[Amount]] -shipments9[[#This Row],[total cost]]</f>
        <v>187.65000000000009</v>
      </c>
      <c r="R4933" s="4" t="str">
        <f>IF(shipments9[[#This Row],[Gross Profit]]&lt;0,"Loss","Profit")</f>
        <v>Profit</v>
      </c>
      <c r="S4933" s="9">
        <f>shipments9[[#This Row],[Gross Profit]]/shipments9[[#This Row],[Amount]]</f>
        <v>0.14554973821989536</v>
      </c>
      <c r="T4933" s="11">
        <f>shipments9[[#This Row],[Amount]]/shipments9[[#This Row],[Boxes]]</f>
        <v>7.958333333333333</v>
      </c>
    </row>
    <row r="4934" spans="1:20" hidden="1" x14ac:dyDescent="0.25">
      <c r="A4934" t="s">
        <v>5131</v>
      </c>
      <c r="B4934" t="s">
        <v>68</v>
      </c>
      <c r="C4934" t="s">
        <v>121</v>
      </c>
      <c r="D4934" t="s">
        <v>28</v>
      </c>
      <c r="E4934" s="1">
        <v>45169</v>
      </c>
      <c r="F4934" s="1" t="str">
        <f>TEXT(shipments9[[#This Row],[Shipdate]],"ddd")</f>
        <v>Thu</v>
      </c>
      <c r="G4934" s="1" t="str">
        <f>IF(OR(shipments9[[#This Row],[Day Name]]="Sat",shipments9[[#This Row],[Day Name]]="Sun"),"Weekend","Weekday")</f>
        <v>Weekday</v>
      </c>
      <c r="H4934">
        <v>740.25</v>
      </c>
      <c r="I4934">
        <v>47</v>
      </c>
      <c r="J4934" t="s">
        <v>172</v>
      </c>
      <c r="K4934" t="s">
        <v>8151</v>
      </c>
      <c r="L4934" t="s">
        <v>8160</v>
      </c>
      <c r="M4934">
        <v>8</v>
      </c>
      <c r="N4934" t="s">
        <v>8162</v>
      </c>
      <c r="O4934" s="4">
        <f>INDEX(products[Cost_per_box], MATCH(shipments9[[#This Row],[PID]], products[PID], 0))</f>
        <v>5.26</v>
      </c>
      <c r="P4934" s="4">
        <f>shipments9[[#This Row],[Boxes]]*shipments9[[#This Row],[Cost Per Box]]</f>
        <v>247.22</v>
      </c>
      <c r="Q4934" s="4">
        <f>shipments9[[#This Row],[Amount]] -shipments9[[#This Row],[total cost]]</f>
        <v>493.03</v>
      </c>
      <c r="R4934" s="4" t="str">
        <f>IF(shipments9[[#This Row],[Gross Profit]]&lt;0,"Loss","Profit")</f>
        <v>Profit</v>
      </c>
      <c r="S4934" s="9">
        <f>shipments9[[#This Row],[Gross Profit]]/shipments9[[#This Row],[Amount]]</f>
        <v>0.66603174603174597</v>
      </c>
      <c r="T4934" s="11">
        <f>shipments9[[#This Row],[Amount]]/shipments9[[#This Row],[Boxes]]</f>
        <v>15.75</v>
      </c>
    </row>
    <row r="4935" spans="1:20" hidden="1" x14ac:dyDescent="0.25">
      <c r="A4935" t="s">
        <v>5132</v>
      </c>
      <c r="B4935" t="s">
        <v>68</v>
      </c>
      <c r="C4935" t="s">
        <v>126</v>
      </c>
      <c r="D4935" t="s">
        <v>28</v>
      </c>
      <c r="E4935" s="1">
        <v>45244</v>
      </c>
      <c r="F4935" s="1" t="str">
        <f>TEXT(shipments9[[#This Row],[Shipdate]],"ddd")</f>
        <v>Tue</v>
      </c>
      <c r="G4935" s="1" t="str">
        <f>IF(OR(shipments9[[#This Row],[Day Name]]="Sat",shipments9[[#This Row],[Day Name]]="Sun"),"Weekend","Weekday")</f>
        <v>Weekday</v>
      </c>
      <c r="H4935">
        <v>4518</v>
      </c>
      <c r="I4935">
        <v>452</v>
      </c>
      <c r="J4935" t="s">
        <v>172</v>
      </c>
      <c r="K4935" t="s">
        <v>8151</v>
      </c>
      <c r="L4935" t="s">
        <v>8152</v>
      </c>
      <c r="M4935">
        <v>11</v>
      </c>
      <c r="N4935" t="s">
        <v>8165</v>
      </c>
      <c r="O4935" s="4">
        <f>INDEX(products[Cost_per_box], MATCH(shipments9[[#This Row],[PID]], products[PID], 0))</f>
        <v>5.15</v>
      </c>
      <c r="P4935" s="4">
        <f>shipments9[[#This Row],[Boxes]]*shipments9[[#This Row],[Cost Per Box]]</f>
        <v>2327.8000000000002</v>
      </c>
      <c r="Q4935" s="4">
        <f>shipments9[[#This Row],[Amount]] -shipments9[[#This Row],[total cost]]</f>
        <v>2190.1999999999998</v>
      </c>
      <c r="R4935" s="4" t="str">
        <f>IF(shipments9[[#This Row],[Gross Profit]]&lt;0,"Loss","Profit")</f>
        <v>Profit</v>
      </c>
      <c r="S4935" s="9">
        <f>shipments9[[#This Row],[Gross Profit]]/shipments9[[#This Row],[Amount]]</f>
        <v>0.48477202301903494</v>
      </c>
      <c r="T4935" s="11">
        <f>shipments9[[#This Row],[Amount]]/shipments9[[#This Row],[Boxes]]</f>
        <v>9.9955752212389388</v>
      </c>
    </row>
    <row r="4936" spans="1:20" hidden="1" x14ac:dyDescent="0.25">
      <c r="A4936" t="s">
        <v>5133</v>
      </c>
      <c r="B4936" t="s">
        <v>68</v>
      </c>
      <c r="C4936" t="s">
        <v>135</v>
      </c>
      <c r="D4936" t="s">
        <v>28</v>
      </c>
      <c r="E4936" s="1">
        <v>45034</v>
      </c>
      <c r="F4936" s="1" t="str">
        <f>TEXT(shipments9[[#This Row],[Shipdate]],"ddd")</f>
        <v>Tue</v>
      </c>
      <c r="G4936" s="1" t="str">
        <f>IF(OR(shipments9[[#This Row],[Day Name]]="Sat",shipments9[[#This Row],[Day Name]]="Sun"),"Weekend","Weekday")</f>
        <v>Weekday</v>
      </c>
      <c r="H4936">
        <v>5789.25</v>
      </c>
      <c r="I4936">
        <v>207</v>
      </c>
      <c r="J4936" t="s">
        <v>172</v>
      </c>
      <c r="K4936" t="s">
        <v>8151</v>
      </c>
      <c r="L4936" t="s">
        <v>8154</v>
      </c>
      <c r="M4936">
        <v>4</v>
      </c>
      <c r="N4936" t="s">
        <v>8158</v>
      </c>
      <c r="O4936" s="4">
        <f>INDEX(products[Cost_per_box], MATCH(shipments9[[#This Row],[PID]], products[PID], 0))</f>
        <v>9.94</v>
      </c>
      <c r="P4936" s="4">
        <f>shipments9[[#This Row],[Boxes]]*shipments9[[#This Row],[Cost Per Box]]</f>
        <v>2057.58</v>
      </c>
      <c r="Q4936" s="4">
        <f>shipments9[[#This Row],[Amount]] -shipments9[[#This Row],[total cost]]</f>
        <v>3731.67</v>
      </c>
      <c r="R4936" s="4" t="str">
        <f>IF(shipments9[[#This Row],[Gross Profit]]&lt;0,"Loss","Profit")</f>
        <v>Profit</v>
      </c>
      <c r="S4936" s="9">
        <f>shipments9[[#This Row],[Gross Profit]]/shipments9[[#This Row],[Amount]]</f>
        <v>0.64458608628060632</v>
      </c>
      <c r="T4936" s="11">
        <f>shipments9[[#This Row],[Amount]]/shipments9[[#This Row],[Boxes]]</f>
        <v>27.967391304347824</v>
      </c>
    </row>
    <row r="4937" spans="1:20" hidden="1" x14ac:dyDescent="0.25">
      <c r="A4937" t="s">
        <v>5134</v>
      </c>
      <c r="B4937" t="s">
        <v>68</v>
      </c>
      <c r="C4937" t="s">
        <v>141</v>
      </c>
      <c r="D4937" t="s">
        <v>28</v>
      </c>
      <c r="E4937" s="1">
        <v>45121</v>
      </c>
      <c r="F4937" s="1" t="str">
        <f>TEXT(shipments9[[#This Row],[Shipdate]],"ddd")</f>
        <v>Fri</v>
      </c>
      <c r="G4937" s="1" t="str">
        <f>IF(OR(shipments9[[#This Row],[Day Name]]="Sat",shipments9[[#This Row],[Day Name]]="Sun"),"Weekend","Weekday")</f>
        <v>Weekday</v>
      </c>
      <c r="H4937">
        <v>2232</v>
      </c>
      <c r="I4937">
        <v>172</v>
      </c>
      <c r="J4937" t="s">
        <v>172</v>
      </c>
      <c r="K4937" t="s">
        <v>8151</v>
      </c>
      <c r="L4937" t="s">
        <v>8160</v>
      </c>
      <c r="M4937">
        <v>7</v>
      </c>
      <c r="N4937" t="s">
        <v>8161</v>
      </c>
      <c r="O4937" s="4">
        <f>INDEX(products[Cost_per_box], MATCH(shipments9[[#This Row],[PID]], products[PID], 0))</f>
        <v>8.2200000000000006</v>
      </c>
      <c r="P4937" s="4">
        <f>shipments9[[#This Row],[Boxes]]*shipments9[[#This Row],[Cost Per Box]]</f>
        <v>1413.8400000000001</v>
      </c>
      <c r="Q4937" s="4">
        <f>shipments9[[#This Row],[Amount]] -shipments9[[#This Row],[total cost]]</f>
        <v>818.15999999999985</v>
      </c>
      <c r="R4937" s="4" t="str">
        <f>IF(shipments9[[#This Row],[Gross Profit]]&lt;0,"Loss","Profit")</f>
        <v>Profit</v>
      </c>
      <c r="S4937" s="9">
        <f>shipments9[[#This Row],[Gross Profit]]/shipments9[[#This Row],[Amount]]</f>
        <v>0.3665591397849462</v>
      </c>
      <c r="T4937" s="11">
        <f>shipments9[[#This Row],[Amount]]/shipments9[[#This Row],[Boxes]]</f>
        <v>12.976744186046512</v>
      </c>
    </row>
    <row r="4938" spans="1:20" hidden="1" x14ac:dyDescent="0.25">
      <c r="A4938" t="s">
        <v>5135</v>
      </c>
      <c r="B4938" t="s">
        <v>68</v>
      </c>
      <c r="C4938" t="s">
        <v>145</v>
      </c>
      <c r="D4938" t="s">
        <v>28</v>
      </c>
      <c r="E4938" s="1">
        <v>45113</v>
      </c>
      <c r="F4938" s="1" t="str">
        <f>TEXT(shipments9[[#This Row],[Shipdate]],"ddd")</f>
        <v>Thu</v>
      </c>
      <c r="G4938" s="1" t="str">
        <f>IF(OR(shipments9[[#This Row],[Day Name]]="Sat",shipments9[[#This Row],[Day Name]]="Sun"),"Weekend","Weekday")</f>
        <v>Weekday</v>
      </c>
      <c r="H4938">
        <v>1536.75</v>
      </c>
      <c r="I4938">
        <v>97</v>
      </c>
      <c r="J4938" t="s">
        <v>172</v>
      </c>
      <c r="K4938" t="s">
        <v>8151</v>
      </c>
      <c r="L4938" t="s">
        <v>8160</v>
      </c>
      <c r="M4938">
        <v>7</v>
      </c>
      <c r="N4938" t="s">
        <v>8161</v>
      </c>
      <c r="O4938" s="4">
        <f>INDEX(products[Cost_per_box], MATCH(shipments9[[#This Row],[PID]], products[PID], 0))</f>
        <v>4.74</v>
      </c>
      <c r="P4938" s="4">
        <f>shipments9[[#This Row],[Boxes]]*shipments9[[#This Row],[Cost Per Box]]</f>
        <v>459.78000000000003</v>
      </c>
      <c r="Q4938" s="4">
        <f>shipments9[[#This Row],[Amount]] -shipments9[[#This Row],[total cost]]</f>
        <v>1076.97</v>
      </c>
      <c r="R4938" s="4" t="str">
        <f>IF(shipments9[[#This Row],[Gross Profit]]&lt;0,"Loss","Profit")</f>
        <v>Profit</v>
      </c>
      <c r="S4938" s="9">
        <f>shipments9[[#This Row],[Gross Profit]]/shipments9[[#This Row],[Amount]]</f>
        <v>0.70081015129331381</v>
      </c>
      <c r="T4938" s="11">
        <f>shipments9[[#This Row],[Amount]]/shipments9[[#This Row],[Boxes]]</f>
        <v>15.842783505154639</v>
      </c>
    </row>
    <row r="4939" spans="1:20" hidden="1" x14ac:dyDescent="0.25">
      <c r="A4939" t="s">
        <v>5136</v>
      </c>
      <c r="B4939" t="s">
        <v>68</v>
      </c>
      <c r="C4939" t="s">
        <v>153</v>
      </c>
      <c r="D4939" t="s">
        <v>28</v>
      </c>
      <c r="E4939" s="1">
        <v>45247</v>
      </c>
      <c r="F4939" s="1" t="str">
        <f>TEXT(shipments9[[#This Row],[Shipdate]],"ddd")</f>
        <v>Fri</v>
      </c>
      <c r="G4939" s="1" t="str">
        <f>IF(OR(shipments9[[#This Row],[Day Name]]="Sat",shipments9[[#This Row],[Day Name]]="Sun"),"Weekend","Weekday")</f>
        <v>Weekday</v>
      </c>
      <c r="H4939">
        <v>18405</v>
      </c>
      <c r="I4939">
        <v>1315</v>
      </c>
      <c r="J4939" t="s">
        <v>172</v>
      </c>
      <c r="K4939" t="s">
        <v>8151</v>
      </c>
      <c r="L4939" t="s">
        <v>8152</v>
      </c>
      <c r="M4939">
        <v>11</v>
      </c>
      <c r="N4939" t="s">
        <v>8165</v>
      </c>
      <c r="O4939" s="4">
        <f>INDEX(products[Cost_per_box], MATCH(shipments9[[#This Row],[PID]], products[PID], 0))</f>
        <v>9.57</v>
      </c>
      <c r="P4939" s="4">
        <f>shipments9[[#This Row],[Boxes]]*shipments9[[#This Row],[Cost Per Box]]</f>
        <v>12584.550000000001</v>
      </c>
      <c r="Q4939" s="4">
        <f>shipments9[[#This Row],[Amount]] -shipments9[[#This Row],[total cost]]</f>
        <v>5820.4499999999989</v>
      </c>
      <c r="R4939" s="4" t="str">
        <f>IF(shipments9[[#This Row],[Gross Profit]]&lt;0,"Loss","Profit")</f>
        <v>Profit</v>
      </c>
      <c r="S4939" s="9">
        <f>shipments9[[#This Row],[Gross Profit]]/shipments9[[#This Row],[Amount]]</f>
        <v>0.316242868785656</v>
      </c>
      <c r="T4939" s="11">
        <f>shipments9[[#This Row],[Amount]]/shipments9[[#This Row],[Boxes]]</f>
        <v>13.996197718631178</v>
      </c>
    </row>
    <row r="4940" spans="1:20" x14ac:dyDescent="0.25">
      <c r="A4940" t="s">
        <v>5137</v>
      </c>
      <c r="B4940" t="s">
        <v>68</v>
      </c>
      <c r="C4940" t="s">
        <v>155</v>
      </c>
      <c r="D4940" t="s">
        <v>28</v>
      </c>
      <c r="E4940" s="1">
        <v>45250</v>
      </c>
      <c r="F4940" s="1" t="str">
        <f>TEXT(shipments9[[#This Row],[Shipdate]],"ddd")</f>
        <v>Mon</v>
      </c>
      <c r="G4940" s="1" t="str">
        <f>IF(OR(shipments9[[#This Row],[Day Name]]="Sat",shipments9[[#This Row],[Day Name]]="Sun"),"Weekend","Weekday")</f>
        <v>Weekday</v>
      </c>
      <c r="H4940">
        <v>2511</v>
      </c>
      <c r="I4940">
        <v>359</v>
      </c>
      <c r="J4940" t="s">
        <v>172</v>
      </c>
      <c r="K4940" t="s">
        <v>8151</v>
      </c>
      <c r="L4940" t="s">
        <v>8152</v>
      </c>
      <c r="M4940">
        <v>11</v>
      </c>
      <c r="N4940" t="s">
        <v>8165</v>
      </c>
      <c r="O4940" s="4">
        <f>INDEX(products[Cost_per_box], MATCH(shipments9[[#This Row],[PID]], products[PID], 0))</f>
        <v>8.43</v>
      </c>
      <c r="P4940" s="4">
        <f>shipments9[[#This Row],[Boxes]]*shipments9[[#This Row],[Cost Per Box]]</f>
        <v>3026.37</v>
      </c>
      <c r="Q4940" s="4">
        <f>shipments9[[#This Row],[Amount]] -shipments9[[#This Row],[total cost]]</f>
        <v>-515.36999999999989</v>
      </c>
      <c r="R4940" s="4" t="str">
        <f>IF(shipments9[[#This Row],[Gross Profit]]&lt;0,"Loss","Profit")</f>
        <v>Loss</v>
      </c>
      <c r="S4940" s="9">
        <f>shipments9[[#This Row],[Gross Profit]]/shipments9[[#This Row],[Amount]]</f>
        <v>-0.2052449223416965</v>
      </c>
      <c r="T4940" s="11">
        <f>shipments9[[#This Row],[Amount]]/shipments9[[#This Row],[Boxes]]</f>
        <v>6.9944289693593316</v>
      </c>
    </row>
    <row r="4941" spans="1:20" hidden="1" x14ac:dyDescent="0.25">
      <c r="A4941" t="s">
        <v>5138</v>
      </c>
      <c r="B4941" t="s">
        <v>68</v>
      </c>
      <c r="C4941" t="s">
        <v>121</v>
      </c>
      <c r="D4941" t="s">
        <v>28</v>
      </c>
      <c r="E4941" s="1">
        <v>45148</v>
      </c>
      <c r="F4941" s="1" t="str">
        <f>TEXT(shipments9[[#This Row],[Shipdate]],"ddd")</f>
        <v>Thu</v>
      </c>
      <c r="G4941" s="1" t="str">
        <f>IF(OR(shipments9[[#This Row],[Day Name]]="Sat",shipments9[[#This Row],[Day Name]]="Sun"),"Weekend","Weekday")</f>
        <v>Weekday</v>
      </c>
      <c r="H4941">
        <v>10395</v>
      </c>
      <c r="I4941">
        <v>867</v>
      </c>
      <c r="J4941" t="s">
        <v>172</v>
      </c>
      <c r="K4941" t="s">
        <v>8151</v>
      </c>
      <c r="L4941" t="s">
        <v>8160</v>
      </c>
      <c r="M4941">
        <v>8</v>
      </c>
      <c r="N4941" t="s">
        <v>8162</v>
      </c>
      <c r="O4941" s="4">
        <f>INDEX(products[Cost_per_box], MATCH(shipments9[[#This Row],[PID]], products[PID], 0))</f>
        <v>5.26</v>
      </c>
      <c r="P4941" s="4">
        <f>shipments9[[#This Row],[Boxes]]*shipments9[[#This Row],[Cost Per Box]]</f>
        <v>4560.42</v>
      </c>
      <c r="Q4941" s="4">
        <f>shipments9[[#This Row],[Amount]] -shipments9[[#This Row],[total cost]]</f>
        <v>5834.58</v>
      </c>
      <c r="R4941" s="4" t="str">
        <f>IF(shipments9[[#This Row],[Gross Profit]]&lt;0,"Loss","Profit")</f>
        <v>Profit</v>
      </c>
      <c r="S4941" s="9">
        <f>shipments9[[#This Row],[Gross Profit]]/shipments9[[#This Row],[Amount]]</f>
        <v>0.56128715728715728</v>
      </c>
      <c r="T4941" s="11">
        <f>shipments9[[#This Row],[Amount]]/shipments9[[#This Row],[Boxes]]</f>
        <v>11.989619377162629</v>
      </c>
    </row>
    <row r="4942" spans="1:20" hidden="1" x14ac:dyDescent="0.25">
      <c r="A4942" t="s">
        <v>5139</v>
      </c>
      <c r="B4942" t="s">
        <v>68</v>
      </c>
      <c r="C4942" t="s">
        <v>126</v>
      </c>
      <c r="D4942" t="s">
        <v>28</v>
      </c>
      <c r="E4942" s="1">
        <v>45208</v>
      </c>
      <c r="F4942" s="1" t="str">
        <f>TEXT(shipments9[[#This Row],[Shipdate]],"ddd")</f>
        <v>Mon</v>
      </c>
      <c r="G4942" s="1" t="str">
        <f>IF(OR(shipments9[[#This Row],[Day Name]]="Sat",shipments9[[#This Row],[Day Name]]="Sun"),"Weekend","Weekday")</f>
        <v>Weekday</v>
      </c>
      <c r="H4942">
        <v>12854.25</v>
      </c>
      <c r="I4942">
        <v>1169</v>
      </c>
      <c r="J4942" t="s">
        <v>172</v>
      </c>
      <c r="K4942" t="s">
        <v>8151</v>
      </c>
      <c r="L4942" t="s">
        <v>8152</v>
      </c>
      <c r="M4942">
        <v>10</v>
      </c>
      <c r="N4942" t="s">
        <v>8153</v>
      </c>
      <c r="O4942" s="4">
        <f>INDEX(products[Cost_per_box], MATCH(shipments9[[#This Row],[PID]], products[PID], 0))</f>
        <v>5.15</v>
      </c>
      <c r="P4942" s="4">
        <f>shipments9[[#This Row],[Boxes]]*shipments9[[#This Row],[Cost Per Box]]</f>
        <v>6020.35</v>
      </c>
      <c r="Q4942" s="4">
        <f>shipments9[[#This Row],[Amount]] -shipments9[[#This Row],[total cost]]</f>
        <v>6833.9</v>
      </c>
      <c r="R4942" s="4" t="str">
        <f>IF(shipments9[[#This Row],[Gross Profit]]&lt;0,"Loss","Profit")</f>
        <v>Profit</v>
      </c>
      <c r="S4942" s="9">
        <f>shipments9[[#This Row],[Gross Profit]]/shipments9[[#This Row],[Amount]]</f>
        <v>0.53164517572009251</v>
      </c>
      <c r="T4942" s="11">
        <f>shipments9[[#This Row],[Amount]]/shipments9[[#This Row],[Boxes]]</f>
        <v>10.995936698032507</v>
      </c>
    </row>
    <row r="4943" spans="1:20" hidden="1" x14ac:dyDescent="0.25">
      <c r="A4943" t="s">
        <v>5140</v>
      </c>
      <c r="B4943" t="s">
        <v>68</v>
      </c>
      <c r="C4943" t="s">
        <v>135</v>
      </c>
      <c r="D4943" t="s">
        <v>28</v>
      </c>
      <c r="E4943" s="1">
        <v>45167</v>
      </c>
      <c r="F4943" s="1" t="str">
        <f>TEXT(shipments9[[#This Row],[Shipdate]],"ddd")</f>
        <v>Tue</v>
      </c>
      <c r="G4943" s="1" t="str">
        <f>IF(OR(shipments9[[#This Row],[Day Name]]="Sat",shipments9[[#This Row],[Day Name]]="Sun"),"Weekend","Weekday")</f>
        <v>Weekday</v>
      </c>
      <c r="H4943">
        <v>5433.75</v>
      </c>
      <c r="I4943">
        <v>195</v>
      </c>
      <c r="J4943" t="s">
        <v>172</v>
      </c>
      <c r="K4943" t="s">
        <v>8151</v>
      </c>
      <c r="L4943" t="s">
        <v>8160</v>
      </c>
      <c r="M4943">
        <v>8</v>
      </c>
      <c r="N4943" t="s">
        <v>8162</v>
      </c>
      <c r="O4943" s="4">
        <f>INDEX(products[Cost_per_box], MATCH(shipments9[[#This Row],[PID]], products[PID], 0))</f>
        <v>9.94</v>
      </c>
      <c r="P4943" s="4">
        <f>shipments9[[#This Row],[Boxes]]*shipments9[[#This Row],[Cost Per Box]]</f>
        <v>1938.3</v>
      </c>
      <c r="Q4943" s="4">
        <f>shipments9[[#This Row],[Amount]] -shipments9[[#This Row],[total cost]]</f>
        <v>3495.45</v>
      </c>
      <c r="R4943" s="4" t="str">
        <f>IF(shipments9[[#This Row],[Gross Profit]]&lt;0,"Loss","Profit")</f>
        <v>Profit</v>
      </c>
      <c r="S4943" s="9">
        <f>shipments9[[#This Row],[Gross Profit]]/shipments9[[#This Row],[Amount]]</f>
        <v>0.64328502415458932</v>
      </c>
      <c r="T4943" s="11">
        <f>shipments9[[#This Row],[Amount]]/shipments9[[#This Row],[Boxes]]</f>
        <v>27.865384615384617</v>
      </c>
    </row>
    <row r="4944" spans="1:20" hidden="1" x14ac:dyDescent="0.25">
      <c r="A4944" t="s">
        <v>5141</v>
      </c>
      <c r="B4944" t="s">
        <v>68</v>
      </c>
      <c r="C4944" t="s">
        <v>141</v>
      </c>
      <c r="D4944" t="s">
        <v>28</v>
      </c>
      <c r="E4944" s="1">
        <v>45036</v>
      </c>
      <c r="F4944" s="1" t="str">
        <f>TEXT(shipments9[[#This Row],[Shipdate]],"ddd")</f>
        <v>Thu</v>
      </c>
      <c r="G4944" s="1" t="str">
        <f>IF(OR(shipments9[[#This Row],[Day Name]]="Sat",shipments9[[#This Row],[Day Name]]="Sun"),"Weekend","Weekday")</f>
        <v>Weekday</v>
      </c>
      <c r="H4944">
        <v>8815.5</v>
      </c>
      <c r="I4944">
        <v>630</v>
      </c>
      <c r="J4944" t="s">
        <v>172</v>
      </c>
      <c r="K4944" t="s">
        <v>8151</v>
      </c>
      <c r="L4944" t="s">
        <v>8154</v>
      </c>
      <c r="M4944">
        <v>4</v>
      </c>
      <c r="N4944" t="s">
        <v>8158</v>
      </c>
      <c r="O4944" s="4">
        <f>INDEX(products[Cost_per_box], MATCH(shipments9[[#This Row],[PID]], products[PID], 0))</f>
        <v>8.2200000000000006</v>
      </c>
      <c r="P4944" s="4">
        <f>shipments9[[#This Row],[Boxes]]*shipments9[[#This Row],[Cost Per Box]]</f>
        <v>5178.6000000000004</v>
      </c>
      <c r="Q4944" s="4">
        <f>shipments9[[#This Row],[Amount]] -shipments9[[#This Row],[total cost]]</f>
        <v>3636.8999999999996</v>
      </c>
      <c r="R4944" s="4" t="str">
        <f>IF(shipments9[[#This Row],[Gross Profit]]&lt;0,"Loss","Profit")</f>
        <v>Profit</v>
      </c>
      <c r="S4944" s="9">
        <f>shipments9[[#This Row],[Gross Profit]]/shipments9[[#This Row],[Amount]]</f>
        <v>0.41255742725880545</v>
      </c>
      <c r="T4944" s="11">
        <f>shipments9[[#This Row],[Amount]]/shipments9[[#This Row],[Boxes]]</f>
        <v>13.992857142857142</v>
      </c>
    </row>
    <row r="4945" spans="1:20" hidden="1" x14ac:dyDescent="0.25">
      <c r="A4945" t="s">
        <v>5142</v>
      </c>
      <c r="B4945" t="s">
        <v>68</v>
      </c>
      <c r="C4945" t="s">
        <v>145</v>
      </c>
      <c r="D4945" t="s">
        <v>28</v>
      </c>
      <c r="E4945" s="1">
        <v>44951</v>
      </c>
      <c r="F4945" s="1" t="str">
        <f>TEXT(shipments9[[#This Row],[Shipdate]],"ddd")</f>
        <v>Wed</v>
      </c>
      <c r="G4945" s="1" t="str">
        <f>IF(OR(shipments9[[#This Row],[Day Name]]="Sat",shipments9[[#This Row],[Day Name]]="Sun"),"Weekend","Weekday")</f>
        <v>Weekday</v>
      </c>
      <c r="H4945">
        <v>7854.75</v>
      </c>
      <c r="I4945">
        <v>524</v>
      </c>
      <c r="J4945" t="s">
        <v>172</v>
      </c>
      <c r="K4945" t="s">
        <v>8151</v>
      </c>
      <c r="L4945" t="s">
        <v>8156</v>
      </c>
      <c r="M4945">
        <v>1</v>
      </c>
      <c r="N4945" t="s">
        <v>8163</v>
      </c>
      <c r="O4945" s="4">
        <f>INDEX(products[Cost_per_box], MATCH(shipments9[[#This Row],[PID]], products[PID], 0))</f>
        <v>4.74</v>
      </c>
      <c r="P4945" s="4">
        <f>shipments9[[#This Row],[Boxes]]*shipments9[[#This Row],[Cost Per Box]]</f>
        <v>2483.7600000000002</v>
      </c>
      <c r="Q4945" s="4">
        <f>shipments9[[#This Row],[Amount]] -shipments9[[#This Row],[total cost]]</f>
        <v>5370.99</v>
      </c>
      <c r="R4945" s="4" t="str">
        <f>IF(shipments9[[#This Row],[Gross Profit]]&lt;0,"Loss","Profit")</f>
        <v>Profit</v>
      </c>
      <c r="S4945" s="9">
        <f>shipments9[[#This Row],[Gross Profit]]/shipments9[[#This Row],[Amount]]</f>
        <v>0.68378879022247685</v>
      </c>
      <c r="T4945" s="11">
        <f>shipments9[[#This Row],[Amount]]/shipments9[[#This Row],[Boxes]]</f>
        <v>14.989980916030534</v>
      </c>
    </row>
    <row r="4946" spans="1:20" hidden="1" x14ac:dyDescent="0.25">
      <c r="A4946" t="s">
        <v>5143</v>
      </c>
      <c r="B4946" t="s">
        <v>68</v>
      </c>
      <c r="C4946" t="s">
        <v>145</v>
      </c>
      <c r="D4946" t="s">
        <v>28</v>
      </c>
      <c r="E4946" s="1">
        <v>45461</v>
      </c>
      <c r="F4946" s="1" t="str">
        <f>TEXT(shipments9[[#This Row],[Shipdate]],"ddd")</f>
        <v>Tue</v>
      </c>
      <c r="G4946" s="1" t="str">
        <f>IF(OR(shipments9[[#This Row],[Day Name]]="Sat",shipments9[[#This Row],[Day Name]]="Sun"),"Weekend","Weekday")</f>
        <v>Weekday</v>
      </c>
      <c r="H4946">
        <v>7942.5</v>
      </c>
      <c r="I4946">
        <v>568</v>
      </c>
      <c r="J4946" t="s">
        <v>172</v>
      </c>
      <c r="K4946" t="s">
        <v>8155</v>
      </c>
      <c r="L4946" t="s">
        <v>8154</v>
      </c>
      <c r="M4946">
        <v>6</v>
      </c>
      <c r="N4946" t="s">
        <v>8159</v>
      </c>
      <c r="O4946" s="4">
        <f>INDEX(products[Cost_per_box], MATCH(shipments9[[#This Row],[PID]], products[PID], 0))</f>
        <v>4.74</v>
      </c>
      <c r="P4946" s="4">
        <f>shipments9[[#This Row],[Boxes]]*shipments9[[#This Row],[Cost Per Box]]</f>
        <v>2692.32</v>
      </c>
      <c r="Q4946" s="4">
        <f>shipments9[[#This Row],[Amount]] -shipments9[[#This Row],[total cost]]</f>
        <v>5250.18</v>
      </c>
      <c r="R4946" s="4" t="str">
        <f>IF(shipments9[[#This Row],[Gross Profit]]&lt;0,"Loss","Profit")</f>
        <v>Profit</v>
      </c>
      <c r="S4946" s="9">
        <f>shipments9[[#This Row],[Gross Profit]]/shipments9[[#This Row],[Amount]]</f>
        <v>0.66102360717658171</v>
      </c>
      <c r="T4946" s="11">
        <f>shipments9[[#This Row],[Amount]]/shipments9[[#This Row],[Boxes]]</f>
        <v>13.983274647887324</v>
      </c>
    </row>
    <row r="4947" spans="1:20" hidden="1" x14ac:dyDescent="0.25">
      <c r="A4947" t="s">
        <v>5144</v>
      </c>
      <c r="B4947" t="s">
        <v>68</v>
      </c>
      <c r="C4947" t="s">
        <v>149</v>
      </c>
      <c r="D4947" t="s">
        <v>28</v>
      </c>
      <c r="E4947" s="1">
        <v>45308</v>
      </c>
      <c r="F4947" s="1" t="str">
        <f>TEXT(shipments9[[#This Row],[Shipdate]],"ddd")</f>
        <v>Wed</v>
      </c>
      <c r="G4947" s="1" t="str">
        <f>IF(OR(shipments9[[#This Row],[Day Name]]="Sat",shipments9[[#This Row],[Day Name]]="Sun"),"Weekend","Weekday")</f>
        <v>Weekday</v>
      </c>
      <c r="H4947">
        <v>5528.25</v>
      </c>
      <c r="I4947">
        <v>369</v>
      </c>
      <c r="J4947" t="s">
        <v>172</v>
      </c>
      <c r="K4947" t="s">
        <v>8155</v>
      </c>
      <c r="L4947" t="s">
        <v>8156</v>
      </c>
      <c r="M4947">
        <v>1</v>
      </c>
      <c r="N4947" t="s">
        <v>8163</v>
      </c>
      <c r="O4947" s="4">
        <f>INDEX(products[Cost_per_box], MATCH(shipments9[[#This Row],[PID]], products[PID], 0))</f>
        <v>6.43</v>
      </c>
      <c r="P4947" s="4">
        <f>shipments9[[#This Row],[Boxes]]*shipments9[[#This Row],[Cost Per Box]]</f>
        <v>2372.67</v>
      </c>
      <c r="Q4947" s="4">
        <f>shipments9[[#This Row],[Amount]] -shipments9[[#This Row],[total cost]]</f>
        <v>3155.58</v>
      </c>
      <c r="R4947" s="4" t="str">
        <f>IF(shipments9[[#This Row],[Gross Profit]]&lt;0,"Loss","Profit")</f>
        <v>Profit</v>
      </c>
      <c r="S4947" s="9">
        <f>shipments9[[#This Row],[Gross Profit]]/shipments9[[#This Row],[Amount]]</f>
        <v>0.57080993080993081</v>
      </c>
      <c r="T4947" s="11">
        <f>shipments9[[#This Row],[Amount]]/shipments9[[#This Row],[Boxes]]</f>
        <v>14.981707317073171</v>
      </c>
    </row>
    <row r="4948" spans="1:20" hidden="1" x14ac:dyDescent="0.25">
      <c r="A4948" t="s">
        <v>5145</v>
      </c>
      <c r="B4948" t="s">
        <v>68</v>
      </c>
      <c r="C4948" t="s">
        <v>157</v>
      </c>
      <c r="D4948" t="s">
        <v>28</v>
      </c>
      <c r="E4948" s="1">
        <v>45313</v>
      </c>
      <c r="F4948" s="1" t="str">
        <f>TEXT(shipments9[[#This Row],[Shipdate]],"ddd")</f>
        <v>Mon</v>
      </c>
      <c r="G4948" s="1" t="str">
        <f>IF(OR(shipments9[[#This Row],[Day Name]]="Sat",shipments9[[#This Row],[Day Name]]="Sun"),"Weekend","Weekday")</f>
        <v>Weekday</v>
      </c>
      <c r="H4948">
        <v>1971</v>
      </c>
      <c r="I4948">
        <v>198</v>
      </c>
      <c r="J4948" t="s">
        <v>172</v>
      </c>
      <c r="K4948" t="s">
        <v>8155</v>
      </c>
      <c r="L4948" t="s">
        <v>8156</v>
      </c>
      <c r="M4948">
        <v>1</v>
      </c>
      <c r="N4948" t="s">
        <v>8163</v>
      </c>
      <c r="O4948" s="4">
        <f>INDEX(products[Cost_per_box], MATCH(shipments9[[#This Row],[PID]], products[PID], 0))</f>
        <v>6.8</v>
      </c>
      <c r="P4948" s="4">
        <f>shipments9[[#This Row],[Boxes]]*shipments9[[#This Row],[Cost Per Box]]</f>
        <v>1346.3999999999999</v>
      </c>
      <c r="Q4948" s="4">
        <f>shipments9[[#This Row],[Amount]] -shipments9[[#This Row],[total cost]]</f>
        <v>624.60000000000014</v>
      </c>
      <c r="R4948" s="4" t="str">
        <f>IF(shipments9[[#This Row],[Gross Profit]]&lt;0,"Loss","Profit")</f>
        <v>Profit</v>
      </c>
      <c r="S4948" s="9">
        <f>shipments9[[#This Row],[Gross Profit]]/shipments9[[#This Row],[Amount]]</f>
        <v>0.31689497716894982</v>
      </c>
      <c r="T4948" s="11">
        <f>shipments9[[#This Row],[Amount]]/shipments9[[#This Row],[Boxes]]</f>
        <v>9.954545454545455</v>
      </c>
    </row>
    <row r="4949" spans="1:20" hidden="1" x14ac:dyDescent="0.25">
      <c r="A4949" t="s">
        <v>5146</v>
      </c>
      <c r="B4949" t="s">
        <v>68</v>
      </c>
      <c r="C4949" t="s">
        <v>157</v>
      </c>
      <c r="D4949" t="s">
        <v>28</v>
      </c>
      <c r="E4949" s="1">
        <v>45275</v>
      </c>
      <c r="F4949" s="1" t="str">
        <f>TEXT(shipments9[[#This Row],[Shipdate]],"ddd")</f>
        <v>Fri</v>
      </c>
      <c r="G4949" s="1" t="str">
        <f>IF(OR(shipments9[[#This Row],[Day Name]]="Sat",shipments9[[#This Row],[Day Name]]="Sun"),"Weekend","Weekday")</f>
        <v>Weekday</v>
      </c>
      <c r="H4949">
        <v>2801.25</v>
      </c>
      <c r="I4949">
        <v>281</v>
      </c>
      <c r="J4949" t="s">
        <v>172</v>
      </c>
      <c r="K4949" t="s">
        <v>8151</v>
      </c>
      <c r="L4949" t="s">
        <v>8152</v>
      </c>
      <c r="M4949">
        <v>12</v>
      </c>
      <c r="N4949" t="s">
        <v>8166</v>
      </c>
      <c r="O4949" s="4">
        <f>INDEX(products[Cost_per_box], MATCH(shipments9[[#This Row],[PID]], products[PID], 0))</f>
        <v>6.8</v>
      </c>
      <c r="P4949" s="4">
        <f>shipments9[[#This Row],[Boxes]]*shipments9[[#This Row],[Cost Per Box]]</f>
        <v>1910.8</v>
      </c>
      <c r="Q4949" s="4">
        <f>shipments9[[#This Row],[Amount]] -shipments9[[#This Row],[total cost]]</f>
        <v>890.45</v>
      </c>
      <c r="R4949" s="4" t="str">
        <f>IF(shipments9[[#This Row],[Gross Profit]]&lt;0,"Loss","Profit")</f>
        <v>Profit</v>
      </c>
      <c r="S4949" s="9">
        <f>shipments9[[#This Row],[Gross Profit]]/shipments9[[#This Row],[Amount]]</f>
        <v>0.31787594823739401</v>
      </c>
      <c r="T4949" s="11">
        <f>shipments9[[#This Row],[Amount]]/shipments9[[#This Row],[Boxes]]</f>
        <v>9.9688612099644125</v>
      </c>
    </row>
    <row r="4950" spans="1:20" hidden="1" x14ac:dyDescent="0.25">
      <c r="A4950" t="s">
        <v>5147</v>
      </c>
      <c r="B4950" t="s">
        <v>68</v>
      </c>
      <c r="C4950" t="s">
        <v>161</v>
      </c>
      <c r="D4950" t="s">
        <v>28</v>
      </c>
      <c r="E4950" s="1">
        <v>44949</v>
      </c>
      <c r="F4950" s="1" t="str">
        <f>TEXT(shipments9[[#This Row],[Shipdate]],"ddd")</f>
        <v>Mon</v>
      </c>
      <c r="G4950" s="1" t="str">
        <f>IF(OR(shipments9[[#This Row],[Day Name]]="Sat",shipments9[[#This Row],[Day Name]]="Sun"),"Weekend","Weekday")</f>
        <v>Weekday</v>
      </c>
      <c r="H4950">
        <v>771.75</v>
      </c>
      <c r="I4950">
        <v>71</v>
      </c>
      <c r="J4950" t="s">
        <v>172</v>
      </c>
      <c r="K4950" t="s">
        <v>8151</v>
      </c>
      <c r="L4950" t="s">
        <v>8156</v>
      </c>
      <c r="M4950">
        <v>1</v>
      </c>
      <c r="N4950" t="s">
        <v>8163</v>
      </c>
      <c r="O4950" s="4">
        <f>INDEX(products[Cost_per_box], MATCH(shipments9[[#This Row],[PID]], products[PID], 0))</f>
        <v>2.76</v>
      </c>
      <c r="P4950" s="4">
        <f>shipments9[[#This Row],[Boxes]]*shipments9[[#This Row],[Cost Per Box]]</f>
        <v>195.95999999999998</v>
      </c>
      <c r="Q4950" s="4">
        <f>shipments9[[#This Row],[Amount]] -shipments9[[#This Row],[total cost]]</f>
        <v>575.79</v>
      </c>
      <c r="R4950" s="4" t="str">
        <f>IF(shipments9[[#This Row],[Gross Profit]]&lt;0,"Loss","Profit")</f>
        <v>Profit</v>
      </c>
      <c r="S4950" s="9">
        <f>shipments9[[#This Row],[Gross Profit]]/shipments9[[#This Row],[Amount]]</f>
        <v>0.74608357628765787</v>
      </c>
      <c r="T4950" s="11">
        <f>shipments9[[#This Row],[Amount]]/shipments9[[#This Row],[Boxes]]</f>
        <v>10.869718309859154</v>
      </c>
    </row>
    <row r="4951" spans="1:20" hidden="1" x14ac:dyDescent="0.25">
      <c r="A4951" t="s">
        <v>5148</v>
      </c>
      <c r="B4951" t="s">
        <v>108</v>
      </c>
      <c r="C4951" t="s">
        <v>121</v>
      </c>
      <c r="D4951" t="s">
        <v>28</v>
      </c>
      <c r="E4951" s="1">
        <v>45205</v>
      </c>
      <c r="F4951" s="1" t="str">
        <f>TEXT(shipments9[[#This Row],[Shipdate]],"ddd")</f>
        <v>Fri</v>
      </c>
      <c r="G4951" s="1" t="str">
        <f>IF(OR(shipments9[[#This Row],[Day Name]]="Sat",shipments9[[#This Row],[Day Name]]="Sun"),"Weekend","Weekday")</f>
        <v>Weekday</v>
      </c>
      <c r="H4951">
        <v>2796.75</v>
      </c>
      <c r="I4951">
        <v>187</v>
      </c>
      <c r="J4951" t="s">
        <v>172</v>
      </c>
      <c r="K4951" t="s">
        <v>8151</v>
      </c>
      <c r="L4951" t="s">
        <v>8152</v>
      </c>
      <c r="M4951">
        <v>10</v>
      </c>
      <c r="N4951" t="s">
        <v>8153</v>
      </c>
      <c r="O4951" s="4">
        <f>INDEX(products[Cost_per_box], MATCH(shipments9[[#This Row],[PID]], products[PID], 0))</f>
        <v>5.26</v>
      </c>
      <c r="P4951" s="4">
        <f>shipments9[[#This Row],[Boxes]]*shipments9[[#This Row],[Cost Per Box]]</f>
        <v>983.62</v>
      </c>
      <c r="Q4951" s="4">
        <f>shipments9[[#This Row],[Amount]] -shipments9[[#This Row],[total cost]]</f>
        <v>1813.13</v>
      </c>
      <c r="R4951" s="4" t="str">
        <f>IF(shipments9[[#This Row],[Gross Profit]]&lt;0,"Loss","Profit")</f>
        <v>Profit</v>
      </c>
      <c r="S4951" s="9">
        <f>shipments9[[#This Row],[Gross Profit]]/shipments9[[#This Row],[Amount]]</f>
        <v>0.64829891838741405</v>
      </c>
      <c r="T4951" s="11">
        <f>shipments9[[#This Row],[Amount]]/shipments9[[#This Row],[Boxes]]</f>
        <v>14.955882352941176</v>
      </c>
    </row>
    <row r="4952" spans="1:20" hidden="1" x14ac:dyDescent="0.25">
      <c r="A4952" t="s">
        <v>5149</v>
      </c>
      <c r="B4952" t="s">
        <v>108</v>
      </c>
      <c r="C4952" t="s">
        <v>124</v>
      </c>
      <c r="D4952" t="s">
        <v>28</v>
      </c>
      <c r="E4952" s="1">
        <v>45288</v>
      </c>
      <c r="F4952" s="1" t="str">
        <f>TEXT(shipments9[[#This Row],[Shipdate]],"ddd")</f>
        <v>Thu</v>
      </c>
      <c r="G4952" s="1" t="str">
        <f>IF(OR(shipments9[[#This Row],[Day Name]]="Sat",shipments9[[#This Row],[Day Name]]="Sun"),"Weekend","Weekday")</f>
        <v>Weekday</v>
      </c>
      <c r="H4952">
        <v>2913.75</v>
      </c>
      <c r="I4952">
        <v>172</v>
      </c>
      <c r="J4952" t="s">
        <v>172</v>
      </c>
      <c r="K4952" t="s">
        <v>8151</v>
      </c>
      <c r="L4952" t="s">
        <v>8152</v>
      </c>
      <c r="M4952">
        <v>12</v>
      </c>
      <c r="N4952" t="s">
        <v>8166</v>
      </c>
      <c r="O4952" s="4">
        <f>INDEX(products[Cost_per_box], MATCH(shipments9[[#This Row],[PID]], products[PID], 0))</f>
        <v>7.48</v>
      </c>
      <c r="P4952" s="4">
        <f>shipments9[[#This Row],[Boxes]]*shipments9[[#This Row],[Cost Per Box]]</f>
        <v>1286.5600000000002</v>
      </c>
      <c r="Q4952" s="4">
        <f>shipments9[[#This Row],[Amount]] -shipments9[[#This Row],[total cost]]</f>
        <v>1627.1899999999998</v>
      </c>
      <c r="R4952" s="4" t="str">
        <f>IF(shipments9[[#This Row],[Gross Profit]]&lt;0,"Loss","Profit")</f>
        <v>Profit</v>
      </c>
      <c r="S4952" s="9">
        <f>shipments9[[#This Row],[Gross Profit]]/shipments9[[#This Row],[Amount]]</f>
        <v>0.55845216645216644</v>
      </c>
      <c r="T4952" s="11">
        <f>shipments9[[#This Row],[Amount]]/shipments9[[#This Row],[Boxes]]</f>
        <v>16.940406976744185</v>
      </c>
    </row>
    <row r="4953" spans="1:20" hidden="1" x14ac:dyDescent="0.25">
      <c r="A4953" t="s">
        <v>5150</v>
      </c>
      <c r="B4953" t="s">
        <v>108</v>
      </c>
      <c r="C4953" t="s">
        <v>153</v>
      </c>
      <c r="D4953" t="s">
        <v>28</v>
      </c>
      <c r="E4953" s="1">
        <v>45378</v>
      </c>
      <c r="F4953" s="1" t="str">
        <f>TEXT(shipments9[[#This Row],[Shipdate]],"ddd")</f>
        <v>Wed</v>
      </c>
      <c r="G4953" s="1" t="str">
        <f>IF(OR(shipments9[[#This Row],[Day Name]]="Sat",shipments9[[#This Row],[Day Name]]="Sun"),"Weekend","Weekday")</f>
        <v>Weekday</v>
      </c>
      <c r="H4953">
        <v>6369.75</v>
      </c>
      <c r="I4953">
        <v>375</v>
      </c>
      <c r="J4953" t="s">
        <v>172</v>
      </c>
      <c r="K4953" t="s">
        <v>8155</v>
      </c>
      <c r="L4953" t="s">
        <v>8156</v>
      </c>
      <c r="M4953">
        <v>3</v>
      </c>
      <c r="N4953" t="s">
        <v>8164</v>
      </c>
      <c r="O4953" s="4">
        <f>INDEX(products[Cost_per_box], MATCH(shipments9[[#This Row],[PID]], products[PID], 0))</f>
        <v>9.57</v>
      </c>
      <c r="P4953" s="4">
        <f>shipments9[[#This Row],[Boxes]]*shipments9[[#This Row],[Cost Per Box]]</f>
        <v>3588.75</v>
      </c>
      <c r="Q4953" s="4">
        <f>shipments9[[#This Row],[Amount]] -shipments9[[#This Row],[total cost]]</f>
        <v>2781</v>
      </c>
      <c r="R4953" s="4" t="str">
        <f>IF(shipments9[[#This Row],[Gross Profit]]&lt;0,"Loss","Profit")</f>
        <v>Profit</v>
      </c>
      <c r="S4953" s="9">
        <f>shipments9[[#This Row],[Gross Profit]]/shipments9[[#This Row],[Amount]]</f>
        <v>0.43659484281172728</v>
      </c>
      <c r="T4953" s="11">
        <f>shipments9[[#This Row],[Amount]]/shipments9[[#This Row],[Boxes]]</f>
        <v>16.986000000000001</v>
      </c>
    </row>
    <row r="4954" spans="1:20" hidden="1" x14ac:dyDescent="0.25">
      <c r="A4954" t="s">
        <v>5151</v>
      </c>
      <c r="B4954" t="s">
        <v>108</v>
      </c>
      <c r="C4954" t="s">
        <v>153</v>
      </c>
      <c r="D4954" t="s">
        <v>28</v>
      </c>
      <c r="E4954" s="1">
        <v>45246</v>
      </c>
      <c r="F4954" s="1" t="str">
        <f>TEXT(shipments9[[#This Row],[Shipdate]],"ddd")</f>
        <v>Thu</v>
      </c>
      <c r="G4954" s="1" t="str">
        <f>IF(OR(shipments9[[#This Row],[Day Name]]="Sat",shipments9[[#This Row],[Day Name]]="Sun"),"Weekend","Weekday")</f>
        <v>Weekday</v>
      </c>
      <c r="H4954">
        <v>2783.25</v>
      </c>
      <c r="I4954">
        <v>155</v>
      </c>
      <c r="J4954" t="s">
        <v>172</v>
      </c>
      <c r="K4954" t="s">
        <v>8151</v>
      </c>
      <c r="L4954" t="s">
        <v>8152</v>
      </c>
      <c r="M4954">
        <v>11</v>
      </c>
      <c r="N4954" t="s">
        <v>8165</v>
      </c>
      <c r="O4954" s="4">
        <f>INDEX(products[Cost_per_box], MATCH(shipments9[[#This Row],[PID]], products[PID], 0))</f>
        <v>9.57</v>
      </c>
      <c r="P4954" s="4">
        <f>shipments9[[#This Row],[Boxes]]*shipments9[[#This Row],[Cost Per Box]]</f>
        <v>1483.3500000000001</v>
      </c>
      <c r="Q4954" s="4">
        <f>shipments9[[#This Row],[Amount]] -shipments9[[#This Row],[total cost]]</f>
        <v>1299.8999999999999</v>
      </c>
      <c r="R4954" s="4" t="str">
        <f>IF(shipments9[[#This Row],[Gross Profit]]&lt;0,"Loss","Profit")</f>
        <v>Profit</v>
      </c>
      <c r="S4954" s="9">
        <f>shipments9[[#This Row],[Gross Profit]]/shipments9[[#This Row],[Amount]]</f>
        <v>0.46704392347076257</v>
      </c>
      <c r="T4954" s="11">
        <f>shipments9[[#This Row],[Amount]]/shipments9[[#This Row],[Boxes]]</f>
        <v>17.956451612903226</v>
      </c>
    </row>
    <row r="4955" spans="1:20" hidden="1" x14ac:dyDescent="0.25">
      <c r="A4955" t="s">
        <v>5152</v>
      </c>
      <c r="B4955" t="s">
        <v>108</v>
      </c>
      <c r="C4955" t="s">
        <v>161</v>
      </c>
      <c r="D4955" t="s">
        <v>28</v>
      </c>
      <c r="E4955" s="1">
        <v>45433</v>
      </c>
      <c r="F4955" s="1" t="str">
        <f>TEXT(shipments9[[#This Row],[Shipdate]],"ddd")</f>
        <v>Tue</v>
      </c>
      <c r="G4955" s="1" t="str">
        <f>IF(OR(shipments9[[#This Row],[Day Name]]="Sat",shipments9[[#This Row],[Day Name]]="Sun"),"Weekend","Weekday")</f>
        <v>Weekday</v>
      </c>
      <c r="H4955">
        <v>816.75</v>
      </c>
      <c r="I4955">
        <v>75</v>
      </c>
      <c r="J4955" t="s">
        <v>172</v>
      </c>
      <c r="K4955" t="s">
        <v>8155</v>
      </c>
      <c r="L4955" t="s">
        <v>8154</v>
      </c>
      <c r="M4955">
        <v>5</v>
      </c>
      <c r="N4955" t="s">
        <v>201</v>
      </c>
      <c r="O4955" s="4">
        <f>INDEX(products[Cost_per_box], MATCH(shipments9[[#This Row],[PID]], products[PID], 0))</f>
        <v>2.76</v>
      </c>
      <c r="P4955" s="4">
        <f>shipments9[[#This Row],[Boxes]]*shipments9[[#This Row],[Cost Per Box]]</f>
        <v>206.99999999999997</v>
      </c>
      <c r="Q4955" s="4">
        <f>shipments9[[#This Row],[Amount]] -shipments9[[#This Row],[total cost]]</f>
        <v>609.75</v>
      </c>
      <c r="R4955" s="4" t="str">
        <f>IF(shipments9[[#This Row],[Gross Profit]]&lt;0,"Loss","Profit")</f>
        <v>Profit</v>
      </c>
      <c r="S4955" s="9">
        <f>shipments9[[#This Row],[Gross Profit]]/shipments9[[#This Row],[Amount]]</f>
        <v>0.74655647382920109</v>
      </c>
      <c r="T4955" s="11">
        <f>shipments9[[#This Row],[Amount]]/shipments9[[#This Row],[Boxes]]</f>
        <v>10.89</v>
      </c>
    </row>
    <row r="4956" spans="1:20" hidden="1" x14ac:dyDescent="0.25">
      <c r="A4956" t="s">
        <v>5153</v>
      </c>
      <c r="B4956" t="s">
        <v>108</v>
      </c>
      <c r="C4956" t="s">
        <v>137</v>
      </c>
      <c r="D4956" t="s">
        <v>28</v>
      </c>
      <c r="E4956" s="1">
        <v>45313</v>
      </c>
      <c r="F4956" s="1" t="str">
        <f>TEXT(shipments9[[#This Row],[Shipdate]],"ddd")</f>
        <v>Mon</v>
      </c>
      <c r="G4956" s="1" t="str">
        <f>IF(OR(shipments9[[#This Row],[Day Name]]="Sat",shipments9[[#This Row],[Day Name]]="Sun"),"Weekend","Weekday")</f>
        <v>Weekday</v>
      </c>
      <c r="H4956">
        <v>8691.75</v>
      </c>
      <c r="I4956">
        <v>396</v>
      </c>
      <c r="J4956" t="s">
        <v>172</v>
      </c>
      <c r="K4956" t="s">
        <v>8155</v>
      </c>
      <c r="L4956" t="s">
        <v>8156</v>
      </c>
      <c r="M4956">
        <v>1</v>
      </c>
      <c r="N4956" t="s">
        <v>8163</v>
      </c>
      <c r="O4956" s="4">
        <f>INDEX(products[Cost_per_box], MATCH(shipments9[[#This Row],[PID]], products[PID], 0))</f>
        <v>7.73</v>
      </c>
      <c r="P4956" s="4">
        <f>shipments9[[#This Row],[Boxes]]*shipments9[[#This Row],[Cost Per Box]]</f>
        <v>3061.0800000000004</v>
      </c>
      <c r="Q4956" s="4">
        <f>shipments9[[#This Row],[Amount]] -shipments9[[#This Row],[total cost]]</f>
        <v>5630.67</v>
      </c>
      <c r="R4956" s="4" t="str">
        <f>IF(shipments9[[#This Row],[Gross Profit]]&lt;0,"Loss","Profit")</f>
        <v>Profit</v>
      </c>
      <c r="S4956" s="9">
        <f>shipments9[[#This Row],[Gross Profit]]/shipments9[[#This Row],[Amount]]</f>
        <v>0.64781775821900078</v>
      </c>
      <c r="T4956" s="11">
        <f>shipments9[[#This Row],[Amount]]/shipments9[[#This Row],[Boxes]]</f>
        <v>21.948863636363637</v>
      </c>
    </row>
    <row r="4957" spans="1:20" hidden="1" x14ac:dyDescent="0.25">
      <c r="A4957" t="s">
        <v>5154</v>
      </c>
      <c r="B4957" t="s">
        <v>108</v>
      </c>
      <c r="C4957" t="s">
        <v>153</v>
      </c>
      <c r="D4957" t="s">
        <v>28</v>
      </c>
      <c r="E4957" s="1">
        <v>45084</v>
      </c>
      <c r="F4957" s="1" t="str">
        <f>TEXT(shipments9[[#This Row],[Shipdate]],"ddd")</f>
        <v>Wed</v>
      </c>
      <c r="G4957" s="1" t="str">
        <f>IF(OR(shipments9[[#This Row],[Day Name]]="Sat",shipments9[[#This Row],[Day Name]]="Sun"),"Weekend","Weekday")</f>
        <v>Weekday</v>
      </c>
      <c r="H4957">
        <v>7215.75</v>
      </c>
      <c r="I4957">
        <v>425</v>
      </c>
      <c r="J4957" t="s">
        <v>172</v>
      </c>
      <c r="K4957" t="s">
        <v>8151</v>
      </c>
      <c r="L4957" t="s">
        <v>8154</v>
      </c>
      <c r="M4957">
        <v>6</v>
      </c>
      <c r="N4957" t="s">
        <v>8159</v>
      </c>
      <c r="O4957" s="4">
        <f>INDEX(products[Cost_per_box], MATCH(shipments9[[#This Row],[PID]], products[PID], 0))</f>
        <v>9.57</v>
      </c>
      <c r="P4957" s="4">
        <f>shipments9[[#This Row],[Boxes]]*shipments9[[#This Row],[Cost Per Box]]</f>
        <v>4067.25</v>
      </c>
      <c r="Q4957" s="4">
        <f>shipments9[[#This Row],[Amount]] -shipments9[[#This Row],[total cost]]</f>
        <v>3148.5</v>
      </c>
      <c r="R4957" s="4" t="str">
        <f>IF(shipments9[[#This Row],[Gross Profit]]&lt;0,"Loss","Profit")</f>
        <v>Profit</v>
      </c>
      <c r="S4957" s="9">
        <f>shipments9[[#This Row],[Gross Profit]]/shipments9[[#This Row],[Amount]]</f>
        <v>0.43633717908741293</v>
      </c>
      <c r="T4957" s="11">
        <f>shipments9[[#This Row],[Amount]]/shipments9[[#This Row],[Boxes]]</f>
        <v>16.978235294117646</v>
      </c>
    </row>
    <row r="4958" spans="1:20" hidden="1" x14ac:dyDescent="0.25">
      <c r="A4958" t="s">
        <v>5155</v>
      </c>
      <c r="B4958" t="s">
        <v>108</v>
      </c>
      <c r="C4958" t="s">
        <v>157</v>
      </c>
      <c r="D4958" t="s">
        <v>28</v>
      </c>
      <c r="E4958" s="1">
        <v>45124</v>
      </c>
      <c r="F4958" s="1" t="str">
        <f>TEXT(shipments9[[#This Row],[Shipdate]],"ddd")</f>
        <v>Mon</v>
      </c>
      <c r="G4958" s="1" t="str">
        <f>IF(OR(shipments9[[#This Row],[Day Name]]="Sat",shipments9[[#This Row],[Day Name]]="Sun"),"Weekend","Weekday")</f>
        <v>Weekday</v>
      </c>
      <c r="H4958">
        <v>2036.25</v>
      </c>
      <c r="I4958">
        <v>255</v>
      </c>
      <c r="J4958" t="s">
        <v>172</v>
      </c>
      <c r="K4958" t="s">
        <v>8151</v>
      </c>
      <c r="L4958" t="s">
        <v>8160</v>
      </c>
      <c r="M4958">
        <v>7</v>
      </c>
      <c r="N4958" t="s">
        <v>8161</v>
      </c>
      <c r="O4958" s="4">
        <f>INDEX(products[Cost_per_box], MATCH(shipments9[[#This Row],[PID]], products[PID], 0))</f>
        <v>6.8</v>
      </c>
      <c r="P4958" s="4">
        <f>shipments9[[#This Row],[Boxes]]*shipments9[[#This Row],[Cost Per Box]]</f>
        <v>1734</v>
      </c>
      <c r="Q4958" s="4">
        <f>shipments9[[#This Row],[Amount]] -shipments9[[#This Row],[total cost]]</f>
        <v>302.25</v>
      </c>
      <c r="R4958" s="4" t="str">
        <f>IF(shipments9[[#This Row],[Gross Profit]]&lt;0,"Loss","Profit")</f>
        <v>Profit</v>
      </c>
      <c r="S4958" s="9">
        <f>shipments9[[#This Row],[Gross Profit]]/shipments9[[#This Row],[Amount]]</f>
        <v>0.14843462246777164</v>
      </c>
      <c r="T4958" s="11">
        <f>shipments9[[#This Row],[Amount]]/shipments9[[#This Row],[Boxes]]</f>
        <v>7.9852941176470589</v>
      </c>
    </row>
    <row r="4959" spans="1:20" hidden="1" x14ac:dyDescent="0.25">
      <c r="A4959" t="s">
        <v>5156</v>
      </c>
      <c r="B4959" t="s">
        <v>108</v>
      </c>
      <c r="C4959" t="s">
        <v>121</v>
      </c>
      <c r="D4959" t="s">
        <v>28</v>
      </c>
      <c r="E4959" s="1">
        <v>45448</v>
      </c>
      <c r="F4959" s="1" t="str">
        <f>TEXT(shipments9[[#This Row],[Shipdate]],"ddd")</f>
        <v>Wed</v>
      </c>
      <c r="G4959" s="1" t="str">
        <f>IF(OR(shipments9[[#This Row],[Day Name]]="Sat",shipments9[[#This Row],[Day Name]]="Sun"),"Weekend","Weekday")</f>
        <v>Weekday</v>
      </c>
      <c r="H4959">
        <v>10971</v>
      </c>
      <c r="I4959">
        <v>732</v>
      </c>
      <c r="J4959" t="s">
        <v>172</v>
      </c>
      <c r="K4959" t="s">
        <v>8155</v>
      </c>
      <c r="L4959" t="s">
        <v>8154</v>
      </c>
      <c r="M4959">
        <v>6</v>
      </c>
      <c r="N4959" t="s">
        <v>8159</v>
      </c>
      <c r="O4959" s="4">
        <f>INDEX(products[Cost_per_box], MATCH(shipments9[[#This Row],[PID]], products[PID], 0))</f>
        <v>5.26</v>
      </c>
      <c r="P4959" s="4">
        <f>shipments9[[#This Row],[Boxes]]*shipments9[[#This Row],[Cost Per Box]]</f>
        <v>3850.3199999999997</v>
      </c>
      <c r="Q4959" s="4">
        <f>shipments9[[#This Row],[Amount]] -shipments9[[#This Row],[total cost]]</f>
        <v>7120.68</v>
      </c>
      <c r="R4959" s="4" t="str">
        <f>IF(shipments9[[#This Row],[Gross Profit]]&lt;0,"Loss","Profit")</f>
        <v>Profit</v>
      </c>
      <c r="S4959" s="9">
        <f>shipments9[[#This Row],[Gross Profit]]/shipments9[[#This Row],[Amount]]</f>
        <v>0.64904566584632217</v>
      </c>
      <c r="T4959" s="11">
        <f>shipments9[[#This Row],[Amount]]/shipments9[[#This Row],[Boxes]]</f>
        <v>14.987704918032787</v>
      </c>
    </row>
    <row r="4960" spans="1:20" hidden="1" x14ac:dyDescent="0.25">
      <c r="A4960" t="s">
        <v>5157</v>
      </c>
      <c r="B4960" t="s">
        <v>108</v>
      </c>
      <c r="C4960" t="s">
        <v>135</v>
      </c>
      <c r="D4960" t="s">
        <v>28</v>
      </c>
      <c r="E4960" s="1">
        <v>45180</v>
      </c>
      <c r="F4960" s="1" t="str">
        <f>TEXT(shipments9[[#This Row],[Shipdate]],"ddd")</f>
        <v>Mon</v>
      </c>
      <c r="G4960" s="1" t="str">
        <f>IF(OR(shipments9[[#This Row],[Day Name]]="Sat",shipments9[[#This Row],[Day Name]]="Sun"),"Weekend","Weekday")</f>
        <v>Weekday</v>
      </c>
      <c r="H4960">
        <v>5460.75</v>
      </c>
      <c r="I4960">
        <v>228</v>
      </c>
      <c r="J4960" t="s">
        <v>172</v>
      </c>
      <c r="K4960" t="s">
        <v>8151</v>
      </c>
      <c r="L4960" t="s">
        <v>8160</v>
      </c>
      <c r="M4960">
        <v>9</v>
      </c>
      <c r="N4960" t="s">
        <v>8167</v>
      </c>
      <c r="O4960" s="4">
        <f>INDEX(products[Cost_per_box], MATCH(shipments9[[#This Row],[PID]], products[PID], 0))</f>
        <v>9.94</v>
      </c>
      <c r="P4960" s="4">
        <f>shipments9[[#This Row],[Boxes]]*shipments9[[#This Row],[Cost Per Box]]</f>
        <v>2266.3199999999997</v>
      </c>
      <c r="Q4960" s="4">
        <f>shipments9[[#This Row],[Amount]] -shipments9[[#This Row],[total cost]]</f>
        <v>3194.4300000000003</v>
      </c>
      <c r="R4960" s="4" t="str">
        <f>IF(shipments9[[#This Row],[Gross Profit]]&lt;0,"Loss","Profit")</f>
        <v>Profit</v>
      </c>
      <c r="S4960" s="9">
        <f>shipments9[[#This Row],[Gross Profit]]/shipments9[[#This Row],[Amount]]</f>
        <v>0.58498008515313837</v>
      </c>
      <c r="T4960" s="11">
        <f>shipments9[[#This Row],[Amount]]/shipments9[[#This Row],[Boxes]]</f>
        <v>23.950657894736842</v>
      </c>
    </row>
    <row r="4961" spans="1:20" hidden="1" x14ac:dyDescent="0.25">
      <c r="A4961" t="s">
        <v>5158</v>
      </c>
      <c r="B4961" t="s">
        <v>108</v>
      </c>
      <c r="C4961" t="s">
        <v>145</v>
      </c>
      <c r="D4961" t="s">
        <v>28</v>
      </c>
      <c r="E4961" s="1">
        <v>45436</v>
      </c>
      <c r="F4961" s="1" t="str">
        <f>TEXT(shipments9[[#This Row],[Shipdate]],"ddd")</f>
        <v>Fri</v>
      </c>
      <c r="G4961" s="1" t="str">
        <f>IF(OR(shipments9[[#This Row],[Day Name]]="Sat",shipments9[[#This Row],[Day Name]]="Sun"),"Weekend","Weekday")</f>
        <v>Weekday</v>
      </c>
      <c r="H4961">
        <v>8397</v>
      </c>
      <c r="I4961">
        <v>560</v>
      </c>
      <c r="J4961" t="s">
        <v>172</v>
      </c>
      <c r="K4961" t="s">
        <v>8155</v>
      </c>
      <c r="L4961" t="s">
        <v>8154</v>
      </c>
      <c r="M4961">
        <v>5</v>
      </c>
      <c r="N4961" t="s">
        <v>201</v>
      </c>
      <c r="O4961" s="4">
        <f>INDEX(products[Cost_per_box], MATCH(shipments9[[#This Row],[PID]], products[PID], 0))</f>
        <v>4.74</v>
      </c>
      <c r="P4961" s="4">
        <f>shipments9[[#This Row],[Boxes]]*shipments9[[#This Row],[Cost Per Box]]</f>
        <v>2654.4</v>
      </c>
      <c r="Q4961" s="4">
        <f>shipments9[[#This Row],[Amount]] -shipments9[[#This Row],[total cost]]</f>
        <v>5742.6</v>
      </c>
      <c r="R4961" s="4" t="str">
        <f>IF(shipments9[[#This Row],[Gross Profit]]&lt;0,"Loss","Profit")</f>
        <v>Profit</v>
      </c>
      <c r="S4961" s="9">
        <f>shipments9[[#This Row],[Gross Profit]]/shipments9[[#This Row],[Amount]]</f>
        <v>0.68388710253662022</v>
      </c>
      <c r="T4961" s="11">
        <f>shipments9[[#This Row],[Amount]]/shipments9[[#This Row],[Boxes]]</f>
        <v>14.994642857142857</v>
      </c>
    </row>
    <row r="4962" spans="1:20" hidden="1" x14ac:dyDescent="0.25">
      <c r="A4962" t="s">
        <v>5159</v>
      </c>
      <c r="B4962" t="s">
        <v>108</v>
      </c>
      <c r="C4962" t="s">
        <v>159</v>
      </c>
      <c r="D4962" t="s">
        <v>28</v>
      </c>
      <c r="E4962" s="1">
        <v>45464</v>
      </c>
      <c r="F4962" s="1" t="str">
        <f>TEXT(shipments9[[#This Row],[Shipdate]],"ddd")</f>
        <v>Fri</v>
      </c>
      <c r="G4962" s="1" t="str">
        <f>IF(OR(shipments9[[#This Row],[Day Name]]="Sat",shipments9[[#This Row],[Day Name]]="Sun"),"Weekend","Weekday")</f>
        <v>Weekday</v>
      </c>
      <c r="H4962">
        <v>6176.25</v>
      </c>
      <c r="I4962">
        <v>238</v>
      </c>
      <c r="J4962" t="s">
        <v>172</v>
      </c>
      <c r="K4962" t="s">
        <v>8155</v>
      </c>
      <c r="L4962" t="s">
        <v>8154</v>
      </c>
      <c r="M4962">
        <v>6</v>
      </c>
      <c r="N4962" t="s">
        <v>8159</v>
      </c>
      <c r="O4962" s="4">
        <f>INDEX(products[Cost_per_box], MATCH(shipments9[[#This Row],[PID]], products[PID], 0))</f>
        <v>5.04</v>
      </c>
      <c r="P4962" s="4">
        <f>shipments9[[#This Row],[Boxes]]*shipments9[[#This Row],[Cost Per Box]]</f>
        <v>1199.52</v>
      </c>
      <c r="Q4962" s="4">
        <f>shipments9[[#This Row],[Amount]] -shipments9[[#This Row],[total cost]]</f>
        <v>4976.7299999999996</v>
      </c>
      <c r="R4962" s="4" t="str">
        <f>IF(shipments9[[#This Row],[Gross Profit]]&lt;0,"Loss","Profit")</f>
        <v>Profit</v>
      </c>
      <c r="S4962" s="9">
        <f>shipments9[[#This Row],[Gross Profit]]/shipments9[[#This Row],[Amount]]</f>
        <v>0.80578506375227676</v>
      </c>
      <c r="T4962" s="11">
        <f>shipments9[[#This Row],[Amount]]/shipments9[[#This Row],[Boxes]]</f>
        <v>25.95063025210084</v>
      </c>
    </row>
    <row r="4963" spans="1:20" hidden="1" x14ac:dyDescent="0.25">
      <c r="A4963" t="s">
        <v>5160</v>
      </c>
      <c r="B4963" t="s">
        <v>108</v>
      </c>
      <c r="C4963" t="s">
        <v>161</v>
      </c>
      <c r="D4963" t="s">
        <v>28</v>
      </c>
      <c r="E4963" s="1">
        <v>45037</v>
      </c>
      <c r="F4963" s="1" t="str">
        <f>TEXT(shipments9[[#This Row],[Shipdate]],"ddd")</f>
        <v>Fri</v>
      </c>
      <c r="G4963" s="1" t="str">
        <f>IF(OR(shipments9[[#This Row],[Day Name]]="Sat",shipments9[[#This Row],[Day Name]]="Sun"),"Weekend","Weekday")</f>
        <v>Weekday</v>
      </c>
      <c r="H4963">
        <v>14503.5</v>
      </c>
      <c r="I4963">
        <v>1209</v>
      </c>
      <c r="J4963" t="s">
        <v>172</v>
      </c>
      <c r="K4963" t="s">
        <v>8151</v>
      </c>
      <c r="L4963" t="s">
        <v>8154</v>
      </c>
      <c r="M4963">
        <v>4</v>
      </c>
      <c r="N4963" t="s">
        <v>8158</v>
      </c>
      <c r="O4963" s="4">
        <f>INDEX(products[Cost_per_box], MATCH(shipments9[[#This Row],[PID]], products[PID], 0))</f>
        <v>2.76</v>
      </c>
      <c r="P4963" s="4">
        <f>shipments9[[#This Row],[Boxes]]*shipments9[[#This Row],[Cost Per Box]]</f>
        <v>3336.8399999999997</v>
      </c>
      <c r="Q4963" s="4">
        <f>shipments9[[#This Row],[Amount]] -shipments9[[#This Row],[total cost]]</f>
        <v>11166.66</v>
      </c>
      <c r="R4963" s="4" t="str">
        <f>IF(shipments9[[#This Row],[Gross Profit]]&lt;0,"Loss","Profit")</f>
        <v>Profit</v>
      </c>
      <c r="S4963" s="9">
        <f>shipments9[[#This Row],[Gross Profit]]/shipments9[[#This Row],[Amount]]</f>
        <v>0.769928637914986</v>
      </c>
      <c r="T4963" s="11">
        <f>shipments9[[#This Row],[Amount]]/shipments9[[#This Row],[Boxes]]</f>
        <v>11.996277915632755</v>
      </c>
    </row>
    <row r="4964" spans="1:20" hidden="1" x14ac:dyDescent="0.25">
      <c r="A4964" t="s">
        <v>5161</v>
      </c>
      <c r="B4964" t="s">
        <v>108</v>
      </c>
      <c r="C4964" t="s">
        <v>161</v>
      </c>
      <c r="D4964" t="s">
        <v>28</v>
      </c>
      <c r="E4964" s="1">
        <v>45063</v>
      </c>
      <c r="F4964" s="1" t="str">
        <f>TEXT(shipments9[[#This Row],[Shipdate]],"ddd")</f>
        <v>Wed</v>
      </c>
      <c r="G4964" s="1" t="str">
        <f>IF(OR(shipments9[[#This Row],[Day Name]]="Sat",shipments9[[#This Row],[Day Name]]="Sun"),"Weekend","Weekday")</f>
        <v>Weekday</v>
      </c>
      <c r="H4964">
        <v>12642.75</v>
      </c>
      <c r="I4964">
        <v>1265</v>
      </c>
      <c r="J4964" t="s">
        <v>172</v>
      </c>
      <c r="K4964" t="s">
        <v>8151</v>
      </c>
      <c r="L4964" t="s">
        <v>8154</v>
      </c>
      <c r="M4964">
        <v>5</v>
      </c>
      <c r="N4964" t="s">
        <v>201</v>
      </c>
      <c r="O4964" s="4">
        <f>INDEX(products[Cost_per_box], MATCH(shipments9[[#This Row],[PID]], products[PID], 0))</f>
        <v>2.76</v>
      </c>
      <c r="P4964" s="4">
        <f>shipments9[[#This Row],[Boxes]]*shipments9[[#This Row],[Cost Per Box]]</f>
        <v>3491.3999999999996</v>
      </c>
      <c r="Q4964" s="4">
        <f>shipments9[[#This Row],[Amount]] -shipments9[[#This Row],[total cost]]</f>
        <v>9151.35</v>
      </c>
      <c r="R4964" s="4" t="str">
        <f>IF(shipments9[[#This Row],[Gross Profit]]&lt;0,"Loss","Profit")</f>
        <v>Profit</v>
      </c>
      <c r="S4964" s="9">
        <f>shipments9[[#This Row],[Gross Profit]]/shipments9[[#This Row],[Amount]]</f>
        <v>0.72384172747226672</v>
      </c>
      <c r="T4964" s="11">
        <f>shipments9[[#This Row],[Amount]]/shipments9[[#This Row],[Boxes]]</f>
        <v>9.9942687747035581</v>
      </c>
    </row>
    <row r="4965" spans="1:20" hidden="1" x14ac:dyDescent="0.25">
      <c r="A4965" t="s">
        <v>5162</v>
      </c>
      <c r="B4965" t="s">
        <v>108</v>
      </c>
      <c r="C4965" t="s">
        <v>163</v>
      </c>
      <c r="D4965" t="s">
        <v>28</v>
      </c>
      <c r="E4965" s="1">
        <v>44965</v>
      </c>
      <c r="F4965" s="1" t="str">
        <f>TEXT(shipments9[[#This Row],[Shipdate]],"ddd")</f>
        <v>Wed</v>
      </c>
      <c r="G4965" s="1" t="str">
        <f>IF(OR(shipments9[[#This Row],[Day Name]]="Sat",shipments9[[#This Row],[Day Name]]="Sun"),"Weekend","Weekday")</f>
        <v>Weekday</v>
      </c>
      <c r="H4965">
        <v>8336.25</v>
      </c>
      <c r="I4965">
        <v>1191</v>
      </c>
      <c r="J4965" t="s">
        <v>172</v>
      </c>
      <c r="K4965" t="s">
        <v>8151</v>
      </c>
      <c r="L4965" t="s">
        <v>8156</v>
      </c>
      <c r="M4965">
        <v>2</v>
      </c>
      <c r="N4965" t="s">
        <v>8157</v>
      </c>
      <c r="O4965" s="4">
        <f>INDEX(products[Cost_per_box], MATCH(shipments9[[#This Row],[PID]], products[PID], 0))</f>
        <v>3.32</v>
      </c>
      <c r="P4965" s="4">
        <f>shipments9[[#This Row],[Boxes]]*shipments9[[#This Row],[Cost Per Box]]</f>
        <v>3954.12</v>
      </c>
      <c r="Q4965" s="4">
        <f>shipments9[[#This Row],[Amount]] -shipments9[[#This Row],[total cost]]</f>
        <v>4382.13</v>
      </c>
      <c r="R4965" s="4" t="str">
        <f>IF(shipments9[[#This Row],[Gross Profit]]&lt;0,"Loss","Profit")</f>
        <v>Profit</v>
      </c>
      <c r="S4965" s="9">
        <f>shipments9[[#This Row],[Gross Profit]]/shipments9[[#This Row],[Amount]]</f>
        <v>0.52567161493477288</v>
      </c>
      <c r="T4965" s="11">
        <f>shipments9[[#This Row],[Amount]]/shipments9[[#This Row],[Boxes]]</f>
        <v>6.9993702770780857</v>
      </c>
    </row>
    <row r="4966" spans="1:20" hidden="1" x14ac:dyDescent="0.25">
      <c r="A4966" t="s">
        <v>5163</v>
      </c>
      <c r="B4966" t="s">
        <v>108</v>
      </c>
      <c r="C4966" t="s">
        <v>121</v>
      </c>
      <c r="D4966" t="s">
        <v>28</v>
      </c>
      <c r="E4966" s="1">
        <v>45293</v>
      </c>
      <c r="F4966" s="1" t="str">
        <f>TEXT(shipments9[[#This Row],[Shipdate]],"ddd")</f>
        <v>Tue</v>
      </c>
      <c r="G4966" s="1" t="str">
        <f>IF(OR(shipments9[[#This Row],[Day Name]]="Sat",shipments9[[#This Row],[Day Name]]="Sun"),"Weekend","Weekday")</f>
        <v>Weekday</v>
      </c>
      <c r="H4966">
        <v>3309.75</v>
      </c>
      <c r="I4966">
        <v>276</v>
      </c>
      <c r="J4966" t="s">
        <v>172</v>
      </c>
      <c r="K4966" t="s">
        <v>8155</v>
      </c>
      <c r="L4966" t="s">
        <v>8156</v>
      </c>
      <c r="M4966">
        <v>1</v>
      </c>
      <c r="N4966" t="s">
        <v>8163</v>
      </c>
      <c r="O4966" s="4">
        <f>INDEX(products[Cost_per_box], MATCH(shipments9[[#This Row],[PID]], products[PID], 0))</f>
        <v>5.26</v>
      </c>
      <c r="P4966" s="4">
        <f>shipments9[[#This Row],[Boxes]]*shipments9[[#This Row],[Cost Per Box]]</f>
        <v>1451.76</v>
      </c>
      <c r="Q4966" s="4">
        <f>shipments9[[#This Row],[Amount]] -shipments9[[#This Row],[total cost]]</f>
        <v>1857.99</v>
      </c>
      <c r="R4966" s="4" t="str">
        <f>IF(shipments9[[#This Row],[Gross Profit]]&lt;0,"Loss","Profit")</f>
        <v>Profit</v>
      </c>
      <c r="S4966" s="9">
        <f>shipments9[[#This Row],[Gross Profit]]/shipments9[[#This Row],[Amount]]</f>
        <v>0.56136868343530477</v>
      </c>
      <c r="T4966" s="11">
        <f>shipments9[[#This Row],[Amount]]/shipments9[[#This Row],[Boxes]]</f>
        <v>11.991847826086957</v>
      </c>
    </row>
    <row r="4967" spans="1:20" hidden="1" x14ac:dyDescent="0.25">
      <c r="A4967" t="s">
        <v>5164</v>
      </c>
      <c r="B4967" t="s">
        <v>108</v>
      </c>
      <c r="C4967" t="s">
        <v>143</v>
      </c>
      <c r="D4967" t="s">
        <v>28</v>
      </c>
      <c r="E4967" s="1">
        <v>45051</v>
      </c>
      <c r="F4967" s="1" t="str">
        <f>TEXT(shipments9[[#This Row],[Shipdate]],"ddd")</f>
        <v>Fri</v>
      </c>
      <c r="G4967" s="1" t="str">
        <f>IF(OR(shipments9[[#This Row],[Day Name]]="Sat",shipments9[[#This Row],[Day Name]]="Sun"),"Weekend","Weekday")</f>
        <v>Weekday</v>
      </c>
      <c r="H4967">
        <v>3003.75</v>
      </c>
      <c r="I4967">
        <v>167</v>
      </c>
      <c r="J4967" t="s">
        <v>172</v>
      </c>
      <c r="K4967" t="s">
        <v>8151</v>
      </c>
      <c r="L4967" t="s">
        <v>8154</v>
      </c>
      <c r="M4967">
        <v>5</v>
      </c>
      <c r="N4967" t="s">
        <v>201</v>
      </c>
      <c r="O4967" s="4">
        <f>INDEX(products[Cost_per_box], MATCH(shipments9[[#This Row],[PID]], products[PID], 0))</f>
        <v>10.23</v>
      </c>
      <c r="P4967" s="4">
        <f>shipments9[[#This Row],[Boxes]]*shipments9[[#This Row],[Cost Per Box]]</f>
        <v>1708.41</v>
      </c>
      <c r="Q4967" s="4">
        <f>shipments9[[#This Row],[Amount]] -shipments9[[#This Row],[total cost]]</f>
        <v>1295.3399999999999</v>
      </c>
      <c r="R4967" s="4" t="str">
        <f>IF(shipments9[[#This Row],[Gross Profit]]&lt;0,"Loss","Profit")</f>
        <v>Profit</v>
      </c>
      <c r="S4967" s="9">
        <f>shipments9[[#This Row],[Gross Profit]]/shipments9[[#This Row],[Amount]]</f>
        <v>0.43124094881398251</v>
      </c>
      <c r="T4967" s="11">
        <f>shipments9[[#This Row],[Amount]]/shipments9[[#This Row],[Boxes]]</f>
        <v>17.986526946107784</v>
      </c>
    </row>
    <row r="4968" spans="1:20" hidden="1" x14ac:dyDescent="0.25">
      <c r="A4968" t="s">
        <v>5165</v>
      </c>
      <c r="B4968" t="s">
        <v>108</v>
      </c>
      <c r="C4968" t="s">
        <v>153</v>
      </c>
      <c r="D4968" t="s">
        <v>28</v>
      </c>
      <c r="E4968" s="1">
        <v>45098</v>
      </c>
      <c r="F4968" s="1" t="str">
        <f>TEXT(shipments9[[#This Row],[Shipdate]],"ddd")</f>
        <v>Wed</v>
      </c>
      <c r="G4968" s="1" t="str">
        <f>IF(OR(shipments9[[#This Row],[Day Name]]="Sat",shipments9[[#This Row],[Day Name]]="Sun"),"Weekend","Weekday")</f>
        <v>Weekday</v>
      </c>
      <c r="H4968">
        <v>7344</v>
      </c>
      <c r="I4968">
        <v>408</v>
      </c>
      <c r="J4968" t="s">
        <v>172</v>
      </c>
      <c r="K4968" t="s">
        <v>8151</v>
      </c>
      <c r="L4968" t="s">
        <v>8154</v>
      </c>
      <c r="M4968">
        <v>6</v>
      </c>
      <c r="N4968" t="s">
        <v>8159</v>
      </c>
      <c r="O4968" s="4">
        <f>INDEX(products[Cost_per_box], MATCH(shipments9[[#This Row],[PID]], products[PID], 0))</f>
        <v>9.57</v>
      </c>
      <c r="P4968" s="4">
        <f>shipments9[[#This Row],[Boxes]]*shipments9[[#This Row],[Cost Per Box]]</f>
        <v>3904.56</v>
      </c>
      <c r="Q4968" s="4">
        <f>shipments9[[#This Row],[Amount]] -shipments9[[#This Row],[total cost]]</f>
        <v>3439.44</v>
      </c>
      <c r="R4968" s="4" t="str">
        <f>IF(shipments9[[#This Row],[Gross Profit]]&lt;0,"Loss","Profit")</f>
        <v>Profit</v>
      </c>
      <c r="S4968" s="9">
        <f>shipments9[[#This Row],[Gross Profit]]/shipments9[[#This Row],[Amount]]</f>
        <v>0.46833333333333332</v>
      </c>
      <c r="T4968" s="11">
        <f>shipments9[[#This Row],[Amount]]/shipments9[[#This Row],[Boxes]]</f>
        <v>18</v>
      </c>
    </row>
    <row r="4969" spans="1:20" hidden="1" x14ac:dyDescent="0.25">
      <c r="A4969" t="s">
        <v>5166</v>
      </c>
      <c r="B4969" t="s">
        <v>108</v>
      </c>
      <c r="C4969" t="s">
        <v>155</v>
      </c>
      <c r="D4969" t="s">
        <v>28</v>
      </c>
      <c r="E4969" s="1">
        <v>44971</v>
      </c>
      <c r="F4969" s="1" t="str">
        <f>TEXT(shipments9[[#This Row],[Shipdate]],"ddd")</f>
        <v>Tue</v>
      </c>
      <c r="G4969" s="1" t="str">
        <f>IF(OR(shipments9[[#This Row],[Day Name]]="Sat",shipments9[[#This Row],[Day Name]]="Sun"),"Weekend","Weekday")</f>
        <v>Weekday</v>
      </c>
      <c r="H4969">
        <v>2436.75</v>
      </c>
      <c r="I4969">
        <v>222</v>
      </c>
      <c r="J4969" t="s">
        <v>172</v>
      </c>
      <c r="K4969" t="s">
        <v>8151</v>
      </c>
      <c r="L4969" t="s">
        <v>8156</v>
      </c>
      <c r="M4969">
        <v>2</v>
      </c>
      <c r="N4969" t="s">
        <v>8157</v>
      </c>
      <c r="O4969" s="4">
        <f>INDEX(products[Cost_per_box], MATCH(shipments9[[#This Row],[PID]], products[PID], 0))</f>
        <v>8.43</v>
      </c>
      <c r="P4969" s="4">
        <f>shipments9[[#This Row],[Boxes]]*shipments9[[#This Row],[Cost Per Box]]</f>
        <v>1871.46</v>
      </c>
      <c r="Q4969" s="4">
        <f>shipments9[[#This Row],[Amount]] -shipments9[[#This Row],[total cost]]</f>
        <v>565.29</v>
      </c>
      <c r="R4969" s="4" t="str">
        <f>IF(shipments9[[#This Row],[Gross Profit]]&lt;0,"Loss","Profit")</f>
        <v>Profit</v>
      </c>
      <c r="S4969" s="9">
        <f>shipments9[[#This Row],[Gross Profit]]/shipments9[[#This Row],[Amount]]</f>
        <v>0.23198522622345336</v>
      </c>
      <c r="T4969" s="11">
        <f>shipments9[[#This Row],[Amount]]/shipments9[[#This Row],[Boxes]]</f>
        <v>10.976351351351351</v>
      </c>
    </row>
    <row r="4970" spans="1:20" hidden="1" x14ac:dyDescent="0.25">
      <c r="A4970" t="s">
        <v>5167</v>
      </c>
      <c r="B4970" t="s">
        <v>108</v>
      </c>
      <c r="C4970" t="s">
        <v>155</v>
      </c>
      <c r="D4970" t="s">
        <v>28</v>
      </c>
      <c r="E4970" s="1">
        <v>45076</v>
      </c>
      <c r="F4970" s="1" t="str">
        <f>TEXT(shipments9[[#This Row],[Shipdate]],"ddd")</f>
        <v>Tue</v>
      </c>
      <c r="G4970" s="1" t="str">
        <f>IF(OR(shipments9[[#This Row],[Day Name]]="Sat",shipments9[[#This Row],[Day Name]]="Sun"),"Weekend","Weekday")</f>
        <v>Weekday</v>
      </c>
      <c r="H4970">
        <v>1183.5</v>
      </c>
      <c r="I4970">
        <v>108</v>
      </c>
      <c r="J4970" t="s">
        <v>172</v>
      </c>
      <c r="K4970" t="s">
        <v>8151</v>
      </c>
      <c r="L4970" t="s">
        <v>8154</v>
      </c>
      <c r="M4970">
        <v>5</v>
      </c>
      <c r="N4970" t="s">
        <v>201</v>
      </c>
      <c r="O4970" s="4">
        <f>INDEX(products[Cost_per_box], MATCH(shipments9[[#This Row],[PID]], products[PID], 0))</f>
        <v>8.43</v>
      </c>
      <c r="P4970" s="4">
        <f>shipments9[[#This Row],[Boxes]]*shipments9[[#This Row],[Cost Per Box]]</f>
        <v>910.43999999999994</v>
      </c>
      <c r="Q4970" s="4">
        <f>shipments9[[#This Row],[Amount]] -shipments9[[#This Row],[total cost]]</f>
        <v>273.06000000000006</v>
      </c>
      <c r="R4970" s="4" t="str">
        <f>IF(shipments9[[#This Row],[Gross Profit]]&lt;0,"Loss","Profit")</f>
        <v>Profit</v>
      </c>
      <c r="S4970" s="9">
        <f>shipments9[[#This Row],[Gross Profit]]/shipments9[[#This Row],[Amount]]</f>
        <v>0.23072243346007609</v>
      </c>
      <c r="T4970" s="11">
        <f>shipments9[[#This Row],[Amount]]/shipments9[[#This Row],[Boxes]]</f>
        <v>10.958333333333334</v>
      </c>
    </row>
    <row r="4971" spans="1:20" hidden="1" x14ac:dyDescent="0.25">
      <c r="A4971" t="s">
        <v>5168</v>
      </c>
      <c r="B4971" t="s">
        <v>108</v>
      </c>
      <c r="C4971" t="s">
        <v>157</v>
      </c>
      <c r="D4971" t="s">
        <v>28</v>
      </c>
      <c r="E4971" s="1">
        <v>45372</v>
      </c>
      <c r="F4971" s="1" t="str">
        <f>TEXT(shipments9[[#This Row],[Shipdate]],"ddd")</f>
        <v>Thu</v>
      </c>
      <c r="G4971" s="1" t="str">
        <f>IF(OR(shipments9[[#This Row],[Day Name]]="Sat",shipments9[[#This Row],[Day Name]]="Sun"),"Weekend","Weekday")</f>
        <v>Weekday</v>
      </c>
      <c r="H4971">
        <v>8613</v>
      </c>
      <c r="I4971">
        <v>1077</v>
      </c>
      <c r="J4971" t="s">
        <v>172</v>
      </c>
      <c r="K4971" t="s">
        <v>8155</v>
      </c>
      <c r="L4971" t="s">
        <v>8156</v>
      </c>
      <c r="M4971">
        <v>3</v>
      </c>
      <c r="N4971" t="s">
        <v>8164</v>
      </c>
      <c r="O4971" s="4">
        <f>INDEX(products[Cost_per_box], MATCH(shipments9[[#This Row],[PID]], products[PID], 0))</f>
        <v>6.8</v>
      </c>
      <c r="P4971" s="4">
        <f>shipments9[[#This Row],[Boxes]]*shipments9[[#This Row],[Cost Per Box]]</f>
        <v>7323.5999999999995</v>
      </c>
      <c r="Q4971" s="4">
        <f>shipments9[[#This Row],[Amount]] -shipments9[[#This Row],[total cost]]</f>
        <v>1289.4000000000005</v>
      </c>
      <c r="R4971" s="4" t="str">
        <f>IF(shipments9[[#This Row],[Gross Profit]]&lt;0,"Loss","Profit")</f>
        <v>Profit</v>
      </c>
      <c r="S4971" s="9">
        <f>shipments9[[#This Row],[Gross Profit]]/shipments9[[#This Row],[Amount]]</f>
        <v>0.14970393591083253</v>
      </c>
      <c r="T4971" s="11">
        <f>shipments9[[#This Row],[Amount]]/shipments9[[#This Row],[Boxes]]</f>
        <v>7.9972144846796658</v>
      </c>
    </row>
    <row r="4972" spans="1:20" hidden="1" x14ac:dyDescent="0.25">
      <c r="A4972" t="s">
        <v>5169</v>
      </c>
      <c r="B4972" t="s">
        <v>108</v>
      </c>
      <c r="C4972" t="s">
        <v>157</v>
      </c>
      <c r="D4972" t="s">
        <v>28</v>
      </c>
      <c r="E4972" s="1">
        <v>44977</v>
      </c>
      <c r="F4972" s="1" t="str">
        <f>TEXT(shipments9[[#This Row],[Shipdate]],"ddd")</f>
        <v>Mon</v>
      </c>
      <c r="G4972" s="1" t="str">
        <f>IF(OR(shipments9[[#This Row],[Day Name]]="Sat",shipments9[[#This Row],[Day Name]]="Sun"),"Weekend","Weekday")</f>
        <v>Weekday</v>
      </c>
      <c r="H4972">
        <v>2047.5</v>
      </c>
      <c r="I4972">
        <v>293</v>
      </c>
      <c r="J4972" t="s">
        <v>172</v>
      </c>
      <c r="K4972" t="s">
        <v>8151</v>
      </c>
      <c r="L4972" t="s">
        <v>8156</v>
      </c>
      <c r="M4972">
        <v>2</v>
      </c>
      <c r="N4972" t="s">
        <v>8157</v>
      </c>
      <c r="O4972" s="4">
        <f>INDEX(products[Cost_per_box], MATCH(shipments9[[#This Row],[PID]], products[PID], 0))</f>
        <v>6.8</v>
      </c>
      <c r="P4972" s="4">
        <f>shipments9[[#This Row],[Boxes]]*shipments9[[#This Row],[Cost Per Box]]</f>
        <v>1992.3999999999999</v>
      </c>
      <c r="Q4972" s="4">
        <f>shipments9[[#This Row],[Amount]] -shipments9[[#This Row],[total cost]]</f>
        <v>55.100000000000136</v>
      </c>
      <c r="R4972" s="4" t="str">
        <f>IF(shipments9[[#This Row],[Gross Profit]]&lt;0,"Loss","Profit")</f>
        <v>Profit</v>
      </c>
      <c r="S4972" s="9">
        <f>shipments9[[#This Row],[Gross Profit]]/shipments9[[#This Row],[Amount]]</f>
        <v>2.6910866910866978E-2</v>
      </c>
      <c r="T4972" s="11">
        <f>shipments9[[#This Row],[Amount]]/shipments9[[#This Row],[Boxes]]</f>
        <v>6.9880546075085324</v>
      </c>
    </row>
    <row r="4973" spans="1:20" hidden="1" x14ac:dyDescent="0.25">
      <c r="A4973" t="s">
        <v>5170</v>
      </c>
      <c r="B4973" t="s">
        <v>108</v>
      </c>
      <c r="C4973" t="s">
        <v>163</v>
      </c>
      <c r="D4973" t="s">
        <v>28</v>
      </c>
      <c r="E4973" s="1">
        <v>45237</v>
      </c>
      <c r="F4973" s="1" t="str">
        <f>TEXT(shipments9[[#This Row],[Shipdate]],"ddd")</f>
        <v>Tue</v>
      </c>
      <c r="G4973" s="1" t="str">
        <f>IF(OR(shipments9[[#This Row],[Day Name]]="Sat",shipments9[[#This Row],[Day Name]]="Sun"),"Weekend","Weekday")</f>
        <v>Weekday</v>
      </c>
      <c r="H4973">
        <v>2853</v>
      </c>
      <c r="I4973">
        <v>357</v>
      </c>
      <c r="J4973" t="s">
        <v>172</v>
      </c>
      <c r="K4973" t="s">
        <v>8151</v>
      </c>
      <c r="L4973" t="s">
        <v>8152</v>
      </c>
      <c r="M4973">
        <v>11</v>
      </c>
      <c r="N4973" t="s">
        <v>8165</v>
      </c>
      <c r="O4973" s="4">
        <f>INDEX(products[Cost_per_box], MATCH(shipments9[[#This Row],[PID]], products[PID], 0))</f>
        <v>3.32</v>
      </c>
      <c r="P4973" s="4">
        <f>shipments9[[#This Row],[Boxes]]*shipments9[[#This Row],[Cost Per Box]]</f>
        <v>1185.24</v>
      </c>
      <c r="Q4973" s="4">
        <f>shipments9[[#This Row],[Amount]] -shipments9[[#This Row],[total cost]]</f>
        <v>1667.76</v>
      </c>
      <c r="R4973" s="4" t="str">
        <f>IF(shipments9[[#This Row],[Gross Profit]]&lt;0,"Loss","Profit")</f>
        <v>Profit</v>
      </c>
      <c r="S4973" s="9">
        <f>shipments9[[#This Row],[Gross Profit]]/shipments9[[#This Row],[Amount]]</f>
        <v>0.58456361724500527</v>
      </c>
      <c r="T4973" s="11">
        <f>shipments9[[#This Row],[Amount]]/shipments9[[#This Row],[Boxes]]</f>
        <v>7.9915966386554622</v>
      </c>
    </row>
    <row r="4974" spans="1:20" hidden="1" x14ac:dyDescent="0.25">
      <c r="A4974" t="s">
        <v>5171</v>
      </c>
      <c r="B4974" t="s">
        <v>105</v>
      </c>
      <c r="C4974" t="s">
        <v>121</v>
      </c>
      <c r="D4974" t="s">
        <v>28</v>
      </c>
      <c r="E4974" s="1">
        <v>44987</v>
      </c>
      <c r="F4974" s="1" t="str">
        <f>TEXT(shipments9[[#This Row],[Shipdate]],"ddd")</f>
        <v>Thu</v>
      </c>
      <c r="G4974" s="1" t="str">
        <f>IF(OR(shipments9[[#This Row],[Day Name]]="Sat",shipments9[[#This Row],[Day Name]]="Sun"),"Weekend","Weekday")</f>
        <v>Weekday</v>
      </c>
      <c r="H4974">
        <v>7499.25</v>
      </c>
      <c r="I4974">
        <v>500</v>
      </c>
      <c r="J4974" t="s">
        <v>172</v>
      </c>
      <c r="K4974" t="s">
        <v>8151</v>
      </c>
      <c r="L4974" t="s">
        <v>8156</v>
      </c>
      <c r="M4974">
        <v>3</v>
      </c>
      <c r="N4974" t="s">
        <v>8164</v>
      </c>
      <c r="O4974" s="4">
        <f>INDEX(products[Cost_per_box], MATCH(shipments9[[#This Row],[PID]], products[PID], 0))</f>
        <v>5.26</v>
      </c>
      <c r="P4974" s="4">
        <f>shipments9[[#This Row],[Boxes]]*shipments9[[#This Row],[Cost Per Box]]</f>
        <v>2630</v>
      </c>
      <c r="Q4974" s="4">
        <f>shipments9[[#This Row],[Amount]] -shipments9[[#This Row],[total cost]]</f>
        <v>4869.25</v>
      </c>
      <c r="R4974" s="4" t="str">
        <f>IF(shipments9[[#This Row],[Gross Profit]]&lt;0,"Loss","Profit")</f>
        <v>Profit</v>
      </c>
      <c r="S4974" s="9">
        <f>shipments9[[#This Row],[Gross Profit]]/shipments9[[#This Row],[Amount]]</f>
        <v>0.64929826315964934</v>
      </c>
      <c r="T4974" s="11">
        <f>shipments9[[#This Row],[Amount]]/shipments9[[#This Row],[Boxes]]</f>
        <v>14.9985</v>
      </c>
    </row>
    <row r="4975" spans="1:20" hidden="1" x14ac:dyDescent="0.25">
      <c r="A4975" t="s">
        <v>5172</v>
      </c>
      <c r="B4975" t="s">
        <v>105</v>
      </c>
      <c r="C4975" t="s">
        <v>141</v>
      </c>
      <c r="D4975" t="s">
        <v>28</v>
      </c>
      <c r="E4975" s="1">
        <v>45461</v>
      </c>
      <c r="F4975" s="1" t="str">
        <f>TEXT(shipments9[[#This Row],[Shipdate]],"ddd")</f>
        <v>Tue</v>
      </c>
      <c r="G4975" s="1" t="str">
        <f>IF(OR(shipments9[[#This Row],[Day Name]]="Sat",shipments9[[#This Row],[Day Name]]="Sun"),"Weekend","Weekday")</f>
        <v>Weekday</v>
      </c>
      <c r="H4975">
        <v>2866.5</v>
      </c>
      <c r="I4975">
        <v>205</v>
      </c>
      <c r="J4975" t="s">
        <v>172</v>
      </c>
      <c r="K4975" t="s">
        <v>8155</v>
      </c>
      <c r="L4975" t="s">
        <v>8154</v>
      </c>
      <c r="M4975">
        <v>6</v>
      </c>
      <c r="N4975" t="s">
        <v>8159</v>
      </c>
      <c r="O4975" s="4">
        <f>INDEX(products[Cost_per_box], MATCH(shipments9[[#This Row],[PID]], products[PID], 0))</f>
        <v>8.2200000000000006</v>
      </c>
      <c r="P4975" s="4">
        <f>shipments9[[#This Row],[Boxes]]*shipments9[[#This Row],[Cost Per Box]]</f>
        <v>1685.1000000000001</v>
      </c>
      <c r="Q4975" s="4">
        <f>shipments9[[#This Row],[Amount]] -shipments9[[#This Row],[total cost]]</f>
        <v>1181.3999999999999</v>
      </c>
      <c r="R4975" s="4" t="str">
        <f>IF(shipments9[[#This Row],[Gross Profit]]&lt;0,"Loss","Profit")</f>
        <v>Profit</v>
      </c>
      <c r="S4975" s="9">
        <f>shipments9[[#This Row],[Gross Profit]]/shipments9[[#This Row],[Amount]]</f>
        <v>0.41214024071166921</v>
      </c>
      <c r="T4975" s="11">
        <f>shipments9[[#This Row],[Amount]]/shipments9[[#This Row],[Boxes]]</f>
        <v>13.982926829268292</v>
      </c>
    </row>
    <row r="4976" spans="1:20" hidden="1" x14ac:dyDescent="0.25">
      <c r="A4976" t="s">
        <v>5173</v>
      </c>
      <c r="B4976" t="s">
        <v>105</v>
      </c>
      <c r="C4976" t="s">
        <v>143</v>
      </c>
      <c r="D4976" t="s">
        <v>28</v>
      </c>
      <c r="E4976" s="1">
        <v>45203</v>
      </c>
      <c r="F4976" s="1" t="str">
        <f>TEXT(shipments9[[#This Row],[Shipdate]],"ddd")</f>
        <v>Wed</v>
      </c>
      <c r="G4976" s="1" t="str">
        <f>IF(OR(shipments9[[#This Row],[Day Name]]="Sat",shipments9[[#This Row],[Day Name]]="Sun"),"Weekend","Weekday")</f>
        <v>Weekday</v>
      </c>
      <c r="H4976">
        <v>2522.25</v>
      </c>
      <c r="I4976">
        <v>149</v>
      </c>
      <c r="J4976" t="s">
        <v>172</v>
      </c>
      <c r="K4976" t="s">
        <v>8151</v>
      </c>
      <c r="L4976" t="s">
        <v>8152</v>
      </c>
      <c r="M4976">
        <v>10</v>
      </c>
      <c r="N4976" t="s">
        <v>8153</v>
      </c>
      <c r="O4976" s="4">
        <f>INDEX(products[Cost_per_box], MATCH(shipments9[[#This Row],[PID]], products[PID], 0))</f>
        <v>10.23</v>
      </c>
      <c r="P4976" s="4">
        <f>shipments9[[#This Row],[Boxes]]*shipments9[[#This Row],[Cost Per Box]]</f>
        <v>1524.27</v>
      </c>
      <c r="Q4976" s="4">
        <f>shipments9[[#This Row],[Amount]] -shipments9[[#This Row],[total cost]]</f>
        <v>997.98</v>
      </c>
      <c r="R4976" s="4" t="str">
        <f>IF(shipments9[[#This Row],[Gross Profit]]&lt;0,"Loss","Profit")</f>
        <v>Profit</v>
      </c>
      <c r="S4976" s="9">
        <f>shipments9[[#This Row],[Gross Profit]]/shipments9[[#This Row],[Amount]]</f>
        <v>0.39567053226286053</v>
      </c>
      <c r="T4976" s="11">
        <f>shipments9[[#This Row],[Amount]]/shipments9[[#This Row],[Boxes]]</f>
        <v>16.927852348993287</v>
      </c>
    </row>
    <row r="4977" spans="1:20" hidden="1" x14ac:dyDescent="0.25">
      <c r="A4977" t="s">
        <v>5174</v>
      </c>
      <c r="B4977" t="s">
        <v>105</v>
      </c>
      <c r="C4977" t="s">
        <v>145</v>
      </c>
      <c r="D4977" t="s">
        <v>28</v>
      </c>
      <c r="E4977" s="1">
        <v>45309</v>
      </c>
      <c r="F4977" s="1" t="str">
        <f>TEXT(shipments9[[#This Row],[Shipdate]],"ddd")</f>
        <v>Thu</v>
      </c>
      <c r="G4977" s="1" t="str">
        <f>IF(OR(shipments9[[#This Row],[Day Name]]="Sat",shipments9[[#This Row],[Day Name]]="Sun"),"Weekend","Weekday")</f>
        <v>Weekday</v>
      </c>
      <c r="H4977">
        <v>2538</v>
      </c>
      <c r="I4977">
        <v>170</v>
      </c>
      <c r="J4977" t="s">
        <v>172</v>
      </c>
      <c r="K4977" t="s">
        <v>8155</v>
      </c>
      <c r="L4977" t="s">
        <v>8156</v>
      </c>
      <c r="M4977">
        <v>1</v>
      </c>
      <c r="N4977" t="s">
        <v>8163</v>
      </c>
      <c r="O4977" s="4">
        <f>INDEX(products[Cost_per_box], MATCH(shipments9[[#This Row],[PID]], products[PID], 0))</f>
        <v>4.74</v>
      </c>
      <c r="P4977" s="4">
        <f>shipments9[[#This Row],[Boxes]]*shipments9[[#This Row],[Cost Per Box]]</f>
        <v>805.80000000000007</v>
      </c>
      <c r="Q4977" s="4">
        <f>shipments9[[#This Row],[Amount]] -shipments9[[#This Row],[total cost]]</f>
        <v>1732.1999999999998</v>
      </c>
      <c r="R4977" s="4" t="str">
        <f>IF(shipments9[[#This Row],[Gross Profit]]&lt;0,"Loss","Profit")</f>
        <v>Profit</v>
      </c>
      <c r="S4977" s="9">
        <f>shipments9[[#This Row],[Gross Profit]]/shipments9[[#This Row],[Amount]]</f>
        <v>0.68250591016548456</v>
      </c>
      <c r="T4977" s="11">
        <f>shipments9[[#This Row],[Amount]]/shipments9[[#This Row],[Boxes]]</f>
        <v>14.929411764705883</v>
      </c>
    </row>
    <row r="4978" spans="1:20" hidden="1" x14ac:dyDescent="0.25">
      <c r="A4978" t="s">
        <v>5175</v>
      </c>
      <c r="B4978" t="s">
        <v>105</v>
      </c>
      <c r="C4978" t="s">
        <v>159</v>
      </c>
      <c r="D4978" t="s">
        <v>28</v>
      </c>
      <c r="E4978" s="1">
        <v>45407</v>
      </c>
      <c r="F4978" s="1" t="str">
        <f>TEXT(shipments9[[#This Row],[Shipdate]],"ddd")</f>
        <v>Thu</v>
      </c>
      <c r="G4978" s="1" t="str">
        <f>IF(OR(shipments9[[#This Row],[Day Name]]="Sat",shipments9[[#This Row],[Day Name]]="Sun"),"Weekend","Weekday")</f>
        <v>Weekday</v>
      </c>
      <c r="H4978">
        <v>7467.75</v>
      </c>
      <c r="I4978">
        <v>267</v>
      </c>
      <c r="J4978" t="s">
        <v>172</v>
      </c>
      <c r="K4978" t="s">
        <v>8155</v>
      </c>
      <c r="L4978" t="s">
        <v>8154</v>
      </c>
      <c r="M4978">
        <v>4</v>
      </c>
      <c r="N4978" t="s">
        <v>8158</v>
      </c>
      <c r="O4978" s="4">
        <f>INDEX(products[Cost_per_box], MATCH(shipments9[[#This Row],[PID]], products[PID], 0))</f>
        <v>5.04</v>
      </c>
      <c r="P4978" s="4">
        <f>shipments9[[#This Row],[Boxes]]*shipments9[[#This Row],[Cost Per Box]]</f>
        <v>1345.68</v>
      </c>
      <c r="Q4978" s="4">
        <f>shipments9[[#This Row],[Amount]] -shipments9[[#This Row],[total cost]]</f>
        <v>6122.07</v>
      </c>
      <c r="R4978" s="4" t="str">
        <f>IF(shipments9[[#This Row],[Gross Profit]]&lt;0,"Loss","Profit")</f>
        <v>Profit</v>
      </c>
      <c r="S4978" s="9">
        <f>shipments9[[#This Row],[Gross Profit]]/shipments9[[#This Row],[Amount]]</f>
        <v>0.81980114492316958</v>
      </c>
      <c r="T4978" s="11">
        <f>shipments9[[#This Row],[Amount]]/shipments9[[#This Row],[Boxes]]</f>
        <v>27.969101123595507</v>
      </c>
    </row>
    <row r="4979" spans="1:20" hidden="1" x14ac:dyDescent="0.25">
      <c r="A4979" t="s">
        <v>5176</v>
      </c>
      <c r="B4979" t="s">
        <v>105</v>
      </c>
      <c r="C4979" t="s">
        <v>159</v>
      </c>
      <c r="D4979" t="s">
        <v>28</v>
      </c>
      <c r="E4979" s="1">
        <v>45454</v>
      </c>
      <c r="F4979" s="1" t="str">
        <f>TEXT(shipments9[[#This Row],[Shipdate]],"ddd")</f>
        <v>Tue</v>
      </c>
      <c r="G4979" s="1" t="str">
        <f>IF(OR(shipments9[[#This Row],[Day Name]]="Sat",shipments9[[#This Row],[Day Name]]="Sun"),"Weekend","Weekday")</f>
        <v>Weekday</v>
      </c>
      <c r="H4979">
        <v>5046.75</v>
      </c>
      <c r="I4979">
        <v>187</v>
      </c>
      <c r="J4979" t="s">
        <v>172</v>
      </c>
      <c r="K4979" t="s">
        <v>8155</v>
      </c>
      <c r="L4979" t="s">
        <v>8154</v>
      </c>
      <c r="M4979">
        <v>6</v>
      </c>
      <c r="N4979" t="s">
        <v>8159</v>
      </c>
      <c r="O4979" s="4">
        <f>INDEX(products[Cost_per_box], MATCH(shipments9[[#This Row],[PID]], products[PID], 0))</f>
        <v>5.04</v>
      </c>
      <c r="P4979" s="4">
        <f>shipments9[[#This Row],[Boxes]]*shipments9[[#This Row],[Cost Per Box]]</f>
        <v>942.48</v>
      </c>
      <c r="Q4979" s="4">
        <f>shipments9[[#This Row],[Amount]] -shipments9[[#This Row],[total cost]]</f>
        <v>4104.2700000000004</v>
      </c>
      <c r="R4979" s="4" t="str">
        <f>IF(shipments9[[#This Row],[Gross Profit]]&lt;0,"Loss","Profit")</f>
        <v>Profit</v>
      </c>
      <c r="S4979" s="9">
        <f>shipments9[[#This Row],[Gross Profit]]/shipments9[[#This Row],[Amount]]</f>
        <v>0.81325011145786896</v>
      </c>
      <c r="T4979" s="11">
        <f>shipments9[[#This Row],[Amount]]/shipments9[[#This Row],[Boxes]]</f>
        <v>26.987967914438503</v>
      </c>
    </row>
    <row r="4980" spans="1:20" hidden="1" x14ac:dyDescent="0.25">
      <c r="A4980" t="s">
        <v>5177</v>
      </c>
      <c r="B4980" t="s">
        <v>105</v>
      </c>
      <c r="C4980" t="s">
        <v>132</v>
      </c>
      <c r="D4980" t="s">
        <v>28</v>
      </c>
      <c r="E4980" s="1">
        <v>45064</v>
      </c>
      <c r="F4980" s="1" t="str">
        <f>TEXT(shipments9[[#This Row],[Shipdate]],"ddd")</f>
        <v>Thu</v>
      </c>
      <c r="G4980" s="1" t="str">
        <f>IF(OR(shipments9[[#This Row],[Day Name]]="Sat",shipments9[[#This Row],[Day Name]]="Sun"),"Weekend","Weekday")</f>
        <v>Weekday</v>
      </c>
      <c r="H4980">
        <v>3226.5</v>
      </c>
      <c r="I4980">
        <v>120</v>
      </c>
      <c r="J4980" t="s">
        <v>172</v>
      </c>
      <c r="K4980" t="s">
        <v>8151</v>
      </c>
      <c r="L4980" t="s">
        <v>8154</v>
      </c>
      <c r="M4980">
        <v>5</v>
      </c>
      <c r="N4980" t="s">
        <v>201</v>
      </c>
      <c r="O4980" s="4">
        <f>INDEX(products[Cost_per_box], MATCH(shipments9[[#This Row],[PID]], products[PID], 0))</f>
        <v>6.31</v>
      </c>
      <c r="P4980" s="4">
        <f>shipments9[[#This Row],[Boxes]]*shipments9[[#This Row],[Cost Per Box]]</f>
        <v>757.19999999999993</v>
      </c>
      <c r="Q4980" s="4">
        <f>shipments9[[#This Row],[Amount]] -shipments9[[#This Row],[total cost]]</f>
        <v>2469.3000000000002</v>
      </c>
      <c r="R4980" s="4" t="str">
        <f>IF(shipments9[[#This Row],[Gross Profit]]&lt;0,"Loss","Profit")</f>
        <v>Profit</v>
      </c>
      <c r="S4980" s="9">
        <f>shipments9[[#This Row],[Gross Profit]]/shipments9[[#This Row],[Amount]]</f>
        <v>0.76531845653184571</v>
      </c>
      <c r="T4980" s="11">
        <f>shipments9[[#This Row],[Amount]]/shipments9[[#This Row],[Boxes]]</f>
        <v>26.887499999999999</v>
      </c>
    </row>
    <row r="4981" spans="1:20" hidden="1" x14ac:dyDescent="0.25">
      <c r="A4981" t="s">
        <v>5178</v>
      </c>
      <c r="B4981" t="s">
        <v>105</v>
      </c>
      <c r="C4981" t="s">
        <v>141</v>
      </c>
      <c r="D4981" t="s">
        <v>28</v>
      </c>
      <c r="E4981" s="1">
        <v>45377</v>
      </c>
      <c r="F4981" s="1" t="str">
        <f>TEXT(shipments9[[#This Row],[Shipdate]],"ddd")</f>
        <v>Tue</v>
      </c>
      <c r="G4981" s="1" t="str">
        <f>IF(OR(shipments9[[#This Row],[Day Name]]="Sat",shipments9[[#This Row],[Day Name]]="Sun"),"Weekend","Weekday")</f>
        <v>Weekday</v>
      </c>
      <c r="H4981">
        <v>1030.5</v>
      </c>
      <c r="I4981">
        <v>80</v>
      </c>
      <c r="J4981" t="s">
        <v>172</v>
      </c>
      <c r="K4981" t="s">
        <v>8155</v>
      </c>
      <c r="L4981" t="s">
        <v>8156</v>
      </c>
      <c r="M4981">
        <v>3</v>
      </c>
      <c r="N4981" t="s">
        <v>8164</v>
      </c>
      <c r="O4981" s="4">
        <f>INDEX(products[Cost_per_box], MATCH(shipments9[[#This Row],[PID]], products[PID], 0))</f>
        <v>8.2200000000000006</v>
      </c>
      <c r="P4981" s="4">
        <f>shipments9[[#This Row],[Boxes]]*shipments9[[#This Row],[Cost Per Box]]</f>
        <v>657.6</v>
      </c>
      <c r="Q4981" s="4">
        <f>shipments9[[#This Row],[Amount]] -shipments9[[#This Row],[total cost]]</f>
        <v>372.9</v>
      </c>
      <c r="R4981" s="4" t="str">
        <f>IF(shipments9[[#This Row],[Gross Profit]]&lt;0,"Loss","Profit")</f>
        <v>Profit</v>
      </c>
      <c r="S4981" s="9">
        <f>shipments9[[#This Row],[Gross Profit]]/shipments9[[#This Row],[Amount]]</f>
        <v>0.36186317321688499</v>
      </c>
      <c r="T4981" s="11">
        <f>shipments9[[#This Row],[Amount]]/shipments9[[#This Row],[Boxes]]</f>
        <v>12.88125</v>
      </c>
    </row>
    <row r="4982" spans="1:20" hidden="1" x14ac:dyDescent="0.25">
      <c r="A4982" t="s">
        <v>5179</v>
      </c>
      <c r="B4982" t="s">
        <v>105</v>
      </c>
      <c r="C4982" t="s">
        <v>141</v>
      </c>
      <c r="D4982" t="s">
        <v>28</v>
      </c>
      <c r="E4982" s="1">
        <v>45266</v>
      </c>
      <c r="F4982" s="1" t="str">
        <f>TEXT(shipments9[[#This Row],[Shipdate]],"ddd")</f>
        <v>Wed</v>
      </c>
      <c r="G4982" s="1" t="str">
        <f>IF(OR(shipments9[[#This Row],[Day Name]]="Sat",shipments9[[#This Row],[Day Name]]="Sun"),"Weekend","Weekday")</f>
        <v>Weekday</v>
      </c>
      <c r="H4982">
        <v>3915</v>
      </c>
      <c r="I4982">
        <v>302</v>
      </c>
      <c r="J4982" t="s">
        <v>172</v>
      </c>
      <c r="K4982" t="s">
        <v>8151</v>
      </c>
      <c r="L4982" t="s">
        <v>8152</v>
      </c>
      <c r="M4982">
        <v>12</v>
      </c>
      <c r="N4982" t="s">
        <v>8166</v>
      </c>
      <c r="O4982" s="4">
        <f>INDEX(products[Cost_per_box], MATCH(shipments9[[#This Row],[PID]], products[PID], 0))</f>
        <v>8.2200000000000006</v>
      </c>
      <c r="P4982" s="4">
        <f>shipments9[[#This Row],[Boxes]]*shipments9[[#This Row],[Cost Per Box]]</f>
        <v>2482.44</v>
      </c>
      <c r="Q4982" s="4">
        <f>shipments9[[#This Row],[Amount]] -shipments9[[#This Row],[total cost]]</f>
        <v>1432.56</v>
      </c>
      <c r="R4982" s="4" t="str">
        <f>IF(shipments9[[#This Row],[Gross Profit]]&lt;0,"Loss","Profit")</f>
        <v>Profit</v>
      </c>
      <c r="S4982" s="9">
        <f>shipments9[[#This Row],[Gross Profit]]/shipments9[[#This Row],[Amount]]</f>
        <v>0.36591570881226054</v>
      </c>
      <c r="T4982" s="11">
        <f>shipments9[[#This Row],[Amount]]/shipments9[[#This Row],[Boxes]]</f>
        <v>12.963576158940397</v>
      </c>
    </row>
    <row r="4983" spans="1:20" hidden="1" x14ac:dyDescent="0.25">
      <c r="A4983" t="s">
        <v>5180</v>
      </c>
      <c r="B4983" t="s">
        <v>105</v>
      </c>
      <c r="C4983" t="s">
        <v>143</v>
      </c>
      <c r="D4983" t="s">
        <v>28</v>
      </c>
      <c r="E4983" s="1">
        <v>45030</v>
      </c>
      <c r="F4983" s="1" t="str">
        <f>TEXT(shipments9[[#This Row],[Shipdate]],"ddd")</f>
        <v>Fri</v>
      </c>
      <c r="G4983" s="1" t="str">
        <f>IF(OR(shipments9[[#This Row],[Day Name]]="Sat",shipments9[[#This Row],[Day Name]]="Sun"),"Weekend","Weekday")</f>
        <v>Weekday</v>
      </c>
      <c r="H4983">
        <v>8914.5</v>
      </c>
      <c r="I4983">
        <v>470</v>
      </c>
      <c r="J4983" t="s">
        <v>172</v>
      </c>
      <c r="K4983" t="s">
        <v>8151</v>
      </c>
      <c r="L4983" t="s">
        <v>8154</v>
      </c>
      <c r="M4983">
        <v>4</v>
      </c>
      <c r="N4983" t="s">
        <v>8158</v>
      </c>
      <c r="O4983" s="4">
        <f>INDEX(products[Cost_per_box], MATCH(shipments9[[#This Row],[PID]], products[PID], 0))</f>
        <v>10.23</v>
      </c>
      <c r="P4983" s="4">
        <f>shipments9[[#This Row],[Boxes]]*shipments9[[#This Row],[Cost Per Box]]</f>
        <v>4808.1000000000004</v>
      </c>
      <c r="Q4983" s="4">
        <f>shipments9[[#This Row],[Amount]] -shipments9[[#This Row],[total cost]]</f>
        <v>4106.3999999999996</v>
      </c>
      <c r="R4983" s="4" t="str">
        <f>IF(shipments9[[#This Row],[Gross Profit]]&lt;0,"Loss","Profit")</f>
        <v>Profit</v>
      </c>
      <c r="S4983" s="9">
        <f>shipments9[[#This Row],[Gross Profit]]/shipments9[[#This Row],[Amount]]</f>
        <v>0.46064277301026413</v>
      </c>
      <c r="T4983" s="11">
        <f>shipments9[[#This Row],[Amount]]/shipments9[[#This Row],[Boxes]]</f>
        <v>18.967021276595744</v>
      </c>
    </row>
    <row r="4984" spans="1:20" x14ac:dyDescent="0.25">
      <c r="A4984" t="s">
        <v>5181</v>
      </c>
      <c r="B4984" t="s">
        <v>105</v>
      </c>
      <c r="C4984" t="s">
        <v>155</v>
      </c>
      <c r="D4984" t="s">
        <v>28</v>
      </c>
      <c r="E4984" s="1">
        <v>45371</v>
      </c>
      <c r="F4984" s="1" t="str">
        <f>TEXT(shipments9[[#This Row],[Shipdate]],"ddd")</f>
        <v>Wed</v>
      </c>
      <c r="G4984" s="1" t="str">
        <f>IF(OR(shipments9[[#This Row],[Day Name]]="Sat",shipments9[[#This Row],[Day Name]]="Sun"),"Weekend","Weekday")</f>
        <v>Weekday</v>
      </c>
      <c r="H4984">
        <v>13466.25</v>
      </c>
      <c r="I4984">
        <v>1924</v>
      </c>
      <c r="J4984" t="s">
        <v>172</v>
      </c>
      <c r="K4984" t="s">
        <v>8155</v>
      </c>
      <c r="L4984" t="s">
        <v>8156</v>
      </c>
      <c r="M4984">
        <v>3</v>
      </c>
      <c r="N4984" t="s">
        <v>8164</v>
      </c>
      <c r="O4984" s="4">
        <f>INDEX(products[Cost_per_box], MATCH(shipments9[[#This Row],[PID]], products[PID], 0))</f>
        <v>8.43</v>
      </c>
      <c r="P4984" s="4">
        <f>shipments9[[#This Row],[Boxes]]*shipments9[[#This Row],[Cost Per Box]]</f>
        <v>16219.32</v>
      </c>
      <c r="Q4984" s="4">
        <f>shipments9[[#This Row],[Amount]] -shipments9[[#This Row],[total cost]]</f>
        <v>-2753.0699999999997</v>
      </c>
      <c r="R4984" s="4" t="str">
        <f>IF(shipments9[[#This Row],[Gross Profit]]&lt;0,"Loss","Profit")</f>
        <v>Loss</v>
      </c>
      <c r="S4984" s="9">
        <f>shipments9[[#This Row],[Gross Profit]]/shipments9[[#This Row],[Amount]]</f>
        <v>-0.20444221665274295</v>
      </c>
      <c r="T4984" s="11">
        <f>shipments9[[#This Row],[Amount]]/shipments9[[#This Row],[Boxes]]</f>
        <v>6.9990904365904365</v>
      </c>
    </row>
    <row r="4985" spans="1:20" hidden="1" x14ac:dyDescent="0.25">
      <c r="A4985" t="s">
        <v>5182</v>
      </c>
      <c r="B4985" t="s">
        <v>105</v>
      </c>
      <c r="C4985" t="s">
        <v>157</v>
      </c>
      <c r="D4985" t="s">
        <v>28</v>
      </c>
      <c r="E4985" s="1">
        <v>45093</v>
      </c>
      <c r="F4985" s="1" t="str">
        <f>TEXT(shipments9[[#This Row],[Shipdate]],"ddd")</f>
        <v>Fri</v>
      </c>
      <c r="G4985" s="1" t="str">
        <f>IF(OR(shipments9[[#This Row],[Day Name]]="Sat",shipments9[[#This Row],[Day Name]]="Sun"),"Weekend","Weekday")</f>
        <v>Weekday</v>
      </c>
      <c r="H4985">
        <v>7236</v>
      </c>
      <c r="I4985">
        <v>905</v>
      </c>
      <c r="J4985" t="s">
        <v>172</v>
      </c>
      <c r="K4985" t="s">
        <v>8151</v>
      </c>
      <c r="L4985" t="s">
        <v>8154</v>
      </c>
      <c r="M4985">
        <v>6</v>
      </c>
      <c r="N4985" t="s">
        <v>8159</v>
      </c>
      <c r="O4985" s="4">
        <f>INDEX(products[Cost_per_box], MATCH(shipments9[[#This Row],[PID]], products[PID], 0))</f>
        <v>6.8</v>
      </c>
      <c r="P4985" s="4">
        <f>shipments9[[#This Row],[Boxes]]*shipments9[[#This Row],[Cost Per Box]]</f>
        <v>6154</v>
      </c>
      <c r="Q4985" s="4">
        <f>shipments9[[#This Row],[Amount]] -shipments9[[#This Row],[total cost]]</f>
        <v>1082</v>
      </c>
      <c r="R4985" s="4" t="str">
        <f>IF(shipments9[[#This Row],[Gross Profit]]&lt;0,"Loss","Profit")</f>
        <v>Profit</v>
      </c>
      <c r="S4985" s="9">
        <f>shipments9[[#This Row],[Gross Profit]]/shipments9[[#This Row],[Amount]]</f>
        <v>0.14953012714206745</v>
      </c>
      <c r="T4985" s="11">
        <f>shipments9[[#This Row],[Amount]]/shipments9[[#This Row],[Boxes]]</f>
        <v>7.9955801104972375</v>
      </c>
    </row>
    <row r="4986" spans="1:20" hidden="1" x14ac:dyDescent="0.25">
      <c r="A4986" t="s">
        <v>5183</v>
      </c>
      <c r="B4986" t="s">
        <v>105</v>
      </c>
      <c r="C4986" t="s">
        <v>157</v>
      </c>
      <c r="D4986" t="s">
        <v>28</v>
      </c>
      <c r="E4986" s="1">
        <v>44977</v>
      </c>
      <c r="F4986" s="1" t="str">
        <f>TEXT(shipments9[[#This Row],[Shipdate]],"ddd")</f>
        <v>Mon</v>
      </c>
      <c r="G4986" s="1" t="str">
        <f>IF(OR(shipments9[[#This Row],[Day Name]]="Sat",shipments9[[#This Row],[Day Name]]="Sun"),"Weekend","Weekday")</f>
        <v>Weekday</v>
      </c>
      <c r="H4986">
        <v>15000.75</v>
      </c>
      <c r="I4986">
        <v>1364</v>
      </c>
      <c r="J4986" t="s">
        <v>172</v>
      </c>
      <c r="K4986" t="s">
        <v>8151</v>
      </c>
      <c r="L4986" t="s">
        <v>8156</v>
      </c>
      <c r="M4986">
        <v>2</v>
      </c>
      <c r="N4986" t="s">
        <v>8157</v>
      </c>
      <c r="O4986" s="4">
        <f>INDEX(products[Cost_per_box], MATCH(shipments9[[#This Row],[PID]], products[PID], 0))</f>
        <v>6.8</v>
      </c>
      <c r="P4986" s="4">
        <f>shipments9[[#This Row],[Boxes]]*shipments9[[#This Row],[Cost Per Box]]</f>
        <v>9275.1999999999989</v>
      </c>
      <c r="Q4986" s="4">
        <f>shipments9[[#This Row],[Amount]] -shipments9[[#This Row],[total cost]]</f>
        <v>5725.5500000000011</v>
      </c>
      <c r="R4986" s="4" t="str">
        <f>IF(shipments9[[#This Row],[Gross Profit]]&lt;0,"Loss","Profit")</f>
        <v>Profit</v>
      </c>
      <c r="S4986" s="9">
        <f>shipments9[[#This Row],[Gross Profit]]/shipments9[[#This Row],[Amount]]</f>
        <v>0.38168424912087734</v>
      </c>
      <c r="T4986" s="11">
        <f>shipments9[[#This Row],[Amount]]/shipments9[[#This Row],[Boxes]]</f>
        <v>10.997617302052786</v>
      </c>
    </row>
    <row r="4987" spans="1:20" hidden="1" x14ac:dyDescent="0.25">
      <c r="A4987" t="s">
        <v>5184</v>
      </c>
      <c r="B4987" t="s">
        <v>105</v>
      </c>
      <c r="C4987" t="s">
        <v>143</v>
      </c>
      <c r="D4987" t="s">
        <v>28</v>
      </c>
      <c r="E4987" s="1">
        <v>45133</v>
      </c>
      <c r="F4987" s="1" t="str">
        <f>TEXT(shipments9[[#This Row],[Shipdate]],"ddd")</f>
        <v>Wed</v>
      </c>
      <c r="G4987" s="1" t="str">
        <f>IF(OR(shipments9[[#This Row],[Day Name]]="Sat",shipments9[[#This Row],[Day Name]]="Sun"),"Weekend","Weekday")</f>
        <v>Weekday</v>
      </c>
      <c r="H4987">
        <v>5505.75</v>
      </c>
      <c r="I4987">
        <v>290</v>
      </c>
      <c r="J4987" t="s">
        <v>172</v>
      </c>
      <c r="K4987" t="s">
        <v>8151</v>
      </c>
      <c r="L4987" t="s">
        <v>8160</v>
      </c>
      <c r="M4987">
        <v>7</v>
      </c>
      <c r="N4987" t="s">
        <v>8161</v>
      </c>
      <c r="O4987" s="4">
        <f>INDEX(products[Cost_per_box], MATCH(shipments9[[#This Row],[PID]], products[PID], 0))</f>
        <v>10.23</v>
      </c>
      <c r="P4987" s="4">
        <f>shipments9[[#This Row],[Boxes]]*shipments9[[#This Row],[Cost Per Box]]</f>
        <v>2966.7000000000003</v>
      </c>
      <c r="Q4987" s="4">
        <f>shipments9[[#This Row],[Amount]] -shipments9[[#This Row],[total cost]]</f>
        <v>2539.0499999999997</v>
      </c>
      <c r="R4987" s="4" t="str">
        <f>IF(shipments9[[#This Row],[Gross Profit]]&lt;0,"Loss","Profit")</f>
        <v>Profit</v>
      </c>
      <c r="S4987" s="9">
        <f>shipments9[[#This Row],[Gross Profit]]/shipments9[[#This Row],[Amount]]</f>
        <v>0.46116332924669656</v>
      </c>
      <c r="T4987" s="11">
        <f>shipments9[[#This Row],[Amount]]/shipments9[[#This Row],[Boxes]]</f>
        <v>18.985344827586207</v>
      </c>
    </row>
    <row r="4988" spans="1:20" hidden="1" x14ac:dyDescent="0.25">
      <c r="A4988" t="s">
        <v>5185</v>
      </c>
      <c r="B4988" t="s">
        <v>105</v>
      </c>
      <c r="C4988" t="s">
        <v>163</v>
      </c>
      <c r="D4988" t="s">
        <v>28</v>
      </c>
      <c r="E4988" s="1">
        <v>45468</v>
      </c>
      <c r="F4988" s="1" t="str">
        <f>TEXT(shipments9[[#This Row],[Shipdate]],"ddd")</f>
        <v>Tue</v>
      </c>
      <c r="G4988" s="1" t="str">
        <f>IF(OR(shipments9[[#This Row],[Day Name]]="Sat",shipments9[[#This Row],[Day Name]]="Sun"),"Weekend","Weekday")</f>
        <v>Weekday</v>
      </c>
      <c r="H4988">
        <v>693</v>
      </c>
      <c r="I4988">
        <v>70</v>
      </c>
      <c r="J4988" t="s">
        <v>172</v>
      </c>
      <c r="K4988" t="s">
        <v>8155</v>
      </c>
      <c r="L4988" t="s">
        <v>8154</v>
      </c>
      <c r="M4988">
        <v>6</v>
      </c>
      <c r="N4988" t="s">
        <v>8159</v>
      </c>
      <c r="O4988" s="4">
        <f>INDEX(products[Cost_per_box], MATCH(shipments9[[#This Row],[PID]], products[PID], 0))</f>
        <v>3.32</v>
      </c>
      <c r="P4988" s="4">
        <f>shipments9[[#This Row],[Boxes]]*shipments9[[#This Row],[Cost Per Box]]</f>
        <v>232.39999999999998</v>
      </c>
      <c r="Q4988" s="4">
        <f>shipments9[[#This Row],[Amount]] -shipments9[[#This Row],[total cost]]</f>
        <v>460.6</v>
      </c>
      <c r="R4988" s="4" t="str">
        <f>IF(shipments9[[#This Row],[Gross Profit]]&lt;0,"Loss","Profit")</f>
        <v>Profit</v>
      </c>
      <c r="S4988" s="9">
        <f>shipments9[[#This Row],[Gross Profit]]/shipments9[[#This Row],[Amount]]</f>
        <v>0.66464646464646471</v>
      </c>
      <c r="T4988" s="11">
        <f>shipments9[[#This Row],[Amount]]/shipments9[[#This Row],[Boxes]]</f>
        <v>9.9</v>
      </c>
    </row>
    <row r="4989" spans="1:20" hidden="1" x14ac:dyDescent="0.25">
      <c r="A4989" t="s">
        <v>5186</v>
      </c>
      <c r="B4989" t="s">
        <v>105</v>
      </c>
      <c r="C4989" t="s">
        <v>124</v>
      </c>
      <c r="D4989" t="s">
        <v>28</v>
      </c>
      <c r="E4989" s="1">
        <v>45106</v>
      </c>
      <c r="F4989" s="1" t="str">
        <f>TEXT(shipments9[[#This Row],[Shipdate]],"ddd")</f>
        <v>Thu</v>
      </c>
      <c r="G4989" s="1" t="str">
        <f>IF(OR(shipments9[[#This Row],[Day Name]]="Sat",shipments9[[#This Row],[Day Name]]="Sun"),"Weekend","Weekday")</f>
        <v>Weekday</v>
      </c>
      <c r="H4989">
        <v>227.25</v>
      </c>
      <c r="I4989">
        <v>16</v>
      </c>
      <c r="J4989" t="s">
        <v>172</v>
      </c>
      <c r="K4989" t="s">
        <v>8151</v>
      </c>
      <c r="L4989" t="s">
        <v>8154</v>
      </c>
      <c r="M4989">
        <v>6</v>
      </c>
      <c r="N4989" t="s">
        <v>8159</v>
      </c>
      <c r="O4989" s="4">
        <f>INDEX(products[Cost_per_box], MATCH(shipments9[[#This Row],[PID]], products[PID], 0))</f>
        <v>7.48</v>
      </c>
      <c r="P4989" s="4">
        <f>shipments9[[#This Row],[Boxes]]*shipments9[[#This Row],[Cost Per Box]]</f>
        <v>119.68</v>
      </c>
      <c r="Q4989" s="4">
        <f>shipments9[[#This Row],[Amount]] -shipments9[[#This Row],[total cost]]</f>
        <v>107.57</v>
      </c>
      <c r="R4989" s="4" t="str">
        <f>IF(shipments9[[#This Row],[Gross Profit]]&lt;0,"Loss","Profit")</f>
        <v>Profit</v>
      </c>
      <c r="S4989" s="9">
        <f>shipments9[[#This Row],[Gross Profit]]/shipments9[[#This Row],[Amount]]</f>
        <v>0.4733553355335533</v>
      </c>
      <c r="T4989" s="11">
        <f>shipments9[[#This Row],[Amount]]/shipments9[[#This Row],[Boxes]]</f>
        <v>14.203125</v>
      </c>
    </row>
    <row r="4990" spans="1:20" hidden="1" x14ac:dyDescent="0.25">
      <c r="A4990" t="s">
        <v>5187</v>
      </c>
      <c r="B4990" t="s">
        <v>105</v>
      </c>
      <c r="C4990" t="s">
        <v>137</v>
      </c>
      <c r="D4990" t="s">
        <v>28</v>
      </c>
      <c r="E4990" s="1">
        <v>45267</v>
      </c>
      <c r="F4990" s="1" t="str">
        <f>TEXT(shipments9[[#This Row],[Shipdate]],"ddd")</f>
        <v>Thu</v>
      </c>
      <c r="G4990" s="1" t="str">
        <f>IF(OR(shipments9[[#This Row],[Day Name]]="Sat",shipments9[[#This Row],[Day Name]]="Sun"),"Weekend","Weekday")</f>
        <v>Weekday</v>
      </c>
      <c r="H4990">
        <v>8466.75</v>
      </c>
      <c r="I4990">
        <v>471</v>
      </c>
      <c r="J4990" t="s">
        <v>172</v>
      </c>
      <c r="K4990" t="s">
        <v>8151</v>
      </c>
      <c r="L4990" t="s">
        <v>8152</v>
      </c>
      <c r="M4990">
        <v>12</v>
      </c>
      <c r="N4990" t="s">
        <v>8166</v>
      </c>
      <c r="O4990" s="4">
        <f>INDEX(products[Cost_per_box], MATCH(shipments9[[#This Row],[PID]], products[PID], 0))</f>
        <v>7.73</v>
      </c>
      <c r="P4990" s="4">
        <f>shipments9[[#This Row],[Boxes]]*shipments9[[#This Row],[Cost Per Box]]</f>
        <v>3640.8300000000004</v>
      </c>
      <c r="Q4990" s="4">
        <f>shipments9[[#This Row],[Amount]] -shipments9[[#This Row],[total cost]]</f>
        <v>4825.92</v>
      </c>
      <c r="R4990" s="4" t="str">
        <f>IF(shipments9[[#This Row],[Gross Profit]]&lt;0,"Loss","Profit")</f>
        <v>Profit</v>
      </c>
      <c r="S4990" s="9">
        <f>shipments9[[#This Row],[Gross Profit]]/shipments9[[#This Row],[Amount]]</f>
        <v>0.5699849410930995</v>
      </c>
      <c r="T4990" s="11">
        <f>shipments9[[#This Row],[Amount]]/shipments9[[#This Row],[Boxes]]</f>
        <v>17.976114649681527</v>
      </c>
    </row>
    <row r="4991" spans="1:20" hidden="1" x14ac:dyDescent="0.25">
      <c r="A4991" t="s">
        <v>5188</v>
      </c>
      <c r="B4991" t="s">
        <v>105</v>
      </c>
      <c r="C4991" t="s">
        <v>141</v>
      </c>
      <c r="D4991" t="s">
        <v>28</v>
      </c>
      <c r="E4991" s="1">
        <v>45063</v>
      </c>
      <c r="F4991" s="1" t="str">
        <f>TEXT(shipments9[[#This Row],[Shipdate]],"ddd")</f>
        <v>Wed</v>
      </c>
      <c r="G4991" s="1" t="str">
        <f>IF(OR(shipments9[[#This Row],[Day Name]]="Sat",shipments9[[#This Row],[Day Name]]="Sun"),"Weekend","Weekday")</f>
        <v>Weekday</v>
      </c>
      <c r="H4991">
        <v>4160.25</v>
      </c>
      <c r="I4991">
        <v>298</v>
      </c>
      <c r="J4991" t="s">
        <v>172</v>
      </c>
      <c r="K4991" t="s">
        <v>8151</v>
      </c>
      <c r="L4991" t="s">
        <v>8154</v>
      </c>
      <c r="M4991">
        <v>5</v>
      </c>
      <c r="N4991" t="s">
        <v>201</v>
      </c>
      <c r="O4991" s="4">
        <f>INDEX(products[Cost_per_box], MATCH(shipments9[[#This Row],[PID]], products[PID], 0))</f>
        <v>8.2200000000000006</v>
      </c>
      <c r="P4991" s="4">
        <f>shipments9[[#This Row],[Boxes]]*shipments9[[#This Row],[Cost Per Box]]</f>
        <v>2449.5600000000004</v>
      </c>
      <c r="Q4991" s="4">
        <f>shipments9[[#This Row],[Amount]] -shipments9[[#This Row],[total cost]]</f>
        <v>1710.6899999999996</v>
      </c>
      <c r="R4991" s="4" t="str">
        <f>IF(shipments9[[#This Row],[Gross Profit]]&lt;0,"Loss","Profit")</f>
        <v>Profit</v>
      </c>
      <c r="S4991" s="9">
        <f>shipments9[[#This Row],[Gross Profit]]/shipments9[[#This Row],[Amount]]</f>
        <v>0.41119884622318359</v>
      </c>
      <c r="T4991" s="11">
        <f>shipments9[[#This Row],[Amount]]/shipments9[[#This Row],[Boxes]]</f>
        <v>13.960570469798657</v>
      </c>
    </row>
    <row r="4992" spans="1:20" hidden="1" x14ac:dyDescent="0.25">
      <c r="A4992" t="s">
        <v>5189</v>
      </c>
      <c r="B4992" t="s">
        <v>105</v>
      </c>
      <c r="C4992" t="s">
        <v>153</v>
      </c>
      <c r="D4992" t="s">
        <v>28</v>
      </c>
      <c r="E4992" s="1">
        <v>45203</v>
      </c>
      <c r="F4992" s="1" t="str">
        <f>TEXT(shipments9[[#This Row],[Shipdate]],"ddd")</f>
        <v>Wed</v>
      </c>
      <c r="G4992" s="1" t="str">
        <f>IF(OR(shipments9[[#This Row],[Day Name]]="Sat",shipments9[[#This Row],[Day Name]]="Sun"),"Weekend","Weekday")</f>
        <v>Weekday</v>
      </c>
      <c r="H4992">
        <v>2594.25</v>
      </c>
      <c r="I4992">
        <v>173</v>
      </c>
      <c r="J4992" t="s">
        <v>172</v>
      </c>
      <c r="K4992" t="s">
        <v>8151</v>
      </c>
      <c r="L4992" t="s">
        <v>8152</v>
      </c>
      <c r="M4992">
        <v>10</v>
      </c>
      <c r="N4992" t="s">
        <v>8153</v>
      </c>
      <c r="O4992" s="4">
        <f>INDEX(products[Cost_per_box], MATCH(shipments9[[#This Row],[PID]], products[PID], 0))</f>
        <v>9.57</v>
      </c>
      <c r="P4992" s="4">
        <f>shipments9[[#This Row],[Boxes]]*shipments9[[#This Row],[Cost Per Box]]</f>
        <v>1655.6100000000001</v>
      </c>
      <c r="Q4992" s="4">
        <f>shipments9[[#This Row],[Amount]] -shipments9[[#This Row],[total cost]]</f>
        <v>938.63999999999987</v>
      </c>
      <c r="R4992" s="4" t="str">
        <f>IF(shipments9[[#This Row],[Gross Profit]]&lt;0,"Loss","Profit")</f>
        <v>Profit</v>
      </c>
      <c r="S4992" s="9">
        <f>shipments9[[#This Row],[Gross Profit]]/shipments9[[#This Row],[Amount]]</f>
        <v>0.36181555362821621</v>
      </c>
      <c r="T4992" s="11">
        <f>shipments9[[#This Row],[Amount]]/shipments9[[#This Row],[Boxes]]</f>
        <v>14.995664739884393</v>
      </c>
    </row>
    <row r="4993" spans="1:20" hidden="1" x14ac:dyDescent="0.25">
      <c r="A4993" t="s">
        <v>5190</v>
      </c>
      <c r="B4993" t="s">
        <v>105</v>
      </c>
      <c r="C4993" t="s">
        <v>155</v>
      </c>
      <c r="D4993" t="s">
        <v>28</v>
      </c>
      <c r="E4993" s="1">
        <v>45247</v>
      </c>
      <c r="F4993" s="1" t="str">
        <f>TEXT(shipments9[[#This Row],[Shipdate]],"ddd")</f>
        <v>Fri</v>
      </c>
      <c r="G4993" s="1" t="str">
        <f>IF(OR(shipments9[[#This Row],[Day Name]]="Sat",shipments9[[#This Row],[Day Name]]="Sun"),"Weekend","Weekday")</f>
        <v>Weekday</v>
      </c>
      <c r="H4993">
        <v>3429</v>
      </c>
      <c r="I4993">
        <v>381</v>
      </c>
      <c r="J4993" t="s">
        <v>172</v>
      </c>
      <c r="K4993" t="s">
        <v>8151</v>
      </c>
      <c r="L4993" t="s">
        <v>8152</v>
      </c>
      <c r="M4993">
        <v>11</v>
      </c>
      <c r="N4993" t="s">
        <v>8165</v>
      </c>
      <c r="O4993" s="4">
        <f>INDEX(products[Cost_per_box], MATCH(shipments9[[#This Row],[PID]], products[PID], 0))</f>
        <v>8.43</v>
      </c>
      <c r="P4993" s="4">
        <f>shipments9[[#This Row],[Boxes]]*shipments9[[#This Row],[Cost Per Box]]</f>
        <v>3211.83</v>
      </c>
      <c r="Q4993" s="4">
        <f>shipments9[[#This Row],[Amount]] -shipments9[[#This Row],[total cost]]</f>
        <v>217.17000000000007</v>
      </c>
      <c r="R4993" s="4" t="str">
        <f>IF(shipments9[[#This Row],[Gross Profit]]&lt;0,"Loss","Profit")</f>
        <v>Profit</v>
      </c>
      <c r="S4993" s="9">
        <f>shipments9[[#This Row],[Gross Profit]]/shipments9[[#This Row],[Amount]]</f>
        <v>6.3333333333333353E-2</v>
      </c>
      <c r="T4993" s="11">
        <f>shipments9[[#This Row],[Amount]]/shipments9[[#This Row],[Boxes]]</f>
        <v>9</v>
      </c>
    </row>
    <row r="4994" spans="1:20" hidden="1" x14ac:dyDescent="0.25">
      <c r="A4994" t="s">
        <v>5191</v>
      </c>
      <c r="B4994" t="s">
        <v>105</v>
      </c>
      <c r="C4994" t="s">
        <v>157</v>
      </c>
      <c r="D4994" t="s">
        <v>28</v>
      </c>
      <c r="E4994" s="1">
        <v>45320</v>
      </c>
      <c r="F4994" s="1" t="str">
        <f>TEXT(shipments9[[#This Row],[Shipdate]],"ddd")</f>
        <v>Mon</v>
      </c>
      <c r="G4994" s="1" t="str">
        <f>IF(OR(shipments9[[#This Row],[Day Name]]="Sat",shipments9[[#This Row],[Day Name]]="Sun"),"Weekend","Weekday")</f>
        <v>Weekday</v>
      </c>
      <c r="H4994">
        <v>1692</v>
      </c>
      <c r="I4994">
        <v>212</v>
      </c>
      <c r="J4994" t="s">
        <v>172</v>
      </c>
      <c r="K4994" t="s">
        <v>8155</v>
      </c>
      <c r="L4994" t="s">
        <v>8156</v>
      </c>
      <c r="M4994">
        <v>1</v>
      </c>
      <c r="N4994" t="s">
        <v>8163</v>
      </c>
      <c r="O4994" s="4">
        <f>INDEX(products[Cost_per_box], MATCH(shipments9[[#This Row],[PID]], products[PID], 0))</f>
        <v>6.8</v>
      </c>
      <c r="P4994" s="4">
        <f>shipments9[[#This Row],[Boxes]]*shipments9[[#This Row],[Cost Per Box]]</f>
        <v>1441.6</v>
      </c>
      <c r="Q4994" s="4">
        <f>shipments9[[#This Row],[Amount]] -shipments9[[#This Row],[total cost]]</f>
        <v>250.40000000000009</v>
      </c>
      <c r="R4994" s="4" t="str">
        <f>IF(shipments9[[#This Row],[Gross Profit]]&lt;0,"Loss","Profit")</f>
        <v>Profit</v>
      </c>
      <c r="S4994" s="9">
        <f>shipments9[[#This Row],[Gross Profit]]/shipments9[[#This Row],[Amount]]</f>
        <v>0.14799054373522463</v>
      </c>
      <c r="T4994" s="11">
        <f>shipments9[[#This Row],[Amount]]/shipments9[[#This Row],[Boxes]]</f>
        <v>7.9811320754716979</v>
      </c>
    </row>
    <row r="4995" spans="1:20" hidden="1" x14ac:dyDescent="0.25">
      <c r="A4995" t="s">
        <v>5192</v>
      </c>
      <c r="B4995" t="s">
        <v>105</v>
      </c>
      <c r="C4995" t="s">
        <v>159</v>
      </c>
      <c r="D4995" t="s">
        <v>28</v>
      </c>
      <c r="E4995" s="1">
        <v>45202</v>
      </c>
      <c r="F4995" s="1" t="str">
        <f>TEXT(shipments9[[#This Row],[Shipdate]],"ddd")</f>
        <v>Tue</v>
      </c>
      <c r="G4995" s="1" t="str">
        <f>IF(OR(shipments9[[#This Row],[Day Name]]="Sat",shipments9[[#This Row],[Day Name]]="Sun"),"Weekend","Weekday")</f>
        <v>Weekday</v>
      </c>
      <c r="H4995">
        <v>996.75</v>
      </c>
      <c r="I4995">
        <v>35</v>
      </c>
      <c r="J4995" t="s">
        <v>172</v>
      </c>
      <c r="K4995" t="s">
        <v>8151</v>
      </c>
      <c r="L4995" t="s">
        <v>8152</v>
      </c>
      <c r="M4995">
        <v>10</v>
      </c>
      <c r="N4995" t="s">
        <v>8153</v>
      </c>
      <c r="O4995" s="4">
        <f>INDEX(products[Cost_per_box], MATCH(shipments9[[#This Row],[PID]], products[PID], 0))</f>
        <v>5.04</v>
      </c>
      <c r="P4995" s="4">
        <f>shipments9[[#This Row],[Boxes]]*shipments9[[#This Row],[Cost Per Box]]</f>
        <v>176.4</v>
      </c>
      <c r="Q4995" s="4">
        <f>shipments9[[#This Row],[Amount]] -shipments9[[#This Row],[total cost]]</f>
        <v>820.35</v>
      </c>
      <c r="R4995" s="4" t="str">
        <f>IF(shipments9[[#This Row],[Gross Profit]]&lt;0,"Loss","Profit")</f>
        <v>Profit</v>
      </c>
      <c r="S4995" s="9">
        <f>shipments9[[#This Row],[Gross Profit]]/shipments9[[#This Row],[Amount]]</f>
        <v>0.82302483069977428</v>
      </c>
      <c r="T4995" s="11">
        <f>shipments9[[#This Row],[Amount]]/shipments9[[#This Row],[Boxes]]</f>
        <v>28.478571428571428</v>
      </c>
    </row>
    <row r="4996" spans="1:20" hidden="1" x14ac:dyDescent="0.25">
      <c r="A4996" t="s">
        <v>5193</v>
      </c>
      <c r="B4996" t="s">
        <v>105</v>
      </c>
      <c r="C4996" t="s">
        <v>161</v>
      </c>
      <c r="D4996" t="s">
        <v>28</v>
      </c>
      <c r="E4996" s="1">
        <v>45020</v>
      </c>
      <c r="F4996" s="1" t="str">
        <f>TEXT(shipments9[[#This Row],[Shipdate]],"ddd")</f>
        <v>Tue</v>
      </c>
      <c r="G4996" s="1" t="str">
        <f>IF(OR(shipments9[[#This Row],[Day Name]]="Sat",shipments9[[#This Row],[Day Name]]="Sun"),"Weekend","Weekday")</f>
        <v>Weekday</v>
      </c>
      <c r="H4996">
        <v>7618.5</v>
      </c>
      <c r="I4996">
        <v>635</v>
      </c>
      <c r="J4996" t="s">
        <v>172</v>
      </c>
      <c r="K4996" t="s">
        <v>8151</v>
      </c>
      <c r="L4996" t="s">
        <v>8154</v>
      </c>
      <c r="M4996">
        <v>4</v>
      </c>
      <c r="N4996" t="s">
        <v>8158</v>
      </c>
      <c r="O4996" s="4">
        <f>INDEX(products[Cost_per_box], MATCH(shipments9[[#This Row],[PID]], products[PID], 0))</f>
        <v>2.76</v>
      </c>
      <c r="P4996" s="4">
        <f>shipments9[[#This Row],[Boxes]]*shipments9[[#This Row],[Cost Per Box]]</f>
        <v>1752.6</v>
      </c>
      <c r="Q4996" s="4">
        <f>shipments9[[#This Row],[Amount]] -shipments9[[#This Row],[total cost]]</f>
        <v>5865.9</v>
      </c>
      <c r="R4996" s="4" t="str">
        <f>IF(shipments9[[#This Row],[Gross Profit]]&lt;0,"Loss","Profit")</f>
        <v>Profit</v>
      </c>
      <c r="S4996" s="9">
        <f>shipments9[[#This Row],[Gross Profit]]/shipments9[[#This Row],[Amount]]</f>
        <v>0.76995471549517613</v>
      </c>
      <c r="T4996" s="11">
        <f>shipments9[[#This Row],[Amount]]/shipments9[[#This Row],[Boxes]]</f>
        <v>11.99763779527559</v>
      </c>
    </row>
    <row r="4997" spans="1:20" hidden="1" x14ac:dyDescent="0.25">
      <c r="A4997" t="s">
        <v>5194</v>
      </c>
      <c r="B4997" t="s">
        <v>105</v>
      </c>
      <c r="C4997" t="s">
        <v>121</v>
      </c>
      <c r="D4997" t="s">
        <v>28</v>
      </c>
      <c r="E4997" s="1">
        <v>45082</v>
      </c>
      <c r="F4997" s="1" t="str">
        <f>TEXT(shipments9[[#This Row],[Shipdate]],"ddd")</f>
        <v>Mon</v>
      </c>
      <c r="G4997" s="1" t="str">
        <f>IF(OR(shipments9[[#This Row],[Day Name]]="Sat",shipments9[[#This Row],[Day Name]]="Sun"),"Weekend","Weekday")</f>
        <v>Weekday</v>
      </c>
      <c r="H4997">
        <v>3102.75</v>
      </c>
      <c r="I4997">
        <v>239</v>
      </c>
      <c r="J4997" t="s">
        <v>172</v>
      </c>
      <c r="K4997" t="s">
        <v>8151</v>
      </c>
      <c r="L4997" t="s">
        <v>8154</v>
      </c>
      <c r="M4997">
        <v>6</v>
      </c>
      <c r="N4997" t="s">
        <v>8159</v>
      </c>
      <c r="O4997" s="4">
        <f>INDEX(products[Cost_per_box], MATCH(shipments9[[#This Row],[PID]], products[PID], 0))</f>
        <v>5.26</v>
      </c>
      <c r="P4997" s="4">
        <f>shipments9[[#This Row],[Boxes]]*shipments9[[#This Row],[Cost Per Box]]</f>
        <v>1257.1399999999999</v>
      </c>
      <c r="Q4997" s="4">
        <f>shipments9[[#This Row],[Amount]] -shipments9[[#This Row],[total cost]]</f>
        <v>1845.6100000000001</v>
      </c>
      <c r="R4997" s="4" t="str">
        <f>IF(shipments9[[#This Row],[Gross Profit]]&lt;0,"Loss","Profit")</f>
        <v>Profit</v>
      </c>
      <c r="S4997" s="9">
        <f>shipments9[[#This Row],[Gross Profit]]/shipments9[[#This Row],[Amount]]</f>
        <v>0.59483039239384417</v>
      </c>
      <c r="T4997" s="11">
        <f>shipments9[[#This Row],[Amount]]/shipments9[[#This Row],[Boxes]]</f>
        <v>12.982217573221757</v>
      </c>
    </row>
    <row r="4998" spans="1:20" hidden="1" x14ac:dyDescent="0.25">
      <c r="A4998" t="s">
        <v>5195</v>
      </c>
      <c r="B4998" t="s">
        <v>105</v>
      </c>
      <c r="C4998" t="s">
        <v>132</v>
      </c>
      <c r="D4998" t="s">
        <v>28</v>
      </c>
      <c r="E4998" s="1">
        <v>45209</v>
      </c>
      <c r="F4998" s="1" t="str">
        <f>TEXT(shipments9[[#This Row],[Shipdate]],"ddd")</f>
        <v>Tue</v>
      </c>
      <c r="G4998" s="1" t="str">
        <f>IF(OR(shipments9[[#This Row],[Day Name]]="Sat",shipments9[[#This Row],[Day Name]]="Sun"),"Weekend","Weekday")</f>
        <v>Weekday</v>
      </c>
      <c r="H4998">
        <v>3372.75</v>
      </c>
      <c r="I4998">
        <v>130</v>
      </c>
      <c r="J4998" t="s">
        <v>172</v>
      </c>
      <c r="K4998" t="s">
        <v>8151</v>
      </c>
      <c r="L4998" t="s">
        <v>8152</v>
      </c>
      <c r="M4998">
        <v>10</v>
      </c>
      <c r="N4998" t="s">
        <v>8153</v>
      </c>
      <c r="O4998" s="4">
        <f>INDEX(products[Cost_per_box], MATCH(shipments9[[#This Row],[PID]], products[PID], 0))</f>
        <v>6.31</v>
      </c>
      <c r="P4998" s="4">
        <f>shipments9[[#This Row],[Boxes]]*shipments9[[#This Row],[Cost Per Box]]</f>
        <v>820.3</v>
      </c>
      <c r="Q4998" s="4">
        <f>shipments9[[#This Row],[Amount]] -shipments9[[#This Row],[total cost]]</f>
        <v>2552.4499999999998</v>
      </c>
      <c r="R4998" s="4" t="str">
        <f>IF(shipments9[[#This Row],[Gross Profit]]&lt;0,"Loss","Profit")</f>
        <v>Profit</v>
      </c>
      <c r="S4998" s="9">
        <f>shipments9[[#This Row],[Gross Profit]]/shipments9[[#This Row],[Amount]]</f>
        <v>0.75678600548513819</v>
      </c>
      <c r="T4998" s="11">
        <f>shipments9[[#This Row],[Amount]]/shipments9[[#This Row],[Boxes]]</f>
        <v>25.944230769230771</v>
      </c>
    </row>
    <row r="4999" spans="1:20" hidden="1" x14ac:dyDescent="0.25">
      <c r="A4999" t="s">
        <v>5196</v>
      </c>
      <c r="B4999" t="s">
        <v>105</v>
      </c>
      <c r="C4999" t="s">
        <v>141</v>
      </c>
      <c r="D4999" t="s">
        <v>28</v>
      </c>
      <c r="E4999" s="1">
        <v>45191</v>
      </c>
      <c r="F4999" s="1" t="str">
        <f>TEXT(shipments9[[#This Row],[Shipdate]],"ddd")</f>
        <v>Fri</v>
      </c>
      <c r="G4999" s="1" t="str">
        <f>IF(OR(shipments9[[#This Row],[Day Name]]="Sat",shipments9[[#This Row],[Day Name]]="Sun"),"Weekend","Weekday")</f>
        <v>Weekday</v>
      </c>
      <c r="H4999">
        <v>3354.75</v>
      </c>
      <c r="I4999">
        <v>259</v>
      </c>
      <c r="J4999" t="s">
        <v>172</v>
      </c>
      <c r="K4999" t="s">
        <v>8151</v>
      </c>
      <c r="L4999" t="s">
        <v>8160</v>
      </c>
      <c r="M4999">
        <v>9</v>
      </c>
      <c r="N4999" t="s">
        <v>8167</v>
      </c>
      <c r="O4999" s="4">
        <f>INDEX(products[Cost_per_box], MATCH(shipments9[[#This Row],[PID]], products[PID], 0))</f>
        <v>8.2200000000000006</v>
      </c>
      <c r="P4999" s="4">
        <f>shipments9[[#This Row],[Boxes]]*shipments9[[#This Row],[Cost Per Box]]</f>
        <v>2128.98</v>
      </c>
      <c r="Q4999" s="4">
        <f>shipments9[[#This Row],[Amount]] -shipments9[[#This Row],[total cost]]</f>
        <v>1225.77</v>
      </c>
      <c r="R4999" s="4" t="str">
        <f>IF(shipments9[[#This Row],[Gross Profit]]&lt;0,"Loss","Profit")</f>
        <v>Profit</v>
      </c>
      <c r="S4999" s="9">
        <f>shipments9[[#This Row],[Gross Profit]]/shipments9[[#This Row],[Amount]]</f>
        <v>0.36538341158059467</v>
      </c>
      <c r="T4999" s="11">
        <f>shipments9[[#This Row],[Amount]]/shipments9[[#This Row],[Boxes]]</f>
        <v>12.952702702702704</v>
      </c>
    </row>
    <row r="5000" spans="1:20" hidden="1" x14ac:dyDescent="0.25">
      <c r="A5000" t="s">
        <v>5197</v>
      </c>
      <c r="B5000" t="s">
        <v>105</v>
      </c>
      <c r="C5000" t="s">
        <v>161</v>
      </c>
      <c r="D5000" t="s">
        <v>28</v>
      </c>
      <c r="E5000" s="1">
        <v>45097</v>
      </c>
      <c r="F5000" s="1" t="str">
        <f>TEXT(shipments9[[#This Row],[Shipdate]],"ddd")</f>
        <v>Tue</v>
      </c>
      <c r="G5000" s="1" t="str">
        <f>IF(OR(shipments9[[#This Row],[Day Name]]="Sat",shipments9[[#This Row],[Day Name]]="Sun"),"Weekend","Weekday")</f>
        <v>Weekday</v>
      </c>
      <c r="H5000">
        <v>6909.75</v>
      </c>
      <c r="I5000">
        <v>691</v>
      </c>
      <c r="J5000" t="s">
        <v>172</v>
      </c>
      <c r="K5000" t="s">
        <v>8151</v>
      </c>
      <c r="L5000" t="s">
        <v>8154</v>
      </c>
      <c r="M5000">
        <v>6</v>
      </c>
      <c r="N5000" t="s">
        <v>8159</v>
      </c>
      <c r="O5000" s="4">
        <f>INDEX(products[Cost_per_box], MATCH(shipments9[[#This Row],[PID]], products[PID], 0))</f>
        <v>2.76</v>
      </c>
      <c r="P5000" s="4">
        <f>shipments9[[#This Row],[Boxes]]*shipments9[[#This Row],[Cost Per Box]]</f>
        <v>1907.1599999999999</v>
      </c>
      <c r="Q5000" s="4">
        <f>shipments9[[#This Row],[Amount]] -shipments9[[#This Row],[total cost]]</f>
        <v>5002.59</v>
      </c>
      <c r="R5000" s="4" t="str">
        <f>IF(shipments9[[#This Row],[Gross Profit]]&lt;0,"Loss","Profit")</f>
        <v>Profit</v>
      </c>
      <c r="S5000" s="9">
        <f>shipments9[[#This Row],[Gross Profit]]/shipments9[[#This Row],[Amount]]</f>
        <v>0.72399001411049602</v>
      </c>
      <c r="T5000" s="11">
        <f>shipments9[[#This Row],[Amount]]/shipments9[[#This Row],[Boxes]]</f>
        <v>9.9996382054992772</v>
      </c>
    </row>
    <row r="5001" spans="1:20" hidden="1" x14ac:dyDescent="0.25">
      <c r="A5001" t="s">
        <v>5198</v>
      </c>
      <c r="B5001" t="s">
        <v>111</v>
      </c>
      <c r="C5001" t="s">
        <v>135</v>
      </c>
      <c r="D5001" t="s">
        <v>28</v>
      </c>
      <c r="E5001" s="1">
        <v>45212</v>
      </c>
      <c r="F5001" s="1" t="str">
        <f>TEXT(shipments9[[#This Row],[Shipdate]],"ddd")</f>
        <v>Fri</v>
      </c>
      <c r="G5001" s="1" t="str">
        <f>IF(OR(shipments9[[#This Row],[Day Name]]="Sat",shipments9[[#This Row],[Day Name]]="Sun"),"Weekend","Weekday")</f>
        <v>Weekday</v>
      </c>
      <c r="H5001">
        <v>6567.75</v>
      </c>
      <c r="I5001">
        <v>253</v>
      </c>
      <c r="J5001" t="s">
        <v>172</v>
      </c>
      <c r="K5001" t="s">
        <v>8151</v>
      </c>
      <c r="L5001" t="s">
        <v>8152</v>
      </c>
      <c r="M5001">
        <v>10</v>
      </c>
      <c r="N5001" t="s">
        <v>8153</v>
      </c>
      <c r="O5001" s="4">
        <f>INDEX(products[Cost_per_box], MATCH(shipments9[[#This Row],[PID]], products[PID], 0))</f>
        <v>9.94</v>
      </c>
      <c r="P5001" s="4">
        <f>shipments9[[#This Row],[Boxes]]*shipments9[[#This Row],[Cost Per Box]]</f>
        <v>2514.8199999999997</v>
      </c>
      <c r="Q5001" s="4">
        <f>shipments9[[#This Row],[Amount]] -shipments9[[#This Row],[total cost]]</f>
        <v>4052.9300000000003</v>
      </c>
      <c r="R5001" s="4" t="str">
        <f>IF(shipments9[[#This Row],[Gross Profit]]&lt;0,"Loss","Profit")</f>
        <v>Profit</v>
      </c>
      <c r="S5001" s="9">
        <f>shipments9[[#This Row],[Gross Profit]]/shipments9[[#This Row],[Amount]]</f>
        <v>0.61709565680788703</v>
      </c>
      <c r="T5001" s="11">
        <f>shipments9[[#This Row],[Amount]]/shipments9[[#This Row],[Boxes]]</f>
        <v>25.959486166007906</v>
      </c>
    </row>
    <row r="5002" spans="1:20" hidden="1" x14ac:dyDescent="0.25">
      <c r="A5002" t="s">
        <v>5199</v>
      </c>
      <c r="B5002" t="s">
        <v>111</v>
      </c>
      <c r="C5002" t="s">
        <v>145</v>
      </c>
      <c r="D5002" t="s">
        <v>28</v>
      </c>
      <c r="E5002" s="1">
        <v>45393</v>
      </c>
      <c r="F5002" s="1" t="str">
        <f>TEXT(shipments9[[#This Row],[Shipdate]],"ddd")</f>
        <v>Thu</v>
      </c>
      <c r="G5002" s="1" t="str">
        <f>IF(OR(shipments9[[#This Row],[Day Name]]="Sat",shipments9[[#This Row],[Day Name]]="Sun"),"Weekend","Weekday")</f>
        <v>Weekday</v>
      </c>
      <c r="H5002">
        <v>10919.25</v>
      </c>
      <c r="I5002">
        <v>728</v>
      </c>
      <c r="J5002" t="s">
        <v>172</v>
      </c>
      <c r="K5002" t="s">
        <v>8155</v>
      </c>
      <c r="L5002" t="s">
        <v>8154</v>
      </c>
      <c r="M5002">
        <v>4</v>
      </c>
      <c r="N5002" t="s">
        <v>8158</v>
      </c>
      <c r="O5002" s="4">
        <f>INDEX(products[Cost_per_box], MATCH(shipments9[[#This Row],[PID]], products[PID], 0))</f>
        <v>4.74</v>
      </c>
      <c r="P5002" s="4">
        <f>shipments9[[#This Row],[Boxes]]*shipments9[[#This Row],[Cost Per Box]]</f>
        <v>3450.7200000000003</v>
      </c>
      <c r="Q5002" s="4">
        <f>shipments9[[#This Row],[Amount]] -shipments9[[#This Row],[total cost]]</f>
        <v>7468.53</v>
      </c>
      <c r="R5002" s="4" t="str">
        <f>IF(shipments9[[#This Row],[Gross Profit]]&lt;0,"Loss","Profit")</f>
        <v>Profit</v>
      </c>
      <c r="S5002" s="9">
        <f>shipments9[[#This Row],[Gross Profit]]/shipments9[[#This Row],[Amount]]</f>
        <v>0.68397829521258324</v>
      </c>
      <c r="T5002" s="11">
        <f>shipments9[[#This Row],[Amount]]/shipments9[[#This Row],[Boxes]]</f>
        <v>14.998969780219781</v>
      </c>
    </row>
    <row r="5003" spans="1:20" hidden="1" x14ac:dyDescent="0.25">
      <c r="A5003" t="s">
        <v>5200</v>
      </c>
      <c r="B5003" t="s">
        <v>111</v>
      </c>
      <c r="C5003" t="s">
        <v>145</v>
      </c>
      <c r="D5003" t="s">
        <v>28</v>
      </c>
      <c r="E5003" s="1">
        <v>45180</v>
      </c>
      <c r="F5003" s="1" t="str">
        <f>TEXT(shipments9[[#This Row],[Shipdate]],"ddd")</f>
        <v>Mon</v>
      </c>
      <c r="G5003" s="1" t="str">
        <f>IF(OR(shipments9[[#This Row],[Day Name]]="Sat",shipments9[[#This Row],[Day Name]]="Sun"),"Weekend","Weekday")</f>
        <v>Weekday</v>
      </c>
      <c r="H5003">
        <v>6669</v>
      </c>
      <c r="I5003">
        <v>477</v>
      </c>
      <c r="J5003" t="s">
        <v>172</v>
      </c>
      <c r="K5003" t="s">
        <v>8151</v>
      </c>
      <c r="L5003" t="s">
        <v>8160</v>
      </c>
      <c r="M5003">
        <v>9</v>
      </c>
      <c r="N5003" t="s">
        <v>8167</v>
      </c>
      <c r="O5003" s="4">
        <f>INDEX(products[Cost_per_box], MATCH(shipments9[[#This Row],[PID]], products[PID], 0))</f>
        <v>4.74</v>
      </c>
      <c r="P5003" s="4">
        <f>shipments9[[#This Row],[Boxes]]*shipments9[[#This Row],[Cost Per Box]]</f>
        <v>2260.98</v>
      </c>
      <c r="Q5003" s="4">
        <f>shipments9[[#This Row],[Amount]] -shipments9[[#This Row],[total cost]]</f>
        <v>4408.0200000000004</v>
      </c>
      <c r="R5003" s="4" t="str">
        <f>IF(shipments9[[#This Row],[Gross Profit]]&lt;0,"Loss","Profit")</f>
        <v>Profit</v>
      </c>
      <c r="S5003" s="9">
        <f>shipments9[[#This Row],[Gross Profit]]/shipments9[[#This Row],[Amount]]</f>
        <v>0.6609716599190284</v>
      </c>
      <c r="T5003" s="11">
        <f>shipments9[[#This Row],[Amount]]/shipments9[[#This Row],[Boxes]]</f>
        <v>13.981132075471699</v>
      </c>
    </row>
    <row r="5004" spans="1:20" hidden="1" x14ac:dyDescent="0.25">
      <c r="A5004" t="s">
        <v>5201</v>
      </c>
      <c r="B5004" t="s">
        <v>111</v>
      </c>
      <c r="C5004" t="s">
        <v>149</v>
      </c>
      <c r="D5004" t="s">
        <v>28</v>
      </c>
      <c r="E5004" s="1">
        <v>45020</v>
      </c>
      <c r="F5004" s="1" t="str">
        <f>TEXT(shipments9[[#This Row],[Shipdate]],"ddd")</f>
        <v>Tue</v>
      </c>
      <c r="G5004" s="1" t="str">
        <f>IF(OR(shipments9[[#This Row],[Day Name]]="Sat",shipments9[[#This Row],[Day Name]]="Sun"),"Weekend","Weekday")</f>
        <v>Weekday</v>
      </c>
      <c r="H5004">
        <v>3971.25</v>
      </c>
      <c r="I5004">
        <v>284</v>
      </c>
      <c r="J5004" t="s">
        <v>172</v>
      </c>
      <c r="K5004" t="s">
        <v>8151</v>
      </c>
      <c r="L5004" t="s">
        <v>8154</v>
      </c>
      <c r="M5004">
        <v>4</v>
      </c>
      <c r="N5004" t="s">
        <v>8158</v>
      </c>
      <c r="O5004" s="4">
        <f>INDEX(products[Cost_per_box], MATCH(shipments9[[#This Row],[PID]], products[PID], 0))</f>
        <v>6.43</v>
      </c>
      <c r="P5004" s="4">
        <f>shipments9[[#This Row],[Boxes]]*shipments9[[#This Row],[Cost Per Box]]</f>
        <v>1826.12</v>
      </c>
      <c r="Q5004" s="4">
        <f>shipments9[[#This Row],[Amount]] -shipments9[[#This Row],[total cost]]</f>
        <v>2145.13</v>
      </c>
      <c r="R5004" s="4" t="str">
        <f>IF(shipments9[[#This Row],[Gross Profit]]&lt;0,"Loss","Profit")</f>
        <v>Profit</v>
      </c>
      <c r="S5004" s="9">
        <f>shipments9[[#This Row],[Gross Profit]]/shipments9[[#This Row],[Amount]]</f>
        <v>0.54016493547371736</v>
      </c>
      <c r="T5004" s="11">
        <f>shipments9[[#This Row],[Amount]]/shipments9[[#This Row],[Boxes]]</f>
        <v>13.983274647887324</v>
      </c>
    </row>
    <row r="5005" spans="1:20" hidden="1" x14ac:dyDescent="0.25">
      <c r="A5005" t="s">
        <v>5202</v>
      </c>
      <c r="B5005" t="s">
        <v>111</v>
      </c>
      <c r="C5005" t="s">
        <v>149</v>
      </c>
      <c r="D5005" t="s">
        <v>28</v>
      </c>
      <c r="E5005" s="1">
        <v>45278</v>
      </c>
      <c r="F5005" s="1" t="str">
        <f>TEXT(shipments9[[#This Row],[Shipdate]],"ddd")</f>
        <v>Mon</v>
      </c>
      <c r="G5005" s="1" t="str">
        <f>IF(OR(shipments9[[#This Row],[Day Name]]="Sat",shipments9[[#This Row],[Day Name]]="Sun"),"Weekend","Weekday")</f>
        <v>Weekday</v>
      </c>
      <c r="H5005">
        <v>202.5</v>
      </c>
      <c r="I5005">
        <v>14</v>
      </c>
      <c r="J5005" t="s">
        <v>172</v>
      </c>
      <c r="K5005" t="s">
        <v>8151</v>
      </c>
      <c r="L5005" t="s">
        <v>8152</v>
      </c>
      <c r="M5005">
        <v>12</v>
      </c>
      <c r="N5005" t="s">
        <v>8166</v>
      </c>
      <c r="O5005" s="4">
        <f>INDEX(products[Cost_per_box], MATCH(shipments9[[#This Row],[PID]], products[PID], 0))</f>
        <v>6.43</v>
      </c>
      <c r="P5005" s="4">
        <f>shipments9[[#This Row],[Boxes]]*shipments9[[#This Row],[Cost Per Box]]</f>
        <v>90.02</v>
      </c>
      <c r="Q5005" s="4">
        <f>shipments9[[#This Row],[Amount]] -shipments9[[#This Row],[total cost]]</f>
        <v>112.48</v>
      </c>
      <c r="R5005" s="4" t="str">
        <f>IF(shipments9[[#This Row],[Gross Profit]]&lt;0,"Loss","Profit")</f>
        <v>Profit</v>
      </c>
      <c r="S5005" s="9">
        <f>shipments9[[#This Row],[Gross Profit]]/shipments9[[#This Row],[Amount]]</f>
        <v>0.55545679012345683</v>
      </c>
      <c r="T5005" s="11">
        <f>shipments9[[#This Row],[Amount]]/shipments9[[#This Row],[Boxes]]</f>
        <v>14.464285714285714</v>
      </c>
    </row>
    <row r="5006" spans="1:20" hidden="1" x14ac:dyDescent="0.25">
      <c r="A5006" t="s">
        <v>5203</v>
      </c>
      <c r="B5006" t="s">
        <v>111</v>
      </c>
      <c r="C5006" t="s">
        <v>159</v>
      </c>
      <c r="D5006" t="s">
        <v>28</v>
      </c>
      <c r="E5006" s="1">
        <v>45226</v>
      </c>
      <c r="F5006" s="1" t="str">
        <f>TEXT(shipments9[[#This Row],[Shipdate]],"ddd")</f>
        <v>Fri</v>
      </c>
      <c r="G5006" s="1" t="str">
        <f>IF(OR(shipments9[[#This Row],[Day Name]]="Sat",shipments9[[#This Row],[Day Name]]="Sun"),"Weekend","Weekday")</f>
        <v>Weekday</v>
      </c>
      <c r="H5006">
        <v>7589.25</v>
      </c>
      <c r="I5006">
        <v>304</v>
      </c>
      <c r="J5006" t="s">
        <v>172</v>
      </c>
      <c r="K5006" t="s">
        <v>8151</v>
      </c>
      <c r="L5006" t="s">
        <v>8152</v>
      </c>
      <c r="M5006">
        <v>10</v>
      </c>
      <c r="N5006" t="s">
        <v>8153</v>
      </c>
      <c r="O5006" s="4">
        <f>INDEX(products[Cost_per_box], MATCH(shipments9[[#This Row],[PID]], products[PID], 0))</f>
        <v>5.04</v>
      </c>
      <c r="P5006" s="4">
        <f>shipments9[[#This Row],[Boxes]]*shipments9[[#This Row],[Cost Per Box]]</f>
        <v>1532.16</v>
      </c>
      <c r="Q5006" s="4">
        <f>shipments9[[#This Row],[Amount]] -shipments9[[#This Row],[total cost]]</f>
        <v>6057.09</v>
      </c>
      <c r="R5006" s="4" t="str">
        <f>IF(shipments9[[#This Row],[Gross Profit]]&lt;0,"Loss","Profit")</f>
        <v>Profit</v>
      </c>
      <c r="S5006" s="9">
        <f>shipments9[[#This Row],[Gross Profit]]/shipments9[[#This Row],[Amount]]</f>
        <v>0.79811443818559147</v>
      </c>
      <c r="T5006" s="11">
        <f>shipments9[[#This Row],[Amount]]/shipments9[[#This Row],[Boxes]]</f>
        <v>24.964638157894736</v>
      </c>
    </row>
    <row r="5007" spans="1:20" hidden="1" x14ac:dyDescent="0.25">
      <c r="A5007" t="s">
        <v>5204</v>
      </c>
      <c r="B5007" t="s">
        <v>111</v>
      </c>
      <c r="C5007" t="s">
        <v>121</v>
      </c>
      <c r="D5007" t="s">
        <v>28</v>
      </c>
      <c r="E5007" s="1">
        <v>45121</v>
      </c>
      <c r="F5007" s="1" t="str">
        <f>TEXT(shipments9[[#This Row],[Shipdate]],"ddd")</f>
        <v>Fri</v>
      </c>
      <c r="G5007" s="1" t="str">
        <f>IF(OR(shipments9[[#This Row],[Day Name]]="Sat",shipments9[[#This Row],[Day Name]]="Sun"),"Weekend","Weekday")</f>
        <v>Weekday</v>
      </c>
      <c r="H5007">
        <v>1433.25</v>
      </c>
      <c r="I5007">
        <v>96</v>
      </c>
      <c r="J5007" t="s">
        <v>172</v>
      </c>
      <c r="K5007" t="s">
        <v>8151</v>
      </c>
      <c r="L5007" t="s">
        <v>8160</v>
      </c>
      <c r="M5007">
        <v>7</v>
      </c>
      <c r="N5007" t="s">
        <v>8161</v>
      </c>
      <c r="O5007" s="4">
        <f>INDEX(products[Cost_per_box], MATCH(shipments9[[#This Row],[PID]], products[PID], 0))</f>
        <v>5.26</v>
      </c>
      <c r="P5007" s="4">
        <f>shipments9[[#This Row],[Boxes]]*shipments9[[#This Row],[Cost Per Box]]</f>
        <v>504.96</v>
      </c>
      <c r="Q5007" s="4">
        <f>shipments9[[#This Row],[Amount]] -shipments9[[#This Row],[total cost]]</f>
        <v>928.29</v>
      </c>
      <c r="R5007" s="4" t="str">
        <f>IF(shipments9[[#This Row],[Gross Profit]]&lt;0,"Loss","Profit")</f>
        <v>Profit</v>
      </c>
      <c r="S5007" s="9">
        <f>shipments9[[#This Row],[Gross Profit]]/shipments9[[#This Row],[Amount]]</f>
        <v>0.64768184196755618</v>
      </c>
      <c r="T5007" s="11">
        <f>shipments9[[#This Row],[Amount]]/shipments9[[#This Row],[Boxes]]</f>
        <v>14.9296875</v>
      </c>
    </row>
    <row r="5008" spans="1:20" hidden="1" x14ac:dyDescent="0.25">
      <c r="A5008" t="s">
        <v>5205</v>
      </c>
      <c r="B5008" t="s">
        <v>111</v>
      </c>
      <c r="C5008" t="s">
        <v>145</v>
      </c>
      <c r="D5008" t="s">
        <v>28</v>
      </c>
      <c r="E5008" s="1">
        <v>45113</v>
      </c>
      <c r="F5008" s="1" t="str">
        <f>TEXT(shipments9[[#This Row],[Shipdate]],"ddd")</f>
        <v>Thu</v>
      </c>
      <c r="G5008" s="1" t="str">
        <f>IF(OR(shipments9[[#This Row],[Day Name]]="Sat",shipments9[[#This Row],[Day Name]]="Sun"),"Weekend","Weekday")</f>
        <v>Weekday</v>
      </c>
      <c r="H5008">
        <v>1401.75</v>
      </c>
      <c r="I5008">
        <v>108</v>
      </c>
      <c r="J5008" t="s">
        <v>172</v>
      </c>
      <c r="K5008" t="s">
        <v>8151</v>
      </c>
      <c r="L5008" t="s">
        <v>8160</v>
      </c>
      <c r="M5008">
        <v>7</v>
      </c>
      <c r="N5008" t="s">
        <v>8161</v>
      </c>
      <c r="O5008" s="4">
        <f>INDEX(products[Cost_per_box], MATCH(shipments9[[#This Row],[PID]], products[PID], 0))</f>
        <v>4.74</v>
      </c>
      <c r="P5008" s="4">
        <f>shipments9[[#This Row],[Boxes]]*shipments9[[#This Row],[Cost Per Box]]</f>
        <v>511.92</v>
      </c>
      <c r="Q5008" s="4">
        <f>shipments9[[#This Row],[Amount]] -shipments9[[#This Row],[total cost]]</f>
        <v>889.82999999999993</v>
      </c>
      <c r="R5008" s="4" t="str">
        <f>IF(shipments9[[#This Row],[Gross Profit]]&lt;0,"Loss","Profit")</f>
        <v>Profit</v>
      </c>
      <c r="S5008" s="9">
        <f>shipments9[[#This Row],[Gross Profit]]/shipments9[[#This Row],[Amount]]</f>
        <v>0.6347993579454253</v>
      </c>
      <c r="T5008" s="11">
        <f>shipments9[[#This Row],[Amount]]/shipments9[[#This Row],[Boxes]]</f>
        <v>12.979166666666666</v>
      </c>
    </row>
    <row r="5009" spans="1:20" hidden="1" x14ac:dyDescent="0.25">
      <c r="A5009" t="s">
        <v>5206</v>
      </c>
      <c r="B5009" t="s">
        <v>111</v>
      </c>
      <c r="C5009" t="s">
        <v>157</v>
      </c>
      <c r="D5009" t="s">
        <v>28</v>
      </c>
      <c r="E5009" s="1">
        <v>44964</v>
      </c>
      <c r="F5009" s="1" t="str">
        <f>TEXT(shipments9[[#This Row],[Shipdate]],"ddd")</f>
        <v>Tue</v>
      </c>
      <c r="G5009" s="1" t="str">
        <f>IF(OR(shipments9[[#This Row],[Day Name]]="Sat",shipments9[[#This Row],[Day Name]]="Sun"),"Weekend","Weekday")</f>
        <v>Weekday</v>
      </c>
      <c r="H5009">
        <v>11765.25</v>
      </c>
      <c r="I5009">
        <v>1308</v>
      </c>
      <c r="J5009" t="s">
        <v>172</v>
      </c>
      <c r="K5009" t="s">
        <v>8151</v>
      </c>
      <c r="L5009" t="s">
        <v>8156</v>
      </c>
      <c r="M5009">
        <v>2</v>
      </c>
      <c r="N5009" t="s">
        <v>8157</v>
      </c>
      <c r="O5009" s="4">
        <f>INDEX(products[Cost_per_box], MATCH(shipments9[[#This Row],[PID]], products[PID], 0))</f>
        <v>6.8</v>
      </c>
      <c r="P5009" s="4">
        <f>shipments9[[#This Row],[Boxes]]*shipments9[[#This Row],[Cost Per Box]]</f>
        <v>8894.4</v>
      </c>
      <c r="Q5009" s="4">
        <f>shipments9[[#This Row],[Amount]] -shipments9[[#This Row],[total cost]]</f>
        <v>2870.8500000000004</v>
      </c>
      <c r="R5009" s="4" t="str">
        <f>IF(shipments9[[#This Row],[Gross Profit]]&lt;0,"Loss","Profit")</f>
        <v>Profit</v>
      </c>
      <c r="S5009" s="9">
        <f>shipments9[[#This Row],[Gross Profit]]/shipments9[[#This Row],[Amount]]</f>
        <v>0.24401096449289222</v>
      </c>
      <c r="T5009" s="11">
        <f>shipments9[[#This Row],[Amount]]/shipments9[[#This Row],[Boxes]]</f>
        <v>8.9948394495412849</v>
      </c>
    </row>
    <row r="5010" spans="1:20" hidden="1" x14ac:dyDescent="0.25">
      <c r="A5010" t="s">
        <v>5207</v>
      </c>
      <c r="B5010" t="s">
        <v>114</v>
      </c>
      <c r="C5010" t="s">
        <v>126</v>
      </c>
      <c r="D5010" t="s">
        <v>28</v>
      </c>
      <c r="E5010" s="1">
        <v>45139</v>
      </c>
      <c r="F5010" s="1" t="str">
        <f>TEXT(shipments9[[#This Row],[Shipdate]],"ddd")</f>
        <v>Tue</v>
      </c>
      <c r="G5010" s="1" t="str">
        <f>IF(OR(shipments9[[#This Row],[Day Name]]="Sat",shipments9[[#This Row],[Day Name]]="Sun"),"Weekend","Weekday")</f>
        <v>Weekday</v>
      </c>
      <c r="H5010">
        <v>7344</v>
      </c>
      <c r="I5010">
        <v>612</v>
      </c>
      <c r="J5010" t="s">
        <v>172</v>
      </c>
      <c r="K5010" t="s">
        <v>8151</v>
      </c>
      <c r="L5010" t="s">
        <v>8160</v>
      </c>
      <c r="M5010">
        <v>8</v>
      </c>
      <c r="N5010" t="s">
        <v>8162</v>
      </c>
      <c r="O5010" s="4">
        <f>INDEX(products[Cost_per_box], MATCH(shipments9[[#This Row],[PID]], products[PID], 0))</f>
        <v>5.15</v>
      </c>
      <c r="P5010" s="4">
        <f>shipments9[[#This Row],[Boxes]]*shipments9[[#This Row],[Cost Per Box]]</f>
        <v>3151.8</v>
      </c>
      <c r="Q5010" s="4">
        <f>shipments9[[#This Row],[Amount]] -shipments9[[#This Row],[total cost]]</f>
        <v>4192.2</v>
      </c>
      <c r="R5010" s="4" t="str">
        <f>IF(shipments9[[#This Row],[Gross Profit]]&lt;0,"Loss","Profit")</f>
        <v>Profit</v>
      </c>
      <c r="S5010" s="9">
        <f>shipments9[[#This Row],[Gross Profit]]/shipments9[[#This Row],[Amount]]</f>
        <v>0.5708333333333333</v>
      </c>
      <c r="T5010" s="11">
        <f>shipments9[[#This Row],[Amount]]/shipments9[[#This Row],[Boxes]]</f>
        <v>12</v>
      </c>
    </row>
    <row r="5011" spans="1:20" hidden="1" x14ac:dyDescent="0.25">
      <c r="A5011" t="s">
        <v>5208</v>
      </c>
      <c r="B5011" t="s">
        <v>114</v>
      </c>
      <c r="C5011" t="s">
        <v>151</v>
      </c>
      <c r="D5011" t="s">
        <v>28</v>
      </c>
      <c r="E5011" s="1">
        <v>45380</v>
      </c>
      <c r="F5011" s="1" t="str">
        <f>TEXT(shipments9[[#This Row],[Shipdate]],"ddd")</f>
        <v>Fri</v>
      </c>
      <c r="G5011" s="1" t="str">
        <f>IF(OR(shipments9[[#This Row],[Day Name]]="Sat",shipments9[[#This Row],[Day Name]]="Sun"),"Weekend","Weekday")</f>
        <v>Weekday</v>
      </c>
      <c r="H5011">
        <v>659.25</v>
      </c>
      <c r="I5011">
        <v>39</v>
      </c>
      <c r="J5011" t="s">
        <v>172</v>
      </c>
      <c r="K5011" t="s">
        <v>8155</v>
      </c>
      <c r="L5011" t="s">
        <v>8156</v>
      </c>
      <c r="M5011">
        <v>3</v>
      </c>
      <c r="N5011" t="s">
        <v>8164</v>
      </c>
      <c r="O5011" s="4">
        <f>INDEX(products[Cost_per_box], MATCH(shipments9[[#This Row],[PID]], products[PID], 0))</f>
        <v>12.41</v>
      </c>
      <c r="P5011" s="4">
        <f>shipments9[[#This Row],[Boxes]]*shipments9[[#This Row],[Cost Per Box]]</f>
        <v>483.99</v>
      </c>
      <c r="Q5011" s="4">
        <f>shipments9[[#This Row],[Amount]] -shipments9[[#This Row],[total cost]]</f>
        <v>175.26</v>
      </c>
      <c r="R5011" s="4" t="str">
        <f>IF(shipments9[[#This Row],[Gross Profit]]&lt;0,"Loss","Profit")</f>
        <v>Profit</v>
      </c>
      <c r="S5011" s="9">
        <f>shipments9[[#This Row],[Gross Profit]]/shipments9[[#This Row],[Amount]]</f>
        <v>0.26584755403868032</v>
      </c>
      <c r="T5011" s="11">
        <f>shipments9[[#This Row],[Amount]]/shipments9[[#This Row],[Boxes]]</f>
        <v>16.903846153846153</v>
      </c>
    </row>
    <row r="5012" spans="1:20" x14ac:dyDescent="0.25">
      <c r="A5012" t="s">
        <v>5209</v>
      </c>
      <c r="B5012" t="s">
        <v>114</v>
      </c>
      <c r="C5012" t="s">
        <v>155</v>
      </c>
      <c r="D5012" t="s">
        <v>28</v>
      </c>
      <c r="E5012" s="1">
        <v>45258</v>
      </c>
      <c r="F5012" s="1" t="str">
        <f>TEXT(shipments9[[#This Row],[Shipdate]],"ddd")</f>
        <v>Tue</v>
      </c>
      <c r="G5012" s="1" t="str">
        <f>IF(OR(shipments9[[#This Row],[Day Name]]="Sat",shipments9[[#This Row],[Day Name]]="Sun"),"Weekend","Weekday")</f>
        <v>Weekday</v>
      </c>
      <c r="H5012">
        <v>7305.75</v>
      </c>
      <c r="I5012">
        <v>914</v>
      </c>
      <c r="J5012" t="s">
        <v>172</v>
      </c>
      <c r="K5012" t="s">
        <v>8151</v>
      </c>
      <c r="L5012" t="s">
        <v>8152</v>
      </c>
      <c r="M5012">
        <v>11</v>
      </c>
      <c r="N5012" t="s">
        <v>8165</v>
      </c>
      <c r="O5012" s="4">
        <f>INDEX(products[Cost_per_box], MATCH(shipments9[[#This Row],[PID]], products[PID], 0))</f>
        <v>8.43</v>
      </c>
      <c r="P5012" s="4">
        <f>shipments9[[#This Row],[Boxes]]*shipments9[[#This Row],[Cost Per Box]]</f>
        <v>7705.0199999999995</v>
      </c>
      <c r="Q5012" s="4">
        <f>shipments9[[#This Row],[Amount]] -shipments9[[#This Row],[total cost]]</f>
        <v>-399.26999999999953</v>
      </c>
      <c r="R5012" s="4" t="str">
        <f>IF(shipments9[[#This Row],[Gross Profit]]&lt;0,"Loss","Profit")</f>
        <v>Loss</v>
      </c>
      <c r="S5012" s="9">
        <f>shipments9[[#This Row],[Gross Profit]]/shipments9[[#This Row],[Amount]]</f>
        <v>-5.4651473154706844E-2</v>
      </c>
      <c r="T5012" s="11">
        <f>shipments9[[#This Row],[Amount]]/shipments9[[#This Row],[Boxes]]</f>
        <v>7.9931619256017505</v>
      </c>
    </row>
    <row r="5013" spans="1:20" hidden="1" x14ac:dyDescent="0.25">
      <c r="A5013" t="s">
        <v>5210</v>
      </c>
      <c r="B5013" t="s">
        <v>114</v>
      </c>
      <c r="C5013" t="s">
        <v>139</v>
      </c>
      <c r="D5013" t="s">
        <v>28</v>
      </c>
      <c r="E5013" s="1">
        <v>45181</v>
      </c>
      <c r="F5013" s="1" t="str">
        <f>TEXT(shipments9[[#This Row],[Shipdate]],"ddd")</f>
        <v>Tue</v>
      </c>
      <c r="G5013" s="1" t="str">
        <f>IF(OR(shipments9[[#This Row],[Day Name]]="Sat",shipments9[[#This Row],[Day Name]]="Sun"),"Weekend","Weekday")</f>
        <v>Weekday</v>
      </c>
      <c r="H5013">
        <v>3703.5</v>
      </c>
      <c r="I5013">
        <v>177</v>
      </c>
      <c r="J5013" t="s">
        <v>172</v>
      </c>
      <c r="K5013" t="s">
        <v>8151</v>
      </c>
      <c r="L5013" t="s">
        <v>8160</v>
      </c>
      <c r="M5013">
        <v>9</v>
      </c>
      <c r="N5013" t="s">
        <v>8167</v>
      </c>
      <c r="O5013" s="4">
        <f>INDEX(products[Cost_per_box], MATCH(shipments9[[#This Row],[PID]], products[PID], 0))</f>
        <v>3.68</v>
      </c>
      <c r="P5013" s="4">
        <f>shipments9[[#This Row],[Boxes]]*shipments9[[#This Row],[Cost Per Box]]</f>
        <v>651.36</v>
      </c>
      <c r="Q5013" s="4">
        <f>shipments9[[#This Row],[Amount]] -shipments9[[#This Row],[total cost]]</f>
        <v>3052.14</v>
      </c>
      <c r="R5013" s="4" t="str">
        <f>IF(shipments9[[#This Row],[Gross Profit]]&lt;0,"Loss","Profit")</f>
        <v>Profit</v>
      </c>
      <c r="S5013" s="9">
        <f>shipments9[[#This Row],[Gross Profit]]/shipments9[[#This Row],[Amount]]</f>
        <v>0.82412312677197241</v>
      </c>
      <c r="T5013" s="11">
        <f>shipments9[[#This Row],[Amount]]/shipments9[[#This Row],[Boxes]]</f>
        <v>20.923728813559322</v>
      </c>
    </row>
    <row r="5014" spans="1:20" hidden="1" x14ac:dyDescent="0.25">
      <c r="A5014" t="s">
        <v>5211</v>
      </c>
      <c r="B5014" t="s">
        <v>114</v>
      </c>
      <c r="C5014" t="s">
        <v>145</v>
      </c>
      <c r="D5014" t="s">
        <v>28</v>
      </c>
      <c r="E5014" s="1">
        <v>45124</v>
      </c>
      <c r="F5014" s="1" t="str">
        <f>TEXT(shipments9[[#This Row],[Shipdate]],"ddd")</f>
        <v>Mon</v>
      </c>
      <c r="G5014" s="1" t="str">
        <f>IF(OR(shipments9[[#This Row],[Day Name]]="Sat",shipments9[[#This Row],[Day Name]]="Sun"),"Weekend","Weekday")</f>
        <v>Weekday</v>
      </c>
      <c r="H5014">
        <v>10154.25</v>
      </c>
      <c r="I5014">
        <v>726</v>
      </c>
      <c r="J5014" t="s">
        <v>172</v>
      </c>
      <c r="K5014" t="s">
        <v>8151</v>
      </c>
      <c r="L5014" t="s">
        <v>8160</v>
      </c>
      <c r="M5014">
        <v>7</v>
      </c>
      <c r="N5014" t="s">
        <v>8161</v>
      </c>
      <c r="O5014" s="4">
        <f>INDEX(products[Cost_per_box], MATCH(shipments9[[#This Row],[PID]], products[PID], 0))</f>
        <v>4.74</v>
      </c>
      <c r="P5014" s="4">
        <f>shipments9[[#This Row],[Boxes]]*shipments9[[#This Row],[Cost Per Box]]</f>
        <v>3441.2400000000002</v>
      </c>
      <c r="Q5014" s="4">
        <f>shipments9[[#This Row],[Amount]] -shipments9[[#This Row],[total cost]]</f>
        <v>6713.01</v>
      </c>
      <c r="R5014" s="4" t="str">
        <f>IF(shipments9[[#This Row],[Gross Profit]]&lt;0,"Loss","Profit")</f>
        <v>Profit</v>
      </c>
      <c r="S5014" s="9">
        <f>shipments9[[#This Row],[Gross Profit]]/shipments9[[#This Row],[Amount]]</f>
        <v>0.66110347883890985</v>
      </c>
      <c r="T5014" s="11">
        <f>shipments9[[#This Row],[Amount]]/shipments9[[#This Row],[Boxes]]</f>
        <v>13.986570247933884</v>
      </c>
    </row>
    <row r="5015" spans="1:20" hidden="1" x14ac:dyDescent="0.25">
      <c r="A5015" t="s">
        <v>5212</v>
      </c>
      <c r="B5015" t="s">
        <v>114</v>
      </c>
      <c r="C5015" t="s">
        <v>151</v>
      </c>
      <c r="D5015" t="s">
        <v>28</v>
      </c>
      <c r="E5015" s="1">
        <v>45005</v>
      </c>
      <c r="F5015" s="1" t="str">
        <f>TEXT(shipments9[[#This Row],[Shipdate]],"ddd")</f>
        <v>Mon</v>
      </c>
      <c r="G5015" s="1" t="str">
        <f>IF(OR(shipments9[[#This Row],[Day Name]]="Sat",shipments9[[#This Row],[Day Name]]="Sun"),"Weekend","Weekday")</f>
        <v>Weekday</v>
      </c>
      <c r="H5015">
        <v>10055.25</v>
      </c>
      <c r="I5015">
        <v>503</v>
      </c>
      <c r="J5015" t="s">
        <v>172</v>
      </c>
      <c r="K5015" t="s">
        <v>8151</v>
      </c>
      <c r="L5015" t="s">
        <v>8156</v>
      </c>
      <c r="M5015">
        <v>3</v>
      </c>
      <c r="N5015" t="s">
        <v>8164</v>
      </c>
      <c r="O5015" s="4">
        <f>INDEX(products[Cost_per_box], MATCH(shipments9[[#This Row],[PID]], products[PID], 0))</f>
        <v>12.41</v>
      </c>
      <c r="P5015" s="4">
        <f>shipments9[[#This Row],[Boxes]]*shipments9[[#This Row],[Cost Per Box]]</f>
        <v>6242.2300000000005</v>
      </c>
      <c r="Q5015" s="4">
        <f>shipments9[[#This Row],[Amount]] -shipments9[[#This Row],[total cost]]</f>
        <v>3813.0199999999995</v>
      </c>
      <c r="R5015" s="4" t="str">
        <f>IF(shipments9[[#This Row],[Gross Profit]]&lt;0,"Loss","Profit")</f>
        <v>Profit</v>
      </c>
      <c r="S5015" s="9">
        <f>shipments9[[#This Row],[Gross Profit]]/shipments9[[#This Row],[Amount]]</f>
        <v>0.37920688197707658</v>
      </c>
      <c r="T5015" s="11">
        <f>shipments9[[#This Row],[Amount]]/shipments9[[#This Row],[Boxes]]</f>
        <v>19.990556660039761</v>
      </c>
    </row>
    <row r="5016" spans="1:20" hidden="1" x14ac:dyDescent="0.25">
      <c r="A5016" t="s">
        <v>5213</v>
      </c>
      <c r="B5016" t="s">
        <v>114</v>
      </c>
      <c r="C5016" t="s">
        <v>159</v>
      </c>
      <c r="D5016" t="s">
        <v>28</v>
      </c>
      <c r="E5016" s="1">
        <v>45267</v>
      </c>
      <c r="F5016" s="1" t="str">
        <f>TEXT(shipments9[[#This Row],[Shipdate]],"ddd")</f>
        <v>Thu</v>
      </c>
      <c r="G5016" s="1" t="str">
        <f>IF(OR(shipments9[[#This Row],[Day Name]]="Sat",shipments9[[#This Row],[Day Name]]="Sun"),"Weekend","Weekday")</f>
        <v>Weekday</v>
      </c>
      <c r="H5016">
        <v>2146.5</v>
      </c>
      <c r="I5016">
        <v>86</v>
      </c>
      <c r="J5016" t="s">
        <v>172</v>
      </c>
      <c r="K5016" t="s">
        <v>8151</v>
      </c>
      <c r="L5016" t="s">
        <v>8152</v>
      </c>
      <c r="M5016">
        <v>12</v>
      </c>
      <c r="N5016" t="s">
        <v>8166</v>
      </c>
      <c r="O5016" s="4">
        <f>INDEX(products[Cost_per_box], MATCH(shipments9[[#This Row],[PID]], products[PID], 0))</f>
        <v>5.04</v>
      </c>
      <c r="P5016" s="4">
        <f>shipments9[[#This Row],[Boxes]]*shipments9[[#This Row],[Cost Per Box]]</f>
        <v>433.44</v>
      </c>
      <c r="Q5016" s="4">
        <f>shipments9[[#This Row],[Amount]] -shipments9[[#This Row],[total cost]]</f>
        <v>1713.06</v>
      </c>
      <c r="R5016" s="4" t="str">
        <f>IF(shipments9[[#This Row],[Gross Profit]]&lt;0,"Loss","Profit")</f>
        <v>Profit</v>
      </c>
      <c r="S5016" s="9">
        <f>shipments9[[#This Row],[Gross Profit]]/shipments9[[#This Row],[Amount]]</f>
        <v>0.79807127882599582</v>
      </c>
      <c r="T5016" s="11">
        <f>shipments9[[#This Row],[Amount]]/shipments9[[#This Row],[Boxes]]</f>
        <v>24.959302325581394</v>
      </c>
    </row>
    <row r="5017" spans="1:20" hidden="1" x14ac:dyDescent="0.25">
      <c r="A5017" t="s">
        <v>5214</v>
      </c>
      <c r="B5017" t="s">
        <v>114</v>
      </c>
      <c r="C5017" t="s">
        <v>161</v>
      </c>
      <c r="D5017" t="s">
        <v>28</v>
      </c>
      <c r="E5017" s="1">
        <v>45397</v>
      </c>
      <c r="F5017" s="1" t="str">
        <f>TEXT(shipments9[[#This Row],[Shipdate]],"ddd")</f>
        <v>Mon</v>
      </c>
      <c r="G5017" s="1" t="str">
        <f>IF(OR(shipments9[[#This Row],[Day Name]]="Sat",shipments9[[#This Row],[Day Name]]="Sun"),"Weekend","Weekday")</f>
        <v>Weekday</v>
      </c>
      <c r="H5017">
        <v>3096</v>
      </c>
      <c r="I5017">
        <v>344</v>
      </c>
      <c r="J5017" t="s">
        <v>172</v>
      </c>
      <c r="K5017" t="s">
        <v>8155</v>
      </c>
      <c r="L5017" t="s">
        <v>8154</v>
      </c>
      <c r="M5017">
        <v>4</v>
      </c>
      <c r="N5017" t="s">
        <v>8158</v>
      </c>
      <c r="O5017" s="4">
        <f>INDEX(products[Cost_per_box], MATCH(shipments9[[#This Row],[PID]], products[PID], 0))</f>
        <v>2.76</v>
      </c>
      <c r="P5017" s="4">
        <f>shipments9[[#This Row],[Boxes]]*shipments9[[#This Row],[Cost Per Box]]</f>
        <v>949.43999999999994</v>
      </c>
      <c r="Q5017" s="4">
        <f>shipments9[[#This Row],[Amount]] -shipments9[[#This Row],[total cost]]</f>
        <v>2146.56</v>
      </c>
      <c r="R5017" s="4" t="str">
        <f>IF(shipments9[[#This Row],[Gross Profit]]&lt;0,"Loss","Profit")</f>
        <v>Profit</v>
      </c>
      <c r="S5017" s="9">
        <f>shipments9[[#This Row],[Gross Profit]]/shipments9[[#This Row],[Amount]]</f>
        <v>0.69333333333333336</v>
      </c>
      <c r="T5017" s="11">
        <f>shipments9[[#This Row],[Amount]]/shipments9[[#This Row],[Boxes]]</f>
        <v>9</v>
      </c>
    </row>
    <row r="5018" spans="1:20" hidden="1" x14ac:dyDescent="0.25">
      <c r="A5018" t="s">
        <v>5215</v>
      </c>
      <c r="B5018" t="s">
        <v>102</v>
      </c>
      <c r="C5018" t="s">
        <v>141</v>
      </c>
      <c r="D5018" t="s">
        <v>28</v>
      </c>
      <c r="E5018" s="1">
        <v>45005</v>
      </c>
      <c r="F5018" s="1" t="str">
        <f>TEXT(shipments9[[#This Row],[Shipdate]],"ddd")</f>
        <v>Mon</v>
      </c>
      <c r="G5018" s="1" t="str">
        <f>IF(OR(shipments9[[#This Row],[Day Name]]="Sat",shipments9[[#This Row],[Day Name]]="Sun"),"Weekend","Weekday")</f>
        <v>Weekday</v>
      </c>
      <c r="H5018">
        <v>434.25</v>
      </c>
      <c r="I5018">
        <v>32</v>
      </c>
      <c r="J5018" t="s">
        <v>172</v>
      </c>
      <c r="K5018" t="s">
        <v>8151</v>
      </c>
      <c r="L5018" t="s">
        <v>8156</v>
      </c>
      <c r="M5018">
        <v>3</v>
      </c>
      <c r="N5018" t="s">
        <v>8164</v>
      </c>
      <c r="O5018" s="4">
        <f>INDEX(products[Cost_per_box], MATCH(shipments9[[#This Row],[PID]], products[PID], 0))</f>
        <v>8.2200000000000006</v>
      </c>
      <c r="P5018" s="4">
        <f>shipments9[[#This Row],[Boxes]]*shipments9[[#This Row],[Cost Per Box]]</f>
        <v>263.04000000000002</v>
      </c>
      <c r="Q5018" s="4">
        <f>shipments9[[#This Row],[Amount]] -shipments9[[#This Row],[total cost]]</f>
        <v>171.20999999999998</v>
      </c>
      <c r="R5018" s="4" t="str">
        <f>IF(shipments9[[#This Row],[Gross Profit]]&lt;0,"Loss","Profit")</f>
        <v>Profit</v>
      </c>
      <c r="S5018" s="9">
        <f>shipments9[[#This Row],[Gross Profit]]/shipments9[[#This Row],[Amount]]</f>
        <v>0.39426597582037992</v>
      </c>
      <c r="T5018" s="11">
        <f>shipments9[[#This Row],[Amount]]/shipments9[[#This Row],[Boxes]]</f>
        <v>13.5703125</v>
      </c>
    </row>
    <row r="5019" spans="1:20" hidden="1" x14ac:dyDescent="0.25">
      <c r="A5019" t="s">
        <v>5216</v>
      </c>
      <c r="B5019" t="s">
        <v>102</v>
      </c>
      <c r="C5019" t="s">
        <v>163</v>
      </c>
      <c r="D5019" t="s">
        <v>28</v>
      </c>
      <c r="E5019" s="1">
        <v>44971</v>
      </c>
      <c r="F5019" s="1" t="str">
        <f>TEXT(shipments9[[#This Row],[Shipdate]],"ddd")</f>
        <v>Tue</v>
      </c>
      <c r="G5019" s="1" t="str">
        <f>IF(OR(shipments9[[#This Row],[Day Name]]="Sat",shipments9[[#This Row],[Day Name]]="Sun"),"Weekend","Weekday")</f>
        <v>Weekday</v>
      </c>
      <c r="H5019">
        <v>7897.5</v>
      </c>
      <c r="I5019">
        <v>790</v>
      </c>
      <c r="J5019" t="s">
        <v>172</v>
      </c>
      <c r="K5019" t="s">
        <v>8151</v>
      </c>
      <c r="L5019" t="s">
        <v>8156</v>
      </c>
      <c r="M5019">
        <v>2</v>
      </c>
      <c r="N5019" t="s">
        <v>8157</v>
      </c>
      <c r="O5019" s="4">
        <f>INDEX(products[Cost_per_box], MATCH(shipments9[[#This Row],[PID]], products[PID], 0))</f>
        <v>3.32</v>
      </c>
      <c r="P5019" s="4">
        <f>shipments9[[#This Row],[Boxes]]*shipments9[[#This Row],[Cost Per Box]]</f>
        <v>2622.7999999999997</v>
      </c>
      <c r="Q5019" s="4">
        <f>shipments9[[#This Row],[Amount]] -shipments9[[#This Row],[total cost]]</f>
        <v>5274.7000000000007</v>
      </c>
      <c r="R5019" s="4" t="str">
        <f>IF(shipments9[[#This Row],[Gross Profit]]&lt;0,"Loss","Profit")</f>
        <v>Profit</v>
      </c>
      <c r="S5019" s="9">
        <f>shipments9[[#This Row],[Gross Profit]]/shipments9[[#This Row],[Amount]]</f>
        <v>0.6678949034504591</v>
      </c>
      <c r="T5019" s="11">
        <f>shipments9[[#This Row],[Amount]]/shipments9[[#This Row],[Boxes]]</f>
        <v>9.9968354430379751</v>
      </c>
    </row>
    <row r="5020" spans="1:20" hidden="1" x14ac:dyDescent="0.25">
      <c r="A5020" t="s">
        <v>5217</v>
      </c>
      <c r="B5020" t="s">
        <v>102</v>
      </c>
      <c r="C5020" t="s">
        <v>163</v>
      </c>
      <c r="D5020" t="s">
        <v>28</v>
      </c>
      <c r="E5020" s="1">
        <v>45429</v>
      </c>
      <c r="F5020" s="1" t="str">
        <f>TEXT(shipments9[[#This Row],[Shipdate]],"ddd")</f>
        <v>Fri</v>
      </c>
      <c r="G5020" s="1" t="str">
        <f>IF(OR(shipments9[[#This Row],[Day Name]]="Sat",shipments9[[#This Row],[Day Name]]="Sun"),"Weekend","Weekday")</f>
        <v>Weekday</v>
      </c>
      <c r="H5020">
        <v>3098.25</v>
      </c>
      <c r="I5020">
        <v>443</v>
      </c>
      <c r="J5020" t="s">
        <v>172</v>
      </c>
      <c r="K5020" t="s">
        <v>8155</v>
      </c>
      <c r="L5020" t="s">
        <v>8154</v>
      </c>
      <c r="M5020">
        <v>5</v>
      </c>
      <c r="N5020" t="s">
        <v>201</v>
      </c>
      <c r="O5020" s="4">
        <f>INDEX(products[Cost_per_box], MATCH(shipments9[[#This Row],[PID]], products[PID], 0))</f>
        <v>3.32</v>
      </c>
      <c r="P5020" s="4">
        <f>shipments9[[#This Row],[Boxes]]*shipments9[[#This Row],[Cost Per Box]]</f>
        <v>1470.76</v>
      </c>
      <c r="Q5020" s="4">
        <f>shipments9[[#This Row],[Amount]] -shipments9[[#This Row],[total cost]]</f>
        <v>1627.49</v>
      </c>
      <c r="R5020" s="4" t="str">
        <f>IF(shipments9[[#This Row],[Gross Profit]]&lt;0,"Loss","Profit")</f>
        <v>Profit</v>
      </c>
      <c r="S5020" s="9">
        <f>shipments9[[#This Row],[Gross Profit]]/shipments9[[#This Row],[Amount]]</f>
        <v>0.52529331073993379</v>
      </c>
      <c r="T5020" s="11">
        <f>shipments9[[#This Row],[Amount]]/shipments9[[#This Row],[Boxes]]</f>
        <v>6.9937923250564333</v>
      </c>
    </row>
    <row r="5021" spans="1:20" hidden="1" x14ac:dyDescent="0.25">
      <c r="A5021" t="s">
        <v>5218</v>
      </c>
      <c r="B5021" t="s">
        <v>102</v>
      </c>
      <c r="C5021" t="s">
        <v>137</v>
      </c>
      <c r="D5021" t="s">
        <v>28</v>
      </c>
      <c r="E5021" s="1">
        <v>45016</v>
      </c>
      <c r="F5021" s="1" t="str">
        <f>TEXT(shipments9[[#This Row],[Shipdate]],"ddd")</f>
        <v>Fri</v>
      </c>
      <c r="G5021" s="1" t="str">
        <f>IF(OR(shipments9[[#This Row],[Day Name]]="Sat",shipments9[[#This Row],[Day Name]]="Sun"),"Weekend","Weekday")</f>
        <v>Weekday</v>
      </c>
      <c r="H5021">
        <v>12078</v>
      </c>
      <c r="I5021">
        <v>671</v>
      </c>
      <c r="J5021" t="s">
        <v>172</v>
      </c>
      <c r="K5021" t="s">
        <v>8151</v>
      </c>
      <c r="L5021" t="s">
        <v>8156</v>
      </c>
      <c r="M5021">
        <v>3</v>
      </c>
      <c r="N5021" t="s">
        <v>8164</v>
      </c>
      <c r="O5021" s="4">
        <f>INDEX(products[Cost_per_box], MATCH(shipments9[[#This Row],[PID]], products[PID], 0))</f>
        <v>7.73</v>
      </c>
      <c r="P5021" s="4">
        <f>shipments9[[#This Row],[Boxes]]*shipments9[[#This Row],[Cost Per Box]]</f>
        <v>5186.83</v>
      </c>
      <c r="Q5021" s="4">
        <f>shipments9[[#This Row],[Amount]] -shipments9[[#This Row],[total cost]]</f>
        <v>6891.17</v>
      </c>
      <c r="R5021" s="4" t="str">
        <f>IF(shipments9[[#This Row],[Gross Profit]]&lt;0,"Loss","Profit")</f>
        <v>Profit</v>
      </c>
      <c r="S5021" s="9">
        <f>shipments9[[#This Row],[Gross Profit]]/shipments9[[#This Row],[Amount]]</f>
        <v>0.57055555555555559</v>
      </c>
      <c r="T5021" s="11">
        <f>shipments9[[#This Row],[Amount]]/shipments9[[#This Row],[Boxes]]</f>
        <v>18</v>
      </c>
    </row>
    <row r="5022" spans="1:20" hidden="1" x14ac:dyDescent="0.25">
      <c r="A5022" t="s">
        <v>5219</v>
      </c>
      <c r="B5022" t="s">
        <v>102</v>
      </c>
      <c r="C5022" t="s">
        <v>145</v>
      </c>
      <c r="D5022" t="s">
        <v>28</v>
      </c>
      <c r="E5022" s="1">
        <v>45159</v>
      </c>
      <c r="F5022" s="1" t="str">
        <f>TEXT(shipments9[[#This Row],[Shipdate]],"ddd")</f>
        <v>Mon</v>
      </c>
      <c r="G5022" s="1" t="str">
        <f>IF(OR(shipments9[[#This Row],[Day Name]]="Sat",shipments9[[#This Row],[Day Name]]="Sun"),"Weekend","Weekday")</f>
        <v>Weekday</v>
      </c>
      <c r="H5022">
        <v>7094.25</v>
      </c>
      <c r="I5022">
        <v>473</v>
      </c>
      <c r="J5022" t="s">
        <v>172</v>
      </c>
      <c r="K5022" t="s">
        <v>8151</v>
      </c>
      <c r="L5022" t="s">
        <v>8160</v>
      </c>
      <c r="M5022">
        <v>8</v>
      </c>
      <c r="N5022" t="s">
        <v>8162</v>
      </c>
      <c r="O5022" s="4">
        <f>INDEX(products[Cost_per_box], MATCH(shipments9[[#This Row],[PID]], products[PID], 0))</f>
        <v>4.74</v>
      </c>
      <c r="P5022" s="4">
        <f>shipments9[[#This Row],[Boxes]]*shipments9[[#This Row],[Cost Per Box]]</f>
        <v>2242.02</v>
      </c>
      <c r="Q5022" s="4">
        <f>shipments9[[#This Row],[Amount]] -shipments9[[#This Row],[total cost]]</f>
        <v>4852.2299999999996</v>
      </c>
      <c r="R5022" s="4" t="str">
        <f>IF(shipments9[[#This Row],[Gross Profit]]&lt;0,"Loss","Profit")</f>
        <v>Profit</v>
      </c>
      <c r="S5022" s="9">
        <f>shipments9[[#This Row],[Gross Profit]]/shipments9[[#This Row],[Amount]]</f>
        <v>0.68396659266307214</v>
      </c>
      <c r="T5022" s="11">
        <f>shipments9[[#This Row],[Amount]]/shipments9[[#This Row],[Boxes]]</f>
        <v>14.998414376321353</v>
      </c>
    </row>
    <row r="5023" spans="1:20" hidden="1" x14ac:dyDescent="0.25">
      <c r="A5023" t="s">
        <v>5220</v>
      </c>
      <c r="B5023" t="s">
        <v>102</v>
      </c>
      <c r="C5023" t="s">
        <v>145</v>
      </c>
      <c r="D5023" t="s">
        <v>28</v>
      </c>
      <c r="E5023" s="1">
        <v>45229</v>
      </c>
      <c r="F5023" s="1" t="str">
        <f>TEXT(shipments9[[#This Row],[Shipdate]],"ddd")</f>
        <v>Mon</v>
      </c>
      <c r="G5023" s="1" t="str">
        <f>IF(OR(shipments9[[#This Row],[Day Name]]="Sat",shipments9[[#This Row],[Day Name]]="Sun"),"Weekend","Weekday")</f>
        <v>Weekday</v>
      </c>
      <c r="H5023">
        <v>7168.5</v>
      </c>
      <c r="I5023">
        <v>449</v>
      </c>
      <c r="J5023" t="s">
        <v>172</v>
      </c>
      <c r="K5023" t="s">
        <v>8151</v>
      </c>
      <c r="L5023" t="s">
        <v>8152</v>
      </c>
      <c r="M5023">
        <v>10</v>
      </c>
      <c r="N5023" t="s">
        <v>8153</v>
      </c>
      <c r="O5023" s="4">
        <f>INDEX(products[Cost_per_box], MATCH(shipments9[[#This Row],[PID]], products[PID], 0))</f>
        <v>4.74</v>
      </c>
      <c r="P5023" s="4">
        <f>shipments9[[#This Row],[Boxes]]*shipments9[[#This Row],[Cost Per Box]]</f>
        <v>2128.2600000000002</v>
      </c>
      <c r="Q5023" s="4">
        <f>shipments9[[#This Row],[Amount]] -shipments9[[#This Row],[total cost]]</f>
        <v>5040.24</v>
      </c>
      <c r="R5023" s="4" t="str">
        <f>IF(shipments9[[#This Row],[Gross Profit]]&lt;0,"Loss","Profit")</f>
        <v>Profit</v>
      </c>
      <c r="S5023" s="9">
        <f>shipments9[[#This Row],[Gross Profit]]/shipments9[[#This Row],[Amount]]</f>
        <v>0.70310943712073648</v>
      </c>
      <c r="T5023" s="11">
        <f>shipments9[[#This Row],[Amount]]/shipments9[[#This Row],[Boxes]]</f>
        <v>15.965478841870825</v>
      </c>
    </row>
    <row r="5024" spans="1:20" hidden="1" x14ac:dyDescent="0.25">
      <c r="A5024" t="s">
        <v>5221</v>
      </c>
      <c r="B5024" t="s">
        <v>102</v>
      </c>
      <c r="C5024" t="s">
        <v>157</v>
      </c>
      <c r="D5024" t="s">
        <v>28</v>
      </c>
      <c r="E5024" s="1">
        <v>45167</v>
      </c>
      <c r="F5024" s="1" t="str">
        <f>TEXT(shipments9[[#This Row],[Shipdate]],"ddd")</f>
        <v>Tue</v>
      </c>
      <c r="G5024" s="1" t="str">
        <f>IF(OR(shipments9[[#This Row],[Day Name]]="Sat",shipments9[[#This Row],[Day Name]]="Sun"),"Weekend","Weekday")</f>
        <v>Weekday</v>
      </c>
      <c r="H5024">
        <v>3228.75</v>
      </c>
      <c r="I5024">
        <v>323</v>
      </c>
      <c r="J5024" t="s">
        <v>172</v>
      </c>
      <c r="K5024" t="s">
        <v>8151</v>
      </c>
      <c r="L5024" t="s">
        <v>8160</v>
      </c>
      <c r="M5024">
        <v>8</v>
      </c>
      <c r="N5024" t="s">
        <v>8162</v>
      </c>
      <c r="O5024" s="4">
        <f>INDEX(products[Cost_per_box], MATCH(shipments9[[#This Row],[PID]], products[PID], 0))</f>
        <v>6.8</v>
      </c>
      <c r="P5024" s="4">
        <f>shipments9[[#This Row],[Boxes]]*shipments9[[#This Row],[Cost Per Box]]</f>
        <v>2196.4</v>
      </c>
      <c r="Q5024" s="4">
        <f>shipments9[[#This Row],[Amount]] -shipments9[[#This Row],[total cost]]</f>
        <v>1032.3499999999999</v>
      </c>
      <c r="R5024" s="4" t="str">
        <f>IF(shipments9[[#This Row],[Gross Profit]]&lt;0,"Loss","Profit")</f>
        <v>Profit</v>
      </c>
      <c r="S5024" s="9">
        <f>shipments9[[#This Row],[Gross Profit]]/shipments9[[#This Row],[Amount]]</f>
        <v>0.31973674022454507</v>
      </c>
      <c r="T5024" s="11">
        <f>shipments9[[#This Row],[Amount]]/shipments9[[#This Row],[Boxes]]</f>
        <v>9.9961300309597529</v>
      </c>
    </row>
    <row r="5025" spans="1:20" hidden="1" x14ac:dyDescent="0.25">
      <c r="A5025" t="s">
        <v>5222</v>
      </c>
      <c r="B5025" t="s">
        <v>102</v>
      </c>
      <c r="C5025" t="s">
        <v>135</v>
      </c>
      <c r="D5025" t="s">
        <v>28</v>
      </c>
      <c r="E5025" s="1">
        <v>45415</v>
      </c>
      <c r="F5025" s="1" t="str">
        <f>TEXT(shipments9[[#This Row],[Shipdate]],"ddd")</f>
        <v>Fri</v>
      </c>
      <c r="G5025" s="1" t="str">
        <f>IF(OR(shipments9[[#This Row],[Day Name]]="Sat",shipments9[[#This Row],[Day Name]]="Sun"),"Weekend","Weekday")</f>
        <v>Weekday</v>
      </c>
      <c r="H5025">
        <v>5442.75</v>
      </c>
      <c r="I5025">
        <v>202</v>
      </c>
      <c r="J5025" t="s">
        <v>172</v>
      </c>
      <c r="K5025" t="s">
        <v>8155</v>
      </c>
      <c r="L5025" t="s">
        <v>8154</v>
      </c>
      <c r="M5025">
        <v>5</v>
      </c>
      <c r="N5025" t="s">
        <v>201</v>
      </c>
      <c r="O5025" s="4">
        <f>INDEX(products[Cost_per_box], MATCH(shipments9[[#This Row],[PID]], products[PID], 0))</f>
        <v>9.94</v>
      </c>
      <c r="P5025" s="4">
        <f>shipments9[[#This Row],[Boxes]]*shipments9[[#This Row],[Cost Per Box]]</f>
        <v>2007.8799999999999</v>
      </c>
      <c r="Q5025" s="4">
        <f>shipments9[[#This Row],[Amount]] -shipments9[[#This Row],[total cost]]</f>
        <v>3434.87</v>
      </c>
      <c r="R5025" s="4" t="str">
        <f>IF(shipments9[[#This Row],[Gross Profit]]&lt;0,"Loss","Profit")</f>
        <v>Profit</v>
      </c>
      <c r="S5025" s="9">
        <f>shipments9[[#This Row],[Gross Profit]]/shipments9[[#This Row],[Amount]]</f>
        <v>0.6310909007395159</v>
      </c>
      <c r="T5025" s="11">
        <f>shipments9[[#This Row],[Amount]]/shipments9[[#This Row],[Boxes]]</f>
        <v>26.94430693069307</v>
      </c>
    </row>
    <row r="5026" spans="1:20" hidden="1" x14ac:dyDescent="0.25">
      <c r="A5026" t="s">
        <v>5223</v>
      </c>
      <c r="B5026" t="s">
        <v>102</v>
      </c>
      <c r="C5026" t="s">
        <v>141</v>
      </c>
      <c r="D5026" t="s">
        <v>28</v>
      </c>
      <c r="E5026" s="1">
        <v>44998</v>
      </c>
      <c r="F5026" s="1" t="str">
        <f>TEXT(shipments9[[#This Row],[Shipdate]],"ddd")</f>
        <v>Mon</v>
      </c>
      <c r="G5026" s="1" t="str">
        <f>IF(OR(shipments9[[#This Row],[Day Name]]="Sat",shipments9[[#This Row],[Day Name]]="Sun"),"Weekend","Weekday")</f>
        <v>Weekday</v>
      </c>
      <c r="H5026">
        <v>11682</v>
      </c>
      <c r="I5026">
        <v>779</v>
      </c>
      <c r="J5026" t="s">
        <v>172</v>
      </c>
      <c r="K5026" t="s">
        <v>8151</v>
      </c>
      <c r="L5026" t="s">
        <v>8156</v>
      </c>
      <c r="M5026">
        <v>3</v>
      </c>
      <c r="N5026" t="s">
        <v>8164</v>
      </c>
      <c r="O5026" s="4">
        <f>INDEX(products[Cost_per_box], MATCH(shipments9[[#This Row],[PID]], products[PID], 0))</f>
        <v>8.2200000000000006</v>
      </c>
      <c r="P5026" s="4">
        <f>shipments9[[#This Row],[Boxes]]*shipments9[[#This Row],[Cost Per Box]]</f>
        <v>6403.38</v>
      </c>
      <c r="Q5026" s="4">
        <f>shipments9[[#This Row],[Amount]] -shipments9[[#This Row],[total cost]]</f>
        <v>5278.62</v>
      </c>
      <c r="R5026" s="4" t="str">
        <f>IF(shipments9[[#This Row],[Gross Profit]]&lt;0,"Loss","Profit")</f>
        <v>Profit</v>
      </c>
      <c r="S5026" s="9">
        <f>shipments9[[#This Row],[Gross Profit]]/shipments9[[#This Row],[Amount]]</f>
        <v>0.45185927067282999</v>
      </c>
      <c r="T5026" s="11">
        <f>shipments9[[#This Row],[Amount]]/shipments9[[#This Row],[Boxes]]</f>
        <v>14.99614890885751</v>
      </c>
    </row>
    <row r="5027" spans="1:20" hidden="1" x14ac:dyDescent="0.25">
      <c r="A5027" t="s">
        <v>5224</v>
      </c>
      <c r="B5027" t="s">
        <v>102</v>
      </c>
      <c r="C5027" t="s">
        <v>141</v>
      </c>
      <c r="D5027" t="s">
        <v>28</v>
      </c>
      <c r="E5027" s="1">
        <v>45469</v>
      </c>
      <c r="F5027" s="1" t="str">
        <f>TEXT(shipments9[[#This Row],[Shipdate]],"ddd")</f>
        <v>Wed</v>
      </c>
      <c r="G5027" s="1" t="str">
        <f>IF(OR(shipments9[[#This Row],[Day Name]]="Sat",shipments9[[#This Row],[Day Name]]="Sun"),"Weekend","Weekday")</f>
        <v>Weekday</v>
      </c>
      <c r="H5027">
        <v>1224</v>
      </c>
      <c r="I5027">
        <v>88</v>
      </c>
      <c r="J5027" t="s">
        <v>172</v>
      </c>
      <c r="K5027" t="s">
        <v>8155</v>
      </c>
      <c r="L5027" t="s">
        <v>8154</v>
      </c>
      <c r="M5027">
        <v>6</v>
      </c>
      <c r="N5027" t="s">
        <v>8159</v>
      </c>
      <c r="O5027" s="4">
        <f>INDEX(products[Cost_per_box], MATCH(shipments9[[#This Row],[PID]], products[PID], 0))</f>
        <v>8.2200000000000006</v>
      </c>
      <c r="P5027" s="4">
        <f>shipments9[[#This Row],[Boxes]]*shipments9[[#This Row],[Cost Per Box]]</f>
        <v>723.36</v>
      </c>
      <c r="Q5027" s="4">
        <f>shipments9[[#This Row],[Amount]] -shipments9[[#This Row],[total cost]]</f>
        <v>500.64</v>
      </c>
      <c r="R5027" s="4" t="str">
        <f>IF(shipments9[[#This Row],[Gross Profit]]&lt;0,"Loss","Profit")</f>
        <v>Profit</v>
      </c>
      <c r="S5027" s="9">
        <f>shipments9[[#This Row],[Gross Profit]]/shipments9[[#This Row],[Amount]]</f>
        <v>0.40901960784313723</v>
      </c>
      <c r="T5027" s="11">
        <f>shipments9[[#This Row],[Amount]]/shipments9[[#This Row],[Boxes]]</f>
        <v>13.909090909090908</v>
      </c>
    </row>
    <row r="5028" spans="1:20" hidden="1" x14ac:dyDescent="0.25">
      <c r="A5028" t="s">
        <v>5225</v>
      </c>
      <c r="B5028" t="s">
        <v>102</v>
      </c>
      <c r="C5028" t="s">
        <v>143</v>
      </c>
      <c r="D5028" t="s">
        <v>28</v>
      </c>
      <c r="E5028" s="1">
        <v>45005</v>
      </c>
      <c r="F5028" s="1" t="str">
        <f>TEXT(shipments9[[#This Row],[Shipdate]],"ddd")</f>
        <v>Mon</v>
      </c>
      <c r="G5028" s="1" t="str">
        <f>IF(OR(shipments9[[#This Row],[Day Name]]="Sat",shipments9[[#This Row],[Day Name]]="Sun"),"Weekend","Weekday")</f>
        <v>Weekday</v>
      </c>
      <c r="H5028">
        <v>5861.25</v>
      </c>
      <c r="I5028">
        <v>326</v>
      </c>
      <c r="J5028" t="s">
        <v>172</v>
      </c>
      <c r="K5028" t="s">
        <v>8151</v>
      </c>
      <c r="L5028" t="s">
        <v>8156</v>
      </c>
      <c r="M5028">
        <v>3</v>
      </c>
      <c r="N5028" t="s">
        <v>8164</v>
      </c>
      <c r="O5028" s="4">
        <f>INDEX(products[Cost_per_box], MATCH(shipments9[[#This Row],[PID]], products[PID], 0))</f>
        <v>10.23</v>
      </c>
      <c r="P5028" s="4">
        <f>shipments9[[#This Row],[Boxes]]*shipments9[[#This Row],[Cost Per Box]]</f>
        <v>3334.98</v>
      </c>
      <c r="Q5028" s="4">
        <f>shipments9[[#This Row],[Amount]] -shipments9[[#This Row],[total cost]]</f>
        <v>2526.27</v>
      </c>
      <c r="R5028" s="4" t="str">
        <f>IF(shipments9[[#This Row],[Gross Profit]]&lt;0,"Loss","Profit")</f>
        <v>Profit</v>
      </c>
      <c r="S5028" s="9">
        <f>shipments9[[#This Row],[Gross Profit]]/shipments9[[#This Row],[Amount]]</f>
        <v>0.43101215611004479</v>
      </c>
      <c r="T5028" s="11">
        <f>shipments9[[#This Row],[Amount]]/shipments9[[#This Row],[Boxes]]</f>
        <v>17.979294478527606</v>
      </c>
    </row>
    <row r="5029" spans="1:20" hidden="1" x14ac:dyDescent="0.25">
      <c r="A5029" t="s">
        <v>5226</v>
      </c>
      <c r="B5029" t="s">
        <v>102</v>
      </c>
      <c r="C5029" t="s">
        <v>145</v>
      </c>
      <c r="D5029" t="s">
        <v>28</v>
      </c>
      <c r="E5029" s="1">
        <v>45470</v>
      </c>
      <c r="F5029" s="1" t="str">
        <f>TEXT(shipments9[[#This Row],[Shipdate]],"ddd")</f>
        <v>Thu</v>
      </c>
      <c r="G5029" s="1" t="str">
        <f>IF(OR(shipments9[[#This Row],[Day Name]]="Sat",shipments9[[#This Row],[Day Name]]="Sun"),"Weekend","Weekday")</f>
        <v>Weekday</v>
      </c>
      <c r="H5029">
        <v>4050</v>
      </c>
      <c r="I5029">
        <v>312</v>
      </c>
      <c r="J5029" t="s">
        <v>172</v>
      </c>
      <c r="K5029" t="s">
        <v>8155</v>
      </c>
      <c r="L5029" t="s">
        <v>8154</v>
      </c>
      <c r="M5029">
        <v>6</v>
      </c>
      <c r="N5029" t="s">
        <v>8159</v>
      </c>
      <c r="O5029" s="4">
        <f>INDEX(products[Cost_per_box], MATCH(shipments9[[#This Row],[PID]], products[PID], 0))</f>
        <v>4.74</v>
      </c>
      <c r="P5029" s="4">
        <f>shipments9[[#This Row],[Boxes]]*shipments9[[#This Row],[Cost Per Box]]</f>
        <v>1478.88</v>
      </c>
      <c r="Q5029" s="4">
        <f>shipments9[[#This Row],[Amount]] -shipments9[[#This Row],[total cost]]</f>
        <v>2571.12</v>
      </c>
      <c r="R5029" s="4" t="str">
        <f>IF(shipments9[[#This Row],[Gross Profit]]&lt;0,"Loss","Profit")</f>
        <v>Profit</v>
      </c>
      <c r="S5029" s="9">
        <f>shipments9[[#This Row],[Gross Profit]]/shipments9[[#This Row],[Amount]]</f>
        <v>0.63484444444444443</v>
      </c>
      <c r="T5029" s="11">
        <f>shipments9[[#This Row],[Amount]]/shipments9[[#This Row],[Boxes]]</f>
        <v>12.98076923076923</v>
      </c>
    </row>
    <row r="5030" spans="1:20" hidden="1" x14ac:dyDescent="0.25">
      <c r="A5030" t="s">
        <v>5227</v>
      </c>
      <c r="B5030" t="s">
        <v>102</v>
      </c>
      <c r="C5030" t="s">
        <v>145</v>
      </c>
      <c r="D5030" t="s">
        <v>28</v>
      </c>
      <c r="E5030" s="1">
        <v>44966</v>
      </c>
      <c r="F5030" s="1" t="str">
        <f>TEXT(shipments9[[#This Row],[Shipdate]],"ddd")</f>
        <v>Thu</v>
      </c>
      <c r="G5030" s="1" t="str">
        <f>IF(OR(shipments9[[#This Row],[Day Name]]="Sat",shipments9[[#This Row],[Day Name]]="Sun"),"Weekend","Weekday")</f>
        <v>Weekday</v>
      </c>
      <c r="H5030">
        <v>1449</v>
      </c>
      <c r="I5030">
        <v>112</v>
      </c>
      <c r="J5030" t="s">
        <v>172</v>
      </c>
      <c r="K5030" t="s">
        <v>8151</v>
      </c>
      <c r="L5030" t="s">
        <v>8156</v>
      </c>
      <c r="M5030">
        <v>2</v>
      </c>
      <c r="N5030" t="s">
        <v>8157</v>
      </c>
      <c r="O5030" s="4">
        <f>INDEX(products[Cost_per_box], MATCH(shipments9[[#This Row],[PID]], products[PID], 0))</f>
        <v>4.74</v>
      </c>
      <c r="P5030" s="4">
        <f>shipments9[[#This Row],[Boxes]]*shipments9[[#This Row],[Cost Per Box]]</f>
        <v>530.88</v>
      </c>
      <c r="Q5030" s="4">
        <f>shipments9[[#This Row],[Amount]] -shipments9[[#This Row],[total cost]]</f>
        <v>918.12</v>
      </c>
      <c r="R5030" s="4" t="str">
        <f>IF(shipments9[[#This Row],[Gross Profit]]&lt;0,"Loss","Profit")</f>
        <v>Profit</v>
      </c>
      <c r="S5030" s="9">
        <f>shipments9[[#This Row],[Gross Profit]]/shipments9[[#This Row],[Amount]]</f>
        <v>0.63362318840579712</v>
      </c>
      <c r="T5030" s="11">
        <f>shipments9[[#This Row],[Amount]]/shipments9[[#This Row],[Boxes]]</f>
        <v>12.9375</v>
      </c>
    </row>
    <row r="5031" spans="1:20" hidden="1" x14ac:dyDescent="0.25">
      <c r="A5031" t="s">
        <v>5228</v>
      </c>
      <c r="B5031" t="s">
        <v>102</v>
      </c>
      <c r="C5031" t="s">
        <v>149</v>
      </c>
      <c r="D5031" t="s">
        <v>28</v>
      </c>
      <c r="E5031" s="1">
        <v>45336</v>
      </c>
      <c r="F5031" s="1" t="str">
        <f>TEXT(shipments9[[#This Row],[Shipdate]],"ddd")</f>
        <v>Wed</v>
      </c>
      <c r="G5031" s="1" t="str">
        <f>IF(OR(shipments9[[#This Row],[Day Name]]="Sat",shipments9[[#This Row],[Day Name]]="Sun"),"Weekend","Weekday")</f>
        <v>Weekday</v>
      </c>
      <c r="H5031">
        <v>2742.75</v>
      </c>
      <c r="I5031">
        <v>162</v>
      </c>
      <c r="J5031" t="s">
        <v>172</v>
      </c>
      <c r="K5031" t="s">
        <v>8155</v>
      </c>
      <c r="L5031" t="s">
        <v>8156</v>
      </c>
      <c r="M5031">
        <v>2</v>
      </c>
      <c r="N5031" t="s">
        <v>8157</v>
      </c>
      <c r="O5031" s="4">
        <f>INDEX(products[Cost_per_box], MATCH(shipments9[[#This Row],[PID]], products[PID], 0))</f>
        <v>6.43</v>
      </c>
      <c r="P5031" s="4">
        <f>shipments9[[#This Row],[Boxes]]*shipments9[[#This Row],[Cost Per Box]]</f>
        <v>1041.6599999999999</v>
      </c>
      <c r="Q5031" s="4">
        <f>shipments9[[#This Row],[Amount]] -shipments9[[#This Row],[total cost]]</f>
        <v>1701.0900000000001</v>
      </c>
      <c r="R5031" s="4" t="str">
        <f>IF(shipments9[[#This Row],[Gross Profit]]&lt;0,"Loss","Profit")</f>
        <v>Profit</v>
      </c>
      <c r="S5031" s="9">
        <f>shipments9[[#This Row],[Gross Profit]]/shipments9[[#This Row],[Amount]]</f>
        <v>0.62021328958162436</v>
      </c>
      <c r="T5031" s="11">
        <f>shipments9[[#This Row],[Amount]]/shipments9[[#This Row],[Boxes]]</f>
        <v>16.930555555555557</v>
      </c>
    </row>
    <row r="5032" spans="1:20" hidden="1" x14ac:dyDescent="0.25">
      <c r="A5032" t="s">
        <v>5229</v>
      </c>
      <c r="B5032" t="s">
        <v>102</v>
      </c>
      <c r="C5032" t="s">
        <v>149</v>
      </c>
      <c r="D5032" t="s">
        <v>28</v>
      </c>
      <c r="E5032" s="1">
        <v>45117</v>
      </c>
      <c r="F5032" s="1" t="str">
        <f>TEXT(shipments9[[#This Row],[Shipdate]],"ddd")</f>
        <v>Mon</v>
      </c>
      <c r="G5032" s="1" t="str">
        <f>IF(OR(shipments9[[#This Row],[Day Name]]="Sat",shipments9[[#This Row],[Day Name]]="Sun"),"Weekend","Weekday")</f>
        <v>Weekday</v>
      </c>
      <c r="H5032">
        <v>6185.25</v>
      </c>
      <c r="I5032">
        <v>387</v>
      </c>
      <c r="J5032" t="s">
        <v>172</v>
      </c>
      <c r="K5032" t="s">
        <v>8151</v>
      </c>
      <c r="L5032" t="s">
        <v>8160</v>
      </c>
      <c r="M5032">
        <v>7</v>
      </c>
      <c r="N5032" t="s">
        <v>8161</v>
      </c>
      <c r="O5032" s="4">
        <f>INDEX(products[Cost_per_box], MATCH(shipments9[[#This Row],[PID]], products[PID], 0))</f>
        <v>6.43</v>
      </c>
      <c r="P5032" s="4">
        <f>shipments9[[#This Row],[Boxes]]*shipments9[[#This Row],[Cost Per Box]]</f>
        <v>2488.41</v>
      </c>
      <c r="Q5032" s="4">
        <f>shipments9[[#This Row],[Amount]] -shipments9[[#This Row],[total cost]]</f>
        <v>3696.84</v>
      </c>
      <c r="R5032" s="4" t="str">
        <f>IF(shipments9[[#This Row],[Gross Profit]]&lt;0,"Loss","Profit")</f>
        <v>Profit</v>
      </c>
      <c r="S5032" s="9">
        <f>shipments9[[#This Row],[Gross Profit]]/shipments9[[#This Row],[Amount]]</f>
        <v>0.59768643142961075</v>
      </c>
      <c r="T5032" s="11">
        <f>shipments9[[#This Row],[Amount]]/shipments9[[#This Row],[Boxes]]</f>
        <v>15.982558139534884</v>
      </c>
    </row>
    <row r="5033" spans="1:20" hidden="1" x14ac:dyDescent="0.25">
      <c r="A5033" t="s">
        <v>5230</v>
      </c>
      <c r="B5033" t="s">
        <v>102</v>
      </c>
      <c r="C5033" t="s">
        <v>155</v>
      </c>
      <c r="D5033" t="s">
        <v>28</v>
      </c>
      <c r="E5033" s="1">
        <v>45448</v>
      </c>
      <c r="F5033" s="1" t="str">
        <f>TEXT(shipments9[[#This Row],[Shipdate]],"ddd")</f>
        <v>Wed</v>
      </c>
      <c r="G5033" s="1" t="str">
        <f>IF(OR(shipments9[[#This Row],[Day Name]]="Sat",shipments9[[#This Row],[Day Name]]="Sun"),"Weekend","Weekday")</f>
        <v>Weekday</v>
      </c>
      <c r="H5033">
        <v>63</v>
      </c>
      <c r="I5033">
        <v>7</v>
      </c>
      <c r="J5033" t="s">
        <v>172</v>
      </c>
      <c r="K5033" t="s">
        <v>8155</v>
      </c>
      <c r="L5033" t="s">
        <v>8154</v>
      </c>
      <c r="M5033">
        <v>6</v>
      </c>
      <c r="N5033" t="s">
        <v>8159</v>
      </c>
      <c r="O5033" s="4">
        <f>INDEX(products[Cost_per_box], MATCH(shipments9[[#This Row],[PID]], products[PID], 0))</f>
        <v>8.43</v>
      </c>
      <c r="P5033" s="4">
        <f>shipments9[[#This Row],[Boxes]]*shipments9[[#This Row],[Cost Per Box]]</f>
        <v>59.01</v>
      </c>
      <c r="Q5033" s="4">
        <f>shipments9[[#This Row],[Amount]] -shipments9[[#This Row],[total cost]]</f>
        <v>3.990000000000002</v>
      </c>
      <c r="R5033" s="4" t="str">
        <f>IF(shipments9[[#This Row],[Gross Profit]]&lt;0,"Loss","Profit")</f>
        <v>Profit</v>
      </c>
      <c r="S5033" s="9">
        <f>shipments9[[#This Row],[Gross Profit]]/shipments9[[#This Row],[Amount]]</f>
        <v>6.3333333333333366E-2</v>
      </c>
      <c r="T5033" s="11">
        <f>shipments9[[#This Row],[Amount]]/shipments9[[#This Row],[Boxes]]</f>
        <v>9</v>
      </c>
    </row>
    <row r="5034" spans="1:20" hidden="1" x14ac:dyDescent="0.25">
      <c r="A5034" t="s">
        <v>5231</v>
      </c>
      <c r="B5034" t="s">
        <v>102</v>
      </c>
      <c r="C5034" t="s">
        <v>157</v>
      </c>
      <c r="D5034" t="s">
        <v>28</v>
      </c>
      <c r="E5034" s="1">
        <v>45125</v>
      </c>
      <c r="F5034" s="1" t="str">
        <f>TEXT(shipments9[[#This Row],[Shipdate]],"ddd")</f>
        <v>Tue</v>
      </c>
      <c r="G5034" s="1" t="str">
        <f>IF(OR(shipments9[[#This Row],[Day Name]]="Sat",shipments9[[#This Row],[Day Name]]="Sun"),"Weekend","Weekday")</f>
        <v>Weekday</v>
      </c>
      <c r="H5034">
        <v>10719</v>
      </c>
      <c r="I5034">
        <v>1191</v>
      </c>
      <c r="J5034" t="s">
        <v>172</v>
      </c>
      <c r="K5034" t="s">
        <v>8151</v>
      </c>
      <c r="L5034" t="s">
        <v>8160</v>
      </c>
      <c r="M5034">
        <v>7</v>
      </c>
      <c r="N5034" t="s">
        <v>8161</v>
      </c>
      <c r="O5034" s="4">
        <f>INDEX(products[Cost_per_box], MATCH(shipments9[[#This Row],[PID]], products[PID], 0))</f>
        <v>6.8</v>
      </c>
      <c r="P5034" s="4">
        <f>shipments9[[#This Row],[Boxes]]*shipments9[[#This Row],[Cost Per Box]]</f>
        <v>8098.8</v>
      </c>
      <c r="Q5034" s="4">
        <f>shipments9[[#This Row],[Amount]] -shipments9[[#This Row],[total cost]]</f>
        <v>2620.1999999999998</v>
      </c>
      <c r="R5034" s="4" t="str">
        <f>IF(shipments9[[#This Row],[Gross Profit]]&lt;0,"Loss","Profit")</f>
        <v>Profit</v>
      </c>
      <c r="S5034" s="9">
        <f>shipments9[[#This Row],[Gross Profit]]/shipments9[[#This Row],[Amount]]</f>
        <v>0.24444444444444444</v>
      </c>
      <c r="T5034" s="11">
        <f>shipments9[[#This Row],[Amount]]/shipments9[[#This Row],[Boxes]]</f>
        <v>9</v>
      </c>
    </row>
    <row r="5035" spans="1:20" hidden="1" x14ac:dyDescent="0.25">
      <c r="A5035" t="s">
        <v>5232</v>
      </c>
      <c r="B5035" t="s">
        <v>102</v>
      </c>
      <c r="C5035" t="s">
        <v>161</v>
      </c>
      <c r="D5035" t="s">
        <v>28</v>
      </c>
      <c r="E5035" s="1">
        <v>45056</v>
      </c>
      <c r="F5035" s="1" t="str">
        <f>TEXT(shipments9[[#This Row],[Shipdate]],"ddd")</f>
        <v>Wed</v>
      </c>
      <c r="G5035" s="1" t="str">
        <f>IF(OR(shipments9[[#This Row],[Day Name]]="Sat",shipments9[[#This Row],[Day Name]]="Sun"),"Weekend","Weekday")</f>
        <v>Weekday</v>
      </c>
      <c r="H5035">
        <v>49.5</v>
      </c>
      <c r="I5035">
        <v>7</v>
      </c>
      <c r="J5035" t="s">
        <v>172</v>
      </c>
      <c r="K5035" t="s">
        <v>8151</v>
      </c>
      <c r="L5035" t="s">
        <v>8154</v>
      </c>
      <c r="M5035">
        <v>5</v>
      </c>
      <c r="N5035" t="s">
        <v>201</v>
      </c>
      <c r="O5035" s="4">
        <f>INDEX(products[Cost_per_box], MATCH(shipments9[[#This Row],[PID]], products[PID], 0))</f>
        <v>2.76</v>
      </c>
      <c r="P5035" s="4">
        <f>shipments9[[#This Row],[Boxes]]*shipments9[[#This Row],[Cost Per Box]]</f>
        <v>19.32</v>
      </c>
      <c r="Q5035" s="4">
        <f>shipments9[[#This Row],[Amount]] -shipments9[[#This Row],[total cost]]</f>
        <v>30.18</v>
      </c>
      <c r="R5035" s="4" t="str">
        <f>IF(shipments9[[#This Row],[Gross Profit]]&lt;0,"Loss","Profit")</f>
        <v>Profit</v>
      </c>
      <c r="S5035" s="9">
        <f>shipments9[[#This Row],[Gross Profit]]/shipments9[[#This Row],[Amount]]</f>
        <v>0.60969696969696974</v>
      </c>
      <c r="T5035" s="11">
        <f>shipments9[[#This Row],[Amount]]/shipments9[[#This Row],[Boxes]]</f>
        <v>7.0714285714285712</v>
      </c>
    </row>
    <row r="5036" spans="1:20" hidden="1" x14ac:dyDescent="0.25">
      <c r="A5036" t="s">
        <v>5233</v>
      </c>
      <c r="B5036" t="s">
        <v>102</v>
      </c>
      <c r="C5036" t="s">
        <v>163</v>
      </c>
      <c r="D5036" t="s">
        <v>28</v>
      </c>
      <c r="E5036" s="1">
        <v>45412</v>
      </c>
      <c r="F5036" s="1" t="str">
        <f>TEXT(shipments9[[#This Row],[Shipdate]],"ddd")</f>
        <v>Tue</v>
      </c>
      <c r="G5036" s="1" t="str">
        <f>IF(OR(shipments9[[#This Row],[Day Name]]="Sat",shipments9[[#This Row],[Day Name]]="Sun"),"Weekend","Weekday")</f>
        <v>Weekday</v>
      </c>
      <c r="H5036">
        <v>6158.25</v>
      </c>
      <c r="I5036">
        <v>616</v>
      </c>
      <c r="J5036" t="s">
        <v>172</v>
      </c>
      <c r="K5036" t="s">
        <v>8155</v>
      </c>
      <c r="L5036" t="s">
        <v>8154</v>
      </c>
      <c r="M5036">
        <v>4</v>
      </c>
      <c r="N5036" t="s">
        <v>8158</v>
      </c>
      <c r="O5036" s="4">
        <f>INDEX(products[Cost_per_box], MATCH(shipments9[[#This Row],[PID]], products[PID], 0))</f>
        <v>3.32</v>
      </c>
      <c r="P5036" s="4">
        <f>shipments9[[#This Row],[Boxes]]*shipments9[[#This Row],[Cost Per Box]]</f>
        <v>2045.12</v>
      </c>
      <c r="Q5036" s="4">
        <f>shipments9[[#This Row],[Amount]] -shipments9[[#This Row],[total cost]]</f>
        <v>4113.13</v>
      </c>
      <c r="R5036" s="4" t="str">
        <f>IF(shipments9[[#This Row],[Gross Profit]]&lt;0,"Loss","Profit")</f>
        <v>Profit</v>
      </c>
      <c r="S5036" s="9">
        <f>shipments9[[#This Row],[Gross Profit]]/shipments9[[#This Row],[Amount]]</f>
        <v>0.66790565501562948</v>
      </c>
      <c r="T5036" s="11">
        <f>shipments9[[#This Row],[Amount]]/shipments9[[#This Row],[Boxes]]</f>
        <v>9.9971590909090917</v>
      </c>
    </row>
    <row r="5037" spans="1:20" hidden="1" x14ac:dyDescent="0.25">
      <c r="A5037" t="s">
        <v>5234</v>
      </c>
      <c r="B5037" t="s">
        <v>102</v>
      </c>
      <c r="C5037" t="s">
        <v>124</v>
      </c>
      <c r="D5037" t="s">
        <v>28</v>
      </c>
      <c r="E5037" s="1">
        <v>45259</v>
      </c>
      <c r="F5037" s="1" t="str">
        <f>TEXT(shipments9[[#This Row],[Shipdate]],"ddd")</f>
        <v>Wed</v>
      </c>
      <c r="G5037" s="1" t="str">
        <f>IF(OR(shipments9[[#This Row],[Day Name]]="Sat",shipments9[[#This Row],[Day Name]]="Sun"),"Weekend","Weekday")</f>
        <v>Weekday</v>
      </c>
      <c r="H5037">
        <v>8907.75</v>
      </c>
      <c r="I5037">
        <v>686</v>
      </c>
      <c r="J5037" t="s">
        <v>172</v>
      </c>
      <c r="K5037" t="s">
        <v>8151</v>
      </c>
      <c r="L5037" t="s">
        <v>8152</v>
      </c>
      <c r="M5037">
        <v>11</v>
      </c>
      <c r="N5037" t="s">
        <v>8165</v>
      </c>
      <c r="O5037" s="4">
        <f>INDEX(products[Cost_per_box], MATCH(shipments9[[#This Row],[PID]], products[PID], 0))</f>
        <v>7.48</v>
      </c>
      <c r="P5037" s="4">
        <f>shipments9[[#This Row],[Boxes]]*shipments9[[#This Row],[Cost Per Box]]</f>
        <v>5131.2800000000007</v>
      </c>
      <c r="Q5037" s="4">
        <f>shipments9[[#This Row],[Amount]] -shipments9[[#This Row],[total cost]]</f>
        <v>3776.4699999999993</v>
      </c>
      <c r="R5037" s="4" t="str">
        <f>IF(shipments9[[#This Row],[Gross Profit]]&lt;0,"Loss","Profit")</f>
        <v>Profit</v>
      </c>
      <c r="S5037" s="9">
        <f>shipments9[[#This Row],[Gross Profit]]/shipments9[[#This Row],[Amount]]</f>
        <v>0.42395329909348595</v>
      </c>
      <c r="T5037" s="11">
        <f>shipments9[[#This Row],[Amount]]/shipments9[[#This Row],[Boxes]]</f>
        <v>12.985058309037901</v>
      </c>
    </row>
    <row r="5038" spans="1:20" hidden="1" x14ac:dyDescent="0.25">
      <c r="A5038" t="s">
        <v>5235</v>
      </c>
      <c r="B5038" t="s">
        <v>102</v>
      </c>
      <c r="C5038" t="s">
        <v>124</v>
      </c>
      <c r="D5038" t="s">
        <v>28</v>
      </c>
      <c r="E5038" s="1">
        <v>45219</v>
      </c>
      <c r="F5038" s="1" t="str">
        <f>TEXT(shipments9[[#This Row],[Shipdate]],"ddd")</f>
        <v>Fri</v>
      </c>
      <c r="G5038" s="1" t="str">
        <f>IF(OR(shipments9[[#This Row],[Day Name]]="Sat",shipments9[[#This Row],[Day Name]]="Sun"),"Weekend","Weekday")</f>
        <v>Weekday</v>
      </c>
      <c r="H5038">
        <v>828</v>
      </c>
      <c r="I5038">
        <v>60</v>
      </c>
      <c r="J5038" t="s">
        <v>172</v>
      </c>
      <c r="K5038" t="s">
        <v>8151</v>
      </c>
      <c r="L5038" t="s">
        <v>8152</v>
      </c>
      <c r="M5038">
        <v>10</v>
      </c>
      <c r="N5038" t="s">
        <v>8153</v>
      </c>
      <c r="O5038" s="4">
        <f>INDEX(products[Cost_per_box], MATCH(shipments9[[#This Row],[PID]], products[PID], 0))</f>
        <v>7.48</v>
      </c>
      <c r="P5038" s="4">
        <f>shipments9[[#This Row],[Boxes]]*shipments9[[#This Row],[Cost Per Box]]</f>
        <v>448.8</v>
      </c>
      <c r="Q5038" s="4">
        <f>shipments9[[#This Row],[Amount]] -shipments9[[#This Row],[total cost]]</f>
        <v>379.2</v>
      </c>
      <c r="R5038" s="4" t="str">
        <f>IF(shipments9[[#This Row],[Gross Profit]]&lt;0,"Loss","Profit")</f>
        <v>Profit</v>
      </c>
      <c r="S5038" s="9">
        <f>shipments9[[#This Row],[Gross Profit]]/shipments9[[#This Row],[Amount]]</f>
        <v>0.45797101449275363</v>
      </c>
      <c r="T5038" s="11">
        <f>shipments9[[#This Row],[Amount]]/shipments9[[#This Row],[Boxes]]</f>
        <v>13.8</v>
      </c>
    </row>
    <row r="5039" spans="1:20" hidden="1" x14ac:dyDescent="0.25">
      <c r="A5039" t="s">
        <v>5236</v>
      </c>
      <c r="B5039" t="s">
        <v>102</v>
      </c>
      <c r="C5039" t="s">
        <v>145</v>
      </c>
      <c r="D5039" t="s">
        <v>28</v>
      </c>
      <c r="E5039" s="1">
        <v>45015</v>
      </c>
      <c r="F5039" s="1" t="str">
        <f>TEXT(shipments9[[#This Row],[Shipdate]],"ddd")</f>
        <v>Thu</v>
      </c>
      <c r="G5039" s="1" t="str">
        <f>IF(OR(shipments9[[#This Row],[Day Name]]="Sat",shipments9[[#This Row],[Day Name]]="Sun"),"Weekend","Weekday")</f>
        <v>Weekday</v>
      </c>
      <c r="H5039">
        <v>789.75</v>
      </c>
      <c r="I5039">
        <v>61</v>
      </c>
      <c r="J5039" t="s">
        <v>172</v>
      </c>
      <c r="K5039" t="s">
        <v>8151</v>
      </c>
      <c r="L5039" t="s">
        <v>8156</v>
      </c>
      <c r="M5039">
        <v>3</v>
      </c>
      <c r="N5039" t="s">
        <v>8164</v>
      </c>
      <c r="O5039" s="4">
        <f>INDEX(products[Cost_per_box], MATCH(shipments9[[#This Row],[PID]], products[PID], 0))</f>
        <v>4.74</v>
      </c>
      <c r="P5039" s="4">
        <f>shipments9[[#This Row],[Boxes]]*shipments9[[#This Row],[Cost Per Box]]</f>
        <v>289.14</v>
      </c>
      <c r="Q5039" s="4">
        <f>shipments9[[#This Row],[Amount]] -shipments9[[#This Row],[total cost]]</f>
        <v>500.61</v>
      </c>
      <c r="R5039" s="4" t="str">
        <f>IF(shipments9[[#This Row],[Gross Profit]]&lt;0,"Loss","Profit")</f>
        <v>Profit</v>
      </c>
      <c r="S5039" s="9">
        <f>shipments9[[#This Row],[Gross Profit]]/shipments9[[#This Row],[Amount]]</f>
        <v>0.63388414055080722</v>
      </c>
      <c r="T5039" s="11">
        <f>shipments9[[#This Row],[Amount]]/shipments9[[#This Row],[Boxes]]</f>
        <v>12.946721311475409</v>
      </c>
    </row>
    <row r="5040" spans="1:20" hidden="1" x14ac:dyDescent="0.25">
      <c r="A5040" t="s">
        <v>5237</v>
      </c>
      <c r="B5040" t="s">
        <v>102</v>
      </c>
      <c r="C5040" t="s">
        <v>153</v>
      </c>
      <c r="D5040" t="s">
        <v>28</v>
      </c>
      <c r="E5040" s="1">
        <v>45404</v>
      </c>
      <c r="F5040" s="1" t="str">
        <f>TEXT(shipments9[[#This Row],[Shipdate]],"ddd")</f>
        <v>Mon</v>
      </c>
      <c r="G5040" s="1" t="str">
        <f>IF(OR(shipments9[[#This Row],[Day Name]]="Sat",shipments9[[#This Row],[Day Name]]="Sun"),"Weekend","Weekday")</f>
        <v>Weekday</v>
      </c>
      <c r="H5040">
        <v>7994.25</v>
      </c>
      <c r="I5040">
        <v>572</v>
      </c>
      <c r="J5040" t="s">
        <v>172</v>
      </c>
      <c r="K5040" t="s">
        <v>8155</v>
      </c>
      <c r="L5040" t="s">
        <v>8154</v>
      </c>
      <c r="M5040">
        <v>4</v>
      </c>
      <c r="N5040" t="s">
        <v>8158</v>
      </c>
      <c r="O5040" s="4">
        <f>INDEX(products[Cost_per_box], MATCH(shipments9[[#This Row],[PID]], products[PID], 0))</f>
        <v>9.57</v>
      </c>
      <c r="P5040" s="4">
        <f>shipments9[[#This Row],[Boxes]]*shipments9[[#This Row],[Cost Per Box]]</f>
        <v>5474.04</v>
      </c>
      <c r="Q5040" s="4">
        <f>shipments9[[#This Row],[Amount]] -shipments9[[#This Row],[total cost]]</f>
        <v>2520.21</v>
      </c>
      <c r="R5040" s="4" t="str">
        <f>IF(shipments9[[#This Row],[Gross Profit]]&lt;0,"Loss","Profit")</f>
        <v>Profit</v>
      </c>
      <c r="S5040" s="9">
        <f>shipments9[[#This Row],[Gross Profit]]/shipments9[[#This Row],[Amount]]</f>
        <v>0.3152528379772962</v>
      </c>
      <c r="T5040" s="11">
        <f>shipments9[[#This Row],[Amount]]/shipments9[[#This Row],[Boxes]]</f>
        <v>13.975961538461538</v>
      </c>
    </row>
    <row r="5041" spans="1:20" hidden="1" x14ac:dyDescent="0.25">
      <c r="A5041" t="s">
        <v>5238</v>
      </c>
      <c r="B5041" t="s">
        <v>102</v>
      </c>
      <c r="C5041" t="s">
        <v>163</v>
      </c>
      <c r="D5041" t="s">
        <v>28</v>
      </c>
      <c r="E5041" s="1">
        <v>45254</v>
      </c>
      <c r="F5041" s="1" t="str">
        <f>TEXT(shipments9[[#This Row],[Shipdate]],"ddd")</f>
        <v>Fri</v>
      </c>
      <c r="G5041" s="1" t="str">
        <f>IF(OR(shipments9[[#This Row],[Day Name]]="Sat",shipments9[[#This Row],[Day Name]]="Sun"),"Weekend","Weekday")</f>
        <v>Weekday</v>
      </c>
      <c r="H5041">
        <v>879.75</v>
      </c>
      <c r="I5041">
        <v>110</v>
      </c>
      <c r="J5041" t="s">
        <v>172</v>
      </c>
      <c r="K5041" t="s">
        <v>8151</v>
      </c>
      <c r="L5041" t="s">
        <v>8152</v>
      </c>
      <c r="M5041">
        <v>11</v>
      </c>
      <c r="N5041" t="s">
        <v>8165</v>
      </c>
      <c r="O5041" s="4">
        <f>INDEX(products[Cost_per_box], MATCH(shipments9[[#This Row],[PID]], products[PID], 0))</f>
        <v>3.32</v>
      </c>
      <c r="P5041" s="4">
        <f>shipments9[[#This Row],[Boxes]]*shipments9[[#This Row],[Cost Per Box]]</f>
        <v>365.2</v>
      </c>
      <c r="Q5041" s="4">
        <f>shipments9[[#This Row],[Amount]] -shipments9[[#This Row],[total cost]]</f>
        <v>514.54999999999995</v>
      </c>
      <c r="R5041" s="4" t="str">
        <f>IF(shipments9[[#This Row],[Gross Profit]]&lt;0,"Loss","Profit")</f>
        <v>Profit</v>
      </c>
      <c r="S5041" s="9">
        <f>shipments9[[#This Row],[Gross Profit]]/shipments9[[#This Row],[Amount]]</f>
        <v>0.58488206876953674</v>
      </c>
      <c r="T5041" s="11">
        <f>shipments9[[#This Row],[Amount]]/shipments9[[#This Row],[Boxes]]</f>
        <v>7.997727272727273</v>
      </c>
    </row>
    <row r="5042" spans="1:20" hidden="1" x14ac:dyDescent="0.25">
      <c r="A5042" t="s">
        <v>5239</v>
      </c>
      <c r="B5042" t="s">
        <v>102</v>
      </c>
      <c r="C5042" t="s">
        <v>163</v>
      </c>
      <c r="D5042" t="s">
        <v>28</v>
      </c>
      <c r="E5042" s="1">
        <v>45295</v>
      </c>
      <c r="F5042" s="1" t="str">
        <f>TEXT(shipments9[[#This Row],[Shipdate]],"ddd")</f>
        <v>Thu</v>
      </c>
      <c r="G5042" s="1" t="str">
        <f>IF(OR(shipments9[[#This Row],[Day Name]]="Sat",shipments9[[#This Row],[Day Name]]="Sun"),"Weekend","Weekday")</f>
        <v>Weekday</v>
      </c>
      <c r="H5042">
        <v>5085</v>
      </c>
      <c r="I5042">
        <v>636</v>
      </c>
      <c r="J5042" t="s">
        <v>172</v>
      </c>
      <c r="K5042" t="s">
        <v>8155</v>
      </c>
      <c r="L5042" t="s">
        <v>8156</v>
      </c>
      <c r="M5042">
        <v>1</v>
      </c>
      <c r="N5042" t="s">
        <v>8163</v>
      </c>
      <c r="O5042" s="4">
        <f>INDEX(products[Cost_per_box], MATCH(shipments9[[#This Row],[PID]], products[PID], 0))</f>
        <v>3.32</v>
      </c>
      <c r="P5042" s="4">
        <f>shipments9[[#This Row],[Boxes]]*shipments9[[#This Row],[Cost Per Box]]</f>
        <v>2111.52</v>
      </c>
      <c r="Q5042" s="4">
        <f>shipments9[[#This Row],[Amount]] -shipments9[[#This Row],[total cost]]</f>
        <v>2973.48</v>
      </c>
      <c r="R5042" s="4" t="str">
        <f>IF(shipments9[[#This Row],[Gross Profit]]&lt;0,"Loss","Profit")</f>
        <v>Profit</v>
      </c>
      <c r="S5042" s="9">
        <f>shipments9[[#This Row],[Gross Profit]]/shipments9[[#This Row],[Amount]]</f>
        <v>0.58475516224188795</v>
      </c>
      <c r="T5042" s="11">
        <f>shipments9[[#This Row],[Amount]]/shipments9[[#This Row],[Boxes]]</f>
        <v>7.9952830188679247</v>
      </c>
    </row>
    <row r="5043" spans="1:20" hidden="1" x14ac:dyDescent="0.25">
      <c r="A5043" t="s">
        <v>5240</v>
      </c>
      <c r="B5043" t="s">
        <v>102</v>
      </c>
      <c r="C5043" t="s">
        <v>124</v>
      </c>
      <c r="D5043" t="s">
        <v>28</v>
      </c>
      <c r="E5043" s="1">
        <v>45005</v>
      </c>
      <c r="F5043" s="1" t="str">
        <f>TEXT(shipments9[[#This Row],[Shipdate]],"ddd")</f>
        <v>Mon</v>
      </c>
      <c r="G5043" s="1" t="str">
        <f>IF(OR(shipments9[[#This Row],[Day Name]]="Sat",shipments9[[#This Row],[Day Name]]="Sun"),"Weekend","Weekday")</f>
        <v>Weekday</v>
      </c>
      <c r="H5043">
        <v>2569.5</v>
      </c>
      <c r="I5043">
        <v>184</v>
      </c>
      <c r="J5043" t="s">
        <v>172</v>
      </c>
      <c r="K5043" t="s">
        <v>8151</v>
      </c>
      <c r="L5043" t="s">
        <v>8156</v>
      </c>
      <c r="M5043">
        <v>3</v>
      </c>
      <c r="N5043" t="s">
        <v>8164</v>
      </c>
      <c r="O5043" s="4">
        <f>INDEX(products[Cost_per_box], MATCH(shipments9[[#This Row],[PID]], products[PID], 0))</f>
        <v>7.48</v>
      </c>
      <c r="P5043" s="4">
        <f>shipments9[[#This Row],[Boxes]]*shipments9[[#This Row],[Cost Per Box]]</f>
        <v>1376.3200000000002</v>
      </c>
      <c r="Q5043" s="4">
        <f>shipments9[[#This Row],[Amount]] -shipments9[[#This Row],[total cost]]</f>
        <v>1193.1799999999998</v>
      </c>
      <c r="R5043" s="4" t="str">
        <f>IF(shipments9[[#This Row],[Gross Profit]]&lt;0,"Loss","Profit")</f>
        <v>Profit</v>
      </c>
      <c r="S5043" s="9">
        <f>shipments9[[#This Row],[Gross Profit]]/shipments9[[#This Row],[Amount]]</f>
        <v>0.46436271648180572</v>
      </c>
      <c r="T5043" s="11">
        <f>shipments9[[#This Row],[Amount]]/shipments9[[#This Row],[Boxes]]</f>
        <v>13.964673913043478</v>
      </c>
    </row>
    <row r="5044" spans="1:20" hidden="1" x14ac:dyDescent="0.25">
      <c r="A5044" t="s">
        <v>5241</v>
      </c>
      <c r="B5044" t="s">
        <v>102</v>
      </c>
      <c r="C5044" t="s">
        <v>135</v>
      </c>
      <c r="D5044" t="s">
        <v>28</v>
      </c>
      <c r="E5044" s="1">
        <v>45280</v>
      </c>
      <c r="F5044" s="1" t="str">
        <f>TEXT(shipments9[[#This Row],[Shipdate]],"ddd")</f>
        <v>Wed</v>
      </c>
      <c r="G5044" s="1" t="str">
        <f>IF(OR(shipments9[[#This Row],[Day Name]]="Sat",shipments9[[#This Row],[Day Name]]="Sun"),"Weekend","Weekday")</f>
        <v>Weekday</v>
      </c>
      <c r="H5044">
        <v>5379.75</v>
      </c>
      <c r="I5044">
        <v>216</v>
      </c>
      <c r="J5044" t="s">
        <v>172</v>
      </c>
      <c r="K5044" t="s">
        <v>8151</v>
      </c>
      <c r="L5044" t="s">
        <v>8152</v>
      </c>
      <c r="M5044">
        <v>12</v>
      </c>
      <c r="N5044" t="s">
        <v>8166</v>
      </c>
      <c r="O5044" s="4">
        <f>INDEX(products[Cost_per_box], MATCH(shipments9[[#This Row],[PID]], products[PID], 0))</f>
        <v>9.94</v>
      </c>
      <c r="P5044" s="4">
        <f>shipments9[[#This Row],[Boxes]]*shipments9[[#This Row],[Cost Per Box]]</f>
        <v>2147.04</v>
      </c>
      <c r="Q5044" s="4">
        <f>shipments9[[#This Row],[Amount]] -shipments9[[#This Row],[total cost]]</f>
        <v>3232.71</v>
      </c>
      <c r="R5044" s="4" t="str">
        <f>IF(shipments9[[#This Row],[Gross Profit]]&lt;0,"Loss","Profit")</f>
        <v>Profit</v>
      </c>
      <c r="S5044" s="9">
        <f>shipments9[[#This Row],[Gross Profit]]/shipments9[[#This Row],[Amount]]</f>
        <v>0.60090338770388962</v>
      </c>
      <c r="T5044" s="11">
        <f>shipments9[[#This Row],[Amount]]/shipments9[[#This Row],[Boxes]]</f>
        <v>24.90625</v>
      </c>
    </row>
    <row r="5045" spans="1:20" hidden="1" x14ac:dyDescent="0.25">
      <c r="A5045" t="s">
        <v>5242</v>
      </c>
      <c r="B5045" t="s">
        <v>102</v>
      </c>
      <c r="C5045" t="s">
        <v>137</v>
      </c>
      <c r="D5045" t="s">
        <v>28</v>
      </c>
      <c r="E5045" s="1">
        <v>45378</v>
      </c>
      <c r="F5045" s="1" t="str">
        <f>TEXT(shipments9[[#This Row],[Shipdate]],"ddd")</f>
        <v>Wed</v>
      </c>
      <c r="G5045" s="1" t="str">
        <f>IF(OR(shipments9[[#This Row],[Day Name]]="Sat",shipments9[[#This Row],[Day Name]]="Sun"),"Weekend","Weekday")</f>
        <v>Weekday</v>
      </c>
      <c r="H5045">
        <v>4389.75</v>
      </c>
      <c r="I5045">
        <v>232</v>
      </c>
      <c r="J5045" t="s">
        <v>172</v>
      </c>
      <c r="K5045" t="s">
        <v>8155</v>
      </c>
      <c r="L5045" t="s">
        <v>8156</v>
      </c>
      <c r="M5045">
        <v>3</v>
      </c>
      <c r="N5045" t="s">
        <v>8164</v>
      </c>
      <c r="O5045" s="4">
        <f>INDEX(products[Cost_per_box], MATCH(shipments9[[#This Row],[PID]], products[PID], 0))</f>
        <v>7.73</v>
      </c>
      <c r="P5045" s="4">
        <f>shipments9[[#This Row],[Boxes]]*shipments9[[#This Row],[Cost Per Box]]</f>
        <v>1793.3600000000001</v>
      </c>
      <c r="Q5045" s="4">
        <f>shipments9[[#This Row],[Amount]] -shipments9[[#This Row],[total cost]]</f>
        <v>2596.39</v>
      </c>
      <c r="R5045" s="4" t="str">
        <f>IF(shipments9[[#This Row],[Gross Profit]]&lt;0,"Loss","Profit")</f>
        <v>Profit</v>
      </c>
      <c r="S5045" s="9">
        <f>shipments9[[#This Row],[Gross Profit]]/shipments9[[#This Row],[Amount]]</f>
        <v>0.59146648442394212</v>
      </c>
      <c r="T5045" s="11">
        <f>shipments9[[#This Row],[Amount]]/shipments9[[#This Row],[Boxes]]</f>
        <v>18.921336206896552</v>
      </c>
    </row>
    <row r="5046" spans="1:20" hidden="1" x14ac:dyDescent="0.25">
      <c r="A5046" t="s">
        <v>5243</v>
      </c>
      <c r="B5046" t="s">
        <v>102</v>
      </c>
      <c r="C5046" t="s">
        <v>137</v>
      </c>
      <c r="D5046" t="s">
        <v>28</v>
      </c>
      <c r="E5046" s="1">
        <v>45030</v>
      </c>
      <c r="F5046" s="1" t="str">
        <f>TEXT(shipments9[[#This Row],[Shipdate]],"ddd")</f>
        <v>Fri</v>
      </c>
      <c r="G5046" s="1" t="str">
        <f>IF(OR(shipments9[[#This Row],[Day Name]]="Sat",shipments9[[#This Row],[Day Name]]="Sun"),"Weekend","Weekday")</f>
        <v>Weekday</v>
      </c>
      <c r="H5046">
        <v>2488.5</v>
      </c>
      <c r="I5046">
        <v>131</v>
      </c>
      <c r="J5046" t="s">
        <v>172</v>
      </c>
      <c r="K5046" t="s">
        <v>8151</v>
      </c>
      <c r="L5046" t="s">
        <v>8154</v>
      </c>
      <c r="M5046">
        <v>4</v>
      </c>
      <c r="N5046" t="s">
        <v>8158</v>
      </c>
      <c r="O5046" s="4">
        <f>INDEX(products[Cost_per_box], MATCH(shipments9[[#This Row],[PID]], products[PID], 0))</f>
        <v>7.73</v>
      </c>
      <c r="P5046" s="4">
        <f>shipments9[[#This Row],[Boxes]]*shipments9[[#This Row],[Cost Per Box]]</f>
        <v>1012.6300000000001</v>
      </c>
      <c r="Q5046" s="4">
        <f>shipments9[[#This Row],[Amount]] -shipments9[[#This Row],[total cost]]</f>
        <v>1475.87</v>
      </c>
      <c r="R5046" s="4" t="str">
        <f>IF(shipments9[[#This Row],[Gross Profit]]&lt;0,"Loss","Profit")</f>
        <v>Profit</v>
      </c>
      <c r="S5046" s="9">
        <f>shipments9[[#This Row],[Gross Profit]]/shipments9[[#This Row],[Amount]]</f>
        <v>0.59307615029134009</v>
      </c>
      <c r="T5046" s="11">
        <f>shipments9[[#This Row],[Amount]]/shipments9[[#This Row],[Boxes]]</f>
        <v>18.996183206106871</v>
      </c>
    </row>
    <row r="5047" spans="1:20" hidden="1" x14ac:dyDescent="0.25">
      <c r="A5047" t="s">
        <v>5244</v>
      </c>
      <c r="B5047" t="s">
        <v>102</v>
      </c>
      <c r="C5047" t="s">
        <v>141</v>
      </c>
      <c r="D5047" t="s">
        <v>28</v>
      </c>
      <c r="E5047" s="1">
        <v>45162</v>
      </c>
      <c r="F5047" s="1" t="str">
        <f>TEXT(shipments9[[#This Row],[Shipdate]],"ddd")</f>
        <v>Thu</v>
      </c>
      <c r="G5047" s="1" t="str">
        <f>IF(OR(shipments9[[#This Row],[Day Name]]="Sat",shipments9[[#This Row],[Day Name]]="Sun"),"Weekend","Weekday")</f>
        <v>Weekday</v>
      </c>
      <c r="H5047">
        <v>1140.75</v>
      </c>
      <c r="I5047">
        <v>82</v>
      </c>
      <c r="J5047" t="s">
        <v>172</v>
      </c>
      <c r="K5047" t="s">
        <v>8151</v>
      </c>
      <c r="L5047" t="s">
        <v>8160</v>
      </c>
      <c r="M5047">
        <v>8</v>
      </c>
      <c r="N5047" t="s">
        <v>8162</v>
      </c>
      <c r="O5047" s="4">
        <f>INDEX(products[Cost_per_box], MATCH(shipments9[[#This Row],[PID]], products[PID], 0))</f>
        <v>8.2200000000000006</v>
      </c>
      <c r="P5047" s="4">
        <f>shipments9[[#This Row],[Boxes]]*shipments9[[#This Row],[Cost Per Box]]</f>
        <v>674.04000000000008</v>
      </c>
      <c r="Q5047" s="4">
        <f>shipments9[[#This Row],[Amount]] -shipments9[[#This Row],[total cost]]</f>
        <v>466.70999999999992</v>
      </c>
      <c r="R5047" s="4" t="str">
        <f>IF(shipments9[[#This Row],[Gross Profit]]&lt;0,"Loss","Profit")</f>
        <v>Profit</v>
      </c>
      <c r="S5047" s="9">
        <f>shipments9[[#This Row],[Gross Profit]]/shipments9[[#This Row],[Amount]]</f>
        <v>0.40912557527942134</v>
      </c>
      <c r="T5047" s="11">
        <f>shipments9[[#This Row],[Amount]]/shipments9[[#This Row],[Boxes]]</f>
        <v>13.911585365853659</v>
      </c>
    </row>
    <row r="5048" spans="1:20" hidden="1" x14ac:dyDescent="0.25">
      <c r="A5048" t="s">
        <v>5245</v>
      </c>
      <c r="B5048" t="s">
        <v>102</v>
      </c>
      <c r="C5048" t="s">
        <v>141</v>
      </c>
      <c r="D5048" t="s">
        <v>28</v>
      </c>
      <c r="E5048" s="1">
        <v>45447</v>
      </c>
      <c r="F5048" s="1" t="str">
        <f>TEXT(shipments9[[#This Row],[Shipdate]],"ddd")</f>
        <v>Tue</v>
      </c>
      <c r="G5048" s="1" t="str">
        <f>IF(OR(shipments9[[#This Row],[Day Name]]="Sat",shipments9[[#This Row],[Day Name]]="Sun"),"Weekend","Weekday")</f>
        <v>Weekday</v>
      </c>
      <c r="H5048">
        <v>5249.25</v>
      </c>
      <c r="I5048">
        <v>329</v>
      </c>
      <c r="J5048" t="s">
        <v>172</v>
      </c>
      <c r="K5048" t="s">
        <v>8155</v>
      </c>
      <c r="L5048" t="s">
        <v>8154</v>
      </c>
      <c r="M5048">
        <v>6</v>
      </c>
      <c r="N5048" t="s">
        <v>8159</v>
      </c>
      <c r="O5048" s="4">
        <f>INDEX(products[Cost_per_box], MATCH(shipments9[[#This Row],[PID]], products[PID], 0))</f>
        <v>8.2200000000000006</v>
      </c>
      <c r="P5048" s="4">
        <f>shipments9[[#This Row],[Boxes]]*shipments9[[#This Row],[Cost Per Box]]</f>
        <v>2704.38</v>
      </c>
      <c r="Q5048" s="4">
        <f>shipments9[[#This Row],[Amount]] -shipments9[[#This Row],[total cost]]</f>
        <v>2544.87</v>
      </c>
      <c r="R5048" s="4" t="str">
        <f>IF(shipments9[[#This Row],[Gross Profit]]&lt;0,"Loss","Profit")</f>
        <v>Profit</v>
      </c>
      <c r="S5048" s="9">
        <f>shipments9[[#This Row],[Gross Profit]]/shipments9[[#This Row],[Amount]]</f>
        <v>0.48480640091441635</v>
      </c>
      <c r="T5048" s="11">
        <f>shipments9[[#This Row],[Amount]]/shipments9[[#This Row],[Boxes]]</f>
        <v>15.95516717325228</v>
      </c>
    </row>
    <row r="5049" spans="1:20" hidden="1" x14ac:dyDescent="0.25">
      <c r="A5049" t="s">
        <v>5246</v>
      </c>
      <c r="B5049" t="s">
        <v>102</v>
      </c>
      <c r="C5049" t="s">
        <v>141</v>
      </c>
      <c r="D5049" t="s">
        <v>28</v>
      </c>
      <c r="E5049" s="1">
        <v>45138</v>
      </c>
      <c r="F5049" s="1" t="str">
        <f>TEXT(shipments9[[#This Row],[Shipdate]],"ddd")</f>
        <v>Mon</v>
      </c>
      <c r="G5049" s="1" t="str">
        <f>IF(OR(shipments9[[#This Row],[Day Name]]="Sat",shipments9[[#This Row],[Day Name]]="Sun"),"Weekend","Weekday")</f>
        <v>Weekday</v>
      </c>
      <c r="H5049">
        <v>3435.75</v>
      </c>
      <c r="I5049">
        <v>287</v>
      </c>
      <c r="J5049" t="s">
        <v>172</v>
      </c>
      <c r="K5049" t="s">
        <v>8151</v>
      </c>
      <c r="L5049" t="s">
        <v>8160</v>
      </c>
      <c r="M5049">
        <v>7</v>
      </c>
      <c r="N5049" t="s">
        <v>8161</v>
      </c>
      <c r="O5049" s="4">
        <f>INDEX(products[Cost_per_box], MATCH(shipments9[[#This Row],[PID]], products[PID], 0))</f>
        <v>8.2200000000000006</v>
      </c>
      <c r="P5049" s="4">
        <f>shipments9[[#This Row],[Boxes]]*shipments9[[#This Row],[Cost Per Box]]</f>
        <v>2359.1400000000003</v>
      </c>
      <c r="Q5049" s="4">
        <f>shipments9[[#This Row],[Amount]] -shipments9[[#This Row],[total cost]]</f>
        <v>1076.6099999999997</v>
      </c>
      <c r="R5049" s="4" t="str">
        <f>IF(shipments9[[#This Row],[Gross Profit]]&lt;0,"Loss","Profit")</f>
        <v>Profit</v>
      </c>
      <c r="S5049" s="9">
        <f>shipments9[[#This Row],[Gross Profit]]/shipments9[[#This Row],[Amount]]</f>
        <v>0.31335516262824703</v>
      </c>
      <c r="T5049" s="11">
        <f>shipments9[[#This Row],[Amount]]/shipments9[[#This Row],[Boxes]]</f>
        <v>11.971254355400697</v>
      </c>
    </row>
    <row r="5050" spans="1:20" hidden="1" x14ac:dyDescent="0.25">
      <c r="A5050" t="s">
        <v>5247</v>
      </c>
      <c r="B5050" t="s">
        <v>102</v>
      </c>
      <c r="C5050" t="s">
        <v>141</v>
      </c>
      <c r="D5050" t="s">
        <v>28</v>
      </c>
      <c r="E5050" s="1">
        <v>45469</v>
      </c>
      <c r="F5050" s="1" t="str">
        <f>TEXT(shipments9[[#This Row],[Shipdate]],"ddd")</f>
        <v>Wed</v>
      </c>
      <c r="G5050" s="1" t="str">
        <f>IF(OR(shipments9[[#This Row],[Day Name]]="Sat",shipments9[[#This Row],[Day Name]]="Sun"),"Weekend","Weekday")</f>
        <v>Weekday</v>
      </c>
      <c r="H5050">
        <v>3665.25</v>
      </c>
      <c r="I5050">
        <v>282</v>
      </c>
      <c r="J5050" t="s">
        <v>172</v>
      </c>
      <c r="K5050" t="s">
        <v>8155</v>
      </c>
      <c r="L5050" t="s">
        <v>8154</v>
      </c>
      <c r="M5050">
        <v>6</v>
      </c>
      <c r="N5050" t="s">
        <v>8159</v>
      </c>
      <c r="O5050" s="4">
        <f>INDEX(products[Cost_per_box], MATCH(shipments9[[#This Row],[PID]], products[PID], 0))</f>
        <v>8.2200000000000006</v>
      </c>
      <c r="P5050" s="4">
        <f>shipments9[[#This Row],[Boxes]]*shipments9[[#This Row],[Cost Per Box]]</f>
        <v>2318.04</v>
      </c>
      <c r="Q5050" s="4">
        <f>shipments9[[#This Row],[Amount]] -shipments9[[#This Row],[total cost]]</f>
        <v>1347.21</v>
      </c>
      <c r="R5050" s="4" t="str">
        <f>IF(shipments9[[#This Row],[Gross Profit]]&lt;0,"Loss","Profit")</f>
        <v>Profit</v>
      </c>
      <c r="S5050" s="9">
        <f>shipments9[[#This Row],[Gross Profit]]/shipments9[[#This Row],[Amount]]</f>
        <v>0.36756292203806018</v>
      </c>
      <c r="T5050" s="11">
        <f>shipments9[[#This Row],[Amount]]/shipments9[[#This Row],[Boxes]]</f>
        <v>12.997340425531915</v>
      </c>
    </row>
    <row r="5051" spans="1:20" hidden="1" x14ac:dyDescent="0.25">
      <c r="A5051" t="s">
        <v>5248</v>
      </c>
      <c r="B5051" t="s">
        <v>102</v>
      </c>
      <c r="C5051" t="s">
        <v>145</v>
      </c>
      <c r="D5051" t="s">
        <v>28</v>
      </c>
      <c r="E5051" s="1">
        <v>45247</v>
      </c>
      <c r="F5051" s="1" t="str">
        <f>TEXT(shipments9[[#This Row],[Shipdate]],"ddd")</f>
        <v>Fri</v>
      </c>
      <c r="G5051" s="1" t="str">
        <f>IF(OR(shipments9[[#This Row],[Day Name]]="Sat",shipments9[[#This Row],[Day Name]]="Sun"),"Weekend","Weekday")</f>
        <v>Weekday</v>
      </c>
      <c r="H5051">
        <v>5571</v>
      </c>
      <c r="I5051">
        <v>349</v>
      </c>
      <c r="J5051" t="s">
        <v>172</v>
      </c>
      <c r="K5051" t="s">
        <v>8151</v>
      </c>
      <c r="L5051" t="s">
        <v>8152</v>
      </c>
      <c r="M5051">
        <v>11</v>
      </c>
      <c r="N5051" t="s">
        <v>8165</v>
      </c>
      <c r="O5051" s="4">
        <f>INDEX(products[Cost_per_box], MATCH(shipments9[[#This Row],[PID]], products[PID], 0))</f>
        <v>4.74</v>
      </c>
      <c r="P5051" s="4">
        <f>shipments9[[#This Row],[Boxes]]*shipments9[[#This Row],[Cost Per Box]]</f>
        <v>1654.26</v>
      </c>
      <c r="Q5051" s="4">
        <f>shipments9[[#This Row],[Amount]] -shipments9[[#This Row],[total cost]]</f>
        <v>3916.74</v>
      </c>
      <c r="R5051" s="4" t="str">
        <f>IF(shipments9[[#This Row],[Gross Profit]]&lt;0,"Loss","Profit")</f>
        <v>Profit</v>
      </c>
      <c r="S5051" s="9">
        <f>shipments9[[#This Row],[Gross Profit]]/shipments9[[#This Row],[Amount]]</f>
        <v>0.70305869682283251</v>
      </c>
      <c r="T5051" s="11">
        <f>shipments9[[#This Row],[Amount]]/shipments9[[#This Row],[Boxes]]</f>
        <v>15.962750716332378</v>
      </c>
    </row>
    <row r="5052" spans="1:20" hidden="1" x14ac:dyDescent="0.25">
      <c r="A5052" t="s">
        <v>5249</v>
      </c>
      <c r="B5052" t="s">
        <v>102</v>
      </c>
      <c r="C5052" t="s">
        <v>149</v>
      </c>
      <c r="D5052" t="s">
        <v>28</v>
      </c>
      <c r="E5052" s="1">
        <v>45099</v>
      </c>
      <c r="F5052" s="1" t="str">
        <f>TEXT(shipments9[[#This Row],[Shipdate]],"ddd")</f>
        <v>Thu</v>
      </c>
      <c r="G5052" s="1" t="str">
        <f>IF(OR(shipments9[[#This Row],[Day Name]]="Sat",shipments9[[#This Row],[Day Name]]="Sun"),"Weekend","Weekday")</f>
        <v>Weekday</v>
      </c>
      <c r="H5052">
        <v>4466.25</v>
      </c>
      <c r="I5052">
        <v>320</v>
      </c>
      <c r="J5052" t="s">
        <v>172</v>
      </c>
      <c r="K5052" t="s">
        <v>8151</v>
      </c>
      <c r="L5052" t="s">
        <v>8154</v>
      </c>
      <c r="M5052">
        <v>6</v>
      </c>
      <c r="N5052" t="s">
        <v>8159</v>
      </c>
      <c r="O5052" s="4">
        <f>INDEX(products[Cost_per_box], MATCH(shipments9[[#This Row],[PID]], products[PID], 0))</f>
        <v>6.43</v>
      </c>
      <c r="P5052" s="4">
        <f>shipments9[[#This Row],[Boxes]]*shipments9[[#This Row],[Cost Per Box]]</f>
        <v>2057.6</v>
      </c>
      <c r="Q5052" s="4">
        <f>shipments9[[#This Row],[Amount]] -shipments9[[#This Row],[total cost]]</f>
        <v>2408.65</v>
      </c>
      <c r="R5052" s="4" t="str">
        <f>IF(shipments9[[#This Row],[Gross Profit]]&lt;0,"Loss","Profit")</f>
        <v>Profit</v>
      </c>
      <c r="S5052" s="9">
        <f>shipments9[[#This Row],[Gross Profit]]/shipments9[[#This Row],[Amount]]</f>
        <v>0.53930030786453964</v>
      </c>
      <c r="T5052" s="11">
        <f>shipments9[[#This Row],[Amount]]/shipments9[[#This Row],[Boxes]]</f>
        <v>13.95703125</v>
      </c>
    </row>
    <row r="5053" spans="1:20" hidden="1" x14ac:dyDescent="0.25">
      <c r="A5053" t="s">
        <v>5250</v>
      </c>
      <c r="B5053" t="s">
        <v>102</v>
      </c>
      <c r="C5053" t="s">
        <v>149</v>
      </c>
      <c r="D5053" t="s">
        <v>28</v>
      </c>
      <c r="E5053" s="1">
        <v>44964</v>
      </c>
      <c r="F5053" s="1" t="str">
        <f>TEXT(shipments9[[#This Row],[Shipdate]],"ddd")</f>
        <v>Tue</v>
      </c>
      <c r="G5053" s="1" t="str">
        <f>IF(OR(shipments9[[#This Row],[Day Name]]="Sat",shipments9[[#This Row],[Day Name]]="Sun"),"Weekend","Weekday")</f>
        <v>Weekday</v>
      </c>
      <c r="H5053">
        <v>4619.25</v>
      </c>
      <c r="I5053">
        <v>330</v>
      </c>
      <c r="J5053" t="s">
        <v>172</v>
      </c>
      <c r="K5053" t="s">
        <v>8151</v>
      </c>
      <c r="L5053" t="s">
        <v>8156</v>
      </c>
      <c r="M5053">
        <v>2</v>
      </c>
      <c r="N5053" t="s">
        <v>8157</v>
      </c>
      <c r="O5053" s="4">
        <f>INDEX(products[Cost_per_box], MATCH(shipments9[[#This Row],[PID]], products[PID], 0))</f>
        <v>6.43</v>
      </c>
      <c r="P5053" s="4">
        <f>shipments9[[#This Row],[Boxes]]*shipments9[[#This Row],[Cost Per Box]]</f>
        <v>2121.9</v>
      </c>
      <c r="Q5053" s="4">
        <f>shipments9[[#This Row],[Amount]] -shipments9[[#This Row],[total cost]]</f>
        <v>2497.35</v>
      </c>
      <c r="R5053" s="4" t="str">
        <f>IF(shipments9[[#This Row],[Gross Profit]]&lt;0,"Loss","Profit")</f>
        <v>Profit</v>
      </c>
      <c r="S5053" s="9">
        <f>shipments9[[#This Row],[Gross Profit]]/shipments9[[#This Row],[Amount]]</f>
        <v>0.54063971423932455</v>
      </c>
      <c r="T5053" s="11">
        <f>shipments9[[#This Row],[Amount]]/shipments9[[#This Row],[Boxes]]</f>
        <v>13.997727272727273</v>
      </c>
    </row>
    <row r="5054" spans="1:20" hidden="1" x14ac:dyDescent="0.25">
      <c r="A5054" t="s">
        <v>5251</v>
      </c>
      <c r="B5054" t="s">
        <v>102</v>
      </c>
      <c r="C5054" t="s">
        <v>159</v>
      </c>
      <c r="D5054" t="s">
        <v>28</v>
      </c>
      <c r="E5054" s="1">
        <v>45190</v>
      </c>
      <c r="F5054" s="1" t="str">
        <f>TEXT(shipments9[[#This Row],[Shipdate]],"ddd")</f>
        <v>Thu</v>
      </c>
      <c r="G5054" s="1" t="str">
        <f>IF(OR(shipments9[[#This Row],[Day Name]]="Sat",shipments9[[#This Row],[Day Name]]="Sun"),"Weekend","Weekday")</f>
        <v>Weekday</v>
      </c>
      <c r="H5054">
        <v>8408.25</v>
      </c>
      <c r="I5054">
        <v>337</v>
      </c>
      <c r="J5054" t="s">
        <v>172</v>
      </c>
      <c r="K5054" t="s">
        <v>8151</v>
      </c>
      <c r="L5054" t="s">
        <v>8160</v>
      </c>
      <c r="M5054">
        <v>9</v>
      </c>
      <c r="N5054" t="s">
        <v>8167</v>
      </c>
      <c r="O5054" s="4">
        <f>INDEX(products[Cost_per_box], MATCH(shipments9[[#This Row],[PID]], products[PID], 0))</f>
        <v>5.04</v>
      </c>
      <c r="P5054" s="4">
        <f>shipments9[[#This Row],[Boxes]]*shipments9[[#This Row],[Cost Per Box]]</f>
        <v>1698.48</v>
      </c>
      <c r="Q5054" s="4">
        <f>shipments9[[#This Row],[Amount]] -shipments9[[#This Row],[total cost]]</f>
        <v>6709.77</v>
      </c>
      <c r="R5054" s="4" t="str">
        <f>IF(shipments9[[#This Row],[Gross Profit]]&lt;0,"Loss","Profit")</f>
        <v>Profit</v>
      </c>
      <c r="S5054" s="9">
        <f>shipments9[[#This Row],[Gross Profit]]/shipments9[[#This Row],[Amount]]</f>
        <v>0.79799839443403808</v>
      </c>
      <c r="T5054" s="11">
        <f>shipments9[[#This Row],[Amount]]/shipments9[[#This Row],[Boxes]]</f>
        <v>24.950296735905045</v>
      </c>
    </row>
    <row r="5055" spans="1:20" hidden="1" x14ac:dyDescent="0.25">
      <c r="A5055" t="s">
        <v>5252</v>
      </c>
      <c r="B5055" t="s">
        <v>55</v>
      </c>
      <c r="C5055" t="s">
        <v>121</v>
      </c>
      <c r="D5055" t="s">
        <v>28</v>
      </c>
      <c r="E5055" s="1">
        <v>45238</v>
      </c>
      <c r="F5055" s="1" t="str">
        <f>TEXT(shipments9[[#This Row],[Shipdate]],"ddd")</f>
        <v>Wed</v>
      </c>
      <c r="G5055" s="1" t="str">
        <f>IF(OR(shipments9[[#This Row],[Day Name]]="Sat",shipments9[[#This Row],[Day Name]]="Sun"),"Weekend","Weekday")</f>
        <v>Weekday</v>
      </c>
      <c r="H5055">
        <v>11218.5</v>
      </c>
      <c r="I5055">
        <v>802</v>
      </c>
      <c r="J5055" t="s">
        <v>172</v>
      </c>
      <c r="K5055" t="s">
        <v>8151</v>
      </c>
      <c r="L5055" t="s">
        <v>8152</v>
      </c>
      <c r="M5055">
        <v>11</v>
      </c>
      <c r="N5055" t="s">
        <v>8165</v>
      </c>
      <c r="O5055" s="4">
        <f>INDEX(products[Cost_per_box], MATCH(shipments9[[#This Row],[PID]], products[PID], 0))</f>
        <v>5.26</v>
      </c>
      <c r="P5055" s="4">
        <f>shipments9[[#This Row],[Boxes]]*shipments9[[#This Row],[Cost Per Box]]</f>
        <v>4218.5199999999995</v>
      </c>
      <c r="Q5055" s="4">
        <f>shipments9[[#This Row],[Amount]] -shipments9[[#This Row],[total cost]]</f>
        <v>6999.9800000000005</v>
      </c>
      <c r="R5055" s="4" t="str">
        <f>IF(shipments9[[#This Row],[Gross Profit]]&lt;0,"Loss","Profit")</f>
        <v>Profit</v>
      </c>
      <c r="S5055" s="9">
        <f>shipments9[[#This Row],[Gross Profit]]/shipments9[[#This Row],[Amount]]</f>
        <v>0.62396755359450906</v>
      </c>
      <c r="T5055" s="11">
        <f>shipments9[[#This Row],[Amount]]/shipments9[[#This Row],[Boxes]]</f>
        <v>13.988154613466333</v>
      </c>
    </row>
    <row r="5056" spans="1:20" hidden="1" x14ac:dyDescent="0.25">
      <c r="A5056" t="s">
        <v>5253</v>
      </c>
      <c r="B5056" t="s">
        <v>55</v>
      </c>
      <c r="C5056" t="s">
        <v>128</v>
      </c>
      <c r="D5056" t="s">
        <v>28</v>
      </c>
      <c r="E5056" s="1">
        <v>45365</v>
      </c>
      <c r="F5056" s="1" t="str">
        <f>TEXT(shipments9[[#This Row],[Shipdate]],"ddd")</f>
        <v>Thu</v>
      </c>
      <c r="G5056" s="1" t="str">
        <f>IF(OR(shipments9[[#This Row],[Day Name]]="Sat",shipments9[[#This Row],[Day Name]]="Sun"),"Weekend","Weekday")</f>
        <v>Weekday</v>
      </c>
      <c r="H5056">
        <v>8331.75</v>
      </c>
      <c r="I5056">
        <v>1667</v>
      </c>
      <c r="J5056" t="s">
        <v>172</v>
      </c>
      <c r="K5056" t="s">
        <v>8155</v>
      </c>
      <c r="L5056" t="s">
        <v>8156</v>
      </c>
      <c r="M5056">
        <v>3</v>
      </c>
      <c r="N5056" t="s">
        <v>8164</v>
      </c>
      <c r="O5056" s="4">
        <f>INDEX(products[Cost_per_box], MATCH(shipments9[[#This Row],[PID]], products[PID], 0))</f>
        <v>3.85</v>
      </c>
      <c r="P5056" s="4">
        <f>shipments9[[#This Row],[Boxes]]*shipments9[[#This Row],[Cost Per Box]]</f>
        <v>6417.95</v>
      </c>
      <c r="Q5056" s="4">
        <f>shipments9[[#This Row],[Amount]] -shipments9[[#This Row],[total cost]]</f>
        <v>1913.8000000000002</v>
      </c>
      <c r="R5056" s="4" t="str">
        <f>IF(shipments9[[#This Row],[Gross Profit]]&lt;0,"Loss","Profit")</f>
        <v>Profit</v>
      </c>
      <c r="S5056" s="9">
        <f>shipments9[[#This Row],[Gross Profit]]/shipments9[[#This Row],[Amount]]</f>
        <v>0.22969964293215714</v>
      </c>
      <c r="T5056" s="11">
        <f>shipments9[[#This Row],[Amount]]/shipments9[[#This Row],[Boxes]]</f>
        <v>4.9980503899220157</v>
      </c>
    </row>
    <row r="5057" spans="1:20" hidden="1" x14ac:dyDescent="0.25">
      <c r="A5057" t="s">
        <v>5254</v>
      </c>
      <c r="B5057" t="s">
        <v>55</v>
      </c>
      <c r="C5057" t="s">
        <v>130</v>
      </c>
      <c r="D5057" t="s">
        <v>28</v>
      </c>
      <c r="E5057" s="1">
        <v>45139</v>
      </c>
      <c r="F5057" s="1" t="str">
        <f>TEXT(shipments9[[#This Row],[Shipdate]],"ddd")</f>
        <v>Tue</v>
      </c>
      <c r="G5057" s="1" t="str">
        <f>IF(OR(shipments9[[#This Row],[Day Name]]="Sat",shipments9[[#This Row],[Day Name]]="Sun"),"Weekend","Weekday")</f>
        <v>Weekday</v>
      </c>
      <c r="H5057">
        <v>3109.5</v>
      </c>
      <c r="I5057">
        <v>445</v>
      </c>
      <c r="J5057" t="s">
        <v>172</v>
      </c>
      <c r="K5057" t="s">
        <v>8151</v>
      </c>
      <c r="L5057" t="s">
        <v>8160</v>
      </c>
      <c r="M5057">
        <v>8</v>
      </c>
      <c r="N5057" t="s">
        <v>8162</v>
      </c>
      <c r="O5057" s="4">
        <f>INDEX(products[Cost_per_box], MATCH(shipments9[[#This Row],[PID]], products[PID], 0))</f>
        <v>5.72</v>
      </c>
      <c r="P5057" s="4">
        <f>shipments9[[#This Row],[Boxes]]*shipments9[[#This Row],[Cost Per Box]]</f>
        <v>2545.4</v>
      </c>
      <c r="Q5057" s="4">
        <f>shipments9[[#This Row],[Amount]] -shipments9[[#This Row],[total cost]]</f>
        <v>564.09999999999991</v>
      </c>
      <c r="R5057" s="4" t="str">
        <f>IF(shipments9[[#This Row],[Gross Profit]]&lt;0,"Loss","Profit")</f>
        <v>Profit</v>
      </c>
      <c r="S5057" s="9">
        <f>shipments9[[#This Row],[Gross Profit]]/shipments9[[#This Row],[Amount]]</f>
        <v>0.18141180254060135</v>
      </c>
      <c r="T5057" s="11">
        <f>shipments9[[#This Row],[Amount]]/shipments9[[#This Row],[Boxes]]</f>
        <v>6.9876404494382021</v>
      </c>
    </row>
    <row r="5058" spans="1:20" hidden="1" x14ac:dyDescent="0.25">
      <c r="A5058" t="s">
        <v>5255</v>
      </c>
      <c r="B5058" t="s">
        <v>55</v>
      </c>
      <c r="C5058" t="s">
        <v>130</v>
      </c>
      <c r="D5058" t="s">
        <v>28</v>
      </c>
      <c r="E5058" s="1">
        <v>45328</v>
      </c>
      <c r="F5058" s="1" t="str">
        <f>TEXT(shipments9[[#This Row],[Shipdate]],"ddd")</f>
        <v>Tue</v>
      </c>
      <c r="G5058" s="1" t="str">
        <f>IF(OR(shipments9[[#This Row],[Day Name]]="Sat",shipments9[[#This Row],[Day Name]]="Sun"),"Weekend","Weekday")</f>
        <v>Weekday</v>
      </c>
      <c r="H5058">
        <v>5103</v>
      </c>
      <c r="I5058">
        <v>638</v>
      </c>
      <c r="J5058" t="s">
        <v>172</v>
      </c>
      <c r="K5058" t="s">
        <v>8155</v>
      </c>
      <c r="L5058" t="s">
        <v>8156</v>
      </c>
      <c r="M5058">
        <v>2</v>
      </c>
      <c r="N5058" t="s">
        <v>8157</v>
      </c>
      <c r="O5058" s="4">
        <f>INDEX(products[Cost_per_box], MATCH(shipments9[[#This Row],[PID]], products[PID], 0))</f>
        <v>5.72</v>
      </c>
      <c r="P5058" s="4">
        <f>shipments9[[#This Row],[Boxes]]*shipments9[[#This Row],[Cost Per Box]]</f>
        <v>3649.3599999999997</v>
      </c>
      <c r="Q5058" s="4">
        <f>shipments9[[#This Row],[Amount]] -shipments9[[#This Row],[total cost]]</f>
        <v>1453.6400000000003</v>
      </c>
      <c r="R5058" s="4" t="str">
        <f>IF(shipments9[[#This Row],[Gross Profit]]&lt;0,"Loss","Profit")</f>
        <v>Profit</v>
      </c>
      <c r="S5058" s="9">
        <f>shipments9[[#This Row],[Gross Profit]]/shipments9[[#This Row],[Amount]]</f>
        <v>0.28485988634136788</v>
      </c>
      <c r="T5058" s="11">
        <f>shipments9[[#This Row],[Amount]]/shipments9[[#This Row],[Boxes]]</f>
        <v>7.9984326018808778</v>
      </c>
    </row>
    <row r="5059" spans="1:20" hidden="1" x14ac:dyDescent="0.25">
      <c r="A5059" t="s">
        <v>5256</v>
      </c>
      <c r="B5059" t="s">
        <v>55</v>
      </c>
      <c r="C5059" t="s">
        <v>145</v>
      </c>
      <c r="D5059" t="s">
        <v>28</v>
      </c>
      <c r="E5059" s="1">
        <v>44966</v>
      </c>
      <c r="F5059" s="1" t="str">
        <f>TEXT(shipments9[[#This Row],[Shipdate]],"ddd")</f>
        <v>Thu</v>
      </c>
      <c r="G5059" s="1" t="str">
        <f>IF(OR(shipments9[[#This Row],[Day Name]]="Sat",shipments9[[#This Row],[Day Name]]="Sun"),"Weekend","Weekday")</f>
        <v>Weekday</v>
      </c>
      <c r="H5059">
        <v>6752.25</v>
      </c>
      <c r="I5059">
        <v>483</v>
      </c>
      <c r="J5059" t="s">
        <v>172</v>
      </c>
      <c r="K5059" t="s">
        <v>8151</v>
      </c>
      <c r="L5059" t="s">
        <v>8156</v>
      </c>
      <c r="M5059">
        <v>2</v>
      </c>
      <c r="N5059" t="s">
        <v>8157</v>
      </c>
      <c r="O5059" s="4">
        <f>INDEX(products[Cost_per_box], MATCH(shipments9[[#This Row],[PID]], products[PID], 0))</f>
        <v>4.74</v>
      </c>
      <c r="P5059" s="4">
        <f>shipments9[[#This Row],[Boxes]]*shipments9[[#This Row],[Cost Per Box]]</f>
        <v>2289.42</v>
      </c>
      <c r="Q5059" s="4">
        <f>shipments9[[#This Row],[Amount]] -shipments9[[#This Row],[total cost]]</f>
        <v>4462.83</v>
      </c>
      <c r="R5059" s="4" t="str">
        <f>IF(shipments9[[#This Row],[Gross Profit]]&lt;0,"Loss","Profit")</f>
        <v>Profit</v>
      </c>
      <c r="S5059" s="9">
        <f>shipments9[[#This Row],[Gross Profit]]/shipments9[[#This Row],[Amount]]</f>
        <v>0.66093968677107628</v>
      </c>
      <c r="T5059" s="11">
        <f>shipments9[[#This Row],[Amount]]/shipments9[[#This Row],[Boxes]]</f>
        <v>13.979813664596273</v>
      </c>
    </row>
    <row r="5060" spans="1:20" hidden="1" x14ac:dyDescent="0.25">
      <c r="A5060" t="s">
        <v>5257</v>
      </c>
      <c r="B5060" t="s">
        <v>55</v>
      </c>
      <c r="C5060" t="s">
        <v>145</v>
      </c>
      <c r="D5060" t="s">
        <v>28</v>
      </c>
      <c r="E5060" s="1">
        <v>45128</v>
      </c>
      <c r="F5060" s="1" t="str">
        <f>TEXT(shipments9[[#This Row],[Shipdate]],"ddd")</f>
        <v>Fri</v>
      </c>
      <c r="G5060" s="1" t="str">
        <f>IF(OR(shipments9[[#This Row],[Day Name]]="Sat",shipments9[[#This Row],[Day Name]]="Sun"),"Weekend","Weekday")</f>
        <v>Weekday</v>
      </c>
      <c r="H5060">
        <v>7976.25</v>
      </c>
      <c r="I5060">
        <v>614</v>
      </c>
      <c r="J5060" t="s">
        <v>172</v>
      </c>
      <c r="K5060" t="s">
        <v>8151</v>
      </c>
      <c r="L5060" t="s">
        <v>8160</v>
      </c>
      <c r="M5060">
        <v>7</v>
      </c>
      <c r="N5060" t="s">
        <v>8161</v>
      </c>
      <c r="O5060" s="4">
        <f>INDEX(products[Cost_per_box], MATCH(shipments9[[#This Row],[PID]], products[PID], 0))</f>
        <v>4.74</v>
      </c>
      <c r="P5060" s="4">
        <f>shipments9[[#This Row],[Boxes]]*shipments9[[#This Row],[Cost Per Box]]</f>
        <v>2910.36</v>
      </c>
      <c r="Q5060" s="4">
        <f>shipments9[[#This Row],[Amount]] -shipments9[[#This Row],[total cost]]</f>
        <v>5065.8899999999994</v>
      </c>
      <c r="R5060" s="4" t="str">
        <f>IF(shipments9[[#This Row],[Gross Profit]]&lt;0,"Loss","Profit")</f>
        <v>Profit</v>
      </c>
      <c r="S5060" s="9">
        <f>shipments9[[#This Row],[Gross Profit]]/shipments9[[#This Row],[Amount]]</f>
        <v>0.63512176774800178</v>
      </c>
      <c r="T5060" s="11">
        <f>shipments9[[#This Row],[Amount]]/shipments9[[#This Row],[Boxes]]</f>
        <v>12.990635179153095</v>
      </c>
    </row>
    <row r="5061" spans="1:20" x14ac:dyDescent="0.25">
      <c r="A5061" t="s">
        <v>5258</v>
      </c>
      <c r="B5061" t="s">
        <v>55</v>
      </c>
      <c r="C5061" t="s">
        <v>147</v>
      </c>
      <c r="D5061" t="s">
        <v>28</v>
      </c>
      <c r="E5061" s="1">
        <v>44949</v>
      </c>
      <c r="F5061" s="1" t="str">
        <f>TEXT(shipments9[[#This Row],[Shipdate]],"ddd")</f>
        <v>Mon</v>
      </c>
      <c r="G5061" s="1" t="str">
        <f>IF(OR(shipments9[[#This Row],[Day Name]]="Sat",shipments9[[#This Row],[Day Name]]="Sun"),"Weekend","Weekday")</f>
        <v>Weekday</v>
      </c>
      <c r="H5061">
        <v>6918.75</v>
      </c>
      <c r="I5061">
        <v>865</v>
      </c>
      <c r="J5061" t="s">
        <v>172</v>
      </c>
      <c r="K5061" t="s">
        <v>8151</v>
      </c>
      <c r="L5061" t="s">
        <v>8156</v>
      </c>
      <c r="M5061">
        <v>1</v>
      </c>
      <c r="N5061" t="s">
        <v>8163</v>
      </c>
      <c r="O5061" s="4">
        <f>INDEX(products[Cost_per_box], MATCH(shipments9[[#This Row],[PID]], products[PID], 0))</f>
        <v>10.51</v>
      </c>
      <c r="P5061" s="4">
        <f>shipments9[[#This Row],[Boxes]]*shipments9[[#This Row],[Cost Per Box]]</f>
        <v>9091.15</v>
      </c>
      <c r="Q5061" s="4">
        <f>shipments9[[#This Row],[Amount]] -shipments9[[#This Row],[total cost]]</f>
        <v>-2172.3999999999996</v>
      </c>
      <c r="R5061" s="4" t="str">
        <f>IF(shipments9[[#This Row],[Gross Profit]]&lt;0,"Loss","Profit")</f>
        <v>Loss</v>
      </c>
      <c r="S5061" s="9">
        <f>shipments9[[#This Row],[Gross Profit]]/shipments9[[#This Row],[Amount]]</f>
        <v>-0.31398735320686533</v>
      </c>
      <c r="T5061" s="11">
        <f>shipments9[[#This Row],[Amount]]/shipments9[[#This Row],[Boxes]]</f>
        <v>7.9985549132947975</v>
      </c>
    </row>
    <row r="5062" spans="1:20" x14ac:dyDescent="0.25">
      <c r="A5062" t="s">
        <v>5259</v>
      </c>
      <c r="B5062" t="s">
        <v>55</v>
      </c>
      <c r="C5062" t="s">
        <v>147</v>
      </c>
      <c r="D5062" t="s">
        <v>28</v>
      </c>
      <c r="E5062" s="1">
        <v>45327</v>
      </c>
      <c r="F5062" s="1" t="str">
        <f>TEXT(shipments9[[#This Row],[Shipdate]],"ddd")</f>
        <v>Mon</v>
      </c>
      <c r="G5062" s="1" t="str">
        <f>IF(OR(shipments9[[#This Row],[Day Name]]="Sat",shipments9[[#This Row],[Day Name]]="Sun"),"Weekend","Weekday")</f>
        <v>Weekday</v>
      </c>
      <c r="H5062">
        <v>4106.25</v>
      </c>
      <c r="I5062">
        <v>685</v>
      </c>
      <c r="J5062" t="s">
        <v>172</v>
      </c>
      <c r="K5062" t="s">
        <v>8155</v>
      </c>
      <c r="L5062" t="s">
        <v>8156</v>
      </c>
      <c r="M5062">
        <v>2</v>
      </c>
      <c r="N5062" t="s">
        <v>8157</v>
      </c>
      <c r="O5062" s="4">
        <f>INDEX(products[Cost_per_box], MATCH(shipments9[[#This Row],[PID]], products[PID], 0))</f>
        <v>10.51</v>
      </c>
      <c r="P5062" s="4">
        <f>shipments9[[#This Row],[Boxes]]*shipments9[[#This Row],[Cost Per Box]]</f>
        <v>7199.3499999999995</v>
      </c>
      <c r="Q5062" s="4">
        <f>shipments9[[#This Row],[Amount]] -shipments9[[#This Row],[total cost]]</f>
        <v>-3093.0999999999995</v>
      </c>
      <c r="R5062" s="4" t="str">
        <f>IF(shipments9[[#This Row],[Gross Profit]]&lt;0,"Loss","Profit")</f>
        <v>Loss</v>
      </c>
      <c r="S5062" s="9">
        <f>shipments9[[#This Row],[Gross Profit]]/shipments9[[#This Row],[Amount]]</f>
        <v>-0.75326636225266352</v>
      </c>
      <c r="T5062" s="11">
        <f>shipments9[[#This Row],[Amount]]/shipments9[[#This Row],[Boxes]]</f>
        <v>5.9945255474452557</v>
      </c>
    </row>
    <row r="5063" spans="1:20" x14ac:dyDescent="0.25">
      <c r="A5063" t="s">
        <v>5260</v>
      </c>
      <c r="B5063" t="s">
        <v>55</v>
      </c>
      <c r="C5063" t="s">
        <v>155</v>
      </c>
      <c r="D5063" t="s">
        <v>28</v>
      </c>
      <c r="E5063" s="1">
        <v>45366</v>
      </c>
      <c r="F5063" s="1" t="str">
        <f>TEXT(shipments9[[#This Row],[Shipdate]],"ddd")</f>
        <v>Fri</v>
      </c>
      <c r="G5063" s="1" t="str">
        <f>IF(OR(shipments9[[#This Row],[Day Name]]="Sat",shipments9[[#This Row],[Day Name]]="Sun"),"Weekend","Weekday")</f>
        <v>Weekday</v>
      </c>
      <c r="H5063">
        <v>6599.25</v>
      </c>
      <c r="I5063">
        <v>943</v>
      </c>
      <c r="J5063" t="s">
        <v>172</v>
      </c>
      <c r="K5063" t="s">
        <v>8155</v>
      </c>
      <c r="L5063" t="s">
        <v>8156</v>
      </c>
      <c r="M5063">
        <v>3</v>
      </c>
      <c r="N5063" t="s">
        <v>8164</v>
      </c>
      <c r="O5063" s="4">
        <f>INDEX(products[Cost_per_box], MATCH(shipments9[[#This Row],[PID]], products[PID], 0))</f>
        <v>8.43</v>
      </c>
      <c r="P5063" s="4">
        <f>shipments9[[#This Row],[Boxes]]*shipments9[[#This Row],[Cost Per Box]]</f>
        <v>7949.49</v>
      </c>
      <c r="Q5063" s="4">
        <f>shipments9[[#This Row],[Amount]] -shipments9[[#This Row],[total cost]]</f>
        <v>-1350.2399999999998</v>
      </c>
      <c r="R5063" s="4" t="str">
        <f>IF(shipments9[[#This Row],[Gross Profit]]&lt;0,"Loss","Profit")</f>
        <v>Loss</v>
      </c>
      <c r="S5063" s="9">
        <f>shipments9[[#This Row],[Gross Profit]]/shipments9[[#This Row],[Amount]]</f>
        <v>-0.20460506875781337</v>
      </c>
      <c r="T5063" s="11">
        <f>shipments9[[#This Row],[Amount]]/shipments9[[#This Row],[Boxes]]</f>
        <v>6.9981442205726401</v>
      </c>
    </row>
    <row r="5064" spans="1:20" hidden="1" x14ac:dyDescent="0.25">
      <c r="A5064" t="s">
        <v>5261</v>
      </c>
      <c r="B5064" t="s">
        <v>55</v>
      </c>
      <c r="C5064" t="s">
        <v>161</v>
      </c>
      <c r="D5064" t="s">
        <v>28</v>
      </c>
      <c r="E5064" s="1">
        <v>45433</v>
      </c>
      <c r="F5064" s="1" t="str">
        <f>TEXT(shipments9[[#This Row],[Shipdate]],"ddd")</f>
        <v>Tue</v>
      </c>
      <c r="G5064" s="1" t="str">
        <f>IF(OR(shipments9[[#This Row],[Day Name]]="Sat",shipments9[[#This Row],[Day Name]]="Sun"),"Weekend","Weekday")</f>
        <v>Weekday</v>
      </c>
      <c r="H5064">
        <v>11947.5</v>
      </c>
      <c r="I5064">
        <v>1087</v>
      </c>
      <c r="J5064" t="s">
        <v>172</v>
      </c>
      <c r="K5064" t="s">
        <v>8155</v>
      </c>
      <c r="L5064" t="s">
        <v>8154</v>
      </c>
      <c r="M5064">
        <v>5</v>
      </c>
      <c r="N5064" t="s">
        <v>201</v>
      </c>
      <c r="O5064" s="4">
        <f>INDEX(products[Cost_per_box], MATCH(shipments9[[#This Row],[PID]], products[PID], 0))</f>
        <v>2.76</v>
      </c>
      <c r="P5064" s="4">
        <f>shipments9[[#This Row],[Boxes]]*shipments9[[#This Row],[Cost Per Box]]</f>
        <v>3000.12</v>
      </c>
      <c r="Q5064" s="4">
        <f>shipments9[[#This Row],[Amount]] -shipments9[[#This Row],[total cost]]</f>
        <v>8947.380000000001</v>
      </c>
      <c r="R5064" s="4" t="str">
        <f>IF(shipments9[[#This Row],[Gross Profit]]&lt;0,"Loss","Profit")</f>
        <v>Profit</v>
      </c>
      <c r="S5064" s="9">
        <f>shipments9[[#This Row],[Gross Profit]]/shipments9[[#This Row],[Amount]]</f>
        <v>0.74889139987445086</v>
      </c>
      <c r="T5064" s="11">
        <f>shipments9[[#This Row],[Amount]]/shipments9[[#This Row],[Boxes]]</f>
        <v>10.991260349586016</v>
      </c>
    </row>
    <row r="5065" spans="1:20" hidden="1" x14ac:dyDescent="0.25">
      <c r="A5065" t="s">
        <v>5262</v>
      </c>
      <c r="B5065" t="s">
        <v>55</v>
      </c>
      <c r="C5065" t="s">
        <v>161</v>
      </c>
      <c r="D5065" t="s">
        <v>28</v>
      </c>
      <c r="E5065" s="1">
        <v>45208</v>
      </c>
      <c r="F5065" s="1" t="str">
        <f>TEXT(shipments9[[#This Row],[Shipdate]],"ddd")</f>
        <v>Mon</v>
      </c>
      <c r="G5065" s="1" t="str">
        <f>IF(OR(shipments9[[#This Row],[Day Name]]="Sat",shipments9[[#This Row],[Day Name]]="Sun"),"Weekend","Weekday")</f>
        <v>Weekday</v>
      </c>
      <c r="H5065">
        <v>3883.5</v>
      </c>
      <c r="I5065">
        <v>354</v>
      </c>
      <c r="J5065" t="s">
        <v>172</v>
      </c>
      <c r="K5065" t="s">
        <v>8151</v>
      </c>
      <c r="L5065" t="s">
        <v>8152</v>
      </c>
      <c r="M5065">
        <v>10</v>
      </c>
      <c r="N5065" t="s">
        <v>8153</v>
      </c>
      <c r="O5065" s="4">
        <f>INDEX(products[Cost_per_box], MATCH(shipments9[[#This Row],[PID]], products[PID], 0))</f>
        <v>2.76</v>
      </c>
      <c r="P5065" s="4">
        <f>shipments9[[#This Row],[Boxes]]*shipments9[[#This Row],[Cost Per Box]]</f>
        <v>977.04</v>
      </c>
      <c r="Q5065" s="4">
        <f>shipments9[[#This Row],[Amount]] -shipments9[[#This Row],[total cost]]</f>
        <v>2906.46</v>
      </c>
      <c r="R5065" s="4" t="str">
        <f>IF(shipments9[[#This Row],[Gross Profit]]&lt;0,"Loss","Profit")</f>
        <v>Profit</v>
      </c>
      <c r="S5065" s="9">
        <f>shipments9[[#This Row],[Gross Profit]]/shipments9[[#This Row],[Amount]]</f>
        <v>0.74841251448435686</v>
      </c>
      <c r="T5065" s="11">
        <f>shipments9[[#This Row],[Amount]]/shipments9[[#This Row],[Boxes]]</f>
        <v>10.970338983050848</v>
      </c>
    </row>
    <row r="5066" spans="1:20" hidden="1" x14ac:dyDescent="0.25">
      <c r="A5066" t="s">
        <v>5263</v>
      </c>
      <c r="B5066" t="s">
        <v>55</v>
      </c>
      <c r="C5066" t="s">
        <v>165</v>
      </c>
      <c r="D5066" t="s">
        <v>28</v>
      </c>
      <c r="E5066" s="1">
        <v>45323</v>
      </c>
      <c r="F5066" s="1" t="str">
        <f>TEXT(shipments9[[#This Row],[Shipdate]],"ddd")</f>
        <v>Thu</v>
      </c>
      <c r="G5066" s="1" t="str">
        <f>IF(OR(shipments9[[#This Row],[Day Name]]="Sat",shipments9[[#This Row],[Day Name]]="Sun"),"Weekend","Weekday")</f>
        <v>Weekday</v>
      </c>
      <c r="H5066">
        <v>10680.75</v>
      </c>
      <c r="I5066">
        <v>535</v>
      </c>
      <c r="J5066" t="s">
        <v>172</v>
      </c>
      <c r="K5066" t="s">
        <v>8155</v>
      </c>
      <c r="L5066" t="s">
        <v>8156</v>
      </c>
      <c r="M5066">
        <v>2</v>
      </c>
      <c r="N5066" t="s">
        <v>8157</v>
      </c>
      <c r="O5066" s="4">
        <f>INDEX(products[Cost_per_box], MATCH(shipments9[[#This Row],[PID]], products[PID], 0))</f>
        <v>2.65</v>
      </c>
      <c r="P5066" s="4">
        <f>shipments9[[#This Row],[Boxes]]*shipments9[[#This Row],[Cost Per Box]]</f>
        <v>1417.75</v>
      </c>
      <c r="Q5066" s="4">
        <f>shipments9[[#This Row],[Amount]] -shipments9[[#This Row],[total cost]]</f>
        <v>9263</v>
      </c>
      <c r="R5066" s="4" t="str">
        <f>IF(shipments9[[#This Row],[Gross Profit]]&lt;0,"Loss","Profit")</f>
        <v>Profit</v>
      </c>
      <c r="S5066" s="9">
        <f>shipments9[[#This Row],[Gross Profit]]/shipments9[[#This Row],[Amount]]</f>
        <v>0.86726119420452685</v>
      </c>
      <c r="T5066" s="11">
        <f>shipments9[[#This Row],[Amount]]/shipments9[[#This Row],[Boxes]]</f>
        <v>19.964018691588784</v>
      </c>
    </row>
    <row r="5067" spans="1:20" hidden="1" x14ac:dyDescent="0.25">
      <c r="A5067" t="s">
        <v>5264</v>
      </c>
      <c r="B5067" t="s">
        <v>55</v>
      </c>
      <c r="C5067" t="s">
        <v>130</v>
      </c>
      <c r="D5067" t="s">
        <v>28</v>
      </c>
      <c r="E5067" s="1">
        <v>45357</v>
      </c>
      <c r="F5067" s="1" t="str">
        <f>TEXT(shipments9[[#This Row],[Shipdate]],"ddd")</f>
        <v>Wed</v>
      </c>
      <c r="G5067" s="1" t="str">
        <f>IF(OR(shipments9[[#This Row],[Day Name]]="Sat",shipments9[[#This Row],[Day Name]]="Sun"),"Weekend","Weekday")</f>
        <v>Weekday</v>
      </c>
      <c r="H5067">
        <v>1224</v>
      </c>
      <c r="I5067">
        <v>204</v>
      </c>
      <c r="J5067" t="s">
        <v>172</v>
      </c>
      <c r="K5067" t="s">
        <v>8155</v>
      </c>
      <c r="L5067" t="s">
        <v>8156</v>
      </c>
      <c r="M5067">
        <v>3</v>
      </c>
      <c r="N5067" t="s">
        <v>8164</v>
      </c>
      <c r="O5067" s="4">
        <f>INDEX(products[Cost_per_box], MATCH(shipments9[[#This Row],[PID]], products[PID], 0))</f>
        <v>5.72</v>
      </c>
      <c r="P5067" s="4">
        <f>shipments9[[#This Row],[Boxes]]*shipments9[[#This Row],[Cost Per Box]]</f>
        <v>1166.8799999999999</v>
      </c>
      <c r="Q5067" s="4">
        <f>shipments9[[#This Row],[Amount]] -shipments9[[#This Row],[total cost]]</f>
        <v>57.120000000000118</v>
      </c>
      <c r="R5067" s="4" t="str">
        <f>IF(shipments9[[#This Row],[Gross Profit]]&lt;0,"Loss","Profit")</f>
        <v>Profit</v>
      </c>
      <c r="S5067" s="9">
        <f>shipments9[[#This Row],[Gross Profit]]/shipments9[[#This Row],[Amount]]</f>
        <v>4.6666666666666766E-2</v>
      </c>
      <c r="T5067" s="11">
        <f>shipments9[[#This Row],[Amount]]/shipments9[[#This Row],[Boxes]]</f>
        <v>6</v>
      </c>
    </row>
    <row r="5068" spans="1:20" x14ac:dyDescent="0.25">
      <c r="A5068" t="s">
        <v>5265</v>
      </c>
      <c r="B5068" t="s">
        <v>55</v>
      </c>
      <c r="C5068" t="s">
        <v>130</v>
      </c>
      <c r="D5068" t="s">
        <v>28</v>
      </c>
      <c r="E5068" s="1">
        <v>45257</v>
      </c>
      <c r="F5068" s="1" t="str">
        <f>TEXT(shipments9[[#This Row],[Shipdate]],"ddd")</f>
        <v>Mon</v>
      </c>
      <c r="G5068" s="1" t="str">
        <f>IF(OR(shipments9[[#This Row],[Day Name]]="Sat",shipments9[[#This Row],[Day Name]]="Sun"),"Weekend","Weekday")</f>
        <v>Weekday</v>
      </c>
      <c r="H5068">
        <v>2517.75</v>
      </c>
      <c r="I5068">
        <v>504</v>
      </c>
      <c r="J5068" t="s">
        <v>172</v>
      </c>
      <c r="K5068" t="s">
        <v>8151</v>
      </c>
      <c r="L5068" t="s">
        <v>8152</v>
      </c>
      <c r="M5068">
        <v>11</v>
      </c>
      <c r="N5068" t="s">
        <v>8165</v>
      </c>
      <c r="O5068" s="4">
        <f>INDEX(products[Cost_per_box], MATCH(shipments9[[#This Row],[PID]], products[PID], 0))</f>
        <v>5.72</v>
      </c>
      <c r="P5068" s="4">
        <f>shipments9[[#This Row],[Boxes]]*shipments9[[#This Row],[Cost Per Box]]</f>
        <v>2882.8799999999997</v>
      </c>
      <c r="Q5068" s="4">
        <f>shipments9[[#This Row],[Amount]] -shipments9[[#This Row],[total cost]]</f>
        <v>-365.12999999999965</v>
      </c>
      <c r="R5068" s="4" t="str">
        <f>IF(shipments9[[#This Row],[Gross Profit]]&lt;0,"Loss","Profit")</f>
        <v>Loss</v>
      </c>
      <c r="S5068" s="9">
        <f>shipments9[[#This Row],[Gross Profit]]/shipments9[[#This Row],[Amount]]</f>
        <v>-0.14502234137622863</v>
      </c>
      <c r="T5068" s="11">
        <f>shipments9[[#This Row],[Amount]]/shipments9[[#This Row],[Boxes]]</f>
        <v>4.9955357142857144</v>
      </c>
    </row>
    <row r="5069" spans="1:20" hidden="1" x14ac:dyDescent="0.25">
      <c r="A5069" t="s">
        <v>5266</v>
      </c>
      <c r="B5069" t="s">
        <v>55</v>
      </c>
      <c r="C5069" t="s">
        <v>137</v>
      </c>
      <c r="D5069" t="s">
        <v>28</v>
      </c>
      <c r="E5069" s="1">
        <v>45266</v>
      </c>
      <c r="F5069" s="1" t="str">
        <f>TEXT(shipments9[[#This Row],[Shipdate]],"ddd")</f>
        <v>Wed</v>
      </c>
      <c r="G5069" s="1" t="str">
        <f>IF(OR(shipments9[[#This Row],[Day Name]]="Sat",shipments9[[#This Row],[Day Name]]="Sun"),"Weekend","Weekday")</f>
        <v>Weekday</v>
      </c>
      <c r="H5069">
        <v>6212.25</v>
      </c>
      <c r="I5069">
        <v>311</v>
      </c>
      <c r="J5069" t="s">
        <v>172</v>
      </c>
      <c r="K5069" t="s">
        <v>8151</v>
      </c>
      <c r="L5069" t="s">
        <v>8152</v>
      </c>
      <c r="M5069">
        <v>12</v>
      </c>
      <c r="N5069" t="s">
        <v>8166</v>
      </c>
      <c r="O5069" s="4">
        <f>INDEX(products[Cost_per_box], MATCH(shipments9[[#This Row],[PID]], products[PID], 0))</f>
        <v>7.73</v>
      </c>
      <c r="P5069" s="4">
        <f>shipments9[[#This Row],[Boxes]]*shipments9[[#This Row],[Cost Per Box]]</f>
        <v>2404.0300000000002</v>
      </c>
      <c r="Q5069" s="4">
        <f>shipments9[[#This Row],[Amount]] -shipments9[[#This Row],[total cost]]</f>
        <v>3808.22</v>
      </c>
      <c r="R5069" s="4" t="str">
        <f>IF(shipments9[[#This Row],[Gross Profit]]&lt;0,"Loss","Profit")</f>
        <v>Profit</v>
      </c>
      <c r="S5069" s="9">
        <f>shipments9[[#This Row],[Gross Profit]]/shipments9[[#This Row],[Amount]]</f>
        <v>0.61301782767918223</v>
      </c>
      <c r="T5069" s="11">
        <f>shipments9[[#This Row],[Amount]]/shipments9[[#This Row],[Boxes]]</f>
        <v>19.975080385852092</v>
      </c>
    </row>
    <row r="5070" spans="1:20" hidden="1" x14ac:dyDescent="0.25">
      <c r="A5070" t="s">
        <v>5267</v>
      </c>
      <c r="B5070" t="s">
        <v>55</v>
      </c>
      <c r="C5070" t="s">
        <v>141</v>
      </c>
      <c r="D5070" t="s">
        <v>28</v>
      </c>
      <c r="E5070" s="1">
        <v>45135</v>
      </c>
      <c r="F5070" s="1" t="str">
        <f>TEXT(shipments9[[#This Row],[Shipdate]],"ddd")</f>
        <v>Fri</v>
      </c>
      <c r="G5070" s="1" t="str">
        <f>IF(OR(shipments9[[#This Row],[Day Name]]="Sat",shipments9[[#This Row],[Day Name]]="Sun"),"Weekend","Weekday")</f>
        <v>Weekday</v>
      </c>
      <c r="H5070">
        <v>4394.25</v>
      </c>
      <c r="I5070">
        <v>339</v>
      </c>
      <c r="J5070" t="s">
        <v>172</v>
      </c>
      <c r="K5070" t="s">
        <v>8151</v>
      </c>
      <c r="L5070" t="s">
        <v>8160</v>
      </c>
      <c r="M5070">
        <v>7</v>
      </c>
      <c r="N5070" t="s">
        <v>8161</v>
      </c>
      <c r="O5070" s="4">
        <f>INDEX(products[Cost_per_box], MATCH(shipments9[[#This Row],[PID]], products[PID], 0))</f>
        <v>8.2200000000000006</v>
      </c>
      <c r="P5070" s="4">
        <f>shipments9[[#This Row],[Boxes]]*shipments9[[#This Row],[Cost Per Box]]</f>
        <v>2786.5800000000004</v>
      </c>
      <c r="Q5070" s="4">
        <f>shipments9[[#This Row],[Amount]] -shipments9[[#This Row],[total cost]]</f>
        <v>1607.6699999999996</v>
      </c>
      <c r="R5070" s="4" t="str">
        <f>IF(shipments9[[#This Row],[Gross Profit]]&lt;0,"Loss","Profit")</f>
        <v>Profit</v>
      </c>
      <c r="S5070" s="9">
        <f>shipments9[[#This Row],[Gross Profit]]/shipments9[[#This Row],[Amount]]</f>
        <v>0.36585765488991284</v>
      </c>
      <c r="T5070" s="11">
        <f>shipments9[[#This Row],[Amount]]/shipments9[[#This Row],[Boxes]]</f>
        <v>12.962389380530974</v>
      </c>
    </row>
    <row r="5071" spans="1:20" hidden="1" x14ac:dyDescent="0.25">
      <c r="A5071" t="s">
        <v>5268</v>
      </c>
      <c r="B5071" t="s">
        <v>55</v>
      </c>
      <c r="C5071" t="s">
        <v>151</v>
      </c>
      <c r="D5071" t="s">
        <v>28</v>
      </c>
      <c r="E5071" s="1">
        <v>45233</v>
      </c>
      <c r="F5071" s="1" t="str">
        <f>TEXT(shipments9[[#This Row],[Shipdate]],"ddd")</f>
        <v>Fri</v>
      </c>
      <c r="G5071" s="1" t="str">
        <f>IF(OR(shipments9[[#This Row],[Day Name]]="Sat",shipments9[[#This Row],[Day Name]]="Sun"),"Weekend","Weekday")</f>
        <v>Weekday</v>
      </c>
      <c r="H5071">
        <v>3215.25</v>
      </c>
      <c r="I5071">
        <v>179</v>
      </c>
      <c r="J5071" t="s">
        <v>172</v>
      </c>
      <c r="K5071" t="s">
        <v>8151</v>
      </c>
      <c r="L5071" t="s">
        <v>8152</v>
      </c>
      <c r="M5071">
        <v>11</v>
      </c>
      <c r="N5071" t="s">
        <v>8165</v>
      </c>
      <c r="O5071" s="4">
        <f>INDEX(products[Cost_per_box], MATCH(shipments9[[#This Row],[PID]], products[PID], 0))</f>
        <v>12.41</v>
      </c>
      <c r="P5071" s="4">
        <f>shipments9[[#This Row],[Boxes]]*shipments9[[#This Row],[Cost Per Box]]</f>
        <v>2221.39</v>
      </c>
      <c r="Q5071" s="4">
        <f>shipments9[[#This Row],[Amount]] -shipments9[[#This Row],[total cost]]</f>
        <v>993.86000000000013</v>
      </c>
      <c r="R5071" s="4" t="str">
        <f>IF(shipments9[[#This Row],[Gross Profit]]&lt;0,"Loss","Profit")</f>
        <v>Profit</v>
      </c>
      <c r="S5071" s="9">
        <f>shipments9[[#This Row],[Gross Profit]]/shipments9[[#This Row],[Amount]]</f>
        <v>0.30910815644195633</v>
      </c>
      <c r="T5071" s="11">
        <f>shipments9[[#This Row],[Amount]]/shipments9[[#This Row],[Boxes]]</f>
        <v>17.962290502793294</v>
      </c>
    </row>
    <row r="5072" spans="1:20" hidden="1" x14ac:dyDescent="0.25">
      <c r="A5072" t="s">
        <v>5269</v>
      </c>
      <c r="B5072" t="s">
        <v>55</v>
      </c>
      <c r="C5072" t="s">
        <v>151</v>
      </c>
      <c r="D5072" t="s">
        <v>28</v>
      </c>
      <c r="E5072" s="1">
        <v>45461</v>
      </c>
      <c r="F5072" s="1" t="str">
        <f>TEXT(shipments9[[#This Row],[Shipdate]],"ddd")</f>
        <v>Tue</v>
      </c>
      <c r="G5072" s="1" t="str">
        <f>IF(OR(shipments9[[#This Row],[Day Name]]="Sat",shipments9[[#This Row],[Day Name]]="Sun"),"Weekend","Weekday")</f>
        <v>Weekday</v>
      </c>
      <c r="H5072">
        <v>5125.5</v>
      </c>
      <c r="I5072">
        <v>302</v>
      </c>
      <c r="J5072" t="s">
        <v>172</v>
      </c>
      <c r="K5072" t="s">
        <v>8155</v>
      </c>
      <c r="L5072" t="s">
        <v>8154</v>
      </c>
      <c r="M5072">
        <v>6</v>
      </c>
      <c r="N5072" t="s">
        <v>8159</v>
      </c>
      <c r="O5072" s="4">
        <f>INDEX(products[Cost_per_box], MATCH(shipments9[[#This Row],[PID]], products[PID], 0))</f>
        <v>12.41</v>
      </c>
      <c r="P5072" s="4">
        <f>shipments9[[#This Row],[Boxes]]*shipments9[[#This Row],[Cost Per Box]]</f>
        <v>3747.82</v>
      </c>
      <c r="Q5072" s="4">
        <f>shipments9[[#This Row],[Amount]] -shipments9[[#This Row],[total cost]]</f>
        <v>1377.6799999999998</v>
      </c>
      <c r="R5072" s="4" t="str">
        <f>IF(shipments9[[#This Row],[Gross Profit]]&lt;0,"Loss","Profit")</f>
        <v>Profit</v>
      </c>
      <c r="S5072" s="9">
        <f>shipments9[[#This Row],[Gross Profit]]/shipments9[[#This Row],[Amount]]</f>
        <v>0.26878938640132666</v>
      </c>
      <c r="T5072" s="11">
        <f>shipments9[[#This Row],[Amount]]/shipments9[[#This Row],[Boxes]]</f>
        <v>16.971854304635762</v>
      </c>
    </row>
    <row r="5073" spans="1:20" hidden="1" x14ac:dyDescent="0.25">
      <c r="A5073" t="s">
        <v>5270</v>
      </c>
      <c r="B5073" t="s">
        <v>55</v>
      </c>
      <c r="C5073" t="s">
        <v>153</v>
      </c>
      <c r="D5073" t="s">
        <v>28</v>
      </c>
      <c r="E5073" s="1">
        <v>45436</v>
      </c>
      <c r="F5073" s="1" t="str">
        <f>TEXT(shipments9[[#This Row],[Shipdate]],"ddd")</f>
        <v>Fri</v>
      </c>
      <c r="G5073" s="1" t="str">
        <f>IF(OR(shipments9[[#This Row],[Day Name]]="Sat",shipments9[[#This Row],[Day Name]]="Sun"),"Weekend","Weekday")</f>
        <v>Weekday</v>
      </c>
      <c r="H5073">
        <v>6185.25</v>
      </c>
      <c r="I5073">
        <v>387</v>
      </c>
      <c r="J5073" t="s">
        <v>172</v>
      </c>
      <c r="K5073" t="s">
        <v>8155</v>
      </c>
      <c r="L5073" t="s">
        <v>8154</v>
      </c>
      <c r="M5073">
        <v>5</v>
      </c>
      <c r="N5073" t="s">
        <v>201</v>
      </c>
      <c r="O5073" s="4">
        <f>INDEX(products[Cost_per_box], MATCH(shipments9[[#This Row],[PID]], products[PID], 0))</f>
        <v>9.57</v>
      </c>
      <c r="P5073" s="4">
        <f>shipments9[[#This Row],[Boxes]]*shipments9[[#This Row],[Cost Per Box]]</f>
        <v>3703.59</v>
      </c>
      <c r="Q5073" s="4">
        <f>shipments9[[#This Row],[Amount]] -shipments9[[#This Row],[total cost]]</f>
        <v>2481.66</v>
      </c>
      <c r="R5073" s="4" t="str">
        <f>IF(shipments9[[#This Row],[Gross Profit]]&lt;0,"Loss","Profit")</f>
        <v>Profit</v>
      </c>
      <c r="S5073" s="9">
        <f>shipments9[[#This Row],[Gross Profit]]/shipments9[[#This Row],[Amount]]</f>
        <v>0.40122226264096034</v>
      </c>
      <c r="T5073" s="11">
        <f>shipments9[[#This Row],[Amount]]/shipments9[[#This Row],[Boxes]]</f>
        <v>15.982558139534884</v>
      </c>
    </row>
    <row r="5074" spans="1:20" hidden="1" x14ac:dyDescent="0.25">
      <c r="A5074" t="s">
        <v>5271</v>
      </c>
      <c r="B5074" t="s">
        <v>55</v>
      </c>
      <c r="C5074" t="s">
        <v>159</v>
      </c>
      <c r="D5074" t="s">
        <v>28</v>
      </c>
      <c r="E5074" s="1">
        <v>45281</v>
      </c>
      <c r="F5074" s="1" t="str">
        <f>TEXT(shipments9[[#This Row],[Shipdate]],"ddd")</f>
        <v>Thu</v>
      </c>
      <c r="G5074" s="1" t="str">
        <f>IF(OR(shipments9[[#This Row],[Day Name]]="Sat",shipments9[[#This Row],[Day Name]]="Sun"),"Weekend","Weekday")</f>
        <v>Weekday</v>
      </c>
      <c r="H5074">
        <v>6801.75</v>
      </c>
      <c r="I5074">
        <v>273</v>
      </c>
      <c r="J5074" t="s">
        <v>172</v>
      </c>
      <c r="K5074" t="s">
        <v>8151</v>
      </c>
      <c r="L5074" t="s">
        <v>8152</v>
      </c>
      <c r="M5074">
        <v>12</v>
      </c>
      <c r="N5074" t="s">
        <v>8166</v>
      </c>
      <c r="O5074" s="4">
        <f>INDEX(products[Cost_per_box], MATCH(shipments9[[#This Row],[PID]], products[PID], 0))</f>
        <v>5.04</v>
      </c>
      <c r="P5074" s="4">
        <f>shipments9[[#This Row],[Boxes]]*shipments9[[#This Row],[Cost Per Box]]</f>
        <v>1375.92</v>
      </c>
      <c r="Q5074" s="4">
        <f>shipments9[[#This Row],[Amount]] -shipments9[[#This Row],[total cost]]</f>
        <v>5425.83</v>
      </c>
      <c r="R5074" s="4" t="str">
        <f>IF(shipments9[[#This Row],[Gross Profit]]&lt;0,"Loss","Profit")</f>
        <v>Profit</v>
      </c>
      <c r="S5074" s="9">
        <f>shipments9[[#This Row],[Gross Profit]]/shipments9[[#This Row],[Amount]]</f>
        <v>0.79771088322858086</v>
      </c>
      <c r="T5074" s="11">
        <f>shipments9[[#This Row],[Amount]]/shipments9[[#This Row],[Boxes]]</f>
        <v>24.914835164835164</v>
      </c>
    </row>
    <row r="5075" spans="1:20" hidden="1" x14ac:dyDescent="0.25">
      <c r="A5075" t="s">
        <v>5272</v>
      </c>
      <c r="B5075" t="s">
        <v>55</v>
      </c>
      <c r="C5075" t="s">
        <v>161</v>
      </c>
      <c r="D5075" t="s">
        <v>28</v>
      </c>
      <c r="E5075" s="1">
        <v>45135</v>
      </c>
      <c r="F5075" s="1" t="str">
        <f>TEXT(shipments9[[#This Row],[Shipdate]],"ddd")</f>
        <v>Fri</v>
      </c>
      <c r="G5075" s="1" t="str">
        <f>IF(OR(shipments9[[#This Row],[Day Name]]="Sat",shipments9[[#This Row],[Day Name]]="Sun"),"Weekend","Weekday")</f>
        <v>Weekday</v>
      </c>
      <c r="H5075">
        <v>12514.5</v>
      </c>
      <c r="I5075">
        <v>1043</v>
      </c>
      <c r="J5075" t="s">
        <v>172</v>
      </c>
      <c r="K5075" t="s">
        <v>8151</v>
      </c>
      <c r="L5075" t="s">
        <v>8160</v>
      </c>
      <c r="M5075">
        <v>7</v>
      </c>
      <c r="N5075" t="s">
        <v>8161</v>
      </c>
      <c r="O5075" s="4">
        <f>INDEX(products[Cost_per_box], MATCH(shipments9[[#This Row],[PID]], products[PID], 0))</f>
        <v>2.76</v>
      </c>
      <c r="P5075" s="4">
        <f>shipments9[[#This Row],[Boxes]]*shipments9[[#This Row],[Cost Per Box]]</f>
        <v>2878.68</v>
      </c>
      <c r="Q5075" s="4">
        <f>shipments9[[#This Row],[Amount]] -shipments9[[#This Row],[total cost]]</f>
        <v>9635.82</v>
      </c>
      <c r="R5075" s="4" t="str">
        <f>IF(shipments9[[#This Row],[Gross Profit]]&lt;0,"Loss","Profit")</f>
        <v>Profit</v>
      </c>
      <c r="S5075" s="9">
        <f>shipments9[[#This Row],[Gross Profit]]/shipments9[[#This Row],[Amount]]</f>
        <v>0.76997243197890441</v>
      </c>
      <c r="T5075" s="11">
        <f>shipments9[[#This Row],[Amount]]/shipments9[[#This Row],[Boxes]]</f>
        <v>11.99856184084372</v>
      </c>
    </row>
    <row r="5076" spans="1:20" hidden="1" x14ac:dyDescent="0.25">
      <c r="A5076" t="s">
        <v>5273</v>
      </c>
      <c r="B5076" t="s">
        <v>55</v>
      </c>
      <c r="C5076" t="s">
        <v>126</v>
      </c>
      <c r="D5076" t="s">
        <v>28</v>
      </c>
      <c r="E5076" s="1">
        <v>45110</v>
      </c>
      <c r="F5076" s="1" t="str">
        <f>TEXT(shipments9[[#This Row],[Shipdate]],"ddd")</f>
        <v>Mon</v>
      </c>
      <c r="G5076" s="1" t="str">
        <f>IF(OR(shipments9[[#This Row],[Day Name]]="Sat",shipments9[[#This Row],[Day Name]]="Sun"),"Weekend","Weekday")</f>
        <v>Weekday</v>
      </c>
      <c r="H5076">
        <v>3735</v>
      </c>
      <c r="I5076">
        <v>374</v>
      </c>
      <c r="J5076" t="s">
        <v>172</v>
      </c>
      <c r="K5076" t="s">
        <v>8151</v>
      </c>
      <c r="L5076" t="s">
        <v>8160</v>
      </c>
      <c r="M5076">
        <v>7</v>
      </c>
      <c r="N5076" t="s">
        <v>8161</v>
      </c>
      <c r="O5076" s="4">
        <f>INDEX(products[Cost_per_box], MATCH(shipments9[[#This Row],[PID]], products[PID], 0))</f>
        <v>5.15</v>
      </c>
      <c r="P5076" s="4">
        <f>shipments9[[#This Row],[Boxes]]*shipments9[[#This Row],[Cost Per Box]]</f>
        <v>1926.1000000000001</v>
      </c>
      <c r="Q5076" s="4">
        <f>shipments9[[#This Row],[Amount]] -shipments9[[#This Row],[total cost]]</f>
        <v>1808.8999999999999</v>
      </c>
      <c r="R5076" s="4" t="str">
        <f>IF(shipments9[[#This Row],[Gross Profit]]&lt;0,"Loss","Profit")</f>
        <v>Profit</v>
      </c>
      <c r="S5076" s="9">
        <f>shipments9[[#This Row],[Gross Profit]]/shipments9[[#This Row],[Amount]]</f>
        <v>0.48431057563587682</v>
      </c>
      <c r="T5076" s="11">
        <f>shipments9[[#This Row],[Amount]]/shipments9[[#This Row],[Boxes]]</f>
        <v>9.9866310160427805</v>
      </c>
    </row>
    <row r="5077" spans="1:20" hidden="1" x14ac:dyDescent="0.25">
      <c r="A5077" t="s">
        <v>5274</v>
      </c>
      <c r="B5077" t="s">
        <v>55</v>
      </c>
      <c r="C5077" t="s">
        <v>128</v>
      </c>
      <c r="D5077" t="s">
        <v>28</v>
      </c>
      <c r="E5077" s="1">
        <v>45092</v>
      </c>
      <c r="F5077" s="1" t="str">
        <f>TEXT(shipments9[[#This Row],[Shipdate]],"ddd")</f>
        <v>Thu</v>
      </c>
      <c r="G5077" s="1" t="str">
        <f>IF(OR(shipments9[[#This Row],[Day Name]]="Sat",shipments9[[#This Row],[Day Name]]="Sun"),"Weekend","Weekday")</f>
        <v>Weekday</v>
      </c>
      <c r="H5077">
        <v>6995.25</v>
      </c>
      <c r="I5077">
        <v>1000</v>
      </c>
      <c r="J5077" t="s">
        <v>172</v>
      </c>
      <c r="K5077" t="s">
        <v>8151</v>
      </c>
      <c r="L5077" t="s">
        <v>8154</v>
      </c>
      <c r="M5077">
        <v>6</v>
      </c>
      <c r="N5077" t="s">
        <v>8159</v>
      </c>
      <c r="O5077" s="4">
        <f>INDEX(products[Cost_per_box], MATCH(shipments9[[#This Row],[PID]], products[PID], 0))</f>
        <v>3.85</v>
      </c>
      <c r="P5077" s="4">
        <f>shipments9[[#This Row],[Boxes]]*shipments9[[#This Row],[Cost Per Box]]</f>
        <v>3850</v>
      </c>
      <c r="Q5077" s="4">
        <f>shipments9[[#This Row],[Amount]] -shipments9[[#This Row],[total cost]]</f>
        <v>3145.25</v>
      </c>
      <c r="R5077" s="4" t="str">
        <f>IF(shipments9[[#This Row],[Gross Profit]]&lt;0,"Loss","Profit")</f>
        <v>Profit</v>
      </c>
      <c r="S5077" s="9">
        <f>shipments9[[#This Row],[Gross Profit]]/shipments9[[#This Row],[Amount]]</f>
        <v>0.44962653228976807</v>
      </c>
      <c r="T5077" s="11">
        <f>shipments9[[#This Row],[Amount]]/shipments9[[#This Row],[Boxes]]</f>
        <v>6.9952500000000004</v>
      </c>
    </row>
    <row r="5078" spans="1:20" hidden="1" x14ac:dyDescent="0.25">
      <c r="A5078" t="s">
        <v>5275</v>
      </c>
      <c r="B5078" t="s">
        <v>55</v>
      </c>
      <c r="C5078" t="s">
        <v>130</v>
      </c>
      <c r="D5078" t="s">
        <v>28</v>
      </c>
      <c r="E5078" s="1">
        <v>45439</v>
      </c>
      <c r="F5078" s="1" t="str">
        <f>TEXT(shipments9[[#This Row],[Shipdate]],"ddd")</f>
        <v>Mon</v>
      </c>
      <c r="G5078" s="1" t="str">
        <f>IF(OR(shipments9[[#This Row],[Day Name]]="Sat",shipments9[[#This Row],[Day Name]]="Sun"),"Weekend","Weekday")</f>
        <v>Weekday</v>
      </c>
      <c r="H5078">
        <v>8561.25</v>
      </c>
      <c r="I5078">
        <v>952</v>
      </c>
      <c r="J5078" t="s">
        <v>172</v>
      </c>
      <c r="K5078" t="s">
        <v>8155</v>
      </c>
      <c r="L5078" t="s">
        <v>8154</v>
      </c>
      <c r="M5078">
        <v>5</v>
      </c>
      <c r="N5078" t="s">
        <v>201</v>
      </c>
      <c r="O5078" s="4">
        <f>INDEX(products[Cost_per_box], MATCH(shipments9[[#This Row],[PID]], products[PID], 0))</f>
        <v>5.72</v>
      </c>
      <c r="P5078" s="4">
        <f>shipments9[[#This Row],[Boxes]]*shipments9[[#This Row],[Cost Per Box]]</f>
        <v>5445.44</v>
      </c>
      <c r="Q5078" s="4">
        <f>shipments9[[#This Row],[Amount]] -shipments9[[#This Row],[total cost]]</f>
        <v>3115.8100000000004</v>
      </c>
      <c r="R5078" s="4" t="str">
        <f>IF(shipments9[[#This Row],[Gross Profit]]&lt;0,"Loss","Profit")</f>
        <v>Profit</v>
      </c>
      <c r="S5078" s="9">
        <f>shipments9[[#This Row],[Gross Profit]]/shipments9[[#This Row],[Amount]]</f>
        <v>0.36394334939407219</v>
      </c>
      <c r="T5078" s="11">
        <f>shipments9[[#This Row],[Amount]]/shipments9[[#This Row],[Boxes]]</f>
        <v>8.9929096638655466</v>
      </c>
    </row>
    <row r="5079" spans="1:20" hidden="1" x14ac:dyDescent="0.25">
      <c r="A5079" t="s">
        <v>5276</v>
      </c>
      <c r="B5079" t="s">
        <v>55</v>
      </c>
      <c r="C5079" t="s">
        <v>141</v>
      </c>
      <c r="D5079" t="s">
        <v>28</v>
      </c>
      <c r="E5079" s="1">
        <v>44985</v>
      </c>
      <c r="F5079" s="1" t="str">
        <f>TEXT(shipments9[[#This Row],[Shipdate]],"ddd")</f>
        <v>Tue</v>
      </c>
      <c r="G5079" s="1" t="str">
        <f>IF(OR(shipments9[[#This Row],[Day Name]]="Sat",shipments9[[#This Row],[Day Name]]="Sun"),"Weekend","Weekday")</f>
        <v>Weekday</v>
      </c>
      <c r="H5079">
        <v>4189.5</v>
      </c>
      <c r="I5079">
        <v>300</v>
      </c>
      <c r="J5079" t="s">
        <v>172</v>
      </c>
      <c r="K5079" t="s">
        <v>8151</v>
      </c>
      <c r="L5079" t="s">
        <v>8156</v>
      </c>
      <c r="M5079">
        <v>2</v>
      </c>
      <c r="N5079" t="s">
        <v>8157</v>
      </c>
      <c r="O5079" s="4">
        <f>INDEX(products[Cost_per_box], MATCH(shipments9[[#This Row],[PID]], products[PID], 0))</f>
        <v>8.2200000000000006</v>
      </c>
      <c r="P5079" s="4">
        <f>shipments9[[#This Row],[Boxes]]*shipments9[[#This Row],[Cost Per Box]]</f>
        <v>2466</v>
      </c>
      <c r="Q5079" s="4">
        <f>shipments9[[#This Row],[Amount]] -shipments9[[#This Row],[total cost]]</f>
        <v>1723.5</v>
      </c>
      <c r="R5079" s="4" t="str">
        <f>IF(shipments9[[#This Row],[Gross Profit]]&lt;0,"Loss","Profit")</f>
        <v>Profit</v>
      </c>
      <c r="S5079" s="9">
        <f>shipments9[[#This Row],[Gross Profit]]/shipments9[[#This Row],[Amount]]</f>
        <v>0.41138560687432868</v>
      </c>
      <c r="T5079" s="11">
        <f>shipments9[[#This Row],[Amount]]/shipments9[[#This Row],[Boxes]]</f>
        <v>13.965</v>
      </c>
    </row>
    <row r="5080" spans="1:20" hidden="1" x14ac:dyDescent="0.25">
      <c r="A5080" t="s">
        <v>5277</v>
      </c>
      <c r="B5080" t="s">
        <v>55</v>
      </c>
      <c r="C5080" t="s">
        <v>145</v>
      </c>
      <c r="D5080" t="s">
        <v>28</v>
      </c>
      <c r="E5080" s="1">
        <v>45331</v>
      </c>
      <c r="F5080" s="1" t="str">
        <f>TEXT(shipments9[[#This Row],[Shipdate]],"ddd")</f>
        <v>Fri</v>
      </c>
      <c r="G5080" s="1" t="str">
        <f>IF(OR(shipments9[[#This Row],[Day Name]]="Sat",shipments9[[#This Row],[Day Name]]="Sun"),"Weekend","Weekday")</f>
        <v>Weekday</v>
      </c>
      <c r="H5080">
        <v>11862</v>
      </c>
      <c r="I5080">
        <v>698</v>
      </c>
      <c r="J5080" t="s">
        <v>172</v>
      </c>
      <c r="K5080" t="s">
        <v>8155</v>
      </c>
      <c r="L5080" t="s">
        <v>8156</v>
      </c>
      <c r="M5080">
        <v>2</v>
      </c>
      <c r="N5080" t="s">
        <v>8157</v>
      </c>
      <c r="O5080" s="4">
        <f>INDEX(products[Cost_per_box], MATCH(shipments9[[#This Row],[PID]], products[PID], 0))</f>
        <v>4.74</v>
      </c>
      <c r="P5080" s="4">
        <f>shipments9[[#This Row],[Boxes]]*shipments9[[#This Row],[Cost Per Box]]</f>
        <v>3308.52</v>
      </c>
      <c r="Q5080" s="4">
        <f>shipments9[[#This Row],[Amount]] -shipments9[[#This Row],[total cost]]</f>
        <v>8553.48</v>
      </c>
      <c r="R5080" s="4" t="str">
        <f>IF(shipments9[[#This Row],[Gross Profit]]&lt;0,"Loss","Profit")</f>
        <v>Profit</v>
      </c>
      <c r="S5080" s="9">
        <f>shipments9[[#This Row],[Gross Profit]]/shipments9[[#This Row],[Amount]]</f>
        <v>0.72108244815376832</v>
      </c>
      <c r="T5080" s="11">
        <f>shipments9[[#This Row],[Amount]]/shipments9[[#This Row],[Boxes]]</f>
        <v>16.994269340974213</v>
      </c>
    </row>
    <row r="5081" spans="1:20" x14ac:dyDescent="0.25">
      <c r="A5081" t="s">
        <v>5278</v>
      </c>
      <c r="B5081" t="s">
        <v>55</v>
      </c>
      <c r="C5081" t="s">
        <v>147</v>
      </c>
      <c r="D5081" t="s">
        <v>28</v>
      </c>
      <c r="E5081" s="1">
        <v>44974</v>
      </c>
      <c r="F5081" s="1" t="str">
        <f>TEXT(shipments9[[#This Row],[Shipdate]],"ddd")</f>
        <v>Fri</v>
      </c>
      <c r="G5081" s="1" t="str">
        <f>IF(OR(shipments9[[#This Row],[Day Name]]="Sat",shipments9[[#This Row],[Day Name]]="Sun"),"Weekend","Weekday")</f>
        <v>Weekday</v>
      </c>
      <c r="H5081">
        <v>1896.75</v>
      </c>
      <c r="I5081">
        <v>271</v>
      </c>
      <c r="J5081" t="s">
        <v>172</v>
      </c>
      <c r="K5081" t="s">
        <v>8151</v>
      </c>
      <c r="L5081" t="s">
        <v>8156</v>
      </c>
      <c r="M5081">
        <v>2</v>
      </c>
      <c r="N5081" t="s">
        <v>8157</v>
      </c>
      <c r="O5081" s="4">
        <f>INDEX(products[Cost_per_box], MATCH(shipments9[[#This Row],[PID]], products[PID], 0))</f>
        <v>10.51</v>
      </c>
      <c r="P5081" s="4">
        <f>shipments9[[#This Row],[Boxes]]*shipments9[[#This Row],[Cost Per Box]]</f>
        <v>2848.21</v>
      </c>
      <c r="Q5081" s="4">
        <f>shipments9[[#This Row],[Amount]] -shipments9[[#This Row],[total cost]]</f>
        <v>-951.46</v>
      </c>
      <c r="R5081" s="4" t="str">
        <f>IF(shipments9[[#This Row],[Gross Profit]]&lt;0,"Loss","Profit")</f>
        <v>Loss</v>
      </c>
      <c r="S5081" s="9">
        <f>shipments9[[#This Row],[Gross Profit]]/shipments9[[#This Row],[Amount]]</f>
        <v>-0.50162646632397523</v>
      </c>
      <c r="T5081" s="11">
        <f>shipments9[[#This Row],[Amount]]/shipments9[[#This Row],[Boxes]]</f>
        <v>6.9990774907749076</v>
      </c>
    </row>
    <row r="5082" spans="1:20" x14ac:dyDescent="0.25">
      <c r="A5082" t="s">
        <v>5279</v>
      </c>
      <c r="B5082" t="s">
        <v>55</v>
      </c>
      <c r="C5082" t="s">
        <v>147</v>
      </c>
      <c r="D5082" t="s">
        <v>28</v>
      </c>
      <c r="E5082" s="1">
        <v>45237</v>
      </c>
      <c r="F5082" s="1" t="str">
        <f>TEXT(shipments9[[#This Row],[Shipdate]],"ddd")</f>
        <v>Tue</v>
      </c>
      <c r="G5082" s="1" t="str">
        <f>IF(OR(shipments9[[#This Row],[Day Name]]="Sat",shipments9[[#This Row],[Day Name]]="Sun"),"Weekend","Weekday")</f>
        <v>Weekday</v>
      </c>
      <c r="H5082">
        <v>7557.75</v>
      </c>
      <c r="I5082">
        <v>945</v>
      </c>
      <c r="J5082" t="s">
        <v>172</v>
      </c>
      <c r="K5082" t="s">
        <v>8151</v>
      </c>
      <c r="L5082" t="s">
        <v>8152</v>
      </c>
      <c r="M5082">
        <v>11</v>
      </c>
      <c r="N5082" t="s">
        <v>8165</v>
      </c>
      <c r="O5082" s="4">
        <f>INDEX(products[Cost_per_box], MATCH(shipments9[[#This Row],[PID]], products[PID], 0))</f>
        <v>10.51</v>
      </c>
      <c r="P5082" s="4">
        <f>shipments9[[#This Row],[Boxes]]*shipments9[[#This Row],[Cost Per Box]]</f>
        <v>9931.9499999999989</v>
      </c>
      <c r="Q5082" s="4">
        <f>shipments9[[#This Row],[Amount]] -shipments9[[#This Row],[total cost]]</f>
        <v>-2374.1999999999989</v>
      </c>
      <c r="R5082" s="4" t="str">
        <f>IF(shipments9[[#This Row],[Gross Profit]]&lt;0,"Loss","Profit")</f>
        <v>Loss</v>
      </c>
      <c r="S5082" s="9">
        <f>shipments9[[#This Row],[Gross Profit]]/shipments9[[#This Row],[Amount]]</f>
        <v>-0.31414111342661494</v>
      </c>
      <c r="T5082" s="11">
        <f>shipments9[[#This Row],[Amount]]/shipments9[[#This Row],[Boxes]]</f>
        <v>7.9976190476190476</v>
      </c>
    </row>
    <row r="5083" spans="1:20" hidden="1" x14ac:dyDescent="0.25">
      <c r="A5083" t="s">
        <v>5280</v>
      </c>
      <c r="B5083" t="s">
        <v>55</v>
      </c>
      <c r="C5083" t="s">
        <v>153</v>
      </c>
      <c r="D5083" t="s">
        <v>28</v>
      </c>
      <c r="E5083" s="1">
        <v>45271</v>
      </c>
      <c r="F5083" s="1" t="str">
        <f>TEXT(shipments9[[#This Row],[Shipdate]],"ddd")</f>
        <v>Mon</v>
      </c>
      <c r="G5083" s="1" t="str">
        <f>IF(OR(shipments9[[#This Row],[Day Name]]="Sat",shipments9[[#This Row],[Day Name]]="Sun"),"Weekend","Weekday")</f>
        <v>Weekday</v>
      </c>
      <c r="H5083">
        <v>12903.75</v>
      </c>
      <c r="I5083">
        <v>922</v>
      </c>
      <c r="J5083" t="s">
        <v>172</v>
      </c>
      <c r="K5083" t="s">
        <v>8151</v>
      </c>
      <c r="L5083" t="s">
        <v>8152</v>
      </c>
      <c r="M5083">
        <v>12</v>
      </c>
      <c r="N5083" t="s">
        <v>8166</v>
      </c>
      <c r="O5083" s="4">
        <f>INDEX(products[Cost_per_box], MATCH(shipments9[[#This Row],[PID]], products[PID], 0))</f>
        <v>9.57</v>
      </c>
      <c r="P5083" s="4">
        <f>shipments9[[#This Row],[Boxes]]*shipments9[[#This Row],[Cost Per Box]]</f>
        <v>8823.5400000000009</v>
      </c>
      <c r="Q5083" s="4">
        <f>shipments9[[#This Row],[Amount]] -shipments9[[#This Row],[total cost]]</f>
        <v>4080.2099999999991</v>
      </c>
      <c r="R5083" s="4" t="str">
        <f>IF(shipments9[[#This Row],[Gross Profit]]&lt;0,"Loss","Profit")</f>
        <v>Profit</v>
      </c>
      <c r="S5083" s="9">
        <f>shipments9[[#This Row],[Gross Profit]]/shipments9[[#This Row],[Amount]]</f>
        <v>0.31620342923568723</v>
      </c>
      <c r="T5083" s="11">
        <f>shipments9[[#This Row],[Amount]]/shipments9[[#This Row],[Boxes]]</f>
        <v>13.995390455531453</v>
      </c>
    </row>
    <row r="5084" spans="1:20" hidden="1" x14ac:dyDescent="0.25">
      <c r="A5084" t="s">
        <v>5281</v>
      </c>
      <c r="B5084" t="s">
        <v>55</v>
      </c>
      <c r="C5084" t="s">
        <v>161</v>
      </c>
      <c r="D5084" t="s">
        <v>28</v>
      </c>
      <c r="E5084" s="1">
        <v>45455</v>
      </c>
      <c r="F5084" s="1" t="str">
        <f>TEXT(shipments9[[#This Row],[Shipdate]],"ddd")</f>
        <v>Wed</v>
      </c>
      <c r="G5084" s="1" t="str">
        <f>IF(OR(shipments9[[#This Row],[Day Name]]="Sat",shipments9[[#This Row],[Day Name]]="Sun"),"Weekend","Weekday")</f>
        <v>Weekday</v>
      </c>
      <c r="H5084">
        <v>17599.5</v>
      </c>
      <c r="I5084">
        <v>1467</v>
      </c>
      <c r="J5084" t="s">
        <v>172</v>
      </c>
      <c r="K5084" t="s">
        <v>8155</v>
      </c>
      <c r="L5084" t="s">
        <v>8154</v>
      </c>
      <c r="M5084">
        <v>6</v>
      </c>
      <c r="N5084" t="s">
        <v>8159</v>
      </c>
      <c r="O5084" s="4">
        <f>INDEX(products[Cost_per_box], MATCH(shipments9[[#This Row],[PID]], products[PID], 0))</f>
        <v>2.76</v>
      </c>
      <c r="P5084" s="4">
        <f>shipments9[[#This Row],[Boxes]]*shipments9[[#This Row],[Cost Per Box]]</f>
        <v>4048.9199999999996</v>
      </c>
      <c r="Q5084" s="4">
        <f>shipments9[[#This Row],[Amount]] -shipments9[[#This Row],[total cost]]</f>
        <v>13550.58</v>
      </c>
      <c r="R5084" s="4" t="str">
        <f>IF(shipments9[[#This Row],[Gross Profit]]&lt;0,"Loss","Profit")</f>
        <v>Profit</v>
      </c>
      <c r="S5084" s="9">
        <f>shipments9[[#This Row],[Gross Profit]]/shipments9[[#This Row],[Amount]]</f>
        <v>0.7699411915111225</v>
      </c>
      <c r="T5084" s="11">
        <f>shipments9[[#This Row],[Amount]]/shipments9[[#This Row],[Boxes]]</f>
        <v>11.996932515337424</v>
      </c>
    </row>
    <row r="5085" spans="1:20" hidden="1" x14ac:dyDescent="0.25">
      <c r="A5085" t="s">
        <v>5282</v>
      </c>
      <c r="B5085" t="s">
        <v>55</v>
      </c>
      <c r="C5085" t="s">
        <v>161</v>
      </c>
      <c r="D5085" t="s">
        <v>28</v>
      </c>
      <c r="E5085" s="1">
        <v>45072</v>
      </c>
      <c r="F5085" s="1" t="str">
        <f>TEXT(shipments9[[#This Row],[Shipdate]],"ddd")</f>
        <v>Fri</v>
      </c>
      <c r="G5085" s="1" t="str">
        <f>IF(OR(shipments9[[#This Row],[Day Name]]="Sat",shipments9[[#This Row],[Day Name]]="Sun"),"Weekend","Weekday")</f>
        <v>Weekday</v>
      </c>
      <c r="H5085">
        <v>12519</v>
      </c>
      <c r="I5085">
        <v>1044</v>
      </c>
      <c r="J5085" t="s">
        <v>172</v>
      </c>
      <c r="K5085" t="s">
        <v>8151</v>
      </c>
      <c r="L5085" t="s">
        <v>8154</v>
      </c>
      <c r="M5085">
        <v>5</v>
      </c>
      <c r="N5085" t="s">
        <v>201</v>
      </c>
      <c r="O5085" s="4">
        <f>INDEX(products[Cost_per_box], MATCH(shipments9[[#This Row],[PID]], products[PID], 0))</f>
        <v>2.76</v>
      </c>
      <c r="P5085" s="4">
        <f>shipments9[[#This Row],[Boxes]]*shipments9[[#This Row],[Cost Per Box]]</f>
        <v>2881.4399999999996</v>
      </c>
      <c r="Q5085" s="4">
        <f>shipments9[[#This Row],[Amount]] -shipments9[[#This Row],[total cost]]</f>
        <v>9637.5600000000013</v>
      </c>
      <c r="R5085" s="4" t="str">
        <f>IF(shipments9[[#This Row],[Gross Profit]]&lt;0,"Loss","Profit")</f>
        <v>Profit</v>
      </c>
      <c r="S5085" s="9">
        <f>shipments9[[#This Row],[Gross Profit]]/shipments9[[#This Row],[Amount]]</f>
        <v>0.76983465132997853</v>
      </c>
      <c r="T5085" s="11">
        <f>shipments9[[#This Row],[Amount]]/shipments9[[#This Row],[Boxes]]</f>
        <v>11.991379310344827</v>
      </c>
    </row>
    <row r="5086" spans="1:20" hidden="1" x14ac:dyDescent="0.25">
      <c r="A5086" t="s">
        <v>5283</v>
      </c>
      <c r="B5086" t="s">
        <v>55</v>
      </c>
      <c r="C5086" t="s">
        <v>163</v>
      </c>
      <c r="D5086" t="s">
        <v>28</v>
      </c>
      <c r="E5086" s="1">
        <v>45132</v>
      </c>
      <c r="F5086" s="1" t="str">
        <f>TEXT(shipments9[[#This Row],[Shipdate]],"ddd")</f>
        <v>Tue</v>
      </c>
      <c r="G5086" s="1" t="str">
        <f>IF(OR(shipments9[[#This Row],[Day Name]]="Sat",shipments9[[#This Row],[Day Name]]="Sun"),"Weekend","Weekday")</f>
        <v>Weekday</v>
      </c>
      <c r="H5086">
        <v>6999.75</v>
      </c>
      <c r="I5086">
        <v>875</v>
      </c>
      <c r="J5086" t="s">
        <v>172</v>
      </c>
      <c r="K5086" t="s">
        <v>8151</v>
      </c>
      <c r="L5086" t="s">
        <v>8160</v>
      </c>
      <c r="M5086">
        <v>7</v>
      </c>
      <c r="N5086" t="s">
        <v>8161</v>
      </c>
      <c r="O5086" s="4">
        <f>INDEX(products[Cost_per_box], MATCH(shipments9[[#This Row],[PID]], products[PID], 0))</f>
        <v>3.32</v>
      </c>
      <c r="P5086" s="4">
        <f>shipments9[[#This Row],[Boxes]]*shipments9[[#This Row],[Cost Per Box]]</f>
        <v>2905</v>
      </c>
      <c r="Q5086" s="4">
        <f>shipments9[[#This Row],[Amount]] -shipments9[[#This Row],[total cost]]</f>
        <v>4094.75</v>
      </c>
      <c r="R5086" s="4" t="str">
        <f>IF(shipments9[[#This Row],[Gross Profit]]&lt;0,"Loss","Profit")</f>
        <v>Profit</v>
      </c>
      <c r="S5086" s="9">
        <f>shipments9[[#This Row],[Gross Profit]]/shipments9[[#This Row],[Amount]]</f>
        <v>0.58498517804207295</v>
      </c>
      <c r="T5086" s="11">
        <f>shipments9[[#This Row],[Amount]]/shipments9[[#This Row],[Boxes]]</f>
        <v>7.999714285714286</v>
      </c>
    </row>
    <row r="5087" spans="1:20" hidden="1" x14ac:dyDescent="0.25">
      <c r="A5087" t="s">
        <v>5284</v>
      </c>
      <c r="B5087" t="s">
        <v>55</v>
      </c>
      <c r="C5087" t="s">
        <v>165</v>
      </c>
      <c r="D5087" t="s">
        <v>28</v>
      </c>
      <c r="E5087" s="1">
        <v>45128</v>
      </c>
      <c r="F5087" s="1" t="str">
        <f>TEXT(shipments9[[#This Row],[Shipdate]],"ddd")</f>
        <v>Fri</v>
      </c>
      <c r="G5087" s="1" t="str">
        <f>IF(OR(shipments9[[#This Row],[Day Name]]="Sat",shipments9[[#This Row],[Day Name]]="Sun"),"Weekend","Weekday")</f>
        <v>Weekday</v>
      </c>
      <c r="H5087">
        <v>11283.75</v>
      </c>
      <c r="I5087">
        <v>594</v>
      </c>
      <c r="J5087" t="s">
        <v>172</v>
      </c>
      <c r="K5087" t="s">
        <v>8151</v>
      </c>
      <c r="L5087" t="s">
        <v>8160</v>
      </c>
      <c r="M5087">
        <v>7</v>
      </c>
      <c r="N5087" t="s">
        <v>8161</v>
      </c>
      <c r="O5087" s="4">
        <f>INDEX(products[Cost_per_box], MATCH(shipments9[[#This Row],[PID]], products[PID], 0))</f>
        <v>2.65</v>
      </c>
      <c r="P5087" s="4">
        <f>shipments9[[#This Row],[Boxes]]*shipments9[[#This Row],[Cost Per Box]]</f>
        <v>1574.1</v>
      </c>
      <c r="Q5087" s="4">
        <f>shipments9[[#This Row],[Amount]] -shipments9[[#This Row],[total cost]]</f>
        <v>9709.65</v>
      </c>
      <c r="R5087" s="4" t="str">
        <f>IF(shipments9[[#This Row],[Gross Profit]]&lt;0,"Loss","Profit")</f>
        <v>Profit</v>
      </c>
      <c r="S5087" s="9">
        <f>shipments9[[#This Row],[Gross Profit]]/shipments9[[#This Row],[Amount]]</f>
        <v>0.86049850448654031</v>
      </c>
      <c r="T5087" s="11">
        <f>shipments9[[#This Row],[Amount]]/shipments9[[#This Row],[Boxes]]</f>
        <v>18.996212121212121</v>
      </c>
    </row>
    <row r="5088" spans="1:20" hidden="1" x14ac:dyDescent="0.25">
      <c r="A5088" t="s">
        <v>5285</v>
      </c>
      <c r="B5088" t="s">
        <v>55</v>
      </c>
      <c r="C5088" t="s">
        <v>165</v>
      </c>
      <c r="D5088" t="s">
        <v>28</v>
      </c>
      <c r="E5088" s="1">
        <v>45349</v>
      </c>
      <c r="F5088" s="1" t="str">
        <f>TEXT(shipments9[[#This Row],[Shipdate]],"ddd")</f>
        <v>Tue</v>
      </c>
      <c r="G5088" s="1" t="str">
        <f>IF(OR(shipments9[[#This Row],[Day Name]]="Sat",shipments9[[#This Row],[Day Name]]="Sun"),"Weekend","Weekday")</f>
        <v>Weekday</v>
      </c>
      <c r="H5088">
        <v>10593</v>
      </c>
      <c r="I5088">
        <v>505</v>
      </c>
      <c r="J5088" t="s">
        <v>172</v>
      </c>
      <c r="K5088" t="s">
        <v>8155</v>
      </c>
      <c r="L5088" t="s">
        <v>8156</v>
      </c>
      <c r="M5088">
        <v>2</v>
      </c>
      <c r="N5088" t="s">
        <v>8157</v>
      </c>
      <c r="O5088" s="4">
        <f>INDEX(products[Cost_per_box], MATCH(shipments9[[#This Row],[PID]], products[PID], 0))</f>
        <v>2.65</v>
      </c>
      <c r="P5088" s="4">
        <f>shipments9[[#This Row],[Boxes]]*shipments9[[#This Row],[Cost Per Box]]</f>
        <v>1338.25</v>
      </c>
      <c r="Q5088" s="4">
        <f>shipments9[[#This Row],[Amount]] -shipments9[[#This Row],[total cost]]</f>
        <v>9254.75</v>
      </c>
      <c r="R5088" s="4" t="str">
        <f>IF(shipments9[[#This Row],[Gross Profit]]&lt;0,"Loss","Profit")</f>
        <v>Profit</v>
      </c>
      <c r="S5088" s="9">
        <f>shipments9[[#This Row],[Gross Profit]]/shipments9[[#This Row],[Amount]]</f>
        <v>0.87366657226470312</v>
      </c>
      <c r="T5088" s="11">
        <f>shipments9[[#This Row],[Amount]]/shipments9[[#This Row],[Boxes]]</f>
        <v>20.976237623762376</v>
      </c>
    </row>
    <row r="5089" spans="1:20" hidden="1" x14ac:dyDescent="0.25">
      <c r="A5089" t="s">
        <v>5286</v>
      </c>
      <c r="B5089" t="s">
        <v>55</v>
      </c>
      <c r="C5089" t="s">
        <v>128</v>
      </c>
      <c r="D5089" t="s">
        <v>28</v>
      </c>
      <c r="E5089" s="1">
        <v>45036</v>
      </c>
      <c r="F5089" s="1" t="str">
        <f>TEXT(shipments9[[#This Row],[Shipdate]],"ddd")</f>
        <v>Thu</v>
      </c>
      <c r="G5089" s="1" t="str">
        <f>IF(OR(shipments9[[#This Row],[Day Name]]="Sat",shipments9[[#This Row],[Day Name]]="Sun"),"Weekend","Weekday")</f>
        <v>Weekday</v>
      </c>
      <c r="H5089">
        <v>3651.75</v>
      </c>
      <c r="I5089">
        <v>522</v>
      </c>
      <c r="J5089" t="s">
        <v>172</v>
      </c>
      <c r="K5089" t="s">
        <v>8151</v>
      </c>
      <c r="L5089" t="s">
        <v>8154</v>
      </c>
      <c r="M5089">
        <v>4</v>
      </c>
      <c r="N5089" t="s">
        <v>8158</v>
      </c>
      <c r="O5089" s="4">
        <f>INDEX(products[Cost_per_box], MATCH(shipments9[[#This Row],[PID]], products[PID], 0))</f>
        <v>3.85</v>
      </c>
      <c r="P5089" s="4">
        <f>shipments9[[#This Row],[Boxes]]*shipments9[[#This Row],[Cost Per Box]]</f>
        <v>2009.7</v>
      </c>
      <c r="Q5089" s="4">
        <f>shipments9[[#This Row],[Amount]] -shipments9[[#This Row],[total cost]]</f>
        <v>1642.05</v>
      </c>
      <c r="R5089" s="4" t="str">
        <f>IF(shipments9[[#This Row],[Gross Profit]]&lt;0,"Loss","Profit")</f>
        <v>Profit</v>
      </c>
      <c r="S5089" s="9">
        <f>shipments9[[#This Row],[Gross Profit]]/shipments9[[#This Row],[Amount]]</f>
        <v>0.44966112138016018</v>
      </c>
      <c r="T5089" s="11">
        <f>shipments9[[#This Row],[Amount]]/shipments9[[#This Row],[Boxes]]</f>
        <v>6.9956896551724137</v>
      </c>
    </row>
    <row r="5090" spans="1:20" hidden="1" x14ac:dyDescent="0.25">
      <c r="A5090" t="s">
        <v>5287</v>
      </c>
      <c r="B5090" t="s">
        <v>55</v>
      </c>
      <c r="C5090" t="s">
        <v>128</v>
      </c>
      <c r="D5090" t="s">
        <v>28</v>
      </c>
      <c r="E5090" s="1">
        <v>45126</v>
      </c>
      <c r="F5090" s="1" t="str">
        <f>TEXT(shipments9[[#This Row],[Shipdate]],"ddd")</f>
        <v>Wed</v>
      </c>
      <c r="G5090" s="1" t="str">
        <f>IF(OR(shipments9[[#This Row],[Day Name]]="Sat",shipments9[[#This Row],[Day Name]]="Sun"),"Weekend","Weekday")</f>
        <v>Weekday</v>
      </c>
      <c r="H5090">
        <v>9402.75</v>
      </c>
      <c r="I5090">
        <v>1045</v>
      </c>
      <c r="J5090" t="s">
        <v>172</v>
      </c>
      <c r="K5090" t="s">
        <v>8151</v>
      </c>
      <c r="L5090" t="s">
        <v>8160</v>
      </c>
      <c r="M5090">
        <v>7</v>
      </c>
      <c r="N5090" t="s">
        <v>8161</v>
      </c>
      <c r="O5090" s="4">
        <f>INDEX(products[Cost_per_box], MATCH(shipments9[[#This Row],[PID]], products[PID], 0))</f>
        <v>3.85</v>
      </c>
      <c r="P5090" s="4">
        <f>shipments9[[#This Row],[Boxes]]*shipments9[[#This Row],[Cost Per Box]]</f>
        <v>4023.25</v>
      </c>
      <c r="Q5090" s="4">
        <f>shipments9[[#This Row],[Amount]] -shipments9[[#This Row],[total cost]]</f>
        <v>5379.5</v>
      </c>
      <c r="R5090" s="4" t="str">
        <f>IF(shipments9[[#This Row],[Gross Profit]]&lt;0,"Loss","Profit")</f>
        <v>Profit</v>
      </c>
      <c r="S5090" s="9">
        <f>shipments9[[#This Row],[Gross Profit]]/shipments9[[#This Row],[Amount]]</f>
        <v>0.57211985855201941</v>
      </c>
      <c r="T5090" s="11">
        <f>shipments9[[#This Row],[Amount]]/shipments9[[#This Row],[Boxes]]</f>
        <v>8.9978468899521538</v>
      </c>
    </row>
    <row r="5091" spans="1:20" hidden="1" x14ac:dyDescent="0.25">
      <c r="A5091" t="s">
        <v>5288</v>
      </c>
      <c r="B5091" t="s">
        <v>55</v>
      </c>
      <c r="C5091" t="s">
        <v>132</v>
      </c>
      <c r="D5091" t="s">
        <v>28</v>
      </c>
      <c r="E5091" s="1">
        <v>44960</v>
      </c>
      <c r="F5091" s="1" t="str">
        <f>TEXT(shipments9[[#This Row],[Shipdate]],"ddd")</f>
        <v>Fri</v>
      </c>
      <c r="G5091" s="1" t="str">
        <f>IF(OR(shipments9[[#This Row],[Day Name]]="Sat",shipments9[[#This Row],[Day Name]]="Sun"),"Weekend","Weekday")</f>
        <v>Weekday</v>
      </c>
      <c r="H5091">
        <v>3510</v>
      </c>
      <c r="I5091">
        <v>135</v>
      </c>
      <c r="J5091" t="s">
        <v>172</v>
      </c>
      <c r="K5091" t="s">
        <v>8151</v>
      </c>
      <c r="L5091" t="s">
        <v>8156</v>
      </c>
      <c r="M5091">
        <v>2</v>
      </c>
      <c r="N5091" t="s">
        <v>8157</v>
      </c>
      <c r="O5091" s="4">
        <f>INDEX(products[Cost_per_box], MATCH(shipments9[[#This Row],[PID]], products[PID], 0))</f>
        <v>6.31</v>
      </c>
      <c r="P5091" s="4">
        <f>shipments9[[#This Row],[Boxes]]*shipments9[[#This Row],[Cost Per Box]]</f>
        <v>851.84999999999991</v>
      </c>
      <c r="Q5091" s="4">
        <f>shipments9[[#This Row],[Amount]] -shipments9[[#This Row],[total cost]]</f>
        <v>2658.15</v>
      </c>
      <c r="R5091" s="4" t="str">
        <f>IF(shipments9[[#This Row],[Gross Profit]]&lt;0,"Loss","Profit")</f>
        <v>Profit</v>
      </c>
      <c r="S5091" s="9">
        <f>shipments9[[#This Row],[Gross Profit]]/shipments9[[#This Row],[Amount]]</f>
        <v>0.75730769230769235</v>
      </c>
      <c r="T5091" s="11">
        <f>shipments9[[#This Row],[Amount]]/shipments9[[#This Row],[Boxes]]</f>
        <v>26</v>
      </c>
    </row>
    <row r="5092" spans="1:20" hidden="1" x14ac:dyDescent="0.25">
      <c r="A5092" t="s">
        <v>5289</v>
      </c>
      <c r="B5092" t="s">
        <v>55</v>
      </c>
      <c r="C5092" t="s">
        <v>132</v>
      </c>
      <c r="D5092" t="s">
        <v>28</v>
      </c>
      <c r="E5092" s="1">
        <v>45121</v>
      </c>
      <c r="F5092" s="1" t="str">
        <f>TEXT(shipments9[[#This Row],[Shipdate]],"ddd")</f>
        <v>Fri</v>
      </c>
      <c r="G5092" s="1" t="str">
        <f>IF(OR(shipments9[[#This Row],[Day Name]]="Sat",shipments9[[#This Row],[Day Name]]="Sun"),"Weekend","Weekday")</f>
        <v>Weekday</v>
      </c>
      <c r="H5092">
        <v>5238</v>
      </c>
      <c r="I5092">
        <v>194</v>
      </c>
      <c r="J5092" t="s">
        <v>172</v>
      </c>
      <c r="K5092" t="s">
        <v>8151</v>
      </c>
      <c r="L5092" t="s">
        <v>8160</v>
      </c>
      <c r="M5092">
        <v>7</v>
      </c>
      <c r="N5092" t="s">
        <v>8161</v>
      </c>
      <c r="O5092" s="4">
        <f>INDEX(products[Cost_per_box], MATCH(shipments9[[#This Row],[PID]], products[PID], 0))</f>
        <v>6.31</v>
      </c>
      <c r="P5092" s="4">
        <f>shipments9[[#This Row],[Boxes]]*shipments9[[#This Row],[Cost Per Box]]</f>
        <v>1224.1399999999999</v>
      </c>
      <c r="Q5092" s="4">
        <f>shipments9[[#This Row],[Amount]] -shipments9[[#This Row],[total cost]]</f>
        <v>4013.86</v>
      </c>
      <c r="R5092" s="4" t="str">
        <f>IF(shipments9[[#This Row],[Gross Profit]]&lt;0,"Loss","Profit")</f>
        <v>Profit</v>
      </c>
      <c r="S5092" s="9">
        <f>shipments9[[#This Row],[Gross Profit]]/shipments9[[#This Row],[Amount]]</f>
        <v>0.76629629629629636</v>
      </c>
      <c r="T5092" s="11">
        <f>shipments9[[#This Row],[Amount]]/shipments9[[#This Row],[Boxes]]</f>
        <v>27</v>
      </c>
    </row>
    <row r="5093" spans="1:20" hidden="1" x14ac:dyDescent="0.25">
      <c r="A5093" t="s">
        <v>5290</v>
      </c>
      <c r="B5093" t="s">
        <v>55</v>
      </c>
      <c r="C5093" t="s">
        <v>132</v>
      </c>
      <c r="D5093" t="s">
        <v>28</v>
      </c>
      <c r="E5093" s="1">
        <v>45405</v>
      </c>
      <c r="F5093" s="1" t="str">
        <f>TEXT(shipments9[[#This Row],[Shipdate]],"ddd")</f>
        <v>Tue</v>
      </c>
      <c r="G5093" s="1" t="str">
        <f>IF(OR(shipments9[[#This Row],[Day Name]]="Sat",shipments9[[#This Row],[Day Name]]="Sun"),"Weekend","Weekday")</f>
        <v>Weekday</v>
      </c>
      <c r="H5093">
        <v>324</v>
      </c>
      <c r="I5093">
        <v>13</v>
      </c>
      <c r="J5093" t="s">
        <v>172</v>
      </c>
      <c r="K5093" t="s">
        <v>8155</v>
      </c>
      <c r="L5093" t="s">
        <v>8154</v>
      </c>
      <c r="M5093">
        <v>4</v>
      </c>
      <c r="N5093" t="s">
        <v>8158</v>
      </c>
      <c r="O5093" s="4">
        <f>INDEX(products[Cost_per_box], MATCH(shipments9[[#This Row],[PID]], products[PID], 0))</f>
        <v>6.31</v>
      </c>
      <c r="P5093" s="4">
        <f>shipments9[[#This Row],[Boxes]]*shipments9[[#This Row],[Cost Per Box]]</f>
        <v>82.03</v>
      </c>
      <c r="Q5093" s="4">
        <f>shipments9[[#This Row],[Amount]] -shipments9[[#This Row],[total cost]]</f>
        <v>241.97</v>
      </c>
      <c r="R5093" s="4" t="str">
        <f>IF(shipments9[[#This Row],[Gross Profit]]&lt;0,"Loss","Profit")</f>
        <v>Profit</v>
      </c>
      <c r="S5093" s="9">
        <f>shipments9[[#This Row],[Gross Profit]]/shipments9[[#This Row],[Amount]]</f>
        <v>0.74682098765432103</v>
      </c>
      <c r="T5093" s="11">
        <f>shipments9[[#This Row],[Amount]]/shipments9[[#This Row],[Boxes]]</f>
        <v>24.923076923076923</v>
      </c>
    </row>
    <row r="5094" spans="1:20" hidden="1" x14ac:dyDescent="0.25">
      <c r="A5094" t="s">
        <v>5291</v>
      </c>
      <c r="B5094" t="s">
        <v>55</v>
      </c>
      <c r="C5094" t="s">
        <v>135</v>
      </c>
      <c r="D5094" t="s">
        <v>28</v>
      </c>
      <c r="E5094" s="1">
        <v>45125</v>
      </c>
      <c r="F5094" s="1" t="str">
        <f>TEXT(shipments9[[#This Row],[Shipdate]],"ddd")</f>
        <v>Tue</v>
      </c>
      <c r="G5094" s="1" t="str">
        <f>IF(OR(shipments9[[#This Row],[Day Name]]="Sat",shipments9[[#This Row],[Day Name]]="Sun"),"Weekend","Weekday")</f>
        <v>Weekday</v>
      </c>
      <c r="H5094">
        <v>4806</v>
      </c>
      <c r="I5094">
        <v>201</v>
      </c>
      <c r="J5094" t="s">
        <v>172</v>
      </c>
      <c r="K5094" t="s">
        <v>8151</v>
      </c>
      <c r="L5094" t="s">
        <v>8160</v>
      </c>
      <c r="M5094">
        <v>7</v>
      </c>
      <c r="N5094" t="s">
        <v>8161</v>
      </c>
      <c r="O5094" s="4">
        <f>INDEX(products[Cost_per_box], MATCH(shipments9[[#This Row],[PID]], products[PID], 0))</f>
        <v>9.94</v>
      </c>
      <c r="P5094" s="4">
        <f>shipments9[[#This Row],[Boxes]]*shipments9[[#This Row],[Cost Per Box]]</f>
        <v>1997.9399999999998</v>
      </c>
      <c r="Q5094" s="4">
        <f>shipments9[[#This Row],[Amount]] -shipments9[[#This Row],[total cost]]</f>
        <v>2808.0600000000004</v>
      </c>
      <c r="R5094" s="4" t="str">
        <f>IF(shipments9[[#This Row],[Gross Profit]]&lt;0,"Loss","Profit")</f>
        <v>Profit</v>
      </c>
      <c r="S5094" s="9">
        <f>shipments9[[#This Row],[Gross Profit]]/shipments9[[#This Row],[Amount]]</f>
        <v>0.58428214731585526</v>
      </c>
      <c r="T5094" s="11">
        <f>shipments9[[#This Row],[Amount]]/shipments9[[#This Row],[Boxes]]</f>
        <v>23.910447761194028</v>
      </c>
    </row>
    <row r="5095" spans="1:20" hidden="1" x14ac:dyDescent="0.25">
      <c r="A5095" t="s">
        <v>5292</v>
      </c>
      <c r="B5095" t="s">
        <v>55</v>
      </c>
      <c r="C5095" t="s">
        <v>137</v>
      </c>
      <c r="D5095" t="s">
        <v>28</v>
      </c>
      <c r="E5095" s="1">
        <v>45341</v>
      </c>
      <c r="F5095" s="1" t="str">
        <f>TEXT(shipments9[[#This Row],[Shipdate]],"ddd")</f>
        <v>Mon</v>
      </c>
      <c r="G5095" s="1" t="str">
        <f>IF(OR(shipments9[[#This Row],[Day Name]]="Sat",shipments9[[#This Row],[Day Name]]="Sun"),"Weekend","Weekday")</f>
        <v>Weekday</v>
      </c>
      <c r="H5095">
        <v>319.5</v>
      </c>
      <c r="I5095">
        <v>15</v>
      </c>
      <c r="J5095" t="s">
        <v>172</v>
      </c>
      <c r="K5095" t="s">
        <v>8155</v>
      </c>
      <c r="L5095" t="s">
        <v>8156</v>
      </c>
      <c r="M5095">
        <v>2</v>
      </c>
      <c r="N5095" t="s">
        <v>8157</v>
      </c>
      <c r="O5095" s="4">
        <f>INDEX(products[Cost_per_box], MATCH(shipments9[[#This Row],[PID]], products[PID], 0))</f>
        <v>7.73</v>
      </c>
      <c r="P5095" s="4">
        <f>shipments9[[#This Row],[Boxes]]*shipments9[[#This Row],[Cost Per Box]]</f>
        <v>115.95</v>
      </c>
      <c r="Q5095" s="4">
        <f>shipments9[[#This Row],[Amount]] -shipments9[[#This Row],[total cost]]</f>
        <v>203.55</v>
      </c>
      <c r="R5095" s="4" t="str">
        <f>IF(shipments9[[#This Row],[Gross Profit]]&lt;0,"Loss","Profit")</f>
        <v>Profit</v>
      </c>
      <c r="S5095" s="9">
        <f>shipments9[[#This Row],[Gross Profit]]/shipments9[[#This Row],[Amount]]</f>
        <v>0.63708920187793427</v>
      </c>
      <c r="T5095" s="11">
        <f>shipments9[[#This Row],[Amount]]/shipments9[[#This Row],[Boxes]]</f>
        <v>21.3</v>
      </c>
    </row>
    <row r="5096" spans="1:20" hidden="1" x14ac:dyDescent="0.25">
      <c r="A5096" t="s">
        <v>5293</v>
      </c>
      <c r="B5096" t="s">
        <v>55</v>
      </c>
      <c r="C5096" t="s">
        <v>141</v>
      </c>
      <c r="D5096" t="s">
        <v>28</v>
      </c>
      <c r="E5096" s="1">
        <v>45147</v>
      </c>
      <c r="F5096" s="1" t="str">
        <f>TEXT(shipments9[[#This Row],[Shipdate]],"ddd")</f>
        <v>Wed</v>
      </c>
      <c r="G5096" s="1" t="str">
        <f>IF(OR(shipments9[[#This Row],[Day Name]]="Sat",shipments9[[#This Row],[Day Name]]="Sun"),"Weekend","Weekday")</f>
        <v>Weekday</v>
      </c>
      <c r="H5096">
        <v>10653.75</v>
      </c>
      <c r="I5096">
        <v>820</v>
      </c>
      <c r="J5096" t="s">
        <v>172</v>
      </c>
      <c r="K5096" t="s">
        <v>8151</v>
      </c>
      <c r="L5096" t="s">
        <v>8160</v>
      </c>
      <c r="M5096">
        <v>8</v>
      </c>
      <c r="N5096" t="s">
        <v>8162</v>
      </c>
      <c r="O5096" s="4">
        <f>INDEX(products[Cost_per_box], MATCH(shipments9[[#This Row],[PID]], products[PID], 0))</f>
        <v>8.2200000000000006</v>
      </c>
      <c r="P5096" s="4">
        <f>shipments9[[#This Row],[Boxes]]*shipments9[[#This Row],[Cost Per Box]]</f>
        <v>6740.4000000000005</v>
      </c>
      <c r="Q5096" s="4">
        <f>shipments9[[#This Row],[Amount]] -shipments9[[#This Row],[total cost]]</f>
        <v>3913.3499999999995</v>
      </c>
      <c r="R5096" s="4" t="str">
        <f>IF(shipments9[[#This Row],[Gross Profit]]&lt;0,"Loss","Profit")</f>
        <v>Profit</v>
      </c>
      <c r="S5096" s="9">
        <f>shipments9[[#This Row],[Gross Profit]]/shipments9[[#This Row],[Amount]]</f>
        <v>0.36732136571629703</v>
      </c>
      <c r="T5096" s="11">
        <f>shipments9[[#This Row],[Amount]]/shipments9[[#This Row],[Boxes]]</f>
        <v>12.992378048780488</v>
      </c>
    </row>
    <row r="5097" spans="1:20" hidden="1" x14ac:dyDescent="0.25">
      <c r="A5097" t="s">
        <v>5294</v>
      </c>
      <c r="B5097" t="s">
        <v>55</v>
      </c>
      <c r="C5097" t="s">
        <v>145</v>
      </c>
      <c r="D5097" t="s">
        <v>28</v>
      </c>
      <c r="E5097" s="1">
        <v>44974</v>
      </c>
      <c r="F5097" s="1" t="str">
        <f>TEXT(shipments9[[#This Row],[Shipdate]],"ddd")</f>
        <v>Fri</v>
      </c>
      <c r="G5097" s="1" t="str">
        <f>IF(OR(shipments9[[#This Row],[Day Name]]="Sat",shipments9[[#This Row],[Day Name]]="Sun"),"Weekend","Weekday")</f>
        <v>Weekday</v>
      </c>
      <c r="H5097">
        <v>7242.75</v>
      </c>
      <c r="I5097">
        <v>518</v>
      </c>
      <c r="J5097" t="s">
        <v>172</v>
      </c>
      <c r="K5097" t="s">
        <v>8151</v>
      </c>
      <c r="L5097" t="s">
        <v>8156</v>
      </c>
      <c r="M5097">
        <v>2</v>
      </c>
      <c r="N5097" t="s">
        <v>8157</v>
      </c>
      <c r="O5097" s="4">
        <f>INDEX(products[Cost_per_box], MATCH(shipments9[[#This Row],[PID]], products[PID], 0))</f>
        <v>4.74</v>
      </c>
      <c r="P5097" s="4">
        <f>shipments9[[#This Row],[Boxes]]*shipments9[[#This Row],[Cost Per Box]]</f>
        <v>2455.3200000000002</v>
      </c>
      <c r="Q5097" s="4">
        <f>shipments9[[#This Row],[Amount]] -shipments9[[#This Row],[total cost]]</f>
        <v>4787.43</v>
      </c>
      <c r="R5097" s="4" t="str">
        <f>IF(shipments9[[#This Row],[Gross Profit]]&lt;0,"Loss","Profit")</f>
        <v>Profit</v>
      </c>
      <c r="S5097" s="9">
        <f>shipments9[[#This Row],[Gross Profit]]/shipments9[[#This Row],[Amount]]</f>
        <v>0.66099616858237553</v>
      </c>
      <c r="T5097" s="11">
        <f>shipments9[[#This Row],[Amount]]/shipments9[[#This Row],[Boxes]]</f>
        <v>13.982142857142858</v>
      </c>
    </row>
    <row r="5098" spans="1:20" hidden="1" x14ac:dyDescent="0.25">
      <c r="A5098" t="s">
        <v>5295</v>
      </c>
      <c r="B5098" t="s">
        <v>55</v>
      </c>
      <c r="C5098" t="s">
        <v>151</v>
      </c>
      <c r="D5098" t="s">
        <v>28</v>
      </c>
      <c r="E5098" s="1">
        <v>45219</v>
      </c>
      <c r="F5098" s="1" t="str">
        <f>TEXT(shipments9[[#This Row],[Shipdate]],"ddd")</f>
        <v>Fri</v>
      </c>
      <c r="G5098" s="1" t="str">
        <f>IF(OR(shipments9[[#This Row],[Day Name]]="Sat",shipments9[[#This Row],[Day Name]]="Sun"),"Weekend","Weekday")</f>
        <v>Weekday</v>
      </c>
      <c r="H5098">
        <v>5301</v>
      </c>
      <c r="I5098">
        <v>295</v>
      </c>
      <c r="J5098" t="s">
        <v>172</v>
      </c>
      <c r="K5098" t="s">
        <v>8151</v>
      </c>
      <c r="L5098" t="s">
        <v>8152</v>
      </c>
      <c r="M5098">
        <v>10</v>
      </c>
      <c r="N5098" t="s">
        <v>8153</v>
      </c>
      <c r="O5098" s="4">
        <f>INDEX(products[Cost_per_box], MATCH(shipments9[[#This Row],[PID]], products[PID], 0))</f>
        <v>12.41</v>
      </c>
      <c r="P5098" s="4">
        <f>shipments9[[#This Row],[Boxes]]*shipments9[[#This Row],[Cost Per Box]]</f>
        <v>3660.95</v>
      </c>
      <c r="Q5098" s="4">
        <f>shipments9[[#This Row],[Amount]] -shipments9[[#This Row],[total cost]]</f>
        <v>1640.0500000000002</v>
      </c>
      <c r="R5098" s="4" t="str">
        <f>IF(shipments9[[#This Row],[Gross Profit]]&lt;0,"Loss","Profit")</f>
        <v>Profit</v>
      </c>
      <c r="S5098" s="9">
        <f>shipments9[[#This Row],[Gross Profit]]/shipments9[[#This Row],[Amount]]</f>
        <v>0.30938502169402005</v>
      </c>
      <c r="T5098" s="11">
        <f>shipments9[[#This Row],[Amount]]/shipments9[[#This Row],[Boxes]]</f>
        <v>17.969491525423727</v>
      </c>
    </row>
    <row r="5099" spans="1:20" hidden="1" x14ac:dyDescent="0.25">
      <c r="A5099" t="s">
        <v>5296</v>
      </c>
      <c r="B5099" t="s">
        <v>55</v>
      </c>
      <c r="C5099" t="s">
        <v>159</v>
      </c>
      <c r="D5099" t="s">
        <v>28</v>
      </c>
      <c r="E5099" s="1">
        <v>45342</v>
      </c>
      <c r="F5099" s="1" t="str">
        <f>TEXT(shipments9[[#This Row],[Shipdate]],"ddd")</f>
        <v>Tue</v>
      </c>
      <c r="G5099" s="1" t="str">
        <f>IF(OR(shipments9[[#This Row],[Day Name]]="Sat",shipments9[[#This Row],[Day Name]]="Sun"),"Weekend","Weekday")</f>
        <v>Weekday</v>
      </c>
      <c r="H5099">
        <v>1379.25</v>
      </c>
      <c r="I5099">
        <v>54</v>
      </c>
      <c r="J5099" t="s">
        <v>172</v>
      </c>
      <c r="K5099" t="s">
        <v>8155</v>
      </c>
      <c r="L5099" t="s">
        <v>8156</v>
      </c>
      <c r="M5099">
        <v>2</v>
      </c>
      <c r="N5099" t="s">
        <v>8157</v>
      </c>
      <c r="O5099" s="4">
        <f>INDEX(products[Cost_per_box], MATCH(shipments9[[#This Row],[PID]], products[PID], 0))</f>
        <v>5.04</v>
      </c>
      <c r="P5099" s="4">
        <f>shipments9[[#This Row],[Boxes]]*shipments9[[#This Row],[Cost Per Box]]</f>
        <v>272.16000000000003</v>
      </c>
      <c r="Q5099" s="4">
        <f>shipments9[[#This Row],[Amount]] -shipments9[[#This Row],[total cost]]</f>
        <v>1107.0899999999999</v>
      </c>
      <c r="R5099" s="4" t="str">
        <f>IF(shipments9[[#This Row],[Gross Profit]]&lt;0,"Loss","Profit")</f>
        <v>Profit</v>
      </c>
      <c r="S5099" s="9">
        <f>shipments9[[#This Row],[Gross Profit]]/shipments9[[#This Row],[Amount]]</f>
        <v>0.80267536704730824</v>
      </c>
      <c r="T5099" s="11">
        <f>shipments9[[#This Row],[Amount]]/shipments9[[#This Row],[Boxes]]</f>
        <v>25.541666666666668</v>
      </c>
    </row>
    <row r="5100" spans="1:20" hidden="1" x14ac:dyDescent="0.25">
      <c r="A5100" t="s">
        <v>5297</v>
      </c>
      <c r="B5100" t="s">
        <v>55</v>
      </c>
      <c r="C5100" t="s">
        <v>159</v>
      </c>
      <c r="D5100" t="s">
        <v>28</v>
      </c>
      <c r="E5100" s="1">
        <v>45245</v>
      </c>
      <c r="F5100" s="1" t="str">
        <f>TEXT(shipments9[[#This Row],[Shipdate]],"ddd")</f>
        <v>Wed</v>
      </c>
      <c r="G5100" s="1" t="str">
        <f>IF(OR(shipments9[[#This Row],[Day Name]]="Sat",shipments9[[#This Row],[Day Name]]="Sun"),"Weekend","Weekday")</f>
        <v>Weekday</v>
      </c>
      <c r="H5100">
        <v>9076.5</v>
      </c>
      <c r="I5100">
        <v>350</v>
      </c>
      <c r="J5100" t="s">
        <v>172</v>
      </c>
      <c r="K5100" t="s">
        <v>8151</v>
      </c>
      <c r="L5100" t="s">
        <v>8152</v>
      </c>
      <c r="M5100">
        <v>11</v>
      </c>
      <c r="N5100" t="s">
        <v>8165</v>
      </c>
      <c r="O5100" s="4">
        <f>INDEX(products[Cost_per_box], MATCH(shipments9[[#This Row],[PID]], products[PID], 0))</f>
        <v>5.04</v>
      </c>
      <c r="P5100" s="4">
        <f>shipments9[[#This Row],[Boxes]]*shipments9[[#This Row],[Cost Per Box]]</f>
        <v>1764</v>
      </c>
      <c r="Q5100" s="4">
        <f>shipments9[[#This Row],[Amount]] -shipments9[[#This Row],[total cost]]</f>
        <v>7312.5</v>
      </c>
      <c r="R5100" s="4" t="str">
        <f>IF(shipments9[[#This Row],[Gross Profit]]&lt;0,"Loss","Profit")</f>
        <v>Profit</v>
      </c>
      <c r="S5100" s="9">
        <f>shipments9[[#This Row],[Gross Profit]]/shipments9[[#This Row],[Amount]]</f>
        <v>0.80565195835399106</v>
      </c>
      <c r="T5100" s="11">
        <f>shipments9[[#This Row],[Amount]]/shipments9[[#This Row],[Boxes]]</f>
        <v>25.932857142857141</v>
      </c>
    </row>
    <row r="5101" spans="1:20" hidden="1" x14ac:dyDescent="0.25">
      <c r="A5101" t="s">
        <v>5298</v>
      </c>
      <c r="B5101" t="s">
        <v>55</v>
      </c>
      <c r="C5101" t="s">
        <v>161</v>
      </c>
      <c r="D5101" t="s">
        <v>28</v>
      </c>
      <c r="E5101" s="1">
        <v>45317</v>
      </c>
      <c r="F5101" s="1" t="str">
        <f>TEXT(shipments9[[#This Row],[Shipdate]],"ddd")</f>
        <v>Fri</v>
      </c>
      <c r="G5101" s="1" t="str">
        <f>IF(OR(shipments9[[#This Row],[Day Name]]="Sat",shipments9[[#This Row],[Day Name]]="Sun"),"Weekend","Weekday")</f>
        <v>Weekday</v>
      </c>
      <c r="H5101">
        <v>9031.5</v>
      </c>
      <c r="I5101">
        <v>1129</v>
      </c>
      <c r="J5101" t="s">
        <v>172</v>
      </c>
      <c r="K5101" t="s">
        <v>8155</v>
      </c>
      <c r="L5101" t="s">
        <v>8156</v>
      </c>
      <c r="M5101">
        <v>1</v>
      </c>
      <c r="N5101" t="s">
        <v>8163</v>
      </c>
      <c r="O5101" s="4">
        <f>INDEX(products[Cost_per_box], MATCH(shipments9[[#This Row],[PID]], products[PID], 0))</f>
        <v>2.76</v>
      </c>
      <c r="P5101" s="4">
        <f>shipments9[[#This Row],[Boxes]]*shipments9[[#This Row],[Cost Per Box]]</f>
        <v>3116.04</v>
      </c>
      <c r="Q5101" s="4">
        <f>shipments9[[#This Row],[Amount]] -shipments9[[#This Row],[total cost]]</f>
        <v>5915.46</v>
      </c>
      <c r="R5101" s="4" t="str">
        <f>IF(shipments9[[#This Row],[Gross Profit]]&lt;0,"Loss","Profit")</f>
        <v>Profit</v>
      </c>
      <c r="S5101" s="9">
        <f>shipments9[[#This Row],[Gross Profit]]/shipments9[[#This Row],[Amount]]</f>
        <v>0.65498090018269395</v>
      </c>
      <c r="T5101" s="11">
        <f>shipments9[[#This Row],[Amount]]/shipments9[[#This Row],[Boxes]]</f>
        <v>7.9995571302037201</v>
      </c>
    </row>
    <row r="5102" spans="1:20" hidden="1" x14ac:dyDescent="0.25">
      <c r="A5102" t="s">
        <v>5299</v>
      </c>
      <c r="B5102" t="s">
        <v>55</v>
      </c>
      <c r="C5102" t="s">
        <v>165</v>
      </c>
      <c r="D5102" t="s">
        <v>28</v>
      </c>
      <c r="E5102" s="1">
        <v>44967</v>
      </c>
      <c r="F5102" s="1" t="str">
        <f>TEXT(shipments9[[#This Row],[Shipdate]],"ddd")</f>
        <v>Fri</v>
      </c>
      <c r="G5102" s="1" t="str">
        <f>IF(OR(shipments9[[#This Row],[Day Name]]="Sat",shipments9[[#This Row],[Day Name]]="Sun"),"Weekend","Weekday")</f>
        <v>Weekday</v>
      </c>
      <c r="H5102">
        <v>9531</v>
      </c>
      <c r="I5102">
        <v>477</v>
      </c>
      <c r="J5102" t="s">
        <v>172</v>
      </c>
      <c r="K5102" t="s">
        <v>8151</v>
      </c>
      <c r="L5102" t="s">
        <v>8156</v>
      </c>
      <c r="M5102">
        <v>2</v>
      </c>
      <c r="N5102" t="s">
        <v>8157</v>
      </c>
      <c r="O5102" s="4">
        <f>INDEX(products[Cost_per_box], MATCH(shipments9[[#This Row],[PID]], products[PID], 0))</f>
        <v>2.65</v>
      </c>
      <c r="P5102" s="4">
        <f>shipments9[[#This Row],[Boxes]]*shipments9[[#This Row],[Cost Per Box]]</f>
        <v>1264.05</v>
      </c>
      <c r="Q5102" s="4">
        <f>shipments9[[#This Row],[Amount]] -shipments9[[#This Row],[total cost]]</f>
        <v>8266.9500000000007</v>
      </c>
      <c r="R5102" s="4" t="str">
        <f>IF(shipments9[[#This Row],[Gross Profit]]&lt;0,"Loss","Profit")</f>
        <v>Profit</v>
      </c>
      <c r="S5102" s="9">
        <f>shipments9[[#This Row],[Gross Profit]]/shipments9[[#This Row],[Amount]]</f>
        <v>0.86737488196411716</v>
      </c>
      <c r="T5102" s="11">
        <f>shipments9[[#This Row],[Amount]]/shipments9[[#This Row],[Boxes]]</f>
        <v>19.981132075471699</v>
      </c>
    </row>
    <row r="5103" spans="1:20" hidden="1" x14ac:dyDescent="0.25">
      <c r="A5103" t="s">
        <v>5300</v>
      </c>
      <c r="B5103" t="s">
        <v>55</v>
      </c>
      <c r="C5103" t="s">
        <v>128</v>
      </c>
      <c r="D5103" t="s">
        <v>28</v>
      </c>
      <c r="E5103" s="1">
        <v>45278</v>
      </c>
      <c r="F5103" s="1" t="str">
        <f>TEXT(shipments9[[#This Row],[Shipdate]],"ddd")</f>
        <v>Mon</v>
      </c>
      <c r="G5103" s="1" t="str">
        <f>IF(OR(shipments9[[#This Row],[Day Name]]="Sat",shipments9[[#This Row],[Day Name]]="Sun"),"Weekend","Weekday")</f>
        <v>Weekday</v>
      </c>
      <c r="H5103">
        <v>3217.5</v>
      </c>
      <c r="I5103">
        <v>537</v>
      </c>
      <c r="J5103" t="s">
        <v>172</v>
      </c>
      <c r="K5103" t="s">
        <v>8151</v>
      </c>
      <c r="L5103" t="s">
        <v>8152</v>
      </c>
      <c r="M5103">
        <v>12</v>
      </c>
      <c r="N5103" t="s">
        <v>8166</v>
      </c>
      <c r="O5103" s="4">
        <f>INDEX(products[Cost_per_box], MATCH(shipments9[[#This Row],[PID]], products[PID], 0))</f>
        <v>3.85</v>
      </c>
      <c r="P5103" s="4">
        <f>shipments9[[#This Row],[Boxes]]*shipments9[[#This Row],[Cost Per Box]]</f>
        <v>2067.4500000000003</v>
      </c>
      <c r="Q5103" s="4">
        <f>shipments9[[#This Row],[Amount]] -shipments9[[#This Row],[total cost]]</f>
        <v>1150.0499999999997</v>
      </c>
      <c r="R5103" s="4" t="str">
        <f>IF(shipments9[[#This Row],[Gross Profit]]&lt;0,"Loss","Profit")</f>
        <v>Profit</v>
      </c>
      <c r="S5103" s="9">
        <f>shipments9[[#This Row],[Gross Profit]]/shipments9[[#This Row],[Amount]]</f>
        <v>0.35743589743589738</v>
      </c>
      <c r="T5103" s="11">
        <f>shipments9[[#This Row],[Amount]]/shipments9[[#This Row],[Boxes]]</f>
        <v>5.9916201117318435</v>
      </c>
    </row>
    <row r="5104" spans="1:20" hidden="1" x14ac:dyDescent="0.25">
      <c r="A5104" t="s">
        <v>5301</v>
      </c>
      <c r="B5104" t="s">
        <v>55</v>
      </c>
      <c r="C5104" t="s">
        <v>128</v>
      </c>
      <c r="D5104" t="s">
        <v>28</v>
      </c>
      <c r="E5104" s="1">
        <v>45323</v>
      </c>
      <c r="F5104" s="1" t="str">
        <f>TEXT(shipments9[[#This Row],[Shipdate]],"ddd")</f>
        <v>Thu</v>
      </c>
      <c r="G5104" s="1" t="str">
        <f>IF(OR(shipments9[[#This Row],[Day Name]]="Sat",shipments9[[#This Row],[Day Name]]="Sun"),"Weekend","Weekday")</f>
        <v>Weekday</v>
      </c>
      <c r="H5104">
        <v>14735.25</v>
      </c>
      <c r="I5104">
        <v>2106</v>
      </c>
      <c r="J5104" t="s">
        <v>172</v>
      </c>
      <c r="K5104" t="s">
        <v>8155</v>
      </c>
      <c r="L5104" t="s">
        <v>8156</v>
      </c>
      <c r="M5104">
        <v>2</v>
      </c>
      <c r="N5104" t="s">
        <v>8157</v>
      </c>
      <c r="O5104" s="4">
        <f>INDEX(products[Cost_per_box], MATCH(shipments9[[#This Row],[PID]], products[PID], 0))</f>
        <v>3.85</v>
      </c>
      <c r="P5104" s="4">
        <f>shipments9[[#This Row],[Boxes]]*shipments9[[#This Row],[Cost Per Box]]</f>
        <v>8108.1</v>
      </c>
      <c r="Q5104" s="4">
        <f>shipments9[[#This Row],[Amount]] -shipments9[[#This Row],[total cost]]</f>
        <v>6627.15</v>
      </c>
      <c r="R5104" s="4" t="str">
        <f>IF(shipments9[[#This Row],[Gross Profit]]&lt;0,"Loss","Profit")</f>
        <v>Profit</v>
      </c>
      <c r="S5104" s="9">
        <f>shipments9[[#This Row],[Gross Profit]]/shipments9[[#This Row],[Amount]]</f>
        <v>0.44974805313788363</v>
      </c>
      <c r="T5104" s="11">
        <f>shipments9[[#This Row],[Amount]]/shipments9[[#This Row],[Boxes]]</f>
        <v>6.9967948717948714</v>
      </c>
    </row>
    <row r="5105" spans="1:20" hidden="1" x14ac:dyDescent="0.25">
      <c r="A5105" t="s">
        <v>5302</v>
      </c>
      <c r="B5105" t="s">
        <v>55</v>
      </c>
      <c r="C5105" t="s">
        <v>130</v>
      </c>
      <c r="D5105" t="s">
        <v>28</v>
      </c>
      <c r="E5105" s="1">
        <v>45121</v>
      </c>
      <c r="F5105" s="1" t="str">
        <f>TEXT(shipments9[[#This Row],[Shipdate]],"ddd")</f>
        <v>Fri</v>
      </c>
      <c r="G5105" s="1" t="str">
        <f>IF(OR(shipments9[[#This Row],[Day Name]]="Sat",shipments9[[#This Row],[Day Name]]="Sun"),"Weekend","Weekday")</f>
        <v>Weekday</v>
      </c>
      <c r="H5105">
        <v>4439.25</v>
      </c>
      <c r="I5105">
        <v>555</v>
      </c>
      <c r="J5105" t="s">
        <v>172</v>
      </c>
      <c r="K5105" t="s">
        <v>8151</v>
      </c>
      <c r="L5105" t="s">
        <v>8160</v>
      </c>
      <c r="M5105">
        <v>7</v>
      </c>
      <c r="N5105" t="s">
        <v>8161</v>
      </c>
      <c r="O5105" s="4">
        <f>INDEX(products[Cost_per_box], MATCH(shipments9[[#This Row],[PID]], products[PID], 0))</f>
        <v>5.72</v>
      </c>
      <c r="P5105" s="4">
        <f>shipments9[[#This Row],[Boxes]]*shipments9[[#This Row],[Cost Per Box]]</f>
        <v>3174.6</v>
      </c>
      <c r="Q5105" s="4">
        <f>shipments9[[#This Row],[Amount]] -shipments9[[#This Row],[total cost]]</f>
        <v>1264.6500000000001</v>
      </c>
      <c r="R5105" s="4" t="str">
        <f>IF(shipments9[[#This Row],[Gross Profit]]&lt;0,"Loss","Profit")</f>
        <v>Profit</v>
      </c>
      <c r="S5105" s="9">
        <f>shipments9[[#This Row],[Gross Profit]]/shipments9[[#This Row],[Amount]]</f>
        <v>0.28487920256800137</v>
      </c>
      <c r="T5105" s="11">
        <f>shipments9[[#This Row],[Amount]]/shipments9[[#This Row],[Boxes]]</f>
        <v>7.9986486486486488</v>
      </c>
    </row>
    <row r="5106" spans="1:20" x14ac:dyDescent="0.25">
      <c r="A5106" t="s">
        <v>5303</v>
      </c>
      <c r="B5106" t="s">
        <v>55</v>
      </c>
      <c r="C5106" t="s">
        <v>130</v>
      </c>
      <c r="D5106" t="s">
        <v>28</v>
      </c>
      <c r="E5106" s="1">
        <v>45266</v>
      </c>
      <c r="F5106" s="1" t="str">
        <f>TEXT(shipments9[[#This Row],[Shipdate]],"ddd")</f>
        <v>Wed</v>
      </c>
      <c r="G5106" s="1" t="str">
        <f>IF(OR(shipments9[[#This Row],[Day Name]]="Sat",shipments9[[#This Row],[Day Name]]="Sun"),"Weekend","Weekday")</f>
        <v>Weekday</v>
      </c>
      <c r="H5106">
        <v>1154.25</v>
      </c>
      <c r="I5106">
        <v>231</v>
      </c>
      <c r="J5106" t="s">
        <v>172</v>
      </c>
      <c r="K5106" t="s">
        <v>8151</v>
      </c>
      <c r="L5106" t="s">
        <v>8152</v>
      </c>
      <c r="M5106">
        <v>12</v>
      </c>
      <c r="N5106" t="s">
        <v>8166</v>
      </c>
      <c r="O5106" s="4">
        <f>INDEX(products[Cost_per_box], MATCH(shipments9[[#This Row],[PID]], products[PID], 0))</f>
        <v>5.72</v>
      </c>
      <c r="P5106" s="4">
        <f>shipments9[[#This Row],[Boxes]]*shipments9[[#This Row],[Cost Per Box]]</f>
        <v>1321.32</v>
      </c>
      <c r="Q5106" s="4">
        <f>shipments9[[#This Row],[Amount]] -shipments9[[#This Row],[total cost]]</f>
        <v>-167.06999999999994</v>
      </c>
      <c r="R5106" s="4" t="str">
        <f>IF(shipments9[[#This Row],[Gross Profit]]&lt;0,"Loss","Profit")</f>
        <v>Loss</v>
      </c>
      <c r="S5106" s="9">
        <f>shipments9[[#This Row],[Gross Profit]]/shipments9[[#This Row],[Amount]]</f>
        <v>-0.14474333983105908</v>
      </c>
      <c r="T5106" s="11">
        <f>shipments9[[#This Row],[Amount]]/shipments9[[#This Row],[Boxes]]</f>
        <v>4.9967532467532472</v>
      </c>
    </row>
    <row r="5107" spans="1:20" hidden="1" x14ac:dyDescent="0.25">
      <c r="A5107" t="s">
        <v>5304</v>
      </c>
      <c r="B5107" t="s">
        <v>55</v>
      </c>
      <c r="C5107" t="s">
        <v>141</v>
      </c>
      <c r="D5107" t="s">
        <v>28</v>
      </c>
      <c r="E5107" s="1">
        <v>45268</v>
      </c>
      <c r="F5107" s="1" t="str">
        <f>TEXT(shipments9[[#This Row],[Shipdate]],"ddd")</f>
        <v>Fri</v>
      </c>
      <c r="G5107" s="1" t="str">
        <f>IF(OR(shipments9[[#This Row],[Day Name]]="Sat",shipments9[[#This Row],[Day Name]]="Sun"),"Weekend","Weekday")</f>
        <v>Weekday</v>
      </c>
      <c r="H5107">
        <v>3260.25</v>
      </c>
      <c r="I5107">
        <v>251</v>
      </c>
      <c r="J5107" t="s">
        <v>172</v>
      </c>
      <c r="K5107" t="s">
        <v>8151</v>
      </c>
      <c r="L5107" t="s">
        <v>8152</v>
      </c>
      <c r="M5107">
        <v>12</v>
      </c>
      <c r="N5107" t="s">
        <v>8166</v>
      </c>
      <c r="O5107" s="4">
        <f>INDEX(products[Cost_per_box], MATCH(shipments9[[#This Row],[PID]], products[PID], 0))</f>
        <v>8.2200000000000006</v>
      </c>
      <c r="P5107" s="4">
        <f>shipments9[[#This Row],[Boxes]]*shipments9[[#This Row],[Cost Per Box]]</f>
        <v>2063.2200000000003</v>
      </c>
      <c r="Q5107" s="4">
        <f>shipments9[[#This Row],[Amount]] -shipments9[[#This Row],[total cost]]</f>
        <v>1197.0299999999997</v>
      </c>
      <c r="R5107" s="4" t="str">
        <f>IF(shipments9[[#This Row],[Gross Profit]]&lt;0,"Loss","Profit")</f>
        <v>Profit</v>
      </c>
      <c r="S5107" s="9">
        <f>shipments9[[#This Row],[Gross Profit]]/shipments9[[#This Row],[Amount]]</f>
        <v>0.36715896020243838</v>
      </c>
      <c r="T5107" s="11">
        <f>shipments9[[#This Row],[Amount]]/shipments9[[#This Row],[Boxes]]</f>
        <v>12.989043824701195</v>
      </c>
    </row>
    <row r="5108" spans="1:20" hidden="1" x14ac:dyDescent="0.25">
      <c r="A5108" t="s">
        <v>5305</v>
      </c>
      <c r="B5108" t="s">
        <v>55</v>
      </c>
      <c r="C5108" t="s">
        <v>145</v>
      </c>
      <c r="D5108" t="s">
        <v>28</v>
      </c>
      <c r="E5108" s="1">
        <v>45315</v>
      </c>
      <c r="F5108" s="1" t="str">
        <f>TEXT(shipments9[[#This Row],[Shipdate]],"ddd")</f>
        <v>Wed</v>
      </c>
      <c r="G5108" s="1" t="str">
        <f>IF(OR(shipments9[[#This Row],[Day Name]]="Sat",shipments9[[#This Row],[Day Name]]="Sun"),"Weekend","Weekday")</f>
        <v>Weekday</v>
      </c>
      <c r="H5108">
        <v>4342.5</v>
      </c>
      <c r="I5108">
        <v>290</v>
      </c>
      <c r="J5108" t="s">
        <v>172</v>
      </c>
      <c r="K5108" t="s">
        <v>8155</v>
      </c>
      <c r="L5108" t="s">
        <v>8156</v>
      </c>
      <c r="M5108">
        <v>1</v>
      </c>
      <c r="N5108" t="s">
        <v>8163</v>
      </c>
      <c r="O5108" s="4">
        <f>INDEX(products[Cost_per_box], MATCH(shipments9[[#This Row],[PID]], products[PID], 0))</f>
        <v>4.74</v>
      </c>
      <c r="P5108" s="4">
        <f>shipments9[[#This Row],[Boxes]]*shipments9[[#This Row],[Cost Per Box]]</f>
        <v>1374.6000000000001</v>
      </c>
      <c r="Q5108" s="4">
        <f>shipments9[[#This Row],[Amount]] -shipments9[[#This Row],[total cost]]</f>
        <v>2967.8999999999996</v>
      </c>
      <c r="R5108" s="4" t="str">
        <f>IF(shipments9[[#This Row],[Gross Profit]]&lt;0,"Loss","Profit")</f>
        <v>Profit</v>
      </c>
      <c r="S5108" s="9">
        <f>shipments9[[#This Row],[Gross Profit]]/shipments9[[#This Row],[Amount]]</f>
        <v>0.68345423143350592</v>
      </c>
      <c r="T5108" s="11">
        <f>shipments9[[#This Row],[Amount]]/shipments9[[#This Row],[Boxes]]</f>
        <v>14.974137931034482</v>
      </c>
    </row>
    <row r="5109" spans="1:20" x14ac:dyDescent="0.25">
      <c r="A5109" t="s">
        <v>5306</v>
      </c>
      <c r="B5109" t="s">
        <v>55</v>
      </c>
      <c r="C5109" t="s">
        <v>147</v>
      </c>
      <c r="D5109" t="s">
        <v>28</v>
      </c>
      <c r="E5109" s="1">
        <v>44963</v>
      </c>
      <c r="F5109" s="1" t="str">
        <f>TEXT(shipments9[[#This Row],[Shipdate]],"ddd")</f>
        <v>Mon</v>
      </c>
      <c r="G5109" s="1" t="str">
        <f>IF(OR(shipments9[[#This Row],[Day Name]]="Sat",shipments9[[#This Row],[Day Name]]="Sun"),"Weekend","Weekday")</f>
        <v>Weekday</v>
      </c>
      <c r="H5109">
        <v>555.75</v>
      </c>
      <c r="I5109">
        <v>80</v>
      </c>
      <c r="J5109" t="s">
        <v>172</v>
      </c>
      <c r="K5109" t="s">
        <v>8151</v>
      </c>
      <c r="L5109" t="s">
        <v>8156</v>
      </c>
      <c r="M5109">
        <v>2</v>
      </c>
      <c r="N5109" t="s">
        <v>8157</v>
      </c>
      <c r="O5109" s="4">
        <f>INDEX(products[Cost_per_box], MATCH(shipments9[[#This Row],[PID]], products[PID], 0))</f>
        <v>10.51</v>
      </c>
      <c r="P5109" s="4">
        <f>shipments9[[#This Row],[Boxes]]*shipments9[[#This Row],[Cost Per Box]]</f>
        <v>840.8</v>
      </c>
      <c r="Q5109" s="4">
        <f>shipments9[[#This Row],[Amount]] -shipments9[[#This Row],[total cost]]</f>
        <v>-285.04999999999995</v>
      </c>
      <c r="R5109" s="4" t="str">
        <f>IF(shipments9[[#This Row],[Gross Profit]]&lt;0,"Loss","Profit")</f>
        <v>Loss</v>
      </c>
      <c r="S5109" s="9">
        <f>shipments9[[#This Row],[Gross Profit]]/shipments9[[#This Row],[Amount]]</f>
        <v>-0.51291048133153383</v>
      </c>
      <c r="T5109" s="11">
        <f>shipments9[[#This Row],[Amount]]/shipments9[[#This Row],[Boxes]]</f>
        <v>6.9468750000000004</v>
      </c>
    </row>
    <row r="5110" spans="1:20" hidden="1" x14ac:dyDescent="0.25">
      <c r="A5110" t="s">
        <v>5307</v>
      </c>
      <c r="B5110" t="s">
        <v>55</v>
      </c>
      <c r="C5110" t="s">
        <v>157</v>
      </c>
      <c r="D5110" t="s">
        <v>28</v>
      </c>
      <c r="E5110" s="1">
        <v>45203</v>
      </c>
      <c r="F5110" s="1" t="str">
        <f>TEXT(shipments9[[#This Row],[Shipdate]],"ddd")</f>
        <v>Wed</v>
      </c>
      <c r="G5110" s="1" t="str">
        <f>IF(OR(shipments9[[#This Row],[Day Name]]="Sat",shipments9[[#This Row],[Day Name]]="Sun"),"Weekend","Weekday")</f>
        <v>Weekday</v>
      </c>
      <c r="H5110">
        <v>7632</v>
      </c>
      <c r="I5110">
        <v>954</v>
      </c>
      <c r="J5110" t="s">
        <v>172</v>
      </c>
      <c r="K5110" t="s">
        <v>8151</v>
      </c>
      <c r="L5110" t="s">
        <v>8152</v>
      </c>
      <c r="M5110">
        <v>10</v>
      </c>
      <c r="N5110" t="s">
        <v>8153</v>
      </c>
      <c r="O5110" s="4">
        <f>INDEX(products[Cost_per_box], MATCH(shipments9[[#This Row],[PID]], products[PID], 0))</f>
        <v>6.8</v>
      </c>
      <c r="P5110" s="4">
        <f>shipments9[[#This Row],[Boxes]]*shipments9[[#This Row],[Cost Per Box]]</f>
        <v>6487.2</v>
      </c>
      <c r="Q5110" s="4">
        <f>shipments9[[#This Row],[Amount]] -shipments9[[#This Row],[total cost]]</f>
        <v>1144.8000000000002</v>
      </c>
      <c r="R5110" s="4" t="str">
        <f>IF(shipments9[[#This Row],[Gross Profit]]&lt;0,"Loss","Profit")</f>
        <v>Profit</v>
      </c>
      <c r="S5110" s="9">
        <f>shipments9[[#This Row],[Gross Profit]]/shipments9[[#This Row],[Amount]]</f>
        <v>0.15000000000000002</v>
      </c>
      <c r="T5110" s="11">
        <f>shipments9[[#This Row],[Amount]]/shipments9[[#This Row],[Boxes]]</f>
        <v>8</v>
      </c>
    </row>
    <row r="5111" spans="1:20" hidden="1" x14ac:dyDescent="0.25">
      <c r="A5111" t="s">
        <v>5308</v>
      </c>
      <c r="B5111" t="s">
        <v>55</v>
      </c>
      <c r="C5111" t="s">
        <v>165</v>
      </c>
      <c r="D5111" t="s">
        <v>28</v>
      </c>
      <c r="E5111" s="1">
        <v>45195</v>
      </c>
      <c r="F5111" s="1" t="str">
        <f>TEXT(shipments9[[#This Row],[Shipdate]],"ddd")</f>
        <v>Tue</v>
      </c>
      <c r="G5111" s="1" t="str">
        <f>IF(OR(shipments9[[#This Row],[Day Name]]="Sat",shipments9[[#This Row],[Day Name]]="Sun"),"Weekend","Weekday")</f>
        <v>Weekday</v>
      </c>
      <c r="H5111">
        <v>8997.75</v>
      </c>
      <c r="I5111">
        <v>474</v>
      </c>
      <c r="J5111" t="s">
        <v>172</v>
      </c>
      <c r="K5111" t="s">
        <v>8151</v>
      </c>
      <c r="L5111" t="s">
        <v>8160</v>
      </c>
      <c r="M5111">
        <v>9</v>
      </c>
      <c r="N5111" t="s">
        <v>8167</v>
      </c>
      <c r="O5111" s="4">
        <f>INDEX(products[Cost_per_box], MATCH(shipments9[[#This Row],[PID]], products[PID], 0))</f>
        <v>2.65</v>
      </c>
      <c r="P5111" s="4">
        <f>shipments9[[#This Row],[Boxes]]*shipments9[[#This Row],[Cost Per Box]]</f>
        <v>1256.0999999999999</v>
      </c>
      <c r="Q5111" s="4">
        <f>shipments9[[#This Row],[Amount]] -shipments9[[#This Row],[total cost]]</f>
        <v>7741.65</v>
      </c>
      <c r="R5111" s="4" t="str">
        <f>IF(shipments9[[#This Row],[Gross Profit]]&lt;0,"Loss","Profit")</f>
        <v>Profit</v>
      </c>
      <c r="S5111" s="9">
        <f>shipments9[[#This Row],[Gross Profit]]/shipments9[[#This Row],[Amount]]</f>
        <v>0.8603984329415687</v>
      </c>
      <c r="T5111" s="11">
        <f>shipments9[[#This Row],[Amount]]/shipments9[[#This Row],[Boxes]]</f>
        <v>18.98259493670886</v>
      </c>
    </row>
    <row r="5112" spans="1:20" hidden="1" x14ac:dyDescent="0.25">
      <c r="A5112" t="s">
        <v>5309</v>
      </c>
      <c r="B5112" t="s">
        <v>55</v>
      </c>
      <c r="C5112" t="s">
        <v>130</v>
      </c>
      <c r="D5112" t="s">
        <v>28</v>
      </c>
      <c r="E5112" s="1">
        <v>45253</v>
      </c>
      <c r="F5112" s="1" t="str">
        <f>TEXT(shipments9[[#This Row],[Shipdate]],"ddd")</f>
        <v>Thu</v>
      </c>
      <c r="G5112" s="1" t="str">
        <f>IF(OR(shipments9[[#This Row],[Day Name]]="Sat",shipments9[[#This Row],[Day Name]]="Sun"),"Weekend","Weekday")</f>
        <v>Weekday</v>
      </c>
      <c r="H5112">
        <v>2115</v>
      </c>
      <c r="I5112">
        <v>265</v>
      </c>
      <c r="J5112" t="s">
        <v>172</v>
      </c>
      <c r="K5112" t="s">
        <v>8151</v>
      </c>
      <c r="L5112" t="s">
        <v>8152</v>
      </c>
      <c r="M5112">
        <v>11</v>
      </c>
      <c r="N5112" t="s">
        <v>8165</v>
      </c>
      <c r="O5112" s="4">
        <f>INDEX(products[Cost_per_box], MATCH(shipments9[[#This Row],[PID]], products[PID], 0))</f>
        <v>5.72</v>
      </c>
      <c r="P5112" s="4">
        <f>shipments9[[#This Row],[Boxes]]*shipments9[[#This Row],[Cost Per Box]]</f>
        <v>1515.8</v>
      </c>
      <c r="Q5112" s="4">
        <f>shipments9[[#This Row],[Amount]] -shipments9[[#This Row],[total cost]]</f>
        <v>599.20000000000005</v>
      </c>
      <c r="R5112" s="4" t="str">
        <f>IF(shipments9[[#This Row],[Gross Profit]]&lt;0,"Loss","Profit")</f>
        <v>Profit</v>
      </c>
      <c r="S5112" s="9">
        <f>shipments9[[#This Row],[Gross Profit]]/shipments9[[#This Row],[Amount]]</f>
        <v>0.28330969267139483</v>
      </c>
      <c r="T5112" s="11">
        <f>shipments9[[#This Row],[Amount]]/shipments9[[#This Row],[Boxes]]</f>
        <v>7.9811320754716979</v>
      </c>
    </row>
    <row r="5113" spans="1:20" hidden="1" x14ac:dyDescent="0.25">
      <c r="A5113" t="s">
        <v>5310</v>
      </c>
      <c r="B5113" t="s">
        <v>55</v>
      </c>
      <c r="C5113" t="s">
        <v>137</v>
      </c>
      <c r="D5113" t="s">
        <v>28</v>
      </c>
      <c r="E5113" s="1">
        <v>45161</v>
      </c>
      <c r="F5113" s="1" t="str">
        <f>TEXT(shipments9[[#This Row],[Shipdate]],"ddd")</f>
        <v>Wed</v>
      </c>
      <c r="G5113" s="1" t="str">
        <f>IF(OR(shipments9[[#This Row],[Day Name]]="Sat",shipments9[[#This Row],[Day Name]]="Sun"),"Weekend","Weekday")</f>
        <v>Weekday</v>
      </c>
      <c r="H5113">
        <v>3420</v>
      </c>
      <c r="I5113">
        <v>190</v>
      </c>
      <c r="J5113" t="s">
        <v>172</v>
      </c>
      <c r="K5113" t="s">
        <v>8151</v>
      </c>
      <c r="L5113" t="s">
        <v>8160</v>
      </c>
      <c r="M5113">
        <v>8</v>
      </c>
      <c r="N5113" t="s">
        <v>8162</v>
      </c>
      <c r="O5113" s="4">
        <f>INDEX(products[Cost_per_box], MATCH(shipments9[[#This Row],[PID]], products[PID], 0))</f>
        <v>7.73</v>
      </c>
      <c r="P5113" s="4">
        <f>shipments9[[#This Row],[Boxes]]*shipments9[[#This Row],[Cost Per Box]]</f>
        <v>1468.7</v>
      </c>
      <c r="Q5113" s="4">
        <f>shipments9[[#This Row],[Amount]] -shipments9[[#This Row],[total cost]]</f>
        <v>1951.3</v>
      </c>
      <c r="R5113" s="4" t="str">
        <f>IF(shipments9[[#This Row],[Gross Profit]]&lt;0,"Loss","Profit")</f>
        <v>Profit</v>
      </c>
      <c r="S5113" s="9">
        <f>shipments9[[#This Row],[Gross Profit]]/shipments9[[#This Row],[Amount]]</f>
        <v>0.57055555555555559</v>
      </c>
      <c r="T5113" s="11">
        <f>shipments9[[#This Row],[Amount]]/shipments9[[#This Row],[Boxes]]</f>
        <v>18</v>
      </c>
    </row>
    <row r="5114" spans="1:20" hidden="1" x14ac:dyDescent="0.25">
      <c r="A5114" t="s">
        <v>5311</v>
      </c>
      <c r="B5114" t="s">
        <v>55</v>
      </c>
      <c r="C5114" t="s">
        <v>137</v>
      </c>
      <c r="D5114" t="s">
        <v>28</v>
      </c>
      <c r="E5114" s="1">
        <v>45106</v>
      </c>
      <c r="F5114" s="1" t="str">
        <f>TEXT(shipments9[[#This Row],[Shipdate]],"ddd")</f>
        <v>Thu</v>
      </c>
      <c r="G5114" s="1" t="str">
        <f>IF(OR(shipments9[[#This Row],[Day Name]]="Sat",shipments9[[#This Row],[Day Name]]="Sun"),"Weekend","Weekday")</f>
        <v>Weekday</v>
      </c>
      <c r="H5114">
        <v>3960</v>
      </c>
      <c r="I5114">
        <v>180</v>
      </c>
      <c r="J5114" t="s">
        <v>172</v>
      </c>
      <c r="K5114" t="s">
        <v>8151</v>
      </c>
      <c r="L5114" t="s">
        <v>8154</v>
      </c>
      <c r="M5114">
        <v>6</v>
      </c>
      <c r="N5114" t="s">
        <v>8159</v>
      </c>
      <c r="O5114" s="4">
        <f>INDEX(products[Cost_per_box], MATCH(shipments9[[#This Row],[PID]], products[PID], 0))</f>
        <v>7.73</v>
      </c>
      <c r="P5114" s="4">
        <f>shipments9[[#This Row],[Boxes]]*shipments9[[#This Row],[Cost Per Box]]</f>
        <v>1391.4</v>
      </c>
      <c r="Q5114" s="4">
        <f>shipments9[[#This Row],[Amount]] -shipments9[[#This Row],[total cost]]</f>
        <v>2568.6</v>
      </c>
      <c r="R5114" s="4" t="str">
        <f>IF(shipments9[[#This Row],[Gross Profit]]&lt;0,"Loss","Profit")</f>
        <v>Profit</v>
      </c>
      <c r="S5114" s="9">
        <f>shipments9[[#This Row],[Gross Profit]]/shipments9[[#This Row],[Amount]]</f>
        <v>0.64863636363636357</v>
      </c>
      <c r="T5114" s="11">
        <f>shipments9[[#This Row],[Amount]]/shipments9[[#This Row],[Boxes]]</f>
        <v>22</v>
      </c>
    </row>
    <row r="5115" spans="1:20" hidden="1" x14ac:dyDescent="0.25">
      <c r="A5115" t="s">
        <v>5312</v>
      </c>
      <c r="B5115" t="s">
        <v>55</v>
      </c>
      <c r="C5115" t="s">
        <v>141</v>
      </c>
      <c r="D5115" t="s">
        <v>28</v>
      </c>
      <c r="E5115" s="1">
        <v>45078</v>
      </c>
      <c r="F5115" s="1" t="str">
        <f>TEXT(shipments9[[#This Row],[Shipdate]],"ddd")</f>
        <v>Thu</v>
      </c>
      <c r="G5115" s="1" t="str">
        <f>IF(OR(shipments9[[#This Row],[Day Name]]="Sat",shipments9[[#This Row],[Day Name]]="Sun"),"Weekend","Weekday")</f>
        <v>Weekday</v>
      </c>
      <c r="H5115">
        <v>10138.5</v>
      </c>
      <c r="I5115">
        <v>845</v>
      </c>
      <c r="J5115" t="s">
        <v>172</v>
      </c>
      <c r="K5115" t="s">
        <v>8151</v>
      </c>
      <c r="L5115" t="s">
        <v>8154</v>
      </c>
      <c r="M5115">
        <v>6</v>
      </c>
      <c r="N5115" t="s">
        <v>8159</v>
      </c>
      <c r="O5115" s="4">
        <f>INDEX(products[Cost_per_box], MATCH(shipments9[[#This Row],[PID]], products[PID], 0))</f>
        <v>8.2200000000000006</v>
      </c>
      <c r="P5115" s="4">
        <f>shipments9[[#This Row],[Boxes]]*shipments9[[#This Row],[Cost Per Box]]</f>
        <v>6945.9000000000005</v>
      </c>
      <c r="Q5115" s="4">
        <f>shipments9[[#This Row],[Amount]] -shipments9[[#This Row],[total cost]]</f>
        <v>3192.5999999999995</v>
      </c>
      <c r="R5115" s="4" t="str">
        <f>IF(shipments9[[#This Row],[Gross Profit]]&lt;0,"Loss","Profit")</f>
        <v>Profit</v>
      </c>
      <c r="S5115" s="9">
        <f>shipments9[[#This Row],[Gross Profit]]/shipments9[[#This Row],[Amount]]</f>
        <v>0.31489865364698916</v>
      </c>
      <c r="T5115" s="11">
        <f>shipments9[[#This Row],[Amount]]/shipments9[[#This Row],[Boxes]]</f>
        <v>11.998224852071006</v>
      </c>
    </row>
    <row r="5116" spans="1:20" hidden="1" x14ac:dyDescent="0.25">
      <c r="A5116" t="s">
        <v>5313</v>
      </c>
      <c r="B5116" t="s">
        <v>55</v>
      </c>
      <c r="C5116" t="s">
        <v>141</v>
      </c>
      <c r="D5116" t="s">
        <v>28</v>
      </c>
      <c r="E5116" s="1">
        <v>45002</v>
      </c>
      <c r="F5116" s="1" t="str">
        <f>TEXT(shipments9[[#This Row],[Shipdate]],"ddd")</f>
        <v>Fri</v>
      </c>
      <c r="G5116" s="1" t="str">
        <f>IF(OR(shipments9[[#This Row],[Day Name]]="Sat",shipments9[[#This Row],[Day Name]]="Sun"),"Weekend","Weekday")</f>
        <v>Weekday</v>
      </c>
      <c r="H5116">
        <v>13387.5</v>
      </c>
      <c r="I5116">
        <v>837</v>
      </c>
      <c r="J5116" t="s">
        <v>172</v>
      </c>
      <c r="K5116" t="s">
        <v>8151</v>
      </c>
      <c r="L5116" t="s">
        <v>8156</v>
      </c>
      <c r="M5116">
        <v>3</v>
      </c>
      <c r="N5116" t="s">
        <v>8164</v>
      </c>
      <c r="O5116" s="4">
        <f>INDEX(products[Cost_per_box], MATCH(shipments9[[#This Row],[PID]], products[PID], 0))</f>
        <v>8.2200000000000006</v>
      </c>
      <c r="P5116" s="4">
        <f>shipments9[[#This Row],[Boxes]]*shipments9[[#This Row],[Cost Per Box]]</f>
        <v>6880.14</v>
      </c>
      <c r="Q5116" s="4">
        <f>shipments9[[#This Row],[Amount]] -shipments9[[#This Row],[total cost]]</f>
        <v>6507.36</v>
      </c>
      <c r="R5116" s="4" t="str">
        <f>IF(shipments9[[#This Row],[Gross Profit]]&lt;0,"Loss","Profit")</f>
        <v>Profit</v>
      </c>
      <c r="S5116" s="9">
        <f>shipments9[[#This Row],[Gross Profit]]/shipments9[[#This Row],[Amount]]</f>
        <v>0.48607731092436973</v>
      </c>
      <c r="T5116" s="11">
        <f>shipments9[[#This Row],[Amount]]/shipments9[[#This Row],[Boxes]]</f>
        <v>15.994623655913978</v>
      </c>
    </row>
    <row r="5117" spans="1:20" hidden="1" x14ac:dyDescent="0.25">
      <c r="A5117" t="s">
        <v>5314</v>
      </c>
      <c r="B5117" t="s">
        <v>55</v>
      </c>
      <c r="C5117" t="s">
        <v>145</v>
      </c>
      <c r="D5117" t="s">
        <v>28</v>
      </c>
      <c r="E5117" s="1">
        <v>45278</v>
      </c>
      <c r="F5117" s="1" t="str">
        <f>TEXT(shipments9[[#This Row],[Shipdate]],"ddd")</f>
        <v>Mon</v>
      </c>
      <c r="G5117" s="1" t="str">
        <f>IF(OR(shipments9[[#This Row],[Day Name]]="Sat",shipments9[[#This Row],[Day Name]]="Sun"),"Weekend","Weekday")</f>
        <v>Weekday</v>
      </c>
      <c r="H5117">
        <v>9688.5</v>
      </c>
      <c r="I5117">
        <v>646</v>
      </c>
      <c r="J5117" t="s">
        <v>172</v>
      </c>
      <c r="K5117" t="s">
        <v>8151</v>
      </c>
      <c r="L5117" t="s">
        <v>8152</v>
      </c>
      <c r="M5117">
        <v>12</v>
      </c>
      <c r="N5117" t="s">
        <v>8166</v>
      </c>
      <c r="O5117" s="4">
        <f>INDEX(products[Cost_per_box], MATCH(shipments9[[#This Row],[PID]], products[PID], 0))</f>
        <v>4.74</v>
      </c>
      <c r="P5117" s="4">
        <f>shipments9[[#This Row],[Boxes]]*shipments9[[#This Row],[Cost Per Box]]</f>
        <v>3062.04</v>
      </c>
      <c r="Q5117" s="4">
        <f>shipments9[[#This Row],[Amount]] -shipments9[[#This Row],[total cost]]</f>
        <v>6626.46</v>
      </c>
      <c r="R5117" s="4" t="str">
        <f>IF(shipments9[[#This Row],[Gross Profit]]&lt;0,"Loss","Profit")</f>
        <v>Profit</v>
      </c>
      <c r="S5117" s="9">
        <f>shipments9[[#This Row],[Gross Profit]]/shipments9[[#This Row],[Amount]]</f>
        <v>0.68395107601795946</v>
      </c>
      <c r="T5117" s="11">
        <f>shipments9[[#This Row],[Amount]]/shipments9[[#This Row],[Boxes]]</f>
        <v>14.997678018575851</v>
      </c>
    </row>
    <row r="5118" spans="1:20" x14ac:dyDescent="0.25">
      <c r="A5118" t="s">
        <v>5315</v>
      </c>
      <c r="B5118" t="s">
        <v>55</v>
      </c>
      <c r="C5118" t="s">
        <v>147</v>
      </c>
      <c r="D5118" t="s">
        <v>28</v>
      </c>
      <c r="E5118" s="1">
        <v>45295</v>
      </c>
      <c r="F5118" s="1" t="str">
        <f>TEXT(shipments9[[#This Row],[Shipdate]],"ddd")</f>
        <v>Thu</v>
      </c>
      <c r="G5118" s="1" t="str">
        <f>IF(OR(shipments9[[#This Row],[Day Name]]="Sat",shipments9[[#This Row],[Day Name]]="Sun"),"Weekend","Weekday")</f>
        <v>Weekday</v>
      </c>
      <c r="H5118">
        <v>7956</v>
      </c>
      <c r="I5118">
        <v>1326</v>
      </c>
      <c r="J5118" t="s">
        <v>172</v>
      </c>
      <c r="K5118" t="s">
        <v>8155</v>
      </c>
      <c r="L5118" t="s">
        <v>8156</v>
      </c>
      <c r="M5118">
        <v>1</v>
      </c>
      <c r="N5118" t="s">
        <v>8163</v>
      </c>
      <c r="O5118" s="4">
        <f>INDEX(products[Cost_per_box], MATCH(shipments9[[#This Row],[PID]], products[PID], 0))</f>
        <v>10.51</v>
      </c>
      <c r="P5118" s="4">
        <f>shipments9[[#This Row],[Boxes]]*shipments9[[#This Row],[Cost Per Box]]</f>
        <v>13936.26</v>
      </c>
      <c r="Q5118" s="4">
        <f>shipments9[[#This Row],[Amount]] -shipments9[[#This Row],[total cost]]</f>
        <v>-5980.26</v>
      </c>
      <c r="R5118" s="4" t="str">
        <f>IF(shipments9[[#This Row],[Gross Profit]]&lt;0,"Loss","Profit")</f>
        <v>Loss</v>
      </c>
      <c r="S5118" s="9">
        <f>shipments9[[#This Row],[Gross Profit]]/shipments9[[#This Row],[Amount]]</f>
        <v>-0.75166666666666671</v>
      </c>
      <c r="T5118" s="11">
        <f>shipments9[[#This Row],[Amount]]/shipments9[[#This Row],[Boxes]]</f>
        <v>6</v>
      </c>
    </row>
    <row r="5119" spans="1:20" hidden="1" x14ac:dyDescent="0.25">
      <c r="A5119" t="s">
        <v>5316</v>
      </c>
      <c r="B5119" t="s">
        <v>55</v>
      </c>
      <c r="C5119" t="s">
        <v>157</v>
      </c>
      <c r="D5119" t="s">
        <v>28</v>
      </c>
      <c r="E5119" s="1">
        <v>45314</v>
      </c>
      <c r="F5119" s="1" t="str">
        <f>TEXT(shipments9[[#This Row],[Shipdate]],"ddd")</f>
        <v>Tue</v>
      </c>
      <c r="G5119" s="1" t="str">
        <f>IF(OR(shipments9[[#This Row],[Day Name]]="Sat",shipments9[[#This Row],[Day Name]]="Sun"),"Weekend","Weekday")</f>
        <v>Weekday</v>
      </c>
      <c r="H5119">
        <v>2088</v>
      </c>
      <c r="I5119">
        <v>232</v>
      </c>
      <c r="J5119" t="s">
        <v>172</v>
      </c>
      <c r="K5119" t="s">
        <v>8155</v>
      </c>
      <c r="L5119" t="s">
        <v>8156</v>
      </c>
      <c r="M5119">
        <v>1</v>
      </c>
      <c r="N5119" t="s">
        <v>8163</v>
      </c>
      <c r="O5119" s="4">
        <f>INDEX(products[Cost_per_box], MATCH(shipments9[[#This Row],[PID]], products[PID], 0))</f>
        <v>6.8</v>
      </c>
      <c r="P5119" s="4">
        <f>shipments9[[#This Row],[Boxes]]*shipments9[[#This Row],[Cost Per Box]]</f>
        <v>1577.6</v>
      </c>
      <c r="Q5119" s="4">
        <f>shipments9[[#This Row],[Amount]] -shipments9[[#This Row],[total cost]]</f>
        <v>510.40000000000009</v>
      </c>
      <c r="R5119" s="4" t="str">
        <f>IF(shipments9[[#This Row],[Gross Profit]]&lt;0,"Loss","Profit")</f>
        <v>Profit</v>
      </c>
      <c r="S5119" s="9">
        <f>shipments9[[#This Row],[Gross Profit]]/shipments9[[#This Row],[Amount]]</f>
        <v>0.24444444444444449</v>
      </c>
      <c r="T5119" s="11">
        <f>shipments9[[#This Row],[Amount]]/shipments9[[#This Row],[Boxes]]</f>
        <v>9</v>
      </c>
    </row>
    <row r="5120" spans="1:20" hidden="1" x14ac:dyDescent="0.25">
      <c r="A5120" t="s">
        <v>5317</v>
      </c>
      <c r="B5120" t="s">
        <v>55</v>
      </c>
      <c r="C5120" t="s">
        <v>121</v>
      </c>
      <c r="D5120" t="s">
        <v>28</v>
      </c>
      <c r="E5120" s="1">
        <v>45280</v>
      </c>
      <c r="F5120" s="1" t="str">
        <f>TEXT(shipments9[[#This Row],[Shipdate]],"ddd")</f>
        <v>Wed</v>
      </c>
      <c r="G5120" s="1" t="str">
        <f>IF(OR(shipments9[[#This Row],[Day Name]]="Sat",shipments9[[#This Row],[Day Name]]="Sun"),"Weekend","Weekday")</f>
        <v>Weekday</v>
      </c>
      <c r="H5120">
        <v>74.25</v>
      </c>
      <c r="I5120">
        <v>6</v>
      </c>
      <c r="J5120" t="s">
        <v>172</v>
      </c>
      <c r="K5120" t="s">
        <v>8151</v>
      </c>
      <c r="L5120" t="s">
        <v>8152</v>
      </c>
      <c r="M5120">
        <v>12</v>
      </c>
      <c r="N5120" t="s">
        <v>8166</v>
      </c>
      <c r="O5120" s="4">
        <f>INDEX(products[Cost_per_box], MATCH(shipments9[[#This Row],[PID]], products[PID], 0))</f>
        <v>5.26</v>
      </c>
      <c r="P5120" s="4">
        <f>shipments9[[#This Row],[Boxes]]*shipments9[[#This Row],[Cost Per Box]]</f>
        <v>31.56</v>
      </c>
      <c r="Q5120" s="4">
        <f>shipments9[[#This Row],[Amount]] -shipments9[[#This Row],[total cost]]</f>
        <v>42.69</v>
      </c>
      <c r="R5120" s="4" t="str">
        <f>IF(shipments9[[#This Row],[Gross Profit]]&lt;0,"Loss","Profit")</f>
        <v>Profit</v>
      </c>
      <c r="S5120" s="9">
        <f>shipments9[[#This Row],[Gross Profit]]/shipments9[[#This Row],[Amount]]</f>
        <v>0.57494949494949488</v>
      </c>
      <c r="T5120" s="11">
        <f>shipments9[[#This Row],[Amount]]/shipments9[[#This Row],[Boxes]]</f>
        <v>12.375</v>
      </c>
    </row>
    <row r="5121" spans="1:20" hidden="1" x14ac:dyDescent="0.25">
      <c r="A5121" t="s">
        <v>5318</v>
      </c>
      <c r="B5121" t="s">
        <v>55</v>
      </c>
      <c r="C5121" t="s">
        <v>128</v>
      </c>
      <c r="D5121" t="s">
        <v>28</v>
      </c>
      <c r="E5121" s="1">
        <v>45415</v>
      </c>
      <c r="F5121" s="1" t="str">
        <f>TEXT(shipments9[[#This Row],[Shipdate]],"ddd")</f>
        <v>Fri</v>
      </c>
      <c r="G5121" s="1" t="str">
        <f>IF(OR(shipments9[[#This Row],[Day Name]]="Sat",shipments9[[#This Row],[Day Name]]="Sun"),"Weekend","Weekday")</f>
        <v>Weekday</v>
      </c>
      <c r="H5121">
        <v>5046.75</v>
      </c>
      <c r="I5121">
        <v>721</v>
      </c>
      <c r="J5121" t="s">
        <v>172</v>
      </c>
      <c r="K5121" t="s">
        <v>8155</v>
      </c>
      <c r="L5121" t="s">
        <v>8154</v>
      </c>
      <c r="M5121">
        <v>5</v>
      </c>
      <c r="N5121" t="s">
        <v>201</v>
      </c>
      <c r="O5121" s="4">
        <f>INDEX(products[Cost_per_box], MATCH(shipments9[[#This Row],[PID]], products[PID], 0))</f>
        <v>3.85</v>
      </c>
      <c r="P5121" s="4">
        <f>shipments9[[#This Row],[Boxes]]*shipments9[[#This Row],[Cost Per Box]]</f>
        <v>2775.85</v>
      </c>
      <c r="Q5121" s="4">
        <f>shipments9[[#This Row],[Amount]] -shipments9[[#This Row],[total cost]]</f>
        <v>2270.9</v>
      </c>
      <c r="R5121" s="4" t="str">
        <f>IF(shipments9[[#This Row],[Gross Profit]]&lt;0,"Loss","Profit")</f>
        <v>Profit</v>
      </c>
      <c r="S5121" s="9">
        <f>shipments9[[#This Row],[Gross Profit]]/shipments9[[#This Row],[Amount]]</f>
        <v>0.44997275474315157</v>
      </c>
      <c r="T5121" s="11">
        <f>shipments9[[#This Row],[Amount]]/shipments9[[#This Row],[Boxes]]</f>
        <v>6.9996532593619971</v>
      </c>
    </row>
    <row r="5122" spans="1:20" hidden="1" x14ac:dyDescent="0.25">
      <c r="A5122" t="s">
        <v>5319</v>
      </c>
      <c r="B5122" t="s">
        <v>55</v>
      </c>
      <c r="C5122" t="s">
        <v>135</v>
      </c>
      <c r="D5122" t="s">
        <v>28</v>
      </c>
      <c r="E5122" s="1">
        <v>45224</v>
      </c>
      <c r="F5122" s="1" t="str">
        <f>TEXT(shipments9[[#This Row],[Shipdate]],"ddd")</f>
        <v>Wed</v>
      </c>
      <c r="G5122" s="1" t="str">
        <f>IF(OR(shipments9[[#This Row],[Day Name]]="Sat",shipments9[[#This Row],[Day Name]]="Sun"),"Weekend","Weekday")</f>
        <v>Weekday</v>
      </c>
      <c r="H5122">
        <v>5667.75</v>
      </c>
      <c r="I5122">
        <v>218</v>
      </c>
      <c r="J5122" t="s">
        <v>172</v>
      </c>
      <c r="K5122" t="s">
        <v>8151</v>
      </c>
      <c r="L5122" t="s">
        <v>8152</v>
      </c>
      <c r="M5122">
        <v>10</v>
      </c>
      <c r="N5122" t="s">
        <v>8153</v>
      </c>
      <c r="O5122" s="4">
        <f>INDEX(products[Cost_per_box], MATCH(shipments9[[#This Row],[PID]], products[PID], 0))</f>
        <v>9.94</v>
      </c>
      <c r="P5122" s="4">
        <f>shipments9[[#This Row],[Boxes]]*shipments9[[#This Row],[Cost Per Box]]</f>
        <v>2166.92</v>
      </c>
      <c r="Q5122" s="4">
        <f>shipments9[[#This Row],[Amount]] -shipments9[[#This Row],[total cost]]</f>
        <v>3500.83</v>
      </c>
      <c r="R5122" s="4" t="str">
        <f>IF(shipments9[[#This Row],[Gross Profit]]&lt;0,"Loss","Profit")</f>
        <v>Profit</v>
      </c>
      <c r="S5122" s="9">
        <f>shipments9[[#This Row],[Gross Profit]]/shipments9[[#This Row],[Amount]]</f>
        <v>0.61767544440033517</v>
      </c>
      <c r="T5122" s="11">
        <f>shipments9[[#This Row],[Amount]]/shipments9[[#This Row],[Boxes]]</f>
        <v>25.998853211009173</v>
      </c>
    </row>
    <row r="5123" spans="1:20" hidden="1" x14ac:dyDescent="0.25">
      <c r="A5123" t="s">
        <v>5320</v>
      </c>
      <c r="B5123" t="s">
        <v>55</v>
      </c>
      <c r="C5123" t="s">
        <v>141</v>
      </c>
      <c r="D5123" t="s">
        <v>28</v>
      </c>
      <c r="E5123" s="1">
        <v>45310</v>
      </c>
      <c r="F5123" s="1" t="str">
        <f>TEXT(shipments9[[#This Row],[Shipdate]],"ddd")</f>
        <v>Fri</v>
      </c>
      <c r="G5123" s="1" t="str">
        <f>IF(OR(shipments9[[#This Row],[Day Name]]="Sat",shipments9[[#This Row],[Day Name]]="Sun"),"Weekend","Weekday")</f>
        <v>Weekday</v>
      </c>
      <c r="H5123">
        <v>438.75</v>
      </c>
      <c r="I5123">
        <v>34</v>
      </c>
      <c r="J5123" t="s">
        <v>172</v>
      </c>
      <c r="K5123" t="s">
        <v>8155</v>
      </c>
      <c r="L5123" t="s">
        <v>8156</v>
      </c>
      <c r="M5123">
        <v>1</v>
      </c>
      <c r="N5123" t="s">
        <v>8163</v>
      </c>
      <c r="O5123" s="4">
        <f>INDEX(products[Cost_per_box], MATCH(shipments9[[#This Row],[PID]], products[PID], 0))</f>
        <v>8.2200000000000006</v>
      </c>
      <c r="P5123" s="4">
        <f>shipments9[[#This Row],[Boxes]]*shipments9[[#This Row],[Cost Per Box]]</f>
        <v>279.48</v>
      </c>
      <c r="Q5123" s="4">
        <f>shipments9[[#This Row],[Amount]] -shipments9[[#This Row],[total cost]]</f>
        <v>159.26999999999998</v>
      </c>
      <c r="R5123" s="4" t="str">
        <f>IF(shipments9[[#This Row],[Gross Profit]]&lt;0,"Loss","Profit")</f>
        <v>Profit</v>
      </c>
      <c r="S5123" s="9">
        <f>shipments9[[#This Row],[Gross Profit]]/shipments9[[#This Row],[Amount]]</f>
        <v>0.36300854700854696</v>
      </c>
      <c r="T5123" s="11">
        <f>shipments9[[#This Row],[Amount]]/shipments9[[#This Row],[Boxes]]</f>
        <v>12.904411764705882</v>
      </c>
    </row>
    <row r="5124" spans="1:20" hidden="1" x14ac:dyDescent="0.25">
      <c r="A5124" t="s">
        <v>5321</v>
      </c>
      <c r="B5124" t="s">
        <v>55</v>
      </c>
      <c r="C5124" t="s">
        <v>153</v>
      </c>
      <c r="D5124" t="s">
        <v>28</v>
      </c>
      <c r="E5124" s="1">
        <v>45082</v>
      </c>
      <c r="F5124" s="1" t="str">
        <f>TEXT(shipments9[[#This Row],[Shipdate]],"ddd")</f>
        <v>Mon</v>
      </c>
      <c r="G5124" s="1" t="str">
        <f>IF(OR(shipments9[[#This Row],[Day Name]]="Sat",shipments9[[#This Row],[Day Name]]="Sun"),"Weekend","Weekday")</f>
        <v>Weekday</v>
      </c>
      <c r="H5124">
        <v>12010.5</v>
      </c>
      <c r="I5124">
        <v>858</v>
      </c>
      <c r="J5124" t="s">
        <v>172</v>
      </c>
      <c r="K5124" t="s">
        <v>8151</v>
      </c>
      <c r="L5124" t="s">
        <v>8154</v>
      </c>
      <c r="M5124">
        <v>6</v>
      </c>
      <c r="N5124" t="s">
        <v>8159</v>
      </c>
      <c r="O5124" s="4">
        <f>INDEX(products[Cost_per_box], MATCH(shipments9[[#This Row],[PID]], products[PID], 0))</f>
        <v>9.57</v>
      </c>
      <c r="P5124" s="4">
        <f>shipments9[[#This Row],[Boxes]]*shipments9[[#This Row],[Cost Per Box]]</f>
        <v>8211.06</v>
      </c>
      <c r="Q5124" s="4">
        <f>shipments9[[#This Row],[Amount]] -shipments9[[#This Row],[total cost]]</f>
        <v>3799.4400000000005</v>
      </c>
      <c r="R5124" s="4" t="str">
        <f>IF(shipments9[[#This Row],[Gross Profit]]&lt;0,"Loss","Profit")</f>
        <v>Profit</v>
      </c>
      <c r="S5124" s="9">
        <f>shipments9[[#This Row],[Gross Profit]]/shipments9[[#This Row],[Amount]]</f>
        <v>0.31634319970026231</v>
      </c>
      <c r="T5124" s="11">
        <f>shipments9[[#This Row],[Amount]]/shipments9[[#This Row],[Boxes]]</f>
        <v>13.998251748251748</v>
      </c>
    </row>
    <row r="5125" spans="1:20" x14ac:dyDescent="0.25">
      <c r="A5125" t="s">
        <v>5322</v>
      </c>
      <c r="B5125" t="s">
        <v>55</v>
      </c>
      <c r="C5125" t="s">
        <v>155</v>
      </c>
      <c r="D5125" t="s">
        <v>28</v>
      </c>
      <c r="E5125" s="1">
        <v>45279</v>
      </c>
      <c r="F5125" s="1" t="str">
        <f>TEXT(shipments9[[#This Row],[Shipdate]],"ddd")</f>
        <v>Tue</v>
      </c>
      <c r="G5125" s="1" t="str">
        <f>IF(OR(shipments9[[#This Row],[Day Name]]="Sat",shipments9[[#This Row],[Day Name]]="Sun"),"Weekend","Weekday")</f>
        <v>Weekday</v>
      </c>
      <c r="H5125">
        <v>5789.25</v>
      </c>
      <c r="I5125">
        <v>828</v>
      </c>
      <c r="J5125" t="s">
        <v>172</v>
      </c>
      <c r="K5125" t="s">
        <v>8151</v>
      </c>
      <c r="L5125" t="s">
        <v>8152</v>
      </c>
      <c r="M5125">
        <v>12</v>
      </c>
      <c r="N5125" t="s">
        <v>8166</v>
      </c>
      <c r="O5125" s="4">
        <f>INDEX(products[Cost_per_box], MATCH(shipments9[[#This Row],[PID]], products[PID], 0))</f>
        <v>8.43</v>
      </c>
      <c r="P5125" s="4">
        <f>shipments9[[#This Row],[Boxes]]*shipments9[[#This Row],[Cost Per Box]]</f>
        <v>6980.04</v>
      </c>
      <c r="Q5125" s="4">
        <f>shipments9[[#This Row],[Amount]] -shipments9[[#This Row],[total cost]]</f>
        <v>-1190.79</v>
      </c>
      <c r="R5125" s="4" t="str">
        <f>IF(shipments9[[#This Row],[Gross Profit]]&lt;0,"Loss","Profit")</f>
        <v>Loss</v>
      </c>
      <c r="S5125" s="9">
        <f>shipments9[[#This Row],[Gross Profit]]/shipments9[[#This Row],[Amount]]</f>
        <v>-0.2056898561989895</v>
      </c>
      <c r="T5125" s="11">
        <f>shipments9[[#This Row],[Amount]]/shipments9[[#This Row],[Boxes]]</f>
        <v>6.9918478260869561</v>
      </c>
    </row>
    <row r="5126" spans="1:20" hidden="1" x14ac:dyDescent="0.25">
      <c r="A5126" t="s">
        <v>5323</v>
      </c>
      <c r="B5126" t="s">
        <v>55</v>
      </c>
      <c r="C5126" t="s">
        <v>157</v>
      </c>
      <c r="D5126" t="s">
        <v>28</v>
      </c>
      <c r="E5126" s="1">
        <v>45077</v>
      </c>
      <c r="F5126" s="1" t="str">
        <f>TEXT(shipments9[[#This Row],[Shipdate]],"ddd")</f>
        <v>Wed</v>
      </c>
      <c r="G5126" s="1" t="str">
        <f>IF(OR(shipments9[[#This Row],[Day Name]]="Sat",shipments9[[#This Row],[Day Name]]="Sun"),"Weekend","Weekday")</f>
        <v>Weekday</v>
      </c>
      <c r="H5126">
        <v>9333</v>
      </c>
      <c r="I5126">
        <v>1037</v>
      </c>
      <c r="J5126" t="s">
        <v>172</v>
      </c>
      <c r="K5126" t="s">
        <v>8151</v>
      </c>
      <c r="L5126" t="s">
        <v>8154</v>
      </c>
      <c r="M5126">
        <v>5</v>
      </c>
      <c r="N5126" t="s">
        <v>201</v>
      </c>
      <c r="O5126" s="4">
        <f>INDEX(products[Cost_per_box], MATCH(shipments9[[#This Row],[PID]], products[PID], 0))</f>
        <v>6.8</v>
      </c>
      <c r="P5126" s="4">
        <f>shipments9[[#This Row],[Boxes]]*shipments9[[#This Row],[Cost Per Box]]</f>
        <v>7051.5999999999995</v>
      </c>
      <c r="Q5126" s="4">
        <f>shipments9[[#This Row],[Amount]] -shipments9[[#This Row],[total cost]]</f>
        <v>2281.4000000000005</v>
      </c>
      <c r="R5126" s="4" t="str">
        <f>IF(shipments9[[#This Row],[Gross Profit]]&lt;0,"Loss","Profit")</f>
        <v>Profit</v>
      </c>
      <c r="S5126" s="9">
        <f>shipments9[[#This Row],[Gross Profit]]/shipments9[[#This Row],[Amount]]</f>
        <v>0.24444444444444449</v>
      </c>
      <c r="T5126" s="11">
        <f>shipments9[[#This Row],[Amount]]/shipments9[[#This Row],[Boxes]]</f>
        <v>9</v>
      </c>
    </row>
    <row r="5127" spans="1:20" hidden="1" x14ac:dyDescent="0.25">
      <c r="A5127" t="s">
        <v>5324</v>
      </c>
      <c r="B5127" t="s">
        <v>55</v>
      </c>
      <c r="C5127" t="s">
        <v>161</v>
      </c>
      <c r="D5127" t="s">
        <v>28</v>
      </c>
      <c r="E5127" s="1">
        <v>45183</v>
      </c>
      <c r="F5127" s="1" t="str">
        <f>TEXT(shipments9[[#This Row],[Shipdate]],"ddd")</f>
        <v>Thu</v>
      </c>
      <c r="G5127" s="1" t="str">
        <f>IF(OR(shipments9[[#This Row],[Day Name]]="Sat",shipments9[[#This Row],[Day Name]]="Sun"),"Weekend","Weekday")</f>
        <v>Weekday</v>
      </c>
      <c r="H5127">
        <v>13007.25</v>
      </c>
      <c r="I5127">
        <v>1446</v>
      </c>
      <c r="J5127" t="s">
        <v>172</v>
      </c>
      <c r="K5127" t="s">
        <v>8151</v>
      </c>
      <c r="L5127" t="s">
        <v>8160</v>
      </c>
      <c r="M5127">
        <v>9</v>
      </c>
      <c r="N5127" t="s">
        <v>8167</v>
      </c>
      <c r="O5127" s="4">
        <f>INDEX(products[Cost_per_box], MATCH(shipments9[[#This Row],[PID]], products[PID], 0))</f>
        <v>2.76</v>
      </c>
      <c r="P5127" s="4">
        <f>shipments9[[#This Row],[Boxes]]*shipments9[[#This Row],[Cost Per Box]]</f>
        <v>3990.9599999999996</v>
      </c>
      <c r="Q5127" s="4">
        <f>shipments9[[#This Row],[Amount]] -shipments9[[#This Row],[total cost]]</f>
        <v>9016.2900000000009</v>
      </c>
      <c r="R5127" s="4" t="str">
        <f>IF(shipments9[[#This Row],[Gross Profit]]&lt;0,"Loss","Profit")</f>
        <v>Profit</v>
      </c>
      <c r="S5127" s="9">
        <f>shipments9[[#This Row],[Gross Profit]]/shipments9[[#This Row],[Amount]]</f>
        <v>0.69317419131638136</v>
      </c>
      <c r="T5127" s="11">
        <f>shipments9[[#This Row],[Amount]]/shipments9[[#This Row],[Boxes]]</f>
        <v>8.9953319502074685</v>
      </c>
    </row>
    <row r="5128" spans="1:20" hidden="1" x14ac:dyDescent="0.25">
      <c r="A5128" t="s">
        <v>5325</v>
      </c>
      <c r="B5128" t="s">
        <v>55</v>
      </c>
      <c r="C5128" t="s">
        <v>161</v>
      </c>
      <c r="D5128" t="s">
        <v>28</v>
      </c>
      <c r="E5128" s="1">
        <v>45159</v>
      </c>
      <c r="F5128" s="1" t="str">
        <f>TEXT(shipments9[[#This Row],[Shipdate]],"ddd")</f>
        <v>Mon</v>
      </c>
      <c r="G5128" s="1" t="str">
        <f>IF(OR(shipments9[[#This Row],[Day Name]]="Sat",shipments9[[#This Row],[Day Name]]="Sun"),"Weekend","Weekday")</f>
        <v>Weekday</v>
      </c>
      <c r="H5128">
        <v>10221.75</v>
      </c>
      <c r="I5128">
        <v>1023</v>
      </c>
      <c r="J5128" t="s">
        <v>172</v>
      </c>
      <c r="K5128" t="s">
        <v>8151</v>
      </c>
      <c r="L5128" t="s">
        <v>8160</v>
      </c>
      <c r="M5128">
        <v>8</v>
      </c>
      <c r="N5128" t="s">
        <v>8162</v>
      </c>
      <c r="O5128" s="4">
        <f>INDEX(products[Cost_per_box], MATCH(shipments9[[#This Row],[PID]], products[PID], 0))</f>
        <v>2.76</v>
      </c>
      <c r="P5128" s="4">
        <f>shipments9[[#This Row],[Boxes]]*shipments9[[#This Row],[Cost Per Box]]</f>
        <v>2823.4799999999996</v>
      </c>
      <c r="Q5128" s="4">
        <f>shipments9[[#This Row],[Amount]] -shipments9[[#This Row],[total cost]]</f>
        <v>7398.27</v>
      </c>
      <c r="R5128" s="4" t="str">
        <f>IF(shipments9[[#This Row],[Gross Profit]]&lt;0,"Loss","Profit")</f>
        <v>Profit</v>
      </c>
      <c r="S5128" s="9">
        <f>shipments9[[#This Row],[Gross Profit]]/shipments9[[#This Row],[Amount]]</f>
        <v>0.72377723970944319</v>
      </c>
      <c r="T5128" s="11">
        <f>shipments9[[#This Row],[Amount]]/shipments9[[#This Row],[Boxes]]</f>
        <v>9.991935483870968</v>
      </c>
    </row>
    <row r="5129" spans="1:20" hidden="1" x14ac:dyDescent="0.25">
      <c r="A5129" t="s">
        <v>5326</v>
      </c>
      <c r="B5129" t="s">
        <v>55</v>
      </c>
      <c r="C5129" t="s">
        <v>165</v>
      </c>
      <c r="D5129" t="s">
        <v>28</v>
      </c>
      <c r="E5129" s="1">
        <v>45294</v>
      </c>
      <c r="F5129" s="1" t="str">
        <f>TEXT(shipments9[[#This Row],[Shipdate]],"ddd")</f>
        <v>Wed</v>
      </c>
      <c r="G5129" s="1" t="str">
        <f>IF(OR(shipments9[[#This Row],[Day Name]]="Sat",shipments9[[#This Row],[Day Name]]="Sun"),"Weekend","Weekday")</f>
        <v>Weekday</v>
      </c>
      <c r="H5129">
        <v>12141</v>
      </c>
      <c r="I5129">
        <v>639</v>
      </c>
      <c r="J5129" t="s">
        <v>172</v>
      </c>
      <c r="K5129" t="s">
        <v>8155</v>
      </c>
      <c r="L5129" t="s">
        <v>8156</v>
      </c>
      <c r="M5129">
        <v>1</v>
      </c>
      <c r="N5129" t="s">
        <v>8163</v>
      </c>
      <c r="O5129" s="4">
        <f>INDEX(products[Cost_per_box], MATCH(shipments9[[#This Row],[PID]], products[PID], 0))</f>
        <v>2.65</v>
      </c>
      <c r="P5129" s="4">
        <f>shipments9[[#This Row],[Boxes]]*shipments9[[#This Row],[Cost Per Box]]</f>
        <v>1693.35</v>
      </c>
      <c r="Q5129" s="4">
        <f>shipments9[[#This Row],[Amount]] -shipments9[[#This Row],[total cost]]</f>
        <v>10447.65</v>
      </c>
      <c r="R5129" s="4" t="str">
        <f>IF(shipments9[[#This Row],[Gross Profit]]&lt;0,"Loss","Profit")</f>
        <v>Profit</v>
      </c>
      <c r="S5129" s="9">
        <f>shipments9[[#This Row],[Gross Profit]]/shipments9[[#This Row],[Amount]]</f>
        <v>0.86052631578947369</v>
      </c>
      <c r="T5129" s="11">
        <f>shipments9[[#This Row],[Amount]]/shipments9[[#This Row],[Boxes]]</f>
        <v>19</v>
      </c>
    </row>
    <row r="5130" spans="1:20" hidden="1" x14ac:dyDescent="0.25">
      <c r="A5130" t="s">
        <v>5327</v>
      </c>
      <c r="B5130" t="s">
        <v>55</v>
      </c>
      <c r="C5130" t="s">
        <v>165</v>
      </c>
      <c r="D5130" t="s">
        <v>28</v>
      </c>
      <c r="E5130" s="1">
        <v>45156</v>
      </c>
      <c r="F5130" s="1" t="str">
        <f>TEXT(shipments9[[#This Row],[Shipdate]],"ddd")</f>
        <v>Fri</v>
      </c>
      <c r="G5130" s="1" t="str">
        <f>IF(OR(shipments9[[#This Row],[Day Name]]="Sat",shipments9[[#This Row],[Day Name]]="Sun"),"Weekend","Weekday")</f>
        <v>Weekday</v>
      </c>
      <c r="H5130">
        <v>9544.5</v>
      </c>
      <c r="I5130">
        <v>455</v>
      </c>
      <c r="J5130" t="s">
        <v>172</v>
      </c>
      <c r="K5130" t="s">
        <v>8151</v>
      </c>
      <c r="L5130" t="s">
        <v>8160</v>
      </c>
      <c r="M5130">
        <v>8</v>
      </c>
      <c r="N5130" t="s">
        <v>8162</v>
      </c>
      <c r="O5130" s="4">
        <f>INDEX(products[Cost_per_box], MATCH(shipments9[[#This Row],[PID]], products[PID], 0))</f>
        <v>2.65</v>
      </c>
      <c r="P5130" s="4">
        <f>shipments9[[#This Row],[Boxes]]*shipments9[[#This Row],[Cost Per Box]]</f>
        <v>1205.75</v>
      </c>
      <c r="Q5130" s="4">
        <f>shipments9[[#This Row],[Amount]] -shipments9[[#This Row],[total cost]]</f>
        <v>8338.75</v>
      </c>
      <c r="R5130" s="4" t="str">
        <f>IF(shipments9[[#This Row],[Gross Profit]]&lt;0,"Loss","Profit")</f>
        <v>Profit</v>
      </c>
      <c r="S5130" s="9">
        <f>shipments9[[#This Row],[Gross Profit]]/shipments9[[#This Row],[Amount]]</f>
        <v>0.87367070040337369</v>
      </c>
      <c r="T5130" s="11">
        <f>shipments9[[#This Row],[Amount]]/shipments9[[#This Row],[Boxes]]</f>
        <v>20.976923076923075</v>
      </c>
    </row>
    <row r="5131" spans="1:20" hidden="1" x14ac:dyDescent="0.25">
      <c r="A5131" t="s">
        <v>5328</v>
      </c>
      <c r="B5131" t="s">
        <v>55</v>
      </c>
      <c r="C5131" t="s">
        <v>121</v>
      </c>
      <c r="D5131" t="s">
        <v>28</v>
      </c>
      <c r="E5131" s="1">
        <v>45232</v>
      </c>
      <c r="F5131" s="1" t="str">
        <f>TEXT(shipments9[[#This Row],[Shipdate]],"ddd")</f>
        <v>Thu</v>
      </c>
      <c r="G5131" s="1" t="str">
        <f>IF(OR(shipments9[[#This Row],[Day Name]]="Sat",shipments9[[#This Row],[Day Name]]="Sun"),"Weekend","Weekday")</f>
        <v>Weekday</v>
      </c>
      <c r="H5131">
        <v>1176.75</v>
      </c>
      <c r="I5131">
        <v>79</v>
      </c>
      <c r="J5131" t="s">
        <v>172</v>
      </c>
      <c r="K5131" t="s">
        <v>8151</v>
      </c>
      <c r="L5131" t="s">
        <v>8152</v>
      </c>
      <c r="M5131">
        <v>11</v>
      </c>
      <c r="N5131" t="s">
        <v>8165</v>
      </c>
      <c r="O5131" s="4">
        <f>INDEX(products[Cost_per_box], MATCH(shipments9[[#This Row],[PID]], products[PID], 0))</f>
        <v>5.26</v>
      </c>
      <c r="P5131" s="4">
        <f>shipments9[[#This Row],[Boxes]]*shipments9[[#This Row],[Cost Per Box]]</f>
        <v>415.53999999999996</v>
      </c>
      <c r="Q5131" s="4">
        <f>shipments9[[#This Row],[Amount]] -shipments9[[#This Row],[total cost]]</f>
        <v>761.21</v>
      </c>
      <c r="R5131" s="4" t="str">
        <f>IF(shipments9[[#This Row],[Gross Profit]]&lt;0,"Loss","Profit")</f>
        <v>Profit</v>
      </c>
      <c r="S5131" s="9">
        <f>shipments9[[#This Row],[Gross Profit]]/shipments9[[#This Row],[Amount]]</f>
        <v>0.64687486721903553</v>
      </c>
      <c r="T5131" s="11">
        <f>shipments9[[#This Row],[Amount]]/shipments9[[#This Row],[Boxes]]</f>
        <v>14.895569620253164</v>
      </c>
    </row>
    <row r="5132" spans="1:20" hidden="1" x14ac:dyDescent="0.25">
      <c r="A5132" t="s">
        <v>5329</v>
      </c>
      <c r="B5132" t="s">
        <v>55</v>
      </c>
      <c r="C5132" t="s">
        <v>128</v>
      </c>
      <c r="D5132" t="s">
        <v>28</v>
      </c>
      <c r="E5132" s="1">
        <v>45322</v>
      </c>
      <c r="F5132" s="1" t="str">
        <f>TEXT(shipments9[[#This Row],[Shipdate]],"ddd")</f>
        <v>Wed</v>
      </c>
      <c r="G5132" s="1" t="str">
        <f>IF(OR(shipments9[[#This Row],[Day Name]]="Sat",shipments9[[#This Row],[Day Name]]="Sun"),"Weekend","Weekday")</f>
        <v>Weekday</v>
      </c>
      <c r="H5132">
        <v>713.25</v>
      </c>
      <c r="I5132">
        <v>80</v>
      </c>
      <c r="J5132" t="s">
        <v>172</v>
      </c>
      <c r="K5132" t="s">
        <v>8155</v>
      </c>
      <c r="L5132" t="s">
        <v>8156</v>
      </c>
      <c r="M5132">
        <v>1</v>
      </c>
      <c r="N5132" t="s">
        <v>8163</v>
      </c>
      <c r="O5132" s="4">
        <f>INDEX(products[Cost_per_box], MATCH(shipments9[[#This Row],[PID]], products[PID], 0))</f>
        <v>3.85</v>
      </c>
      <c r="P5132" s="4">
        <f>shipments9[[#This Row],[Boxes]]*shipments9[[#This Row],[Cost Per Box]]</f>
        <v>308</v>
      </c>
      <c r="Q5132" s="4">
        <f>shipments9[[#This Row],[Amount]] -shipments9[[#This Row],[total cost]]</f>
        <v>405.25</v>
      </c>
      <c r="R5132" s="4" t="str">
        <f>IF(shipments9[[#This Row],[Gross Profit]]&lt;0,"Loss","Profit")</f>
        <v>Profit</v>
      </c>
      <c r="S5132" s="9">
        <f>shipments9[[#This Row],[Gross Profit]]/shipments9[[#This Row],[Amount]]</f>
        <v>0.56817385208552396</v>
      </c>
      <c r="T5132" s="11">
        <f>shipments9[[#This Row],[Amount]]/shipments9[[#This Row],[Boxes]]</f>
        <v>8.9156250000000004</v>
      </c>
    </row>
    <row r="5133" spans="1:20" hidden="1" x14ac:dyDescent="0.25">
      <c r="A5133" t="s">
        <v>5330</v>
      </c>
      <c r="B5133" t="s">
        <v>55</v>
      </c>
      <c r="C5133" t="s">
        <v>128</v>
      </c>
      <c r="D5133" t="s">
        <v>28</v>
      </c>
      <c r="E5133" s="1">
        <v>44992</v>
      </c>
      <c r="F5133" s="1" t="str">
        <f>TEXT(shipments9[[#This Row],[Shipdate]],"ddd")</f>
        <v>Tue</v>
      </c>
      <c r="G5133" s="1" t="str">
        <f>IF(OR(shipments9[[#This Row],[Day Name]]="Sat",shipments9[[#This Row],[Day Name]]="Sun"),"Weekend","Weekday")</f>
        <v>Weekday</v>
      </c>
      <c r="H5133">
        <v>5989.5</v>
      </c>
      <c r="I5133">
        <v>999</v>
      </c>
      <c r="J5133" t="s">
        <v>172</v>
      </c>
      <c r="K5133" t="s">
        <v>8151</v>
      </c>
      <c r="L5133" t="s">
        <v>8156</v>
      </c>
      <c r="M5133">
        <v>3</v>
      </c>
      <c r="N5133" t="s">
        <v>8164</v>
      </c>
      <c r="O5133" s="4">
        <f>INDEX(products[Cost_per_box], MATCH(shipments9[[#This Row],[PID]], products[PID], 0))</f>
        <v>3.85</v>
      </c>
      <c r="P5133" s="4">
        <f>shipments9[[#This Row],[Boxes]]*shipments9[[#This Row],[Cost Per Box]]</f>
        <v>3846.15</v>
      </c>
      <c r="Q5133" s="4">
        <f>shipments9[[#This Row],[Amount]] -shipments9[[#This Row],[total cost]]</f>
        <v>2143.35</v>
      </c>
      <c r="R5133" s="4" t="str">
        <f>IF(shipments9[[#This Row],[Gross Profit]]&lt;0,"Loss","Profit")</f>
        <v>Profit</v>
      </c>
      <c r="S5133" s="9">
        <f>shipments9[[#This Row],[Gross Profit]]/shipments9[[#This Row],[Amount]]</f>
        <v>0.35785123966942145</v>
      </c>
      <c r="T5133" s="11">
        <f>shipments9[[#This Row],[Amount]]/shipments9[[#This Row],[Boxes]]</f>
        <v>5.9954954954954953</v>
      </c>
    </row>
    <row r="5134" spans="1:20" hidden="1" x14ac:dyDescent="0.25">
      <c r="A5134" t="s">
        <v>5331</v>
      </c>
      <c r="B5134" t="s">
        <v>55</v>
      </c>
      <c r="C5134" t="s">
        <v>130</v>
      </c>
      <c r="D5134" t="s">
        <v>28</v>
      </c>
      <c r="E5134" s="1">
        <v>45071</v>
      </c>
      <c r="F5134" s="1" t="str">
        <f>TEXT(shipments9[[#This Row],[Shipdate]],"ddd")</f>
        <v>Thu</v>
      </c>
      <c r="G5134" s="1" t="str">
        <f>IF(OR(shipments9[[#This Row],[Day Name]]="Sat",shipments9[[#This Row],[Day Name]]="Sun"),"Weekend","Weekday")</f>
        <v>Weekday</v>
      </c>
      <c r="H5134">
        <v>10230.75</v>
      </c>
      <c r="I5134">
        <v>1137</v>
      </c>
      <c r="J5134" t="s">
        <v>172</v>
      </c>
      <c r="K5134" t="s">
        <v>8151</v>
      </c>
      <c r="L5134" t="s">
        <v>8154</v>
      </c>
      <c r="M5134">
        <v>5</v>
      </c>
      <c r="N5134" t="s">
        <v>201</v>
      </c>
      <c r="O5134" s="4">
        <f>INDEX(products[Cost_per_box], MATCH(shipments9[[#This Row],[PID]], products[PID], 0))</f>
        <v>5.72</v>
      </c>
      <c r="P5134" s="4">
        <f>shipments9[[#This Row],[Boxes]]*shipments9[[#This Row],[Cost Per Box]]</f>
        <v>6503.6399999999994</v>
      </c>
      <c r="Q5134" s="4">
        <f>shipments9[[#This Row],[Amount]] -shipments9[[#This Row],[total cost]]</f>
        <v>3727.1100000000006</v>
      </c>
      <c r="R5134" s="4" t="str">
        <f>IF(shipments9[[#This Row],[Gross Profit]]&lt;0,"Loss","Profit")</f>
        <v>Profit</v>
      </c>
      <c r="S5134" s="9">
        <f>shipments9[[#This Row],[Gross Profit]]/shipments9[[#This Row],[Amount]]</f>
        <v>0.36430466974561987</v>
      </c>
      <c r="T5134" s="11">
        <f>shipments9[[#This Row],[Amount]]/shipments9[[#This Row],[Boxes]]</f>
        <v>8.9980211081794188</v>
      </c>
    </row>
    <row r="5135" spans="1:20" hidden="1" x14ac:dyDescent="0.25">
      <c r="A5135" t="s">
        <v>5332</v>
      </c>
      <c r="B5135" t="s">
        <v>55</v>
      </c>
      <c r="C5135" t="s">
        <v>135</v>
      </c>
      <c r="D5135" t="s">
        <v>28</v>
      </c>
      <c r="E5135" s="1">
        <v>45083</v>
      </c>
      <c r="F5135" s="1" t="str">
        <f>TEXT(shipments9[[#This Row],[Shipdate]],"ddd")</f>
        <v>Tue</v>
      </c>
      <c r="G5135" s="1" t="str">
        <f>IF(OR(shipments9[[#This Row],[Day Name]]="Sat",shipments9[[#This Row],[Day Name]]="Sun"),"Weekend","Weekday")</f>
        <v>Weekday</v>
      </c>
      <c r="H5135">
        <v>5067</v>
      </c>
      <c r="I5135">
        <v>181</v>
      </c>
      <c r="J5135" t="s">
        <v>172</v>
      </c>
      <c r="K5135" t="s">
        <v>8151</v>
      </c>
      <c r="L5135" t="s">
        <v>8154</v>
      </c>
      <c r="M5135">
        <v>6</v>
      </c>
      <c r="N5135" t="s">
        <v>8159</v>
      </c>
      <c r="O5135" s="4">
        <f>INDEX(products[Cost_per_box], MATCH(shipments9[[#This Row],[PID]], products[PID], 0))</f>
        <v>9.94</v>
      </c>
      <c r="P5135" s="4">
        <f>shipments9[[#This Row],[Boxes]]*shipments9[[#This Row],[Cost Per Box]]</f>
        <v>1799.1399999999999</v>
      </c>
      <c r="Q5135" s="4">
        <f>shipments9[[#This Row],[Amount]] -shipments9[[#This Row],[total cost]]</f>
        <v>3267.86</v>
      </c>
      <c r="R5135" s="4" t="str">
        <f>IF(shipments9[[#This Row],[Gross Profit]]&lt;0,"Loss","Profit")</f>
        <v>Profit</v>
      </c>
      <c r="S5135" s="9">
        <f>shipments9[[#This Row],[Gross Profit]]/shipments9[[#This Row],[Amount]]</f>
        <v>0.64492993881981453</v>
      </c>
      <c r="T5135" s="11">
        <f>shipments9[[#This Row],[Amount]]/shipments9[[#This Row],[Boxes]]</f>
        <v>27.994475138121548</v>
      </c>
    </row>
    <row r="5136" spans="1:20" hidden="1" x14ac:dyDescent="0.25">
      <c r="A5136" t="s">
        <v>5333</v>
      </c>
      <c r="B5136" t="s">
        <v>55</v>
      </c>
      <c r="C5136" t="s">
        <v>137</v>
      </c>
      <c r="D5136" t="s">
        <v>28</v>
      </c>
      <c r="E5136" s="1">
        <v>45180</v>
      </c>
      <c r="F5136" s="1" t="str">
        <f>TEXT(shipments9[[#This Row],[Shipdate]],"ddd")</f>
        <v>Mon</v>
      </c>
      <c r="G5136" s="1" t="str">
        <f>IF(OR(shipments9[[#This Row],[Day Name]]="Sat",shipments9[[#This Row],[Day Name]]="Sun"),"Weekend","Weekday")</f>
        <v>Weekday</v>
      </c>
      <c r="H5136">
        <v>5199.75</v>
      </c>
      <c r="I5136">
        <v>289</v>
      </c>
      <c r="J5136" t="s">
        <v>172</v>
      </c>
      <c r="K5136" t="s">
        <v>8151</v>
      </c>
      <c r="L5136" t="s">
        <v>8160</v>
      </c>
      <c r="M5136">
        <v>9</v>
      </c>
      <c r="N5136" t="s">
        <v>8167</v>
      </c>
      <c r="O5136" s="4">
        <f>INDEX(products[Cost_per_box], MATCH(shipments9[[#This Row],[PID]], products[PID], 0))</f>
        <v>7.73</v>
      </c>
      <c r="P5136" s="4">
        <f>shipments9[[#This Row],[Boxes]]*shipments9[[#This Row],[Cost Per Box]]</f>
        <v>2233.9700000000003</v>
      </c>
      <c r="Q5136" s="4">
        <f>shipments9[[#This Row],[Amount]] -shipments9[[#This Row],[total cost]]</f>
        <v>2965.7799999999997</v>
      </c>
      <c r="R5136" s="4" t="str">
        <f>IF(shipments9[[#This Row],[Gross Profit]]&lt;0,"Loss","Profit")</f>
        <v>Profit</v>
      </c>
      <c r="S5136" s="9">
        <f>shipments9[[#This Row],[Gross Profit]]/shipments9[[#This Row],[Amount]]</f>
        <v>0.57036972931390928</v>
      </c>
      <c r="T5136" s="11">
        <f>shipments9[[#This Row],[Amount]]/shipments9[[#This Row],[Boxes]]</f>
        <v>17.992214532871973</v>
      </c>
    </row>
    <row r="5137" spans="1:20" hidden="1" x14ac:dyDescent="0.25">
      <c r="A5137" t="s">
        <v>5334</v>
      </c>
      <c r="B5137" t="s">
        <v>55</v>
      </c>
      <c r="C5137" t="s">
        <v>137</v>
      </c>
      <c r="D5137" t="s">
        <v>28</v>
      </c>
      <c r="E5137" s="1">
        <v>45323</v>
      </c>
      <c r="F5137" s="1" t="str">
        <f>TEXT(shipments9[[#This Row],[Shipdate]],"ddd")</f>
        <v>Thu</v>
      </c>
      <c r="G5137" s="1" t="str">
        <f>IF(OR(shipments9[[#This Row],[Day Name]]="Sat",shipments9[[#This Row],[Day Name]]="Sun"),"Weekend","Weekday")</f>
        <v>Weekday</v>
      </c>
      <c r="H5137">
        <v>12969</v>
      </c>
      <c r="I5137">
        <v>649</v>
      </c>
      <c r="J5137" t="s">
        <v>172</v>
      </c>
      <c r="K5137" t="s">
        <v>8155</v>
      </c>
      <c r="L5137" t="s">
        <v>8156</v>
      </c>
      <c r="M5137">
        <v>2</v>
      </c>
      <c r="N5137" t="s">
        <v>8157</v>
      </c>
      <c r="O5137" s="4">
        <f>INDEX(products[Cost_per_box], MATCH(shipments9[[#This Row],[PID]], products[PID], 0))</f>
        <v>7.73</v>
      </c>
      <c r="P5137" s="4">
        <f>shipments9[[#This Row],[Boxes]]*shipments9[[#This Row],[Cost Per Box]]</f>
        <v>5016.7700000000004</v>
      </c>
      <c r="Q5137" s="4">
        <f>shipments9[[#This Row],[Amount]] -shipments9[[#This Row],[total cost]]</f>
        <v>7952.23</v>
      </c>
      <c r="R5137" s="4" t="str">
        <f>IF(shipments9[[#This Row],[Gross Profit]]&lt;0,"Loss","Profit")</f>
        <v>Profit</v>
      </c>
      <c r="S5137" s="9">
        <f>shipments9[[#This Row],[Gross Profit]]/shipments9[[#This Row],[Amount]]</f>
        <v>0.61317217981340111</v>
      </c>
      <c r="T5137" s="11">
        <f>shipments9[[#This Row],[Amount]]/shipments9[[#This Row],[Boxes]]</f>
        <v>19.983050847457626</v>
      </c>
    </row>
    <row r="5138" spans="1:20" hidden="1" x14ac:dyDescent="0.25">
      <c r="A5138" t="s">
        <v>5335</v>
      </c>
      <c r="B5138" t="s">
        <v>55</v>
      </c>
      <c r="C5138" t="s">
        <v>141</v>
      </c>
      <c r="D5138" t="s">
        <v>28</v>
      </c>
      <c r="E5138" s="1">
        <v>44986</v>
      </c>
      <c r="F5138" s="1" t="str">
        <f>TEXT(shipments9[[#This Row],[Shipdate]],"ddd")</f>
        <v>Wed</v>
      </c>
      <c r="G5138" s="1" t="str">
        <f>IF(OR(shipments9[[#This Row],[Day Name]]="Sat",shipments9[[#This Row],[Day Name]]="Sun"),"Weekend","Weekday")</f>
        <v>Weekday</v>
      </c>
      <c r="H5138">
        <v>4531.5</v>
      </c>
      <c r="I5138">
        <v>284</v>
      </c>
      <c r="J5138" t="s">
        <v>172</v>
      </c>
      <c r="K5138" t="s">
        <v>8151</v>
      </c>
      <c r="L5138" t="s">
        <v>8156</v>
      </c>
      <c r="M5138">
        <v>3</v>
      </c>
      <c r="N5138" t="s">
        <v>8164</v>
      </c>
      <c r="O5138" s="4">
        <f>INDEX(products[Cost_per_box], MATCH(shipments9[[#This Row],[PID]], products[PID], 0))</f>
        <v>8.2200000000000006</v>
      </c>
      <c r="P5138" s="4">
        <f>shipments9[[#This Row],[Boxes]]*shipments9[[#This Row],[Cost Per Box]]</f>
        <v>2334.48</v>
      </c>
      <c r="Q5138" s="4">
        <f>shipments9[[#This Row],[Amount]] -shipments9[[#This Row],[total cost]]</f>
        <v>2197.02</v>
      </c>
      <c r="R5138" s="4" t="str">
        <f>IF(shipments9[[#This Row],[Gross Profit]]&lt;0,"Loss","Profit")</f>
        <v>Profit</v>
      </c>
      <c r="S5138" s="9">
        <f>shipments9[[#This Row],[Gross Profit]]/shipments9[[#This Row],[Amount]]</f>
        <v>0.48483283680900363</v>
      </c>
      <c r="T5138" s="11">
        <f>shipments9[[#This Row],[Amount]]/shipments9[[#This Row],[Boxes]]</f>
        <v>15.955985915492958</v>
      </c>
    </row>
    <row r="5139" spans="1:20" hidden="1" x14ac:dyDescent="0.25">
      <c r="A5139" t="s">
        <v>5336</v>
      </c>
      <c r="B5139" t="s">
        <v>55</v>
      </c>
      <c r="C5139" t="s">
        <v>145</v>
      </c>
      <c r="D5139" t="s">
        <v>28</v>
      </c>
      <c r="E5139" s="1">
        <v>45225</v>
      </c>
      <c r="F5139" s="1" t="str">
        <f>TEXT(shipments9[[#This Row],[Shipdate]],"ddd")</f>
        <v>Thu</v>
      </c>
      <c r="G5139" s="1" t="str">
        <f>IF(OR(shipments9[[#This Row],[Day Name]]="Sat",shipments9[[#This Row],[Day Name]]="Sun"),"Weekend","Weekday")</f>
        <v>Weekday</v>
      </c>
      <c r="H5139">
        <v>14026.5</v>
      </c>
      <c r="I5139">
        <v>936</v>
      </c>
      <c r="J5139" t="s">
        <v>172</v>
      </c>
      <c r="K5139" t="s">
        <v>8151</v>
      </c>
      <c r="L5139" t="s">
        <v>8152</v>
      </c>
      <c r="M5139">
        <v>10</v>
      </c>
      <c r="N5139" t="s">
        <v>8153</v>
      </c>
      <c r="O5139" s="4">
        <f>INDEX(products[Cost_per_box], MATCH(shipments9[[#This Row],[PID]], products[PID], 0))</f>
        <v>4.74</v>
      </c>
      <c r="P5139" s="4">
        <f>shipments9[[#This Row],[Boxes]]*shipments9[[#This Row],[Cost Per Box]]</f>
        <v>4436.6400000000003</v>
      </c>
      <c r="Q5139" s="4">
        <f>shipments9[[#This Row],[Amount]] -shipments9[[#This Row],[total cost]]</f>
        <v>9589.86</v>
      </c>
      <c r="R5139" s="4" t="str">
        <f>IF(shipments9[[#This Row],[Gross Profit]]&lt;0,"Loss","Profit")</f>
        <v>Profit</v>
      </c>
      <c r="S5139" s="9">
        <f>shipments9[[#This Row],[Gross Profit]]/shipments9[[#This Row],[Amount]]</f>
        <v>0.68369586140519734</v>
      </c>
      <c r="T5139" s="11">
        <f>shipments9[[#This Row],[Amount]]/shipments9[[#This Row],[Boxes]]</f>
        <v>14.985576923076923</v>
      </c>
    </row>
    <row r="5140" spans="1:20" hidden="1" x14ac:dyDescent="0.25">
      <c r="A5140" t="s">
        <v>5337</v>
      </c>
      <c r="B5140" t="s">
        <v>55</v>
      </c>
      <c r="C5140" t="s">
        <v>157</v>
      </c>
      <c r="D5140" t="s">
        <v>28</v>
      </c>
      <c r="E5140" s="1">
        <v>45141</v>
      </c>
      <c r="F5140" s="1" t="str">
        <f>TEXT(shipments9[[#This Row],[Shipdate]],"ddd")</f>
        <v>Thu</v>
      </c>
      <c r="G5140" s="1" t="str">
        <f>IF(OR(shipments9[[#This Row],[Day Name]]="Sat",shipments9[[#This Row],[Day Name]]="Sun"),"Weekend","Weekday")</f>
        <v>Weekday</v>
      </c>
      <c r="H5140">
        <v>13216.5</v>
      </c>
      <c r="I5140">
        <v>1889</v>
      </c>
      <c r="J5140" t="s">
        <v>172</v>
      </c>
      <c r="K5140" t="s">
        <v>8151</v>
      </c>
      <c r="L5140" t="s">
        <v>8160</v>
      </c>
      <c r="M5140">
        <v>8</v>
      </c>
      <c r="N5140" t="s">
        <v>8162</v>
      </c>
      <c r="O5140" s="4">
        <f>INDEX(products[Cost_per_box], MATCH(shipments9[[#This Row],[PID]], products[PID], 0))</f>
        <v>6.8</v>
      </c>
      <c r="P5140" s="4">
        <f>shipments9[[#This Row],[Boxes]]*shipments9[[#This Row],[Cost Per Box]]</f>
        <v>12845.199999999999</v>
      </c>
      <c r="Q5140" s="4">
        <f>shipments9[[#This Row],[Amount]] -shipments9[[#This Row],[total cost]]</f>
        <v>371.30000000000109</v>
      </c>
      <c r="R5140" s="4" t="str">
        <f>IF(shipments9[[#This Row],[Gross Profit]]&lt;0,"Loss","Profit")</f>
        <v>Profit</v>
      </c>
      <c r="S5140" s="9">
        <f>shipments9[[#This Row],[Gross Profit]]/shipments9[[#This Row],[Amount]]</f>
        <v>2.8093670790300087E-2</v>
      </c>
      <c r="T5140" s="11">
        <f>shipments9[[#This Row],[Amount]]/shipments9[[#This Row],[Boxes]]</f>
        <v>6.9965590259396508</v>
      </c>
    </row>
    <row r="5141" spans="1:20" hidden="1" x14ac:dyDescent="0.25">
      <c r="A5141" t="s">
        <v>5338</v>
      </c>
      <c r="B5141" t="s">
        <v>55</v>
      </c>
      <c r="C5141" t="s">
        <v>161</v>
      </c>
      <c r="D5141" t="s">
        <v>28</v>
      </c>
      <c r="E5141" s="1">
        <v>45349</v>
      </c>
      <c r="F5141" s="1" t="str">
        <f>TEXT(shipments9[[#This Row],[Shipdate]],"ddd")</f>
        <v>Tue</v>
      </c>
      <c r="G5141" s="1" t="str">
        <f>IF(OR(shipments9[[#This Row],[Day Name]]="Sat",shipments9[[#This Row],[Day Name]]="Sun"),"Weekend","Weekday")</f>
        <v>Weekday</v>
      </c>
      <c r="H5141">
        <v>12105</v>
      </c>
      <c r="I5141">
        <v>1345</v>
      </c>
      <c r="J5141" t="s">
        <v>172</v>
      </c>
      <c r="K5141" t="s">
        <v>8155</v>
      </c>
      <c r="L5141" t="s">
        <v>8156</v>
      </c>
      <c r="M5141">
        <v>2</v>
      </c>
      <c r="N5141" t="s">
        <v>8157</v>
      </c>
      <c r="O5141" s="4">
        <f>INDEX(products[Cost_per_box], MATCH(shipments9[[#This Row],[PID]], products[PID], 0))</f>
        <v>2.76</v>
      </c>
      <c r="P5141" s="4">
        <f>shipments9[[#This Row],[Boxes]]*shipments9[[#This Row],[Cost Per Box]]</f>
        <v>3712.2</v>
      </c>
      <c r="Q5141" s="4">
        <f>shipments9[[#This Row],[Amount]] -shipments9[[#This Row],[total cost]]</f>
        <v>8392.7999999999993</v>
      </c>
      <c r="R5141" s="4" t="str">
        <f>IF(shipments9[[#This Row],[Gross Profit]]&lt;0,"Loss","Profit")</f>
        <v>Profit</v>
      </c>
      <c r="S5141" s="9">
        <f>shipments9[[#This Row],[Gross Profit]]/shipments9[[#This Row],[Amount]]</f>
        <v>0.69333333333333325</v>
      </c>
      <c r="T5141" s="11">
        <f>shipments9[[#This Row],[Amount]]/shipments9[[#This Row],[Boxes]]</f>
        <v>9</v>
      </c>
    </row>
    <row r="5142" spans="1:20" hidden="1" x14ac:dyDescent="0.25">
      <c r="A5142" t="s">
        <v>5339</v>
      </c>
      <c r="B5142" t="s">
        <v>55</v>
      </c>
      <c r="C5142" t="s">
        <v>163</v>
      </c>
      <c r="D5142" t="s">
        <v>28</v>
      </c>
      <c r="E5142" s="1">
        <v>45302</v>
      </c>
      <c r="F5142" s="1" t="str">
        <f>TEXT(shipments9[[#This Row],[Shipdate]],"ddd")</f>
        <v>Thu</v>
      </c>
      <c r="G5142" s="1" t="str">
        <f>IF(OR(shipments9[[#This Row],[Day Name]]="Sat",shipments9[[#This Row],[Day Name]]="Sun"),"Weekend","Weekday")</f>
        <v>Weekday</v>
      </c>
      <c r="H5142">
        <v>3719.25</v>
      </c>
      <c r="I5142">
        <v>339</v>
      </c>
      <c r="J5142" t="s">
        <v>172</v>
      </c>
      <c r="K5142" t="s">
        <v>8155</v>
      </c>
      <c r="L5142" t="s">
        <v>8156</v>
      </c>
      <c r="M5142">
        <v>1</v>
      </c>
      <c r="N5142" t="s">
        <v>8163</v>
      </c>
      <c r="O5142" s="4">
        <f>INDEX(products[Cost_per_box], MATCH(shipments9[[#This Row],[PID]], products[PID], 0))</f>
        <v>3.32</v>
      </c>
      <c r="P5142" s="4">
        <f>shipments9[[#This Row],[Boxes]]*shipments9[[#This Row],[Cost Per Box]]</f>
        <v>1125.48</v>
      </c>
      <c r="Q5142" s="4">
        <f>shipments9[[#This Row],[Amount]] -shipments9[[#This Row],[total cost]]</f>
        <v>2593.77</v>
      </c>
      <c r="R5142" s="4" t="str">
        <f>IF(shipments9[[#This Row],[Gross Profit]]&lt;0,"Loss","Profit")</f>
        <v>Profit</v>
      </c>
      <c r="S5142" s="9">
        <f>shipments9[[#This Row],[Gross Profit]]/shipments9[[#This Row],[Amount]]</f>
        <v>0.69739060294414201</v>
      </c>
      <c r="T5142" s="11">
        <f>shipments9[[#This Row],[Amount]]/shipments9[[#This Row],[Boxes]]</f>
        <v>10.971238938053098</v>
      </c>
    </row>
    <row r="5143" spans="1:20" x14ac:dyDescent="0.25">
      <c r="A5143" t="s">
        <v>171</v>
      </c>
      <c r="B5143" t="s">
        <v>39</v>
      </c>
      <c r="C5143" t="s">
        <v>121</v>
      </c>
      <c r="D5143" t="s">
        <v>28</v>
      </c>
      <c r="E5143" s="1">
        <v>45272</v>
      </c>
      <c r="F5143" s="1" t="str">
        <f>TEXT(shipments9[[#This Row],[Shipdate]],"ddd")</f>
        <v>Tue</v>
      </c>
      <c r="G5143" s="1" t="str">
        <f>IF(OR(shipments9[[#This Row],[Day Name]]="Sat",shipments9[[#This Row],[Day Name]]="Sun"),"Weekend","Weekday")</f>
        <v>Weekday</v>
      </c>
      <c r="H5143">
        <v>1000</v>
      </c>
      <c r="I5143">
        <v>1000</v>
      </c>
      <c r="J5143" t="s">
        <v>172</v>
      </c>
      <c r="K5143" t="s">
        <v>8151</v>
      </c>
      <c r="L5143" t="s">
        <v>8152</v>
      </c>
      <c r="M5143">
        <v>12</v>
      </c>
      <c r="N5143" t="s">
        <v>8166</v>
      </c>
      <c r="O5143" s="4">
        <f>INDEX(products[Cost_per_box], MATCH(shipments9[[#This Row],[PID]], products[PID], 0))</f>
        <v>5.26</v>
      </c>
      <c r="P5143" s="4">
        <f>shipments9[[#This Row],[Boxes]]*shipments9[[#This Row],[Cost Per Box]]</f>
        <v>5260</v>
      </c>
      <c r="Q5143" s="4">
        <f>shipments9[[#This Row],[Amount]] -shipments9[[#This Row],[total cost]]</f>
        <v>-4260</v>
      </c>
      <c r="R5143" s="4" t="str">
        <f>IF(shipments9[[#This Row],[Gross Profit]]&lt;0,"Loss","Profit")</f>
        <v>Loss</v>
      </c>
      <c r="S5143" s="9">
        <f>shipments9[[#This Row],[Gross Profit]]/shipments9[[#This Row],[Amount]]</f>
        <v>-4.26</v>
      </c>
      <c r="T5143" s="11">
        <f>shipments9[[#This Row],[Amount]]/shipments9[[#This Row],[Boxes]]</f>
        <v>1</v>
      </c>
    </row>
    <row r="5144" spans="1:20" hidden="1" x14ac:dyDescent="0.25">
      <c r="A5144" t="s">
        <v>176</v>
      </c>
      <c r="B5144" t="s">
        <v>39</v>
      </c>
      <c r="C5144" t="s">
        <v>124</v>
      </c>
      <c r="D5144" t="s">
        <v>28</v>
      </c>
      <c r="E5144" s="1">
        <v>45285</v>
      </c>
      <c r="F5144" s="1" t="str">
        <f>TEXT(shipments9[[#This Row],[Shipdate]],"ddd")</f>
        <v>Mon</v>
      </c>
      <c r="G5144" s="1" t="str">
        <f>IF(OR(shipments9[[#This Row],[Day Name]]="Sat",shipments9[[#This Row],[Day Name]]="Sun"),"Weekend","Weekday")</f>
        <v>Weekday</v>
      </c>
      <c r="H5144">
        <v>2324.25</v>
      </c>
      <c r="I5144">
        <v>146</v>
      </c>
      <c r="J5144" t="s">
        <v>172</v>
      </c>
      <c r="K5144" t="s">
        <v>8151</v>
      </c>
      <c r="L5144" t="s">
        <v>8152</v>
      </c>
      <c r="M5144">
        <v>12</v>
      </c>
      <c r="N5144" t="s">
        <v>8166</v>
      </c>
      <c r="O5144" s="4">
        <f>INDEX(products[Cost_per_box], MATCH(shipments9[[#This Row],[PID]], products[PID], 0))</f>
        <v>7.48</v>
      </c>
      <c r="P5144" s="4">
        <f>shipments9[[#This Row],[Boxes]]*shipments9[[#This Row],[Cost Per Box]]</f>
        <v>1092.0800000000002</v>
      </c>
      <c r="Q5144" s="4">
        <f>shipments9[[#This Row],[Amount]] -shipments9[[#This Row],[total cost]]</f>
        <v>1232.1699999999998</v>
      </c>
      <c r="R5144" s="4" t="str">
        <f>IF(shipments9[[#This Row],[Gross Profit]]&lt;0,"Loss","Profit")</f>
        <v>Profit</v>
      </c>
      <c r="S5144" s="9">
        <f>shipments9[[#This Row],[Gross Profit]]/shipments9[[#This Row],[Amount]]</f>
        <v>0.53013660320533496</v>
      </c>
      <c r="T5144" s="11">
        <f>shipments9[[#This Row],[Amount]]/shipments9[[#This Row],[Boxes]]</f>
        <v>15.919520547945206</v>
      </c>
    </row>
    <row r="5145" spans="1:20" hidden="1" x14ac:dyDescent="0.25">
      <c r="A5145" t="s">
        <v>187</v>
      </c>
      <c r="B5145" t="s">
        <v>39</v>
      </c>
      <c r="C5145" t="s">
        <v>130</v>
      </c>
      <c r="D5145" t="s">
        <v>28</v>
      </c>
      <c r="E5145" s="1">
        <v>45443</v>
      </c>
      <c r="F5145" s="1" t="str">
        <f>TEXT(shipments9[[#This Row],[Shipdate]],"ddd")</f>
        <v>Fri</v>
      </c>
      <c r="G5145" s="1" t="str">
        <f>IF(OR(shipments9[[#This Row],[Day Name]]="Sat",shipments9[[#This Row],[Day Name]]="Sun"),"Weekend","Weekday")</f>
        <v>Weekday</v>
      </c>
      <c r="H5145">
        <v>1172.25</v>
      </c>
      <c r="I5145">
        <v>196</v>
      </c>
      <c r="J5145" t="s">
        <v>172</v>
      </c>
      <c r="K5145" t="s">
        <v>8155</v>
      </c>
      <c r="L5145" t="s">
        <v>8154</v>
      </c>
      <c r="M5145">
        <v>5</v>
      </c>
      <c r="N5145" t="s">
        <v>201</v>
      </c>
      <c r="O5145" s="4">
        <f>INDEX(products[Cost_per_box], MATCH(shipments9[[#This Row],[PID]], products[PID], 0))</f>
        <v>5.72</v>
      </c>
      <c r="P5145" s="4">
        <f>shipments9[[#This Row],[Boxes]]*shipments9[[#This Row],[Cost Per Box]]</f>
        <v>1121.1199999999999</v>
      </c>
      <c r="Q5145" s="4">
        <f>shipments9[[#This Row],[Amount]] -shipments9[[#This Row],[total cost]]</f>
        <v>51.130000000000109</v>
      </c>
      <c r="R5145" s="4" t="str">
        <f>IF(shipments9[[#This Row],[Gross Profit]]&lt;0,"Loss","Profit")</f>
        <v>Profit</v>
      </c>
      <c r="S5145" s="9">
        <f>shipments9[[#This Row],[Gross Profit]]/shipments9[[#This Row],[Amount]]</f>
        <v>4.3616975901045095E-2</v>
      </c>
      <c r="T5145" s="11">
        <f>shipments9[[#This Row],[Amount]]/shipments9[[#This Row],[Boxes]]</f>
        <v>5.9808673469387754</v>
      </c>
    </row>
    <row r="5146" spans="1:20" hidden="1" x14ac:dyDescent="0.25">
      <c r="A5146" t="s">
        <v>5340</v>
      </c>
      <c r="B5146" t="s">
        <v>39</v>
      </c>
      <c r="C5146" t="s">
        <v>145</v>
      </c>
      <c r="D5146" t="s">
        <v>28</v>
      </c>
      <c r="E5146" s="1">
        <v>45378</v>
      </c>
      <c r="F5146" s="1" t="str">
        <f>TEXT(shipments9[[#This Row],[Shipdate]],"ddd")</f>
        <v>Wed</v>
      </c>
      <c r="G5146" s="1" t="str">
        <f>IF(OR(shipments9[[#This Row],[Day Name]]="Sat",shipments9[[#This Row],[Day Name]]="Sun"),"Weekend","Weekday")</f>
        <v>Weekday</v>
      </c>
      <c r="H5146">
        <v>2265.75</v>
      </c>
      <c r="I5146">
        <v>162</v>
      </c>
      <c r="J5146" t="s">
        <v>172</v>
      </c>
      <c r="K5146" t="s">
        <v>8155</v>
      </c>
      <c r="L5146" t="s">
        <v>8156</v>
      </c>
      <c r="M5146">
        <v>3</v>
      </c>
      <c r="N5146" t="s">
        <v>8164</v>
      </c>
      <c r="O5146" s="4">
        <f>INDEX(products[Cost_per_box], MATCH(shipments9[[#This Row],[PID]], products[PID], 0))</f>
        <v>4.74</v>
      </c>
      <c r="P5146" s="4">
        <f>shipments9[[#This Row],[Boxes]]*shipments9[[#This Row],[Cost Per Box]]</f>
        <v>767.88</v>
      </c>
      <c r="Q5146" s="4">
        <f>shipments9[[#This Row],[Amount]] -shipments9[[#This Row],[total cost]]</f>
        <v>1497.87</v>
      </c>
      <c r="R5146" s="4" t="str">
        <f>IF(shipments9[[#This Row],[Gross Profit]]&lt;0,"Loss","Profit")</f>
        <v>Profit</v>
      </c>
      <c r="S5146" s="9">
        <f>shipments9[[#This Row],[Gross Profit]]/shipments9[[#This Row],[Amount]]</f>
        <v>0.6610923535253227</v>
      </c>
      <c r="T5146" s="11">
        <f>shipments9[[#This Row],[Amount]]/shipments9[[#This Row],[Boxes]]</f>
        <v>13.986111111111111</v>
      </c>
    </row>
    <row r="5147" spans="1:20" hidden="1" x14ac:dyDescent="0.25">
      <c r="A5147" t="s">
        <v>5341</v>
      </c>
      <c r="B5147" t="s">
        <v>39</v>
      </c>
      <c r="C5147" t="s">
        <v>153</v>
      </c>
      <c r="D5147" t="s">
        <v>28</v>
      </c>
      <c r="E5147" s="1">
        <v>44974</v>
      </c>
      <c r="F5147" s="1" t="str">
        <f>TEXT(shipments9[[#This Row],[Shipdate]],"ddd")</f>
        <v>Fri</v>
      </c>
      <c r="G5147" s="1" t="str">
        <f>IF(OR(shipments9[[#This Row],[Day Name]]="Sat",shipments9[[#This Row],[Day Name]]="Sun"),"Weekend","Weekday")</f>
        <v>Weekday</v>
      </c>
      <c r="H5147">
        <v>744.75</v>
      </c>
      <c r="I5147">
        <v>44</v>
      </c>
      <c r="J5147" t="s">
        <v>172</v>
      </c>
      <c r="K5147" t="s">
        <v>8151</v>
      </c>
      <c r="L5147" t="s">
        <v>8156</v>
      </c>
      <c r="M5147">
        <v>2</v>
      </c>
      <c r="N5147" t="s">
        <v>8157</v>
      </c>
      <c r="O5147" s="4">
        <f>INDEX(products[Cost_per_box], MATCH(shipments9[[#This Row],[PID]], products[PID], 0))</f>
        <v>9.57</v>
      </c>
      <c r="P5147" s="4">
        <f>shipments9[[#This Row],[Boxes]]*shipments9[[#This Row],[Cost Per Box]]</f>
        <v>421.08000000000004</v>
      </c>
      <c r="Q5147" s="4">
        <f>shipments9[[#This Row],[Amount]] -shipments9[[#This Row],[total cost]]</f>
        <v>323.66999999999996</v>
      </c>
      <c r="R5147" s="4" t="str">
        <f>IF(shipments9[[#This Row],[Gross Profit]]&lt;0,"Loss","Profit")</f>
        <v>Profit</v>
      </c>
      <c r="S5147" s="9">
        <f>shipments9[[#This Row],[Gross Profit]]/shipments9[[#This Row],[Amount]]</f>
        <v>0.43460221550855987</v>
      </c>
      <c r="T5147" s="11">
        <f>shipments9[[#This Row],[Amount]]/shipments9[[#This Row],[Boxes]]</f>
        <v>16.926136363636363</v>
      </c>
    </row>
    <row r="5148" spans="1:20" hidden="1" x14ac:dyDescent="0.25">
      <c r="A5148" t="s">
        <v>5342</v>
      </c>
      <c r="B5148" t="s">
        <v>39</v>
      </c>
      <c r="C5148" t="s">
        <v>128</v>
      </c>
      <c r="D5148" t="s">
        <v>28</v>
      </c>
      <c r="E5148" s="1">
        <v>45345</v>
      </c>
      <c r="F5148" s="1" t="str">
        <f>TEXT(shipments9[[#This Row],[Shipdate]],"ddd")</f>
        <v>Fri</v>
      </c>
      <c r="G5148" s="1" t="str">
        <f>IF(OR(shipments9[[#This Row],[Day Name]]="Sat",shipments9[[#This Row],[Day Name]]="Sun"),"Weekend","Weekday")</f>
        <v>Weekday</v>
      </c>
      <c r="H5148">
        <v>6405.75</v>
      </c>
      <c r="I5148">
        <v>712</v>
      </c>
      <c r="J5148" t="s">
        <v>172</v>
      </c>
      <c r="K5148" t="s">
        <v>8155</v>
      </c>
      <c r="L5148" t="s">
        <v>8156</v>
      </c>
      <c r="M5148">
        <v>2</v>
      </c>
      <c r="N5148" t="s">
        <v>8157</v>
      </c>
      <c r="O5148" s="4">
        <f>INDEX(products[Cost_per_box], MATCH(shipments9[[#This Row],[PID]], products[PID], 0))</f>
        <v>3.85</v>
      </c>
      <c r="P5148" s="4">
        <f>shipments9[[#This Row],[Boxes]]*shipments9[[#This Row],[Cost Per Box]]</f>
        <v>2741.2000000000003</v>
      </c>
      <c r="Q5148" s="4">
        <f>shipments9[[#This Row],[Amount]] -shipments9[[#This Row],[total cost]]</f>
        <v>3664.5499999999997</v>
      </c>
      <c r="R5148" s="4" t="str">
        <f>IF(shipments9[[#This Row],[Gross Profit]]&lt;0,"Loss","Profit")</f>
        <v>Profit</v>
      </c>
      <c r="S5148" s="9">
        <f>shipments9[[#This Row],[Gross Profit]]/shipments9[[#This Row],[Amount]]</f>
        <v>0.57207196659251447</v>
      </c>
      <c r="T5148" s="11">
        <f>shipments9[[#This Row],[Amount]]/shipments9[[#This Row],[Boxes]]</f>
        <v>8.9968398876404496</v>
      </c>
    </row>
    <row r="5149" spans="1:20" hidden="1" x14ac:dyDescent="0.25">
      <c r="A5149" t="s">
        <v>5343</v>
      </c>
      <c r="B5149" t="s">
        <v>39</v>
      </c>
      <c r="C5149" t="s">
        <v>135</v>
      </c>
      <c r="D5149" t="s">
        <v>28</v>
      </c>
      <c r="E5149" s="1">
        <v>45008</v>
      </c>
      <c r="F5149" s="1" t="str">
        <f>TEXT(shipments9[[#This Row],[Shipdate]],"ddd")</f>
        <v>Thu</v>
      </c>
      <c r="G5149" s="1" t="str">
        <f>IF(OR(shipments9[[#This Row],[Day Name]]="Sat",shipments9[[#This Row],[Day Name]]="Sun"),"Weekend","Weekday")</f>
        <v>Weekday</v>
      </c>
      <c r="H5149">
        <v>5357.25</v>
      </c>
      <c r="I5149">
        <v>215</v>
      </c>
      <c r="J5149" t="s">
        <v>172</v>
      </c>
      <c r="K5149" t="s">
        <v>8151</v>
      </c>
      <c r="L5149" t="s">
        <v>8156</v>
      </c>
      <c r="M5149">
        <v>3</v>
      </c>
      <c r="N5149" t="s">
        <v>8164</v>
      </c>
      <c r="O5149" s="4">
        <f>INDEX(products[Cost_per_box], MATCH(shipments9[[#This Row],[PID]], products[PID], 0))</f>
        <v>9.94</v>
      </c>
      <c r="P5149" s="4">
        <f>shipments9[[#This Row],[Boxes]]*shipments9[[#This Row],[Cost Per Box]]</f>
        <v>2137.1</v>
      </c>
      <c r="Q5149" s="4">
        <f>shipments9[[#This Row],[Amount]] -shipments9[[#This Row],[total cost]]</f>
        <v>3220.15</v>
      </c>
      <c r="R5149" s="4" t="str">
        <f>IF(shipments9[[#This Row],[Gross Profit]]&lt;0,"Loss","Profit")</f>
        <v>Profit</v>
      </c>
      <c r="S5149" s="9">
        <f>shipments9[[#This Row],[Gross Profit]]/shipments9[[#This Row],[Amount]]</f>
        <v>0.6010826450137664</v>
      </c>
      <c r="T5149" s="11">
        <f>shipments9[[#This Row],[Amount]]/shipments9[[#This Row],[Boxes]]</f>
        <v>24.917441860465118</v>
      </c>
    </row>
    <row r="5150" spans="1:20" hidden="1" x14ac:dyDescent="0.25">
      <c r="A5150" t="s">
        <v>5344</v>
      </c>
      <c r="B5150" t="s">
        <v>39</v>
      </c>
      <c r="C5150" t="s">
        <v>145</v>
      </c>
      <c r="D5150" t="s">
        <v>28</v>
      </c>
      <c r="E5150" s="1">
        <v>45390</v>
      </c>
      <c r="F5150" s="1" t="str">
        <f>TEXT(shipments9[[#This Row],[Shipdate]],"ddd")</f>
        <v>Mon</v>
      </c>
      <c r="G5150" s="1" t="str">
        <f>IF(OR(shipments9[[#This Row],[Day Name]]="Sat",shipments9[[#This Row],[Day Name]]="Sun"),"Weekend","Weekday")</f>
        <v>Weekday</v>
      </c>
      <c r="H5150">
        <v>10606.5</v>
      </c>
      <c r="I5150">
        <v>624</v>
      </c>
      <c r="J5150" t="s">
        <v>172</v>
      </c>
      <c r="K5150" t="s">
        <v>8155</v>
      </c>
      <c r="L5150" t="s">
        <v>8154</v>
      </c>
      <c r="M5150">
        <v>4</v>
      </c>
      <c r="N5150" t="s">
        <v>8158</v>
      </c>
      <c r="O5150" s="4">
        <f>INDEX(products[Cost_per_box], MATCH(shipments9[[#This Row],[PID]], products[PID], 0))</f>
        <v>4.74</v>
      </c>
      <c r="P5150" s="4">
        <f>shipments9[[#This Row],[Boxes]]*shipments9[[#This Row],[Cost Per Box]]</f>
        <v>2957.76</v>
      </c>
      <c r="Q5150" s="4">
        <f>shipments9[[#This Row],[Amount]] -shipments9[[#This Row],[total cost]]</f>
        <v>7648.74</v>
      </c>
      <c r="R5150" s="4" t="str">
        <f>IF(shipments9[[#This Row],[Gross Profit]]&lt;0,"Loss","Profit")</f>
        <v>Profit</v>
      </c>
      <c r="S5150" s="9">
        <f>shipments9[[#This Row],[Gross Profit]]/shipments9[[#This Row],[Amount]]</f>
        <v>0.7211370386084005</v>
      </c>
      <c r="T5150" s="11">
        <f>shipments9[[#This Row],[Amount]]/shipments9[[#This Row],[Boxes]]</f>
        <v>16.997596153846153</v>
      </c>
    </row>
    <row r="5151" spans="1:20" x14ac:dyDescent="0.25">
      <c r="A5151" t="s">
        <v>5345</v>
      </c>
      <c r="B5151" t="s">
        <v>39</v>
      </c>
      <c r="C5151" t="s">
        <v>147</v>
      </c>
      <c r="D5151" t="s">
        <v>28</v>
      </c>
      <c r="E5151" s="1">
        <v>45238</v>
      </c>
      <c r="F5151" s="1" t="str">
        <f>TEXT(shipments9[[#This Row],[Shipdate]],"ddd")</f>
        <v>Wed</v>
      </c>
      <c r="G5151" s="1" t="str">
        <f>IF(OR(shipments9[[#This Row],[Day Name]]="Sat",shipments9[[#This Row],[Day Name]]="Sun"),"Weekend","Weekday")</f>
        <v>Weekday</v>
      </c>
      <c r="H5151">
        <v>4065.75</v>
      </c>
      <c r="I5151">
        <v>407</v>
      </c>
      <c r="J5151" t="s">
        <v>172</v>
      </c>
      <c r="K5151" t="s">
        <v>8151</v>
      </c>
      <c r="L5151" t="s">
        <v>8152</v>
      </c>
      <c r="M5151">
        <v>11</v>
      </c>
      <c r="N5151" t="s">
        <v>8165</v>
      </c>
      <c r="O5151" s="4">
        <f>INDEX(products[Cost_per_box], MATCH(shipments9[[#This Row],[PID]], products[PID], 0))</f>
        <v>10.51</v>
      </c>
      <c r="P5151" s="4">
        <f>shipments9[[#This Row],[Boxes]]*shipments9[[#This Row],[Cost Per Box]]</f>
        <v>4277.57</v>
      </c>
      <c r="Q5151" s="4">
        <f>shipments9[[#This Row],[Amount]] -shipments9[[#This Row],[total cost]]</f>
        <v>-211.81999999999971</v>
      </c>
      <c r="R5151" s="4" t="str">
        <f>IF(shipments9[[#This Row],[Gross Profit]]&lt;0,"Loss","Profit")</f>
        <v>Loss</v>
      </c>
      <c r="S5151" s="9">
        <f>shipments9[[#This Row],[Gross Profit]]/shipments9[[#This Row],[Amount]]</f>
        <v>-5.2098628789276201E-2</v>
      </c>
      <c r="T5151" s="11">
        <f>shipments9[[#This Row],[Amount]]/shipments9[[#This Row],[Boxes]]</f>
        <v>9.9895577395577391</v>
      </c>
    </row>
    <row r="5152" spans="1:20" hidden="1" x14ac:dyDescent="0.25">
      <c r="A5152" t="s">
        <v>5346</v>
      </c>
      <c r="B5152" t="s">
        <v>39</v>
      </c>
      <c r="C5152" t="s">
        <v>149</v>
      </c>
      <c r="D5152" t="s">
        <v>28</v>
      </c>
      <c r="E5152" s="1">
        <v>45063</v>
      </c>
      <c r="F5152" s="1" t="str">
        <f>TEXT(shipments9[[#This Row],[Shipdate]],"ddd")</f>
        <v>Wed</v>
      </c>
      <c r="G5152" s="1" t="str">
        <f>IF(OR(shipments9[[#This Row],[Day Name]]="Sat",shipments9[[#This Row],[Day Name]]="Sun"),"Weekend","Weekday")</f>
        <v>Weekday</v>
      </c>
      <c r="H5152">
        <v>6205.5</v>
      </c>
      <c r="I5152">
        <v>388</v>
      </c>
      <c r="J5152" t="s">
        <v>172</v>
      </c>
      <c r="K5152" t="s">
        <v>8151</v>
      </c>
      <c r="L5152" t="s">
        <v>8154</v>
      </c>
      <c r="M5152">
        <v>5</v>
      </c>
      <c r="N5152" t="s">
        <v>201</v>
      </c>
      <c r="O5152" s="4">
        <f>INDEX(products[Cost_per_box], MATCH(shipments9[[#This Row],[PID]], products[PID], 0))</f>
        <v>6.43</v>
      </c>
      <c r="P5152" s="4">
        <f>shipments9[[#This Row],[Boxes]]*shipments9[[#This Row],[Cost Per Box]]</f>
        <v>2494.8399999999997</v>
      </c>
      <c r="Q5152" s="4">
        <f>shipments9[[#This Row],[Amount]] -shipments9[[#This Row],[total cost]]</f>
        <v>3710.6600000000003</v>
      </c>
      <c r="R5152" s="4" t="str">
        <f>IF(shipments9[[#This Row],[Gross Profit]]&lt;0,"Loss","Profit")</f>
        <v>Profit</v>
      </c>
      <c r="S5152" s="9">
        <f>shipments9[[#This Row],[Gross Profit]]/shipments9[[#This Row],[Amount]]</f>
        <v>0.59796309725243746</v>
      </c>
      <c r="T5152" s="11">
        <f>shipments9[[#This Row],[Amount]]/shipments9[[#This Row],[Boxes]]</f>
        <v>15.993556701030927</v>
      </c>
    </row>
    <row r="5153" spans="1:20" hidden="1" x14ac:dyDescent="0.25">
      <c r="A5153" t="s">
        <v>5347</v>
      </c>
      <c r="B5153" t="s">
        <v>39</v>
      </c>
      <c r="C5153" t="s">
        <v>153</v>
      </c>
      <c r="D5153" t="s">
        <v>28</v>
      </c>
      <c r="E5153" s="1">
        <v>45244</v>
      </c>
      <c r="F5153" s="1" t="str">
        <f>TEXT(shipments9[[#This Row],[Shipdate]],"ddd")</f>
        <v>Tue</v>
      </c>
      <c r="G5153" s="1" t="str">
        <f>IF(OR(shipments9[[#This Row],[Day Name]]="Sat",shipments9[[#This Row],[Day Name]]="Sun"),"Weekend","Weekday")</f>
        <v>Weekday</v>
      </c>
      <c r="H5153">
        <v>5933.25</v>
      </c>
      <c r="I5153">
        <v>424</v>
      </c>
      <c r="J5153" t="s">
        <v>172</v>
      </c>
      <c r="K5153" t="s">
        <v>8151</v>
      </c>
      <c r="L5153" t="s">
        <v>8152</v>
      </c>
      <c r="M5153">
        <v>11</v>
      </c>
      <c r="N5153" t="s">
        <v>8165</v>
      </c>
      <c r="O5153" s="4">
        <f>INDEX(products[Cost_per_box], MATCH(shipments9[[#This Row],[PID]], products[PID], 0))</f>
        <v>9.57</v>
      </c>
      <c r="P5153" s="4">
        <f>shipments9[[#This Row],[Boxes]]*shipments9[[#This Row],[Cost Per Box]]</f>
        <v>4057.6800000000003</v>
      </c>
      <c r="Q5153" s="4">
        <f>shipments9[[#This Row],[Amount]] -shipments9[[#This Row],[total cost]]</f>
        <v>1875.5699999999997</v>
      </c>
      <c r="R5153" s="4" t="str">
        <f>IF(shipments9[[#This Row],[Gross Profit]]&lt;0,"Loss","Profit")</f>
        <v>Profit</v>
      </c>
      <c r="S5153" s="9">
        <f>shipments9[[#This Row],[Gross Profit]]/shipments9[[#This Row],[Amount]]</f>
        <v>0.31611174314245982</v>
      </c>
      <c r="T5153" s="11">
        <f>shipments9[[#This Row],[Amount]]/shipments9[[#This Row],[Boxes]]</f>
        <v>13.993514150943396</v>
      </c>
    </row>
    <row r="5154" spans="1:20" hidden="1" x14ac:dyDescent="0.25">
      <c r="A5154" t="s">
        <v>5348</v>
      </c>
      <c r="B5154" t="s">
        <v>39</v>
      </c>
      <c r="C5154" t="s">
        <v>165</v>
      </c>
      <c r="D5154" t="s">
        <v>28</v>
      </c>
      <c r="E5154" s="1">
        <v>45238</v>
      </c>
      <c r="F5154" s="1" t="str">
        <f>TEXT(shipments9[[#This Row],[Shipdate]],"ddd")</f>
        <v>Wed</v>
      </c>
      <c r="G5154" s="1" t="str">
        <f>IF(OR(shipments9[[#This Row],[Day Name]]="Sat",shipments9[[#This Row],[Day Name]]="Sun"),"Weekend","Weekday")</f>
        <v>Weekday</v>
      </c>
      <c r="H5154">
        <v>6527.25</v>
      </c>
      <c r="I5154">
        <v>344</v>
      </c>
      <c r="J5154" t="s">
        <v>172</v>
      </c>
      <c r="K5154" t="s">
        <v>8151</v>
      </c>
      <c r="L5154" t="s">
        <v>8152</v>
      </c>
      <c r="M5154">
        <v>11</v>
      </c>
      <c r="N5154" t="s">
        <v>8165</v>
      </c>
      <c r="O5154" s="4">
        <f>INDEX(products[Cost_per_box], MATCH(shipments9[[#This Row],[PID]], products[PID], 0))</f>
        <v>2.65</v>
      </c>
      <c r="P5154" s="4">
        <f>shipments9[[#This Row],[Boxes]]*shipments9[[#This Row],[Cost Per Box]]</f>
        <v>911.6</v>
      </c>
      <c r="Q5154" s="4">
        <f>shipments9[[#This Row],[Amount]] -shipments9[[#This Row],[total cost]]</f>
        <v>5615.65</v>
      </c>
      <c r="R5154" s="4" t="str">
        <f>IF(shipments9[[#This Row],[Gross Profit]]&lt;0,"Loss","Profit")</f>
        <v>Profit</v>
      </c>
      <c r="S5154" s="9">
        <f>shipments9[[#This Row],[Gross Profit]]/shipments9[[#This Row],[Amount]]</f>
        <v>0.86033934658546851</v>
      </c>
      <c r="T5154" s="11">
        <f>shipments9[[#This Row],[Amount]]/shipments9[[#This Row],[Boxes]]</f>
        <v>18.974563953488371</v>
      </c>
    </row>
    <row r="5155" spans="1:20" x14ac:dyDescent="0.25">
      <c r="A5155" t="s">
        <v>5349</v>
      </c>
      <c r="B5155" t="s">
        <v>39</v>
      </c>
      <c r="C5155" t="s">
        <v>130</v>
      </c>
      <c r="D5155" t="s">
        <v>28</v>
      </c>
      <c r="E5155" s="1">
        <v>45233</v>
      </c>
      <c r="F5155" s="1" t="str">
        <f>TEXT(shipments9[[#This Row],[Shipdate]],"ddd")</f>
        <v>Fri</v>
      </c>
      <c r="G5155" s="1" t="str">
        <f>IF(OR(shipments9[[#This Row],[Day Name]]="Sat",shipments9[[#This Row],[Day Name]]="Sun"),"Weekend","Weekday")</f>
        <v>Weekday</v>
      </c>
      <c r="H5155">
        <v>10575</v>
      </c>
      <c r="I5155">
        <v>2115</v>
      </c>
      <c r="J5155" t="s">
        <v>172</v>
      </c>
      <c r="K5155" t="s">
        <v>8151</v>
      </c>
      <c r="L5155" t="s">
        <v>8152</v>
      </c>
      <c r="M5155">
        <v>11</v>
      </c>
      <c r="N5155" t="s">
        <v>8165</v>
      </c>
      <c r="O5155" s="4">
        <f>INDEX(products[Cost_per_box], MATCH(shipments9[[#This Row],[PID]], products[PID], 0))</f>
        <v>5.72</v>
      </c>
      <c r="P5155" s="4">
        <f>shipments9[[#This Row],[Boxes]]*shipments9[[#This Row],[Cost Per Box]]</f>
        <v>12097.8</v>
      </c>
      <c r="Q5155" s="4">
        <f>shipments9[[#This Row],[Amount]] -shipments9[[#This Row],[total cost]]</f>
        <v>-1522.7999999999993</v>
      </c>
      <c r="R5155" s="4" t="str">
        <f>IF(shipments9[[#This Row],[Gross Profit]]&lt;0,"Loss","Profit")</f>
        <v>Loss</v>
      </c>
      <c r="S5155" s="9">
        <f>shipments9[[#This Row],[Gross Profit]]/shipments9[[#This Row],[Amount]]</f>
        <v>-0.14399999999999993</v>
      </c>
      <c r="T5155" s="11">
        <f>shipments9[[#This Row],[Amount]]/shipments9[[#This Row],[Boxes]]</f>
        <v>5</v>
      </c>
    </row>
    <row r="5156" spans="1:20" hidden="1" x14ac:dyDescent="0.25">
      <c r="A5156" t="s">
        <v>5350</v>
      </c>
      <c r="B5156" t="s">
        <v>39</v>
      </c>
      <c r="C5156" t="s">
        <v>135</v>
      </c>
      <c r="D5156" t="s">
        <v>28</v>
      </c>
      <c r="E5156" s="1">
        <v>45064</v>
      </c>
      <c r="F5156" s="1" t="str">
        <f>TEXT(shipments9[[#This Row],[Shipdate]],"ddd")</f>
        <v>Thu</v>
      </c>
      <c r="G5156" s="1" t="str">
        <f>IF(OR(shipments9[[#This Row],[Day Name]]="Sat",shipments9[[#This Row],[Day Name]]="Sun"),"Weekend","Weekday")</f>
        <v>Weekday</v>
      </c>
      <c r="H5156">
        <v>5472</v>
      </c>
      <c r="I5156">
        <v>196</v>
      </c>
      <c r="J5156" t="s">
        <v>172</v>
      </c>
      <c r="K5156" t="s">
        <v>8151</v>
      </c>
      <c r="L5156" t="s">
        <v>8154</v>
      </c>
      <c r="M5156">
        <v>5</v>
      </c>
      <c r="N5156" t="s">
        <v>201</v>
      </c>
      <c r="O5156" s="4">
        <f>INDEX(products[Cost_per_box], MATCH(shipments9[[#This Row],[PID]], products[PID], 0))</f>
        <v>9.94</v>
      </c>
      <c r="P5156" s="4">
        <f>shipments9[[#This Row],[Boxes]]*shipments9[[#This Row],[Cost Per Box]]</f>
        <v>1948.24</v>
      </c>
      <c r="Q5156" s="4">
        <f>shipments9[[#This Row],[Amount]] -shipments9[[#This Row],[total cost]]</f>
        <v>3523.76</v>
      </c>
      <c r="R5156" s="4" t="str">
        <f>IF(shipments9[[#This Row],[Gross Profit]]&lt;0,"Loss","Profit")</f>
        <v>Profit</v>
      </c>
      <c r="S5156" s="9">
        <f>shipments9[[#This Row],[Gross Profit]]/shipments9[[#This Row],[Amount]]</f>
        <v>0.64396198830409357</v>
      </c>
      <c r="T5156" s="11">
        <f>shipments9[[#This Row],[Amount]]/shipments9[[#This Row],[Boxes]]</f>
        <v>27.918367346938776</v>
      </c>
    </row>
    <row r="5157" spans="1:20" hidden="1" x14ac:dyDescent="0.25">
      <c r="A5157" t="s">
        <v>5351</v>
      </c>
      <c r="B5157" t="s">
        <v>39</v>
      </c>
      <c r="C5157" t="s">
        <v>137</v>
      </c>
      <c r="D5157" t="s">
        <v>28</v>
      </c>
      <c r="E5157" s="1">
        <v>45001</v>
      </c>
      <c r="F5157" s="1" t="str">
        <f>TEXT(shipments9[[#This Row],[Shipdate]],"ddd")</f>
        <v>Thu</v>
      </c>
      <c r="G5157" s="1" t="str">
        <f>IF(OR(shipments9[[#This Row],[Day Name]]="Sat",shipments9[[#This Row],[Day Name]]="Sun"),"Weekend","Weekday")</f>
        <v>Weekday</v>
      </c>
      <c r="H5157">
        <v>301.5</v>
      </c>
      <c r="I5157">
        <v>17</v>
      </c>
      <c r="J5157" t="s">
        <v>172</v>
      </c>
      <c r="K5157" t="s">
        <v>8151</v>
      </c>
      <c r="L5157" t="s">
        <v>8156</v>
      </c>
      <c r="M5157">
        <v>3</v>
      </c>
      <c r="N5157" t="s">
        <v>8164</v>
      </c>
      <c r="O5157" s="4">
        <f>INDEX(products[Cost_per_box], MATCH(shipments9[[#This Row],[PID]], products[PID], 0))</f>
        <v>7.73</v>
      </c>
      <c r="P5157" s="4">
        <f>shipments9[[#This Row],[Boxes]]*shipments9[[#This Row],[Cost Per Box]]</f>
        <v>131.41</v>
      </c>
      <c r="Q5157" s="4">
        <f>shipments9[[#This Row],[Amount]] -shipments9[[#This Row],[total cost]]</f>
        <v>170.09</v>
      </c>
      <c r="R5157" s="4" t="str">
        <f>IF(shipments9[[#This Row],[Gross Profit]]&lt;0,"Loss","Profit")</f>
        <v>Profit</v>
      </c>
      <c r="S5157" s="9">
        <f>shipments9[[#This Row],[Gross Profit]]/shipments9[[#This Row],[Amount]]</f>
        <v>0.56414593698175786</v>
      </c>
      <c r="T5157" s="11">
        <f>shipments9[[#This Row],[Amount]]/shipments9[[#This Row],[Boxes]]</f>
        <v>17.735294117647058</v>
      </c>
    </row>
    <row r="5158" spans="1:20" hidden="1" x14ac:dyDescent="0.25">
      <c r="A5158" t="s">
        <v>5352</v>
      </c>
      <c r="B5158" t="s">
        <v>39</v>
      </c>
      <c r="C5158" t="s">
        <v>141</v>
      </c>
      <c r="D5158" t="s">
        <v>28</v>
      </c>
      <c r="E5158" s="1">
        <v>45345</v>
      </c>
      <c r="F5158" s="1" t="str">
        <f>TEXT(shipments9[[#This Row],[Shipdate]],"ddd")</f>
        <v>Fri</v>
      </c>
      <c r="G5158" s="1" t="str">
        <f>IF(OR(shipments9[[#This Row],[Day Name]]="Sat",shipments9[[#This Row],[Day Name]]="Sun"),"Weekend","Weekday")</f>
        <v>Weekday</v>
      </c>
      <c r="H5158">
        <v>7152.75</v>
      </c>
      <c r="I5158">
        <v>551</v>
      </c>
      <c r="J5158" t="s">
        <v>172</v>
      </c>
      <c r="K5158" t="s">
        <v>8155</v>
      </c>
      <c r="L5158" t="s">
        <v>8156</v>
      </c>
      <c r="M5158">
        <v>2</v>
      </c>
      <c r="N5158" t="s">
        <v>8157</v>
      </c>
      <c r="O5158" s="4">
        <f>INDEX(products[Cost_per_box], MATCH(shipments9[[#This Row],[PID]], products[PID], 0))</f>
        <v>8.2200000000000006</v>
      </c>
      <c r="P5158" s="4">
        <f>shipments9[[#This Row],[Boxes]]*shipments9[[#This Row],[Cost Per Box]]</f>
        <v>4529.22</v>
      </c>
      <c r="Q5158" s="4">
        <f>shipments9[[#This Row],[Amount]] -shipments9[[#This Row],[total cost]]</f>
        <v>2623.5299999999997</v>
      </c>
      <c r="R5158" s="4" t="str">
        <f>IF(shipments9[[#This Row],[Gross Profit]]&lt;0,"Loss","Profit")</f>
        <v>Profit</v>
      </c>
      <c r="S5158" s="9">
        <f>shipments9[[#This Row],[Gross Profit]]/shipments9[[#This Row],[Amount]]</f>
        <v>0.3667862011114606</v>
      </c>
      <c r="T5158" s="11">
        <f>shipments9[[#This Row],[Amount]]/shipments9[[#This Row],[Boxes]]</f>
        <v>12.981397459165155</v>
      </c>
    </row>
    <row r="5159" spans="1:20" hidden="1" x14ac:dyDescent="0.25">
      <c r="A5159" t="s">
        <v>5353</v>
      </c>
      <c r="B5159" t="s">
        <v>39</v>
      </c>
      <c r="C5159" t="s">
        <v>145</v>
      </c>
      <c r="D5159" t="s">
        <v>28</v>
      </c>
      <c r="E5159" s="1">
        <v>44943</v>
      </c>
      <c r="F5159" s="1" t="str">
        <f>TEXT(shipments9[[#This Row],[Shipdate]],"ddd")</f>
        <v>Tue</v>
      </c>
      <c r="G5159" s="1" t="str">
        <f>IF(OR(shipments9[[#This Row],[Day Name]]="Sat",shipments9[[#This Row],[Day Name]]="Sun"),"Weekend","Weekday")</f>
        <v>Weekday</v>
      </c>
      <c r="H5159">
        <v>3397.5</v>
      </c>
      <c r="I5159">
        <v>227</v>
      </c>
      <c r="J5159" t="s">
        <v>172</v>
      </c>
      <c r="K5159" t="s">
        <v>8151</v>
      </c>
      <c r="L5159" t="s">
        <v>8156</v>
      </c>
      <c r="M5159">
        <v>1</v>
      </c>
      <c r="N5159" t="s">
        <v>8163</v>
      </c>
      <c r="O5159" s="4">
        <f>INDEX(products[Cost_per_box], MATCH(shipments9[[#This Row],[PID]], products[PID], 0))</f>
        <v>4.74</v>
      </c>
      <c r="P5159" s="4">
        <f>shipments9[[#This Row],[Boxes]]*shipments9[[#This Row],[Cost Per Box]]</f>
        <v>1075.98</v>
      </c>
      <c r="Q5159" s="4">
        <f>shipments9[[#This Row],[Amount]] -shipments9[[#This Row],[total cost]]</f>
        <v>2321.52</v>
      </c>
      <c r="R5159" s="4" t="str">
        <f>IF(shipments9[[#This Row],[Gross Profit]]&lt;0,"Loss","Profit")</f>
        <v>Profit</v>
      </c>
      <c r="S5159" s="9">
        <f>shipments9[[#This Row],[Gross Profit]]/shipments9[[#This Row],[Amount]]</f>
        <v>0.68330242825607068</v>
      </c>
      <c r="T5159" s="11">
        <f>shipments9[[#This Row],[Amount]]/shipments9[[#This Row],[Boxes]]</f>
        <v>14.966960352422907</v>
      </c>
    </row>
    <row r="5160" spans="1:20" x14ac:dyDescent="0.25">
      <c r="A5160" t="s">
        <v>5354</v>
      </c>
      <c r="B5160" t="s">
        <v>39</v>
      </c>
      <c r="C5160" t="s">
        <v>147</v>
      </c>
      <c r="D5160" t="s">
        <v>28</v>
      </c>
      <c r="E5160" s="1">
        <v>45281</v>
      </c>
      <c r="F5160" s="1" t="str">
        <f>TEXT(shipments9[[#This Row],[Shipdate]],"ddd")</f>
        <v>Thu</v>
      </c>
      <c r="G5160" s="1" t="str">
        <f>IF(OR(shipments9[[#This Row],[Day Name]]="Sat",shipments9[[#This Row],[Day Name]]="Sun"),"Weekend","Weekday")</f>
        <v>Weekday</v>
      </c>
      <c r="H5160">
        <v>4493.25</v>
      </c>
      <c r="I5160">
        <v>450</v>
      </c>
      <c r="J5160" t="s">
        <v>172</v>
      </c>
      <c r="K5160" t="s">
        <v>8151</v>
      </c>
      <c r="L5160" t="s">
        <v>8152</v>
      </c>
      <c r="M5160">
        <v>12</v>
      </c>
      <c r="N5160" t="s">
        <v>8166</v>
      </c>
      <c r="O5160" s="4">
        <f>INDEX(products[Cost_per_box], MATCH(shipments9[[#This Row],[PID]], products[PID], 0))</f>
        <v>10.51</v>
      </c>
      <c r="P5160" s="4">
        <f>shipments9[[#This Row],[Boxes]]*shipments9[[#This Row],[Cost Per Box]]</f>
        <v>4729.5</v>
      </c>
      <c r="Q5160" s="4">
        <f>shipments9[[#This Row],[Amount]] -shipments9[[#This Row],[total cost]]</f>
        <v>-236.25</v>
      </c>
      <c r="R5160" s="4" t="str">
        <f>IF(shipments9[[#This Row],[Gross Profit]]&lt;0,"Loss","Profit")</f>
        <v>Loss</v>
      </c>
      <c r="S5160" s="9">
        <f>shipments9[[#This Row],[Gross Profit]]/shipments9[[#This Row],[Amount]]</f>
        <v>-5.2578868302453681E-2</v>
      </c>
      <c r="T5160" s="11">
        <f>shipments9[[#This Row],[Amount]]/shipments9[[#This Row],[Boxes]]</f>
        <v>9.9849999999999994</v>
      </c>
    </row>
    <row r="5161" spans="1:20" x14ac:dyDescent="0.25">
      <c r="A5161" t="s">
        <v>5355</v>
      </c>
      <c r="B5161" t="s">
        <v>39</v>
      </c>
      <c r="C5161" t="s">
        <v>147</v>
      </c>
      <c r="D5161" t="s">
        <v>28</v>
      </c>
      <c r="E5161" s="1">
        <v>45128</v>
      </c>
      <c r="F5161" s="1" t="str">
        <f>TEXT(shipments9[[#This Row],[Shipdate]],"ddd")</f>
        <v>Fri</v>
      </c>
      <c r="G5161" s="1" t="str">
        <f>IF(OR(shipments9[[#This Row],[Day Name]]="Sat",shipments9[[#This Row],[Day Name]]="Sun"),"Weekend","Weekday")</f>
        <v>Weekday</v>
      </c>
      <c r="H5161">
        <v>2711.25</v>
      </c>
      <c r="I5161">
        <v>302</v>
      </c>
      <c r="J5161" t="s">
        <v>172</v>
      </c>
      <c r="K5161" t="s">
        <v>8151</v>
      </c>
      <c r="L5161" t="s">
        <v>8160</v>
      </c>
      <c r="M5161">
        <v>7</v>
      </c>
      <c r="N5161" t="s">
        <v>8161</v>
      </c>
      <c r="O5161" s="4">
        <f>INDEX(products[Cost_per_box], MATCH(shipments9[[#This Row],[PID]], products[PID], 0))</f>
        <v>10.51</v>
      </c>
      <c r="P5161" s="4">
        <f>shipments9[[#This Row],[Boxes]]*shipments9[[#This Row],[Cost Per Box]]</f>
        <v>3174.02</v>
      </c>
      <c r="Q5161" s="4">
        <f>shipments9[[#This Row],[Amount]] -shipments9[[#This Row],[total cost]]</f>
        <v>-462.77</v>
      </c>
      <c r="R5161" s="4" t="str">
        <f>IF(shipments9[[#This Row],[Gross Profit]]&lt;0,"Loss","Profit")</f>
        <v>Loss</v>
      </c>
      <c r="S5161" s="9">
        <f>shipments9[[#This Row],[Gross Profit]]/shipments9[[#This Row],[Amount]]</f>
        <v>-0.17068510834485937</v>
      </c>
      <c r="T5161" s="11">
        <f>shipments9[[#This Row],[Amount]]/shipments9[[#This Row],[Boxes]]</f>
        <v>8.9776490066225172</v>
      </c>
    </row>
    <row r="5162" spans="1:20" hidden="1" x14ac:dyDescent="0.25">
      <c r="A5162" t="s">
        <v>5356</v>
      </c>
      <c r="B5162" t="s">
        <v>39</v>
      </c>
      <c r="C5162" t="s">
        <v>149</v>
      </c>
      <c r="D5162" t="s">
        <v>28</v>
      </c>
      <c r="E5162" s="1">
        <v>45082</v>
      </c>
      <c r="F5162" s="1" t="str">
        <f>TEXT(shipments9[[#This Row],[Shipdate]],"ddd")</f>
        <v>Mon</v>
      </c>
      <c r="G5162" s="1" t="str">
        <f>IF(OR(shipments9[[#This Row],[Day Name]]="Sat",shipments9[[#This Row],[Day Name]]="Sun"),"Weekend","Weekday")</f>
        <v>Weekday</v>
      </c>
      <c r="H5162">
        <v>6176.25</v>
      </c>
      <c r="I5162">
        <v>344</v>
      </c>
      <c r="J5162" t="s">
        <v>172</v>
      </c>
      <c r="K5162" t="s">
        <v>8151</v>
      </c>
      <c r="L5162" t="s">
        <v>8154</v>
      </c>
      <c r="M5162">
        <v>6</v>
      </c>
      <c r="N5162" t="s">
        <v>8159</v>
      </c>
      <c r="O5162" s="4">
        <f>INDEX(products[Cost_per_box], MATCH(shipments9[[#This Row],[PID]], products[PID], 0))</f>
        <v>6.43</v>
      </c>
      <c r="P5162" s="4">
        <f>shipments9[[#This Row],[Boxes]]*shipments9[[#This Row],[Cost Per Box]]</f>
        <v>2211.92</v>
      </c>
      <c r="Q5162" s="4">
        <f>shipments9[[#This Row],[Amount]] -shipments9[[#This Row],[total cost]]</f>
        <v>3964.33</v>
      </c>
      <c r="R5162" s="4" t="str">
        <f>IF(shipments9[[#This Row],[Gross Profit]]&lt;0,"Loss","Profit")</f>
        <v>Profit</v>
      </c>
      <c r="S5162" s="9">
        <f>shipments9[[#This Row],[Gross Profit]]/shipments9[[#This Row],[Amount]]</f>
        <v>0.64186682857721111</v>
      </c>
      <c r="T5162" s="11">
        <f>shipments9[[#This Row],[Amount]]/shipments9[[#This Row],[Boxes]]</f>
        <v>17.95421511627907</v>
      </c>
    </row>
    <row r="5163" spans="1:20" hidden="1" x14ac:dyDescent="0.25">
      <c r="A5163" t="s">
        <v>5357</v>
      </c>
      <c r="B5163" t="s">
        <v>39</v>
      </c>
      <c r="C5163" t="s">
        <v>153</v>
      </c>
      <c r="D5163" t="s">
        <v>28</v>
      </c>
      <c r="E5163" s="1">
        <v>45114</v>
      </c>
      <c r="F5163" s="1" t="str">
        <f>TEXT(shipments9[[#This Row],[Shipdate]],"ddd")</f>
        <v>Fri</v>
      </c>
      <c r="G5163" s="1" t="str">
        <f>IF(OR(shipments9[[#This Row],[Day Name]]="Sat",shipments9[[#This Row],[Day Name]]="Sun"),"Weekend","Weekday")</f>
        <v>Weekday</v>
      </c>
      <c r="H5163">
        <v>10932.75</v>
      </c>
      <c r="I5163">
        <v>684</v>
      </c>
      <c r="J5163" t="s">
        <v>172</v>
      </c>
      <c r="K5163" t="s">
        <v>8151</v>
      </c>
      <c r="L5163" t="s">
        <v>8160</v>
      </c>
      <c r="M5163">
        <v>7</v>
      </c>
      <c r="N5163" t="s">
        <v>8161</v>
      </c>
      <c r="O5163" s="4">
        <f>INDEX(products[Cost_per_box], MATCH(shipments9[[#This Row],[PID]], products[PID], 0))</f>
        <v>9.57</v>
      </c>
      <c r="P5163" s="4">
        <f>shipments9[[#This Row],[Boxes]]*shipments9[[#This Row],[Cost Per Box]]</f>
        <v>6545.88</v>
      </c>
      <c r="Q5163" s="4">
        <f>shipments9[[#This Row],[Amount]] -shipments9[[#This Row],[total cost]]</f>
        <v>4386.87</v>
      </c>
      <c r="R5163" s="4" t="str">
        <f>IF(shipments9[[#This Row],[Gross Profit]]&lt;0,"Loss","Profit")</f>
        <v>Profit</v>
      </c>
      <c r="S5163" s="9">
        <f>shipments9[[#This Row],[Gross Profit]]/shipments9[[#This Row],[Amount]]</f>
        <v>0.40125951841942786</v>
      </c>
      <c r="T5163" s="11">
        <f>shipments9[[#This Row],[Amount]]/shipments9[[#This Row],[Boxes]]</f>
        <v>15.983552631578947</v>
      </c>
    </row>
    <row r="5164" spans="1:20" hidden="1" x14ac:dyDescent="0.25">
      <c r="A5164" t="s">
        <v>5358</v>
      </c>
      <c r="B5164" t="s">
        <v>39</v>
      </c>
      <c r="C5164" t="s">
        <v>153</v>
      </c>
      <c r="D5164" t="s">
        <v>28</v>
      </c>
      <c r="E5164" s="1">
        <v>45280</v>
      </c>
      <c r="F5164" s="1" t="str">
        <f>TEXT(shipments9[[#This Row],[Shipdate]],"ddd")</f>
        <v>Wed</v>
      </c>
      <c r="G5164" s="1" t="str">
        <f>IF(OR(shipments9[[#This Row],[Day Name]]="Sat",shipments9[[#This Row],[Day Name]]="Sun"),"Weekend","Weekday")</f>
        <v>Weekday</v>
      </c>
      <c r="H5164">
        <v>9729</v>
      </c>
      <c r="I5164">
        <v>649</v>
      </c>
      <c r="J5164" t="s">
        <v>172</v>
      </c>
      <c r="K5164" t="s">
        <v>8151</v>
      </c>
      <c r="L5164" t="s">
        <v>8152</v>
      </c>
      <c r="M5164">
        <v>12</v>
      </c>
      <c r="N5164" t="s">
        <v>8166</v>
      </c>
      <c r="O5164" s="4">
        <f>INDEX(products[Cost_per_box], MATCH(shipments9[[#This Row],[PID]], products[PID], 0))</f>
        <v>9.57</v>
      </c>
      <c r="P5164" s="4">
        <f>shipments9[[#This Row],[Boxes]]*shipments9[[#This Row],[Cost Per Box]]</f>
        <v>6210.93</v>
      </c>
      <c r="Q5164" s="4">
        <f>shipments9[[#This Row],[Amount]] -shipments9[[#This Row],[total cost]]</f>
        <v>3518.0699999999997</v>
      </c>
      <c r="R5164" s="4" t="str">
        <f>IF(shipments9[[#This Row],[Gross Profit]]&lt;0,"Loss","Profit")</f>
        <v>Profit</v>
      </c>
      <c r="S5164" s="9">
        <f>shipments9[[#This Row],[Gross Profit]]/shipments9[[#This Row],[Amount]]</f>
        <v>0.3616065371569534</v>
      </c>
      <c r="T5164" s="11">
        <f>shipments9[[#This Row],[Amount]]/shipments9[[#This Row],[Boxes]]</f>
        <v>14.990755007704161</v>
      </c>
    </row>
    <row r="5165" spans="1:20" x14ac:dyDescent="0.25">
      <c r="A5165" t="s">
        <v>5359</v>
      </c>
      <c r="B5165" t="s">
        <v>39</v>
      </c>
      <c r="C5165" t="s">
        <v>155</v>
      </c>
      <c r="D5165" t="s">
        <v>28</v>
      </c>
      <c r="E5165" s="1">
        <v>45051</v>
      </c>
      <c r="F5165" s="1" t="str">
        <f>TEXT(shipments9[[#This Row],[Shipdate]],"ddd")</f>
        <v>Fri</v>
      </c>
      <c r="G5165" s="1" t="str">
        <f>IF(OR(shipments9[[#This Row],[Day Name]]="Sat",shipments9[[#This Row],[Day Name]]="Sun"),"Weekend","Weekday")</f>
        <v>Weekday</v>
      </c>
      <c r="H5165">
        <v>3102.75</v>
      </c>
      <c r="I5165">
        <v>388</v>
      </c>
      <c r="J5165" t="s">
        <v>172</v>
      </c>
      <c r="K5165" t="s">
        <v>8151</v>
      </c>
      <c r="L5165" t="s">
        <v>8154</v>
      </c>
      <c r="M5165">
        <v>5</v>
      </c>
      <c r="N5165" t="s">
        <v>201</v>
      </c>
      <c r="O5165" s="4">
        <f>INDEX(products[Cost_per_box], MATCH(shipments9[[#This Row],[PID]], products[PID], 0))</f>
        <v>8.43</v>
      </c>
      <c r="P5165" s="4">
        <f>shipments9[[#This Row],[Boxes]]*shipments9[[#This Row],[Cost Per Box]]</f>
        <v>3270.8399999999997</v>
      </c>
      <c r="Q5165" s="4">
        <f>shipments9[[#This Row],[Amount]] -shipments9[[#This Row],[total cost]]</f>
        <v>-168.08999999999969</v>
      </c>
      <c r="R5165" s="4" t="str">
        <f>IF(shipments9[[#This Row],[Gross Profit]]&lt;0,"Loss","Profit")</f>
        <v>Loss</v>
      </c>
      <c r="S5165" s="9">
        <f>shipments9[[#This Row],[Gross Profit]]/shipments9[[#This Row],[Amount]]</f>
        <v>-5.4174522600918443E-2</v>
      </c>
      <c r="T5165" s="11">
        <f>shipments9[[#This Row],[Amount]]/shipments9[[#This Row],[Boxes]]</f>
        <v>7.9967783505154637</v>
      </c>
    </row>
    <row r="5166" spans="1:20" hidden="1" x14ac:dyDescent="0.25">
      <c r="A5166" t="s">
        <v>5360</v>
      </c>
      <c r="B5166" t="s">
        <v>39</v>
      </c>
      <c r="C5166" t="s">
        <v>161</v>
      </c>
      <c r="D5166" t="s">
        <v>28</v>
      </c>
      <c r="E5166" s="1">
        <v>45169</v>
      </c>
      <c r="F5166" s="1" t="str">
        <f>TEXT(shipments9[[#This Row],[Shipdate]],"ddd")</f>
        <v>Thu</v>
      </c>
      <c r="G5166" s="1" t="str">
        <f>IF(OR(shipments9[[#This Row],[Day Name]]="Sat",shipments9[[#This Row],[Day Name]]="Sun"),"Weekend","Weekday")</f>
        <v>Weekday</v>
      </c>
      <c r="H5166">
        <v>6723</v>
      </c>
      <c r="I5166">
        <v>747</v>
      </c>
      <c r="J5166" t="s">
        <v>172</v>
      </c>
      <c r="K5166" t="s">
        <v>8151</v>
      </c>
      <c r="L5166" t="s">
        <v>8160</v>
      </c>
      <c r="M5166">
        <v>8</v>
      </c>
      <c r="N5166" t="s">
        <v>8162</v>
      </c>
      <c r="O5166" s="4">
        <f>INDEX(products[Cost_per_box], MATCH(shipments9[[#This Row],[PID]], products[PID], 0))</f>
        <v>2.76</v>
      </c>
      <c r="P5166" s="4">
        <f>shipments9[[#This Row],[Boxes]]*shipments9[[#This Row],[Cost Per Box]]</f>
        <v>2061.7199999999998</v>
      </c>
      <c r="Q5166" s="4">
        <f>shipments9[[#This Row],[Amount]] -shipments9[[#This Row],[total cost]]</f>
        <v>4661.2800000000007</v>
      </c>
      <c r="R5166" s="4" t="str">
        <f>IF(shipments9[[#This Row],[Gross Profit]]&lt;0,"Loss","Profit")</f>
        <v>Profit</v>
      </c>
      <c r="S5166" s="9">
        <f>shipments9[[#This Row],[Gross Profit]]/shipments9[[#This Row],[Amount]]</f>
        <v>0.69333333333333347</v>
      </c>
      <c r="T5166" s="11">
        <f>shipments9[[#This Row],[Amount]]/shipments9[[#This Row],[Boxes]]</f>
        <v>9</v>
      </c>
    </row>
    <row r="5167" spans="1:20" hidden="1" x14ac:dyDescent="0.25">
      <c r="A5167" t="s">
        <v>5361</v>
      </c>
      <c r="B5167" t="s">
        <v>39</v>
      </c>
      <c r="C5167" t="s">
        <v>163</v>
      </c>
      <c r="D5167" t="s">
        <v>28</v>
      </c>
      <c r="E5167" s="1">
        <v>45345</v>
      </c>
      <c r="F5167" s="1" t="str">
        <f>TEXT(shipments9[[#This Row],[Shipdate]],"ddd")</f>
        <v>Fri</v>
      </c>
      <c r="G5167" s="1" t="str">
        <f>IF(OR(shipments9[[#This Row],[Day Name]]="Sat",shipments9[[#This Row],[Day Name]]="Sun"),"Weekend","Weekday")</f>
        <v>Weekday</v>
      </c>
      <c r="H5167">
        <v>4887</v>
      </c>
      <c r="I5167">
        <v>489</v>
      </c>
      <c r="J5167" t="s">
        <v>172</v>
      </c>
      <c r="K5167" t="s">
        <v>8155</v>
      </c>
      <c r="L5167" t="s">
        <v>8156</v>
      </c>
      <c r="M5167">
        <v>2</v>
      </c>
      <c r="N5167" t="s">
        <v>8157</v>
      </c>
      <c r="O5167" s="4">
        <f>INDEX(products[Cost_per_box], MATCH(shipments9[[#This Row],[PID]], products[PID], 0))</f>
        <v>3.32</v>
      </c>
      <c r="P5167" s="4">
        <f>shipments9[[#This Row],[Boxes]]*shipments9[[#This Row],[Cost Per Box]]</f>
        <v>1623.48</v>
      </c>
      <c r="Q5167" s="4">
        <f>shipments9[[#This Row],[Amount]] -shipments9[[#This Row],[total cost]]</f>
        <v>3263.52</v>
      </c>
      <c r="R5167" s="4" t="str">
        <f>IF(shipments9[[#This Row],[Gross Profit]]&lt;0,"Loss","Profit")</f>
        <v>Profit</v>
      </c>
      <c r="S5167" s="9">
        <f>shipments9[[#This Row],[Gross Profit]]/shipments9[[#This Row],[Amount]]</f>
        <v>0.66779619398403933</v>
      </c>
      <c r="T5167" s="11">
        <f>shipments9[[#This Row],[Amount]]/shipments9[[#This Row],[Boxes]]</f>
        <v>9.9938650306748471</v>
      </c>
    </row>
    <row r="5168" spans="1:20" hidden="1" x14ac:dyDescent="0.25">
      <c r="A5168" t="s">
        <v>5362</v>
      </c>
      <c r="B5168" t="s">
        <v>39</v>
      </c>
      <c r="C5168" t="s">
        <v>165</v>
      </c>
      <c r="D5168" t="s">
        <v>28</v>
      </c>
      <c r="E5168" s="1">
        <v>45114</v>
      </c>
      <c r="F5168" s="1" t="str">
        <f>TEXT(shipments9[[#This Row],[Shipdate]],"ddd")</f>
        <v>Fri</v>
      </c>
      <c r="G5168" s="1" t="str">
        <f>IF(OR(shipments9[[#This Row],[Day Name]]="Sat",shipments9[[#This Row],[Day Name]]="Sun"),"Weekend","Weekday")</f>
        <v>Weekday</v>
      </c>
      <c r="H5168">
        <v>5373</v>
      </c>
      <c r="I5168">
        <v>269</v>
      </c>
      <c r="J5168" t="s">
        <v>172</v>
      </c>
      <c r="K5168" t="s">
        <v>8151</v>
      </c>
      <c r="L5168" t="s">
        <v>8160</v>
      </c>
      <c r="M5168">
        <v>7</v>
      </c>
      <c r="N5168" t="s">
        <v>8161</v>
      </c>
      <c r="O5168" s="4">
        <f>INDEX(products[Cost_per_box], MATCH(shipments9[[#This Row],[PID]], products[PID], 0))</f>
        <v>2.65</v>
      </c>
      <c r="P5168" s="4">
        <f>shipments9[[#This Row],[Boxes]]*shipments9[[#This Row],[Cost Per Box]]</f>
        <v>712.85</v>
      </c>
      <c r="Q5168" s="4">
        <f>shipments9[[#This Row],[Amount]] -shipments9[[#This Row],[total cost]]</f>
        <v>4660.1499999999996</v>
      </c>
      <c r="R5168" s="4" t="str">
        <f>IF(shipments9[[#This Row],[Gross Profit]]&lt;0,"Loss","Profit")</f>
        <v>Profit</v>
      </c>
      <c r="S5168" s="9">
        <f>shipments9[[#This Row],[Gross Profit]]/shipments9[[#This Row],[Amount]]</f>
        <v>0.86732737762888512</v>
      </c>
      <c r="T5168" s="11">
        <f>shipments9[[#This Row],[Amount]]/shipments9[[#This Row],[Boxes]]</f>
        <v>19.973977695167285</v>
      </c>
    </row>
    <row r="5169" spans="1:20" hidden="1" x14ac:dyDescent="0.25">
      <c r="A5169" t="s">
        <v>5363</v>
      </c>
      <c r="B5169" t="s">
        <v>39</v>
      </c>
      <c r="C5169" t="s">
        <v>121</v>
      </c>
      <c r="D5169" t="s">
        <v>28</v>
      </c>
      <c r="E5169" s="1">
        <v>45334</v>
      </c>
      <c r="F5169" s="1" t="str">
        <f>TEXT(shipments9[[#This Row],[Shipdate]],"ddd")</f>
        <v>Mon</v>
      </c>
      <c r="G5169" s="1" t="str">
        <f>IF(OR(shipments9[[#This Row],[Day Name]]="Sat",shipments9[[#This Row],[Day Name]]="Sun"),"Weekend","Weekday")</f>
        <v>Weekday</v>
      </c>
      <c r="H5169">
        <v>6608.25</v>
      </c>
      <c r="I5169">
        <v>551</v>
      </c>
      <c r="J5169" t="s">
        <v>172</v>
      </c>
      <c r="K5169" t="s">
        <v>8155</v>
      </c>
      <c r="L5169" t="s">
        <v>8156</v>
      </c>
      <c r="M5169">
        <v>2</v>
      </c>
      <c r="N5169" t="s">
        <v>8157</v>
      </c>
      <c r="O5169" s="4">
        <f>INDEX(products[Cost_per_box], MATCH(shipments9[[#This Row],[PID]], products[PID], 0))</f>
        <v>5.26</v>
      </c>
      <c r="P5169" s="4">
        <f>shipments9[[#This Row],[Boxes]]*shipments9[[#This Row],[Cost Per Box]]</f>
        <v>2898.2599999999998</v>
      </c>
      <c r="Q5169" s="4">
        <f>shipments9[[#This Row],[Amount]] -shipments9[[#This Row],[total cost]]</f>
        <v>3709.9900000000002</v>
      </c>
      <c r="R5169" s="4" t="str">
        <f>IF(shipments9[[#This Row],[Gross Profit]]&lt;0,"Loss","Profit")</f>
        <v>Profit</v>
      </c>
      <c r="S5169" s="9">
        <f>shipments9[[#This Row],[Gross Profit]]/shipments9[[#This Row],[Amount]]</f>
        <v>0.56141792456399198</v>
      </c>
      <c r="T5169" s="11">
        <f>shipments9[[#This Row],[Amount]]/shipments9[[#This Row],[Boxes]]</f>
        <v>11.993194192377496</v>
      </c>
    </row>
    <row r="5170" spans="1:20" hidden="1" x14ac:dyDescent="0.25">
      <c r="A5170" t="s">
        <v>5364</v>
      </c>
      <c r="B5170" t="s">
        <v>39</v>
      </c>
      <c r="C5170" t="s">
        <v>124</v>
      </c>
      <c r="D5170" t="s">
        <v>28</v>
      </c>
      <c r="E5170" s="1">
        <v>45110</v>
      </c>
      <c r="F5170" s="1" t="str">
        <f>TEXT(shipments9[[#This Row],[Shipdate]],"ddd")</f>
        <v>Mon</v>
      </c>
      <c r="G5170" s="1" t="str">
        <f>IF(OR(shipments9[[#This Row],[Day Name]]="Sat",shipments9[[#This Row],[Day Name]]="Sun"),"Weekend","Weekday")</f>
        <v>Weekday</v>
      </c>
      <c r="H5170">
        <v>5580</v>
      </c>
      <c r="I5170">
        <v>399</v>
      </c>
      <c r="J5170" t="s">
        <v>172</v>
      </c>
      <c r="K5170" t="s">
        <v>8151</v>
      </c>
      <c r="L5170" t="s">
        <v>8160</v>
      </c>
      <c r="M5170">
        <v>7</v>
      </c>
      <c r="N5170" t="s">
        <v>8161</v>
      </c>
      <c r="O5170" s="4">
        <f>INDEX(products[Cost_per_box], MATCH(shipments9[[#This Row],[PID]], products[PID], 0))</f>
        <v>7.48</v>
      </c>
      <c r="P5170" s="4">
        <f>shipments9[[#This Row],[Boxes]]*shipments9[[#This Row],[Cost Per Box]]</f>
        <v>2984.52</v>
      </c>
      <c r="Q5170" s="4">
        <f>shipments9[[#This Row],[Amount]] -shipments9[[#This Row],[total cost]]</f>
        <v>2595.48</v>
      </c>
      <c r="R5170" s="4" t="str">
        <f>IF(shipments9[[#This Row],[Gross Profit]]&lt;0,"Loss","Profit")</f>
        <v>Profit</v>
      </c>
      <c r="S5170" s="9">
        <f>shipments9[[#This Row],[Gross Profit]]/shipments9[[#This Row],[Amount]]</f>
        <v>0.46513978494623659</v>
      </c>
      <c r="T5170" s="11">
        <f>shipments9[[#This Row],[Amount]]/shipments9[[#This Row],[Boxes]]</f>
        <v>13.984962406015038</v>
      </c>
    </row>
    <row r="5171" spans="1:20" hidden="1" x14ac:dyDescent="0.25">
      <c r="A5171" t="s">
        <v>5365</v>
      </c>
      <c r="B5171" t="s">
        <v>39</v>
      </c>
      <c r="C5171" t="s">
        <v>132</v>
      </c>
      <c r="D5171" t="s">
        <v>28</v>
      </c>
      <c r="E5171" s="1">
        <v>45062</v>
      </c>
      <c r="F5171" s="1" t="str">
        <f>TEXT(shipments9[[#This Row],[Shipdate]],"ddd")</f>
        <v>Tue</v>
      </c>
      <c r="G5171" s="1" t="str">
        <f>IF(OR(shipments9[[#This Row],[Day Name]]="Sat",shipments9[[#This Row],[Day Name]]="Sun"),"Weekend","Weekday")</f>
        <v>Weekday</v>
      </c>
      <c r="H5171">
        <v>2268</v>
      </c>
      <c r="I5171">
        <v>88</v>
      </c>
      <c r="J5171" t="s">
        <v>172</v>
      </c>
      <c r="K5171" t="s">
        <v>8151</v>
      </c>
      <c r="L5171" t="s">
        <v>8154</v>
      </c>
      <c r="M5171">
        <v>5</v>
      </c>
      <c r="N5171" t="s">
        <v>201</v>
      </c>
      <c r="O5171" s="4">
        <f>INDEX(products[Cost_per_box], MATCH(shipments9[[#This Row],[PID]], products[PID], 0))</f>
        <v>6.31</v>
      </c>
      <c r="P5171" s="4">
        <f>shipments9[[#This Row],[Boxes]]*shipments9[[#This Row],[Cost Per Box]]</f>
        <v>555.28</v>
      </c>
      <c r="Q5171" s="4">
        <f>shipments9[[#This Row],[Amount]] -shipments9[[#This Row],[total cost]]</f>
        <v>1712.72</v>
      </c>
      <c r="R5171" s="4" t="str">
        <f>IF(shipments9[[#This Row],[Gross Profit]]&lt;0,"Loss","Profit")</f>
        <v>Profit</v>
      </c>
      <c r="S5171" s="9">
        <f>shipments9[[#This Row],[Gross Profit]]/shipments9[[#This Row],[Amount]]</f>
        <v>0.75516754850088186</v>
      </c>
      <c r="T5171" s="11">
        <f>shipments9[[#This Row],[Amount]]/shipments9[[#This Row],[Boxes]]</f>
        <v>25.772727272727273</v>
      </c>
    </row>
    <row r="5172" spans="1:20" hidden="1" x14ac:dyDescent="0.25">
      <c r="A5172" t="s">
        <v>5366</v>
      </c>
      <c r="B5172" t="s">
        <v>39</v>
      </c>
      <c r="C5172" t="s">
        <v>135</v>
      </c>
      <c r="D5172" t="s">
        <v>28</v>
      </c>
      <c r="E5172" s="1">
        <v>45141</v>
      </c>
      <c r="F5172" s="1" t="str">
        <f>TEXT(shipments9[[#This Row],[Shipdate]],"ddd")</f>
        <v>Thu</v>
      </c>
      <c r="G5172" s="1" t="str">
        <f>IF(OR(shipments9[[#This Row],[Day Name]]="Sat",shipments9[[#This Row],[Day Name]]="Sun"),"Weekend","Weekday")</f>
        <v>Weekday</v>
      </c>
      <c r="H5172">
        <v>5478.75</v>
      </c>
      <c r="I5172">
        <v>211</v>
      </c>
      <c r="J5172" t="s">
        <v>172</v>
      </c>
      <c r="K5172" t="s">
        <v>8151</v>
      </c>
      <c r="L5172" t="s">
        <v>8160</v>
      </c>
      <c r="M5172">
        <v>8</v>
      </c>
      <c r="N5172" t="s">
        <v>8162</v>
      </c>
      <c r="O5172" s="4">
        <f>INDEX(products[Cost_per_box], MATCH(shipments9[[#This Row],[PID]], products[PID], 0))</f>
        <v>9.94</v>
      </c>
      <c r="P5172" s="4">
        <f>shipments9[[#This Row],[Boxes]]*shipments9[[#This Row],[Cost Per Box]]</f>
        <v>2097.3399999999997</v>
      </c>
      <c r="Q5172" s="4">
        <f>shipments9[[#This Row],[Amount]] -shipments9[[#This Row],[total cost]]</f>
        <v>3381.4100000000003</v>
      </c>
      <c r="R5172" s="4" t="str">
        <f>IF(shipments9[[#This Row],[Gross Profit]]&lt;0,"Loss","Profit")</f>
        <v>Profit</v>
      </c>
      <c r="S5172" s="9">
        <f>shipments9[[#This Row],[Gross Profit]]/shipments9[[#This Row],[Amount]]</f>
        <v>0.61718640200775732</v>
      </c>
      <c r="T5172" s="11">
        <f>shipments9[[#This Row],[Amount]]/shipments9[[#This Row],[Boxes]]</f>
        <v>25.965639810426541</v>
      </c>
    </row>
    <row r="5173" spans="1:20" hidden="1" x14ac:dyDescent="0.25">
      <c r="A5173" t="s">
        <v>5367</v>
      </c>
      <c r="B5173" t="s">
        <v>39</v>
      </c>
      <c r="C5173" t="s">
        <v>163</v>
      </c>
      <c r="D5173" t="s">
        <v>28</v>
      </c>
      <c r="E5173" s="1">
        <v>45189</v>
      </c>
      <c r="F5173" s="1" t="str">
        <f>TEXT(shipments9[[#This Row],[Shipdate]],"ddd")</f>
        <v>Wed</v>
      </c>
      <c r="G5173" s="1" t="str">
        <f>IF(OR(shipments9[[#This Row],[Day Name]]="Sat",shipments9[[#This Row],[Day Name]]="Sun"),"Weekend","Weekday")</f>
        <v>Weekday</v>
      </c>
      <c r="H5173">
        <v>9510.75</v>
      </c>
      <c r="I5173">
        <v>952</v>
      </c>
      <c r="J5173" t="s">
        <v>172</v>
      </c>
      <c r="K5173" t="s">
        <v>8151</v>
      </c>
      <c r="L5173" t="s">
        <v>8160</v>
      </c>
      <c r="M5173">
        <v>9</v>
      </c>
      <c r="N5173" t="s">
        <v>8167</v>
      </c>
      <c r="O5173" s="4">
        <f>INDEX(products[Cost_per_box], MATCH(shipments9[[#This Row],[PID]], products[PID], 0))</f>
        <v>3.32</v>
      </c>
      <c r="P5173" s="4">
        <f>shipments9[[#This Row],[Boxes]]*shipments9[[#This Row],[Cost Per Box]]</f>
        <v>3160.64</v>
      </c>
      <c r="Q5173" s="4">
        <f>shipments9[[#This Row],[Amount]] -shipments9[[#This Row],[total cost]]</f>
        <v>6350.1100000000006</v>
      </c>
      <c r="R5173" s="4" t="str">
        <f>IF(shipments9[[#This Row],[Gross Profit]]&lt;0,"Loss","Profit")</f>
        <v>Profit</v>
      </c>
      <c r="S5173" s="9">
        <f>shipments9[[#This Row],[Gross Profit]]/shipments9[[#This Row],[Amount]]</f>
        <v>0.66767710222642807</v>
      </c>
      <c r="T5173" s="11">
        <f>shipments9[[#This Row],[Amount]]/shipments9[[#This Row],[Boxes]]</f>
        <v>9.9902836134453779</v>
      </c>
    </row>
    <row r="5174" spans="1:20" hidden="1" x14ac:dyDescent="0.25">
      <c r="A5174" t="s">
        <v>5368</v>
      </c>
      <c r="B5174" t="s">
        <v>39</v>
      </c>
      <c r="C5174" t="s">
        <v>121</v>
      </c>
      <c r="D5174" t="s">
        <v>28</v>
      </c>
      <c r="E5174" s="1">
        <v>45033</v>
      </c>
      <c r="F5174" s="1" t="str">
        <f>TEXT(shipments9[[#This Row],[Shipdate]],"ddd")</f>
        <v>Mon</v>
      </c>
      <c r="G5174" s="1" t="str">
        <f>IF(OR(shipments9[[#This Row],[Day Name]]="Sat",shipments9[[#This Row],[Day Name]]="Sun"),"Weekend","Weekday")</f>
        <v>Weekday</v>
      </c>
      <c r="H5174">
        <v>5987.25</v>
      </c>
      <c r="I5174">
        <v>375</v>
      </c>
      <c r="J5174" t="s">
        <v>172</v>
      </c>
      <c r="K5174" t="s">
        <v>8151</v>
      </c>
      <c r="L5174" t="s">
        <v>8154</v>
      </c>
      <c r="M5174">
        <v>4</v>
      </c>
      <c r="N5174" t="s">
        <v>8158</v>
      </c>
      <c r="O5174" s="4">
        <f>INDEX(products[Cost_per_box], MATCH(shipments9[[#This Row],[PID]], products[PID], 0))</f>
        <v>5.26</v>
      </c>
      <c r="P5174" s="4">
        <f>shipments9[[#This Row],[Boxes]]*shipments9[[#This Row],[Cost Per Box]]</f>
        <v>1972.5</v>
      </c>
      <c r="Q5174" s="4">
        <f>shipments9[[#This Row],[Amount]] -shipments9[[#This Row],[total cost]]</f>
        <v>4014.75</v>
      </c>
      <c r="R5174" s="4" t="str">
        <f>IF(shipments9[[#This Row],[Gross Profit]]&lt;0,"Loss","Profit")</f>
        <v>Profit</v>
      </c>
      <c r="S5174" s="9">
        <f>shipments9[[#This Row],[Gross Profit]]/shipments9[[#This Row],[Amount]]</f>
        <v>0.6705499185769761</v>
      </c>
      <c r="T5174" s="11">
        <f>shipments9[[#This Row],[Amount]]/shipments9[[#This Row],[Boxes]]</f>
        <v>15.965999999999999</v>
      </c>
    </row>
    <row r="5175" spans="1:20" hidden="1" x14ac:dyDescent="0.25">
      <c r="A5175" t="s">
        <v>5369</v>
      </c>
      <c r="B5175" t="s">
        <v>39</v>
      </c>
      <c r="C5175" t="s">
        <v>130</v>
      </c>
      <c r="D5175" t="s">
        <v>28</v>
      </c>
      <c r="E5175" s="1">
        <v>45160</v>
      </c>
      <c r="F5175" s="1" t="str">
        <f>TEXT(shipments9[[#This Row],[Shipdate]],"ddd")</f>
        <v>Tue</v>
      </c>
      <c r="G5175" s="1" t="str">
        <f>IF(OR(shipments9[[#This Row],[Day Name]]="Sat",shipments9[[#This Row],[Day Name]]="Sun"),"Weekend","Weekday")</f>
        <v>Weekday</v>
      </c>
      <c r="H5175">
        <v>2999.25</v>
      </c>
      <c r="I5175">
        <v>334</v>
      </c>
      <c r="J5175" t="s">
        <v>172</v>
      </c>
      <c r="K5175" t="s">
        <v>8151</v>
      </c>
      <c r="L5175" t="s">
        <v>8160</v>
      </c>
      <c r="M5175">
        <v>8</v>
      </c>
      <c r="N5175" t="s">
        <v>8162</v>
      </c>
      <c r="O5175" s="4">
        <f>INDEX(products[Cost_per_box], MATCH(shipments9[[#This Row],[PID]], products[PID], 0))</f>
        <v>5.72</v>
      </c>
      <c r="P5175" s="4">
        <f>shipments9[[#This Row],[Boxes]]*shipments9[[#This Row],[Cost Per Box]]</f>
        <v>1910.48</v>
      </c>
      <c r="Q5175" s="4">
        <f>shipments9[[#This Row],[Amount]] -shipments9[[#This Row],[total cost]]</f>
        <v>1088.77</v>
      </c>
      <c r="R5175" s="4" t="str">
        <f>IF(shipments9[[#This Row],[Gross Profit]]&lt;0,"Loss","Profit")</f>
        <v>Profit</v>
      </c>
      <c r="S5175" s="9">
        <f>shipments9[[#This Row],[Gross Profit]]/shipments9[[#This Row],[Amount]]</f>
        <v>0.3630140868550471</v>
      </c>
      <c r="T5175" s="11">
        <f>shipments9[[#This Row],[Amount]]/shipments9[[#This Row],[Boxes]]</f>
        <v>8.9797904191616773</v>
      </c>
    </row>
    <row r="5176" spans="1:20" hidden="1" x14ac:dyDescent="0.25">
      <c r="A5176" t="s">
        <v>5370</v>
      </c>
      <c r="B5176" t="s">
        <v>39</v>
      </c>
      <c r="C5176" t="s">
        <v>132</v>
      </c>
      <c r="D5176" t="s">
        <v>28</v>
      </c>
      <c r="E5176" s="1">
        <v>45317</v>
      </c>
      <c r="F5176" s="1" t="str">
        <f>TEXT(shipments9[[#This Row],[Shipdate]],"ddd")</f>
        <v>Fri</v>
      </c>
      <c r="G5176" s="1" t="str">
        <f>IF(OR(shipments9[[#This Row],[Day Name]]="Sat",shipments9[[#This Row],[Day Name]]="Sun"),"Weekend","Weekday")</f>
        <v>Weekday</v>
      </c>
      <c r="H5176">
        <v>927</v>
      </c>
      <c r="I5176">
        <v>36</v>
      </c>
      <c r="J5176" t="s">
        <v>172</v>
      </c>
      <c r="K5176" t="s">
        <v>8155</v>
      </c>
      <c r="L5176" t="s">
        <v>8156</v>
      </c>
      <c r="M5176">
        <v>1</v>
      </c>
      <c r="N5176" t="s">
        <v>8163</v>
      </c>
      <c r="O5176" s="4">
        <f>INDEX(products[Cost_per_box], MATCH(shipments9[[#This Row],[PID]], products[PID], 0))</f>
        <v>6.31</v>
      </c>
      <c r="P5176" s="4">
        <f>shipments9[[#This Row],[Boxes]]*shipments9[[#This Row],[Cost Per Box]]</f>
        <v>227.16</v>
      </c>
      <c r="Q5176" s="4">
        <f>shipments9[[#This Row],[Amount]] -shipments9[[#This Row],[total cost]]</f>
        <v>699.84</v>
      </c>
      <c r="R5176" s="4" t="str">
        <f>IF(shipments9[[#This Row],[Gross Profit]]&lt;0,"Loss","Profit")</f>
        <v>Profit</v>
      </c>
      <c r="S5176" s="9">
        <f>shipments9[[#This Row],[Gross Profit]]/shipments9[[#This Row],[Amount]]</f>
        <v>0.75495145631067961</v>
      </c>
      <c r="T5176" s="11">
        <f>shipments9[[#This Row],[Amount]]/shipments9[[#This Row],[Boxes]]</f>
        <v>25.75</v>
      </c>
    </row>
    <row r="5177" spans="1:20" hidden="1" x14ac:dyDescent="0.25">
      <c r="A5177" t="s">
        <v>5371</v>
      </c>
      <c r="B5177" t="s">
        <v>39</v>
      </c>
      <c r="C5177" t="s">
        <v>141</v>
      </c>
      <c r="D5177" t="s">
        <v>28</v>
      </c>
      <c r="E5177" s="1">
        <v>45261</v>
      </c>
      <c r="F5177" s="1" t="str">
        <f>TEXT(shipments9[[#This Row],[Shipdate]],"ddd")</f>
        <v>Fri</v>
      </c>
      <c r="G5177" s="1" t="str">
        <f>IF(OR(shipments9[[#This Row],[Day Name]]="Sat",shipments9[[#This Row],[Day Name]]="Sun"),"Weekend","Weekday")</f>
        <v>Weekday</v>
      </c>
      <c r="H5177">
        <v>2913.75</v>
      </c>
      <c r="I5177">
        <v>209</v>
      </c>
      <c r="J5177" t="s">
        <v>172</v>
      </c>
      <c r="K5177" t="s">
        <v>8151</v>
      </c>
      <c r="L5177" t="s">
        <v>8152</v>
      </c>
      <c r="M5177">
        <v>12</v>
      </c>
      <c r="N5177" t="s">
        <v>8166</v>
      </c>
      <c r="O5177" s="4">
        <f>INDEX(products[Cost_per_box], MATCH(shipments9[[#This Row],[PID]], products[PID], 0))</f>
        <v>8.2200000000000006</v>
      </c>
      <c r="P5177" s="4">
        <f>shipments9[[#This Row],[Boxes]]*shipments9[[#This Row],[Cost Per Box]]</f>
        <v>1717.9800000000002</v>
      </c>
      <c r="Q5177" s="4">
        <f>shipments9[[#This Row],[Amount]] -shipments9[[#This Row],[total cost]]</f>
        <v>1195.7699999999998</v>
      </c>
      <c r="R5177" s="4" t="str">
        <f>IF(shipments9[[#This Row],[Gross Profit]]&lt;0,"Loss","Profit")</f>
        <v>Profit</v>
      </c>
      <c r="S5177" s="9">
        <f>shipments9[[#This Row],[Gross Profit]]/shipments9[[#This Row],[Amount]]</f>
        <v>0.41038867438867432</v>
      </c>
      <c r="T5177" s="11">
        <f>shipments9[[#This Row],[Amount]]/shipments9[[#This Row],[Boxes]]</f>
        <v>13.941387559808613</v>
      </c>
    </row>
    <row r="5178" spans="1:20" hidden="1" x14ac:dyDescent="0.25">
      <c r="A5178" t="s">
        <v>5372</v>
      </c>
      <c r="B5178" t="s">
        <v>39</v>
      </c>
      <c r="C5178" t="s">
        <v>141</v>
      </c>
      <c r="D5178" t="s">
        <v>28</v>
      </c>
      <c r="E5178" s="1">
        <v>45285</v>
      </c>
      <c r="F5178" s="1" t="str">
        <f>TEXT(shipments9[[#This Row],[Shipdate]],"ddd")</f>
        <v>Mon</v>
      </c>
      <c r="G5178" s="1" t="str">
        <f>IF(OR(shipments9[[#This Row],[Day Name]]="Sat",shipments9[[#This Row],[Day Name]]="Sun"),"Weekend","Weekday")</f>
        <v>Weekday</v>
      </c>
      <c r="H5178">
        <v>10111.5</v>
      </c>
      <c r="I5178">
        <v>843</v>
      </c>
      <c r="J5178" t="s">
        <v>172</v>
      </c>
      <c r="K5178" t="s">
        <v>8151</v>
      </c>
      <c r="L5178" t="s">
        <v>8152</v>
      </c>
      <c r="M5178">
        <v>12</v>
      </c>
      <c r="N5178" t="s">
        <v>8166</v>
      </c>
      <c r="O5178" s="4">
        <f>INDEX(products[Cost_per_box], MATCH(shipments9[[#This Row],[PID]], products[PID], 0))</f>
        <v>8.2200000000000006</v>
      </c>
      <c r="P5178" s="4">
        <f>shipments9[[#This Row],[Boxes]]*shipments9[[#This Row],[Cost Per Box]]</f>
        <v>6929.4600000000009</v>
      </c>
      <c r="Q5178" s="4">
        <f>shipments9[[#This Row],[Amount]] -shipments9[[#This Row],[total cost]]</f>
        <v>3182.0399999999991</v>
      </c>
      <c r="R5178" s="4" t="str">
        <f>IF(shipments9[[#This Row],[Gross Profit]]&lt;0,"Loss","Profit")</f>
        <v>Profit</v>
      </c>
      <c r="S5178" s="9">
        <f>shipments9[[#This Row],[Gross Profit]]/shipments9[[#This Row],[Amount]]</f>
        <v>0.31469514908767238</v>
      </c>
      <c r="T5178" s="11">
        <f>shipments9[[#This Row],[Amount]]/shipments9[[#This Row],[Boxes]]</f>
        <v>11.994661921708184</v>
      </c>
    </row>
    <row r="5179" spans="1:20" hidden="1" x14ac:dyDescent="0.25">
      <c r="A5179" t="s">
        <v>5373</v>
      </c>
      <c r="B5179" t="s">
        <v>39</v>
      </c>
      <c r="C5179" t="s">
        <v>141</v>
      </c>
      <c r="D5179" t="s">
        <v>28</v>
      </c>
      <c r="E5179" s="1">
        <v>45288</v>
      </c>
      <c r="F5179" s="1" t="str">
        <f>TEXT(shipments9[[#This Row],[Shipdate]],"ddd")</f>
        <v>Thu</v>
      </c>
      <c r="G5179" s="1" t="str">
        <f>IF(OR(shipments9[[#This Row],[Day Name]]="Sat",shipments9[[#This Row],[Day Name]]="Sun"),"Weekend","Weekday")</f>
        <v>Weekday</v>
      </c>
      <c r="H5179">
        <v>7242.75</v>
      </c>
      <c r="I5179">
        <v>453</v>
      </c>
      <c r="J5179" t="s">
        <v>172</v>
      </c>
      <c r="K5179" t="s">
        <v>8151</v>
      </c>
      <c r="L5179" t="s">
        <v>8152</v>
      </c>
      <c r="M5179">
        <v>12</v>
      </c>
      <c r="N5179" t="s">
        <v>8166</v>
      </c>
      <c r="O5179" s="4">
        <f>INDEX(products[Cost_per_box], MATCH(shipments9[[#This Row],[PID]], products[PID], 0))</f>
        <v>8.2200000000000006</v>
      </c>
      <c r="P5179" s="4">
        <f>shipments9[[#This Row],[Boxes]]*shipments9[[#This Row],[Cost Per Box]]</f>
        <v>3723.6600000000003</v>
      </c>
      <c r="Q5179" s="4">
        <f>shipments9[[#This Row],[Amount]] -shipments9[[#This Row],[total cost]]</f>
        <v>3519.0899999999997</v>
      </c>
      <c r="R5179" s="4" t="str">
        <f>IF(shipments9[[#This Row],[Gross Profit]]&lt;0,"Loss","Profit")</f>
        <v>Profit</v>
      </c>
      <c r="S5179" s="9">
        <f>shipments9[[#This Row],[Gross Profit]]/shipments9[[#This Row],[Amount]]</f>
        <v>0.48587760173967065</v>
      </c>
      <c r="T5179" s="11">
        <f>shipments9[[#This Row],[Amount]]/shipments9[[#This Row],[Boxes]]</f>
        <v>15.98841059602649</v>
      </c>
    </row>
    <row r="5180" spans="1:20" hidden="1" x14ac:dyDescent="0.25">
      <c r="A5180" t="s">
        <v>5374</v>
      </c>
      <c r="B5180" t="s">
        <v>39</v>
      </c>
      <c r="C5180" t="s">
        <v>143</v>
      </c>
      <c r="D5180" t="s">
        <v>28</v>
      </c>
      <c r="E5180" s="1">
        <v>45288</v>
      </c>
      <c r="F5180" s="1" t="str">
        <f>TEXT(shipments9[[#This Row],[Shipdate]],"ddd")</f>
        <v>Thu</v>
      </c>
      <c r="G5180" s="1" t="str">
        <f>IF(OR(shipments9[[#This Row],[Day Name]]="Sat",shipments9[[#This Row],[Day Name]]="Sun"),"Weekend","Weekday")</f>
        <v>Weekday</v>
      </c>
      <c r="H5180">
        <v>13423.5</v>
      </c>
      <c r="I5180">
        <v>746</v>
      </c>
      <c r="J5180" t="s">
        <v>172</v>
      </c>
      <c r="K5180" t="s">
        <v>8151</v>
      </c>
      <c r="L5180" t="s">
        <v>8152</v>
      </c>
      <c r="M5180">
        <v>12</v>
      </c>
      <c r="N5180" t="s">
        <v>8166</v>
      </c>
      <c r="O5180" s="4">
        <f>INDEX(products[Cost_per_box], MATCH(shipments9[[#This Row],[PID]], products[PID], 0))</f>
        <v>10.23</v>
      </c>
      <c r="P5180" s="4">
        <f>shipments9[[#This Row],[Boxes]]*shipments9[[#This Row],[Cost Per Box]]</f>
        <v>7631.58</v>
      </c>
      <c r="Q5180" s="4">
        <f>shipments9[[#This Row],[Amount]] -shipments9[[#This Row],[total cost]]</f>
        <v>5791.92</v>
      </c>
      <c r="R5180" s="4" t="str">
        <f>IF(shipments9[[#This Row],[Gross Profit]]&lt;0,"Loss","Profit")</f>
        <v>Profit</v>
      </c>
      <c r="S5180" s="9">
        <f>shipments9[[#This Row],[Gross Profit]]/shipments9[[#This Row],[Amount]]</f>
        <v>0.43147614258576378</v>
      </c>
      <c r="T5180" s="11">
        <f>shipments9[[#This Row],[Amount]]/shipments9[[#This Row],[Boxes]]</f>
        <v>17.993967828418231</v>
      </c>
    </row>
    <row r="5181" spans="1:20" hidden="1" x14ac:dyDescent="0.25">
      <c r="A5181" t="s">
        <v>5375</v>
      </c>
      <c r="B5181" t="s">
        <v>39</v>
      </c>
      <c r="C5181" t="s">
        <v>145</v>
      </c>
      <c r="D5181" t="s">
        <v>28</v>
      </c>
      <c r="E5181" s="1">
        <v>45273</v>
      </c>
      <c r="F5181" s="1" t="str">
        <f>TEXT(shipments9[[#This Row],[Shipdate]],"ddd")</f>
        <v>Wed</v>
      </c>
      <c r="G5181" s="1" t="str">
        <f>IF(OR(shipments9[[#This Row],[Day Name]]="Sat",shipments9[[#This Row],[Day Name]]="Sun"),"Weekend","Weekday")</f>
        <v>Weekday</v>
      </c>
      <c r="H5181">
        <v>7683.75</v>
      </c>
      <c r="I5181">
        <v>592</v>
      </c>
      <c r="J5181" t="s">
        <v>172</v>
      </c>
      <c r="K5181" t="s">
        <v>8151</v>
      </c>
      <c r="L5181" t="s">
        <v>8152</v>
      </c>
      <c r="M5181">
        <v>12</v>
      </c>
      <c r="N5181" t="s">
        <v>8166</v>
      </c>
      <c r="O5181" s="4">
        <f>INDEX(products[Cost_per_box], MATCH(shipments9[[#This Row],[PID]], products[PID], 0))</f>
        <v>4.74</v>
      </c>
      <c r="P5181" s="4">
        <f>shipments9[[#This Row],[Boxes]]*shipments9[[#This Row],[Cost Per Box]]</f>
        <v>2806.08</v>
      </c>
      <c r="Q5181" s="4">
        <f>shipments9[[#This Row],[Amount]] -shipments9[[#This Row],[total cost]]</f>
        <v>4877.67</v>
      </c>
      <c r="R5181" s="4" t="str">
        <f>IF(shipments9[[#This Row],[Gross Profit]]&lt;0,"Loss","Profit")</f>
        <v>Profit</v>
      </c>
      <c r="S5181" s="9">
        <f>shipments9[[#This Row],[Gross Profit]]/shipments9[[#This Row],[Amount]]</f>
        <v>0.63480331869204487</v>
      </c>
      <c r="T5181" s="11">
        <f>shipments9[[#This Row],[Amount]]/shipments9[[#This Row],[Boxes]]</f>
        <v>12.979307432432432</v>
      </c>
    </row>
    <row r="5182" spans="1:20" hidden="1" x14ac:dyDescent="0.25">
      <c r="A5182" t="s">
        <v>5376</v>
      </c>
      <c r="B5182" t="s">
        <v>39</v>
      </c>
      <c r="C5182" t="s">
        <v>155</v>
      </c>
      <c r="D5182" t="s">
        <v>28</v>
      </c>
      <c r="E5182" s="1">
        <v>45434</v>
      </c>
      <c r="F5182" s="1" t="str">
        <f>TEXT(shipments9[[#This Row],[Shipdate]],"ddd")</f>
        <v>Wed</v>
      </c>
      <c r="G5182" s="1" t="str">
        <f>IF(OR(shipments9[[#This Row],[Day Name]]="Sat",shipments9[[#This Row],[Day Name]]="Sun"),"Weekend","Weekday")</f>
        <v>Weekday</v>
      </c>
      <c r="H5182">
        <v>5694.75</v>
      </c>
      <c r="I5182">
        <v>633</v>
      </c>
      <c r="J5182" t="s">
        <v>172</v>
      </c>
      <c r="K5182" t="s">
        <v>8155</v>
      </c>
      <c r="L5182" t="s">
        <v>8154</v>
      </c>
      <c r="M5182">
        <v>5</v>
      </c>
      <c r="N5182" t="s">
        <v>201</v>
      </c>
      <c r="O5182" s="4">
        <f>INDEX(products[Cost_per_box], MATCH(shipments9[[#This Row],[PID]], products[PID], 0))</f>
        <v>8.43</v>
      </c>
      <c r="P5182" s="4">
        <f>shipments9[[#This Row],[Boxes]]*shipments9[[#This Row],[Cost Per Box]]</f>
        <v>5336.19</v>
      </c>
      <c r="Q5182" s="4">
        <f>shipments9[[#This Row],[Amount]] -shipments9[[#This Row],[total cost]]</f>
        <v>358.5600000000004</v>
      </c>
      <c r="R5182" s="4" t="str">
        <f>IF(shipments9[[#This Row],[Gross Profit]]&lt;0,"Loss","Profit")</f>
        <v>Profit</v>
      </c>
      <c r="S5182" s="9">
        <f>shipments9[[#This Row],[Gross Profit]]/shipments9[[#This Row],[Amount]]</f>
        <v>6.2963255630185774E-2</v>
      </c>
      <c r="T5182" s="11">
        <f>shipments9[[#This Row],[Amount]]/shipments9[[#This Row],[Boxes]]</f>
        <v>8.9964454976303312</v>
      </c>
    </row>
    <row r="5183" spans="1:20" hidden="1" x14ac:dyDescent="0.25">
      <c r="A5183" t="s">
        <v>5377</v>
      </c>
      <c r="B5183" t="s">
        <v>39</v>
      </c>
      <c r="C5183" t="s">
        <v>128</v>
      </c>
      <c r="D5183" t="s">
        <v>28</v>
      </c>
      <c r="E5183" s="1">
        <v>45106</v>
      </c>
      <c r="F5183" s="1" t="str">
        <f>TEXT(shipments9[[#This Row],[Shipdate]],"ddd")</f>
        <v>Thu</v>
      </c>
      <c r="G5183" s="1" t="str">
        <f>IF(OR(shipments9[[#This Row],[Day Name]]="Sat",shipments9[[#This Row],[Day Name]]="Sun"),"Weekend","Weekday")</f>
        <v>Weekday</v>
      </c>
      <c r="H5183">
        <v>2083.5</v>
      </c>
      <c r="I5183">
        <v>232</v>
      </c>
      <c r="J5183" t="s">
        <v>172</v>
      </c>
      <c r="K5183" t="s">
        <v>8151</v>
      </c>
      <c r="L5183" t="s">
        <v>8154</v>
      </c>
      <c r="M5183">
        <v>6</v>
      </c>
      <c r="N5183" t="s">
        <v>8159</v>
      </c>
      <c r="O5183" s="4">
        <f>INDEX(products[Cost_per_box], MATCH(shipments9[[#This Row],[PID]], products[PID], 0))</f>
        <v>3.85</v>
      </c>
      <c r="P5183" s="4">
        <f>shipments9[[#This Row],[Boxes]]*shipments9[[#This Row],[Cost Per Box]]</f>
        <v>893.2</v>
      </c>
      <c r="Q5183" s="4">
        <f>shipments9[[#This Row],[Amount]] -shipments9[[#This Row],[total cost]]</f>
        <v>1190.3</v>
      </c>
      <c r="R5183" s="4" t="str">
        <f>IF(shipments9[[#This Row],[Gross Profit]]&lt;0,"Loss","Profit")</f>
        <v>Profit</v>
      </c>
      <c r="S5183" s="9">
        <f>shipments9[[#This Row],[Gross Profit]]/shipments9[[#This Row],[Amount]]</f>
        <v>0.57129829613630911</v>
      </c>
      <c r="T5183" s="11">
        <f>shipments9[[#This Row],[Amount]]/shipments9[[#This Row],[Boxes]]</f>
        <v>8.9806034482758612</v>
      </c>
    </row>
    <row r="5184" spans="1:20" hidden="1" x14ac:dyDescent="0.25">
      <c r="A5184" t="s">
        <v>5378</v>
      </c>
      <c r="B5184" t="s">
        <v>39</v>
      </c>
      <c r="C5184" t="s">
        <v>130</v>
      </c>
      <c r="D5184" t="s">
        <v>28</v>
      </c>
      <c r="E5184" s="1">
        <v>45464</v>
      </c>
      <c r="F5184" s="1" t="str">
        <f>TEXT(shipments9[[#This Row],[Shipdate]],"ddd")</f>
        <v>Fri</v>
      </c>
      <c r="G5184" s="1" t="str">
        <f>IF(OR(shipments9[[#This Row],[Day Name]]="Sat",shipments9[[#This Row],[Day Name]]="Sun"),"Weekend","Weekday")</f>
        <v>Weekday</v>
      </c>
      <c r="H5184">
        <v>7197.75</v>
      </c>
      <c r="I5184">
        <v>900</v>
      </c>
      <c r="J5184" t="s">
        <v>172</v>
      </c>
      <c r="K5184" t="s">
        <v>8155</v>
      </c>
      <c r="L5184" t="s">
        <v>8154</v>
      </c>
      <c r="M5184">
        <v>6</v>
      </c>
      <c r="N5184" t="s">
        <v>8159</v>
      </c>
      <c r="O5184" s="4">
        <f>INDEX(products[Cost_per_box], MATCH(shipments9[[#This Row],[PID]], products[PID], 0))</f>
        <v>5.72</v>
      </c>
      <c r="P5184" s="4">
        <f>shipments9[[#This Row],[Boxes]]*shipments9[[#This Row],[Cost Per Box]]</f>
        <v>5148</v>
      </c>
      <c r="Q5184" s="4">
        <f>shipments9[[#This Row],[Amount]] -shipments9[[#This Row],[total cost]]</f>
        <v>2049.75</v>
      </c>
      <c r="R5184" s="4" t="str">
        <f>IF(shipments9[[#This Row],[Gross Profit]]&lt;0,"Loss","Profit")</f>
        <v>Profit</v>
      </c>
      <c r="S5184" s="9">
        <f>shipments9[[#This Row],[Gross Profit]]/shipments9[[#This Row],[Amount]]</f>
        <v>0.28477649265395438</v>
      </c>
      <c r="T5184" s="11">
        <f>shipments9[[#This Row],[Amount]]/shipments9[[#This Row],[Boxes]]</f>
        <v>7.9974999999999996</v>
      </c>
    </row>
    <row r="5185" spans="1:20" hidden="1" x14ac:dyDescent="0.25">
      <c r="A5185" t="s">
        <v>5379</v>
      </c>
      <c r="B5185" t="s">
        <v>39</v>
      </c>
      <c r="C5185" t="s">
        <v>135</v>
      </c>
      <c r="D5185" t="s">
        <v>28</v>
      </c>
      <c r="E5185" s="1">
        <v>45177</v>
      </c>
      <c r="F5185" s="1" t="str">
        <f>TEXT(shipments9[[#This Row],[Shipdate]],"ddd")</f>
        <v>Fri</v>
      </c>
      <c r="G5185" s="1" t="str">
        <f>IF(OR(shipments9[[#This Row],[Day Name]]="Sat",shipments9[[#This Row],[Day Name]]="Sun"),"Weekend","Weekday")</f>
        <v>Weekday</v>
      </c>
      <c r="H5185">
        <v>5260.5</v>
      </c>
      <c r="I5185">
        <v>203</v>
      </c>
      <c r="J5185" t="s">
        <v>172</v>
      </c>
      <c r="K5185" t="s">
        <v>8151</v>
      </c>
      <c r="L5185" t="s">
        <v>8160</v>
      </c>
      <c r="M5185">
        <v>9</v>
      </c>
      <c r="N5185" t="s">
        <v>8167</v>
      </c>
      <c r="O5185" s="4">
        <f>INDEX(products[Cost_per_box], MATCH(shipments9[[#This Row],[PID]], products[PID], 0))</f>
        <v>9.94</v>
      </c>
      <c r="P5185" s="4">
        <f>shipments9[[#This Row],[Boxes]]*shipments9[[#This Row],[Cost Per Box]]</f>
        <v>2017.82</v>
      </c>
      <c r="Q5185" s="4">
        <f>shipments9[[#This Row],[Amount]] -shipments9[[#This Row],[total cost]]</f>
        <v>3242.6800000000003</v>
      </c>
      <c r="R5185" s="4" t="str">
        <f>IF(shipments9[[#This Row],[Gross Profit]]&lt;0,"Loss","Profit")</f>
        <v>Profit</v>
      </c>
      <c r="S5185" s="9">
        <f>shipments9[[#This Row],[Gross Profit]]/shipments9[[#This Row],[Amount]]</f>
        <v>0.61642049234863616</v>
      </c>
      <c r="T5185" s="11">
        <f>shipments9[[#This Row],[Amount]]/shipments9[[#This Row],[Boxes]]</f>
        <v>25.913793103448278</v>
      </c>
    </row>
    <row r="5186" spans="1:20" x14ac:dyDescent="0.25">
      <c r="A5186" t="s">
        <v>5380</v>
      </c>
      <c r="B5186" t="s">
        <v>39</v>
      </c>
      <c r="C5186" t="s">
        <v>147</v>
      </c>
      <c r="D5186" t="s">
        <v>28</v>
      </c>
      <c r="E5186" s="1">
        <v>45244</v>
      </c>
      <c r="F5186" s="1" t="str">
        <f>TEXT(shipments9[[#This Row],[Shipdate]],"ddd")</f>
        <v>Tue</v>
      </c>
      <c r="G5186" s="1" t="str">
        <f>IF(OR(shipments9[[#This Row],[Day Name]]="Sat",shipments9[[#This Row],[Day Name]]="Sun"),"Weekend","Weekday")</f>
        <v>Weekday</v>
      </c>
      <c r="H5186">
        <v>2099.25</v>
      </c>
      <c r="I5186">
        <v>210</v>
      </c>
      <c r="J5186" t="s">
        <v>172</v>
      </c>
      <c r="K5186" t="s">
        <v>8151</v>
      </c>
      <c r="L5186" t="s">
        <v>8152</v>
      </c>
      <c r="M5186">
        <v>11</v>
      </c>
      <c r="N5186" t="s">
        <v>8165</v>
      </c>
      <c r="O5186" s="4">
        <f>INDEX(products[Cost_per_box], MATCH(shipments9[[#This Row],[PID]], products[PID], 0))</f>
        <v>10.51</v>
      </c>
      <c r="P5186" s="4">
        <f>shipments9[[#This Row],[Boxes]]*shipments9[[#This Row],[Cost Per Box]]</f>
        <v>2207.1</v>
      </c>
      <c r="Q5186" s="4">
        <f>shipments9[[#This Row],[Amount]] -shipments9[[#This Row],[total cost]]</f>
        <v>-107.84999999999991</v>
      </c>
      <c r="R5186" s="4" t="str">
        <f>IF(shipments9[[#This Row],[Gross Profit]]&lt;0,"Loss","Profit")</f>
        <v>Loss</v>
      </c>
      <c r="S5186" s="9">
        <f>shipments9[[#This Row],[Gross Profit]]/shipments9[[#This Row],[Amount]]</f>
        <v>-5.1375491246873843E-2</v>
      </c>
      <c r="T5186" s="11">
        <f>shipments9[[#This Row],[Amount]]/shipments9[[#This Row],[Boxes]]</f>
        <v>9.9964285714285719</v>
      </c>
    </row>
    <row r="5187" spans="1:20" x14ac:dyDescent="0.25">
      <c r="A5187" t="s">
        <v>5381</v>
      </c>
      <c r="B5187" t="s">
        <v>39</v>
      </c>
      <c r="C5187" t="s">
        <v>147</v>
      </c>
      <c r="D5187" t="s">
        <v>28</v>
      </c>
      <c r="E5187" s="1">
        <v>44950</v>
      </c>
      <c r="F5187" s="1" t="str">
        <f>TEXT(shipments9[[#This Row],[Shipdate]],"ddd")</f>
        <v>Tue</v>
      </c>
      <c r="G5187" s="1" t="str">
        <f>IF(OR(shipments9[[#This Row],[Day Name]]="Sat",shipments9[[#This Row],[Day Name]]="Sun"),"Weekend","Weekday")</f>
        <v>Weekday</v>
      </c>
      <c r="H5187">
        <v>139.5</v>
      </c>
      <c r="I5187">
        <v>14</v>
      </c>
      <c r="J5187" t="s">
        <v>172</v>
      </c>
      <c r="K5187" t="s">
        <v>8151</v>
      </c>
      <c r="L5187" t="s">
        <v>8156</v>
      </c>
      <c r="M5187">
        <v>1</v>
      </c>
      <c r="N5187" t="s">
        <v>8163</v>
      </c>
      <c r="O5187" s="4">
        <f>INDEX(products[Cost_per_box], MATCH(shipments9[[#This Row],[PID]], products[PID], 0))</f>
        <v>10.51</v>
      </c>
      <c r="P5187" s="4">
        <f>shipments9[[#This Row],[Boxes]]*shipments9[[#This Row],[Cost Per Box]]</f>
        <v>147.13999999999999</v>
      </c>
      <c r="Q5187" s="4">
        <f>shipments9[[#This Row],[Amount]] -shipments9[[#This Row],[total cost]]</f>
        <v>-7.6399999999999864</v>
      </c>
      <c r="R5187" s="4" t="str">
        <f>IF(shipments9[[#This Row],[Gross Profit]]&lt;0,"Loss","Profit")</f>
        <v>Loss</v>
      </c>
      <c r="S5187" s="9">
        <f>shipments9[[#This Row],[Gross Profit]]/shipments9[[#This Row],[Amount]]</f>
        <v>-5.4767025089605639E-2</v>
      </c>
      <c r="T5187" s="11">
        <f>shipments9[[#This Row],[Amount]]/shipments9[[#This Row],[Boxes]]</f>
        <v>9.9642857142857135</v>
      </c>
    </row>
    <row r="5188" spans="1:20" hidden="1" x14ac:dyDescent="0.25">
      <c r="A5188" t="s">
        <v>5382</v>
      </c>
      <c r="B5188" t="s">
        <v>39</v>
      </c>
      <c r="C5188" t="s">
        <v>159</v>
      </c>
      <c r="D5188" t="s">
        <v>28</v>
      </c>
      <c r="E5188" s="1">
        <v>45224</v>
      </c>
      <c r="F5188" s="1" t="str">
        <f>TEXT(shipments9[[#This Row],[Shipdate]],"ddd")</f>
        <v>Wed</v>
      </c>
      <c r="G5188" s="1" t="str">
        <f>IF(OR(shipments9[[#This Row],[Day Name]]="Sat",shipments9[[#This Row],[Day Name]]="Sun"),"Weekend","Weekday")</f>
        <v>Weekday</v>
      </c>
      <c r="H5188">
        <v>10275.75</v>
      </c>
      <c r="I5188">
        <v>381</v>
      </c>
      <c r="J5188" t="s">
        <v>172</v>
      </c>
      <c r="K5188" t="s">
        <v>8151</v>
      </c>
      <c r="L5188" t="s">
        <v>8152</v>
      </c>
      <c r="M5188">
        <v>10</v>
      </c>
      <c r="N5188" t="s">
        <v>8153</v>
      </c>
      <c r="O5188" s="4">
        <f>INDEX(products[Cost_per_box], MATCH(shipments9[[#This Row],[PID]], products[PID], 0))</f>
        <v>5.04</v>
      </c>
      <c r="P5188" s="4">
        <f>shipments9[[#This Row],[Boxes]]*shipments9[[#This Row],[Cost Per Box]]</f>
        <v>1920.24</v>
      </c>
      <c r="Q5188" s="4">
        <f>shipments9[[#This Row],[Amount]] -shipments9[[#This Row],[total cost]]</f>
        <v>8355.51</v>
      </c>
      <c r="R5188" s="4" t="str">
        <f>IF(shipments9[[#This Row],[Gross Profit]]&lt;0,"Loss","Profit")</f>
        <v>Profit</v>
      </c>
      <c r="S5188" s="9">
        <f>shipments9[[#This Row],[Gross Profit]]/shipments9[[#This Row],[Amount]]</f>
        <v>0.81312896868841689</v>
      </c>
      <c r="T5188" s="11">
        <f>shipments9[[#This Row],[Amount]]/shipments9[[#This Row],[Boxes]]</f>
        <v>26.970472440944881</v>
      </c>
    </row>
    <row r="5189" spans="1:20" hidden="1" x14ac:dyDescent="0.25">
      <c r="A5189" t="s">
        <v>5383</v>
      </c>
      <c r="B5189" t="s">
        <v>39</v>
      </c>
      <c r="C5189" t="s">
        <v>161</v>
      </c>
      <c r="D5189" t="s">
        <v>28</v>
      </c>
      <c r="E5189" s="1">
        <v>45237</v>
      </c>
      <c r="F5189" s="1" t="str">
        <f>TEXT(shipments9[[#This Row],[Shipdate]],"ddd")</f>
        <v>Tue</v>
      </c>
      <c r="G5189" s="1" t="str">
        <f>IF(OR(shipments9[[#This Row],[Day Name]]="Sat",shipments9[[#This Row],[Day Name]]="Sun"),"Weekend","Weekday")</f>
        <v>Weekday</v>
      </c>
      <c r="H5189">
        <v>14071.5</v>
      </c>
      <c r="I5189">
        <v>1564</v>
      </c>
      <c r="J5189" t="s">
        <v>172</v>
      </c>
      <c r="K5189" t="s">
        <v>8151</v>
      </c>
      <c r="L5189" t="s">
        <v>8152</v>
      </c>
      <c r="M5189">
        <v>11</v>
      </c>
      <c r="N5189" t="s">
        <v>8165</v>
      </c>
      <c r="O5189" s="4">
        <f>INDEX(products[Cost_per_box], MATCH(shipments9[[#This Row],[PID]], products[PID], 0))</f>
        <v>2.76</v>
      </c>
      <c r="P5189" s="4">
        <f>shipments9[[#This Row],[Boxes]]*shipments9[[#This Row],[Cost Per Box]]</f>
        <v>4316.6399999999994</v>
      </c>
      <c r="Q5189" s="4">
        <f>shipments9[[#This Row],[Amount]] -shipments9[[#This Row],[total cost]]</f>
        <v>9754.86</v>
      </c>
      <c r="R5189" s="4" t="str">
        <f>IF(shipments9[[#This Row],[Gross Profit]]&lt;0,"Loss","Profit")</f>
        <v>Profit</v>
      </c>
      <c r="S5189" s="9">
        <f>shipments9[[#This Row],[Gross Profit]]/shipments9[[#This Row],[Amount]]</f>
        <v>0.69323526276516367</v>
      </c>
      <c r="T5189" s="11">
        <f>shipments9[[#This Row],[Amount]]/shipments9[[#This Row],[Boxes]]</f>
        <v>8.9971227621483383</v>
      </c>
    </row>
    <row r="5190" spans="1:20" hidden="1" x14ac:dyDescent="0.25">
      <c r="A5190" t="s">
        <v>5384</v>
      </c>
      <c r="B5190" t="s">
        <v>39</v>
      </c>
      <c r="C5190" t="s">
        <v>163</v>
      </c>
      <c r="D5190" t="s">
        <v>28</v>
      </c>
      <c r="E5190" s="1">
        <v>45230</v>
      </c>
      <c r="F5190" s="1" t="str">
        <f>TEXT(shipments9[[#This Row],[Shipdate]],"ddd")</f>
        <v>Tue</v>
      </c>
      <c r="G5190" s="1" t="str">
        <f>IF(OR(shipments9[[#This Row],[Day Name]]="Sat",shipments9[[#This Row],[Day Name]]="Sun"),"Weekend","Weekday")</f>
        <v>Weekday</v>
      </c>
      <c r="H5190">
        <v>666</v>
      </c>
      <c r="I5190">
        <v>96</v>
      </c>
      <c r="J5190" t="s">
        <v>172</v>
      </c>
      <c r="K5190" t="s">
        <v>8151</v>
      </c>
      <c r="L5190" t="s">
        <v>8152</v>
      </c>
      <c r="M5190">
        <v>10</v>
      </c>
      <c r="N5190" t="s">
        <v>8153</v>
      </c>
      <c r="O5190" s="4">
        <f>INDEX(products[Cost_per_box], MATCH(shipments9[[#This Row],[PID]], products[PID], 0))</f>
        <v>3.32</v>
      </c>
      <c r="P5190" s="4">
        <f>shipments9[[#This Row],[Boxes]]*shipments9[[#This Row],[Cost Per Box]]</f>
        <v>318.71999999999997</v>
      </c>
      <c r="Q5190" s="4">
        <f>shipments9[[#This Row],[Amount]] -shipments9[[#This Row],[total cost]]</f>
        <v>347.28000000000003</v>
      </c>
      <c r="R5190" s="4" t="str">
        <f>IF(shipments9[[#This Row],[Gross Profit]]&lt;0,"Loss","Profit")</f>
        <v>Profit</v>
      </c>
      <c r="S5190" s="9">
        <f>shipments9[[#This Row],[Gross Profit]]/shipments9[[#This Row],[Amount]]</f>
        <v>0.52144144144144144</v>
      </c>
      <c r="T5190" s="11">
        <f>shipments9[[#This Row],[Amount]]/shipments9[[#This Row],[Boxes]]</f>
        <v>6.9375</v>
      </c>
    </row>
    <row r="5191" spans="1:20" hidden="1" x14ac:dyDescent="0.25">
      <c r="A5191" t="s">
        <v>5385</v>
      </c>
      <c r="B5191" t="s">
        <v>39</v>
      </c>
      <c r="C5191" t="s">
        <v>165</v>
      </c>
      <c r="D5191" t="s">
        <v>28</v>
      </c>
      <c r="E5191" s="1">
        <v>44952</v>
      </c>
      <c r="F5191" s="1" t="str">
        <f>TEXT(shipments9[[#This Row],[Shipdate]],"ddd")</f>
        <v>Thu</v>
      </c>
      <c r="G5191" s="1" t="str">
        <f>IF(OR(shipments9[[#This Row],[Day Name]]="Sat",shipments9[[#This Row],[Day Name]]="Sun"),"Weekend","Weekday")</f>
        <v>Weekday</v>
      </c>
      <c r="H5191">
        <v>16479</v>
      </c>
      <c r="I5191">
        <v>868</v>
      </c>
      <c r="J5191" t="s">
        <v>172</v>
      </c>
      <c r="K5191" t="s">
        <v>8151</v>
      </c>
      <c r="L5191" t="s">
        <v>8156</v>
      </c>
      <c r="M5191">
        <v>1</v>
      </c>
      <c r="N5191" t="s">
        <v>8163</v>
      </c>
      <c r="O5191" s="4">
        <f>INDEX(products[Cost_per_box], MATCH(shipments9[[#This Row],[PID]], products[PID], 0))</f>
        <v>2.65</v>
      </c>
      <c r="P5191" s="4">
        <f>shipments9[[#This Row],[Boxes]]*shipments9[[#This Row],[Cost Per Box]]</f>
        <v>2300.1999999999998</v>
      </c>
      <c r="Q5191" s="4">
        <f>shipments9[[#This Row],[Amount]] -shipments9[[#This Row],[total cost]]</f>
        <v>14178.8</v>
      </c>
      <c r="R5191" s="4" t="str">
        <f>IF(shipments9[[#This Row],[Gross Profit]]&lt;0,"Loss","Profit")</f>
        <v>Profit</v>
      </c>
      <c r="S5191" s="9">
        <f>shipments9[[#This Row],[Gross Profit]]/shipments9[[#This Row],[Amount]]</f>
        <v>0.86041628739607978</v>
      </c>
      <c r="T5191" s="11">
        <f>shipments9[[#This Row],[Amount]]/shipments9[[#This Row],[Boxes]]</f>
        <v>18.985023041474655</v>
      </c>
    </row>
    <row r="5192" spans="1:20" hidden="1" x14ac:dyDescent="0.25">
      <c r="A5192" t="s">
        <v>5386</v>
      </c>
      <c r="B5192" t="s">
        <v>39</v>
      </c>
      <c r="C5192" t="s">
        <v>126</v>
      </c>
      <c r="D5192" t="s">
        <v>28</v>
      </c>
      <c r="E5192" s="1">
        <v>45432</v>
      </c>
      <c r="F5192" s="1" t="str">
        <f>TEXT(shipments9[[#This Row],[Shipdate]],"ddd")</f>
        <v>Mon</v>
      </c>
      <c r="G5192" s="1" t="str">
        <f>IF(OR(shipments9[[#This Row],[Day Name]]="Sat",shipments9[[#This Row],[Day Name]]="Sun"),"Weekend","Weekday")</f>
        <v>Weekday</v>
      </c>
      <c r="H5192">
        <v>10316.25</v>
      </c>
      <c r="I5192">
        <v>794</v>
      </c>
      <c r="J5192" t="s">
        <v>172</v>
      </c>
      <c r="K5192" t="s">
        <v>8155</v>
      </c>
      <c r="L5192" t="s">
        <v>8154</v>
      </c>
      <c r="M5192">
        <v>5</v>
      </c>
      <c r="N5192" t="s">
        <v>201</v>
      </c>
      <c r="O5192" s="4">
        <f>INDEX(products[Cost_per_box], MATCH(shipments9[[#This Row],[PID]], products[PID], 0))</f>
        <v>5.15</v>
      </c>
      <c r="P5192" s="4">
        <f>shipments9[[#This Row],[Boxes]]*shipments9[[#This Row],[Cost Per Box]]</f>
        <v>4089.1000000000004</v>
      </c>
      <c r="Q5192" s="4">
        <f>shipments9[[#This Row],[Amount]] -shipments9[[#This Row],[total cost]]</f>
        <v>6227.15</v>
      </c>
      <c r="R5192" s="4" t="str">
        <f>IF(shipments9[[#This Row],[Gross Profit]]&lt;0,"Loss","Profit")</f>
        <v>Profit</v>
      </c>
      <c r="S5192" s="9">
        <f>shipments9[[#This Row],[Gross Profit]]/shipments9[[#This Row],[Amount]]</f>
        <v>0.60362534835817272</v>
      </c>
      <c r="T5192" s="11">
        <f>shipments9[[#This Row],[Amount]]/shipments9[[#This Row],[Boxes]]</f>
        <v>12.992758186397985</v>
      </c>
    </row>
    <row r="5193" spans="1:20" hidden="1" x14ac:dyDescent="0.25">
      <c r="A5193" t="s">
        <v>5387</v>
      </c>
      <c r="B5193" t="s">
        <v>39</v>
      </c>
      <c r="C5193" t="s">
        <v>128</v>
      </c>
      <c r="D5193" t="s">
        <v>28</v>
      </c>
      <c r="E5193" s="1">
        <v>44972</v>
      </c>
      <c r="F5193" s="1" t="str">
        <f>TEXT(shipments9[[#This Row],[Shipdate]],"ddd")</f>
        <v>Wed</v>
      </c>
      <c r="G5193" s="1" t="str">
        <f>IF(OR(shipments9[[#This Row],[Day Name]]="Sat",shipments9[[#This Row],[Day Name]]="Sun"),"Weekend","Weekday")</f>
        <v>Weekday</v>
      </c>
      <c r="H5193">
        <v>6466.5</v>
      </c>
      <c r="I5193">
        <v>1294</v>
      </c>
      <c r="J5193" t="s">
        <v>172</v>
      </c>
      <c r="K5193" t="s">
        <v>8151</v>
      </c>
      <c r="L5193" t="s">
        <v>8156</v>
      </c>
      <c r="M5193">
        <v>2</v>
      </c>
      <c r="N5193" t="s">
        <v>8157</v>
      </c>
      <c r="O5193" s="4">
        <f>INDEX(products[Cost_per_box], MATCH(shipments9[[#This Row],[PID]], products[PID], 0))</f>
        <v>3.85</v>
      </c>
      <c r="P5193" s="4">
        <f>shipments9[[#This Row],[Boxes]]*shipments9[[#This Row],[Cost Per Box]]</f>
        <v>4981.9000000000005</v>
      </c>
      <c r="Q5193" s="4">
        <f>shipments9[[#This Row],[Amount]] -shipments9[[#This Row],[total cost]]</f>
        <v>1484.5999999999995</v>
      </c>
      <c r="R5193" s="4" t="str">
        <f>IF(shipments9[[#This Row],[Gross Profit]]&lt;0,"Loss","Profit")</f>
        <v>Profit</v>
      </c>
      <c r="S5193" s="9">
        <f>shipments9[[#This Row],[Gross Profit]]/shipments9[[#This Row],[Amount]]</f>
        <v>0.22958323668135769</v>
      </c>
      <c r="T5193" s="11">
        <f>shipments9[[#This Row],[Amount]]/shipments9[[#This Row],[Boxes]]</f>
        <v>4.9972952086553324</v>
      </c>
    </row>
    <row r="5194" spans="1:20" hidden="1" x14ac:dyDescent="0.25">
      <c r="A5194" t="s">
        <v>5388</v>
      </c>
      <c r="B5194" t="s">
        <v>39</v>
      </c>
      <c r="C5194" t="s">
        <v>130</v>
      </c>
      <c r="D5194" t="s">
        <v>28</v>
      </c>
      <c r="E5194" s="1">
        <v>45323</v>
      </c>
      <c r="F5194" s="1" t="str">
        <f>TEXT(shipments9[[#This Row],[Shipdate]],"ddd")</f>
        <v>Thu</v>
      </c>
      <c r="G5194" s="1" t="str">
        <f>IF(OR(shipments9[[#This Row],[Day Name]]="Sat",shipments9[[#This Row],[Day Name]]="Sun"),"Weekend","Weekday")</f>
        <v>Weekday</v>
      </c>
      <c r="H5194">
        <v>7897.5</v>
      </c>
      <c r="I5194">
        <v>1129</v>
      </c>
      <c r="J5194" t="s">
        <v>172</v>
      </c>
      <c r="K5194" t="s">
        <v>8155</v>
      </c>
      <c r="L5194" t="s">
        <v>8156</v>
      </c>
      <c r="M5194">
        <v>2</v>
      </c>
      <c r="N5194" t="s">
        <v>8157</v>
      </c>
      <c r="O5194" s="4">
        <f>INDEX(products[Cost_per_box], MATCH(shipments9[[#This Row],[PID]], products[PID], 0))</f>
        <v>5.72</v>
      </c>
      <c r="P5194" s="4">
        <f>shipments9[[#This Row],[Boxes]]*shipments9[[#This Row],[Cost Per Box]]</f>
        <v>6457.88</v>
      </c>
      <c r="Q5194" s="4">
        <f>shipments9[[#This Row],[Amount]] -shipments9[[#This Row],[total cost]]</f>
        <v>1439.62</v>
      </c>
      <c r="R5194" s="4" t="str">
        <f>IF(shipments9[[#This Row],[Gross Profit]]&lt;0,"Loss","Profit")</f>
        <v>Profit</v>
      </c>
      <c r="S5194" s="9">
        <f>shipments9[[#This Row],[Gross Profit]]/shipments9[[#This Row],[Amount]]</f>
        <v>0.18228806584362139</v>
      </c>
      <c r="T5194" s="11">
        <f>shipments9[[#This Row],[Amount]]/shipments9[[#This Row],[Boxes]]</f>
        <v>6.9951284322409215</v>
      </c>
    </row>
    <row r="5195" spans="1:20" hidden="1" x14ac:dyDescent="0.25">
      <c r="A5195" t="s">
        <v>5389</v>
      </c>
      <c r="B5195" t="s">
        <v>39</v>
      </c>
      <c r="C5195" t="s">
        <v>139</v>
      </c>
      <c r="D5195" t="s">
        <v>28</v>
      </c>
      <c r="E5195" s="1">
        <v>45230</v>
      </c>
      <c r="F5195" s="1" t="str">
        <f>TEXT(shipments9[[#This Row],[Shipdate]],"ddd")</f>
        <v>Tue</v>
      </c>
      <c r="G5195" s="1" t="str">
        <f>IF(OR(shipments9[[#This Row],[Day Name]]="Sat",shipments9[[#This Row],[Day Name]]="Sun"),"Weekend","Weekday")</f>
        <v>Weekday</v>
      </c>
      <c r="H5195">
        <v>1098</v>
      </c>
      <c r="I5195">
        <v>48</v>
      </c>
      <c r="J5195" t="s">
        <v>172</v>
      </c>
      <c r="K5195" t="s">
        <v>8151</v>
      </c>
      <c r="L5195" t="s">
        <v>8152</v>
      </c>
      <c r="M5195">
        <v>10</v>
      </c>
      <c r="N5195" t="s">
        <v>8153</v>
      </c>
      <c r="O5195" s="4">
        <f>INDEX(products[Cost_per_box], MATCH(shipments9[[#This Row],[PID]], products[PID], 0))</f>
        <v>3.68</v>
      </c>
      <c r="P5195" s="4">
        <f>shipments9[[#This Row],[Boxes]]*shipments9[[#This Row],[Cost Per Box]]</f>
        <v>176.64000000000001</v>
      </c>
      <c r="Q5195" s="4">
        <f>shipments9[[#This Row],[Amount]] -shipments9[[#This Row],[total cost]]</f>
        <v>921.36</v>
      </c>
      <c r="R5195" s="4" t="str">
        <f>IF(shipments9[[#This Row],[Gross Profit]]&lt;0,"Loss","Profit")</f>
        <v>Profit</v>
      </c>
      <c r="S5195" s="9">
        <f>shipments9[[#This Row],[Gross Profit]]/shipments9[[#This Row],[Amount]]</f>
        <v>0.83912568306010926</v>
      </c>
      <c r="T5195" s="11">
        <f>shipments9[[#This Row],[Amount]]/shipments9[[#This Row],[Boxes]]</f>
        <v>22.875</v>
      </c>
    </row>
    <row r="5196" spans="1:20" hidden="1" x14ac:dyDescent="0.25">
      <c r="A5196" t="s">
        <v>5390</v>
      </c>
      <c r="B5196" t="s">
        <v>39</v>
      </c>
      <c r="C5196" t="s">
        <v>141</v>
      </c>
      <c r="D5196" t="s">
        <v>28</v>
      </c>
      <c r="E5196" s="1">
        <v>44958</v>
      </c>
      <c r="F5196" s="1" t="str">
        <f>TEXT(shipments9[[#This Row],[Shipdate]],"ddd")</f>
        <v>Wed</v>
      </c>
      <c r="G5196" s="1" t="str">
        <f>IF(OR(shipments9[[#This Row],[Day Name]]="Sat",shipments9[[#This Row],[Day Name]]="Sun"),"Weekend","Weekday")</f>
        <v>Weekday</v>
      </c>
      <c r="H5196">
        <v>12269.25</v>
      </c>
      <c r="I5196">
        <v>767</v>
      </c>
      <c r="J5196" t="s">
        <v>172</v>
      </c>
      <c r="K5196" t="s">
        <v>8151</v>
      </c>
      <c r="L5196" t="s">
        <v>8156</v>
      </c>
      <c r="M5196">
        <v>2</v>
      </c>
      <c r="N5196" t="s">
        <v>8157</v>
      </c>
      <c r="O5196" s="4">
        <f>INDEX(products[Cost_per_box], MATCH(shipments9[[#This Row],[PID]], products[PID], 0))</f>
        <v>8.2200000000000006</v>
      </c>
      <c r="P5196" s="4">
        <f>shipments9[[#This Row],[Boxes]]*shipments9[[#This Row],[Cost Per Box]]</f>
        <v>6304.7400000000007</v>
      </c>
      <c r="Q5196" s="4">
        <f>shipments9[[#This Row],[Amount]] -shipments9[[#This Row],[total cost]]</f>
        <v>5964.5099999999993</v>
      </c>
      <c r="R5196" s="4" t="str">
        <f>IF(shipments9[[#This Row],[Gross Profit]]&lt;0,"Loss","Profit")</f>
        <v>Profit</v>
      </c>
      <c r="S5196" s="9">
        <f>shipments9[[#This Row],[Gross Profit]]/shipments9[[#This Row],[Amount]]</f>
        <v>0.48613484931841794</v>
      </c>
      <c r="T5196" s="11">
        <f>shipments9[[#This Row],[Amount]]/shipments9[[#This Row],[Boxes]]</f>
        <v>15.996414602346805</v>
      </c>
    </row>
    <row r="5197" spans="1:20" hidden="1" x14ac:dyDescent="0.25">
      <c r="A5197" t="s">
        <v>5391</v>
      </c>
      <c r="B5197" t="s">
        <v>39</v>
      </c>
      <c r="C5197" t="s">
        <v>141</v>
      </c>
      <c r="D5197" t="s">
        <v>28</v>
      </c>
      <c r="E5197" s="1">
        <v>45460</v>
      </c>
      <c r="F5197" s="1" t="str">
        <f>TEXT(shipments9[[#This Row],[Shipdate]],"ddd")</f>
        <v>Mon</v>
      </c>
      <c r="G5197" s="1" t="str">
        <f>IF(OR(shipments9[[#This Row],[Day Name]]="Sat",shipments9[[#This Row],[Day Name]]="Sun"),"Weekend","Weekday")</f>
        <v>Weekday</v>
      </c>
      <c r="H5197">
        <v>1586.25</v>
      </c>
      <c r="I5197">
        <v>114</v>
      </c>
      <c r="J5197" t="s">
        <v>172</v>
      </c>
      <c r="K5197" t="s">
        <v>8155</v>
      </c>
      <c r="L5197" t="s">
        <v>8154</v>
      </c>
      <c r="M5197">
        <v>6</v>
      </c>
      <c r="N5197" t="s">
        <v>8159</v>
      </c>
      <c r="O5197" s="4">
        <f>INDEX(products[Cost_per_box], MATCH(shipments9[[#This Row],[PID]], products[PID], 0))</f>
        <v>8.2200000000000006</v>
      </c>
      <c r="P5197" s="4">
        <f>shipments9[[#This Row],[Boxes]]*shipments9[[#This Row],[Cost Per Box]]</f>
        <v>937.08</v>
      </c>
      <c r="Q5197" s="4">
        <f>shipments9[[#This Row],[Amount]] -shipments9[[#This Row],[total cost]]</f>
        <v>649.16999999999996</v>
      </c>
      <c r="R5197" s="4" t="str">
        <f>IF(shipments9[[#This Row],[Gross Profit]]&lt;0,"Loss","Profit")</f>
        <v>Profit</v>
      </c>
      <c r="S5197" s="9">
        <f>shipments9[[#This Row],[Gross Profit]]/shipments9[[#This Row],[Amount]]</f>
        <v>0.40924822695035457</v>
      </c>
      <c r="T5197" s="11">
        <f>shipments9[[#This Row],[Amount]]/shipments9[[#This Row],[Boxes]]</f>
        <v>13.914473684210526</v>
      </c>
    </row>
    <row r="5198" spans="1:20" hidden="1" x14ac:dyDescent="0.25">
      <c r="A5198" t="s">
        <v>5392</v>
      </c>
      <c r="B5198" t="s">
        <v>39</v>
      </c>
      <c r="C5198" t="s">
        <v>143</v>
      </c>
      <c r="D5198" t="s">
        <v>28</v>
      </c>
      <c r="E5198" s="1">
        <v>45078</v>
      </c>
      <c r="F5198" s="1" t="str">
        <f>TEXT(shipments9[[#This Row],[Shipdate]],"ddd")</f>
        <v>Thu</v>
      </c>
      <c r="G5198" s="1" t="str">
        <f>IF(OR(shipments9[[#This Row],[Day Name]]="Sat",shipments9[[#This Row],[Day Name]]="Sun"),"Weekend","Weekday")</f>
        <v>Weekday</v>
      </c>
      <c r="H5198">
        <v>4000.5</v>
      </c>
      <c r="I5198">
        <v>223</v>
      </c>
      <c r="J5198" t="s">
        <v>172</v>
      </c>
      <c r="K5198" t="s">
        <v>8151</v>
      </c>
      <c r="L5198" t="s">
        <v>8154</v>
      </c>
      <c r="M5198">
        <v>6</v>
      </c>
      <c r="N5198" t="s">
        <v>8159</v>
      </c>
      <c r="O5198" s="4">
        <f>INDEX(products[Cost_per_box], MATCH(shipments9[[#This Row],[PID]], products[PID], 0))</f>
        <v>10.23</v>
      </c>
      <c r="P5198" s="4">
        <f>shipments9[[#This Row],[Boxes]]*shipments9[[#This Row],[Cost Per Box]]</f>
        <v>2281.29</v>
      </c>
      <c r="Q5198" s="4">
        <f>shipments9[[#This Row],[Amount]] -shipments9[[#This Row],[total cost]]</f>
        <v>1719.21</v>
      </c>
      <c r="R5198" s="4" t="str">
        <f>IF(shipments9[[#This Row],[Gross Profit]]&lt;0,"Loss","Profit")</f>
        <v>Profit</v>
      </c>
      <c r="S5198" s="9">
        <f>shipments9[[#This Row],[Gross Profit]]/shipments9[[#This Row],[Amount]]</f>
        <v>0.4297487814023247</v>
      </c>
      <c r="T5198" s="11">
        <f>shipments9[[#This Row],[Amount]]/shipments9[[#This Row],[Boxes]]</f>
        <v>17.939461883408072</v>
      </c>
    </row>
    <row r="5199" spans="1:20" hidden="1" x14ac:dyDescent="0.25">
      <c r="A5199" t="s">
        <v>5393</v>
      </c>
      <c r="B5199" t="s">
        <v>39</v>
      </c>
      <c r="C5199" t="s">
        <v>145</v>
      </c>
      <c r="D5199" t="s">
        <v>28</v>
      </c>
      <c r="E5199" s="1">
        <v>45006</v>
      </c>
      <c r="F5199" s="1" t="str">
        <f>TEXT(shipments9[[#This Row],[Shipdate]],"ddd")</f>
        <v>Tue</v>
      </c>
      <c r="G5199" s="1" t="str">
        <f>IF(OR(shipments9[[#This Row],[Day Name]]="Sat",shipments9[[#This Row],[Day Name]]="Sun"),"Weekend","Weekday")</f>
        <v>Weekday</v>
      </c>
      <c r="H5199">
        <v>7965</v>
      </c>
      <c r="I5199">
        <v>569</v>
      </c>
      <c r="J5199" t="s">
        <v>172</v>
      </c>
      <c r="K5199" t="s">
        <v>8151</v>
      </c>
      <c r="L5199" t="s">
        <v>8156</v>
      </c>
      <c r="M5199">
        <v>3</v>
      </c>
      <c r="N5199" t="s">
        <v>8164</v>
      </c>
      <c r="O5199" s="4">
        <f>INDEX(products[Cost_per_box], MATCH(shipments9[[#This Row],[PID]], products[PID], 0))</f>
        <v>4.74</v>
      </c>
      <c r="P5199" s="4">
        <f>shipments9[[#This Row],[Boxes]]*shipments9[[#This Row],[Cost Per Box]]</f>
        <v>2697.06</v>
      </c>
      <c r="Q5199" s="4">
        <f>shipments9[[#This Row],[Amount]] -shipments9[[#This Row],[total cost]]</f>
        <v>5267.9400000000005</v>
      </c>
      <c r="R5199" s="4" t="str">
        <f>IF(shipments9[[#This Row],[Gross Profit]]&lt;0,"Loss","Profit")</f>
        <v>Profit</v>
      </c>
      <c r="S5199" s="9">
        <f>shipments9[[#This Row],[Gross Profit]]/shipments9[[#This Row],[Amount]]</f>
        <v>0.66138606403013189</v>
      </c>
      <c r="T5199" s="11">
        <f>shipments9[[#This Row],[Amount]]/shipments9[[#This Row],[Boxes]]</f>
        <v>13.998242530755713</v>
      </c>
    </row>
    <row r="5200" spans="1:20" x14ac:dyDescent="0.25">
      <c r="A5200" t="s">
        <v>5394</v>
      </c>
      <c r="B5200" t="s">
        <v>39</v>
      </c>
      <c r="C5200" t="s">
        <v>147</v>
      </c>
      <c r="D5200" t="s">
        <v>28</v>
      </c>
      <c r="E5200" s="1">
        <v>45348</v>
      </c>
      <c r="F5200" s="1" t="str">
        <f>TEXT(shipments9[[#This Row],[Shipdate]],"ddd")</f>
        <v>Mon</v>
      </c>
      <c r="G5200" s="1" t="str">
        <f>IF(OR(shipments9[[#This Row],[Day Name]]="Sat",shipments9[[#This Row],[Day Name]]="Sun"),"Weekend","Weekday")</f>
        <v>Weekday</v>
      </c>
      <c r="H5200">
        <v>8345.25</v>
      </c>
      <c r="I5200">
        <v>1044</v>
      </c>
      <c r="J5200" t="s">
        <v>172</v>
      </c>
      <c r="K5200" t="s">
        <v>8155</v>
      </c>
      <c r="L5200" t="s">
        <v>8156</v>
      </c>
      <c r="M5200">
        <v>2</v>
      </c>
      <c r="N5200" t="s">
        <v>8157</v>
      </c>
      <c r="O5200" s="4">
        <f>INDEX(products[Cost_per_box], MATCH(shipments9[[#This Row],[PID]], products[PID], 0))</f>
        <v>10.51</v>
      </c>
      <c r="P5200" s="4">
        <f>shipments9[[#This Row],[Boxes]]*shipments9[[#This Row],[Cost Per Box]]</f>
        <v>10972.44</v>
      </c>
      <c r="Q5200" s="4">
        <f>shipments9[[#This Row],[Amount]] -shipments9[[#This Row],[total cost]]</f>
        <v>-2627.1900000000005</v>
      </c>
      <c r="R5200" s="4" t="str">
        <f>IF(shipments9[[#This Row],[Gross Profit]]&lt;0,"Loss","Profit")</f>
        <v>Loss</v>
      </c>
      <c r="S5200" s="9">
        <f>shipments9[[#This Row],[Gross Profit]]/shipments9[[#This Row],[Amount]]</f>
        <v>-0.31481261795632254</v>
      </c>
      <c r="T5200" s="11">
        <f>shipments9[[#This Row],[Amount]]/shipments9[[#This Row],[Boxes]]</f>
        <v>7.993534482758621</v>
      </c>
    </row>
    <row r="5201" spans="1:20" x14ac:dyDescent="0.25">
      <c r="A5201" t="s">
        <v>5395</v>
      </c>
      <c r="B5201" t="s">
        <v>39</v>
      </c>
      <c r="C5201" t="s">
        <v>147</v>
      </c>
      <c r="D5201" t="s">
        <v>28</v>
      </c>
      <c r="E5201" s="1">
        <v>45408</v>
      </c>
      <c r="F5201" s="1" t="str">
        <f>TEXT(shipments9[[#This Row],[Shipdate]],"ddd")</f>
        <v>Fri</v>
      </c>
      <c r="G5201" s="1" t="str">
        <f>IF(OR(shipments9[[#This Row],[Day Name]]="Sat",shipments9[[#This Row],[Day Name]]="Sun"),"Weekend","Weekday")</f>
        <v>Weekday</v>
      </c>
      <c r="H5201">
        <v>5121</v>
      </c>
      <c r="I5201">
        <v>641</v>
      </c>
      <c r="J5201" t="s">
        <v>172</v>
      </c>
      <c r="K5201" t="s">
        <v>8155</v>
      </c>
      <c r="L5201" t="s">
        <v>8154</v>
      </c>
      <c r="M5201">
        <v>4</v>
      </c>
      <c r="N5201" t="s">
        <v>8158</v>
      </c>
      <c r="O5201" s="4">
        <f>INDEX(products[Cost_per_box], MATCH(shipments9[[#This Row],[PID]], products[PID], 0))</f>
        <v>10.51</v>
      </c>
      <c r="P5201" s="4">
        <f>shipments9[[#This Row],[Boxes]]*shipments9[[#This Row],[Cost Per Box]]</f>
        <v>6736.91</v>
      </c>
      <c r="Q5201" s="4">
        <f>shipments9[[#This Row],[Amount]] -shipments9[[#This Row],[total cost]]</f>
        <v>-1615.9099999999999</v>
      </c>
      <c r="R5201" s="4" t="str">
        <f>IF(shipments9[[#This Row],[Gross Profit]]&lt;0,"Loss","Profit")</f>
        <v>Loss</v>
      </c>
      <c r="S5201" s="9">
        <f>shipments9[[#This Row],[Gross Profit]]/shipments9[[#This Row],[Amount]]</f>
        <v>-0.31554579183753173</v>
      </c>
      <c r="T5201" s="11">
        <f>shipments9[[#This Row],[Amount]]/shipments9[[#This Row],[Boxes]]</f>
        <v>7.9890795631825275</v>
      </c>
    </row>
    <row r="5202" spans="1:20" hidden="1" x14ac:dyDescent="0.25">
      <c r="A5202" t="s">
        <v>5396</v>
      </c>
      <c r="B5202" t="s">
        <v>39</v>
      </c>
      <c r="C5202" t="s">
        <v>159</v>
      </c>
      <c r="D5202" t="s">
        <v>28</v>
      </c>
      <c r="E5202" s="1">
        <v>45205</v>
      </c>
      <c r="F5202" s="1" t="str">
        <f>TEXT(shipments9[[#This Row],[Shipdate]],"ddd")</f>
        <v>Fri</v>
      </c>
      <c r="G5202" s="1" t="str">
        <f>IF(OR(shipments9[[#This Row],[Day Name]]="Sat",shipments9[[#This Row],[Day Name]]="Sun"),"Weekend","Weekday")</f>
        <v>Weekday</v>
      </c>
      <c r="H5202">
        <v>4979.25</v>
      </c>
      <c r="I5202">
        <v>178</v>
      </c>
      <c r="J5202" t="s">
        <v>172</v>
      </c>
      <c r="K5202" t="s">
        <v>8151</v>
      </c>
      <c r="L5202" t="s">
        <v>8152</v>
      </c>
      <c r="M5202">
        <v>10</v>
      </c>
      <c r="N5202" t="s">
        <v>8153</v>
      </c>
      <c r="O5202" s="4">
        <f>INDEX(products[Cost_per_box], MATCH(shipments9[[#This Row],[PID]], products[PID], 0))</f>
        <v>5.04</v>
      </c>
      <c r="P5202" s="4">
        <f>shipments9[[#This Row],[Boxes]]*shipments9[[#This Row],[Cost Per Box]]</f>
        <v>897.12</v>
      </c>
      <c r="Q5202" s="4">
        <f>shipments9[[#This Row],[Amount]] -shipments9[[#This Row],[total cost]]</f>
        <v>4082.13</v>
      </c>
      <c r="R5202" s="4" t="str">
        <f>IF(shipments9[[#This Row],[Gross Profit]]&lt;0,"Loss","Profit")</f>
        <v>Profit</v>
      </c>
      <c r="S5202" s="9">
        <f>shipments9[[#This Row],[Gross Profit]]/shipments9[[#This Row],[Amount]]</f>
        <v>0.81982828739267966</v>
      </c>
      <c r="T5202" s="11">
        <f>shipments9[[#This Row],[Amount]]/shipments9[[#This Row],[Boxes]]</f>
        <v>27.973314606741575</v>
      </c>
    </row>
    <row r="5203" spans="1:20" hidden="1" x14ac:dyDescent="0.25">
      <c r="A5203" t="s">
        <v>5397</v>
      </c>
      <c r="B5203" t="s">
        <v>39</v>
      </c>
      <c r="C5203" t="s">
        <v>159</v>
      </c>
      <c r="D5203" t="s">
        <v>28</v>
      </c>
      <c r="E5203" s="1">
        <v>45337</v>
      </c>
      <c r="F5203" s="1" t="str">
        <f>TEXT(shipments9[[#This Row],[Shipdate]],"ddd")</f>
        <v>Thu</v>
      </c>
      <c r="G5203" s="1" t="str">
        <f>IF(OR(shipments9[[#This Row],[Day Name]]="Sat",shipments9[[#This Row],[Day Name]]="Sun"),"Weekend","Weekday")</f>
        <v>Weekday</v>
      </c>
      <c r="H5203">
        <v>627.75</v>
      </c>
      <c r="I5203">
        <v>24</v>
      </c>
      <c r="J5203" t="s">
        <v>172</v>
      </c>
      <c r="K5203" t="s">
        <v>8155</v>
      </c>
      <c r="L5203" t="s">
        <v>8156</v>
      </c>
      <c r="M5203">
        <v>2</v>
      </c>
      <c r="N5203" t="s">
        <v>8157</v>
      </c>
      <c r="O5203" s="4">
        <f>INDEX(products[Cost_per_box], MATCH(shipments9[[#This Row],[PID]], products[PID], 0))</f>
        <v>5.04</v>
      </c>
      <c r="P5203" s="4">
        <f>shipments9[[#This Row],[Boxes]]*shipments9[[#This Row],[Cost Per Box]]</f>
        <v>120.96000000000001</v>
      </c>
      <c r="Q5203" s="4">
        <f>shipments9[[#This Row],[Amount]] -shipments9[[#This Row],[total cost]]</f>
        <v>506.78999999999996</v>
      </c>
      <c r="R5203" s="4" t="str">
        <f>IF(shipments9[[#This Row],[Gross Profit]]&lt;0,"Loss","Profit")</f>
        <v>Profit</v>
      </c>
      <c r="S5203" s="9">
        <f>shipments9[[#This Row],[Gross Profit]]/shipments9[[#This Row],[Amount]]</f>
        <v>0.80731182795698919</v>
      </c>
      <c r="T5203" s="11">
        <f>shipments9[[#This Row],[Amount]]/shipments9[[#This Row],[Boxes]]</f>
        <v>26.15625</v>
      </c>
    </row>
    <row r="5204" spans="1:20" hidden="1" x14ac:dyDescent="0.25">
      <c r="A5204" t="s">
        <v>5398</v>
      </c>
      <c r="B5204" t="s">
        <v>39</v>
      </c>
      <c r="C5204" t="s">
        <v>135</v>
      </c>
      <c r="D5204" t="s">
        <v>28</v>
      </c>
      <c r="E5204" s="1">
        <v>45322</v>
      </c>
      <c r="F5204" s="1" t="str">
        <f>TEXT(shipments9[[#This Row],[Shipdate]],"ddd")</f>
        <v>Wed</v>
      </c>
      <c r="G5204" s="1" t="str">
        <f>IF(OR(shipments9[[#This Row],[Day Name]]="Sat",shipments9[[#This Row],[Day Name]]="Sun"),"Weekend","Weekday")</f>
        <v>Weekday</v>
      </c>
      <c r="H5204">
        <v>4335.75</v>
      </c>
      <c r="I5204">
        <v>155</v>
      </c>
      <c r="J5204" t="s">
        <v>172</v>
      </c>
      <c r="K5204" t="s">
        <v>8155</v>
      </c>
      <c r="L5204" t="s">
        <v>8156</v>
      </c>
      <c r="M5204">
        <v>1</v>
      </c>
      <c r="N5204" t="s">
        <v>8163</v>
      </c>
      <c r="O5204" s="4">
        <f>INDEX(products[Cost_per_box], MATCH(shipments9[[#This Row],[PID]], products[PID], 0))</f>
        <v>9.94</v>
      </c>
      <c r="P5204" s="4">
        <f>shipments9[[#This Row],[Boxes]]*shipments9[[#This Row],[Cost Per Box]]</f>
        <v>1540.6999999999998</v>
      </c>
      <c r="Q5204" s="4">
        <f>shipments9[[#This Row],[Amount]] -shipments9[[#This Row],[total cost]]</f>
        <v>2795.05</v>
      </c>
      <c r="R5204" s="4" t="str">
        <f>IF(shipments9[[#This Row],[Gross Profit]]&lt;0,"Loss","Profit")</f>
        <v>Profit</v>
      </c>
      <c r="S5204" s="9">
        <f>shipments9[[#This Row],[Gross Profit]]/shipments9[[#This Row],[Amount]]</f>
        <v>0.64465202098829499</v>
      </c>
      <c r="T5204" s="11">
        <f>shipments9[[#This Row],[Amount]]/shipments9[[#This Row],[Boxes]]</f>
        <v>27.97258064516129</v>
      </c>
    </row>
    <row r="5205" spans="1:20" hidden="1" x14ac:dyDescent="0.25">
      <c r="A5205" t="s">
        <v>5399</v>
      </c>
      <c r="B5205" t="s">
        <v>39</v>
      </c>
      <c r="C5205" t="s">
        <v>137</v>
      </c>
      <c r="D5205" t="s">
        <v>28</v>
      </c>
      <c r="E5205" s="1">
        <v>45187</v>
      </c>
      <c r="F5205" s="1" t="str">
        <f>TEXT(shipments9[[#This Row],[Shipdate]],"ddd")</f>
        <v>Mon</v>
      </c>
      <c r="G5205" s="1" t="str">
        <f>IF(OR(shipments9[[#This Row],[Day Name]]="Sat",shipments9[[#This Row],[Day Name]]="Sun"),"Weekend","Weekday")</f>
        <v>Weekday</v>
      </c>
      <c r="H5205">
        <v>4101.75</v>
      </c>
      <c r="I5205">
        <v>196</v>
      </c>
      <c r="J5205" t="s">
        <v>172</v>
      </c>
      <c r="K5205" t="s">
        <v>8151</v>
      </c>
      <c r="L5205" t="s">
        <v>8160</v>
      </c>
      <c r="M5205">
        <v>9</v>
      </c>
      <c r="N5205" t="s">
        <v>8167</v>
      </c>
      <c r="O5205" s="4">
        <f>INDEX(products[Cost_per_box], MATCH(shipments9[[#This Row],[PID]], products[PID], 0))</f>
        <v>7.73</v>
      </c>
      <c r="P5205" s="4">
        <f>shipments9[[#This Row],[Boxes]]*shipments9[[#This Row],[Cost Per Box]]</f>
        <v>1515.0800000000002</v>
      </c>
      <c r="Q5205" s="4">
        <f>shipments9[[#This Row],[Amount]] -shipments9[[#This Row],[total cost]]</f>
        <v>2586.67</v>
      </c>
      <c r="R5205" s="4" t="str">
        <f>IF(shipments9[[#This Row],[Gross Profit]]&lt;0,"Loss","Profit")</f>
        <v>Profit</v>
      </c>
      <c r="S5205" s="9">
        <f>shipments9[[#This Row],[Gross Profit]]/shipments9[[#This Row],[Amount]]</f>
        <v>0.63062595233741703</v>
      </c>
      <c r="T5205" s="11">
        <f>shipments9[[#This Row],[Amount]]/shipments9[[#This Row],[Boxes]]</f>
        <v>20.927295918367346</v>
      </c>
    </row>
    <row r="5206" spans="1:20" hidden="1" x14ac:dyDescent="0.25">
      <c r="A5206" t="s">
        <v>5400</v>
      </c>
      <c r="B5206" t="s">
        <v>39</v>
      </c>
      <c r="C5206" t="s">
        <v>141</v>
      </c>
      <c r="D5206" t="s">
        <v>28</v>
      </c>
      <c r="E5206" s="1">
        <v>44979</v>
      </c>
      <c r="F5206" s="1" t="str">
        <f>TEXT(shipments9[[#This Row],[Shipdate]],"ddd")</f>
        <v>Wed</v>
      </c>
      <c r="G5206" s="1" t="str">
        <f>IF(OR(shipments9[[#This Row],[Day Name]]="Sat",shipments9[[#This Row],[Day Name]]="Sun"),"Weekend","Weekday")</f>
        <v>Weekday</v>
      </c>
      <c r="H5206">
        <v>11733.75</v>
      </c>
      <c r="I5206">
        <v>839</v>
      </c>
      <c r="J5206" t="s">
        <v>172</v>
      </c>
      <c r="K5206" t="s">
        <v>8151</v>
      </c>
      <c r="L5206" t="s">
        <v>8156</v>
      </c>
      <c r="M5206">
        <v>2</v>
      </c>
      <c r="N5206" t="s">
        <v>8157</v>
      </c>
      <c r="O5206" s="4">
        <f>INDEX(products[Cost_per_box], MATCH(shipments9[[#This Row],[PID]], products[PID], 0))</f>
        <v>8.2200000000000006</v>
      </c>
      <c r="P5206" s="4">
        <f>shipments9[[#This Row],[Boxes]]*shipments9[[#This Row],[Cost Per Box]]</f>
        <v>6896.5800000000008</v>
      </c>
      <c r="Q5206" s="4">
        <f>shipments9[[#This Row],[Amount]] -shipments9[[#This Row],[total cost]]</f>
        <v>4837.1699999999992</v>
      </c>
      <c r="R5206" s="4" t="str">
        <f>IF(shipments9[[#This Row],[Gross Profit]]&lt;0,"Loss","Profit")</f>
        <v>Profit</v>
      </c>
      <c r="S5206" s="9">
        <f>shipments9[[#This Row],[Gross Profit]]/shipments9[[#This Row],[Amount]]</f>
        <v>0.41224416746564391</v>
      </c>
      <c r="T5206" s="11">
        <f>shipments9[[#This Row],[Amount]]/shipments9[[#This Row],[Boxes]]</f>
        <v>13.985399284862932</v>
      </c>
    </row>
    <row r="5207" spans="1:20" hidden="1" x14ac:dyDescent="0.25">
      <c r="A5207" t="s">
        <v>5401</v>
      </c>
      <c r="B5207" t="s">
        <v>39</v>
      </c>
      <c r="C5207" t="s">
        <v>141</v>
      </c>
      <c r="D5207" t="s">
        <v>28</v>
      </c>
      <c r="E5207" s="1">
        <v>45364</v>
      </c>
      <c r="F5207" s="1" t="str">
        <f>TEXT(shipments9[[#This Row],[Shipdate]],"ddd")</f>
        <v>Wed</v>
      </c>
      <c r="G5207" s="1" t="str">
        <f>IF(OR(shipments9[[#This Row],[Day Name]]="Sat",shipments9[[#This Row],[Day Name]]="Sun"),"Weekend","Weekday")</f>
        <v>Weekday</v>
      </c>
      <c r="H5207">
        <v>15309</v>
      </c>
      <c r="I5207">
        <v>1021</v>
      </c>
      <c r="J5207" t="s">
        <v>172</v>
      </c>
      <c r="K5207" t="s">
        <v>8155</v>
      </c>
      <c r="L5207" t="s">
        <v>8156</v>
      </c>
      <c r="M5207">
        <v>3</v>
      </c>
      <c r="N5207" t="s">
        <v>8164</v>
      </c>
      <c r="O5207" s="4">
        <f>INDEX(products[Cost_per_box], MATCH(shipments9[[#This Row],[PID]], products[PID], 0))</f>
        <v>8.2200000000000006</v>
      </c>
      <c r="P5207" s="4">
        <f>shipments9[[#This Row],[Boxes]]*shipments9[[#This Row],[Cost Per Box]]</f>
        <v>8392.6200000000008</v>
      </c>
      <c r="Q5207" s="4">
        <f>shipments9[[#This Row],[Amount]] -shipments9[[#This Row],[total cost]]</f>
        <v>6916.3799999999992</v>
      </c>
      <c r="R5207" s="4" t="str">
        <f>IF(shipments9[[#This Row],[Gross Profit]]&lt;0,"Loss","Profit")</f>
        <v>Profit</v>
      </c>
      <c r="S5207" s="9">
        <f>shipments9[[#This Row],[Gross Profit]]/shipments9[[#This Row],[Amount]]</f>
        <v>0.45178522437781693</v>
      </c>
      <c r="T5207" s="11">
        <f>shipments9[[#This Row],[Amount]]/shipments9[[#This Row],[Boxes]]</f>
        <v>14.994123408423114</v>
      </c>
    </row>
    <row r="5208" spans="1:20" hidden="1" x14ac:dyDescent="0.25">
      <c r="A5208" t="s">
        <v>5402</v>
      </c>
      <c r="B5208" t="s">
        <v>39</v>
      </c>
      <c r="C5208" t="s">
        <v>143</v>
      </c>
      <c r="D5208" t="s">
        <v>28</v>
      </c>
      <c r="E5208" s="1">
        <v>45035</v>
      </c>
      <c r="F5208" s="1" t="str">
        <f>TEXT(shipments9[[#This Row],[Shipdate]],"ddd")</f>
        <v>Wed</v>
      </c>
      <c r="G5208" s="1" t="str">
        <f>IF(OR(shipments9[[#This Row],[Day Name]]="Sat",shipments9[[#This Row],[Day Name]]="Sun"),"Weekend","Weekday")</f>
        <v>Weekday</v>
      </c>
      <c r="H5208">
        <v>5026.5</v>
      </c>
      <c r="I5208">
        <v>280</v>
      </c>
      <c r="J5208" t="s">
        <v>172</v>
      </c>
      <c r="K5208" t="s">
        <v>8151</v>
      </c>
      <c r="L5208" t="s">
        <v>8154</v>
      </c>
      <c r="M5208">
        <v>4</v>
      </c>
      <c r="N5208" t="s">
        <v>8158</v>
      </c>
      <c r="O5208" s="4">
        <f>INDEX(products[Cost_per_box], MATCH(shipments9[[#This Row],[PID]], products[PID], 0))</f>
        <v>10.23</v>
      </c>
      <c r="P5208" s="4">
        <f>shipments9[[#This Row],[Boxes]]*shipments9[[#This Row],[Cost Per Box]]</f>
        <v>2864.4</v>
      </c>
      <c r="Q5208" s="4">
        <f>shipments9[[#This Row],[Amount]] -shipments9[[#This Row],[total cost]]</f>
        <v>2162.1</v>
      </c>
      <c r="R5208" s="4" t="str">
        <f>IF(shipments9[[#This Row],[Gross Profit]]&lt;0,"Loss","Profit")</f>
        <v>Profit</v>
      </c>
      <c r="S5208" s="9">
        <f>shipments9[[#This Row],[Gross Profit]]/shipments9[[#This Row],[Amount]]</f>
        <v>0.43014025663980898</v>
      </c>
      <c r="T5208" s="11">
        <f>shipments9[[#This Row],[Amount]]/shipments9[[#This Row],[Boxes]]</f>
        <v>17.951785714285716</v>
      </c>
    </row>
    <row r="5209" spans="1:20" hidden="1" x14ac:dyDescent="0.25">
      <c r="A5209" t="s">
        <v>5403</v>
      </c>
      <c r="B5209" t="s">
        <v>39</v>
      </c>
      <c r="C5209" t="s">
        <v>145</v>
      </c>
      <c r="D5209" t="s">
        <v>28</v>
      </c>
      <c r="E5209" s="1">
        <v>45113</v>
      </c>
      <c r="F5209" s="1" t="str">
        <f>TEXT(shipments9[[#This Row],[Shipdate]],"ddd")</f>
        <v>Thu</v>
      </c>
      <c r="G5209" s="1" t="str">
        <f>IF(OR(shipments9[[#This Row],[Day Name]]="Sat",shipments9[[#This Row],[Day Name]]="Sun"),"Weekend","Weekday")</f>
        <v>Weekday</v>
      </c>
      <c r="H5209">
        <v>7569</v>
      </c>
      <c r="I5209">
        <v>474</v>
      </c>
      <c r="J5209" t="s">
        <v>172</v>
      </c>
      <c r="K5209" t="s">
        <v>8151</v>
      </c>
      <c r="L5209" t="s">
        <v>8160</v>
      </c>
      <c r="M5209">
        <v>7</v>
      </c>
      <c r="N5209" t="s">
        <v>8161</v>
      </c>
      <c r="O5209" s="4">
        <f>INDEX(products[Cost_per_box], MATCH(shipments9[[#This Row],[PID]], products[PID], 0))</f>
        <v>4.74</v>
      </c>
      <c r="P5209" s="4">
        <f>shipments9[[#This Row],[Boxes]]*shipments9[[#This Row],[Cost Per Box]]</f>
        <v>2246.7600000000002</v>
      </c>
      <c r="Q5209" s="4">
        <f>shipments9[[#This Row],[Amount]] -shipments9[[#This Row],[total cost]]</f>
        <v>5322.24</v>
      </c>
      <c r="R5209" s="4" t="str">
        <f>IF(shipments9[[#This Row],[Gross Profit]]&lt;0,"Loss","Profit")</f>
        <v>Profit</v>
      </c>
      <c r="S5209" s="9">
        <f>shipments9[[#This Row],[Gross Profit]]/shipments9[[#This Row],[Amount]]</f>
        <v>0.70316290130796666</v>
      </c>
      <c r="T5209" s="11">
        <f>shipments9[[#This Row],[Amount]]/shipments9[[#This Row],[Boxes]]</f>
        <v>15.968354430379748</v>
      </c>
    </row>
    <row r="5210" spans="1:20" hidden="1" x14ac:dyDescent="0.25">
      <c r="A5210" t="s">
        <v>5404</v>
      </c>
      <c r="B5210" t="s">
        <v>39</v>
      </c>
      <c r="C5210" t="s">
        <v>149</v>
      </c>
      <c r="D5210" t="s">
        <v>28</v>
      </c>
      <c r="E5210" s="1">
        <v>45099</v>
      </c>
      <c r="F5210" s="1" t="str">
        <f>TEXT(shipments9[[#This Row],[Shipdate]],"ddd")</f>
        <v>Thu</v>
      </c>
      <c r="G5210" s="1" t="str">
        <f>IF(OR(shipments9[[#This Row],[Day Name]]="Sat",shipments9[[#This Row],[Day Name]]="Sun"),"Weekend","Weekday")</f>
        <v>Weekday</v>
      </c>
      <c r="H5210">
        <v>7305.75</v>
      </c>
      <c r="I5210">
        <v>488</v>
      </c>
      <c r="J5210" t="s">
        <v>172</v>
      </c>
      <c r="K5210" t="s">
        <v>8151</v>
      </c>
      <c r="L5210" t="s">
        <v>8154</v>
      </c>
      <c r="M5210">
        <v>6</v>
      </c>
      <c r="N5210" t="s">
        <v>8159</v>
      </c>
      <c r="O5210" s="4">
        <f>INDEX(products[Cost_per_box], MATCH(shipments9[[#This Row],[PID]], products[PID], 0))</f>
        <v>6.43</v>
      </c>
      <c r="P5210" s="4">
        <f>shipments9[[#This Row],[Boxes]]*shipments9[[#This Row],[Cost Per Box]]</f>
        <v>3137.8399999999997</v>
      </c>
      <c r="Q5210" s="4">
        <f>shipments9[[#This Row],[Amount]] -shipments9[[#This Row],[total cost]]</f>
        <v>4167.91</v>
      </c>
      <c r="R5210" s="4" t="str">
        <f>IF(shipments9[[#This Row],[Gross Profit]]&lt;0,"Loss","Profit")</f>
        <v>Profit</v>
      </c>
      <c r="S5210" s="9">
        <f>shipments9[[#This Row],[Gross Profit]]/shipments9[[#This Row],[Amount]]</f>
        <v>0.57049721110084517</v>
      </c>
      <c r="T5210" s="11">
        <f>shipments9[[#This Row],[Amount]]/shipments9[[#This Row],[Boxes]]</f>
        <v>14.970799180327869</v>
      </c>
    </row>
    <row r="5211" spans="1:20" hidden="1" x14ac:dyDescent="0.25">
      <c r="A5211" t="s">
        <v>5405</v>
      </c>
      <c r="B5211" t="s">
        <v>39</v>
      </c>
      <c r="C5211" t="s">
        <v>149</v>
      </c>
      <c r="D5211" t="s">
        <v>28</v>
      </c>
      <c r="E5211" s="1">
        <v>45328</v>
      </c>
      <c r="F5211" s="1" t="str">
        <f>TEXT(shipments9[[#This Row],[Shipdate]],"ddd")</f>
        <v>Tue</v>
      </c>
      <c r="G5211" s="1" t="str">
        <f>IF(OR(shipments9[[#This Row],[Day Name]]="Sat",shipments9[[#This Row],[Day Name]]="Sun"),"Weekend","Weekday")</f>
        <v>Weekday</v>
      </c>
      <c r="H5211">
        <v>5157</v>
      </c>
      <c r="I5211">
        <v>369</v>
      </c>
      <c r="J5211" t="s">
        <v>172</v>
      </c>
      <c r="K5211" t="s">
        <v>8155</v>
      </c>
      <c r="L5211" t="s">
        <v>8156</v>
      </c>
      <c r="M5211">
        <v>2</v>
      </c>
      <c r="N5211" t="s">
        <v>8157</v>
      </c>
      <c r="O5211" s="4">
        <f>INDEX(products[Cost_per_box], MATCH(shipments9[[#This Row],[PID]], products[PID], 0))</f>
        <v>6.43</v>
      </c>
      <c r="P5211" s="4">
        <f>shipments9[[#This Row],[Boxes]]*shipments9[[#This Row],[Cost Per Box]]</f>
        <v>2372.67</v>
      </c>
      <c r="Q5211" s="4">
        <f>shipments9[[#This Row],[Amount]] -shipments9[[#This Row],[total cost]]</f>
        <v>2784.33</v>
      </c>
      <c r="R5211" s="4" t="str">
        <f>IF(shipments9[[#This Row],[Gross Profit]]&lt;0,"Loss","Profit")</f>
        <v>Profit</v>
      </c>
      <c r="S5211" s="9">
        <f>shipments9[[#This Row],[Gross Profit]]/shipments9[[#This Row],[Amount]]</f>
        <v>0.53991273996509592</v>
      </c>
      <c r="T5211" s="11">
        <f>shipments9[[#This Row],[Amount]]/shipments9[[#This Row],[Boxes]]</f>
        <v>13.975609756097562</v>
      </c>
    </row>
    <row r="5212" spans="1:20" hidden="1" x14ac:dyDescent="0.25">
      <c r="A5212" t="s">
        <v>5406</v>
      </c>
      <c r="B5212" t="s">
        <v>39</v>
      </c>
      <c r="C5212" t="s">
        <v>151</v>
      </c>
      <c r="D5212" t="s">
        <v>28</v>
      </c>
      <c r="E5212" s="1">
        <v>44939</v>
      </c>
      <c r="F5212" s="1" t="str">
        <f>TEXT(shipments9[[#This Row],[Shipdate]],"ddd")</f>
        <v>Fri</v>
      </c>
      <c r="G5212" s="1" t="str">
        <f>IF(OR(shipments9[[#This Row],[Day Name]]="Sat",shipments9[[#This Row],[Day Name]]="Sun"),"Weekend","Weekday")</f>
        <v>Weekday</v>
      </c>
      <c r="H5212">
        <v>540</v>
      </c>
      <c r="I5212">
        <v>32</v>
      </c>
      <c r="J5212" t="s">
        <v>172</v>
      </c>
      <c r="K5212" t="s">
        <v>8151</v>
      </c>
      <c r="L5212" t="s">
        <v>8156</v>
      </c>
      <c r="M5212">
        <v>1</v>
      </c>
      <c r="N5212" t="s">
        <v>8163</v>
      </c>
      <c r="O5212" s="4">
        <f>INDEX(products[Cost_per_box], MATCH(shipments9[[#This Row],[PID]], products[PID], 0))</f>
        <v>12.41</v>
      </c>
      <c r="P5212" s="4">
        <f>shipments9[[#This Row],[Boxes]]*shipments9[[#This Row],[Cost Per Box]]</f>
        <v>397.12</v>
      </c>
      <c r="Q5212" s="4">
        <f>shipments9[[#This Row],[Amount]] -shipments9[[#This Row],[total cost]]</f>
        <v>142.88</v>
      </c>
      <c r="R5212" s="4" t="str">
        <f>IF(shipments9[[#This Row],[Gross Profit]]&lt;0,"Loss","Profit")</f>
        <v>Profit</v>
      </c>
      <c r="S5212" s="9">
        <f>shipments9[[#This Row],[Gross Profit]]/shipments9[[#This Row],[Amount]]</f>
        <v>0.2645925925925926</v>
      </c>
      <c r="T5212" s="11">
        <f>shipments9[[#This Row],[Amount]]/shipments9[[#This Row],[Boxes]]</f>
        <v>16.875</v>
      </c>
    </row>
    <row r="5213" spans="1:20" hidden="1" x14ac:dyDescent="0.25">
      <c r="A5213" t="s">
        <v>5407</v>
      </c>
      <c r="B5213" t="s">
        <v>39</v>
      </c>
      <c r="C5213" t="s">
        <v>153</v>
      </c>
      <c r="D5213" t="s">
        <v>28</v>
      </c>
      <c r="E5213" s="1">
        <v>44992</v>
      </c>
      <c r="F5213" s="1" t="str">
        <f>TEXT(shipments9[[#This Row],[Shipdate]],"ddd")</f>
        <v>Tue</v>
      </c>
      <c r="G5213" s="1" t="str">
        <f>IF(OR(shipments9[[#This Row],[Day Name]]="Sat",shipments9[[#This Row],[Day Name]]="Sun"),"Weekend","Weekday")</f>
        <v>Weekday</v>
      </c>
      <c r="H5213">
        <v>3244.5</v>
      </c>
      <c r="I5213">
        <v>181</v>
      </c>
      <c r="J5213" t="s">
        <v>172</v>
      </c>
      <c r="K5213" t="s">
        <v>8151</v>
      </c>
      <c r="L5213" t="s">
        <v>8156</v>
      </c>
      <c r="M5213">
        <v>3</v>
      </c>
      <c r="N5213" t="s">
        <v>8164</v>
      </c>
      <c r="O5213" s="4">
        <f>INDEX(products[Cost_per_box], MATCH(shipments9[[#This Row],[PID]], products[PID], 0))</f>
        <v>9.57</v>
      </c>
      <c r="P5213" s="4">
        <f>shipments9[[#This Row],[Boxes]]*shipments9[[#This Row],[Cost Per Box]]</f>
        <v>1732.17</v>
      </c>
      <c r="Q5213" s="4">
        <f>shipments9[[#This Row],[Amount]] -shipments9[[#This Row],[total cost]]</f>
        <v>1512.33</v>
      </c>
      <c r="R5213" s="4" t="str">
        <f>IF(shipments9[[#This Row],[Gross Profit]]&lt;0,"Loss","Profit")</f>
        <v>Profit</v>
      </c>
      <c r="S5213" s="9">
        <f>shipments9[[#This Row],[Gross Profit]]/shipments9[[#This Row],[Amount]]</f>
        <v>0.46612112806287559</v>
      </c>
      <c r="T5213" s="11">
        <f>shipments9[[#This Row],[Amount]]/shipments9[[#This Row],[Boxes]]</f>
        <v>17.925414364640883</v>
      </c>
    </row>
    <row r="5214" spans="1:20" hidden="1" x14ac:dyDescent="0.25">
      <c r="A5214" t="s">
        <v>5408</v>
      </c>
      <c r="B5214" t="s">
        <v>39</v>
      </c>
      <c r="C5214" t="s">
        <v>159</v>
      </c>
      <c r="D5214" t="s">
        <v>28</v>
      </c>
      <c r="E5214" s="1">
        <v>45399</v>
      </c>
      <c r="F5214" s="1" t="str">
        <f>TEXT(shipments9[[#This Row],[Shipdate]],"ddd")</f>
        <v>Wed</v>
      </c>
      <c r="G5214" s="1" t="str">
        <f>IF(OR(shipments9[[#This Row],[Day Name]]="Sat",shipments9[[#This Row],[Day Name]]="Sun"),"Weekend","Weekday")</f>
        <v>Weekday</v>
      </c>
      <c r="H5214">
        <v>1980</v>
      </c>
      <c r="I5214">
        <v>77</v>
      </c>
      <c r="J5214" t="s">
        <v>172</v>
      </c>
      <c r="K5214" t="s">
        <v>8155</v>
      </c>
      <c r="L5214" t="s">
        <v>8154</v>
      </c>
      <c r="M5214">
        <v>4</v>
      </c>
      <c r="N5214" t="s">
        <v>8158</v>
      </c>
      <c r="O5214" s="4">
        <f>INDEX(products[Cost_per_box], MATCH(shipments9[[#This Row],[PID]], products[PID], 0))</f>
        <v>5.04</v>
      </c>
      <c r="P5214" s="4">
        <f>shipments9[[#This Row],[Boxes]]*shipments9[[#This Row],[Cost Per Box]]</f>
        <v>388.08</v>
      </c>
      <c r="Q5214" s="4">
        <f>shipments9[[#This Row],[Amount]] -shipments9[[#This Row],[total cost]]</f>
        <v>1591.92</v>
      </c>
      <c r="R5214" s="4" t="str">
        <f>IF(shipments9[[#This Row],[Gross Profit]]&lt;0,"Loss","Profit")</f>
        <v>Profit</v>
      </c>
      <c r="S5214" s="9">
        <f>shipments9[[#This Row],[Gross Profit]]/shipments9[[#This Row],[Amount]]</f>
        <v>0.80400000000000005</v>
      </c>
      <c r="T5214" s="11">
        <f>shipments9[[#This Row],[Amount]]/shipments9[[#This Row],[Boxes]]</f>
        <v>25.714285714285715</v>
      </c>
    </row>
    <row r="5215" spans="1:20" hidden="1" x14ac:dyDescent="0.25">
      <c r="A5215" t="s">
        <v>5409</v>
      </c>
      <c r="B5215" t="s">
        <v>39</v>
      </c>
      <c r="C5215" t="s">
        <v>121</v>
      </c>
      <c r="D5215" t="s">
        <v>28</v>
      </c>
      <c r="E5215" s="1">
        <v>45282</v>
      </c>
      <c r="F5215" s="1" t="str">
        <f>TEXT(shipments9[[#This Row],[Shipdate]],"ddd")</f>
        <v>Fri</v>
      </c>
      <c r="G5215" s="1" t="str">
        <f>IF(OR(shipments9[[#This Row],[Day Name]]="Sat",shipments9[[#This Row],[Day Name]]="Sun"),"Weekend","Weekday")</f>
        <v>Weekday</v>
      </c>
      <c r="H5215">
        <v>2391.75</v>
      </c>
      <c r="I5215">
        <v>171</v>
      </c>
      <c r="J5215" t="s">
        <v>172</v>
      </c>
      <c r="K5215" t="s">
        <v>8151</v>
      </c>
      <c r="L5215" t="s">
        <v>8152</v>
      </c>
      <c r="M5215">
        <v>12</v>
      </c>
      <c r="N5215" t="s">
        <v>8166</v>
      </c>
      <c r="O5215" s="4">
        <f>INDEX(products[Cost_per_box], MATCH(shipments9[[#This Row],[PID]], products[PID], 0))</f>
        <v>5.26</v>
      </c>
      <c r="P5215" s="4">
        <f>shipments9[[#This Row],[Boxes]]*shipments9[[#This Row],[Cost Per Box]]</f>
        <v>899.45999999999992</v>
      </c>
      <c r="Q5215" s="4">
        <f>shipments9[[#This Row],[Amount]] -shipments9[[#This Row],[total cost]]</f>
        <v>1492.29</v>
      </c>
      <c r="R5215" s="4" t="str">
        <f>IF(shipments9[[#This Row],[Gross Profit]]&lt;0,"Loss","Profit")</f>
        <v>Profit</v>
      </c>
      <c r="S5215" s="9">
        <f>shipments9[[#This Row],[Gross Profit]]/shipments9[[#This Row],[Amount]]</f>
        <v>0.62393226716839134</v>
      </c>
      <c r="T5215" s="11">
        <f>shipments9[[#This Row],[Amount]]/shipments9[[#This Row],[Boxes]]</f>
        <v>13.986842105263158</v>
      </c>
    </row>
    <row r="5216" spans="1:20" hidden="1" x14ac:dyDescent="0.25">
      <c r="A5216" t="s">
        <v>5410</v>
      </c>
      <c r="B5216" t="s">
        <v>39</v>
      </c>
      <c r="C5216" t="s">
        <v>121</v>
      </c>
      <c r="D5216" t="s">
        <v>28</v>
      </c>
      <c r="E5216" s="1">
        <v>45274</v>
      </c>
      <c r="F5216" s="1" t="str">
        <f>TEXT(shipments9[[#This Row],[Shipdate]],"ddd")</f>
        <v>Thu</v>
      </c>
      <c r="G5216" s="1" t="str">
        <f>IF(OR(shipments9[[#This Row],[Day Name]]="Sat",shipments9[[#This Row],[Day Name]]="Sun"),"Weekend","Weekday")</f>
        <v>Weekday</v>
      </c>
      <c r="H5216">
        <v>2110.5</v>
      </c>
      <c r="I5216">
        <v>176</v>
      </c>
      <c r="J5216" t="s">
        <v>172</v>
      </c>
      <c r="K5216" t="s">
        <v>8151</v>
      </c>
      <c r="L5216" t="s">
        <v>8152</v>
      </c>
      <c r="M5216">
        <v>12</v>
      </c>
      <c r="N5216" t="s">
        <v>8166</v>
      </c>
      <c r="O5216" s="4">
        <f>INDEX(products[Cost_per_box], MATCH(shipments9[[#This Row],[PID]], products[PID], 0))</f>
        <v>5.26</v>
      </c>
      <c r="P5216" s="4">
        <f>shipments9[[#This Row],[Boxes]]*shipments9[[#This Row],[Cost Per Box]]</f>
        <v>925.76</v>
      </c>
      <c r="Q5216" s="4">
        <f>shipments9[[#This Row],[Amount]] -shipments9[[#This Row],[total cost]]</f>
        <v>1184.74</v>
      </c>
      <c r="R5216" s="4" t="str">
        <f>IF(shipments9[[#This Row],[Gross Profit]]&lt;0,"Loss","Profit")</f>
        <v>Profit</v>
      </c>
      <c r="S5216" s="9">
        <f>shipments9[[#This Row],[Gross Profit]]/shipments9[[#This Row],[Amount]]</f>
        <v>0.56135512911632313</v>
      </c>
      <c r="T5216" s="11">
        <f>shipments9[[#This Row],[Amount]]/shipments9[[#This Row],[Boxes]]</f>
        <v>11.991477272727273</v>
      </c>
    </row>
    <row r="5217" spans="1:20" hidden="1" x14ac:dyDescent="0.25">
      <c r="A5217" t="s">
        <v>5411</v>
      </c>
      <c r="B5217" t="s">
        <v>39</v>
      </c>
      <c r="C5217" t="s">
        <v>128</v>
      </c>
      <c r="D5217" t="s">
        <v>28</v>
      </c>
      <c r="E5217" s="1">
        <v>45027</v>
      </c>
      <c r="F5217" s="1" t="str">
        <f>TEXT(shipments9[[#This Row],[Shipdate]],"ddd")</f>
        <v>Tue</v>
      </c>
      <c r="G5217" s="1" t="str">
        <f>IF(OR(shipments9[[#This Row],[Day Name]]="Sat",shipments9[[#This Row],[Day Name]]="Sun"),"Weekend","Weekday")</f>
        <v>Weekday</v>
      </c>
      <c r="H5217">
        <v>697.5</v>
      </c>
      <c r="I5217">
        <v>100</v>
      </c>
      <c r="J5217" t="s">
        <v>172</v>
      </c>
      <c r="K5217" t="s">
        <v>8151</v>
      </c>
      <c r="L5217" t="s">
        <v>8154</v>
      </c>
      <c r="M5217">
        <v>4</v>
      </c>
      <c r="N5217" t="s">
        <v>8158</v>
      </c>
      <c r="O5217" s="4">
        <f>INDEX(products[Cost_per_box], MATCH(shipments9[[#This Row],[PID]], products[PID], 0))</f>
        <v>3.85</v>
      </c>
      <c r="P5217" s="4">
        <f>shipments9[[#This Row],[Boxes]]*shipments9[[#This Row],[Cost Per Box]]</f>
        <v>385</v>
      </c>
      <c r="Q5217" s="4">
        <f>shipments9[[#This Row],[Amount]] -shipments9[[#This Row],[total cost]]</f>
        <v>312.5</v>
      </c>
      <c r="R5217" s="4" t="str">
        <f>IF(shipments9[[#This Row],[Gross Profit]]&lt;0,"Loss","Profit")</f>
        <v>Profit</v>
      </c>
      <c r="S5217" s="9">
        <f>shipments9[[#This Row],[Gross Profit]]/shipments9[[#This Row],[Amount]]</f>
        <v>0.44802867383512546</v>
      </c>
      <c r="T5217" s="11">
        <f>shipments9[[#This Row],[Amount]]/shipments9[[#This Row],[Boxes]]</f>
        <v>6.9749999999999996</v>
      </c>
    </row>
    <row r="5218" spans="1:20" hidden="1" x14ac:dyDescent="0.25">
      <c r="A5218" t="s">
        <v>5412</v>
      </c>
      <c r="B5218" t="s">
        <v>39</v>
      </c>
      <c r="C5218" t="s">
        <v>128</v>
      </c>
      <c r="D5218" t="s">
        <v>28</v>
      </c>
      <c r="E5218" s="1">
        <v>45268</v>
      </c>
      <c r="F5218" s="1" t="str">
        <f>TEXT(shipments9[[#This Row],[Shipdate]],"ddd")</f>
        <v>Fri</v>
      </c>
      <c r="G5218" s="1" t="str">
        <f>IF(OR(shipments9[[#This Row],[Day Name]]="Sat",shipments9[[#This Row],[Day Name]]="Sun"),"Weekend","Weekday")</f>
        <v>Weekday</v>
      </c>
      <c r="H5218">
        <v>5706</v>
      </c>
      <c r="I5218">
        <v>714</v>
      </c>
      <c r="J5218" t="s">
        <v>172</v>
      </c>
      <c r="K5218" t="s">
        <v>8151</v>
      </c>
      <c r="L5218" t="s">
        <v>8152</v>
      </c>
      <c r="M5218">
        <v>12</v>
      </c>
      <c r="N5218" t="s">
        <v>8166</v>
      </c>
      <c r="O5218" s="4">
        <f>INDEX(products[Cost_per_box], MATCH(shipments9[[#This Row],[PID]], products[PID], 0))</f>
        <v>3.85</v>
      </c>
      <c r="P5218" s="4">
        <f>shipments9[[#This Row],[Boxes]]*shipments9[[#This Row],[Cost Per Box]]</f>
        <v>2748.9</v>
      </c>
      <c r="Q5218" s="4">
        <f>shipments9[[#This Row],[Amount]] -shipments9[[#This Row],[total cost]]</f>
        <v>2957.1</v>
      </c>
      <c r="R5218" s="4" t="str">
        <f>IF(shipments9[[#This Row],[Gross Profit]]&lt;0,"Loss","Profit")</f>
        <v>Profit</v>
      </c>
      <c r="S5218" s="9">
        <f>shipments9[[#This Row],[Gross Profit]]/shipments9[[#This Row],[Amount]]</f>
        <v>0.51824395373291265</v>
      </c>
      <c r="T5218" s="11">
        <f>shipments9[[#This Row],[Amount]]/shipments9[[#This Row],[Boxes]]</f>
        <v>7.9915966386554622</v>
      </c>
    </row>
    <row r="5219" spans="1:20" hidden="1" x14ac:dyDescent="0.25">
      <c r="A5219" t="s">
        <v>5413</v>
      </c>
      <c r="B5219" t="s">
        <v>39</v>
      </c>
      <c r="C5219" t="s">
        <v>132</v>
      </c>
      <c r="D5219" t="s">
        <v>28</v>
      </c>
      <c r="E5219" s="1">
        <v>44974</v>
      </c>
      <c r="F5219" s="1" t="str">
        <f>TEXT(shipments9[[#This Row],[Shipdate]],"ddd")</f>
        <v>Fri</v>
      </c>
      <c r="G5219" s="1" t="str">
        <f>IF(OR(shipments9[[#This Row],[Day Name]]="Sat",shipments9[[#This Row],[Day Name]]="Sun"),"Weekend","Weekday")</f>
        <v>Weekday</v>
      </c>
      <c r="H5219">
        <v>1982.25</v>
      </c>
      <c r="I5219">
        <v>80</v>
      </c>
      <c r="J5219" t="s">
        <v>172</v>
      </c>
      <c r="K5219" t="s">
        <v>8151</v>
      </c>
      <c r="L5219" t="s">
        <v>8156</v>
      </c>
      <c r="M5219">
        <v>2</v>
      </c>
      <c r="N5219" t="s">
        <v>8157</v>
      </c>
      <c r="O5219" s="4">
        <f>INDEX(products[Cost_per_box], MATCH(shipments9[[#This Row],[PID]], products[PID], 0))</f>
        <v>6.31</v>
      </c>
      <c r="P5219" s="4">
        <f>shipments9[[#This Row],[Boxes]]*shipments9[[#This Row],[Cost Per Box]]</f>
        <v>504.79999999999995</v>
      </c>
      <c r="Q5219" s="4">
        <f>shipments9[[#This Row],[Amount]] -shipments9[[#This Row],[total cost]]</f>
        <v>1477.45</v>
      </c>
      <c r="R5219" s="4" t="str">
        <f>IF(shipments9[[#This Row],[Gross Profit]]&lt;0,"Loss","Profit")</f>
        <v>Profit</v>
      </c>
      <c r="S5219" s="9">
        <f>shipments9[[#This Row],[Gross Profit]]/shipments9[[#This Row],[Amount]]</f>
        <v>0.74533989153739444</v>
      </c>
      <c r="T5219" s="11">
        <f>shipments9[[#This Row],[Amount]]/shipments9[[#This Row],[Boxes]]</f>
        <v>24.778124999999999</v>
      </c>
    </row>
    <row r="5220" spans="1:20" hidden="1" x14ac:dyDescent="0.25">
      <c r="A5220" t="s">
        <v>5414</v>
      </c>
      <c r="B5220" t="s">
        <v>39</v>
      </c>
      <c r="C5220" t="s">
        <v>137</v>
      </c>
      <c r="D5220" t="s">
        <v>28</v>
      </c>
      <c r="E5220" s="1">
        <v>45330</v>
      </c>
      <c r="F5220" s="1" t="str">
        <f>TEXT(shipments9[[#This Row],[Shipdate]],"ddd")</f>
        <v>Thu</v>
      </c>
      <c r="G5220" s="1" t="str">
        <f>IF(OR(shipments9[[#This Row],[Day Name]]="Sat",shipments9[[#This Row],[Day Name]]="Sun"),"Weekend","Weekday")</f>
        <v>Weekday</v>
      </c>
      <c r="H5220">
        <v>8163</v>
      </c>
      <c r="I5220">
        <v>389</v>
      </c>
      <c r="J5220" t="s">
        <v>172</v>
      </c>
      <c r="K5220" t="s">
        <v>8155</v>
      </c>
      <c r="L5220" t="s">
        <v>8156</v>
      </c>
      <c r="M5220">
        <v>2</v>
      </c>
      <c r="N5220" t="s">
        <v>8157</v>
      </c>
      <c r="O5220" s="4">
        <f>INDEX(products[Cost_per_box], MATCH(shipments9[[#This Row],[PID]], products[PID], 0))</f>
        <v>7.73</v>
      </c>
      <c r="P5220" s="4">
        <f>shipments9[[#This Row],[Boxes]]*shipments9[[#This Row],[Cost Per Box]]</f>
        <v>3006.9700000000003</v>
      </c>
      <c r="Q5220" s="4">
        <f>shipments9[[#This Row],[Amount]] -shipments9[[#This Row],[total cost]]</f>
        <v>5156.03</v>
      </c>
      <c r="R5220" s="4" t="str">
        <f>IF(shipments9[[#This Row],[Gross Profit]]&lt;0,"Loss","Profit")</f>
        <v>Profit</v>
      </c>
      <c r="S5220" s="9">
        <f>shipments9[[#This Row],[Gross Profit]]/shipments9[[#This Row],[Amount]]</f>
        <v>0.63163420311160112</v>
      </c>
      <c r="T5220" s="11">
        <f>shipments9[[#This Row],[Amount]]/shipments9[[#This Row],[Boxes]]</f>
        <v>20.984575835475578</v>
      </c>
    </row>
    <row r="5221" spans="1:20" hidden="1" x14ac:dyDescent="0.25">
      <c r="A5221" t="s">
        <v>5415</v>
      </c>
      <c r="B5221" t="s">
        <v>39</v>
      </c>
      <c r="C5221" t="s">
        <v>143</v>
      </c>
      <c r="D5221" t="s">
        <v>28</v>
      </c>
      <c r="E5221" s="1">
        <v>45062</v>
      </c>
      <c r="F5221" s="1" t="str">
        <f>TEXT(shipments9[[#This Row],[Shipdate]],"ddd")</f>
        <v>Tue</v>
      </c>
      <c r="G5221" s="1" t="str">
        <f>IF(OR(shipments9[[#This Row],[Day Name]]="Sat",shipments9[[#This Row],[Day Name]]="Sun"),"Weekend","Weekday")</f>
        <v>Weekday</v>
      </c>
      <c r="H5221">
        <v>5145.75</v>
      </c>
      <c r="I5221">
        <v>258</v>
      </c>
      <c r="J5221" t="s">
        <v>172</v>
      </c>
      <c r="K5221" t="s">
        <v>8151</v>
      </c>
      <c r="L5221" t="s">
        <v>8154</v>
      </c>
      <c r="M5221">
        <v>5</v>
      </c>
      <c r="N5221" t="s">
        <v>201</v>
      </c>
      <c r="O5221" s="4">
        <f>INDEX(products[Cost_per_box], MATCH(shipments9[[#This Row],[PID]], products[PID], 0))</f>
        <v>10.23</v>
      </c>
      <c r="P5221" s="4">
        <f>shipments9[[#This Row],[Boxes]]*shipments9[[#This Row],[Cost Per Box]]</f>
        <v>2639.34</v>
      </c>
      <c r="Q5221" s="4">
        <f>shipments9[[#This Row],[Amount]] -shipments9[[#This Row],[total cost]]</f>
        <v>2506.41</v>
      </c>
      <c r="R5221" s="4" t="str">
        <f>IF(shipments9[[#This Row],[Gross Profit]]&lt;0,"Loss","Profit")</f>
        <v>Profit</v>
      </c>
      <c r="S5221" s="9">
        <f>shipments9[[#This Row],[Gross Profit]]/shipments9[[#This Row],[Amount]]</f>
        <v>0.48708351552251855</v>
      </c>
      <c r="T5221" s="11">
        <f>shipments9[[#This Row],[Amount]]/shipments9[[#This Row],[Boxes]]</f>
        <v>19.944767441860463</v>
      </c>
    </row>
    <row r="5222" spans="1:20" x14ac:dyDescent="0.25">
      <c r="A5222" t="s">
        <v>5416</v>
      </c>
      <c r="B5222" t="s">
        <v>39</v>
      </c>
      <c r="C5222" t="s">
        <v>147</v>
      </c>
      <c r="D5222" t="s">
        <v>28</v>
      </c>
      <c r="E5222" s="1">
        <v>45296</v>
      </c>
      <c r="F5222" s="1" t="str">
        <f>TEXT(shipments9[[#This Row],[Shipdate]],"ddd")</f>
        <v>Fri</v>
      </c>
      <c r="G5222" s="1" t="str">
        <f>IF(OR(shipments9[[#This Row],[Day Name]]="Sat",shipments9[[#This Row],[Day Name]]="Sun"),"Weekend","Weekday")</f>
        <v>Weekday</v>
      </c>
      <c r="H5222">
        <v>2742.75</v>
      </c>
      <c r="I5222">
        <v>275</v>
      </c>
      <c r="J5222" t="s">
        <v>172</v>
      </c>
      <c r="K5222" t="s">
        <v>8155</v>
      </c>
      <c r="L5222" t="s">
        <v>8156</v>
      </c>
      <c r="M5222">
        <v>1</v>
      </c>
      <c r="N5222" t="s">
        <v>8163</v>
      </c>
      <c r="O5222" s="4">
        <f>INDEX(products[Cost_per_box], MATCH(shipments9[[#This Row],[PID]], products[PID], 0))</f>
        <v>10.51</v>
      </c>
      <c r="P5222" s="4">
        <f>shipments9[[#This Row],[Boxes]]*shipments9[[#This Row],[Cost Per Box]]</f>
        <v>2890.25</v>
      </c>
      <c r="Q5222" s="4">
        <f>shipments9[[#This Row],[Amount]] -shipments9[[#This Row],[total cost]]</f>
        <v>-147.5</v>
      </c>
      <c r="R5222" s="4" t="str">
        <f>IF(shipments9[[#This Row],[Gross Profit]]&lt;0,"Loss","Profit")</f>
        <v>Loss</v>
      </c>
      <c r="S5222" s="9">
        <f>shipments9[[#This Row],[Gross Profit]]/shipments9[[#This Row],[Amount]]</f>
        <v>-5.3778142375353201E-2</v>
      </c>
      <c r="T5222" s="11">
        <f>shipments9[[#This Row],[Amount]]/shipments9[[#This Row],[Boxes]]</f>
        <v>9.9736363636363645</v>
      </c>
    </row>
    <row r="5223" spans="1:20" x14ac:dyDescent="0.25">
      <c r="A5223" t="s">
        <v>5417</v>
      </c>
      <c r="B5223" t="s">
        <v>39</v>
      </c>
      <c r="C5223" t="s">
        <v>155</v>
      </c>
      <c r="D5223" t="s">
        <v>28</v>
      </c>
      <c r="E5223" s="1">
        <v>45362</v>
      </c>
      <c r="F5223" s="1" t="str">
        <f>TEXT(shipments9[[#This Row],[Shipdate]],"ddd")</f>
        <v>Mon</v>
      </c>
      <c r="G5223" s="1" t="str">
        <f>IF(OR(shipments9[[#This Row],[Day Name]]="Sat",shipments9[[#This Row],[Day Name]]="Sun"),"Weekend","Weekday")</f>
        <v>Weekday</v>
      </c>
      <c r="H5223">
        <v>2562.75</v>
      </c>
      <c r="I5223">
        <v>321</v>
      </c>
      <c r="J5223" t="s">
        <v>172</v>
      </c>
      <c r="K5223" t="s">
        <v>8155</v>
      </c>
      <c r="L5223" t="s">
        <v>8156</v>
      </c>
      <c r="M5223">
        <v>3</v>
      </c>
      <c r="N5223" t="s">
        <v>8164</v>
      </c>
      <c r="O5223" s="4">
        <f>INDEX(products[Cost_per_box], MATCH(shipments9[[#This Row],[PID]], products[PID], 0))</f>
        <v>8.43</v>
      </c>
      <c r="P5223" s="4">
        <f>shipments9[[#This Row],[Boxes]]*shipments9[[#This Row],[Cost Per Box]]</f>
        <v>2706.0299999999997</v>
      </c>
      <c r="Q5223" s="4">
        <f>shipments9[[#This Row],[Amount]] -shipments9[[#This Row],[total cost]]</f>
        <v>-143.27999999999975</v>
      </c>
      <c r="R5223" s="4" t="str">
        <f>IF(shipments9[[#This Row],[Gross Profit]]&lt;0,"Loss","Profit")</f>
        <v>Loss</v>
      </c>
      <c r="S5223" s="9">
        <f>shipments9[[#This Row],[Gross Profit]]/shipments9[[#This Row],[Amount]]</f>
        <v>-5.5908691834942834E-2</v>
      </c>
      <c r="T5223" s="11">
        <f>shipments9[[#This Row],[Amount]]/shipments9[[#This Row],[Boxes]]</f>
        <v>7.9836448598130838</v>
      </c>
    </row>
    <row r="5224" spans="1:20" hidden="1" x14ac:dyDescent="0.25">
      <c r="A5224" t="s">
        <v>5418</v>
      </c>
      <c r="B5224" t="s">
        <v>39</v>
      </c>
      <c r="C5224" t="s">
        <v>128</v>
      </c>
      <c r="D5224" t="s">
        <v>28</v>
      </c>
      <c r="E5224" s="1">
        <v>45323</v>
      </c>
      <c r="F5224" s="1" t="str">
        <f>TEXT(shipments9[[#This Row],[Shipdate]],"ddd")</f>
        <v>Thu</v>
      </c>
      <c r="G5224" s="1" t="str">
        <f>IF(OR(shipments9[[#This Row],[Day Name]]="Sat",shipments9[[#This Row],[Day Name]]="Sun"),"Weekend","Weekday")</f>
        <v>Weekday</v>
      </c>
      <c r="H5224">
        <v>7584.75</v>
      </c>
      <c r="I5224">
        <v>843</v>
      </c>
      <c r="J5224" t="s">
        <v>172</v>
      </c>
      <c r="K5224" t="s">
        <v>8155</v>
      </c>
      <c r="L5224" t="s">
        <v>8156</v>
      </c>
      <c r="M5224">
        <v>2</v>
      </c>
      <c r="N5224" t="s">
        <v>8157</v>
      </c>
      <c r="O5224" s="4">
        <f>INDEX(products[Cost_per_box], MATCH(shipments9[[#This Row],[PID]], products[PID], 0))</f>
        <v>3.85</v>
      </c>
      <c r="P5224" s="4">
        <f>shipments9[[#This Row],[Boxes]]*shipments9[[#This Row],[Cost Per Box]]</f>
        <v>3245.55</v>
      </c>
      <c r="Q5224" s="4">
        <f>shipments9[[#This Row],[Amount]] -shipments9[[#This Row],[total cost]]</f>
        <v>4339.2</v>
      </c>
      <c r="R5224" s="4" t="str">
        <f>IF(shipments9[[#This Row],[Gross Profit]]&lt;0,"Loss","Profit")</f>
        <v>Profit</v>
      </c>
      <c r="S5224" s="9">
        <f>shipments9[[#This Row],[Gross Profit]]/shipments9[[#This Row],[Amount]]</f>
        <v>0.57209532285177489</v>
      </c>
      <c r="T5224" s="11">
        <f>shipments9[[#This Row],[Amount]]/shipments9[[#This Row],[Boxes]]</f>
        <v>8.997330960854093</v>
      </c>
    </row>
    <row r="5225" spans="1:20" hidden="1" x14ac:dyDescent="0.25">
      <c r="A5225" t="s">
        <v>5419</v>
      </c>
      <c r="B5225" t="s">
        <v>39</v>
      </c>
      <c r="C5225" t="s">
        <v>132</v>
      </c>
      <c r="D5225" t="s">
        <v>28</v>
      </c>
      <c r="E5225" s="1">
        <v>45365</v>
      </c>
      <c r="F5225" s="1" t="str">
        <f>TEXT(shipments9[[#This Row],[Shipdate]],"ddd")</f>
        <v>Thu</v>
      </c>
      <c r="G5225" s="1" t="str">
        <f>IF(OR(shipments9[[#This Row],[Day Name]]="Sat",shipments9[[#This Row],[Day Name]]="Sun"),"Weekend","Weekday")</f>
        <v>Weekday</v>
      </c>
      <c r="H5225">
        <v>4331.25</v>
      </c>
      <c r="I5225">
        <v>181</v>
      </c>
      <c r="J5225" t="s">
        <v>172</v>
      </c>
      <c r="K5225" t="s">
        <v>8155</v>
      </c>
      <c r="L5225" t="s">
        <v>8156</v>
      </c>
      <c r="M5225">
        <v>3</v>
      </c>
      <c r="N5225" t="s">
        <v>8164</v>
      </c>
      <c r="O5225" s="4">
        <f>INDEX(products[Cost_per_box], MATCH(shipments9[[#This Row],[PID]], products[PID], 0))</f>
        <v>6.31</v>
      </c>
      <c r="P5225" s="4">
        <f>shipments9[[#This Row],[Boxes]]*shipments9[[#This Row],[Cost Per Box]]</f>
        <v>1142.1099999999999</v>
      </c>
      <c r="Q5225" s="4">
        <f>shipments9[[#This Row],[Amount]] -shipments9[[#This Row],[total cost]]</f>
        <v>3189.1400000000003</v>
      </c>
      <c r="R5225" s="4" t="str">
        <f>IF(shipments9[[#This Row],[Gross Profit]]&lt;0,"Loss","Profit")</f>
        <v>Profit</v>
      </c>
      <c r="S5225" s="9">
        <f>shipments9[[#This Row],[Gross Profit]]/shipments9[[#This Row],[Amount]]</f>
        <v>0.73630937950937958</v>
      </c>
      <c r="T5225" s="11">
        <f>shipments9[[#This Row],[Amount]]/shipments9[[#This Row],[Boxes]]</f>
        <v>23.929558011049725</v>
      </c>
    </row>
    <row r="5226" spans="1:20" hidden="1" x14ac:dyDescent="0.25">
      <c r="A5226" t="s">
        <v>5420</v>
      </c>
      <c r="B5226" t="s">
        <v>39</v>
      </c>
      <c r="C5226" t="s">
        <v>143</v>
      </c>
      <c r="D5226" t="s">
        <v>28</v>
      </c>
      <c r="E5226" s="1">
        <v>45342</v>
      </c>
      <c r="F5226" s="1" t="str">
        <f>TEXT(shipments9[[#This Row],[Shipdate]],"ddd")</f>
        <v>Tue</v>
      </c>
      <c r="G5226" s="1" t="str">
        <f>IF(OR(shipments9[[#This Row],[Day Name]]="Sat",shipments9[[#This Row],[Day Name]]="Sun"),"Weekend","Weekday")</f>
        <v>Weekday</v>
      </c>
      <c r="H5226">
        <v>9569.25</v>
      </c>
      <c r="I5226">
        <v>504</v>
      </c>
      <c r="J5226" t="s">
        <v>172</v>
      </c>
      <c r="K5226" t="s">
        <v>8155</v>
      </c>
      <c r="L5226" t="s">
        <v>8156</v>
      </c>
      <c r="M5226">
        <v>2</v>
      </c>
      <c r="N5226" t="s">
        <v>8157</v>
      </c>
      <c r="O5226" s="4">
        <f>INDEX(products[Cost_per_box], MATCH(shipments9[[#This Row],[PID]], products[PID], 0))</f>
        <v>10.23</v>
      </c>
      <c r="P5226" s="4">
        <f>shipments9[[#This Row],[Boxes]]*shipments9[[#This Row],[Cost Per Box]]</f>
        <v>5155.92</v>
      </c>
      <c r="Q5226" s="4">
        <f>shipments9[[#This Row],[Amount]] -shipments9[[#This Row],[total cost]]</f>
        <v>4413.33</v>
      </c>
      <c r="R5226" s="4" t="str">
        <f>IF(shipments9[[#This Row],[Gross Profit]]&lt;0,"Loss","Profit")</f>
        <v>Profit</v>
      </c>
      <c r="S5226" s="9">
        <f>shipments9[[#This Row],[Gross Profit]]/shipments9[[#This Row],[Amount]]</f>
        <v>0.46119915353867857</v>
      </c>
      <c r="T5226" s="11">
        <f>shipments9[[#This Row],[Amount]]/shipments9[[#This Row],[Boxes]]</f>
        <v>18.986607142857142</v>
      </c>
    </row>
    <row r="5227" spans="1:20" hidden="1" x14ac:dyDescent="0.25">
      <c r="A5227" t="s">
        <v>5421</v>
      </c>
      <c r="B5227" t="s">
        <v>39</v>
      </c>
      <c r="C5227" t="s">
        <v>145</v>
      </c>
      <c r="D5227" t="s">
        <v>28</v>
      </c>
      <c r="E5227" s="1">
        <v>45373</v>
      </c>
      <c r="F5227" s="1" t="str">
        <f>TEXT(shipments9[[#This Row],[Shipdate]],"ddd")</f>
        <v>Fri</v>
      </c>
      <c r="G5227" s="1" t="str">
        <f>IF(OR(shipments9[[#This Row],[Day Name]]="Sat",shipments9[[#This Row],[Day Name]]="Sun"),"Weekend","Weekday")</f>
        <v>Weekday</v>
      </c>
      <c r="H5227">
        <v>6986.25</v>
      </c>
      <c r="I5227">
        <v>466</v>
      </c>
      <c r="J5227" t="s">
        <v>172</v>
      </c>
      <c r="K5227" t="s">
        <v>8155</v>
      </c>
      <c r="L5227" t="s">
        <v>8156</v>
      </c>
      <c r="M5227">
        <v>3</v>
      </c>
      <c r="N5227" t="s">
        <v>8164</v>
      </c>
      <c r="O5227" s="4">
        <f>INDEX(products[Cost_per_box], MATCH(shipments9[[#This Row],[PID]], products[PID], 0))</f>
        <v>4.74</v>
      </c>
      <c r="P5227" s="4">
        <f>shipments9[[#This Row],[Boxes]]*shipments9[[#This Row],[Cost Per Box]]</f>
        <v>2208.84</v>
      </c>
      <c r="Q5227" s="4">
        <f>shipments9[[#This Row],[Amount]] -shipments9[[#This Row],[total cost]]</f>
        <v>4777.41</v>
      </c>
      <c r="R5227" s="4" t="str">
        <f>IF(shipments9[[#This Row],[Gross Profit]]&lt;0,"Loss","Profit")</f>
        <v>Profit</v>
      </c>
      <c r="S5227" s="9">
        <f>shipments9[[#This Row],[Gross Profit]]/shipments9[[#This Row],[Amount]]</f>
        <v>0.68383038110574346</v>
      </c>
      <c r="T5227" s="11">
        <f>shipments9[[#This Row],[Amount]]/shipments9[[#This Row],[Boxes]]</f>
        <v>14.991952789699571</v>
      </c>
    </row>
    <row r="5228" spans="1:20" hidden="1" x14ac:dyDescent="0.25">
      <c r="A5228" t="s">
        <v>5422</v>
      </c>
      <c r="B5228" t="s">
        <v>39</v>
      </c>
      <c r="C5228" t="s">
        <v>155</v>
      </c>
      <c r="D5228" t="s">
        <v>28</v>
      </c>
      <c r="E5228" s="1">
        <v>45441</v>
      </c>
      <c r="F5228" s="1" t="str">
        <f>TEXT(shipments9[[#This Row],[Shipdate]],"ddd")</f>
        <v>Wed</v>
      </c>
      <c r="G5228" s="1" t="str">
        <f>IF(OR(shipments9[[#This Row],[Day Name]]="Sat",shipments9[[#This Row],[Day Name]]="Sun"),"Weekend","Weekday")</f>
        <v>Weekday</v>
      </c>
      <c r="H5228">
        <v>1332</v>
      </c>
      <c r="I5228">
        <v>134</v>
      </c>
      <c r="J5228" t="s">
        <v>172</v>
      </c>
      <c r="K5228" t="s">
        <v>8155</v>
      </c>
      <c r="L5228" t="s">
        <v>8154</v>
      </c>
      <c r="M5228">
        <v>5</v>
      </c>
      <c r="N5228" t="s">
        <v>201</v>
      </c>
      <c r="O5228" s="4">
        <f>INDEX(products[Cost_per_box], MATCH(shipments9[[#This Row],[PID]], products[PID], 0))</f>
        <v>8.43</v>
      </c>
      <c r="P5228" s="4">
        <f>shipments9[[#This Row],[Boxes]]*shipments9[[#This Row],[Cost Per Box]]</f>
        <v>1129.6199999999999</v>
      </c>
      <c r="Q5228" s="4">
        <f>shipments9[[#This Row],[Amount]] -shipments9[[#This Row],[total cost]]</f>
        <v>202.38000000000011</v>
      </c>
      <c r="R5228" s="4" t="str">
        <f>IF(shipments9[[#This Row],[Gross Profit]]&lt;0,"Loss","Profit")</f>
        <v>Profit</v>
      </c>
      <c r="S5228" s="9">
        <f>shipments9[[#This Row],[Gross Profit]]/shipments9[[#This Row],[Amount]]</f>
        <v>0.15193693693693702</v>
      </c>
      <c r="T5228" s="11">
        <f>shipments9[[#This Row],[Amount]]/shipments9[[#This Row],[Boxes]]</f>
        <v>9.9402985074626873</v>
      </c>
    </row>
    <row r="5229" spans="1:20" hidden="1" x14ac:dyDescent="0.25">
      <c r="A5229" t="s">
        <v>5423</v>
      </c>
      <c r="B5229" t="s">
        <v>39</v>
      </c>
      <c r="C5229" t="s">
        <v>155</v>
      </c>
      <c r="D5229" t="s">
        <v>28</v>
      </c>
      <c r="E5229" s="1">
        <v>45378</v>
      </c>
      <c r="F5229" s="1" t="str">
        <f>TEXT(shipments9[[#This Row],[Shipdate]],"ddd")</f>
        <v>Wed</v>
      </c>
      <c r="G5229" s="1" t="str">
        <f>IF(OR(shipments9[[#This Row],[Day Name]]="Sat",shipments9[[#This Row],[Day Name]]="Sun"),"Weekend","Weekday")</f>
        <v>Weekday</v>
      </c>
      <c r="H5229">
        <v>3507.75</v>
      </c>
      <c r="I5229">
        <v>390</v>
      </c>
      <c r="J5229" t="s">
        <v>172</v>
      </c>
      <c r="K5229" t="s">
        <v>8155</v>
      </c>
      <c r="L5229" t="s">
        <v>8156</v>
      </c>
      <c r="M5229">
        <v>3</v>
      </c>
      <c r="N5229" t="s">
        <v>8164</v>
      </c>
      <c r="O5229" s="4">
        <f>INDEX(products[Cost_per_box], MATCH(shipments9[[#This Row],[PID]], products[PID], 0))</f>
        <v>8.43</v>
      </c>
      <c r="P5229" s="4">
        <f>shipments9[[#This Row],[Boxes]]*shipments9[[#This Row],[Cost Per Box]]</f>
        <v>3287.7</v>
      </c>
      <c r="Q5229" s="4">
        <f>shipments9[[#This Row],[Amount]] -shipments9[[#This Row],[total cost]]</f>
        <v>220.05000000000018</v>
      </c>
      <c r="R5229" s="4" t="str">
        <f>IF(shipments9[[#This Row],[Gross Profit]]&lt;0,"Loss","Profit")</f>
        <v>Profit</v>
      </c>
      <c r="S5229" s="9">
        <f>shipments9[[#This Row],[Gross Profit]]/shipments9[[#This Row],[Amount]]</f>
        <v>6.2732520846696657E-2</v>
      </c>
      <c r="T5229" s="11">
        <f>shipments9[[#This Row],[Amount]]/shipments9[[#This Row],[Boxes]]</f>
        <v>8.9942307692307697</v>
      </c>
    </row>
    <row r="5230" spans="1:20" hidden="1" x14ac:dyDescent="0.25">
      <c r="A5230" t="s">
        <v>5424</v>
      </c>
      <c r="B5230" t="s">
        <v>39</v>
      </c>
      <c r="C5230" t="s">
        <v>163</v>
      </c>
      <c r="D5230" t="s">
        <v>28</v>
      </c>
      <c r="E5230" s="1">
        <v>45377</v>
      </c>
      <c r="F5230" s="1" t="str">
        <f>TEXT(shipments9[[#This Row],[Shipdate]],"ddd")</f>
        <v>Tue</v>
      </c>
      <c r="G5230" s="1" t="str">
        <f>IF(OR(shipments9[[#This Row],[Day Name]]="Sat",shipments9[[#This Row],[Day Name]]="Sun"),"Weekend","Weekday")</f>
        <v>Weekday</v>
      </c>
      <c r="H5230">
        <v>10694.25</v>
      </c>
      <c r="I5230">
        <v>973</v>
      </c>
      <c r="J5230" t="s">
        <v>172</v>
      </c>
      <c r="K5230" t="s">
        <v>8155</v>
      </c>
      <c r="L5230" t="s">
        <v>8156</v>
      </c>
      <c r="M5230">
        <v>3</v>
      </c>
      <c r="N5230" t="s">
        <v>8164</v>
      </c>
      <c r="O5230" s="4">
        <f>INDEX(products[Cost_per_box], MATCH(shipments9[[#This Row],[PID]], products[PID], 0))</f>
        <v>3.32</v>
      </c>
      <c r="P5230" s="4">
        <f>shipments9[[#This Row],[Boxes]]*shipments9[[#This Row],[Cost Per Box]]</f>
        <v>3230.3599999999997</v>
      </c>
      <c r="Q5230" s="4">
        <f>shipments9[[#This Row],[Amount]] -shipments9[[#This Row],[total cost]]</f>
        <v>7463.89</v>
      </c>
      <c r="R5230" s="4" t="str">
        <f>IF(shipments9[[#This Row],[Gross Profit]]&lt;0,"Loss","Profit")</f>
        <v>Profit</v>
      </c>
      <c r="S5230" s="9">
        <f>shipments9[[#This Row],[Gross Profit]]/shipments9[[#This Row],[Amount]]</f>
        <v>0.69793487154311895</v>
      </c>
      <c r="T5230" s="11">
        <f>shipments9[[#This Row],[Amount]]/shipments9[[#This Row],[Boxes]]</f>
        <v>10.991007194244604</v>
      </c>
    </row>
    <row r="5231" spans="1:20" hidden="1" x14ac:dyDescent="0.25">
      <c r="A5231" t="s">
        <v>173</v>
      </c>
      <c r="B5231" t="s">
        <v>39</v>
      </c>
      <c r="C5231" t="s">
        <v>121</v>
      </c>
      <c r="D5231" t="s">
        <v>26</v>
      </c>
      <c r="E5231" s="1">
        <v>45225</v>
      </c>
      <c r="F5231" s="1" t="str">
        <f>TEXT(shipments9[[#This Row],[Shipdate]],"ddd")</f>
        <v>Thu</v>
      </c>
      <c r="G5231" s="1" t="str">
        <f>IF(OR(shipments9[[#This Row],[Day Name]]="Sat",shipments9[[#This Row],[Day Name]]="Sun"),"Weekend","Weekday")</f>
        <v>Weekday</v>
      </c>
      <c r="H5231">
        <v>7197.75</v>
      </c>
      <c r="I5231">
        <v>450</v>
      </c>
      <c r="J5231" t="s">
        <v>172</v>
      </c>
      <c r="K5231" t="s">
        <v>8151</v>
      </c>
      <c r="L5231" t="s">
        <v>8152</v>
      </c>
      <c r="M5231">
        <v>10</v>
      </c>
      <c r="N5231" t="s">
        <v>8153</v>
      </c>
      <c r="O5231" s="4">
        <f>INDEX(products[Cost_per_box], MATCH(shipments9[[#This Row],[PID]], products[PID], 0))</f>
        <v>5.26</v>
      </c>
      <c r="P5231" s="4">
        <f>shipments9[[#This Row],[Boxes]]*shipments9[[#This Row],[Cost Per Box]]</f>
        <v>2367</v>
      </c>
      <c r="Q5231" s="4">
        <f>shipments9[[#This Row],[Amount]] -shipments9[[#This Row],[total cost]]</f>
        <v>4830.75</v>
      </c>
      <c r="R5231" s="4" t="str">
        <f>IF(shipments9[[#This Row],[Gross Profit]]&lt;0,"Loss","Profit")</f>
        <v>Profit</v>
      </c>
      <c r="S5231" s="9">
        <f>shipments9[[#This Row],[Gross Profit]]/shipments9[[#This Row],[Amount]]</f>
        <v>0.67114723351047201</v>
      </c>
      <c r="T5231" s="11">
        <f>shipments9[[#This Row],[Amount]]/shipments9[[#This Row],[Boxes]]</f>
        <v>15.994999999999999</v>
      </c>
    </row>
    <row r="5232" spans="1:20" hidden="1" x14ac:dyDescent="0.25">
      <c r="A5232" t="s">
        <v>192</v>
      </c>
      <c r="B5232" t="s">
        <v>39</v>
      </c>
      <c r="C5232" t="s">
        <v>137</v>
      </c>
      <c r="D5232" t="s">
        <v>26</v>
      </c>
      <c r="E5232" s="1">
        <v>45106</v>
      </c>
      <c r="F5232" s="1" t="str">
        <f>TEXT(shipments9[[#This Row],[Shipdate]],"ddd")</f>
        <v>Thu</v>
      </c>
      <c r="G5232" s="1" t="str">
        <f>IF(OR(shipments9[[#This Row],[Day Name]]="Sat",shipments9[[#This Row],[Day Name]]="Sun"),"Weekend","Weekday")</f>
        <v>Weekday</v>
      </c>
      <c r="H5232">
        <v>501.75</v>
      </c>
      <c r="I5232">
        <v>28</v>
      </c>
      <c r="J5232" t="s">
        <v>172</v>
      </c>
      <c r="K5232" t="s">
        <v>8151</v>
      </c>
      <c r="L5232" t="s">
        <v>8154</v>
      </c>
      <c r="M5232">
        <v>6</v>
      </c>
      <c r="N5232" t="s">
        <v>8159</v>
      </c>
      <c r="O5232" s="4">
        <f>INDEX(products[Cost_per_box], MATCH(shipments9[[#This Row],[PID]], products[PID], 0))</f>
        <v>7.73</v>
      </c>
      <c r="P5232" s="4">
        <f>shipments9[[#This Row],[Boxes]]*shipments9[[#This Row],[Cost Per Box]]</f>
        <v>216.44</v>
      </c>
      <c r="Q5232" s="4">
        <f>shipments9[[#This Row],[Amount]] -shipments9[[#This Row],[total cost]]</f>
        <v>285.31</v>
      </c>
      <c r="R5232" s="4" t="str">
        <f>IF(shipments9[[#This Row],[Gross Profit]]&lt;0,"Loss","Profit")</f>
        <v>Profit</v>
      </c>
      <c r="S5232" s="9">
        <f>shipments9[[#This Row],[Gross Profit]]/shipments9[[#This Row],[Amount]]</f>
        <v>0.5686297957149975</v>
      </c>
      <c r="T5232" s="11">
        <f>shipments9[[#This Row],[Amount]]/shipments9[[#This Row],[Boxes]]</f>
        <v>17.919642857142858</v>
      </c>
    </row>
    <row r="5233" spans="1:20" hidden="1" x14ac:dyDescent="0.25">
      <c r="A5233" t="s">
        <v>5425</v>
      </c>
      <c r="B5233" t="s">
        <v>39</v>
      </c>
      <c r="C5233" t="s">
        <v>157</v>
      </c>
      <c r="D5233" t="s">
        <v>26</v>
      </c>
      <c r="E5233" s="1">
        <v>45079</v>
      </c>
      <c r="F5233" s="1" t="str">
        <f>TEXT(shipments9[[#This Row],[Shipdate]],"ddd")</f>
        <v>Fri</v>
      </c>
      <c r="G5233" s="1" t="str">
        <f>IF(OR(shipments9[[#This Row],[Day Name]]="Sat",shipments9[[#This Row],[Day Name]]="Sun"),"Weekend","Weekday")</f>
        <v>Weekday</v>
      </c>
      <c r="H5233">
        <v>8736.75</v>
      </c>
      <c r="I5233">
        <v>1093</v>
      </c>
      <c r="J5233" t="s">
        <v>172</v>
      </c>
      <c r="K5233" t="s">
        <v>8151</v>
      </c>
      <c r="L5233" t="s">
        <v>8154</v>
      </c>
      <c r="M5233">
        <v>6</v>
      </c>
      <c r="N5233" t="s">
        <v>8159</v>
      </c>
      <c r="O5233" s="4">
        <f>INDEX(products[Cost_per_box], MATCH(shipments9[[#This Row],[PID]], products[PID], 0))</f>
        <v>6.8</v>
      </c>
      <c r="P5233" s="4">
        <f>shipments9[[#This Row],[Boxes]]*shipments9[[#This Row],[Cost Per Box]]</f>
        <v>7432.4</v>
      </c>
      <c r="Q5233" s="4">
        <f>shipments9[[#This Row],[Amount]] -shipments9[[#This Row],[total cost]]</f>
        <v>1304.3500000000004</v>
      </c>
      <c r="R5233" s="4" t="str">
        <f>IF(shipments9[[#This Row],[Gross Profit]]&lt;0,"Loss","Profit")</f>
        <v>Profit</v>
      </c>
      <c r="S5233" s="9">
        <f>shipments9[[#This Row],[Gross Profit]]/shipments9[[#This Row],[Amount]]</f>
        <v>0.14929464617849891</v>
      </c>
      <c r="T5233" s="11">
        <f>shipments9[[#This Row],[Amount]]/shipments9[[#This Row],[Boxes]]</f>
        <v>7.993366880146386</v>
      </c>
    </row>
    <row r="5234" spans="1:20" hidden="1" x14ac:dyDescent="0.25">
      <c r="A5234" t="s">
        <v>5426</v>
      </c>
      <c r="B5234" t="s">
        <v>39</v>
      </c>
      <c r="C5234" t="s">
        <v>132</v>
      </c>
      <c r="D5234" t="s">
        <v>26</v>
      </c>
      <c r="E5234" s="1">
        <v>45253</v>
      </c>
      <c r="F5234" s="1" t="str">
        <f>TEXT(shipments9[[#This Row],[Shipdate]],"ddd")</f>
        <v>Thu</v>
      </c>
      <c r="G5234" s="1" t="str">
        <f>IF(OR(shipments9[[#This Row],[Day Name]]="Sat",shipments9[[#This Row],[Day Name]]="Sun"),"Weekend","Weekday")</f>
        <v>Weekday</v>
      </c>
      <c r="H5234">
        <v>1012.5</v>
      </c>
      <c r="I5234">
        <v>41</v>
      </c>
      <c r="J5234" t="s">
        <v>172</v>
      </c>
      <c r="K5234" t="s">
        <v>8151</v>
      </c>
      <c r="L5234" t="s">
        <v>8152</v>
      </c>
      <c r="M5234">
        <v>11</v>
      </c>
      <c r="N5234" t="s">
        <v>8165</v>
      </c>
      <c r="O5234" s="4">
        <f>INDEX(products[Cost_per_box], MATCH(shipments9[[#This Row],[PID]], products[PID], 0))</f>
        <v>6.31</v>
      </c>
      <c r="P5234" s="4">
        <f>shipments9[[#This Row],[Boxes]]*shipments9[[#This Row],[Cost Per Box]]</f>
        <v>258.70999999999998</v>
      </c>
      <c r="Q5234" s="4">
        <f>shipments9[[#This Row],[Amount]] -shipments9[[#This Row],[total cost]]</f>
        <v>753.79</v>
      </c>
      <c r="R5234" s="4" t="str">
        <f>IF(shipments9[[#This Row],[Gross Profit]]&lt;0,"Loss","Profit")</f>
        <v>Profit</v>
      </c>
      <c r="S5234" s="9">
        <f>shipments9[[#This Row],[Gross Profit]]/shipments9[[#This Row],[Amount]]</f>
        <v>0.7444839506172839</v>
      </c>
      <c r="T5234" s="11">
        <f>shipments9[[#This Row],[Amount]]/shipments9[[#This Row],[Boxes]]</f>
        <v>24.695121951219512</v>
      </c>
    </row>
    <row r="5235" spans="1:20" hidden="1" x14ac:dyDescent="0.25">
      <c r="A5235" t="s">
        <v>5427</v>
      </c>
      <c r="B5235" t="s">
        <v>39</v>
      </c>
      <c r="C5235" t="s">
        <v>153</v>
      </c>
      <c r="D5235" t="s">
        <v>26</v>
      </c>
      <c r="E5235" s="1">
        <v>45271</v>
      </c>
      <c r="F5235" s="1" t="str">
        <f>TEXT(shipments9[[#This Row],[Shipdate]],"ddd")</f>
        <v>Mon</v>
      </c>
      <c r="G5235" s="1" t="str">
        <f>IF(OR(shipments9[[#This Row],[Day Name]]="Sat",shipments9[[#This Row],[Day Name]]="Sun"),"Weekend","Weekday")</f>
        <v>Weekday</v>
      </c>
      <c r="H5235">
        <v>13036.5</v>
      </c>
      <c r="I5235">
        <v>815</v>
      </c>
      <c r="J5235" t="s">
        <v>172</v>
      </c>
      <c r="K5235" t="s">
        <v>8151</v>
      </c>
      <c r="L5235" t="s">
        <v>8152</v>
      </c>
      <c r="M5235">
        <v>12</v>
      </c>
      <c r="N5235" t="s">
        <v>8166</v>
      </c>
      <c r="O5235" s="4">
        <f>INDEX(products[Cost_per_box], MATCH(shipments9[[#This Row],[PID]], products[PID], 0))</f>
        <v>9.57</v>
      </c>
      <c r="P5235" s="4">
        <f>shipments9[[#This Row],[Boxes]]*shipments9[[#This Row],[Cost Per Box]]</f>
        <v>7799.55</v>
      </c>
      <c r="Q5235" s="4">
        <f>shipments9[[#This Row],[Amount]] -shipments9[[#This Row],[total cost]]</f>
        <v>5236.95</v>
      </c>
      <c r="R5235" s="4" t="str">
        <f>IF(shipments9[[#This Row],[Gross Profit]]&lt;0,"Loss","Profit")</f>
        <v>Profit</v>
      </c>
      <c r="S5235" s="9">
        <f>shipments9[[#This Row],[Gross Profit]]/shipments9[[#This Row],[Amount]]</f>
        <v>0.40171441721320905</v>
      </c>
      <c r="T5235" s="11">
        <f>shipments9[[#This Row],[Amount]]/shipments9[[#This Row],[Boxes]]</f>
        <v>15.995705521472393</v>
      </c>
    </row>
    <row r="5236" spans="1:20" hidden="1" x14ac:dyDescent="0.25">
      <c r="A5236" t="s">
        <v>5428</v>
      </c>
      <c r="B5236" t="s">
        <v>39</v>
      </c>
      <c r="C5236" t="s">
        <v>161</v>
      </c>
      <c r="D5236" t="s">
        <v>26</v>
      </c>
      <c r="E5236" s="1">
        <v>45467</v>
      </c>
      <c r="F5236" s="1" t="str">
        <f>TEXT(shipments9[[#This Row],[Shipdate]],"ddd")</f>
        <v>Mon</v>
      </c>
      <c r="G5236" s="1" t="str">
        <f>IF(OR(shipments9[[#This Row],[Day Name]]="Sat",shipments9[[#This Row],[Day Name]]="Sun"),"Weekend","Weekday")</f>
        <v>Weekday</v>
      </c>
      <c r="H5236">
        <v>12604.5</v>
      </c>
      <c r="I5236">
        <v>1261</v>
      </c>
      <c r="J5236" t="s">
        <v>172</v>
      </c>
      <c r="K5236" t="s">
        <v>8155</v>
      </c>
      <c r="L5236" t="s">
        <v>8154</v>
      </c>
      <c r="M5236">
        <v>6</v>
      </c>
      <c r="N5236" t="s">
        <v>8159</v>
      </c>
      <c r="O5236" s="4">
        <f>INDEX(products[Cost_per_box], MATCH(shipments9[[#This Row],[PID]], products[PID], 0))</f>
        <v>2.76</v>
      </c>
      <c r="P5236" s="4">
        <f>shipments9[[#This Row],[Boxes]]*shipments9[[#This Row],[Cost Per Box]]</f>
        <v>3480.3599999999997</v>
      </c>
      <c r="Q5236" s="4">
        <f>shipments9[[#This Row],[Amount]] -shipments9[[#This Row],[total cost]]</f>
        <v>9124.14</v>
      </c>
      <c r="R5236" s="4" t="str">
        <f>IF(shipments9[[#This Row],[Gross Profit]]&lt;0,"Loss","Profit")</f>
        <v>Profit</v>
      </c>
      <c r="S5236" s="9">
        <f>shipments9[[#This Row],[Gross Profit]]/shipments9[[#This Row],[Amount]]</f>
        <v>0.72387956682137322</v>
      </c>
      <c r="T5236" s="11">
        <f>shipments9[[#This Row],[Amount]]/shipments9[[#This Row],[Boxes]]</f>
        <v>9.9956383822363204</v>
      </c>
    </row>
    <row r="5237" spans="1:20" hidden="1" x14ac:dyDescent="0.25">
      <c r="A5237" t="s">
        <v>5429</v>
      </c>
      <c r="B5237" t="s">
        <v>39</v>
      </c>
      <c r="C5237" t="s">
        <v>165</v>
      </c>
      <c r="D5237" t="s">
        <v>26</v>
      </c>
      <c r="E5237" s="1">
        <v>45254</v>
      </c>
      <c r="F5237" s="1" t="str">
        <f>TEXT(shipments9[[#This Row],[Shipdate]],"ddd")</f>
        <v>Fri</v>
      </c>
      <c r="G5237" s="1" t="str">
        <f>IF(OR(shipments9[[#This Row],[Day Name]]="Sat",shipments9[[#This Row],[Day Name]]="Sun"),"Weekend","Weekday")</f>
        <v>Weekday</v>
      </c>
      <c r="H5237">
        <v>9742.5</v>
      </c>
      <c r="I5237">
        <v>488</v>
      </c>
      <c r="J5237" t="s">
        <v>172</v>
      </c>
      <c r="K5237" t="s">
        <v>8151</v>
      </c>
      <c r="L5237" t="s">
        <v>8152</v>
      </c>
      <c r="M5237">
        <v>11</v>
      </c>
      <c r="N5237" t="s">
        <v>8165</v>
      </c>
      <c r="O5237" s="4">
        <f>INDEX(products[Cost_per_box], MATCH(shipments9[[#This Row],[PID]], products[PID], 0))</f>
        <v>2.65</v>
      </c>
      <c r="P5237" s="4">
        <f>shipments9[[#This Row],[Boxes]]*shipments9[[#This Row],[Cost Per Box]]</f>
        <v>1293.2</v>
      </c>
      <c r="Q5237" s="4">
        <f>shipments9[[#This Row],[Amount]] -shipments9[[#This Row],[total cost]]</f>
        <v>8449.2999999999993</v>
      </c>
      <c r="R5237" s="4" t="str">
        <f>IF(shipments9[[#This Row],[Gross Profit]]&lt;0,"Loss","Profit")</f>
        <v>Profit</v>
      </c>
      <c r="S5237" s="9">
        <f>shipments9[[#This Row],[Gross Profit]]/shipments9[[#This Row],[Amount]]</f>
        <v>0.86726199640749291</v>
      </c>
      <c r="T5237" s="11">
        <f>shipments9[[#This Row],[Amount]]/shipments9[[#This Row],[Boxes]]</f>
        <v>19.964139344262296</v>
      </c>
    </row>
    <row r="5238" spans="1:20" hidden="1" x14ac:dyDescent="0.25">
      <c r="A5238" t="s">
        <v>5430</v>
      </c>
      <c r="B5238" t="s">
        <v>39</v>
      </c>
      <c r="C5238" t="s">
        <v>121</v>
      </c>
      <c r="D5238" t="s">
        <v>26</v>
      </c>
      <c r="E5238" s="1">
        <v>45062</v>
      </c>
      <c r="F5238" s="1" t="str">
        <f>TEXT(shipments9[[#This Row],[Shipdate]],"ddd")</f>
        <v>Tue</v>
      </c>
      <c r="G5238" s="1" t="str">
        <f>IF(OR(shipments9[[#This Row],[Day Name]]="Sat",shipments9[[#This Row],[Day Name]]="Sun"),"Weekend","Weekday")</f>
        <v>Weekday</v>
      </c>
      <c r="H5238">
        <v>4608</v>
      </c>
      <c r="I5238">
        <v>288</v>
      </c>
      <c r="J5238" t="s">
        <v>172</v>
      </c>
      <c r="K5238" t="s">
        <v>8151</v>
      </c>
      <c r="L5238" t="s">
        <v>8154</v>
      </c>
      <c r="M5238">
        <v>5</v>
      </c>
      <c r="N5238" t="s">
        <v>201</v>
      </c>
      <c r="O5238" s="4">
        <f>INDEX(products[Cost_per_box], MATCH(shipments9[[#This Row],[PID]], products[PID], 0))</f>
        <v>5.26</v>
      </c>
      <c r="P5238" s="4">
        <f>shipments9[[#This Row],[Boxes]]*shipments9[[#This Row],[Cost Per Box]]</f>
        <v>1514.8799999999999</v>
      </c>
      <c r="Q5238" s="4">
        <f>shipments9[[#This Row],[Amount]] -shipments9[[#This Row],[total cost]]</f>
        <v>3093.12</v>
      </c>
      <c r="R5238" s="4" t="str">
        <f>IF(shipments9[[#This Row],[Gross Profit]]&lt;0,"Loss","Profit")</f>
        <v>Profit</v>
      </c>
      <c r="S5238" s="9">
        <f>shipments9[[#This Row],[Gross Profit]]/shipments9[[#This Row],[Amount]]</f>
        <v>0.67125000000000001</v>
      </c>
      <c r="T5238" s="11">
        <f>shipments9[[#This Row],[Amount]]/shipments9[[#This Row],[Boxes]]</f>
        <v>16</v>
      </c>
    </row>
    <row r="5239" spans="1:20" hidden="1" x14ac:dyDescent="0.25">
      <c r="A5239" t="s">
        <v>5431</v>
      </c>
      <c r="B5239" t="s">
        <v>39</v>
      </c>
      <c r="C5239" t="s">
        <v>121</v>
      </c>
      <c r="D5239" t="s">
        <v>26</v>
      </c>
      <c r="E5239" s="1">
        <v>45082</v>
      </c>
      <c r="F5239" s="1" t="str">
        <f>TEXT(shipments9[[#This Row],[Shipdate]],"ddd")</f>
        <v>Mon</v>
      </c>
      <c r="G5239" s="1" t="str">
        <f>IF(OR(shipments9[[#This Row],[Day Name]]="Sat",shipments9[[#This Row],[Day Name]]="Sun"),"Weekend","Weekday")</f>
        <v>Weekday</v>
      </c>
      <c r="H5239">
        <v>1338.75</v>
      </c>
      <c r="I5239">
        <v>84</v>
      </c>
      <c r="J5239" t="s">
        <v>172</v>
      </c>
      <c r="K5239" t="s">
        <v>8151</v>
      </c>
      <c r="L5239" t="s">
        <v>8154</v>
      </c>
      <c r="M5239">
        <v>6</v>
      </c>
      <c r="N5239" t="s">
        <v>8159</v>
      </c>
      <c r="O5239" s="4">
        <f>INDEX(products[Cost_per_box], MATCH(shipments9[[#This Row],[PID]], products[PID], 0))</f>
        <v>5.26</v>
      </c>
      <c r="P5239" s="4">
        <f>shipments9[[#This Row],[Boxes]]*shipments9[[#This Row],[Cost Per Box]]</f>
        <v>441.84</v>
      </c>
      <c r="Q5239" s="4">
        <f>shipments9[[#This Row],[Amount]] -shipments9[[#This Row],[total cost]]</f>
        <v>896.91000000000008</v>
      </c>
      <c r="R5239" s="4" t="str">
        <f>IF(shipments9[[#This Row],[Gross Profit]]&lt;0,"Loss","Profit")</f>
        <v>Profit</v>
      </c>
      <c r="S5239" s="9">
        <f>shipments9[[#This Row],[Gross Profit]]/shipments9[[#This Row],[Amount]]</f>
        <v>0.66996078431372552</v>
      </c>
      <c r="T5239" s="11">
        <f>shipments9[[#This Row],[Amount]]/shipments9[[#This Row],[Boxes]]</f>
        <v>15.9375</v>
      </c>
    </row>
    <row r="5240" spans="1:20" hidden="1" x14ac:dyDescent="0.25">
      <c r="A5240" t="s">
        <v>5432</v>
      </c>
      <c r="B5240" t="s">
        <v>39</v>
      </c>
      <c r="C5240" t="s">
        <v>121</v>
      </c>
      <c r="D5240" t="s">
        <v>26</v>
      </c>
      <c r="E5240" s="1">
        <v>45273</v>
      </c>
      <c r="F5240" s="1" t="str">
        <f>TEXT(shipments9[[#This Row],[Shipdate]],"ddd")</f>
        <v>Wed</v>
      </c>
      <c r="G5240" s="1" t="str">
        <f>IF(OR(shipments9[[#This Row],[Day Name]]="Sat",shipments9[[#This Row],[Day Name]]="Sun"),"Weekend","Weekday")</f>
        <v>Weekday</v>
      </c>
      <c r="H5240">
        <v>6293.25</v>
      </c>
      <c r="I5240">
        <v>394</v>
      </c>
      <c r="J5240" t="s">
        <v>172</v>
      </c>
      <c r="K5240" t="s">
        <v>8151</v>
      </c>
      <c r="L5240" t="s">
        <v>8152</v>
      </c>
      <c r="M5240">
        <v>12</v>
      </c>
      <c r="N5240" t="s">
        <v>8166</v>
      </c>
      <c r="O5240" s="4">
        <f>INDEX(products[Cost_per_box], MATCH(shipments9[[#This Row],[PID]], products[PID], 0))</f>
        <v>5.26</v>
      </c>
      <c r="P5240" s="4">
        <f>shipments9[[#This Row],[Boxes]]*shipments9[[#This Row],[Cost Per Box]]</f>
        <v>2072.44</v>
      </c>
      <c r="Q5240" s="4">
        <f>shipments9[[#This Row],[Amount]] -shipments9[[#This Row],[total cost]]</f>
        <v>4220.8099999999995</v>
      </c>
      <c r="R5240" s="4" t="str">
        <f>IF(shipments9[[#This Row],[Gross Profit]]&lt;0,"Loss","Profit")</f>
        <v>Profit</v>
      </c>
      <c r="S5240" s="9">
        <f>shipments9[[#This Row],[Gross Profit]]/shipments9[[#This Row],[Amount]]</f>
        <v>0.67068843602272266</v>
      </c>
      <c r="T5240" s="11">
        <f>shipments9[[#This Row],[Amount]]/shipments9[[#This Row],[Boxes]]</f>
        <v>15.972715736040609</v>
      </c>
    </row>
    <row r="5241" spans="1:20" hidden="1" x14ac:dyDescent="0.25">
      <c r="A5241" t="s">
        <v>5433</v>
      </c>
      <c r="B5241" t="s">
        <v>39</v>
      </c>
      <c r="C5241" t="s">
        <v>135</v>
      </c>
      <c r="D5241" t="s">
        <v>26</v>
      </c>
      <c r="E5241" s="1">
        <v>44967</v>
      </c>
      <c r="F5241" s="1" t="str">
        <f>TEXT(shipments9[[#This Row],[Shipdate]],"ddd")</f>
        <v>Fri</v>
      </c>
      <c r="G5241" s="1" t="str">
        <f>IF(OR(shipments9[[#This Row],[Day Name]]="Sat",shipments9[[#This Row],[Day Name]]="Sun"),"Weekend","Weekday")</f>
        <v>Weekday</v>
      </c>
      <c r="H5241">
        <v>5616</v>
      </c>
      <c r="I5241">
        <v>208</v>
      </c>
      <c r="J5241" t="s">
        <v>172</v>
      </c>
      <c r="K5241" t="s">
        <v>8151</v>
      </c>
      <c r="L5241" t="s">
        <v>8156</v>
      </c>
      <c r="M5241">
        <v>2</v>
      </c>
      <c r="N5241" t="s">
        <v>8157</v>
      </c>
      <c r="O5241" s="4">
        <f>INDEX(products[Cost_per_box], MATCH(shipments9[[#This Row],[PID]], products[PID], 0))</f>
        <v>9.94</v>
      </c>
      <c r="P5241" s="4">
        <f>shipments9[[#This Row],[Boxes]]*shipments9[[#This Row],[Cost Per Box]]</f>
        <v>2067.52</v>
      </c>
      <c r="Q5241" s="4">
        <f>shipments9[[#This Row],[Amount]] -shipments9[[#This Row],[total cost]]</f>
        <v>3548.48</v>
      </c>
      <c r="R5241" s="4" t="str">
        <f>IF(shipments9[[#This Row],[Gross Profit]]&lt;0,"Loss","Profit")</f>
        <v>Profit</v>
      </c>
      <c r="S5241" s="9">
        <f>shipments9[[#This Row],[Gross Profit]]/shipments9[[#This Row],[Amount]]</f>
        <v>0.63185185185185189</v>
      </c>
      <c r="T5241" s="11">
        <f>shipments9[[#This Row],[Amount]]/shipments9[[#This Row],[Boxes]]</f>
        <v>27</v>
      </c>
    </row>
    <row r="5242" spans="1:20" hidden="1" x14ac:dyDescent="0.25">
      <c r="A5242" t="s">
        <v>5434</v>
      </c>
      <c r="B5242" t="s">
        <v>39</v>
      </c>
      <c r="C5242" t="s">
        <v>141</v>
      </c>
      <c r="D5242" t="s">
        <v>26</v>
      </c>
      <c r="E5242" s="1">
        <v>44980</v>
      </c>
      <c r="F5242" s="1" t="str">
        <f>TEXT(shipments9[[#This Row],[Shipdate]],"ddd")</f>
        <v>Thu</v>
      </c>
      <c r="G5242" s="1" t="str">
        <f>IF(OR(shipments9[[#This Row],[Day Name]]="Sat",shipments9[[#This Row],[Day Name]]="Sun"),"Weekend","Weekday")</f>
        <v>Weekday</v>
      </c>
      <c r="H5242">
        <v>7944.75</v>
      </c>
      <c r="I5242">
        <v>530</v>
      </c>
      <c r="J5242" t="s">
        <v>172</v>
      </c>
      <c r="K5242" t="s">
        <v>8151</v>
      </c>
      <c r="L5242" t="s">
        <v>8156</v>
      </c>
      <c r="M5242">
        <v>2</v>
      </c>
      <c r="N5242" t="s">
        <v>8157</v>
      </c>
      <c r="O5242" s="4">
        <f>INDEX(products[Cost_per_box], MATCH(shipments9[[#This Row],[PID]], products[PID], 0))</f>
        <v>8.2200000000000006</v>
      </c>
      <c r="P5242" s="4">
        <f>shipments9[[#This Row],[Boxes]]*shipments9[[#This Row],[Cost Per Box]]</f>
        <v>4356.6000000000004</v>
      </c>
      <c r="Q5242" s="4">
        <f>shipments9[[#This Row],[Amount]] -shipments9[[#This Row],[total cost]]</f>
        <v>3588.1499999999996</v>
      </c>
      <c r="R5242" s="4" t="str">
        <f>IF(shipments9[[#This Row],[Gross Profit]]&lt;0,"Loss","Profit")</f>
        <v>Profit</v>
      </c>
      <c r="S5242" s="9">
        <f>shipments9[[#This Row],[Gross Profit]]/shipments9[[#This Row],[Amount]]</f>
        <v>0.45163787406778055</v>
      </c>
      <c r="T5242" s="11">
        <f>shipments9[[#This Row],[Amount]]/shipments9[[#This Row],[Boxes]]</f>
        <v>14.990094339622642</v>
      </c>
    </row>
    <row r="5243" spans="1:20" hidden="1" x14ac:dyDescent="0.25">
      <c r="A5243" t="s">
        <v>5435</v>
      </c>
      <c r="B5243" t="s">
        <v>39</v>
      </c>
      <c r="C5243" t="s">
        <v>141</v>
      </c>
      <c r="D5243" t="s">
        <v>26</v>
      </c>
      <c r="E5243" s="1">
        <v>45467</v>
      </c>
      <c r="F5243" s="1" t="str">
        <f>TEXT(shipments9[[#This Row],[Shipdate]],"ddd")</f>
        <v>Mon</v>
      </c>
      <c r="G5243" s="1" t="str">
        <f>IF(OR(shipments9[[#This Row],[Day Name]]="Sat",shipments9[[#This Row],[Day Name]]="Sun"),"Weekend","Weekday")</f>
        <v>Weekday</v>
      </c>
      <c r="H5243">
        <v>3577.5</v>
      </c>
      <c r="I5243">
        <v>276</v>
      </c>
      <c r="J5243" t="s">
        <v>172</v>
      </c>
      <c r="K5243" t="s">
        <v>8155</v>
      </c>
      <c r="L5243" t="s">
        <v>8154</v>
      </c>
      <c r="M5243">
        <v>6</v>
      </c>
      <c r="N5243" t="s">
        <v>8159</v>
      </c>
      <c r="O5243" s="4">
        <f>INDEX(products[Cost_per_box], MATCH(shipments9[[#This Row],[PID]], products[PID], 0))</f>
        <v>8.2200000000000006</v>
      </c>
      <c r="P5243" s="4">
        <f>shipments9[[#This Row],[Boxes]]*shipments9[[#This Row],[Cost Per Box]]</f>
        <v>2268.7200000000003</v>
      </c>
      <c r="Q5243" s="4">
        <f>shipments9[[#This Row],[Amount]] -shipments9[[#This Row],[total cost]]</f>
        <v>1308.7799999999997</v>
      </c>
      <c r="R5243" s="4" t="str">
        <f>IF(shipments9[[#This Row],[Gross Profit]]&lt;0,"Loss","Profit")</f>
        <v>Profit</v>
      </c>
      <c r="S5243" s="9">
        <f>shipments9[[#This Row],[Gross Profit]]/shipments9[[#This Row],[Amount]]</f>
        <v>0.3658364779874213</v>
      </c>
      <c r="T5243" s="11">
        <f>shipments9[[#This Row],[Amount]]/shipments9[[#This Row],[Boxes]]</f>
        <v>12.961956521739131</v>
      </c>
    </row>
    <row r="5244" spans="1:20" hidden="1" x14ac:dyDescent="0.25">
      <c r="A5244" t="s">
        <v>5436</v>
      </c>
      <c r="B5244" t="s">
        <v>39</v>
      </c>
      <c r="C5244" t="s">
        <v>145</v>
      </c>
      <c r="D5244" t="s">
        <v>26</v>
      </c>
      <c r="E5244" s="1">
        <v>45266</v>
      </c>
      <c r="F5244" s="1" t="str">
        <f>TEXT(shipments9[[#This Row],[Shipdate]],"ddd")</f>
        <v>Wed</v>
      </c>
      <c r="G5244" s="1" t="str">
        <f>IF(OR(shipments9[[#This Row],[Day Name]]="Sat",shipments9[[#This Row],[Day Name]]="Sun"),"Weekend","Weekday")</f>
        <v>Weekday</v>
      </c>
      <c r="H5244">
        <v>1577.25</v>
      </c>
      <c r="I5244">
        <v>122</v>
      </c>
      <c r="J5244" t="s">
        <v>172</v>
      </c>
      <c r="K5244" t="s">
        <v>8151</v>
      </c>
      <c r="L5244" t="s">
        <v>8152</v>
      </c>
      <c r="M5244">
        <v>12</v>
      </c>
      <c r="N5244" t="s">
        <v>8166</v>
      </c>
      <c r="O5244" s="4">
        <f>INDEX(products[Cost_per_box], MATCH(shipments9[[#This Row],[PID]], products[PID], 0))</f>
        <v>4.74</v>
      </c>
      <c r="P5244" s="4">
        <f>shipments9[[#This Row],[Boxes]]*shipments9[[#This Row],[Cost Per Box]]</f>
        <v>578.28</v>
      </c>
      <c r="Q5244" s="4">
        <f>shipments9[[#This Row],[Amount]] -shipments9[[#This Row],[total cost]]</f>
        <v>998.97</v>
      </c>
      <c r="R5244" s="4" t="str">
        <f>IF(shipments9[[#This Row],[Gross Profit]]&lt;0,"Loss","Profit")</f>
        <v>Profit</v>
      </c>
      <c r="S5244" s="9">
        <f>shipments9[[#This Row],[Gross Profit]]/shipments9[[#This Row],[Amount]]</f>
        <v>0.63336186400380412</v>
      </c>
      <c r="T5244" s="11">
        <f>shipments9[[#This Row],[Amount]]/shipments9[[#This Row],[Boxes]]</f>
        <v>12.928278688524591</v>
      </c>
    </row>
    <row r="5245" spans="1:20" x14ac:dyDescent="0.25">
      <c r="A5245" t="s">
        <v>5437</v>
      </c>
      <c r="B5245" t="s">
        <v>39</v>
      </c>
      <c r="C5245" t="s">
        <v>147</v>
      </c>
      <c r="D5245" t="s">
        <v>26</v>
      </c>
      <c r="E5245" s="1">
        <v>45386</v>
      </c>
      <c r="F5245" s="1" t="str">
        <f>TEXT(shipments9[[#This Row],[Shipdate]],"ddd")</f>
        <v>Thu</v>
      </c>
      <c r="G5245" s="1" t="str">
        <f>IF(OR(shipments9[[#This Row],[Day Name]]="Sat",shipments9[[#This Row],[Day Name]]="Sun"),"Weekend","Weekday")</f>
        <v>Weekday</v>
      </c>
      <c r="H5245">
        <v>1057.5</v>
      </c>
      <c r="I5245">
        <v>118</v>
      </c>
      <c r="J5245" t="s">
        <v>172</v>
      </c>
      <c r="K5245" t="s">
        <v>8155</v>
      </c>
      <c r="L5245" t="s">
        <v>8154</v>
      </c>
      <c r="M5245">
        <v>4</v>
      </c>
      <c r="N5245" t="s">
        <v>8158</v>
      </c>
      <c r="O5245" s="4">
        <f>INDEX(products[Cost_per_box], MATCH(shipments9[[#This Row],[PID]], products[PID], 0))</f>
        <v>10.51</v>
      </c>
      <c r="P5245" s="4">
        <f>shipments9[[#This Row],[Boxes]]*shipments9[[#This Row],[Cost Per Box]]</f>
        <v>1240.18</v>
      </c>
      <c r="Q5245" s="4">
        <f>shipments9[[#This Row],[Amount]] -shipments9[[#This Row],[total cost]]</f>
        <v>-182.68000000000006</v>
      </c>
      <c r="R5245" s="4" t="str">
        <f>IF(shipments9[[#This Row],[Gross Profit]]&lt;0,"Loss","Profit")</f>
        <v>Loss</v>
      </c>
      <c r="S5245" s="9">
        <f>shipments9[[#This Row],[Gross Profit]]/shipments9[[#This Row],[Amount]]</f>
        <v>-0.17274704491725773</v>
      </c>
      <c r="T5245" s="11">
        <f>shipments9[[#This Row],[Amount]]/shipments9[[#This Row],[Boxes]]</f>
        <v>8.9618644067796609</v>
      </c>
    </row>
    <row r="5246" spans="1:20" hidden="1" x14ac:dyDescent="0.25">
      <c r="A5246" t="s">
        <v>5438</v>
      </c>
      <c r="B5246" t="s">
        <v>39</v>
      </c>
      <c r="C5246" t="s">
        <v>157</v>
      </c>
      <c r="D5246" t="s">
        <v>26</v>
      </c>
      <c r="E5246" s="1">
        <v>45380</v>
      </c>
      <c r="F5246" s="1" t="str">
        <f>TEXT(shipments9[[#This Row],[Shipdate]],"ddd")</f>
        <v>Fri</v>
      </c>
      <c r="G5246" s="1" t="str">
        <f>IF(OR(shipments9[[#This Row],[Day Name]]="Sat",shipments9[[#This Row],[Day Name]]="Sun"),"Weekend","Weekday")</f>
        <v>Weekday</v>
      </c>
      <c r="H5246">
        <v>15174</v>
      </c>
      <c r="I5246">
        <v>1518</v>
      </c>
      <c r="J5246" t="s">
        <v>172</v>
      </c>
      <c r="K5246" t="s">
        <v>8155</v>
      </c>
      <c r="L5246" t="s">
        <v>8156</v>
      </c>
      <c r="M5246">
        <v>3</v>
      </c>
      <c r="N5246" t="s">
        <v>8164</v>
      </c>
      <c r="O5246" s="4">
        <f>INDEX(products[Cost_per_box], MATCH(shipments9[[#This Row],[PID]], products[PID], 0))</f>
        <v>6.8</v>
      </c>
      <c r="P5246" s="4">
        <f>shipments9[[#This Row],[Boxes]]*shipments9[[#This Row],[Cost Per Box]]</f>
        <v>10322.4</v>
      </c>
      <c r="Q5246" s="4">
        <f>shipments9[[#This Row],[Amount]] -shipments9[[#This Row],[total cost]]</f>
        <v>4851.6000000000004</v>
      </c>
      <c r="R5246" s="4" t="str">
        <f>IF(shipments9[[#This Row],[Gross Profit]]&lt;0,"Loss","Profit")</f>
        <v>Profit</v>
      </c>
      <c r="S5246" s="9">
        <f>shipments9[[#This Row],[Gross Profit]]/shipments9[[#This Row],[Amount]]</f>
        <v>0.31973111901937529</v>
      </c>
      <c r="T5246" s="11">
        <f>shipments9[[#This Row],[Amount]]/shipments9[[#This Row],[Boxes]]</f>
        <v>9.9960474308300391</v>
      </c>
    </row>
    <row r="5247" spans="1:20" hidden="1" x14ac:dyDescent="0.25">
      <c r="A5247" t="s">
        <v>5439</v>
      </c>
      <c r="B5247" t="s">
        <v>39</v>
      </c>
      <c r="C5247" t="s">
        <v>159</v>
      </c>
      <c r="D5247" t="s">
        <v>26</v>
      </c>
      <c r="E5247" s="1">
        <v>45267</v>
      </c>
      <c r="F5247" s="1" t="str">
        <f>TEXT(shipments9[[#This Row],[Shipdate]],"ddd")</f>
        <v>Thu</v>
      </c>
      <c r="G5247" s="1" t="str">
        <f>IF(OR(shipments9[[#This Row],[Day Name]]="Sat",shipments9[[#This Row],[Day Name]]="Sun"),"Weekend","Weekday")</f>
        <v>Weekday</v>
      </c>
      <c r="H5247">
        <v>2193.75</v>
      </c>
      <c r="I5247">
        <v>88</v>
      </c>
      <c r="J5247" t="s">
        <v>172</v>
      </c>
      <c r="K5247" t="s">
        <v>8151</v>
      </c>
      <c r="L5247" t="s">
        <v>8152</v>
      </c>
      <c r="M5247">
        <v>12</v>
      </c>
      <c r="N5247" t="s">
        <v>8166</v>
      </c>
      <c r="O5247" s="4">
        <f>INDEX(products[Cost_per_box], MATCH(shipments9[[#This Row],[PID]], products[PID], 0))</f>
        <v>5.04</v>
      </c>
      <c r="P5247" s="4">
        <f>shipments9[[#This Row],[Boxes]]*shipments9[[#This Row],[Cost Per Box]]</f>
        <v>443.52</v>
      </c>
      <c r="Q5247" s="4">
        <f>shipments9[[#This Row],[Amount]] -shipments9[[#This Row],[total cost]]</f>
        <v>1750.23</v>
      </c>
      <c r="R5247" s="4" t="str">
        <f>IF(shipments9[[#This Row],[Gross Profit]]&lt;0,"Loss","Profit")</f>
        <v>Profit</v>
      </c>
      <c r="S5247" s="9">
        <f>shipments9[[#This Row],[Gross Profit]]/shipments9[[#This Row],[Amount]]</f>
        <v>0.79782564102564102</v>
      </c>
      <c r="T5247" s="11">
        <f>shipments9[[#This Row],[Amount]]/shipments9[[#This Row],[Boxes]]</f>
        <v>24.928977272727273</v>
      </c>
    </row>
    <row r="5248" spans="1:20" hidden="1" x14ac:dyDescent="0.25">
      <c r="A5248" t="s">
        <v>5440</v>
      </c>
      <c r="B5248" t="s">
        <v>39</v>
      </c>
      <c r="C5248" t="s">
        <v>165</v>
      </c>
      <c r="D5248" t="s">
        <v>26</v>
      </c>
      <c r="E5248" s="1">
        <v>45232</v>
      </c>
      <c r="F5248" s="1" t="str">
        <f>TEXT(shipments9[[#This Row],[Shipdate]],"ddd")</f>
        <v>Thu</v>
      </c>
      <c r="G5248" s="1" t="str">
        <f>IF(OR(shipments9[[#This Row],[Day Name]]="Sat",shipments9[[#This Row],[Day Name]]="Sun"),"Weekend","Weekday")</f>
        <v>Weekday</v>
      </c>
      <c r="H5248">
        <v>4491</v>
      </c>
      <c r="I5248">
        <v>214</v>
      </c>
      <c r="J5248" t="s">
        <v>172</v>
      </c>
      <c r="K5248" t="s">
        <v>8151</v>
      </c>
      <c r="L5248" t="s">
        <v>8152</v>
      </c>
      <c r="M5248">
        <v>11</v>
      </c>
      <c r="N5248" t="s">
        <v>8165</v>
      </c>
      <c r="O5248" s="4">
        <f>INDEX(products[Cost_per_box], MATCH(shipments9[[#This Row],[PID]], products[PID], 0))</f>
        <v>2.65</v>
      </c>
      <c r="P5248" s="4">
        <f>shipments9[[#This Row],[Boxes]]*shipments9[[#This Row],[Cost Per Box]]</f>
        <v>567.1</v>
      </c>
      <c r="Q5248" s="4">
        <f>shipments9[[#This Row],[Amount]] -shipments9[[#This Row],[total cost]]</f>
        <v>3923.9</v>
      </c>
      <c r="R5248" s="4" t="str">
        <f>IF(shipments9[[#This Row],[Gross Profit]]&lt;0,"Loss","Profit")</f>
        <v>Profit</v>
      </c>
      <c r="S5248" s="9">
        <f>shipments9[[#This Row],[Gross Profit]]/shipments9[[#This Row],[Amount]]</f>
        <v>0.87372522823424625</v>
      </c>
      <c r="T5248" s="11">
        <f>shipments9[[#This Row],[Amount]]/shipments9[[#This Row],[Boxes]]</f>
        <v>20.985981308411215</v>
      </c>
    </row>
    <row r="5249" spans="1:20" hidden="1" x14ac:dyDescent="0.25">
      <c r="A5249" t="s">
        <v>5441</v>
      </c>
      <c r="B5249" t="s">
        <v>39</v>
      </c>
      <c r="C5249" t="s">
        <v>137</v>
      </c>
      <c r="D5249" t="s">
        <v>26</v>
      </c>
      <c r="E5249" s="1">
        <v>45064</v>
      </c>
      <c r="F5249" s="1" t="str">
        <f>TEXT(shipments9[[#This Row],[Shipdate]],"ddd")</f>
        <v>Thu</v>
      </c>
      <c r="G5249" s="1" t="str">
        <f>IF(OR(shipments9[[#This Row],[Day Name]]="Sat",shipments9[[#This Row],[Day Name]]="Sun"),"Weekend","Weekday")</f>
        <v>Weekday</v>
      </c>
      <c r="H5249">
        <v>4707</v>
      </c>
      <c r="I5249">
        <v>225</v>
      </c>
      <c r="J5249" t="s">
        <v>172</v>
      </c>
      <c r="K5249" t="s">
        <v>8151</v>
      </c>
      <c r="L5249" t="s">
        <v>8154</v>
      </c>
      <c r="M5249">
        <v>5</v>
      </c>
      <c r="N5249" t="s">
        <v>201</v>
      </c>
      <c r="O5249" s="4">
        <f>INDEX(products[Cost_per_box], MATCH(shipments9[[#This Row],[PID]], products[PID], 0))</f>
        <v>7.73</v>
      </c>
      <c r="P5249" s="4">
        <f>shipments9[[#This Row],[Boxes]]*shipments9[[#This Row],[Cost Per Box]]</f>
        <v>1739.25</v>
      </c>
      <c r="Q5249" s="4">
        <f>shipments9[[#This Row],[Amount]] -shipments9[[#This Row],[total cost]]</f>
        <v>2967.75</v>
      </c>
      <c r="R5249" s="4" t="str">
        <f>IF(shipments9[[#This Row],[Gross Profit]]&lt;0,"Loss","Profit")</f>
        <v>Profit</v>
      </c>
      <c r="S5249" s="9">
        <f>shipments9[[#This Row],[Gross Profit]]/shipments9[[#This Row],[Amount]]</f>
        <v>0.6304971319311663</v>
      </c>
      <c r="T5249" s="11">
        <f>shipments9[[#This Row],[Amount]]/shipments9[[#This Row],[Boxes]]</f>
        <v>20.92</v>
      </c>
    </row>
    <row r="5250" spans="1:20" hidden="1" x14ac:dyDescent="0.25">
      <c r="A5250" t="s">
        <v>5442</v>
      </c>
      <c r="B5250" t="s">
        <v>39</v>
      </c>
      <c r="C5250" t="s">
        <v>149</v>
      </c>
      <c r="D5250" t="s">
        <v>26</v>
      </c>
      <c r="E5250" s="1">
        <v>45131</v>
      </c>
      <c r="F5250" s="1" t="str">
        <f>TEXT(shipments9[[#This Row],[Shipdate]],"ddd")</f>
        <v>Mon</v>
      </c>
      <c r="G5250" s="1" t="str">
        <f>IF(OR(shipments9[[#This Row],[Day Name]]="Sat",shipments9[[#This Row],[Day Name]]="Sun"),"Weekend","Weekday")</f>
        <v>Weekday</v>
      </c>
      <c r="H5250">
        <v>6583.5</v>
      </c>
      <c r="I5250">
        <v>471</v>
      </c>
      <c r="J5250" t="s">
        <v>172</v>
      </c>
      <c r="K5250" t="s">
        <v>8151</v>
      </c>
      <c r="L5250" t="s">
        <v>8160</v>
      </c>
      <c r="M5250">
        <v>7</v>
      </c>
      <c r="N5250" t="s">
        <v>8161</v>
      </c>
      <c r="O5250" s="4">
        <f>INDEX(products[Cost_per_box], MATCH(shipments9[[#This Row],[PID]], products[PID], 0))</f>
        <v>6.43</v>
      </c>
      <c r="P5250" s="4">
        <f>shipments9[[#This Row],[Boxes]]*shipments9[[#This Row],[Cost Per Box]]</f>
        <v>3028.5299999999997</v>
      </c>
      <c r="Q5250" s="4">
        <f>shipments9[[#This Row],[Amount]] -shipments9[[#This Row],[total cost]]</f>
        <v>3554.9700000000003</v>
      </c>
      <c r="R5250" s="4" t="str">
        <f>IF(shipments9[[#This Row],[Gross Profit]]&lt;0,"Loss","Profit")</f>
        <v>Profit</v>
      </c>
      <c r="S5250" s="9">
        <f>shipments9[[#This Row],[Gross Profit]]/shipments9[[#This Row],[Amount]]</f>
        <v>0.53998177261335156</v>
      </c>
      <c r="T5250" s="11">
        <f>shipments9[[#This Row],[Amount]]/shipments9[[#This Row],[Boxes]]</f>
        <v>13.977707006369426</v>
      </c>
    </row>
    <row r="5251" spans="1:20" hidden="1" x14ac:dyDescent="0.25">
      <c r="A5251" t="s">
        <v>5443</v>
      </c>
      <c r="B5251" t="s">
        <v>39</v>
      </c>
      <c r="C5251" t="s">
        <v>151</v>
      </c>
      <c r="D5251" t="s">
        <v>26</v>
      </c>
      <c r="E5251" s="1">
        <v>45135</v>
      </c>
      <c r="F5251" s="1" t="str">
        <f>TEXT(shipments9[[#This Row],[Shipdate]],"ddd")</f>
        <v>Fri</v>
      </c>
      <c r="G5251" s="1" t="str">
        <f>IF(OR(shipments9[[#This Row],[Day Name]]="Sat",shipments9[[#This Row],[Day Name]]="Sun"),"Weekend","Weekday")</f>
        <v>Weekday</v>
      </c>
      <c r="H5251">
        <v>4614.75</v>
      </c>
      <c r="I5251">
        <v>272</v>
      </c>
      <c r="J5251" t="s">
        <v>172</v>
      </c>
      <c r="K5251" t="s">
        <v>8151</v>
      </c>
      <c r="L5251" t="s">
        <v>8160</v>
      </c>
      <c r="M5251">
        <v>7</v>
      </c>
      <c r="N5251" t="s">
        <v>8161</v>
      </c>
      <c r="O5251" s="4">
        <f>INDEX(products[Cost_per_box], MATCH(shipments9[[#This Row],[PID]], products[PID], 0))</f>
        <v>12.41</v>
      </c>
      <c r="P5251" s="4">
        <f>shipments9[[#This Row],[Boxes]]*shipments9[[#This Row],[Cost Per Box]]</f>
        <v>3375.52</v>
      </c>
      <c r="Q5251" s="4">
        <f>shipments9[[#This Row],[Amount]] -shipments9[[#This Row],[total cost]]</f>
        <v>1239.23</v>
      </c>
      <c r="R5251" s="4" t="str">
        <f>IF(shipments9[[#This Row],[Gross Profit]]&lt;0,"Loss","Profit")</f>
        <v>Profit</v>
      </c>
      <c r="S5251" s="9">
        <f>shipments9[[#This Row],[Gross Profit]]/shipments9[[#This Row],[Amount]]</f>
        <v>0.26853675713743974</v>
      </c>
      <c r="T5251" s="11">
        <f>shipments9[[#This Row],[Amount]]/shipments9[[#This Row],[Boxes]]</f>
        <v>16.965992647058822</v>
      </c>
    </row>
    <row r="5252" spans="1:20" x14ac:dyDescent="0.25">
      <c r="A5252" t="s">
        <v>5444</v>
      </c>
      <c r="B5252" t="s">
        <v>39</v>
      </c>
      <c r="C5252" t="s">
        <v>155</v>
      </c>
      <c r="D5252" t="s">
        <v>26</v>
      </c>
      <c r="E5252" s="1">
        <v>44939</v>
      </c>
      <c r="F5252" s="1" t="str">
        <f>TEXT(shipments9[[#This Row],[Shipdate]],"ddd")</f>
        <v>Fri</v>
      </c>
      <c r="G5252" s="1" t="str">
        <f>IF(OR(shipments9[[#This Row],[Day Name]]="Sat",shipments9[[#This Row],[Day Name]]="Sun"),"Weekend","Weekday")</f>
        <v>Weekday</v>
      </c>
      <c r="H5252">
        <v>9522</v>
      </c>
      <c r="I5252">
        <v>1191</v>
      </c>
      <c r="J5252" t="s">
        <v>172</v>
      </c>
      <c r="K5252" t="s">
        <v>8151</v>
      </c>
      <c r="L5252" t="s">
        <v>8156</v>
      </c>
      <c r="M5252">
        <v>1</v>
      </c>
      <c r="N5252" t="s">
        <v>8163</v>
      </c>
      <c r="O5252" s="4">
        <f>INDEX(products[Cost_per_box], MATCH(shipments9[[#This Row],[PID]], products[PID], 0))</f>
        <v>8.43</v>
      </c>
      <c r="P5252" s="4">
        <f>shipments9[[#This Row],[Boxes]]*shipments9[[#This Row],[Cost Per Box]]</f>
        <v>10040.129999999999</v>
      </c>
      <c r="Q5252" s="4">
        <f>shipments9[[#This Row],[Amount]] -shipments9[[#This Row],[total cost]]</f>
        <v>-518.1299999999992</v>
      </c>
      <c r="R5252" s="4" t="str">
        <f>IF(shipments9[[#This Row],[Gross Profit]]&lt;0,"Loss","Profit")</f>
        <v>Loss</v>
      </c>
      <c r="S5252" s="9">
        <f>shipments9[[#This Row],[Gross Profit]]/shipments9[[#This Row],[Amount]]</f>
        <v>-5.4413988657844907E-2</v>
      </c>
      <c r="T5252" s="11">
        <f>shipments9[[#This Row],[Amount]]/shipments9[[#This Row],[Boxes]]</f>
        <v>7.9949622166246854</v>
      </c>
    </row>
    <row r="5253" spans="1:20" hidden="1" x14ac:dyDescent="0.25">
      <c r="A5253" t="s">
        <v>5445</v>
      </c>
      <c r="B5253" t="s">
        <v>39</v>
      </c>
      <c r="C5253" t="s">
        <v>121</v>
      </c>
      <c r="D5253" t="s">
        <v>26</v>
      </c>
      <c r="E5253" s="1">
        <v>45205</v>
      </c>
      <c r="F5253" s="1" t="str">
        <f>TEXT(shipments9[[#This Row],[Shipdate]],"ddd")</f>
        <v>Fri</v>
      </c>
      <c r="G5253" s="1" t="str">
        <f>IF(OR(shipments9[[#This Row],[Day Name]]="Sat",shipments9[[#This Row],[Day Name]]="Sun"),"Weekend","Weekday")</f>
        <v>Weekday</v>
      </c>
      <c r="H5253">
        <v>1197</v>
      </c>
      <c r="I5253">
        <v>100</v>
      </c>
      <c r="J5253" t="s">
        <v>172</v>
      </c>
      <c r="K5253" t="s">
        <v>8151</v>
      </c>
      <c r="L5253" t="s">
        <v>8152</v>
      </c>
      <c r="M5253">
        <v>10</v>
      </c>
      <c r="N5253" t="s">
        <v>8153</v>
      </c>
      <c r="O5253" s="4">
        <f>INDEX(products[Cost_per_box], MATCH(shipments9[[#This Row],[PID]], products[PID], 0))</f>
        <v>5.26</v>
      </c>
      <c r="P5253" s="4">
        <f>shipments9[[#This Row],[Boxes]]*shipments9[[#This Row],[Cost Per Box]]</f>
        <v>526</v>
      </c>
      <c r="Q5253" s="4">
        <f>shipments9[[#This Row],[Amount]] -shipments9[[#This Row],[total cost]]</f>
        <v>671</v>
      </c>
      <c r="R5253" s="4" t="str">
        <f>IF(shipments9[[#This Row],[Gross Profit]]&lt;0,"Loss","Profit")</f>
        <v>Profit</v>
      </c>
      <c r="S5253" s="9">
        <f>shipments9[[#This Row],[Gross Profit]]/shipments9[[#This Row],[Amount]]</f>
        <v>0.56056808688387638</v>
      </c>
      <c r="T5253" s="11">
        <f>shipments9[[#This Row],[Amount]]/shipments9[[#This Row],[Boxes]]</f>
        <v>11.97</v>
      </c>
    </row>
    <row r="5254" spans="1:20" hidden="1" x14ac:dyDescent="0.25">
      <c r="A5254" t="s">
        <v>5446</v>
      </c>
      <c r="B5254" t="s">
        <v>39</v>
      </c>
      <c r="C5254" t="s">
        <v>124</v>
      </c>
      <c r="D5254" t="s">
        <v>26</v>
      </c>
      <c r="E5254" s="1">
        <v>45212</v>
      </c>
      <c r="F5254" s="1" t="str">
        <f>TEXT(shipments9[[#This Row],[Shipdate]],"ddd")</f>
        <v>Fri</v>
      </c>
      <c r="G5254" s="1" t="str">
        <f>IF(OR(shipments9[[#This Row],[Day Name]]="Sat",shipments9[[#This Row],[Day Name]]="Sun"),"Weekend","Weekday")</f>
        <v>Weekday</v>
      </c>
      <c r="H5254">
        <v>7348.5</v>
      </c>
      <c r="I5254">
        <v>490</v>
      </c>
      <c r="J5254" t="s">
        <v>172</v>
      </c>
      <c r="K5254" t="s">
        <v>8151</v>
      </c>
      <c r="L5254" t="s">
        <v>8152</v>
      </c>
      <c r="M5254">
        <v>10</v>
      </c>
      <c r="N5254" t="s">
        <v>8153</v>
      </c>
      <c r="O5254" s="4">
        <f>INDEX(products[Cost_per_box], MATCH(shipments9[[#This Row],[PID]], products[PID], 0))</f>
        <v>7.48</v>
      </c>
      <c r="P5254" s="4">
        <f>shipments9[[#This Row],[Boxes]]*shipments9[[#This Row],[Cost Per Box]]</f>
        <v>3665.2000000000003</v>
      </c>
      <c r="Q5254" s="4">
        <f>shipments9[[#This Row],[Amount]] -shipments9[[#This Row],[total cost]]</f>
        <v>3683.2999999999997</v>
      </c>
      <c r="R5254" s="4" t="str">
        <f>IF(shipments9[[#This Row],[Gross Profit]]&lt;0,"Loss","Profit")</f>
        <v>Profit</v>
      </c>
      <c r="S5254" s="9">
        <f>shipments9[[#This Row],[Gross Profit]]/shipments9[[#This Row],[Amount]]</f>
        <v>0.50123154385248692</v>
      </c>
      <c r="T5254" s="11">
        <f>shipments9[[#This Row],[Amount]]/shipments9[[#This Row],[Boxes]]</f>
        <v>14.996938775510204</v>
      </c>
    </row>
    <row r="5255" spans="1:20" hidden="1" x14ac:dyDescent="0.25">
      <c r="A5255" t="s">
        <v>5447</v>
      </c>
      <c r="B5255" t="s">
        <v>39</v>
      </c>
      <c r="C5255" t="s">
        <v>135</v>
      </c>
      <c r="D5255" t="s">
        <v>26</v>
      </c>
      <c r="E5255" s="1">
        <v>45341</v>
      </c>
      <c r="F5255" s="1" t="str">
        <f>TEXT(shipments9[[#This Row],[Shipdate]],"ddd")</f>
        <v>Mon</v>
      </c>
      <c r="G5255" s="1" t="str">
        <f>IF(OR(shipments9[[#This Row],[Day Name]]="Sat",shipments9[[#This Row],[Day Name]]="Sun"),"Weekend","Weekday")</f>
        <v>Weekday</v>
      </c>
      <c r="H5255">
        <v>5897.25</v>
      </c>
      <c r="I5255">
        <v>236</v>
      </c>
      <c r="J5255" t="s">
        <v>172</v>
      </c>
      <c r="K5255" t="s">
        <v>8155</v>
      </c>
      <c r="L5255" t="s">
        <v>8156</v>
      </c>
      <c r="M5255">
        <v>2</v>
      </c>
      <c r="N5255" t="s">
        <v>8157</v>
      </c>
      <c r="O5255" s="4">
        <f>INDEX(products[Cost_per_box], MATCH(shipments9[[#This Row],[PID]], products[PID], 0))</f>
        <v>9.94</v>
      </c>
      <c r="P5255" s="4">
        <f>shipments9[[#This Row],[Boxes]]*shipments9[[#This Row],[Cost Per Box]]</f>
        <v>2345.8399999999997</v>
      </c>
      <c r="Q5255" s="4">
        <f>shipments9[[#This Row],[Amount]] -shipments9[[#This Row],[total cost]]</f>
        <v>3551.4100000000003</v>
      </c>
      <c r="R5255" s="4" t="str">
        <f>IF(shipments9[[#This Row],[Gross Profit]]&lt;0,"Loss","Profit")</f>
        <v>Profit</v>
      </c>
      <c r="S5255" s="9">
        <f>shipments9[[#This Row],[Gross Profit]]/shipments9[[#This Row],[Amount]]</f>
        <v>0.60221459154690749</v>
      </c>
      <c r="T5255" s="11">
        <f>shipments9[[#This Row],[Amount]]/shipments9[[#This Row],[Boxes]]</f>
        <v>24.988347457627118</v>
      </c>
    </row>
    <row r="5256" spans="1:20" hidden="1" x14ac:dyDescent="0.25">
      <c r="A5256" t="s">
        <v>5448</v>
      </c>
      <c r="B5256" t="s">
        <v>39</v>
      </c>
      <c r="C5256" t="s">
        <v>137</v>
      </c>
      <c r="D5256" t="s">
        <v>26</v>
      </c>
      <c r="E5256" s="1">
        <v>45246</v>
      </c>
      <c r="F5256" s="1" t="str">
        <f>TEXT(shipments9[[#This Row],[Shipdate]],"ddd")</f>
        <v>Thu</v>
      </c>
      <c r="G5256" s="1" t="str">
        <f>IF(OR(shipments9[[#This Row],[Day Name]]="Sat",shipments9[[#This Row],[Day Name]]="Sun"),"Weekend","Weekday")</f>
        <v>Weekday</v>
      </c>
      <c r="H5256">
        <v>13475.25</v>
      </c>
      <c r="I5256">
        <v>749</v>
      </c>
      <c r="J5256" t="s">
        <v>172</v>
      </c>
      <c r="K5256" t="s">
        <v>8151</v>
      </c>
      <c r="L5256" t="s">
        <v>8152</v>
      </c>
      <c r="M5256">
        <v>11</v>
      </c>
      <c r="N5256" t="s">
        <v>8165</v>
      </c>
      <c r="O5256" s="4">
        <f>INDEX(products[Cost_per_box], MATCH(shipments9[[#This Row],[PID]], products[PID], 0))</f>
        <v>7.73</v>
      </c>
      <c r="P5256" s="4">
        <f>shipments9[[#This Row],[Boxes]]*shipments9[[#This Row],[Cost Per Box]]</f>
        <v>5789.77</v>
      </c>
      <c r="Q5256" s="4">
        <f>shipments9[[#This Row],[Amount]] -shipments9[[#This Row],[total cost]]</f>
        <v>7685.48</v>
      </c>
      <c r="R5256" s="4" t="str">
        <f>IF(shipments9[[#This Row],[Gross Profit]]&lt;0,"Loss","Profit")</f>
        <v>Profit</v>
      </c>
      <c r="S5256" s="9">
        <f>shipments9[[#This Row],[Gross Profit]]/shipments9[[#This Row],[Amount]]</f>
        <v>0.5703404389528951</v>
      </c>
      <c r="T5256" s="11">
        <f>shipments9[[#This Row],[Amount]]/shipments9[[#This Row],[Boxes]]</f>
        <v>17.990987983978638</v>
      </c>
    </row>
    <row r="5257" spans="1:20" hidden="1" x14ac:dyDescent="0.25">
      <c r="A5257" t="s">
        <v>5449</v>
      </c>
      <c r="B5257" t="s">
        <v>39</v>
      </c>
      <c r="C5257" t="s">
        <v>157</v>
      </c>
      <c r="D5257" t="s">
        <v>26</v>
      </c>
      <c r="E5257" s="1">
        <v>45414</v>
      </c>
      <c r="F5257" s="1" t="str">
        <f>TEXT(shipments9[[#This Row],[Shipdate]],"ddd")</f>
        <v>Thu</v>
      </c>
      <c r="G5257" s="1" t="str">
        <f>IF(OR(shipments9[[#This Row],[Day Name]]="Sat",shipments9[[#This Row],[Day Name]]="Sun"),"Weekend","Weekday")</f>
        <v>Weekday</v>
      </c>
      <c r="H5257">
        <v>1149.75</v>
      </c>
      <c r="I5257">
        <v>105</v>
      </c>
      <c r="J5257" t="s">
        <v>172</v>
      </c>
      <c r="K5257" t="s">
        <v>8155</v>
      </c>
      <c r="L5257" t="s">
        <v>8154</v>
      </c>
      <c r="M5257">
        <v>5</v>
      </c>
      <c r="N5257" t="s">
        <v>201</v>
      </c>
      <c r="O5257" s="4">
        <f>INDEX(products[Cost_per_box], MATCH(shipments9[[#This Row],[PID]], products[PID], 0))</f>
        <v>6.8</v>
      </c>
      <c r="P5257" s="4">
        <f>shipments9[[#This Row],[Boxes]]*shipments9[[#This Row],[Cost Per Box]]</f>
        <v>714</v>
      </c>
      <c r="Q5257" s="4">
        <f>shipments9[[#This Row],[Amount]] -shipments9[[#This Row],[total cost]]</f>
        <v>435.75</v>
      </c>
      <c r="R5257" s="4" t="str">
        <f>IF(shipments9[[#This Row],[Gross Profit]]&lt;0,"Loss","Profit")</f>
        <v>Profit</v>
      </c>
      <c r="S5257" s="9">
        <f>shipments9[[#This Row],[Gross Profit]]/shipments9[[#This Row],[Amount]]</f>
        <v>0.37899543378995432</v>
      </c>
      <c r="T5257" s="11">
        <f>shipments9[[#This Row],[Amount]]/shipments9[[#This Row],[Boxes]]</f>
        <v>10.95</v>
      </c>
    </row>
    <row r="5258" spans="1:20" hidden="1" x14ac:dyDescent="0.25">
      <c r="A5258" t="s">
        <v>5450</v>
      </c>
      <c r="B5258" t="s">
        <v>39</v>
      </c>
      <c r="C5258" t="s">
        <v>121</v>
      </c>
      <c r="D5258" t="s">
        <v>26</v>
      </c>
      <c r="E5258" s="1">
        <v>44936</v>
      </c>
      <c r="F5258" s="1" t="str">
        <f>TEXT(shipments9[[#This Row],[Shipdate]],"ddd")</f>
        <v>Tue</v>
      </c>
      <c r="G5258" s="1" t="str">
        <f>IF(OR(shipments9[[#This Row],[Day Name]]="Sat",shipments9[[#This Row],[Day Name]]="Sun"),"Weekend","Weekday")</f>
        <v>Weekday</v>
      </c>
      <c r="H5258">
        <v>1689.75</v>
      </c>
      <c r="I5258">
        <v>113</v>
      </c>
      <c r="J5258" t="s">
        <v>172</v>
      </c>
      <c r="K5258" t="s">
        <v>8151</v>
      </c>
      <c r="L5258" t="s">
        <v>8156</v>
      </c>
      <c r="M5258">
        <v>1</v>
      </c>
      <c r="N5258" t="s">
        <v>8163</v>
      </c>
      <c r="O5258" s="4">
        <f>INDEX(products[Cost_per_box], MATCH(shipments9[[#This Row],[PID]], products[PID], 0))</f>
        <v>5.26</v>
      </c>
      <c r="P5258" s="4">
        <f>shipments9[[#This Row],[Boxes]]*shipments9[[#This Row],[Cost Per Box]]</f>
        <v>594.38</v>
      </c>
      <c r="Q5258" s="4">
        <f>shipments9[[#This Row],[Amount]] -shipments9[[#This Row],[total cost]]</f>
        <v>1095.3699999999999</v>
      </c>
      <c r="R5258" s="4" t="str">
        <f>IF(shipments9[[#This Row],[Gross Profit]]&lt;0,"Loss","Profit")</f>
        <v>Profit</v>
      </c>
      <c r="S5258" s="9">
        <f>shipments9[[#This Row],[Gross Profit]]/shipments9[[#This Row],[Amount]]</f>
        <v>0.64824382305074713</v>
      </c>
      <c r="T5258" s="11">
        <f>shipments9[[#This Row],[Amount]]/shipments9[[#This Row],[Boxes]]</f>
        <v>14.95353982300885</v>
      </c>
    </row>
    <row r="5259" spans="1:20" hidden="1" x14ac:dyDescent="0.25">
      <c r="A5259" t="s">
        <v>5451</v>
      </c>
      <c r="B5259" t="s">
        <v>39</v>
      </c>
      <c r="C5259" t="s">
        <v>135</v>
      </c>
      <c r="D5259" t="s">
        <v>26</v>
      </c>
      <c r="E5259" s="1">
        <v>44972</v>
      </c>
      <c r="F5259" s="1" t="str">
        <f>TEXT(shipments9[[#This Row],[Shipdate]],"ddd")</f>
        <v>Wed</v>
      </c>
      <c r="G5259" s="1" t="str">
        <f>IF(OR(shipments9[[#This Row],[Day Name]]="Sat",shipments9[[#This Row],[Day Name]]="Sun"),"Weekend","Weekday")</f>
        <v>Weekday</v>
      </c>
      <c r="H5259">
        <v>5391</v>
      </c>
      <c r="I5259">
        <v>225</v>
      </c>
      <c r="J5259" t="s">
        <v>172</v>
      </c>
      <c r="K5259" t="s">
        <v>8151</v>
      </c>
      <c r="L5259" t="s">
        <v>8156</v>
      </c>
      <c r="M5259">
        <v>2</v>
      </c>
      <c r="N5259" t="s">
        <v>8157</v>
      </c>
      <c r="O5259" s="4">
        <f>INDEX(products[Cost_per_box], MATCH(shipments9[[#This Row],[PID]], products[PID], 0))</f>
        <v>9.94</v>
      </c>
      <c r="P5259" s="4">
        <f>shipments9[[#This Row],[Boxes]]*shipments9[[#This Row],[Cost Per Box]]</f>
        <v>2236.5</v>
      </c>
      <c r="Q5259" s="4">
        <f>shipments9[[#This Row],[Amount]] -shipments9[[#This Row],[total cost]]</f>
        <v>3154.5</v>
      </c>
      <c r="R5259" s="4" t="str">
        <f>IF(shipments9[[#This Row],[Gross Profit]]&lt;0,"Loss","Profit")</f>
        <v>Profit</v>
      </c>
      <c r="S5259" s="9">
        <f>shipments9[[#This Row],[Gross Profit]]/shipments9[[#This Row],[Amount]]</f>
        <v>0.58514190317195325</v>
      </c>
      <c r="T5259" s="11">
        <f>shipments9[[#This Row],[Amount]]/shipments9[[#This Row],[Boxes]]</f>
        <v>23.96</v>
      </c>
    </row>
    <row r="5260" spans="1:20" x14ac:dyDescent="0.25">
      <c r="A5260" t="s">
        <v>5452</v>
      </c>
      <c r="B5260" t="s">
        <v>39</v>
      </c>
      <c r="C5260" t="s">
        <v>147</v>
      </c>
      <c r="D5260" t="s">
        <v>26</v>
      </c>
      <c r="E5260" s="1">
        <v>44951</v>
      </c>
      <c r="F5260" s="1" t="str">
        <f>TEXT(shipments9[[#This Row],[Shipdate]],"ddd")</f>
        <v>Wed</v>
      </c>
      <c r="G5260" s="1" t="str">
        <f>IF(OR(shipments9[[#This Row],[Day Name]]="Sat",shipments9[[#This Row],[Day Name]]="Sun"),"Weekend","Weekday")</f>
        <v>Weekday</v>
      </c>
      <c r="H5260">
        <v>5915.25</v>
      </c>
      <c r="I5260">
        <v>592</v>
      </c>
      <c r="J5260" t="s">
        <v>172</v>
      </c>
      <c r="K5260" t="s">
        <v>8151</v>
      </c>
      <c r="L5260" t="s">
        <v>8156</v>
      </c>
      <c r="M5260">
        <v>1</v>
      </c>
      <c r="N5260" t="s">
        <v>8163</v>
      </c>
      <c r="O5260" s="4">
        <f>INDEX(products[Cost_per_box], MATCH(shipments9[[#This Row],[PID]], products[PID], 0))</f>
        <v>10.51</v>
      </c>
      <c r="P5260" s="4">
        <f>shipments9[[#This Row],[Boxes]]*shipments9[[#This Row],[Cost Per Box]]</f>
        <v>6221.92</v>
      </c>
      <c r="Q5260" s="4">
        <f>shipments9[[#This Row],[Amount]] -shipments9[[#This Row],[total cost]]</f>
        <v>-306.67000000000007</v>
      </c>
      <c r="R5260" s="4" t="str">
        <f>IF(shipments9[[#This Row],[Gross Profit]]&lt;0,"Loss","Profit")</f>
        <v>Loss</v>
      </c>
      <c r="S5260" s="9">
        <f>shipments9[[#This Row],[Gross Profit]]/shipments9[[#This Row],[Amount]]</f>
        <v>-5.1843962638941733E-2</v>
      </c>
      <c r="T5260" s="11">
        <f>shipments9[[#This Row],[Amount]]/shipments9[[#This Row],[Boxes]]</f>
        <v>9.9919763513513509</v>
      </c>
    </row>
    <row r="5261" spans="1:20" hidden="1" x14ac:dyDescent="0.25">
      <c r="A5261" t="s">
        <v>5453</v>
      </c>
      <c r="B5261" t="s">
        <v>39</v>
      </c>
      <c r="C5261" t="s">
        <v>149</v>
      </c>
      <c r="D5261" t="s">
        <v>26</v>
      </c>
      <c r="E5261" s="1">
        <v>44984</v>
      </c>
      <c r="F5261" s="1" t="str">
        <f>TEXT(shipments9[[#This Row],[Shipdate]],"ddd")</f>
        <v>Mon</v>
      </c>
      <c r="G5261" s="1" t="str">
        <f>IF(OR(shipments9[[#This Row],[Day Name]]="Sat",shipments9[[#This Row],[Day Name]]="Sun"),"Weekend","Weekday")</f>
        <v>Weekday</v>
      </c>
      <c r="H5261">
        <v>3825</v>
      </c>
      <c r="I5261">
        <v>255</v>
      </c>
      <c r="J5261" t="s">
        <v>172</v>
      </c>
      <c r="K5261" t="s">
        <v>8151</v>
      </c>
      <c r="L5261" t="s">
        <v>8156</v>
      </c>
      <c r="M5261">
        <v>2</v>
      </c>
      <c r="N5261" t="s">
        <v>8157</v>
      </c>
      <c r="O5261" s="4">
        <f>INDEX(products[Cost_per_box], MATCH(shipments9[[#This Row],[PID]], products[PID], 0))</f>
        <v>6.43</v>
      </c>
      <c r="P5261" s="4">
        <f>shipments9[[#This Row],[Boxes]]*shipments9[[#This Row],[Cost Per Box]]</f>
        <v>1639.6499999999999</v>
      </c>
      <c r="Q5261" s="4">
        <f>shipments9[[#This Row],[Amount]] -shipments9[[#This Row],[total cost]]</f>
        <v>2185.3500000000004</v>
      </c>
      <c r="R5261" s="4" t="str">
        <f>IF(shipments9[[#This Row],[Gross Profit]]&lt;0,"Loss","Profit")</f>
        <v>Profit</v>
      </c>
      <c r="S5261" s="9">
        <f>shipments9[[#This Row],[Gross Profit]]/shipments9[[#This Row],[Amount]]</f>
        <v>0.57133333333333347</v>
      </c>
      <c r="T5261" s="11">
        <f>shipments9[[#This Row],[Amount]]/shipments9[[#This Row],[Boxes]]</f>
        <v>15</v>
      </c>
    </row>
    <row r="5262" spans="1:20" hidden="1" x14ac:dyDescent="0.25">
      <c r="A5262" t="s">
        <v>5454</v>
      </c>
      <c r="B5262" t="s">
        <v>39</v>
      </c>
      <c r="C5262" t="s">
        <v>155</v>
      </c>
      <c r="D5262" t="s">
        <v>26</v>
      </c>
      <c r="E5262" s="1">
        <v>45411</v>
      </c>
      <c r="F5262" s="1" t="str">
        <f>TEXT(shipments9[[#This Row],[Shipdate]],"ddd")</f>
        <v>Mon</v>
      </c>
      <c r="G5262" s="1" t="str">
        <f>IF(OR(shipments9[[#This Row],[Day Name]]="Sat",shipments9[[#This Row],[Day Name]]="Sun"),"Weekend","Weekday")</f>
        <v>Weekday</v>
      </c>
      <c r="H5262">
        <v>3341.25</v>
      </c>
      <c r="I5262">
        <v>304</v>
      </c>
      <c r="J5262" t="s">
        <v>172</v>
      </c>
      <c r="K5262" t="s">
        <v>8155</v>
      </c>
      <c r="L5262" t="s">
        <v>8154</v>
      </c>
      <c r="M5262">
        <v>4</v>
      </c>
      <c r="N5262" t="s">
        <v>8158</v>
      </c>
      <c r="O5262" s="4">
        <f>INDEX(products[Cost_per_box], MATCH(shipments9[[#This Row],[PID]], products[PID], 0))</f>
        <v>8.43</v>
      </c>
      <c r="P5262" s="4">
        <f>shipments9[[#This Row],[Boxes]]*shipments9[[#This Row],[Cost Per Box]]</f>
        <v>2562.7199999999998</v>
      </c>
      <c r="Q5262" s="4">
        <f>shipments9[[#This Row],[Amount]] -shipments9[[#This Row],[total cost]]</f>
        <v>778.5300000000002</v>
      </c>
      <c r="R5262" s="4" t="str">
        <f>IF(shipments9[[#This Row],[Gross Profit]]&lt;0,"Loss","Profit")</f>
        <v>Profit</v>
      </c>
      <c r="S5262" s="9">
        <f>shipments9[[#This Row],[Gross Profit]]/shipments9[[#This Row],[Amount]]</f>
        <v>0.2330056116722784</v>
      </c>
      <c r="T5262" s="11">
        <f>shipments9[[#This Row],[Amount]]/shipments9[[#This Row],[Boxes]]</f>
        <v>10.990953947368421</v>
      </c>
    </row>
    <row r="5263" spans="1:20" hidden="1" x14ac:dyDescent="0.25">
      <c r="A5263" t="s">
        <v>5455</v>
      </c>
      <c r="B5263" t="s">
        <v>39</v>
      </c>
      <c r="C5263" t="s">
        <v>121</v>
      </c>
      <c r="D5263" t="s">
        <v>26</v>
      </c>
      <c r="E5263" s="1">
        <v>45147</v>
      </c>
      <c r="F5263" s="1" t="str">
        <f>TEXT(shipments9[[#This Row],[Shipdate]],"ddd")</f>
        <v>Wed</v>
      </c>
      <c r="G5263" s="1" t="str">
        <f>IF(OR(shipments9[[#This Row],[Day Name]]="Sat",shipments9[[#This Row],[Day Name]]="Sun"),"Weekend","Weekday")</f>
        <v>Weekday</v>
      </c>
      <c r="H5263">
        <v>2126.25</v>
      </c>
      <c r="I5263">
        <v>142</v>
      </c>
      <c r="J5263" t="s">
        <v>172</v>
      </c>
      <c r="K5263" t="s">
        <v>8151</v>
      </c>
      <c r="L5263" t="s">
        <v>8160</v>
      </c>
      <c r="M5263">
        <v>8</v>
      </c>
      <c r="N5263" t="s">
        <v>8162</v>
      </c>
      <c r="O5263" s="4">
        <f>INDEX(products[Cost_per_box], MATCH(shipments9[[#This Row],[PID]], products[PID], 0))</f>
        <v>5.26</v>
      </c>
      <c r="P5263" s="4">
        <f>shipments9[[#This Row],[Boxes]]*shipments9[[#This Row],[Cost Per Box]]</f>
        <v>746.92</v>
      </c>
      <c r="Q5263" s="4">
        <f>shipments9[[#This Row],[Amount]] -shipments9[[#This Row],[total cost]]</f>
        <v>1379.33</v>
      </c>
      <c r="R5263" s="4" t="str">
        <f>IF(shipments9[[#This Row],[Gross Profit]]&lt;0,"Loss","Profit")</f>
        <v>Profit</v>
      </c>
      <c r="S5263" s="9">
        <f>shipments9[[#This Row],[Gross Profit]]/shipments9[[#This Row],[Amount]]</f>
        <v>0.64871487360376245</v>
      </c>
      <c r="T5263" s="11">
        <f>shipments9[[#This Row],[Amount]]/shipments9[[#This Row],[Boxes]]</f>
        <v>14.973591549295774</v>
      </c>
    </row>
    <row r="5264" spans="1:20" hidden="1" x14ac:dyDescent="0.25">
      <c r="A5264" t="s">
        <v>5456</v>
      </c>
      <c r="B5264" t="s">
        <v>39</v>
      </c>
      <c r="C5264" t="s">
        <v>126</v>
      </c>
      <c r="D5264" t="s">
        <v>26</v>
      </c>
      <c r="E5264" s="1">
        <v>45168</v>
      </c>
      <c r="F5264" s="1" t="str">
        <f>TEXT(shipments9[[#This Row],[Shipdate]],"ddd")</f>
        <v>Wed</v>
      </c>
      <c r="G5264" s="1" t="str">
        <f>IF(OR(shipments9[[#This Row],[Day Name]]="Sat",shipments9[[#This Row],[Day Name]]="Sun"),"Weekend","Weekday")</f>
        <v>Weekday</v>
      </c>
      <c r="H5264">
        <v>21377.25</v>
      </c>
      <c r="I5264">
        <v>1645</v>
      </c>
      <c r="J5264" t="s">
        <v>172</v>
      </c>
      <c r="K5264" t="s">
        <v>8151</v>
      </c>
      <c r="L5264" t="s">
        <v>8160</v>
      </c>
      <c r="M5264">
        <v>8</v>
      </c>
      <c r="N5264" t="s">
        <v>8162</v>
      </c>
      <c r="O5264" s="4">
        <f>INDEX(products[Cost_per_box], MATCH(shipments9[[#This Row],[PID]], products[PID], 0))</f>
        <v>5.15</v>
      </c>
      <c r="P5264" s="4">
        <f>shipments9[[#This Row],[Boxes]]*shipments9[[#This Row],[Cost Per Box]]</f>
        <v>8471.75</v>
      </c>
      <c r="Q5264" s="4">
        <f>shipments9[[#This Row],[Amount]] -shipments9[[#This Row],[total cost]]</f>
        <v>12905.5</v>
      </c>
      <c r="R5264" s="4" t="str">
        <f>IF(shipments9[[#This Row],[Gross Profit]]&lt;0,"Loss","Profit")</f>
        <v>Profit</v>
      </c>
      <c r="S5264" s="9">
        <f>shipments9[[#This Row],[Gross Profit]]/shipments9[[#This Row],[Amount]]</f>
        <v>0.60370253423616227</v>
      </c>
      <c r="T5264" s="11">
        <f>shipments9[[#This Row],[Amount]]/shipments9[[#This Row],[Boxes]]</f>
        <v>12.995288753799391</v>
      </c>
    </row>
    <row r="5265" spans="1:20" hidden="1" x14ac:dyDescent="0.25">
      <c r="A5265" t="s">
        <v>5457</v>
      </c>
      <c r="B5265" t="s">
        <v>39</v>
      </c>
      <c r="C5265" t="s">
        <v>139</v>
      </c>
      <c r="D5265" t="s">
        <v>26</v>
      </c>
      <c r="E5265" s="1">
        <v>45099</v>
      </c>
      <c r="F5265" s="1" t="str">
        <f>TEXT(shipments9[[#This Row],[Shipdate]],"ddd")</f>
        <v>Thu</v>
      </c>
      <c r="G5265" s="1" t="str">
        <f>IF(OR(shipments9[[#This Row],[Day Name]]="Sat",shipments9[[#This Row],[Day Name]]="Sun"),"Weekend","Weekday")</f>
        <v>Weekday</v>
      </c>
      <c r="H5265">
        <v>13191.75</v>
      </c>
      <c r="I5265">
        <v>600</v>
      </c>
      <c r="J5265" t="s">
        <v>172</v>
      </c>
      <c r="K5265" t="s">
        <v>8151</v>
      </c>
      <c r="L5265" t="s">
        <v>8154</v>
      </c>
      <c r="M5265">
        <v>6</v>
      </c>
      <c r="N5265" t="s">
        <v>8159</v>
      </c>
      <c r="O5265" s="4">
        <f>INDEX(products[Cost_per_box], MATCH(shipments9[[#This Row],[PID]], products[PID], 0))</f>
        <v>3.68</v>
      </c>
      <c r="P5265" s="4">
        <f>shipments9[[#This Row],[Boxes]]*shipments9[[#This Row],[Cost Per Box]]</f>
        <v>2208</v>
      </c>
      <c r="Q5265" s="4">
        <f>shipments9[[#This Row],[Amount]] -shipments9[[#This Row],[total cost]]</f>
        <v>10983.75</v>
      </c>
      <c r="R5265" s="4" t="str">
        <f>IF(shipments9[[#This Row],[Gross Profit]]&lt;0,"Loss","Profit")</f>
        <v>Profit</v>
      </c>
      <c r="S5265" s="9">
        <f>shipments9[[#This Row],[Gross Profit]]/shipments9[[#This Row],[Amount]]</f>
        <v>0.83262266189095457</v>
      </c>
      <c r="T5265" s="11">
        <f>shipments9[[#This Row],[Amount]]/shipments9[[#This Row],[Boxes]]</f>
        <v>21.986249999999998</v>
      </c>
    </row>
    <row r="5266" spans="1:20" hidden="1" x14ac:dyDescent="0.25">
      <c r="A5266" t="s">
        <v>5458</v>
      </c>
      <c r="B5266" t="s">
        <v>39</v>
      </c>
      <c r="C5266" t="s">
        <v>153</v>
      </c>
      <c r="D5266" t="s">
        <v>26</v>
      </c>
      <c r="E5266" s="1">
        <v>45160</v>
      </c>
      <c r="F5266" s="1" t="str">
        <f>TEXT(shipments9[[#This Row],[Shipdate]],"ddd")</f>
        <v>Tue</v>
      </c>
      <c r="G5266" s="1" t="str">
        <f>IF(OR(shipments9[[#This Row],[Day Name]]="Sat",shipments9[[#This Row],[Day Name]]="Sun"),"Weekend","Weekday")</f>
        <v>Weekday</v>
      </c>
      <c r="H5266">
        <v>12647.25</v>
      </c>
      <c r="I5266">
        <v>744</v>
      </c>
      <c r="J5266" t="s">
        <v>172</v>
      </c>
      <c r="K5266" t="s">
        <v>8151</v>
      </c>
      <c r="L5266" t="s">
        <v>8160</v>
      </c>
      <c r="M5266">
        <v>8</v>
      </c>
      <c r="N5266" t="s">
        <v>8162</v>
      </c>
      <c r="O5266" s="4">
        <f>INDEX(products[Cost_per_box], MATCH(shipments9[[#This Row],[PID]], products[PID], 0))</f>
        <v>9.57</v>
      </c>
      <c r="P5266" s="4">
        <f>shipments9[[#This Row],[Boxes]]*shipments9[[#This Row],[Cost Per Box]]</f>
        <v>7120.08</v>
      </c>
      <c r="Q5266" s="4">
        <f>shipments9[[#This Row],[Amount]] -shipments9[[#This Row],[total cost]]</f>
        <v>5527.17</v>
      </c>
      <c r="R5266" s="4" t="str">
        <f>IF(shipments9[[#This Row],[Gross Profit]]&lt;0,"Loss","Profit")</f>
        <v>Profit</v>
      </c>
      <c r="S5266" s="9">
        <f>shipments9[[#This Row],[Gross Profit]]/shipments9[[#This Row],[Amount]]</f>
        <v>0.43702544031311158</v>
      </c>
      <c r="T5266" s="11">
        <f>shipments9[[#This Row],[Amount]]/shipments9[[#This Row],[Boxes]]</f>
        <v>16.998991935483872</v>
      </c>
    </row>
    <row r="5267" spans="1:20" hidden="1" x14ac:dyDescent="0.25">
      <c r="A5267" t="s">
        <v>5459</v>
      </c>
      <c r="B5267" t="s">
        <v>39</v>
      </c>
      <c r="C5267" t="s">
        <v>161</v>
      </c>
      <c r="D5267" t="s">
        <v>26</v>
      </c>
      <c r="E5267" s="1">
        <v>45047</v>
      </c>
      <c r="F5267" s="1" t="str">
        <f>TEXT(shipments9[[#This Row],[Shipdate]],"ddd")</f>
        <v>Mon</v>
      </c>
      <c r="G5267" s="1" t="str">
        <f>IF(OR(shipments9[[#This Row],[Day Name]]="Sat",shipments9[[#This Row],[Day Name]]="Sun"),"Weekend","Weekday")</f>
        <v>Weekday</v>
      </c>
      <c r="H5267">
        <v>9411.75</v>
      </c>
      <c r="I5267">
        <v>856</v>
      </c>
      <c r="J5267" t="s">
        <v>172</v>
      </c>
      <c r="K5267" t="s">
        <v>8151</v>
      </c>
      <c r="L5267" t="s">
        <v>8154</v>
      </c>
      <c r="M5267">
        <v>5</v>
      </c>
      <c r="N5267" t="s">
        <v>201</v>
      </c>
      <c r="O5267" s="4">
        <f>INDEX(products[Cost_per_box], MATCH(shipments9[[#This Row],[PID]], products[PID], 0))</f>
        <v>2.76</v>
      </c>
      <c r="P5267" s="4">
        <f>shipments9[[#This Row],[Boxes]]*shipments9[[#This Row],[Cost Per Box]]</f>
        <v>2362.56</v>
      </c>
      <c r="Q5267" s="4">
        <f>shipments9[[#This Row],[Amount]] -shipments9[[#This Row],[total cost]]</f>
        <v>7049.1900000000005</v>
      </c>
      <c r="R5267" s="4" t="str">
        <f>IF(shipments9[[#This Row],[Gross Profit]]&lt;0,"Loss","Profit")</f>
        <v>Profit</v>
      </c>
      <c r="S5267" s="9">
        <f>shipments9[[#This Row],[Gross Profit]]/shipments9[[#This Row],[Amount]]</f>
        <v>0.74897760777751221</v>
      </c>
      <c r="T5267" s="11">
        <f>shipments9[[#This Row],[Amount]]/shipments9[[#This Row],[Boxes]]</f>
        <v>10.995035046728972</v>
      </c>
    </row>
    <row r="5268" spans="1:20" hidden="1" x14ac:dyDescent="0.25">
      <c r="A5268" t="s">
        <v>5460</v>
      </c>
      <c r="B5268" t="s">
        <v>39</v>
      </c>
      <c r="C5268" t="s">
        <v>165</v>
      </c>
      <c r="D5268" t="s">
        <v>26</v>
      </c>
      <c r="E5268" s="1">
        <v>45201</v>
      </c>
      <c r="F5268" s="1" t="str">
        <f>TEXT(shipments9[[#This Row],[Shipdate]],"ddd")</f>
        <v>Mon</v>
      </c>
      <c r="G5268" s="1" t="str">
        <f>IF(OR(shipments9[[#This Row],[Day Name]]="Sat",shipments9[[#This Row],[Day Name]]="Sun"),"Weekend","Weekday")</f>
        <v>Weekday</v>
      </c>
      <c r="H5268">
        <v>5818.5</v>
      </c>
      <c r="I5268">
        <v>307</v>
      </c>
      <c r="J5268" t="s">
        <v>172</v>
      </c>
      <c r="K5268" t="s">
        <v>8151</v>
      </c>
      <c r="L5268" t="s">
        <v>8152</v>
      </c>
      <c r="M5268">
        <v>10</v>
      </c>
      <c r="N5268" t="s">
        <v>8153</v>
      </c>
      <c r="O5268" s="4">
        <f>INDEX(products[Cost_per_box], MATCH(shipments9[[#This Row],[PID]], products[PID], 0))</f>
        <v>2.65</v>
      </c>
      <c r="P5268" s="4">
        <f>shipments9[[#This Row],[Boxes]]*shipments9[[#This Row],[Cost Per Box]]</f>
        <v>813.55</v>
      </c>
      <c r="Q5268" s="4">
        <f>shipments9[[#This Row],[Amount]] -shipments9[[#This Row],[total cost]]</f>
        <v>5004.95</v>
      </c>
      <c r="R5268" s="4" t="str">
        <f>IF(shipments9[[#This Row],[Gross Profit]]&lt;0,"Loss","Profit")</f>
        <v>Profit</v>
      </c>
      <c r="S5268" s="9">
        <f>shipments9[[#This Row],[Gross Profit]]/shipments9[[#This Row],[Amount]]</f>
        <v>0.86017874022514396</v>
      </c>
      <c r="T5268" s="11">
        <f>shipments9[[#This Row],[Amount]]/shipments9[[#This Row],[Boxes]]</f>
        <v>18.952768729641694</v>
      </c>
    </row>
    <row r="5269" spans="1:20" hidden="1" x14ac:dyDescent="0.25">
      <c r="A5269" t="s">
        <v>5461</v>
      </c>
      <c r="B5269" t="s">
        <v>39</v>
      </c>
      <c r="C5269" t="s">
        <v>121</v>
      </c>
      <c r="D5269" t="s">
        <v>26</v>
      </c>
      <c r="E5269" s="1">
        <v>45343</v>
      </c>
      <c r="F5269" s="1" t="str">
        <f>TEXT(shipments9[[#This Row],[Shipdate]],"ddd")</f>
        <v>Wed</v>
      </c>
      <c r="G5269" s="1" t="str">
        <f>IF(OR(shipments9[[#This Row],[Day Name]]="Sat",shipments9[[#This Row],[Day Name]]="Sun"),"Weekend","Weekday")</f>
        <v>Weekday</v>
      </c>
      <c r="H5269">
        <v>351</v>
      </c>
      <c r="I5269">
        <v>30</v>
      </c>
      <c r="J5269" t="s">
        <v>172</v>
      </c>
      <c r="K5269" t="s">
        <v>8155</v>
      </c>
      <c r="L5269" t="s">
        <v>8156</v>
      </c>
      <c r="M5269">
        <v>2</v>
      </c>
      <c r="N5269" t="s">
        <v>8157</v>
      </c>
      <c r="O5269" s="4">
        <f>INDEX(products[Cost_per_box], MATCH(shipments9[[#This Row],[PID]], products[PID], 0))</f>
        <v>5.26</v>
      </c>
      <c r="P5269" s="4">
        <f>shipments9[[#This Row],[Boxes]]*shipments9[[#This Row],[Cost Per Box]]</f>
        <v>157.79999999999998</v>
      </c>
      <c r="Q5269" s="4">
        <f>shipments9[[#This Row],[Amount]] -shipments9[[#This Row],[total cost]]</f>
        <v>193.20000000000002</v>
      </c>
      <c r="R5269" s="4" t="str">
        <f>IF(shipments9[[#This Row],[Gross Profit]]&lt;0,"Loss","Profit")</f>
        <v>Profit</v>
      </c>
      <c r="S5269" s="9">
        <f>shipments9[[#This Row],[Gross Profit]]/shipments9[[#This Row],[Amount]]</f>
        <v>0.55042735042735047</v>
      </c>
      <c r="T5269" s="11">
        <f>shipments9[[#This Row],[Amount]]/shipments9[[#This Row],[Boxes]]</f>
        <v>11.7</v>
      </c>
    </row>
    <row r="5270" spans="1:20" hidden="1" x14ac:dyDescent="0.25">
      <c r="A5270" t="s">
        <v>5462</v>
      </c>
      <c r="B5270" t="s">
        <v>39</v>
      </c>
      <c r="C5270" t="s">
        <v>130</v>
      </c>
      <c r="D5270" t="s">
        <v>26</v>
      </c>
      <c r="E5270" s="1">
        <v>45254</v>
      </c>
      <c r="F5270" s="1" t="str">
        <f>TEXT(shipments9[[#This Row],[Shipdate]],"ddd")</f>
        <v>Fri</v>
      </c>
      <c r="G5270" s="1" t="str">
        <f>IF(OR(shipments9[[#This Row],[Day Name]]="Sat",shipments9[[#This Row],[Day Name]]="Sun"),"Weekend","Weekday")</f>
        <v>Weekday</v>
      </c>
      <c r="H5270">
        <v>4002.75</v>
      </c>
      <c r="I5270">
        <v>501</v>
      </c>
      <c r="J5270" t="s">
        <v>172</v>
      </c>
      <c r="K5270" t="s">
        <v>8151</v>
      </c>
      <c r="L5270" t="s">
        <v>8152</v>
      </c>
      <c r="M5270">
        <v>11</v>
      </c>
      <c r="N5270" t="s">
        <v>8165</v>
      </c>
      <c r="O5270" s="4">
        <f>INDEX(products[Cost_per_box], MATCH(shipments9[[#This Row],[PID]], products[PID], 0))</f>
        <v>5.72</v>
      </c>
      <c r="P5270" s="4">
        <f>shipments9[[#This Row],[Boxes]]*shipments9[[#This Row],[Cost Per Box]]</f>
        <v>2865.72</v>
      </c>
      <c r="Q5270" s="4">
        <f>shipments9[[#This Row],[Amount]] -shipments9[[#This Row],[total cost]]</f>
        <v>1137.0300000000002</v>
      </c>
      <c r="R5270" s="4" t="str">
        <f>IF(shipments9[[#This Row],[Gross Profit]]&lt;0,"Loss","Profit")</f>
        <v>Profit</v>
      </c>
      <c r="S5270" s="9">
        <f>shipments9[[#This Row],[Gross Profit]]/shipments9[[#This Row],[Amount]]</f>
        <v>0.28406220723252767</v>
      </c>
      <c r="T5270" s="11">
        <f>shipments9[[#This Row],[Amount]]/shipments9[[#This Row],[Boxes]]</f>
        <v>7.9895209580838324</v>
      </c>
    </row>
    <row r="5271" spans="1:20" hidden="1" x14ac:dyDescent="0.25">
      <c r="A5271" t="s">
        <v>5463</v>
      </c>
      <c r="B5271" t="s">
        <v>39</v>
      </c>
      <c r="C5271" t="s">
        <v>130</v>
      </c>
      <c r="D5271" t="s">
        <v>26</v>
      </c>
      <c r="E5271" s="1">
        <v>45371</v>
      </c>
      <c r="F5271" s="1" t="str">
        <f>TEXT(shipments9[[#This Row],[Shipdate]],"ddd")</f>
        <v>Wed</v>
      </c>
      <c r="G5271" s="1" t="str">
        <f>IF(OR(shipments9[[#This Row],[Day Name]]="Sat",shipments9[[#This Row],[Day Name]]="Sun"),"Weekend","Weekday")</f>
        <v>Weekday</v>
      </c>
      <c r="H5271">
        <v>7308</v>
      </c>
      <c r="I5271">
        <v>1044</v>
      </c>
      <c r="J5271" t="s">
        <v>172</v>
      </c>
      <c r="K5271" t="s">
        <v>8155</v>
      </c>
      <c r="L5271" t="s">
        <v>8156</v>
      </c>
      <c r="M5271">
        <v>3</v>
      </c>
      <c r="N5271" t="s">
        <v>8164</v>
      </c>
      <c r="O5271" s="4">
        <f>INDEX(products[Cost_per_box], MATCH(shipments9[[#This Row],[PID]], products[PID], 0))</f>
        <v>5.72</v>
      </c>
      <c r="P5271" s="4">
        <f>shipments9[[#This Row],[Boxes]]*shipments9[[#This Row],[Cost Per Box]]</f>
        <v>5971.6799999999994</v>
      </c>
      <c r="Q5271" s="4">
        <f>shipments9[[#This Row],[Amount]] -shipments9[[#This Row],[total cost]]</f>
        <v>1336.3200000000006</v>
      </c>
      <c r="R5271" s="4" t="str">
        <f>IF(shipments9[[#This Row],[Gross Profit]]&lt;0,"Loss","Profit")</f>
        <v>Profit</v>
      </c>
      <c r="S5271" s="9">
        <f>shipments9[[#This Row],[Gross Profit]]/shipments9[[#This Row],[Amount]]</f>
        <v>0.18285714285714294</v>
      </c>
      <c r="T5271" s="11">
        <f>shipments9[[#This Row],[Amount]]/shipments9[[#This Row],[Boxes]]</f>
        <v>7</v>
      </c>
    </row>
    <row r="5272" spans="1:20" hidden="1" x14ac:dyDescent="0.25">
      <c r="A5272" t="s">
        <v>5464</v>
      </c>
      <c r="B5272" t="s">
        <v>39</v>
      </c>
      <c r="C5272" t="s">
        <v>130</v>
      </c>
      <c r="D5272" t="s">
        <v>26</v>
      </c>
      <c r="E5272" s="1">
        <v>44932</v>
      </c>
      <c r="F5272" s="1" t="str">
        <f>TEXT(shipments9[[#This Row],[Shipdate]],"ddd")</f>
        <v>Fri</v>
      </c>
      <c r="G5272" s="1" t="str">
        <f>IF(OR(shipments9[[#This Row],[Day Name]]="Sat",shipments9[[#This Row],[Day Name]]="Sun"),"Weekend","Weekday")</f>
        <v>Weekday</v>
      </c>
      <c r="H5272">
        <v>936</v>
      </c>
      <c r="I5272">
        <v>134</v>
      </c>
      <c r="J5272" t="s">
        <v>172</v>
      </c>
      <c r="K5272" t="s">
        <v>8151</v>
      </c>
      <c r="L5272" t="s">
        <v>8156</v>
      </c>
      <c r="M5272">
        <v>1</v>
      </c>
      <c r="N5272" t="s">
        <v>8163</v>
      </c>
      <c r="O5272" s="4">
        <f>INDEX(products[Cost_per_box], MATCH(shipments9[[#This Row],[PID]], products[PID], 0))</f>
        <v>5.72</v>
      </c>
      <c r="P5272" s="4">
        <f>shipments9[[#This Row],[Boxes]]*shipments9[[#This Row],[Cost Per Box]]</f>
        <v>766.48</v>
      </c>
      <c r="Q5272" s="4">
        <f>shipments9[[#This Row],[Amount]] -shipments9[[#This Row],[total cost]]</f>
        <v>169.51999999999998</v>
      </c>
      <c r="R5272" s="4" t="str">
        <f>IF(shipments9[[#This Row],[Gross Profit]]&lt;0,"Loss","Profit")</f>
        <v>Profit</v>
      </c>
      <c r="S5272" s="9">
        <f>shipments9[[#This Row],[Gross Profit]]/shipments9[[#This Row],[Amount]]</f>
        <v>0.18111111111111108</v>
      </c>
      <c r="T5272" s="11">
        <f>shipments9[[#This Row],[Amount]]/shipments9[[#This Row],[Boxes]]</f>
        <v>6.9850746268656714</v>
      </c>
    </row>
    <row r="5273" spans="1:20" hidden="1" x14ac:dyDescent="0.25">
      <c r="A5273" t="s">
        <v>5465</v>
      </c>
      <c r="B5273" t="s">
        <v>39</v>
      </c>
      <c r="C5273" t="s">
        <v>141</v>
      </c>
      <c r="D5273" t="s">
        <v>26</v>
      </c>
      <c r="E5273" s="1">
        <v>45279</v>
      </c>
      <c r="F5273" s="1" t="str">
        <f>TEXT(shipments9[[#This Row],[Shipdate]],"ddd")</f>
        <v>Tue</v>
      </c>
      <c r="G5273" s="1" t="str">
        <f>IF(OR(shipments9[[#This Row],[Day Name]]="Sat",shipments9[[#This Row],[Day Name]]="Sun"),"Weekend","Weekday")</f>
        <v>Weekday</v>
      </c>
      <c r="H5273">
        <v>8975.25</v>
      </c>
      <c r="I5273">
        <v>561</v>
      </c>
      <c r="J5273" t="s">
        <v>172</v>
      </c>
      <c r="K5273" t="s">
        <v>8151</v>
      </c>
      <c r="L5273" t="s">
        <v>8152</v>
      </c>
      <c r="M5273">
        <v>12</v>
      </c>
      <c r="N5273" t="s">
        <v>8166</v>
      </c>
      <c r="O5273" s="4">
        <f>INDEX(products[Cost_per_box], MATCH(shipments9[[#This Row],[PID]], products[PID], 0))</f>
        <v>8.2200000000000006</v>
      </c>
      <c r="P5273" s="4">
        <f>shipments9[[#This Row],[Boxes]]*shipments9[[#This Row],[Cost Per Box]]</f>
        <v>4611.42</v>
      </c>
      <c r="Q5273" s="4">
        <f>shipments9[[#This Row],[Amount]] -shipments9[[#This Row],[total cost]]</f>
        <v>4363.83</v>
      </c>
      <c r="R5273" s="4" t="str">
        <f>IF(shipments9[[#This Row],[Gross Profit]]&lt;0,"Loss","Profit")</f>
        <v>Profit</v>
      </c>
      <c r="S5273" s="9">
        <f>shipments9[[#This Row],[Gross Profit]]/shipments9[[#This Row],[Amount]]</f>
        <v>0.48620706944096265</v>
      </c>
      <c r="T5273" s="11">
        <f>shipments9[[#This Row],[Amount]]/shipments9[[#This Row],[Boxes]]</f>
        <v>15.998663101604278</v>
      </c>
    </row>
    <row r="5274" spans="1:20" hidden="1" x14ac:dyDescent="0.25">
      <c r="A5274" t="s">
        <v>5466</v>
      </c>
      <c r="B5274" t="s">
        <v>39</v>
      </c>
      <c r="C5274" t="s">
        <v>145</v>
      </c>
      <c r="D5274" t="s">
        <v>26</v>
      </c>
      <c r="E5274" s="1">
        <v>45264</v>
      </c>
      <c r="F5274" s="1" t="str">
        <f>TEXT(shipments9[[#This Row],[Shipdate]],"ddd")</f>
        <v>Mon</v>
      </c>
      <c r="G5274" s="1" t="str">
        <f>IF(OR(shipments9[[#This Row],[Day Name]]="Sat",shipments9[[#This Row],[Day Name]]="Sun"),"Weekend","Weekday")</f>
        <v>Weekday</v>
      </c>
      <c r="H5274">
        <v>1838.25</v>
      </c>
      <c r="I5274">
        <v>142</v>
      </c>
      <c r="J5274" t="s">
        <v>172</v>
      </c>
      <c r="K5274" t="s">
        <v>8151</v>
      </c>
      <c r="L5274" t="s">
        <v>8152</v>
      </c>
      <c r="M5274">
        <v>12</v>
      </c>
      <c r="N5274" t="s">
        <v>8166</v>
      </c>
      <c r="O5274" s="4">
        <f>INDEX(products[Cost_per_box], MATCH(shipments9[[#This Row],[PID]], products[PID], 0))</f>
        <v>4.74</v>
      </c>
      <c r="P5274" s="4">
        <f>shipments9[[#This Row],[Boxes]]*shipments9[[#This Row],[Cost Per Box]]</f>
        <v>673.08</v>
      </c>
      <c r="Q5274" s="4">
        <f>shipments9[[#This Row],[Amount]] -shipments9[[#This Row],[total cost]]</f>
        <v>1165.17</v>
      </c>
      <c r="R5274" s="4" t="str">
        <f>IF(shipments9[[#This Row],[Gross Profit]]&lt;0,"Loss","Profit")</f>
        <v>Profit</v>
      </c>
      <c r="S5274" s="9">
        <f>shipments9[[#This Row],[Gross Profit]]/shipments9[[#This Row],[Amount]]</f>
        <v>0.63384740922072624</v>
      </c>
      <c r="T5274" s="11">
        <f>shipments9[[#This Row],[Amount]]/shipments9[[#This Row],[Boxes]]</f>
        <v>12.945422535211268</v>
      </c>
    </row>
    <row r="5275" spans="1:20" hidden="1" x14ac:dyDescent="0.25">
      <c r="A5275" t="s">
        <v>5467</v>
      </c>
      <c r="B5275" t="s">
        <v>39</v>
      </c>
      <c r="C5275" t="s">
        <v>153</v>
      </c>
      <c r="D5275" t="s">
        <v>26</v>
      </c>
      <c r="E5275" s="1">
        <v>45135</v>
      </c>
      <c r="F5275" s="1" t="str">
        <f>TEXT(shipments9[[#This Row],[Shipdate]],"ddd")</f>
        <v>Fri</v>
      </c>
      <c r="G5275" s="1" t="str">
        <f>IF(OR(shipments9[[#This Row],[Day Name]]="Sat",shipments9[[#This Row],[Day Name]]="Sun"),"Weekend","Weekday")</f>
        <v>Weekday</v>
      </c>
      <c r="H5275">
        <v>3991.5</v>
      </c>
      <c r="I5275">
        <v>222</v>
      </c>
      <c r="J5275" t="s">
        <v>172</v>
      </c>
      <c r="K5275" t="s">
        <v>8151</v>
      </c>
      <c r="L5275" t="s">
        <v>8160</v>
      </c>
      <c r="M5275">
        <v>7</v>
      </c>
      <c r="N5275" t="s">
        <v>8161</v>
      </c>
      <c r="O5275" s="4">
        <f>INDEX(products[Cost_per_box], MATCH(shipments9[[#This Row],[PID]], products[PID], 0))</f>
        <v>9.57</v>
      </c>
      <c r="P5275" s="4">
        <f>shipments9[[#This Row],[Boxes]]*shipments9[[#This Row],[Cost Per Box]]</f>
        <v>2124.54</v>
      </c>
      <c r="Q5275" s="4">
        <f>shipments9[[#This Row],[Amount]] -shipments9[[#This Row],[total cost]]</f>
        <v>1866.96</v>
      </c>
      <c r="R5275" s="4" t="str">
        <f>IF(shipments9[[#This Row],[Gross Profit]]&lt;0,"Loss","Profit")</f>
        <v>Profit</v>
      </c>
      <c r="S5275" s="9">
        <f>shipments9[[#This Row],[Gross Profit]]/shipments9[[#This Row],[Amount]]</f>
        <v>0.46773393461104851</v>
      </c>
      <c r="T5275" s="11">
        <f>shipments9[[#This Row],[Amount]]/shipments9[[#This Row],[Boxes]]</f>
        <v>17.97972972972973</v>
      </c>
    </row>
    <row r="5276" spans="1:20" x14ac:dyDescent="0.25">
      <c r="A5276" t="s">
        <v>5468</v>
      </c>
      <c r="B5276" t="s">
        <v>39</v>
      </c>
      <c r="C5276" t="s">
        <v>130</v>
      </c>
      <c r="D5276" t="s">
        <v>26</v>
      </c>
      <c r="E5276" s="1">
        <v>45285</v>
      </c>
      <c r="F5276" s="1" t="str">
        <f>TEXT(shipments9[[#This Row],[Shipdate]],"ddd")</f>
        <v>Mon</v>
      </c>
      <c r="G5276" s="1" t="str">
        <f>IF(OR(shipments9[[#This Row],[Day Name]]="Sat",shipments9[[#This Row],[Day Name]]="Sun"),"Weekend","Weekday")</f>
        <v>Weekday</v>
      </c>
      <c r="H5276">
        <v>4716</v>
      </c>
      <c r="I5276">
        <v>944</v>
      </c>
      <c r="J5276" t="s">
        <v>172</v>
      </c>
      <c r="K5276" t="s">
        <v>8151</v>
      </c>
      <c r="L5276" t="s">
        <v>8152</v>
      </c>
      <c r="M5276">
        <v>12</v>
      </c>
      <c r="N5276" t="s">
        <v>8166</v>
      </c>
      <c r="O5276" s="4">
        <f>INDEX(products[Cost_per_box], MATCH(shipments9[[#This Row],[PID]], products[PID], 0))</f>
        <v>5.72</v>
      </c>
      <c r="P5276" s="4">
        <f>shipments9[[#This Row],[Boxes]]*shipments9[[#This Row],[Cost Per Box]]</f>
        <v>5399.6799999999994</v>
      </c>
      <c r="Q5276" s="4">
        <f>shipments9[[#This Row],[Amount]] -shipments9[[#This Row],[total cost]]</f>
        <v>-683.67999999999938</v>
      </c>
      <c r="R5276" s="4" t="str">
        <f>IF(shipments9[[#This Row],[Gross Profit]]&lt;0,"Loss","Profit")</f>
        <v>Loss</v>
      </c>
      <c r="S5276" s="9">
        <f>shipments9[[#This Row],[Gross Profit]]/shipments9[[#This Row],[Amount]]</f>
        <v>-0.14497031382527553</v>
      </c>
      <c r="T5276" s="11">
        <f>shipments9[[#This Row],[Amount]]/shipments9[[#This Row],[Boxes]]</f>
        <v>4.9957627118644066</v>
      </c>
    </row>
    <row r="5277" spans="1:20" hidden="1" x14ac:dyDescent="0.25">
      <c r="A5277" t="s">
        <v>5469</v>
      </c>
      <c r="B5277" t="s">
        <v>39</v>
      </c>
      <c r="C5277" t="s">
        <v>137</v>
      </c>
      <c r="D5277" t="s">
        <v>26</v>
      </c>
      <c r="E5277" s="1">
        <v>45175</v>
      </c>
      <c r="F5277" s="1" t="str">
        <f>TEXT(shipments9[[#This Row],[Shipdate]],"ddd")</f>
        <v>Wed</v>
      </c>
      <c r="G5277" s="1" t="str">
        <f>IF(OR(shipments9[[#This Row],[Day Name]]="Sat",shipments9[[#This Row],[Day Name]]="Sun"),"Weekend","Weekday")</f>
        <v>Weekday</v>
      </c>
      <c r="H5277">
        <v>9936</v>
      </c>
      <c r="I5277">
        <v>523</v>
      </c>
      <c r="J5277" t="s">
        <v>172</v>
      </c>
      <c r="K5277" t="s">
        <v>8151</v>
      </c>
      <c r="L5277" t="s">
        <v>8160</v>
      </c>
      <c r="M5277">
        <v>9</v>
      </c>
      <c r="N5277" t="s">
        <v>8167</v>
      </c>
      <c r="O5277" s="4">
        <f>INDEX(products[Cost_per_box], MATCH(shipments9[[#This Row],[PID]], products[PID], 0))</f>
        <v>7.73</v>
      </c>
      <c r="P5277" s="4">
        <f>shipments9[[#This Row],[Boxes]]*shipments9[[#This Row],[Cost Per Box]]</f>
        <v>4042.7900000000004</v>
      </c>
      <c r="Q5277" s="4">
        <f>shipments9[[#This Row],[Amount]] -shipments9[[#This Row],[total cost]]</f>
        <v>5893.2099999999991</v>
      </c>
      <c r="R5277" s="4" t="str">
        <f>IF(shipments9[[#This Row],[Gross Profit]]&lt;0,"Loss","Profit")</f>
        <v>Profit</v>
      </c>
      <c r="S5277" s="9">
        <f>shipments9[[#This Row],[Gross Profit]]/shipments9[[#This Row],[Amount]]</f>
        <v>0.59311694847020924</v>
      </c>
      <c r="T5277" s="11">
        <f>shipments9[[#This Row],[Amount]]/shipments9[[#This Row],[Boxes]]</f>
        <v>18.998087954110897</v>
      </c>
    </row>
    <row r="5278" spans="1:20" hidden="1" x14ac:dyDescent="0.25">
      <c r="A5278" t="s">
        <v>5470</v>
      </c>
      <c r="B5278" t="s">
        <v>39</v>
      </c>
      <c r="C5278" t="s">
        <v>149</v>
      </c>
      <c r="D5278" t="s">
        <v>26</v>
      </c>
      <c r="E5278" s="1">
        <v>45181</v>
      </c>
      <c r="F5278" s="1" t="str">
        <f>TEXT(shipments9[[#This Row],[Shipdate]],"ddd")</f>
        <v>Tue</v>
      </c>
      <c r="G5278" s="1" t="str">
        <f>IF(OR(shipments9[[#This Row],[Day Name]]="Sat",shipments9[[#This Row],[Day Name]]="Sun"),"Weekend","Weekday")</f>
        <v>Weekday</v>
      </c>
      <c r="H5278">
        <v>4925.25</v>
      </c>
      <c r="I5278">
        <v>274</v>
      </c>
      <c r="J5278" t="s">
        <v>172</v>
      </c>
      <c r="K5278" t="s">
        <v>8151</v>
      </c>
      <c r="L5278" t="s">
        <v>8160</v>
      </c>
      <c r="M5278">
        <v>9</v>
      </c>
      <c r="N5278" t="s">
        <v>8167</v>
      </c>
      <c r="O5278" s="4">
        <f>INDEX(products[Cost_per_box], MATCH(shipments9[[#This Row],[PID]], products[PID], 0))</f>
        <v>6.43</v>
      </c>
      <c r="P5278" s="4">
        <f>shipments9[[#This Row],[Boxes]]*shipments9[[#This Row],[Cost Per Box]]</f>
        <v>1761.82</v>
      </c>
      <c r="Q5278" s="4">
        <f>shipments9[[#This Row],[Amount]] -shipments9[[#This Row],[total cost]]</f>
        <v>3163.4300000000003</v>
      </c>
      <c r="R5278" s="4" t="str">
        <f>IF(shipments9[[#This Row],[Gross Profit]]&lt;0,"Loss","Profit")</f>
        <v>Profit</v>
      </c>
      <c r="S5278" s="9">
        <f>shipments9[[#This Row],[Gross Profit]]/shipments9[[#This Row],[Amount]]</f>
        <v>0.64228820872036962</v>
      </c>
      <c r="T5278" s="11">
        <f>shipments9[[#This Row],[Amount]]/shipments9[[#This Row],[Boxes]]</f>
        <v>17.975364963503651</v>
      </c>
    </row>
    <row r="5279" spans="1:20" hidden="1" x14ac:dyDescent="0.25">
      <c r="A5279" t="s">
        <v>5471</v>
      </c>
      <c r="B5279" t="s">
        <v>39</v>
      </c>
      <c r="C5279" t="s">
        <v>155</v>
      </c>
      <c r="D5279" t="s">
        <v>26</v>
      </c>
      <c r="E5279" s="1">
        <v>45362</v>
      </c>
      <c r="F5279" s="1" t="str">
        <f>TEXT(shipments9[[#This Row],[Shipdate]],"ddd")</f>
        <v>Mon</v>
      </c>
      <c r="G5279" s="1" t="str">
        <f>IF(OR(shipments9[[#This Row],[Day Name]]="Sat",shipments9[[#This Row],[Day Name]]="Sun"),"Weekend","Weekday")</f>
        <v>Weekday</v>
      </c>
      <c r="H5279">
        <v>8822.25</v>
      </c>
      <c r="I5279">
        <v>883</v>
      </c>
      <c r="J5279" t="s">
        <v>172</v>
      </c>
      <c r="K5279" t="s">
        <v>8155</v>
      </c>
      <c r="L5279" t="s">
        <v>8156</v>
      </c>
      <c r="M5279">
        <v>3</v>
      </c>
      <c r="N5279" t="s">
        <v>8164</v>
      </c>
      <c r="O5279" s="4">
        <f>INDEX(products[Cost_per_box], MATCH(shipments9[[#This Row],[PID]], products[PID], 0))</f>
        <v>8.43</v>
      </c>
      <c r="P5279" s="4">
        <f>shipments9[[#This Row],[Boxes]]*shipments9[[#This Row],[Cost Per Box]]</f>
        <v>7443.69</v>
      </c>
      <c r="Q5279" s="4">
        <f>shipments9[[#This Row],[Amount]] -shipments9[[#This Row],[total cost]]</f>
        <v>1378.5600000000004</v>
      </c>
      <c r="R5279" s="4" t="str">
        <f>IF(shipments9[[#This Row],[Gross Profit]]&lt;0,"Loss","Profit")</f>
        <v>Profit</v>
      </c>
      <c r="S5279" s="9">
        <f>shipments9[[#This Row],[Gross Profit]]/shipments9[[#This Row],[Amount]]</f>
        <v>0.15625945762135515</v>
      </c>
      <c r="T5279" s="11">
        <f>shipments9[[#This Row],[Amount]]/shipments9[[#This Row],[Boxes]]</f>
        <v>9.9912231030577576</v>
      </c>
    </row>
    <row r="5280" spans="1:20" hidden="1" x14ac:dyDescent="0.25">
      <c r="A5280" t="s">
        <v>5472</v>
      </c>
      <c r="B5280" t="s">
        <v>39</v>
      </c>
      <c r="C5280" t="s">
        <v>159</v>
      </c>
      <c r="D5280" t="s">
        <v>26</v>
      </c>
      <c r="E5280" s="1">
        <v>44981</v>
      </c>
      <c r="F5280" s="1" t="str">
        <f>TEXT(shipments9[[#This Row],[Shipdate]],"ddd")</f>
        <v>Fri</v>
      </c>
      <c r="G5280" s="1" t="str">
        <f>IF(OR(shipments9[[#This Row],[Day Name]]="Sat",shipments9[[#This Row],[Day Name]]="Sun"),"Weekend","Weekday")</f>
        <v>Weekday</v>
      </c>
      <c r="H5280">
        <v>2009.25</v>
      </c>
      <c r="I5280">
        <v>78</v>
      </c>
      <c r="J5280" t="s">
        <v>172</v>
      </c>
      <c r="K5280" t="s">
        <v>8151</v>
      </c>
      <c r="L5280" t="s">
        <v>8156</v>
      </c>
      <c r="M5280">
        <v>2</v>
      </c>
      <c r="N5280" t="s">
        <v>8157</v>
      </c>
      <c r="O5280" s="4">
        <f>INDEX(products[Cost_per_box], MATCH(shipments9[[#This Row],[PID]], products[PID], 0))</f>
        <v>5.04</v>
      </c>
      <c r="P5280" s="4">
        <f>shipments9[[#This Row],[Boxes]]*shipments9[[#This Row],[Cost Per Box]]</f>
        <v>393.12</v>
      </c>
      <c r="Q5280" s="4">
        <f>shipments9[[#This Row],[Amount]] -shipments9[[#This Row],[total cost]]</f>
        <v>1616.13</v>
      </c>
      <c r="R5280" s="4" t="str">
        <f>IF(shipments9[[#This Row],[Gross Profit]]&lt;0,"Loss","Profit")</f>
        <v>Profit</v>
      </c>
      <c r="S5280" s="9">
        <f>shipments9[[#This Row],[Gross Profit]]/shipments9[[#This Row],[Amount]]</f>
        <v>0.80434490481522958</v>
      </c>
      <c r="T5280" s="11">
        <f>shipments9[[#This Row],[Amount]]/shipments9[[#This Row],[Boxes]]</f>
        <v>25.759615384615383</v>
      </c>
    </row>
    <row r="5281" spans="1:20" hidden="1" x14ac:dyDescent="0.25">
      <c r="A5281" t="s">
        <v>5473</v>
      </c>
      <c r="B5281" t="s">
        <v>42</v>
      </c>
      <c r="C5281" t="s">
        <v>126</v>
      </c>
      <c r="D5281" t="s">
        <v>26</v>
      </c>
      <c r="E5281" s="1">
        <v>45246</v>
      </c>
      <c r="F5281" s="1" t="str">
        <f>TEXT(shipments9[[#This Row],[Shipdate]],"ddd")</f>
        <v>Thu</v>
      </c>
      <c r="G5281" s="1" t="str">
        <f>IF(OR(shipments9[[#This Row],[Day Name]]="Sat",shipments9[[#This Row],[Day Name]]="Sun"),"Weekend","Weekday")</f>
        <v>Weekday</v>
      </c>
      <c r="H5281">
        <v>7056</v>
      </c>
      <c r="I5281">
        <v>706</v>
      </c>
      <c r="J5281" t="s">
        <v>172</v>
      </c>
      <c r="K5281" t="s">
        <v>8151</v>
      </c>
      <c r="L5281" t="s">
        <v>8152</v>
      </c>
      <c r="M5281">
        <v>11</v>
      </c>
      <c r="N5281" t="s">
        <v>8165</v>
      </c>
      <c r="O5281" s="4">
        <f>INDEX(products[Cost_per_box], MATCH(shipments9[[#This Row],[PID]], products[PID], 0))</f>
        <v>5.15</v>
      </c>
      <c r="P5281" s="4">
        <f>shipments9[[#This Row],[Boxes]]*shipments9[[#This Row],[Cost Per Box]]</f>
        <v>3635.9</v>
      </c>
      <c r="Q5281" s="4">
        <f>shipments9[[#This Row],[Amount]] -shipments9[[#This Row],[total cost]]</f>
        <v>3420.1</v>
      </c>
      <c r="R5281" s="4" t="str">
        <f>IF(shipments9[[#This Row],[Gross Profit]]&lt;0,"Loss","Profit")</f>
        <v>Profit</v>
      </c>
      <c r="S5281" s="9">
        <f>shipments9[[#This Row],[Gross Profit]]/shipments9[[#This Row],[Amount]]</f>
        <v>0.48470804988662131</v>
      </c>
      <c r="T5281" s="11">
        <f>shipments9[[#This Row],[Amount]]/shipments9[[#This Row],[Boxes]]</f>
        <v>9.9943342776203963</v>
      </c>
    </row>
    <row r="5282" spans="1:20" hidden="1" x14ac:dyDescent="0.25">
      <c r="A5282" t="s">
        <v>5474</v>
      </c>
      <c r="B5282" t="s">
        <v>42</v>
      </c>
      <c r="C5282" t="s">
        <v>135</v>
      </c>
      <c r="D5282" t="s">
        <v>26</v>
      </c>
      <c r="E5282" s="1">
        <v>44965</v>
      </c>
      <c r="F5282" s="1" t="str">
        <f>TEXT(shipments9[[#This Row],[Shipdate]],"ddd")</f>
        <v>Wed</v>
      </c>
      <c r="G5282" s="1" t="str">
        <f>IF(OR(shipments9[[#This Row],[Day Name]]="Sat",shipments9[[#This Row],[Day Name]]="Sun"),"Weekend","Weekday")</f>
        <v>Weekday</v>
      </c>
      <c r="H5282">
        <v>4369.5</v>
      </c>
      <c r="I5282">
        <v>175</v>
      </c>
      <c r="J5282" t="s">
        <v>172</v>
      </c>
      <c r="K5282" t="s">
        <v>8151</v>
      </c>
      <c r="L5282" t="s">
        <v>8156</v>
      </c>
      <c r="M5282">
        <v>2</v>
      </c>
      <c r="N5282" t="s">
        <v>8157</v>
      </c>
      <c r="O5282" s="4">
        <f>INDEX(products[Cost_per_box], MATCH(shipments9[[#This Row],[PID]], products[PID], 0))</f>
        <v>9.94</v>
      </c>
      <c r="P5282" s="4">
        <f>shipments9[[#This Row],[Boxes]]*shipments9[[#This Row],[Cost Per Box]]</f>
        <v>1739.5</v>
      </c>
      <c r="Q5282" s="4">
        <f>shipments9[[#This Row],[Amount]] -shipments9[[#This Row],[total cost]]</f>
        <v>2630</v>
      </c>
      <c r="R5282" s="4" t="str">
        <f>IF(shipments9[[#This Row],[Gross Profit]]&lt;0,"Loss","Profit")</f>
        <v>Profit</v>
      </c>
      <c r="S5282" s="9">
        <f>shipments9[[#This Row],[Gross Profit]]/shipments9[[#This Row],[Amount]]</f>
        <v>0.60189953083876879</v>
      </c>
      <c r="T5282" s="11">
        <f>shipments9[[#This Row],[Amount]]/shipments9[[#This Row],[Boxes]]</f>
        <v>24.96857142857143</v>
      </c>
    </row>
    <row r="5283" spans="1:20" x14ac:dyDescent="0.25">
      <c r="A5283" t="s">
        <v>5475</v>
      </c>
      <c r="B5283" t="s">
        <v>42</v>
      </c>
      <c r="C5283" t="s">
        <v>147</v>
      </c>
      <c r="D5283" t="s">
        <v>26</v>
      </c>
      <c r="E5283" s="1">
        <v>44971</v>
      </c>
      <c r="F5283" s="1" t="str">
        <f>TEXT(shipments9[[#This Row],[Shipdate]],"ddd")</f>
        <v>Tue</v>
      </c>
      <c r="G5283" s="1" t="str">
        <f>IF(OR(shipments9[[#This Row],[Day Name]]="Sat",shipments9[[#This Row],[Day Name]]="Sun"),"Weekend","Weekday")</f>
        <v>Weekday</v>
      </c>
      <c r="H5283">
        <v>6939</v>
      </c>
      <c r="I5283">
        <v>992</v>
      </c>
      <c r="J5283" t="s">
        <v>172</v>
      </c>
      <c r="K5283" t="s">
        <v>8151</v>
      </c>
      <c r="L5283" t="s">
        <v>8156</v>
      </c>
      <c r="M5283">
        <v>2</v>
      </c>
      <c r="N5283" t="s">
        <v>8157</v>
      </c>
      <c r="O5283" s="4">
        <f>INDEX(products[Cost_per_box], MATCH(shipments9[[#This Row],[PID]], products[PID], 0))</f>
        <v>10.51</v>
      </c>
      <c r="P5283" s="4">
        <f>shipments9[[#This Row],[Boxes]]*shipments9[[#This Row],[Cost Per Box]]</f>
        <v>10425.92</v>
      </c>
      <c r="Q5283" s="4">
        <f>shipments9[[#This Row],[Amount]] -shipments9[[#This Row],[total cost]]</f>
        <v>-3486.92</v>
      </c>
      <c r="R5283" s="4" t="str">
        <f>IF(shipments9[[#This Row],[Gross Profit]]&lt;0,"Loss","Profit")</f>
        <v>Loss</v>
      </c>
      <c r="S5283" s="9">
        <f>shipments9[[#This Row],[Gross Profit]]/shipments9[[#This Row],[Amount]]</f>
        <v>-0.50251044819138202</v>
      </c>
      <c r="T5283" s="11">
        <f>shipments9[[#This Row],[Amount]]/shipments9[[#This Row],[Boxes]]</f>
        <v>6.994959677419355</v>
      </c>
    </row>
    <row r="5284" spans="1:20" hidden="1" x14ac:dyDescent="0.25">
      <c r="A5284" t="s">
        <v>5476</v>
      </c>
      <c r="B5284" t="s">
        <v>42</v>
      </c>
      <c r="C5284" t="s">
        <v>149</v>
      </c>
      <c r="D5284" t="s">
        <v>26</v>
      </c>
      <c r="E5284" s="1">
        <v>45244</v>
      </c>
      <c r="F5284" s="1" t="str">
        <f>TEXT(shipments9[[#This Row],[Shipdate]],"ddd")</f>
        <v>Tue</v>
      </c>
      <c r="G5284" s="1" t="str">
        <f>IF(OR(shipments9[[#This Row],[Day Name]]="Sat",shipments9[[#This Row],[Day Name]]="Sun"),"Weekend","Weekday")</f>
        <v>Weekday</v>
      </c>
      <c r="H5284">
        <v>4185</v>
      </c>
      <c r="I5284">
        <v>233</v>
      </c>
      <c r="J5284" t="s">
        <v>172</v>
      </c>
      <c r="K5284" t="s">
        <v>8151</v>
      </c>
      <c r="L5284" t="s">
        <v>8152</v>
      </c>
      <c r="M5284">
        <v>11</v>
      </c>
      <c r="N5284" t="s">
        <v>8165</v>
      </c>
      <c r="O5284" s="4">
        <f>INDEX(products[Cost_per_box], MATCH(shipments9[[#This Row],[PID]], products[PID], 0))</f>
        <v>6.43</v>
      </c>
      <c r="P5284" s="4">
        <f>shipments9[[#This Row],[Boxes]]*shipments9[[#This Row],[Cost Per Box]]</f>
        <v>1498.1899999999998</v>
      </c>
      <c r="Q5284" s="4">
        <f>shipments9[[#This Row],[Amount]] -shipments9[[#This Row],[total cost]]</f>
        <v>2686.8100000000004</v>
      </c>
      <c r="R5284" s="4" t="str">
        <f>IF(shipments9[[#This Row],[Gross Profit]]&lt;0,"Loss","Profit")</f>
        <v>Profit</v>
      </c>
      <c r="S5284" s="9">
        <f>shipments9[[#This Row],[Gross Profit]]/shipments9[[#This Row],[Amount]]</f>
        <v>0.64200955794504189</v>
      </c>
      <c r="T5284" s="11">
        <f>shipments9[[#This Row],[Amount]]/shipments9[[#This Row],[Boxes]]</f>
        <v>17.961373390557942</v>
      </c>
    </row>
    <row r="5285" spans="1:20" hidden="1" x14ac:dyDescent="0.25">
      <c r="A5285" t="s">
        <v>5477</v>
      </c>
      <c r="B5285" t="s">
        <v>42</v>
      </c>
      <c r="C5285" t="s">
        <v>153</v>
      </c>
      <c r="D5285" t="s">
        <v>26</v>
      </c>
      <c r="E5285" s="1">
        <v>45159</v>
      </c>
      <c r="F5285" s="1" t="str">
        <f>TEXT(shipments9[[#This Row],[Shipdate]],"ddd")</f>
        <v>Mon</v>
      </c>
      <c r="G5285" s="1" t="str">
        <f>IF(OR(shipments9[[#This Row],[Day Name]]="Sat",shipments9[[#This Row],[Day Name]]="Sun"),"Weekend","Weekday")</f>
        <v>Weekday</v>
      </c>
      <c r="H5285">
        <v>10192.5</v>
      </c>
      <c r="I5285">
        <v>638</v>
      </c>
      <c r="J5285" t="s">
        <v>172</v>
      </c>
      <c r="K5285" t="s">
        <v>8151</v>
      </c>
      <c r="L5285" t="s">
        <v>8160</v>
      </c>
      <c r="M5285">
        <v>8</v>
      </c>
      <c r="N5285" t="s">
        <v>8162</v>
      </c>
      <c r="O5285" s="4">
        <f>INDEX(products[Cost_per_box], MATCH(shipments9[[#This Row],[PID]], products[PID], 0))</f>
        <v>9.57</v>
      </c>
      <c r="P5285" s="4">
        <f>shipments9[[#This Row],[Boxes]]*shipments9[[#This Row],[Cost Per Box]]</f>
        <v>6105.66</v>
      </c>
      <c r="Q5285" s="4">
        <f>shipments9[[#This Row],[Amount]] -shipments9[[#This Row],[total cost]]</f>
        <v>4086.84</v>
      </c>
      <c r="R5285" s="4" t="str">
        <f>IF(shipments9[[#This Row],[Gross Profit]]&lt;0,"Loss","Profit")</f>
        <v>Profit</v>
      </c>
      <c r="S5285" s="9">
        <f>shipments9[[#This Row],[Gross Profit]]/shipments9[[#This Row],[Amount]]</f>
        <v>0.40096541574687272</v>
      </c>
      <c r="T5285" s="11">
        <f>shipments9[[#This Row],[Amount]]/shipments9[[#This Row],[Boxes]]</f>
        <v>15.975705329153605</v>
      </c>
    </row>
    <row r="5286" spans="1:20" hidden="1" x14ac:dyDescent="0.25">
      <c r="A5286" t="s">
        <v>5478</v>
      </c>
      <c r="B5286" t="s">
        <v>42</v>
      </c>
      <c r="C5286" t="s">
        <v>157</v>
      </c>
      <c r="D5286" t="s">
        <v>26</v>
      </c>
      <c r="E5286" s="1">
        <v>45222</v>
      </c>
      <c r="F5286" s="1" t="str">
        <f>TEXT(shipments9[[#This Row],[Shipdate]],"ddd")</f>
        <v>Mon</v>
      </c>
      <c r="G5286" s="1" t="str">
        <f>IF(OR(shipments9[[#This Row],[Day Name]]="Sat",shipments9[[#This Row],[Day Name]]="Sun"),"Weekend","Weekday")</f>
        <v>Weekday</v>
      </c>
      <c r="H5286">
        <v>605.25</v>
      </c>
      <c r="I5286">
        <v>87</v>
      </c>
      <c r="J5286" t="s">
        <v>172</v>
      </c>
      <c r="K5286" t="s">
        <v>8151</v>
      </c>
      <c r="L5286" t="s">
        <v>8152</v>
      </c>
      <c r="M5286">
        <v>10</v>
      </c>
      <c r="N5286" t="s">
        <v>8153</v>
      </c>
      <c r="O5286" s="4">
        <f>INDEX(products[Cost_per_box], MATCH(shipments9[[#This Row],[PID]], products[PID], 0))</f>
        <v>6.8</v>
      </c>
      <c r="P5286" s="4">
        <f>shipments9[[#This Row],[Boxes]]*shipments9[[#This Row],[Cost Per Box]]</f>
        <v>591.6</v>
      </c>
      <c r="Q5286" s="4">
        <f>shipments9[[#This Row],[Amount]] -shipments9[[#This Row],[total cost]]</f>
        <v>13.649999999999977</v>
      </c>
      <c r="R5286" s="4" t="str">
        <f>IF(shipments9[[#This Row],[Gross Profit]]&lt;0,"Loss","Profit")</f>
        <v>Profit</v>
      </c>
      <c r="S5286" s="9">
        <f>shipments9[[#This Row],[Gross Profit]]/shipments9[[#This Row],[Amount]]</f>
        <v>2.2552664188351883E-2</v>
      </c>
      <c r="T5286" s="11">
        <f>shipments9[[#This Row],[Amount]]/shipments9[[#This Row],[Boxes]]</f>
        <v>6.9568965517241379</v>
      </c>
    </row>
    <row r="5287" spans="1:20" hidden="1" x14ac:dyDescent="0.25">
      <c r="A5287" t="s">
        <v>5479</v>
      </c>
      <c r="B5287" t="s">
        <v>42</v>
      </c>
      <c r="C5287" t="s">
        <v>159</v>
      </c>
      <c r="D5287" t="s">
        <v>26</v>
      </c>
      <c r="E5287" s="1">
        <v>45009</v>
      </c>
      <c r="F5287" s="1" t="str">
        <f>TEXT(shipments9[[#This Row],[Shipdate]],"ddd")</f>
        <v>Fri</v>
      </c>
      <c r="G5287" s="1" t="str">
        <f>IF(OR(shipments9[[#This Row],[Day Name]]="Sat",shipments9[[#This Row],[Day Name]]="Sun"),"Weekend","Weekday")</f>
        <v>Weekday</v>
      </c>
      <c r="H5287">
        <v>4529.25</v>
      </c>
      <c r="I5287">
        <v>157</v>
      </c>
      <c r="J5287" t="s">
        <v>172</v>
      </c>
      <c r="K5287" t="s">
        <v>8151</v>
      </c>
      <c r="L5287" t="s">
        <v>8156</v>
      </c>
      <c r="M5287">
        <v>3</v>
      </c>
      <c r="N5287" t="s">
        <v>8164</v>
      </c>
      <c r="O5287" s="4">
        <f>INDEX(products[Cost_per_box], MATCH(shipments9[[#This Row],[PID]], products[PID], 0))</f>
        <v>5.04</v>
      </c>
      <c r="P5287" s="4">
        <f>shipments9[[#This Row],[Boxes]]*shipments9[[#This Row],[Cost Per Box]]</f>
        <v>791.28</v>
      </c>
      <c r="Q5287" s="4">
        <f>shipments9[[#This Row],[Amount]] -shipments9[[#This Row],[total cost]]</f>
        <v>3737.9700000000003</v>
      </c>
      <c r="R5287" s="4" t="str">
        <f>IF(shipments9[[#This Row],[Gross Profit]]&lt;0,"Loss","Profit")</f>
        <v>Profit</v>
      </c>
      <c r="S5287" s="9">
        <f>shipments9[[#This Row],[Gross Profit]]/shipments9[[#This Row],[Amount]]</f>
        <v>0.8252955787382017</v>
      </c>
      <c r="T5287" s="11">
        <f>shipments9[[#This Row],[Amount]]/shipments9[[#This Row],[Boxes]]</f>
        <v>28.848726114649683</v>
      </c>
    </row>
    <row r="5288" spans="1:20" hidden="1" x14ac:dyDescent="0.25">
      <c r="A5288" t="s">
        <v>5480</v>
      </c>
      <c r="B5288" t="s">
        <v>42</v>
      </c>
      <c r="C5288" t="s">
        <v>159</v>
      </c>
      <c r="D5288" t="s">
        <v>26</v>
      </c>
      <c r="E5288" s="1">
        <v>45113</v>
      </c>
      <c r="F5288" s="1" t="str">
        <f>TEXT(shipments9[[#This Row],[Shipdate]],"ddd")</f>
        <v>Thu</v>
      </c>
      <c r="G5288" s="1" t="str">
        <f>IF(OR(shipments9[[#This Row],[Day Name]]="Sat",shipments9[[#This Row],[Day Name]]="Sun"),"Weekend","Weekday")</f>
        <v>Weekday</v>
      </c>
      <c r="H5288">
        <v>9837</v>
      </c>
      <c r="I5288">
        <v>394</v>
      </c>
      <c r="J5288" t="s">
        <v>172</v>
      </c>
      <c r="K5288" t="s">
        <v>8151</v>
      </c>
      <c r="L5288" t="s">
        <v>8160</v>
      </c>
      <c r="M5288">
        <v>7</v>
      </c>
      <c r="N5288" t="s">
        <v>8161</v>
      </c>
      <c r="O5288" s="4">
        <f>INDEX(products[Cost_per_box], MATCH(shipments9[[#This Row],[PID]], products[PID], 0))</f>
        <v>5.04</v>
      </c>
      <c r="P5288" s="4">
        <f>shipments9[[#This Row],[Boxes]]*shipments9[[#This Row],[Cost Per Box]]</f>
        <v>1985.76</v>
      </c>
      <c r="Q5288" s="4">
        <f>shipments9[[#This Row],[Amount]] -shipments9[[#This Row],[total cost]]</f>
        <v>7851.24</v>
      </c>
      <c r="R5288" s="4" t="str">
        <f>IF(shipments9[[#This Row],[Gross Profit]]&lt;0,"Loss","Profit")</f>
        <v>Profit</v>
      </c>
      <c r="S5288" s="9">
        <f>shipments9[[#This Row],[Gross Profit]]/shipments9[[#This Row],[Amount]]</f>
        <v>0.79813357731015555</v>
      </c>
      <c r="T5288" s="11">
        <f>shipments9[[#This Row],[Amount]]/shipments9[[#This Row],[Boxes]]</f>
        <v>24.967005076142133</v>
      </c>
    </row>
    <row r="5289" spans="1:20" hidden="1" x14ac:dyDescent="0.25">
      <c r="A5289" t="s">
        <v>5481</v>
      </c>
      <c r="B5289" t="s">
        <v>42</v>
      </c>
      <c r="C5289" t="s">
        <v>135</v>
      </c>
      <c r="D5289" t="s">
        <v>26</v>
      </c>
      <c r="E5289" s="1">
        <v>45184</v>
      </c>
      <c r="F5289" s="1" t="str">
        <f>TEXT(shipments9[[#This Row],[Shipdate]],"ddd")</f>
        <v>Fri</v>
      </c>
      <c r="G5289" s="1" t="str">
        <f>IF(OR(shipments9[[#This Row],[Day Name]]="Sat",shipments9[[#This Row],[Day Name]]="Sun"),"Weekend","Weekday")</f>
        <v>Weekday</v>
      </c>
      <c r="H5289">
        <v>6156</v>
      </c>
      <c r="I5289">
        <v>228</v>
      </c>
      <c r="J5289" t="s">
        <v>172</v>
      </c>
      <c r="K5289" t="s">
        <v>8151</v>
      </c>
      <c r="L5289" t="s">
        <v>8160</v>
      </c>
      <c r="M5289">
        <v>9</v>
      </c>
      <c r="N5289" t="s">
        <v>8167</v>
      </c>
      <c r="O5289" s="4">
        <f>INDEX(products[Cost_per_box], MATCH(shipments9[[#This Row],[PID]], products[PID], 0))</f>
        <v>9.94</v>
      </c>
      <c r="P5289" s="4">
        <f>shipments9[[#This Row],[Boxes]]*shipments9[[#This Row],[Cost Per Box]]</f>
        <v>2266.3199999999997</v>
      </c>
      <c r="Q5289" s="4">
        <f>shipments9[[#This Row],[Amount]] -shipments9[[#This Row],[total cost]]</f>
        <v>3889.6800000000003</v>
      </c>
      <c r="R5289" s="4" t="str">
        <f>IF(shipments9[[#This Row],[Gross Profit]]&lt;0,"Loss","Profit")</f>
        <v>Profit</v>
      </c>
      <c r="S5289" s="9">
        <f>shipments9[[#This Row],[Gross Profit]]/shipments9[[#This Row],[Amount]]</f>
        <v>0.63185185185185189</v>
      </c>
      <c r="T5289" s="11">
        <f>shipments9[[#This Row],[Amount]]/shipments9[[#This Row],[Boxes]]</f>
        <v>27</v>
      </c>
    </row>
    <row r="5290" spans="1:20" hidden="1" x14ac:dyDescent="0.25">
      <c r="A5290" t="s">
        <v>5482</v>
      </c>
      <c r="B5290" t="s">
        <v>42</v>
      </c>
      <c r="C5290" t="s">
        <v>141</v>
      </c>
      <c r="D5290" t="s">
        <v>26</v>
      </c>
      <c r="E5290" s="1">
        <v>45455</v>
      </c>
      <c r="F5290" s="1" t="str">
        <f>TEXT(shipments9[[#This Row],[Shipdate]],"ddd")</f>
        <v>Wed</v>
      </c>
      <c r="G5290" s="1" t="str">
        <f>IF(OR(shipments9[[#This Row],[Day Name]]="Sat",shipments9[[#This Row],[Day Name]]="Sun"),"Weekend","Weekday")</f>
        <v>Weekday</v>
      </c>
      <c r="H5290">
        <v>2756.25</v>
      </c>
      <c r="I5290">
        <v>213</v>
      </c>
      <c r="J5290" t="s">
        <v>172</v>
      </c>
      <c r="K5290" t="s">
        <v>8155</v>
      </c>
      <c r="L5290" t="s">
        <v>8154</v>
      </c>
      <c r="M5290">
        <v>6</v>
      </c>
      <c r="N5290" t="s">
        <v>8159</v>
      </c>
      <c r="O5290" s="4">
        <f>INDEX(products[Cost_per_box], MATCH(shipments9[[#This Row],[PID]], products[PID], 0))</f>
        <v>8.2200000000000006</v>
      </c>
      <c r="P5290" s="4">
        <f>shipments9[[#This Row],[Boxes]]*shipments9[[#This Row],[Cost Per Box]]</f>
        <v>1750.8600000000001</v>
      </c>
      <c r="Q5290" s="4">
        <f>shipments9[[#This Row],[Amount]] -shipments9[[#This Row],[total cost]]</f>
        <v>1005.3899999999999</v>
      </c>
      <c r="R5290" s="4" t="str">
        <f>IF(shipments9[[#This Row],[Gross Profit]]&lt;0,"Loss","Profit")</f>
        <v>Profit</v>
      </c>
      <c r="S5290" s="9">
        <f>shipments9[[#This Row],[Gross Profit]]/shipments9[[#This Row],[Amount]]</f>
        <v>0.36476734693877544</v>
      </c>
      <c r="T5290" s="11">
        <f>shipments9[[#This Row],[Amount]]/shipments9[[#This Row],[Boxes]]</f>
        <v>12.940140845070422</v>
      </c>
    </row>
    <row r="5291" spans="1:20" hidden="1" x14ac:dyDescent="0.25">
      <c r="A5291" t="s">
        <v>5483</v>
      </c>
      <c r="B5291" t="s">
        <v>42</v>
      </c>
      <c r="C5291" t="s">
        <v>149</v>
      </c>
      <c r="D5291" t="s">
        <v>26</v>
      </c>
      <c r="E5291" s="1">
        <v>45443</v>
      </c>
      <c r="F5291" s="1" t="str">
        <f>TEXT(shipments9[[#This Row],[Shipdate]],"ddd")</f>
        <v>Fri</v>
      </c>
      <c r="G5291" s="1" t="str">
        <f>IF(OR(shipments9[[#This Row],[Day Name]]="Sat",shipments9[[#This Row],[Day Name]]="Sun"),"Weekend","Weekday")</f>
        <v>Weekday</v>
      </c>
      <c r="H5291">
        <v>4556.25</v>
      </c>
      <c r="I5291">
        <v>285</v>
      </c>
      <c r="J5291" t="s">
        <v>172</v>
      </c>
      <c r="K5291" t="s">
        <v>8155</v>
      </c>
      <c r="L5291" t="s">
        <v>8154</v>
      </c>
      <c r="M5291">
        <v>5</v>
      </c>
      <c r="N5291" t="s">
        <v>201</v>
      </c>
      <c r="O5291" s="4">
        <f>INDEX(products[Cost_per_box], MATCH(shipments9[[#This Row],[PID]], products[PID], 0))</f>
        <v>6.43</v>
      </c>
      <c r="P5291" s="4">
        <f>shipments9[[#This Row],[Boxes]]*shipments9[[#This Row],[Cost Per Box]]</f>
        <v>1832.55</v>
      </c>
      <c r="Q5291" s="4">
        <f>shipments9[[#This Row],[Amount]] -shipments9[[#This Row],[total cost]]</f>
        <v>2723.7</v>
      </c>
      <c r="R5291" s="4" t="str">
        <f>IF(shipments9[[#This Row],[Gross Profit]]&lt;0,"Loss","Profit")</f>
        <v>Profit</v>
      </c>
      <c r="S5291" s="9">
        <f>shipments9[[#This Row],[Gross Profit]]/shipments9[[#This Row],[Amount]]</f>
        <v>0.59779423868312753</v>
      </c>
      <c r="T5291" s="11">
        <f>shipments9[[#This Row],[Amount]]/shipments9[[#This Row],[Boxes]]</f>
        <v>15.986842105263158</v>
      </c>
    </row>
    <row r="5292" spans="1:20" hidden="1" x14ac:dyDescent="0.25">
      <c r="A5292" t="s">
        <v>5484</v>
      </c>
      <c r="B5292" t="s">
        <v>42</v>
      </c>
      <c r="C5292" t="s">
        <v>159</v>
      </c>
      <c r="D5292" t="s">
        <v>26</v>
      </c>
      <c r="E5292" s="1">
        <v>44986</v>
      </c>
      <c r="F5292" s="1" t="str">
        <f>TEXT(shipments9[[#This Row],[Shipdate]],"ddd")</f>
        <v>Wed</v>
      </c>
      <c r="G5292" s="1" t="str">
        <f>IF(OR(shipments9[[#This Row],[Day Name]]="Sat",shipments9[[#This Row],[Day Name]]="Sun"),"Weekend","Weekday")</f>
        <v>Weekday</v>
      </c>
      <c r="H5292">
        <v>7578</v>
      </c>
      <c r="I5292">
        <v>292</v>
      </c>
      <c r="J5292" t="s">
        <v>172</v>
      </c>
      <c r="K5292" t="s">
        <v>8151</v>
      </c>
      <c r="L5292" t="s">
        <v>8156</v>
      </c>
      <c r="M5292">
        <v>3</v>
      </c>
      <c r="N5292" t="s">
        <v>8164</v>
      </c>
      <c r="O5292" s="4">
        <f>INDEX(products[Cost_per_box], MATCH(shipments9[[#This Row],[PID]], products[PID], 0))</f>
        <v>5.04</v>
      </c>
      <c r="P5292" s="4">
        <f>shipments9[[#This Row],[Boxes]]*shipments9[[#This Row],[Cost Per Box]]</f>
        <v>1471.68</v>
      </c>
      <c r="Q5292" s="4">
        <f>shipments9[[#This Row],[Amount]] -shipments9[[#This Row],[total cost]]</f>
        <v>6106.32</v>
      </c>
      <c r="R5292" s="4" t="str">
        <f>IF(shipments9[[#This Row],[Gross Profit]]&lt;0,"Loss","Profit")</f>
        <v>Profit</v>
      </c>
      <c r="S5292" s="9">
        <f>shipments9[[#This Row],[Gross Profit]]/shipments9[[#This Row],[Amount]]</f>
        <v>0.80579572446555814</v>
      </c>
      <c r="T5292" s="11">
        <f>shipments9[[#This Row],[Amount]]/shipments9[[#This Row],[Boxes]]</f>
        <v>25.952054794520549</v>
      </c>
    </row>
    <row r="5293" spans="1:20" x14ac:dyDescent="0.25">
      <c r="A5293" t="s">
        <v>5485</v>
      </c>
      <c r="B5293" t="s">
        <v>42</v>
      </c>
      <c r="C5293" t="s">
        <v>147</v>
      </c>
      <c r="D5293" t="s">
        <v>26</v>
      </c>
      <c r="E5293" s="1">
        <v>45440</v>
      </c>
      <c r="F5293" s="1" t="str">
        <f>TEXT(shipments9[[#This Row],[Shipdate]],"ddd")</f>
        <v>Tue</v>
      </c>
      <c r="G5293" s="1" t="str">
        <f>IF(OR(shipments9[[#This Row],[Day Name]]="Sat",shipments9[[#This Row],[Day Name]]="Sun"),"Weekend","Weekday")</f>
        <v>Weekday</v>
      </c>
      <c r="H5293">
        <v>9247.5</v>
      </c>
      <c r="I5293">
        <v>925</v>
      </c>
      <c r="J5293" t="s">
        <v>172</v>
      </c>
      <c r="K5293" t="s">
        <v>8155</v>
      </c>
      <c r="L5293" t="s">
        <v>8154</v>
      </c>
      <c r="M5293">
        <v>5</v>
      </c>
      <c r="N5293" t="s">
        <v>201</v>
      </c>
      <c r="O5293" s="4">
        <f>INDEX(products[Cost_per_box], MATCH(shipments9[[#This Row],[PID]], products[PID], 0))</f>
        <v>10.51</v>
      </c>
      <c r="P5293" s="4">
        <f>shipments9[[#This Row],[Boxes]]*shipments9[[#This Row],[Cost Per Box]]</f>
        <v>9721.75</v>
      </c>
      <c r="Q5293" s="4">
        <f>shipments9[[#This Row],[Amount]] -shipments9[[#This Row],[total cost]]</f>
        <v>-474.25</v>
      </c>
      <c r="R5293" s="4" t="str">
        <f>IF(shipments9[[#This Row],[Gross Profit]]&lt;0,"Loss","Profit")</f>
        <v>Loss</v>
      </c>
      <c r="S5293" s="9">
        <f>shipments9[[#This Row],[Gross Profit]]/shipments9[[#This Row],[Amount]]</f>
        <v>-5.1284130846174641E-2</v>
      </c>
      <c r="T5293" s="11">
        <f>shipments9[[#This Row],[Amount]]/shipments9[[#This Row],[Boxes]]</f>
        <v>9.9972972972972975</v>
      </c>
    </row>
    <row r="5294" spans="1:20" hidden="1" x14ac:dyDescent="0.25">
      <c r="A5294" t="s">
        <v>5486</v>
      </c>
      <c r="B5294" t="s">
        <v>42</v>
      </c>
      <c r="C5294" t="s">
        <v>149</v>
      </c>
      <c r="D5294" t="s">
        <v>26</v>
      </c>
      <c r="E5294" s="1">
        <v>45148</v>
      </c>
      <c r="F5294" s="1" t="str">
        <f>TEXT(shipments9[[#This Row],[Shipdate]],"ddd")</f>
        <v>Thu</v>
      </c>
      <c r="G5294" s="1" t="str">
        <f>IF(OR(shipments9[[#This Row],[Day Name]]="Sat",shipments9[[#This Row],[Day Name]]="Sun"),"Weekend","Weekday")</f>
        <v>Weekday</v>
      </c>
      <c r="H5294">
        <v>5834.25</v>
      </c>
      <c r="I5294">
        <v>417</v>
      </c>
      <c r="J5294" t="s">
        <v>172</v>
      </c>
      <c r="K5294" t="s">
        <v>8151</v>
      </c>
      <c r="L5294" t="s">
        <v>8160</v>
      </c>
      <c r="M5294">
        <v>8</v>
      </c>
      <c r="N5294" t="s">
        <v>8162</v>
      </c>
      <c r="O5294" s="4">
        <f>INDEX(products[Cost_per_box], MATCH(shipments9[[#This Row],[PID]], products[PID], 0))</f>
        <v>6.43</v>
      </c>
      <c r="P5294" s="4">
        <f>shipments9[[#This Row],[Boxes]]*shipments9[[#This Row],[Cost Per Box]]</f>
        <v>2681.31</v>
      </c>
      <c r="Q5294" s="4">
        <f>shipments9[[#This Row],[Amount]] -shipments9[[#This Row],[total cost]]</f>
        <v>3152.94</v>
      </c>
      <c r="R5294" s="4" t="str">
        <f>IF(shipments9[[#This Row],[Gross Profit]]&lt;0,"Loss","Profit")</f>
        <v>Profit</v>
      </c>
      <c r="S5294" s="9">
        <f>shipments9[[#This Row],[Gross Profit]]/shipments9[[#This Row],[Amount]]</f>
        <v>0.54041907700218539</v>
      </c>
      <c r="T5294" s="11">
        <f>shipments9[[#This Row],[Amount]]/shipments9[[#This Row],[Boxes]]</f>
        <v>13.991007194244604</v>
      </c>
    </row>
    <row r="5295" spans="1:20" hidden="1" x14ac:dyDescent="0.25">
      <c r="A5295" t="s">
        <v>5487</v>
      </c>
      <c r="B5295" t="s">
        <v>42</v>
      </c>
      <c r="C5295" t="s">
        <v>157</v>
      </c>
      <c r="D5295" t="s">
        <v>26</v>
      </c>
      <c r="E5295" s="1">
        <v>45021</v>
      </c>
      <c r="F5295" s="1" t="str">
        <f>TEXT(shipments9[[#This Row],[Shipdate]],"ddd")</f>
        <v>Wed</v>
      </c>
      <c r="G5295" s="1" t="str">
        <f>IF(OR(shipments9[[#This Row],[Day Name]]="Sat",shipments9[[#This Row],[Day Name]]="Sun"),"Weekend","Weekday")</f>
        <v>Weekday</v>
      </c>
      <c r="H5295">
        <v>8984.25</v>
      </c>
      <c r="I5295">
        <v>1124</v>
      </c>
      <c r="J5295" t="s">
        <v>172</v>
      </c>
      <c r="K5295" t="s">
        <v>8151</v>
      </c>
      <c r="L5295" t="s">
        <v>8154</v>
      </c>
      <c r="M5295">
        <v>4</v>
      </c>
      <c r="N5295" t="s">
        <v>8158</v>
      </c>
      <c r="O5295" s="4">
        <f>INDEX(products[Cost_per_box], MATCH(shipments9[[#This Row],[PID]], products[PID], 0))</f>
        <v>6.8</v>
      </c>
      <c r="P5295" s="4">
        <f>shipments9[[#This Row],[Boxes]]*shipments9[[#This Row],[Cost Per Box]]</f>
        <v>7643.2</v>
      </c>
      <c r="Q5295" s="4">
        <f>shipments9[[#This Row],[Amount]] -shipments9[[#This Row],[total cost]]</f>
        <v>1341.0500000000002</v>
      </c>
      <c r="R5295" s="4" t="str">
        <f>IF(shipments9[[#This Row],[Gross Profit]]&lt;0,"Loss","Profit")</f>
        <v>Profit</v>
      </c>
      <c r="S5295" s="9">
        <f>shipments9[[#This Row],[Gross Profit]]/shipments9[[#This Row],[Amount]]</f>
        <v>0.14926677240726829</v>
      </c>
      <c r="T5295" s="11">
        <f>shipments9[[#This Row],[Amount]]/shipments9[[#This Row],[Boxes]]</f>
        <v>7.9931049822064058</v>
      </c>
    </row>
    <row r="5296" spans="1:20" hidden="1" x14ac:dyDescent="0.25">
      <c r="A5296" t="s">
        <v>5488</v>
      </c>
      <c r="B5296" t="s">
        <v>42</v>
      </c>
      <c r="C5296" t="s">
        <v>157</v>
      </c>
      <c r="D5296" t="s">
        <v>26</v>
      </c>
      <c r="E5296" s="1">
        <v>45470</v>
      </c>
      <c r="F5296" s="1" t="str">
        <f>TEXT(shipments9[[#This Row],[Shipdate]],"ddd")</f>
        <v>Thu</v>
      </c>
      <c r="G5296" s="1" t="str">
        <f>IF(OR(shipments9[[#This Row],[Day Name]]="Sat",shipments9[[#This Row],[Day Name]]="Sun"),"Weekend","Weekday")</f>
        <v>Weekday</v>
      </c>
      <c r="H5296">
        <v>7600.5</v>
      </c>
      <c r="I5296">
        <v>691</v>
      </c>
      <c r="J5296" t="s">
        <v>172</v>
      </c>
      <c r="K5296" t="s">
        <v>8155</v>
      </c>
      <c r="L5296" t="s">
        <v>8154</v>
      </c>
      <c r="M5296">
        <v>6</v>
      </c>
      <c r="N5296" t="s">
        <v>8159</v>
      </c>
      <c r="O5296" s="4">
        <f>INDEX(products[Cost_per_box], MATCH(shipments9[[#This Row],[PID]], products[PID], 0))</f>
        <v>6.8</v>
      </c>
      <c r="P5296" s="4">
        <f>shipments9[[#This Row],[Boxes]]*shipments9[[#This Row],[Cost Per Box]]</f>
        <v>4698.8</v>
      </c>
      <c r="Q5296" s="4">
        <f>shipments9[[#This Row],[Amount]] -shipments9[[#This Row],[total cost]]</f>
        <v>2901.7</v>
      </c>
      <c r="R5296" s="4" t="str">
        <f>IF(shipments9[[#This Row],[Gross Profit]]&lt;0,"Loss","Profit")</f>
        <v>Profit</v>
      </c>
      <c r="S5296" s="9">
        <f>shipments9[[#This Row],[Gross Profit]]/shipments9[[#This Row],[Amount]]</f>
        <v>0.38177751463719489</v>
      </c>
      <c r="T5296" s="11">
        <f>shipments9[[#This Row],[Amount]]/shipments9[[#This Row],[Boxes]]</f>
        <v>10.999276410998553</v>
      </c>
    </row>
    <row r="5297" spans="1:20" hidden="1" x14ac:dyDescent="0.25">
      <c r="A5297" t="s">
        <v>5489</v>
      </c>
      <c r="B5297" t="s">
        <v>42</v>
      </c>
      <c r="C5297" t="s">
        <v>149</v>
      </c>
      <c r="D5297" t="s">
        <v>26</v>
      </c>
      <c r="E5297" s="1">
        <v>45112</v>
      </c>
      <c r="F5297" s="1" t="str">
        <f>TEXT(shipments9[[#This Row],[Shipdate]],"ddd")</f>
        <v>Wed</v>
      </c>
      <c r="G5297" s="1" t="str">
        <f>IF(OR(shipments9[[#This Row],[Day Name]]="Sat",shipments9[[#This Row],[Day Name]]="Sun"),"Weekend","Weekday")</f>
        <v>Weekday</v>
      </c>
      <c r="H5297">
        <v>7764.75</v>
      </c>
      <c r="I5297">
        <v>486</v>
      </c>
      <c r="J5297" t="s">
        <v>172</v>
      </c>
      <c r="K5297" t="s">
        <v>8151</v>
      </c>
      <c r="L5297" t="s">
        <v>8160</v>
      </c>
      <c r="M5297">
        <v>7</v>
      </c>
      <c r="N5297" t="s">
        <v>8161</v>
      </c>
      <c r="O5297" s="4">
        <f>INDEX(products[Cost_per_box], MATCH(shipments9[[#This Row],[PID]], products[PID], 0))</f>
        <v>6.43</v>
      </c>
      <c r="P5297" s="4">
        <f>shipments9[[#This Row],[Boxes]]*shipments9[[#This Row],[Cost Per Box]]</f>
        <v>3124.98</v>
      </c>
      <c r="Q5297" s="4">
        <f>shipments9[[#This Row],[Amount]] -shipments9[[#This Row],[total cost]]</f>
        <v>4639.7700000000004</v>
      </c>
      <c r="R5297" s="4" t="str">
        <f>IF(shipments9[[#This Row],[Gross Profit]]&lt;0,"Loss","Profit")</f>
        <v>Profit</v>
      </c>
      <c r="S5297" s="9">
        <f>shipments9[[#This Row],[Gross Profit]]/shipments9[[#This Row],[Amount]]</f>
        <v>0.59754274123442486</v>
      </c>
      <c r="T5297" s="11">
        <f>shipments9[[#This Row],[Amount]]/shipments9[[#This Row],[Boxes]]</f>
        <v>15.976851851851851</v>
      </c>
    </row>
    <row r="5298" spans="1:20" hidden="1" x14ac:dyDescent="0.25">
      <c r="A5298" t="s">
        <v>5490</v>
      </c>
      <c r="B5298" t="s">
        <v>42</v>
      </c>
      <c r="C5298" t="s">
        <v>159</v>
      </c>
      <c r="D5298" t="s">
        <v>26</v>
      </c>
      <c r="E5298" s="1">
        <v>45317</v>
      </c>
      <c r="F5298" s="1" t="str">
        <f>TEXT(shipments9[[#This Row],[Shipdate]],"ddd")</f>
        <v>Fri</v>
      </c>
      <c r="G5298" s="1" t="str">
        <f>IF(OR(shipments9[[#This Row],[Day Name]]="Sat",shipments9[[#This Row],[Day Name]]="Sun"),"Weekend","Weekday")</f>
        <v>Weekday</v>
      </c>
      <c r="H5298">
        <v>2103.75</v>
      </c>
      <c r="I5298">
        <v>73</v>
      </c>
      <c r="J5298" t="s">
        <v>172</v>
      </c>
      <c r="K5298" t="s">
        <v>8155</v>
      </c>
      <c r="L5298" t="s">
        <v>8156</v>
      </c>
      <c r="M5298">
        <v>1</v>
      </c>
      <c r="N5298" t="s">
        <v>8163</v>
      </c>
      <c r="O5298" s="4">
        <f>INDEX(products[Cost_per_box], MATCH(shipments9[[#This Row],[PID]], products[PID], 0))</f>
        <v>5.04</v>
      </c>
      <c r="P5298" s="4">
        <f>shipments9[[#This Row],[Boxes]]*shipments9[[#This Row],[Cost Per Box]]</f>
        <v>367.92</v>
      </c>
      <c r="Q5298" s="4">
        <f>shipments9[[#This Row],[Amount]] -shipments9[[#This Row],[total cost]]</f>
        <v>1735.83</v>
      </c>
      <c r="R5298" s="4" t="str">
        <f>IF(shipments9[[#This Row],[Gross Profit]]&lt;0,"Loss","Profit")</f>
        <v>Profit</v>
      </c>
      <c r="S5298" s="9">
        <f>shipments9[[#This Row],[Gross Profit]]/shipments9[[#This Row],[Amount]]</f>
        <v>0.82511229946524056</v>
      </c>
      <c r="T5298" s="11">
        <f>shipments9[[#This Row],[Amount]]/shipments9[[#This Row],[Boxes]]</f>
        <v>28.818493150684933</v>
      </c>
    </row>
    <row r="5299" spans="1:20" hidden="1" x14ac:dyDescent="0.25">
      <c r="A5299" t="s">
        <v>5491</v>
      </c>
      <c r="B5299" t="s">
        <v>42</v>
      </c>
      <c r="C5299" t="s">
        <v>165</v>
      </c>
      <c r="D5299" t="s">
        <v>26</v>
      </c>
      <c r="E5299" s="1">
        <v>45296</v>
      </c>
      <c r="F5299" s="1" t="str">
        <f>TEXT(shipments9[[#This Row],[Shipdate]],"ddd")</f>
        <v>Fri</v>
      </c>
      <c r="G5299" s="1" t="str">
        <f>IF(OR(shipments9[[#This Row],[Day Name]]="Sat",shipments9[[#This Row],[Day Name]]="Sun"),"Weekend","Weekday")</f>
        <v>Weekday</v>
      </c>
      <c r="H5299">
        <v>8118</v>
      </c>
      <c r="I5299">
        <v>428</v>
      </c>
      <c r="J5299" t="s">
        <v>172</v>
      </c>
      <c r="K5299" t="s">
        <v>8155</v>
      </c>
      <c r="L5299" t="s">
        <v>8156</v>
      </c>
      <c r="M5299">
        <v>1</v>
      </c>
      <c r="N5299" t="s">
        <v>8163</v>
      </c>
      <c r="O5299" s="4">
        <f>INDEX(products[Cost_per_box], MATCH(shipments9[[#This Row],[PID]], products[PID], 0))</f>
        <v>2.65</v>
      </c>
      <c r="P5299" s="4">
        <f>shipments9[[#This Row],[Boxes]]*shipments9[[#This Row],[Cost Per Box]]</f>
        <v>1134.2</v>
      </c>
      <c r="Q5299" s="4">
        <f>shipments9[[#This Row],[Amount]] -shipments9[[#This Row],[total cost]]</f>
        <v>6983.8</v>
      </c>
      <c r="R5299" s="4" t="str">
        <f>IF(shipments9[[#This Row],[Gross Profit]]&lt;0,"Loss","Profit")</f>
        <v>Profit</v>
      </c>
      <c r="S5299" s="9">
        <f>shipments9[[#This Row],[Gross Profit]]/shipments9[[#This Row],[Amount]]</f>
        <v>0.86028578467602856</v>
      </c>
      <c r="T5299" s="11">
        <f>shipments9[[#This Row],[Amount]]/shipments9[[#This Row],[Boxes]]</f>
        <v>18.967289719626169</v>
      </c>
    </row>
    <row r="5300" spans="1:20" hidden="1" x14ac:dyDescent="0.25">
      <c r="A5300" t="s">
        <v>5492</v>
      </c>
      <c r="B5300" t="s">
        <v>42</v>
      </c>
      <c r="C5300" t="s">
        <v>124</v>
      </c>
      <c r="D5300" t="s">
        <v>26</v>
      </c>
      <c r="E5300" s="1">
        <v>45453</v>
      </c>
      <c r="F5300" s="1" t="str">
        <f>TEXT(shipments9[[#This Row],[Shipdate]],"ddd")</f>
        <v>Mon</v>
      </c>
      <c r="G5300" s="1" t="str">
        <f>IF(OR(shipments9[[#This Row],[Day Name]]="Sat",shipments9[[#This Row],[Day Name]]="Sun"),"Weekend","Weekday")</f>
        <v>Weekday</v>
      </c>
      <c r="H5300">
        <v>5044.5</v>
      </c>
      <c r="I5300">
        <v>297</v>
      </c>
      <c r="J5300" t="s">
        <v>172</v>
      </c>
      <c r="K5300" t="s">
        <v>8155</v>
      </c>
      <c r="L5300" t="s">
        <v>8154</v>
      </c>
      <c r="M5300">
        <v>6</v>
      </c>
      <c r="N5300" t="s">
        <v>8159</v>
      </c>
      <c r="O5300" s="4">
        <f>INDEX(products[Cost_per_box], MATCH(shipments9[[#This Row],[PID]], products[PID], 0))</f>
        <v>7.48</v>
      </c>
      <c r="P5300" s="4">
        <f>shipments9[[#This Row],[Boxes]]*shipments9[[#This Row],[Cost Per Box]]</f>
        <v>2221.56</v>
      </c>
      <c r="Q5300" s="4">
        <f>shipments9[[#This Row],[Amount]] -shipments9[[#This Row],[total cost]]</f>
        <v>2822.94</v>
      </c>
      <c r="R5300" s="4" t="str">
        <f>IF(shipments9[[#This Row],[Gross Profit]]&lt;0,"Loss","Profit")</f>
        <v>Profit</v>
      </c>
      <c r="S5300" s="9">
        <f>shipments9[[#This Row],[Gross Profit]]/shipments9[[#This Row],[Amount]]</f>
        <v>0.55960749330954507</v>
      </c>
      <c r="T5300" s="11">
        <f>shipments9[[#This Row],[Amount]]/shipments9[[#This Row],[Boxes]]</f>
        <v>16.984848484848484</v>
      </c>
    </row>
    <row r="5301" spans="1:20" hidden="1" x14ac:dyDescent="0.25">
      <c r="A5301" t="s">
        <v>5493</v>
      </c>
      <c r="B5301" t="s">
        <v>42</v>
      </c>
      <c r="C5301" t="s">
        <v>145</v>
      </c>
      <c r="D5301" t="s">
        <v>26</v>
      </c>
      <c r="E5301" s="1">
        <v>45281</v>
      </c>
      <c r="F5301" s="1" t="str">
        <f>TEXT(shipments9[[#This Row],[Shipdate]],"ddd")</f>
        <v>Thu</v>
      </c>
      <c r="G5301" s="1" t="str">
        <f>IF(OR(shipments9[[#This Row],[Day Name]]="Sat",shipments9[[#This Row],[Day Name]]="Sun"),"Weekend","Weekday")</f>
        <v>Weekday</v>
      </c>
      <c r="H5301">
        <v>9819</v>
      </c>
      <c r="I5301">
        <v>614</v>
      </c>
      <c r="J5301" t="s">
        <v>172</v>
      </c>
      <c r="K5301" t="s">
        <v>8151</v>
      </c>
      <c r="L5301" t="s">
        <v>8152</v>
      </c>
      <c r="M5301">
        <v>12</v>
      </c>
      <c r="N5301" t="s">
        <v>8166</v>
      </c>
      <c r="O5301" s="4">
        <f>INDEX(products[Cost_per_box], MATCH(shipments9[[#This Row],[PID]], products[PID], 0))</f>
        <v>4.74</v>
      </c>
      <c r="P5301" s="4">
        <f>shipments9[[#This Row],[Boxes]]*shipments9[[#This Row],[Cost Per Box]]</f>
        <v>2910.36</v>
      </c>
      <c r="Q5301" s="4">
        <f>shipments9[[#This Row],[Amount]] -shipments9[[#This Row],[total cost]]</f>
        <v>6908.6399999999994</v>
      </c>
      <c r="R5301" s="4" t="str">
        <f>IF(shipments9[[#This Row],[Gross Profit]]&lt;0,"Loss","Profit")</f>
        <v>Profit</v>
      </c>
      <c r="S5301" s="9">
        <f>shipments9[[#This Row],[Gross Profit]]/shipments9[[#This Row],[Amount]]</f>
        <v>0.70359914451573469</v>
      </c>
      <c r="T5301" s="11">
        <f>shipments9[[#This Row],[Amount]]/shipments9[[#This Row],[Boxes]]</f>
        <v>15.99185667752443</v>
      </c>
    </row>
    <row r="5302" spans="1:20" hidden="1" x14ac:dyDescent="0.25">
      <c r="A5302" t="s">
        <v>5494</v>
      </c>
      <c r="B5302" t="s">
        <v>42</v>
      </c>
      <c r="C5302" t="s">
        <v>159</v>
      </c>
      <c r="D5302" t="s">
        <v>26</v>
      </c>
      <c r="E5302" s="1">
        <v>45282</v>
      </c>
      <c r="F5302" s="1" t="str">
        <f>TEXT(shipments9[[#This Row],[Shipdate]],"ddd")</f>
        <v>Fri</v>
      </c>
      <c r="G5302" s="1" t="str">
        <f>IF(OR(shipments9[[#This Row],[Day Name]]="Sat",shipments9[[#This Row],[Day Name]]="Sun"),"Weekend","Weekday")</f>
        <v>Weekday</v>
      </c>
      <c r="H5302">
        <v>7661.25</v>
      </c>
      <c r="I5302">
        <v>265</v>
      </c>
      <c r="J5302" t="s">
        <v>172</v>
      </c>
      <c r="K5302" t="s">
        <v>8151</v>
      </c>
      <c r="L5302" t="s">
        <v>8152</v>
      </c>
      <c r="M5302">
        <v>12</v>
      </c>
      <c r="N5302" t="s">
        <v>8166</v>
      </c>
      <c r="O5302" s="4">
        <f>INDEX(products[Cost_per_box], MATCH(shipments9[[#This Row],[PID]], products[PID], 0))</f>
        <v>5.04</v>
      </c>
      <c r="P5302" s="4">
        <f>shipments9[[#This Row],[Boxes]]*shipments9[[#This Row],[Cost Per Box]]</f>
        <v>1335.6</v>
      </c>
      <c r="Q5302" s="4">
        <f>shipments9[[#This Row],[Amount]] -shipments9[[#This Row],[total cost]]</f>
        <v>6325.65</v>
      </c>
      <c r="R5302" s="4" t="str">
        <f>IF(shipments9[[#This Row],[Gross Profit]]&lt;0,"Loss","Profit")</f>
        <v>Profit</v>
      </c>
      <c r="S5302" s="9">
        <f>shipments9[[#This Row],[Gross Profit]]/shipments9[[#This Row],[Amount]]</f>
        <v>0.82566813509544779</v>
      </c>
      <c r="T5302" s="11">
        <f>shipments9[[#This Row],[Amount]]/shipments9[[#This Row],[Boxes]]</f>
        <v>28.910377358490567</v>
      </c>
    </row>
    <row r="5303" spans="1:20" hidden="1" x14ac:dyDescent="0.25">
      <c r="A5303" t="s">
        <v>5495</v>
      </c>
      <c r="B5303" t="s">
        <v>42</v>
      </c>
      <c r="C5303" t="s">
        <v>159</v>
      </c>
      <c r="D5303" t="s">
        <v>26</v>
      </c>
      <c r="E5303" s="1">
        <v>45097</v>
      </c>
      <c r="F5303" s="1" t="str">
        <f>TEXT(shipments9[[#This Row],[Shipdate]],"ddd")</f>
        <v>Tue</v>
      </c>
      <c r="G5303" s="1" t="str">
        <f>IF(OR(shipments9[[#This Row],[Day Name]]="Sat",shipments9[[#This Row],[Day Name]]="Sun"),"Weekend","Weekday")</f>
        <v>Weekday</v>
      </c>
      <c r="H5303">
        <v>9992.25</v>
      </c>
      <c r="I5303">
        <v>385</v>
      </c>
      <c r="J5303" t="s">
        <v>172</v>
      </c>
      <c r="K5303" t="s">
        <v>8151</v>
      </c>
      <c r="L5303" t="s">
        <v>8154</v>
      </c>
      <c r="M5303">
        <v>6</v>
      </c>
      <c r="N5303" t="s">
        <v>8159</v>
      </c>
      <c r="O5303" s="4">
        <f>INDEX(products[Cost_per_box], MATCH(shipments9[[#This Row],[PID]], products[PID], 0))</f>
        <v>5.04</v>
      </c>
      <c r="P5303" s="4">
        <f>shipments9[[#This Row],[Boxes]]*shipments9[[#This Row],[Cost Per Box]]</f>
        <v>1940.4</v>
      </c>
      <c r="Q5303" s="4">
        <f>shipments9[[#This Row],[Amount]] -shipments9[[#This Row],[total cost]]</f>
        <v>8051.85</v>
      </c>
      <c r="R5303" s="4" t="str">
        <f>IF(shipments9[[#This Row],[Gross Profit]]&lt;0,"Loss","Profit")</f>
        <v>Profit</v>
      </c>
      <c r="S5303" s="9">
        <f>shipments9[[#This Row],[Gross Profit]]/shipments9[[#This Row],[Amount]]</f>
        <v>0.80580950236433235</v>
      </c>
      <c r="T5303" s="11">
        <f>shipments9[[#This Row],[Amount]]/shipments9[[#This Row],[Boxes]]</f>
        <v>25.953896103896103</v>
      </c>
    </row>
    <row r="5304" spans="1:20" hidden="1" x14ac:dyDescent="0.25">
      <c r="A5304" t="s">
        <v>5496</v>
      </c>
      <c r="B5304" t="s">
        <v>42</v>
      </c>
      <c r="C5304" t="s">
        <v>159</v>
      </c>
      <c r="D5304" t="s">
        <v>26</v>
      </c>
      <c r="E5304" s="1">
        <v>45334</v>
      </c>
      <c r="F5304" s="1" t="str">
        <f>TEXT(shipments9[[#This Row],[Shipdate]],"ddd")</f>
        <v>Mon</v>
      </c>
      <c r="G5304" s="1" t="str">
        <f>IF(OR(shipments9[[#This Row],[Day Name]]="Sat",shipments9[[#This Row],[Day Name]]="Sun"),"Weekend","Weekday")</f>
        <v>Weekday</v>
      </c>
      <c r="H5304">
        <v>16724.25</v>
      </c>
      <c r="I5304">
        <v>598</v>
      </c>
      <c r="J5304" t="s">
        <v>172</v>
      </c>
      <c r="K5304" t="s">
        <v>8155</v>
      </c>
      <c r="L5304" t="s">
        <v>8156</v>
      </c>
      <c r="M5304">
        <v>2</v>
      </c>
      <c r="N5304" t="s">
        <v>8157</v>
      </c>
      <c r="O5304" s="4">
        <f>INDEX(products[Cost_per_box], MATCH(shipments9[[#This Row],[PID]], products[PID], 0))</f>
        <v>5.04</v>
      </c>
      <c r="P5304" s="4">
        <f>shipments9[[#This Row],[Boxes]]*shipments9[[#This Row],[Cost Per Box]]</f>
        <v>3013.92</v>
      </c>
      <c r="Q5304" s="4">
        <f>shipments9[[#This Row],[Amount]] -shipments9[[#This Row],[total cost]]</f>
        <v>13710.33</v>
      </c>
      <c r="R5304" s="4" t="str">
        <f>IF(shipments9[[#This Row],[Gross Profit]]&lt;0,"Loss","Profit")</f>
        <v>Profit</v>
      </c>
      <c r="S5304" s="9">
        <f>shipments9[[#This Row],[Gross Profit]]/shipments9[[#This Row],[Amount]]</f>
        <v>0.81978743441409929</v>
      </c>
      <c r="T5304" s="11">
        <f>shipments9[[#This Row],[Amount]]/shipments9[[#This Row],[Boxes]]</f>
        <v>27.966973244147159</v>
      </c>
    </row>
    <row r="5305" spans="1:20" hidden="1" x14ac:dyDescent="0.25">
      <c r="A5305" t="s">
        <v>5497</v>
      </c>
      <c r="B5305" t="s">
        <v>42</v>
      </c>
      <c r="C5305" t="s">
        <v>159</v>
      </c>
      <c r="D5305" t="s">
        <v>26</v>
      </c>
      <c r="E5305" s="1">
        <v>45447</v>
      </c>
      <c r="F5305" s="1" t="str">
        <f>TEXT(shipments9[[#This Row],[Shipdate]],"ddd")</f>
        <v>Tue</v>
      </c>
      <c r="G5305" s="1" t="str">
        <f>IF(OR(shipments9[[#This Row],[Day Name]]="Sat",shipments9[[#This Row],[Day Name]]="Sun"),"Weekend","Weekday")</f>
        <v>Weekday</v>
      </c>
      <c r="H5305">
        <v>4997.25</v>
      </c>
      <c r="I5305">
        <v>186</v>
      </c>
      <c r="J5305" t="s">
        <v>172</v>
      </c>
      <c r="K5305" t="s">
        <v>8155</v>
      </c>
      <c r="L5305" t="s">
        <v>8154</v>
      </c>
      <c r="M5305">
        <v>6</v>
      </c>
      <c r="N5305" t="s">
        <v>8159</v>
      </c>
      <c r="O5305" s="4">
        <f>INDEX(products[Cost_per_box], MATCH(shipments9[[#This Row],[PID]], products[PID], 0))</f>
        <v>5.04</v>
      </c>
      <c r="P5305" s="4">
        <f>shipments9[[#This Row],[Boxes]]*shipments9[[#This Row],[Cost Per Box]]</f>
        <v>937.44</v>
      </c>
      <c r="Q5305" s="4">
        <f>shipments9[[#This Row],[Amount]] -shipments9[[#This Row],[total cost]]</f>
        <v>4059.81</v>
      </c>
      <c r="R5305" s="4" t="str">
        <f>IF(shipments9[[#This Row],[Gross Profit]]&lt;0,"Loss","Profit")</f>
        <v>Profit</v>
      </c>
      <c r="S5305" s="9">
        <f>shipments9[[#This Row],[Gross Profit]]/shipments9[[#This Row],[Amount]]</f>
        <v>0.8124088248536695</v>
      </c>
      <c r="T5305" s="11">
        <f>shipments9[[#This Row],[Amount]]/shipments9[[#This Row],[Boxes]]</f>
        <v>26.866935483870968</v>
      </c>
    </row>
    <row r="5306" spans="1:20" hidden="1" x14ac:dyDescent="0.25">
      <c r="A5306" t="s">
        <v>5498</v>
      </c>
      <c r="B5306" t="s">
        <v>42</v>
      </c>
      <c r="C5306" t="s">
        <v>163</v>
      </c>
      <c r="D5306" t="s">
        <v>26</v>
      </c>
      <c r="E5306" s="1">
        <v>45140</v>
      </c>
      <c r="F5306" s="1" t="str">
        <f>TEXT(shipments9[[#This Row],[Shipdate]],"ddd")</f>
        <v>Wed</v>
      </c>
      <c r="G5306" s="1" t="str">
        <f>IF(OR(shipments9[[#This Row],[Day Name]]="Sat",shipments9[[#This Row],[Day Name]]="Sun"),"Weekend","Weekday")</f>
        <v>Weekday</v>
      </c>
      <c r="H5306">
        <v>8316</v>
      </c>
      <c r="I5306">
        <v>1188</v>
      </c>
      <c r="J5306" t="s">
        <v>172</v>
      </c>
      <c r="K5306" t="s">
        <v>8151</v>
      </c>
      <c r="L5306" t="s">
        <v>8160</v>
      </c>
      <c r="M5306">
        <v>8</v>
      </c>
      <c r="N5306" t="s">
        <v>8162</v>
      </c>
      <c r="O5306" s="4">
        <f>INDEX(products[Cost_per_box], MATCH(shipments9[[#This Row],[PID]], products[PID], 0))</f>
        <v>3.32</v>
      </c>
      <c r="P5306" s="4">
        <f>shipments9[[#This Row],[Boxes]]*shipments9[[#This Row],[Cost Per Box]]</f>
        <v>3944.16</v>
      </c>
      <c r="Q5306" s="4">
        <f>shipments9[[#This Row],[Amount]] -shipments9[[#This Row],[total cost]]</f>
        <v>4371.84</v>
      </c>
      <c r="R5306" s="4" t="str">
        <f>IF(shipments9[[#This Row],[Gross Profit]]&lt;0,"Loss","Profit")</f>
        <v>Profit</v>
      </c>
      <c r="S5306" s="9">
        <f>shipments9[[#This Row],[Gross Profit]]/shipments9[[#This Row],[Amount]]</f>
        <v>0.52571428571428569</v>
      </c>
      <c r="T5306" s="11">
        <f>shipments9[[#This Row],[Amount]]/shipments9[[#This Row],[Boxes]]</f>
        <v>7</v>
      </c>
    </row>
    <row r="5307" spans="1:20" hidden="1" x14ac:dyDescent="0.25">
      <c r="A5307" t="s">
        <v>5499</v>
      </c>
      <c r="B5307" t="s">
        <v>42</v>
      </c>
      <c r="C5307" t="s">
        <v>165</v>
      </c>
      <c r="D5307" t="s">
        <v>26</v>
      </c>
      <c r="E5307" s="1">
        <v>45359</v>
      </c>
      <c r="F5307" s="1" t="str">
        <f>TEXT(shipments9[[#This Row],[Shipdate]],"ddd")</f>
        <v>Fri</v>
      </c>
      <c r="G5307" s="1" t="str">
        <f>IF(OR(shipments9[[#This Row],[Day Name]]="Sat",shipments9[[#This Row],[Day Name]]="Sun"),"Weekend","Weekday")</f>
        <v>Weekday</v>
      </c>
      <c r="H5307">
        <v>13315.5</v>
      </c>
      <c r="I5307">
        <v>666</v>
      </c>
      <c r="J5307" t="s">
        <v>172</v>
      </c>
      <c r="K5307" t="s">
        <v>8155</v>
      </c>
      <c r="L5307" t="s">
        <v>8156</v>
      </c>
      <c r="M5307">
        <v>3</v>
      </c>
      <c r="N5307" t="s">
        <v>8164</v>
      </c>
      <c r="O5307" s="4">
        <f>INDEX(products[Cost_per_box], MATCH(shipments9[[#This Row],[PID]], products[PID], 0))</f>
        <v>2.65</v>
      </c>
      <c r="P5307" s="4">
        <f>shipments9[[#This Row],[Boxes]]*shipments9[[#This Row],[Cost Per Box]]</f>
        <v>1764.8999999999999</v>
      </c>
      <c r="Q5307" s="4">
        <f>shipments9[[#This Row],[Amount]] -shipments9[[#This Row],[total cost]]</f>
        <v>11550.6</v>
      </c>
      <c r="R5307" s="4" t="str">
        <f>IF(shipments9[[#This Row],[Gross Profit]]&lt;0,"Loss","Profit")</f>
        <v>Profit</v>
      </c>
      <c r="S5307" s="9">
        <f>shipments9[[#This Row],[Gross Profit]]/shipments9[[#This Row],[Amount]]</f>
        <v>0.86745522135856712</v>
      </c>
      <c r="T5307" s="11">
        <f>shipments9[[#This Row],[Amount]]/shipments9[[#This Row],[Boxes]]</f>
        <v>19.993243243243242</v>
      </c>
    </row>
    <row r="5308" spans="1:20" hidden="1" x14ac:dyDescent="0.25">
      <c r="A5308" t="s">
        <v>5500</v>
      </c>
      <c r="B5308" t="s">
        <v>42</v>
      </c>
      <c r="C5308" t="s">
        <v>130</v>
      </c>
      <c r="D5308" t="s">
        <v>26</v>
      </c>
      <c r="E5308" s="1">
        <v>45443</v>
      </c>
      <c r="F5308" s="1" t="str">
        <f>TEXT(shipments9[[#This Row],[Shipdate]],"ddd")</f>
        <v>Fri</v>
      </c>
      <c r="G5308" s="1" t="str">
        <f>IF(OR(shipments9[[#This Row],[Day Name]]="Sat",shipments9[[#This Row],[Day Name]]="Sun"),"Weekend","Weekday")</f>
        <v>Weekday</v>
      </c>
      <c r="H5308">
        <v>2430</v>
      </c>
      <c r="I5308">
        <v>270</v>
      </c>
      <c r="J5308" t="s">
        <v>172</v>
      </c>
      <c r="K5308" t="s">
        <v>8155</v>
      </c>
      <c r="L5308" t="s">
        <v>8154</v>
      </c>
      <c r="M5308">
        <v>5</v>
      </c>
      <c r="N5308" t="s">
        <v>201</v>
      </c>
      <c r="O5308" s="4">
        <f>INDEX(products[Cost_per_box], MATCH(shipments9[[#This Row],[PID]], products[PID], 0))</f>
        <v>5.72</v>
      </c>
      <c r="P5308" s="4">
        <f>shipments9[[#This Row],[Boxes]]*shipments9[[#This Row],[Cost Per Box]]</f>
        <v>1544.3999999999999</v>
      </c>
      <c r="Q5308" s="4">
        <f>shipments9[[#This Row],[Amount]] -shipments9[[#This Row],[total cost]]</f>
        <v>885.60000000000014</v>
      </c>
      <c r="R5308" s="4" t="str">
        <f>IF(shipments9[[#This Row],[Gross Profit]]&lt;0,"Loss","Profit")</f>
        <v>Profit</v>
      </c>
      <c r="S5308" s="9">
        <f>shipments9[[#This Row],[Gross Profit]]/shipments9[[#This Row],[Amount]]</f>
        <v>0.36444444444444452</v>
      </c>
      <c r="T5308" s="11">
        <f>shipments9[[#This Row],[Amount]]/shipments9[[#This Row],[Boxes]]</f>
        <v>9</v>
      </c>
    </row>
    <row r="5309" spans="1:20" hidden="1" x14ac:dyDescent="0.25">
      <c r="A5309" t="s">
        <v>5501</v>
      </c>
      <c r="B5309" t="s">
        <v>42</v>
      </c>
      <c r="C5309" t="s">
        <v>137</v>
      </c>
      <c r="D5309" t="s">
        <v>26</v>
      </c>
      <c r="E5309" s="1">
        <v>45428</v>
      </c>
      <c r="F5309" s="1" t="str">
        <f>TEXT(shipments9[[#This Row],[Shipdate]],"ddd")</f>
        <v>Thu</v>
      </c>
      <c r="G5309" s="1" t="str">
        <f>IF(OR(shipments9[[#This Row],[Day Name]]="Sat",shipments9[[#This Row],[Day Name]]="Sun"),"Weekend","Weekday")</f>
        <v>Weekday</v>
      </c>
      <c r="H5309">
        <v>8849.25</v>
      </c>
      <c r="I5309">
        <v>466</v>
      </c>
      <c r="J5309" t="s">
        <v>172</v>
      </c>
      <c r="K5309" t="s">
        <v>8155</v>
      </c>
      <c r="L5309" t="s">
        <v>8154</v>
      </c>
      <c r="M5309">
        <v>5</v>
      </c>
      <c r="N5309" t="s">
        <v>201</v>
      </c>
      <c r="O5309" s="4">
        <f>INDEX(products[Cost_per_box], MATCH(shipments9[[#This Row],[PID]], products[PID], 0))</f>
        <v>7.73</v>
      </c>
      <c r="P5309" s="4">
        <f>shipments9[[#This Row],[Boxes]]*shipments9[[#This Row],[Cost Per Box]]</f>
        <v>3602.1800000000003</v>
      </c>
      <c r="Q5309" s="4">
        <f>shipments9[[#This Row],[Amount]] -shipments9[[#This Row],[total cost]]</f>
        <v>5247.07</v>
      </c>
      <c r="R5309" s="4" t="str">
        <f>IF(shipments9[[#This Row],[Gross Profit]]&lt;0,"Loss","Profit")</f>
        <v>Profit</v>
      </c>
      <c r="S5309" s="9">
        <f>shipments9[[#This Row],[Gross Profit]]/shipments9[[#This Row],[Amount]]</f>
        <v>0.59293951464813399</v>
      </c>
      <c r="T5309" s="11">
        <f>shipments9[[#This Row],[Amount]]/shipments9[[#This Row],[Boxes]]</f>
        <v>18.98980686695279</v>
      </c>
    </row>
    <row r="5310" spans="1:20" hidden="1" x14ac:dyDescent="0.25">
      <c r="A5310" t="s">
        <v>5502</v>
      </c>
      <c r="B5310" t="s">
        <v>42</v>
      </c>
      <c r="C5310" t="s">
        <v>163</v>
      </c>
      <c r="D5310" t="s">
        <v>26</v>
      </c>
      <c r="E5310" s="1">
        <v>44977</v>
      </c>
      <c r="F5310" s="1" t="str">
        <f>TEXT(shipments9[[#This Row],[Shipdate]],"ddd")</f>
        <v>Mon</v>
      </c>
      <c r="G5310" s="1" t="str">
        <f>IF(OR(shipments9[[#This Row],[Day Name]]="Sat",shipments9[[#This Row],[Day Name]]="Sun"),"Weekend","Weekday")</f>
        <v>Weekday</v>
      </c>
      <c r="H5310">
        <v>5179.5</v>
      </c>
      <c r="I5310">
        <v>576</v>
      </c>
      <c r="J5310" t="s">
        <v>172</v>
      </c>
      <c r="K5310" t="s">
        <v>8151</v>
      </c>
      <c r="L5310" t="s">
        <v>8156</v>
      </c>
      <c r="M5310">
        <v>2</v>
      </c>
      <c r="N5310" t="s">
        <v>8157</v>
      </c>
      <c r="O5310" s="4">
        <f>INDEX(products[Cost_per_box], MATCH(shipments9[[#This Row],[PID]], products[PID], 0))</f>
        <v>3.32</v>
      </c>
      <c r="P5310" s="4">
        <f>shipments9[[#This Row],[Boxes]]*shipments9[[#This Row],[Cost Per Box]]</f>
        <v>1912.32</v>
      </c>
      <c r="Q5310" s="4">
        <f>shipments9[[#This Row],[Amount]] -shipments9[[#This Row],[total cost]]</f>
        <v>3267.1800000000003</v>
      </c>
      <c r="R5310" s="4" t="str">
        <f>IF(shipments9[[#This Row],[Gross Profit]]&lt;0,"Loss","Profit")</f>
        <v>Profit</v>
      </c>
      <c r="S5310" s="9">
        <f>shipments9[[#This Row],[Gross Profit]]/shipments9[[#This Row],[Amount]]</f>
        <v>0.63079061685490878</v>
      </c>
      <c r="T5310" s="11">
        <f>shipments9[[#This Row],[Amount]]/shipments9[[#This Row],[Boxes]]</f>
        <v>8.9921875</v>
      </c>
    </row>
    <row r="5311" spans="1:20" hidden="1" x14ac:dyDescent="0.25">
      <c r="A5311" t="s">
        <v>5503</v>
      </c>
      <c r="B5311" t="s">
        <v>45</v>
      </c>
      <c r="C5311" t="s">
        <v>121</v>
      </c>
      <c r="D5311" t="s">
        <v>26</v>
      </c>
      <c r="E5311" s="1">
        <v>45288</v>
      </c>
      <c r="F5311" s="1" t="str">
        <f>TEXT(shipments9[[#This Row],[Shipdate]],"ddd")</f>
        <v>Thu</v>
      </c>
      <c r="G5311" s="1" t="str">
        <f>IF(OR(shipments9[[#This Row],[Day Name]]="Sat",shipments9[[#This Row],[Day Name]]="Sun"),"Weekend","Weekday")</f>
        <v>Weekday</v>
      </c>
      <c r="H5311">
        <v>5958</v>
      </c>
      <c r="I5311">
        <v>426</v>
      </c>
      <c r="J5311" t="s">
        <v>172</v>
      </c>
      <c r="K5311" t="s">
        <v>8151</v>
      </c>
      <c r="L5311" t="s">
        <v>8152</v>
      </c>
      <c r="M5311">
        <v>12</v>
      </c>
      <c r="N5311" t="s">
        <v>8166</v>
      </c>
      <c r="O5311" s="4">
        <f>INDEX(products[Cost_per_box], MATCH(shipments9[[#This Row],[PID]], products[PID], 0))</f>
        <v>5.26</v>
      </c>
      <c r="P5311" s="4">
        <f>shipments9[[#This Row],[Boxes]]*shipments9[[#This Row],[Cost Per Box]]</f>
        <v>2240.7599999999998</v>
      </c>
      <c r="Q5311" s="4">
        <f>shipments9[[#This Row],[Amount]] -shipments9[[#This Row],[total cost]]</f>
        <v>3717.2400000000002</v>
      </c>
      <c r="R5311" s="4" t="str">
        <f>IF(shipments9[[#This Row],[Gross Profit]]&lt;0,"Loss","Profit")</f>
        <v>Profit</v>
      </c>
      <c r="S5311" s="9">
        <f>shipments9[[#This Row],[Gross Profit]]/shipments9[[#This Row],[Amount]]</f>
        <v>0.62390735146022158</v>
      </c>
      <c r="T5311" s="11">
        <f>shipments9[[#This Row],[Amount]]/shipments9[[#This Row],[Boxes]]</f>
        <v>13.985915492957746</v>
      </c>
    </row>
    <row r="5312" spans="1:20" x14ac:dyDescent="0.25">
      <c r="A5312" t="s">
        <v>5504</v>
      </c>
      <c r="B5312" t="s">
        <v>45</v>
      </c>
      <c r="C5312" t="s">
        <v>147</v>
      </c>
      <c r="D5312" t="s">
        <v>26</v>
      </c>
      <c r="E5312" s="1">
        <v>45321</v>
      </c>
      <c r="F5312" s="1" t="str">
        <f>TEXT(shipments9[[#This Row],[Shipdate]],"ddd")</f>
        <v>Tue</v>
      </c>
      <c r="G5312" s="1" t="str">
        <f>IF(OR(shipments9[[#This Row],[Day Name]]="Sat",shipments9[[#This Row],[Day Name]]="Sun"),"Weekend","Weekday")</f>
        <v>Weekday</v>
      </c>
      <c r="H5312">
        <v>7485.75</v>
      </c>
      <c r="I5312">
        <v>1070</v>
      </c>
      <c r="J5312" t="s">
        <v>172</v>
      </c>
      <c r="K5312" t="s">
        <v>8155</v>
      </c>
      <c r="L5312" t="s">
        <v>8156</v>
      </c>
      <c r="M5312">
        <v>1</v>
      </c>
      <c r="N5312" t="s">
        <v>8163</v>
      </c>
      <c r="O5312" s="4">
        <f>INDEX(products[Cost_per_box], MATCH(shipments9[[#This Row],[PID]], products[PID], 0))</f>
        <v>10.51</v>
      </c>
      <c r="P5312" s="4">
        <f>shipments9[[#This Row],[Boxes]]*shipments9[[#This Row],[Cost Per Box]]</f>
        <v>11245.699999999999</v>
      </c>
      <c r="Q5312" s="4">
        <f>shipments9[[#This Row],[Amount]] -shipments9[[#This Row],[total cost]]</f>
        <v>-3759.9499999999989</v>
      </c>
      <c r="R5312" s="4" t="str">
        <f>IF(shipments9[[#This Row],[Gross Profit]]&lt;0,"Loss","Profit")</f>
        <v>Loss</v>
      </c>
      <c r="S5312" s="9">
        <f>shipments9[[#This Row],[Gross Profit]]/shipments9[[#This Row],[Amount]]</f>
        <v>-0.50228100056774527</v>
      </c>
      <c r="T5312" s="11">
        <f>shipments9[[#This Row],[Amount]]/shipments9[[#This Row],[Boxes]]</f>
        <v>6.9960280373831774</v>
      </c>
    </row>
    <row r="5313" spans="1:20" hidden="1" x14ac:dyDescent="0.25">
      <c r="A5313" t="s">
        <v>5505</v>
      </c>
      <c r="B5313" t="s">
        <v>45</v>
      </c>
      <c r="C5313" t="s">
        <v>165</v>
      </c>
      <c r="D5313" t="s">
        <v>26</v>
      </c>
      <c r="E5313" s="1">
        <v>45363</v>
      </c>
      <c r="F5313" s="1" t="str">
        <f>TEXT(shipments9[[#This Row],[Shipdate]],"ddd")</f>
        <v>Tue</v>
      </c>
      <c r="G5313" s="1" t="str">
        <f>IF(OR(shipments9[[#This Row],[Day Name]]="Sat",shipments9[[#This Row],[Day Name]]="Sun"),"Weekend","Weekday")</f>
        <v>Weekday</v>
      </c>
      <c r="H5313">
        <v>4835.25</v>
      </c>
      <c r="I5313">
        <v>220</v>
      </c>
      <c r="J5313" t="s">
        <v>172</v>
      </c>
      <c r="K5313" t="s">
        <v>8155</v>
      </c>
      <c r="L5313" t="s">
        <v>8156</v>
      </c>
      <c r="M5313">
        <v>3</v>
      </c>
      <c r="N5313" t="s">
        <v>8164</v>
      </c>
      <c r="O5313" s="4">
        <f>INDEX(products[Cost_per_box], MATCH(shipments9[[#This Row],[PID]], products[PID], 0))</f>
        <v>2.65</v>
      </c>
      <c r="P5313" s="4">
        <f>shipments9[[#This Row],[Boxes]]*shipments9[[#This Row],[Cost Per Box]]</f>
        <v>583</v>
      </c>
      <c r="Q5313" s="4">
        <f>shipments9[[#This Row],[Amount]] -shipments9[[#This Row],[total cost]]</f>
        <v>4252.25</v>
      </c>
      <c r="R5313" s="4" t="str">
        <f>IF(shipments9[[#This Row],[Gross Profit]]&lt;0,"Loss","Profit")</f>
        <v>Profit</v>
      </c>
      <c r="S5313" s="9">
        <f>shipments9[[#This Row],[Gross Profit]]/shipments9[[#This Row],[Amount]]</f>
        <v>0.87942712372679799</v>
      </c>
      <c r="T5313" s="11">
        <f>shipments9[[#This Row],[Amount]]/shipments9[[#This Row],[Boxes]]</f>
        <v>21.978409090909089</v>
      </c>
    </row>
    <row r="5314" spans="1:20" hidden="1" x14ac:dyDescent="0.25">
      <c r="A5314" t="s">
        <v>5506</v>
      </c>
      <c r="B5314" t="s">
        <v>45</v>
      </c>
      <c r="C5314" t="s">
        <v>124</v>
      </c>
      <c r="D5314" t="s">
        <v>26</v>
      </c>
      <c r="E5314" s="1">
        <v>44974</v>
      </c>
      <c r="F5314" s="1" t="str">
        <f>TEXT(shipments9[[#This Row],[Shipdate]],"ddd")</f>
        <v>Fri</v>
      </c>
      <c r="G5314" s="1" t="str">
        <f>IF(OR(shipments9[[#This Row],[Day Name]]="Sat",shipments9[[#This Row],[Day Name]]="Sun"),"Weekend","Weekday")</f>
        <v>Weekday</v>
      </c>
      <c r="H5314">
        <v>2844</v>
      </c>
      <c r="I5314">
        <v>204</v>
      </c>
      <c r="J5314" t="s">
        <v>172</v>
      </c>
      <c r="K5314" t="s">
        <v>8151</v>
      </c>
      <c r="L5314" t="s">
        <v>8156</v>
      </c>
      <c r="M5314">
        <v>2</v>
      </c>
      <c r="N5314" t="s">
        <v>8157</v>
      </c>
      <c r="O5314" s="4">
        <f>INDEX(products[Cost_per_box], MATCH(shipments9[[#This Row],[PID]], products[PID], 0))</f>
        <v>7.48</v>
      </c>
      <c r="P5314" s="4">
        <f>shipments9[[#This Row],[Boxes]]*shipments9[[#This Row],[Cost Per Box]]</f>
        <v>1525.92</v>
      </c>
      <c r="Q5314" s="4">
        <f>shipments9[[#This Row],[Amount]] -shipments9[[#This Row],[total cost]]</f>
        <v>1318.08</v>
      </c>
      <c r="R5314" s="4" t="str">
        <f>IF(shipments9[[#This Row],[Gross Profit]]&lt;0,"Loss","Profit")</f>
        <v>Profit</v>
      </c>
      <c r="S5314" s="9">
        <f>shipments9[[#This Row],[Gross Profit]]/shipments9[[#This Row],[Amount]]</f>
        <v>0.46345991561181432</v>
      </c>
      <c r="T5314" s="11">
        <f>shipments9[[#This Row],[Amount]]/shipments9[[#This Row],[Boxes]]</f>
        <v>13.941176470588236</v>
      </c>
    </row>
    <row r="5315" spans="1:20" hidden="1" x14ac:dyDescent="0.25">
      <c r="A5315" t="s">
        <v>5507</v>
      </c>
      <c r="B5315" t="s">
        <v>45</v>
      </c>
      <c r="C5315" t="s">
        <v>141</v>
      </c>
      <c r="D5315" t="s">
        <v>26</v>
      </c>
      <c r="E5315" s="1">
        <v>45057</v>
      </c>
      <c r="F5315" s="1" t="str">
        <f>TEXT(shipments9[[#This Row],[Shipdate]],"ddd")</f>
        <v>Thu</v>
      </c>
      <c r="G5315" s="1" t="str">
        <f>IF(OR(shipments9[[#This Row],[Day Name]]="Sat",shipments9[[#This Row],[Day Name]]="Sun"),"Weekend","Weekday")</f>
        <v>Weekday</v>
      </c>
      <c r="H5315">
        <v>3206.25</v>
      </c>
      <c r="I5315">
        <v>230</v>
      </c>
      <c r="J5315" t="s">
        <v>172</v>
      </c>
      <c r="K5315" t="s">
        <v>8151</v>
      </c>
      <c r="L5315" t="s">
        <v>8154</v>
      </c>
      <c r="M5315">
        <v>5</v>
      </c>
      <c r="N5315" t="s">
        <v>201</v>
      </c>
      <c r="O5315" s="4">
        <f>INDEX(products[Cost_per_box], MATCH(shipments9[[#This Row],[PID]], products[PID], 0))</f>
        <v>8.2200000000000006</v>
      </c>
      <c r="P5315" s="4">
        <f>shipments9[[#This Row],[Boxes]]*shipments9[[#This Row],[Cost Per Box]]</f>
        <v>1890.6000000000001</v>
      </c>
      <c r="Q5315" s="4">
        <f>shipments9[[#This Row],[Amount]] -shipments9[[#This Row],[total cost]]</f>
        <v>1315.6499999999999</v>
      </c>
      <c r="R5315" s="4" t="str">
        <f>IF(shipments9[[#This Row],[Gross Profit]]&lt;0,"Loss","Profit")</f>
        <v>Profit</v>
      </c>
      <c r="S5315" s="9">
        <f>shipments9[[#This Row],[Gross Profit]]/shipments9[[#This Row],[Amount]]</f>
        <v>0.41033918128654967</v>
      </c>
      <c r="T5315" s="11">
        <f>shipments9[[#This Row],[Amount]]/shipments9[[#This Row],[Boxes]]</f>
        <v>13.940217391304348</v>
      </c>
    </row>
    <row r="5316" spans="1:20" hidden="1" x14ac:dyDescent="0.25">
      <c r="A5316" t="s">
        <v>5508</v>
      </c>
      <c r="B5316" t="s">
        <v>45</v>
      </c>
      <c r="C5316" t="s">
        <v>141</v>
      </c>
      <c r="D5316" t="s">
        <v>26</v>
      </c>
      <c r="E5316" s="1">
        <v>45149</v>
      </c>
      <c r="F5316" s="1" t="str">
        <f>TEXT(shipments9[[#This Row],[Shipdate]],"ddd")</f>
        <v>Fri</v>
      </c>
      <c r="G5316" s="1" t="str">
        <f>IF(OR(shipments9[[#This Row],[Day Name]]="Sat",shipments9[[#This Row],[Day Name]]="Sun"),"Weekend","Weekday")</f>
        <v>Weekday</v>
      </c>
      <c r="H5316">
        <v>227.25</v>
      </c>
      <c r="I5316">
        <v>19</v>
      </c>
      <c r="J5316" t="s">
        <v>172</v>
      </c>
      <c r="K5316" t="s">
        <v>8151</v>
      </c>
      <c r="L5316" t="s">
        <v>8160</v>
      </c>
      <c r="M5316">
        <v>8</v>
      </c>
      <c r="N5316" t="s">
        <v>8162</v>
      </c>
      <c r="O5316" s="4">
        <f>INDEX(products[Cost_per_box], MATCH(shipments9[[#This Row],[PID]], products[PID], 0))</f>
        <v>8.2200000000000006</v>
      </c>
      <c r="P5316" s="4">
        <f>shipments9[[#This Row],[Boxes]]*shipments9[[#This Row],[Cost Per Box]]</f>
        <v>156.18</v>
      </c>
      <c r="Q5316" s="4">
        <f>shipments9[[#This Row],[Amount]] -shipments9[[#This Row],[total cost]]</f>
        <v>71.069999999999993</v>
      </c>
      <c r="R5316" s="4" t="str">
        <f>IF(shipments9[[#This Row],[Gross Profit]]&lt;0,"Loss","Profit")</f>
        <v>Profit</v>
      </c>
      <c r="S5316" s="9">
        <f>shipments9[[#This Row],[Gross Profit]]/shipments9[[#This Row],[Amount]]</f>
        <v>0.3127392739273927</v>
      </c>
      <c r="T5316" s="11">
        <f>shipments9[[#This Row],[Amount]]/shipments9[[#This Row],[Boxes]]</f>
        <v>11.960526315789474</v>
      </c>
    </row>
    <row r="5317" spans="1:20" hidden="1" x14ac:dyDescent="0.25">
      <c r="A5317" t="s">
        <v>5509</v>
      </c>
      <c r="B5317" t="s">
        <v>45</v>
      </c>
      <c r="C5317" t="s">
        <v>141</v>
      </c>
      <c r="D5317" t="s">
        <v>26</v>
      </c>
      <c r="E5317" s="1">
        <v>45091</v>
      </c>
      <c r="F5317" s="1" t="str">
        <f>TEXT(shipments9[[#This Row],[Shipdate]],"ddd")</f>
        <v>Wed</v>
      </c>
      <c r="G5317" s="1" t="str">
        <f>IF(OR(shipments9[[#This Row],[Day Name]]="Sat",shipments9[[#This Row],[Day Name]]="Sun"),"Weekend","Weekday")</f>
        <v>Weekday</v>
      </c>
      <c r="H5317">
        <v>1986.75</v>
      </c>
      <c r="I5317">
        <v>166</v>
      </c>
      <c r="J5317" t="s">
        <v>172</v>
      </c>
      <c r="K5317" t="s">
        <v>8151</v>
      </c>
      <c r="L5317" t="s">
        <v>8154</v>
      </c>
      <c r="M5317">
        <v>6</v>
      </c>
      <c r="N5317" t="s">
        <v>8159</v>
      </c>
      <c r="O5317" s="4">
        <f>INDEX(products[Cost_per_box], MATCH(shipments9[[#This Row],[PID]], products[PID], 0))</f>
        <v>8.2200000000000006</v>
      </c>
      <c r="P5317" s="4">
        <f>shipments9[[#This Row],[Boxes]]*shipments9[[#This Row],[Cost Per Box]]</f>
        <v>1364.5200000000002</v>
      </c>
      <c r="Q5317" s="4">
        <f>shipments9[[#This Row],[Amount]] -shipments9[[#This Row],[total cost]]</f>
        <v>622.22999999999979</v>
      </c>
      <c r="R5317" s="4" t="str">
        <f>IF(shipments9[[#This Row],[Gross Profit]]&lt;0,"Loss","Profit")</f>
        <v>Profit</v>
      </c>
      <c r="S5317" s="9">
        <f>shipments9[[#This Row],[Gross Profit]]/shipments9[[#This Row],[Amount]]</f>
        <v>0.31318988297470735</v>
      </c>
      <c r="T5317" s="11">
        <f>shipments9[[#This Row],[Amount]]/shipments9[[#This Row],[Boxes]]</f>
        <v>11.968373493975903</v>
      </c>
    </row>
    <row r="5318" spans="1:20" x14ac:dyDescent="0.25">
      <c r="A5318" t="s">
        <v>5510</v>
      </c>
      <c r="B5318" t="s">
        <v>45</v>
      </c>
      <c r="C5318" t="s">
        <v>147</v>
      </c>
      <c r="D5318" t="s">
        <v>26</v>
      </c>
      <c r="E5318" s="1">
        <v>45343</v>
      </c>
      <c r="F5318" s="1" t="str">
        <f>TEXT(shipments9[[#This Row],[Shipdate]],"ddd")</f>
        <v>Wed</v>
      </c>
      <c r="G5318" s="1" t="str">
        <f>IF(OR(shipments9[[#This Row],[Day Name]]="Sat",shipments9[[#This Row],[Day Name]]="Sun"),"Weekend","Weekday")</f>
        <v>Weekday</v>
      </c>
      <c r="H5318">
        <v>9762.75</v>
      </c>
      <c r="I5318">
        <v>1628</v>
      </c>
      <c r="J5318" t="s">
        <v>172</v>
      </c>
      <c r="K5318" t="s">
        <v>8155</v>
      </c>
      <c r="L5318" t="s">
        <v>8156</v>
      </c>
      <c r="M5318">
        <v>2</v>
      </c>
      <c r="N5318" t="s">
        <v>8157</v>
      </c>
      <c r="O5318" s="4">
        <f>INDEX(products[Cost_per_box], MATCH(shipments9[[#This Row],[PID]], products[PID], 0))</f>
        <v>10.51</v>
      </c>
      <c r="P5318" s="4">
        <f>shipments9[[#This Row],[Boxes]]*shipments9[[#This Row],[Cost Per Box]]</f>
        <v>17110.28</v>
      </c>
      <c r="Q5318" s="4">
        <f>shipments9[[#This Row],[Amount]] -shipments9[[#This Row],[total cost]]</f>
        <v>-7347.5299999999988</v>
      </c>
      <c r="R5318" s="4" t="str">
        <f>IF(shipments9[[#This Row],[Gross Profit]]&lt;0,"Loss","Profit")</f>
        <v>Loss</v>
      </c>
      <c r="S5318" s="9">
        <f>shipments9[[#This Row],[Gross Profit]]/shipments9[[#This Row],[Amount]]</f>
        <v>-0.75260863998361105</v>
      </c>
      <c r="T5318" s="11">
        <f>shipments9[[#This Row],[Amount]]/shipments9[[#This Row],[Boxes]]</f>
        <v>5.996775184275184</v>
      </c>
    </row>
    <row r="5319" spans="1:20" hidden="1" x14ac:dyDescent="0.25">
      <c r="A5319" t="s">
        <v>5511</v>
      </c>
      <c r="B5319" t="s">
        <v>45</v>
      </c>
      <c r="C5319" t="s">
        <v>151</v>
      </c>
      <c r="D5319" t="s">
        <v>26</v>
      </c>
      <c r="E5319" s="1">
        <v>45233</v>
      </c>
      <c r="F5319" s="1" t="str">
        <f>TEXT(shipments9[[#This Row],[Shipdate]],"ddd")</f>
        <v>Fri</v>
      </c>
      <c r="G5319" s="1" t="str">
        <f>IF(OR(shipments9[[#This Row],[Day Name]]="Sat",shipments9[[#This Row],[Day Name]]="Sun"),"Weekend","Weekday")</f>
        <v>Weekday</v>
      </c>
      <c r="H5319">
        <v>5726.25</v>
      </c>
      <c r="I5319">
        <v>273</v>
      </c>
      <c r="J5319" t="s">
        <v>172</v>
      </c>
      <c r="K5319" t="s">
        <v>8151</v>
      </c>
      <c r="L5319" t="s">
        <v>8152</v>
      </c>
      <c r="M5319">
        <v>11</v>
      </c>
      <c r="N5319" t="s">
        <v>8165</v>
      </c>
      <c r="O5319" s="4">
        <f>INDEX(products[Cost_per_box], MATCH(shipments9[[#This Row],[PID]], products[PID], 0))</f>
        <v>12.41</v>
      </c>
      <c r="P5319" s="4">
        <f>shipments9[[#This Row],[Boxes]]*shipments9[[#This Row],[Cost Per Box]]</f>
        <v>3387.93</v>
      </c>
      <c r="Q5319" s="4">
        <f>shipments9[[#This Row],[Amount]] -shipments9[[#This Row],[total cost]]</f>
        <v>2338.3200000000002</v>
      </c>
      <c r="R5319" s="4" t="str">
        <f>IF(shipments9[[#This Row],[Gross Profit]]&lt;0,"Loss","Profit")</f>
        <v>Profit</v>
      </c>
      <c r="S5319" s="9">
        <f>shipments9[[#This Row],[Gross Profit]]/shipments9[[#This Row],[Amount]]</f>
        <v>0.4083510150622135</v>
      </c>
      <c r="T5319" s="11">
        <f>shipments9[[#This Row],[Amount]]/shipments9[[#This Row],[Boxes]]</f>
        <v>20.975274725274726</v>
      </c>
    </row>
    <row r="5320" spans="1:20" hidden="1" x14ac:dyDescent="0.25">
      <c r="A5320" t="s">
        <v>5512</v>
      </c>
      <c r="B5320" t="s">
        <v>45</v>
      </c>
      <c r="C5320" t="s">
        <v>161</v>
      </c>
      <c r="D5320" t="s">
        <v>26</v>
      </c>
      <c r="E5320" s="1">
        <v>45268</v>
      </c>
      <c r="F5320" s="1" t="str">
        <f>TEXT(shipments9[[#This Row],[Shipdate]],"ddd")</f>
        <v>Fri</v>
      </c>
      <c r="G5320" s="1" t="str">
        <f>IF(OR(shipments9[[#This Row],[Day Name]]="Sat",shipments9[[#This Row],[Day Name]]="Sun"),"Weekend","Weekday")</f>
        <v>Weekday</v>
      </c>
      <c r="H5320">
        <v>17925.75</v>
      </c>
      <c r="I5320">
        <v>1630</v>
      </c>
      <c r="J5320" t="s">
        <v>172</v>
      </c>
      <c r="K5320" t="s">
        <v>8151</v>
      </c>
      <c r="L5320" t="s">
        <v>8152</v>
      </c>
      <c r="M5320">
        <v>12</v>
      </c>
      <c r="N5320" t="s">
        <v>8166</v>
      </c>
      <c r="O5320" s="4">
        <f>INDEX(products[Cost_per_box], MATCH(shipments9[[#This Row],[PID]], products[PID], 0))</f>
        <v>2.76</v>
      </c>
      <c r="P5320" s="4">
        <f>shipments9[[#This Row],[Boxes]]*shipments9[[#This Row],[Cost Per Box]]</f>
        <v>4498.7999999999993</v>
      </c>
      <c r="Q5320" s="4">
        <f>shipments9[[#This Row],[Amount]] -shipments9[[#This Row],[total cost]]</f>
        <v>13426.95</v>
      </c>
      <c r="R5320" s="4" t="str">
        <f>IF(shipments9[[#This Row],[Gross Profit]]&lt;0,"Loss","Profit")</f>
        <v>Profit</v>
      </c>
      <c r="S5320" s="9">
        <f>shipments9[[#This Row],[Gross Profit]]/shipments9[[#This Row],[Amount]]</f>
        <v>0.74903142127944444</v>
      </c>
      <c r="T5320" s="11">
        <f>shipments9[[#This Row],[Amount]]/shipments9[[#This Row],[Boxes]]</f>
        <v>10.997392638036811</v>
      </c>
    </row>
    <row r="5321" spans="1:20" hidden="1" x14ac:dyDescent="0.25">
      <c r="A5321" t="s">
        <v>5513</v>
      </c>
      <c r="B5321" t="s">
        <v>45</v>
      </c>
      <c r="C5321" t="s">
        <v>130</v>
      </c>
      <c r="D5321" t="s">
        <v>26</v>
      </c>
      <c r="E5321" s="1">
        <v>45412</v>
      </c>
      <c r="F5321" s="1" t="str">
        <f>TEXT(shipments9[[#This Row],[Shipdate]],"ddd")</f>
        <v>Tue</v>
      </c>
      <c r="G5321" s="1" t="str">
        <f>IF(OR(shipments9[[#This Row],[Day Name]]="Sat",shipments9[[#This Row],[Day Name]]="Sun"),"Weekend","Weekday")</f>
        <v>Weekday</v>
      </c>
      <c r="H5321">
        <v>3273.75</v>
      </c>
      <c r="I5321">
        <v>468</v>
      </c>
      <c r="J5321" t="s">
        <v>172</v>
      </c>
      <c r="K5321" t="s">
        <v>8155</v>
      </c>
      <c r="L5321" t="s">
        <v>8154</v>
      </c>
      <c r="M5321">
        <v>4</v>
      </c>
      <c r="N5321" t="s">
        <v>8158</v>
      </c>
      <c r="O5321" s="4">
        <f>INDEX(products[Cost_per_box], MATCH(shipments9[[#This Row],[PID]], products[PID], 0))</f>
        <v>5.72</v>
      </c>
      <c r="P5321" s="4">
        <f>shipments9[[#This Row],[Boxes]]*shipments9[[#This Row],[Cost Per Box]]</f>
        <v>2676.96</v>
      </c>
      <c r="Q5321" s="4">
        <f>shipments9[[#This Row],[Amount]] -shipments9[[#This Row],[total cost]]</f>
        <v>596.79</v>
      </c>
      <c r="R5321" s="4" t="str">
        <f>IF(shipments9[[#This Row],[Gross Profit]]&lt;0,"Loss","Profit")</f>
        <v>Profit</v>
      </c>
      <c r="S5321" s="9">
        <f>shipments9[[#This Row],[Gross Profit]]/shipments9[[#This Row],[Amount]]</f>
        <v>0.18229553264604809</v>
      </c>
      <c r="T5321" s="11">
        <f>shipments9[[#This Row],[Amount]]/shipments9[[#This Row],[Boxes]]</f>
        <v>6.9951923076923075</v>
      </c>
    </row>
    <row r="5322" spans="1:20" hidden="1" x14ac:dyDescent="0.25">
      <c r="A5322" t="s">
        <v>5514</v>
      </c>
      <c r="B5322" t="s">
        <v>45</v>
      </c>
      <c r="C5322" t="s">
        <v>135</v>
      </c>
      <c r="D5322" t="s">
        <v>26</v>
      </c>
      <c r="E5322" s="1">
        <v>45281</v>
      </c>
      <c r="F5322" s="1" t="str">
        <f>TEXT(shipments9[[#This Row],[Shipdate]],"ddd")</f>
        <v>Thu</v>
      </c>
      <c r="G5322" s="1" t="str">
        <f>IF(OR(shipments9[[#This Row],[Day Name]]="Sat",shipments9[[#This Row],[Day Name]]="Sun"),"Weekend","Weekday")</f>
        <v>Weekday</v>
      </c>
      <c r="H5322">
        <v>5445</v>
      </c>
      <c r="I5322">
        <v>210</v>
      </c>
      <c r="J5322" t="s">
        <v>172</v>
      </c>
      <c r="K5322" t="s">
        <v>8151</v>
      </c>
      <c r="L5322" t="s">
        <v>8152</v>
      </c>
      <c r="M5322">
        <v>12</v>
      </c>
      <c r="N5322" t="s">
        <v>8166</v>
      </c>
      <c r="O5322" s="4">
        <f>INDEX(products[Cost_per_box], MATCH(shipments9[[#This Row],[PID]], products[PID], 0))</f>
        <v>9.94</v>
      </c>
      <c r="P5322" s="4">
        <f>shipments9[[#This Row],[Boxes]]*shipments9[[#This Row],[Cost Per Box]]</f>
        <v>2087.4</v>
      </c>
      <c r="Q5322" s="4">
        <f>shipments9[[#This Row],[Amount]] -shipments9[[#This Row],[total cost]]</f>
        <v>3357.6</v>
      </c>
      <c r="R5322" s="4" t="str">
        <f>IF(shipments9[[#This Row],[Gross Profit]]&lt;0,"Loss","Profit")</f>
        <v>Profit</v>
      </c>
      <c r="S5322" s="9">
        <f>shipments9[[#This Row],[Gross Profit]]/shipments9[[#This Row],[Amount]]</f>
        <v>0.61663911845730024</v>
      </c>
      <c r="T5322" s="11">
        <f>shipments9[[#This Row],[Amount]]/shipments9[[#This Row],[Boxes]]</f>
        <v>25.928571428571427</v>
      </c>
    </row>
    <row r="5323" spans="1:20" hidden="1" x14ac:dyDescent="0.25">
      <c r="A5323" t="s">
        <v>5515</v>
      </c>
      <c r="B5323" t="s">
        <v>45</v>
      </c>
      <c r="C5323" t="s">
        <v>143</v>
      </c>
      <c r="D5323" t="s">
        <v>26</v>
      </c>
      <c r="E5323" s="1">
        <v>45170</v>
      </c>
      <c r="F5323" s="1" t="str">
        <f>TEXT(shipments9[[#This Row],[Shipdate]],"ddd")</f>
        <v>Fri</v>
      </c>
      <c r="G5323" s="1" t="str">
        <f>IF(OR(shipments9[[#This Row],[Day Name]]="Sat",shipments9[[#This Row],[Day Name]]="Sun"),"Weekend","Weekday")</f>
        <v>Weekday</v>
      </c>
      <c r="H5323">
        <v>10017</v>
      </c>
      <c r="I5323">
        <v>501</v>
      </c>
      <c r="J5323" t="s">
        <v>172</v>
      </c>
      <c r="K5323" t="s">
        <v>8151</v>
      </c>
      <c r="L5323" t="s">
        <v>8160</v>
      </c>
      <c r="M5323">
        <v>9</v>
      </c>
      <c r="N5323" t="s">
        <v>8167</v>
      </c>
      <c r="O5323" s="4">
        <f>INDEX(products[Cost_per_box], MATCH(shipments9[[#This Row],[PID]], products[PID], 0))</f>
        <v>10.23</v>
      </c>
      <c r="P5323" s="4">
        <f>shipments9[[#This Row],[Boxes]]*shipments9[[#This Row],[Cost Per Box]]</f>
        <v>5125.2300000000005</v>
      </c>
      <c r="Q5323" s="4">
        <f>shipments9[[#This Row],[Amount]] -shipments9[[#This Row],[total cost]]</f>
        <v>4891.7699999999995</v>
      </c>
      <c r="R5323" s="4" t="str">
        <f>IF(shipments9[[#This Row],[Gross Profit]]&lt;0,"Loss","Profit")</f>
        <v>Profit</v>
      </c>
      <c r="S5323" s="9">
        <f>shipments9[[#This Row],[Gross Profit]]/shipments9[[#This Row],[Amount]]</f>
        <v>0.48834681042228206</v>
      </c>
      <c r="T5323" s="11">
        <f>shipments9[[#This Row],[Amount]]/shipments9[[#This Row],[Boxes]]</f>
        <v>19.994011976047904</v>
      </c>
    </row>
    <row r="5324" spans="1:20" hidden="1" x14ac:dyDescent="0.25">
      <c r="A5324" t="s">
        <v>5516</v>
      </c>
      <c r="B5324" t="s">
        <v>45</v>
      </c>
      <c r="C5324" t="s">
        <v>145</v>
      </c>
      <c r="D5324" t="s">
        <v>26</v>
      </c>
      <c r="E5324" s="1">
        <v>45083</v>
      </c>
      <c r="F5324" s="1" t="str">
        <f>TEXT(shipments9[[#This Row],[Shipdate]],"ddd")</f>
        <v>Tue</v>
      </c>
      <c r="G5324" s="1" t="str">
        <f>IF(OR(shipments9[[#This Row],[Day Name]]="Sat",shipments9[[#This Row],[Day Name]]="Sun"),"Weekend","Weekday")</f>
        <v>Weekday</v>
      </c>
      <c r="H5324">
        <v>12042</v>
      </c>
      <c r="I5324">
        <v>861</v>
      </c>
      <c r="J5324" t="s">
        <v>172</v>
      </c>
      <c r="K5324" t="s">
        <v>8151</v>
      </c>
      <c r="L5324" t="s">
        <v>8154</v>
      </c>
      <c r="M5324">
        <v>6</v>
      </c>
      <c r="N5324" t="s">
        <v>8159</v>
      </c>
      <c r="O5324" s="4">
        <f>INDEX(products[Cost_per_box], MATCH(shipments9[[#This Row],[PID]], products[PID], 0))</f>
        <v>4.74</v>
      </c>
      <c r="P5324" s="4">
        <f>shipments9[[#This Row],[Boxes]]*shipments9[[#This Row],[Cost Per Box]]</f>
        <v>4081.1400000000003</v>
      </c>
      <c r="Q5324" s="4">
        <f>shipments9[[#This Row],[Amount]] -shipments9[[#This Row],[total cost]]</f>
        <v>7960.86</v>
      </c>
      <c r="R5324" s="4" t="str">
        <f>IF(shipments9[[#This Row],[Gross Profit]]&lt;0,"Loss","Profit")</f>
        <v>Profit</v>
      </c>
      <c r="S5324" s="9">
        <f>shipments9[[#This Row],[Gross Profit]]/shipments9[[#This Row],[Amount]]</f>
        <v>0.66109118086696561</v>
      </c>
      <c r="T5324" s="11">
        <f>shipments9[[#This Row],[Amount]]/shipments9[[#This Row],[Boxes]]</f>
        <v>13.986062717770034</v>
      </c>
    </row>
    <row r="5325" spans="1:20" hidden="1" x14ac:dyDescent="0.25">
      <c r="A5325" t="s">
        <v>5517</v>
      </c>
      <c r="B5325" t="s">
        <v>45</v>
      </c>
      <c r="C5325" t="s">
        <v>149</v>
      </c>
      <c r="D5325" t="s">
        <v>26</v>
      </c>
      <c r="E5325" s="1">
        <v>45287</v>
      </c>
      <c r="F5325" s="1" t="str">
        <f>TEXT(shipments9[[#This Row],[Shipdate]],"ddd")</f>
        <v>Wed</v>
      </c>
      <c r="G5325" s="1" t="str">
        <f>IF(OR(shipments9[[#This Row],[Day Name]]="Sat",shipments9[[#This Row],[Day Name]]="Sun"),"Weekend","Weekday")</f>
        <v>Weekday</v>
      </c>
      <c r="H5325">
        <v>4806</v>
      </c>
      <c r="I5325">
        <v>301</v>
      </c>
      <c r="J5325" t="s">
        <v>172</v>
      </c>
      <c r="K5325" t="s">
        <v>8151</v>
      </c>
      <c r="L5325" t="s">
        <v>8152</v>
      </c>
      <c r="M5325">
        <v>12</v>
      </c>
      <c r="N5325" t="s">
        <v>8166</v>
      </c>
      <c r="O5325" s="4">
        <f>INDEX(products[Cost_per_box], MATCH(shipments9[[#This Row],[PID]], products[PID], 0))</f>
        <v>6.43</v>
      </c>
      <c r="P5325" s="4">
        <f>shipments9[[#This Row],[Boxes]]*shipments9[[#This Row],[Cost Per Box]]</f>
        <v>1935.4299999999998</v>
      </c>
      <c r="Q5325" s="4">
        <f>shipments9[[#This Row],[Amount]] -shipments9[[#This Row],[total cost]]</f>
        <v>2870.57</v>
      </c>
      <c r="R5325" s="4" t="str">
        <f>IF(shipments9[[#This Row],[Gross Profit]]&lt;0,"Loss","Profit")</f>
        <v>Profit</v>
      </c>
      <c r="S5325" s="9">
        <f>shipments9[[#This Row],[Gross Profit]]/shipments9[[#This Row],[Amount]]</f>
        <v>0.59728880565959219</v>
      </c>
      <c r="T5325" s="11">
        <f>shipments9[[#This Row],[Amount]]/shipments9[[#This Row],[Boxes]]</f>
        <v>15.966777408637874</v>
      </c>
    </row>
    <row r="5326" spans="1:20" hidden="1" x14ac:dyDescent="0.25">
      <c r="A5326" t="s">
        <v>5518</v>
      </c>
      <c r="B5326" t="s">
        <v>45</v>
      </c>
      <c r="C5326" t="s">
        <v>153</v>
      </c>
      <c r="D5326" t="s">
        <v>26</v>
      </c>
      <c r="E5326" s="1">
        <v>45384</v>
      </c>
      <c r="F5326" s="1" t="str">
        <f>TEXT(shipments9[[#This Row],[Shipdate]],"ddd")</f>
        <v>Tue</v>
      </c>
      <c r="G5326" s="1" t="str">
        <f>IF(OR(shipments9[[#This Row],[Day Name]]="Sat",shipments9[[#This Row],[Day Name]]="Sun"),"Weekend","Weekday")</f>
        <v>Weekday</v>
      </c>
      <c r="H5326">
        <v>1325.25</v>
      </c>
      <c r="I5326">
        <v>74</v>
      </c>
      <c r="J5326" t="s">
        <v>172</v>
      </c>
      <c r="K5326" t="s">
        <v>8155</v>
      </c>
      <c r="L5326" t="s">
        <v>8154</v>
      </c>
      <c r="M5326">
        <v>4</v>
      </c>
      <c r="N5326" t="s">
        <v>8158</v>
      </c>
      <c r="O5326" s="4">
        <f>INDEX(products[Cost_per_box], MATCH(shipments9[[#This Row],[PID]], products[PID], 0))</f>
        <v>9.57</v>
      </c>
      <c r="P5326" s="4">
        <f>shipments9[[#This Row],[Boxes]]*shipments9[[#This Row],[Cost Per Box]]</f>
        <v>708.18000000000006</v>
      </c>
      <c r="Q5326" s="4">
        <f>shipments9[[#This Row],[Amount]] -shipments9[[#This Row],[total cost]]</f>
        <v>617.06999999999994</v>
      </c>
      <c r="R5326" s="4" t="str">
        <f>IF(shipments9[[#This Row],[Gross Profit]]&lt;0,"Loss","Profit")</f>
        <v>Profit</v>
      </c>
      <c r="S5326" s="9">
        <f>shipments9[[#This Row],[Gross Profit]]/shipments9[[#This Row],[Amount]]</f>
        <v>0.46562535370684771</v>
      </c>
      <c r="T5326" s="11">
        <f>shipments9[[#This Row],[Amount]]/shipments9[[#This Row],[Boxes]]</f>
        <v>17.908783783783782</v>
      </c>
    </row>
    <row r="5327" spans="1:20" hidden="1" x14ac:dyDescent="0.25">
      <c r="A5327" t="s">
        <v>5519</v>
      </c>
      <c r="B5327" t="s">
        <v>45</v>
      </c>
      <c r="C5327" t="s">
        <v>161</v>
      </c>
      <c r="D5327" t="s">
        <v>26</v>
      </c>
      <c r="E5327" s="1">
        <v>45051</v>
      </c>
      <c r="F5327" s="1" t="str">
        <f>TEXT(shipments9[[#This Row],[Shipdate]],"ddd")</f>
        <v>Fri</v>
      </c>
      <c r="G5327" s="1" t="str">
        <f>IF(OR(shipments9[[#This Row],[Day Name]]="Sat",shipments9[[#This Row],[Day Name]]="Sun"),"Weekend","Weekday")</f>
        <v>Weekday</v>
      </c>
      <c r="H5327">
        <v>12055.5</v>
      </c>
      <c r="I5327">
        <v>1507</v>
      </c>
      <c r="J5327" t="s">
        <v>172</v>
      </c>
      <c r="K5327" t="s">
        <v>8151</v>
      </c>
      <c r="L5327" t="s">
        <v>8154</v>
      </c>
      <c r="M5327">
        <v>5</v>
      </c>
      <c r="N5327" t="s">
        <v>201</v>
      </c>
      <c r="O5327" s="4">
        <f>INDEX(products[Cost_per_box], MATCH(shipments9[[#This Row],[PID]], products[PID], 0))</f>
        <v>2.76</v>
      </c>
      <c r="P5327" s="4">
        <f>shipments9[[#This Row],[Boxes]]*shipments9[[#This Row],[Cost Per Box]]</f>
        <v>4159.32</v>
      </c>
      <c r="Q5327" s="4">
        <f>shipments9[[#This Row],[Amount]] -shipments9[[#This Row],[total cost]]</f>
        <v>7896.18</v>
      </c>
      <c r="R5327" s="4" t="str">
        <f>IF(shipments9[[#This Row],[Gross Profit]]&lt;0,"Loss","Profit")</f>
        <v>Profit</v>
      </c>
      <c r="S5327" s="9">
        <f>shipments9[[#This Row],[Gross Profit]]/shipments9[[#This Row],[Amount]]</f>
        <v>0.65498569117830041</v>
      </c>
      <c r="T5327" s="11">
        <f>shipments9[[#This Row],[Amount]]/shipments9[[#This Row],[Boxes]]</f>
        <v>7.9996682149966825</v>
      </c>
    </row>
    <row r="5328" spans="1:20" hidden="1" x14ac:dyDescent="0.25">
      <c r="A5328" t="s">
        <v>5520</v>
      </c>
      <c r="B5328" t="s">
        <v>45</v>
      </c>
      <c r="C5328" t="s">
        <v>161</v>
      </c>
      <c r="D5328" t="s">
        <v>26</v>
      </c>
      <c r="E5328" s="1">
        <v>45244</v>
      </c>
      <c r="F5328" s="1" t="str">
        <f>TEXT(shipments9[[#This Row],[Shipdate]],"ddd")</f>
        <v>Tue</v>
      </c>
      <c r="G5328" s="1" t="str">
        <f>IF(OR(shipments9[[#This Row],[Day Name]]="Sat",shipments9[[#This Row],[Day Name]]="Sun"),"Weekend","Weekday")</f>
        <v>Weekday</v>
      </c>
      <c r="H5328">
        <v>2416.5</v>
      </c>
      <c r="I5328">
        <v>269</v>
      </c>
      <c r="J5328" t="s">
        <v>172</v>
      </c>
      <c r="K5328" t="s">
        <v>8151</v>
      </c>
      <c r="L5328" t="s">
        <v>8152</v>
      </c>
      <c r="M5328">
        <v>11</v>
      </c>
      <c r="N5328" t="s">
        <v>8165</v>
      </c>
      <c r="O5328" s="4">
        <f>INDEX(products[Cost_per_box], MATCH(shipments9[[#This Row],[PID]], products[PID], 0))</f>
        <v>2.76</v>
      </c>
      <c r="P5328" s="4">
        <f>shipments9[[#This Row],[Boxes]]*shipments9[[#This Row],[Cost Per Box]]</f>
        <v>742.43999999999994</v>
      </c>
      <c r="Q5328" s="4">
        <f>shipments9[[#This Row],[Amount]] -shipments9[[#This Row],[total cost]]</f>
        <v>1674.06</v>
      </c>
      <c r="R5328" s="4" t="str">
        <f>IF(shipments9[[#This Row],[Gross Profit]]&lt;0,"Loss","Profit")</f>
        <v>Profit</v>
      </c>
      <c r="S5328" s="9">
        <f>shipments9[[#This Row],[Gross Profit]]/shipments9[[#This Row],[Amount]]</f>
        <v>0.69276225946617009</v>
      </c>
      <c r="T5328" s="11">
        <f>shipments9[[#This Row],[Amount]]/shipments9[[#This Row],[Boxes]]</f>
        <v>8.9832713754646836</v>
      </c>
    </row>
    <row r="5329" spans="1:20" hidden="1" x14ac:dyDescent="0.25">
      <c r="A5329" t="s">
        <v>5521</v>
      </c>
      <c r="B5329" t="s">
        <v>45</v>
      </c>
      <c r="C5329" t="s">
        <v>165</v>
      </c>
      <c r="D5329" t="s">
        <v>26</v>
      </c>
      <c r="E5329" s="1">
        <v>44958</v>
      </c>
      <c r="F5329" s="1" t="str">
        <f>TEXT(shipments9[[#This Row],[Shipdate]],"ddd")</f>
        <v>Wed</v>
      </c>
      <c r="G5329" s="1" t="str">
        <f>IF(OR(shipments9[[#This Row],[Day Name]]="Sat",shipments9[[#This Row],[Day Name]]="Sun"),"Weekend","Weekday")</f>
        <v>Weekday</v>
      </c>
      <c r="H5329">
        <v>2871</v>
      </c>
      <c r="I5329">
        <v>137</v>
      </c>
      <c r="J5329" t="s">
        <v>172</v>
      </c>
      <c r="K5329" t="s">
        <v>8151</v>
      </c>
      <c r="L5329" t="s">
        <v>8156</v>
      </c>
      <c r="M5329">
        <v>2</v>
      </c>
      <c r="N5329" t="s">
        <v>8157</v>
      </c>
      <c r="O5329" s="4">
        <f>INDEX(products[Cost_per_box], MATCH(shipments9[[#This Row],[PID]], products[PID], 0))</f>
        <v>2.65</v>
      </c>
      <c r="P5329" s="4">
        <f>shipments9[[#This Row],[Boxes]]*shipments9[[#This Row],[Cost Per Box]]</f>
        <v>363.05</v>
      </c>
      <c r="Q5329" s="4">
        <f>shipments9[[#This Row],[Amount]] -shipments9[[#This Row],[total cost]]</f>
        <v>2507.9499999999998</v>
      </c>
      <c r="R5329" s="4" t="str">
        <f>IF(shipments9[[#This Row],[Gross Profit]]&lt;0,"Loss","Profit")</f>
        <v>Profit</v>
      </c>
      <c r="S5329" s="9">
        <f>shipments9[[#This Row],[Gross Profit]]/shipments9[[#This Row],[Amount]]</f>
        <v>0.87354580285614758</v>
      </c>
      <c r="T5329" s="11">
        <f>shipments9[[#This Row],[Amount]]/shipments9[[#This Row],[Boxes]]</f>
        <v>20.956204379562045</v>
      </c>
    </row>
    <row r="5330" spans="1:20" hidden="1" x14ac:dyDescent="0.25">
      <c r="A5330" t="s">
        <v>5522</v>
      </c>
      <c r="B5330" t="s">
        <v>45</v>
      </c>
      <c r="C5330" t="s">
        <v>121</v>
      </c>
      <c r="D5330" t="s">
        <v>26</v>
      </c>
      <c r="E5330" s="1">
        <v>44980</v>
      </c>
      <c r="F5330" s="1" t="str">
        <f>TEXT(shipments9[[#This Row],[Shipdate]],"ddd")</f>
        <v>Thu</v>
      </c>
      <c r="G5330" s="1" t="str">
        <f>IF(OR(shipments9[[#This Row],[Day Name]]="Sat",shipments9[[#This Row],[Day Name]]="Sun"),"Weekend","Weekday")</f>
        <v>Weekday</v>
      </c>
      <c r="H5330">
        <v>3458.25</v>
      </c>
      <c r="I5330">
        <v>289</v>
      </c>
      <c r="J5330" t="s">
        <v>172</v>
      </c>
      <c r="K5330" t="s">
        <v>8151</v>
      </c>
      <c r="L5330" t="s">
        <v>8156</v>
      </c>
      <c r="M5330">
        <v>2</v>
      </c>
      <c r="N5330" t="s">
        <v>8157</v>
      </c>
      <c r="O5330" s="4">
        <f>INDEX(products[Cost_per_box], MATCH(shipments9[[#This Row],[PID]], products[PID], 0))</f>
        <v>5.26</v>
      </c>
      <c r="P5330" s="4">
        <f>shipments9[[#This Row],[Boxes]]*shipments9[[#This Row],[Cost Per Box]]</f>
        <v>1520.1399999999999</v>
      </c>
      <c r="Q5330" s="4">
        <f>shipments9[[#This Row],[Amount]] -shipments9[[#This Row],[total cost]]</f>
        <v>1938.1100000000001</v>
      </c>
      <c r="R5330" s="4" t="str">
        <f>IF(shipments9[[#This Row],[Gross Profit]]&lt;0,"Loss","Profit")</f>
        <v>Profit</v>
      </c>
      <c r="S5330" s="9">
        <f>shipments9[[#This Row],[Gross Profit]]/shipments9[[#This Row],[Amount]]</f>
        <v>0.56043085375551227</v>
      </c>
      <c r="T5330" s="11">
        <f>shipments9[[#This Row],[Amount]]/shipments9[[#This Row],[Boxes]]</f>
        <v>11.966262975778546</v>
      </c>
    </row>
    <row r="5331" spans="1:20" hidden="1" x14ac:dyDescent="0.25">
      <c r="A5331" t="s">
        <v>5523</v>
      </c>
      <c r="B5331" t="s">
        <v>45</v>
      </c>
      <c r="C5331" t="s">
        <v>130</v>
      </c>
      <c r="D5331" t="s">
        <v>26</v>
      </c>
      <c r="E5331" s="1">
        <v>44984</v>
      </c>
      <c r="F5331" s="1" t="str">
        <f>TEXT(shipments9[[#This Row],[Shipdate]],"ddd")</f>
        <v>Mon</v>
      </c>
      <c r="G5331" s="1" t="str">
        <f>IF(OR(shipments9[[#This Row],[Day Name]]="Sat",shipments9[[#This Row],[Day Name]]="Sun"),"Weekend","Weekday")</f>
        <v>Weekday</v>
      </c>
      <c r="H5331">
        <v>2684.25</v>
      </c>
      <c r="I5331">
        <v>299</v>
      </c>
      <c r="J5331" t="s">
        <v>172</v>
      </c>
      <c r="K5331" t="s">
        <v>8151</v>
      </c>
      <c r="L5331" t="s">
        <v>8156</v>
      </c>
      <c r="M5331">
        <v>2</v>
      </c>
      <c r="N5331" t="s">
        <v>8157</v>
      </c>
      <c r="O5331" s="4">
        <f>INDEX(products[Cost_per_box], MATCH(shipments9[[#This Row],[PID]], products[PID], 0))</f>
        <v>5.72</v>
      </c>
      <c r="P5331" s="4">
        <f>shipments9[[#This Row],[Boxes]]*shipments9[[#This Row],[Cost Per Box]]</f>
        <v>1710.28</v>
      </c>
      <c r="Q5331" s="4">
        <f>shipments9[[#This Row],[Amount]] -shipments9[[#This Row],[total cost]]</f>
        <v>973.97</v>
      </c>
      <c r="R5331" s="4" t="str">
        <f>IF(shipments9[[#This Row],[Gross Profit]]&lt;0,"Loss","Profit")</f>
        <v>Profit</v>
      </c>
      <c r="S5331" s="9">
        <f>shipments9[[#This Row],[Gross Profit]]/shipments9[[#This Row],[Amount]]</f>
        <v>0.3628462326534414</v>
      </c>
      <c r="T5331" s="11">
        <f>shipments9[[#This Row],[Amount]]/shipments9[[#This Row],[Boxes]]</f>
        <v>8.9774247491638803</v>
      </c>
    </row>
    <row r="5332" spans="1:20" x14ac:dyDescent="0.25">
      <c r="A5332" t="s">
        <v>5524</v>
      </c>
      <c r="B5332" t="s">
        <v>45</v>
      </c>
      <c r="C5332" t="s">
        <v>130</v>
      </c>
      <c r="D5332" t="s">
        <v>26</v>
      </c>
      <c r="E5332" s="1">
        <v>45138</v>
      </c>
      <c r="F5332" s="1" t="str">
        <f>TEXT(shipments9[[#This Row],[Shipdate]],"ddd")</f>
        <v>Mon</v>
      </c>
      <c r="G5332" s="1" t="str">
        <f>IF(OR(shipments9[[#This Row],[Day Name]]="Sat",shipments9[[#This Row],[Day Name]]="Sun"),"Weekend","Weekday")</f>
        <v>Weekday</v>
      </c>
      <c r="H5332">
        <v>2324.25</v>
      </c>
      <c r="I5332">
        <v>465</v>
      </c>
      <c r="J5332" t="s">
        <v>172</v>
      </c>
      <c r="K5332" t="s">
        <v>8151</v>
      </c>
      <c r="L5332" t="s">
        <v>8160</v>
      </c>
      <c r="M5332">
        <v>7</v>
      </c>
      <c r="N5332" t="s">
        <v>8161</v>
      </c>
      <c r="O5332" s="4">
        <f>INDEX(products[Cost_per_box], MATCH(shipments9[[#This Row],[PID]], products[PID], 0))</f>
        <v>5.72</v>
      </c>
      <c r="P5332" s="4">
        <f>shipments9[[#This Row],[Boxes]]*shipments9[[#This Row],[Cost Per Box]]</f>
        <v>2659.7999999999997</v>
      </c>
      <c r="Q5332" s="4">
        <f>shipments9[[#This Row],[Amount]] -shipments9[[#This Row],[total cost]]</f>
        <v>-335.54999999999973</v>
      </c>
      <c r="R5332" s="4" t="str">
        <f>IF(shipments9[[#This Row],[Gross Profit]]&lt;0,"Loss","Profit")</f>
        <v>Loss</v>
      </c>
      <c r="S5332" s="9">
        <f>shipments9[[#This Row],[Gross Profit]]/shipments9[[#This Row],[Amount]]</f>
        <v>-0.14436915133914155</v>
      </c>
      <c r="T5332" s="11">
        <f>shipments9[[#This Row],[Amount]]/shipments9[[#This Row],[Boxes]]</f>
        <v>4.9983870967741932</v>
      </c>
    </row>
    <row r="5333" spans="1:20" hidden="1" x14ac:dyDescent="0.25">
      <c r="A5333" t="s">
        <v>5525</v>
      </c>
      <c r="B5333" t="s">
        <v>45</v>
      </c>
      <c r="C5333" t="s">
        <v>143</v>
      </c>
      <c r="D5333" t="s">
        <v>26</v>
      </c>
      <c r="E5333" s="1">
        <v>45316</v>
      </c>
      <c r="F5333" s="1" t="str">
        <f>TEXT(shipments9[[#This Row],[Shipdate]],"ddd")</f>
        <v>Thu</v>
      </c>
      <c r="G5333" s="1" t="str">
        <f>IF(OR(shipments9[[#This Row],[Day Name]]="Sat",shipments9[[#This Row],[Day Name]]="Sun"),"Weekend","Weekday")</f>
        <v>Weekday</v>
      </c>
      <c r="H5333">
        <v>1257.75</v>
      </c>
      <c r="I5333">
        <v>67</v>
      </c>
      <c r="J5333" t="s">
        <v>172</v>
      </c>
      <c r="K5333" t="s">
        <v>8155</v>
      </c>
      <c r="L5333" t="s">
        <v>8156</v>
      </c>
      <c r="M5333">
        <v>1</v>
      </c>
      <c r="N5333" t="s">
        <v>8163</v>
      </c>
      <c r="O5333" s="4">
        <f>INDEX(products[Cost_per_box], MATCH(shipments9[[#This Row],[PID]], products[PID], 0))</f>
        <v>10.23</v>
      </c>
      <c r="P5333" s="4">
        <f>shipments9[[#This Row],[Boxes]]*shipments9[[#This Row],[Cost Per Box]]</f>
        <v>685.41000000000008</v>
      </c>
      <c r="Q5333" s="4">
        <f>shipments9[[#This Row],[Amount]] -shipments9[[#This Row],[total cost]]</f>
        <v>572.33999999999992</v>
      </c>
      <c r="R5333" s="4" t="str">
        <f>IF(shipments9[[#This Row],[Gross Profit]]&lt;0,"Loss","Profit")</f>
        <v>Profit</v>
      </c>
      <c r="S5333" s="9">
        <f>shipments9[[#This Row],[Gross Profit]]/shipments9[[#This Row],[Amount]]</f>
        <v>0.45505068574836011</v>
      </c>
      <c r="T5333" s="11">
        <f>shipments9[[#This Row],[Amount]]/shipments9[[#This Row],[Boxes]]</f>
        <v>18.772388059701491</v>
      </c>
    </row>
    <row r="5334" spans="1:20" hidden="1" x14ac:dyDescent="0.25">
      <c r="A5334" t="s">
        <v>5526</v>
      </c>
      <c r="B5334" t="s">
        <v>45</v>
      </c>
      <c r="C5334" t="s">
        <v>145</v>
      </c>
      <c r="D5334" t="s">
        <v>26</v>
      </c>
      <c r="E5334" s="1">
        <v>45000</v>
      </c>
      <c r="F5334" s="1" t="str">
        <f>TEXT(shipments9[[#This Row],[Shipdate]],"ddd")</f>
        <v>Wed</v>
      </c>
      <c r="G5334" s="1" t="str">
        <f>IF(OR(shipments9[[#This Row],[Day Name]]="Sat",shipments9[[#This Row],[Day Name]]="Sun"),"Weekend","Weekday")</f>
        <v>Weekday</v>
      </c>
      <c r="H5334">
        <v>897.75</v>
      </c>
      <c r="I5334">
        <v>60</v>
      </c>
      <c r="J5334" t="s">
        <v>172</v>
      </c>
      <c r="K5334" t="s">
        <v>8151</v>
      </c>
      <c r="L5334" t="s">
        <v>8156</v>
      </c>
      <c r="M5334">
        <v>3</v>
      </c>
      <c r="N5334" t="s">
        <v>8164</v>
      </c>
      <c r="O5334" s="4">
        <f>INDEX(products[Cost_per_box], MATCH(shipments9[[#This Row],[PID]], products[PID], 0))</f>
        <v>4.74</v>
      </c>
      <c r="P5334" s="4">
        <f>shipments9[[#This Row],[Boxes]]*shipments9[[#This Row],[Cost Per Box]]</f>
        <v>284.40000000000003</v>
      </c>
      <c r="Q5334" s="4">
        <f>shipments9[[#This Row],[Amount]] -shipments9[[#This Row],[total cost]]</f>
        <v>613.34999999999991</v>
      </c>
      <c r="R5334" s="4" t="str">
        <f>IF(shipments9[[#This Row],[Gross Profit]]&lt;0,"Loss","Profit")</f>
        <v>Profit</v>
      </c>
      <c r="S5334" s="9">
        <f>shipments9[[#This Row],[Gross Profit]]/shipments9[[#This Row],[Amount]]</f>
        <v>0.68320802005012526</v>
      </c>
      <c r="T5334" s="11">
        <f>shipments9[[#This Row],[Amount]]/shipments9[[#This Row],[Boxes]]</f>
        <v>14.9625</v>
      </c>
    </row>
    <row r="5335" spans="1:20" x14ac:dyDescent="0.25">
      <c r="A5335" t="s">
        <v>5527</v>
      </c>
      <c r="B5335" t="s">
        <v>45</v>
      </c>
      <c r="C5335" t="s">
        <v>147</v>
      </c>
      <c r="D5335" t="s">
        <v>26</v>
      </c>
      <c r="E5335" s="1">
        <v>45117</v>
      </c>
      <c r="F5335" s="1" t="str">
        <f>TEXT(shipments9[[#This Row],[Shipdate]],"ddd")</f>
        <v>Mon</v>
      </c>
      <c r="G5335" s="1" t="str">
        <f>IF(OR(shipments9[[#This Row],[Day Name]]="Sat",shipments9[[#This Row],[Day Name]]="Sun"),"Weekend","Weekday")</f>
        <v>Weekday</v>
      </c>
      <c r="H5335">
        <v>715.5</v>
      </c>
      <c r="I5335">
        <v>120</v>
      </c>
      <c r="J5335" t="s">
        <v>172</v>
      </c>
      <c r="K5335" t="s">
        <v>8151</v>
      </c>
      <c r="L5335" t="s">
        <v>8160</v>
      </c>
      <c r="M5335">
        <v>7</v>
      </c>
      <c r="N5335" t="s">
        <v>8161</v>
      </c>
      <c r="O5335" s="4">
        <f>INDEX(products[Cost_per_box], MATCH(shipments9[[#This Row],[PID]], products[PID], 0))</f>
        <v>10.51</v>
      </c>
      <c r="P5335" s="4">
        <f>shipments9[[#This Row],[Boxes]]*shipments9[[#This Row],[Cost Per Box]]</f>
        <v>1261.2</v>
      </c>
      <c r="Q5335" s="4">
        <f>shipments9[[#This Row],[Amount]] -shipments9[[#This Row],[total cost]]</f>
        <v>-545.70000000000005</v>
      </c>
      <c r="R5335" s="4" t="str">
        <f>IF(shipments9[[#This Row],[Gross Profit]]&lt;0,"Loss","Profit")</f>
        <v>Loss</v>
      </c>
      <c r="S5335" s="9">
        <f>shipments9[[#This Row],[Gross Profit]]/shipments9[[#This Row],[Amount]]</f>
        <v>-0.76268343815513628</v>
      </c>
      <c r="T5335" s="11">
        <f>shipments9[[#This Row],[Amount]]/shipments9[[#This Row],[Boxes]]</f>
        <v>5.9625000000000004</v>
      </c>
    </row>
    <row r="5336" spans="1:20" hidden="1" x14ac:dyDescent="0.25">
      <c r="A5336" t="s">
        <v>5528</v>
      </c>
      <c r="B5336" t="s">
        <v>45</v>
      </c>
      <c r="C5336" t="s">
        <v>153</v>
      </c>
      <c r="D5336" t="s">
        <v>26</v>
      </c>
      <c r="E5336" s="1">
        <v>45330</v>
      </c>
      <c r="F5336" s="1" t="str">
        <f>TEXT(shipments9[[#This Row],[Shipdate]],"ddd")</f>
        <v>Thu</v>
      </c>
      <c r="G5336" s="1" t="str">
        <f>IF(OR(shipments9[[#This Row],[Day Name]]="Sat",shipments9[[#This Row],[Day Name]]="Sun"),"Weekend","Weekday")</f>
        <v>Weekday</v>
      </c>
      <c r="H5336">
        <v>10986.75</v>
      </c>
      <c r="I5336">
        <v>785</v>
      </c>
      <c r="J5336" t="s">
        <v>172</v>
      </c>
      <c r="K5336" t="s">
        <v>8155</v>
      </c>
      <c r="L5336" t="s">
        <v>8156</v>
      </c>
      <c r="M5336">
        <v>2</v>
      </c>
      <c r="N5336" t="s">
        <v>8157</v>
      </c>
      <c r="O5336" s="4">
        <f>INDEX(products[Cost_per_box], MATCH(shipments9[[#This Row],[PID]], products[PID], 0))</f>
        <v>9.57</v>
      </c>
      <c r="P5336" s="4">
        <f>shipments9[[#This Row],[Boxes]]*shipments9[[#This Row],[Cost Per Box]]</f>
        <v>7512.45</v>
      </c>
      <c r="Q5336" s="4">
        <f>shipments9[[#This Row],[Amount]] -shipments9[[#This Row],[total cost]]</f>
        <v>3474.3</v>
      </c>
      <c r="R5336" s="4" t="str">
        <f>IF(shipments9[[#This Row],[Gross Profit]]&lt;0,"Loss","Profit")</f>
        <v>Profit</v>
      </c>
      <c r="S5336" s="9">
        <f>shipments9[[#This Row],[Gross Profit]]/shipments9[[#This Row],[Amount]]</f>
        <v>0.31622636357430545</v>
      </c>
      <c r="T5336" s="11">
        <f>shipments9[[#This Row],[Amount]]/shipments9[[#This Row],[Boxes]]</f>
        <v>13.995859872611465</v>
      </c>
    </row>
    <row r="5337" spans="1:20" hidden="1" x14ac:dyDescent="0.25">
      <c r="A5337" t="s">
        <v>5529</v>
      </c>
      <c r="B5337" t="s">
        <v>45</v>
      </c>
      <c r="C5337" t="s">
        <v>155</v>
      </c>
      <c r="D5337" t="s">
        <v>26</v>
      </c>
      <c r="E5337" s="1">
        <v>45062</v>
      </c>
      <c r="F5337" s="1" t="str">
        <f>TEXT(shipments9[[#This Row],[Shipdate]],"ddd")</f>
        <v>Tue</v>
      </c>
      <c r="G5337" s="1" t="str">
        <f>IF(OR(shipments9[[#This Row],[Day Name]]="Sat",shipments9[[#This Row],[Day Name]]="Sun"),"Weekend","Weekday")</f>
        <v>Weekday</v>
      </c>
      <c r="H5337">
        <v>10550.25</v>
      </c>
      <c r="I5337">
        <v>960</v>
      </c>
      <c r="J5337" t="s">
        <v>172</v>
      </c>
      <c r="K5337" t="s">
        <v>8151</v>
      </c>
      <c r="L5337" t="s">
        <v>8154</v>
      </c>
      <c r="M5337">
        <v>5</v>
      </c>
      <c r="N5337" t="s">
        <v>201</v>
      </c>
      <c r="O5337" s="4">
        <f>INDEX(products[Cost_per_box], MATCH(shipments9[[#This Row],[PID]], products[PID], 0))</f>
        <v>8.43</v>
      </c>
      <c r="P5337" s="4">
        <f>shipments9[[#This Row],[Boxes]]*shipments9[[#This Row],[Cost Per Box]]</f>
        <v>8092.7999999999993</v>
      </c>
      <c r="Q5337" s="4">
        <f>shipments9[[#This Row],[Amount]] -shipments9[[#This Row],[total cost]]</f>
        <v>2457.4500000000007</v>
      </c>
      <c r="R5337" s="4" t="str">
        <f>IF(shipments9[[#This Row],[Gross Profit]]&lt;0,"Loss","Profit")</f>
        <v>Profit</v>
      </c>
      <c r="S5337" s="9">
        <f>shipments9[[#This Row],[Gross Profit]]/shipments9[[#This Row],[Amount]]</f>
        <v>0.23292812966517387</v>
      </c>
      <c r="T5337" s="11">
        <f>shipments9[[#This Row],[Amount]]/shipments9[[#This Row],[Boxes]]</f>
        <v>10.98984375</v>
      </c>
    </row>
    <row r="5338" spans="1:20" hidden="1" x14ac:dyDescent="0.25">
      <c r="A5338" t="s">
        <v>5530</v>
      </c>
      <c r="B5338" t="s">
        <v>45</v>
      </c>
      <c r="C5338" t="s">
        <v>159</v>
      </c>
      <c r="D5338" t="s">
        <v>26</v>
      </c>
      <c r="E5338" s="1">
        <v>45083</v>
      </c>
      <c r="F5338" s="1" t="str">
        <f>TEXT(shipments9[[#This Row],[Shipdate]],"ddd")</f>
        <v>Tue</v>
      </c>
      <c r="G5338" s="1" t="str">
        <f>IF(OR(shipments9[[#This Row],[Day Name]]="Sat",shipments9[[#This Row],[Day Name]]="Sun"),"Weekend","Weekday")</f>
        <v>Weekday</v>
      </c>
      <c r="H5338">
        <v>2268</v>
      </c>
      <c r="I5338">
        <v>79</v>
      </c>
      <c r="J5338" t="s">
        <v>172</v>
      </c>
      <c r="K5338" t="s">
        <v>8151</v>
      </c>
      <c r="L5338" t="s">
        <v>8154</v>
      </c>
      <c r="M5338">
        <v>6</v>
      </c>
      <c r="N5338" t="s">
        <v>8159</v>
      </c>
      <c r="O5338" s="4">
        <f>INDEX(products[Cost_per_box], MATCH(shipments9[[#This Row],[PID]], products[PID], 0))</f>
        <v>5.04</v>
      </c>
      <c r="P5338" s="4">
        <f>shipments9[[#This Row],[Boxes]]*shipments9[[#This Row],[Cost Per Box]]</f>
        <v>398.16</v>
      </c>
      <c r="Q5338" s="4">
        <f>shipments9[[#This Row],[Amount]] -shipments9[[#This Row],[total cost]]</f>
        <v>1869.84</v>
      </c>
      <c r="R5338" s="4" t="str">
        <f>IF(shipments9[[#This Row],[Gross Profit]]&lt;0,"Loss","Profit")</f>
        <v>Profit</v>
      </c>
      <c r="S5338" s="9">
        <f>shipments9[[#This Row],[Gross Profit]]/shipments9[[#This Row],[Amount]]</f>
        <v>0.82444444444444442</v>
      </c>
      <c r="T5338" s="11">
        <f>shipments9[[#This Row],[Amount]]/shipments9[[#This Row],[Boxes]]</f>
        <v>28.708860759493671</v>
      </c>
    </row>
    <row r="5339" spans="1:20" hidden="1" x14ac:dyDescent="0.25">
      <c r="A5339" t="s">
        <v>5531</v>
      </c>
      <c r="B5339" t="s">
        <v>45</v>
      </c>
      <c r="C5339" t="s">
        <v>161</v>
      </c>
      <c r="D5339" t="s">
        <v>26</v>
      </c>
      <c r="E5339" s="1">
        <v>45282</v>
      </c>
      <c r="F5339" s="1" t="str">
        <f>TEXT(shipments9[[#This Row],[Shipdate]],"ddd")</f>
        <v>Fri</v>
      </c>
      <c r="G5339" s="1" t="str">
        <f>IF(OR(shipments9[[#This Row],[Day Name]]="Sat",shipments9[[#This Row],[Day Name]]="Sun"),"Weekend","Weekday")</f>
        <v>Weekday</v>
      </c>
      <c r="H5339">
        <v>9407.25</v>
      </c>
      <c r="I5339">
        <v>784</v>
      </c>
      <c r="J5339" t="s">
        <v>172</v>
      </c>
      <c r="K5339" t="s">
        <v>8151</v>
      </c>
      <c r="L5339" t="s">
        <v>8152</v>
      </c>
      <c r="M5339">
        <v>12</v>
      </c>
      <c r="N5339" t="s">
        <v>8166</v>
      </c>
      <c r="O5339" s="4">
        <f>INDEX(products[Cost_per_box], MATCH(shipments9[[#This Row],[PID]], products[PID], 0))</f>
        <v>2.76</v>
      </c>
      <c r="P5339" s="4">
        <f>shipments9[[#This Row],[Boxes]]*shipments9[[#This Row],[Cost Per Box]]</f>
        <v>2163.8399999999997</v>
      </c>
      <c r="Q5339" s="4">
        <f>shipments9[[#This Row],[Amount]] -shipments9[[#This Row],[total cost]]</f>
        <v>7243.41</v>
      </c>
      <c r="R5339" s="4" t="str">
        <f>IF(shipments9[[#This Row],[Gross Profit]]&lt;0,"Loss","Profit")</f>
        <v>Profit</v>
      </c>
      <c r="S5339" s="9">
        <f>shipments9[[#This Row],[Gross Profit]]/shipments9[[#This Row],[Amount]]</f>
        <v>0.76998166307900817</v>
      </c>
      <c r="T5339" s="11">
        <f>shipments9[[#This Row],[Amount]]/shipments9[[#This Row],[Boxes]]</f>
        <v>11.999043367346939</v>
      </c>
    </row>
    <row r="5340" spans="1:20" hidden="1" x14ac:dyDescent="0.25">
      <c r="A5340" t="s">
        <v>5532</v>
      </c>
      <c r="B5340" t="s">
        <v>45</v>
      </c>
      <c r="C5340" t="s">
        <v>161</v>
      </c>
      <c r="D5340" t="s">
        <v>26</v>
      </c>
      <c r="E5340" s="1">
        <v>45138</v>
      </c>
      <c r="F5340" s="1" t="str">
        <f>TEXT(shipments9[[#This Row],[Shipdate]],"ddd")</f>
        <v>Mon</v>
      </c>
      <c r="G5340" s="1" t="str">
        <f>IF(OR(shipments9[[#This Row],[Day Name]]="Sat",shipments9[[#This Row],[Day Name]]="Sun"),"Weekend","Weekday")</f>
        <v>Weekday</v>
      </c>
      <c r="H5340">
        <v>238.5</v>
      </c>
      <c r="I5340">
        <v>27</v>
      </c>
      <c r="J5340" t="s">
        <v>172</v>
      </c>
      <c r="K5340" t="s">
        <v>8151</v>
      </c>
      <c r="L5340" t="s">
        <v>8160</v>
      </c>
      <c r="M5340">
        <v>7</v>
      </c>
      <c r="N5340" t="s">
        <v>8161</v>
      </c>
      <c r="O5340" s="4">
        <f>INDEX(products[Cost_per_box], MATCH(shipments9[[#This Row],[PID]], products[PID], 0))</f>
        <v>2.76</v>
      </c>
      <c r="P5340" s="4">
        <f>shipments9[[#This Row],[Boxes]]*shipments9[[#This Row],[Cost Per Box]]</f>
        <v>74.52</v>
      </c>
      <c r="Q5340" s="4">
        <f>shipments9[[#This Row],[Amount]] -shipments9[[#This Row],[total cost]]</f>
        <v>163.98000000000002</v>
      </c>
      <c r="R5340" s="4" t="str">
        <f>IF(shipments9[[#This Row],[Gross Profit]]&lt;0,"Loss","Profit")</f>
        <v>Profit</v>
      </c>
      <c r="S5340" s="9">
        <f>shipments9[[#This Row],[Gross Profit]]/shipments9[[#This Row],[Amount]]</f>
        <v>0.6875471698113208</v>
      </c>
      <c r="T5340" s="11">
        <f>shipments9[[#This Row],[Amount]]/shipments9[[#This Row],[Boxes]]</f>
        <v>8.8333333333333339</v>
      </c>
    </row>
    <row r="5341" spans="1:20" hidden="1" x14ac:dyDescent="0.25">
      <c r="A5341" t="s">
        <v>5533</v>
      </c>
      <c r="B5341" t="s">
        <v>45</v>
      </c>
      <c r="C5341" t="s">
        <v>130</v>
      </c>
      <c r="D5341" t="s">
        <v>26</v>
      </c>
      <c r="E5341" s="1">
        <v>45096</v>
      </c>
      <c r="F5341" s="1" t="str">
        <f>TEXT(shipments9[[#This Row],[Shipdate]],"ddd")</f>
        <v>Mon</v>
      </c>
      <c r="G5341" s="1" t="str">
        <f>IF(OR(shipments9[[#This Row],[Day Name]]="Sat",shipments9[[#This Row],[Day Name]]="Sun"),"Weekend","Weekday")</f>
        <v>Weekday</v>
      </c>
      <c r="H5341">
        <v>321.75</v>
      </c>
      <c r="I5341">
        <v>41</v>
      </c>
      <c r="J5341" t="s">
        <v>172</v>
      </c>
      <c r="K5341" t="s">
        <v>8151</v>
      </c>
      <c r="L5341" t="s">
        <v>8154</v>
      </c>
      <c r="M5341">
        <v>6</v>
      </c>
      <c r="N5341" t="s">
        <v>8159</v>
      </c>
      <c r="O5341" s="4">
        <f>INDEX(products[Cost_per_box], MATCH(shipments9[[#This Row],[PID]], products[PID], 0))</f>
        <v>5.72</v>
      </c>
      <c r="P5341" s="4">
        <f>shipments9[[#This Row],[Boxes]]*shipments9[[#This Row],[Cost Per Box]]</f>
        <v>234.51999999999998</v>
      </c>
      <c r="Q5341" s="4">
        <f>shipments9[[#This Row],[Amount]] -shipments9[[#This Row],[total cost]]</f>
        <v>87.230000000000018</v>
      </c>
      <c r="R5341" s="4" t="str">
        <f>IF(shipments9[[#This Row],[Gross Profit]]&lt;0,"Loss","Profit")</f>
        <v>Profit</v>
      </c>
      <c r="S5341" s="9">
        <f>shipments9[[#This Row],[Gross Profit]]/shipments9[[#This Row],[Amount]]</f>
        <v>0.27111111111111119</v>
      </c>
      <c r="T5341" s="11">
        <f>shipments9[[#This Row],[Amount]]/shipments9[[#This Row],[Boxes]]</f>
        <v>7.8475609756097562</v>
      </c>
    </row>
    <row r="5342" spans="1:20" hidden="1" x14ac:dyDescent="0.25">
      <c r="A5342" t="s">
        <v>5534</v>
      </c>
      <c r="B5342" t="s">
        <v>45</v>
      </c>
      <c r="C5342" t="s">
        <v>137</v>
      </c>
      <c r="D5342" t="s">
        <v>26</v>
      </c>
      <c r="E5342" s="1">
        <v>45401</v>
      </c>
      <c r="F5342" s="1" t="str">
        <f>TEXT(shipments9[[#This Row],[Shipdate]],"ddd")</f>
        <v>Fri</v>
      </c>
      <c r="G5342" s="1" t="str">
        <f>IF(OR(shipments9[[#This Row],[Day Name]]="Sat",shipments9[[#This Row],[Day Name]]="Sun"),"Weekend","Weekday")</f>
        <v>Weekday</v>
      </c>
      <c r="H5342">
        <v>10026</v>
      </c>
      <c r="I5342">
        <v>456</v>
      </c>
      <c r="J5342" t="s">
        <v>172</v>
      </c>
      <c r="K5342" t="s">
        <v>8155</v>
      </c>
      <c r="L5342" t="s">
        <v>8154</v>
      </c>
      <c r="M5342">
        <v>4</v>
      </c>
      <c r="N5342" t="s">
        <v>8158</v>
      </c>
      <c r="O5342" s="4">
        <f>INDEX(products[Cost_per_box], MATCH(shipments9[[#This Row],[PID]], products[PID], 0))</f>
        <v>7.73</v>
      </c>
      <c r="P5342" s="4">
        <f>shipments9[[#This Row],[Boxes]]*shipments9[[#This Row],[Cost Per Box]]</f>
        <v>3524.88</v>
      </c>
      <c r="Q5342" s="4">
        <f>shipments9[[#This Row],[Amount]] -shipments9[[#This Row],[total cost]]</f>
        <v>6501.12</v>
      </c>
      <c r="R5342" s="4" t="str">
        <f>IF(shipments9[[#This Row],[Gross Profit]]&lt;0,"Loss","Profit")</f>
        <v>Profit</v>
      </c>
      <c r="S5342" s="9">
        <f>shipments9[[#This Row],[Gross Profit]]/shipments9[[#This Row],[Amount]]</f>
        <v>0.64842609216038294</v>
      </c>
      <c r="T5342" s="11">
        <f>shipments9[[#This Row],[Amount]]/shipments9[[#This Row],[Boxes]]</f>
        <v>21.986842105263158</v>
      </c>
    </row>
    <row r="5343" spans="1:20" hidden="1" x14ac:dyDescent="0.25">
      <c r="A5343" t="s">
        <v>5535</v>
      </c>
      <c r="B5343" t="s">
        <v>45</v>
      </c>
      <c r="C5343" t="s">
        <v>137</v>
      </c>
      <c r="D5343" t="s">
        <v>26</v>
      </c>
      <c r="E5343" s="1">
        <v>45296</v>
      </c>
      <c r="F5343" s="1" t="str">
        <f>TEXT(shipments9[[#This Row],[Shipdate]],"ddd")</f>
        <v>Fri</v>
      </c>
      <c r="G5343" s="1" t="str">
        <f>IF(OR(shipments9[[#This Row],[Day Name]]="Sat",shipments9[[#This Row],[Day Name]]="Sun"),"Weekend","Weekday")</f>
        <v>Weekday</v>
      </c>
      <c r="H5343">
        <v>10050.75</v>
      </c>
      <c r="I5343">
        <v>503</v>
      </c>
      <c r="J5343" t="s">
        <v>172</v>
      </c>
      <c r="K5343" t="s">
        <v>8155</v>
      </c>
      <c r="L5343" t="s">
        <v>8156</v>
      </c>
      <c r="M5343">
        <v>1</v>
      </c>
      <c r="N5343" t="s">
        <v>8163</v>
      </c>
      <c r="O5343" s="4">
        <f>INDEX(products[Cost_per_box], MATCH(shipments9[[#This Row],[PID]], products[PID], 0))</f>
        <v>7.73</v>
      </c>
      <c r="P5343" s="4">
        <f>shipments9[[#This Row],[Boxes]]*shipments9[[#This Row],[Cost Per Box]]</f>
        <v>3888.19</v>
      </c>
      <c r="Q5343" s="4">
        <f>shipments9[[#This Row],[Amount]] -shipments9[[#This Row],[total cost]]</f>
        <v>6162.5599999999995</v>
      </c>
      <c r="R5343" s="4" t="str">
        <f>IF(shipments9[[#This Row],[Gross Profit]]&lt;0,"Loss","Profit")</f>
        <v>Profit</v>
      </c>
      <c r="S5343" s="9">
        <f>shipments9[[#This Row],[Gross Profit]]/shipments9[[#This Row],[Amount]]</f>
        <v>0.61314429271447402</v>
      </c>
      <c r="T5343" s="11">
        <f>shipments9[[#This Row],[Amount]]/shipments9[[#This Row],[Boxes]]</f>
        <v>19.981610337972167</v>
      </c>
    </row>
    <row r="5344" spans="1:20" hidden="1" x14ac:dyDescent="0.25">
      <c r="A5344" t="s">
        <v>5536</v>
      </c>
      <c r="B5344" t="s">
        <v>45</v>
      </c>
      <c r="C5344" t="s">
        <v>143</v>
      </c>
      <c r="D5344" t="s">
        <v>26</v>
      </c>
      <c r="E5344" s="1">
        <v>45453</v>
      </c>
      <c r="F5344" s="1" t="str">
        <f>TEXT(shipments9[[#This Row],[Shipdate]],"ddd")</f>
        <v>Mon</v>
      </c>
      <c r="G5344" s="1" t="str">
        <f>IF(OR(shipments9[[#This Row],[Day Name]]="Sat",shipments9[[#This Row],[Day Name]]="Sun"),"Weekend","Weekday")</f>
        <v>Weekday</v>
      </c>
      <c r="H5344">
        <v>9733.5</v>
      </c>
      <c r="I5344">
        <v>487</v>
      </c>
      <c r="J5344" t="s">
        <v>172</v>
      </c>
      <c r="K5344" t="s">
        <v>8155</v>
      </c>
      <c r="L5344" t="s">
        <v>8154</v>
      </c>
      <c r="M5344">
        <v>6</v>
      </c>
      <c r="N5344" t="s">
        <v>8159</v>
      </c>
      <c r="O5344" s="4">
        <f>INDEX(products[Cost_per_box], MATCH(shipments9[[#This Row],[PID]], products[PID], 0))</f>
        <v>10.23</v>
      </c>
      <c r="P5344" s="4">
        <f>shipments9[[#This Row],[Boxes]]*shipments9[[#This Row],[Cost Per Box]]</f>
        <v>4982.01</v>
      </c>
      <c r="Q5344" s="4">
        <f>shipments9[[#This Row],[Amount]] -shipments9[[#This Row],[total cost]]</f>
        <v>4751.49</v>
      </c>
      <c r="R5344" s="4" t="str">
        <f>IF(shipments9[[#This Row],[Gross Profit]]&lt;0,"Loss","Profit")</f>
        <v>Profit</v>
      </c>
      <c r="S5344" s="9">
        <f>shipments9[[#This Row],[Gross Profit]]/shipments9[[#This Row],[Amount]]</f>
        <v>0.48815842194482967</v>
      </c>
      <c r="T5344" s="11">
        <f>shipments9[[#This Row],[Amount]]/shipments9[[#This Row],[Boxes]]</f>
        <v>19.986652977412732</v>
      </c>
    </row>
    <row r="5345" spans="1:20" hidden="1" x14ac:dyDescent="0.25">
      <c r="A5345" t="s">
        <v>5537</v>
      </c>
      <c r="B5345" t="s">
        <v>45</v>
      </c>
      <c r="C5345" t="s">
        <v>145</v>
      </c>
      <c r="D5345" t="s">
        <v>26</v>
      </c>
      <c r="E5345" s="1">
        <v>45285</v>
      </c>
      <c r="F5345" s="1" t="str">
        <f>TEXT(shipments9[[#This Row],[Shipdate]],"ddd")</f>
        <v>Mon</v>
      </c>
      <c r="G5345" s="1" t="str">
        <f>IF(OR(shipments9[[#This Row],[Day Name]]="Sat",shipments9[[#This Row],[Day Name]]="Sun"),"Weekend","Weekday")</f>
        <v>Weekday</v>
      </c>
      <c r="H5345">
        <v>7283.25</v>
      </c>
      <c r="I5345">
        <v>486</v>
      </c>
      <c r="J5345" t="s">
        <v>172</v>
      </c>
      <c r="K5345" t="s">
        <v>8151</v>
      </c>
      <c r="L5345" t="s">
        <v>8152</v>
      </c>
      <c r="M5345">
        <v>12</v>
      </c>
      <c r="N5345" t="s">
        <v>8166</v>
      </c>
      <c r="O5345" s="4">
        <f>INDEX(products[Cost_per_box], MATCH(shipments9[[#This Row],[PID]], products[PID], 0))</f>
        <v>4.74</v>
      </c>
      <c r="P5345" s="4">
        <f>shipments9[[#This Row],[Boxes]]*shipments9[[#This Row],[Cost Per Box]]</f>
        <v>2303.6400000000003</v>
      </c>
      <c r="Q5345" s="4">
        <f>shipments9[[#This Row],[Amount]] -shipments9[[#This Row],[total cost]]</f>
        <v>4979.6099999999997</v>
      </c>
      <c r="R5345" s="4" t="str">
        <f>IF(shipments9[[#This Row],[Gross Profit]]&lt;0,"Loss","Profit")</f>
        <v>Profit</v>
      </c>
      <c r="S5345" s="9">
        <f>shipments9[[#This Row],[Gross Profit]]/shipments9[[#This Row],[Amount]]</f>
        <v>0.68370713623725665</v>
      </c>
      <c r="T5345" s="11">
        <f>shipments9[[#This Row],[Amount]]/shipments9[[#This Row],[Boxes]]</f>
        <v>14.986111111111111</v>
      </c>
    </row>
    <row r="5346" spans="1:20" x14ac:dyDescent="0.25">
      <c r="A5346" t="s">
        <v>5538</v>
      </c>
      <c r="B5346" t="s">
        <v>45</v>
      </c>
      <c r="C5346" t="s">
        <v>147</v>
      </c>
      <c r="D5346" t="s">
        <v>26</v>
      </c>
      <c r="E5346" s="1">
        <v>45133</v>
      </c>
      <c r="F5346" s="1" t="str">
        <f>TEXT(shipments9[[#This Row],[Shipdate]],"ddd")</f>
        <v>Wed</v>
      </c>
      <c r="G5346" s="1" t="str">
        <f>IF(OR(shipments9[[#This Row],[Day Name]]="Sat",shipments9[[#This Row],[Day Name]]="Sun"),"Weekend","Weekday")</f>
        <v>Weekday</v>
      </c>
      <c r="H5346">
        <v>12350.25</v>
      </c>
      <c r="I5346">
        <v>1236</v>
      </c>
      <c r="J5346" t="s">
        <v>172</v>
      </c>
      <c r="K5346" t="s">
        <v>8151</v>
      </c>
      <c r="L5346" t="s">
        <v>8160</v>
      </c>
      <c r="M5346">
        <v>7</v>
      </c>
      <c r="N5346" t="s">
        <v>8161</v>
      </c>
      <c r="O5346" s="4">
        <f>INDEX(products[Cost_per_box], MATCH(shipments9[[#This Row],[PID]], products[PID], 0))</f>
        <v>10.51</v>
      </c>
      <c r="P5346" s="4">
        <f>shipments9[[#This Row],[Boxes]]*shipments9[[#This Row],[Cost Per Box]]</f>
        <v>12990.36</v>
      </c>
      <c r="Q5346" s="4">
        <f>shipments9[[#This Row],[Amount]] -shipments9[[#This Row],[total cost]]</f>
        <v>-640.11000000000058</v>
      </c>
      <c r="R5346" s="4" t="str">
        <f>IF(shipments9[[#This Row],[Gross Profit]]&lt;0,"Loss","Profit")</f>
        <v>Loss</v>
      </c>
      <c r="S5346" s="9">
        <f>shipments9[[#This Row],[Gross Profit]]/shipments9[[#This Row],[Amount]]</f>
        <v>-5.1829720046152959E-2</v>
      </c>
      <c r="T5346" s="11">
        <f>shipments9[[#This Row],[Amount]]/shipments9[[#This Row],[Boxes]]</f>
        <v>9.9921116504854375</v>
      </c>
    </row>
    <row r="5347" spans="1:20" hidden="1" x14ac:dyDescent="0.25">
      <c r="A5347" t="s">
        <v>5539</v>
      </c>
      <c r="B5347" t="s">
        <v>45</v>
      </c>
      <c r="C5347" t="s">
        <v>151</v>
      </c>
      <c r="D5347" t="s">
        <v>26</v>
      </c>
      <c r="E5347" s="1">
        <v>45268</v>
      </c>
      <c r="F5347" s="1" t="str">
        <f>TEXT(shipments9[[#This Row],[Shipdate]],"ddd")</f>
        <v>Fri</v>
      </c>
      <c r="G5347" s="1" t="str">
        <f>IF(OR(shipments9[[#This Row],[Day Name]]="Sat",shipments9[[#This Row],[Day Name]]="Sun"),"Weekend","Weekday")</f>
        <v>Weekday</v>
      </c>
      <c r="H5347">
        <v>10104.75</v>
      </c>
      <c r="I5347">
        <v>482</v>
      </c>
      <c r="J5347" t="s">
        <v>172</v>
      </c>
      <c r="K5347" t="s">
        <v>8151</v>
      </c>
      <c r="L5347" t="s">
        <v>8152</v>
      </c>
      <c r="M5347">
        <v>12</v>
      </c>
      <c r="N5347" t="s">
        <v>8166</v>
      </c>
      <c r="O5347" s="4">
        <f>INDEX(products[Cost_per_box], MATCH(shipments9[[#This Row],[PID]], products[PID], 0))</f>
        <v>12.41</v>
      </c>
      <c r="P5347" s="4">
        <f>shipments9[[#This Row],[Boxes]]*shipments9[[#This Row],[Cost Per Box]]</f>
        <v>5981.62</v>
      </c>
      <c r="Q5347" s="4">
        <f>shipments9[[#This Row],[Amount]] -shipments9[[#This Row],[total cost]]</f>
        <v>4123.13</v>
      </c>
      <c r="R5347" s="4" t="str">
        <f>IF(shipments9[[#This Row],[Gross Profit]]&lt;0,"Loss","Profit")</f>
        <v>Profit</v>
      </c>
      <c r="S5347" s="9">
        <f>shipments9[[#This Row],[Gross Profit]]/shipments9[[#This Row],[Amount]]</f>
        <v>0.40803879363665602</v>
      </c>
      <c r="T5347" s="11">
        <f>shipments9[[#This Row],[Amount]]/shipments9[[#This Row],[Boxes]]</f>
        <v>20.964211618257263</v>
      </c>
    </row>
    <row r="5348" spans="1:20" hidden="1" x14ac:dyDescent="0.25">
      <c r="A5348" t="s">
        <v>5540</v>
      </c>
      <c r="B5348" t="s">
        <v>45</v>
      </c>
      <c r="C5348" t="s">
        <v>153</v>
      </c>
      <c r="D5348" t="s">
        <v>26</v>
      </c>
      <c r="E5348" s="1">
        <v>45063</v>
      </c>
      <c r="F5348" s="1" t="str">
        <f>TEXT(shipments9[[#This Row],[Shipdate]],"ddd")</f>
        <v>Wed</v>
      </c>
      <c r="G5348" s="1" t="str">
        <f>IF(OR(shipments9[[#This Row],[Day Name]]="Sat",shipments9[[#This Row],[Day Name]]="Sun"),"Weekend","Weekday")</f>
        <v>Weekday</v>
      </c>
      <c r="H5348">
        <v>3663</v>
      </c>
      <c r="I5348">
        <v>216</v>
      </c>
      <c r="J5348" t="s">
        <v>172</v>
      </c>
      <c r="K5348" t="s">
        <v>8151</v>
      </c>
      <c r="L5348" t="s">
        <v>8154</v>
      </c>
      <c r="M5348">
        <v>5</v>
      </c>
      <c r="N5348" t="s">
        <v>201</v>
      </c>
      <c r="O5348" s="4">
        <f>INDEX(products[Cost_per_box], MATCH(shipments9[[#This Row],[PID]], products[PID], 0))</f>
        <v>9.57</v>
      </c>
      <c r="P5348" s="4">
        <f>shipments9[[#This Row],[Boxes]]*shipments9[[#This Row],[Cost Per Box]]</f>
        <v>2067.12</v>
      </c>
      <c r="Q5348" s="4">
        <f>shipments9[[#This Row],[Amount]] -shipments9[[#This Row],[total cost]]</f>
        <v>1595.88</v>
      </c>
      <c r="R5348" s="4" t="str">
        <f>IF(shipments9[[#This Row],[Gross Profit]]&lt;0,"Loss","Profit")</f>
        <v>Profit</v>
      </c>
      <c r="S5348" s="9">
        <f>shipments9[[#This Row],[Gross Profit]]/shipments9[[#This Row],[Amount]]</f>
        <v>0.43567567567567572</v>
      </c>
      <c r="T5348" s="11">
        <f>shipments9[[#This Row],[Amount]]/shipments9[[#This Row],[Boxes]]</f>
        <v>16.958333333333332</v>
      </c>
    </row>
    <row r="5349" spans="1:20" hidden="1" x14ac:dyDescent="0.25">
      <c r="A5349" t="s">
        <v>5541</v>
      </c>
      <c r="B5349" t="s">
        <v>45</v>
      </c>
      <c r="C5349" t="s">
        <v>163</v>
      </c>
      <c r="D5349" t="s">
        <v>26</v>
      </c>
      <c r="E5349" s="1">
        <v>45274</v>
      </c>
      <c r="F5349" s="1" t="str">
        <f>TEXT(shipments9[[#This Row],[Shipdate]],"ddd")</f>
        <v>Thu</v>
      </c>
      <c r="G5349" s="1" t="str">
        <f>IF(OR(shipments9[[#This Row],[Day Name]]="Sat",shipments9[[#This Row],[Day Name]]="Sun"),"Weekend","Weekday")</f>
        <v>Weekday</v>
      </c>
      <c r="H5349">
        <v>4743</v>
      </c>
      <c r="I5349">
        <v>527</v>
      </c>
      <c r="J5349" t="s">
        <v>172</v>
      </c>
      <c r="K5349" t="s">
        <v>8151</v>
      </c>
      <c r="L5349" t="s">
        <v>8152</v>
      </c>
      <c r="M5349">
        <v>12</v>
      </c>
      <c r="N5349" t="s">
        <v>8166</v>
      </c>
      <c r="O5349" s="4">
        <f>INDEX(products[Cost_per_box], MATCH(shipments9[[#This Row],[PID]], products[PID], 0))</f>
        <v>3.32</v>
      </c>
      <c r="P5349" s="4">
        <f>shipments9[[#This Row],[Boxes]]*shipments9[[#This Row],[Cost Per Box]]</f>
        <v>1749.6399999999999</v>
      </c>
      <c r="Q5349" s="4">
        <f>shipments9[[#This Row],[Amount]] -shipments9[[#This Row],[total cost]]</f>
        <v>2993.36</v>
      </c>
      <c r="R5349" s="4" t="str">
        <f>IF(shipments9[[#This Row],[Gross Profit]]&lt;0,"Loss","Profit")</f>
        <v>Profit</v>
      </c>
      <c r="S5349" s="9">
        <f>shipments9[[#This Row],[Gross Profit]]/shipments9[[#This Row],[Amount]]</f>
        <v>0.63111111111111118</v>
      </c>
      <c r="T5349" s="11">
        <f>shipments9[[#This Row],[Amount]]/shipments9[[#This Row],[Boxes]]</f>
        <v>9</v>
      </c>
    </row>
    <row r="5350" spans="1:20" hidden="1" x14ac:dyDescent="0.25">
      <c r="A5350" t="s">
        <v>5542</v>
      </c>
      <c r="B5350" t="s">
        <v>45</v>
      </c>
      <c r="C5350" t="s">
        <v>135</v>
      </c>
      <c r="D5350" t="s">
        <v>26</v>
      </c>
      <c r="E5350" s="1">
        <v>45218</v>
      </c>
      <c r="F5350" s="1" t="str">
        <f>TEXT(shipments9[[#This Row],[Shipdate]],"ddd")</f>
        <v>Thu</v>
      </c>
      <c r="G5350" s="1" t="str">
        <f>IF(OR(shipments9[[#This Row],[Day Name]]="Sat",shipments9[[#This Row],[Day Name]]="Sun"),"Weekend","Weekday")</f>
        <v>Weekday</v>
      </c>
      <c r="H5350">
        <v>4612.5</v>
      </c>
      <c r="I5350">
        <v>185</v>
      </c>
      <c r="J5350" t="s">
        <v>172</v>
      </c>
      <c r="K5350" t="s">
        <v>8151</v>
      </c>
      <c r="L5350" t="s">
        <v>8152</v>
      </c>
      <c r="M5350">
        <v>10</v>
      </c>
      <c r="N5350" t="s">
        <v>8153</v>
      </c>
      <c r="O5350" s="4">
        <f>INDEX(products[Cost_per_box], MATCH(shipments9[[#This Row],[PID]], products[PID], 0))</f>
        <v>9.94</v>
      </c>
      <c r="P5350" s="4">
        <f>shipments9[[#This Row],[Boxes]]*shipments9[[#This Row],[Cost Per Box]]</f>
        <v>1838.8999999999999</v>
      </c>
      <c r="Q5350" s="4">
        <f>shipments9[[#This Row],[Amount]] -shipments9[[#This Row],[total cost]]</f>
        <v>2773.6000000000004</v>
      </c>
      <c r="R5350" s="4" t="str">
        <f>IF(shipments9[[#This Row],[Gross Profit]]&lt;0,"Loss","Profit")</f>
        <v>Profit</v>
      </c>
      <c r="S5350" s="9">
        <f>shipments9[[#This Row],[Gross Profit]]/shipments9[[#This Row],[Amount]]</f>
        <v>0.60132249322493236</v>
      </c>
      <c r="T5350" s="11">
        <f>shipments9[[#This Row],[Amount]]/shipments9[[#This Row],[Boxes]]</f>
        <v>24.932432432432432</v>
      </c>
    </row>
    <row r="5351" spans="1:20" hidden="1" x14ac:dyDescent="0.25">
      <c r="A5351" t="s">
        <v>5543</v>
      </c>
      <c r="B5351" t="s">
        <v>45</v>
      </c>
      <c r="C5351" t="s">
        <v>137</v>
      </c>
      <c r="D5351" t="s">
        <v>26</v>
      </c>
      <c r="E5351" s="1">
        <v>44943</v>
      </c>
      <c r="F5351" s="1" t="str">
        <f>TEXT(shipments9[[#This Row],[Shipdate]],"ddd")</f>
        <v>Tue</v>
      </c>
      <c r="G5351" s="1" t="str">
        <f>IF(OR(shipments9[[#This Row],[Day Name]]="Sat",shipments9[[#This Row],[Day Name]]="Sun"),"Weekend","Weekday")</f>
        <v>Weekday</v>
      </c>
      <c r="H5351">
        <v>7413.75</v>
      </c>
      <c r="I5351">
        <v>337</v>
      </c>
      <c r="J5351" t="s">
        <v>172</v>
      </c>
      <c r="K5351" t="s">
        <v>8151</v>
      </c>
      <c r="L5351" t="s">
        <v>8156</v>
      </c>
      <c r="M5351">
        <v>1</v>
      </c>
      <c r="N5351" t="s">
        <v>8163</v>
      </c>
      <c r="O5351" s="4">
        <f>INDEX(products[Cost_per_box], MATCH(shipments9[[#This Row],[PID]], products[PID], 0))</f>
        <v>7.73</v>
      </c>
      <c r="P5351" s="4">
        <f>shipments9[[#This Row],[Boxes]]*shipments9[[#This Row],[Cost Per Box]]</f>
        <v>2605.0100000000002</v>
      </c>
      <c r="Q5351" s="4">
        <f>shipments9[[#This Row],[Amount]] -shipments9[[#This Row],[total cost]]</f>
        <v>4808.74</v>
      </c>
      <c r="R5351" s="4" t="str">
        <f>IF(shipments9[[#This Row],[Gross Profit]]&lt;0,"Loss","Profit")</f>
        <v>Profit</v>
      </c>
      <c r="S5351" s="9">
        <f>shipments9[[#This Row],[Gross Profit]]/shipments9[[#This Row],[Amount]]</f>
        <v>0.6486245152588096</v>
      </c>
      <c r="T5351" s="11">
        <f>shipments9[[#This Row],[Amount]]/shipments9[[#This Row],[Boxes]]</f>
        <v>21.999258160237389</v>
      </c>
    </row>
    <row r="5352" spans="1:20" hidden="1" x14ac:dyDescent="0.25">
      <c r="A5352" t="s">
        <v>5544</v>
      </c>
      <c r="B5352" t="s">
        <v>45</v>
      </c>
      <c r="C5352" t="s">
        <v>141</v>
      </c>
      <c r="D5352" t="s">
        <v>26</v>
      </c>
      <c r="E5352" s="1">
        <v>45356</v>
      </c>
      <c r="F5352" s="1" t="str">
        <f>TEXT(shipments9[[#This Row],[Shipdate]],"ddd")</f>
        <v>Tue</v>
      </c>
      <c r="G5352" s="1" t="str">
        <f>IF(OR(shipments9[[#This Row],[Day Name]]="Sat",shipments9[[#This Row],[Day Name]]="Sun"),"Weekend","Weekday")</f>
        <v>Weekday</v>
      </c>
      <c r="H5352">
        <v>3498.75</v>
      </c>
      <c r="I5352">
        <v>250</v>
      </c>
      <c r="J5352" t="s">
        <v>172</v>
      </c>
      <c r="K5352" t="s">
        <v>8155</v>
      </c>
      <c r="L5352" t="s">
        <v>8156</v>
      </c>
      <c r="M5352">
        <v>3</v>
      </c>
      <c r="N5352" t="s">
        <v>8164</v>
      </c>
      <c r="O5352" s="4">
        <f>INDEX(products[Cost_per_box], MATCH(shipments9[[#This Row],[PID]], products[PID], 0))</f>
        <v>8.2200000000000006</v>
      </c>
      <c r="P5352" s="4">
        <f>shipments9[[#This Row],[Boxes]]*shipments9[[#This Row],[Cost Per Box]]</f>
        <v>2055</v>
      </c>
      <c r="Q5352" s="4">
        <f>shipments9[[#This Row],[Amount]] -shipments9[[#This Row],[total cost]]</f>
        <v>1443.75</v>
      </c>
      <c r="R5352" s="4" t="str">
        <f>IF(shipments9[[#This Row],[Gross Profit]]&lt;0,"Loss","Profit")</f>
        <v>Profit</v>
      </c>
      <c r="S5352" s="9">
        <f>shipments9[[#This Row],[Gross Profit]]/shipments9[[#This Row],[Amount]]</f>
        <v>0.41264737406216506</v>
      </c>
      <c r="T5352" s="11">
        <f>shipments9[[#This Row],[Amount]]/shipments9[[#This Row],[Boxes]]</f>
        <v>13.994999999999999</v>
      </c>
    </row>
    <row r="5353" spans="1:20" hidden="1" x14ac:dyDescent="0.25">
      <c r="A5353" t="s">
        <v>5545</v>
      </c>
      <c r="B5353" t="s">
        <v>45</v>
      </c>
      <c r="C5353" t="s">
        <v>161</v>
      </c>
      <c r="D5353" t="s">
        <v>26</v>
      </c>
      <c r="E5353" s="1">
        <v>45467</v>
      </c>
      <c r="F5353" s="1" t="str">
        <f>TEXT(shipments9[[#This Row],[Shipdate]],"ddd")</f>
        <v>Mon</v>
      </c>
      <c r="G5353" s="1" t="str">
        <f>IF(OR(shipments9[[#This Row],[Day Name]]="Sat",shipments9[[#This Row],[Day Name]]="Sun"),"Weekend","Weekday")</f>
        <v>Weekday</v>
      </c>
      <c r="H5353">
        <v>17118</v>
      </c>
      <c r="I5353">
        <v>1427</v>
      </c>
      <c r="J5353" t="s">
        <v>172</v>
      </c>
      <c r="K5353" t="s">
        <v>8155</v>
      </c>
      <c r="L5353" t="s">
        <v>8154</v>
      </c>
      <c r="M5353">
        <v>6</v>
      </c>
      <c r="N5353" t="s">
        <v>8159</v>
      </c>
      <c r="O5353" s="4">
        <f>INDEX(products[Cost_per_box], MATCH(shipments9[[#This Row],[PID]], products[PID], 0))</f>
        <v>2.76</v>
      </c>
      <c r="P5353" s="4">
        <f>shipments9[[#This Row],[Boxes]]*shipments9[[#This Row],[Cost Per Box]]</f>
        <v>3938.5199999999995</v>
      </c>
      <c r="Q5353" s="4">
        <f>shipments9[[#This Row],[Amount]] -shipments9[[#This Row],[total cost]]</f>
        <v>13179.48</v>
      </c>
      <c r="R5353" s="4" t="str">
        <f>IF(shipments9[[#This Row],[Gross Profit]]&lt;0,"Loss","Profit")</f>
        <v>Profit</v>
      </c>
      <c r="S5353" s="9">
        <f>shipments9[[#This Row],[Gross Profit]]/shipments9[[#This Row],[Amount]]</f>
        <v>0.76991938310550301</v>
      </c>
      <c r="T5353" s="11">
        <f>shipments9[[#This Row],[Amount]]/shipments9[[#This Row],[Boxes]]</f>
        <v>11.995795374912404</v>
      </c>
    </row>
    <row r="5354" spans="1:20" hidden="1" x14ac:dyDescent="0.25">
      <c r="A5354" t="s">
        <v>5546</v>
      </c>
      <c r="B5354" t="s">
        <v>45</v>
      </c>
      <c r="C5354" t="s">
        <v>165</v>
      </c>
      <c r="D5354" t="s">
        <v>26</v>
      </c>
      <c r="E5354" s="1">
        <v>45127</v>
      </c>
      <c r="F5354" s="1" t="str">
        <f>TEXT(shipments9[[#This Row],[Shipdate]],"ddd")</f>
        <v>Thu</v>
      </c>
      <c r="G5354" s="1" t="str">
        <f>IF(OR(shipments9[[#This Row],[Day Name]]="Sat",shipments9[[#This Row],[Day Name]]="Sun"),"Weekend","Weekday")</f>
        <v>Weekday</v>
      </c>
      <c r="H5354">
        <v>6993</v>
      </c>
      <c r="I5354">
        <v>389</v>
      </c>
      <c r="J5354" t="s">
        <v>172</v>
      </c>
      <c r="K5354" t="s">
        <v>8151</v>
      </c>
      <c r="L5354" t="s">
        <v>8160</v>
      </c>
      <c r="M5354">
        <v>7</v>
      </c>
      <c r="N5354" t="s">
        <v>8161</v>
      </c>
      <c r="O5354" s="4">
        <f>INDEX(products[Cost_per_box], MATCH(shipments9[[#This Row],[PID]], products[PID], 0))</f>
        <v>2.65</v>
      </c>
      <c r="P5354" s="4">
        <f>shipments9[[#This Row],[Boxes]]*shipments9[[#This Row],[Cost Per Box]]</f>
        <v>1030.8499999999999</v>
      </c>
      <c r="Q5354" s="4">
        <f>shipments9[[#This Row],[Amount]] -shipments9[[#This Row],[total cost]]</f>
        <v>5962.15</v>
      </c>
      <c r="R5354" s="4" t="str">
        <f>IF(shipments9[[#This Row],[Gross Profit]]&lt;0,"Loss","Profit")</f>
        <v>Profit</v>
      </c>
      <c r="S5354" s="9">
        <f>shipments9[[#This Row],[Gross Profit]]/shipments9[[#This Row],[Amount]]</f>
        <v>0.85258830258830254</v>
      </c>
      <c r="T5354" s="11">
        <f>shipments9[[#This Row],[Amount]]/shipments9[[#This Row],[Boxes]]</f>
        <v>17.976863753213369</v>
      </c>
    </row>
    <row r="5355" spans="1:20" hidden="1" x14ac:dyDescent="0.25">
      <c r="A5355" t="s">
        <v>5547</v>
      </c>
      <c r="B5355" t="s">
        <v>45</v>
      </c>
      <c r="C5355" t="s">
        <v>165</v>
      </c>
      <c r="D5355" t="s">
        <v>26</v>
      </c>
      <c r="E5355" s="1">
        <v>45225</v>
      </c>
      <c r="F5355" s="1" t="str">
        <f>TEXT(shipments9[[#This Row],[Shipdate]],"ddd")</f>
        <v>Thu</v>
      </c>
      <c r="G5355" s="1" t="str">
        <f>IF(OR(shipments9[[#This Row],[Day Name]]="Sat",shipments9[[#This Row],[Day Name]]="Sun"),"Weekend","Weekday")</f>
        <v>Weekday</v>
      </c>
      <c r="H5355">
        <v>9555.75</v>
      </c>
      <c r="I5355">
        <v>503</v>
      </c>
      <c r="J5355" t="s">
        <v>172</v>
      </c>
      <c r="K5355" t="s">
        <v>8151</v>
      </c>
      <c r="L5355" t="s">
        <v>8152</v>
      </c>
      <c r="M5355">
        <v>10</v>
      </c>
      <c r="N5355" t="s">
        <v>8153</v>
      </c>
      <c r="O5355" s="4">
        <f>INDEX(products[Cost_per_box], MATCH(shipments9[[#This Row],[PID]], products[PID], 0))</f>
        <v>2.65</v>
      </c>
      <c r="P5355" s="4">
        <f>shipments9[[#This Row],[Boxes]]*shipments9[[#This Row],[Cost Per Box]]</f>
        <v>1332.95</v>
      </c>
      <c r="Q5355" s="4">
        <f>shipments9[[#This Row],[Amount]] -shipments9[[#This Row],[total cost]]</f>
        <v>8222.7999999999993</v>
      </c>
      <c r="R5355" s="4" t="str">
        <f>IF(shipments9[[#This Row],[Gross Profit]]&lt;0,"Loss","Profit")</f>
        <v>Profit</v>
      </c>
      <c r="S5355" s="9">
        <f>shipments9[[#This Row],[Gross Profit]]/shipments9[[#This Row],[Amount]]</f>
        <v>0.86050807105669358</v>
      </c>
      <c r="T5355" s="11">
        <f>shipments9[[#This Row],[Amount]]/shipments9[[#This Row],[Boxes]]</f>
        <v>18.997514910536779</v>
      </c>
    </row>
    <row r="5356" spans="1:20" hidden="1" x14ac:dyDescent="0.25">
      <c r="A5356" t="s">
        <v>5548</v>
      </c>
      <c r="B5356" t="s">
        <v>71</v>
      </c>
      <c r="C5356" t="s">
        <v>135</v>
      </c>
      <c r="D5356" t="s">
        <v>26</v>
      </c>
      <c r="E5356" s="1">
        <v>44928</v>
      </c>
      <c r="F5356" s="1" t="str">
        <f>TEXT(shipments9[[#This Row],[Shipdate]],"ddd")</f>
        <v>Mon</v>
      </c>
      <c r="G5356" s="1" t="str">
        <f>IF(OR(shipments9[[#This Row],[Day Name]]="Sat",shipments9[[#This Row],[Day Name]]="Sun"),"Weekend","Weekday")</f>
        <v>Weekday</v>
      </c>
      <c r="H5356">
        <v>4365</v>
      </c>
      <c r="I5356">
        <v>156</v>
      </c>
      <c r="J5356" t="s">
        <v>172</v>
      </c>
      <c r="K5356" t="s">
        <v>8151</v>
      </c>
      <c r="L5356" t="s">
        <v>8156</v>
      </c>
      <c r="M5356">
        <v>1</v>
      </c>
      <c r="N5356" t="s">
        <v>8163</v>
      </c>
      <c r="O5356" s="4">
        <f>INDEX(products[Cost_per_box], MATCH(shipments9[[#This Row],[PID]], products[PID], 0))</f>
        <v>9.94</v>
      </c>
      <c r="P5356" s="4">
        <f>shipments9[[#This Row],[Boxes]]*shipments9[[#This Row],[Cost Per Box]]</f>
        <v>1550.6399999999999</v>
      </c>
      <c r="Q5356" s="4">
        <f>shipments9[[#This Row],[Amount]] -shipments9[[#This Row],[total cost]]</f>
        <v>2814.36</v>
      </c>
      <c r="R5356" s="4" t="str">
        <f>IF(shipments9[[#This Row],[Gross Profit]]&lt;0,"Loss","Profit")</f>
        <v>Profit</v>
      </c>
      <c r="S5356" s="9">
        <f>shipments9[[#This Row],[Gross Profit]]/shipments9[[#This Row],[Amount]]</f>
        <v>0.64475601374570446</v>
      </c>
      <c r="T5356" s="11">
        <f>shipments9[[#This Row],[Amount]]/shipments9[[#This Row],[Boxes]]</f>
        <v>27.98076923076923</v>
      </c>
    </row>
    <row r="5357" spans="1:20" x14ac:dyDescent="0.25">
      <c r="A5357" t="s">
        <v>5549</v>
      </c>
      <c r="B5357" t="s">
        <v>71</v>
      </c>
      <c r="C5357" t="s">
        <v>147</v>
      </c>
      <c r="D5357" t="s">
        <v>26</v>
      </c>
      <c r="E5357" s="1">
        <v>45272</v>
      </c>
      <c r="F5357" s="1" t="str">
        <f>TEXT(shipments9[[#This Row],[Shipdate]],"ddd")</f>
        <v>Tue</v>
      </c>
      <c r="G5357" s="1" t="str">
        <f>IF(OR(shipments9[[#This Row],[Day Name]]="Sat",shipments9[[#This Row],[Day Name]]="Sun"),"Weekend","Weekday")</f>
        <v>Weekday</v>
      </c>
      <c r="H5357">
        <v>3921.75</v>
      </c>
      <c r="I5357">
        <v>491</v>
      </c>
      <c r="J5357" t="s">
        <v>172</v>
      </c>
      <c r="K5357" t="s">
        <v>8151</v>
      </c>
      <c r="L5357" t="s">
        <v>8152</v>
      </c>
      <c r="M5357">
        <v>12</v>
      </c>
      <c r="N5357" t="s">
        <v>8166</v>
      </c>
      <c r="O5357" s="4">
        <f>INDEX(products[Cost_per_box], MATCH(shipments9[[#This Row],[PID]], products[PID], 0))</f>
        <v>10.51</v>
      </c>
      <c r="P5357" s="4">
        <f>shipments9[[#This Row],[Boxes]]*shipments9[[#This Row],[Cost Per Box]]</f>
        <v>5160.41</v>
      </c>
      <c r="Q5357" s="4">
        <f>shipments9[[#This Row],[Amount]] -shipments9[[#This Row],[total cost]]</f>
        <v>-1238.6599999999999</v>
      </c>
      <c r="R5357" s="4" t="str">
        <f>IF(shipments9[[#This Row],[Gross Profit]]&lt;0,"Loss","Profit")</f>
        <v>Loss</v>
      </c>
      <c r="S5357" s="9">
        <f>shipments9[[#This Row],[Gross Profit]]/shipments9[[#This Row],[Amount]]</f>
        <v>-0.31584369222923436</v>
      </c>
      <c r="T5357" s="11">
        <f>shipments9[[#This Row],[Amount]]/shipments9[[#This Row],[Boxes]]</f>
        <v>7.9872708757637474</v>
      </c>
    </row>
    <row r="5358" spans="1:20" hidden="1" x14ac:dyDescent="0.25">
      <c r="A5358" t="s">
        <v>5550</v>
      </c>
      <c r="B5358" t="s">
        <v>71</v>
      </c>
      <c r="C5358" t="s">
        <v>149</v>
      </c>
      <c r="D5358" t="s">
        <v>26</v>
      </c>
      <c r="E5358" s="1">
        <v>45335</v>
      </c>
      <c r="F5358" s="1" t="str">
        <f>TEXT(shipments9[[#This Row],[Shipdate]],"ddd")</f>
        <v>Tue</v>
      </c>
      <c r="G5358" s="1" t="str">
        <f>IF(OR(shipments9[[#This Row],[Day Name]]="Sat",shipments9[[#This Row],[Day Name]]="Sun"),"Weekend","Weekday")</f>
        <v>Weekday</v>
      </c>
      <c r="H5358">
        <v>7528.5</v>
      </c>
      <c r="I5358">
        <v>502</v>
      </c>
      <c r="J5358" t="s">
        <v>172</v>
      </c>
      <c r="K5358" t="s">
        <v>8155</v>
      </c>
      <c r="L5358" t="s">
        <v>8156</v>
      </c>
      <c r="M5358">
        <v>2</v>
      </c>
      <c r="N5358" t="s">
        <v>8157</v>
      </c>
      <c r="O5358" s="4">
        <f>INDEX(products[Cost_per_box], MATCH(shipments9[[#This Row],[PID]], products[PID], 0))</f>
        <v>6.43</v>
      </c>
      <c r="P5358" s="4">
        <f>shipments9[[#This Row],[Boxes]]*shipments9[[#This Row],[Cost Per Box]]</f>
        <v>3227.8599999999997</v>
      </c>
      <c r="Q5358" s="4">
        <f>shipments9[[#This Row],[Amount]] -shipments9[[#This Row],[total cost]]</f>
        <v>4300.6400000000003</v>
      </c>
      <c r="R5358" s="4" t="str">
        <f>IF(shipments9[[#This Row],[Gross Profit]]&lt;0,"Loss","Profit")</f>
        <v>Profit</v>
      </c>
      <c r="S5358" s="9">
        <f>shipments9[[#This Row],[Gross Profit]]/shipments9[[#This Row],[Amount]]</f>
        <v>0.57124792455336393</v>
      </c>
      <c r="T5358" s="11">
        <f>shipments9[[#This Row],[Amount]]/shipments9[[#This Row],[Boxes]]</f>
        <v>14.997011952191235</v>
      </c>
    </row>
    <row r="5359" spans="1:20" hidden="1" x14ac:dyDescent="0.25">
      <c r="A5359" t="s">
        <v>5551</v>
      </c>
      <c r="B5359" t="s">
        <v>71</v>
      </c>
      <c r="C5359" t="s">
        <v>157</v>
      </c>
      <c r="D5359" t="s">
        <v>26</v>
      </c>
      <c r="E5359" s="1">
        <v>45461</v>
      </c>
      <c r="F5359" s="1" t="str">
        <f>TEXT(shipments9[[#This Row],[Shipdate]],"ddd")</f>
        <v>Tue</v>
      </c>
      <c r="G5359" s="1" t="str">
        <f>IF(OR(shipments9[[#This Row],[Day Name]]="Sat",shipments9[[#This Row],[Day Name]]="Sun"),"Weekend","Weekday")</f>
        <v>Weekday</v>
      </c>
      <c r="H5359">
        <v>6270.75</v>
      </c>
      <c r="I5359">
        <v>628</v>
      </c>
      <c r="J5359" t="s">
        <v>172</v>
      </c>
      <c r="K5359" t="s">
        <v>8155</v>
      </c>
      <c r="L5359" t="s">
        <v>8154</v>
      </c>
      <c r="M5359">
        <v>6</v>
      </c>
      <c r="N5359" t="s">
        <v>8159</v>
      </c>
      <c r="O5359" s="4">
        <f>INDEX(products[Cost_per_box], MATCH(shipments9[[#This Row],[PID]], products[PID], 0))</f>
        <v>6.8</v>
      </c>
      <c r="P5359" s="4">
        <f>shipments9[[#This Row],[Boxes]]*shipments9[[#This Row],[Cost Per Box]]</f>
        <v>4270.3999999999996</v>
      </c>
      <c r="Q5359" s="4">
        <f>shipments9[[#This Row],[Amount]] -shipments9[[#This Row],[total cost]]</f>
        <v>2000.3500000000004</v>
      </c>
      <c r="R5359" s="4" t="str">
        <f>IF(shipments9[[#This Row],[Gross Profit]]&lt;0,"Loss","Profit")</f>
        <v>Profit</v>
      </c>
      <c r="S5359" s="9">
        <f>shipments9[[#This Row],[Gross Profit]]/shipments9[[#This Row],[Amount]]</f>
        <v>0.31899693019176339</v>
      </c>
      <c r="T5359" s="11">
        <f>shipments9[[#This Row],[Amount]]/shipments9[[#This Row],[Boxes]]</f>
        <v>9.9852707006369421</v>
      </c>
    </row>
    <row r="5360" spans="1:20" hidden="1" x14ac:dyDescent="0.25">
      <c r="A5360" t="s">
        <v>5552</v>
      </c>
      <c r="B5360" t="s">
        <v>71</v>
      </c>
      <c r="C5360" t="s">
        <v>165</v>
      </c>
      <c r="D5360" t="s">
        <v>26</v>
      </c>
      <c r="E5360" s="1">
        <v>45182</v>
      </c>
      <c r="F5360" s="1" t="str">
        <f>TEXT(shipments9[[#This Row],[Shipdate]],"ddd")</f>
        <v>Wed</v>
      </c>
      <c r="G5360" s="1" t="str">
        <f>IF(OR(shipments9[[#This Row],[Day Name]]="Sat",shipments9[[#This Row],[Day Name]]="Sun"),"Weekend","Weekday")</f>
        <v>Weekday</v>
      </c>
      <c r="H5360">
        <v>2673</v>
      </c>
      <c r="I5360">
        <v>141</v>
      </c>
      <c r="J5360" t="s">
        <v>172</v>
      </c>
      <c r="K5360" t="s">
        <v>8151</v>
      </c>
      <c r="L5360" t="s">
        <v>8160</v>
      </c>
      <c r="M5360">
        <v>9</v>
      </c>
      <c r="N5360" t="s">
        <v>8167</v>
      </c>
      <c r="O5360" s="4">
        <f>INDEX(products[Cost_per_box], MATCH(shipments9[[#This Row],[PID]], products[PID], 0))</f>
        <v>2.65</v>
      </c>
      <c r="P5360" s="4">
        <f>shipments9[[#This Row],[Boxes]]*shipments9[[#This Row],[Cost Per Box]]</f>
        <v>373.65</v>
      </c>
      <c r="Q5360" s="4">
        <f>shipments9[[#This Row],[Amount]] -shipments9[[#This Row],[total cost]]</f>
        <v>2299.35</v>
      </c>
      <c r="R5360" s="4" t="str">
        <f>IF(shipments9[[#This Row],[Gross Profit]]&lt;0,"Loss","Profit")</f>
        <v>Profit</v>
      </c>
      <c r="S5360" s="9">
        <f>shipments9[[#This Row],[Gross Profit]]/shipments9[[#This Row],[Amount]]</f>
        <v>0.8602132435465768</v>
      </c>
      <c r="T5360" s="11">
        <f>shipments9[[#This Row],[Amount]]/shipments9[[#This Row],[Boxes]]</f>
        <v>18.957446808510639</v>
      </c>
    </row>
    <row r="5361" spans="1:20" hidden="1" x14ac:dyDescent="0.25">
      <c r="A5361" t="s">
        <v>5553</v>
      </c>
      <c r="B5361" t="s">
        <v>71</v>
      </c>
      <c r="C5361" t="s">
        <v>130</v>
      </c>
      <c r="D5361" t="s">
        <v>26</v>
      </c>
      <c r="E5361" s="1">
        <v>45085</v>
      </c>
      <c r="F5361" s="1" t="str">
        <f>TEXT(shipments9[[#This Row],[Shipdate]],"ddd")</f>
        <v>Thu</v>
      </c>
      <c r="G5361" s="1" t="str">
        <f>IF(OR(shipments9[[#This Row],[Day Name]]="Sat",shipments9[[#This Row],[Day Name]]="Sun"),"Weekend","Weekday")</f>
        <v>Weekday</v>
      </c>
      <c r="H5361">
        <v>3984.75</v>
      </c>
      <c r="I5361">
        <v>499</v>
      </c>
      <c r="J5361" t="s">
        <v>172</v>
      </c>
      <c r="K5361" t="s">
        <v>8151</v>
      </c>
      <c r="L5361" t="s">
        <v>8154</v>
      </c>
      <c r="M5361">
        <v>6</v>
      </c>
      <c r="N5361" t="s">
        <v>8159</v>
      </c>
      <c r="O5361" s="4">
        <f>INDEX(products[Cost_per_box], MATCH(shipments9[[#This Row],[PID]], products[PID], 0))</f>
        <v>5.72</v>
      </c>
      <c r="P5361" s="4">
        <f>shipments9[[#This Row],[Boxes]]*shipments9[[#This Row],[Cost Per Box]]</f>
        <v>2854.2799999999997</v>
      </c>
      <c r="Q5361" s="4">
        <f>shipments9[[#This Row],[Amount]] -shipments9[[#This Row],[total cost]]</f>
        <v>1130.4700000000003</v>
      </c>
      <c r="R5361" s="4" t="str">
        <f>IF(shipments9[[#This Row],[Gross Profit]]&lt;0,"Loss","Profit")</f>
        <v>Profit</v>
      </c>
      <c r="S5361" s="9">
        <f>shipments9[[#This Row],[Gross Profit]]/shipments9[[#This Row],[Amount]]</f>
        <v>0.2836991028295377</v>
      </c>
      <c r="T5361" s="11">
        <f>shipments9[[#This Row],[Amount]]/shipments9[[#This Row],[Boxes]]</f>
        <v>7.9854709418837677</v>
      </c>
    </row>
    <row r="5362" spans="1:20" hidden="1" x14ac:dyDescent="0.25">
      <c r="A5362" t="s">
        <v>5554</v>
      </c>
      <c r="B5362" t="s">
        <v>71</v>
      </c>
      <c r="C5362" t="s">
        <v>141</v>
      </c>
      <c r="D5362" t="s">
        <v>26</v>
      </c>
      <c r="E5362" s="1">
        <v>45287</v>
      </c>
      <c r="F5362" s="1" t="str">
        <f>TEXT(shipments9[[#This Row],[Shipdate]],"ddd")</f>
        <v>Wed</v>
      </c>
      <c r="G5362" s="1" t="str">
        <f>IF(OR(shipments9[[#This Row],[Day Name]]="Sat",shipments9[[#This Row],[Day Name]]="Sun"),"Weekend","Weekday")</f>
        <v>Weekday</v>
      </c>
      <c r="H5362">
        <v>301.5</v>
      </c>
      <c r="I5362">
        <v>22</v>
      </c>
      <c r="J5362" t="s">
        <v>172</v>
      </c>
      <c r="K5362" t="s">
        <v>8151</v>
      </c>
      <c r="L5362" t="s">
        <v>8152</v>
      </c>
      <c r="M5362">
        <v>12</v>
      </c>
      <c r="N5362" t="s">
        <v>8166</v>
      </c>
      <c r="O5362" s="4">
        <f>INDEX(products[Cost_per_box], MATCH(shipments9[[#This Row],[PID]], products[PID], 0))</f>
        <v>8.2200000000000006</v>
      </c>
      <c r="P5362" s="4">
        <f>shipments9[[#This Row],[Boxes]]*shipments9[[#This Row],[Cost Per Box]]</f>
        <v>180.84</v>
      </c>
      <c r="Q5362" s="4">
        <f>shipments9[[#This Row],[Amount]] -shipments9[[#This Row],[total cost]]</f>
        <v>120.66</v>
      </c>
      <c r="R5362" s="4" t="str">
        <f>IF(shipments9[[#This Row],[Gross Profit]]&lt;0,"Loss","Profit")</f>
        <v>Profit</v>
      </c>
      <c r="S5362" s="9">
        <f>shipments9[[#This Row],[Gross Profit]]/shipments9[[#This Row],[Amount]]</f>
        <v>0.40019900497512434</v>
      </c>
      <c r="T5362" s="11">
        <f>shipments9[[#This Row],[Amount]]/shipments9[[#This Row],[Boxes]]</f>
        <v>13.704545454545455</v>
      </c>
    </row>
    <row r="5363" spans="1:20" hidden="1" x14ac:dyDescent="0.25">
      <c r="A5363" t="s">
        <v>5555</v>
      </c>
      <c r="B5363" t="s">
        <v>71</v>
      </c>
      <c r="C5363" t="s">
        <v>141</v>
      </c>
      <c r="D5363" t="s">
        <v>26</v>
      </c>
      <c r="E5363" s="1">
        <v>44971</v>
      </c>
      <c r="F5363" s="1" t="str">
        <f>TEXT(shipments9[[#This Row],[Shipdate]],"ddd")</f>
        <v>Tue</v>
      </c>
      <c r="G5363" s="1" t="str">
        <f>IF(OR(shipments9[[#This Row],[Day Name]]="Sat",shipments9[[#This Row],[Day Name]]="Sun"),"Weekend","Weekday")</f>
        <v>Weekday</v>
      </c>
      <c r="H5363">
        <v>6995.25</v>
      </c>
      <c r="I5363">
        <v>500</v>
      </c>
      <c r="J5363" t="s">
        <v>172</v>
      </c>
      <c r="K5363" t="s">
        <v>8151</v>
      </c>
      <c r="L5363" t="s">
        <v>8156</v>
      </c>
      <c r="M5363">
        <v>2</v>
      </c>
      <c r="N5363" t="s">
        <v>8157</v>
      </c>
      <c r="O5363" s="4">
        <f>INDEX(products[Cost_per_box], MATCH(shipments9[[#This Row],[PID]], products[PID], 0))</f>
        <v>8.2200000000000006</v>
      </c>
      <c r="P5363" s="4">
        <f>shipments9[[#This Row],[Boxes]]*shipments9[[#This Row],[Cost Per Box]]</f>
        <v>4110</v>
      </c>
      <c r="Q5363" s="4">
        <f>shipments9[[#This Row],[Amount]] -shipments9[[#This Row],[total cost]]</f>
        <v>2885.25</v>
      </c>
      <c r="R5363" s="4" t="str">
        <f>IF(shipments9[[#This Row],[Gross Profit]]&lt;0,"Loss","Profit")</f>
        <v>Profit</v>
      </c>
      <c r="S5363" s="9">
        <f>shipments9[[#This Row],[Gross Profit]]/shipments9[[#This Row],[Amount]]</f>
        <v>0.41245845395089525</v>
      </c>
      <c r="T5363" s="11">
        <f>shipments9[[#This Row],[Amount]]/shipments9[[#This Row],[Boxes]]</f>
        <v>13.990500000000001</v>
      </c>
    </row>
    <row r="5364" spans="1:20" hidden="1" x14ac:dyDescent="0.25">
      <c r="A5364" t="s">
        <v>5556</v>
      </c>
      <c r="B5364" t="s">
        <v>71</v>
      </c>
      <c r="C5364" t="s">
        <v>149</v>
      </c>
      <c r="D5364" t="s">
        <v>26</v>
      </c>
      <c r="E5364" s="1">
        <v>45253</v>
      </c>
      <c r="F5364" s="1" t="str">
        <f>TEXT(shipments9[[#This Row],[Shipdate]],"ddd")</f>
        <v>Thu</v>
      </c>
      <c r="G5364" s="1" t="str">
        <f>IF(OR(shipments9[[#This Row],[Day Name]]="Sat",shipments9[[#This Row],[Day Name]]="Sun"),"Weekend","Weekday")</f>
        <v>Weekday</v>
      </c>
      <c r="H5364">
        <v>5962.5</v>
      </c>
      <c r="I5364">
        <v>351</v>
      </c>
      <c r="J5364" t="s">
        <v>172</v>
      </c>
      <c r="K5364" t="s">
        <v>8151</v>
      </c>
      <c r="L5364" t="s">
        <v>8152</v>
      </c>
      <c r="M5364">
        <v>11</v>
      </c>
      <c r="N5364" t="s">
        <v>8165</v>
      </c>
      <c r="O5364" s="4">
        <f>INDEX(products[Cost_per_box], MATCH(shipments9[[#This Row],[PID]], products[PID], 0))</f>
        <v>6.43</v>
      </c>
      <c r="P5364" s="4">
        <f>shipments9[[#This Row],[Boxes]]*shipments9[[#This Row],[Cost Per Box]]</f>
        <v>2256.9299999999998</v>
      </c>
      <c r="Q5364" s="4">
        <f>shipments9[[#This Row],[Amount]] -shipments9[[#This Row],[total cost]]</f>
        <v>3705.57</v>
      </c>
      <c r="R5364" s="4" t="str">
        <f>IF(shipments9[[#This Row],[Gross Profit]]&lt;0,"Loss","Profit")</f>
        <v>Profit</v>
      </c>
      <c r="S5364" s="9">
        <f>shipments9[[#This Row],[Gross Profit]]/shipments9[[#This Row],[Amount]]</f>
        <v>0.6214792452830189</v>
      </c>
      <c r="T5364" s="11">
        <f>shipments9[[#This Row],[Amount]]/shipments9[[#This Row],[Boxes]]</f>
        <v>16.987179487179485</v>
      </c>
    </row>
    <row r="5365" spans="1:20" hidden="1" x14ac:dyDescent="0.25">
      <c r="A5365" t="s">
        <v>5557</v>
      </c>
      <c r="B5365" t="s">
        <v>71</v>
      </c>
      <c r="C5365" t="s">
        <v>135</v>
      </c>
      <c r="D5365" t="s">
        <v>26</v>
      </c>
      <c r="E5365" s="1">
        <v>45104</v>
      </c>
      <c r="F5365" s="1" t="str">
        <f>TEXT(shipments9[[#This Row],[Shipdate]],"ddd")</f>
        <v>Tue</v>
      </c>
      <c r="G5365" s="1" t="str">
        <f>IF(OR(shipments9[[#This Row],[Day Name]]="Sat",shipments9[[#This Row],[Day Name]]="Sun"),"Weekend","Weekday")</f>
        <v>Weekday</v>
      </c>
      <c r="H5365">
        <v>4752</v>
      </c>
      <c r="I5365">
        <v>198</v>
      </c>
      <c r="J5365" t="s">
        <v>172</v>
      </c>
      <c r="K5365" t="s">
        <v>8151</v>
      </c>
      <c r="L5365" t="s">
        <v>8154</v>
      </c>
      <c r="M5365">
        <v>6</v>
      </c>
      <c r="N5365" t="s">
        <v>8159</v>
      </c>
      <c r="O5365" s="4">
        <f>INDEX(products[Cost_per_box], MATCH(shipments9[[#This Row],[PID]], products[PID], 0))</f>
        <v>9.94</v>
      </c>
      <c r="P5365" s="4">
        <f>shipments9[[#This Row],[Boxes]]*shipments9[[#This Row],[Cost Per Box]]</f>
        <v>1968.12</v>
      </c>
      <c r="Q5365" s="4">
        <f>shipments9[[#This Row],[Amount]] -shipments9[[#This Row],[total cost]]</f>
        <v>2783.88</v>
      </c>
      <c r="R5365" s="4" t="str">
        <f>IF(shipments9[[#This Row],[Gross Profit]]&lt;0,"Loss","Profit")</f>
        <v>Profit</v>
      </c>
      <c r="S5365" s="9">
        <f>shipments9[[#This Row],[Gross Profit]]/shipments9[[#This Row],[Amount]]</f>
        <v>0.58583333333333332</v>
      </c>
      <c r="T5365" s="11">
        <f>shipments9[[#This Row],[Amount]]/shipments9[[#This Row],[Boxes]]</f>
        <v>24</v>
      </c>
    </row>
    <row r="5366" spans="1:20" hidden="1" x14ac:dyDescent="0.25">
      <c r="A5366" t="s">
        <v>5558</v>
      </c>
      <c r="B5366" t="s">
        <v>71</v>
      </c>
      <c r="C5366" t="s">
        <v>137</v>
      </c>
      <c r="D5366" t="s">
        <v>26</v>
      </c>
      <c r="E5366" s="1">
        <v>45460</v>
      </c>
      <c r="F5366" s="1" t="str">
        <f>TEXT(shipments9[[#This Row],[Shipdate]],"ddd")</f>
        <v>Mon</v>
      </c>
      <c r="G5366" s="1" t="str">
        <f>IF(OR(shipments9[[#This Row],[Day Name]]="Sat",shipments9[[#This Row],[Day Name]]="Sun"),"Weekend","Weekday")</f>
        <v>Weekday</v>
      </c>
      <c r="H5366">
        <v>6815.25</v>
      </c>
      <c r="I5366">
        <v>310</v>
      </c>
      <c r="J5366" t="s">
        <v>172</v>
      </c>
      <c r="K5366" t="s">
        <v>8155</v>
      </c>
      <c r="L5366" t="s">
        <v>8154</v>
      </c>
      <c r="M5366">
        <v>6</v>
      </c>
      <c r="N5366" t="s">
        <v>8159</v>
      </c>
      <c r="O5366" s="4">
        <f>INDEX(products[Cost_per_box], MATCH(shipments9[[#This Row],[PID]], products[PID], 0))</f>
        <v>7.73</v>
      </c>
      <c r="P5366" s="4">
        <f>shipments9[[#This Row],[Boxes]]*shipments9[[#This Row],[Cost Per Box]]</f>
        <v>2396.3000000000002</v>
      </c>
      <c r="Q5366" s="4">
        <f>shipments9[[#This Row],[Amount]] -shipments9[[#This Row],[total cost]]</f>
        <v>4418.95</v>
      </c>
      <c r="R5366" s="4" t="str">
        <f>IF(shipments9[[#This Row],[Gross Profit]]&lt;0,"Loss","Profit")</f>
        <v>Profit</v>
      </c>
      <c r="S5366" s="9">
        <f>shipments9[[#This Row],[Gross Profit]]/shipments9[[#This Row],[Amount]]</f>
        <v>0.64839147500091698</v>
      </c>
      <c r="T5366" s="11">
        <f>shipments9[[#This Row],[Amount]]/shipments9[[#This Row],[Boxes]]</f>
        <v>21.984677419354838</v>
      </c>
    </row>
    <row r="5367" spans="1:20" hidden="1" x14ac:dyDescent="0.25">
      <c r="A5367" t="s">
        <v>5559</v>
      </c>
      <c r="B5367" t="s">
        <v>71</v>
      </c>
      <c r="C5367" t="s">
        <v>157</v>
      </c>
      <c r="D5367" t="s">
        <v>26</v>
      </c>
      <c r="E5367" s="1">
        <v>45352</v>
      </c>
      <c r="F5367" s="1" t="str">
        <f>TEXT(shipments9[[#This Row],[Shipdate]],"ddd")</f>
        <v>Fri</v>
      </c>
      <c r="G5367" s="1" t="str">
        <f>IF(OR(shipments9[[#This Row],[Day Name]]="Sat",shipments9[[#This Row],[Day Name]]="Sun"),"Weekend","Weekday")</f>
        <v>Weekday</v>
      </c>
      <c r="H5367">
        <v>2319.75</v>
      </c>
      <c r="I5367">
        <v>290</v>
      </c>
      <c r="J5367" t="s">
        <v>172</v>
      </c>
      <c r="K5367" t="s">
        <v>8155</v>
      </c>
      <c r="L5367" t="s">
        <v>8156</v>
      </c>
      <c r="M5367">
        <v>3</v>
      </c>
      <c r="N5367" t="s">
        <v>8164</v>
      </c>
      <c r="O5367" s="4">
        <f>INDEX(products[Cost_per_box], MATCH(shipments9[[#This Row],[PID]], products[PID], 0))</f>
        <v>6.8</v>
      </c>
      <c r="P5367" s="4">
        <f>shipments9[[#This Row],[Boxes]]*shipments9[[#This Row],[Cost Per Box]]</f>
        <v>1972</v>
      </c>
      <c r="Q5367" s="4">
        <f>shipments9[[#This Row],[Amount]] -shipments9[[#This Row],[total cost]]</f>
        <v>347.75</v>
      </c>
      <c r="R5367" s="4" t="str">
        <f>IF(shipments9[[#This Row],[Gross Profit]]&lt;0,"Loss","Profit")</f>
        <v>Profit</v>
      </c>
      <c r="S5367" s="9">
        <f>shipments9[[#This Row],[Gross Profit]]/shipments9[[#This Row],[Amount]]</f>
        <v>0.1499083953012178</v>
      </c>
      <c r="T5367" s="11">
        <f>shipments9[[#This Row],[Amount]]/shipments9[[#This Row],[Boxes]]</f>
        <v>7.9991379310344826</v>
      </c>
    </row>
    <row r="5368" spans="1:20" hidden="1" x14ac:dyDescent="0.25">
      <c r="A5368" t="s">
        <v>5560</v>
      </c>
      <c r="B5368" t="s">
        <v>71</v>
      </c>
      <c r="C5368" t="s">
        <v>141</v>
      </c>
      <c r="D5368" t="s">
        <v>26</v>
      </c>
      <c r="E5368" s="1">
        <v>44953</v>
      </c>
      <c r="F5368" s="1" t="str">
        <f>TEXT(shipments9[[#This Row],[Shipdate]],"ddd")</f>
        <v>Fri</v>
      </c>
      <c r="G5368" s="1" t="str">
        <f>IF(OR(shipments9[[#This Row],[Day Name]]="Sat",shipments9[[#This Row],[Day Name]]="Sun"),"Weekend","Weekday")</f>
        <v>Weekday</v>
      </c>
      <c r="H5368">
        <v>3591</v>
      </c>
      <c r="I5368">
        <v>240</v>
      </c>
      <c r="J5368" t="s">
        <v>172</v>
      </c>
      <c r="K5368" t="s">
        <v>8151</v>
      </c>
      <c r="L5368" t="s">
        <v>8156</v>
      </c>
      <c r="M5368">
        <v>1</v>
      </c>
      <c r="N5368" t="s">
        <v>8163</v>
      </c>
      <c r="O5368" s="4">
        <f>INDEX(products[Cost_per_box], MATCH(shipments9[[#This Row],[PID]], products[PID], 0))</f>
        <v>8.2200000000000006</v>
      </c>
      <c r="P5368" s="4">
        <f>shipments9[[#This Row],[Boxes]]*shipments9[[#This Row],[Cost Per Box]]</f>
        <v>1972.8000000000002</v>
      </c>
      <c r="Q5368" s="4">
        <f>shipments9[[#This Row],[Amount]] -shipments9[[#This Row],[total cost]]</f>
        <v>1618.1999999999998</v>
      </c>
      <c r="R5368" s="4" t="str">
        <f>IF(shipments9[[#This Row],[Gross Profit]]&lt;0,"Loss","Profit")</f>
        <v>Profit</v>
      </c>
      <c r="S5368" s="9">
        <f>shipments9[[#This Row],[Gross Profit]]/shipments9[[#This Row],[Amount]]</f>
        <v>0.45062656641604004</v>
      </c>
      <c r="T5368" s="11">
        <f>shipments9[[#This Row],[Amount]]/shipments9[[#This Row],[Boxes]]</f>
        <v>14.9625</v>
      </c>
    </row>
    <row r="5369" spans="1:20" hidden="1" x14ac:dyDescent="0.25">
      <c r="A5369" t="s">
        <v>5561</v>
      </c>
      <c r="B5369" t="s">
        <v>71</v>
      </c>
      <c r="C5369" t="s">
        <v>141</v>
      </c>
      <c r="D5369" t="s">
        <v>26</v>
      </c>
      <c r="E5369" s="1">
        <v>45275</v>
      </c>
      <c r="F5369" s="1" t="str">
        <f>TEXT(shipments9[[#This Row],[Shipdate]],"ddd")</f>
        <v>Fri</v>
      </c>
      <c r="G5369" s="1" t="str">
        <f>IF(OR(shipments9[[#This Row],[Day Name]]="Sat",shipments9[[#This Row],[Day Name]]="Sun"),"Weekend","Weekday")</f>
        <v>Weekday</v>
      </c>
      <c r="H5369">
        <v>10291.5</v>
      </c>
      <c r="I5369">
        <v>736</v>
      </c>
      <c r="J5369" t="s">
        <v>172</v>
      </c>
      <c r="K5369" t="s">
        <v>8151</v>
      </c>
      <c r="L5369" t="s">
        <v>8152</v>
      </c>
      <c r="M5369">
        <v>12</v>
      </c>
      <c r="N5369" t="s">
        <v>8166</v>
      </c>
      <c r="O5369" s="4">
        <f>INDEX(products[Cost_per_box], MATCH(shipments9[[#This Row],[PID]], products[PID], 0))</f>
        <v>8.2200000000000006</v>
      </c>
      <c r="P5369" s="4">
        <f>shipments9[[#This Row],[Boxes]]*shipments9[[#This Row],[Cost Per Box]]</f>
        <v>6049.92</v>
      </c>
      <c r="Q5369" s="4">
        <f>shipments9[[#This Row],[Amount]] -shipments9[[#This Row],[total cost]]</f>
        <v>4241.58</v>
      </c>
      <c r="R5369" s="4" t="str">
        <f>IF(shipments9[[#This Row],[Gross Profit]]&lt;0,"Loss","Profit")</f>
        <v>Profit</v>
      </c>
      <c r="S5369" s="9">
        <f>shipments9[[#This Row],[Gross Profit]]/shipments9[[#This Row],[Amount]]</f>
        <v>0.41214400233202159</v>
      </c>
      <c r="T5369" s="11">
        <f>shipments9[[#This Row],[Amount]]/shipments9[[#This Row],[Boxes]]</f>
        <v>13.983016304347826</v>
      </c>
    </row>
    <row r="5370" spans="1:20" x14ac:dyDescent="0.25">
      <c r="A5370" t="s">
        <v>5562</v>
      </c>
      <c r="B5370" t="s">
        <v>71</v>
      </c>
      <c r="C5370" t="s">
        <v>147</v>
      </c>
      <c r="D5370" t="s">
        <v>26</v>
      </c>
      <c r="E5370" s="1">
        <v>45253</v>
      </c>
      <c r="F5370" s="1" t="str">
        <f>TEXT(shipments9[[#This Row],[Shipdate]],"ddd")</f>
        <v>Thu</v>
      </c>
      <c r="G5370" s="1" t="str">
        <f>IF(OR(shipments9[[#This Row],[Day Name]]="Sat",shipments9[[#This Row],[Day Name]]="Sun"),"Weekend","Weekday")</f>
        <v>Weekday</v>
      </c>
      <c r="H5370">
        <v>2783.25</v>
      </c>
      <c r="I5370">
        <v>279</v>
      </c>
      <c r="J5370" t="s">
        <v>172</v>
      </c>
      <c r="K5370" t="s">
        <v>8151</v>
      </c>
      <c r="L5370" t="s">
        <v>8152</v>
      </c>
      <c r="M5370">
        <v>11</v>
      </c>
      <c r="N5370" t="s">
        <v>8165</v>
      </c>
      <c r="O5370" s="4">
        <f>INDEX(products[Cost_per_box], MATCH(shipments9[[#This Row],[PID]], products[PID], 0))</f>
        <v>10.51</v>
      </c>
      <c r="P5370" s="4">
        <f>shipments9[[#This Row],[Boxes]]*shipments9[[#This Row],[Cost Per Box]]</f>
        <v>2932.29</v>
      </c>
      <c r="Q5370" s="4">
        <f>shipments9[[#This Row],[Amount]] -shipments9[[#This Row],[total cost]]</f>
        <v>-149.03999999999996</v>
      </c>
      <c r="R5370" s="4" t="str">
        <f>IF(shipments9[[#This Row],[Gross Profit]]&lt;0,"Loss","Profit")</f>
        <v>Loss</v>
      </c>
      <c r="S5370" s="9">
        <f>shipments9[[#This Row],[Gross Profit]]/shipments9[[#This Row],[Amount]]</f>
        <v>-5.3548908649959565E-2</v>
      </c>
      <c r="T5370" s="11">
        <f>shipments9[[#This Row],[Amount]]/shipments9[[#This Row],[Boxes]]</f>
        <v>9.9758064516129039</v>
      </c>
    </row>
    <row r="5371" spans="1:20" x14ac:dyDescent="0.25">
      <c r="A5371" t="s">
        <v>5563</v>
      </c>
      <c r="B5371" t="s">
        <v>71</v>
      </c>
      <c r="C5371" t="s">
        <v>147</v>
      </c>
      <c r="D5371" t="s">
        <v>26</v>
      </c>
      <c r="E5371" s="1">
        <v>45133</v>
      </c>
      <c r="F5371" s="1" t="str">
        <f>TEXT(shipments9[[#This Row],[Shipdate]],"ddd")</f>
        <v>Wed</v>
      </c>
      <c r="G5371" s="1" t="str">
        <f>IF(OR(shipments9[[#This Row],[Day Name]]="Sat",shipments9[[#This Row],[Day Name]]="Sun"),"Weekend","Weekday")</f>
        <v>Weekday</v>
      </c>
      <c r="H5371">
        <v>8712</v>
      </c>
      <c r="I5371">
        <v>1089</v>
      </c>
      <c r="J5371" t="s">
        <v>172</v>
      </c>
      <c r="K5371" t="s">
        <v>8151</v>
      </c>
      <c r="L5371" t="s">
        <v>8160</v>
      </c>
      <c r="M5371">
        <v>7</v>
      </c>
      <c r="N5371" t="s">
        <v>8161</v>
      </c>
      <c r="O5371" s="4">
        <f>INDEX(products[Cost_per_box], MATCH(shipments9[[#This Row],[PID]], products[PID], 0))</f>
        <v>10.51</v>
      </c>
      <c r="P5371" s="4">
        <f>shipments9[[#This Row],[Boxes]]*shipments9[[#This Row],[Cost Per Box]]</f>
        <v>11445.39</v>
      </c>
      <c r="Q5371" s="4">
        <f>shipments9[[#This Row],[Amount]] -shipments9[[#This Row],[total cost]]</f>
        <v>-2733.3899999999994</v>
      </c>
      <c r="R5371" s="4" t="str">
        <f>IF(shipments9[[#This Row],[Gross Profit]]&lt;0,"Loss","Profit")</f>
        <v>Loss</v>
      </c>
      <c r="S5371" s="9">
        <f>shipments9[[#This Row],[Gross Profit]]/shipments9[[#This Row],[Amount]]</f>
        <v>-0.31374999999999992</v>
      </c>
      <c r="T5371" s="11">
        <f>shipments9[[#This Row],[Amount]]/shipments9[[#This Row],[Boxes]]</f>
        <v>8</v>
      </c>
    </row>
    <row r="5372" spans="1:20" hidden="1" x14ac:dyDescent="0.25">
      <c r="A5372" t="s">
        <v>5564</v>
      </c>
      <c r="B5372" t="s">
        <v>71</v>
      </c>
      <c r="C5372" t="s">
        <v>149</v>
      </c>
      <c r="D5372" t="s">
        <v>26</v>
      </c>
      <c r="E5372" s="1">
        <v>45177</v>
      </c>
      <c r="F5372" s="1" t="str">
        <f>TEXT(shipments9[[#This Row],[Shipdate]],"ddd")</f>
        <v>Fri</v>
      </c>
      <c r="G5372" s="1" t="str">
        <f>IF(OR(shipments9[[#This Row],[Day Name]]="Sat",shipments9[[#This Row],[Day Name]]="Sun"),"Weekend","Weekday")</f>
        <v>Weekday</v>
      </c>
      <c r="H5372">
        <v>6898.5</v>
      </c>
      <c r="I5372">
        <v>460</v>
      </c>
      <c r="J5372" t="s">
        <v>172</v>
      </c>
      <c r="K5372" t="s">
        <v>8151</v>
      </c>
      <c r="L5372" t="s">
        <v>8160</v>
      </c>
      <c r="M5372">
        <v>9</v>
      </c>
      <c r="N5372" t="s">
        <v>8167</v>
      </c>
      <c r="O5372" s="4">
        <f>INDEX(products[Cost_per_box], MATCH(shipments9[[#This Row],[PID]], products[PID], 0))</f>
        <v>6.43</v>
      </c>
      <c r="P5372" s="4">
        <f>shipments9[[#This Row],[Boxes]]*shipments9[[#This Row],[Cost Per Box]]</f>
        <v>2957.7999999999997</v>
      </c>
      <c r="Q5372" s="4">
        <f>shipments9[[#This Row],[Amount]] -shipments9[[#This Row],[total cost]]</f>
        <v>3940.7000000000003</v>
      </c>
      <c r="R5372" s="4" t="str">
        <f>IF(shipments9[[#This Row],[Gross Profit]]&lt;0,"Loss","Profit")</f>
        <v>Profit</v>
      </c>
      <c r="S5372" s="9">
        <f>shipments9[[#This Row],[Gross Profit]]/shipments9[[#This Row],[Amount]]</f>
        <v>0.57124012466478225</v>
      </c>
      <c r="T5372" s="11">
        <f>shipments9[[#This Row],[Amount]]/shipments9[[#This Row],[Boxes]]</f>
        <v>14.996739130434783</v>
      </c>
    </row>
    <row r="5373" spans="1:20" hidden="1" x14ac:dyDescent="0.25">
      <c r="A5373" t="s">
        <v>5565</v>
      </c>
      <c r="B5373" t="s">
        <v>71</v>
      </c>
      <c r="C5373" t="s">
        <v>151</v>
      </c>
      <c r="D5373" t="s">
        <v>26</v>
      </c>
      <c r="E5373" s="1">
        <v>45285</v>
      </c>
      <c r="F5373" s="1" t="str">
        <f>TEXT(shipments9[[#This Row],[Shipdate]],"ddd")</f>
        <v>Mon</v>
      </c>
      <c r="G5373" s="1" t="str">
        <f>IF(OR(shipments9[[#This Row],[Day Name]]="Sat",shipments9[[#This Row],[Day Name]]="Sun"),"Weekend","Weekday")</f>
        <v>Weekday</v>
      </c>
      <c r="H5373">
        <v>947.25</v>
      </c>
      <c r="I5373">
        <v>50</v>
      </c>
      <c r="J5373" t="s">
        <v>172</v>
      </c>
      <c r="K5373" t="s">
        <v>8151</v>
      </c>
      <c r="L5373" t="s">
        <v>8152</v>
      </c>
      <c r="M5373">
        <v>12</v>
      </c>
      <c r="N5373" t="s">
        <v>8166</v>
      </c>
      <c r="O5373" s="4">
        <f>INDEX(products[Cost_per_box], MATCH(shipments9[[#This Row],[PID]], products[PID], 0))</f>
        <v>12.41</v>
      </c>
      <c r="P5373" s="4">
        <f>shipments9[[#This Row],[Boxes]]*shipments9[[#This Row],[Cost Per Box]]</f>
        <v>620.5</v>
      </c>
      <c r="Q5373" s="4">
        <f>shipments9[[#This Row],[Amount]] -shipments9[[#This Row],[total cost]]</f>
        <v>326.75</v>
      </c>
      <c r="R5373" s="4" t="str">
        <f>IF(shipments9[[#This Row],[Gross Profit]]&lt;0,"Loss","Profit")</f>
        <v>Profit</v>
      </c>
      <c r="S5373" s="9">
        <f>shipments9[[#This Row],[Gross Profit]]/shipments9[[#This Row],[Amount]]</f>
        <v>0.34494589601477965</v>
      </c>
      <c r="T5373" s="11">
        <f>shipments9[[#This Row],[Amount]]/shipments9[[#This Row],[Boxes]]</f>
        <v>18.945</v>
      </c>
    </row>
    <row r="5374" spans="1:20" hidden="1" x14ac:dyDescent="0.25">
      <c r="A5374" t="s">
        <v>5566</v>
      </c>
      <c r="B5374" t="s">
        <v>74</v>
      </c>
      <c r="C5374" t="s">
        <v>121</v>
      </c>
      <c r="D5374" t="s">
        <v>26</v>
      </c>
      <c r="E5374" s="1">
        <v>45250</v>
      </c>
      <c r="F5374" s="1" t="str">
        <f>TEXT(shipments9[[#This Row],[Shipdate]],"ddd")</f>
        <v>Mon</v>
      </c>
      <c r="G5374" s="1" t="str">
        <f>IF(OR(shipments9[[#This Row],[Day Name]]="Sat",shipments9[[#This Row],[Day Name]]="Sun"),"Weekend","Weekday")</f>
        <v>Weekday</v>
      </c>
      <c r="H5374">
        <v>5913</v>
      </c>
      <c r="I5374">
        <v>423</v>
      </c>
      <c r="J5374" t="s">
        <v>172</v>
      </c>
      <c r="K5374" t="s">
        <v>8151</v>
      </c>
      <c r="L5374" t="s">
        <v>8152</v>
      </c>
      <c r="M5374">
        <v>11</v>
      </c>
      <c r="N5374" t="s">
        <v>8165</v>
      </c>
      <c r="O5374" s="4">
        <f>INDEX(products[Cost_per_box], MATCH(shipments9[[#This Row],[PID]], products[PID], 0))</f>
        <v>5.26</v>
      </c>
      <c r="P5374" s="4">
        <f>shipments9[[#This Row],[Boxes]]*shipments9[[#This Row],[Cost Per Box]]</f>
        <v>2224.98</v>
      </c>
      <c r="Q5374" s="4">
        <f>shipments9[[#This Row],[Amount]] -shipments9[[#This Row],[total cost]]</f>
        <v>3688.02</v>
      </c>
      <c r="R5374" s="4" t="str">
        <f>IF(shipments9[[#This Row],[Gross Profit]]&lt;0,"Loss","Profit")</f>
        <v>Profit</v>
      </c>
      <c r="S5374" s="9">
        <f>shipments9[[#This Row],[Gross Profit]]/shipments9[[#This Row],[Amount]]</f>
        <v>0.62371385083713848</v>
      </c>
      <c r="T5374" s="11">
        <f>shipments9[[#This Row],[Amount]]/shipments9[[#This Row],[Boxes]]</f>
        <v>13.978723404255319</v>
      </c>
    </row>
    <row r="5375" spans="1:20" hidden="1" x14ac:dyDescent="0.25">
      <c r="A5375" t="s">
        <v>5567</v>
      </c>
      <c r="B5375" t="s">
        <v>74</v>
      </c>
      <c r="C5375" t="s">
        <v>135</v>
      </c>
      <c r="D5375" t="s">
        <v>26</v>
      </c>
      <c r="E5375" s="1">
        <v>45370</v>
      </c>
      <c r="F5375" s="1" t="str">
        <f>TEXT(shipments9[[#This Row],[Shipdate]],"ddd")</f>
        <v>Tue</v>
      </c>
      <c r="G5375" s="1" t="str">
        <f>IF(OR(shipments9[[#This Row],[Day Name]]="Sat",shipments9[[#This Row],[Day Name]]="Sun"),"Weekend","Weekday")</f>
        <v>Weekday</v>
      </c>
      <c r="H5375">
        <v>6284.25</v>
      </c>
      <c r="I5375">
        <v>262</v>
      </c>
      <c r="J5375" t="s">
        <v>172</v>
      </c>
      <c r="K5375" t="s">
        <v>8155</v>
      </c>
      <c r="L5375" t="s">
        <v>8156</v>
      </c>
      <c r="M5375">
        <v>3</v>
      </c>
      <c r="N5375" t="s">
        <v>8164</v>
      </c>
      <c r="O5375" s="4">
        <f>INDEX(products[Cost_per_box], MATCH(shipments9[[#This Row],[PID]], products[PID], 0))</f>
        <v>9.94</v>
      </c>
      <c r="P5375" s="4">
        <f>shipments9[[#This Row],[Boxes]]*shipments9[[#This Row],[Cost Per Box]]</f>
        <v>2604.2799999999997</v>
      </c>
      <c r="Q5375" s="4">
        <f>shipments9[[#This Row],[Amount]] -shipments9[[#This Row],[total cost]]</f>
        <v>3679.9700000000003</v>
      </c>
      <c r="R5375" s="4" t="str">
        <f>IF(shipments9[[#This Row],[Gross Profit]]&lt;0,"Loss","Profit")</f>
        <v>Profit</v>
      </c>
      <c r="S5375" s="9">
        <f>shipments9[[#This Row],[Gross Profit]]/shipments9[[#This Row],[Amount]]</f>
        <v>0.58558618769145088</v>
      </c>
      <c r="T5375" s="11">
        <f>shipments9[[#This Row],[Amount]]/shipments9[[#This Row],[Boxes]]</f>
        <v>23.985687022900763</v>
      </c>
    </row>
    <row r="5376" spans="1:20" hidden="1" x14ac:dyDescent="0.25">
      <c r="A5376" t="s">
        <v>5568</v>
      </c>
      <c r="B5376" t="s">
        <v>74</v>
      </c>
      <c r="C5376" t="s">
        <v>135</v>
      </c>
      <c r="D5376" t="s">
        <v>26</v>
      </c>
      <c r="E5376" s="1">
        <v>45344</v>
      </c>
      <c r="F5376" s="1" t="str">
        <f>TEXT(shipments9[[#This Row],[Shipdate]],"ddd")</f>
        <v>Thu</v>
      </c>
      <c r="G5376" s="1" t="str">
        <f>IF(OR(shipments9[[#This Row],[Day Name]]="Sat",shipments9[[#This Row],[Day Name]]="Sun"),"Weekend","Weekday")</f>
        <v>Weekday</v>
      </c>
      <c r="H5376">
        <v>5474.25</v>
      </c>
      <c r="I5376">
        <v>219</v>
      </c>
      <c r="J5376" t="s">
        <v>172</v>
      </c>
      <c r="K5376" t="s">
        <v>8155</v>
      </c>
      <c r="L5376" t="s">
        <v>8156</v>
      </c>
      <c r="M5376">
        <v>2</v>
      </c>
      <c r="N5376" t="s">
        <v>8157</v>
      </c>
      <c r="O5376" s="4">
        <f>INDEX(products[Cost_per_box], MATCH(shipments9[[#This Row],[PID]], products[PID], 0))</f>
        <v>9.94</v>
      </c>
      <c r="P5376" s="4">
        <f>shipments9[[#This Row],[Boxes]]*shipments9[[#This Row],[Cost Per Box]]</f>
        <v>2176.8599999999997</v>
      </c>
      <c r="Q5376" s="4">
        <f>shipments9[[#This Row],[Amount]] -shipments9[[#This Row],[total cost]]</f>
        <v>3297.3900000000003</v>
      </c>
      <c r="R5376" s="4" t="str">
        <f>IF(shipments9[[#This Row],[Gross Profit]]&lt;0,"Loss","Profit")</f>
        <v>Profit</v>
      </c>
      <c r="S5376" s="9">
        <f>shipments9[[#This Row],[Gross Profit]]/shipments9[[#This Row],[Amount]]</f>
        <v>0.60234552678449105</v>
      </c>
      <c r="T5376" s="11">
        <f>shipments9[[#This Row],[Amount]]/shipments9[[#This Row],[Boxes]]</f>
        <v>24.996575342465754</v>
      </c>
    </row>
    <row r="5377" spans="1:20" hidden="1" x14ac:dyDescent="0.25">
      <c r="A5377" t="s">
        <v>5569</v>
      </c>
      <c r="B5377" t="s">
        <v>74</v>
      </c>
      <c r="C5377" t="s">
        <v>149</v>
      </c>
      <c r="D5377" t="s">
        <v>26</v>
      </c>
      <c r="E5377" s="1">
        <v>45058</v>
      </c>
      <c r="F5377" s="1" t="str">
        <f>TEXT(shipments9[[#This Row],[Shipdate]],"ddd")</f>
        <v>Fri</v>
      </c>
      <c r="G5377" s="1" t="str">
        <f>IF(OR(shipments9[[#This Row],[Day Name]]="Sat",shipments9[[#This Row],[Day Name]]="Sun"),"Weekend","Weekday")</f>
        <v>Weekday</v>
      </c>
      <c r="H5377">
        <v>4387.5</v>
      </c>
      <c r="I5377">
        <v>275</v>
      </c>
      <c r="J5377" t="s">
        <v>172</v>
      </c>
      <c r="K5377" t="s">
        <v>8151</v>
      </c>
      <c r="L5377" t="s">
        <v>8154</v>
      </c>
      <c r="M5377">
        <v>5</v>
      </c>
      <c r="N5377" t="s">
        <v>201</v>
      </c>
      <c r="O5377" s="4">
        <f>INDEX(products[Cost_per_box], MATCH(shipments9[[#This Row],[PID]], products[PID], 0))</f>
        <v>6.43</v>
      </c>
      <c r="P5377" s="4">
        <f>shipments9[[#This Row],[Boxes]]*shipments9[[#This Row],[Cost Per Box]]</f>
        <v>1768.25</v>
      </c>
      <c r="Q5377" s="4">
        <f>shipments9[[#This Row],[Amount]] -shipments9[[#This Row],[total cost]]</f>
        <v>2619.25</v>
      </c>
      <c r="R5377" s="4" t="str">
        <f>IF(shipments9[[#This Row],[Gross Profit]]&lt;0,"Loss","Profit")</f>
        <v>Profit</v>
      </c>
      <c r="S5377" s="9">
        <f>shipments9[[#This Row],[Gross Profit]]/shipments9[[#This Row],[Amount]]</f>
        <v>0.59698005698005696</v>
      </c>
      <c r="T5377" s="11">
        <f>shipments9[[#This Row],[Amount]]/shipments9[[#This Row],[Boxes]]</f>
        <v>15.954545454545455</v>
      </c>
    </row>
    <row r="5378" spans="1:20" x14ac:dyDescent="0.25">
      <c r="A5378" t="s">
        <v>5570</v>
      </c>
      <c r="B5378" t="s">
        <v>74</v>
      </c>
      <c r="C5378" t="s">
        <v>155</v>
      </c>
      <c r="D5378" t="s">
        <v>26</v>
      </c>
      <c r="E5378" s="1">
        <v>45317</v>
      </c>
      <c r="F5378" s="1" t="str">
        <f>TEXT(shipments9[[#This Row],[Shipdate]],"ddd")</f>
        <v>Fri</v>
      </c>
      <c r="G5378" s="1" t="str">
        <f>IF(OR(shipments9[[#This Row],[Day Name]]="Sat",shipments9[[#This Row],[Day Name]]="Sun"),"Weekend","Weekday")</f>
        <v>Weekday</v>
      </c>
      <c r="H5378">
        <v>10633.5</v>
      </c>
      <c r="I5378">
        <v>1330</v>
      </c>
      <c r="J5378" t="s">
        <v>172</v>
      </c>
      <c r="K5378" t="s">
        <v>8155</v>
      </c>
      <c r="L5378" t="s">
        <v>8156</v>
      </c>
      <c r="M5378">
        <v>1</v>
      </c>
      <c r="N5378" t="s">
        <v>8163</v>
      </c>
      <c r="O5378" s="4">
        <f>INDEX(products[Cost_per_box], MATCH(shipments9[[#This Row],[PID]], products[PID], 0))</f>
        <v>8.43</v>
      </c>
      <c r="P5378" s="4">
        <f>shipments9[[#This Row],[Boxes]]*shipments9[[#This Row],[Cost Per Box]]</f>
        <v>11211.9</v>
      </c>
      <c r="Q5378" s="4">
        <f>shipments9[[#This Row],[Amount]] -shipments9[[#This Row],[total cost]]</f>
        <v>-578.39999999999964</v>
      </c>
      <c r="R5378" s="4" t="str">
        <f>IF(shipments9[[#This Row],[Gross Profit]]&lt;0,"Loss","Profit")</f>
        <v>Loss</v>
      </c>
      <c r="S5378" s="9">
        <f>shipments9[[#This Row],[Gross Profit]]/shipments9[[#This Row],[Amount]]</f>
        <v>-5.4394131753420762E-2</v>
      </c>
      <c r="T5378" s="11">
        <f>shipments9[[#This Row],[Amount]]/shipments9[[#This Row],[Boxes]]</f>
        <v>7.9951127819548873</v>
      </c>
    </row>
    <row r="5379" spans="1:20" hidden="1" x14ac:dyDescent="0.25">
      <c r="A5379" t="s">
        <v>5571</v>
      </c>
      <c r="B5379" t="s">
        <v>74</v>
      </c>
      <c r="C5379" t="s">
        <v>157</v>
      </c>
      <c r="D5379" t="s">
        <v>26</v>
      </c>
      <c r="E5379" s="1">
        <v>45055</v>
      </c>
      <c r="F5379" s="1" t="str">
        <f>TEXT(shipments9[[#This Row],[Shipdate]],"ddd")</f>
        <v>Tue</v>
      </c>
      <c r="G5379" s="1" t="str">
        <f>IF(OR(shipments9[[#This Row],[Day Name]]="Sat",shipments9[[#This Row],[Day Name]]="Sun"),"Weekend","Weekday")</f>
        <v>Weekday</v>
      </c>
      <c r="H5379">
        <v>11214</v>
      </c>
      <c r="I5379">
        <v>1020</v>
      </c>
      <c r="J5379" t="s">
        <v>172</v>
      </c>
      <c r="K5379" t="s">
        <v>8151</v>
      </c>
      <c r="L5379" t="s">
        <v>8154</v>
      </c>
      <c r="M5379">
        <v>5</v>
      </c>
      <c r="N5379" t="s">
        <v>201</v>
      </c>
      <c r="O5379" s="4">
        <f>INDEX(products[Cost_per_box], MATCH(shipments9[[#This Row],[PID]], products[PID], 0))</f>
        <v>6.8</v>
      </c>
      <c r="P5379" s="4">
        <f>shipments9[[#This Row],[Boxes]]*shipments9[[#This Row],[Cost Per Box]]</f>
        <v>6936</v>
      </c>
      <c r="Q5379" s="4">
        <f>shipments9[[#This Row],[Amount]] -shipments9[[#This Row],[total cost]]</f>
        <v>4278</v>
      </c>
      <c r="R5379" s="4" t="str">
        <f>IF(shipments9[[#This Row],[Gross Profit]]&lt;0,"Loss","Profit")</f>
        <v>Profit</v>
      </c>
      <c r="S5379" s="9">
        <f>shipments9[[#This Row],[Gross Profit]]/shipments9[[#This Row],[Amount]]</f>
        <v>0.38148742643124667</v>
      </c>
      <c r="T5379" s="11">
        <f>shipments9[[#This Row],[Amount]]/shipments9[[#This Row],[Boxes]]</f>
        <v>10.994117647058824</v>
      </c>
    </row>
    <row r="5380" spans="1:20" hidden="1" x14ac:dyDescent="0.25">
      <c r="A5380" t="s">
        <v>5572</v>
      </c>
      <c r="B5380" t="s">
        <v>74</v>
      </c>
      <c r="C5380" t="s">
        <v>159</v>
      </c>
      <c r="D5380" t="s">
        <v>26</v>
      </c>
      <c r="E5380" s="1">
        <v>45267</v>
      </c>
      <c r="F5380" s="1" t="str">
        <f>TEXT(shipments9[[#This Row],[Shipdate]],"ddd")</f>
        <v>Thu</v>
      </c>
      <c r="G5380" s="1" t="str">
        <f>IF(OR(shipments9[[#This Row],[Day Name]]="Sat",shipments9[[#This Row],[Day Name]]="Sun"),"Weekend","Weekday")</f>
        <v>Weekday</v>
      </c>
      <c r="H5380">
        <v>3854.25</v>
      </c>
      <c r="I5380">
        <v>149</v>
      </c>
      <c r="J5380" t="s">
        <v>172</v>
      </c>
      <c r="K5380" t="s">
        <v>8151</v>
      </c>
      <c r="L5380" t="s">
        <v>8152</v>
      </c>
      <c r="M5380">
        <v>12</v>
      </c>
      <c r="N5380" t="s">
        <v>8166</v>
      </c>
      <c r="O5380" s="4">
        <f>INDEX(products[Cost_per_box], MATCH(shipments9[[#This Row],[PID]], products[PID], 0))</f>
        <v>5.04</v>
      </c>
      <c r="P5380" s="4">
        <f>shipments9[[#This Row],[Boxes]]*shipments9[[#This Row],[Cost Per Box]]</f>
        <v>750.96</v>
      </c>
      <c r="Q5380" s="4">
        <f>shipments9[[#This Row],[Amount]] -shipments9[[#This Row],[total cost]]</f>
        <v>3103.29</v>
      </c>
      <c r="R5380" s="4" t="str">
        <f>IF(shipments9[[#This Row],[Gross Profit]]&lt;0,"Loss","Profit")</f>
        <v>Profit</v>
      </c>
      <c r="S5380" s="9">
        <f>shipments9[[#This Row],[Gross Profit]]/shipments9[[#This Row],[Amount]]</f>
        <v>0.80516053706946877</v>
      </c>
      <c r="T5380" s="11">
        <f>shipments9[[#This Row],[Amount]]/shipments9[[#This Row],[Boxes]]</f>
        <v>25.867449664429529</v>
      </c>
    </row>
    <row r="5381" spans="1:20" hidden="1" x14ac:dyDescent="0.25">
      <c r="A5381" t="s">
        <v>5573</v>
      </c>
      <c r="B5381" t="s">
        <v>74</v>
      </c>
      <c r="C5381" t="s">
        <v>161</v>
      </c>
      <c r="D5381" t="s">
        <v>26</v>
      </c>
      <c r="E5381" s="1">
        <v>45267</v>
      </c>
      <c r="F5381" s="1" t="str">
        <f>TEXT(shipments9[[#This Row],[Shipdate]],"ddd")</f>
        <v>Thu</v>
      </c>
      <c r="G5381" s="1" t="str">
        <f>IF(OR(shipments9[[#This Row],[Day Name]]="Sat",shipments9[[#This Row],[Day Name]]="Sun"),"Weekend","Weekday")</f>
        <v>Weekday</v>
      </c>
      <c r="H5381">
        <v>477</v>
      </c>
      <c r="I5381">
        <v>48</v>
      </c>
      <c r="J5381" t="s">
        <v>172</v>
      </c>
      <c r="K5381" t="s">
        <v>8151</v>
      </c>
      <c r="L5381" t="s">
        <v>8152</v>
      </c>
      <c r="M5381">
        <v>12</v>
      </c>
      <c r="N5381" t="s">
        <v>8166</v>
      </c>
      <c r="O5381" s="4">
        <f>INDEX(products[Cost_per_box], MATCH(shipments9[[#This Row],[PID]], products[PID], 0))</f>
        <v>2.76</v>
      </c>
      <c r="P5381" s="4">
        <f>shipments9[[#This Row],[Boxes]]*shipments9[[#This Row],[Cost Per Box]]</f>
        <v>132.47999999999999</v>
      </c>
      <c r="Q5381" s="4">
        <f>shipments9[[#This Row],[Amount]] -shipments9[[#This Row],[total cost]]</f>
        <v>344.52</v>
      </c>
      <c r="R5381" s="4" t="str">
        <f>IF(shipments9[[#This Row],[Gross Profit]]&lt;0,"Loss","Profit")</f>
        <v>Profit</v>
      </c>
      <c r="S5381" s="9">
        <f>shipments9[[#This Row],[Gross Profit]]/shipments9[[#This Row],[Amount]]</f>
        <v>0.72226415094339624</v>
      </c>
      <c r="T5381" s="11">
        <f>shipments9[[#This Row],[Amount]]/shipments9[[#This Row],[Boxes]]</f>
        <v>9.9375</v>
      </c>
    </row>
    <row r="5382" spans="1:20" hidden="1" x14ac:dyDescent="0.25">
      <c r="A5382" t="s">
        <v>5574</v>
      </c>
      <c r="B5382" t="s">
        <v>74</v>
      </c>
      <c r="C5382" t="s">
        <v>121</v>
      </c>
      <c r="D5382" t="s">
        <v>26</v>
      </c>
      <c r="E5382" s="1">
        <v>45040</v>
      </c>
      <c r="F5382" s="1" t="str">
        <f>TEXT(shipments9[[#This Row],[Shipdate]],"ddd")</f>
        <v>Mon</v>
      </c>
      <c r="G5382" s="1" t="str">
        <f>IF(OR(shipments9[[#This Row],[Day Name]]="Sat",shipments9[[#This Row],[Day Name]]="Sun"),"Weekend","Weekday")</f>
        <v>Weekday</v>
      </c>
      <c r="H5382">
        <v>8505</v>
      </c>
      <c r="I5382">
        <v>608</v>
      </c>
      <c r="J5382" t="s">
        <v>172</v>
      </c>
      <c r="K5382" t="s">
        <v>8151</v>
      </c>
      <c r="L5382" t="s">
        <v>8154</v>
      </c>
      <c r="M5382">
        <v>4</v>
      </c>
      <c r="N5382" t="s">
        <v>8158</v>
      </c>
      <c r="O5382" s="4">
        <f>INDEX(products[Cost_per_box], MATCH(shipments9[[#This Row],[PID]], products[PID], 0))</f>
        <v>5.26</v>
      </c>
      <c r="P5382" s="4">
        <f>shipments9[[#This Row],[Boxes]]*shipments9[[#This Row],[Cost Per Box]]</f>
        <v>3198.08</v>
      </c>
      <c r="Q5382" s="4">
        <f>shipments9[[#This Row],[Amount]] -shipments9[[#This Row],[total cost]]</f>
        <v>5306.92</v>
      </c>
      <c r="R5382" s="4" t="str">
        <f>IF(shipments9[[#This Row],[Gross Profit]]&lt;0,"Loss","Profit")</f>
        <v>Profit</v>
      </c>
      <c r="S5382" s="9">
        <f>shipments9[[#This Row],[Gross Profit]]/shipments9[[#This Row],[Amount]]</f>
        <v>0.6239764844209289</v>
      </c>
      <c r="T5382" s="11">
        <f>shipments9[[#This Row],[Amount]]/shipments9[[#This Row],[Boxes]]</f>
        <v>13.988486842105264</v>
      </c>
    </row>
    <row r="5383" spans="1:20" hidden="1" x14ac:dyDescent="0.25">
      <c r="A5383" t="s">
        <v>5575</v>
      </c>
      <c r="B5383" t="s">
        <v>74</v>
      </c>
      <c r="C5383" t="s">
        <v>141</v>
      </c>
      <c r="D5383" t="s">
        <v>26</v>
      </c>
      <c r="E5383" s="1">
        <v>45078</v>
      </c>
      <c r="F5383" s="1" t="str">
        <f>TEXT(shipments9[[#This Row],[Shipdate]],"ddd")</f>
        <v>Thu</v>
      </c>
      <c r="G5383" s="1" t="str">
        <f>IF(OR(shipments9[[#This Row],[Day Name]]="Sat",shipments9[[#This Row],[Day Name]]="Sun"),"Weekend","Weekday")</f>
        <v>Weekday</v>
      </c>
      <c r="H5383">
        <v>942.75</v>
      </c>
      <c r="I5383">
        <v>73</v>
      </c>
      <c r="J5383" t="s">
        <v>172</v>
      </c>
      <c r="K5383" t="s">
        <v>8151</v>
      </c>
      <c r="L5383" t="s">
        <v>8154</v>
      </c>
      <c r="M5383">
        <v>6</v>
      </c>
      <c r="N5383" t="s">
        <v>8159</v>
      </c>
      <c r="O5383" s="4">
        <f>INDEX(products[Cost_per_box], MATCH(shipments9[[#This Row],[PID]], products[PID], 0))</f>
        <v>8.2200000000000006</v>
      </c>
      <c r="P5383" s="4">
        <f>shipments9[[#This Row],[Boxes]]*shipments9[[#This Row],[Cost Per Box]]</f>
        <v>600.06000000000006</v>
      </c>
      <c r="Q5383" s="4">
        <f>shipments9[[#This Row],[Amount]] -shipments9[[#This Row],[total cost]]</f>
        <v>342.68999999999994</v>
      </c>
      <c r="R5383" s="4" t="str">
        <f>IF(shipments9[[#This Row],[Gross Profit]]&lt;0,"Loss","Profit")</f>
        <v>Profit</v>
      </c>
      <c r="S5383" s="9">
        <f>shipments9[[#This Row],[Gross Profit]]/shipments9[[#This Row],[Amount]]</f>
        <v>0.36350039777247406</v>
      </c>
      <c r="T5383" s="11">
        <f>shipments9[[#This Row],[Amount]]/shipments9[[#This Row],[Boxes]]</f>
        <v>12.914383561643836</v>
      </c>
    </row>
    <row r="5384" spans="1:20" x14ac:dyDescent="0.25">
      <c r="A5384" t="s">
        <v>5576</v>
      </c>
      <c r="B5384" t="s">
        <v>74</v>
      </c>
      <c r="C5384" t="s">
        <v>147</v>
      </c>
      <c r="D5384" t="s">
        <v>26</v>
      </c>
      <c r="E5384" s="1">
        <v>45238</v>
      </c>
      <c r="F5384" s="1" t="str">
        <f>TEXT(shipments9[[#This Row],[Shipdate]],"ddd")</f>
        <v>Wed</v>
      </c>
      <c r="G5384" s="1" t="str">
        <f>IF(OR(shipments9[[#This Row],[Day Name]]="Sat",shipments9[[#This Row],[Day Name]]="Sun"),"Weekend","Weekday")</f>
        <v>Weekday</v>
      </c>
      <c r="H5384">
        <v>432</v>
      </c>
      <c r="I5384">
        <v>44</v>
      </c>
      <c r="J5384" t="s">
        <v>172</v>
      </c>
      <c r="K5384" t="s">
        <v>8151</v>
      </c>
      <c r="L5384" t="s">
        <v>8152</v>
      </c>
      <c r="M5384">
        <v>11</v>
      </c>
      <c r="N5384" t="s">
        <v>8165</v>
      </c>
      <c r="O5384" s="4">
        <f>INDEX(products[Cost_per_box], MATCH(shipments9[[#This Row],[PID]], products[PID], 0))</f>
        <v>10.51</v>
      </c>
      <c r="P5384" s="4">
        <f>shipments9[[#This Row],[Boxes]]*shipments9[[#This Row],[Cost Per Box]]</f>
        <v>462.44</v>
      </c>
      <c r="Q5384" s="4">
        <f>shipments9[[#This Row],[Amount]] -shipments9[[#This Row],[total cost]]</f>
        <v>-30.439999999999998</v>
      </c>
      <c r="R5384" s="4" t="str">
        <f>IF(shipments9[[#This Row],[Gross Profit]]&lt;0,"Loss","Profit")</f>
        <v>Loss</v>
      </c>
      <c r="S5384" s="9">
        <f>shipments9[[#This Row],[Gross Profit]]/shipments9[[#This Row],[Amount]]</f>
        <v>-7.0462962962962963E-2</v>
      </c>
      <c r="T5384" s="11">
        <f>shipments9[[#This Row],[Amount]]/shipments9[[#This Row],[Boxes]]</f>
        <v>9.8181818181818183</v>
      </c>
    </row>
    <row r="5385" spans="1:20" hidden="1" x14ac:dyDescent="0.25">
      <c r="A5385" t="s">
        <v>5577</v>
      </c>
      <c r="B5385" t="s">
        <v>74</v>
      </c>
      <c r="C5385" t="s">
        <v>149</v>
      </c>
      <c r="D5385" t="s">
        <v>26</v>
      </c>
      <c r="E5385" s="1">
        <v>45285</v>
      </c>
      <c r="F5385" s="1" t="str">
        <f>TEXT(shipments9[[#This Row],[Shipdate]],"ddd")</f>
        <v>Mon</v>
      </c>
      <c r="G5385" s="1" t="str">
        <f>IF(OR(shipments9[[#This Row],[Day Name]]="Sat",shipments9[[#This Row],[Day Name]]="Sun"),"Weekend","Weekday")</f>
        <v>Weekday</v>
      </c>
      <c r="H5385">
        <v>7359.75</v>
      </c>
      <c r="I5385">
        <v>491</v>
      </c>
      <c r="J5385" t="s">
        <v>172</v>
      </c>
      <c r="K5385" t="s">
        <v>8151</v>
      </c>
      <c r="L5385" t="s">
        <v>8152</v>
      </c>
      <c r="M5385">
        <v>12</v>
      </c>
      <c r="N5385" t="s">
        <v>8166</v>
      </c>
      <c r="O5385" s="4">
        <f>INDEX(products[Cost_per_box], MATCH(shipments9[[#This Row],[PID]], products[PID], 0))</f>
        <v>6.43</v>
      </c>
      <c r="P5385" s="4">
        <f>shipments9[[#This Row],[Boxes]]*shipments9[[#This Row],[Cost Per Box]]</f>
        <v>3157.1299999999997</v>
      </c>
      <c r="Q5385" s="4">
        <f>shipments9[[#This Row],[Amount]] -shipments9[[#This Row],[total cost]]</f>
        <v>4202.6200000000008</v>
      </c>
      <c r="R5385" s="4" t="str">
        <f>IF(shipments9[[#This Row],[Gross Profit]]&lt;0,"Loss","Profit")</f>
        <v>Profit</v>
      </c>
      <c r="S5385" s="9">
        <f>shipments9[[#This Row],[Gross Profit]]/shipments9[[#This Row],[Amount]]</f>
        <v>0.57102754849009829</v>
      </c>
      <c r="T5385" s="11">
        <f>shipments9[[#This Row],[Amount]]/shipments9[[#This Row],[Boxes]]</f>
        <v>14.989307535641547</v>
      </c>
    </row>
    <row r="5386" spans="1:20" hidden="1" x14ac:dyDescent="0.25">
      <c r="A5386" t="s">
        <v>5578</v>
      </c>
      <c r="B5386" t="s">
        <v>74</v>
      </c>
      <c r="C5386" t="s">
        <v>153</v>
      </c>
      <c r="D5386" t="s">
        <v>26</v>
      </c>
      <c r="E5386" s="1">
        <v>45030</v>
      </c>
      <c r="F5386" s="1" t="str">
        <f>TEXT(shipments9[[#This Row],[Shipdate]],"ddd")</f>
        <v>Fri</v>
      </c>
      <c r="G5386" s="1" t="str">
        <f>IF(OR(shipments9[[#This Row],[Day Name]]="Sat",shipments9[[#This Row],[Day Name]]="Sun"),"Weekend","Weekday")</f>
        <v>Weekday</v>
      </c>
      <c r="H5386">
        <v>9697.5</v>
      </c>
      <c r="I5386">
        <v>539</v>
      </c>
      <c r="J5386" t="s">
        <v>172</v>
      </c>
      <c r="K5386" t="s">
        <v>8151</v>
      </c>
      <c r="L5386" t="s">
        <v>8154</v>
      </c>
      <c r="M5386">
        <v>4</v>
      </c>
      <c r="N5386" t="s">
        <v>8158</v>
      </c>
      <c r="O5386" s="4">
        <f>INDEX(products[Cost_per_box], MATCH(shipments9[[#This Row],[PID]], products[PID], 0))</f>
        <v>9.57</v>
      </c>
      <c r="P5386" s="4">
        <f>shipments9[[#This Row],[Boxes]]*shipments9[[#This Row],[Cost Per Box]]</f>
        <v>5158.2300000000005</v>
      </c>
      <c r="Q5386" s="4">
        <f>shipments9[[#This Row],[Amount]] -shipments9[[#This Row],[total cost]]</f>
        <v>4539.2699999999995</v>
      </c>
      <c r="R5386" s="4" t="str">
        <f>IF(shipments9[[#This Row],[Gross Profit]]&lt;0,"Loss","Profit")</f>
        <v>Profit</v>
      </c>
      <c r="S5386" s="9">
        <f>shipments9[[#This Row],[Gross Profit]]/shipments9[[#This Row],[Amount]]</f>
        <v>0.46808662026295433</v>
      </c>
      <c r="T5386" s="11">
        <f>shipments9[[#This Row],[Amount]]/shipments9[[#This Row],[Boxes]]</f>
        <v>17.991651205936922</v>
      </c>
    </row>
    <row r="5387" spans="1:20" hidden="1" x14ac:dyDescent="0.25">
      <c r="A5387" t="s">
        <v>5579</v>
      </c>
      <c r="B5387" t="s">
        <v>74</v>
      </c>
      <c r="C5387" t="s">
        <v>137</v>
      </c>
      <c r="D5387" t="s">
        <v>26</v>
      </c>
      <c r="E5387" s="1">
        <v>45302</v>
      </c>
      <c r="F5387" s="1" t="str">
        <f>TEXT(shipments9[[#This Row],[Shipdate]],"ddd")</f>
        <v>Thu</v>
      </c>
      <c r="G5387" s="1" t="str">
        <f>IF(OR(shipments9[[#This Row],[Day Name]]="Sat",shipments9[[#This Row],[Day Name]]="Sun"),"Weekend","Weekday")</f>
        <v>Weekday</v>
      </c>
      <c r="H5387">
        <v>6594.75</v>
      </c>
      <c r="I5387">
        <v>348</v>
      </c>
      <c r="J5387" t="s">
        <v>172</v>
      </c>
      <c r="K5387" t="s">
        <v>8155</v>
      </c>
      <c r="L5387" t="s">
        <v>8156</v>
      </c>
      <c r="M5387">
        <v>1</v>
      </c>
      <c r="N5387" t="s">
        <v>8163</v>
      </c>
      <c r="O5387" s="4">
        <f>INDEX(products[Cost_per_box], MATCH(shipments9[[#This Row],[PID]], products[PID], 0))</f>
        <v>7.73</v>
      </c>
      <c r="P5387" s="4">
        <f>shipments9[[#This Row],[Boxes]]*shipments9[[#This Row],[Cost Per Box]]</f>
        <v>2690.04</v>
      </c>
      <c r="Q5387" s="4">
        <f>shipments9[[#This Row],[Amount]] -shipments9[[#This Row],[total cost]]</f>
        <v>3904.71</v>
      </c>
      <c r="R5387" s="4" t="str">
        <f>IF(shipments9[[#This Row],[Gross Profit]]&lt;0,"Loss","Profit")</f>
        <v>Profit</v>
      </c>
      <c r="S5387" s="9">
        <f>shipments9[[#This Row],[Gross Profit]]/shipments9[[#This Row],[Amount]]</f>
        <v>0.59209371090640284</v>
      </c>
      <c r="T5387" s="11">
        <f>shipments9[[#This Row],[Amount]]/shipments9[[#This Row],[Boxes]]</f>
        <v>18.950431034482758</v>
      </c>
    </row>
    <row r="5388" spans="1:20" hidden="1" x14ac:dyDescent="0.25">
      <c r="A5388" t="s">
        <v>5580</v>
      </c>
      <c r="B5388" t="s">
        <v>74</v>
      </c>
      <c r="C5388" t="s">
        <v>145</v>
      </c>
      <c r="D5388" t="s">
        <v>26</v>
      </c>
      <c r="E5388" s="1">
        <v>45057</v>
      </c>
      <c r="F5388" s="1" t="str">
        <f>TEXT(shipments9[[#This Row],[Shipdate]],"ddd")</f>
        <v>Thu</v>
      </c>
      <c r="G5388" s="1" t="str">
        <f>IF(OR(shipments9[[#This Row],[Day Name]]="Sat",shipments9[[#This Row],[Day Name]]="Sun"),"Weekend","Weekday")</f>
        <v>Weekday</v>
      </c>
      <c r="H5388">
        <v>2022.75</v>
      </c>
      <c r="I5388">
        <v>119</v>
      </c>
      <c r="J5388" t="s">
        <v>172</v>
      </c>
      <c r="K5388" t="s">
        <v>8151</v>
      </c>
      <c r="L5388" t="s">
        <v>8154</v>
      </c>
      <c r="M5388">
        <v>5</v>
      </c>
      <c r="N5388" t="s">
        <v>201</v>
      </c>
      <c r="O5388" s="4">
        <f>INDEX(products[Cost_per_box], MATCH(shipments9[[#This Row],[PID]], products[PID], 0))</f>
        <v>4.74</v>
      </c>
      <c r="P5388" s="4">
        <f>shipments9[[#This Row],[Boxes]]*shipments9[[#This Row],[Cost Per Box]]</f>
        <v>564.06000000000006</v>
      </c>
      <c r="Q5388" s="4">
        <f>shipments9[[#This Row],[Amount]] -shipments9[[#This Row],[total cost]]</f>
        <v>1458.69</v>
      </c>
      <c r="R5388" s="4" t="str">
        <f>IF(shipments9[[#This Row],[Gross Profit]]&lt;0,"Loss","Profit")</f>
        <v>Profit</v>
      </c>
      <c r="S5388" s="9">
        <f>shipments9[[#This Row],[Gross Profit]]/shipments9[[#This Row],[Amount]]</f>
        <v>0.72114200964034114</v>
      </c>
      <c r="T5388" s="11">
        <f>shipments9[[#This Row],[Amount]]/shipments9[[#This Row],[Boxes]]</f>
        <v>16.997899159663866</v>
      </c>
    </row>
    <row r="5389" spans="1:20" hidden="1" x14ac:dyDescent="0.25">
      <c r="A5389" t="s">
        <v>5581</v>
      </c>
      <c r="B5389" t="s">
        <v>74</v>
      </c>
      <c r="C5389" t="s">
        <v>145</v>
      </c>
      <c r="D5389" t="s">
        <v>26</v>
      </c>
      <c r="E5389" s="1">
        <v>45233</v>
      </c>
      <c r="F5389" s="1" t="str">
        <f>TEXT(shipments9[[#This Row],[Shipdate]],"ddd")</f>
        <v>Fri</v>
      </c>
      <c r="G5389" s="1" t="str">
        <f>IF(OR(shipments9[[#This Row],[Day Name]]="Sat",shipments9[[#This Row],[Day Name]]="Sun"),"Weekend","Weekday")</f>
        <v>Weekday</v>
      </c>
      <c r="H5389">
        <v>3865.5</v>
      </c>
      <c r="I5389">
        <v>298</v>
      </c>
      <c r="J5389" t="s">
        <v>172</v>
      </c>
      <c r="K5389" t="s">
        <v>8151</v>
      </c>
      <c r="L5389" t="s">
        <v>8152</v>
      </c>
      <c r="M5389">
        <v>11</v>
      </c>
      <c r="N5389" t="s">
        <v>8165</v>
      </c>
      <c r="O5389" s="4">
        <f>INDEX(products[Cost_per_box], MATCH(shipments9[[#This Row],[PID]], products[PID], 0))</f>
        <v>4.74</v>
      </c>
      <c r="P5389" s="4">
        <f>shipments9[[#This Row],[Boxes]]*shipments9[[#This Row],[Cost Per Box]]</f>
        <v>1412.52</v>
      </c>
      <c r="Q5389" s="4">
        <f>shipments9[[#This Row],[Amount]] -shipments9[[#This Row],[total cost]]</f>
        <v>2452.98</v>
      </c>
      <c r="R5389" s="4" t="str">
        <f>IF(shipments9[[#This Row],[Gross Profit]]&lt;0,"Loss","Profit")</f>
        <v>Profit</v>
      </c>
      <c r="S5389" s="9">
        <f>shipments9[[#This Row],[Gross Profit]]/shipments9[[#This Row],[Amount]]</f>
        <v>0.6345828482731859</v>
      </c>
      <c r="T5389" s="11">
        <f>shipments9[[#This Row],[Amount]]/shipments9[[#This Row],[Boxes]]</f>
        <v>12.971476510067115</v>
      </c>
    </row>
    <row r="5390" spans="1:20" hidden="1" x14ac:dyDescent="0.25">
      <c r="A5390" t="s">
        <v>5582</v>
      </c>
      <c r="B5390" t="s">
        <v>74</v>
      </c>
      <c r="C5390" t="s">
        <v>149</v>
      </c>
      <c r="D5390" t="s">
        <v>26</v>
      </c>
      <c r="E5390" s="1">
        <v>44929</v>
      </c>
      <c r="F5390" s="1" t="str">
        <f>TEXT(shipments9[[#This Row],[Shipdate]],"ddd")</f>
        <v>Tue</v>
      </c>
      <c r="G5390" s="1" t="str">
        <f>IF(OR(shipments9[[#This Row],[Day Name]]="Sat",shipments9[[#This Row],[Day Name]]="Sun"),"Weekend","Weekday")</f>
        <v>Weekday</v>
      </c>
      <c r="H5390">
        <v>7715.25</v>
      </c>
      <c r="I5390">
        <v>483</v>
      </c>
      <c r="J5390" t="s">
        <v>172</v>
      </c>
      <c r="K5390" t="s">
        <v>8151</v>
      </c>
      <c r="L5390" t="s">
        <v>8156</v>
      </c>
      <c r="M5390">
        <v>1</v>
      </c>
      <c r="N5390" t="s">
        <v>8163</v>
      </c>
      <c r="O5390" s="4">
        <f>INDEX(products[Cost_per_box], MATCH(shipments9[[#This Row],[PID]], products[PID], 0))</f>
        <v>6.43</v>
      </c>
      <c r="P5390" s="4">
        <f>shipments9[[#This Row],[Boxes]]*shipments9[[#This Row],[Cost Per Box]]</f>
        <v>3105.69</v>
      </c>
      <c r="Q5390" s="4">
        <f>shipments9[[#This Row],[Amount]] -shipments9[[#This Row],[total cost]]</f>
        <v>4609.5599999999995</v>
      </c>
      <c r="R5390" s="4" t="str">
        <f>IF(shipments9[[#This Row],[Gross Profit]]&lt;0,"Loss","Profit")</f>
        <v>Profit</v>
      </c>
      <c r="S5390" s="9">
        <f>shipments9[[#This Row],[Gross Profit]]/shipments9[[#This Row],[Amount]]</f>
        <v>0.59746087294643724</v>
      </c>
      <c r="T5390" s="11">
        <f>shipments9[[#This Row],[Amount]]/shipments9[[#This Row],[Boxes]]</f>
        <v>15.97360248447205</v>
      </c>
    </row>
    <row r="5391" spans="1:20" hidden="1" x14ac:dyDescent="0.25">
      <c r="A5391" t="s">
        <v>5583</v>
      </c>
      <c r="B5391" t="s">
        <v>74</v>
      </c>
      <c r="C5391" t="s">
        <v>155</v>
      </c>
      <c r="D5391" t="s">
        <v>26</v>
      </c>
      <c r="E5391" s="1">
        <v>45034</v>
      </c>
      <c r="F5391" s="1" t="str">
        <f>TEXT(shipments9[[#This Row],[Shipdate]],"ddd")</f>
        <v>Tue</v>
      </c>
      <c r="G5391" s="1" t="str">
        <f>IF(OR(shipments9[[#This Row],[Day Name]]="Sat",shipments9[[#This Row],[Day Name]]="Sun"),"Weekend","Weekday")</f>
        <v>Weekday</v>
      </c>
      <c r="H5391">
        <v>1514.25</v>
      </c>
      <c r="I5391">
        <v>169</v>
      </c>
      <c r="J5391" t="s">
        <v>172</v>
      </c>
      <c r="K5391" t="s">
        <v>8151</v>
      </c>
      <c r="L5391" t="s">
        <v>8154</v>
      </c>
      <c r="M5391">
        <v>4</v>
      </c>
      <c r="N5391" t="s">
        <v>8158</v>
      </c>
      <c r="O5391" s="4">
        <f>INDEX(products[Cost_per_box], MATCH(shipments9[[#This Row],[PID]], products[PID], 0))</f>
        <v>8.43</v>
      </c>
      <c r="P5391" s="4">
        <f>shipments9[[#This Row],[Boxes]]*shipments9[[#This Row],[Cost Per Box]]</f>
        <v>1424.6699999999998</v>
      </c>
      <c r="Q5391" s="4">
        <f>shipments9[[#This Row],[Amount]] -shipments9[[#This Row],[total cost]]</f>
        <v>89.580000000000155</v>
      </c>
      <c r="R5391" s="4" t="str">
        <f>IF(shipments9[[#This Row],[Gross Profit]]&lt;0,"Loss","Profit")</f>
        <v>Profit</v>
      </c>
      <c r="S5391" s="9">
        <f>shipments9[[#This Row],[Gross Profit]]/shipments9[[#This Row],[Amount]]</f>
        <v>5.9157999009410704E-2</v>
      </c>
      <c r="T5391" s="11">
        <f>shipments9[[#This Row],[Amount]]/shipments9[[#This Row],[Boxes]]</f>
        <v>8.9600591715976332</v>
      </c>
    </row>
    <row r="5392" spans="1:20" hidden="1" x14ac:dyDescent="0.25">
      <c r="A5392" t="s">
        <v>5584</v>
      </c>
      <c r="B5392" t="s">
        <v>74</v>
      </c>
      <c r="C5392" t="s">
        <v>163</v>
      </c>
      <c r="D5392" t="s">
        <v>26</v>
      </c>
      <c r="E5392" s="1">
        <v>44960</v>
      </c>
      <c r="F5392" s="1" t="str">
        <f>TEXT(shipments9[[#This Row],[Shipdate]],"ddd")</f>
        <v>Fri</v>
      </c>
      <c r="G5392" s="1" t="str">
        <f>IF(OR(shipments9[[#This Row],[Day Name]]="Sat",shipments9[[#This Row],[Day Name]]="Sun"),"Weekend","Weekday")</f>
        <v>Weekday</v>
      </c>
      <c r="H5392">
        <v>1293.75</v>
      </c>
      <c r="I5392">
        <v>144</v>
      </c>
      <c r="J5392" t="s">
        <v>172</v>
      </c>
      <c r="K5392" t="s">
        <v>8151</v>
      </c>
      <c r="L5392" t="s">
        <v>8156</v>
      </c>
      <c r="M5392">
        <v>2</v>
      </c>
      <c r="N5392" t="s">
        <v>8157</v>
      </c>
      <c r="O5392" s="4">
        <f>INDEX(products[Cost_per_box], MATCH(shipments9[[#This Row],[PID]], products[PID], 0))</f>
        <v>3.32</v>
      </c>
      <c r="P5392" s="4">
        <f>shipments9[[#This Row],[Boxes]]*shipments9[[#This Row],[Cost Per Box]]</f>
        <v>478.08</v>
      </c>
      <c r="Q5392" s="4">
        <f>shipments9[[#This Row],[Amount]] -shipments9[[#This Row],[total cost]]</f>
        <v>815.67000000000007</v>
      </c>
      <c r="R5392" s="4" t="str">
        <f>IF(shipments9[[#This Row],[Gross Profit]]&lt;0,"Loss","Profit")</f>
        <v>Profit</v>
      </c>
      <c r="S5392" s="9">
        <f>shipments9[[#This Row],[Gross Profit]]/shipments9[[#This Row],[Amount]]</f>
        <v>0.63046956521739139</v>
      </c>
      <c r="T5392" s="11">
        <f>shipments9[[#This Row],[Amount]]/shipments9[[#This Row],[Boxes]]</f>
        <v>8.984375</v>
      </c>
    </row>
    <row r="5393" spans="1:20" hidden="1" x14ac:dyDescent="0.25">
      <c r="A5393" t="s">
        <v>5585</v>
      </c>
      <c r="B5393" t="s">
        <v>74</v>
      </c>
      <c r="C5393" t="s">
        <v>165</v>
      </c>
      <c r="D5393" t="s">
        <v>26</v>
      </c>
      <c r="E5393" s="1">
        <v>45432</v>
      </c>
      <c r="F5393" s="1" t="str">
        <f>TEXT(shipments9[[#This Row],[Shipdate]],"ddd")</f>
        <v>Mon</v>
      </c>
      <c r="G5393" s="1" t="str">
        <f>IF(OR(shipments9[[#This Row],[Day Name]]="Sat",shipments9[[#This Row],[Day Name]]="Sun"),"Weekend","Weekday")</f>
        <v>Weekday</v>
      </c>
      <c r="H5393">
        <v>49.5</v>
      </c>
      <c r="I5393">
        <v>3</v>
      </c>
      <c r="J5393" t="s">
        <v>172</v>
      </c>
      <c r="K5393" t="s">
        <v>8155</v>
      </c>
      <c r="L5393" t="s">
        <v>8154</v>
      </c>
      <c r="M5393">
        <v>5</v>
      </c>
      <c r="N5393" t="s">
        <v>201</v>
      </c>
      <c r="O5393" s="4">
        <f>INDEX(products[Cost_per_box], MATCH(shipments9[[#This Row],[PID]], products[PID], 0))</f>
        <v>2.65</v>
      </c>
      <c r="P5393" s="4">
        <f>shipments9[[#This Row],[Boxes]]*shipments9[[#This Row],[Cost Per Box]]</f>
        <v>7.9499999999999993</v>
      </c>
      <c r="Q5393" s="4">
        <f>shipments9[[#This Row],[Amount]] -shipments9[[#This Row],[total cost]]</f>
        <v>41.55</v>
      </c>
      <c r="R5393" s="4" t="str">
        <f>IF(shipments9[[#This Row],[Gross Profit]]&lt;0,"Loss","Profit")</f>
        <v>Profit</v>
      </c>
      <c r="S5393" s="9">
        <f>shipments9[[#This Row],[Gross Profit]]/shipments9[[#This Row],[Amount]]</f>
        <v>0.83939393939393936</v>
      </c>
      <c r="T5393" s="11">
        <f>shipments9[[#This Row],[Amount]]/shipments9[[#This Row],[Boxes]]</f>
        <v>16.5</v>
      </c>
    </row>
    <row r="5394" spans="1:20" hidden="1" x14ac:dyDescent="0.25">
      <c r="A5394" t="s">
        <v>5586</v>
      </c>
      <c r="B5394" t="s">
        <v>74</v>
      </c>
      <c r="C5394" t="s">
        <v>165</v>
      </c>
      <c r="D5394" t="s">
        <v>26</v>
      </c>
      <c r="E5394" s="1">
        <v>45279</v>
      </c>
      <c r="F5394" s="1" t="str">
        <f>TEXT(shipments9[[#This Row],[Shipdate]],"ddd")</f>
        <v>Tue</v>
      </c>
      <c r="G5394" s="1" t="str">
        <f>IF(OR(shipments9[[#This Row],[Day Name]]="Sat",shipments9[[#This Row],[Day Name]]="Sun"),"Weekend","Weekday")</f>
        <v>Weekday</v>
      </c>
      <c r="H5394">
        <v>1606.5</v>
      </c>
      <c r="I5394">
        <v>77</v>
      </c>
      <c r="J5394" t="s">
        <v>172</v>
      </c>
      <c r="K5394" t="s">
        <v>8151</v>
      </c>
      <c r="L5394" t="s">
        <v>8152</v>
      </c>
      <c r="M5394">
        <v>12</v>
      </c>
      <c r="N5394" t="s">
        <v>8166</v>
      </c>
      <c r="O5394" s="4">
        <f>INDEX(products[Cost_per_box], MATCH(shipments9[[#This Row],[PID]], products[PID], 0))</f>
        <v>2.65</v>
      </c>
      <c r="P5394" s="4">
        <f>shipments9[[#This Row],[Boxes]]*shipments9[[#This Row],[Cost Per Box]]</f>
        <v>204.04999999999998</v>
      </c>
      <c r="Q5394" s="4">
        <f>shipments9[[#This Row],[Amount]] -shipments9[[#This Row],[total cost]]</f>
        <v>1402.45</v>
      </c>
      <c r="R5394" s="4" t="str">
        <f>IF(shipments9[[#This Row],[Gross Profit]]&lt;0,"Loss","Profit")</f>
        <v>Profit</v>
      </c>
      <c r="S5394" s="9">
        <f>shipments9[[#This Row],[Gross Profit]]/shipments9[[#This Row],[Amount]]</f>
        <v>0.87298474945533777</v>
      </c>
      <c r="T5394" s="11">
        <f>shipments9[[#This Row],[Amount]]/shipments9[[#This Row],[Boxes]]</f>
        <v>20.863636363636363</v>
      </c>
    </row>
    <row r="5395" spans="1:20" hidden="1" x14ac:dyDescent="0.25">
      <c r="A5395" t="s">
        <v>5587</v>
      </c>
      <c r="B5395" t="s">
        <v>74</v>
      </c>
      <c r="C5395" t="s">
        <v>165</v>
      </c>
      <c r="D5395" t="s">
        <v>26</v>
      </c>
      <c r="E5395" s="1">
        <v>45454</v>
      </c>
      <c r="F5395" s="1" t="str">
        <f>TEXT(shipments9[[#This Row],[Shipdate]],"ddd")</f>
        <v>Tue</v>
      </c>
      <c r="G5395" s="1" t="str">
        <f>IF(OR(shipments9[[#This Row],[Day Name]]="Sat",shipments9[[#This Row],[Day Name]]="Sun"),"Weekend","Weekday")</f>
        <v>Weekday</v>
      </c>
      <c r="H5395">
        <v>5580</v>
      </c>
      <c r="I5395">
        <v>310</v>
      </c>
      <c r="J5395" t="s">
        <v>172</v>
      </c>
      <c r="K5395" t="s">
        <v>8155</v>
      </c>
      <c r="L5395" t="s">
        <v>8154</v>
      </c>
      <c r="M5395">
        <v>6</v>
      </c>
      <c r="N5395" t="s">
        <v>8159</v>
      </c>
      <c r="O5395" s="4">
        <f>INDEX(products[Cost_per_box], MATCH(shipments9[[#This Row],[PID]], products[PID], 0))</f>
        <v>2.65</v>
      </c>
      <c r="P5395" s="4">
        <f>shipments9[[#This Row],[Boxes]]*shipments9[[#This Row],[Cost Per Box]]</f>
        <v>821.5</v>
      </c>
      <c r="Q5395" s="4">
        <f>shipments9[[#This Row],[Amount]] -shipments9[[#This Row],[total cost]]</f>
        <v>4758.5</v>
      </c>
      <c r="R5395" s="4" t="str">
        <f>IF(shipments9[[#This Row],[Gross Profit]]&lt;0,"Loss","Profit")</f>
        <v>Profit</v>
      </c>
      <c r="S5395" s="9">
        <f>shipments9[[#This Row],[Gross Profit]]/shipments9[[#This Row],[Amount]]</f>
        <v>0.85277777777777775</v>
      </c>
      <c r="T5395" s="11">
        <f>shipments9[[#This Row],[Amount]]/shipments9[[#This Row],[Boxes]]</f>
        <v>18</v>
      </c>
    </row>
    <row r="5396" spans="1:20" hidden="1" x14ac:dyDescent="0.25">
      <c r="A5396" t="s">
        <v>5588</v>
      </c>
      <c r="B5396" t="s">
        <v>74</v>
      </c>
      <c r="C5396" t="s">
        <v>121</v>
      </c>
      <c r="D5396" t="s">
        <v>26</v>
      </c>
      <c r="E5396" s="1">
        <v>45253</v>
      </c>
      <c r="F5396" s="1" t="str">
        <f>TEXT(shipments9[[#This Row],[Shipdate]],"ddd")</f>
        <v>Thu</v>
      </c>
      <c r="G5396" s="1" t="str">
        <f>IF(OR(shipments9[[#This Row],[Day Name]]="Sat",shipments9[[#This Row],[Day Name]]="Sun"),"Weekend","Weekday")</f>
        <v>Weekday</v>
      </c>
      <c r="H5396">
        <v>3710.25</v>
      </c>
      <c r="I5396">
        <v>248</v>
      </c>
      <c r="J5396" t="s">
        <v>172</v>
      </c>
      <c r="K5396" t="s">
        <v>8151</v>
      </c>
      <c r="L5396" t="s">
        <v>8152</v>
      </c>
      <c r="M5396">
        <v>11</v>
      </c>
      <c r="N5396" t="s">
        <v>8165</v>
      </c>
      <c r="O5396" s="4">
        <f>INDEX(products[Cost_per_box], MATCH(shipments9[[#This Row],[PID]], products[PID], 0))</f>
        <v>5.26</v>
      </c>
      <c r="P5396" s="4">
        <f>shipments9[[#This Row],[Boxes]]*shipments9[[#This Row],[Cost Per Box]]</f>
        <v>1304.48</v>
      </c>
      <c r="Q5396" s="4">
        <f>shipments9[[#This Row],[Amount]] -shipments9[[#This Row],[total cost]]</f>
        <v>2405.77</v>
      </c>
      <c r="R5396" s="4" t="str">
        <f>IF(shipments9[[#This Row],[Gross Profit]]&lt;0,"Loss","Profit")</f>
        <v>Profit</v>
      </c>
      <c r="S5396" s="9">
        <f>shipments9[[#This Row],[Gross Profit]]/shipments9[[#This Row],[Amount]]</f>
        <v>0.64841183208678665</v>
      </c>
      <c r="T5396" s="11">
        <f>shipments9[[#This Row],[Amount]]/shipments9[[#This Row],[Boxes]]</f>
        <v>14.960685483870968</v>
      </c>
    </row>
    <row r="5397" spans="1:20" hidden="1" x14ac:dyDescent="0.25">
      <c r="A5397" t="s">
        <v>5589</v>
      </c>
      <c r="B5397" t="s">
        <v>74</v>
      </c>
      <c r="C5397" t="s">
        <v>130</v>
      </c>
      <c r="D5397" t="s">
        <v>26</v>
      </c>
      <c r="E5397" s="1">
        <v>45306</v>
      </c>
      <c r="F5397" s="1" t="str">
        <f>TEXT(shipments9[[#This Row],[Shipdate]],"ddd")</f>
        <v>Mon</v>
      </c>
      <c r="G5397" s="1" t="str">
        <f>IF(OR(shipments9[[#This Row],[Day Name]]="Sat",shipments9[[#This Row],[Day Name]]="Sun"),"Weekend","Weekday")</f>
        <v>Weekday</v>
      </c>
      <c r="H5397">
        <v>189</v>
      </c>
      <c r="I5397">
        <v>24</v>
      </c>
      <c r="J5397" t="s">
        <v>172</v>
      </c>
      <c r="K5397" t="s">
        <v>8155</v>
      </c>
      <c r="L5397" t="s">
        <v>8156</v>
      </c>
      <c r="M5397">
        <v>1</v>
      </c>
      <c r="N5397" t="s">
        <v>8163</v>
      </c>
      <c r="O5397" s="4">
        <f>INDEX(products[Cost_per_box], MATCH(shipments9[[#This Row],[PID]], products[PID], 0))</f>
        <v>5.72</v>
      </c>
      <c r="P5397" s="4">
        <f>shipments9[[#This Row],[Boxes]]*shipments9[[#This Row],[Cost Per Box]]</f>
        <v>137.28</v>
      </c>
      <c r="Q5397" s="4">
        <f>shipments9[[#This Row],[Amount]] -shipments9[[#This Row],[total cost]]</f>
        <v>51.72</v>
      </c>
      <c r="R5397" s="4" t="str">
        <f>IF(shipments9[[#This Row],[Gross Profit]]&lt;0,"Loss","Profit")</f>
        <v>Profit</v>
      </c>
      <c r="S5397" s="9">
        <f>shipments9[[#This Row],[Gross Profit]]/shipments9[[#This Row],[Amount]]</f>
        <v>0.27365079365079364</v>
      </c>
      <c r="T5397" s="11">
        <f>shipments9[[#This Row],[Amount]]/shipments9[[#This Row],[Boxes]]</f>
        <v>7.875</v>
      </c>
    </row>
    <row r="5398" spans="1:20" hidden="1" x14ac:dyDescent="0.25">
      <c r="A5398" t="s">
        <v>5590</v>
      </c>
      <c r="B5398" t="s">
        <v>74</v>
      </c>
      <c r="C5398" t="s">
        <v>137</v>
      </c>
      <c r="D5398" t="s">
        <v>26</v>
      </c>
      <c r="E5398" s="1">
        <v>44964</v>
      </c>
      <c r="F5398" s="1" t="str">
        <f>TEXT(shipments9[[#This Row],[Shipdate]],"ddd")</f>
        <v>Tue</v>
      </c>
      <c r="G5398" s="1" t="str">
        <f>IF(OR(shipments9[[#This Row],[Day Name]]="Sat",shipments9[[#This Row],[Day Name]]="Sun"),"Weekend","Weekday")</f>
        <v>Weekday</v>
      </c>
      <c r="H5398">
        <v>216</v>
      </c>
      <c r="I5398">
        <v>11</v>
      </c>
      <c r="J5398" t="s">
        <v>172</v>
      </c>
      <c r="K5398" t="s">
        <v>8151</v>
      </c>
      <c r="L5398" t="s">
        <v>8156</v>
      </c>
      <c r="M5398">
        <v>2</v>
      </c>
      <c r="N5398" t="s">
        <v>8157</v>
      </c>
      <c r="O5398" s="4">
        <f>INDEX(products[Cost_per_box], MATCH(shipments9[[#This Row],[PID]], products[PID], 0))</f>
        <v>7.73</v>
      </c>
      <c r="P5398" s="4">
        <f>shipments9[[#This Row],[Boxes]]*shipments9[[#This Row],[Cost Per Box]]</f>
        <v>85.03</v>
      </c>
      <c r="Q5398" s="4">
        <f>shipments9[[#This Row],[Amount]] -shipments9[[#This Row],[total cost]]</f>
        <v>130.97</v>
      </c>
      <c r="R5398" s="4" t="str">
        <f>IF(shipments9[[#This Row],[Gross Profit]]&lt;0,"Loss","Profit")</f>
        <v>Profit</v>
      </c>
      <c r="S5398" s="9">
        <f>shipments9[[#This Row],[Gross Profit]]/shipments9[[#This Row],[Amount]]</f>
        <v>0.6063425925925926</v>
      </c>
      <c r="T5398" s="11">
        <f>shipments9[[#This Row],[Amount]]/shipments9[[#This Row],[Boxes]]</f>
        <v>19.636363636363637</v>
      </c>
    </row>
    <row r="5399" spans="1:20" hidden="1" x14ac:dyDescent="0.25">
      <c r="A5399" t="s">
        <v>5591</v>
      </c>
      <c r="B5399" t="s">
        <v>74</v>
      </c>
      <c r="C5399" t="s">
        <v>141</v>
      </c>
      <c r="D5399" t="s">
        <v>26</v>
      </c>
      <c r="E5399" s="1">
        <v>45278</v>
      </c>
      <c r="F5399" s="1" t="str">
        <f>TEXT(shipments9[[#This Row],[Shipdate]],"ddd")</f>
        <v>Mon</v>
      </c>
      <c r="G5399" s="1" t="str">
        <f>IF(OR(shipments9[[#This Row],[Day Name]]="Sat",shipments9[[#This Row],[Day Name]]="Sun"),"Weekend","Weekday")</f>
        <v>Weekday</v>
      </c>
      <c r="H5399">
        <v>5602.5</v>
      </c>
      <c r="I5399">
        <v>467</v>
      </c>
      <c r="J5399" t="s">
        <v>172</v>
      </c>
      <c r="K5399" t="s">
        <v>8151</v>
      </c>
      <c r="L5399" t="s">
        <v>8152</v>
      </c>
      <c r="M5399">
        <v>12</v>
      </c>
      <c r="N5399" t="s">
        <v>8166</v>
      </c>
      <c r="O5399" s="4">
        <f>INDEX(products[Cost_per_box], MATCH(shipments9[[#This Row],[PID]], products[PID], 0))</f>
        <v>8.2200000000000006</v>
      </c>
      <c r="P5399" s="4">
        <f>shipments9[[#This Row],[Boxes]]*shipments9[[#This Row],[Cost Per Box]]</f>
        <v>3838.7400000000002</v>
      </c>
      <c r="Q5399" s="4">
        <f>shipments9[[#This Row],[Amount]] -shipments9[[#This Row],[total cost]]</f>
        <v>1763.7599999999998</v>
      </c>
      <c r="R5399" s="4" t="str">
        <f>IF(shipments9[[#This Row],[Gross Profit]]&lt;0,"Loss","Profit")</f>
        <v>Profit</v>
      </c>
      <c r="S5399" s="9">
        <f>shipments9[[#This Row],[Gross Profit]]/shipments9[[#This Row],[Amount]]</f>
        <v>0.31481659973226234</v>
      </c>
      <c r="T5399" s="11">
        <f>shipments9[[#This Row],[Amount]]/shipments9[[#This Row],[Boxes]]</f>
        <v>11.996788008565311</v>
      </c>
    </row>
    <row r="5400" spans="1:20" hidden="1" x14ac:dyDescent="0.25">
      <c r="A5400" t="s">
        <v>5592</v>
      </c>
      <c r="B5400" t="s">
        <v>74</v>
      </c>
      <c r="C5400" t="s">
        <v>153</v>
      </c>
      <c r="D5400" t="s">
        <v>26</v>
      </c>
      <c r="E5400" s="1">
        <v>44952</v>
      </c>
      <c r="F5400" s="1" t="str">
        <f>TEXT(shipments9[[#This Row],[Shipdate]],"ddd")</f>
        <v>Thu</v>
      </c>
      <c r="G5400" s="1" t="str">
        <f>IF(OR(shipments9[[#This Row],[Day Name]]="Sat",shipments9[[#This Row],[Day Name]]="Sun"),"Weekend","Weekday")</f>
        <v>Weekday</v>
      </c>
      <c r="H5400">
        <v>12881.25</v>
      </c>
      <c r="I5400">
        <v>859</v>
      </c>
      <c r="J5400" t="s">
        <v>172</v>
      </c>
      <c r="K5400" t="s">
        <v>8151</v>
      </c>
      <c r="L5400" t="s">
        <v>8156</v>
      </c>
      <c r="M5400">
        <v>1</v>
      </c>
      <c r="N5400" t="s">
        <v>8163</v>
      </c>
      <c r="O5400" s="4">
        <f>INDEX(products[Cost_per_box], MATCH(shipments9[[#This Row],[PID]], products[PID], 0))</f>
        <v>9.57</v>
      </c>
      <c r="P5400" s="4">
        <f>shipments9[[#This Row],[Boxes]]*shipments9[[#This Row],[Cost Per Box]]</f>
        <v>8220.630000000001</v>
      </c>
      <c r="Q5400" s="4">
        <f>shipments9[[#This Row],[Amount]] -shipments9[[#This Row],[total cost]]</f>
        <v>4660.619999999999</v>
      </c>
      <c r="R5400" s="4" t="str">
        <f>IF(shipments9[[#This Row],[Gross Profit]]&lt;0,"Loss","Profit")</f>
        <v>Profit</v>
      </c>
      <c r="S5400" s="9">
        <f>shipments9[[#This Row],[Gross Profit]]/shipments9[[#This Row],[Amount]]</f>
        <v>0.36181426491994167</v>
      </c>
      <c r="T5400" s="11">
        <f>shipments9[[#This Row],[Amount]]/shipments9[[#This Row],[Boxes]]</f>
        <v>14.995634458672875</v>
      </c>
    </row>
    <row r="5401" spans="1:20" hidden="1" x14ac:dyDescent="0.25">
      <c r="A5401" t="s">
        <v>5593</v>
      </c>
      <c r="B5401" t="s">
        <v>74</v>
      </c>
      <c r="C5401" t="s">
        <v>153</v>
      </c>
      <c r="D5401" t="s">
        <v>26</v>
      </c>
      <c r="E5401" s="1">
        <v>45371</v>
      </c>
      <c r="F5401" s="1" t="str">
        <f>TEXT(shipments9[[#This Row],[Shipdate]],"ddd")</f>
        <v>Wed</v>
      </c>
      <c r="G5401" s="1" t="str">
        <f>IF(OR(shipments9[[#This Row],[Day Name]]="Sat",shipments9[[#This Row],[Day Name]]="Sun"),"Weekend","Weekday")</f>
        <v>Weekday</v>
      </c>
      <c r="H5401">
        <v>13122</v>
      </c>
      <c r="I5401">
        <v>772</v>
      </c>
      <c r="J5401" t="s">
        <v>172</v>
      </c>
      <c r="K5401" t="s">
        <v>8155</v>
      </c>
      <c r="L5401" t="s">
        <v>8156</v>
      </c>
      <c r="M5401">
        <v>3</v>
      </c>
      <c r="N5401" t="s">
        <v>8164</v>
      </c>
      <c r="O5401" s="4">
        <f>INDEX(products[Cost_per_box], MATCH(shipments9[[#This Row],[PID]], products[PID], 0))</f>
        <v>9.57</v>
      </c>
      <c r="P5401" s="4">
        <f>shipments9[[#This Row],[Boxes]]*shipments9[[#This Row],[Cost Per Box]]</f>
        <v>7388.04</v>
      </c>
      <c r="Q5401" s="4">
        <f>shipments9[[#This Row],[Amount]] -shipments9[[#This Row],[total cost]]</f>
        <v>5733.96</v>
      </c>
      <c r="R5401" s="4" t="str">
        <f>IF(shipments9[[#This Row],[Gross Profit]]&lt;0,"Loss","Profit")</f>
        <v>Profit</v>
      </c>
      <c r="S5401" s="9">
        <f>shipments9[[#This Row],[Gross Profit]]/shipments9[[#This Row],[Amount]]</f>
        <v>0.43697302240512115</v>
      </c>
      <c r="T5401" s="11">
        <f>shipments9[[#This Row],[Amount]]/shipments9[[#This Row],[Boxes]]</f>
        <v>16.997409326424872</v>
      </c>
    </row>
    <row r="5402" spans="1:20" hidden="1" x14ac:dyDescent="0.25">
      <c r="A5402" t="s">
        <v>5594</v>
      </c>
      <c r="B5402" t="s">
        <v>74</v>
      </c>
      <c r="C5402" t="s">
        <v>157</v>
      </c>
      <c r="D5402" t="s">
        <v>26</v>
      </c>
      <c r="E5402" s="1">
        <v>45082</v>
      </c>
      <c r="F5402" s="1" t="str">
        <f>TEXT(shipments9[[#This Row],[Shipdate]],"ddd")</f>
        <v>Mon</v>
      </c>
      <c r="G5402" s="1" t="str">
        <f>IF(OR(shipments9[[#This Row],[Day Name]]="Sat",shipments9[[#This Row],[Day Name]]="Sun"),"Weekend","Weekday")</f>
        <v>Weekday</v>
      </c>
      <c r="H5402">
        <v>8993.25</v>
      </c>
      <c r="I5402">
        <v>1125</v>
      </c>
      <c r="J5402" t="s">
        <v>172</v>
      </c>
      <c r="K5402" t="s">
        <v>8151</v>
      </c>
      <c r="L5402" t="s">
        <v>8154</v>
      </c>
      <c r="M5402">
        <v>6</v>
      </c>
      <c r="N5402" t="s">
        <v>8159</v>
      </c>
      <c r="O5402" s="4">
        <f>INDEX(products[Cost_per_box], MATCH(shipments9[[#This Row],[PID]], products[PID], 0))</f>
        <v>6.8</v>
      </c>
      <c r="P5402" s="4">
        <f>shipments9[[#This Row],[Boxes]]*shipments9[[#This Row],[Cost Per Box]]</f>
        <v>7650</v>
      </c>
      <c r="Q5402" s="4">
        <f>shipments9[[#This Row],[Amount]] -shipments9[[#This Row],[total cost]]</f>
        <v>1343.25</v>
      </c>
      <c r="R5402" s="4" t="str">
        <f>IF(shipments9[[#This Row],[Gross Profit]]&lt;0,"Loss","Profit")</f>
        <v>Profit</v>
      </c>
      <c r="S5402" s="9">
        <f>shipments9[[#This Row],[Gross Profit]]/shipments9[[#This Row],[Amount]]</f>
        <v>0.14936202151613709</v>
      </c>
      <c r="T5402" s="11">
        <f>shipments9[[#This Row],[Amount]]/shipments9[[#This Row],[Boxes]]</f>
        <v>7.9939999999999998</v>
      </c>
    </row>
    <row r="5403" spans="1:20" hidden="1" x14ac:dyDescent="0.25">
      <c r="A5403" t="s">
        <v>5595</v>
      </c>
      <c r="B5403" t="s">
        <v>49</v>
      </c>
      <c r="C5403" t="s">
        <v>121</v>
      </c>
      <c r="D5403" t="s">
        <v>26</v>
      </c>
      <c r="E5403" s="1">
        <v>45275</v>
      </c>
      <c r="F5403" s="1" t="str">
        <f>TEXT(shipments9[[#This Row],[Shipdate]],"ddd")</f>
        <v>Fri</v>
      </c>
      <c r="G5403" s="1" t="str">
        <f>IF(OR(shipments9[[#This Row],[Day Name]]="Sat",shipments9[[#This Row],[Day Name]]="Sun"),"Weekend","Weekday")</f>
        <v>Weekday</v>
      </c>
      <c r="H5403">
        <v>6057</v>
      </c>
      <c r="I5403">
        <v>433</v>
      </c>
      <c r="J5403" t="s">
        <v>172</v>
      </c>
      <c r="K5403" t="s">
        <v>8151</v>
      </c>
      <c r="L5403" t="s">
        <v>8152</v>
      </c>
      <c r="M5403">
        <v>12</v>
      </c>
      <c r="N5403" t="s">
        <v>8166</v>
      </c>
      <c r="O5403" s="4">
        <f>INDEX(products[Cost_per_box], MATCH(shipments9[[#This Row],[PID]], products[PID], 0))</f>
        <v>5.26</v>
      </c>
      <c r="P5403" s="4">
        <f>shipments9[[#This Row],[Boxes]]*shipments9[[#This Row],[Cost Per Box]]</f>
        <v>2277.58</v>
      </c>
      <c r="Q5403" s="4">
        <f>shipments9[[#This Row],[Amount]] -shipments9[[#This Row],[total cost]]</f>
        <v>3779.42</v>
      </c>
      <c r="R5403" s="4" t="str">
        <f>IF(shipments9[[#This Row],[Gross Profit]]&lt;0,"Loss","Profit")</f>
        <v>Profit</v>
      </c>
      <c r="S5403" s="9">
        <f>shipments9[[#This Row],[Gross Profit]]/shipments9[[#This Row],[Amount]]</f>
        <v>0.62397556546144961</v>
      </c>
      <c r="T5403" s="11">
        <f>shipments9[[#This Row],[Amount]]/shipments9[[#This Row],[Boxes]]</f>
        <v>13.988452655889146</v>
      </c>
    </row>
    <row r="5404" spans="1:20" hidden="1" x14ac:dyDescent="0.25">
      <c r="A5404" t="s">
        <v>5596</v>
      </c>
      <c r="B5404" t="s">
        <v>49</v>
      </c>
      <c r="C5404" t="s">
        <v>121</v>
      </c>
      <c r="D5404" t="s">
        <v>26</v>
      </c>
      <c r="E5404" s="1">
        <v>45450</v>
      </c>
      <c r="F5404" s="1" t="str">
        <f>TEXT(shipments9[[#This Row],[Shipdate]],"ddd")</f>
        <v>Fri</v>
      </c>
      <c r="G5404" s="1" t="str">
        <f>IF(OR(shipments9[[#This Row],[Day Name]]="Sat",shipments9[[#This Row],[Day Name]]="Sun"),"Weekend","Weekday")</f>
        <v>Weekday</v>
      </c>
      <c r="H5404">
        <v>4844.25</v>
      </c>
      <c r="I5404">
        <v>373</v>
      </c>
      <c r="J5404" t="s">
        <v>172</v>
      </c>
      <c r="K5404" t="s">
        <v>8155</v>
      </c>
      <c r="L5404" t="s">
        <v>8154</v>
      </c>
      <c r="M5404">
        <v>6</v>
      </c>
      <c r="N5404" t="s">
        <v>8159</v>
      </c>
      <c r="O5404" s="4">
        <f>INDEX(products[Cost_per_box], MATCH(shipments9[[#This Row],[PID]], products[PID], 0))</f>
        <v>5.26</v>
      </c>
      <c r="P5404" s="4">
        <f>shipments9[[#This Row],[Boxes]]*shipments9[[#This Row],[Cost Per Box]]</f>
        <v>1961.98</v>
      </c>
      <c r="Q5404" s="4">
        <f>shipments9[[#This Row],[Amount]] -shipments9[[#This Row],[total cost]]</f>
        <v>2882.27</v>
      </c>
      <c r="R5404" s="4" t="str">
        <f>IF(shipments9[[#This Row],[Gross Profit]]&lt;0,"Loss","Profit")</f>
        <v>Profit</v>
      </c>
      <c r="S5404" s="9">
        <f>shipments9[[#This Row],[Gross Profit]]/shipments9[[#This Row],[Amount]]</f>
        <v>0.59498787221964189</v>
      </c>
      <c r="T5404" s="11">
        <f>shipments9[[#This Row],[Amount]]/shipments9[[#This Row],[Boxes]]</f>
        <v>12.987265415549597</v>
      </c>
    </row>
    <row r="5405" spans="1:20" hidden="1" x14ac:dyDescent="0.25">
      <c r="A5405" t="s">
        <v>5597</v>
      </c>
      <c r="B5405" t="s">
        <v>49</v>
      </c>
      <c r="C5405" t="s">
        <v>137</v>
      </c>
      <c r="D5405" t="s">
        <v>26</v>
      </c>
      <c r="E5405" s="1">
        <v>45247</v>
      </c>
      <c r="F5405" s="1" t="str">
        <f>TEXT(shipments9[[#This Row],[Shipdate]],"ddd")</f>
        <v>Fri</v>
      </c>
      <c r="G5405" s="1" t="str">
        <f>IF(OR(shipments9[[#This Row],[Day Name]]="Sat",shipments9[[#This Row],[Day Name]]="Sun"),"Weekend","Weekday")</f>
        <v>Weekday</v>
      </c>
      <c r="H5405">
        <v>10631.25</v>
      </c>
      <c r="I5405">
        <v>591</v>
      </c>
      <c r="J5405" t="s">
        <v>172</v>
      </c>
      <c r="K5405" t="s">
        <v>8151</v>
      </c>
      <c r="L5405" t="s">
        <v>8152</v>
      </c>
      <c r="M5405">
        <v>11</v>
      </c>
      <c r="N5405" t="s">
        <v>8165</v>
      </c>
      <c r="O5405" s="4">
        <f>INDEX(products[Cost_per_box], MATCH(shipments9[[#This Row],[PID]], products[PID], 0))</f>
        <v>7.73</v>
      </c>
      <c r="P5405" s="4">
        <f>shipments9[[#This Row],[Boxes]]*shipments9[[#This Row],[Cost Per Box]]</f>
        <v>4568.43</v>
      </c>
      <c r="Q5405" s="4">
        <f>shipments9[[#This Row],[Amount]] -shipments9[[#This Row],[total cost]]</f>
        <v>6062.82</v>
      </c>
      <c r="R5405" s="4" t="str">
        <f>IF(shipments9[[#This Row],[Gross Profit]]&lt;0,"Loss","Profit")</f>
        <v>Profit</v>
      </c>
      <c r="S5405" s="9">
        <f>shipments9[[#This Row],[Gross Profit]]/shipments9[[#This Row],[Amount]]</f>
        <v>0.57028289241622576</v>
      </c>
      <c r="T5405" s="11">
        <f>shipments9[[#This Row],[Amount]]/shipments9[[#This Row],[Boxes]]</f>
        <v>17.988578680203045</v>
      </c>
    </row>
    <row r="5406" spans="1:20" hidden="1" x14ac:dyDescent="0.25">
      <c r="A5406" t="s">
        <v>5598</v>
      </c>
      <c r="B5406" t="s">
        <v>49</v>
      </c>
      <c r="C5406" t="s">
        <v>141</v>
      </c>
      <c r="D5406" t="s">
        <v>26</v>
      </c>
      <c r="E5406" s="1">
        <v>45468</v>
      </c>
      <c r="F5406" s="1" t="str">
        <f>TEXT(shipments9[[#This Row],[Shipdate]],"ddd")</f>
        <v>Tue</v>
      </c>
      <c r="G5406" s="1" t="str">
        <f>IF(OR(shipments9[[#This Row],[Day Name]]="Sat",shipments9[[#This Row],[Day Name]]="Sun"),"Weekend","Weekday")</f>
        <v>Weekday</v>
      </c>
      <c r="H5406">
        <v>3946.5</v>
      </c>
      <c r="I5406">
        <v>329</v>
      </c>
      <c r="J5406" t="s">
        <v>172</v>
      </c>
      <c r="K5406" t="s">
        <v>8155</v>
      </c>
      <c r="L5406" t="s">
        <v>8154</v>
      </c>
      <c r="M5406">
        <v>6</v>
      </c>
      <c r="N5406" t="s">
        <v>8159</v>
      </c>
      <c r="O5406" s="4">
        <f>INDEX(products[Cost_per_box], MATCH(shipments9[[#This Row],[PID]], products[PID], 0))</f>
        <v>8.2200000000000006</v>
      </c>
      <c r="P5406" s="4">
        <f>shipments9[[#This Row],[Boxes]]*shipments9[[#This Row],[Cost Per Box]]</f>
        <v>2704.38</v>
      </c>
      <c r="Q5406" s="4">
        <f>shipments9[[#This Row],[Amount]] -shipments9[[#This Row],[total cost]]</f>
        <v>1242.1199999999999</v>
      </c>
      <c r="R5406" s="4" t="str">
        <f>IF(shipments9[[#This Row],[Gross Profit]]&lt;0,"Loss","Profit")</f>
        <v>Profit</v>
      </c>
      <c r="S5406" s="9">
        <f>shipments9[[#This Row],[Gross Profit]]/shipments9[[#This Row],[Amount]]</f>
        <v>0.3147396427213987</v>
      </c>
      <c r="T5406" s="11">
        <f>shipments9[[#This Row],[Amount]]/shipments9[[#This Row],[Boxes]]</f>
        <v>11.995440729483283</v>
      </c>
    </row>
    <row r="5407" spans="1:20" hidden="1" x14ac:dyDescent="0.25">
      <c r="A5407" t="s">
        <v>5599</v>
      </c>
      <c r="B5407" t="s">
        <v>49</v>
      </c>
      <c r="C5407" t="s">
        <v>149</v>
      </c>
      <c r="D5407" t="s">
        <v>26</v>
      </c>
      <c r="E5407" s="1">
        <v>44942</v>
      </c>
      <c r="F5407" s="1" t="str">
        <f>TEXT(shipments9[[#This Row],[Shipdate]],"ddd")</f>
        <v>Mon</v>
      </c>
      <c r="G5407" s="1" t="str">
        <f>IF(OR(shipments9[[#This Row],[Day Name]]="Sat",shipments9[[#This Row],[Day Name]]="Sun"),"Weekend","Weekday")</f>
        <v>Weekday</v>
      </c>
      <c r="H5407">
        <v>4907.25</v>
      </c>
      <c r="I5407">
        <v>289</v>
      </c>
      <c r="J5407" t="s">
        <v>172</v>
      </c>
      <c r="K5407" t="s">
        <v>8151</v>
      </c>
      <c r="L5407" t="s">
        <v>8156</v>
      </c>
      <c r="M5407">
        <v>1</v>
      </c>
      <c r="N5407" t="s">
        <v>8163</v>
      </c>
      <c r="O5407" s="4">
        <f>INDEX(products[Cost_per_box], MATCH(shipments9[[#This Row],[PID]], products[PID], 0))</f>
        <v>6.43</v>
      </c>
      <c r="P5407" s="4">
        <f>shipments9[[#This Row],[Boxes]]*shipments9[[#This Row],[Cost Per Box]]</f>
        <v>1858.27</v>
      </c>
      <c r="Q5407" s="4">
        <f>shipments9[[#This Row],[Amount]] -shipments9[[#This Row],[total cost]]</f>
        <v>3048.98</v>
      </c>
      <c r="R5407" s="4" t="str">
        <f>IF(shipments9[[#This Row],[Gross Profit]]&lt;0,"Loss","Profit")</f>
        <v>Profit</v>
      </c>
      <c r="S5407" s="9">
        <f>shipments9[[#This Row],[Gross Profit]]/shipments9[[#This Row],[Amount]]</f>
        <v>0.62132151408630087</v>
      </c>
      <c r="T5407" s="11">
        <f>shipments9[[#This Row],[Amount]]/shipments9[[#This Row],[Boxes]]</f>
        <v>16.980103806228374</v>
      </c>
    </row>
    <row r="5408" spans="1:20" hidden="1" x14ac:dyDescent="0.25">
      <c r="A5408" t="s">
        <v>5600</v>
      </c>
      <c r="B5408" t="s">
        <v>49</v>
      </c>
      <c r="C5408" t="s">
        <v>151</v>
      </c>
      <c r="D5408" t="s">
        <v>26</v>
      </c>
      <c r="E5408" s="1">
        <v>45055</v>
      </c>
      <c r="F5408" s="1" t="str">
        <f>TEXT(shipments9[[#This Row],[Shipdate]],"ddd")</f>
        <v>Tue</v>
      </c>
      <c r="G5408" s="1" t="str">
        <f>IF(OR(shipments9[[#This Row],[Day Name]]="Sat",shipments9[[#This Row],[Day Name]]="Sun"),"Weekend","Weekday")</f>
        <v>Weekday</v>
      </c>
      <c r="H5408">
        <v>3746.25</v>
      </c>
      <c r="I5408">
        <v>188</v>
      </c>
      <c r="J5408" t="s">
        <v>172</v>
      </c>
      <c r="K5408" t="s">
        <v>8151</v>
      </c>
      <c r="L5408" t="s">
        <v>8154</v>
      </c>
      <c r="M5408">
        <v>5</v>
      </c>
      <c r="N5408" t="s">
        <v>201</v>
      </c>
      <c r="O5408" s="4">
        <f>INDEX(products[Cost_per_box], MATCH(shipments9[[#This Row],[PID]], products[PID], 0))</f>
        <v>12.41</v>
      </c>
      <c r="P5408" s="4">
        <f>shipments9[[#This Row],[Boxes]]*shipments9[[#This Row],[Cost Per Box]]</f>
        <v>2333.08</v>
      </c>
      <c r="Q5408" s="4">
        <f>shipments9[[#This Row],[Amount]] -shipments9[[#This Row],[total cost]]</f>
        <v>1413.17</v>
      </c>
      <c r="R5408" s="4" t="str">
        <f>IF(shipments9[[#This Row],[Gross Profit]]&lt;0,"Loss","Profit")</f>
        <v>Profit</v>
      </c>
      <c r="S5408" s="9">
        <f>shipments9[[#This Row],[Gross Profit]]/shipments9[[#This Row],[Amount]]</f>
        <v>0.3772225558892226</v>
      </c>
      <c r="T5408" s="11">
        <f>shipments9[[#This Row],[Amount]]/shipments9[[#This Row],[Boxes]]</f>
        <v>19.92686170212766</v>
      </c>
    </row>
    <row r="5409" spans="1:20" hidden="1" x14ac:dyDescent="0.25">
      <c r="A5409" t="s">
        <v>5601</v>
      </c>
      <c r="B5409" t="s">
        <v>49</v>
      </c>
      <c r="C5409" t="s">
        <v>153</v>
      </c>
      <c r="D5409" t="s">
        <v>26</v>
      </c>
      <c r="E5409" s="1">
        <v>45247</v>
      </c>
      <c r="F5409" s="1" t="str">
        <f>TEXT(shipments9[[#This Row],[Shipdate]],"ddd")</f>
        <v>Fri</v>
      </c>
      <c r="G5409" s="1" t="str">
        <f>IF(OR(shipments9[[#This Row],[Day Name]]="Sat",shipments9[[#This Row],[Day Name]]="Sun"),"Weekend","Weekday")</f>
        <v>Weekday</v>
      </c>
      <c r="H5409">
        <v>5751</v>
      </c>
      <c r="I5409">
        <v>339</v>
      </c>
      <c r="J5409" t="s">
        <v>172</v>
      </c>
      <c r="K5409" t="s">
        <v>8151</v>
      </c>
      <c r="L5409" t="s">
        <v>8152</v>
      </c>
      <c r="M5409">
        <v>11</v>
      </c>
      <c r="N5409" t="s">
        <v>8165</v>
      </c>
      <c r="O5409" s="4">
        <f>INDEX(products[Cost_per_box], MATCH(shipments9[[#This Row],[PID]], products[PID], 0))</f>
        <v>9.57</v>
      </c>
      <c r="P5409" s="4">
        <f>shipments9[[#This Row],[Boxes]]*shipments9[[#This Row],[Cost Per Box]]</f>
        <v>3244.23</v>
      </c>
      <c r="Q5409" s="4">
        <f>shipments9[[#This Row],[Amount]] -shipments9[[#This Row],[total cost]]</f>
        <v>2506.77</v>
      </c>
      <c r="R5409" s="4" t="str">
        <f>IF(shipments9[[#This Row],[Gross Profit]]&lt;0,"Loss","Profit")</f>
        <v>Profit</v>
      </c>
      <c r="S5409" s="9">
        <f>shipments9[[#This Row],[Gross Profit]]/shipments9[[#This Row],[Amount]]</f>
        <v>0.43588419405320811</v>
      </c>
      <c r="T5409" s="11">
        <f>shipments9[[#This Row],[Amount]]/shipments9[[#This Row],[Boxes]]</f>
        <v>16.964601769911503</v>
      </c>
    </row>
    <row r="5410" spans="1:20" hidden="1" x14ac:dyDescent="0.25">
      <c r="A5410" t="s">
        <v>5602</v>
      </c>
      <c r="B5410" t="s">
        <v>49</v>
      </c>
      <c r="C5410" t="s">
        <v>135</v>
      </c>
      <c r="D5410" t="s">
        <v>26</v>
      </c>
      <c r="E5410" s="1">
        <v>45027</v>
      </c>
      <c r="F5410" s="1" t="str">
        <f>TEXT(shipments9[[#This Row],[Shipdate]],"ddd")</f>
        <v>Tue</v>
      </c>
      <c r="G5410" s="1" t="str">
        <f>IF(OR(shipments9[[#This Row],[Day Name]]="Sat",shipments9[[#This Row],[Day Name]]="Sun"),"Weekend","Weekday")</f>
        <v>Weekday</v>
      </c>
      <c r="H5410">
        <v>5094</v>
      </c>
      <c r="I5410">
        <v>213</v>
      </c>
      <c r="J5410" t="s">
        <v>172</v>
      </c>
      <c r="K5410" t="s">
        <v>8151</v>
      </c>
      <c r="L5410" t="s">
        <v>8154</v>
      </c>
      <c r="M5410">
        <v>4</v>
      </c>
      <c r="N5410" t="s">
        <v>8158</v>
      </c>
      <c r="O5410" s="4">
        <f>INDEX(products[Cost_per_box], MATCH(shipments9[[#This Row],[PID]], products[PID], 0))</f>
        <v>9.94</v>
      </c>
      <c r="P5410" s="4">
        <f>shipments9[[#This Row],[Boxes]]*shipments9[[#This Row],[Cost Per Box]]</f>
        <v>2117.2199999999998</v>
      </c>
      <c r="Q5410" s="4">
        <f>shipments9[[#This Row],[Amount]] -shipments9[[#This Row],[total cost]]</f>
        <v>2976.78</v>
      </c>
      <c r="R5410" s="4" t="str">
        <f>IF(shipments9[[#This Row],[Gross Profit]]&lt;0,"Loss","Profit")</f>
        <v>Profit</v>
      </c>
      <c r="S5410" s="9">
        <f>shipments9[[#This Row],[Gross Profit]]/shipments9[[#This Row],[Amount]]</f>
        <v>0.58436984687868088</v>
      </c>
      <c r="T5410" s="11">
        <f>shipments9[[#This Row],[Amount]]/shipments9[[#This Row],[Boxes]]</f>
        <v>23.91549295774648</v>
      </c>
    </row>
    <row r="5411" spans="1:20" hidden="1" x14ac:dyDescent="0.25">
      <c r="A5411" t="s">
        <v>5603</v>
      </c>
      <c r="B5411" t="s">
        <v>49</v>
      </c>
      <c r="C5411" t="s">
        <v>137</v>
      </c>
      <c r="D5411" t="s">
        <v>26</v>
      </c>
      <c r="E5411" s="1">
        <v>45260</v>
      </c>
      <c r="F5411" s="1" t="str">
        <f>TEXT(shipments9[[#This Row],[Shipdate]],"ddd")</f>
        <v>Thu</v>
      </c>
      <c r="G5411" s="1" t="str">
        <f>IF(OR(shipments9[[#This Row],[Day Name]]="Sat",shipments9[[#This Row],[Day Name]]="Sun"),"Weekend","Weekday")</f>
        <v>Weekday</v>
      </c>
      <c r="H5411">
        <v>9776.25</v>
      </c>
      <c r="I5411">
        <v>466</v>
      </c>
      <c r="J5411" t="s">
        <v>172</v>
      </c>
      <c r="K5411" t="s">
        <v>8151</v>
      </c>
      <c r="L5411" t="s">
        <v>8152</v>
      </c>
      <c r="M5411">
        <v>11</v>
      </c>
      <c r="N5411" t="s">
        <v>8165</v>
      </c>
      <c r="O5411" s="4">
        <f>INDEX(products[Cost_per_box], MATCH(shipments9[[#This Row],[PID]], products[PID], 0))</f>
        <v>7.73</v>
      </c>
      <c r="P5411" s="4">
        <f>shipments9[[#This Row],[Boxes]]*shipments9[[#This Row],[Cost Per Box]]</f>
        <v>3602.1800000000003</v>
      </c>
      <c r="Q5411" s="4">
        <f>shipments9[[#This Row],[Amount]] -shipments9[[#This Row],[total cost]]</f>
        <v>6174.07</v>
      </c>
      <c r="R5411" s="4" t="str">
        <f>IF(shipments9[[#This Row],[Gross Profit]]&lt;0,"Loss","Profit")</f>
        <v>Profit</v>
      </c>
      <c r="S5411" s="9">
        <f>shipments9[[#This Row],[Gross Profit]]/shipments9[[#This Row],[Amount]]</f>
        <v>0.63153765503132586</v>
      </c>
      <c r="T5411" s="11">
        <f>shipments9[[#This Row],[Amount]]/shipments9[[#This Row],[Boxes]]</f>
        <v>20.979077253218883</v>
      </c>
    </row>
    <row r="5412" spans="1:20" hidden="1" x14ac:dyDescent="0.25">
      <c r="A5412" t="s">
        <v>5604</v>
      </c>
      <c r="B5412" t="s">
        <v>49</v>
      </c>
      <c r="C5412" t="s">
        <v>121</v>
      </c>
      <c r="D5412" t="s">
        <v>26</v>
      </c>
      <c r="E5412" s="1">
        <v>45100</v>
      </c>
      <c r="F5412" s="1" t="str">
        <f>TEXT(shipments9[[#This Row],[Shipdate]],"ddd")</f>
        <v>Fri</v>
      </c>
      <c r="G5412" s="1" t="str">
        <f>IF(OR(shipments9[[#This Row],[Day Name]]="Sat",shipments9[[#This Row],[Day Name]]="Sun"),"Weekend","Weekday")</f>
        <v>Weekday</v>
      </c>
      <c r="H5412">
        <v>976.5</v>
      </c>
      <c r="I5412">
        <v>76</v>
      </c>
      <c r="J5412" t="s">
        <v>172</v>
      </c>
      <c r="K5412" t="s">
        <v>8151</v>
      </c>
      <c r="L5412" t="s">
        <v>8154</v>
      </c>
      <c r="M5412">
        <v>6</v>
      </c>
      <c r="N5412" t="s">
        <v>8159</v>
      </c>
      <c r="O5412" s="4">
        <f>INDEX(products[Cost_per_box], MATCH(shipments9[[#This Row],[PID]], products[PID], 0))</f>
        <v>5.26</v>
      </c>
      <c r="P5412" s="4">
        <f>shipments9[[#This Row],[Boxes]]*shipments9[[#This Row],[Cost Per Box]]</f>
        <v>399.76</v>
      </c>
      <c r="Q5412" s="4">
        <f>shipments9[[#This Row],[Amount]] -shipments9[[#This Row],[total cost]]</f>
        <v>576.74</v>
      </c>
      <c r="R5412" s="4" t="str">
        <f>IF(shipments9[[#This Row],[Gross Profit]]&lt;0,"Loss","Profit")</f>
        <v>Profit</v>
      </c>
      <c r="S5412" s="9">
        <f>shipments9[[#This Row],[Gross Profit]]/shipments9[[#This Row],[Amount]]</f>
        <v>0.59061955965181767</v>
      </c>
      <c r="T5412" s="11">
        <f>shipments9[[#This Row],[Amount]]/shipments9[[#This Row],[Boxes]]</f>
        <v>12.848684210526315</v>
      </c>
    </row>
    <row r="5413" spans="1:20" hidden="1" x14ac:dyDescent="0.25">
      <c r="A5413" t="s">
        <v>5605</v>
      </c>
      <c r="B5413" t="s">
        <v>49</v>
      </c>
      <c r="C5413" t="s">
        <v>130</v>
      </c>
      <c r="D5413" t="s">
        <v>26</v>
      </c>
      <c r="E5413" s="1">
        <v>45342</v>
      </c>
      <c r="F5413" s="1" t="str">
        <f>TEXT(shipments9[[#This Row],[Shipdate]],"ddd")</f>
        <v>Tue</v>
      </c>
      <c r="G5413" s="1" t="str">
        <f>IF(OR(shipments9[[#This Row],[Day Name]]="Sat",shipments9[[#This Row],[Day Name]]="Sun"),"Weekend","Weekday")</f>
        <v>Weekday</v>
      </c>
      <c r="H5413">
        <v>4317.75</v>
      </c>
      <c r="I5413">
        <v>720</v>
      </c>
      <c r="J5413" t="s">
        <v>172</v>
      </c>
      <c r="K5413" t="s">
        <v>8155</v>
      </c>
      <c r="L5413" t="s">
        <v>8156</v>
      </c>
      <c r="M5413">
        <v>2</v>
      </c>
      <c r="N5413" t="s">
        <v>8157</v>
      </c>
      <c r="O5413" s="4">
        <f>INDEX(products[Cost_per_box], MATCH(shipments9[[#This Row],[PID]], products[PID], 0))</f>
        <v>5.72</v>
      </c>
      <c r="P5413" s="4">
        <f>shipments9[[#This Row],[Boxes]]*shipments9[[#This Row],[Cost Per Box]]</f>
        <v>4118.3999999999996</v>
      </c>
      <c r="Q5413" s="4">
        <f>shipments9[[#This Row],[Amount]] -shipments9[[#This Row],[total cost]]</f>
        <v>199.35000000000036</v>
      </c>
      <c r="R5413" s="4" t="str">
        <f>IF(shipments9[[#This Row],[Gross Profit]]&lt;0,"Loss","Profit")</f>
        <v>Profit</v>
      </c>
      <c r="S5413" s="9">
        <f>shipments9[[#This Row],[Gross Profit]]/shipments9[[#This Row],[Amount]]</f>
        <v>4.6169880145909413E-2</v>
      </c>
      <c r="T5413" s="11">
        <f>shipments9[[#This Row],[Amount]]/shipments9[[#This Row],[Boxes]]</f>
        <v>5.9968750000000002</v>
      </c>
    </row>
    <row r="5414" spans="1:20" x14ac:dyDescent="0.25">
      <c r="A5414" t="s">
        <v>5606</v>
      </c>
      <c r="B5414" t="s">
        <v>49</v>
      </c>
      <c r="C5414" t="s">
        <v>130</v>
      </c>
      <c r="D5414" t="s">
        <v>26</v>
      </c>
      <c r="E5414" s="1">
        <v>44986</v>
      </c>
      <c r="F5414" s="1" t="str">
        <f>TEXT(shipments9[[#This Row],[Shipdate]],"ddd")</f>
        <v>Wed</v>
      </c>
      <c r="G5414" s="1" t="str">
        <f>IF(OR(shipments9[[#This Row],[Day Name]]="Sat",shipments9[[#This Row],[Day Name]]="Sun"),"Weekend","Weekday")</f>
        <v>Weekday</v>
      </c>
      <c r="H5414">
        <v>2850.75</v>
      </c>
      <c r="I5414">
        <v>571</v>
      </c>
      <c r="J5414" t="s">
        <v>172</v>
      </c>
      <c r="K5414" t="s">
        <v>8151</v>
      </c>
      <c r="L5414" t="s">
        <v>8156</v>
      </c>
      <c r="M5414">
        <v>3</v>
      </c>
      <c r="N5414" t="s">
        <v>8164</v>
      </c>
      <c r="O5414" s="4">
        <f>INDEX(products[Cost_per_box], MATCH(shipments9[[#This Row],[PID]], products[PID], 0))</f>
        <v>5.72</v>
      </c>
      <c r="P5414" s="4">
        <f>shipments9[[#This Row],[Boxes]]*shipments9[[#This Row],[Cost Per Box]]</f>
        <v>3266.12</v>
      </c>
      <c r="Q5414" s="4">
        <f>shipments9[[#This Row],[Amount]] -shipments9[[#This Row],[total cost]]</f>
        <v>-415.36999999999989</v>
      </c>
      <c r="R5414" s="4" t="str">
        <f>IF(shipments9[[#This Row],[Gross Profit]]&lt;0,"Loss","Profit")</f>
        <v>Loss</v>
      </c>
      <c r="S5414" s="9">
        <f>shipments9[[#This Row],[Gross Profit]]/shipments9[[#This Row],[Amount]]</f>
        <v>-0.14570551609225638</v>
      </c>
      <c r="T5414" s="11">
        <f>shipments9[[#This Row],[Amount]]/shipments9[[#This Row],[Boxes]]</f>
        <v>4.9925569176882663</v>
      </c>
    </row>
    <row r="5415" spans="1:20" hidden="1" x14ac:dyDescent="0.25">
      <c r="A5415" t="s">
        <v>5607</v>
      </c>
      <c r="B5415" t="s">
        <v>49</v>
      </c>
      <c r="C5415" t="s">
        <v>137</v>
      </c>
      <c r="D5415" t="s">
        <v>26</v>
      </c>
      <c r="E5415" s="1">
        <v>45208</v>
      </c>
      <c r="F5415" s="1" t="str">
        <f>TEXT(shipments9[[#This Row],[Shipdate]],"ddd")</f>
        <v>Mon</v>
      </c>
      <c r="G5415" s="1" t="str">
        <f>IF(OR(shipments9[[#This Row],[Day Name]]="Sat",shipments9[[#This Row],[Day Name]]="Sun"),"Weekend","Weekday")</f>
        <v>Weekday</v>
      </c>
      <c r="H5415">
        <v>12642.75</v>
      </c>
      <c r="I5415">
        <v>575</v>
      </c>
      <c r="J5415" t="s">
        <v>172</v>
      </c>
      <c r="K5415" t="s">
        <v>8151</v>
      </c>
      <c r="L5415" t="s">
        <v>8152</v>
      </c>
      <c r="M5415">
        <v>10</v>
      </c>
      <c r="N5415" t="s">
        <v>8153</v>
      </c>
      <c r="O5415" s="4">
        <f>INDEX(products[Cost_per_box], MATCH(shipments9[[#This Row],[PID]], products[PID], 0))</f>
        <v>7.73</v>
      </c>
      <c r="P5415" s="4">
        <f>shipments9[[#This Row],[Boxes]]*shipments9[[#This Row],[Cost Per Box]]</f>
        <v>4444.75</v>
      </c>
      <c r="Q5415" s="4">
        <f>shipments9[[#This Row],[Amount]] -shipments9[[#This Row],[total cost]]</f>
        <v>8198</v>
      </c>
      <c r="R5415" s="4" t="str">
        <f>IF(shipments9[[#This Row],[Gross Profit]]&lt;0,"Loss","Profit")</f>
        <v>Profit</v>
      </c>
      <c r="S5415" s="9">
        <f>shipments9[[#This Row],[Gross Profit]]/shipments9[[#This Row],[Amount]]</f>
        <v>0.64843487374186792</v>
      </c>
      <c r="T5415" s="11">
        <f>shipments9[[#This Row],[Amount]]/shipments9[[#This Row],[Boxes]]</f>
        <v>21.987391304347828</v>
      </c>
    </row>
    <row r="5416" spans="1:20" x14ac:dyDescent="0.25">
      <c r="A5416" t="s">
        <v>5608</v>
      </c>
      <c r="B5416" t="s">
        <v>49</v>
      </c>
      <c r="C5416" t="s">
        <v>147</v>
      </c>
      <c r="D5416" t="s">
        <v>26</v>
      </c>
      <c r="E5416" s="1">
        <v>45460</v>
      </c>
      <c r="F5416" s="1" t="str">
        <f>TEXT(shipments9[[#This Row],[Shipdate]],"ddd")</f>
        <v>Mon</v>
      </c>
      <c r="G5416" s="1" t="str">
        <f>IF(OR(shipments9[[#This Row],[Day Name]]="Sat",shipments9[[#This Row],[Day Name]]="Sun"),"Weekend","Weekday")</f>
        <v>Weekday</v>
      </c>
      <c r="H5416">
        <v>9603</v>
      </c>
      <c r="I5416">
        <v>961</v>
      </c>
      <c r="J5416" t="s">
        <v>172</v>
      </c>
      <c r="K5416" t="s">
        <v>8155</v>
      </c>
      <c r="L5416" t="s">
        <v>8154</v>
      </c>
      <c r="M5416">
        <v>6</v>
      </c>
      <c r="N5416" t="s">
        <v>8159</v>
      </c>
      <c r="O5416" s="4">
        <f>INDEX(products[Cost_per_box], MATCH(shipments9[[#This Row],[PID]], products[PID], 0))</f>
        <v>10.51</v>
      </c>
      <c r="P5416" s="4">
        <f>shipments9[[#This Row],[Boxes]]*shipments9[[#This Row],[Cost Per Box]]</f>
        <v>10100.11</v>
      </c>
      <c r="Q5416" s="4">
        <f>shipments9[[#This Row],[Amount]] -shipments9[[#This Row],[total cost]]</f>
        <v>-497.11000000000058</v>
      </c>
      <c r="R5416" s="4" t="str">
        <f>IF(shipments9[[#This Row],[Gross Profit]]&lt;0,"Loss","Profit")</f>
        <v>Loss</v>
      </c>
      <c r="S5416" s="9">
        <f>shipments9[[#This Row],[Gross Profit]]/shipments9[[#This Row],[Amount]]</f>
        <v>-5.1766114755805538E-2</v>
      </c>
      <c r="T5416" s="11">
        <f>shipments9[[#This Row],[Amount]]/shipments9[[#This Row],[Boxes]]</f>
        <v>9.9927159209157121</v>
      </c>
    </row>
    <row r="5417" spans="1:20" hidden="1" x14ac:dyDescent="0.25">
      <c r="A5417" t="s">
        <v>5609</v>
      </c>
      <c r="B5417" t="s">
        <v>49</v>
      </c>
      <c r="C5417" t="s">
        <v>165</v>
      </c>
      <c r="D5417" t="s">
        <v>26</v>
      </c>
      <c r="E5417" s="1">
        <v>44928</v>
      </c>
      <c r="F5417" s="1" t="str">
        <f>TEXT(shipments9[[#This Row],[Shipdate]],"ddd")</f>
        <v>Mon</v>
      </c>
      <c r="G5417" s="1" t="str">
        <f>IF(OR(shipments9[[#This Row],[Day Name]]="Sat",shipments9[[#This Row],[Day Name]]="Sun"),"Weekend","Weekday")</f>
        <v>Weekday</v>
      </c>
      <c r="H5417">
        <v>1923.75</v>
      </c>
      <c r="I5417">
        <v>92</v>
      </c>
      <c r="J5417" t="s">
        <v>172</v>
      </c>
      <c r="K5417" t="s">
        <v>8151</v>
      </c>
      <c r="L5417" t="s">
        <v>8156</v>
      </c>
      <c r="M5417">
        <v>1</v>
      </c>
      <c r="N5417" t="s">
        <v>8163</v>
      </c>
      <c r="O5417" s="4">
        <f>INDEX(products[Cost_per_box], MATCH(shipments9[[#This Row],[PID]], products[PID], 0))</f>
        <v>2.65</v>
      </c>
      <c r="P5417" s="4">
        <f>shipments9[[#This Row],[Boxes]]*shipments9[[#This Row],[Cost Per Box]]</f>
        <v>243.79999999999998</v>
      </c>
      <c r="Q5417" s="4">
        <f>shipments9[[#This Row],[Amount]] -shipments9[[#This Row],[total cost]]</f>
        <v>1679.95</v>
      </c>
      <c r="R5417" s="4" t="str">
        <f>IF(shipments9[[#This Row],[Gross Profit]]&lt;0,"Loss","Profit")</f>
        <v>Profit</v>
      </c>
      <c r="S5417" s="9">
        <f>shipments9[[#This Row],[Gross Profit]]/shipments9[[#This Row],[Amount]]</f>
        <v>0.87326835607537368</v>
      </c>
      <c r="T5417" s="11">
        <f>shipments9[[#This Row],[Amount]]/shipments9[[#This Row],[Boxes]]</f>
        <v>20.910326086956523</v>
      </c>
    </row>
    <row r="5418" spans="1:20" hidden="1" x14ac:dyDescent="0.25">
      <c r="A5418" t="s">
        <v>5610</v>
      </c>
      <c r="B5418" t="s">
        <v>49</v>
      </c>
      <c r="C5418" t="s">
        <v>130</v>
      </c>
      <c r="D5418" t="s">
        <v>26</v>
      </c>
      <c r="E5418" s="1">
        <v>45273</v>
      </c>
      <c r="F5418" s="1" t="str">
        <f>TEXT(shipments9[[#This Row],[Shipdate]],"ddd")</f>
        <v>Wed</v>
      </c>
      <c r="G5418" s="1" t="str">
        <f>IF(OR(shipments9[[#This Row],[Day Name]]="Sat",shipments9[[#This Row],[Day Name]]="Sun"),"Weekend","Weekday")</f>
        <v>Weekday</v>
      </c>
      <c r="H5418">
        <v>7755.75</v>
      </c>
      <c r="I5418">
        <v>862</v>
      </c>
      <c r="J5418" t="s">
        <v>172</v>
      </c>
      <c r="K5418" t="s">
        <v>8151</v>
      </c>
      <c r="L5418" t="s">
        <v>8152</v>
      </c>
      <c r="M5418">
        <v>12</v>
      </c>
      <c r="N5418" t="s">
        <v>8166</v>
      </c>
      <c r="O5418" s="4">
        <f>INDEX(products[Cost_per_box], MATCH(shipments9[[#This Row],[PID]], products[PID], 0))</f>
        <v>5.72</v>
      </c>
      <c r="P5418" s="4">
        <f>shipments9[[#This Row],[Boxes]]*shipments9[[#This Row],[Cost Per Box]]</f>
        <v>4930.6399999999994</v>
      </c>
      <c r="Q5418" s="4">
        <f>shipments9[[#This Row],[Amount]] -shipments9[[#This Row],[total cost]]</f>
        <v>2825.1100000000006</v>
      </c>
      <c r="R5418" s="4" t="str">
        <f>IF(shipments9[[#This Row],[Gross Profit]]&lt;0,"Loss","Profit")</f>
        <v>Profit</v>
      </c>
      <c r="S5418" s="9">
        <f>shipments9[[#This Row],[Gross Profit]]/shipments9[[#This Row],[Amount]]</f>
        <v>0.36426006511298076</v>
      </c>
      <c r="T5418" s="11">
        <f>shipments9[[#This Row],[Amount]]/shipments9[[#This Row],[Boxes]]</f>
        <v>8.997389791183295</v>
      </c>
    </row>
    <row r="5419" spans="1:20" hidden="1" x14ac:dyDescent="0.25">
      <c r="A5419" t="s">
        <v>5611</v>
      </c>
      <c r="B5419" t="s">
        <v>49</v>
      </c>
      <c r="C5419" t="s">
        <v>132</v>
      </c>
      <c r="D5419" t="s">
        <v>26</v>
      </c>
      <c r="E5419" s="1">
        <v>45135</v>
      </c>
      <c r="F5419" s="1" t="str">
        <f>TEXT(shipments9[[#This Row],[Shipdate]],"ddd")</f>
        <v>Fri</v>
      </c>
      <c r="G5419" s="1" t="str">
        <f>IF(OR(shipments9[[#This Row],[Day Name]]="Sat",shipments9[[#This Row],[Day Name]]="Sun"),"Weekend","Weekday")</f>
        <v>Weekday</v>
      </c>
      <c r="H5419">
        <v>2256.75</v>
      </c>
      <c r="I5419">
        <v>91</v>
      </c>
      <c r="J5419" t="s">
        <v>172</v>
      </c>
      <c r="K5419" t="s">
        <v>8151</v>
      </c>
      <c r="L5419" t="s">
        <v>8160</v>
      </c>
      <c r="M5419">
        <v>7</v>
      </c>
      <c r="N5419" t="s">
        <v>8161</v>
      </c>
      <c r="O5419" s="4">
        <f>INDEX(products[Cost_per_box], MATCH(shipments9[[#This Row],[PID]], products[PID], 0))</f>
        <v>6.31</v>
      </c>
      <c r="P5419" s="4">
        <f>shipments9[[#This Row],[Boxes]]*shipments9[[#This Row],[Cost Per Box]]</f>
        <v>574.20999999999992</v>
      </c>
      <c r="Q5419" s="4">
        <f>shipments9[[#This Row],[Amount]] -shipments9[[#This Row],[total cost]]</f>
        <v>1682.54</v>
      </c>
      <c r="R5419" s="4" t="str">
        <f>IF(shipments9[[#This Row],[Gross Profit]]&lt;0,"Loss","Profit")</f>
        <v>Profit</v>
      </c>
      <c r="S5419" s="9">
        <f>shipments9[[#This Row],[Gross Profit]]/shipments9[[#This Row],[Amount]]</f>
        <v>0.74555887891879913</v>
      </c>
      <c r="T5419" s="11">
        <f>shipments9[[#This Row],[Amount]]/shipments9[[#This Row],[Boxes]]</f>
        <v>24.799450549450551</v>
      </c>
    </row>
    <row r="5420" spans="1:20" hidden="1" x14ac:dyDescent="0.25">
      <c r="A5420" t="s">
        <v>5612</v>
      </c>
      <c r="B5420" t="s">
        <v>49</v>
      </c>
      <c r="C5420" t="s">
        <v>139</v>
      </c>
      <c r="D5420" t="s">
        <v>26</v>
      </c>
      <c r="E5420" s="1">
        <v>45317</v>
      </c>
      <c r="F5420" s="1" t="str">
        <f>TEXT(shipments9[[#This Row],[Shipdate]],"ddd")</f>
        <v>Fri</v>
      </c>
      <c r="G5420" s="1" t="str">
        <f>IF(OR(shipments9[[#This Row],[Day Name]]="Sat",shipments9[[#This Row],[Day Name]]="Sun"),"Weekend","Weekday")</f>
        <v>Weekday</v>
      </c>
      <c r="H5420">
        <v>5868</v>
      </c>
      <c r="I5420">
        <v>256</v>
      </c>
      <c r="J5420" t="s">
        <v>172</v>
      </c>
      <c r="K5420" t="s">
        <v>8155</v>
      </c>
      <c r="L5420" t="s">
        <v>8156</v>
      </c>
      <c r="M5420">
        <v>1</v>
      </c>
      <c r="N5420" t="s">
        <v>8163</v>
      </c>
      <c r="O5420" s="4">
        <f>INDEX(products[Cost_per_box], MATCH(shipments9[[#This Row],[PID]], products[PID], 0))</f>
        <v>3.68</v>
      </c>
      <c r="P5420" s="4">
        <f>shipments9[[#This Row],[Boxes]]*shipments9[[#This Row],[Cost Per Box]]</f>
        <v>942.08</v>
      </c>
      <c r="Q5420" s="4">
        <f>shipments9[[#This Row],[Amount]] -shipments9[[#This Row],[total cost]]</f>
        <v>4925.92</v>
      </c>
      <c r="R5420" s="4" t="str">
        <f>IF(shipments9[[#This Row],[Gross Profit]]&lt;0,"Loss","Profit")</f>
        <v>Profit</v>
      </c>
      <c r="S5420" s="9">
        <f>shipments9[[#This Row],[Gross Profit]]/shipments9[[#This Row],[Amount]]</f>
        <v>0.8394546693933197</v>
      </c>
      <c r="T5420" s="11">
        <f>shipments9[[#This Row],[Amount]]/shipments9[[#This Row],[Boxes]]</f>
        <v>22.921875</v>
      </c>
    </row>
    <row r="5421" spans="1:20" hidden="1" x14ac:dyDescent="0.25">
      <c r="A5421" t="s">
        <v>5613</v>
      </c>
      <c r="B5421" t="s">
        <v>49</v>
      </c>
      <c r="C5421" t="s">
        <v>141</v>
      </c>
      <c r="D5421" t="s">
        <v>26</v>
      </c>
      <c r="E5421" s="1">
        <v>44981</v>
      </c>
      <c r="F5421" s="1" t="str">
        <f>TEXT(shipments9[[#This Row],[Shipdate]],"ddd")</f>
        <v>Fri</v>
      </c>
      <c r="G5421" s="1" t="str">
        <f>IF(OR(shipments9[[#This Row],[Day Name]]="Sat",shipments9[[#This Row],[Day Name]]="Sun"),"Weekend","Weekday")</f>
        <v>Weekday</v>
      </c>
      <c r="H5421">
        <v>4959</v>
      </c>
      <c r="I5421">
        <v>414</v>
      </c>
      <c r="J5421" t="s">
        <v>172</v>
      </c>
      <c r="K5421" t="s">
        <v>8151</v>
      </c>
      <c r="L5421" t="s">
        <v>8156</v>
      </c>
      <c r="M5421">
        <v>2</v>
      </c>
      <c r="N5421" t="s">
        <v>8157</v>
      </c>
      <c r="O5421" s="4">
        <f>INDEX(products[Cost_per_box], MATCH(shipments9[[#This Row],[PID]], products[PID], 0))</f>
        <v>8.2200000000000006</v>
      </c>
      <c r="P5421" s="4">
        <f>shipments9[[#This Row],[Boxes]]*shipments9[[#This Row],[Cost Per Box]]</f>
        <v>3403.0800000000004</v>
      </c>
      <c r="Q5421" s="4">
        <f>shipments9[[#This Row],[Amount]] -shipments9[[#This Row],[total cost]]</f>
        <v>1555.9199999999996</v>
      </c>
      <c r="R5421" s="4" t="str">
        <f>IF(shipments9[[#This Row],[Gross Profit]]&lt;0,"Loss","Profit")</f>
        <v>Profit</v>
      </c>
      <c r="S5421" s="9">
        <f>shipments9[[#This Row],[Gross Profit]]/shipments9[[#This Row],[Amount]]</f>
        <v>0.31375680580762244</v>
      </c>
      <c r="T5421" s="11">
        <f>shipments9[[#This Row],[Amount]]/shipments9[[#This Row],[Boxes]]</f>
        <v>11.978260869565217</v>
      </c>
    </row>
    <row r="5422" spans="1:20" x14ac:dyDescent="0.25">
      <c r="A5422" t="s">
        <v>5614</v>
      </c>
      <c r="B5422" t="s">
        <v>49</v>
      </c>
      <c r="C5422" t="s">
        <v>147</v>
      </c>
      <c r="D5422" t="s">
        <v>26</v>
      </c>
      <c r="E5422" s="1">
        <v>45252</v>
      </c>
      <c r="F5422" s="1" t="str">
        <f>TEXT(shipments9[[#This Row],[Shipdate]],"ddd")</f>
        <v>Wed</v>
      </c>
      <c r="G5422" s="1" t="str">
        <f>IF(OR(shipments9[[#This Row],[Day Name]]="Sat",shipments9[[#This Row],[Day Name]]="Sun"),"Weekend","Weekday")</f>
        <v>Weekday</v>
      </c>
      <c r="H5422">
        <v>10748.25</v>
      </c>
      <c r="I5422">
        <v>1195</v>
      </c>
      <c r="J5422" t="s">
        <v>172</v>
      </c>
      <c r="K5422" t="s">
        <v>8151</v>
      </c>
      <c r="L5422" t="s">
        <v>8152</v>
      </c>
      <c r="M5422">
        <v>11</v>
      </c>
      <c r="N5422" t="s">
        <v>8165</v>
      </c>
      <c r="O5422" s="4">
        <f>INDEX(products[Cost_per_box], MATCH(shipments9[[#This Row],[PID]], products[PID], 0))</f>
        <v>10.51</v>
      </c>
      <c r="P5422" s="4">
        <f>shipments9[[#This Row],[Boxes]]*shipments9[[#This Row],[Cost Per Box]]</f>
        <v>12559.449999999999</v>
      </c>
      <c r="Q5422" s="4">
        <f>shipments9[[#This Row],[Amount]] -shipments9[[#This Row],[total cost]]</f>
        <v>-1811.1999999999989</v>
      </c>
      <c r="R5422" s="4" t="str">
        <f>IF(shipments9[[#This Row],[Gross Profit]]&lt;0,"Loss","Profit")</f>
        <v>Loss</v>
      </c>
      <c r="S5422" s="9">
        <f>shipments9[[#This Row],[Gross Profit]]/shipments9[[#This Row],[Amount]]</f>
        <v>-0.16851115297839173</v>
      </c>
      <c r="T5422" s="11">
        <f>shipments9[[#This Row],[Amount]]/shipments9[[#This Row],[Boxes]]</f>
        <v>8.9943514644351463</v>
      </c>
    </row>
    <row r="5423" spans="1:20" hidden="1" x14ac:dyDescent="0.25">
      <c r="A5423" t="s">
        <v>5615</v>
      </c>
      <c r="B5423" t="s">
        <v>49</v>
      </c>
      <c r="C5423" t="s">
        <v>149</v>
      </c>
      <c r="D5423" t="s">
        <v>26</v>
      </c>
      <c r="E5423" s="1">
        <v>45128</v>
      </c>
      <c r="F5423" s="1" t="str">
        <f>TEXT(shipments9[[#This Row],[Shipdate]],"ddd")</f>
        <v>Fri</v>
      </c>
      <c r="G5423" s="1" t="str">
        <f>IF(OR(shipments9[[#This Row],[Day Name]]="Sat",shipments9[[#This Row],[Day Name]]="Sun"),"Weekend","Weekday")</f>
        <v>Weekday</v>
      </c>
      <c r="H5423">
        <v>4396.5</v>
      </c>
      <c r="I5423">
        <v>259</v>
      </c>
      <c r="J5423" t="s">
        <v>172</v>
      </c>
      <c r="K5423" t="s">
        <v>8151</v>
      </c>
      <c r="L5423" t="s">
        <v>8160</v>
      </c>
      <c r="M5423">
        <v>7</v>
      </c>
      <c r="N5423" t="s">
        <v>8161</v>
      </c>
      <c r="O5423" s="4">
        <f>INDEX(products[Cost_per_box], MATCH(shipments9[[#This Row],[PID]], products[PID], 0))</f>
        <v>6.43</v>
      </c>
      <c r="P5423" s="4">
        <f>shipments9[[#This Row],[Boxes]]*shipments9[[#This Row],[Cost Per Box]]</f>
        <v>1665.37</v>
      </c>
      <c r="Q5423" s="4">
        <f>shipments9[[#This Row],[Amount]] -shipments9[[#This Row],[total cost]]</f>
        <v>2731.13</v>
      </c>
      <c r="R5423" s="4" t="str">
        <f>IF(shipments9[[#This Row],[Gross Profit]]&lt;0,"Loss","Profit")</f>
        <v>Profit</v>
      </c>
      <c r="S5423" s="9">
        <f>shipments9[[#This Row],[Gross Profit]]/shipments9[[#This Row],[Amount]]</f>
        <v>0.62120550437848288</v>
      </c>
      <c r="T5423" s="11">
        <f>shipments9[[#This Row],[Amount]]/shipments9[[#This Row],[Boxes]]</f>
        <v>16.974903474903474</v>
      </c>
    </row>
    <row r="5424" spans="1:20" hidden="1" x14ac:dyDescent="0.25">
      <c r="A5424" t="s">
        <v>5616</v>
      </c>
      <c r="B5424" t="s">
        <v>52</v>
      </c>
      <c r="C5424" t="s">
        <v>121</v>
      </c>
      <c r="D5424" t="s">
        <v>26</v>
      </c>
      <c r="E5424" s="1">
        <v>45128</v>
      </c>
      <c r="F5424" s="1" t="str">
        <f>TEXT(shipments9[[#This Row],[Shipdate]],"ddd")</f>
        <v>Fri</v>
      </c>
      <c r="G5424" s="1" t="str">
        <f>IF(OR(shipments9[[#This Row],[Day Name]]="Sat",shipments9[[#This Row],[Day Name]]="Sun"),"Weekend","Weekday")</f>
        <v>Weekday</v>
      </c>
      <c r="H5424">
        <v>6653.25</v>
      </c>
      <c r="I5424">
        <v>416</v>
      </c>
      <c r="J5424" t="s">
        <v>172</v>
      </c>
      <c r="K5424" t="s">
        <v>8151</v>
      </c>
      <c r="L5424" t="s">
        <v>8160</v>
      </c>
      <c r="M5424">
        <v>7</v>
      </c>
      <c r="N5424" t="s">
        <v>8161</v>
      </c>
      <c r="O5424" s="4">
        <f>INDEX(products[Cost_per_box], MATCH(shipments9[[#This Row],[PID]], products[PID], 0))</f>
        <v>5.26</v>
      </c>
      <c r="P5424" s="4">
        <f>shipments9[[#This Row],[Boxes]]*shipments9[[#This Row],[Cost Per Box]]</f>
        <v>2188.16</v>
      </c>
      <c r="Q5424" s="4">
        <f>shipments9[[#This Row],[Amount]] -shipments9[[#This Row],[total cost]]</f>
        <v>4465.09</v>
      </c>
      <c r="R5424" s="4" t="str">
        <f>IF(shipments9[[#This Row],[Gross Profit]]&lt;0,"Loss","Profit")</f>
        <v>Profit</v>
      </c>
      <c r="S5424" s="9">
        <f>shipments9[[#This Row],[Gross Profit]]/shipments9[[#This Row],[Amount]]</f>
        <v>0.67111411716078606</v>
      </c>
      <c r="T5424" s="11">
        <f>shipments9[[#This Row],[Amount]]/shipments9[[#This Row],[Boxes]]</f>
        <v>15.993389423076923</v>
      </c>
    </row>
    <row r="5425" spans="1:20" hidden="1" x14ac:dyDescent="0.25">
      <c r="A5425" t="s">
        <v>5617</v>
      </c>
      <c r="B5425" t="s">
        <v>52</v>
      </c>
      <c r="C5425" t="s">
        <v>137</v>
      </c>
      <c r="D5425" t="s">
        <v>26</v>
      </c>
      <c r="E5425" s="1">
        <v>45169</v>
      </c>
      <c r="F5425" s="1" t="str">
        <f>TEXT(shipments9[[#This Row],[Shipdate]],"ddd")</f>
        <v>Thu</v>
      </c>
      <c r="G5425" s="1" t="str">
        <f>IF(OR(shipments9[[#This Row],[Day Name]]="Sat",shipments9[[#This Row],[Day Name]]="Sun"),"Weekend","Weekday")</f>
        <v>Weekday</v>
      </c>
      <c r="H5425">
        <v>2493</v>
      </c>
      <c r="I5425">
        <v>139</v>
      </c>
      <c r="J5425" t="s">
        <v>172</v>
      </c>
      <c r="K5425" t="s">
        <v>8151</v>
      </c>
      <c r="L5425" t="s">
        <v>8160</v>
      </c>
      <c r="M5425">
        <v>8</v>
      </c>
      <c r="N5425" t="s">
        <v>8162</v>
      </c>
      <c r="O5425" s="4">
        <f>INDEX(products[Cost_per_box], MATCH(shipments9[[#This Row],[PID]], products[PID], 0))</f>
        <v>7.73</v>
      </c>
      <c r="P5425" s="4">
        <f>shipments9[[#This Row],[Boxes]]*shipments9[[#This Row],[Cost Per Box]]</f>
        <v>1074.47</v>
      </c>
      <c r="Q5425" s="4">
        <f>shipments9[[#This Row],[Amount]] -shipments9[[#This Row],[total cost]]</f>
        <v>1418.53</v>
      </c>
      <c r="R5425" s="4" t="str">
        <f>IF(shipments9[[#This Row],[Gross Profit]]&lt;0,"Loss","Profit")</f>
        <v>Profit</v>
      </c>
      <c r="S5425" s="9">
        <f>shipments9[[#This Row],[Gross Profit]]/shipments9[[#This Row],[Amount]]</f>
        <v>0.56900521460088249</v>
      </c>
      <c r="T5425" s="11">
        <f>shipments9[[#This Row],[Amount]]/shipments9[[#This Row],[Boxes]]</f>
        <v>17.935251798561151</v>
      </c>
    </row>
    <row r="5426" spans="1:20" x14ac:dyDescent="0.25">
      <c r="A5426" t="s">
        <v>5618</v>
      </c>
      <c r="B5426" t="s">
        <v>52</v>
      </c>
      <c r="C5426" t="s">
        <v>147</v>
      </c>
      <c r="D5426" t="s">
        <v>26</v>
      </c>
      <c r="E5426" s="1">
        <v>45083</v>
      </c>
      <c r="F5426" s="1" t="str">
        <f>TEXT(shipments9[[#This Row],[Shipdate]],"ddd")</f>
        <v>Tue</v>
      </c>
      <c r="G5426" s="1" t="str">
        <f>IF(OR(shipments9[[#This Row],[Day Name]]="Sat",shipments9[[#This Row],[Day Name]]="Sun"),"Weekend","Weekday")</f>
        <v>Weekday</v>
      </c>
      <c r="H5426">
        <v>3719.25</v>
      </c>
      <c r="I5426">
        <v>532</v>
      </c>
      <c r="J5426" t="s">
        <v>172</v>
      </c>
      <c r="K5426" t="s">
        <v>8151</v>
      </c>
      <c r="L5426" t="s">
        <v>8154</v>
      </c>
      <c r="M5426">
        <v>6</v>
      </c>
      <c r="N5426" t="s">
        <v>8159</v>
      </c>
      <c r="O5426" s="4">
        <f>INDEX(products[Cost_per_box], MATCH(shipments9[[#This Row],[PID]], products[PID], 0))</f>
        <v>10.51</v>
      </c>
      <c r="P5426" s="4">
        <f>shipments9[[#This Row],[Boxes]]*shipments9[[#This Row],[Cost Per Box]]</f>
        <v>5591.32</v>
      </c>
      <c r="Q5426" s="4">
        <f>shipments9[[#This Row],[Amount]] -shipments9[[#This Row],[total cost]]</f>
        <v>-1872.0699999999997</v>
      </c>
      <c r="R5426" s="4" t="str">
        <f>IF(shipments9[[#This Row],[Gross Profit]]&lt;0,"Loss","Profit")</f>
        <v>Loss</v>
      </c>
      <c r="S5426" s="9">
        <f>shipments9[[#This Row],[Gross Profit]]/shipments9[[#This Row],[Amount]]</f>
        <v>-0.50334610472541497</v>
      </c>
      <c r="T5426" s="11">
        <f>shipments9[[#This Row],[Amount]]/shipments9[[#This Row],[Boxes]]</f>
        <v>6.9910714285714288</v>
      </c>
    </row>
    <row r="5427" spans="1:20" hidden="1" x14ac:dyDescent="0.25">
      <c r="A5427" t="s">
        <v>5619</v>
      </c>
      <c r="B5427" t="s">
        <v>52</v>
      </c>
      <c r="C5427" t="s">
        <v>153</v>
      </c>
      <c r="D5427" t="s">
        <v>26</v>
      </c>
      <c r="E5427" s="1">
        <v>45030</v>
      </c>
      <c r="F5427" s="1" t="str">
        <f>TEXT(shipments9[[#This Row],[Shipdate]],"ddd")</f>
        <v>Fri</v>
      </c>
      <c r="G5427" s="1" t="str">
        <f>IF(OR(shipments9[[#This Row],[Day Name]]="Sat",shipments9[[#This Row],[Day Name]]="Sun"),"Weekend","Weekday")</f>
        <v>Weekday</v>
      </c>
      <c r="H5427">
        <v>2448</v>
      </c>
      <c r="I5427">
        <v>153</v>
      </c>
      <c r="J5427" t="s">
        <v>172</v>
      </c>
      <c r="K5427" t="s">
        <v>8151</v>
      </c>
      <c r="L5427" t="s">
        <v>8154</v>
      </c>
      <c r="M5427">
        <v>4</v>
      </c>
      <c r="N5427" t="s">
        <v>8158</v>
      </c>
      <c r="O5427" s="4">
        <f>INDEX(products[Cost_per_box], MATCH(shipments9[[#This Row],[PID]], products[PID], 0))</f>
        <v>9.57</v>
      </c>
      <c r="P5427" s="4">
        <f>shipments9[[#This Row],[Boxes]]*shipments9[[#This Row],[Cost Per Box]]</f>
        <v>1464.21</v>
      </c>
      <c r="Q5427" s="4">
        <f>shipments9[[#This Row],[Amount]] -shipments9[[#This Row],[total cost]]</f>
        <v>983.79</v>
      </c>
      <c r="R5427" s="4" t="str">
        <f>IF(shipments9[[#This Row],[Gross Profit]]&lt;0,"Loss","Profit")</f>
        <v>Profit</v>
      </c>
      <c r="S5427" s="9">
        <f>shipments9[[#This Row],[Gross Profit]]/shipments9[[#This Row],[Amount]]</f>
        <v>0.40187499999999998</v>
      </c>
      <c r="T5427" s="11">
        <f>shipments9[[#This Row],[Amount]]/shipments9[[#This Row],[Boxes]]</f>
        <v>16</v>
      </c>
    </row>
    <row r="5428" spans="1:20" hidden="1" x14ac:dyDescent="0.25">
      <c r="A5428" t="s">
        <v>5620</v>
      </c>
      <c r="B5428" t="s">
        <v>52</v>
      </c>
      <c r="C5428" t="s">
        <v>153</v>
      </c>
      <c r="D5428" t="s">
        <v>26</v>
      </c>
      <c r="E5428" s="1">
        <v>45104</v>
      </c>
      <c r="F5428" s="1" t="str">
        <f>TEXT(shipments9[[#This Row],[Shipdate]],"ddd")</f>
        <v>Tue</v>
      </c>
      <c r="G5428" s="1" t="str">
        <f>IF(OR(shipments9[[#This Row],[Day Name]]="Sat",shipments9[[#This Row],[Day Name]]="Sun"),"Weekend","Weekday")</f>
        <v>Weekday</v>
      </c>
      <c r="H5428">
        <v>11873.25</v>
      </c>
      <c r="I5428">
        <v>699</v>
      </c>
      <c r="J5428" t="s">
        <v>172</v>
      </c>
      <c r="K5428" t="s">
        <v>8151</v>
      </c>
      <c r="L5428" t="s">
        <v>8154</v>
      </c>
      <c r="M5428">
        <v>6</v>
      </c>
      <c r="N5428" t="s">
        <v>8159</v>
      </c>
      <c r="O5428" s="4">
        <f>INDEX(products[Cost_per_box], MATCH(shipments9[[#This Row],[PID]], products[PID], 0))</f>
        <v>9.57</v>
      </c>
      <c r="P5428" s="4">
        <f>shipments9[[#This Row],[Boxes]]*shipments9[[#This Row],[Cost Per Box]]</f>
        <v>6689.43</v>
      </c>
      <c r="Q5428" s="4">
        <f>shipments9[[#This Row],[Amount]] -shipments9[[#This Row],[total cost]]</f>
        <v>5183.82</v>
      </c>
      <c r="R5428" s="4" t="str">
        <f>IF(shipments9[[#This Row],[Gross Profit]]&lt;0,"Loss","Profit")</f>
        <v>Profit</v>
      </c>
      <c r="S5428" s="9">
        <f>shipments9[[#This Row],[Gross Profit]]/shipments9[[#This Row],[Amount]]</f>
        <v>0.43659655107068407</v>
      </c>
      <c r="T5428" s="11">
        <f>shipments9[[#This Row],[Amount]]/shipments9[[#This Row],[Boxes]]</f>
        <v>16.986051502145923</v>
      </c>
    </row>
    <row r="5429" spans="1:20" hidden="1" x14ac:dyDescent="0.25">
      <c r="A5429" t="s">
        <v>5621</v>
      </c>
      <c r="B5429" t="s">
        <v>52</v>
      </c>
      <c r="C5429" t="s">
        <v>165</v>
      </c>
      <c r="D5429" t="s">
        <v>26</v>
      </c>
      <c r="E5429" s="1">
        <v>44932</v>
      </c>
      <c r="F5429" s="1" t="str">
        <f>TEXT(shipments9[[#This Row],[Shipdate]],"ddd")</f>
        <v>Fri</v>
      </c>
      <c r="G5429" s="1" t="str">
        <f>IF(OR(shipments9[[#This Row],[Day Name]]="Sat",shipments9[[#This Row],[Day Name]]="Sun"),"Weekend","Weekday")</f>
        <v>Weekday</v>
      </c>
      <c r="H5429">
        <v>4173.75</v>
      </c>
      <c r="I5429">
        <v>232</v>
      </c>
      <c r="J5429" t="s">
        <v>172</v>
      </c>
      <c r="K5429" t="s">
        <v>8151</v>
      </c>
      <c r="L5429" t="s">
        <v>8156</v>
      </c>
      <c r="M5429">
        <v>1</v>
      </c>
      <c r="N5429" t="s">
        <v>8163</v>
      </c>
      <c r="O5429" s="4">
        <f>INDEX(products[Cost_per_box], MATCH(shipments9[[#This Row],[PID]], products[PID], 0))</f>
        <v>2.65</v>
      </c>
      <c r="P5429" s="4">
        <f>shipments9[[#This Row],[Boxes]]*shipments9[[#This Row],[Cost Per Box]]</f>
        <v>614.79999999999995</v>
      </c>
      <c r="Q5429" s="4">
        <f>shipments9[[#This Row],[Amount]] -shipments9[[#This Row],[total cost]]</f>
        <v>3558.95</v>
      </c>
      <c r="R5429" s="4" t="str">
        <f>IF(shipments9[[#This Row],[Gross Profit]]&lt;0,"Loss","Profit")</f>
        <v>Profit</v>
      </c>
      <c r="S5429" s="9">
        <f>shipments9[[#This Row],[Gross Profit]]/shipments9[[#This Row],[Amount]]</f>
        <v>0.85269841269841262</v>
      </c>
      <c r="T5429" s="11">
        <f>shipments9[[#This Row],[Amount]]/shipments9[[#This Row],[Boxes]]</f>
        <v>17.990301724137932</v>
      </c>
    </row>
    <row r="5430" spans="1:20" hidden="1" x14ac:dyDescent="0.25">
      <c r="A5430" t="s">
        <v>5622</v>
      </c>
      <c r="B5430" t="s">
        <v>52</v>
      </c>
      <c r="C5430" t="s">
        <v>121</v>
      </c>
      <c r="D5430" t="s">
        <v>26</v>
      </c>
      <c r="E5430" s="1">
        <v>44977</v>
      </c>
      <c r="F5430" s="1" t="str">
        <f>TEXT(shipments9[[#This Row],[Shipdate]],"ddd")</f>
        <v>Mon</v>
      </c>
      <c r="G5430" s="1" t="str">
        <f>IF(OR(shipments9[[#This Row],[Day Name]]="Sat",shipments9[[#This Row],[Day Name]]="Sun"),"Weekend","Weekday")</f>
        <v>Weekday</v>
      </c>
      <c r="H5430">
        <v>1892.25</v>
      </c>
      <c r="I5430">
        <v>119</v>
      </c>
      <c r="J5430" t="s">
        <v>172</v>
      </c>
      <c r="K5430" t="s">
        <v>8151</v>
      </c>
      <c r="L5430" t="s">
        <v>8156</v>
      </c>
      <c r="M5430">
        <v>2</v>
      </c>
      <c r="N5430" t="s">
        <v>8157</v>
      </c>
      <c r="O5430" s="4">
        <f>INDEX(products[Cost_per_box], MATCH(shipments9[[#This Row],[PID]], products[PID], 0))</f>
        <v>5.26</v>
      </c>
      <c r="P5430" s="4">
        <f>shipments9[[#This Row],[Boxes]]*shipments9[[#This Row],[Cost Per Box]]</f>
        <v>625.93999999999994</v>
      </c>
      <c r="Q5430" s="4">
        <f>shipments9[[#This Row],[Amount]] -shipments9[[#This Row],[total cost]]</f>
        <v>1266.31</v>
      </c>
      <c r="R5430" s="4" t="str">
        <f>IF(shipments9[[#This Row],[Gross Profit]]&lt;0,"Loss","Profit")</f>
        <v>Profit</v>
      </c>
      <c r="S5430" s="9">
        <f>shipments9[[#This Row],[Gross Profit]]/shipments9[[#This Row],[Amount]]</f>
        <v>0.66920861408376264</v>
      </c>
      <c r="T5430" s="11">
        <f>shipments9[[#This Row],[Amount]]/shipments9[[#This Row],[Boxes]]</f>
        <v>15.90126050420168</v>
      </c>
    </row>
    <row r="5431" spans="1:20" hidden="1" x14ac:dyDescent="0.25">
      <c r="A5431" t="s">
        <v>5623</v>
      </c>
      <c r="B5431" t="s">
        <v>52</v>
      </c>
      <c r="C5431" t="s">
        <v>135</v>
      </c>
      <c r="D5431" t="s">
        <v>26</v>
      </c>
      <c r="E5431" s="1">
        <v>45049</v>
      </c>
      <c r="F5431" s="1" t="str">
        <f>TEXT(shipments9[[#This Row],[Shipdate]],"ddd")</f>
        <v>Wed</v>
      </c>
      <c r="G5431" s="1" t="str">
        <f>IF(OR(shipments9[[#This Row],[Day Name]]="Sat",shipments9[[#This Row],[Day Name]]="Sun"),"Weekend","Weekday")</f>
        <v>Weekday</v>
      </c>
      <c r="H5431">
        <v>6106.5</v>
      </c>
      <c r="I5431">
        <v>227</v>
      </c>
      <c r="J5431" t="s">
        <v>172</v>
      </c>
      <c r="K5431" t="s">
        <v>8151</v>
      </c>
      <c r="L5431" t="s">
        <v>8154</v>
      </c>
      <c r="M5431">
        <v>5</v>
      </c>
      <c r="N5431" t="s">
        <v>201</v>
      </c>
      <c r="O5431" s="4">
        <f>INDEX(products[Cost_per_box], MATCH(shipments9[[#This Row],[PID]], products[PID], 0))</f>
        <v>9.94</v>
      </c>
      <c r="P5431" s="4">
        <f>shipments9[[#This Row],[Boxes]]*shipments9[[#This Row],[Cost Per Box]]</f>
        <v>2256.38</v>
      </c>
      <c r="Q5431" s="4">
        <f>shipments9[[#This Row],[Amount]] -shipments9[[#This Row],[total cost]]</f>
        <v>3850.12</v>
      </c>
      <c r="R5431" s="4" t="str">
        <f>IF(shipments9[[#This Row],[Gross Profit]]&lt;0,"Loss","Profit")</f>
        <v>Profit</v>
      </c>
      <c r="S5431" s="9">
        <f>shipments9[[#This Row],[Gross Profit]]/shipments9[[#This Row],[Amount]]</f>
        <v>0.63049537378203557</v>
      </c>
      <c r="T5431" s="11">
        <f>shipments9[[#This Row],[Amount]]/shipments9[[#This Row],[Boxes]]</f>
        <v>26.900881057268723</v>
      </c>
    </row>
    <row r="5432" spans="1:20" hidden="1" x14ac:dyDescent="0.25">
      <c r="A5432" t="s">
        <v>5624</v>
      </c>
      <c r="B5432" t="s">
        <v>52</v>
      </c>
      <c r="C5432" t="s">
        <v>137</v>
      </c>
      <c r="D5432" t="s">
        <v>26</v>
      </c>
      <c r="E5432" s="1">
        <v>44984</v>
      </c>
      <c r="F5432" s="1" t="str">
        <f>TEXT(shipments9[[#This Row],[Shipdate]],"ddd")</f>
        <v>Mon</v>
      </c>
      <c r="G5432" s="1" t="str">
        <f>IF(OR(shipments9[[#This Row],[Day Name]]="Sat",shipments9[[#This Row],[Day Name]]="Sun"),"Weekend","Weekday")</f>
        <v>Weekday</v>
      </c>
      <c r="H5432">
        <v>3289.5</v>
      </c>
      <c r="I5432">
        <v>165</v>
      </c>
      <c r="J5432" t="s">
        <v>172</v>
      </c>
      <c r="K5432" t="s">
        <v>8151</v>
      </c>
      <c r="L5432" t="s">
        <v>8156</v>
      </c>
      <c r="M5432">
        <v>2</v>
      </c>
      <c r="N5432" t="s">
        <v>8157</v>
      </c>
      <c r="O5432" s="4">
        <f>INDEX(products[Cost_per_box], MATCH(shipments9[[#This Row],[PID]], products[PID], 0))</f>
        <v>7.73</v>
      </c>
      <c r="P5432" s="4">
        <f>shipments9[[#This Row],[Boxes]]*shipments9[[#This Row],[Cost Per Box]]</f>
        <v>1275.45</v>
      </c>
      <c r="Q5432" s="4">
        <f>shipments9[[#This Row],[Amount]] -shipments9[[#This Row],[total cost]]</f>
        <v>2014.05</v>
      </c>
      <c r="R5432" s="4" t="str">
        <f>IF(shipments9[[#This Row],[Gross Profit]]&lt;0,"Loss","Profit")</f>
        <v>Profit</v>
      </c>
      <c r="S5432" s="9">
        <f>shipments9[[#This Row],[Gross Profit]]/shipments9[[#This Row],[Amount]]</f>
        <v>0.61226630186958508</v>
      </c>
      <c r="T5432" s="11">
        <f>shipments9[[#This Row],[Amount]]/shipments9[[#This Row],[Boxes]]</f>
        <v>19.936363636363637</v>
      </c>
    </row>
    <row r="5433" spans="1:20" hidden="1" x14ac:dyDescent="0.25">
      <c r="A5433" t="s">
        <v>5625</v>
      </c>
      <c r="B5433" t="s">
        <v>52</v>
      </c>
      <c r="C5433" t="s">
        <v>159</v>
      </c>
      <c r="D5433" t="s">
        <v>26</v>
      </c>
      <c r="E5433" s="1">
        <v>45363</v>
      </c>
      <c r="F5433" s="1" t="str">
        <f>TEXT(shipments9[[#This Row],[Shipdate]],"ddd")</f>
        <v>Tue</v>
      </c>
      <c r="G5433" s="1" t="str">
        <f>IF(OR(shipments9[[#This Row],[Day Name]]="Sat",shipments9[[#This Row],[Day Name]]="Sun"),"Weekend","Weekday")</f>
        <v>Weekday</v>
      </c>
      <c r="H5433">
        <v>569.25</v>
      </c>
      <c r="I5433">
        <v>21</v>
      </c>
      <c r="J5433" t="s">
        <v>172</v>
      </c>
      <c r="K5433" t="s">
        <v>8155</v>
      </c>
      <c r="L5433" t="s">
        <v>8156</v>
      </c>
      <c r="M5433">
        <v>3</v>
      </c>
      <c r="N5433" t="s">
        <v>8164</v>
      </c>
      <c r="O5433" s="4">
        <f>INDEX(products[Cost_per_box], MATCH(shipments9[[#This Row],[PID]], products[PID], 0))</f>
        <v>5.04</v>
      </c>
      <c r="P5433" s="4">
        <f>shipments9[[#This Row],[Boxes]]*shipments9[[#This Row],[Cost Per Box]]</f>
        <v>105.84</v>
      </c>
      <c r="Q5433" s="4">
        <f>shipments9[[#This Row],[Amount]] -shipments9[[#This Row],[total cost]]</f>
        <v>463.40999999999997</v>
      </c>
      <c r="R5433" s="4" t="str">
        <f>IF(shipments9[[#This Row],[Gross Profit]]&lt;0,"Loss","Profit")</f>
        <v>Profit</v>
      </c>
      <c r="S5433" s="9">
        <f>shipments9[[#This Row],[Gross Profit]]/shipments9[[#This Row],[Amount]]</f>
        <v>0.81407114624505927</v>
      </c>
      <c r="T5433" s="11">
        <f>shipments9[[#This Row],[Amount]]/shipments9[[#This Row],[Boxes]]</f>
        <v>27.107142857142858</v>
      </c>
    </row>
    <row r="5434" spans="1:20" hidden="1" x14ac:dyDescent="0.25">
      <c r="A5434" t="s">
        <v>5626</v>
      </c>
      <c r="B5434" t="s">
        <v>52</v>
      </c>
      <c r="C5434" t="s">
        <v>165</v>
      </c>
      <c r="D5434" t="s">
        <v>26</v>
      </c>
      <c r="E5434" s="1">
        <v>45110</v>
      </c>
      <c r="F5434" s="1" t="str">
        <f>TEXT(shipments9[[#This Row],[Shipdate]],"ddd")</f>
        <v>Mon</v>
      </c>
      <c r="G5434" s="1" t="str">
        <f>IF(OR(shipments9[[#This Row],[Day Name]]="Sat",shipments9[[#This Row],[Day Name]]="Sun"),"Weekend","Weekday")</f>
        <v>Weekday</v>
      </c>
      <c r="H5434">
        <v>12208.5</v>
      </c>
      <c r="I5434">
        <v>582</v>
      </c>
      <c r="J5434" t="s">
        <v>172</v>
      </c>
      <c r="K5434" t="s">
        <v>8151</v>
      </c>
      <c r="L5434" t="s">
        <v>8160</v>
      </c>
      <c r="M5434">
        <v>7</v>
      </c>
      <c r="N5434" t="s">
        <v>8161</v>
      </c>
      <c r="O5434" s="4">
        <f>INDEX(products[Cost_per_box], MATCH(shipments9[[#This Row],[PID]], products[PID], 0))</f>
        <v>2.65</v>
      </c>
      <c r="P5434" s="4">
        <f>shipments9[[#This Row],[Boxes]]*shipments9[[#This Row],[Cost Per Box]]</f>
        <v>1542.3</v>
      </c>
      <c r="Q5434" s="4">
        <f>shipments9[[#This Row],[Amount]] -shipments9[[#This Row],[total cost]]</f>
        <v>10666.2</v>
      </c>
      <c r="R5434" s="4" t="str">
        <f>IF(shipments9[[#This Row],[Gross Profit]]&lt;0,"Loss","Profit")</f>
        <v>Profit</v>
      </c>
      <c r="S5434" s="9">
        <f>shipments9[[#This Row],[Gross Profit]]/shipments9[[#This Row],[Amount]]</f>
        <v>0.87366998402752183</v>
      </c>
      <c r="T5434" s="11">
        <f>shipments9[[#This Row],[Amount]]/shipments9[[#This Row],[Boxes]]</f>
        <v>20.976804123711339</v>
      </c>
    </row>
    <row r="5435" spans="1:20" hidden="1" x14ac:dyDescent="0.25">
      <c r="A5435" t="s">
        <v>5627</v>
      </c>
      <c r="B5435" t="s">
        <v>52</v>
      </c>
      <c r="C5435" t="s">
        <v>135</v>
      </c>
      <c r="D5435" t="s">
        <v>26</v>
      </c>
      <c r="E5435" s="1">
        <v>45292</v>
      </c>
      <c r="F5435" s="1" t="str">
        <f>TEXT(shipments9[[#This Row],[Shipdate]],"ddd")</f>
        <v>Mon</v>
      </c>
      <c r="G5435" s="1" t="str">
        <f>IF(OR(shipments9[[#This Row],[Day Name]]="Sat",shipments9[[#This Row],[Day Name]]="Sun"),"Weekend","Weekday")</f>
        <v>Weekday</v>
      </c>
      <c r="H5435">
        <v>3771</v>
      </c>
      <c r="I5435">
        <v>135</v>
      </c>
      <c r="J5435" t="s">
        <v>172</v>
      </c>
      <c r="K5435" t="s">
        <v>8155</v>
      </c>
      <c r="L5435" t="s">
        <v>8156</v>
      </c>
      <c r="M5435">
        <v>1</v>
      </c>
      <c r="N5435" t="s">
        <v>8163</v>
      </c>
      <c r="O5435" s="4">
        <f>INDEX(products[Cost_per_box], MATCH(shipments9[[#This Row],[PID]], products[PID], 0))</f>
        <v>9.94</v>
      </c>
      <c r="P5435" s="4">
        <f>shipments9[[#This Row],[Boxes]]*shipments9[[#This Row],[Cost Per Box]]</f>
        <v>1341.8999999999999</v>
      </c>
      <c r="Q5435" s="4">
        <f>shipments9[[#This Row],[Amount]] -shipments9[[#This Row],[total cost]]</f>
        <v>2429.1000000000004</v>
      </c>
      <c r="R5435" s="4" t="str">
        <f>IF(shipments9[[#This Row],[Gross Profit]]&lt;0,"Loss","Profit")</f>
        <v>Profit</v>
      </c>
      <c r="S5435" s="9">
        <f>shipments9[[#This Row],[Gross Profit]]/shipments9[[#This Row],[Amount]]</f>
        <v>0.64415274463007166</v>
      </c>
      <c r="T5435" s="11">
        <f>shipments9[[#This Row],[Amount]]/shipments9[[#This Row],[Boxes]]</f>
        <v>27.933333333333334</v>
      </c>
    </row>
    <row r="5436" spans="1:20" hidden="1" x14ac:dyDescent="0.25">
      <c r="A5436" t="s">
        <v>5628</v>
      </c>
      <c r="B5436" t="s">
        <v>52</v>
      </c>
      <c r="C5436" t="s">
        <v>145</v>
      </c>
      <c r="D5436" t="s">
        <v>26</v>
      </c>
      <c r="E5436" s="1">
        <v>45246</v>
      </c>
      <c r="F5436" s="1" t="str">
        <f>TEXT(shipments9[[#This Row],[Shipdate]],"ddd")</f>
        <v>Thu</v>
      </c>
      <c r="G5436" s="1" t="str">
        <f>IF(OR(shipments9[[#This Row],[Day Name]]="Sat",shipments9[[#This Row],[Day Name]]="Sun"),"Weekend","Weekday")</f>
        <v>Weekday</v>
      </c>
      <c r="H5436">
        <v>7789.5</v>
      </c>
      <c r="I5436">
        <v>557</v>
      </c>
      <c r="J5436" t="s">
        <v>172</v>
      </c>
      <c r="K5436" t="s">
        <v>8151</v>
      </c>
      <c r="L5436" t="s">
        <v>8152</v>
      </c>
      <c r="M5436">
        <v>11</v>
      </c>
      <c r="N5436" t="s">
        <v>8165</v>
      </c>
      <c r="O5436" s="4">
        <f>INDEX(products[Cost_per_box], MATCH(shipments9[[#This Row],[PID]], products[PID], 0))</f>
        <v>4.74</v>
      </c>
      <c r="P5436" s="4">
        <f>shipments9[[#This Row],[Boxes]]*shipments9[[#This Row],[Cost Per Box]]</f>
        <v>2640.1800000000003</v>
      </c>
      <c r="Q5436" s="4">
        <f>shipments9[[#This Row],[Amount]] -shipments9[[#This Row],[total cost]]</f>
        <v>5149.32</v>
      </c>
      <c r="R5436" s="4" t="str">
        <f>IF(shipments9[[#This Row],[Gross Profit]]&lt;0,"Loss","Profit")</f>
        <v>Profit</v>
      </c>
      <c r="S5436" s="9">
        <f>shipments9[[#This Row],[Gross Profit]]/shipments9[[#This Row],[Amount]]</f>
        <v>0.66105911804352013</v>
      </c>
      <c r="T5436" s="11">
        <f>shipments9[[#This Row],[Amount]]/shipments9[[#This Row],[Boxes]]</f>
        <v>13.984739676840215</v>
      </c>
    </row>
    <row r="5437" spans="1:20" hidden="1" x14ac:dyDescent="0.25">
      <c r="A5437" t="s">
        <v>5629</v>
      </c>
      <c r="B5437" t="s">
        <v>52</v>
      </c>
      <c r="C5437" t="s">
        <v>151</v>
      </c>
      <c r="D5437" t="s">
        <v>26</v>
      </c>
      <c r="E5437" s="1">
        <v>45100</v>
      </c>
      <c r="F5437" s="1" t="str">
        <f>TEXT(shipments9[[#This Row],[Shipdate]],"ddd")</f>
        <v>Fri</v>
      </c>
      <c r="G5437" s="1" t="str">
        <f>IF(OR(shipments9[[#This Row],[Day Name]]="Sat",shipments9[[#This Row],[Day Name]]="Sun"),"Weekend","Weekday")</f>
        <v>Weekday</v>
      </c>
      <c r="H5437">
        <v>6756.75</v>
      </c>
      <c r="I5437">
        <v>376</v>
      </c>
      <c r="J5437" t="s">
        <v>172</v>
      </c>
      <c r="K5437" t="s">
        <v>8151</v>
      </c>
      <c r="L5437" t="s">
        <v>8154</v>
      </c>
      <c r="M5437">
        <v>6</v>
      </c>
      <c r="N5437" t="s">
        <v>8159</v>
      </c>
      <c r="O5437" s="4">
        <f>INDEX(products[Cost_per_box], MATCH(shipments9[[#This Row],[PID]], products[PID], 0))</f>
        <v>12.41</v>
      </c>
      <c r="P5437" s="4">
        <f>shipments9[[#This Row],[Boxes]]*shipments9[[#This Row],[Cost Per Box]]</f>
        <v>4666.16</v>
      </c>
      <c r="Q5437" s="4">
        <f>shipments9[[#This Row],[Amount]] -shipments9[[#This Row],[total cost]]</f>
        <v>2090.59</v>
      </c>
      <c r="R5437" s="4" t="str">
        <f>IF(shipments9[[#This Row],[Gross Profit]]&lt;0,"Loss","Profit")</f>
        <v>Profit</v>
      </c>
      <c r="S5437" s="9">
        <f>shipments9[[#This Row],[Gross Profit]]/shipments9[[#This Row],[Amount]]</f>
        <v>0.30940762940762945</v>
      </c>
      <c r="T5437" s="11">
        <f>shipments9[[#This Row],[Amount]]/shipments9[[#This Row],[Boxes]]</f>
        <v>17.970079787234042</v>
      </c>
    </row>
    <row r="5438" spans="1:20" hidden="1" x14ac:dyDescent="0.25">
      <c r="A5438" t="s">
        <v>5630</v>
      </c>
      <c r="B5438" t="s">
        <v>52</v>
      </c>
      <c r="C5438" t="s">
        <v>155</v>
      </c>
      <c r="D5438" t="s">
        <v>26</v>
      </c>
      <c r="E5438" s="1">
        <v>45251</v>
      </c>
      <c r="F5438" s="1" t="str">
        <f>TEXT(shipments9[[#This Row],[Shipdate]],"ddd")</f>
        <v>Tue</v>
      </c>
      <c r="G5438" s="1" t="str">
        <f>IF(OR(shipments9[[#This Row],[Day Name]]="Sat",shipments9[[#This Row],[Day Name]]="Sun"),"Weekend","Weekday")</f>
        <v>Weekday</v>
      </c>
      <c r="H5438">
        <v>902.25</v>
      </c>
      <c r="I5438">
        <v>101</v>
      </c>
      <c r="J5438" t="s">
        <v>172</v>
      </c>
      <c r="K5438" t="s">
        <v>8151</v>
      </c>
      <c r="L5438" t="s">
        <v>8152</v>
      </c>
      <c r="M5438">
        <v>11</v>
      </c>
      <c r="N5438" t="s">
        <v>8165</v>
      </c>
      <c r="O5438" s="4">
        <f>INDEX(products[Cost_per_box], MATCH(shipments9[[#This Row],[PID]], products[PID], 0))</f>
        <v>8.43</v>
      </c>
      <c r="P5438" s="4">
        <f>shipments9[[#This Row],[Boxes]]*shipments9[[#This Row],[Cost Per Box]]</f>
        <v>851.43</v>
      </c>
      <c r="Q5438" s="4">
        <f>shipments9[[#This Row],[Amount]] -shipments9[[#This Row],[total cost]]</f>
        <v>50.82000000000005</v>
      </c>
      <c r="R5438" s="4" t="str">
        <f>IF(shipments9[[#This Row],[Gross Profit]]&lt;0,"Loss","Profit")</f>
        <v>Profit</v>
      </c>
      <c r="S5438" s="9">
        <f>shipments9[[#This Row],[Gross Profit]]/shipments9[[#This Row],[Amount]]</f>
        <v>5.6325852036575287E-2</v>
      </c>
      <c r="T5438" s="11">
        <f>shipments9[[#This Row],[Amount]]/shipments9[[#This Row],[Boxes]]</f>
        <v>8.9331683168316829</v>
      </c>
    </row>
    <row r="5439" spans="1:20" hidden="1" x14ac:dyDescent="0.25">
      <c r="A5439" t="s">
        <v>5631</v>
      </c>
      <c r="B5439" t="s">
        <v>55</v>
      </c>
      <c r="C5439" t="s">
        <v>132</v>
      </c>
      <c r="D5439" t="s">
        <v>26</v>
      </c>
      <c r="E5439" s="1">
        <v>45273</v>
      </c>
      <c r="F5439" s="1" t="str">
        <f>TEXT(shipments9[[#This Row],[Shipdate]],"ddd")</f>
        <v>Wed</v>
      </c>
      <c r="G5439" s="1" t="str">
        <f>IF(OR(shipments9[[#This Row],[Day Name]]="Sat",shipments9[[#This Row],[Day Name]]="Sun"),"Weekend","Weekday")</f>
        <v>Weekday</v>
      </c>
      <c r="H5439">
        <v>6.75</v>
      </c>
      <c r="I5439">
        <v>1</v>
      </c>
      <c r="J5439" t="s">
        <v>172</v>
      </c>
      <c r="K5439" t="s">
        <v>8151</v>
      </c>
      <c r="L5439" t="s">
        <v>8152</v>
      </c>
      <c r="M5439">
        <v>12</v>
      </c>
      <c r="N5439" t="s">
        <v>8166</v>
      </c>
      <c r="O5439" s="4">
        <f>INDEX(products[Cost_per_box], MATCH(shipments9[[#This Row],[PID]], products[PID], 0))</f>
        <v>6.31</v>
      </c>
      <c r="P5439" s="4">
        <f>shipments9[[#This Row],[Boxes]]*shipments9[[#This Row],[Cost Per Box]]</f>
        <v>6.31</v>
      </c>
      <c r="Q5439" s="4">
        <f>shipments9[[#This Row],[Amount]] -shipments9[[#This Row],[total cost]]</f>
        <v>0.44000000000000039</v>
      </c>
      <c r="R5439" s="4" t="str">
        <f>IF(shipments9[[#This Row],[Gross Profit]]&lt;0,"Loss","Profit")</f>
        <v>Profit</v>
      </c>
      <c r="S5439" s="9">
        <f>shipments9[[#This Row],[Gross Profit]]/shipments9[[#This Row],[Amount]]</f>
        <v>6.5185185185185249E-2</v>
      </c>
      <c r="T5439" s="11">
        <f>shipments9[[#This Row],[Amount]]/shipments9[[#This Row],[Boxes]]</f>
        <v>6.75</v>
      </c>
    </row>
    <row r="5440" spans="1:20" hidden="1" x14ac:dyDescent="0.25">
      <c r="A5440" t="s">
        <v>5632</v>
      </c>
      <c r="B5440" t="s">
        <v>55</v>
      </c>
      <c r="C5440" t="s">
        <v>145</v>
      </c>
      <c r="D5440" t="s">
        <v>26</v>
      </c>
      <c r="E5440" s="1">
        <v>45293</v>
      </c>
      <c r="F5440" s="1" t="str">
        <f>TEXT(shipments9[[#This Row],[Shipdate]],"ddd")</f>
        <v>Tue</v>
      </c>
      <c r="G5440" s="1" t="str">
        <f>IF(OR(shipments9[[#This Row],[Day Name]]="Sat",shipments9[[#This Row],[Day Name]]="Sun"),"Weekend","Weekday")</f>
        <v>Weekday</v>
      </c>
      <c r="H5440">
        <v>6903</v>
      </c>
      <c r="I5440">
        <v>531</v>
      </c>
      <c r="J5440" t="s">
        <v>172</v>
      </c>
      <c r="K5440" t="s">
        <v>8155</v>
      </c>
      <c r="L5440" t="s">
        <v>8156</v>
      </c>
      <c r="M5440">
        <v>1</v>
      </c>
      <c r="N5440" t="s">
        <v>8163</v>
      </c>
      <c r="O5440" s="4">
        <f>INDEX(products[Cost_per_box], MATCH(shipments9[[#This Row],[PID]], products[PID], 0))</f>
        <v>4.74</v>
      </c>
      <c r="P5440" s="4">
        <f>shipments9[[#This Row],[Boxes]]*shipments9[[#This Row],[Cost Per Box]]</f>
        <v>2516.94</v>
      </c>
      <c r="Q5440" s="4">
        <f>shipments9[[#This Row],[Amount]] -shipments9[[#This Row],[total cost]]</f>
        <v>4386.0599999999995</v>
      </c>
      <c r="R5440" s="4" t="str">
        <f>IF(shipments9[[#This Row],[Gross Profit]]&lt;0,"Loss","Profit")</f>
        <v>Profit</v>
      </c>
      <c r="S5440" s="9">
        <f>shipments9[[#This Row],[Gross Profit]]/shipments9[[#This Row],[Amount]]</f>
        <v>0.63538461538461533</v>
      </c>
      <c r="T5440" s="11">
        <f>shipments9[[#This Row],[Amount]]/shipments9[[#This Row],[Boxes]]</f>
        <v>13</v>
      </c>
    </row>
    <row r="5441" spans="1:20" hidden="1" x14ac:dyDescent="0.25">
      <c r="A5441" t="s">
        <v>5633</v>
      </c>
      <c r="B5441" t="s">
        <v>55</v>
      </c>
      <c r="C5441" t="s">
        <v>130</v>
      </c>
      <c r="D5441" t="s">
        <v>26</v>
      </c>
      <c r="E5441" s="1">
        <v>45006</v>
      </c>
      <c r="F5441" s="1" t="str">
        <f>TEXT(shipments9[[#This Row],[Shipdate]],"ddd")</f>
        <v>Tue</v>
      </c>
      <c r="G5441" s="1" t="str">
        <f>IF(OR(shipments9[[#This Row],[Day Name]]="Sat",shipments9[[#This Row],[Day Name]]="Sun"),"Weekend","Weekday")</f>
        <v>Weekday</v>
      </c>
      <c r="H5441">
        <v>8428.5</v>
      </c>
      <c r="I5441">
        <v>1205</v>
      </c>
      <c r="J5441" t="s">
        <v>172</v>
      </c>
      <c r="K5441" t="s">
        <v>8151</v>
      </c>
      <c r="L5441" t="s">
        <v>8156</v>
      </c>
      <c r="M5441">
        <v>3</v>
      </c>
      <c r="N5441" t="s">
        <v>8164</v>
      </c>
      <c r="O5441" s="4">
        <f>INDEX(products[Cost_per_box], MATCH(shipments9[[#This Row],[PID]], products[PID], 0))</f>
        <v>5.72</v>
      </c>
      <c r="P5441" s="4">
        <f>shipments9[[#This Row],[Boxes]]*shipments9[[#This Row],[Cost Per Box]]</f>
        <v>6892.5999999999995</v>
      </c>
      <c r="Q5441" s="4">
        <f>shipments9[[#This Row],[Amount]] -shipments9[[#This Row],[total cost]]</f>
        <v>1535.9000000000005</v>
      </c>
      <c r="R5441" s="4" t="str">
        <f>IF(shipments9[[#This Row],[Gross Profit]]&lt;0,"Loss","Profit")</f>
        <v>Profit</v>
      </c>
      <c r="S5441" s="9">
        <f>shipments9[[#This Row],[Gross Profit]]/shipments9[[#This Row],[Amount]]</f>
        <v>0.18222696802515281</v>
      </c>
      <c r="T5441" s="11">
        <f>shipments9[[#This Row],[Amount]]/shipments9[[#This Row],[Boxes]]</f>
        <v>6.9946058091286307</v>
      </c>
    </row>
    <row r="5442" spans="1:20" hidden="1" x14ac:dyDescent="0.25">
      <c r="A5442" t="s">
        <v>5634</v>
      </c>
      <c r="B5442" t="s">
        <v>55</v>
      </c>
      <c r="C5442" t="s">
        <v>132</v>
      </c>
      <c r="D5442" t="s">
        <v>26</v>
      </c>
      <c r="E5442" s="1">
        <v>45118</v>
      </c>
      <c r="F5442" s="1" t="str">
        <f>TEXT(shipments9[[#This Row],[Shipdate]],"ddd")</f>
        <v>Tue</v>
      </c>
      <c r="G5442" s="1" t="str">
        <f>IF(OR(shipments9[[#This Row],[Day Name]]="Sat",shipments9[[#This Row],[Day Name]]="Sun"),"Weekend","Weekday")</f>
        <v>Weekday</v>
      </c>
      <c r="H5442">
        <v>1377</v>
      </c>
      <c r="I5442">
        <v>51</v>
      </c>
      <c r="J5442" t="s">
        <v>172</v>
      </c>
      <c r="K5442" t="s">
        <v>8151</v>
      </c>
      <c r="L5442" t="s">
        <v>8160</v>
      </c>
      <c r="M5442">
        <v>7</v>
      </c>
      <c r="N5442" t="s">
        <v>8161</v>
      </c>
      <c r="O5442" s="4">
        <f>INDEX(products[Cost_per_box], MATCH(shipments9[[#This Row],[PID]], products[PID], 0))</f>
        <v>6.31</v>
      </c>
      <c r="P5442" s="4">
        <f>shipments9[[#This Row],[Boxes]]*shipments9[[#This Row],[Cost Per Box]]</f>
        <v>321.81</v>
      </c>
      <c r="Q5442" s="4">
        <f>shipments9[[#This Row],[Amount]] -shipments9[[#This Row],[total cost]]</f>
        <v>1055.19</v>
      </c>
      <c r="R5442" s="4" t="str">
        <f>IF(shipments9[[#This Row],[Gross Profit]]&lt;0,"Loss","Profit")</f>
        <v>Profit</v>
      </c>
      <c r="S5442" s="9">
        <f>shipments9[[#This Row],[Gross Profit]]/shipments9[[#This Row],[Amount]]</f>
        <v>0.76629629629629636</v>
      </c>
      <c r="T5442" s="11">
        <f>shipments9[[#This Row],[Amount]]/shipments9[[#This Row],[Boxes]]</f>
        <v>27</v>
      </c>
    </row>
    <row r="5443" spans="1:20" hidden="1" x14ac:dyDescent="0.25">
      <c r="A5443" t="s">
        <v>5635</v>
      </c>
      <c r="B5443" t="s">
        <v>55</v>
      </c>
      <c r="C5443" t="s">
        <v>135</v>
      </c>
      <c r="D5443" t="s">
        <v>26</v>
      </c>
      <c r="E5443" s="1">
        <v>44979</v>
      </c>
      <c r="F5443" s="1" t="str">
        <f>TEXT(shipments9[[#This Row],[Shipdate]],"ddd")</f>
        <v>Wed</v>
      </c>
      <c r="G5443" s="1" t="str">
        <f>IF(OR(shipments9[[#This Row],[Day Name]]="Sat",shipments9[[#This Row],[Day Name]]="Sun"),"Weekend","Weekday")</f>
        <v>Weekday</v>
      </c>
      <c r="H5443">
        <v>6608.25</v>
      </c>
      <c r="I5443">
        <v>265</v>
      </c>
      <c r="J5443" t="s">
        <v>172</v>
      </c>
      <c r="K5443" t="s">
        <v>8151</v>
      </c>
      <c r="L5443" t="s">
        <v>8156</v>
      </c>
      <c r="M5443">
        <v>2</v>
      </c>
      <c r="N5443" t="s">
        <v>8157</v>
      </c>
      <c r="O5443" s="4">
        <f>INDEX(products[Cost_per_box], MATCH(shipments9[[#This Row],[PID]], products[PID], 0))</f>
        <v>9.94</v>
      </c>
      <c r="P5443" s="4">
        <f>shipments9[[#This Row],[Boxes]]*shipments9[[#This Row],[Cost Per Box]]</f>
        <v>2634.1</v>
      </c>
      <c r="Q5443" s="4">
        <f>shipments9[[#This Row],[Amount]] -shipments9[[#This Row],[total cost]]</f>
        <v>3974.15</v>
      </c>
      <c r="R5443" s="4" t="str">
        <f>IF(shipments9[[#This Row],[Gross Profit]]&lt;0,"Loss","Profit")</f>
        <v>Profit</v>
      </c>
      <c r="S5443" s="9">
        <f>shipments9[[#This Row],[Gross Profit]]/shipments9[[#This Row],[Amount]]</f>
        <v>0.60139219914500819</v>
      </c>
      <c r="T5443" s="11">
        <f>shipments9[[#This Row],[Amount]]/shipments9[[#This Row],[Boxes]]</f>
        <v>24.93679245283019</v>
      </c>
    </row>
    <row r="5444" spans="1:20" hidden="1" x14ac:dyDescent="0.25">
      <c r="A5444" t="s">
        <v>5636</v>
      </c>
      <c r="B5444" t="s">
        <v>55</v>
      </c>
      <c r="C5444" t="s">
        <v>141</v>
      </c>
      <c r="D5444" t="s">
        <v>26</v>
      </c>
      <c r="E5444" s="1">
        <v>45244</v>
      </c>
      <c r="F5444" s="1" t="str">
        <f>TEXT(shipments9[[#This Row],[Shipdate]],"ddd")</f>
        <v>Tue</v>
      </c>
      <c r="G5444" s="1" t="str">
        <f>IF(OR(shipments9[[#This Row],[Day Name]]="Sat",shipments9[[#This Row],[Day Name]]="Sun"),"Weekend","Weekday")</f>
        <v>Weekday</v>
      </c>
      <c r="H5444">
        <v>1586.25</v>
      </c>
      <c r="I5444">
        <v>123</v>
      </c>
      <c r="J5444" t="s">
        <v>172</v>
      </c>
      <c r="K5444" t="s">
        <v>8151</v>
      </c>
      <c r="L5444" t="s">
        <v>8152</v>
      </c>
      <c r="M5444">
        <v>11</v>
      </c>
      <c r="N5444" t="s">
        <v>8165</v>
      </c>
      <c r="O5444" s="4">
        <f>INDEX(products[Cost_per_box], MATCH(shipments9[[#This Row],[PID]], products[PID], 0))</f>
        <v>8.2200000000000006</v>
      </c>
      <c r="P5444" s="4">
        <f>shipments9[[#This Row],[Boxes]]*shipments9[[#This Row],[Cost Per Box]]</f>
        <v>1011.0600000000001</v>
      </c>
      <c r="Q5444" s="4">
        <f>shipments9[[#This Row],[Amount]] -shipments9[[#This Row],[total cost]]</f>
        <v>575.18999999999994</v>
      </c>
      <c r="R5444" s="4" t="str">
        <f>IF(shipments9[[#This Row],[Gross Profit]]&lt;0,"Loss","Profit")</f>
        <v>Profit</v>
      </c>
      <c r="S5444" s="9">
        <f>shipments9[[#This Row],[Gross Profit]]/shipments9[[#This Row],[Amount]]</f>
        <v>0.36260992907801415</v>
      </c>
      <c r="T5444" s="11">
        <f>shipments9[[#This Row],[Amount]]/shipments9[[#This Row],[Boxes]]</f>
        <v>12.896341463414634</v>
      </c>
    </row>
    <row r="5445" spans="1:20" hidden="1" x14ac:dyDescent="0.25">
      <c r="A5445" t="s">
        <v>5637</v>
      </c>
      <c r="B5445" t="s">
        <v>55</v>
      </c>
      <c r="C5445" t="s">
        <v>141</v>
      </c>
      <c r="D5445" t="s">
        <v>26</v>
      </c>
      <c r="E5445" s="1">
        <v>45377</v>
      </c>
      <c r="F5445" s="1" t="str">
        <f>TEXT(shipments9[[#This Row],[Shipdate]],"ddd")</f>
        <v>Tue</v>
      </c>
      <c r="G5445" s="1" t="str">
        <f>IF(OR(shipments9[[#This Row],[Day Name]]="Sat",shipments9[[#This Row],[Day Name]]="Sun"),"Weekend","Weekday")</f>
        <v>Weekday</v>
      </c>
      <c r="H5445">
        <v>1638</v>
      </c>
      <c r="I5445">
        <v>126</v>
      </c>
      <c r="J5445" t="s">
        <v>172</v>
      </c>
      <c r="K5445" t="s">
        <v>8155</v>
      </c>
      <c r="L5445" t="s">
        <v>8156</v>
      </c>
      <c r="M5445">
        <v>3</v>
      </c>
      <c r="N5445" t="s">
        <v>8164</v>
      </c>
      <c r="O5445" s="4">
        <f>INDEX(products[Cost_per_box], MATCH(shipments9[[#This Row],[PID]], products[PID], 0))</f>
        <v>8.2200000000000006</v>
      </c>
      <c r="P5445" s="4">
        <f>shipments9[[#This Row],[Boxes]]*shipments9[[#This Row],[Cost Per Box]]</f>
        <v>1035.72</v>
      </c>
      <c r="Q5445" s="4">
        <f>shipments9[[#This Row],[Amount]] -shipments9[[#This Row],[total cost]]</f>
        <v>602.28</v>
      </c>
      <c r="R5445" s="4" t="str">
        <f>IF(shipments9[[#This Row],[Gross Profit]]&lt;0,"Loss","Profit")</f>
        <v>Profit</v>
      </c>
      <c r="S5445" s="9">
        <f>shipments9[[#This Row],[Gross Profit]]/shipments9[[#This Row],[Amount]]</f>
        <v>0.36769230769230765</v>
      </c>
      <c r="T5445" s="11">
        <f>shipments9[[#This Row],[Amount]]/shipments9[[#This Row],[Boxes]]</f>
        <v>13</v>
      </c>
    </row>
    <row r="5446" spans="1:20" x14ac:dyDescent="0.25">
      <c r="A5446" t="s">
        <v>5638</v>
      </c>
      <c r="B5446" t="s">
        <v>55</v>
      </c>
      <c r="C5446" t="s">
        <v>155</v>
      </c>
      <c r="D5446" t="s">
        <v>26</v>
      </c>
      <c r="E5446" s="1">
        <v>45281</v>
      </c>
      <c r="F5446" s="1" t="str">
        <f>TEXT(shipments9[[#This Row],[Shipdate]],"ddd")</f>
        <v>Thu</v>
      </c>
      <c r="G5446" s="1" t="str">
        <f>IF(OR(shipments9[[#This Row],[Day Name]]="Sat",shipments9[[#This Row],[Day Name]]="Sun"),"Weekend","Weekday")</f>
        <v>Weekday</v>
      </c>
      <c r="H5446">
        <v>600.75</v>
      </c>
      <c r="I5446">
        <v>86</v>
      </c>
      <c r="J5446" t="s">
        <v>172</v>
      </c>
      <c r="K5446" t="s">
        <v>8151</v>
      </c>
      <c r="L5446" t="s">
        <v>8152</v>
      </c>
      <c r="M5446">
        <v>12</v>
      </c>
      <c r="N5446" t="s">
        <v>8166</v>
      </c>
      <c r="O5446" s="4">
        <f>INDEX(products[Cost_per_box], MATCH(shipments9[[#This Row],[PID]], products[PID], 0))</f>
        <v>8.43</v>
      </c>
      <c r="P5446" s="4">
        <f>shipments9[[#This Row],[Boxes]]*shipments9[[#This Row],[Cost Per Box]]</f>
        <v>724.98</v>
      </c>
      <c r="Q5446" s="4">
        <f>shipments9[[#This Row],[Amount]] -shipments9[[#This Row],[total cost]]</f>
        <v>-124.23000000000002</v>
      </c>
      <c r="R5446" s="4" t="str">
        <f>IF(shipments9[[#This Row],[Gross Profit]]&lt;0,"Loss","Profit")</f>
        <v>Loss</v>
      </c>
      <c r="S5446" s="9">
        <f>shipments9[[#This Row],[Gross Profit]]/shipments9[[#This Row],[Amount]]</f>
        <v>-0.20679151061173537</v>
      </c>
      <c r="T5446" s="11">
        <f>shipments9[[#This Row],[Amount]]/shipments9[[#This Row],[Boxes]]</f>
        <v>6.9854651162790695</v>
      </c>
    </row>
    <row r="5447" spans="1:20" hidden="1" x14ac:dyDescent="0.25">
      <c r="A5447" t="s">
        <v>5639</v>
      </c>
      <c r="B5447" t="s">
        <v>55</v>
      </c>
      <c r="C5447" t="s">
        <v>159</v>
      </c>
      <c r="D5447" t="s">
        <v>26</v>
      </c>
      <c r="E5447" s="1">
        <v>45131</v>
      </c>
      <c r="F5447" s="1" t="str">
        <f>TEXT(shipments9[[#This Row],[Shipdate]],"ddd")</f>
        <v>Mon</v>
      </c>
      <c r="G5447" s="1" t="str">
        <f>IF(OR(shipments9[[#This Row],[Day Name]]="Sat",shipments9[[#This Row],[Day Name]]="Sun"),"Weekend","Weekday")</f>
        <v>Weekday</v>
      </c>
      <c r="H5447">
        <v>2085.75</v>
      </c>
      <c r="I5447">
        <v>84</v>
      </c>
      <c r="J5447" t="s">
        <v>172</v>
      </c>
      <c r="K5447" t="s">
        <v>8151</v>
      </c>
      <c r="L5447" t="s">
        <v>8160</v>
      </c>
      <c r="M5447">
        <v>7</v>
      </c>
      <c r="N5447" t="s">
        <v>8161</v>
      </c>
      <c r="O5447" s="4">
        <f>INDEX(products[Cost_per_box], MATCH(shipments9[[#This Row],[PID]], products[PID], 0))</f>
        <v>5.04</v>
      </c>
      <c r="P5447" s="4">
        <f>shipments9[[#This Row],[Boxes]]*shipments9[[#This Row],[Cost Per Box]]</f>
        <v>423.36</v>
      </c>
      <c r="Q5447" s="4">
        <f>shipments9[[#This Row],[Amount]] -shipments9[[#This Row],[total cost]]</f>
        <v>1662.3899999999999</v>
      </c>
      <c r="R5447" s="4" t="str">
        <f>IF(shipments9[[#This Row],[Gross Profit]]&lt;0,"Loss","Profit")</f>
        <v>Profit</v>
      </c>
      <c r="S5447" s="9">
        <f>shipments9[[#This Row],[Gross Profit]]/shipments9[[#This Row],[Amount]]</f>
        <v>0.79702265372168279</v>
      </c>
      <c r="T5447" s="11">
        <f>shipments9[[#This Row],[Amount]]/shipments9[[#This Row],[Boxes]]</f>
        <v>24.830357142857142</v>
      </c>
    </row>
    <row r="5448" spans="1:20" hidden="1" x14ac:dyDescent="0.25">
      <c r="A5448" t="s">
        <v>5640</v>
      </c>
      <c r="B5448" t="s">
        <v>55</v>
      </c>
      <c r="C5448" t="s">
        <v>161</v>
      </c>
      <c r="D5448" t="s">
        <v>26</v>
      </c>
      <c r="E5448" s="1">
        <v>45092</v>
      </c>
      <c r="F5448" s="1" t="str">
        <f>TEXT(shipments9[[#This Row],[Shipdate]],"ddd")</f>
        <v>Thu</v>
      </c>
      <c r="G5448" s="1" t="str">
        <f>IF(OR(shipments9[[#This Row],[Day Name]]="Sat",shipments9[[#This Row],[Day Name]]="Sun"),"Weekend","Weekday")</f>
        <v>Weekday</v>
      </c>
      <c r="H5448">
        <v>12345.75</v>
      </c>
      <c r="I5448">
        <v>1235</v>
      </c>
      <c r="J5448" t="s">
        <v>172</v>
      </c>
      <c r="K5448" t="s">
        <v>8151</v>
      </c>
      <c r="L5448" t="s">
        <v>8154</v>
      </c>
      <c r="M5448">
        <v>6</v>
      </c>
      <c r="N5448" t="s">
        <v>8159</v>
      </c>
      <c r="O5448" s="4">
        <f>INDEX(products[Cost_per_box], MATCH(shipments9[[#This Row],[PID]], products[PID], 0))</f>
        <v>2.76</v>
      </c>
      <c r="P5448" s="4">
        <f>shipments9[[#This Row],[Boxes]]*shipments9[[#This Row],[Cost Per Box]]</f>
        <v>3408.6</v>
      </c>
      <c r="Q5448" s="4">
        <f>shipments9[[#This Row],[Amount]] -shipments9[[#This Row],[total cost]]</f>
        <v>8937.15</v>
      </c>
      <c r="R5448" s="4" t="str">
        <f>IF(shipments9[[#This Row],[Gross Profit]]&lt;0,"Loss","Profit")</f>
        <v>Profit</v>
      </c>
      <c r="S5448" s="9">
        <f>shipments9[[#This Row],[Gross Profit]]/shipments9[[#This Row],[Amount]]</f>
        <v>0.7239049875463216</v>
      </c>
      <c r="T5448" s="11">
        <f>shipments9[[#This Row],[Amount]]/shipments9[[#This Row],[Boxes]]</f>
        <v>9.9965587044534416</v>
      </c>
    </row>
    <row r="5449" spans="1:20" hidden="1" x14ac:dyDescent="0.25">
      <c r="A5449" t="s">
        <v>5641</v>
      </c>
      <c r="B5449" t="s">
        <v>55</v>
      </c>
      <c r="C5449" t="s">
        <v>132</v>
      </c>
      <c r="D5449" t="s">
        <v>26</v>
      </c>
      <c r="E5449" s="1">
        <v>44949</v>
      </c>
      <c r="F5449" s="1" t="str">
        <f>TEXT(shipments9[[#This Row],[Shipdate]],"ddd")</f>
        <v>Mon</v>
      </c>
      <c r="G5449" s="1" t="str">
        <f>IF(OR(shipments9[[#This Row],[Day Name]]="Sat",shipments9[[#This Row],[Day Name]]="Sun"),"Weekend","Weekday")</f>
        <v>Weekday</v>
      </c>
      <c r="H5449">
        <v>6662.25</v>
      </c>
      <c r="I5449">
        <v>257</v>
      </c>
      <c r="J5449" t="s">
        <v>172</v>
      </c>
      <c r="K5449" t="s">
        <v>8151</v>
      </c>
      <c r="L5449" t="s">
        <v>8156</v>
      </c>
      <c r="M5449">
        <v>1</v>
      </c>
      <c r="N5449" t="s">
        <v>8163</v>
      </c>
      <c r="O5449" s="4">
        <f>INDEX(products[Cost_per_box], MATCH(shipments9[[#This Row],[PID]], products[PID], 0))</f>
        <v>6.31</v>
      </c>
      <c r="P5449" s="4">
        <f>shipments9[[#This Row],[Boxes]]*shipments9[[#This Row],[Cost Per Box]]</f>
        <v>1621.6699999999998</v>
      </c>
      <c r="Q5449" s="4">
        <f>shipments9[[#This Row],[Amount]] -shipments9[[#This Row],[total cost]]</f>
        <v>5040.58</v>
      </c>
      <c r="R5449" s="4" t="str">
        <f>IF(shipments9[[#This Row],[Gross Profit]]&lt;0,"Loss","Profit")</f>
        <v>Profit</v>
      </c>
      <c r="S5449" s="9">
        <f>shipments9[[#This Row],[Gross Profit]]/shipments9[[#This Row],[Amount]]</f>
        <v>0.75658823970880706</v>
      </c>
      <c r="T5449" s="11">
        <f>shipments9[[#This Row],[Amount]]/shipments9[[#This Row],[Boxes]]</f>
        <v>25.923151750972764</v>
      </c>
    </row>
    <row r="5450" spans="1:20" x14ac:dyDescent="0.25">
      <c r="A5450" t="s">
        <v>5642</v>
      </c>
      <c r="B5450" t="s">
        <v>55</v>
      </c>
      <c r="C5450" t="s">
        <v>147</v>
      </c>
      <c r="D5450" t="s">
        <v>26</v>
      </c>
      <c r="E5450" s="1">
        <v>44981</v>
      </c>
      <c r="F5450" s="1" t="str">
        <f>TEXT(shipments9[[#This Row],[Shipdate]],"ddd")</f>
        <v>Fri</v>
      </c>
      <c r="G5450" s="1" t="str">
        <f>IF(OR(shipments9[[#This Row],[Day Name]]="Sat",shipments9[[#This Row],[Day Name]]="Sun"),"Weekend","Weekday")</f>
        <v>Weekday</v>
      </c>
      <c r="H5450">
        <v>3467.25</v>
      </c>
      <c r="I5450">
        <v>578</v>
      </c>
      <c r="J5450" t="s">
        <v>172</v>
      </c>
      <c r="K5450" t="s">
        <v>8151</v>
      </c>
      <c r="L5450" t="s">
        <v>8156</v>
      </c>
      <c r="M5450">
        <v>2</v>
      </c>
      <c r="N5450" t="s">
        <v>8157</v>
      </c>
      <c r="O5450" s="4">
        <f>INDEX(products[Cost_per_box], MATCH(shipments9[[#This Row],[PID]], products[PID], 0))</f>
        <v>10.51</v>
      </c>
      <c r="P5450" s="4">
        <f>shipments9[[#This Row],[Boxes]]*shipments9[[#This Row],[Cost Per Box]]</f>
        <v>6074.78</v>
      </c>
      <c r="Q5450" s="4">
        <f>shipments9[[#This Row],[Amount]] -shipments9[[#This Row],[total cost]]</f>
        <v>-2607.5299999999997</v>
      </c>
      <c r="R5450" s="4" t="str">
        <f>IF(shipments9[[#This Row],[Gross Profit]]&lt;0,"Loss","Profit")</f>
        <v>Loss</v>
      </c>
      <c r="S5450" s="9">
        <f>shipments9[[#This Row],[Gross Profit]]/shipments9[[#This Row],[Amount]]</f>
        <v>-0.7520455692551733</v>
      </c>
      <c r="T5450" s="11">
        <f>shipments9[[#This Row],[Amount]]/shipments9[[#This Row],[Boxes]]</f>
        <v>5.9987024221453291</v>
      </c>
    </row>
    <row r="5451" spans="1:20" hidden="1" x14ac:dyDescent="0.25">
      <c r="A5451" t="s">
        <v>5643</v>
      </c>
      <c r="B5451" t="s">
        <v>55</v>
      </c>
      <c r="C5451" t="s">
        <v>157</v>
      </c>
      <c r="D5451" t="s">
        <v>26</v>
      </c>
      <c r="E5451" s="1">
        <v>45138</v>
      </c>
      <c r="F5451" s="1" t="str">
        <f>TEXT(shipments9[[#This Row],[Shipdate]],"ddd")</f>
        <v>Mon</v>
      </c>
      <c r="G5451" s="1" t="str">
        <f>IF(OR(shipments9[[#This Row],[Day Name]]="Sat",shipments9[[#This Row],[Day Name]]="Sun"),"Weekend","Weekday")</f>
        <v>Weekday</v>
      </c>
      <c r="H5451">
        <v>4837.5</v>
      </c>
      <c r="I5451">
        <v>440</v>
      </c>
      <c r="J5451" t="s">
        <v>172</v>
      </c>
      <c r="K5451" t="s">
        <v>8151</v>
      </c>
      <c r="L5451" t="s">
        <v>8160</v>
      </c>
      <c r="M5451">
        <v>7</v>
      </c>
      <c r="N5451" t="s">
        <v>8161</v>
      </c>
      <c r="O5451" s="4">
        <f>INDEX(products[Cost_per_box], MATCH(shipments9[[#This Row],[PID]], products[PID], 0))</f>
        <v>6.8</v>
      </c>
      <c r="P5451" s="4">
        <f>shipments9[[#This Row],[Boxes]]*shipments9[[#This Row],[Cost Per Box]]</f>
        <v>2992</v>
      </c>
      <c r="Q5451" s="4">
        <f>shipments9[[#This Row],[Amount]] -shipments9[[#This Row],[total cost]]</f>
        <v>1845.5</v>
      </c>
      <c r="R5451" s="4" t="str">
        <f>IF(shipments9[[#This Row],[Gross Profit]]&lt;0,"Loss","Profit")</f>
        <v>Profit</v>
      </c>
      <c r="S5451" s="9">
        <f>shipments9[[#This Row],[Gross Profit]]/shipments9[[#This Row],[Amount]]</f>
        <v>0.38149870801033592</v>
      </c>
      <c r="T5451" s="11">
        <f>shipments9[[#This Row],[Amount]]/shipments9[[#This Row],[Boxes]]</f>
        <v>10.994318181818182</v>
      </c>
    </row>
    <row r="5452" spans="1:20" hidden="1" x14ac:dyDescent="0.25">
      <c r="A5452" t="s">
        <v>5644</v>
      </c>
      <c r="B5452" t="s">
        <v>55</v>
      </c>
      <c r="C5452" t="s">
        <v>165</v>
      </c>
      <c r="D5452" t="s">
        <v>26</v>
      </c>
      <c r="E5452" s="1">
        <v>44929</v>
      </c>
      <c r="F5452" s="1" t="str">
        <f>TEXT(shipments9[[#This Row],[Shipdate]],"ddd")</f>
        <v>Tue</v>
      </c>
      <c r="G5452" s="1" t="str">
        <f>IF(OR(shipments9[[#This Row],[Day Name]]="Sat",shipments9[[#This Row],[Day Name]]="Sun"),"Weekend","Weekday")</f>
        <v>Weekday</v>
      </c>
      <c r="H5452">
        <v>8354.25</v>
      </c>
      <c r="I5452">
        <v>380</v>
      </c>
      <c r="J5452" t="s">
        <v>172</v>
      </c>
      <c r="K5452" t="s">
        <v>8151</v>
      </c>
      <c r="L5452" t="s">
        <v>8156</v>
      </c>
      <c r="M5452">
        <v>1</v>
      </c>
      <c r="N5452" t="s">
        <v>8163</v>
      </c>
      <c r="O5452" s="4">
        <f>INDEX(products[Cost_per_box], MATCH(shipments9[[#This Row],[PID]], products[PID], 0))</f>
        <v>2.65</v>
      </c>
      <c r="P5452" s="4">
        <f>shipments9[[#This Row],[Boxes]]*shipments9[[#This Row],[Cost Per Box]]</f>
        <v>1007</v>
      </c>
      <c r="Q5452" s="4">
        <f>shipments9[[#This Row],[Amount]] -shipments9[[#This Row],[total cost]]</f>
        <v>7347.25</v>
      </c>
      <c r="R5452" s="4" t="str">
        <f>IF(shipments9[[#This Row],[Gross Profit]]&lt;0,"Loss","Profit")</f>
        <v>Profit</v>
      </c>
      <c r="S5452" s="9">
        <f>shipments9[[#This Row],[Gross Profit]]/shipments9[[#This Row],[Amount]]</f>
        <v>0.87946254900200493</v>
      </c>
      <c r="T5452" s="11">
        <f>shipments9[[#This Row],[Amount]]/shipments9[[#This Row],[Boxes]]</f>
        <v>21.984868421052632</v>
      </c>
    </row>
    <row r="5453" spans="1:20" hidden="1" x14ac:dyDescent="0.25">
      <c r="A5453" t="s">
        <v>5645</v>
      </c>
      <c r="B5453" t="s">
        <v>55</v>
      </c>
      <c r="C5453" t="s">
        <v>124</v>
      </c>
      <c r="D5453" t="s">
        <v>26</v>
      </c>
      <c r="E5453" s="1">
        <v>45463</v>
      </c>
      <c r="F5453" s="1" t="str">
        <f>TEXT(shipments9[[#This Row],[Shipdate]],"ddd")</f>
        <v>Thu</v>
      </c>
      <c r="G5453" s="1" t="str">
        <f>IF(OR(shipments9[[#This Row],[Day Name]]="Sat",shipments9[[#This Row],[Day Name]]="Sun"),"Weekend","Weekday")</f>
        <v>Weekday</v>
      </c>
      <c r="H5453">
        <v>6115.5</v>
      </c>
      <c r="I5453">
        <v>383</v>
      </c>
      <c r="J5453" t="s">
        <v>172</v>
      </c>
      <c r="K5453" t="s">
        <v>8155</v>
      </c>
      <c r="L5453" t="s">
        <v>8154</v>
      </c>
      <c r="M5453">
        <v>6</v>
      </c>
      <c r="N5453" t="s">
        <v>8159</v>
      </c>
      <c r="O5453" s="4">
        <f>INDEX(products[Cost_per_box], MATCH(shipments9[[#This Row],[PID]], products[PID], 0))</f>
        <v>7.48</v>
      </c>
      <c r="P5453" s="4">
        <f>shipments9[[#This Row],[Boxes]]*shipments9[[#This Row],[Cost Per Box]]</f>
        <v>2864.84</v>
      </c>
      <c r="Q5453" s="4">
        <f>shipments9[[#This Row],[Amount]] -shipments9[[#This Row],[total cost]]</f>
        <v>3250.66</v>
      </c>
      <c r="R5453" s="4" t="str">
        <f>IF(shipments9[[#This Row],[Gross Profit]]&lt;0,"Loss","Profit")</f>
        <v>Profit</v>
      </c>
      <c r="S5453" s="9">
        <f>shipments9[[#This Row],[Gross Profit]]/shipments9[[#This Row],[Amount]]</f>
        <v>0.53154443626849801</v>
      </c>
      <c r="T5453" s="11">
        <f>shipments9[[#This Row],[Amount]]/shipments9[[#This Row],[Boxes]]</f>
        <v>15.967362924281984</v>
      </c>
    </row>
    <row r="5454" spans="1:20" hidden="1" x14ac:dyDescent="0.25">
      <c r="A5454" t="s">
        <v>5646</v>
      </c>
      <c r="B5454" t="s">
        <v>55</v>
      </c>
      <c r="C5454" t="s">
        <v>137</v>
      </c>
      <c r="D5454" t="s">
        <v>26</v>
      </c>
      <c r="E5454" s="1">
        <v>45462</v>
      </c>
      <c r="F5454" s="1" t="str">
        <f>TEXT(shipments9[[#This Row],[Shipdate]],"ddd")</f>
        <v>Wed</v>
      </c>
      <c r="G5454" s="1" t="str">
        <f>IF(OR(shipments9[[#This Row],[Day Name]]="Sat",shipments9[[#This Row],[Day Name]]="Sun"),"Weekend","Weekday")</f>
        <v>Weekday</v>
      </c>
      <c r="H5454">
        <v>7857</v>
      </c>
      <c r="I5454">
        <v>358</v>
      </c>
      <c r="J5454" t="s">
        <v>172</v>
      </c>
      <c r="K5454" t="s">
        <v>8155</v>
      </c>
      <c r="L5454" t="s">
        <v>8154</v>
      </c>
      <c r="M5454">
        <v>6</v>
      </c>
      <c r="N5454" t="s">
        <v>8159</v>
      </c>
      <c r="O5454" s="4">
        <f>INDEX(products[Cost_per_box], MATCH(shipments9[[#This Row],[PID]], products[PID], 0))</f>
        <v>7.73</v>
      </c>
      <c r="P5454" s="4">
        <f>shipments9[[#This Row],[Boxes]]*shipments9[[#This Row],[Cost Per Box]]</f>
        <v>2767.34</v>
      </c>
      <c r="Q5454" s="4">
        <f>shipments9[[#This Row],[Amount]] -shipments9[[#This Row],[total cost]]</f>
        <v>5089.66</v>
      </c>
      <c r="R5454" s="4" t="str">
        <f>IF(shipments9[[#This Row],[Gross Profit]]&lt;0,"Loss","Profit")</f>
        <v>Profit</v>
      </c>
      <c r="S5454" s="9">
        <f>shipments9[[#This Row],[Gross Profit]]/shipments9[[#This Row],[Amount]]</f>
        <v>0.64778668703067321</v>
      </c>
      <c r="T5454" s="11">
        <f>shipments9[[#This Row],[Amount]]/shipments9[[#This Row],[Boxes]]</f>
        <v>21.946927374301676</v>
      </c>
    </row>
    <row r="5455" spans="1:20" hidden="1" x14ac:dyDescent="0.25">
      <c r="A5455" t="s">
        <v>5647</v>
      </c>
      <c r="B5455" t="s">
        <v>55</v>
      </c>
      <c r="C5455" t="s">
        <v>137</v>
      </c>
      <c r="D5455" t="s">
        <v>26</v>
      </c>
      <c r="E5455" s="1">
        <v>44979</v>
      </c>
      <c r="F5455" s="1" t="str">
        <f>TEXT(shipments9[[#This Row],[Shipdate]],"ddd")</f>
        <v>Wed</v>
      </c>
      <c r="G5455" s="1" t="str">
        <f>IF(OR(shipments9[[#This Row],[Day Name]]="Sat",shipments9[[#This Row],[Day Name]]="Sun"),"Weekend","Weekday")</f>
        <v>Weekday</v>
      </c>
      <c r="H5455">
        <v>675</v>
      </c>
      <c r="I5455">
        <v>31</v>
      </c>
      <c r="J5455" t="s">
        <v>172</v>
      </c>
      <c r="K5455" t="s">
        <v>8151</v>
      </c>
      <c r="L5455" t="s">
        <v>8156</v>
      </c>
      <c r="M5455">
        <v>2</v>
      </c>
      <c r="N5455" t="s">
        <v>8157</v>
      </c>
      <c r="O5455" s="4">
        <f>INDEX(products[Cost_per_box], MATCH(shipments9[[#This Row],[PID]], products[PID], 0))</f>
        <v>7.73</v>
      </c>
      <c r="P5455" s="4">
        <f>shipments9[[#This Row],[Boxes]]*shipments9[[#This Row],[Cost Per Box]]</f>
        <v>239.63000000000002</v>
      </c>
      <c r="Q5455" s="4">
        <f>shipments9[[#This Row],[Amount]] -shipments9[[#This Row],[total cost]]</f>
        <v>435.37</v>
      </c>
      <c r="R5455" s="4" t="str">
        <f>IF(shipments9[[#This Row],[Gross Profit]]&lt;0,"Loss","Profit")</f>
        <v>Profit</v>
      </c>
      <c r="S5455" s="9">
        <f>shipments9[[#This Row],[Gross Profit]]/shipments9[[#This Row],[Amount]]</f>
        <v>0.64499259259259256</v>
      </c>
      <c r="T5455" s="11">
        <f>shipments9[[#This Row],[Amount]]/shipments9[[#This Row],[Boxes]]</f>
        <v>21.774193548387096</v>
      </c>
    </row>
    <row r="5456" spans="1:20" hidden="1" x14ac:dyDescent="0.25">
      <c r="A5456" t="s">
        <v>5648</v>
      </c>
      <c r="B5456" t="s">
        <v>55</v>
      </c>
      <c r="C5456" t="s">
        <v>141</v>
      </c>
      <c r="D5456" t="s">
        <v>26</v>
      </c>
      <c r="E5456" s="1">
        <v>44991</v>
      </c>
      <c r="F5456" s="1" t="str">
        <f>TEXT(shipments9[[#This Row],[Shipdate]],"ddd")</f>
        <v>Mon</v>
      </c>
      <c r="G5456" s="1" t="str">
        <f>IF(OR(shipments9[[#This Row],[Day Name]]="Sat",shipments9[[#This Row],[Day Name]]="Sun"),"Weekend","Weekday")</f>
        <v>Weekday</v>
      </c>
      <c r="H5456">
        <v>9315</v>
      </c>
      <c r="I5456">
        <v>666</v>
      </c>
      <c r="J5456" t="s">
        <v>172</v>
      </c>
      <c r="K5456" t="s">
        <v>8151</v>
      </c>
      <c r="L5456" t="s">
        <v>8156</v>
      </c>
      <c r="M5456">
        <v>3</v>
      </c>
      <c r="N5456" t="s">
        <v>8164</v>
      </c>
      <c r="O5456" s="4">
        <f>INDEX(products[Cost_per_box], MATCH(shipments9[[#This Row],[PID]], products[PID], 0))</f>
        <v>8.2200000000000006</v>
      </c>
      <c r="P5456" s="4">
        <f>shipments9[[#This Row],[Boxes]]*shipments9[[#This Row],[Cost Per Box]]</f>
        <v>5474.52</v>
      </c>
      <c r="Q5456" s="4">
        <f>shipments9[[#This Row],[Amount]] -shipments9[[#This Row],[total cost]]</f>
        <v>3840.4799999999996</v>
      </c>
      <c r="R5456" s="4" t="str">
        <f>IF(shipments9[[#This Row],[Gross Profit]]&lt;0,"Loss","Profit")</f>
        <v>Profit</v>
      </c>
      <c r="S5456" s="9">
        <f>shipments9[[#This Row],[Gross Profit]]/shipments9[[#This Row],[Amount]]</f>
        <v>0.41228985507246374</v>
      </c>
      <c r="T5456" s="11">
        <f>shipments9[[#This Row],[Amount]]/shipments9[[#This Row],[Boxes]]</f>
        <v>13.986486486486486</v>
      </c>
    </row>
    <row r="5457" spans="1:20" hidden="1" x14ac:dyDescent="0.25">
      <c r="A5457" t="s">
        <v>5649</v>
      </c>
      <c r="B5457" t="s">
        <v>55</v>
      </c>
      <c r="C5457" t="s">
        <v>145</v>
      </c>
      <c r="D5457" t="s">
        <v>26</v>
      </c>
      <c r="E5457" s="1">
        <v>45254</v>
      </c>
      <c r="F5457" s="1" t="str">
        <f>TEXT(shipments9[[#This Row],[Shipdate]],"ddd")</f>
        <v>Fri</v>
      </c>
      <c r="G5457" s="1" t="str">
        <f>IF(OR(shipments9[[#This Row],[Day Name]]="Sat",shipments9[[#This Row],[Day Name]]="Sun"),"Weekend","Weekday")</f>
        <v>Weekday</v>
      </c>
      <c r="H5457">
        <v>420.75</v>
      </c>
      <c r="I5457">
        <v>25</v>
      </c>
      <c r="J5457" t="s">
        <v>172</v>
      </c>
      <c r="K5457" t="s">
        <v>8151</v>
      </c>
      <c r="L5457" t="s">
        <v>8152</v>
      </c>
      <c r="M5457">
        <v>11</v>
      </c>
      <c r="N5457" t="s">
        <v>8165</v>
      </c>
      <c r="O5457" s="4">
        <f>INDEX(products[Cost_per_box], MATCH(shipments9[[#This Row],[PID]], products[PID], 0))</f>
        <v>4.74</v>
      </c>
      <c r="P5457" s="4">
        <f>shipments9[[#This Row],[Boxes]]*shipments9[[#This Row],[Cost Per Box]]</f>
        <v>118.5</v>
      </c>
      <c r="Q5457" s="4">
        <f>shipments9[[#This Row],[Amount]] -shipments9[[#This Row],[total cost]]</f>
        <v>302.25</v>
      </c>
      <c r="R5457" s="4" t="str">
        <f>IF(shipments9[[#This Row],[Gross Profit]]&lt;0,"Loss","Profit")</f>
        <v>Profit</v>
      </c>
      <c r="S5457" s="9">
        <f>shipments9[[#This Row],[Gross Profit]]/shipments9[[#This Row],[Amount]]</f>
        <v>0.71836007130124779</v>
      </c>
      <c r="T5457" s="11">
        <f>shipments9[[#This Row],[Amount]]/shipments9[[#This Row],[Boxes]]</f>
        <v>16.829999999999998</v>
      </c>
    </row>
    <row r="5458" spans="1:20" x14ac:dyDescent="0.25">
      <c r="A5458" t="s">
        <v>5650</v>
      </c>
      <c r="B5458" t="s">
        <v>55</v>
      </c>
      <c r="C5458" t="s">
        <v>155</v>
      </c>
      <c r="D5458" t="s">
        <v>26</v>
      </c>
      <c r="E5458" s="1">
        <v>45274</v>
      </c>
      <c r="F5458" s="1" t="str">
        <f>TEXT(shipments9[[#This Row],[Shipdate]],"ddd")</f>
        <v>Thu</v>
      </c>
      <c r="G5458" s="1" t="str">
        <f>IF(OR(shipments9[[#This Row],[Day Name]]="Sat",shipments9[[#This Row],[Day Name]]="Sun"),"Weekend","Weekday")</f>
        <v>Weekday</v>
      </c>
      <c r="H5458">
        <v>2389.5</v>
      </c>
      <c r="I5458">
        <v>342</v>
      </c>
      <c r="J5458" t="s">
        <v>172</v>
      </c>
      <c r="K5458" t="s">
        <v>8151</v>
      </c>
      <c r="L5458" t="s">
        <v>8152</v>
      </c>
      <c r="M5458">
        <v>12</v>
      </c>
      <c r="N5458" t="s">
        <v>8166</v>
      </c>
      <c r="O5458" s="4">
        <f>INDEX(products[Cost_per_box], MATCH(shipments9[[#This Row],[PID]], products[PID], 0))</f>
        <v>8.43</v>
      </c>
      <c r="P5458" s="4">
        <f>shipments9[[#This Row],[Boxes]]*shipments9[[#This Row],[Cost Per Box]]</f>
        <v>2883.06</v>
      </c>
      <c r="Q5458" s="4">
        <f>shipments9[[#This Row],[Amount]] -shipments9[[#This Row],[total cost]]</f>
        <v>-493.55999999999995</v>
      </c>
      <c r="R5458" s="4" t="str">
        <f>IF(shipments9[[#This Row],[Gross Profit]]&lt;0,"Loss","Profit")</f>
        <v>Loss</v>
      </c>
      <c r="S5458" s="9">
        <f>shipments9[[#This Row],[Gross Profit]]/shipments9[[#This Row],[Amount]]</f>
        <v>-0.20655367231638416</v>
      </c>
      <c r="T5458" s="11">
        <f>shipments9[[#This Row],[Amount]]/shipments9[[#This Row],[Boxes]]</f>
        <v>6.9868421052631575</v>
      </c>
    </row>
    <row r="5459" spans="1:20" hidden="1" x14ac:dyDescent="0.25">
      <c r="A5459" t="s">
        <v>5651</v>
      </c>
      <c r="B5459" t="s">
        <v>55</v>
      </c>
      <c r="C5459" t="s">
        <v>157</v>
      </c>
      <c r="D5459" t="s">
        <v>26</v>
      </c>
      <c r="E5459" s="1">
        <v>45266</v>
      </c>
      <c r="F5459" s="1" t="str">
        <f>TEXT(shipments9[[#This Row],[Shipdate]],"ddd")</f>
        <v>Wed</v>
      </c>
      <c r="G5459" s="1" t="str">
        <f>IF(OR(shipments9[[#This Row],[Day Name]]="Sat",shipments9[[#This Row],[Day Name]]="Sun"),"Weekend","Weekday")</f>
        <v>Weekday</v>
      </c>
      <c r="H5459">
        <v>7470</v>
      </c>
      <c r="I5459">
        <v>680</v>
      </c>
      <c r="J5459" t="s">
        <v>172</v>
      </c>
      <c r="K5459" t="s">
        <v>8151</v>
      </c>
      <c r="L5459" t="s">
        <v>8152</v>
      </c>
      <c r="M5459">
        <v>12</v>
      </c>
      <c r="N5459" t="s">
        <v>8166</v>
      </c>
      <c r="O5459" s="4">
        <f>INDEX(products[Cost_per_box], MATCH(shipments9[[#This Row],[PID]], products[PID], 0))</f>
        <v>6.8</v>
      </c>
      <c r="P5459" s="4">
        <f>shipments9[[#This Row],[Boxes]]*shipments9[[#This Row],[Cost Per Box]]</f>
        <v>4624</v>
      </c>
      <c r="Q5459" s="4">
        <f>shipments9[[#This Row],[Amount]] -shipments9[[#This Row],[total cost]]</f>
        <v>2846</v>
      </c>
      <c r="R5459" s="4" t="str">
        <f>IF(shipments9[[#This Row],[Gross Profit]]&lt;0,"Loss","Profit")</f>
        <v>Profit</v>
      </c>
      <c r="S5459" s="9">
        <f>shipments9[[#This Row],[Gross Profit]]/shipments9[[#This Row],[Amount]]</f>
        <v>0.38099062918340026</v>
      </c>
      <c r="T5459" s="11">
        <f>shipments9[[#This Row],[Amount]]/shipments9[[#This Row],[Boxes]]</f>
        <v>10.985294117647058</v>
      </c>
    </row>
    <row r="5460" spans="1:20" hidden="1" x14ac:dyDescent="0.25">
      <c r="A5460" t="s">
        <v>5652</v>
      </c>
      <c r="B5460" t="s">
        <v>55</v>
      </c>
      <c r="C5460" t="s">
        <v>157</v>
      </c>
      <c r="D5460" t="s">
        <v>26</v>
      </c>
      <c r="E5460" s="1">
        <v>45202</v>
      </c>
      <c r="F5460" s="1" t="str">
        <f>TEXT(shipments9[[#This Row],[Shipdate]],"ddd")</f>
        <v>Tue</v>
      </c>
      <c r="G5460" s="1" t="str">
        <f>IF(OR(shipments9[[#This Row],[Day Name]]="Sat",shipments9[[#This Row],[Day Name]]="Sun"),"Weekend","Weekday")</f>
        <v>Weekday</v>
      </c>
      <c r="H5460">
        <v>2621.25</v>
      </c>
      <c r="I5460">
        <v>292</v>
      </c>
      <c r="J5460" t="s">
        <v>172</v>
      </c>
      <c r="K5460" t="s">
        <v>8151</v>
      </c>
      <c r="L5460" t="s">
        <v>8152</v>
      </c>
      <c r="M5460">
        <v>10</v>
      </c>
      <c r="N5460" t="s">
        <v>8153</v>
      </c>
      <c r="O5460" s="4">
        <f>INDEX(products[Cost_per_box], MATCH(shipments9[[#This Row],[PID]], products[PID], 0))</f>
        <v>6.8</v>
      </c>
      <c r="P5460" s="4">
        <f>shipments9[[#This Row],[Boxes]]*shipments9[[#This Row],[Cost Per Box]]</f>
        <v>1985.6</v>
      </c>
      <c r="Q5460" s="4">
        <f>shipments9[[#This Row],[Amount]] -shipments9[[#This Row],[total cost]]</f>
        <v>635.65000000000009</v>
      </c>
      <c r="R5460" s="4" t="str">
        <f>IF(shipments9[[#This Row],[Gross Profit]]&lt;0,"Loss","Profit")</f>
        <v>Profit</v>
      </c>
      <c r="S5460" s="9">
        <f>shipments9[[#This Row],[Gross Profit]]/shipments9[[#This Row],[Amount]]</f>
        <v>0.24249880782069627</v>
      </c>
      <c r="T5460" s="11">
        <f>shipments9[[#This Row],[Amount]]/shipments9[[#This Row],[Boxes]]</f>
        <v>8.9768835616438363</v>
      </c>
    </row>
    <row r="5461" spans="1:20" hidden="1" x14ac:dyDescent="0.25">
      <c r="A5461" t="s">
        <v>5653</v>
      </c>
      <c r="B5461" t="s">
        <v>55</v>
      </c>
      <c r="C5461" t="s">
        <v>161</v>
      </c>
      <c r="D5461" t="s">
        <v>26</v>
      </c>
      <c r="E5461" s="1">
        <v>45104</v>
      </c>
      <c r="F5461" s="1" t="str">
        <f>TEXT(shipments9[[#This Row],[Shipdate]],"ddd")</f>
        <v>Tue</v>
      </c>
      <c r="G5461" s="1" t="str">
        <f>IF(OR(shipments9[[#This Row],[Day Name]]="Sat",shipments9[[#This Row],[Day Name]]="Sun"),"Weekend","Weekday")</f>
        <v>Weekday</v>
      </c>
      <c r="H5461">
        <v>504</v>
      </c>
      <c r="I5461">
        <v>42</v>
      </c>
      <c r="J5461" t="s">
        <v>172</v>
      </c>
      <c r="K5461" t="s">
        <v>8151</v>
      </c>
      <c r="L5461" t="s">
        <v>8154</v>
      </c>
      <c r="M5461">
        <v>6</v>
      </c>
      <c r="N5461" t="s">
        <v>8159</v>
      </c>
      <c r="O5461" s="4">
        <f>INDEX(products[Cost_per_box], MATCH(shipments9[[#This Row],[PID]], products[PID], 0))</f>
        <v>2.76</v>
      </c>
      <c r="P5461" s="4">
        <f>shipments9[[#This Row],[Boxes]]*shipments9[[#This Row],[Cost Per Box]]</f>
        <v>115.91999999999999</v>
      </c>
      <c r="Q5461" s="4">
        <f>shipments9[[#This Row],[Amount]] -shipments9[[#This Row],[total cost]]</f>
        <v>388.08000000000004</v>
      </c>
      <c r="R5461" s="4" t="str">
        <f>IF(shipments9[[#This Row],[Gross Profit]]&lt;0,"Loss","Profit")</f>
        <v>Profit</v>
      </c>
      <c r="S5461" s="9">
        <f>shipments9[[#This Row],[Gross Profit]]/shipments9[[#This Row],[Amount]]</f>
        <v>0.77000000000000013</v>
      </c>
      <c r="T5461" s="11">
        <f>shipments9[[#This Row],[Amount]]/shipments9[[#This Row],[Boxes]]</f>
        <v>12</v>
      </c>
    </row>
    <row r="5462" spans="1:20" hidden="1" x14ac:dyDescent="0.25">
      <c r="A5462" t="s">
        <v>5654</v>
      </c>
      <c r="B5462" t="s">
        <v>55</v>
      </c>
      <c r="C5462" t="s">
        <v>132</v>
      </c>
      <c r="D5462" t="s">
        <v>26</v>
      </c>
      <c r="E5462" s="1">
        <v>45266</v>
      </c>
      <c r="F5462" s="1" t="str">
        <f>TEXT(shipments9[[#This Row],[Shipdate]],"ddd")</f>
        <v>Wed</v>
      </c>
      <c r="G5462" s="1" t="str">
        <f>IF(OR(shipments9[[#This Row],[Day Name]]="Sat",shipments9[[#This Row],[Day Name]]="Sun"),"Weekend","Weekday")</f>
        <v>Weekday</v>
      </c>
      <c r="H5462">
        <v>5343.75</v>
      </c>
      <c r="I5462">
        <v>191</v>
      </c>
      <c r="J5462" t="s">
        <v>172</v>
      </c>
      <c r="K5462" t="s">
        <v>8151</v>
      </c>
      <c r="L5462" t="s">
        <v>8152</v>
      </c>
      <c r="M5462">
        <v>12</v>
      </c>
      <c r="N5462" t="s">
        <v>8166</v>
      </c>
      <c r="O5462" s="4">
        <f>INDEX(products[Cost_per_box], MATCH(shipments9[[#This Row],[PID]], products[PID], 0))</f>
        <v>6.31</v>
      </c>
      <c r="P5462" s="4">
        <f>shipments9[[#This Row],[Boxes]]*shipments9[[#This Row],[Cost Per Box]]</f>
        <v>1205.21</v>
      </c>
      <c r="Q5462" s="4">
        <f>shipments9[[#This Row],[Amount]] -shipments9[[#This Row],[total cost]]</f>
        <v>4138.54</v>
      </c>
      <c r="R5462" s="4" t="str">
        <f>IF(shipments9[[#This Row],[Gross Profit]]&lt;0,"Loss","Profit")</f>
        <v>Profit</v>
      </c>
      <c r="S5462" s="9">
        <f>shipments9[[#This Row],[Gross Profit]]/shipments9[[#This Row],[Amount]]</f>
        <v>0.77446362573099414</v>
      </c>
      <c r="T5462" s="11">
        <f>shipments9[[#This Row],[Amount]]/shipments9[[#This Row],[Boxes]]</f>
        <v>27.977748691099478</v>
      </c>
    </row>
    <row r="5463" spans="1:20" hidden="1" x14ac:dyDescent="0.25">
      <c r="A5463" t="s">
        <v>5655</v>
      </c>
      <c r="B5463" t="s">
        <v>55</v>
      </c>
      <c r="C5463" t="s">
        <v>137</v>
      </c>
      <c r="D5463" t="s">
        <v>26</v>
      </c>
      <c r="E5463" s="1">
        <v>45148</v>
      </c>
      <c r="F5463" s="1" t="str">
        <f>TEXT(shipments9[[#This Row],[Shipdate]],"ddd")</f>
        <v>Thu</v>
      </c>
      <c r="G5463" s="1" t="str">
        <f>IF(OR(shipments9[[#This Row],[Day Name]]="Sat",shipments9[[#This Row],[Day Name]]="Sun"),"Weekend","Weekday")</f>
        <v>Weekday</v>
      </c>
      <c r="H5463">
        <v>11139.75</v>
      </c>
      <c r="I5463">
        <v>507</v>
      </c>
      <c r="J5463" t="s">
        <v>172</v>
      </c>
      <c r="K5463" t="s">
        <v>8151</v>
      </c>
      <c r="L5463" t="s">
        <v>8160</v>
      </c>
      <c r="M5463">
        <v>8</v>
      </c>
      <c r="N5463" t="s">
        <v>8162</v>
      </c>
      <c r="O5463" s="4">
        <f>INDEX(products[Cost_per_box], MATCH(shipments9[[#This Row],[PID]], products[PID], 0))</f>
        <v>7.73</v>
      </c>
      <c r="P5463" s="4">
        <f>shipments9[[#This Row],[Boxes]]*shipments9[[#This Row],[Cost Per Box]]</f>
        <v>3919.11</v>
      </c>
      <c r="Q5463" s="4">
        <f>shipments9[[#This Row],[Amount]] -shipments9[[#This Row],[total cost]]</f>
        <v>7220.6399999999994</v>
      </c>
      <c r="R5463" s="4" t="str">
        <f>IF(shipments9[[#This Row],[Gross Profit]]&lt;0,"Loss","Profit")</f>
        <v>Profit</v>
      </c>
      <c r="S5463" s="9">
        <f>shipments9[[#This Row],[Gross Profit]]/shipments9[[#This Row],[Amount]]</f>
        <v>0.64818689826970977</v>
      </c>
      <c r="T5463" s="11">
        <f>shipments9[[#This Row],[Amount]]/shipments9[[#This Row],[Boxes]]</f>
        <v>21.971893491124259</v>
      </c>
    </row>
    <row r="5464" spans="1:20" hidden="1" x14ac:dyDescent="0.25">
      <c r="A5464" t="s">
        <v>5656</v>
      </c>
      <c r="B5464" t="s">
        <v>55</v>
      </c>
      <c r="C5464" t="s">
        <v>143</v>
      </c>
      <c r="D5464" t="s">
        <v>26</v>
      </c>
      <c r="E5464" s="1">
        <v>44984</v>
      </c>
      <c r="F5464" s="1" t="str">
        <f>TEXT(shipments9[[#This Row],[Shipdate]],"ddd")</f>
        <v>Mon</v>
      </c>
      <c r="G5464" s="1" t="str">
        <f>IF(OR(shipments9[[#This Row],[Day Name]]="Sat",shipments9[[#This Row],[Day Name]]="Sun"),"Weekend","Weekday")</f>
        <v>Weekday</v>
      </c>
      <c r="H5464">
        <v>3532.5</v>
      </c>
      <c r="I5464">
        <v>169</v>
      </c>
      <c r="J5464" t="s">
        <v>172</v>
      </c>
      <c r="K5464" t="s">
        <v>8151</v>
      </c>
      <c r="L5464" t="s">
        <v>8156</v>
      </c>
      <c r="M5464">
        <v>2</v>
      </c>
      <c r="N5464" t="s">
        <v>8157</v>
      </c>
      <c r="O5464" s="4">
        <f>INDEX(products[Cost_per_box], MATCH(shipments9[[#This Row],[PID]], products[PID], 0))</f>
        <v>10.23</v>
      </c>
      <c r="P5464" s="4">
        <f>shipments9[[#This Row],[Boxes]]*shipments9[[#This Row],[Cost Per Box]]</f>
        <v>1728.8700000000001</v>
      </c>
      <c r="Q5464" s="4">
        <f>shipments9[[#This Row],[Amount]] -shipments9[[#This Row],[total cost]]</f>
        <v>1803.6299999999999</v>
      </c>
      <c r="R5464" s="4" t="str">
        <f>IF(shipments9[[#This Row],[Gross Profit]]&lt;0,"Loss","Profit")</f>
        <v>Profit</v>
      </c>
      <c r="S5464" s="9">
        <f>shipments9[[#This Row],[Gross Profit]]/shipments9[[#This Row],[Amount]]</f>
        <v>0.51058174097664544</v>
      </c>
      <c r="T5464" s="11">
        <f>shipments9[[#This Row],[Amount]]/shipments9[[#This Row],[Boxes]]</f>
        <v>20.902366863905325</v>
      </c>
    </row>
    <row r="5465" spans="1:20" hidden="1" x14ac:dyDescent="0.25">
      <c r="A5465" t="s">
        <v>5657</v>
      </c>
      <c r="B5465" t="s">
        <v>55</v>
      </c>
      <c r="C5465" t="s">
        <v>145</v>
      </c>
      <c r="D5465" t="s">
        <v>26</v>
      </c>
      <c r="E5465" s="1">
        <v>45455</v>
      </c>
      <c r="F5465" s="1" t="str">
        <f>TEXT(shipments9[[#This Row],[Shipdate]],"ddd")</f>
        <v>Wed</v>
      </c>
      <c r="G5465" s="1" t="str">
        <f>IF(OR(shipments9[[#This Row],[Day Name]]="Sat",shipments9[[#This Row],[Day Name]]="Sun"),"Weekend","Weekday")</f>
        <v>Weekday</v>
      </c>
      <c r="H5465">
        <v>12739.5</v>
      </c>
      <c r="I5465">
        <v>850</v>
      </c>
      <c r="J5465" t="s">
        <v>172</v>
      </c>
      <c r="K5465" t="s">
        <v>8155</v>
      </c>
      <c r="L5465" t="s">
        <v>8154</v>
      </c>
      <c r="M5465">
        <v>6</v>
      </c>
      <c r="N5465" t="s">
        <v>8159</v>
      </c>
      <c r="O5465" s="4">
        <f>INDEX(products[Cost_per_box], MATCH(shipments9[[#This Row],[PID]], products[PID], 0))</f>
        <v>4.74</v>
      </c>
      <c r="P5465" s="4">
        <f>shipments9[[#This Row],[Boxes]]*shipments9[[#This Row],[Cost Per Box]]</f>
        <v>4029</v>
      </c>
      <c r="Q5465" s="4">
        <f>shipments9[[#This Row],[Amount]] -shipments9[[#This Row],[total cost]]</f>
        <v>8710.5</v>
      </c>
      <c r="R5465" s="4" t="str">
        <f>IF(shipments9[[#This Row],[Gross Profit]]&lt;0,"Loss","Profit")</f>
        <v>Profit</v>
      </c>
      <c r="S5465" s="9">
        <f>shipments9[[#This Row],[Gross Profit]]/shipments9[[#This Row],[Amount]]</f>
        <v>0.6837395502178264</v>
      </c>
      <c r="T5465" s="11">
        <f>shipments9[[#This Row],[Amount]]/shipments9[[#This Row],[Boxes]]</f>
        <v>14.98764705882353</v>
      </c>
    </row>
    <row r="5466" spans="1:20" hidden="1" x14ac:dyDescent="0.25">
      <c r="A5466" t="s">
        <v>5658</v>
      </c>
      <c r="B5466" t="s">
        <v>55</v>
      </c>
      <c r="C5466" t="s">
        <v>157</v>
      </c>
      <c r="D5466" t="s">
        <v>26</v>
      </c>
      <c r="E5466" s="1">
        <v>45216</v>
      </c>
      <c r="F5466" s="1" t="str">
        <f>TEXT(shipments9[[#This Row],[Shipdate]],"ddd")</f>
        <v>Tue</v>
      </c>
      <c r="G5466" s="1" t="str">
        <f>IF(OR(shipments9[[#This Row],[Day Name]]="Sat",shipments9[[#This Row],[Day Name]]="Sun"),"Weekend","Weekday")</f>
        <v>Weekday</v>
      </c>
      <c r="H5466">
        <v>1561.5</v>
      </c>
      <c r="I5466">
        <v>196</v>
      </c>
      <c r="J5466" t="s">
        <v>172</v>
      </c>
      <c r="K5466" t="s">
        <v>8151</v>
      </c>
      <c r="L5466" t="s">
        <v>8152</v>
      </c>
      <c r="M5466">
        <v>10</v>
      </c>
      <c r="N5466" t="s">
        <v>8153</v>
      </c>
      <c r="O5466" s="4">
        <f>INDEX(products[Cost_per_box], MATCH(shipments9[[#This Row],[PID]], products[PID], 0))</f>
        <v>6.8</v>
      </c>
      <c r="P5466" s="4">
        <f>shipments9[[#This Row],[Boxes]]*shipments9[[#This Row],[Cost Per Box]]</f>
        <v>1332.8</v>
      </c>
      <c r="Q5466" s="4">
        <f>shipments9[[#This Row],[Amount]] -shipments9[[#This Row],[total cost]]</f>
        <v>228.70000000000005</v>
      </c>
      <c r="R5466" s="4" t="str">
        <f>IF(shipments9[[#This Row],[Gross Profit]]&lt;0,"Loss","Profit")</f>
        <v>Profit</v>
      </c>
      <c r="S5466" s="9">
        <f>shipments9[[#This Row],[Gross Profit]]/shipments9[[#This Row],[Amount]]</f>
        <v>0.14646173551072689</v>
      </c>
      <c r="T5466" s="11">
        <f>shipments9[[#This Row],[Amount]]/shipments9[[#This Row],[Boxes]]</f>
        <v>7.966836734693878</v>
      </c>
    </row>
    <row r="5467" spans="1:20" hidden="1" x14ac:dyDescent="0.25">
      <c r="A5467" t="s">
        <v>5659</v>
      </c>
      <c r="B5467" t="s">
        <v>55</v>
      </c>
      <c r="C5467" t="s">
        <v>165</v>
      </c>
      <c r="D5467" t="s">
        <v>26</v>
      </c>
      <c r="E5467" s="1">
        <v>45078</v>
      </c>
      <c r="F5467" s="1" t="str">
        <f>TEXT(shipments9[[#This Row],[Shipdate]],"ddd")</f>
        <v>Thu</v>
      </c>
      <c r="G5467" s="1" t="str">
        <f>IF(OR(shipments9[[#This Row],[Day Name]]="Sat",shipments9[[#This Row],[Day Name]]="Sun"),"Weekend","Weekday")</f>
        <v>Weekday</v>
      </c>
      <c r="H5467">
        <v>5931</v>
      </c>
      <c r="I5467">
        <v>283</v>
      </c>
      <c r="J5467" t="s">
        <v>172</v>
      </c>
      <c r="K5467" t="s">
        <v>8151</v>
      </c>
      <c r="L5467" t="s">
        <v>8154</v>
      </c>
      <c r="M5467">
        <v>6</v>
      </c>
      <c r="N5467" t="s">
        <v>8159</v>
      </c>
      <c r="O5467" s="4">
        <f>INDEX(products[Cost_per_box], MATCH(shipments9[[#This Row],[PID]], products[PID], 0))</f>
        <v>2.65</v>
      </c>
      <c r="P5467" s="4">
        <f>shipments9[[#This Row],[Boxes]]*shipments9[[#This Row],[Cost Per Box]]</f>
        <v>749.94999999999993</v>
      </c>
      <c r="Q5467" s="4">
        <f>shipments9[[#This Row],[Amount]] -shipments9[[#This Row],[total cost]]</f>
        <v>5181.05</v>
      </c>
      <c r="R5467" s="4" t="str">
        <f>IF(shipments9[[#This Row],[Gross Profit]]&lt;0,"Loss","Profit")</f>
        <v>Profit</v>
      </c>
      <c r="S5467" s="9">
        <f>shipments9[[#This Row],[Gross Profit]]/shipments9[[#This Row],[Amount]]</f>
        <v>0.87355420671050421</v>
      </c>
      <c r="T5467" s="11">
        <f>shipments9[[#This Row],[Amount]]/shipments9[[#This Row],[Boxes]]</f>
        <v>20.957597173144876</v>
      </c>
    </row>
    <row r="5468" spans="1:20" x14ac:dyDescent="0.25">
      <c r="A5468" t="s">
        <v>5660</v>
      </c>
      <c r="B5468" t="s">
        <v>55</v>
      </c>
      <c r="C5468" t="s">
        <v>130</v>
      </c>
      <c r="D5468" t="s">
        <v>26</v>
      </c>
      <c r="E5468" s="1">
        <v>45147</v>
      </c>
      <c r="F5468" s="1" t="str">
        <f>TEXT(shipments9[[#This Row],[Shipdate]],"ddd")</f>
        <v>Wed</v>
      </c>
      <c r="G5468" s="1" t="str">
        <f>IF(OR(shipments9[[#This Row],[Day Name]]="Sat",shipments9[[#This Row],[Day Name]]="Sun"),"Weekend","Weekday")</f>
        <v>Weekday</v>
      </c>
      <c r="H5468">
        <v>7913.25</v>
      </c>
      <c r="I5468">
        <v>1583</v>
      </c>
      <c r="J5468" t="s">
        <v>172</v>
      </c>
      <c r="K5468" t="s">
        <v>8151</v>
      </c>
      <c r="L5468" t="s">
        <v>8160</v>
      </c>
      <c r="M5468">
        <v>8</v>
      </c>
      <c r="N5468" t="s">
        <v>8162</v>
      </c>
      <c r="O5468" s="4">
        <f>INDEX(products[Cost_per_box], MATCH(shipments9[[#This Row],[PID]], products[PID], 0))</f>
        <v>5.72</v>
      </c>
      <c r="P5468" s="4">
        <f>shipments9[[#This Row],[Boxes]]*shipments9[[#This Row],[Cost Per Box]]</f>
        <v>9054.76</v>
      </c>
      <c r="Q5468" s="4">
        <f>shipments9[[#This Row],[Amount]] -shipments9[[#This Row],[total cost]]</f>
        <v>-1141.5100000000002</v>
      </c>
      <c r="R5468" s="4" t="str">
        <f>IF(shipments9[[#This Row],[Gross Profit]]&lt;0,"Loss","Profit")</f>
        <v>Loss</v>
      </c>
      <c r="S5468" s="9">
        <f>shipments9[[#This Row],[Gross Profit]]/shipments9[[#This Row],[Amount]]</f>
        <v>-0.14425299339715036</v>
      </c>
      <c r="T5468" s="11">
        <f>shipments9[[#This Row],[Amount]]/shipments9[[#This Row],[Boxes]]</f>
        <v>4.9988945041061275</v>
      </c>
    </row>
    <row r="5469" spans="1:20" hidden="1" x14ac:dyDescent="0.25">
      <c r="A5469" t="s">
        <v>5661</v>
      </c>
      <c r="B5469" t="s">
        <v>55</v>
      </c>
      <c r="C5469" t="s">
        <v>135</v>
      </c>
      <c r="D5469" t="s">
        <v>26</v>
      </c>
      <c r="E5469" s="1">
        <v>44938</v>
      </c>
      <c r="F5469" s="1" t="str">
        <f>TEXT(shipments9[[#This Row],[Shipdate]],"ddd")</f>
        <v>Thu</v>
      </c>
      <c r="G5469" s="1" t="str">
        <f>IF(OR(shipments9[[#This Row],[Day Name]]="Sat",shipments9[[#This Row],[Day Name]]="Sun"),"Weekend","Weekday")</f>
        <v>Weekday</v>
      </c>
      <c r="H5469">
        <v>6016.5</v>
      </c>
      <c r="I5469">
        <v>232</v>
      </c>
      <c r="J5469" t="s">
        <v>172</v>
      </c>
      <c r="K5469" t="s">
        <v>8151</v>
      </c>
      <c r="L5469" t="s">
        <v>8156</v>
      </c>
      <c r="M5469">
        <v>1</v>
      </c>
      <c r="N5469" t="s">
        <v>8163</v>
      </c>
      <c r="O5469" s="4">
        <f>INDEX(products[Cost_per_box], MATCH(shipments9[[#This Row],[PID]], products[PID], 0))</f>
        <v>9.94</v>
      </c>
      <c r="P5469" s="4">
        <f>shipments9[[#This Row],[Boxes]]*shipments9[[#This Row],[Cost Per Box]]</f>
        <v>2306.08</v>
      </c>
      <c r="Q5469" s="4">
        <f>shipments9[[#This Row],[Amount]] -shipments9[[#This Row],[total cost]]</f>
        <v>3710.42</v>
      </c>
      <c r="R5469" s="4" t="str">
        <f>IF(shipments9[[#This Row],[Gross Profit]]&lt;0,"Loss","Profit")</f>
        <v>Profit</v>
      </c>
      <c r="S5469" s="9">
        <f>shipments9[[#This Row],[Gross Profit]]/shipments9[[#This Row],[Amount]]</f>
        <v>0.61670738801628855</v>
      </c>
      <c r="T5469" s="11">
        <f>shipments9[[#This Row],[Amount]]/shipments9[[#This Row],[Boxes]]</f>
        <v>25.933189655172413</v>
      </c>
    </row>
    <row r="5470" spans="1:20" hidden="1" x14ac:dyDescent="0.25">
      <c r="A5470" t="s">
        <v>5662</v>
      </c>
      <c r="B5470" t="s">
        <v>55</v>
      </c>
      <c r="C5470" t="s">
        <v>143</v>
      </c>
      <c r="D5470" t="s">
        <v>26</v>
      </c>
      <c r="E5470" s="1">
        <v>45272</v>
      </c>
      <c r="F5470" s="1" t="str">
        <f>TEXT(shipments9[[#This Row],[Shipdate]],"ddd")</f>
        <v>Tue</v>
      </c>
      <c r="G5470" s="1" t="str">
        <f>IF(OR(shipments9[[#This Row],[Day Name]]="Sat",shipments9[[#This Row],[Day Name]]="Sun"),"Weekend","Weekday")</f>
        <v>Weekday</v>
      </c>
      <c r="H5470">
        <v>2920.5</v>
      </c>
      <c r="I5470">
        <v>147</v>
      </c>
      <c r="J5470" t="s">
        <v>172</v>
      </c>
      <c r="K5470" t="s">
        <v>8151</v>
      </c>
      <c r="L5470" t="s">
        <v>8152</v>
      </c>
      <c r="M5470">
        <v>12</v>
      </c>
      <c r="N5470" t="s">
        <v>8166</v>
      </c>
      <c r="O5470" s="4">
        <f>INDEX(products[Cost_per_box], MATCH(shipments9[[#This Row],[PID]], products[PID], 0))</f>
        <v>10.23</v>
      </c>
      <c r="P5470" s="4">
        <f>shipments9[[#This Row],[Boxes]]*shipments9[[#This Row],[Cost Per Box]]</f>
        <v>1503.8100000000002</v>
      </c>
      <c r="Q5470" s="4">
        <f>shipments9[[#This Row],[Amount]] -shipments9[[#This Row],[total cost]]</f>
        <v>1416.6899999999998</v>
      </c>
      <c r="R5470" s="4" t="str">
        <f>IF(shipments9[[#This Row],[Gross Profit]]&lt;0,"Loss","Profit")</f>
        <v>Profit</v>
      </c>
      <c r="S5470" s="9">
        <f>shipments9[[#This Row],[Gross Profit]]/shipments9[[#This Row],[Amount]]</f>
        <v>0.48508474576271182</v>
      </c>
      <c r="T5470" s="11">
        <f>shipments9[[#This Row],[Amount]]/shipments9[[#This Row],[Boxes]]</f>
        <v>19.867346938775512</v>
      </c>
    </row>
    <row r="5471" spans="1:20" hidden="1" x14ac:dyDescent="0.25">
      <c r="A5471" t="s">
        <v>5663</v>
      </c>
      <c r="B5471" t="s">
        <v>55</v>
      </c>
      <c r="C5471" t="s">
        <v>155</v>
      </c>
      <c r="D5471" t="s">
        <v>26</v>
      </c>
      <c r="E5471" s="1">
        <v>45168</v>
      </c>
      <c r="F5471" s="1" t="str">
        <f>TEXT(shipments9[[#This Row],[Shipdate]],"ddd")</f>
        <v>Wed</v>
      </c>
      <c r="G5471" s="1" t="str">
        <f>IF(OR(shipments9[[#This Row],[Day Name]]="Sat",shipments9[[#This Row],[Day Name]]="Sun"),"Weekend","Weekday")</f>
        <v>Weekday</v>
      </c>
      <c r="H5471">
        <v>7947</v>
      </c>
      <c r="I5471">
        <v>795</v>
      </c>
      <c r="J5471" t="s">
        <v>172</v>
      </c>
      <c r="K5471" t="s">
        <v>8151</v>
      </c>
      <c r="L5471" t="s">
        <v>8160</v>
      </c>
      <c r="M5471">
        <v>8</v>
      </c>
      <c r="N5471" t="s">
        <v>8162</v>
      </c>
      <c r="O5471" s="4">
        <f>INDEX(products[Cost_per_box], MATCH(shipments9[[#This Row],[PID]], products[PID], 0))</f>
        <v>8.43</v>
      </c>
      <c r="P5471" s="4">
        <f>shipments9[[#This Row],[Boxes]]*shipments9[[#This Row],[Cost Per Box]]</f>
        <v>6701.8499999999995</v>
      </c>
      <c r="Q5471" s="4">
        <f>shipments9[[#This Row],[Amount]] -shipments9[[#This Row],[total cost]]</f>
        <v>1245.1500000000005</v>
      </c>
      <c r="R5471" s="4" t="str">
        <f>IF(shipments9[[#This Row],[Gross Profit]]&lt;0,"Loss","Profit")</f>
        <v>Profit</v>
      </c>
      <c r="S5471" s="9">
        <f>shipments9[[#This Row],[Gross Profit]]/shipments9[[#This Row],[Amount]]</f>
        <v>0.15668176670441683</v>
      </c>
      <c r="T5471" s="11">
        <f>shipments9[[#This Row],[Amount]]/shipments9[[#This Row],[Boxes]]</f>
        <v>9.9962264150943394</v>
      </c>
    </row>
    <row r="5472" spans="1:20" hidden="1" x14ac:dyDescent="0.25">
      <c r="A5472" t="s">
        <v>5664</v>
      </c>
      <c r="B5472" t="s">
        <v>55</v>
      </c>
      <c r="C5472" t="s">
        <v>157</v>
      </c>
      <c r="D5472" t="s">
        <v>26</v>
      </c>
      <c r="E5472" s="1">
        <v>45002</v>
      </c>
      <c r="F5472" s="1" t="str">
        <f>TEXT(shipments9[[#This Row],[Shipdate]],"ddd")</f>
        <v>Fri</v>
      </c>
      <c r="G5472" s="1" t="str">
        <f>IF(OR(shipments9[[#This Row],[Day Name]]="Sat",shipments9[[#This Row],[Day Name]]="Sun"),"Weekend","Weekday")</f>
        <v>Weekday</v>
      </c>
      <c r="H5472">
        <v>12132</v>
      </c>
      <c r="I5472">
        <v>1214</v>
      </c>
      <c r="J5472" t="s">
        <v>172</v>
      </c>
      <c r="K5472" t="s">
        <v>8151</v>
      </c>
      <c r="L5472" t="s">
        <v>8156</v>
      </c>
      <c r="M5472">
        <v>3</v>
      </c>
      <c r="N5472" t="s">
        <v>8164</v>
      </c>
      <c r="O5472" s="4">
        <f>INDEX(products[Cost_per_box], MATCH(shipments9[[#This Row],[PID]], products[PID], 0))</f>
        <v>6.8</v>
      </c>
      <c r="P5472" s="4">
        <f>shipments9[[#This Row],[Boxes]]*shipments9[[#This Row],[Cost Per Box]]</f>
        <v>8255.1999999999989</v>
      </c>
      <c r="Q5472" s="4">
        <f>shipments9[[#This Row],[Amount]] -shipments9[[#This Row],[total cost]]</f>
        <v>3876.8000000000011</v>
      </c>
      <c r="R5472" s="4" t="str">
        <f>IF(shipments9[[#This Row],[Gross Profit]]&lt;0,"Loss","Profit")</f>
        <v>Profit</v>
      </c>
      <c r="S5472" s="9">
        <f>shipments9[[#This Row],[Gross Profit]]/shipments9[[#This Row],[Amount]]</f>
        <v>0.31955159907682174</v>
      </c>
      <c r="T5472" s="11">
        <f>shipments9[[#This Row],[Amount]]/shipments9[[#This Row],[Boxes]]</f>
        <v>9.9934102141680388</v>
      </c>
    </row>
    <row r="5473" spans="1:20" hidden="1" x14ac:dyDescent="0.25">
      <c r="A5473" t="s">
        <v>5665</v>
      </c>
      <c r="B5473" t="s">
        <v>55</v>
      </c>
      <c r="C5473" t="s">
        <v>165</v>
      </c>
      <c r="D5473" t="s">
        <v>26</v>
      </c>
      <c r="E5473" s="1">
        <v>45258</v>
      </c>
      <c r="F5473" s="1" t="str">
        <f>TEXT(shipments9[[#This Row],[Shipdate]],"ddd")</f>
        <v>Tue</v>
      </c>
      <c r="G5473" s="1" t="str">
        <f>IF(OR(shipments9[[#This Row],[Day Name]]="Sat",shipments9[[#This Row],[Day Name]]="Sun"),"Weekend","Weekday")</f>
        <v>Weekday</v>
      </c>
      <c r="H5473">
        <v>5575.5</v>
      </c>
      <c r="I5473">
        <v>294</v>
      </c>
      <c r="J5473" t="s">
        <v>172</v>
      </c>
      <c r="K5473" t="s">
        <v>8151</v>
      </c>
      <c r="L5473" t="s">
        <v>8152</v>
      </c>
      <c r="M5473">
        <v>11</v>
      </c>
      <c r="N5473" t="s">
        <v>8165</v>
      </c>
      <c r="O5473" s="4">
        <f>INDEX(products[Cost_per_box], MATCH(shipments9[[#This Row],[PID]], products[PID], 0))</f>
        <v>2.65</v>
      </c>
      <c r="P5473" s="4">
        <f>shipments9[[#This Row],[Boxes]]*shipments9[[#This Row],[Cost Per Box]]</f>
        <v>779.1</v>
      </c>
      <c r="Q5473" s="4">
        <f>shipments9[[#This Row],[Amount]] -shipments9[[#This Row],[total cost]]</f>
        <v>4796.3999999999996</v>
      </c>
      <c r="R5473" s="4" t="str">
        <f>IF(shipments9[[#This Row],[Gross Profit]]&lt;0,"Loss","Profit")</f>
        <v>Profit</v>
      </c>
      <c r="S5473" s="9">
        <f>shipments9[[#This Row],[Gross Profit]]/shipments9[[#This Row],[Amount]]</f>
        <v>0.86026365348399236</v>
      </c>
      <c r="T5473" s="11">
        <f>shipments9[[#This Row],[Amount]]/shipments9[[#This Row],[Boxes]]</f>
        <v>18.964285714285715</v>
      </c>
    </row>
    <row r="5474" spans="1:20" hidden="1" x14ac:dyDescent="0.25">
      <c r="A5474" t="s">
        <v>5666</v>
      </c>
      <c r="B5474" t="s">
        <v>55</v>
      </c>
      <c r="C5474" t="s">
        <v>137</v>
      </c>
      <c r="D5474" t="s">
        <v>26</v>
      </c>
      <c r="E5474" s="1">
        <v>45113</v>
      </c>
      <c r="F5474" s="1" t="str">
        <f>TEXT(shipments9[[#This Row],[Shipdate]],"ddd")</f>
        <v>Thu</v>
      </c>
      <c r="G5474" s="1" t="str">
        <f>IF(OR(shipments9[[#This Row],[Day Name]]="Sat",shipments9[[#This Row],[Day Name]]="Sun"),"Weekend","Weekday")</f>
        <v>Weekday</v>
      </c>
      <c r="H5474">
        <v>9094.5</v>
      </c>
      <c r="I5474">
        <v>455</v>
      </c>
      <c r="J5474" t="s">
        <v>172</v>
      </c>
      <c r="K5474" t="s">
        <v>8151</v>
      </c>
      <c r="L5474" t="s">
        <v>8160</v>
      </c>
      <c r="M5474">
        <v>7</v>
      </c>
      <c r="N5474" t="s">
        <v>8161</v>
      </c>
      <c r="O5474" s="4">
        <f>INDEX(products[Cost_per_box], MATCH(shipments9[[#This Row],[PID]], products[PID], 0))</f>
        <v>7.73</v>
      </c>
      <c r="P5474" s="4">
        <f>shipments9[[#This Row],[Boxes]]*shipments9[[#This Row],[Cost Per Box]]</f>
        <v>3517.15</v>
      </c>
      <c r="Q5474" s="4">
        <f>shipments9[[#This Row],[Amount]] -shipments9[[#This Row],[total cost]]</f>
        <v>5577.35</v>
      </c>
      <c r="R5474" s="4" t="str">
        <f>IF(shipments9[[#This Row],[Gross Profit]]&lt;0,"Loss","Profit")</f>
        <v>Profit</v>
      </c>
      <c r="S5474" s="9">
        <f>shipments9[[#This Row],[Gross Profit]]/shipments9[[#This Row],[Amount]]</f>
        <v>0.61326625982736827</v>
      </c>
      <c r="T5474" s="11">
        <f>shipments9[[#This Row],[Amount]]/shipments9[[#This Row],[Boxes]]</f>
        <v>19.987912087912086</v>
      </c>
    </row>
    <row r="5475" spans="1:20" x14ac:dyDescent="0.25">
      <c r="A5475" t="s">
        <v>5667</v>
      </c>
      <c r="B5475" t="s">
        <v>55</v>
      </c>
      <c r="C5475" t="s">
        <v>147</v>
      </c>
      <c r="D5475" t="s">
        <v>26</v>
      </c>
      <c r="E5475" s="1">
        <v>44971</v>
      </c>
      <c r="F5475" s="1" t="str">
        <f>TEXT(shipments9[[#This Row],[Shipdate]],"ddd")</f>
        <v>Tue</v>
      </c>
      <c r="G5475" s="1" t="str">
        <f>IF(OR(shipments9[[#This Row],[Day Name]]="Sat",shipments9[[#This Row],[Day Name]]="Sun"),"Weekend","Weekday")</f>
        <v>Weekday</v>
      </c>
      <c r="H5475">
        <v>2247.75</v>
      </c>
      <c r="I5475">
        <v>250</v>
      </c>
      <c r="J5475" t="s">
        <v>172</v>
      </c>
      <c r="K5475" t="s">
        <v>8151</v>
      </c>
      <c r="L5475" t="s">
        <v>8156</v>
      </c>
      <c r="M5475">
        <v>2</v>
      </c>
      <c r="N5475" t="s">
        <v>8157</v>
      </c>
      <c r="O5475" s="4">
        <f>INDEX(products[Cost_per_box], MATCH(shipments9[[#This Row],[PID]], products[PID], 0))</f>
        <v>10.51</v>
      </c>
      <c r="P5475" s="4">
        <f>shipments9[[#This Row],[Boxes]]*shipments9[[#This Row],[Cost Per Box]]</f>
        <v>2627.5</v>
      </c>
      <c r="Q5475" s="4">
        <f>shipments9[[#This Row],[Amount]] -shipments9[[#This Row],[total cost]]</f>
        <v>-379.75</v>
      </c>
      <c r="R5475" s="4" t="str">
        <f>IF(shipments9[[#This Row],[Gross Profit]]&lt;0,"Loss","Profit")</f>
        <v>Loss</v>
      </c>
      <c r="S5475" s="9">
        <f>shipments9[[#This Row],[Gross Profit]]/shipments9[[#This Row],[Amount]]</f>
        <v>-0.16894672450228007</v>
      </c>
      <c r="T5475" s="11">
        <f>shipments9[[#This Row],[Amount]]/shipments9[[#This Row],[Boxes]]</f>
        <v>8.9909999999999997</v>
      </c>
    </row>
    <row r="5476" spans="1:20" hidden="1" x14ac:dyDescent="0.25">
      <c r="A5476" t="s">
        <v>5668</v>
      </c>
      <c r="B5476" t="s">
        <v>55</v>
      </c>
      <c r="C5476" t="s">
        <v>151</v>
      </c>
      <c r="D5476" t="s">
        <v>26</v>
      </c>
      <c r="E5476" s="1">
        <v>45324</v>
      </c>
      <c r="F5476" s="1" t="str">
        <f>TEXT(shipments9[[#This Row],[Shipdate]],"ddd")</f>
        <v>Fri</v>
      </c>
      <c r="G5476" s="1" t="str">
        <f>IF(OR(shipments9[[#This Row],[Day Name]]="Sat",shipments9[[#This Row],[Day Name]]="Sun"),"Weekend","Weekday")</f>
        <v>Weekday</v>
      </c>
      <c r="H5476">
        <v>6480</v>
      </c>
      <c r="I5476">
        <v>324</v>
      </c>
      <c r="J5476" t="s">
        <v>172</v>
      </c>
      <c r="K5476" t="s">
        <v>8155</v>
      </c>
      <c r="L5476" t="s">
        <v>8156</v>
      </c>
      <c r="M5476">
        <v>2</v>
      </c>
      <c r="N5476" t="s">
        <v>8157</v>
      </c>
      <c r="O5476" s="4">
        <f>INDEX(products[Cost_per_box], MATCH(shipments9[[#This Row],[PID]], products[PID], 0))</f>
        <v>12.41</v>
      </c>
      <c r="P5476" s="4">
        <f>shipments9[[#This Row],[Boxes]]*shipments9[[#This Row],[Cost Per Box]]</f>
        <v>4020.84</v>
      </c>
      <c r="Q5476" s="4">
        <f>shipments9[[#This Row],[Amount]] -shipments9[[#This Row],[total cost]]</f>
        <v>2459.16</v>
      </c>
      <c r="R5476" s="4" t="str">
        <f>IF(shipments9[[#This Row],[Gross Profit]]&lt;0,"Loss","Profit")</f>
        <v>Profit</v>
      </c>
      <c r="S5476" s="9">
        <f>shipments9[[#This Row],[Gross Profit]]/shipments9[[#This Row],[Amount]]</f>
        <v>0.3795</v>
      </c>
      <c r="T5476" s="11">
        <f>shipments9[[#This Row],[Amount]]/shipments9[[#This Row],[Boxes]]</f>
        <v>20</v>
      </c>
    </row>
    <row r="5477" spans="1:20" hidden="1" x14ac:dyDescent="0.25">
      <c r="A5477" t="s">
        <v>5669</v>
      </c>
      <c r="B5477" t="s">
        <v>55</v>
      </c>
      <c r="C5477" t="s">
        <v>153</v>
      </c>
      <c r="D5477" t="s">
        <v>26</v>
      </c>
      <c r="E5477" s="1">
        <v>45391</v>
      </c>
      <c r="F5477" s="1" t="str">
        <f>TEXT(shipments9[[#This Row],[Shipdate]],"ddd")</f>
        <v>Tue</v>
      </c>
      <c r="G5477" s="1" t="str">
        <f>IF(OR(shipments9[[#This Row],[Day Name]]="Sat",shipments9[[#This Row],[Day Name]]="Sun"),"Weekend","Weekday")</f>
        <v>Weekday</v>
      </c>
      <c r="H5477">
        <v>15423.75</v>
      </c>
      <c r="I5477">
        <v>1029</v>
      </c>
      <c r="J5477" t="s">
        <v>172</v>
      </c>
      <c r="K5477" t="s">
        <v>8155</v>
      </c>
      <c r="L5477" t="s">
        <v>8154</v>
      </c>
      <c r="M5477">
        <v>4</v>
      </c>
      <c r="N5477" t="s">
        <v>8158</v>
      </c>
      <c r="O5477" s="4">
        <f>INDEX(products[Cost_per_box], MATCH(shipments9[[#This Row],[PID]], products[PID], 0))</f>
        <v>9.57</v>
      </c>
      <c r="P5477" s="4">
        <f>shipments9[[#This Row],[Boxes]]*shipments9[[#This Row],[Cost Per Box]]</f>
        <v>9847.5300000000007</v>
      </c>
      <c r="Q5477" s="4">
        <f>shipments9[[#This Row],[Amount]] -shipments9[[#This Row],[total cost]]</f>
        <v>5576.2199999999993</v>
      </c>
      <c r="R5477" s="4" t="str">
        <f>IF(shipments9[[#This Row],[Gross Profit]]&lt;0,"Loss","Profit")</f>
        <v>Profit</v>
      </c>
      <c r="S5477" s="9">
        <f>shipments9[[#This Row],[Gross Profit]]/shipments9[[#This Row],[Amount]]</f>
        <v>0.36153464624361775</v>
      </c>
      <c r="T5477" s="11">
        <f>shipments9[[#This Row],[Amount]]/shipments9[[#This Row],[Boxes]]</f>
        <v>14.989067055393585</v>
      </c>
    </row>
    <row r="5478" spans="1:20" hidden="1" x14ac:dyDescent="0.25">
      <c r="A5478" t="s">
        <v>5670</v>
      </c>
      <c r="B5478" t="s">
        <v>55</v>
      </c>
      <c r="C5478" t="s">
        <v>155</v>
      </c>
      <c r="D5478" t="s">
        <v>26</v>
      </c>
      <c r="E5478" s="1">
        <v>45159</v>
      </c>
      <c r="F5478" s="1" t="str">
        <f>TEXT(shipments9[[#This Row],[Shipdate]],"ddd")</f>
        <v>Mon</v>
      </c>
      <c r="G5478" s="1" t="str">
        <f>IF(OR(shipments9[[#This Row],[Day Name]]="Sat",shipments9[[#This Row],[Day Name]]="Sun"),"Weekend","Weekday")</f>
        <v>Weekday</v>
      </c>
      <c r="H5478">
        <v>1721.25</v>
      </c>
      <c r="I5478">
        <v>157</v>
      </c>
      <c r="J5478" t="s">
        <v>172</v>
      </c>
      <c r="K5478" t="s">
        <v>8151</v>
      </c>
      <c r="L5478" t="s">
        <v>8160</v>
      </c>
      <c r="M5478">
        <v>8</v>
      </c>
      <c r="N5478" t="s">
        <v>8162</v>
      </c>
      <c r="O5478" s="4">
        <f>INDEX(products[Cost_per_box], MATCH(shipments9[[#This Row],[PID]], products[PID], 0))</f>
        <v>8.43</v>
      </c>
      <c r="P5478" s="4">
        <f>shipments9[[#This Row],[Boxes]]*shipments9[[#This Row],[Cost Per Box]]</f>
        <v>1323.51</v>
      </c>
      <c r="Q5478" s="4">
        <f>shipments9[[#This Row],[Amount]] -shipments9[[#This Row],[total cost]]</f>
        <v>397.74</v>
      </c>
      <c r="R5478" s="4" t="str">
        <f>IF(shipments9[[#This Row],[Gross Profit]]&lt;0,"Loss","Profit")</f>
        <v>Profit</v>
      </c>
      <c r="S5478" s="9">
        <f>shipments9[[#This Row],[Gross Profit]]/shipments9[[#This Row],[Amount]]</f>
        <v>0.23107625272331156</v>
      </c>
      <c r="T5478" s="11">
        <f>shipments9[[#This Row],[Amount]]/shipments9[[#This Row],[Boxes]]</f>
        <v>10.963375796178344</v>
      </c>
    </row>
    <row r="5479" spans="1:20" hidden="1" x14ac:dyDescent="0.25">
      <c r="A5479" t="s">
        <v>5671</v>
      </c>
      <c r="B5479" t="s">
        <v>55</v>
      </c>
      <c r="C5479" t="s">
        <v>155</v>
      </c>
      <c r="D5479" t="s">
        <v>26</v>
      </c>
      <c r="E5479" s="1">
        <v>45061</v>
      </c>
      <c r="F5479" s="1" t="str">
        <f>TEXT(shipments9[[#This Row],[Shipdate]],"ddd")</f>
        <v>Mon</v>
      </c>
      <c r="G5479" s="1" t="str">
        <f>IF(OR(shipments9[[#This Row],[Day Name]]="Sat",shipments9[[#This Row],[Day Name]]="Sun"),"Weekend","Weekday")</f>
        <v>Weekday</v>
      </c>
      <c r="H5479">
        <v>2477.25</v>
      </c>
      <c r="I5479">
        <v>248</v>
      </c>
      <c r="J5479" t="s">
        <v>172</v>
      </c>
      <c r="K5479" t="s">
        <v>8151</v>
      </c>
      <c r="L5479" t="s">
        <v>8154</v>
      </c>
      <c r="M5479">
        <v>5</v>
      </c>
      <c r="N5479" t="s">
        <v>201</v>
      </c>
      <c r="O5479" s="4">
        <f>INDEX(products[Cost_per_box], MATCH(shipments9[[#This Row],[PID]], products[PID], 0))</f>
        <v>8.43</v>
      </c>
      <c r="P5479" s="4">
        <f>shipments9[[#This Row],[Boxes]]*shipments9[[#This Row],[Cost Per Box]]</f>
        <v>2090.64</v>
      </c>
      <c r="Q5479" s="4">
        <f>shipments9[[#This Row],[Amount]] -shipments9[[#This Row],[total cost]]</f>
        <v>386.61000000000013</v>
      </c>
      <c r="R5479" s="4" t="str">
        <f>IF(shipments9[[#This Row],[Gross Profit]]&lt;0,"Loss","Profit")</f>
        <v>Profit</v>
      </c>
      <c r="S5479" s="9">
        <f>shipments9[[#This Row],[Gross Profit]]/shipments9[[#This Row],[Amount]]</f>
        <v>0.1560641840750833</v>
      </c>
      <c r="T5479" s="11">
        <f>shipments9[[#This Row],[Amount]]/shipments9[[#This Row],[Boxes]]</f>
        <v>9.9889112903225801</v>
      </c>
    </row>
    <row r="5480" spans="1:20" hidden="1" x14ac:dyDescent="0.25">
      <c r="A5480" t="s">
        <v>5672</v>
      </c>
      <c r="B5480" t="s">
        <v>55</v>
      </c>
      <c r="C5480" t="s">
        <v>159</v>
      </c>
      <c r="D5480" t="s">
        <v>26</v>
      </c>
      <c r="E5480" s="1">
        <v>45268</v>
      </c>
      <c r="F5480" s="1" t="str">
        <f>TEXT(shipments9[[#This Row],[Shipdate]],"ddd")</f>
        <v>Fri</v>
      </c>
      <c r="G5480" s="1" t="str">
        <f>IF(OR(shipments9[[#This Row],[Day Name]]="Sat",shipments9[[#This Row],[Day Name]]="Sun"),"Weekend","Weekday")</f>
        <v>Weekday</v>
      </c>
      <c r="H5480">
        <v>3642.75</v>
      </c>
      <c r="I5480">
        <v>131</v>
      </c>
      <c r="J5480" t="s">
        <v>172</v>
      </c>
      <c r="K5480" t="s">
        <v>8151</v>
      </c>
      <c r="L5480" t="s">
        <v>8152</v>
      </c>
      <c r="M5480">
        <v>12</v>
      </c>
      <c r="N5480" t="s">
        <v>8166</v>
      </c>
      <c r="O5480" s="4">
        <f>INDEX(products[Cost_per_box], MATCH(shipments9[[#This Row],[PID]], products[PID], 0))</f>
        <v>5.04</v>
      </c>
      <c r="P5480" s="4">
        <f>shipments9[[#This Row],[Boxes]]*shipments9[[#This Row],[Cost Per Box]]</f>
        <v>660.24</v>
      </c>
      <c r="Q5480" s="4">
        <f>shipments9[[#This Row],[Amount]] -shipments9[[#This Row],[total cost]]</f>
        <v>2982.51</v>
      </c>
      <c r="R5480" s="4" t="str">
        <f>IF(shipments9[[#This Row],[Gross Profit]]&lt;0,"Loss","Profit")</f>
        <v>Profit</v>
      </c>
      <c r="S5480" s="9">
        <f>shipments9[[#This Row],[Gross Profit]]/shipments9[[#This Row],[Amount]]</f>
        <v>0.81875231624459544</v>
      </c>
      <c r="T5480" s="11">
        <f>shipments9[[#This Row],[Amount]]/shipments9[[#This Row],[Boxes]]</f>
        <v>27.807251908396946</v>
      </c>
    </row>
    <row r="5481" spans="1:20" hidden="1" x14ac:dyDescent="0.25">
      <c r="A5481" t="s">
        <v>5673</v>
      </c>
      <c r="B5481" t="s">
        <v>55</v>
      </c>
      <c r="C5481" t="s">
        <v>165</v>
      </c>
      <c r="D5481" t="s">
        <v>26</v>
      </c>
      <c r="E5481" s="1">
        <v>45201</v>
      </c>
      <c r="F5481" s="1" t="str">
        <f>TEXT(shipments9[[#This Row],[Shipdate]],"ddd")</f>
        <v>Mon</v>
      </c>
      <c r="G5481" s="1" t="str">
        <f>IF(OR(shipments9[[#This Row],[Day Name]]="Sat",shipments9[[#This Row],[Day Name]]="Sun"),"Weekend","Weekday")</f>
        <v>Weekday</v>
      </c>
      <c r="H5481">
        <v>9909</v>
      </c>
      <c r="I5481">
        <v>496</v>
      </c>
      <c r="J5481" t="s">
        <v>172</v>
      </c>
      <c r="K5481" t="s">
        <v>8151</v>
      </c>
      <c r="L5481" t="s">
        <v>8152</v>
      </c>
      <c r="M5481">
        <v>10</v>
      </c>
      <c r="N5481" t="s">
        <v>8153</v>
      </c>
      <c r="O5481" s="4">
        <f>INDEX(products[Cost_per_box], MATCH(shipments9[[#This Row],[PID]], products[PID], 0))</f>
        <v>2.65</v>
      </c>
      <c r="P5481" s="4">
        <f>shipments9[[#This Row],[Boxes]]*shipments9[[#This Row],[Cost Per Box]]</f>
        <v>1314.3999999999999</v>
      </c>
      <c r="Q5481" s="4">
        <f>shipments9[[#This Row],[Amount]] -shipments9[[#This Row],[total cost]]</f>
        <v>8594.6</v>
      </c>
      <c r="R5481" s="4" t="str">
        <f>IF(shipments9[[#This Row],[Gross Profit]]&lt;0,"Loss","Profit")</f>
        <v>Profit</v>
      </c>
      <c r="S5481" s="9">
        <f>shipments9[[#This Row],[Gross Profit]]/shipments9[[#This Row],[Amount]]</f>
        <v>0.86735291149460092</v>
      </c>
      <c r="T5481" s="11">
        <f>shipments9[[#This Row],[Amount]]/shipments9[[#This Row],[Boxes]]</f>
        <v>19.97782258064516</v>
      </c>
    </row>
    <row r="5482" spans="1:20" hidden="1" x14ac:dyDescent="0.25">
      <c r="A5482" t="s">
        <v>5674</v>
      </c>
      <c r="B5482" t="s">
        <v>55</v>
      </c>
      <c r="C5482" t="s">
        <v>135</v>
      </c>
      <c r="D5482" t="s">
        <v>26</v>
      </c>
      <c r="E5482" s="1">
        <v>45336</v>
      </c>
      <c r="F5482" s="1" t="str">
        <f>TEXT(shipments9[[#This Row],[Shipdate]],"ddd")</f>
        <v>Wed</v>
      </c>
      <c r="G5482" s="1" t="str">
        <f>IF(OR(shipments9[[#This Row],[Day Name]]="Sat",shipments9[[#This Row],[Day Name]]="Sun"),"Weekend","Weekday")</f>
        <v>Weekday</v>
      </c>
      <c r="H5482">
        <v>5463</v>
      </c>
      <c r="I5482">
        <v>219</v>
      </c>
      <c r="J5482" t="s">
        <v>172</v>
      </c>
      <c r="K5482" t="s">
        <v>8155</v>
      </c>
      <c r="L5482" t="s">
        <v>8156</v>
      </c>
      <c r="M5482">
        <v>2</v>
      </c>
      <c r="N5482" t="s">
        <v>8157</v>
      </c>
      <c r="O5482" s="4">
        <f>INDEX(products[Cost_per_box], MATCH(shipments9[[#This Row],[PID]], products[PID], 0))</f>
        <v>9.94</v>
      </c>
      <c r="P5482" s="4">
        <f>shipments9[[#This Row],[Boxes]]*shipments9[[#This Row],[Cost Per Box]]</f>
        <v>2176.8599999999997</v>
      </c>
      <c r="Q5482" s="4">
        <f>shipments9[[#This Row],[Amount]] -shipments9[[#This Row],[total cost]]</f>
        <v>3286.1400000000003</v>
      </c>
      <c r="R5482" s="4" t="str">
        <f>IF(shipments9[[#This Row],[Gross Profit]]&lt;0,"Loss","Profit")</f>
        <v>Profit</v>
      </c>
      <c r="S5482" s="9">
        <f>shipments9[[#This Row],[Gross Profit]]/shipments9[[#This Row],[Amount]]</f>
        <v>0.60152663371773751</v>
      </c>
      <c r="T5482" s="11">
        <f>shipments9[[#This Row],[Amount]]/shipments9[[#This Row],[Boxes]]</f>
        <v>24.945205479452056</v>
      </c>
    </row>
    <row r="5483" spans="1:20" hidden="1" x14ac:dyDescent="0.25">
      <c r="A5483" t="s">
        <v>5675</v>
      </c>
      <c r="B5483" t="s">
        <v>55</v>
      </c>
      <c r="C5483" t="s">
        <v>137</v>
      </c>
      <c r="D5483" t="s">
        <v>26</v>
      </c>
      <c r="E5483" s="1">
        <v>44949</v>
      </c>
      <c r="F5483" s="1" t="str">
        <f>TEXT(shipments9[[#This Row],[Shipdate]],"ddd")</f>
        <v>Mon</v>
      </c>
      <c r="G5483" s="1" t="str">
        <f>IF(OR(shipments9[[#This Row],[Day Name]]="Sat",shipments9[[#This Row],[Day Name]]="Sun"),"Weekend","Weekday")</f>
        <v>Weekday</v>
      </c>
      <c r="H5483">
        <v>8030.25</v>
      </c>
      <c r="I5483">
        <v>447</v>
      </c>
      <c r="J5483" t="s">
        <v>172</v>
      </c>
      <c r="K5483" t="s">
        <v>8151</v>
      </c>
      <c r="L5483" t="s">
        <v>8156</v>
      </c>
      <c r="M5483">
        <v>1</v>
      </c>
      <c r="N5483" t="s">
        <v>8163</v>
      </c>
      <c r="O5483" s="4">
        <f>INDEX(products[Cost_per_box], MATCH(shipments9[[#This Row],[PID]], products[PID], 0))</f>
        <v>7.73</v>
      </c>
      <c r="P5483" s="4">
        <f>shipments9[[#This Row],[Boxes]]*shipments9[[#This Row],[Cost Per Box]]</f>
        <v>3455.3100000000004</v>
      </c>
      <c r="Q5483" s="4">
        <f>shipments9[[#This Row],[Amount]] -shipments9[[#This Row],[total cost]]</f>
        <v>4574.9399999999996</v>
      </c>
      <c r="R5483" s="4" t="str">
        <f>IF(shipments9[[#This Row],[Gross Profit]]&lt;0,"Loss","Profit")</f>
        <v>Profit</v>
      </c>
      <c r="S5483" s="9">
        <f>shipments9[[#This Row],[Gross Profit]]/shipments9[[#This Row],[Amount]]</f>
        <v>0.56971327169141683</v>
      </c>
      <c r="T5483" s="11">
        <f>shipments9[[#This Row],[Amount]]/shipments9[[#This Row],[Boxes]]</f>
        <v>17.964765100671141</v>
      </c>
    </row>
    <row r="5484" spans="1:20" hidden="1" x14ac:dyDescent="0.25">
      <c r="A5484" t="s">
        <v>5676</v>
      </c>
      <c r="B5484" t="s">
        <v>55</v>
      </c>
      <c r="C5484" t="s">
        <v>141</v>
      </c>
      <c r="D5484" t="s">
        <v>26</v>
      </c>
      <c r="E5484" s="1">
        <v>45288</v>
      </c>
      <c r="F5484" s="1" t="str">
        <f>TEXT(shipments9[[#This Row],[Shipdate]],"ddd")</f>
        <v>Thu</v>
      </c>
      <c r="G5484" s="1" t="str">
        <f>IF(OR(shipments9[[#This Row],[Day Name]]="Sat",shipments9[[#This Row],[Day Name]]="Sun"),"Weekend","Weekday")</f>
        <v>Weekday</v>
      </c>
      <c r="H5484">
        <v>6369.75</v>
      </c>
      <c r="I5484">
        <v>425</v>
      </c>
      <c r="J5484" t="s">
        <v>172</v>
      </c>
      <c r="K5484" t="s">
        <v>8151</v>
      </c>
      <c r="L5484" t="s">
        <v>8152</v>
      </c>
      <c r="M5484">
        <v>12</v>
      </c>
      <c r="N5484" t="s">
        <v>8166</v>
      </c>
      <c r="O5484" s="4">
        <f>INDEX(products[Cost_per_box], MATCH(shipments9[[#This Row],[PID]], products[PID], 0))</f>
        <v>8.2200000000000006</v>
      </c>
      <c r="P5484" s="4">
        <f>shipments9[[#This Row],[Boxes]]*shipments9[[#This Row],[Cost Per Box]]</f>
        <v>3493.5000000000005</v>
      </c>
      <c r="Q5484" s="4">
        <f>shipments9[[#This Row],[Amount]] -shipments9[[#This Row],[total cost]]</f>
        <v>2876.2499999999995</v>
      </c>
      <c r="R5484" s="4" t="str">
        <f>IF(shipments9[[#This Row],[Gross Profit]]&lt;0,"Loss","Profit")</f>
        <v>Profit</v>
      </c>
      <c r="S5484" s="9">
        <f>shipments9[[#This Row],[Gross Profit]]/shipments9[[#This Row],[Amount]]</f>
        <v>0.4515483339220534</v>
      </c>
      <c r="T5484" s="11">
        <f>shipments9[[#This Row],[Amount]]/shipments9[[#This Row],[Boxes]]</f>
        <v>14.98764705882353</v>
      </c>
    </row>
    <row r="5485" spans="1:20" hidden="1" x14ac:dyDescent="0.25">
      <c r="A5485" t="s">
        <v>5677</v>
      </c>
      <c r="B5485" t="s">
        <v>55</v>
      </c>
      <c r="C5485" t="s">
        <v>141</v>
      </c>
      <c r="D5485" t="s">
        <v>26</v>
      </c>
      <c r="E5485" s="1">
        <v>45261</v>
      </c>
      <c r="F5485" s="1" t="str">
        <f>TEXT(shipments9[[#This Row],[Shipdate]],"ddd")</f>
        <v>Fri</v>
      </c>
      <c r="G5485" s="1" t="str">
        <f>IF(OR(shipments9[[#This Row],[Day Name]]="Sat",shipments9[[#This Row],[Day Name]]="Sun"),"Weekend","Weekday")</f>
        <v>Weekday</v>
      </c>
      <c r="H5485">
        <v>9947.25</v>
      </c>
      <c r="I5485">
        <v>711</v>
      </c>
      <c r="J5485" t="s">
        <v>172</v>
      </c>
      <c r="K5485" t="s">
        <v>8151</v>
      </c>
      <c r="L5485" t="s">
        <v>8152</v>
      </c>
      <c r="M5485">
        <v>12</v>
      </c>
      <c r="N5485" t="s">
        <v>8166</v>
      </c>
      <c r="O5485" s="4">
        <f>INDEX(products[Cost_per_box], MATCH(shipments9[[#This Row],[PID]], products[PID], 0))</f>
        <v>8.2200000000000006</v>
      </c>
      <c r="P5485" s="4">
        <f>shipments9[[#This Row],[Boxes]]*shipments9[[#This Row],[Cost Per Box]]</f>
        <v>5844.42</v>
      </c>
      <c r="Q5485" s="4">
        <f>shipments9[[#This Row],[Amount]] -shipments9[[#This Row],[total cost]]</f>
        <v>4102.83</v>
      </c>
      <c r="R5485" s="4" t="str">
        <f>IF(shipments9[[#This Row],[Gross Profit]]&lt;0,"Loss","Profit")</f>
        <v>Profit</v>
      </c>
      <c r="S5485" s="9">
        <f>shipments9[[#This Row],[Gross Profit]]/shipments9[[#This Row],[Amount]]</f>
        <v>0.41245871974666365</v>
      </c>
      <c r="T5485" s="11">
        <f>shipments9[[#This Row],[Amount]]/shipments9[[#This Row],[Boxes]]</f>
        <v>13.990506329113924</v>
      </c>
    </row>
    <row r="5486" spans="1:20" hidden="1" x14ac:dyDescent="0.25">
      <c r="A5486" t="s">
        <v>5678</v>
      </c>
      <c r="B5486" t="s">
        <v>55</v>
      </c>
      <c r="C5486" t="s">
        <v>143</v>
      </c>
      <c r="D5486" t="s">
        <v>26</v>
      </c>
      <c r="E5486" s="1">
        <v>45040</v>
      </c>
      <c r="F5486" s="1" t="str">
        <f>TEXT(shipments9[[#This Row],[Shipdate]],"ddd")</f>
        <v>Mon</v>
      </c>
      <c r="G5486" s="1" t="str">
        <f>IF(OR(shipments9[[#This Row],[Day Name]]="Sat",shipments9[[#This Row],[Day Name]]="Sun"),"Weekend","Weekday")</f>
        <v>Weekday</v>
      </c>
      <c r="H5486">
        <v>6608.25</v>
      </c>
      <c r="I5486">
        <v>348</v>
      </c>
      <c r="J5486" t="s">
        <v>172</v>
      </c>
      <c r="K5486" t="s">
        <v>8151</v>
      </c>
      <c r="L5486" t="s">
        <v>8154</v>
      </c>
      <c r="M5486">
        <v>4</v>
      </c>
      <c r="N5486" t="s">
        <v>8158</v>
      </c>
      <c r="O5486" s="4">
        <f>INDEX(products[Cost_per_box], MATCH(shipments9[[#This Row],[PID]], products[PID], 0))</f>
        <v>10.23</v>
      </c>
      <c r="P5486" s="4">
        <f>shipments9[[#This Row],[Boxes]]*shipments9[[#This Row],[Cost Per Box]]</f>
        <v>3560.04</v>
      </c>
      <c r="Q5486" s="4">
        <f>shipments9[[#This Row],[Amount]] -shipments9[[#This Row],[total cost]]</f>
        <v>3048.21</v>
      </c>
      <c r="R5486" s="4" t="str">
        <f>IF(shipments9[[#This Row],[Gross Profit]]&lt;0,"Loss","Profit")</f>
        <v>Profit</v>
      </c>
      <c r="S5486" s="9">
        <f>shipments9[[#This Row],[Gross Profit]]/shipments9[[#This Row],[Amount]]</f>
        <v>0.46127340823970037</v>
      </c>
      <c r="T5486" s="11">
        <f>shipments9[[#This Row],[Amount]]/shipments9[[#This Row],[Boxes]]</f>
        <v>18.989224137931036</v>
      </c>
    </row>
    <row r="5487" spans="1:20" hidden="1" x14ac:dyDescent="0.25">
      <c r="A5487" t="s">
        <v>5679</v>
      </c>
      <c r="B5487" t="s">
        <v>55</v>
      </c>
      <c r="C5487" t="s">
        <v>165</v>
      </c>
      <c r="D5487" t="s">
        <v>26</v>
      </c>
      <c r="E5487" s="1">
        <v>45308</v>
      </c>
      <c r="F5487" s="1" t="str">
        <f>TEXT(shipments9[[#This Row],[Shipdate]],"ddd")</f>
        <v>Wed</v>
      </c>
      <c r="G5487" s="1" t="str">
        <f>IF(OR(shipments9[[#This Row],[Day Name]]="Sat",shipments9[[#This Row],[Day Name]]="Sun"),"Weekend","Weekday")</f>
        <v>Weekday</v>
      </c>
      <c r="H5487">
        <v>8574.75</v>
      </c>
      <c r="I5487">
        <v>477</v>
      </c>
      <c r="J5487" t="s">
        <v>172</v>
      </c>
      <c r="K5487" t="s">
        <v>8155</v>
      </c>
      <c r="L5487" t="s">
        <v>8156</v>
      </c>
      <c r="M5487">
        <v>1</v>
      </c>
      <c r="N5487" t="s">
        <v>8163</v>
      </c>
      <c r="O5487" s="4">
        <f>INDEX(products[Cost_per_box], MATCH(shipments9[[#This Row],[PID]], products[PID], 0))</f>
        <v>2.65</v>
      </c>
      <c r="P5487" s="4">
        <f>shipments9[[#This Row],[Boxes]]*shipments9[[#This Row],[Cost Per Box]]</f>
        <v>1264.05</v>
      </c>
      <c r="Q5487" s="4">
        <f>shipments9[[#This Row],[Amount]] -shipments9[[#This Row],[total cost]]</f>
        <v>7310.7</v>
      </c>
      <c r="R5487" s="4" t="str">
        <f>IF(shipments9[[#This Row],[Gross Profit]]&lt;0,"Loss","Profit")</f>
        <v>Profit</v>
      </c>
      <c r="S5487" s="9">
        <f>shipments9[[#This Row],[Gross Profit]]/shipments9[[#This Row],[Amount]]</f>
        <v>0.8525846234584098</v>
      </c>
      <c r="T5487" s="11">
        <f>shipments9[[#This Row],[Amount]]/shipments9[[#This Row],[Boxes]]</f>
        <v>17.976415094339622</v>
      </c>
    </row>
    <row r="5488" spans="1:20" hidden="1" x14ac:dyDescent="0.25">
      <c r="A5488" t="s">
        <v>5680</v>
      </c>
      <c r="B5488" t="s">
        <v>77</v>
      </c>
      <c r="C5488" t="s">
        <v>137</v>
      </c>
      <c r="D5488" t="s">
        <v>26</v>
      </c>
      <c r="E5488" s="1">
        <v>45005</v>
      </c>
      <c r="F5488" s="1" t="str">
        <f>TEXT(shipments9[[#This Row],[Shipdate]],"ddd")</f>
        <v>Mon</v>
      </c>
      <c r="G5488" s="1" t="str">
        <f>IF(OR(shipments9[[#This Row],[Day Name]]="Sat",shipments9[[#This Row],[Day Name]]="Sun"),"Weekend","Weekday")</f>
        <v>Weekday</v>
      </c>
      <c r="H5488">
        <v>8203.5</v>
      </c>
      <c r="I5488">
        <v>411</v>
      </c>
      <c r="J5488" t="s">
        <v>172</v>
      </c>
      <c r="K5488" t="s">
        <v>8151</v>
      </c>
      <c r="L5488" t="s">
        <v>8156</v>
      </c>
      <c r="M5488">
        <v>3</v>
      </c>
      <c r="N5488" t="s">
        <v>8164</v>
      </c>
      <c r="O5488" s="4">
        <f>INDEX(products[Cost_per_box], MATCH(shipments9[[#This Row],[PID]], products[PID], 0))</f>
        <v>7.73</v>
      </c>
      <c r="P5488" s="4">
        <f>shipments9[[#This Row],[Boxes]]*shipments9[[#This Row],[Cost Per Box]]</f>
        <v>3177.03</v>
      </c>
      <c r="Q5488" s="4">
        <f>shipments9[[#This Row],[Amount]] -shipments9[[#This Row],[total cost]]</f>
        <v>5026.4699999999993</v>
      </c>
      <c r="R5488" s="4" t="str">
        <f>IF(shipments9[[#This Row],[Gross Profit]]&lt;0,"Loss","Profit")</f>
        <v>Profit</v>
      </c>
      <c r="S5488" s="9">
        <f>shipments9[[#This Row],[Gross Profit]]/shipments9[[#This Row],[Amount]]</f>
        <v>0.61272261839458764</v>
      </c>
      <c r="T5488" s="11">
        <f>shipments9[[#This Row],[Amount]]/shipments9[[#This Row],[Boxes]]</f>
        <v>19.959854014598541</v>
      </c>
    </row>
    <row r="5489" spans="1:20" hidden="1" x14ac:dyDescent="0.25">
      <c r="A5489" t="s">
        <v>5681</v>
      </c>
      <c r="B5489" t="s">
        <v>77</v>
      </c>
      <c r="C5489" t="s">
        <v>149</v>
      </c>
      <c r="D5489" t="s">
        <v>26</v>
      </c>
      <c r="E5489" s="1">
        <v>45460</v>
      </c>
      <c r="F5489" s="1" t="str">
        <f>TEXT(shipments9[[#This Row],[Shipdate]],"ddd")</f>
        <v>Mon</v>
      </c>
      <c r="G5489" s="1" t="str">
        <f>IF(OR(shipments9[[#This Row],[Day Name]]="Sat",shipments9[[#This Row],[Day Name]]="Sun"),"Weekend","Weekday")</f>
        <v>Weekday</v>
      </c>
      <c r="H5489">
        <v>5593.5</v>
      </c>
      <c r="I5489">
        <v>400</v>
      </c>
      <c r="J5489" t="s">
        <v>172</v>
      </c>
      <c r="K5489" t="s">
        <v>8155</v>
      </c>
      <c r="L5489" t="s">
        <v>8154</v>
      </c>
      <c r="M5489">
        <v>6</v>
      </c>
      <c r="N5489" t="s">
        <v>8159</v>
      </c>
      <c r="O5489" s="4">
        <f>INDEX(products[Cost_per_box], MATCH(shipments9[[#This Row],[PID]], products[PID], 0))</f>
        <v>6.43</v>
      </c>
      <c r="P5489" s="4">
        <f>shipments9[[#This Row],[Boxes]]*shipments9[[#This Row],[Cost Per Box]]</f>
        <v>2572</v>
      </c>
      <c r="Q5489" s="4">
        <f>shipments9[[#This Row],[Amount]] -shipments9[[#This Row],[total cost]]</f>
        <v>3021.5</v>
      </c>
      <c r="R5489" s="4" t="str">
        <f>IF(shipments9[[#This Row],[Gross Profit]]&lt;0,"Loss","Profit")</f>
        <v>Profit</v>
      </c>
      <c r="S5489" s="9">
        <f>shipments9[[#This Row],[Gross Profit]]/shipments9[[#This Row],[Amount]]</f>
        <v>0.54018056672923931</v>
      </c>
      <c r="T5489" s="11">
        <f>shipments9[[#This Row],[Amount]]/shipments9[[#This Row],[Boxes]]</f>
        <v>13.983750000000001</v>
      </c>
    </row>
    <row r="5490" spans="1:20" hidden="1" x14ac:dyDescent="0.25">
      <c r="A5490" t="s">
        <v>5682</v>
      </c>
      <c r="B5490" t="s">
        <v>77</v>
      </c>
      <c r="C5490" t="s">
        <v>165</v>
      </c>
      <c r="D5490" t="s">
        <v>26</v>
      </c>
      <c r="E5490" s="1">
        <v>45288</v>
      </c>
      <c r="F5490" s="1" t="str">
        <f>TEXT(shipments9[[#This Row],[Shipdate]],"ddd")</f>
        <v>Thu</v>
      </c>
      <c r="G5490" s="1" t="str">
        <f>IF(OR(shipments9[[#This Row],[Day Name]]="Sat",shipments9[[#This Row],[Day Name]]="Sun"),"Weekend","Weekday")</f>
        <v>Weekday</v>
      </c>
      <c r="H5490">
        <v>6777</v>
      </c>
      <c r="I5490">
        <v>309</v>
      </c>
      <c r="J5490" t="s">
        <v>172</v>
      </c>
      <c r="K5490" t="s">
        <v>8151</v>
      </c>
      <c r="L5490" t="s">
        <v>8152</v>
      </c>
      <c r="M5490">
        <v>12</v>
      </c>
      <c r="N5490" t="s">
        <v>8166</v>
      </c>
      <c r="O5490" s="4">
        <f>INDEX(products[Cost_per_box], MATCH(shipments9[[#This Row],[PID]], products[PID], 0))</f>
        <v>2.65</v>
      </c>
      <c r="P5490" s="4">
        <f>shipments9[[#This Row],[Boxes]]*shipments9[[#This Row],[Cost Per Box]]</f>
        <v>818.85</v>
      </c>
      <c r="Q5490" s="4">
        <f>shipments9[[#This Row],[Amount]] -shipments9[[#This Row],[total cost]]</f>
        <v>5958.15</v>
      </c>
      <c r="R5490" s="4" t="str">
        <f>IF(shipments9[[#This Row],[Gross Profit]]&lt;0,"Loss","Profit")</f>
        <v>Profit</v>
      </c>
      <c r="S5490" s="9">
        <f>shipments9[[#This Row],[Gross Profit]]/shipments9[[#This Row],[Amount]]</f>
        <v>0.87917220008853469</v>
      </c>
      <c r="T5490" s="11">
        <f>shipments9[[#This Row],[Amount]]/shipments9[[#This Row],[Boxes]]</f>
        <v>21.932038834951456</v>
      </c>
    </row>
    <row r="5491" spans="1:20" hidden="1" x14ac:dyDescent="0.25">
      <c r="A5491" t="s">
        <v>5683</v>
      </c>
      <c r="B5491" t="s">
        <v>77</v>
      </c>
      <c r="C5491" t="s">
        <v>155</v>
      </c>
      <c r="D5491" t="s">
        <v>26</v>
      </c>
      <c r="E5491" s="1">
        <v>45391</v>
      </c>
      <c r="F5491" s="1" t="str">
        <f>TEXT(shipments9[[#This Row],[Shipdate]],"ddd")</f>
        <v>Tue</v>
      </c>
      <c r="G5491" s="1" t="str">
        <f>IF(OR(shipments9[[#This Row],[Day Name]]="Sat",shipments9[[#This Row],[Day Name]]="Sun"),"Weekend","Weekday")</f>
        <v>Weekday</v>
      </c>
      <c r="H5491">
        <v>7767</v>
      </c>
      <c r="I5491">
        <v>777</v>
      </c>
      <c r="J5491" t="s">
        <v>172</v>
      </c>
      <c r="K5491" t="s">
        <v>8155</v>
      </c>
      <c r="L5491" t="s">
        <v>8154</v>
      </c>
      <c r="M5491">
        <v>4</v>
      </c>
      <c r="N5491" t="s">
        <v>8158</v>
      </c>
      <c r="O5491" s="4">
        <f>INDEX(products[Cost_per_box], MATCH(shipments9[[#This Row],[PID]], products[PID], 0))</f>
        <v>8.43</v>
      </c>
      <c r="P5491" s="4">
        <f>shipments9[[#This Row],[Boxes]]*shipments9[[#This Row],[Cost Per Box]]</f>
        <v>6550.11</v>
      </c>
      <c r="Q5491" s="4">
        <f>shipments9[[#This Row],[Amount]] -shipments9[[#This Row],[total cost]]</f>
        <v>1216.8900000000003</v>
      </c>
      <c r="R5491" s="4" t="str">
        <f>IF(shipments9[[#This Row],[Gross Profit]]&lt;0,"Loss","Profit")</f>
        <v>Profit</v>
      </c>
      <c r="S5491" s="9">
        <f>shipments9[[#This Row],[Gross Profit]]/shipments9[[#This Row],[Amount]]</f>
        <v>0.15667439165701047</v>
      </c>
      <c r="T5491" s="11">
        <f>shipments9[[#This Row],[Amount]]/shipments9[[#This Row],[Boxes]]</f>
        <v>9.9961389961389955</v>
      </c>
    </row>
    <row r="5492" spans="1:20" hidden="1" x14ac:dyDescent="0.25">
      <c r="A5492" t="s">
        <v>5684</v>
      </c>
      <c r="B5492" t="s">
        <v>77</v>
      </c>
      <c r="C5492" t="s">
        <v>159</v>
      </c>
      <c r="D5492" t="s">
        <v>26</v>
      </c>
      <c r="E5492" s="1">
        <v>45460</v>
      </c>
      <c r="F5492" s="1" t="str">
        <f>TEXT(shipments9[[#This Row],[Shipdate]],"ddd")</f>
        <v>Mon</v>
      </c>
      <c r="G5492" s="1" t="str">
        <f>IF(OR(shipments9[[#This Row],[Day Name]]="Sat",shipments9[[#This Row],[Day Name]]="Sun"),"Weekend","Weekday")</f>
        <v>Weekday</v>
      </c>
      <c r="H5492">
        <v>6243.75</v>
      </c>
      <c r="I5492">
        <v>232</v>
      </c>
      <c r="J5492" t="s">
        <v>172</v>
      </c>
      <c r="K5492" t="s">
        <v>8155</v>
      </c>
      <c r="L5492" t="s">
        <v>8154</v>
      </c>
      <c r="M5492">
        <v>6</v>
      </c>
      <c r="N5492" t="s">
        <v>8159</v>
      </c>
      <c r="O5492" s="4">
        <f>INDEX(products[Cost_per_box], MATCH(shipments9[[#This Row],[PID]], products[PID], 0))</f>
        <v>5.04</v>
      </c>
      <c r="P5492" s="4">
        <f>shipments9[[#This Row],[Boxes]]*shipments9[[#This Row],[Cost Per Box]]</f>
        <v>1169.28</v>
      </c>
      <c r="Q5492" s="4">
        <f>shipments9[[#This Row],[Amount]] -shipments9[[#This Row],[total cost]]</f>
        <v>5074.47</v>
      </c>
      <c r="R5492" s="4" t="str">
        <f>IF(shipments9[[#This Row],[Gross Profit]]&lt;0,"Loss","Profit")</f>
        <v>Profit</v>
      </c>
      <c r="S5492" s="9">
        <f>shipments9[[#This Row],[Gross Profit]]/shipments9[[#This Row],[Amount]]</f>
        <v>0.81272792792792792</v>
      </c>
      <c r="T5492" s="11">
        <f>shipments9[[#This Row],[Amount]]/shipments9[[#This Row],[Boxes]]</f>
        <v>26.912715517241381</v>
      </c>
    </row>
    <row r="5493" spans="1:20" hidden="1" x14ac:dyDescent="0.25">
      <c r="A5493" t="s">
        <v>5685</v>
      </c>
      <c r="B5493" t="s">
        <v>77</v>
      </c>
      <c r="C5493" t="s">
        <v>130</v>
      </c>
      <c r="D5493" t="s">
        <v>26</v>
      </c>
      <c r="E5493" s="1">
        <v>45251</v>
      </c>
      <c r="F5493" s="1" t="str">
        <f>TEXT(shipments9[[#This Row],[Shipdate]],"ddd")</f>
        <v>Tue</v>
      </c>
      <c r="G5493" s="1" t="str">
        <f>IF(OR(shipments9[[#This Row],[Day Name]]="Sat",shipments9[[#This Row],[Day Name]]="Sun"),"Weekend","Weekday")</f>
        <v>Weekday</v>
      </c>
      <c r="H5493">
        <v>2898</v>
      </c>
      <c r="I5493">
        <v>414</v>
      </c>
      <c r="J5493" t="s">
        <v>172</v>
      </c>
      <c r="K5493" t="s">
        <v>8151</v>
      </c>
      <c r="L5493" t="s">
        <v>8152</v>
      </c>
      <c r="M5493">
        <v>11</v>
      </c>
      <c r="N5493" t="s">
        <v>8165</v>
      </c>
      <c r="O5493" s="4">
        <f>INDEX(products[Cost_per_box], MATCH(shipments9[[#This Row],[PID]], products[PID], 0))</f>
        <v>5.72</v>
      </c>
      <c r="P5493" s="4">
        <f>shipments9[[#This Row],[Boxes]]*shipments9[[#This Row],[Cost Per Box]]</f>
        <v>2368.08</v>
      </c>
      <c r="Q5493" s="4">
        <f>shipments9[[#This Row],[Amount]] -shipments9[[#This Row],[total cost]]</f>
        <v>529.92000000000007</v>
      </c>
      <c r="R5493" s="4" t="str">
        <f>IF(shipments9[[#This Row],[Gross Profit]]&lt;0,"Loss","Profit")</f>
        <v>Profit</v>
      </c>
      <c r="S5493" s="9">
        <f>shipments9[[#This Row],[Gross Profit]]/shipments9[[#This Row],[Amount]]</f>
        <v>0.18285714285714288</v>
      </c>
      <c r="T5493" s="11">
        <f>shipments9[[#This Row],[Amount]]/shipments9[[#This Row],[Boxes]]</f>
        <v>7</v>
      </c>
    </row>
    <row r="5494" spans="1:20" hidden="1" x14ac:dyDescent="0.25">
      <c r="A5494" t="s">
        <v>5686</v>
      </c>
      <c r="B5494" t="s">
        <v>77</v>
      </c>
      <c r="C5494" t="s">
        <v>141</v>
      </c>
      <c r="D5494" t="s">
        <v>26</v>
      </c>
      <c r="E5494" s="1">
        <v>45295</v>
      </c>
      <c r="F5494" s="1" t="str">
        <f>TEXT(shipments9[[#This Row],[Shipdate]],"ddd")</f>
        <v>Thu</v>
      </c>
      <c r="G5494" s="1" t="str">
        <f>IF(OR(shipments9[[#This Row],[Day Name]]="Sat",shipments9[[#This Row],[Day Name]]="Sun"),"Weekend","Weekday")</f>
        <v>Weekday</v>
      </c>
      <c r="H5494">
        <v>2547</v>
      </c>
      <c r="I5494">
        <v>170</v>
      </c>
      <c r="J5494" t="s">
        <v>172</v>
      </c>
      <c r="K5494" t="s">
        <v>8155</v>
      </c>
      <c r="L5494" t="s">
        <v>8156</v>
      </c>
      <c r="M5494">
        <v>1</v>
      </c>
      <c r="N5494" t="s">
        <v>8163</v>
      </c>
      <c r="O5494" s="4">
        <f>INDEX(products[Cost_per_box], MATCH(shipments9[[#This Row],[PID]], products[PID], 0))</f>
        <v>8.2200000000000006</v>
      </c>
      <c r="P5494" s="4">
        <f>shipments9[[#This Row],[Boxes]]*shipments9[[#This Row],[Cost Per Box]]</f>
        <v>1397.4</v>
      </c>
      <c r="Q5494" s="4">
        <f>shipments9[[#This Row],[Amount]] -shipments9[[#This Row],[total cost]]</f>
        <v>1149.5999999999999</v>
      </c>
      <c r="R5494" s="4" t="str">
        <f>IF(shipments9[[#This Row],[Gross Profit]]&lt;0,"Loss","Profit")</f>
        <v>Profit</v>
      </c>
      <c r="S5494" s="9">
        <f>shipments9[[#This Row],[Gross Profit]]/shipments9[[#This Row],[Amount]]</f>
        <v>0.45135453474676085</v>
      </c>
      <c r="T5494" s="11">
        <f>shipments9[[#This Row],[Amount]]/shipments9[[#This Row],[Boxes]]</f>
        <v>14.982352941176471</v>
      </c>
    </row>
    <row r="5495" spans="1:20" hidden="1" x14ac:dyDescent="0.25">
      <c r="A5495" t="s">
        <v>5687</v>
      </c>
      <c r="B5495" t="s">
        <v>77</v>
      </c>
      <c r="C5495" t="s">
        <v>157</v>
      </c>
      <c r="D5495" t="s">
        <v>26</v>
      </c>
      <c r="E5495" s="1">
        <v>45303</v>
      </c>
      <c r="F5495" s="1" t="str">
        <f>TEXT(shipments9[[#This Row],[Shipdate]],"ddd")</f>
        <v>Fri</v>
      </c>
      <c r="G5495" s="1" t="str">
        <f>IF(OR(shipments9[[#This Row],[Day Name]]="Sat",shipments9[[#This Row],[Day Name]]="Sun"),"Weekend","Weekday")</f>
        <v>Weekday</v>
      </c>
      <c r="H5495">
        <v>9470.25</v>
      </c>
      <c r="I5495">
        <v>1353</v>
      </c>
      <c r="J5495" t="s">
        <v>172</v>
      </c>
      <c r="K5495" t="s">
        <v>8155</v>
      </c>
      <c r="L5495" t="s">
        <v>8156</v>
      </c>
      <c r="M5495">
        <v>1</v>
      </c>
      <c r="N5495" t="s">
        <v>8163</v>
      </c>
      <c r="O5495" s="4">
        <f>INDEX(products[Cost_per_box], MATCH(shipments9[[#This Row],[PID]], products[PID], 0))</f>
        <v>6.8</v>
      </c>
      <c r="P5495" s="4">
        <f>shipments9[[#This Row],[Boxes]]*shipments9[[#This Row],[Cost Per Box]]</f>
        <v>9200.4</v>
      </c>
      <c r="Q5495" s="4">
        <f>shipments9[[#This Row],[Amount]] -shipments9[[#This Row],[total cost]]</f>
        <v>269.85000000000036</v>
      </c>
      <c r="R5495" s="4" t="str">
        <f>IF(shipments9[[#This Row],[Gross Profit]]&lt;0,"Loss","Profit")</f>
        <v>Profit</v>
      </c>
      <c r="S5495" s="9">
        <f>shipments9[[#This Row],[Gross Profit]]/shipments9[[#This Row],[Amount]]</f>
        <v>2.8494495921438226E-2</v>
      </c>
      <c r="T5495" s="11">
        <f>shipments9[[#This Row],[Amount]]/shipments9[[#This Row],[Boxes]]</f>
        <v>6.9994456762749442</v>
      </c>
    </row>
    <row r="5496" spans="1:20" hidden="1" x14ac:dyDescent="0.25">
      <c r="A5496" t="s">
        <v>5688</v>
      </c>
      <c r="B5496" t="s">
        <v>77</v>
      </c>
      <c r="C5496" t="s">
        <v>157</v>
      </c>
      <c r="D5496" t="s">
        <v>26</v>
      </c>
      <c r="E5496" s="1">
        <v>45316</v>
      </c>
      <c r="F5496" s="1" t="str">
        <f>TEXT(shipments9[[#This Row],[Shipdate]],"ddd")</f>
        <v>Thu</v>
      </c>
      <c r="G5496" s="1" t="str">
        <f>IF(OR(shipments9[[#This Row],[Day Name]]="Sat",shipments9[[#This Row],[Day Name]]="Sun"),"Weekend","Weekday")</f>
        <v>Weekday</v>
      </c>
      <c r="H5496">
        <v>17892</v>
      </c>
      <c r="I5496">
        <v>1627</v>
      </c>
      <c r="J5496" t="s">
        <v>172</v>
      </c>
      <c r="K5496" t="s">
        <v>8155</v>
      </c>
      <c r="L5496" t="s">
        <v>8156</v>
      </c>
      <c r="M5496">
        <v>1</v>
      </c>
      <c r="N5496" t="s">
        <v>8163</v>
      </c>
      <c r="O5496" s="4">
        <f>INDEX(products[Cost_per_box], MATCH(shipments9[[#This Row],[PID]], products[PID], 0))</f>
        <v>6.8</v>
      </c>
      <c r="P5496" s="4">
        <f>shipments9[[#This Row],[Boxes]]*shipments9[[#This Row],[Cost Per Box]]</f>
        <v>11063.6</v>
      </c>
      <c r="Q5496" s="4">
        <f>shipments9[[#This Row],[Amount]] -shipments9[[#This Row],[total cost]]</f>
        <v>6828.4</v>
      </c>
      <c r="R5496" s="4" t="str">
        <f>IF(shipments9[[#This Row],[Gross Profit]]&lt;0,"Loss","Profit")</f>
        <v>Profit</v>
      </c>
      <c r="S5496" s="9">
        <f>shipments9[[#This Row],[Gross Profit]]/shipments9[[#This Row],[Amount]]</f>
        <v>0.38164542812430136</v>
      </c>
      <c r="T5496" s="11">
        <f>shipments9[[#This Row],[Amount]]/shipments9[[#This Row],[Boxes]]</f>
        <v>10.996926859250154</v>
      </c>
    </row>
    <row r="5497" spans="1:20" hidden="1" x14ac:dyDescent="0.25">
      <c r="A5497" t="s">
        <v>5689</v>
      </c>
      <c r="B5497" t="s">
        <v>77</v>
      </c>
      <c r="C5497" t="s">
        <v>163</v>
      </c>
      <c r="D5497" t="s">
        <v>26</v>
      </c>
      <c r="E5497" s="1">
        <v>45371</v>
      </c>
      <c r="F5497" s="1" t="str">
        <f>TEXT(shipments9[[#This Row],[Shipdate]],"ddd")</f>
        <v>Wed</v>
      </c>
      <c r="G5497" s="1" t="str">
        <f>IF(OR(shipments9[[#This Row],[Day Name]]="Sat",shipments9[[#This Row],[Day Name]]="Sun"),"Weekend","Weekday")</f>
        <v>Weekday</v>
      </c>
      <c r="H5497">
        <v>6165</v>
      </c>
      <c r="I5497">
        <v>881</v>
      </c>
      <c r="J5497" t="s">
        <v>172</v>
      </c>
      <c r="K5497" t="s">
        <v>8155</v>
      </c>
      <c r="L5497" t="s">
        <v>8156</v>
      </c>
      <c r="M5497">
        <v>3</v>
      </c>
      <c r="N5497" t="s">
        <v>8164</v>
      </c>
      <c r="O5497" s="4">
        <f>INDEX(products[Cost_per_box], MATCH(shipments9[[#This Row],[PID]], products[PID], 0))</f>
        <v>3.32</v>
      </c>
      <c r="P5497" s="4">
        <f>shipments9[[#This Row],[Boxes]]*shipments9[[#This Row],[Cost Per Box]]</f>
        <v>2924.92</v>
      </c>
      <c r="Q5497" s="4">
        <f>shipments9[[#This Row],[Amount]] -shipments9[[#This Row],[total cost]]</f>
        <v>3240.08</v>
      </c>
      <c r="R5497" s="4" t="str">
        <f>IF(shipments9[[#This Row],[Gross Profit]]&lt;0,"Loss","Profit")</f>
        <v>Profit</v>
      </c>
      <c r="S5497" s="9">
        <f>shipments9[[#This Row],[Gross Profit]]/shipments9[[#This Row],[Amount]]</f>
        <v>0.52556042173560424</v>
      </c>
      <c r="T5497" s="11">
        <f>shipments9[[#This Row],[Amount]]/shipments9[[#This Row],[Boxes]]</f>
        <v>6.9977298524404086</v>
      </c>
    </row>
    <row r="5498" spans="1:20" hidden="1" x14ac:dyDescent="0.25">
      <c r="A5498" t="s">
        <v>5690</v>
      </c>
      <c r="B5498" t="s">
        <v>77</v>
      </c>
      <c r="C5498" t="s">
        <v>135</v>
      </c>
      <c r="D5498" t="s">
        <v>26</v>
      </c>
      <c r="E5498" s="1">
        <v>45229</v>
      </c>
      <c r="F5498" s="1" t="str">
        <f>TEXT(shipments9[[#This Row],[Shipdate]],"ddd")</f>
        <v>Mon</v>
      </c>
      <c r="G5498" s="1" t="str">
        <f>IF(OR(shipments9[[#This Row],[Day Name]]="Sat",shipments9[[#This Row],[Day Name]]="Sun"),"Weekend","Weekday")</f>
        <v>Weekday</v>
      </c>
      <c r="H5498">
        <v>5728.5</v>
      </c>
      <c r="I5498">
        <v>213</v>
      </c>
      <c r="J5498" t="s">
        <v>172</v>
      </c>
      <c r="K5498" t="s">
        <v>8151</v>
      </c>
      <c r="L5498" t="s">
        <v>8152</v>
      </c>
      <c r="M5498">
        <v>10</v>
      </c>
      <c r="N5498" t="s">
        <v>8153</v>
      </c>
      <c r="O5498" s="4">
        <f>INDEX(products[Cost_per_box], MATCH(shipments9[[#This Row],[PID]], products[PID], 0))</f>
        <v>9.94</v>
      </c>
      <c r="P5498" s="4">
        <f>shipments9[[#This Row],[Boxes]]*shipments9[[#This Row],[Cost Per Box]]</f>
        <v>2117.2199999999998</v>
      </c>
      <c r="Q5498" s="4">
        <f>shipments9[[#This Row],[Amount]] -shipments9[[#This Row],[total cost]]</f>
        <v>3611.28</v>
      </c>
      <c r="R5498" s="4" t="str">
        <f>IF(shipments9[[#This Row],[Gross Profit]]&lt;0,"Loss","Profit")</f>
        <v>Profit</v>
      </c>
      <c r="S5498" s="9">
        <f>shipments9[[#This Row],[Gross Profit]]/shipments9[[#This Row],[Amount]]</f>
        <v>0.63040586540979315</v>
      </c>
      <c r="T5498" s="11">
        <f>shipments9[[#This Row],[Amount]]/shipments9[[#This Row],[Boxes]]</f>
        <v>26.8943661971831</v>
      </c>
    </row>
    <row r="5499" spans="1:20" x14ac:dyDescent="0.25">
      <c r="A5499" t="s">
        <v>5691</v>
      </c>
      <c r="B5499" t="s">
        <v>77</v>
      </c>
      <c r="C5499" t="s">
        <v>155</v>
      </c>
      <c r="D5499" t="s">
        <v>26</v>
      </c>
      <c r="E5499" s="1">
        <v>44956</v>
      </c>
      <c r="F5499" s="1" t="str">
        <f>TEXT(shipments9[[#This Row],[Shipdate]],"ddd")</f>
        <v>Mon</v>
      </c>
      <c r="G5499" s="1" t="str">
        <f>IF(OR(shipments9[[#This Row],[Day Name]]="Sat",shipments9[[#This Row],[Day Name]]="Sun"),"Weekend","Weekday")</f>
        <v>Weekday</v>
      </c>
      <c r="H5499">
        <v>2065.5</v>
      </c>
      <c r="I5499">
        <v>259</v>
      </c>
      <c r="J5499" t="s">
        <v>172</v>
      </c>
      <c r="K5499" t="s">
        <v>8151</v>
      </c>
      <c r="L5499" t="s">
        <v>8156</v>
      </c>
      <c r="M5499">
        <v>1</v>
      </c>
      <c r="N5499" t="s">
        <v>8163</v>
      </c>
      <c r="O5499" s="4">
        <f>INDEX(products[Cost_per_box], MATCH(shipments9[[#This Row],[PID]], products[PID], 0))</f>
        <v>8.43</v>
      </c>
      <c r="P5499" s="4">
        <f>shipments9[[#This Row],[Boxes]]*shipments9[[#This Row],[Cost Per Box]]</f>
        <v>2183.37</v>
      </c>
      <c r="Q5499" s="4">
        <f>shipments9[[#This Row],[Amount]] -shipments9[[#This Row],[total cost]]</f>
        <v>-117.86999999999989</v>
      </c>
      <c r="R5499" s="4" t="str">
        <f>IF(shipments9[[#This Row],[Gross Profit]]&lt;0,"Loss","Profit")</f>
        <v>Loss</v>
      </c>
      <c r="S5499" s="9">
        <f>shipments9[[#This Row],[Gross Profit]]/shipments9[[#This Row],[Amount]]</f>
        <v>-5.706608569353662E-2</v>
      </c>
      <c r="T5499" s="11">
        <f>shipments9[[#This Row],[Amount]]/shipments9[[#This Row],[Boxes]]</f>
        <v>7.9749034749034751</v>
      </c>
    </row>
    <row r="5500" spans="1:20" hidden="1" x14ac:dyDescent="0.25">
      <c r="A5500" t="s">
        <v>5692</v>
      </c>
      <c r="B5500" t="s">
        <v>77</v>
      </c>
      <c r="C5500" t="s">
        <v>163</v>
      </c>
      <c r="D5500" t="s">
        <v>26</v>
      </c>
      <c r="E5500" s="1">
        <v>44971</v>
      </c>
      <c r="F5500" s="1" t="str">
        <f>TEXT(shipments9[[#This Row],[Shipdate]],"ddd")</f>
        <v>Tue</v>
      </c>
      <c r="G5500" s="1" t="str">
        <f>IF(OR(shipments9[[#This Row],[Day Name]]="Sat",shipments9[[#This Row],[Day Name]]="Sun"),"Weekend","Weekday")</f>
        <v>Weekday</v>
      </c>
      <c r="H5500">
        <v>3138.75</v>
      </c>
      <c r="I5500">
        <v>393</v>
      </c>
      <c r="J5500" t="s">
        <v>172</v>
      </c>
      <c r="K5500" t="s">
        <v>8151</v>
      </c>
      <c r="L5500" t="s">
        <v>8156</v>
      </c>
      <c r="M5500">
        <v>2</v>
      </c>
      <c r="N5500" t="s">
        <v>8157</v>
      </c>
      <c r="O5500" s="4">
        <f>INDEX(products[Cost_per_box], MATCH(shipments9[[#This Row],[PID]], products[PID], 0))</f>
        <v>3.32</v>
      </c>
      <c r="P5500" s="4">
        <f>shipments9[[#This Row],[Boxes]]*shipments9[[#This Row],[Cost Per Box]]</f>
        <v>1304.76</v>
      </c>
      <c r="Q5500" s="4">
        <f>shipments9[[#This Row],[Amount]] -shipments9[[#This Row],[total cost]]</f>
        <v>1833.99</v>
      </c>
      <c r="R5500" s="4" t="str">
        <f>IF(shipments9[[#This Row],[Gross Profit]]&lt;0,"Loss","Profit")</f>
        <v>Profit</v>
      </c>
      <c r="S5500" s="9">
        <f>shipments9[[#This Row],[Gross Profit]]/shipments9[[#This Row],[Amount]]</f>
        <v>0.58430585424133807</v>
      </c>
      <c r="T5500" s="11">
        <f>shipments9[[#This Row],[Amount]]/shipments9[[#This Row],[Boxes]]</f>
        <v>7.9866412213740459</v>
      </c>
    </row>
    <row r="5501" spans="1:20" hidden="1" x14ac:dyDescent="0.25">
      <c r="A5501" t="s">
        <v>5693</v>
      </c>
      <c r="B5501" t="s">
        <v>77</v>
      </c>
      <c r="C5501" t="s">
        <v>165</v>
      </c>
      <c r="D5501" t="s">
        <v>26</v>
      </c>
      <c r="E5501" s="1">
        <v>45404</v>
      </c>
      <c r="F5501" s="1" t="str">
        <f>TEXT(shipments9[[#This Row],[Shipdate]],"ddd")</f>
        <v>Mon</v>
      </c>
      <c r="G5501" s="1" t="str">
        <f>IF(OR(shipments9[[#This Row],[Day Name]]="Sat",shipments9[[#This Row],[Day Name]]="Sun"),"Weekend","Weekday")</f>
        <v>Weekday</v>
      </c>
      <c r="H5501">
        <v>2850.75</v>
      </c>
      <c r="I5501">
        <v>136</v>
      </c>
      <c r="J5501" t="s">
        <v>172</v>
      </c>
      <c r="K5501" t="s">
        <v>8155</v>
      </c>
      <c r="L5501" t="s">
        <v>8154</v>
      </c>
      <c r="M5501">
        <v>4</v>
      </c>
      <c r="N5501" t="s">
        <v>8158</v>
      </c>
      <c r="O5501" s="4">
        <f>INDEX(products[Cost_per_box], MATCH(shipments9[[#This Row],[PID]], products[PID], 0))</f>
        <v>2.65</v>
      </c>
      <c r="P5501" s="4">
        <f>shipments9[[#This Row],[Boxes]]*shipments9[[#This Row],[Cost Per Box]]</f>
        <v>360.4</v>
      </c>
      <c r="Q5501" s="4">
        <f>shipments9[[#This Row],[Amount]] -shipments9[[#This Row],[total cost]]</f>
        <v>2490.35</v>
      </c>
      <c r="R5501" s="4" t="str">
        <f>IF(shipments9[[#This Row],[Gross Profit]]&lt;0,"Loss","Profit")</f>
        <v>Profit</v>
      </c>
      <c r="S5501" s="9">
        <f>shipments9[[#This Row],[Gross Profit]]/shipments9[[#This Row],[Amount]]</f>
        <v>0.87357712882574756</v>
      </c>
      <c r="T5501" s="11">
        <f>shipments9[[#This Row],[Amount]]/shipments9[[#This Row],[Boxes]]</f>
        <v>20.961397058823529</v>
      </c>
    </row>
    <row r="5502" spans="1:20" hidden="1" x14ac:dyDescent="0.25">
      <c r="A5502" t="s">
        <v>5694</v>
      </c>
      <c r="B5502" t="s">
        <v>77</v>
      </c>
      <c r="C5502" t="s">
        <v>141</v>
      </c>
      <c r="D5502" t="s">
        <v>26</v>
      </c>
      <c r="E5502" s="1">
        <v>45268</v>
      </c>
      <c r="F5502" s="1" t="str">
        <f>TEXT(shipments9[[#This Row],[Shipdate]],"ddd")</f>
        <v>Fri</v>
      </c>
      <c r="G5502" s="1" t="str">
        <f>IF(OR(shipments9[[#This Row],[Day Name]]="Sat",shipments9[[#This Row],[Day Name]]="Sun"),"Weekend","Weekday")</f>
        <v>Weekday</v>
      </c>
      <c r="H5502">
        <v>1595.25</v>
      </c>
      <c r="I5502">
        <v>114</v>
      </c>
      <c r="J5502" t="s">
        <v>172</v>
      </c>
      <c r="K5502" t="s">
        <v>8151</v>
      </c>
      <c r="L5502" t="s">
        <v>8152</v>
      </c>
      <c r="M5502">
        <v>12</v>
      </c>
      <c r="N5502" t="s">
        <v>8166</v>
      </c>
      <c r="O5502" s="4">
        <f>INDEX(products[Cost_per_box], MATCH(shipments9[[#This Row],[PID]], products[PID], 0))</f>
        <v>8.2200000000000006</v>
      </c>
      <c r="P5502" s="4">
        <f>shipments9[[#This Row],[Boxes]]*shipments9[[#This Row],[Cost Per Box]]</f>
        <v>937.08</v>
      </c>
      <c r="Q5502" s="4">
        <f>shipments9[[#This Row],[Amount]] -shipments9[[#This Row],[total cost]]</f>
        <v>658.17</v>
      </c>
      <c r="R5502" s="4" t="str">
        <f>IF(shipments9[[#This Row],[Gross Profit]]&lt;0,"Loss","Profit")</f>
        <v>Profit</v>
      </c>
      <c r="S5502" s="9">
        <f>shipments9[[#This Row],[Gross Profit]]/shipments9[[#This Row],[Amount]]</f>
        <v>0.41258110014104371</v>
      </c>
      <c r="T5502" s="11">
        <f>shipments9[[#This Row],[Amount]]/shipments9[[#This Row],[Boxes]]</f>
        <v>13.993421052631579</v>
      </c>
    </row>
    <row r="5503" spans="1:20" hidden="1" x14ac:dyDescent="0.25">
      <c r="A5503" t="s">
        <v>5695</v>
      </c>
      <c r="B5503" t="s">
        <v>77</v>
      </c>
      <c r="C5503" t="s">
        <v>145</v>
      </c>
      <c r="D5503" t="s">
        <v>26</v>
      </c>
      <c r="E5503" s="1">
        <v>44986</v>
      </c>
      <c r="F5503" s="1" t="str">
        <f>TEXT(shipments9[[#This Row],[Shipdate]],"ddd")</f>
        <v>Wed</v>
      </c>
      <c r="G5503" s="1" t="str">
        <f>IF(OR(shipments9[[#This Row],[Day Name]]="Sat",shipments9[[#This Row],[Day Name]]="Sun"),"Weekend","Weekday")</f>
        <v>Weekday</v>
      </c>
      <c r="H5503">
        <v>11452.5</v>
      </c>
      <c r="I5503">
        <v>674</v>
      </c>
      <c r="J5503" t="s">
        <v>172</v>
      </c>
      <c r="K5503" t="s">
        <v>8151</v>
      </c>
      <c r="L5503" t="s">
        <v>8156</v>
      </c>
      <c r="M5503">
        <v>3</v>
      </c>
      <c r="N5503" t="s">
        <v>8164</v>
      </c>
      <c r="O5503" s="4">
        <f>INDEX(products[Cost_per_box], MATCH(shipments9[[#This Row],[PID]], products[PID], 0))</f>
        <v>4.74</v>
      </c>
      <c r="P5503" s="4">
        <f>shipments9[[#This Row],[Boxes]]*shipments9[[#This Row],[Cost Per Box]]</f>
        <v>3194.76</v>
      </c>
      <c r="Q5503" s="4">
        <f>shipments9[[#This Row],[Amount]] -shipments9[[#This Row],[total cost]]</f>
        <v>8257.74</v>
      </c>
      <c r="R5503" s="4" t="str">
        <f>IF(shipments9[[#This Row],[Gross Profit]]&lt;0,"Loss","Profit")</f>
        <v>Profit</v>
      </c>
      <c r="S5503" s="9">
        <f>shipments9[[#This Row],[Gross Profit]]/shipments9[[#This Row],[Amount]]</f>
        <v>0.72104256712508186</v>
      </c>
      <c r="T5503" s="11">
        <f>shipments9[[#This Row],[Amount]]/shipments9[[#This Row],[Boxes]]</f>
        <v>16.991839762611274</v>
      </c>
    </row>
    <row r="5504" spans="1:20" hidden="1" x14ac:dyDescent="0.25">
      <c r="A5504" t="s">
        <v>5696</v>
      </c>
      <c r="B5504" t="s">
        <v>77</v>
      </c>
      <c r="C5504" t="s">
        <v>149</v>
      </c>
      <c r="D5504" t="s">
        <v>26</v>
      </c>
      <c r="E5504" s="1">
        <v>45209</v>
      </c>
      <c r="F5504" s="1" t="str">
        <f>TEXT(shipments9[[#This Row],[Shipdate]],"ddd")</f>
        <v>Tue</v>
      </c>
      <c r="G5504" s="1" t="str">
        <f>IF(OR(shipments9[[#This Row],[Day Name]]="Sat",shipments9[[#This Row],[Day Name]]="Sun"),"Weekend","Weekday")</f>
        <v>Weekday</v>
      </c>
      <c r="H5504">
        <v>5069.25</v>
      </c>
      <c r="I5504">
        <v>363</v>
      </c>
      <c r="J5504" t="s">
        <v>172</v>
      </c>
      <c r="K5504" t="s">
        <v>8151</v>
      </c>
      <c r="L5504" t="s">
        <v>8152</v>
      </c>
      <c r="M5504">
        <v>10</v>
      </c>
      <c r="N5504" t="s">
        <v>8153</v>
      </c>
      <c r="O5504" s="4">
        <f>INDEX(products[Cost_per_box], MATCH(shipments9[[#This Row],[PID]], products[PID], 0))</f>
        <v>6.43</v>
      </c>
      <c r="P5504" s="4">
        <f>shipments9[[#This Row],[Boxes]]*shipments9[[#This Row],[Cost Per Box]]</f>
        <v>2334.0899999999997</v>
      </c>
      <c r="Q5504" s="4">
        <f>shipments9[[#This Row],[Amount]] -shipments9[[#This Row],[total cost]]</f>
        <v>2735.1600000000003</v>
      </c>
      <c r="R5504" s="4" t="str">
        <f>IF(shipments9[[#This Row],[Gross Profit]]&lt;0,"Loss","Profit")</f>
        <v>Profit</v>
      </c>
      <c r="S5504" s="9">
        <f>shipments9[[#This Row],[Gross Profit]]/shipments9[[#This Row],[Amount]]</f>
        <v>0.53955910637668303</v>
      </c>
      <c r="T5504" s="11">
        <f>shipments9[[#This Row],[Amount]]/shipments9[[#This Row],[Boxes]]</f>
        <v>13.964876033057852</v>
      </c>
    </row>
    <row r="5505" spans="1:20" hidden="1" x14ac:dyDescent="0.25">
      <c r="A5505" t="s">
        <v>5697</v>
      </c>
      <c r="B5505" t="s">
        <v>77</v>
      </c>
      <c r="C5505" t="s">
        <v>151</v>
      </c>
      <c r="D5505" t="s">
        <v>26</v>
      </c>
      <c r="E5505" s="1">
        <v>45223</v>
      </c>
      <c r="F5505" s="1" t="str">
        <f>TEXT(shipments9[[#This Row],[Shipdate]],"ddd")</f>
        <v>Tue</v>
      </c>
      <c r="G5505" s="1" t="str">
        <f>IF(OR(shipments9[[#This Row],[Day Name]]="Sat",shipments9[[#This Row],[Day Name]]="Sun"),"Weekend","Weekday")</f>
        <v>Weekday</v>
      </c>
      <c r="H5505">
        <v>4416.75</v>
      </c>
      <c r="I5505">
        <v>211</v>
      </c>
      <c r="J5505" t="s">
        <v>172</v>
      </c>
      <c r="K5505" t="s">
        <v>8151</v>
      </c>
      <c r="L5505" t="s">
        <v>8152</v>
      </c>
      <c r="M5505">
        <v>10</v>
      </c>
      <c r="N5505" t="s">
        <v>8153</v>
      </c>
      <c r="O5505" s="4">
        <f>INDEX(products[Cost_per_box], MATCH(shipments9[[#This Row],[PID]], products[PID], 0))</f>
        <v>12.41</v>
      </c>
      <c r="P5505" s="4">
        <f>shipments9[[#This Row],[Boxes]]*shipments9[[#This Row],[Cost Per Box]]</f>
        <v>2618.5100000000002</v>
      </c>
      <c r="Q5505" s="4">
        <f>shipments9[[#This Row],[Amount]] -shipments9[[#This Row],[total cost]]</f>
        <v>1798.2399999999998</v>
      </c>
      <c r="R5505" s="4" t="str">
        <f>IF(shipments9[[#This Row],[Gross Profit]]&lt;0,"Loss","Profit")</f>
        <v>Profit</v>
      </c>
      <c r="S5505" s="9">
        <f>shipments9[[#This Row],[Gross Profit]]/shipments9[[#This Row],[Amount]]</f>
        <v>0.40714099733967279</v>
      </c>
      <c r="T5505" s="11">
        <f>shipments9[[#This Row],[Amount]]/shipments9[[#This Row],[Boxes]]</f>
        <v>20.932464454976305</v>
      </c>
    </row>
    <row r="5506" spans="1:20" hidden="1" x14ac:dyDescent="0.25">
      <c r="A5506" t="s">
        <v>5698</v>
      </c>
      <c r="B5506" t="s">
        <v>77</v>
      </c>
      <c r="C5506" t="s">
        <v>155</v>
      </c>
      <c r="D5506" t="s">
        <v>26</v>
      </c>
      <c r="E5506" s="1">
        <v>45252</v>
      </c>
      <c r="F5506" s="1" t="str">
        <f>TEXT(shipments9[[#This Row],[Shipdate]],"ddd")</f>
        <v>Wed</v>
      </c>
      <c r="G5506" s="1" t="str">
        <f>IF(OR(shipments9[[#This Row],[Day Name]]="Sat",shipments9[[#This Row],[Day Name]]="Sun"),"Weekend","Weekday")</f>
        <v>Weekday</v>
      </c>
      <c r="H5506">
        <v>8552.25</v>
      </c>
      <c r="I5506">
        <v>778</v>
      </c>
      <c r="J5506" t="s">
        <v>172</v>
      </c>
      <c r="K5506" t="s">
        <v>8151</v>
      </c>
      <c r="L5506" t="s">
        <v>8152</v>
      </c>
      <c r="M5506">
        <v>11</v>
      </c>
      <c r="N5506" t="s">
        <v>8165</v>
      </c>
      <c r="O5506" s="4">
        <f>INDEX(products[Cost_per_box], MATCH(shipments9[[#This Row],[PID]], products[PID], 0))</f>
        <v>8.43</v>
      </c>
      <c r="P5506" s="4">
        <f>shipments9[[#This Row],[Boxes]]*shipments9[[#This Row],[Cost Per Box]]</f>
        <v>6558.54</v>
      </c>
      <c r="Q5506" s="4">
        <f>shipments9[[#This Row],[Amount]] -shipments9[[#This Row],[total cost]]</f>
        <v>1993.71</v>
      </c>
      <c r="R5506" s="4" t="str">
        <f>IF(shipments9[[#This Row],[Gross Profit]]&lt;0,"Loss","Profit")</f>
        <v>Profit</v>
      </c>
      <c r="S5506" s="9">
        <f>shipments9[[#This Row],[Gross Profit]]/shipments9[[#This Row],[Amount]]</f>
        <v>0.23312110848022452</v>
      </c>
      <c r="T5506" s="11">
        <f>shipments9[[#This Row],[Amount]]/shipments9[[#This Row],[Boxes]]</f>
        <v>10.992609254498715</v>
      </c>
    </row>
    <row r="5507" spans="1:20" hidden="1" x14ac:dyDescent="0.25">
      <c r="A5507" t="s">
        <v>5699</v>
      </c>
      <c r="B5507" t="s">
        <v>77</v>
      </c>
      <c r="C5507" t="s">
        <v>157</v>
      </c>
      <c r="D5507" t="s">
        <v>26</v>
      </c>
      <c r="E5507" s="1">
        <v>45218</v>
      </c>
      <c r="F5507" s="1" t="str">
        <f>TEXT(shipments9[[#This Row],[Shipdate]],"ddd")</f>
        <v>Thu</v>
      </c>
      <c r="G5507" s="1" t="str">
        <f>IF(OR(shipments9[[#This Row],[Day Name]]="Sat",shipments9[[#This Row],[Day Name]]="Sun"),"Weekend","Weekday")</f>
        <v>Weekday</v>
      </c>
      <c r="H5507">
        <v>14375.25</v>
      </c>
      <c r="I5507">
        <v>1307</v>
      </c>
      <c r="J5507" t="s">
        <v>172</v>
      </c>
      <c r="K5507" t="s">
        <v>8151</v>
      </c>
      <c r="L5507" t="s">
        <v>8152</v>
      </c>
      <c r="M5507">
        <v>10</v>
      </c>
      <c r="N5507" t="s">
        <v>8153</v>
      </c>
      <c r="O5507" s="4">
        <f>INDEX(products[Cost_per_box], MATCH(shipments9[[#This Row],[PID]], products[PID], 0))</f>
        <v>6.8</v>
      </c>
      <c r="P5507" s="4">
        <f>shipments9[[#This Row],[Boxes]]*shipments9[[#This Row],[Cost Per Box]]</f>
        <v>8887.6</v>
      </c>
      <c r="Q5507" s="4">
        <f>shipments9[[#This Row],[Amount]] -shipments9[[#This Row],[total cost]]</f>
        <v>5487.65</v>
      </c>
      <c r="R5507" s="4" t="str">
        <f>IF(shipments9[[#This Row],[Gross Profit]]&lt;0,"Loss","Profit")</f>
        <v>Profit</v>
      </c>
      <c r="S5507" s="9">
        <f>shipments9[[#This Row],[Gross Profit]]/shipments9[[#This Row],[Amount]]</f>
        <v>0.38174292620997891</v>
      </c>
      <c r="T5507" s="11">
        <f>shipments9[[#This Row],[Amount]]/shipments9[[#This Row],[Boxes]]</f>
        <v>10.998661055853098</v>
      </c>
    </row>
    <row r="5508" spans="1:20" hidden="1" x14ac:dyDescent="0.25">
      <c r="A5508" t="s">
        <v>5700</v>
      </c>
      <c r="B5508" t="s">
        <v>77</v>
      </c>
      <c r="C5508" t="s">
        <v>157</v>
      </c>
      <c r="D5508" t="s">
        <v>26</v>
      </c>
      <c r="E5508" s="1">
        <v>45292</v>
      </c>
      <c r="F5508" s="1" t="str">
        <f>TEXT(shipments9[[#This Row],[Shipdate]],"ddd")</f>
        <v>Mon</v>
      </c>
      <c r="G5508" s="1" t="str">
        <f>IF(OR(shipments9[[#This Row],[Day Name]]="Sat",shipments9[[#This Row],[Day Name]]="Sun"),"Weekend","Weekday")</f>
        <v>Weekday</v>
      </c>
      <c r="H5508">
        <v>11841.75</v>
      </c>
      <c r="I5508">
        <v>1077</v>
      </c>
      <c r="J5508" t="s">
        <v>172</v>
      </c>
      <c r="K5508" t="s">
        <v>8155</v>
      </c>
      <c r="L5508" t="s">
        <v>8156</v>
      </c>
      <c r="M5508">
        <v>1</v>
      </c>
      <c r="N5508" t="s">
        <v>8163</v>
      </c>
      <c r="O5508" s="4">
        <f>INDEX(products[Cost_per_box], MATCH(shipments9[[#This Row],[PID]], products[PID], 0))</f>
        <v>6.8</v>
      </c>
      <c r="P5508" s="4">
        <f>shipments9[[#This Row],[Boxes]]*shipments9[[#This Row],[Cost Per Box]]</f>
        <v>7323.5999999999995</v>
      </c>
      <c r="Q5508" s="4">
        <f>shipments9[[#This Row],[Amount]] -shipments9[[#This Row],[total cost]]</f>
        <v>4518.1500000000005</v>
      </c>
      <c r="R5508" s="4" t="str">
        <f>IF(shipments9[[#This Row],[Gross Profit]]&lt;0,"Loss","Profit")</f>
        <v>Profit</v>
      </c>
      <c r="S5508" s="9">
        <f>shipments9[[#This Row],[Gross Profit]]/shipments9[[#This Row],[Amount]]</f>
        <v>0.38154411299005642</v>
      </c>
      <c r="T5508" s="11">
        <f>shipments9[[#This Row],[Amount]]/shipments9[[#This Row],[Boxes]]</f>
        <v>10.995125348189415</v>
      </c>
    </row>
    <row r="5509" spans="1:20" hidden="1" x14ac:dyDescent="0.25">
      <c r="A5509" t="s">
        <v>5701</v>
      </c>
      <c r="B5509" t="s">
        <v>77</v>
      </c>
      <c r="C5509" t="s">
        <v>163</v>
      </c>
      <c r="D5509" t="s">
        <v>26</v>
      </c>
      <c r="E5509" s="1">
        <v>45120</v>
      </c>
      <c r="F5509" s="1" t="str">
        <f>TEXT(shipments9[[#This Row],[Shipdate]],"ddd")</f>
        <v>Thu</v>
      </c>
      <c r="G5509" s="1" t="str">
        <f>IF(OR(shipments9[[#This Row],[Day Name]]="Sat",shipments9[[#This Row],[Day Name]]="Sun"),"Weekend","Weekday")</f>
        <v>Weekday</v>
      </c>
      <c r="H5509">
        <v>1923.75</v>
      </c>
      <c r="I5509">
        <v>214</v>
      </c>
      <c r="J5509" t="s">
        <v>172</v>
      </c>
      <c r="K5509" t="s">
        <v>8151</v>
      </c>
      <c r="L5509" t="s">
        <v>8160</v>
      </c>
      <c r="M5509">
        <v>7</v>
      </c>
      <c r="N5509" t="s">
        <v>8161</v>
      </c>
      <c r="O5509" s="4">
        <f>INDEX(products[Cost_per_box], MATCH(shipments9[[#This Row],[PID]], products[PID], 0))</f>
        <v>3.32</v>
      </c>
      <c r="P5509" s="4">
        <f>shipments9[[#This Row],[Boxes]]*shipments9[[#This Row],[Cost Per Box]]</f>
        <v>710.48</v>
      </c>
      <c r="Q5509" s="4">
        <f>shipments9[[#This Row],[Amount]] -shipments9[[#This Row],[total cost]]</f>
        <v>1213.27</v>
      </c>
      <c r="R5509" s="4" t="str">
        <f>IF(shipments9[[#This Row],[Gross Profit]]&lt;0,"Loss","Profit")</f>
        <v>Profit</v>
      </c>
      <c r="S5509" s="9">
        <f>shipments9[[#This Row],[Gross Profit]]/shipments9[[#This Row],[Amount]]</f>
        <v>0.63067966211825865</v>
      </c>
      <c r="T5509" s="11">
        <f>shipments9[[#This Row],[Amount]]/shipments9[[#This Row],[Boxes]]</f>
        <v>8.9894859813084107</v>
      </c>
    </row>
    <row r="5510" spans="1:20" hidden="1" x14ac:dyDescent="0.25">
      <c r="A5510" t="s">
        <v>5702</v>
      </c>
      <c r="B5510" t="s">
        <v>77</v>
      </c>
      <c r="C5510" t="s">
        <v>165</v>
      </c>
      <c r="D5510" t="s">
        <v>26</v>
      </c>
      <c r="E5510" s="1">
        <v>45279</v>
      </c>
      <c r="F5510" s="1" t="str">
        <f>TEXT(shipments9[[#This Row],[Shipdate]],"ddd")</f>
        <v>Tue</v>
      </c>
      <c r="G5510" s="1" t="str">
        <f>IF(OR(shipments9[[#This Row],[Day Name]]="Sat",shipments9[[#This Row],[Day Name]]="Sun"),"Weekend","Weekday")</f>
        <v>Weekday</v>
      </c>
      <c r="H5510">
        <v>10496.25</v>
      </c>
      <c r="I5510">
        <v>500</v>
      </c>
      <c r="J5510" t="s">
        <v>172</v>
      </c>
      <c r="K5510" t="s">
        <v>8151</v>
      </c>
      <c r="L5510" t="s">
        <v>8152</v>
      </c>
      <c r="M5510">
        <v>12</v>
      </c>
      <c r="N5510" t="s">
        <v>8166</v>
      </c>
      <c r="O5510" s="4">
        <f>INDEX(products[Cost_per_box], MATCH(shipments9[[#This Row],[PID]], products[PID], 0))</f>
        <v>2.65</v>
      </c>
      <c r="P5510" s="4">
        <f>shipments9[[#This Row],[Boxes]]*shipments9[[#This Row],[Cost Per Box]]</f>
        <v>1325</v>
      </c>
      <c r="Q5510" s="4">
        <f>shipments9[[#This Row],[Amount]] -shipments9[[#This Row],[total cost]]</f>
        <v>9171.25</v>
      </c>
      <c r="R5510" s="4" t="str">
        <f>IF(shipments9[[#This Row],[Gross Profit]]&lt;0,"Loss","Profit")</f>
        <v>Profit</v>
      </c>
      <c r="S5510" s="9">
        <f>shipments9[[#This Row],[Gross Profit]]/shipments9[[#This Row],[Amount]]</f>
        <v>0.87376443968083839</v>
      </c>
      <c r="T5510" s="11">
        <f>shipments9[[#This Row],[Amount]]/shipments9[[#This Row],[Boxes]]</f>
        <v>20.9925</v>
      </c>
    </row>
    <row r="5511" spans="1:20" hidden="1" x14ac:dyDescent="0.25">
      <c r="A5511" t="s">
        <v>5703</v>
      </c>
      <c r="B5511" t="s">
        <v>77</v>
      </c>
      <c r="C5511" t="s">
        <v>135</v>
      </c>
      <c r="D5511" t="s">
        <v>26</v>
      </c>
      <c r="E5511" s="1">
        <v>44936</v>
      </c>
      <c r="F5511" s="1" t="str">
        <f>TEXT(shipments9[[#This Row],[Shipdate]],"ddd")</f>
        <v>Tue</v>
      </c>
      <c r="G5511" s="1" t="str">
        <f>IF(OR(shipments9[[#This Row],[Day Name]]="Sat",shipments9[[#This Row],[Day Name]]="Sun"),"Weekend","Weekday")</f>
        <v>Weekday</v>
      </c>
      <c r="H5511">
        <v>5643</v>
      </c>
      <c r="I5511">
        <v>218</v>
      </c>
      <c r="J5511" t="s">
        <v>172</v>
      </c>
      <c r="K5511" t="s">
        <v>8151</v>
      </c>
      <c r="L5511" t="s">
        <v>8156</v>
      </c>
      <c r="M5511">
        <v>1</v>
      </c>
      <c r="N5511" t="s">
        <v>8163</v>
      </c>
      <c r="O5511" s="4">
        <f>INDEX(products[Cost_per_box], MATCH(shipments9[[#This Row],[PID]], products[PID], 0))</f>
        <v>9.94</v>
      </c>
      <c r="P5511" s="4">
        <f>shipments9[[#This Row],[Boxes]]*shipments9[[#This Row],[Cost Per Box]]</f>
        <v>2166.92</v>
      </c>
      <c r="Q5511" s="4">
        <f>shipments9[[#This Row],[Amount]] -shipments9[[#This Row],[total cost]]</f>
        <v>3476.08</v>
      </c>
      <c r="R5511" s="4" t="str">
        <f>IF(shipments9[[#This Row],[Gross Profit]]&lt;0,"Loss","Profit")</f>
        <v>Profit</v>
      </c>
      <c r="S5511" s="9">
        <f>shipments9[[#This Row],[Gross Profit]]/shipments9[[#This Row],[Amount]]</f>
        <v>0.61599858231437177</v>
      </c>
      <c r="T5511" s="11">
        <f>shipments9[[#This Row],[Amount]]/shipments9[[#This Row],[Boxes]]</f>
        <v>25.88532110091743</v>
      </c>
    </row>
    <row r="5512" spans="1:20" hidden="1" x14ac:dyDescent="0.25">
      <c r="A5512" t="s">
        <v>5704</v>
      </c>
      <c r="B5512" t="s">
        <v>77</v>
      </c>
      <c r="C5512" t="s">
        <v>135</v>
      </c>
      <c r="D5512" t="s">
        <v>26</v>
      </c>
      <c r="E5512" s="1">
        <v>45055</v>
      </c>
      <c r="F5512" s="1" t="str">
        <f>TEXT(shipments9[[#This Row],[Shipdate]],"ddd")</f>
        <v>Tue</v>
      </c>
      <c r="G5512" s="1" t="str">
        <f>IF(OR(shipments9[[#This Row],[Day Name]]="Sat",shipments9[[#This Row],[Day Name]]="Sun"),"Weekend","Weekday")</f>
        <v>Weekday</v>
      </c>
      <c r="H5512">
        <v>4387.5</v>
      </c>
      <c r="I5512">
        <v>183</v>
      </c>
      <c r="J5512" t="s">
        <v>172</v>
      </c>
      <c r="K5512" t="s">
        <v>8151</v>
      </c>
      <c r="L5512" t="s">
        <v>8154</v>
      </c>
      <c r="M5512">
        <v>5</v>
      </c>
      <c r="N5512" t="s">
        <v>201</v>
      </c>
      <c r="O5512" s="4">
        <f>INDEX(products[Cost_per_box], MATCH(shipments9[[#This Row],[PID]], products[PID], 0))</f>
        <v>9.94</v>
      </c>
      <c r="P5512" s="4">
        <f>shipments9[[#This Row],[Boxes]]*shipments9[[#This Row],[Cost Per Box]]</f>
        <v>1819.02</v>
      </c>
      <c r="Q5512" s="4">
        <f>shipments9[[#This Row],[Amount]] -shipments9[[#This Row],[total cost]]</f>
        <v>2568.48</v>
      </c>
      <c r="R5512" s="4" t="str">
        <f>IF(shipments9[[#This Row],[Gross Profit]]&lt;0,"Loss","Profit")</f>
        <v>Profit</v>
      </c>
      <c r="S5512" s="9">
        <f>shipments9[[#This Row],[Gross Profit]]/shipments9[[#This Row],[Amount]]</f>
        <v>0.58540854700854705</v>
      </c>
      <c r="T5512" s="11">
        <f>shipments9[[#This Row],[Amount]]/shipments9[[#This Row],[Boxes]]</f>
        <v>23.975409836065573</v>
      </c>
    </row>
    <row r="5513" spans="1:20" hidden="1" x14ac:dyDescent="0.25">
      <c r="A5513" t="s">
        <v>5705</v>
      </c>
      <c r="B5513" t="s">
        <v>77</v>
      </c>
      <c r="C5513" t="s">
        <v>139</v>
      </c>
      <c r="D5513" t="s">
        <v>26</v>
      </c>
      <c r="E5513" s="1">
        <v>45251</v>
      </c>
      <c r="F5513" s="1" t="str">
        <f>TEXT(shipments9[[#This Row],[Shipdate]],"ddd")</f>
        <v>Tue</v>
      </c>
      <c r="G5513" s="1" t="str">
        <f>IF(OR(shipments9[[#This Row],[Day Name]]="Sat",shipments9[[#This Row],[Day Name]]="Sun"),"Weekend","Weekday")</f>
        <v>Weekday</v>
      </c>
      <c r="H5513">
        <v>443.25</v>
      </c>
      <c r="I5513">
        <v>23</v>
      </c>
      <c r="J5513" t="s">
        <v>172</v>
      </c>
      <c r="K5513" t="s">
        <v>8151</v>
      </c>
      <c r="L5513" t="s">
        <v>8152</v>
      </c>
      <c r="M5513">
        <v>11</v>
      </c>
      <c r="N5513" t="s">
        <v>8165</v>
      </c>
      <c r="O5513" s="4">
        <f>INDEX(products[Cost_per_box], MATCH(shipments9[[#This Row],[PID]], products[PID], 0))</f>
        <v>3.68</v>
      </c>
      <c r="P5513" s="4">
        <f>shipments9[[#This Row],[Boxes]]*shipments9[[#This Row],[Cost Per Box]]</f>
        <v>84.64</v>
      </c>
      <c r="Q5513" s="4">
        <f>shipments9[[#This Row],[Amount]] -shipments9[[#This Row],[total cost]]</f>
        <v>358.61</v>
      </c>
      <c r="R5513" s="4" t="str">
        <f>IF(shipments9[[#This Row],[Gross Profit]]&lt;0,"Loss","Profit")</f>
        <v>Profit</v>
      </c>
      <c r="S5513" s="9">
        <f>shipments9[[#This Row],[Gross Profit]]/shipments9[[#This Row],[Amount]]</f>
        <v>0.80904681331077277</v>
      </c>
      <c r="T5513" s="11">
        <f>shipments9[[#This Row],[Amount]]/shipments9[[#This Row],[Boxes]]</f>
        <v>19.271739130434781</v>
      </c>
    </row>
    <row r="5514" spans="1:20" hidden="1" x14ac:dyDescent="0.25">
      <c r="A5514" t="s">
        <v>5706</v>
      </c>
      <c r="B5514" t="s">
        <v>77</v>
      </c>
      <c r="C5514" t="s">
        <v>141</v>
      </c>
      <c r="D5514" t="s">
        <v>26</v>
      </c>
      <c r="E5514" s="1">
        <v>45279</v>
      </c>
      <c r="F5514" s="1" t="str">
        <f>TEXT(shipments9[[#This Row],[Shipdate]],"ddd")</f>
        <v>Tue</v>
      </c>
      <c r="G5514" s="1" t="str">
        <f>IF(OR(shipments9[[#This Row],[Day Name]]="Sat",shipments9[[#This Row],[Day Name]]="Sun"),"Weekend","Weekday")</f>
        <v>Weekday</v>
      </c>
      <c r="H5514">
        <v>7753.5</v>
      </c>
      <c r="I5514">
        <v>597</v>
      </c>
      <c r="J5514" t="s">
        <v>172</v>
      </c>
      <c r="K5514" t="s">
        <v>8151</v>
      </c>
      <c r="L5514" t="s">
        <v>8152</v>
      </c>
      <c r="M5514">
        <v>12</v>
      </c>
      <c r="N5514" t="s">
        <v>8166</v>
      </c>
      <c r="O5514" s="4">
        <f>INDEX(products[Cost_per_box], MATCH(shipments9[[#This Row],[PID]], products[PID], 0))</f>
        <v>8.2200000000000006</v>
      </c>
      <c r="P5514" s="4">
        <f>shipments9[[#This Row],[Boxes]]*shipments9[[#This Row],[Cost Per Box]]</f>
        <v>4907.34</v>
      </c>
      <c r="Q5514" s="4">
        <f>shipments9[[#This Row],[Amount]] -shipments9[[#This Row],[total cost]]</f>
        <v>2846.16</v>
      </c>
      <c r="R5514" s="4" t="str">
        <f>IF(shipments9[[#This Row],[Gross Profit]]&lt;0,"Loss","Profit")</f>
        <v>Profit</v>
      </c>
      <c r="S5514" s="9">
        <f>shipments9[[#This Row],[Gross Profit]]/shipments9[[#This Row],[Amount]]</f>
        <v>0.36708067324434124</v>
      </c>
      <c r="T5514" s="11">
        <f>shipments9[[#This Row],[Amount]]/shipments9[[#This Row],[Boxes]]</f>
        <v>12.987437185929648</v>
      </c>
    </row>
    <row r="5515" spans="1:20" hidden="1" x14ac:dyDescent="0.25">
      <c r="A5515" t="s">
        <v>5707</v>
      </c>
      <c r="B5515" t="s">
        <v>77</v>
      </c>
      <c r="C5515" t="s">
        <v>141</v>
      </c>
      <c r="D5515" t="s">
        <v>26</v>
      </c>
      <c r="E5515" s="1">
        <v>45348</v>
      </c>
      <c r="F5515" s="1" t="str">
        <f>TEXT(shipments9[[#This Row],[Shipdate]],"ddd")</f>
        <v>Mon</v>
      </c>
      <c r="G5515" s="1" t="str">
        <f>IF(OR(shipments9[[#This Row],[Day Name]]="Sat",shipments9[[#This Row],[Day Name]]="Sun"),"Weekend","Weekday")</f>
        <v>Weekday</v>
      </c>
      <c r="H5515">
        <v>10435.5</v>
      </c>
      <c r="I5515">
        <v>746</v>
      </c>
      <c r="J5515" t="s">
        <v>172</v>
      </c>
      <c r="K5515" t="s">
        <v>8155</v>
      </c>
      <c r="L5515" t="s">
        <v>8156</v>
      </c>
      <c r="M5515">
        <v>2</v>
      </c>
      <c r="N5515" t="s">
        <v>8157</v>
      </c>
      <c r="O5515" s="4">
        <f>INDEX(products[Cost_per_box], MATCH(shipments9[[#This Row],[PID]], products[PID], 0))</f>
        <v>8.2200000000000006</v>
      </c>
      <c r="P5515" s="4">
        <f>shipments9[[#This Row],[Boxes]]*shipments9[[#This Row],[Cost Per Box]]</f>
        <v>6132.1200000000008</v>
      </c>
      <c r="Q5515" s="4">
        <f>shipments9[[#This Row],[Amount]] -shipments9[[#This Row],[total cost]]</f>
        <v>4303.3799999999992</v>
      </c>
      <c r="R5515" s="4" t="str">
        <f>IF(shipments9[[#This Row],[Gross Profit]]&lt;0,"Loss","Profit")</f>
        <v>Profit</v>
      </c>
      <c r="S5515" s="9">
        <f>shipments9[[#This Row],[Gross Profit]]/shipments9[[#This Row],[Amount]]</f>
        <v>0.41237889895069707</v>
      </c>
      <c r="T5515" s="11">
        <f>shipments9[[#This Row],[Amount]]/shipments9[[#This Row],[Boxes]]</f>
        <v>13.988605898123325</v>
      </c>
    </row>
    <row r="5516" spans="1:20" hidden="1" x14ac:dyDescent="0.25">
      <c r="A5516" t="s">
        <v>5708</v>
      </c>
      <c r="B5516" t="s">
        <v>77</v>
      </c>
      <c r="C5516" t="s">
        <v>153</v>
      </c>
      <c r="D5516" t="s">
        <v>26</v>
      </c>
      <c r="E5516" s="1">
        <v>44980</v>
      </c>
      <c r="F5516" s="1" t="str">
        <f>TEXT(shipments9[[#This Row],[Shipdate]],"ddd")</f>
        <v>Thu</v>
      </c>
      <c r="G5516" s="1" t="str">
        <f>IF(OR(shipments9[[#This Row],[Day Name]]="Sat",shipments9[[#This Row],[Day Name]]="Sun"),"Weekend","Weekday")</f>
        <v>Weekday</v>
      </c>
      <c r="H5516">
        <v>4880.25</v>
      </c>
      <c r="I5516">
        <v>288</v>
      </c>
      <c r="J5516" t="s">
        <v>172</v>
      </c>
      <c r="K5516" t="s">
        <v>8151</v>
      </c>
      <c r="L5516" t="s">
        <v>8156</v>
      </c>
      <c r="M5516">
        <v>2</v>
      </c>
      <c r="N5516" t="s">
        <v>8157</v>
      </c>
      <c r="O5516" s="4">
        <f>INDEX(products[Cost_per_box], MATCH(shipments9[[#This Row],[PID]], products[PID], 0))</f>
        <v>9.57</v>
      </c>
      <c r="P5516" s="4">
        <f>shipments9[[#This Row],[Boxes]]*shipments9[[#This Row],[Cost Per Box]]</f>
        <v>2756.16</v>
      </c>
      <c r="Q5516" s="4">
        <f>shipments9[[#This Row],[Amount]] -shipments9[[#This Row],[total cost]]</f>
        <v>2124.09</v>
      </c>
      <c r="R5516" s="4" t="str">
        <f>IF(shipments9[[#This Row],[Gross Profit]]&lt;0,"Loss","Profit")</f>
        <v>Profit</v>
      </c>
      <c r="S5516" s="9">
        <f>shipments9[[#This Row],[Gross Profit]]/shipments9[[#This Row],[Amount]]</f>
        <v>0.43524204702627944</v>
      </c>
      <c r="T5516" s="11">
        <f>shipments9[[#This Row],[Amount]]/shipments9[[#This Row],[Boxes]]</f>
        <v>16.9453125</v>
      </c>
    </row>
    <row r="5517" spans="1:20" hidden="1" x14ac:dyDescent="0.25">
      <c r="A5517" t="s">
        <v>5709</v>
      </c>
      <c r="B5517" t="s">
        <v>77</v>
      </c>
      <c r="C5517" t="s">
        <v>153</v>
      </c>
      <c r="D5517" t="s">
        <v>26</v>
      </c>
      <c r="E5517" s="1">
        <v>45135</v>
      </c>
      <c r="F5517" s="1" t="str">
        <f>TEXT(shipments9[[#This Row],[Shipdate]],"ddd")</f>
        <v>Fri</v>
      </c>
      <c r="G5517" s="1" t="str">
        <f>IF(OR(shipments9[[#This Row],[Day Name]]="Sat",shipments9[[#This Row],[Day Name]]="Sun"),"Weekend","Weekday")</f>
        <v>Weekday</v>
      </c>
      <c r="H5517">
        <v>6097.5</v>
      </c>
      <c r="I5517">
        <v>382</v>
      </c>
      <c r="J5517" t="s">
        <v>172</v>
      </c>
      <c r="K5517" t="s">
        <v>8151</v>
      </c>
      <c r="L5517" t="s">
        <v>8160</v>
      </c>
      <c r="M5517">
        <v>7</v>
      </c>
      <c r="N5517" t="s">
        <v>8161</v>
      </c>
      <c r="O5517" s="4">
        <f>INDEX(products[Cost_per_box], MATCH(shipments9[[#This Row],[PID]], products[PID], 0))</f>
        <v>9.57</v>
      </c>
      <c r="P5517" s="4">
        <f>shipments9[[#This Row],[Boxes]]*shipments9[[#This Row],[Cost Per Box]]</f>
        <v>3655.7400000000002</v>
      </c>
      <c r="Q5517" s="4">
        <f>shipments9[[#This Row],[Amount]] -shipments9[[#This Row],[total cost]]</f>
        <v>2441.7599999999998</v>
      </c>
      <c r="R5517" s="4" t="str">
        <f>IF(shipments9[[#This Row],[Gross Profit]]&lt;0,"Loss","Profit")</f>
        <v>Profit</v>
      </c>
      <c r="S5517" s="9">
        <f>shipments9[[#This Row],[Gross Profit]]/shipments9[[#This Row],[Amount]]</f>
        <v>0.40045264452644524</v>
      </c>
      <c r="T5517" s="11">
        <f>shipments9[[#This Row],[Amount]]/shipments9[[#This Row],[Boxes]]</f>
        <v>15.962041884816754</v>
      </c>
    </row>
    <row r="5518" spans="1:20" hidden="1" x14ac:dyDescent="0.25">
      <c r="A5518" t="s">
        <v>5710</v>
      </c>
      <c r="B5518" t="s">
        <v>77</v>
      </c>
      <c r="C5518" t="s">
        <v>155</v>
      </c>
      <c r="D5518" t="s">
        <v>26</v>
      </c>
      <c r="E5518" s="1">
        <v>45330</v>
      </c>
      <c r="F5518" s="1" t="str">
        <f>TEXT(shipments9[[#This Row],[Shipdate]],"ddd")</f>
        <v>Thu</v>
      </c>
      <c r="G5518" s="1" t="str">
        <f>IF(OR(shipments9[[#This Row],[Day Name]]="Sat",shipments9[[#This Row],[Day Name]]="Sun"),"Weekend","Weekday")</f>
        <v>Weekday</v>
      </c>
      <c r="H5518">
        <v>4979.25</v>
      </c>
      <c r="I5518">
        <v>498</v>
      </c>
      <c r="J5518" t="s">
        <v>172</v>
      </c>
      <c r="K5518" t="s">
        <v>8155</v>
      </c>
      <c r="L5518" t="s">
        <v>8156</v>
      </c>
      <c r="M5518">
        <v>2</v>
      </c>
      <c r="N5518" t="s">
        <v>8157</v>
      </c>
      <c r="O5518" s="4">
        <f>INDEX(products[Cost_per_box], MATCH(shipments9[[#This Row],[PID]], products[PID], 0))</f>
        <v>8.43</v>
      </c>
      <c r="P5518" s="4">
        <f>shipments9[[#This Row],[Boxes]]*shipments9[[#This Row],[Cost Per Box]]</f>
        <v>4198.1399999999994</v>
      </c>
      <c r="Q5518" s="4">
        <f>shipments9[[#This Row],[Amount]] -shipments9[[#This Row],[total cost]]</f>
        <v>781.11000000000058</v>
      </c>
      <c r="R5518" s="4" t="str">
        <f>IF(shipments9[[#This Row],[Gross Profit]]&lt;0,"Loss","Profit")</f>
        <v>Profit</v>
      </c>
      <c r="S5518" s="9">
        <f>shipments9[[#This Row],[Gross Profit]]/shipments9[[#This Row],[Amount]]</f>
        <v>0.15687302304563952</v>
      </c>
      <c r="T5518" s="11">
        <f>shipments9[[#This Row],[Amount]]/shipments9[[#This Row],[Boxes]]</f>
        <v>9.9984939759036138</v>
      </c>
    </row>
    <row r="5519" spans="1:20" hidden="1" x14ac:dyDescent="0.25">
      <c r="A5519" t="s">
        <v>5711</v>
      </c>
      <c r="B5519" t="s">
        <v>77</v>
      </c>
      <c r="C5519" t="s">
        <v>161</v>
      </c>
      <c r="D5519" t="s">
        <v>26</v>
      </c>
      <c r="E5519" s="1">
        <v>45117</v>
      </c>
      <c r="F5519" s="1" t="str">
        <f>TEXT(shipments9[[#This Row],[Shipdate]],"ddd")</f>
        <v>Mon</v>
      </c>
      <c r="G5519" s="1" t="str">
        <f>IF(OR(shipments9[[#This Row],[Day Name]]="Sat",shipments9[[#This Row],[Day Name]]="Sun"),"Weekend","Weekday")</f>
        <v>Weekday</v>
      </c>
      <c r="H5519">
        <v>1503</v>
      </c>
      <c r="I5519">
        <v>126</v>
      </c>
      <c r="J5519" t="s">
        <v>172</v>
      </c>
      <c r="K5519" t="s">
        <v>8151</v>
      </c>
      <c r="L5519" t="s">
        <v>8160</v>
      </c>
      <c r="M5519">
        <v>7</v>
      </c>
      <c r="N5519" t="s">
        <v>8161</v>
      </c>
      <c r="O5519" s="4">
        <f>INDEX(products[Cost_per_box], MATCH(shipments9[[#This Row],[PID]], products[PID], 0))</f>
        <v>2.76</v>
      </c>
      <c r="P5519" s="4">
        <f>shipments9[[#This Row],[Boxes]]*shipments9[[#This Row],[Cost Per Box]]</f>
        <v>347.76</v>
      </c>
      <c r="Q5519" s="4">
        <f>shipments9[[#This Row],[Amount]] -shipments9[[#This Row],[total cost]]</f>
        <v>1155.24</v>
      </c>
      <c r="R5519" s="4" t="str">
        <f>IF(shipments9[[#This Row],[Gross Profit]]&lt;0,"Loss","Profit")</f>
        <v>Profit</v>
      </c>
      <c r="S5519" s="9">
        <f>shipments9[[#This Row],[Gross Profit]]/shipments9[[#This Row],[Amount]]</f>
        <v>0.76862275449101802</v>
      </c>
      <c r="T5519" s="11">
        <f>shipments9[[#This Row],[Amount]]/shipments9[[#This Row],[Boxes]]</f>
        <v>11.928571428571429</v>
      </c>
    </row>
    <row r="5520" spans="1:20" hidden="1" x14ac:dyDescent="0.25">
      <c r="A5520" t="s">
        <v>5712</v>
      </c>
      <c r="B5520" t="s">
        <v>58</v>
      </c>
      <c r="C5520" t="s">
        <v>132</v>
      </c>
      <c r="D5520" t="s">
        <v>26</v>
      </c>
      <c r="E5520" s="1">
        <v>45201</v>
      </c>
      <c r="F5520" s="1" t="str">
        <f>TEXT(shipments9[[#This Row],[Shipdate]],"ddd")</f>
        <v>Mon</v>
      </c>
      <c r="G5520" s="1" t="str">
        <f>IF(OR(shipments9[[#This Row],[Day Name]]="Sat",shipments9[[#This Row],[Day Name]]="Sun"),"Weekend","Weekday")</f>
        <v>Weekday</v>
      </c>
      <c r="H5520">
        <v>6714</v>
      </c>
      <c r="I5520">
        <v>240</v>
      </c>
      <c r="J5520" t="s">
        <v>172</v>
      </c>
      <c r="K5520" t="s">
        <v>8151</v>
      </c>
      <c r="L5520" t="s">
        <v>8152</v>
      </c>
      <c r="M5520">
        <v>10</v>
      </c>
      <c r="N5520" t="s">
        <v>8153</v>
      </c>
      <c r="O5520" s="4">
        <f>INDEX(products[Cost_per_box], MATCH(shipments9[[#This Row],[PID]], products[PID], 0))</f>
        <v>6.31</v>
      </c>
      <c r="P5520" s="4">
        <f>shipments9[[#This Row],[Boxes]]*shipments9[[#This Row],[Cost Per Box]]</f>
        <v>1514.3999999999999</v>
      </c>
      <c r="Q5520" s="4">
        <f>shipments9[[#This Row],[Amount]] -shipments9[[#This Row],[total cost]]</f>
        <v>5199.6000000000004</v>
      </c>
      <c r="R5520" s="4" t="str">
        <f>IF(shipments9[[#This Row],[Gross Profit]]&lt;0,"Loss","Profit")</f>
        <v>Profit</v>
      </c>
      <c r="S5520" s="9">
        <f>shipments9[[#This Row],[Gross Profit]]/shipments9[[#This Row],[Amount]]</f>
        <v>0.77444146559428062</v>
      </c>
      <c r="T5520" s="11">
        <f>shipments9[[#This Row],[Amount]]/shipments9[[#This Row],[Boxes]]</f>
        <v>27.975000000000001</v>
      </c>
    </row>
    <row r="5521" spans="1:20" hidden="1" x14ac:dyDescent="0.25">
      <c r="A5521" t="s">
        <v>5713</v>
      </c>
      <c r="B5521" t="s">
        <v>58</v>
      </c>
      <c r="C5521" t="s">
        <v>135</v>
      </c>
      <c r="D5521" t="s">
        <v>26</v>
      </c>
      <c r="E5521" s="1">
        <v>45336</v>
      </c>
      <c r="F5521" s="1" t="str">
        <f>TEXT(shipments9[[#This Row],[Shipdate]],"ddd")</f>
        <v>Wed</v>
      </c>
      <c r="G5521" s="1" t="str">
        <f>IF(OR(shipments9[[#This Row],[Day Name]]="Sat",shipments9[[#This Row],[Day Name]]="Sun"),"Weekend","Weekday")</f>
        <v>Weekday</v>
      </c>
      <c r="H5521">
        <v>7863.75</v>
      </c>
      <c r="I5521">
        <v>292</v>
      </c>
      <c r="J5521" t="s">
        <v>172</v>
      </c>
      <c r="K5521" t="s">
        <v>8155</v>
      </c>
      <c r="L5521" t="s">
        <v>8156</v>
      </c>
      <c r="M5521">
        <v>2</v>
      </c>
      <c r="N5521" t="s">
        <v>8157</v>
      </c>
      <c r="O5521" s="4">
        <f>INDEX(products[Cost_per_box], MATCH(shipments9[[#This Row],[PID]], products[PID], 0))</f>
        <v>9.94</v>
      </c>
      <c r="P5521" s="4">
        <f>shipments9[[#This Row],[Boxes]]*shipments9[[#This Row],[Cost Per Box]]</f>
        <v>2902.48</v>
      </c>
      <c r="Q5521" s="4">
        <f>shipments9[[#This Row],[Amount]] -shipments9[[#This Row],[total cost]]</f>
        <v>4961.2700000000004</v>
      </c>
      <c r="R5521" s="4" t="str">
        <f>IF(shipments9[[#This Row],[Gross Profit]]&lt;0,"Loss","Profit")</f>
        <v>Profit</v>
      </c>
      <c r="S5521" s="9">
        <f>shipments9[[#This Row],[Gross Profit]]/shipments9[[#This Row],[Amount]]</f>
        <v>0.6309038308694962</v>
      </c>
      <c r="T5521" s="11">
        <f>shipments9[[#This Row],[Amount]]/shipments9[[#This Row],[Boxes]]</f>
        <v>26.930650684931507</v>
      </c>
    </row>
    <row r="5522" spans="1:20" hidden="1" x14ac:dyDescent="0.25">
      <c r="A5522" t="s">
        <v>5714</v>
      </c>
      <c r="B5522" t="s">
        <v>58</v>
      </c>
      <c r="C5522" t="s">
        <v>137</v>
      </c>
      <c r="D5522" t="s">
        <v>26</v>
      </c>
      <c r="E5522" s="1">
        <v>44944</v>
      </c>
      <c r="F5522" s="1" t="str">
        <f>TEXT(shipments9[[#This Row],[Shipdate]],"ddd")</f>
        <v>Wed</v>
      </c>
      <c r="G5522" s="1" t="str">
        <f>IF(OR(shipments9[[#This Row],[Day Name]]="Sat",shipments9[[#This Row],[Day Name]]="Sun"),"Weekend","Weekday")</f>
        <v>Weekday</v>
      </c>
      <c r="H5522">
        <v>9580.5</v>
      </c>
      <c r="I5522">
        <v>480</v>
      </c>
      <c r="J5522" t="s">
        <v>172</v>
      </c>
      <c r="K5522" t="s">
        <v>8151</v>
      </c>
      <c r="L5522" t="s">
        <v>8156</v>
      </c>
      <c r="M5522">
        <v>1</v>
      </c>
      <c r="N5522" t="s">
        <v>8163</v>
      </c>
      <c r="O5522" s="4">
        <f>INDEX(products[Cost_per_box], MATCH(shipments9[[#This Row],[PID]], products[PID], 0))</f>
        <v>7.73</v>
      </c>
      <c r="P5522" s="4">
        <f>shipments9[[#This Row],[Boxes]]*shipments9[[#This Row],[Cost Per Box]]</f>
        <v>3710.4</v>
      </c>
      <c r="Q5522" s="4">
        <f>shipments9[[#This Row],[Amount]] -shipments9[[#This Row],[total cost]]</f>
        <v>5870.1</v>
      </c>
      <c r="R5522" s="4" t="str">
        <f>IF(shipments9[[#This Row],[Gross Profit]]&lt;0,"Loss","Profit")</f>
        <v>Profit</v>
      </c>
      <c r="S5522" s="9">
        <f>shipments9[[#This Row],[Gross Profit]]/shipments9[[#This Row],[Amount]]</f>
        <v>0.6127133239392516</v>
      </c>
      <c r="T5522" s="11">
        <f>shipments9[[#This Row],[Amount]]/shipments9[[#This Row],[Boxes]]</f>
        <v>19.959375000000001</v>
      </c>
    </row>
    <row r="5523" spans="1:20" hidden="1" x14ac:dyDescent="0.25">
      <c r="A5523" t="s">
        <v>5715</v>
      </c>
      <c r="B5523" t="s">
        <v>58</v>
      </c>
      <c r="C5523" t="s">
        <v>145</v>
      </c>
      <c r="D5523" t="s">
        <v>26</v>
      </c>
      <c r="E5523" s="1">
        <v>45098</v>
      </c>
      <c r="F5523" s="1" t="str">
        <f>TEXT(shipments9[[#This Row],[Shipdate]],"ddd")</f>
        <v>Wed</v>
      </c>
      <c r="G5523" s="1" t="str">
        <f>IF(OR(shipments9[[#This Row],[Day Name]]="Sat",shipments9[[#This Row],[Day Name]]="Sun"),"Weekend","Weekday")</f>
        <v>Weekday</v>
      </c>
      <c r="H5523">
        <v>7778.25</v>
      </c>
      <c r="I5523">
        <v>519</v>
      </c>
      <c r="J5523" t="s">
        <v>172</v>
      </c>
      <c r="K5523" t="s">
        <v>8151</v>
      </c>
      <c r="L5523" t="s">
        <v>8154</v>
      </c>
      <c r="M5523">
        <v>6</v>
      </c>
      <c r="N5523" t="s">
        <v>8159</v>
      </c>
      <c r="O5523" s="4">
        <f>INDEX(products[Cost_per_box], MATCH(shipments9[[#This Row],[PID]], products[PID], 0))</f>
        <v>4.74</v>
      </c>
      <c r="P5523" s="4">
        <f>shipments9[[#This Row],[Boxes]]*shipments9[[#This Row],[Cost Per Box]]</f>
        <v>2460.06</v>
      </c>
      <c r="Q5523" s="4">
        <f>shipments9[[#This Row],[Amount]] -shipments9[[#This Row],[total cost]]</f>
        <v>5318.1900000000005</v>
      </c>
      <c r="R5523" s="4" t="str">
        <f>IF(shipments9[[#This Row],[Gross Profit]]&lt;0,"Loss","Profit")</f>
        <v>Profit</v>
      </c>
      <c r="S5523" s="9">
        <f>shipments9[[#This Row],[Gross Profit]]/shipments9[[#This Row],[Amount]]</f>
        <v>0.68372577379230548</v>
      </c>
      <c r="T5523" s="11">
        <f>shipments9[[#This Row],[Amount]]/shipments9[[#This Row],[Boxes]]</f>
        <v>14.986994219653178</v>
      </c>
    </row>
    <row r="5524" spans="1:20" hidden="1" x14ac:dyDescent="0.25">
      <c r="A5524" t="s">
        <v>5716</v>
      </c>
      <c r="B5524" t="s">
        <v>58</v>
      </c>
      <c r="C5524" t="s">
        <v>145</v>
      </c>
      <c r="D5524" t="s">
        <v>26</v>
      </c>
      <c r="E5524" s="1">
        <v>45145</v>
      </c>
      <c r="F5524" s="1" t="str">
        <f>TEXT(shipments9[[#This Row],[Shipdate]],"ddd")</f>
        <v>Mon</v>
      </c>
      <c r="G5524" s="1" t="str">
        <f>IF(OR(shipments9[[#This Row],[Day Name]]="Sat",shipments9[[#This Row],[Day Name]]="Sun"),"Weekend","Weekday")</f>
        <v>Weekday</v>
      </c>
      <c r="H5524">
        <v>11621.25</v>
      </c>
      <c r="I5524">
        <v>831</v>
      </c>
      <c r="J5524" t="s">
        <v>172</v>
      </c>
      <c r="K5524" t="s">
        <v>8151</v>
      </c>
      <c r="L5524" t="s">
        <v>8160</v>
      </c>
      <c r="M5524">
        <v>8</v>
      </c>
      <c r="N5524" t="s">
        <v>8162</v>
      </c>
      <c r="O5524" s="4">
        <f>INDEX(products[Cost_per_box], MATCH(shipments9[[#This Row],[PID]], products[PID], 0))</f>
        <v>4.74</v>
      </c>
      <c r="P5524" s="4">
        <f>shipments9[[#This Row],[Boxes]]*shipments9[[#This Row],[Cost Per Box]]</f>
        <v>3938.94</v>
      </c>
      <c r="Q5524" s="4">
        <f>shipments9[[#This Row],[Amount]] -shipments9[[#This Row],[total cost]]</f>
        <v>7682.3099999999995</v>
      </c>
      <c r="R5524" s="4" t="str">
        <f>IF(shipments9[[#This Row],[Gross Profit]]&lt;0,"Loss","Profit")</f>
        <v>Profit</v>
      </c>
      <c r="S5524" s="9">
        <f>shipments9[[#This Row],[Gross Profit]]/shipments9[[#This Row],[Amount]]</f>
        <v>0.66105711519845112</v>
      </c>
      <c r="T5524" s="11">
        <f>shipments9[[#This Row],[Amount]]/shipments9[[#This Row],[Boxes]]</f>
        <v>13.984657039711191</v>
      </c>
    </row>
    <row r="5525" spans="1:20" x14ac:dyDescent="0.25">
      <c r="A5525" t="s">
        <v>5717</v>
      </c>
      <c r="B5525" t="s">
        <v>58</v>
      </c>
      <c r="C5525" t="s">
        <v>147</v>
      </c>
      <c r="D5525" t="s">
        <v>26</v>
      </c>
      <c r="E5525" s="1">
        <v>45121</v>
      </c>
      <c r="F5525" s="1" t="str">
        <f>TEXT(shipments9[[#This Row],[Shipdate]],"ddd")</f>
        <v>Fri</v>
      </c>
      <c r="G5525" s="1" t="str">
        <f>IF(OR(shipments9[[#This Row],[Day Name]]="Sat",shipments9[[#This Row],[Day Name]]="Sun"),"Weekend","Weekday")</f>
        <v>Weekday</v>
      </c>
      <c r="H5525">
        <v>1869.75</v>
      </c>
      <c r="I5525">
        <v>187</v>
      </c>
      <c r="J5525" t="s">
        <v>172</v>
      </c>
      <c r="K5525" t="s">
        <v>8151</v>
      </c>
      <c r="L5525" t="s">
        <v>8160</v>
      </c>
      <c r="M5525">
        <v>7</v>
      </c>
      <c r="N5525" t="s">
        <v>8161</v>
      </c>
      <c r="O5525" s="4">
        <f>INDEX(products[Cost_per_box], MATCH(shipments9[[#This Row],[PID]], products[PID], 0))</f>
        <v>10.51</v>
      </c>
      <c r="P5525" s="4">
        <f>shipments9[[#This Row],[Boxes]]*shipments9[[#This Row],[Cost Per Box]]</f>
        <v>1965.37</v>
      </c>
      <c r="Q5525" s="4">
        <f>shipments9[[#This Row],[Amount]] -shipments9[[#This Row],[total cost]]</f>
        <v>-95.619999999999891</v>
      </c>
      <c r="R5525" s="4" t="str">
        <f>IF(shipments9[[#This Row],[Gross Profit]]&lt;0,"Loss","Profit")</f>
        <v>Loss</v>
      </c>
      <c r="S5525" s="9">
        <f>shipments9[[#This Row],[Gross Profit]]/shipments9[[#This Row],[Amount]]</f>
        <v>-5.1140526808396786E-2</v>
      </c>
      <c r="T5525" s="11">
        <f>shipments9[[#This Row],[Amount]]/shipments9[[#This Row],[Boxes]]</f>
        <v>9.9986631016042775</v>
      </c>
    </row>
    <row r="5526" spans="1:20" hidden="1" x14ac:dyDescent="0.25">
      <c r="A5526" t="s">
        <v>5718</v>
      </c>
      <c r="B5526" t="s">
        <v>58</v>
      </c>
      <c r="C5526" t="s">
        <v>161</v>
      </c>
      <c r="D5526" t="s">
        <v>26</v>
      </c>
      <c r="E5526" s="1">
        <v>45419</v>
      </c>
      <c r="F5526" s="1" t="str">
        <f>TEXT(shipments9[[#This Row],[Shipdate]],"ddd")</f>
        <v>Tue</v>
      </c>
      <c r="G5526" s="1" t="str">
        <f>IF(OR(shipments9[[#This Row],[Day Name]]="Sat",shipments9[[#This Row],[Day Name]]="Sun"),"Weekend","Weekday")</f>
        <v>Weekday</v>
      </c>
      <c r="H5526">
        <v>6696</v>
      </c>
      <c r="I5526">
        <v>558</v>
      </c>
      <c r="J5526" t="s">
        <v>172</v>
      </c>
      <c r="K5526" t="s">
        <v>8155</v>
      </c>
      <c r="L5526" t="s">
        <v>8154</v>
      </c>
      <c r="M5526">
        <v>5</v>
      </c>
      <c r="N5526" t="s">
        <v>201</v>
      </c>
      <c r="O5526" s="4">
        <f>INDEX(products[Cost_per_box], MATCH(shipments9[[#This Row],[PID]], products[PID], 0))</f>
        <v>2.76</v>
      </c>
      <c r="P5526" s="4">
        <f>shipments9[[#This Row],[Boxes]]*shipments9[[#This Row],[Cost Per Box]]</f>
        <v>1540.08</v>
      </c>
      <c r="Q5526" s="4">
        <f>shipments9[[#This Row],[Amount]] -shipments9[[#This Row],[total cost]]</f>
        <v>5155.92</v>
      </c>
      <c r="R5526" s="4" t="str">
        <f>IF(shipments9[[#This Row],[Gross Profit]]&lt;0,"Loss","Profit")</f>
        <v>Profit</v>
      </c>
      <c r="S5526" s="9">
        <f>shipments9[[#This Row],[Gross Profit]]/shipments9[[#This Row],[Amount]]</f>
        <v>0.77</v>
      </c>
      <c r="T5526" s="11">
        <f>shipments9[[#This Row],[Amount]]/shipments9[[#This Row],[Boxes]]</f>
        <v>12</v>
      </c>
    </row>
    <row r="5527" spans="1:20" hidden="1" x14ac:dyDescent="0.25">
      <c r="A5527" t="s">
        <v>5719</v>
      </c>
      <c r="B5527" t="s">
        <v>58</v>
      </c>
      <c r="C5527" t="s">
        <v>143</v>
      </c>
      <c r="D5527" t="s">
        <v>26</v>
      </c>
      <c r="E5527" s="1">
        <v>45142</v>
      </c>
      <c r="F5527" s="1" t="str">
        <f>TEXT(shipments9[[#This Row],[Shipdate]],"ddd")</f>
        <v>Fri</v>
      </c>
      <c r="G5527" s="1" t="str">
        <f>IF(OR(shipments9[[#This Row],[Day Name]]="Sat",shipments9[[#This Row],[Day Name]]="Sun"),"Weekend","Weekday")</f>
        <v>Weekday</v>
      </c>
      <c r="H5527">
        <v>7485.75</v>
      </c>
      <c r="I5527">
        <v>394</v>
      </c>
      <c r="J5527" t="s">
        <v>172</v>
      </c>
      <c r="K5527" t="s">
        <v>8151</v>
      </c>
      <c r="L5527" t="s">
        <v>8160</v>
      </c>
      <c r="M5527">
        <v>8</v>
      </c>
      <c r="N5527" t="s">
        <v>8162</v>
      </c>
      <c r="O5527" s="4">
        <f>INDEX(products[Cost_per_box], MATCH(shipments9[[#This Row],[PID]], products[PID], 0))</f>
        <v>10.23</v>
      </c>
      <c r="P5527" s="4">
        <f>shipments9[[#This Row],[Boxes]]*shipments9[[#This Row],[Cost Per Box]]</f>
        <v>4030.6200000000003</v>
      </c>
      <c r="Q5527" s="4">
        <f>shipments9[[#This Row],[Amount]] -shipments9[[#This Row],[total cost]]</f>
        <v>3455.1299999999997</v>
      </c>
      <c r="R5527" s="4" t="str">
        <f>IF(shipments9[[#This Row],[Gross Profit]]&lt;0,"Loss","Profit")</f>
        <v>Profit</v>
      </c>
      <c r="S5527" s="9">
        <f>shipments9[[#This Row],[Gross Profit]]/shipments9[[#This Row],[Amount]]</f>
        <v>0.4615609658350866</v>
      </c>
      <c r="T5527" s="11">
        <f>shipments9[[#This Row],[Amount]]/shipments9[[#This Row],[Boxes]]</f>
        <v>18.999365482233504</v>
      </c>
    </row>
    <row r="5528" spans="1:20" x14ac:dyDescent="0.25">
      <c r="A5528" t="s">
        <v>5720</v>
      </c>
      <c r="B5528" t="s">
        <v>58</v>
      </c>
      <c r="C5528" t="s">
        <v>147</v>
      </c>
      <c r="D5528" t="s">
        <v>26</v>
      </c>
      <c r="E5528" s="1">
        <v>44951</v>
      </c>
      <c r="F5528" s="1" t="str">
        <f>TEXT(shipments9[[#This Row],[Shipdate]],"ddd")</f>
        <v>Wed</v>
      </c>
      <c r="G5528" s="1" t="str">
        <f>IF(OR(shipments9[[#This Row],[Day Name]]="Sat",shipments9[[#This Row],[Day Name]]="Sun"),"Weekend","Weekday")</f>
        <v>Weekday</v>
      </c>
      <c r="H5528">
        <v>4171.5</v>
      </c>
      <c r="I5528">
        <v>596</v>
      </c>
      <c r="J5528" t="s">
        <v>172</v>
      </c>
      <c r="K5528" t="s">
        <v>8151</v>
      </c>
      <c r="L5528" t="s">
        <v>8156</v>
      </c>
      <c r="M5528">
        <v>1</v>
      </c>
      <c r="N5528" t="s">
        <v>8163</v>
      </c>
      <c r="O5528" s="4">
        <f>INDEX(products[Cost_per_box], MATCH(shipments9[[#This Row],[PID]], products[PID], 0))</f>
        <v>10.51</v>
      </c>
      <c r="P5528" s="4">
        <f>shipments9[[#This Row],[Boxes]]*shipments9[[#This Row],[Cost Per Box]]</f>
        <v>6263.96</v>
      </c>
      <c r="Q5528" s="4">
        <f>shipments9[[#This Row],[Amount]] -shipments9[[#This Row],[total cost]]</f>
        <v>-2092.46</v>
      </c>
      <c r="R5528" s="4" t="str">
        <f>IF(shipments9[[#This Row],[Gross Profit]]&lt;0,"Loss","Profit")</f>
        <v>Loss</v>
      </c>
      <c r="S5528" s="9">
        <f>shipments9[[#This Row],[Gross Profit]]/shipments9[[#This Row],[Amount]]</f>
        <v>-0.50160853410044348</v>
      </c>
      <c r="T5528" s="11">
        <f>shipments9[[#This Row],[Amount]]/shipments9[[#This Row],[Boxes]]</f>
        <v>6.999161073825503</v>
      </c>
    </row>
    <row r="5529" spans="1:20" hidden="1" x14ac:dyDescent="0.25">
      <c r="A5529" t="s">
        <v>5721</v>
      </c>
      <c r="B5529" t="s">
        <v>58</v>
      </c>
      <c r="C5529" t="s">
        <v>155</v>
      </c>
      <c r="D5529" t="s">
        <v>26</v>
      </c>
      <c r="E5529" s="1">
        <v>44949</v>
      </c>
      <c r="F5529" s="1" t="str">
        <f>TEXT(shipments9[[#This Row],[Shipdate]],"ddd")</f>
        <v>Mon</v>
      </c>
      <c r="G5529" s="1" t="str">
        <f>IF(OR(shipments9[[#This Row],[Day Name]]="Sat",shipments9[[#This Row],[Day Name]]="Sun"),"Weekend","Weekday")</f>
        <v>Weekday</v>
      </c>
      <c r="H5529">
        <v>12494.25</v>
      </c>
      <c r="I5529">
        <v>1250</v>
      </c>
      <c r="J5529" t="s">
        <v>172</v>
      </c>
      <c r="K5529" t="s">
        <v>8151</v>
      </c>
      <c r="L5529" t="s">
        <v>8156</v>
      </c>
      <c r="M5529">
        <v>1</v>
      </c>
      <c r="N5529" t="s">
        <v>8163</v>
      </c>
      <c r="O5529" s="4">
        <f>INDEX(products[Cost_per_box], MATCH(shipments9[[#This Row],[PID]], products[PID], 0))</f>
        <v>8.43</v>
      </c>
      <c r="P5529" s="4">
        <f>shipments9[[#This Row],[Boxes]]*shipments9[[#This Row],[Cost Per Box]]</f>
        <v>10537.5</v>
      </c>
      <c r="Q5529" s="4">
        <f>shipments9[[#This Row],[Amount]] -shipments9[[#This Row],[total cost]]</f>
        <v>1956.75</v>
      </c>
      <c r="R5529" s="4" t="str">
        <f>IF(shipments9[[#This Row],[Gross Profit]]&lt;0,"Loss","Profit")</f>
        <v>Profit</v>
      </c>
      <c r="S5529" s="9">
        <f>shipments9[[#This Row],[Gross Profit]]/shipments9[[#This Row],[Amount]]</f>
        <v>0.15661204153910799</v>
      </c>
      <c r="T5529" s="11">
        <f>shipments9[[#This Row],[Amount]]/shipments9[[#This Row],[Boxes]]</f>
        <v>9.9954000000000001</v>
      </c>
    </row>
    <row r="5530" spans="1:20" hidden="1" x14ac:dyDescent="0.25">
      <c r="A5530" t="s">
        <v>5722</v>
      </c>
      <c r="B5530" t="s">
        <v>58</v>
      </c>
      <c r="C5530" t="s">
        <v>155</v>
      </c>
      <c r="D5530" t="s">
        <v>26</v>
      </c>
      <c r="E5530" s="1">
        <v>45034</v>
      </c>
      <c r="F5530" s="1" t="str">
        <f>TEXT(shipments9[[#This Row],[Shipdate]],"ddd")</f>
        <v>Tue</v>
      </c>
      <c r="G5530" s="1" t="str">
        <f>IF(OR(shipments9[[#This Row],[Day Name]]="Sat",shipments9[[#This Row],[Day Name]]="Sun"),"Weekend","Weekday")</f>
        <v>Weekday</v>
      </c>
      <c r="H5530">
        <v>3197.25</v>
      </c>
      <c r="I5530">
        <v>356</v>
      </c>
      <c r="J5530" t="s">
        <v>172</v>
      </c>
      <c r="K5530" t="s">
        <v>8151</v>
      </c>
      <c r="L5530" t="s">
        <v>8154</v>
      </c>
      <c r="M5530">
        <v>4</v>
      </c>
      <c r="N5530" t="s">
        <v>8158</v>
      </c>
      <c r="O5530" s="4">
        <f>INDEX(products[Cost_per_box], MATCH(shipments9[[#This Row],[PID]], products[PID], 0))</f>
        <v>8.43</v>
      </c>
      <c r="P5530" s="4">
        <f>shipments9[[#This Row],[Boxes]]*shipments9[[#This Row],[Cost Per Box]]</f>
        <v>3001.08</v>
      </c>
      <c r="Q5530" s="4">
        <f>shipments9[[#This Row],[Amount]] -shipments9[[#This Row],[total cost]]</f>
        <v>196.17000000000007</v>
      </c>
      <c r="R5530" s="4" t="str">
        <f>IF(shipments9[[#This Row],[Gross Profit]]&lt;0,"Loss","Profit")</f>
        <v>Profit</v>
      </c>
      <c r="S5530" s="9">
        <f>shipments9[[#This Row],[Gross Profit]]/shipments9[[#This Row],[Amount]]</f>
        <v>6.135585268590197E-2</v>
      </c>
      <c r="T5530" s="11">
        <f>shipments9[[#This Row],[Amount]]/shipments9[[#This Row],[Boxes]]</f>
        <v>8.9810393258426959</v>
      </c>
    </row>
    <row r="5531" spans="1:20" hidden="1" x14ac:dyDescent="0.25">
      <c r="A5531" t="s">
        <v>5723</v>
      </c>
      <c r="B5531" t="s">
        <v>58</v>
      </c>
      <c r="C5531" t="s">
        <v>157</v>
      </c>
      <c r="D5531" t="s">
        <v>26</v>
      </c>
      <c r="E5531" s="1">
        <v>45092</v>
      </c>
      <c r="F5531" s="1" t="str">
        <f>TEXT(shipments9[[#This Row],[Shipdate]],"ddd")</f>
        <v>Thu</v>
      </c>
      <c r="G5531" s="1" t="str">
        <f>IF(OR(shipments9[[#This Row],[Day Name]]="Sat",shipments9[[#This Row],[Day Name]]="Sun"),"Weekend","Weekday")</f>
        <v>Weekday</v>
      </c>
      <c r="H5531">
        <v>11470.5</v>
      </c>
      <c r="I5531">
        <v>1043</v>
      </c>
      <c r="J5531" t="s">
        <v>172</v>
      </c>
      <c r="K5531" t="s">
        <v>8151</v>
      </c>
      <c r="L5531" t="s">
        <v>8154</v>
      </c>
      <c r="M5531">
        <v>6</v>
      </c>
      <c r="N5531" t="s">
        <v>8159</v>
      </c>
      <c r="O5531" s="4">
        <f>INDEX(products[Cost_per_box], MATCH(shipments9[[#This Row],[PID]], products[PID], 0))</f>
        <v>6.8</v>
      </c>
      <c r="P5531" s="4">
        <f>shipments9[[#This Row],[Boxes]]*shipments9[[#This Row],[Cost Per Box]]</f>
        <v>7092.4</v>
      </c>
      <c r="Q5531" s="4">
        <f>shipments9[[#This Row],[Amount]] -shipments9[[#This Row],[total cost]]</f>
        <v>4378.1000000000004</v>
      </c>
      <c r="R5531" s="4" t="str">
        <f>IF(shipments9[[#This Row],[Gross Profit]]&lt;0,"Loss","Profit")</f>
        <v>Profit</v>
      </c>
      <c r="S5531" s="9">
        <f>shipments9[[#This Row],[Gross Profit]]/shipments9[[#This Row],[Amount]]</f>
        <v>0.38168344884704247</v>
      </c>
      <c r="T5531" s="11">
        <f>shipments9[[#This Row],[Amount]]/shipments9[[#This Row],[Boxes]]</f>
        <v>10.997603068072866</v>
      </c>
    </row>
    <row r="5532" spans="1:20" hidden="1" x14ac:dyDescent="0.25">
      <c r="A5532" t="s">
        <v>5724</v>
      </c>
      <c r="B5532" t="s">
        <v>58</v>
      </c>
      <c r="C5532" t="s">
        <v>132</v>
      </c>
      <c r="D5532" t="s">
        <v>26</v>
      </c>
      <c r="E5532" s="1">
        <v>44960</v>
      </c>
      <c r="F5532" s="1" t="str">
        <f>TEXT(shipments9[[#This Row],[Shipdate]],"ddd")</f>
        <v>Fri</v>
      </c>
      <c r="G5532" s="1" t="str">
        <f>IF(OR(shipments9[[#This Row],[Day Name]]="Sat",shipments9[[#This Row],[Day Name]]="Sun"),"Weekend","Weekday")</f>
        <v>Weekday</v>
      </c>
      <c r="H5532">
        <v>2137.5</v>
      </c>
      <c r="I5532">
        <v>77</v>
      </c>
      <c r="J5532" t="s">
        <v>172</v>
      </c>
      <c r="K5532" t="s">
        <v>8151</v>
      </c>
      <c r="L5532" t="s">
        <v>8156</v>
      </c>
      <c r="M5532">
        <v>2</v>
      </c>
      <c r="N5532" t="s">
        <v>8157</v>
      </c>
      <c r="O5532" s="4">
        <f>INDEX(products[Cost_per_box], MATCH(shipments9[[#This Row],[PID]], products[PID], 0))</f>
        <v>6.31</v>
      </c>
      <c r="P5532" s="4">
        <f>shipments9[[#This Row],[Boxes]]*shipments9[[#This Row],[Cost Per Box]]</f>
        <v>485.86999999999995</v>
      </c>
      <c r="Q5532" s="4">
        <f>shipments9[[#This Row],[Amount]] -shipments9[[#This Row],[total cost]]</f>
        <v>1651.63</v>
      </c>
      <c r="R5532" s="4" t="str">
        <f>IF(shipments9[[#This Row],[Gross Profit]]&lt;0,"Loss","Profit")</f>
        <v>Profit</v>
      </c>
      <c r="S5532" s="9">
        <f>shipments9[[#This Row],[Gross Profit]]/shipments9[[#This Row],[Amount]]</f>
        <v>0.77269239766081876</v>
      </c>
      <c r="T5532" s="11">
        <f>shipments9[[#This Row],[Amount]]/shipments9[[#This Row],[Boxes]]</f>
        <v>27.759740259740258</v>
      </c>
    </row>
    <row r="5533" spans="1:20" hidden="1" x14ac:dyDescent="0.25">
      <c r="A5533" t="s">
        <v>5725</v>
      </c>
      <c r="B5533" t="s">
        <v>58</v>
      </c>
      <c r="C5533" t="s">
        <v>141</v>
      </c>
      <c r="D5533" t="s">
        <v>26</v>
      </c>
      <c r="E5533" s="1">
        <v>45092</v>
      </c>
      <c r="F5533" s="1" t="str">
        <f>TEXT(shipments9[[#This Row],[Shipdate]],"ddd")</f>
        <v>Thu</v>
      </c>
      <c r="G5533" s="1" t="str">
        <f>IF(OR(shipments9[[#This Row],[Day Name]]="Sat",shipments9[[#This Row],[Day Name]]="Sun"),"Weekend","Weekday")</f>
        <v>Weekday</v>
      </c>
      <c r="H5533">
        <v>3858.75</v>
      </c>
      <c r="I5533">
        <v>242</v>
      </c>
      <c r="J5533" t="s">
        <v>172</v>
      </c>
      <c r="K5533" t="s">
        <v>8151</v>
      </c>
      <c r="L5533" t="s">
        <v>8154</v>
      </c>
      <c r="M5533">
        <v>6</v>
      </c>
      <c r="N5533" t="s">
        <v>8159</v>
      </c>
      <c r="O5533" s="4">
        <f>INDEX(products[Cost_per_box], MATCH(shipments9[[#This Row],[PID]], products[PID], 0))</f>
        <v>8.2200000000000006</v>
      </c>
      <c r="P5533" s="4">
        <f>shipments9[[#This Row],[Boxes]]*shipments9[[#This Row],[Cost Per Box]]</f>
        <v>1989.2400000000002</v>
      </c>
      <c r="Q5533" s="4">
        <f>shipments9[[#This Row],[Amount]] -shipments9[[#This Row],[total cost]]</f>
        <v>1869.5099999999998</v>
      </c>
      <c r="R5533" s="4" t="str">
        <f>IF(shipments9[[#This Row],[Gross Profit]]&lt;0,"Loss","Profit")</f>
        <v>Profit</v>
      </c>
      <c r="S5533" s="9">
        <f>shipments9[[#This Row],[Gross Profit]]/shipments9[[#This Row],[Amount]]</f>
        <v>0.4844859086491739</v>
      </c>
      <c r="T5533" s="11">
        <f>shipments9[[#This Row],[Amount]]/shipments9[[#This Row],[Boxes]]</f>
        <v>15.945247933884298</v>
      </c>
    </row>
    <row r="5534" spans="1:20" x14ac:dyDescent="0.25">
      <c r="A5534" t="s">
        <v>5726</v>
      </c>
      <c r="B5534" t="s">
        <v>58</v>
      </c>
      <c r="C5534" t="s">
        <v>147</v>
      </c>
      <c r="D5534" t="s">
        <v>26</v>
      </c>
      <c r="E5534" s="1">
        <v>45371</v>
      </c>
      <c r="F5534" s="1" t="str">
        <f>TEXT(shipments9[[#This Row],[Shipdate]],"ddd")</f>
        <v>Wed</v>
      </c>
      <c r="G5534" s="1" t="str">
        <f>IF(OR(shipments9[[#This Row],[Day Name]]="Sat",shipments9[[#This Row],[Day Name]]="Sun"),"Weekend","Weekday")</f>
        <v>Weekday</v>
      </c>
      <c r="H5534">
        <v>996.75</v>
      </c>
      <c r="I5534">
        <v>125</v>
      </c>
      <c r="J5534" t="s">
        <v>172</v>
      </c>
      <c r="K5534" t="s">
        <v>8155</v>
      </c>
      <c r="L5534" t="s">
        <v>8156</v>
      </c>
      <c r="M5534">
        <v>3</v>
      </c>
      <c r="N5534" t="s">
        <v>8164</v>
      </c>
      <c r="O5534" s="4">
        <f>INDEX(products[Cost_per_box], MATCH(shipments9[[#This Row],[PID]], products[PID], 0))</f>
        <v>10.51</v>
      </c>
      <c r="P5534" s="4">
        <f>shipments9[[#This Row],[Boxes]]*shipments9[[#This Row],[Cost Per Box]]</f>
        <v>1313.75</v>
      </c>
      <c r="Q5534" s="4">
        <f>shipments9[[#This Row],[Amount]] -shipments9[[#This Row],[total cost]]</f>
        <v>-317</v>
      </c>
      <c r="R5534" s="4" t="str">
        <f>IF(shipments9[[#This Row],[Gross Profit]]&lt;0,"Loss","Profit")</f>
        <v>Loss</v>
      </c>
      <c r="S5534" s="9">
        <f>shipments9[[#This Row],[Gross Profit]]/shipments9[[#This Row],[Amount]]</f>
        <v>-0.31803360922999752</v>
      </c>
      <c r="T5534" s="11">
        <f>shipments9[[#This Row],[Amount]]/shipments9[[#This Row],[Boxes]]</f>
        <v>7.9740000000000002</v>
      </c>
    </row>
    <row r="5535" spans="1:20" hidden="1" x14ac:dyDescent="0.25">
      <c r="A5535" t="s">
        <v>5727</v>
      </c>
      <c r="B5535" t="s">
        <v>58</v>
      </c>
      <c r="C5535" t="s">
        <v>149</v>
      </c>
      <c r="D5535" t="s">
        <v>26</v>
      </c>
      <c r="E5535" s="1">
        <v>45253</v>
      </c>
      <c r="F5535" s="1" t="str">
        <f>TEXT(shipments9[[#This Row],[Shipdate]],"ddd")</f>
        <v>Thu</v>
      </c>
      <c r="G5535" s="1" t="str">
        <f>IF(OR(shipments9[[#This Row],[Day Name]]="Sat",shipments9[[#This Row],[Day Name]]="Sun"),"Weekend","Weekday")</f>
        <v>Weekday</v>
      </c>
      <c r="H5535">
        <v>7553.25</v>
      </c>
      <c r="I5535">
        <v>420</v>
      </c>
      <c r="J5535" t="s">
        <v>172</v>
      </c>
      <c r="K5535" t="s">
        <v>8151</v>
      </c>
      <c r="L5535" t="s">
        <v>8152</v>
      </c>
      <c r="M5535">
        <v>11</v>
      </c>
      <c r="N5535" t="s">
        <v>8165</v>
      </c>
      <c r="O5535" s="4">
        <f>INDEX(products[Cost_per_box], MATCH(shipments9[[#This Row],[PID]], products[PID], 0))</f>
        <v>6.43</v>
      </c>
      <c r="P5535" s="4">
        <f>shipments9[[#This Row],[Boxes]]*shipments9[[#This Row],[Cost Per Box]]</f>
        <v>2700.6</v>
      </c>
      <c r="Q5535" s="4">
        <f>shipments9[[#This Row],[Amount]] -shipments9[[#This Row],[total cost]]</f>
        <v>4852.6499999999996</v>
      </c>
      <c r="R5535" s="4" t="str">
        <f>IF(shipments9[[#This Row],[Gross Profit]]&lt;0,"Loss","Profit")</f>
        <v>Profit</v>
      </c>
      <c r="S5535" s="9">
        <f>shipments9[[#This Row],[Gross Profit]]/shipments9[[#This Row],[Amount]]</f>
        <v>0.64245854433521987</v>
      </c>
      <c r="T5535" s="11">
        <f>shipments9[[#This Row],[Amount]]/shipments9[[#This Row],[Boxes]]</f>
        <v>17.983928571428571</v>
      </c>
    </row>
    <row r="5536" spans="1:20" hidden="1" x14ac:dyDescent="0.25">
      <c r="A5536" t="s">
        <v>5728</v>
      </c>
      <c r="B5536" t="s">
        <v>58</v>
      </c>
      <c r="C5536" t="s">
        <v>153</v>
      </c>
      <c r="D5536" t="s">
        <v>26</v>
      </c>
      <c r="E5536" s="1">
        <v>45278</v>
      </c>
      <c r="F5536" s="1" t="str">
        <f>TEXT(shipments9[[#This Row],[Shipdate]],"ddd")</f>
        <v>Mon</v>
      </c>
      <c r="G5536" s="1" t="str">
        <f>IF(OR(shipments9[[#This Row],[Day Name]]="Sat",shipments9[[#This Row],[Day Name]]="Sun"),"Weekend","Weekday")</f>
        <v>Weekday</v>
      </c>
      <c r="H5536">
        <v>15099.75</v>
      </c>
      <c r="I5536">
        <v>944</v>
      </c>
      <c r="J5536" t="s">
        <v>172</v>
      </c>
      <c r="K5536" t="s">
        <v>8151</v>
      </c>
      <c r="L5536" t="s">
        <v>8152</v>
      </c>
      <c r="M5536">
        <v>12</v>
      </c>
      <c r="N5536" t="s">
        <v>8166</v>
      </c>
      <c r="O5536" s="4">
        <f>INDEX(products[Cost_per_box], MATCH(shipments9[[#This Row],[PID]], products[PID], 0))</f>
        <v>9.57</v>
      </c>
      <c r="P5536" s="4">
        <f>shipments9[[#This Row],[Boxes]]*shipments9[[#This Row],[Cost Per Box]]</f>
        <v>9034.08</v>
      </c>
      <c r="Q5536" s="4">
        <f>shipments9[[#This Row],[Amount]] -shipments9[[#This Row],[total cost]]</f>
        <v>6065.67</v>
      </c>
      <c r="R5536" s="4" t="str">
        <f>IF(shipments9[[#This Row],[Gross Profit]]&lt;0,"Loss","Profit")</f>
        <v>Profit</v>
      </c>
      <c r="S5536" s="9">
        <f>shipments9[[#This Row],[Gross Profit]]/shipments9[[#This Row],[Amount]]</f>
        <v>0.40170665077236378</v>
      </c>
      <c r="T5536" s="11">
        <f>shipments9[[#This Row],[Amount]]/shipments9[[#This Row],[Boxes]]</f>
        <v>15.995497881355933</v>
      </c>
    </row>
    <row r="5537" spans="1:20" hidden="1" x14ac:dyDescent="0.25">
      <c r="A5537" t="s">
        <v>5729</v>
      </c>
      <c r="B5537" t="s">
        <v>58</v>
      </c>
      <c r="C5537" t="s">
        <v>157</v>
      </c>
      <c r="D5537" t="s">
        <v>26</v>
      </c>
      <c r="E5537" s="1">
        <v>45063</v>
      </c>
      <c r="F5537" s="1" t="str">
        <f>TEXT(shipments9[[#This Row],[Shipdate]],"ddd")</f>
        <v>Wed</v>
      </c>
      <c r="G5537" s="1" t="str">
        <f>IF(OR(shipments9[[#This Row],[Day Name]]="Sat",shipments9[[#This Row],[Day Name]]="Sun"),"Weekend","Weekday")</f>
        <v>Weekday</v>
      </c>
      <c r="H5537">
        <v>567</v>
      </c>
      <c r="I5537">
        <v>52</v>
      </c>
      <c r="J5537" t="s">
        <v>172</v>
      </c>
      <c r="K5537" t="s">
        <v>8151</v>
      </c>
      <c r="L5537" t="s">
        <v>8154</v>
      </c>
      <c r="M5537">
        <v>5</v>
      </c>
      <c r="N5537" t="s">
        <v>201</v>
      </c>
      <c r="O5537" s="4">
        <f>INDEX(products[Cost_per_box], MATCH(shipments9[[#This Row],[PID]], products[PID], 0))</f>
        <v>6.8</v>
      </c>
      <c r="P5537" s="4">
        <f>shipments9[[#This Row],[Boxes]]*shipments9[[#This Row],[Cost Per Box]]</f>
        <v>353.59999999999997</v>
      </c>
      <c r="Q5537" s="4">
        <f>shipments9[[#This Row],[Amount]] -shipments9[[#This Row],[total cost]]</f>
        <v>213.40000000000003</v>
      </c>
      <c r="R5537" s="4" t="str">
        <f>IF(shipments9[[#This Row],[Gross Profit]]&lt;0,"Loss","Profit")</f>
        <v>Profit</v>
      </c>
      <c r="S5537" s="9">
        <f>shipments9[[#This Row],[Gross Profit]]/shipments9[[#This Row],[Amount]]</f>
        <v>0.37636684303350976</v>
      </c>
      <c r="T5537" s="11">
        <f>shipments9[[#This Row],[Amount]]/shipments9[[#This Row],[Boxes]]</f>
        <v>10.903846153846153</v>
      </c>
    </row>
    <row r="5538" spans="1:20" hidden="1" x14ac:dyDescent="0.25">
      <c r="A5538" t="s">
        <v>5730</v>
      </c>
      <c r="B5538" t="s">
        <v>58</v>
      </c>
      <c r="C5538" t="s">
        <v>121</v>
      </c>
      <c r="D5538" t="s">
        <v>26</v>
      </c>
      <c r="E5538" s="1">
        <v>45280</v>
      </c>
      <c r="F5538" s="1" t="str">
        <f>TEXT(shipments9[[#This Row],[Shipdate]],"ddd")</f>
        <v>Wed</v>
      </c>
      <c r="G5538" s="1" t="str">
        <f>IF(OR(shipments9[[#This Row],[Day Name]]="Sat",shipments9[[#This Row],[Day Name]]="Sun"),"Weekend","Weekday")</f>
        <v>Weekday</v>
      </c>
      <c r="H5538">
        <v>5949</v>
      </c>
      <c r="I5538">
        <v>496</v>
      </c>
      <c r="J5538" t="s">
        <v>172</v>
      </c>
      <c r="K5538" t="s">
        <v>8151</v>
      </c>
      <c r="L5538" t="s">
        <v>8152</v>
      </c>
      <c r="M5538">
        <v>12</v>
      </c>
      <c r="N5538" t="s">
        <v>8166</v>
      </c>
      <c r="O5538" s="4">
        <f>INDEX(products[Cost_per_box], MATCH(shipments9[[#This Row],[PID]], products[PID], 0))</f>
        <v>5.26</v>
      </c>
      <c r="P5538" s="4">
        <f>shipments9[[#This Row],[Boxes]]*shipments9[[#This Row],[Cost Per Box]]</f>
        <v>2608.96</v>
      </c>
      <c r="Q5538" s="4">
        <f>shipments9[[#This Row],[Amount]] -shipments9[[#This Row],[total cost]]</f>
        <v>3340.04</v>
      </c>
      <c r="R5538" s="4" t="str">
        <f>IF(shipments9[[#This Row],[Gross Profit]]&lt;0,"Loss","Profit")</f>
        <v>Profit</v>
      </c>
      <c r="S5538" s="9">
        <f>shipments9[[#This Row],[Gross Profit]]/shipments9[[#This Row],[Amount]]</f>
        <v>0.56144562111279206</v>
      </c>
      <c r="T5538" s="11">
        <f>shipments9[[#This Row],[Amount]]/shipments9[[#This Row],[Boxes]]</f>
        <v>11.993951612903226</v>
      </c>
    </row>
    <row r="5539" spans="1:20" hidden="1" x14ac:dyDescent="0.25">
      <c r="A5539" t="s">
        <v>5731</v>
      </c>
      <c r="B5539" t="s">
        <v>58</v>
      </c>
      <c r="C5539" t="s">
        <v>126</v>
      </c>
      <c r="D5539" t="s">
        <v>26</v>
      </c>
      <c r="E5539" s="1">
        <v>45267</v>
      </c>
      <c r="F5539" s="1" t="str">
        <f>TEXT(shipments9[[#This Row],[Shipdate]],"ddd")</f>
        <v>Thu</v>
      </c>
      <c r="G5539" s="1" t="str">
        <f>IF(OR(shipments9[[#This Row],[Day Name]]="Sat",shipments9[[#This Row],[Day Name]]="Sun"),"Weekend","Weekday")</f>
        <v>Weekday</v>
      </c>
      <c r="H5539">
        <v>7364.25</v>
      </c>
      <c r="I5539">
        <v>670</v>
      </c>
      <c r="J5539" t="s">
        <v>172</v>
      </c>
      <c r="K5539" t="s">
        <v>8151</v>
      </c>
      <c r="L5539" t="s">
        <v>8152</v>
      </c>
      <c r="M5539">
        <v>12</v>
      </c>
      <c r="N5539" t="s">
        <v>8166</v>
      </c>
      <c r="O5539" s="4">
        <f>INDEX(products[Cost_per_box], MATCH(shipments9[[#This Row],[PID]], products[PID], 0))</f>
        <v>5.15</v>
      </c>
      <c r="P5539" s="4">
        <f>shipments9[[#This Row],[Boxes]]*shipments9[[#This Row],[Cost Per Box]]</f>
        <v>3450.5000000000005</v>
      </c>
      <c r="Q5539" s="4">
        <f>shipments9[[#This Row],[Amount]] -shipments9[[#This Row],[total cost]]</f>
        <v>3913.7499999999995</v>
      </c>
      <c r="R5539" s="4" t="str">
        <f>IF(shipments9[[#This Row],[Gross Profit]]&lt;0,"Loss","Profit")</f>
        <v>Profit</v>
      </c>
      <c r="S5539" s="9">
        <f>shipments9[[#This Row],[Gross Profit]]/shipments9[[#This Row],[Amount]]</f>
        <v>0.53145262586142505</v>
      </c>
      <c r="T5539" s="11">
        <f>shipments9[[#This Row],[Amount]]/shipments9[[#This Row],[Boxes]]</f>
        <v>10.991417910447762</v>
      </c>
    </row>
    <row r="5540" spans="1:20" hidden="1" x14ac:dyDescent="0.25">
      <c r="A5540" t="s">
        <v>5732</v>
      </c>
      <c r="B5540" t="s">
        <v>58</v>
      </c>
      <c r="C5540" t="s">
        <v>130</v>
      </c>
      <c r="D5540" t="s">
        <v>26</v>
      </c>
      <c r="E5540" s="1">
        <v>45471</v>
      </c>
      <c r="F5540" s="1" t="str">
        <f>TEXT(shipments9[[#This Row],[Shipdate]],"ddd")</f>
        <v>Fri</v>
      </c>
      <c r="G5540" s="1" t="str">
        <f>IF(OR(shipments9[[#This Row],[Day Name]]="Sat",shipments9[[#This Row],[Day Name]]="Sun"),"Weekend","Weekday")</f>
        <v>Weekday</v>
      </c>
      <c r="H5540">
        <v>1914.75</v>
      </c>
      <c r="I5540">
        <v>274</v>
      </c>
      <c r="J5540" t="s">
        <v>172</v>
      </c>
      <c r="K5540" t="s">
        <v>8155</v>
      </c>
      <c r="L5540" t="s">
        <v>8154</v>
      </c>
      <c r="M5540">
        <v>6</v>
      </c>
      <c r="N5540" t="s">
        <v>8159</v>
      </c>
      <c r="O5540" s="4">
        <f>INDEX(products[Cost_per_box], MATCH(shipments9[[#This Row],[PID]], products[PID], 0))</f>
        <v>5.72</v>
      </c>
      <c r="P5540" s="4">
        <f>shipments9[[#This Row],[Boxes]]*shipments9[[#This Row],[Cost Per Box]]</f>
        <v>1567.28</v>
      </c>
      <c r="Q5540" s="4">
        <f>shipments9[[#This Row],[Amount]] -shipments9[[#This Row],[total cost]]</f>
        <v>347.47</v>
      </c>
      <c r="R5540" s="4" t="str">
        <f>IF(shipments9[[#This Row],[Gross Profit]]&lt;0,"Loss","Profit")</f>
        <v>Profit</v>
      </c>
      <c r="S5540" s="9">
        <f>shipments9[[#This Row],[Gross Profit]]/shipments9[[#This Row],[Amount]]</f>
        <v>0.18147016581799191</v>
      </c>
      <c r="T5540" s="11">
        <f>shipments9[[#This Row],[Amount]]/shipments9[[#This Row],[Boxes]]</f>
        <v>6.9881386861313866</v>
      </c>
    </row>
    <row r="5541" spans="1:20" hidden="1" x14ac:dyDescent="0.25">
      <c r="A5541" t="s">
        <v>5733</v>
      </c>
      <c r="B5541" t="s">
        <v>58</v>
      </c>
      <c r="C5541" t="s">
        <v>157</v>
      </c>
      <c r="D5541" t="s">
        <v>26</v>
      </c>
      <c r="E5541" s="1">
        <v>45124</v>
      </c>
      <c r="F5541" s="1" t="str">
        <f>TEXT(shipments9[[#This Row],[Shipdate]],"ddd")</f>
        <v>Mon</v>
      </c>
      <c r="G5541" s="1" t="str">
        <f>IF(OR(shipments9[[#This Row],[Day Name]]="Sat",shipments9[[#This Row],[Day Name]]="Sun"),"Weekend","Weekday")</f>
        <v>Weekday</v>
      </c>
      <c r="H5541">
        <v>3588.75</v>
      </c>
      <c r="I5541">
        <v>359</v>
      </c>
      <c r="J5541" t="s">
        <v>172</v>
      </c>
      <c r="K5541" t="s">
        <v>8151</v>
      </c>
      <c r="L5541" t="s">
        <v>8160</v>
      </c>
      <c r="M5541">
        <v>7</v>
      </c>
      <c r="N5541" t="s">
        <v>8161</v>
      </c>
      <c r="O5541" s="4">
        <f>INDEX(products[Cost_per_box], MATCH(shipments9[[#This Row],[PID]], products[PID], 0))</f>
        <v>6.8</v>
      </c>
      <c r="P5541" s="4">
        <f>shipments9[[#This Row],[Boxes]]*shipments9[[#This Row],[Cost Per Box]]</f>
        <v>2441.1999999999998</v>
      </c>
      <c r="Q5541" s="4">
        <f>shipments9[[#This Row],[Amount]] -shipments9[[#This Row],[total cost]]</f>
        <v>1147.5500000000002</v>
      </c>
      <c r="R5541" s="4" t="str">
        <f>IF(shipments9[[#This Row],[Gross Profit]]&lt;0,"Loss","Profit")</f>
        <v>Profit</v>
      </c>
      <c r="S5541" s="9">
        <f>shipments9[[#This Row],[Gross Profit]]/shipments9[[#This Row],[Amount]]</f>
        <v>0.31976314872866601</v>
      </c>
      <c r="T5541" s="11">
        <f>shipments9[[#This Row],[Amount]]/shipments9[[#This Row],[Boxes]]</f>
        <v>9.9965181058495816</v>
      </c>
    </row>
    <row r="5542" spans="1:20" hidden="1" x14ac:dyDescent="0.25">
      <c r="A5542" t="s">
        <v>5734</v>
      </c>
      <c r="B5542" t="s">
        <v>58</v>
      </c>
      <c r="C5542" t="s">
        <v>161</v>
      </c>
      <c r="D5542" t="s">
        <v>26</v>
      </c>
      <c r="E5542" s="1">
        <v>45330</v>
      </c>
      <c r="F5542" s="1" t="str">
        <f>TEXT(shipments9[[#This Row],[Shipdate]],"ddd")</f>
        <v>Thu</v>
      </c>
      <c r="G5542" s="1" t="str">
        <f>IF(OR(shipments9[[#This Row],[Day Name]]="Sat",shipments9[[#This Row],[Day Name]]="Sun"),"Weekend","Weekday")</f>
        <v>Weekday</v>
      </c>
      <c r="H5542">
        <v>5519.25</v>
      </c>
      <c r="I5542">
        <v>690</v>
      </c>
      <c r="J5542" t="s">
        <v>172</v>
      </c>
      <c r="K5542" t="s">
        <v>8155</v>
      </c>
      <c r="L5542" t="s">
        <v>8156</v>
      </c>
      <c r="M5542">
        <v>2</v>
      </c>
      <c r="N5542" t="s">
        <v>8157</v>
      </c>
      <c r="O5542" s="4">
        <f>INDEX(products[Cost_per_box], MATCH(shipments9[[#This Row],[PID]], products[PID], 0))</f>
        <v>2.76</v>
      </c>
      <c r="P5542" s="4">
        <f>shipments9[[#This Row],[Boxes]]*shipments9[[#This Row],[Cost Per Box]]</f>
        <v>1904.3999999999999</v>
      </c>
      <c r="Q5542" s="4">
        <f>shipments9[[#This Row],[Amount]] -shipments9[[#This Row],[total cost]]</f>
        <v>3614.8500000000004</v>
      </c>
      <c r="R5542" s="4" t="str">
        <f>IF(shipments9[[#This Row],[Gross Profit]]&lt;0,"Loss","Profit")</f>
        <v>Profit</v>
      </c>
      <c r="S5542" s="9">
        <f>shipments9[[#This Row],[Gross Profit]]/shipments9[[#This Row],[Amount]]</f>
        <v>0.65495311863024874</v>
      </c>
      <c r="T5542" s="11">
        <f>shipments9[[#This Row],[Amount]]/shipments9[[#This Row],[Boxes]]</f>
        <v>7.9989130434782609</v>
      </c>
    </row>
    <row r="5543" spans="1:20" hidden="1" x14ac:dyDescent="0.25">
      <c r="A5543" t="s">
        <v>5735</v>
      </c>
      <c r="B5543" t="s">
        <v>58</v>
      </c>
      <c r="C5543" t="s">
        <v>165</v>
      </c>
      <c r="D5543" t="s">
        <v>26</v>
      </c>
      <c r="E5543" s="1">
        <v>45167</v>
      </c>
      <c r="F5543" s="1" t="str">
        <f>TEXT(shipments9[[#This Row],[Shipdate]],"ddd")</f>
        <v>Tue</v>
      </c>
      <c r="G5543" s="1" t="str">
        <f>IF(OR(shipments9[[#This Row],[Day Name]]="Sat",shipments9[[#This Row],[Day Name]]="Sun"),"Weekend","Weekday")</f>
        <v>Weekday</v>
      </c>
      <c r="H5543">
        <v>9868.5</v>
      </c>
      <c r="I5543">
        <v>520</v>
      </c>
      <c r="J5543" t="s">
        <v>172</v>
      </c>
      <c r="K5543" t="s">
        <v>8151</v>
      </c>
      <c r="L5543" t="s">
        <v>8160</v>
      </c>
      <c r="M5543">
        <v>8</v>
      </c>
      <c r="N5543" t="s">
        <v>8162</v>
      </c>
      <c r="O5543" s="4">
        <f>INDEX(products[Cost_per_box], MATCH(shipments9[[#This Row],[PID]], products[PID], 0))</f>
        <v>2.65</v>
      </c>
      <c r="P5543" s="4">
        <f>shipments9[[#This Row],[Boxes]]*shipments9[[#This Row],[Cost Per Box]]</f>
        <v>1378</v>
      </c>
      <c r="Q5543" s="4">
        <f>shipments9[[#This Row],[Amount]] -shipments9[[#This Row],[total cost]]</f>
        <v>8490.5</v>
      </c>
      <c r="R5543" s="4" t="str">
        <f>IF(shipments9[[#This Row],[Gross Profit]]&lt;0,"Loss","Profit")</f>
        <v>Profit</v>
      </c>
      <c r="S5543" s="9">
        <f>shipments9[[#This Row],[Gross Profit]]/shipments9[[#This Row],[Amount]]</f>
        <v>0.86036378375639666</v>
      </c>
      <c r="T5543" s="11">
        <f>shipments9[[#This Row],[Amount]]/shipments9[[#This Row],[Boxes]]</f>
        <v>18.977884615384614</v>
      </c>
    </row>
    <row r="5544" spans="1:20" hidden="1" x14ac:dyDescent="0.25">
      <c r="A5544" t="s">
        <v>5736</v>
      </c>
      <c r="B5544" t="s">
        <v>58</v>
      </c>
      <c r="C5544" t="s">
        <v>132</v>
      </c>
      <c r="D5544" t="s">
        <v>26</v>
      </c>
      <c r="E5544" s="1">
        <v>45078</v>
      </c>
      <c r="F5544" s="1" t="str">
        <f>TEXT(shipments9[[#This Row],[Shipdate]],"ddd")</f>
        <v>Thu</v>
      </c>
      <c r="G5544" s="1" t="str">
        <f>IF(OR(shipments9[[#This Row],[Day Name]]="Sat",shipments9[[#This Row],[Day Name]]="Sun"),"Weekend","Weekday")</f>
        <v>Weekday</v>
      </c>
      <c r="H5544">
        <v>7589.25</v>
      </c>
      <c r="I5544">
        <v>304</v>
      </c>
      <c r="J5544" t="s">
        <v>172</v>
      </c>
      <c r="K5544" t="s">
        <v>8151</v>
      </c>
      <c r="L5544" t="s">
        <v>8154</v>
      </c>
      <c r="M5544">
        <v>6</v>
      </c>
      <c r="N5544" t="s">
        <v>8159</v>
      </c>
      <c r="O5544" s="4">
        <f>INDEX(products[Cost_per_box], MATCH(shipments9[[#This Row],[PID]], products[PID], 0))</f>
        <v>6.31</v>
      </c>
      <c r="P5544" s="4">
        <f>shipments9[[#This Row],[Boxes]]*shipments9[[#This Row],[Cost Per Box]]</f>
        <v>1918.2399999999998</v>
      </c>
      <c r="Q5544" s="4">
        <f>shipments9[[#This Row],[Amount]] -shipments9[[#This Row],[total cost]]</f>
        <v>5671.01</v>
      </c>
      <c r="R5544" s="4" t="str">
        <f>IF(shipments9[[#This Row],[Gross Profit]]&lt;0,"Loss","Profit")</f>
        <v>Profit</v>
      </c>
      <c r="S5544" s="9">
        <f>shipments9[[#This Row],[Gross Profit]]/shipments9[[#This Row],[Amount]]</f>
        <v>0.74724248114108771</v>
      </c>
      <c r="T5544" s="11">
        <f>shipments9[[#This Row],[Amount]]/shipments9[[#This Row],[Boxes]]</f>
        <v>24.964638157894736</v>
      </c>
    </row>
    <row r="5545" spans="1:20" x14ac:dyDescent="0.25">
      <c r="A5545" t="s">
        <v>5737</v>
      </c>
      <c r="B5545" t="s">
        <v>58</v>
      </c>
      <c r="C5545" t="s">
        <v>147</v>
      </c>
      <c r="D5545" t="s">
        <v>26</v>
      </c>
      <c r="E5545" s="1">
        <v>45341</v>
      </c>
      <c r="F5545" s="1" t="str">
        <f>TEXT(shipments9[[#This Row],[Shipdate]],"ddd")</f>
        <v>Mon</v>
      </c>
      <c r="G5545" s="1" t="str">
        <f>IF(OR(shipments9[[#This Row],[Day Name]]="Sat",shipments9[[#This Row],[Day Name]]="Sun"),"Weekend","Weekday")</f>
        <v>Weekday</v>
      </c>
      <c r="H5545">
        <v>1561.5</v>
      </c>
      <c r="I5545">
        <v>261</v>
      </c>
      <c r="J5545" t="s">
        <v>172</v>
      </c>
      <c r="K5545" t="s">
        <v>8155</v>
      </c>
      <c r="L5545" t="s">
        <v>8156</v>
      </c>
      <c r="M5545">
        <v>2</v>
      </c>
      <c r="N5545" t="s">
        <v>8157</v>
      </c>
      <c r="O5545" s="4">
        <f>INDEX(products[Cost_per_box], MATCH(shipments9[[#This Row],[PID]], products[PID], 0))</f>
        <v>10.51</v>
      </c>
      <c r="P5545" s="4">
        <f>shipments9[[#This Row],[Boxes]]*shipments9[[#This Row],[Cost Per Box]]</f>
        <v>2743.11</v>
      </c>
      <c r="Q5545" s="4">
        <f>shipments9[[#This Row],[Amount]] -shipments9[[#This Row],[total cost]]</f>
        <v>-1181.6100000000001</v>
      </c>
      <c r="R5545" s="4" t="str">
        <f>IF(shipments9[[#This Row],[Gross Profit]]&lt;0,"Loss","Profit")</f>
        <v>Loss</v>
      </c>
      <c r="S5545" s="9">
        <f>shipments9[[#This Row],[Gross Profit]]/shipments9[[#This Row],[Amount]]</f>
        <v>-0.75671469740634012</v>
      </c>
      <c r="T5545" s="11">
        <f>shipments9[[#This Row],[Amount]]/shipments9[[#This Row],[Boxes]]</f>
        <v>5.9827586206896548</v>
      </c>
    </row>
    <row r="5546" spans="1:20" hidden="1" x14ac:dyDescent="0.25">
      <c r="A5546" t="s">
        <v>5738</v>
      </c>
      <c r="B5546" t="s">
        <v>58</v>
      </c>
      <c r="C5546" t="s">
        <v>153</v>
      </c>
      <c r="D5546" t="s">
        <v>26</v>
      </c>
      <c r="E5546" s="1">
        <v>45069</v>
      </c>
      <c r="F5546" s="1" t="str">
        <f>TEXT(shipments9[[#This Row],[Shipdate]],"ddd")</f>
        <v>Tue</v>
      </c>
      <c r="G5546" s="1" t="str">
        <f>IF(OR(shipments9[[#This Row],[Day Name]]="Sat",shipments9[[#This Row],[Day Name]]="Sun"),"Weekend","Weekday")</f>
        <v>Weekday</v>
      </c>
      <c r="H5546">
        <v>12080.25</v>
      </c>
      <c r="I5546">
        <v>756</v>
      </c>
      <c r="J5546" t="s">
        <v>172</v>
      </c>
      <c r="K5546" t="s">
        <v>8151</v>
      </c>
      <c r="L5546" t="s">
        <v>8154</v>
      </c>
      <c r="M5546">
        <v>5</v>
      </c>
      <c r="N5546" t="s">
        <v>201</v>
      </c>
      <c r="O5546" s="4">
        <f>INDEX(products[Cost_per_box], MATCH(shipments9[[#This Row],[PID]], products[PID], 0))</f>
        <v>9.57</v>
      </c>
      <c r="P5546" s="4">
        <f>shipments9[[#This Row],[Boxes]]*shipments9[[#This Row],[Cost Per Box]]</f>
        <v>7234.92</v>
      </c>
      <c r="Q5546" s="4">
        <f>shipments9[[#This Row],[Amount]] -shipments9[[#This Row],[total cost]]</f>
        <v>4845.33</v>
      </c>
      <c r="R5546" s="4" t="str">
        <f>IF(shipments9[[#This Row],[Gross Profit]]&lt;0,"Loss","Profit")</f>
        <v>Profit</v>
      </c>
      <c r="S5546" s="9">
        <f>shipments9[[#This Row],[Gross Profit]]/shipments9[[#This Row],[Amount]]</f>
        <v>0.40109517601043027</v>
      </c>
      <c r="T5546" s="11">
        <f>shipments9[[#This Row],[Amount]]/shipments9[[#This Row],[Boxes]]</f>
        <v>15.979166666666666</v>
      </c>
    </row>
    <row r="5547" spans="1:20" hidden="1" x14ac:dyDescent="0.25">
      <c r="A5547" t="s">
        <v>5739</v>
      </c>
      <c r="B5547" t="s">
        <v>58</v>
      </c>
      <c r="C5547" t="s">
        <v>153</v>
      </c>
      <c r="D5547" t="s">
        <v>26</v>
      </c>
      <c r="E5547" s="1">
        <v>44967</v>
      </c>
      <c r="F5547" s="1" t="str">
        <f>TEXT(shipments9[[#This Row],[Shipdate]],"ddd")</f>
        <v>Fri</v>
      </c>
      <c r="G5547" s="1" t="str">
        <f>IF(OR(shipments9[[#This Row],[Day Name]]="Sat",shipments9[[#This Row],[Day Name]]="Sun"),"Weekend","Weekday")</f>
        <v>Weekday</v>
      </c>
      <c r="H5547">
        <v>220.5</v>
      </c>
      <c r="I5547">
        <v>13</v>
      </c>
      <c r="J5547" t="s">
        <v>172</v>
      </c>
      <c r="K5547" t="s">
        <v>8151</v>
      </c>
      <c r="L5547" t="s">
        <v>8156</v>
      </c>
      <c r="M5547">
        <v>2</v>
      </c>
      <c r="N5547" t="s">
        <v>8157</v>
      </c>
      <c r="O5547" s="4">
        <f>INDEX(products[Cost_per_box], MATCH(shipments9[[#This Row],[PID]], products[PID], 0))</f>
        <v>9.57</v>
      </c>
      <c r="P5547" s="4">
        <f>shipments9[[#This Row],[Boxes]]*shipments9[[#This Row],[Cost Per Box]]</f>
        <v>124.41</v>
      </c>
      <c r="Q5547" s="4">
        <f>shipments9[[#This Row],[Amount]] -shipments9[[#This Row],[total cost]]</f>
        <v>96.09</v>
      </c>
      <c r="R5547" s="4" t="str">
        <f>IF(shipments9[[#This Row],[Gross Profit]]&lt;0,"Loss","Profit")</f>
        <v>Profit</v>
      </c>
      <c r="S5547" s="9">
        <f>shipments9[[#This Row],[Gross Profit]]/shipments9[[#This Row],[Amount]]</f>
        <v>0.43578231292517006</v>
      </c>
      <c r="T5547" s="11">
        <f>shipments9[[#This Row],[Amount]]/shipments9[[#This Row],[Boxes]]</f>
        <v>16.96153846153846</v>
      </c>
    </row>
    <row r="5548" spans="1:20" hidden="1" x14ac:dyDescent="0.25">
      <c r="A5548" t="s">
        <v>5740</v>
      </c>
      <c r="B5548" t="s">
        <v>58</v>
      </c>
      <c r="C5548" t="s">
        <v>155</v>
      </c>
      <c r="D5548" t="s">
        <v>26</v>
      </c>
      <c r="E5548" s="1">
        <v>45230</v>
      </c>
      <c r="F5548" s="1" t="str">
        <f>TEXT(shipments9[[#This Row],[Shipdate]],"ddd")</f>
        <v>Tue</v>
      </c>
      <c r="G5548" s="1" t="str">
        <f>IF(OR(shipments9[[#This Row],[Day Name]]="Sat",shipments9[[#This Row],[Day Name]]="Sun"),"Weekend","Weekday")</f>
        <v>Weekday</v>
      </c>
      <c r="H5548">
        <v>10127.25</v>
      </c>
      <c r="I5548">
        <v>921</v>
      </c>
      <c r="J5548" t="s">
        <v>172</v>
      </c>
      <c r="K5548" t="s">
        <v>8151</v>
      </c>
      <c r="L5548" t="s">
        <v>8152</v>
      </c>
      <c r="M5548">
        <v>10</v>
      </c>
      <c r="N5548" t="s">
        <v>8153</v>
      </c>
      <c r="O5548" s="4">
        <f>INDEX(products[Cost_per_box], MATCH(shipments9[[#This Row],[PID]], products[PID], 0))</f>
        <v>8.43</v>
      </c>
      <c r="P5548" s="4">
        <f>shipments9[[#This Row],[Boxes]]*shipments9[[#This Row],[Cost Per Box]]</f>
        <v>7764.03</v>
      </c>
      <c r="Q5548" s="4">
        <f>shipments9[[#This Row],[Amount]] -shipments9[[#This Row],[total cost]]</f>
        <v>2363.2200000000003</v>
      </c>
      <c r="R5548" s="4" t="str">
        <f>IF(shipments9[[#This Row],[Gross Profit]]&lt;0,"Loss","Profit")</f>
        <v>Profit</v>
      </c>
      <c r="S5548" s="9">
        <f>shipments9[[#This Row],[Gross Profit]]/shipments9[[#This Row],[Amount]]</f>
        <v>0.23335258831370809</v>
      </c>
      <c r="T5548" s="11">
        <f>shipments9[[#This Row],[Amount]]/shipments9[[#This Row],[Boxes]]</f>
        <v>10.995928338762216</v>
      </c>
    </row>
    <row r="5549" spans="1:20" hidden="1" x14ac:dyDescent="0.25">
      <c r="A5549" t="s">
        <v>5741</v>
      </c>
      <c r="B5549" t="s">
        <v>58</v>
      </c>
      <c r="C5549" t="s">
        <v>163</v>
      </c>
      <c r="D5549" t="s">
        <v>26</v>
      </c>
      <c r="E5549" s="1">
        <v>44966</v>
      </c>
      <c r="F5549" s="1" t="str">
        <f>TEXT(shipments9[[#This Row],[Shipdate]],"ddd")</f>
        <v>Thu</v>
      </c>
      <c r="G5549" s="1" t="str">
        <f>IF(OR(shipments9[[#This Row],[Day Name]]="Sat",shipments9[[#This Row],[Day Name]]="Sun"),"Weekend","Weekday")</f>
        <v>Weekday</v>
      </c>
      <c r="H5549">
        <v>5793.75</v>
      </c>
      <c r="I5549">
        <v>527</v>
      </c>
      <c r="J5549" t="s">
        <v>172</v>
      </c>
      <c r="K5549" t="s">
        <v>8151</v>
      </c>
      <c r="L5549" t="s">
        <v>8156</v>
      </c>
      <c r="M5549">
        <v>2</v>
      </c>
      <c r="N5549" t="s">
        <v>8157</v>
      </c>
      <c r="O5549" s="4">
        <f>INDEX(products[Cost_per_box], MATCH(shipments9[[#This Row],[PID]], products[PID], 0))</f>
        <v>3.32</v>
      </c>
      <c r="P5549" s="4">
        <f>shipments9[[#This Row],[Boxes]]*shipments9[[#This Row],[Cost Per Box]]</f>
        <v>1749.6399999999999</v>
      </c>
      <c r="Q5549" s="4">
        <f>shipments9[[#This Row],[Amount]] -shipments9[[#This Row],[total cost]]</f>
        <v>4044.11</v>
      </c>
      <c r="R5549" s="4" t="str">
        <f>IF(shipments9[[#This Row],[Gross Profit]]&lt;0,"Loss","Profit")</f>
        <v>Profit</v>
      </c>
      <c r="S5549" s="9">
        <f>shipments9[[#This Row],[Gross Profit]]/shipments9[[#This Row],[Amount]]</f>
        <v>0.69801251348435822</v>
      </c>
      <c r="T5549" s="11">
        <f>shipments9[[#This Row],[Amount]]/shipments9[[#This Row],[Boxes]]</f>
        <v>10.993833017077799</v>
      </c>
    </row>
    <row r="5550" spans="1:20" hidden="1" x14ac:dyDescent="0.25">
      <c r="A5550" t="s">
        <v>5742</v>
      </c>
      <c r="B5550" t="s">
        <v>58</v>
      </c>
      <c r="C5550" t="s">
        <v>135</v>
      </c>
      <c r="D5550" t="s">
        <v>26</v>
      </c>
      <c r="E5550" s="1">
        <v>45376</v>
      </c>
      <c r="F5550" s="1" t="str">
        <f>TEXT(shipments9[[#This Row],[Shipdate]],"ddd")</f>
        <v>Mon</v>
      </c>
      <c r="G5550" s="1" t="str">
        <f>IF(OR(shipments9[[#This Row],[Day Name]]="Sat",shipments9[[#This Row],[Day Name]]="Sun"),"Weekend","Weekday")</f>
        <v>Weekday</v>
      </c>
      <c r="H5550">
        <v>7065</v>
      </c>
      <c r="I5550">
        <v>283</v>
      </c>
      <c r="J5550" t="s">
        <v>172</v>
      </c>
      <c r="K5550" t="s">
        <v>8155</v>
      </c>
      <c r="L5550" t="s">
        <v>8156</v>
      </c>
      <c r="M5550">
        <v>3</v>
      </c>
      <c r="N5550" t="s">
        <v>8164</v>
      </c>
      <c r="O5550" s="4">
        <f>INDEX(products[Cost_per_box], MATCH(shipments9[[#This Row],[PID]], products[PID], 0))</f>
        <v>9.94</v>
      </c>
      <c r="P5550" s="4">
        <f>shipments9[[#This Row],[Boxes]]*shipments9[[#This Row],[Cost Per Box]]</f>
        <v>2813.02</v>
      </c>
      <c r="Q5550" s="4">
        <f>shipments9[[#This Row],[Amount]] -shipments9[[#This Row],[total cost]]</f>
        <v>4251.9799999999996</v>
      </c>
      <c r="R5550" s="4" t="str">
        <f>IF(shipments9[[#This Row],[Gross Profit]]&lt;0,"Loss","Profit")</f>
        <v>Profit</v>
      </c>
      <c r="S5550" s="9">
        <f>shipments9[[#This Row],[Gross Profit]]/shipments9[[#This Row],[Amount]]</f>
        <v>0.60183722576079257</v>
      </c>
      <c r="T5550" s="11">
        <f>shipments9[[#This Row],[Amount]]/shipments9[[#This Row],[Boxes]]</f>
        <v>24.964664310954063</v>
      </c>
    </row>
    <row r="5551" spans="1:20" hidden="1" x14ac:dyDescent="0.25">
      <c r="A5551" t="s">
        <v>5743</v>
      </c>
      <c r="B5551" t="s">
        <v>58</v>
      </c>
      <c r="C5551" t="s">
        <v>143</v>
      </c>
      <c r="D5551" t="s">
        <v>26</v>
      </c>
      <c r="E5551" s="1">
        <v>44974</v>
      </c>
      <c r="F5551" s="1" t="str">
        <f>TEXT(shipments9[[#This Row],[Shipdate]],"ddd")</f>
        <v>Fri</v>
      </c>
      <c r="G5551" s="1" t="str">
        <f>IF(OR(shipments9[[#This Row],[Day Name]]="Sat",shipments9[[#This Row],[Day Name]]="Sun"),"Weekend","Weekday")</f>
        <v>Weekday</v>
      </c>
      <c r="H5551">
        <v>7348.5</v>
      </c>
      <c r="I5551">
        <v>368</v>
      </c>
      <c r="J5551" t="s">
        <v>172</v>
      </c>
      <c r="K5551" t="s">
        <v>8151</v>
      </c>
      <c r="L5551" t="s">
        <v>8156</v>
      </c>
      <c r="M5551">
        <v>2</v>
      </c>
      <c r="N5551" t="s">
        <v>8157</v>
      </c>
      <c r="O5551" s="4">
        <f>INDEX(products[Cost_per_box], MATCH(shipments9[[#This Row],[PID]], products[PID], 0))</f>
        <v>10.23</v>
      </c>
      <c r="P5551" s="4">
        <f>shipments9[[#This Row],[Boxes]]*shipments9[[#This Row],[Cost Per Box]]</f>
        <v>3764.6400000000003</v>
      </c>
      <c r="Q5551" s="4">
        <f>shipments9[[#This Row],[Amount]] -shipments9[[#This Row],[total cost]]</f>
        <v>3583.8599999999997</v>
      </c>
      <c r="R5551" s="4" t="str">
        <f>IF(shipments9[[#This Row],[Gross Profit]]&lt;0,"Loss","Profit")</f>
        <v>Profit</v>
      </c>
      <c r="S5551" s="9">
        <f>shipments9[[#This Row],[Gross Profit]]/shipments9[[#This Row],[Amount]]</f>
        <v>0.48769953051643189</v>
      </c>
      <c r="T5551" s="11">
        <f>shipments9[[#This Row],[Amount]]/shipments9[[#This Row],[Boxes]]</f>
        <v>19.96875</v>
      </c>
    </row>
    <row r="5552" spans="1:20" x14ac:dyDescent="0.25">
      <c r="A5552" t="s">
        <v>5744</v>
      </c>
      <c r="B5552" t="s">
        <v>58</v>
      </c>
      <c r="C5552" t="s">
        <v>147</v>
      </c>
      <c r="D5552" t="s">
        <v>26</v>
      </c>
      <c r="E5552" s="1">
        <v>45320</v>
      </c>
      <c r="F5552" s="1" t="str">
        <f>TEXT(shipments9[[#This Row],[Shipdate]],"ddd")</f>
        <v>Mon</v>
      </c>
      <c r="G5552" s="1" t="str">
        <f>IF(OR(shipments9[[#This Row],[Day Name]]="Sat",shipments9[[#This Row],[Day Name]]="Sun"),"Weekend","Weekday")</f>
        <v>Weekday</v>
      </c>
      <c r="H5552">
        <v>137.25</v>
      </c>
      <c r="I5552">
        <v>16</v>
      </c>
      <c r="J5552" t="s">
        <v>172</v>
      </c>
      <c r="K5552" t="s">
        <v>8155</v>
      </c>
      <c r="L5552" t="s">
        <v>8156</v>
      </c>
      <c r="M5552">
        <v>1</v>
      </c>
      <c r="N5552" t="s">
        <v>8163</v>
      </c>
      <c r="O5552" s="4">
        <f>INDEX(products[Cost_per_box], MATCH(shipments9[[#This Row],[PID]], products[PID], 0))</f>
        <v>10.51</v>
      </c>
      <c r="P5552" s="4">
        <f>shipments9[[#This Row],[Boxes]]*shipments9[[#This Row],[Cost Per Box]]</f>
        <v>168.16</v>
      </c>
      <c r="Q5552" s="4">
        <f>shipments9[[#This Row],[Amount]] -shipments9[[#This Row],[total cost]]</f>
        <v>-30.909999999999997</v>
      </c>
      <c r="R5552" s="4" t="str">
        <f>IF(shipments9[[#This Row],[Gross Profit]]&lt;0,"Loss","Profit")</f>
        <v>Loss</v>
      </c>
      <c r="S5552" s="9">
        <f>shipments9[[#This Row],[Gross Profit]]/shipments9[[#This Row],[Amount]]</f>
        <v>-0.2252094717668488</v>
      </c>
      <c r="T5552" s="11">
        <f>shipments9[[#This Row],[Amount]]/shipments9[[#This Row],[Boxes]]</f>
        <v>8.578125</v>
      </c>
    </row>
    <row r="5553" spans="1:20" x14ac:dyDescent="0.25">
      <c r="A5553" t="s">
        <v>5745</v>
      </c>
      <c r="B5553" t="s">
        <v>58</v>
      </c>
      <c r="C5553" t="s">
        <v>147</v>
      </c>
      <c r="D5553" t="s">
        <v>26</v>
      </c>
      <c r="E5553" s="1">
        <v>45020</v>
      </c>
      <c r="F5553" s="1" t="str">
        <f>TEXT(shipments9[[#This Row],[Shipdate]],"ddd")</f>
        <v>Tue</v>
      </c>
      <c r="G5553" s="1" t="str">
        <f>IF(OR(shipments9[[#This Row],[Day Name]]="Sat",shipments9[[#This Row],[Day Name]]="Sun"),"Weekend","Weekday")</f>
        <v>Weekday</v>
      </c>
      <c r="H5553">
        <v>6448.5</v>
      </c>
      <c r="I5553">
        <v>717</v>
      </c>
      <c r="J5553" t="s">
        <v>172</v>
      </c>
      <c r="K5553" t="s">
        <v>8151</v>
      </c>
      <c r="L5553" t="s">
        <v>8154</v>
      </c>
      <c r="M5553">
        <v>4</v>
      </c>
      <c r="N5553" t="s">
        <v>8158</v>
      </c>
      <c r="O5553" s="4">
        <f>INDEX(products[Cost_per_box], MATCH(shipments9[[#This Row],[PID]], products[PID], 0))</f>
        <v>10.51</v>
      </c>
      <c r="P5553" s="4">
        <f>shipments9[[#This Row],[Boxes]]*shipments9[[#This Row],[Cost Per Box]]</f>
        <v>7535.67</v>
      </c>
      <c r="Q5553" s="4">
        <f>shipments9[[#This Row],[Amount]] -shipments9[[#This Row],[total cost]]</f>
        <v>-1087.17</v>
      </c>
      <c r="R5553" s="4" t="str">
        <f>IF(shipments9[[#This Row],[Gross Profit]]&lt;0,"Loss","Profit")</f>
        <v>Loss</v>
      </c>
      <c r="S5553" s="9">
        <f>shipments9[[#This Row],[Gross Profit]]/shipments9[[#This Row],[Amount]]</f>
        <v>-0.16859269597580834</v>
      </c>
      <c r="T5553" s="11">
        <f>shipments9[[#This Row],[Amount]]/shipments9[[#This Row],[Boxes]]</f>
        <v>8.993723849372385</v>
      </c>
    </row>
    <row r="5554" spans="1:20" hidden="1" x14ac:dyDescent="0.25">
      <c r="A5554" t="s">
        <v>5746</v>
      </c>
      <c r="B5554" t="s">
        <v>58</v>
      </c>
      <c r="C5554" t="s">
        <v>153</v>
      </c>
      <c r="D5554" t="s">
        <v>26</v>
      </c>
      <c r="E5554" s="1">
        <v>45400</v>
      </c>
      <c r="F5554" s="1" t="str">
        <f>TEXT(shipments9[[#This Row],[Shipdate]],"ddd")</f>
        <v>Thu</v>
      </c>
      <c r="G5554" s="1" t="str">
        <f>IF(OR(shipments9[[#This Row],[Day Name]]="Sat",shipments9[[#This Row],[Day Name]]="Sun"),"Weekend","Weekday")</f>
        <v>Weekday</v>
      </c>
      <c r="H5554">
        <v>1532.25</v>
      </c>
      <c r="I5554">
        <v>91</v>
      </c>
      <c r="J5554" t="s">
        <v>172</v>
      </c>
      <c r="K5554" t="s">
        <v>8155</v>
      </c>
      <c r="L5554" t="s">
        <v>8154</v>
      </c>
      <c r="M5554">
        <v>4</v>
      </c>
      <c r="N5554" t="s">
        <v>8158</v>
      </c>
      <c r="O5554" s="4">
        <f>INDEX(products[Cost_per_box], MATCH(shipments9[[#This Row],[PID]], products[PID], 0))</f>
        <v>9.57</v>
      </c>
      <c r="P5554" s="4">
        <f>shipments9[[#This Row],[Boxes]]*shipments9[[#This Row],[Cost Per Box]]</f>
        <v>870.87</v>
      </c>
      <c r="Q5554" s="4">
        <f>shipments9[[#This Row],[Amount]] -shipments9[[#This Row],[total cost]]</f>
        <v>661.38</v>
      </c>
      <c r="R5554" s="4" t="str">
        <f>IF(shipments9[[#This Row],[Gross Profit]]&lt;0,"Loss","Profit")</f>
        <v>Profit</v>
      </c>
      <c r="S5554" s="9">
        <f>shipments9[[#This Row],[Gross Profit]]/shipments9[[#This Row],[Amount]]</f>
        <v>0.43163974547234457</v>
      </c>
      <c r="T5554" s="11">
        <f>shipments9[[#This Row],[Amount]]/shipments9[[#This Row],[Boxes]]</f>
        <v>16.837912087912088</v>
      </c>
    </row>
    <row r="5555" spans="1:20" hidden="1" x14ac:dyDescent="0.25">
      <c r="A5555" t="s">
        <v>5747</v>
      </c>
      <c r="B5555" t="s">
        <v>58</v>
      </c>
      <c r="C5555" t="s">
        <v>121</v>
      </c>
      <c r="D5555" t="s">
        <v>26</v>
      </c>
      <c r="E5555" s="1">
        <v>45226</v>
      </c>
      <c r="F5555" s="1" t="str">
        <f>TEXT(shipments9[[#This Row],[Shipdate]],"ddd")</f>
        <v>Fri</v>
      </c>
      <c r="G5555" s="1" t="str">
        <f>IF(OR(shipments9[[#This Row],[Day Name]]="Sat",shipments9[[#This Row],[Day Name]]="Sun"),"Weekend","Weekday")</f>
        <v>Weekday</v>
      </c>
      <c r="H5555">
        <v>4963.5</v>
      </c>
      <c r="I5555">
        <v>382</v>
      </c>
      <c r="J5555" t="s">
        <v>172</v>
      </c>
      <c r="K5555" t="s">
        <v>8151</v>
      </c>
      <c r="L5555" t="s">
        <v>8152</v>
      </c>
      <c r="M5555">
        <v>10</v>
      </c>
      <c r="N5555" t="s">
        <v>8153</v>
      </c>
      <c r="O5555" s="4">
        <f>INDEX(products[Cost_per_box], MATCH(shipments9[[#This Row],[PID]], products[PID], 0))</f>
        <v>5.26</v>
      </c>
      <c r="P5555" s="4">
        <f>shipments9[[#This Row],[Boxes]]*shipments9[[#This Row],[Cost Per Box]]</f>
        <v>2009.32</v>
      </c>
      <c r="Q5555" s="4">
        <f>shipments9[[#This Row],[Amount]] -shipments9[[#This Row],[total cost]]</f>
        <v>2954.1800000000003</v>
      </c>
      <c r="R5555" s="4" t="str">
        <f>IF(shipments9[[#This Row],[Gross Profit]]&lt;0,"Loss","Profit")</f>
        <v>Profit</v>
      </c>
      <c r="S5555" s="9">
        <f>shipments9[[#This Row],[Gross Profit]]/shipments9[[#This Row],[Amount]]</f>
        <v>0.59518081998589711</v>
      </c>
      <c r="T5555" s="11">
        <f>shipments9[[#This Row],[Amount]]/shipments9[[#This Row],[Boxes]]</f>
        <v>12.993455497382199</v>
      </c>
    </row>
    <row r="5556" spans="1:20" hidden="1" x14ac:dyDescent="0.25">
      <c r="A5556" t="s">
        <v>5748</v>
      </c>
      <c r="B5556" t="s">
        <v>58</v>
      </c>
      <c r="C5556" t="s">
        <v>141</v>
      </c>
      <c r="D5556" t="s">
        <v>26</v>
      </c>
      <c r="E5556" s="1">
        <v>45035</v>
      </c>
      <c r="F5556" s="1" t="str">
        <f>TEXT(shipments9[[#This Row],[Shipdate]],"ddd")</f>
        <v>Wed</v>
      </c>
      <c r="G5556" s="1" t="str">
        <f>IF(OR(shipments9[[#This Row],[Day Name]]="Sat",shipments9[[#This Row],[Day Name]]="Sun"),"Weekend","Weekday")</f>
        <v>Weekday</v>
      </c>
      <c r="H5556">
        <v>4108.5</v>
      </c>
      <c r="I5556">
        <v>343</v>
      </c>
      <c r="J5556" t="s">
        <v>172</v>
      </c>
      <c r="K5556" t="s">
        <v>8151</v>
      </c>
      <c r="L5556" t="s">
        <v>8154</v>
      </c>
      <c r="M5556">
        <v>4</v>
      </c>
      <c r="N5556" t="s">
        <v>8158</v>
      </c>
      <c r="O5556" s="4">
        <f>INDEX(products[Cost_per_box], MATCH(shipments9[[#This Row],[PID]], products[PID], 0))</f>
        <v>8.2200000000000006</v>
      </c>
      <c r="P5556" s="4">
        <f>shipments9[[#This Row],[Boxes]]*shipments9[[#This Row],[Cost Per Box]]</f>
        <v>2819.46</v>
      </c>
      <c r="Q5556" s="4">
        <f>shipments9[[#This Row],[Amount]] -shipments9[[#This Row],[total cost]]</f>
        <v>1289.04</v>
      </c>
      <c r="R5556" s="4" t="str">
        <f>IF(shipments9[[#This Row],[Gross Profit]]&lt;0,"Loss","Profit")</f>
        <v>Profit</v>
      </c>
      <c r="S5556" s="9">
        <f>shipments9[[#This Row],[Gross Profit]]/shipments9[[#This Row],[Amount]]</f>
        <v>0.31374954362906171</v>
      </c>
      <c r="T5556" s="11">
        <f>shipments9[[#This Row],[Amount]]/shipments9[[#This Row],[Boxes]]</f>
        <v>11.978134110787172</v>
      </c>
    </row>
    <row r="5557" spans="1:20" hidden="1" x14ac:dyDescent="0.25">
      <c r="A5557" t="s">
        <v>5749</v>
      </c>
      <c r="B5557" t="s">
        <v>58</v>
      </c>
      <c r="C5557" t="s">
        <v>141</v>
      </c>
      <c r="D5557" t="s">
        <v>26</v>
      </c>
      <c r="E5557" s="1">
        <v>44965</v>
      </c>
      <c r="F5557" s="1" t="str">
        <f>TEXT(shipments9[[#This Row],[Shipdate]],"ddd")</f>
        <v>Wed</v>
      </c>
      <c r="G5557" s="1" t="str">
        <f>IF(OR(shipments9[[#This Row],[Day Name]]="Sat",shipments9[[#This Row],[Day Name]]="Sun"),"Weekend","Weekday")</f>
        <v>Weekday</v>
      </c>
      <c r="H5557">
        <v>7299</v>
      </c>
      <c r="I5557">
        <v>487</v>
      </c>
      <c r="J5557" t="s">
        <v>172</v>
      </c>
      <c r="K5557" t="s">
        <v>8151</v>
      </c>
      <c r="L5557" t="s">
        <v>8156</v>
      </c>
      <c r="M5557">
        <v>2</v>
      </c>
      <c r="N5557" t="s">
        <v>8157</v>
      </c>
      <c r="O5557" s="4">
        <f>INDEX(products[Cost_per_box], MATCH(shipments9[[#This Row],[PID]], products[PID], 0))</f>
        <v>8.2200000000000006</v>
      </c>
      <c r="P5557" s="4">
        <f>shipments9[[#This Row],[Boxes]]*shipments9[[#This Row],[Cost Per Box]]</f>
        <v>4003.1400000000003</v>
      </c>
      <c r="Q5557" s="4">
        <f>shipments9[[#This Row],[Amount]] -shipments9[[#This Row],[total cost]]</f>
        <v>3295.8599999999997</v>
      </c>
      <c r="R5557" s="4" t="str">
        <f>IF(shipments9[[#This Row],[Gross Profit]]&lt;0,"Loss","Profit")</f>
        <v>Profit</v>
      </c>
      <c r="S5557" s="9">
        <f>shipments9[[#This Row],[Gross Profit]]/shipments9[[#This Row],[Amount]]</f>
        <v>0.45154952733251125</v>
      </c>
      <c r="T5557" s="11">
        <f>shipments9[[#This Row],[Amount]]/shipments9[[#This Row],[Boxes]]</f>
        <v>14.987679671457906</v>
      </c>
    </row>
    <row r="5558" spans="1:20" x14ac:dyDescent="0.25">
      <c r="A5558" t="s">
        <v>5750</v>
      </c>
      <c r="B5558" t="s">
        <v>58</v>
      </c>
      <c r="C5558" t="s">
        <v>147</v>
      </c>
      <c r="D5558" t="s">
        <v>26</v>
      </c>
      <c r="E5558" s="1">
        <v>45002</v>
      </c>
      <c r="F5558" s="1" t="str">
        <f>TEXT(shipments9[[#This Row],[Shipdate]],"ddd")</f>
        <v>Fri</v>
      </c>
      <c r="G5558" s="1" t="str">
        <f>IF(OR(shipments9[[#This Row],[Day Name]]="Sat",shipments9[[#This Row],[Day Name]]="Sun"),"Weekend","Weekday")</f>
        <v>Weekday</v>
      </c>
      <c r="H5558">
        <v>8122.5</v>
      </c>
      <c r="I5558">
        <v>1354</v>
      </c>
      <c r="J5558" t="s">
        <v>172</v>
      </c>
      <c r="K5558" t="s">
        <v>8151</v>
      </c>
      <c r="L5558" t="s">
        <v>8156</v>
      </c>
      <c r="M5558">
        <v>3</v>
      </c>
      <c r="N5558" t="s">
        <v>8164</v>
      </c>
      <c r="O5558" s="4">
        <f>INDEX(products[Cost_per_box], MATCH(shipments9[[#This Row],[PID]], products[PID], 0))</f>
        <v>10.51</v>
      </c>
      <c r="P5558" s="4">
        <f>shipments9[[#This Row],[Boxes]]*shipments9[[#This Row],[Cost Per Box]]</f>
        <v>14230.539999999999</v>
      </c>
      <c r="Q5558" s="4">
        <f>shipments9[[#This Row],[Amount]] -shipments9[[#This Row],[total cost]]</f>
        <v>-6108.0399999999991</v>
      </c>
      <c r="R5558" s="4" t="str">
        <f>IF(shipments9[[#This Row],[Gross Profit]]&lt;0,"Loss","Profit")</f>
        <v>Loss</v>
      </c>
      <c r="S5558" s="9">
        <f>shipments9[[#This Row],[Gross Profit]]/shipments9[[#This Row],[Amount]]</f>
        <v>-0.75199015081563547</v>
      </c>
      <c r="T5558" s="11">
        <f>shipments9[[#This Row],[Amount]]/shipments9[[#This Row],[Boxes]]</f>
        <v>5.9988921713441652</v>
      </c>
    </row>
    <row r="5559" spans="1:20" hidden="1" x14ac:dyDescent="0.25">
      <c r="A5559" t="s">
        <v>5751</v>
      </c>
      <c r="B5559" t="s">
        <v>58</v>
      </c>
      <c r="C5559" t="s">
        <v>149</v>
      </c>
      <c r="D5559" t="s">
        <v>26</v>
      </c>
      <c r="E5559" s="1">
        <v>45238</v>
      </c>
      <c r="F5559" s="1" t="str">
        <f>TEXT(shipments9[[#This Row],[Shipdate]],"ddd")</f>
        <v>Wed</v>
      </c>
      <c r="G5559" s="1" t="str">
        <f>IF(OR(shipments9[[#This Row],[Day Name]]="Sat",shipments9[[#This Row],[Day Name]]="Sun"),"Weekend","Weekday")</f>
        <v>Weekday</v>
      </c>
      <c r="H5559">
        <v>3447</v>
      </c>
      <c r="I5559">
        <v>203</v>
      </c>
      <c r="J5559" t="s">
        <v>172</v>
      </c>
      <c r="K5559" t="s">
        <v>8151</v>
      </c>
      <c r="L5559" t="s">
        <v>8152</v>
      </c>
      <c r="M5559">
        <v>11</v>
      </c>
      <c r="N5559" t="s">
        <v>8165</v>
      </c>
      <c r="O5559" s="4">
        <f>INDEX(products[Cost_per_box], MATCH(shipments9[[#This Row],[PID]], products[PID], 0))</f>
        <v>6.43</v>
      </c>
      <c r="P5559" s="4">
        <f>shipments9[[#This Row],[Boxes]]*shipments9[[#This Row],[Cost Per Box]]</f>
        <v>1305.29</v>
      </c>
      <c r="Q5559" s="4">
        <f>shipments9[[#This Row],[Amount]] -shipments9[[#This Row],[total cost]]</f>
        <v>2141.71</v>
      </c>
      <c r="R5559" s="4" t="str">
        <f>IF(shipments9[[#This Row],[Gross Profit]]&lt;0,"Loss","Profit")</f>
        <v>Profit</v>
      </c>
      <c r="S5559" s="9">
        <f>shipments9[[#This Row],[Gross Profit]]/shipments9[[#This Row],[Amount]]</f>
        <v>0.6213257905425007</v>
      </c>
      <c r="T5559" s="11">
        <f>shipments9[[#This Row],[Amount]]/shipments9[[#This Row],[Boxes]]</f>
        <v>16.980295566502463</v>
      </c>
    </row>
    <row r="5560" spans="1:20" hidden="1" x14ac:dyDescent="0.25">
      <c r="A5560" t="s">
        <v>5752</v>
      </c>
      <c r="B5560" t="s">
        <v>58</v>
      </c>
      <c r="C5560" t="s">
        <v>149</v>
      </c>
      <c r="D5560" t="s">
        <v>26</v>
      </c>
      <c r="E5560" s="1">
        <v>44937</v>
      </c>
      <c r="F5560" s="1" t="str">
        <f>TEXT(shipments9[[#This Row],[Shipdate]],"ddd")</f>
        <v>Wed</v>
      </c>
      <c r="G5560" s="1" t="str">
        <f>IF(OR(shipments9[[#This Row],[Day Name]]="Sat",shipments9[[#This Row],[Day Name]]="Sun"),"Weekend","Weekday")</f>
        <v>Weekday</v>
      </c>
      <c r="H5560">
        <v>6162.75</v>
      </c>
      <c r="I5560">
        <v>363</v>
      </c>
      <c r="J5560" t="s">
        <v>172</v>
      </c>
      <c r="K5560" t="s">
        <v>8151</v>
      </c>
      <c r="L5560" t="s">
        <v>8156</v>
      </c>
      <c r="M5560">
        <v>1</v>
      </c>
      <c r="N5560" t="s">
        <v>8163</v>
      </c>
      <c r="O5560" s="4">
        <f>INDEX(products[Cost_per_box], MATCH(shipments9[[#This Row],[PID]], products[PID], 0))</f>
        <v>6.43</v>
      </c>
      <c r="P5560" s="4">
        <f>shipments9[[#This Row],[Boxes]]*shipments9[[#This Row],[Cost Per Box]]</f>
        <v>2334.0899999999997</v>
      </c>
      <c r="Q5560" s="4">
        <f>shipments9[[#This Row],[Amount]] -shipments9[[#This Row],[total cost]]</f>
        <v>3828.6600000000003</v>
      </c>
      <c r="R5560" s="4" t="str">
        <f>IF(shipments9[[#This Row],[Gross Profit]]&lt;0,"Loss","Profit")</f>
        <v>Profit</v>
      </c>
      <c r="S5560" s="9">
        <f>shipments9[[#This Row],[Gross Profit]]/shipments9[[#This Row],[Amount]]</f>
        <v>0.62125836680053548</v>
      </c>
      <c r="T5560" s="11">
        <f>shipments9[[#This Row],[Amount]]/shipments9[[#This Row],[Boxes]]</f>
        <v>16.977272727272727</v>
      </c>
    </row>
    <row r="5561" spans="1:20" hidden="1" x14ac:dyDescent="0.25">
      <c r="A5561" t="s">
        <v>5753</v>
      </c>
      <c r="B5561" t="s">
        <v>58</v>
      </c>
      <c r="C5561" t="s">
        <v>153</v>
      </c>
      <c r="D5561" t="s">
        <v>26</v>
      </c>
      <c r="E5561" s="1">
        <v>44971</v>
      </c>
      <c r="F5561" s="1" t="str">
        <f>TEXT(shipments9[[#This Row],[Shipdate]],"ddd")</f>
        <v>Tue</v>
      </c>
      <c r="G5561" s="1" t="str">
        <f>IF(OR(shipments9[[#This Row],[Day Name]]="Sat",shipments9[[#This Row],[Day Name]]="Sun"),"Weekend","Weekday")</f>
        <v>Weekday</v>
      </c>
      <c r="H5561">
        <v>1233</v>
      </c>
      <c r="I5561">
        <v>78</v>
      </c>
      <c r="J5561" t="s">
        <v>172</v>
      </c>
      <c r="K5561" t="s">
        <v>8151</v>
      </c>
      <c r="L5561" t="s">
        <v>8156</v>
      </c>
      <c r="M5561">
        <v>2</v>
      </c>
      <c r="N5561" t="s">
        <v>8157</v>
      </c>
      <c r="O5561" s="4">
        <f>INDEX(products[Cost_per_box], MATCH(shipments9[[#This Row],[PID]], products[PID], 0))</f>
        <v>9.57</v>
      </c>
      <c r="P5561" s="4">
        <f>shipments9[[#This Row],[Boxes]]*shipments9[[#This Row],[Cost Per Box]]</f>
        <v>746.46</v>
      </c>
      <c r="Q5561" s="4">
        <f>shipments9[[#This Row],[Amount]] -shipments9[[#This Row],[total cost]]</f>
        <v>486.53999999999996</v>
      </c>
      <c r="R5561" s="4" t="str">
        <f>IF(shipments9[[#This Row],[Gross Profit]]&lt;0,"Loss","Profit")</f>
        <v>Profit</v>
      </c>
      <c r="S5561" s="9">
        <f>shipments9[[#This Row],[Gross Profit]]/shipments9[[#This Row],[Amount]]</f>
        <v>0.39459854014598539</v>
      </c>
      <c r="T5561" s="11">
        <f>shipments9[[#This Row],[Amount]]/shipments9[[#This Row],[Boxes]]</f>
        <v>15.807692307692308</v>
      </c>
    </row>
    <row r="5562" spans="1:20" hidden="1" x14ac:dyDescent="0.25">
      <c r="A5562" t="s">
        <v>5754</v>
      </c>
      <c r="B5562" t="s">
        <v>58</v>
      </c>
      <c r="C5562" t="s">
        <v>157</v>
      </c>
      <c r="D5562" t="s">
        <v>26</v>
      </c>
      <c r="E5562" s="1">
        <v>45337</v>
      </c>
      <c r="F5562" s="1" t="str">
        <f>TEXT(shipments9[[#This Row],[Shipdate]],"ddd")</f>
        <v>Thu</v>
      </c>
      <c r="G5562" s="1" t="str">
        <f>IF(OR(shipments9[[#This Row],[Day Name]]="Sat",shipments9[[#This Row],[Day Name]]="Sun"),"Weekend","Weekday")</f>
        <v>Weekday</v>
      </c>
      <c r="H5562">
        <v>11589.75</v>
      </c>
      <c r="I5562">
        <v>1656</v>
      </c>
      <c r="J5562" t="s">
        <v>172</v>
      </c>
      <c r="K5562" t="s">
        <v>8155</v>
      </c>
      <c r="L5562" t="s">
        <v>8156</v>
      </c>
      <c r="M5562">
        <v>2</v>
      </c>
      <c r="N5562" t="s">
        <v>8157</v>
      </c>
      <c r="O5562" s="4">
        <f>INDEX(products[Cost_per_box], MATCH(shipments9[[#This Row],[PID]], products[PID], 0))</f>
        <v>6.8</v>
      </c>
      <c r="P5562" s="4">
        <f>shipments9[[#This Row],[Boxes]]*shipments9[[#This Row],[Cost Per Box]]</f>
        <v>11260.8</v>
      </c>
      <c r="Q5562" s="4">
        <f>shipments9[[#This Row],[Amount]] -shipments9[[#This Row],[total cost]]</f>
        <v>328.95000000000073</v>
      </c>
      <c r="R5562" s="4" t="str">
        <f>IF(shipments9[[#This Row],[Gross Profit]]&lt;0,"Loss","Profit")</f>
        <v>Profit</v>
      </c>
      <c r="S5562" s="9">
        <f>shipments9[[#This Row],[Gross Profit]]/shipments9[[#This Row],[Amount]]</f>
        <v>2.8382838283828444E-2</v>
      </c>
      <c r="T5562" s="11">
        <f>shipments9[[#This Row],[Amount]]/shipments9[[#This Row],[Boxes]]</f>
        <v>6.9986413043478262</v>
      </c>
    </row>
    <row r="5563" spans="1:20" hidden="1" x14ac:dyDescent="0.25">
      <c r="A5563" t="s">
        <v>5755</v>
      </c>
      <c r="B5563" t="s">
        <v>58</v>
      </c>
      <c r="C5563" t="s">
        <v>141</v>
      </c>
      <c r="D5563" t="s">
        <v>26</v>
      </c>
      <c r="E5563" s="1">
        <v>44991</v>
      </c>
      <c r="F5563" s="1" t="str">
        <f>TEXT(shipments9[[#This Row],[Shipdate]],"ddd")</f>
        <v>Mon</v>
      </c>
      <c r="G5563" s="1" t="str">
        <f>IF(OR(shipments9[[#This Row],[Day Name]]="Sat",shipments9[[#This Row],[Day Name]]="Sun"),"Weekend","Weekday")</f>
        <v>Weekday</v>
      </c>
      <c r="H5563">
        <v>4155.75</v>
      </c>
      <c r="I5563">
        <v>260</v>
      </c>
      <c r="J5563" t="s">
        <v>172</v>
      </c>
      <c r="K5563" t="s">
        <v>8151</v>
      </c>
      <c r="L5563" t="s">
        <v>8156</v>
      </c>
      <c r="M5563">
        <v>3</v>
      </c>
      <c r="N5563" t="s">
        <v>8164</v>
      </c>
      <c r="O5563" s="4">
        <f>INDEX(products[Cost_per_box], MATCH(shipments9[[#This Row],[PID]], products[PID], 0))</f>
        <v>8.2200000000000006</v>
      </c>
      <c r="P5563" s="4">
        <f>shipments9[[#This Row],[Boxes]]*shipments9[[#This Row],[Cost Per Box]]</f>
        <v>2137.2000000000003</v>
      </c>
      <c r="Q5563" s="4">
        <f>shipments9[[#This Row],[Amount]] -shipments9[[#This Row],[total cost]]</f>
        <v>2018.5499999999997</v>
      </c>
      <c r="R5563" s="4" t="str">
        <f>IF(shipments9[[#This Row],[Gross Profit]]&lt;0,"Loss","Profit")</f>
        <v>Profit</v>
      </c>
      <c r="S5563" s="9">
        <f>shipments9[[#This Row],[Gross Profit]]/shipments9[[#This Row],[Amount]]</f>
        <v>0.48572459844793353</v>
      </c>
      <c r="T5563" s="11">
        <f>shipments9[[#This Row],[Amount]]/shipments9[[#This Row],[Boxes]]</f>
        <v>15.983653846153846</v>
      </c>
    </row>
    <row r="5564" spans="1:20" hidden="1" x14ac:dyDescent="0.25">
      <c r="A5564" t="s">
        <v>5756</v>
      </c>
      <c r="B5564" t="s">
        <v>58</v>
      </c>
      <c r="C5564" t="s">
        <v>145</v>
      </c>
      <c r="D5564" t="s">
        <v>26</v>
      </c>
      <c r="E5564" s="1">
        <v>45201</v>
      </c>
      <c r="F5564" s="1" t="str">
        <f>TEXT(shipments9[[#This Row],[Shipdate]],"ddd")</f>
        <v>Mon</v>
      </c>
      <c r="G5564" s="1" t="str">
        <f>IF(OR(shipments9[[#This Row],[Day Name]]="Sat",shipments9[[#This Row],[Day Name]]="Sun"),"Weekend","Weekday")</f>
        <v>Weekday</v>
      </c>
      <c r="H5564">
        <v>5094</v>
      </c>
      <c r="I5564">
        <v>300</v>
      </c>
      <c r="J5564" t="s">
        <v>172</v>
      </c>
      <c r="K5564" t="s">
        <v>8151</v>
      </c>
      <c r="L5564" t="s">
        <v>8152</v>
      </c>
      <c r="M5564">
        <v>10</v>
      </c>
      <c r="N5564" t="s">
        <v>8153</v>
      </c>
      <c r="O5564" s="4">
        <f>INDEX(products[Cost_per_box], MATCH(shipments9[[#This Row],[PID]], products[PID], 0))</f>
        <v>4.74</v>
      </c>
      <c r="P5564" s="4">
        <f>shipments9[[#This Row],[Boxes]]*shipments9[[#This Row],[Cost Per Box]]</f>
        <v>1422</v>
      </c>
      <c r="Q5564" s="4">
        <f>shipments9[[#This Row],[Amount]] -shipments9[[#This Row],[total cost]]</f>
        <v>3672</v>
      </c>
      <c r="R5564" s="4" t="str">
        <f>IF(shipments9[[#This Row],[Gross Profit]]&lt;0,"Loss","Profit")</f>
        <v>Profit</v>
      </c>
      <c r="S5564" s="9">
        <f>shipments9[[#This Row],[Gross Profit]]/shipments9[[#This Row],[Amount]]</f>
        <v>0.72084805653710249</v>
      </c>
      <c r="T5564" s="11">
        <f>shipments9[[#This Row],[Amount]]/shipments9[[#This Row],[Boxes]]</f>
        <v>16.98</v>
      </c>
    </row>
    <row r="5565" spans="1:20" x14ac:dyDescent="0.25">
      <c r="A5565" t="s">
        <v>5757</v>
      </c>
      <c r="B5565" t="s">
        <v>58</v>
      </c>
      <c r="C5565" t="s">
        <v>155</v>
      </c>
      <c r="D5565" t="s">
        <v>26</v>
      </c>
      <c r="E5565" s="1">
        <v>45211</v>
      </c>
      <c r="F5565" s="1" t="str">
        <f>TEXT(shipments9[[#This Row],[Shipdate]],"ddd")</f>
        <v>Thu</v>
      </c>
      <c r="G5565" s="1" t="str">
        <f>IF(OR(shipments9[[#This Row],[Day Name]]="Sat",shipments9[[#This Row],[Day Name]]="Sun"),"Weekend","Weekday")</f>
        <v>Weekday</v>
      </c>
      <c r="H5565">
        <v>1723.5</v>
      </c>
      <c r="I5565">
        <v>216</v>
      </c>
      <c r="J5565" t="s">
        <v>172</v>
      </c>
      <c r="K5565" t="s">
        <v>8151</v>
      </c>
      <c r="L5565" t="s">
        <v>8152</v>
      </c>
      <c r="M5565">
        <v>10</v>
      </c>
      <c r="N5565" t="s">
        <v>8153</v>
      </c>
      <c r="O5565" s="4">
        <f>INDEX(products[Cost_per_box], MATCH(shipments9[[#This Row],[PID]], products[PID], 0))</f>
        <v>8.43</v>
      </c>
      <c r="P5565" s="4">
        <f>shipments9[[#This Row],[Boxes]]*shipments9[[#This Row],[Cost Per Box]]</f>
        <v>1820.8799999999999</v>
      </c>
      <c r="Q5565" s="4">
        <f>shipments9[[#This Row],[Amount]] -shipments9[[#This Row],[total cost]]</f>
        <v>-97.379999999999882</v>
      </c>
      <c r="R5565" s="4" t="str">
        <f>IF(shipments9[[#This Row],[Gross Profit]]&lt;0,"Loss","Profit")</f>
        <v>Loss</v>
      </c>
      <c r="S5565" s="9">
        <f>shipments9[[#This Row],[Gross Profit]]/shipments9[[#This Row],[Amount]]</f>
        <v>-5.6501305483028653E-2</v>
      </c>
      <c r="T5565" s="11">
        <f>shipments9[[#This Row],[Amount]]/shipments9[[#This Row],[Boxes]]</f>
        <v>7.979166666666667</v>
      </c>
    </row>
    <row r="5566" spans="1:20" hidden="1" x14ac:dyDescent="0.25">
      <c r="A5566" t="s">
        <v>5758</v>
      </c>
      <c r="B5566" t="s">
        <v>58</v>
      </c>
      <c r="C5566" t="s">
        <v>163</v>
      </c>
      <c r="D5566" t="s">
        <v>26</v>
      </c>
      <c r="E5566" s="1">
        <v>44978</v>
      </c>
      <c r="F5566" s="1" t="str">
        <f>TEXT(shipments9[[#This Row],[Shipdate]],"ddd")</f>
        <v>Tue</v>
      </c>
      <c r="G5566" s="1" t="str">
        <f>IF(OR(shipments9[[#This Row],[Day Name]]="Sat",shipments9[[#This Row],[Day Name]]="Sun"),"Weekend","Weekday")</f>
        <v>Weekday</v>
      </c>
      <c r="H5566">
        <v>94.5</v>
      </c>
      <c r="I5566">
        <v>9</v>
      </c>
      <c r="J5566" t="s">
        <v>172</v>
      </c>
      <c r="K5566" t="s">
        <v>8151</v>
      </c>
      <c r="L5566" t="s">
        <v>8156</v>
      </c>
      <c r="M5566">
        <v>2</v>
      </c>
      <c r="N5566" t="s">
        <v>8157</v>
      </c>
      <c r="O5566" s="4">
        <f>INDEX(products[Cost_per_box], MATCH(shipments9[[#This Row],[PID]], products[PID], 0))</f>
        <v>3.32</v>
      </c>
      <c r="P5566" s="4">
        <f>shipments9[[#This Row],[Boxes]]*shipments9[[#This Row],[Cost Per Box]]</f>
        <v>29.88</v>
      </c>
      <c r="Q5566" s="4">
        <f>shipments9[[#This Row],[Amount]] -shipments9[[#This Row],[total cost]]</f>
        <v>64.62</v>
      </c>
      <c r="R5566" s="4" t="str">
        <f>IF(shipments9[[#This Row],[Gross Profit]]&lt;0,"Loss","Profit")</f>
        <v>Profit</v>
      </c>
      <c r="S5566" s="9">
        <f>shipments9[[#This Row],[Gross Profit]]/shipments9[[#This Row],[Amount]]</f>
        <v>0.68380952380952387</v>
      </c>
      <c r="T5566" s="11">
        <f>shipments9[[#This Row],[Amount]]/shipments9[[#This Row],[Boxes]]</f>
        <v>10.5</v>
      </c>
    </row>
    <row r="5567" spans="1:20" x14ac:dyDescent="0.25">
      <c r="A5567" t="s">
        <v>5759</v>
      </c>
      <c r="B5567" t="s">
        <v>61</v>
      </c>
      <c r="C5567" t="s">
        <v>147</v>
      </c>
      <c r="D5567" t="s">
        <v>26</v>
      </c>
      <c r="E5567" s="1">
        <v>45261</v>
      </c>
      <c r="F5567" s="1" t="str">
        <f>TEXT(shipments9[[#This Row],[Shipdate]],"ddd")</f>
        <v>Fri</v>
      </c>
      <c r="G5567" s="1" t="str">
        <f>IF(OR(shipments9[[#This Row],[Day Name]]="Sat",shipments9[[#This Row],[Day Name]]="Sun"),"Weekend","Weekday")</f>
        <v>Weekday</v>
      </c>
      <c r="H5567">
        <v>573.75</v>
      </c>
      <c r="I5567">
        <v>64</v>
      </c>
      <c r="J5567" t="s">
        <v>172</v>
      </c>
      <c r="K5567" t="s">
        <v>8151</v>
      </c>
      <c r="L5567" t="s">
        <v>8152</v>
      </c>
      <c r="M5567">
        <v>12</v>
      </c>
      <c r="N5567" t="s">
        <v>8166</v>
      </c>
      <c r="O5567" s="4">
        <f>INDEX(products[Cost_per_box], MATCH(shipments9[[#This Row],[PID]], products[PID], 0))</f>
        <v>10.51</v>
      </c>
      <c r="P5567" s="4">
        <f>shipments9[[#This Row],[Boxes]]*shipments9[[#This Row],[Cost Per Box]]</f>
        <v>672.64</v>
      </c>
      <c r="Q5567" s="4">
        <f>shipments9[[#This Row],[Amount]] -shipments9[[#This Row],[total cost]]</f>
        <v>-98.889999999999986</v>
      </c>
      <c r="R5567" s="4" t="str">
        <f>IF(shipments9[[#This Row],[Gross Profit]]&lt;0,"Loss","Profit")</f>
        <v>Loss</v>
      </c>
      <c r="S5567" s="9">
        <f>shipments9[[#This Row],[Gross Profit]]/shipments9[[#This Row],[Amount]]</f>
        <v>-0.17235729847494552</v>
      </c>
      <c r="T5567" s="11">
        <f>shipments9[[#This Row],[Amount]]/shipments9[[#This Row],[Boxes]]</f>
        <v>8.96484375</v>
      </c>
    </row>
    <row r="5568" spans="1:20" hidden="1" x14ac:dyDescent="0.25">
      <c r="A5568" t="s">
        <v>5760</v>
      </c>
      <c r="B5568" t="s">
        <v>61</v>
      </c>
      <c r="C5568" t="s">
        <v>153</v>
      </c>
      <c r="D5568" t="s">
        <v>26</v>
      </c>
      <c r="E5568" s="1">
        <v>45021</v>
      </c>
      <c r="F5568" s="1" t="str">
        <f>TEXT(shipments9[[#This Row],[Shipdate]],"ddd")</f>
        <v>Wed</v>
      </c>
      <c r="G5568" s="1" t="str">
        <f>IF(OR(shipments9[[#This Row],[Day Name]]="Sat",shipments9[[#This Row],[Day Name]]="Sun"),"Weekend","Weekday")</f>
        <v>Weekday</v>
      </c>
      <c r="H5568">
        <v>1255.5</v>
      </c>
      <c r="I5568">
        <v>79</v>
      </c>
      <c r="J5568" t="s">
        <v>172</v>
      </c>
      <c r="K5568" t="s">
        <v>8151</v>
      </c>
      <c r="L5568" t="s">
        <v>8154</v>
      </c>
      <c r="M5568">
        <v>4</v>
      </c>
      <c r="N5568" t="s">
        <v>8158</v>
      </c>
      <c r="O5568" s="4">
        <f>INDEX(products[Cost_per_box], MATCH(shipments9[[#This Row],[PID]], products[PID], 0))</f>
        <v>9.57</v>
      </c>
      <c r="P5568" s="4">
        <f>shipments9[[#This Row],[Boxes]]*shipments9[[#This Row],[Cost Per Box]]</f>
        <v>756.03</v>
      </c>
      <c r="Q5568" s="4">
        <f>shipments9[[#This Row],[Amount]] -shipments9[[#This Row],[total cost]]</f>
        <v>499.47</v>
      </c>
      <c r="R5568" s="4" t="str">
        <f>IF(shipments9[[#This Row],[Gross Profit]]&lt;0,"Loss","Profit")</f>
        <v>Profit</v>
      </c>
      <c r="S5568" s="9">
        <f>shipments9[[#This Row],[Gross Profit]]/shipments9[[#This Row],[Amount]]</f>
        <v>0.39782556750298687</v>
      </c>
      <c r="T5568" s="11">
        <f>shipments9[[#This Row],[Amount]]/shipments9[[#This Row],[Boxes]]</f>
        <v>15.89240506329114</v>
      </c>
    </row>
    <row r="5569" spans="1:20" x14ac:dyDescent="0.25">
      <c r="A5569" t="s">
        <v>5761</v>
      </c>
      <c r="B5569" t="s">
        <v>61</v>
      </c>
      <c r="C5569" t="s">
        <v>155</v>
      </c>
      <c r="D5569" t="s">
        <v>26</v>
      </c>
      <c r="E5569" s="1">
        <v>45350</v>
      </c>
      <c r="F5569" s="1" t="str">
        <f>TEXT(shipments9[[#This Row],[Shipdate]],"ddd")</f>
        <v>Wed</v>
      </c>
      <c r="G5569" s="1" t="str">
        <f>IF(OR(shipments9[[#This Row],[Day Name]]="Sat",shipments9[[#This Row],[Day Name]]="Sun"),"Weekend","Weekday")</f>
        <v>Weekday</v>
      </c>
      <c r="H5569">
        <v>16744.5</v>
      </c>
      <c r="I5569">
        <v>2393</v>
      </c>
      <c r="J5569" t="s">
        <v>172</v>
      </c>
      <c r="K5569" t="s">
        <v>8155</v>
      </c>
      <c r="L5569" t="s">
        <v>8156</v>
      </c>
      <c r="M5569">
        <v>2</v>
      </c>
      <c r="N5569" t="s">
        <v>8157</v>
      </c>
      <c r="O5569" s="4">
        <f>INDEX(products[Cost_per_box], MATCH(shipments9[[#This Row],[PID]], products[PID], 0))</f>
        <v>8.43</v>
      </c>
      <c r="P5569" s="4">
        <f>shipments9[[#This Row],[Boxes]]*shipments9[[#This Row],[Cost Per Box]]</f>
        <v>20172.989999999998</v>
      </c>
      <c r="Q5569" s="4">
        <f>shipments9[[#This Row],[Amount]] -shipments9[[#This Row],[total cost]]</f>
        <v>-3428.489999999998</v>
      </c>
      <c r="R5569" s="4" t="str">
        <f>IF(shipments9[[#This Row],[Gross Profit]]&lt;0,"Loss","Profit")</f>
        <v>Loss</v>
      </c>
      <c r="S5569" s="9">
        <f>shipments9[[#This Row],[Gross Profit]]/shipments9[[#This Row],[Amount]]</f>
        <v>-0.20475320254411886</v>
      </c>
      <c r="T5569" s="11">
        <f>shipments9[[#This Row],[Amount]]/shipments9[[#This Row],[Boxes]]</f>
        <v>6.9972837442540747</v>
      </c>
    </row>
    <row r="5570" spans="1:20" hidden="1" x14ac:dyDescent="0.25">
      <c r="A5570" t="s">
        <v>5762</v>
      </c>
      <c r="B5570" t="s">
        <v>61</v>
      </c>
      <c r="C5570" t="s">
        <v>159</v>
      </c>
      <c r="D5570" t="s">
        <v>26</v>
      </c>
      <c r="E5570" s="1">
        <v>45467</v>
      </c>
      <c r="F5570" s="1" t="str">
        <f>TEXT(shipments9[[#This Row],[Shipdate]],"ddd")</f>
        <v>Mon</v>
      </c>
      <c r="G5570" s="1" t="str">
        <f>IF(OR(shipments9[[#This Row],[Day Name]]="Sat",shipments9[[#This Row],[Day Name]]="Sun"),"Weekend","Weekday")</f>
        <v>Weekday</v>
      </c>
      <c r="H5570">
        <v>1503</v>
      </c>
      <c r="I5570">
        <v>54</v>
      </c>
      <c r="J5570" t="s">
        <v>172</v>
      </c>
      <c r="K5570" t="s">
        <v>8155</v>
      </c>
      <c r="L5570" t="s">
        <v>8154</v>
      </c>
      <c r="M5570">
        <v>6</v>
      </c>
      <c r="N5570" t="s">
        <v>8159</v>
      </c>
      <c r="O5570" s="4">
        <f>INDEX(products[Cost_per_box], MATCH(shipments9[[#This Row],[PID]], products[PID], 0))</f>
        <v>5.04</v>
      </c>
      <c r="P5570" s="4">
        <f>shipments9[[#This Row],[Boxes]]*shipments9[[#This Row],[Cost Per Box]]</f>
        <v>272.16000000000003</v>
      </c>
      <c r="Q5570" s="4">
        <f>shipments9[[#This Row],[Amount]] -shipments9[[#This Row],[total cost]]</f>
        <v>1230.8399999999999</v>
      </c>
      <c r="R5570" s="4" t="str">
        <f>IF(shipments9[[#This Row],[Gross Profit]]&lt;0,"Loss","Profit")</f>
        <v>Profit</v>
      </c>
      <c r="S5570" s="9">
        <f>shipments9[[#This Row],[Gross Profit]]/shipments9[[#This Row],[Amount]]</f>
        <v>0.8189221556886227</v>
      </c>
      <c r="T5570" s="11">
        <f>shipments9[[#This Row],[Amount]]/shipments9[[#This Row],[Boxes]]</f>
        <v>27.833333333333332</v>
      </c>
    </row>
    <row r="5571" spans="1:20" hidden="1" x14ac:dyDescent="0.25">
      <c r="A5571" t="s">
        <v>5763</v>
      </c>
      <c r="B5571" t="s">
        <v>61</v>
      </c>
      <c r="C5571" t="s">
        <v>165</v>
      </c>
      <c r="D5571" t="s">
        <v>26</v>
      </c>
      <c r="E5571" s="1">
        <v>45243</v>
      </c>
      <c r="F5571" s="1" t="str">
        <f>TEXT(shipments9[[#This Row],[Shipdate]],"ddd")</f>
        <v>Mon</v>
      </c>
      <c r="G5571" s="1" t="str">
        <f>IF(OR(shipments9[[#This Row],[Day Name]]="Sat",shipments9[[#This Row],[Day Name]]="Sun"),"Weekend","Weekday")</f>
        <v>Weekday</v>
      </c>
      <c r="H5571">
        <v>8714.25</v>
      </c>
      <c r="I5571">
        <v>459</v>
      </c>
      <c r="J5571" t="s">
        <v>172</v>
      </c>
      <c r="K5571" t="s">
        <v>8151</v>
      </c>
      <c r="L5571" t="s">
        <v>8152</v>
      </c>
      <c r="M5571">
        <v>11</v>
      </c>
      <c r="N5571" t="s">
        <v>8165</v>
      </c>
      <c r="O5571" s="4">
        <f>INDEX(products[Cost_per_box], MATCH(shipments9[[#This Row],[PID]], products[PID], 0))</f>
        <v>2.65</v>
      </c>
      <c r="P5571" s="4">
        <f>shipments9[[#This Row],[Boxes]]*shipments9[[#This Row],[Cost Per Box]]</f>
        <v>1216.3499999999999</v>
      </c>
      <c r="Q5571" s="4">
        <f>shipments9[[#This Row],[Amount]] -shipments9[[#This Row],[total cost]]</f>
        <v>7497.9</v>
      </c>
      <c r="R5571" s="4" t="str">
        <f>IF(shipments9[[#This Row],[Gross Profit]]&lt;0,"Loss","Profit")</f>
        <v>Profit</v>
      </c>
      <c r="S5571" s="9">
        <f>shipments9[[#This Row],[Gross Profit]]/shipments9[[#This Row],[Amount]]</f>
        <v>0.86041828040278845</v>
      </c>
      <c r="T5571" s="11">
        <f>shipments9[[#This Row],[Amount]]/shipments9[[#This Row],[Boxes]]</f>
        <v>18.985294117647058</v>
      </c>
    </row>
    <row r="5572" spans="1:20" hidden="1" x14ac:dyDescent="0.25">
      <c r="A5572" t="s">
        <v>5764</v>
      </c>
      <c r="B5572" t="s">
        <v>61</v>
      </c>
      <c r="C5572" t="s">
        <v>135</v>
      </c>
      <c r="D5572" t="s">
        <v>26</v>
      </c>
      <c r="E5572" s="1">
        <v>45152</v>
      </c>
      <c r="F5572" s="1" t="str">
        <f>TEXT(shipments9[[#This Row],[Shipdate]],"ddd")</f>
        <v>Mon</v>
      </c>
      <c r="G5572" s="1" t="str">
        <f>IF(OR(shipments9[[#This Row],[Day Name]]="Sat",shipments9[[#This Row],[Day Name]]="Sun"),"Weekend","Weekday")</f>
        <v>Weekday</v>
      </c>
      <c r="H5572">
        <v>4500</v>
      </c>
      <c r="I5572">
        <v>174</v>
      </c>
      <c r="J5572" t="s">
        <v>172</v>
      </c>
      <c r="K5572" t="s">
        <v>8151</v>
      </c>
      <c r="L5572" t="s">
        <v>8160</v>
      </c>
      <c r="M5572">
        <v>8</v>
      </c>
      <c r="N5572" t="s">
        <v>8162</v>
      </c>
      <c r="O5572" s="4">
        <f>INDEX(products[Cost_per_box], MATCH(shipments9[[#This Row],[PID]], products[PID], 0))</f>
        <v>9.94</v>
      </c>
      <c r="P5572" s="4">
        <f>shipments9[[#This Row],[Boxes]]*shipments9[[#This Row],[Cost Per Box]]</f>
        <v>1729.56</v>
      </c>
      <c r="Q5572" s="4">
        <f>shipments9[[#This Row],[Amount]] -shipments9[[#This Row],[total cost]]</f>
        <v>2770.44</v>
      </c>
      <c r="R5572" s="4" t="str">
        <f>IF(shipments9[[#This Row],[Gross Profit]]&lt;0,"Loss","Profit")</f>
        <v>Profit</v>
      </c>
      <c r="S5572" s="9">
        <f>shipments9[[#This Row],[Gross Profit]]/shipments9[[#This Row],[Amount]]</f>
        <v>0.61565333333333339</v>
      </c>
      <c r="T5572" s="11">
        <f>shipments9[[#This Row],[Amount]]/shipments9[[#This Row],[Boxes]]</f>
        <v>25.862068965517242</v>
      </c>
    </row>
    <row r="5573" spans="1:20" hidden="1" x14ac:dyDescent="0.25">
      <c r="A5573" t="s">
        <v>5765</v>
      </c>
      <c r="B5573" t="s">
        <v>61</v>
      </c>
      <c r="C5573" t="s">
        <v>141</v>
      </c>
      <c r="D5573" t="s">
        <v>26</v>
      </c>
      <c r="E5573" s="1">
        <v>45295</v>
      </c>
      <c r="F5573" s="1" t="str">
        <f>TEXT(shipments9[[#This Row],[Shipdate]],"ddd")</f>
        <v>Thu</v>
      </c>
      <c r="G5573" s="1" t="str">
        <f>IF(OR(shipments9[[#This Row],[Day Name]]="Sat",shipments9[[#This Row],[Day Name]]="Sun"),"Weekend","Weekday")</f>
        <v>Weekday</v>
      </c>
      <c r="H5573">
        <v>7272</v>
      </c>
      <c r="I5573">
        <v>455</v>
      </c>
      <c r="J5573" t="s">
        <v>172</v>
      </c>
      <c r="K5573" t="s">
        <v>8155</v>
      </c>
      <c r="L5573" t="s">
        <v>8156</v>
      </c>
      <c r="M5573">
        <v>1</v>
      </c>
      <c r="N5573" t="s">
        <v>8163</v>
      </c>
      <c r="O5573" s="4">
        <f>INDEX(products[Cost_per_box], MATCH(shipments9[[#This Row],[PID]], products[PID], 0))</f>
        <v>8.2200000000000006</v>
      </c>
      <c r="P5573" s="4">
        <f>shipments9[[#This Row],[Boxes]]*shipments9[[#This Row],[Cost Per Box]]</f>
        <v>3740.1000000000004</v>
      </c>
      <c r="Q5573" s="4">
        <f>shipments9[[#This Row],[Amount]] -shipments9[[#This Row],[total cost]]</f>
        <v>3531.8999999999996</v>
      </c>
      <c r="R5573" s="4" t="str">
        <f>IF(shipments9[[#This Row],[Gross Profit]]&lt;0,"Loss","Profit")</f>
        <v>Profit</v>
      </c>
      <c r="S5573" s="9">
        <f>shipments9[[#This Row],[Gross Profit]]/shipments9[[#This Row],[Amount]]</f>
        <v>0.48568481848184814</v>
      </c>
      <c r="T5573" s="11">
        <f>shipments9[[#This Row],[Amount]]/shipments9[[#This Row],[Boxes]]</f>
        <v>15.982417582417582</v>
      </c>
    </row>
    <row r="5574" spans="1:20" hidden="1" x14ac:dyDescent="0.25">
      <c r="A5574" t="s">
        <v>5766</v>
      </c>
      <c r="B5574" t="s">
        <v>61</v>
      </c>
      <c r="C5574" t="s">
        <v>141</v>
      </c>
      <c r="D5574" t="s">
        <v>26</v>
      </c>
      <c r="E5574" s="1">
        <v>45166</v>
      </c>
      <c r="F5574" s="1" t="str">
        <f>TEXT(shipments9[[#This Row],[Shipdate]],"ddd")</f>
        <v>Mon</v>
      </c>
      <c r="G5574" s="1" t="str">
        <f>IF(OR(shipments9[[#This Row],[Day Name]]="Sat",shipments9[[#This Row],[Day Name]]="Sun"),"Weekend","Weekday")</f>
        <v>Weekday</v>
      </c>
      <c r="H5574">
        <v>168.75</v>
      </c>
      <c r="I5574">
        <v>13</v>
      </c>
      <c r="J5574" t="s">
        <v>172</v>
      </c>
      <c r="K5574" t="s">
        <v>8151</v>
      </c>
      <c r="L5574" t="s">
        <v>8160</v>
      </c>
      <c r="M5574">
        <v>8</v>
      </c>
      <c r="N5574" t="s">
        <v>8162</v>
      </c>
      <c r="O5574" s="4">
        <f>INDEX(products[Cost_per_box], MATCH(shipments9[[#This Row],[PID]], products[PID], 0))</f>
        <v>8.2200000000000006</v>
      </c>
      <c r="P5574" s="4">
        <f>shipments9[[#This Row],[Boxes]]*shipments9[[#This Row],[Cost Per Box]]</f>
        <v>106.86000000000001</v>
      </c>
      <c r="Q5574" s="4">
        <f>shipments9[[#This Row],[Amount]] -shipments9[[#This Row],[total cost]]</f>
        <v>61.889999999999986</v>
      </c>
      <c r="R5574" s="4" t="str">
        <f>IF(shipments9[[#This Row],[Gross Profit]]&lt;0,"Loss","Profit")</f>
        <v>Profit</v>
      </c>
      <c r="S5574" s="9">
        <f>shipments9[[#This Row],[Gross Profit]]/shipments9[[#This Row],[Amount]]</f>
        <v>0.3667555555555555</v>
      </c>
      <c r="T5574" s="11">
        <f>shipments9[[#This Row],[Amount]]/shipments9[[#This Row],[Boxes]]</f>
        <v>12.98076923076923</v>
      </c>
    </row>
    <row r="5575" spans="1:20" hidden="1" x14ac:dyDescent="0.25">
      <c r="A5575" t="s">
        <v>5767</v>
      </c>
      <c r="B5575" t="s">
        <v>61</v>
      </c>
      <c r="C5575" t="s">
        <v>165</v>
      </c>
      <c r="D5575" t="s">
        <v>26</v>
      </c>
      <c r="E5575" s="1">
        <v>45352</v>
      </c>
      <c r="F5575" s="1" t="str">
        <f>TEXT(shipments9[[#This Row],[Shipdate]],"ddd")</f>
        <v>Fri</v>
      </c>
      <c r="G5575" s="1" t="str">
        <f>IF(OR(shipments9[[#This Row],[Day Name]]="Sat",shipments9[[#This Row],[Day Name]]="Sun"),"Weekend","Weekday")</f>
        <v>Weekday</v>
      </c>
      <c r="H5575">
        <v>15142.5</v>
      </c>
      <c r="I5575">
        <v>758</v>
      </c>
      <c r="J5575" t="s">
        <v>172</v>
      </c>
      <c r="K5575" t="s">
        <v>8155</v>
      </c>
      <c r="L5575" t="s">
        <v>8156</v>
      </c>
      <c r="M5575">
        <v>3</v>
      </c>
      <c r="N5575" t="s">
        <v>8164</v>
      </c>
      <c r="O5575" s="4">
        <f>INDEX(products[Cost_per_box], MATCH(shipments9[[#This Row],[PID]], products[PID], 0))</f>
        <v>2.65</v>
      </c>
      <c r="P5575" s="4">
        <f>shipments9[[#This Row],[Boxes]]*shipments9[[#This Row],[Cost Per Box]]</f>
        <v>2008.7</v>
      </c>
      <c r="Q5575" s="4">
        <f>shipments9[[#This Row],[Amount]] -shipments9[[#This Row],[total cost]]</f>
        <v>13133.8</v>
      </c>
      <c r="R5575" s="4" t="str">
        <f>IF(shipments9[[#This Row],[Gross Profit]]&lt;0,"Loss","Profit")</f>
        <v>Profit</v>
      </c>
      <c r="S5575" s="9">
        <f>shipments9[[#This Row],[Gross Profit]]/shipments9[[#This Row],[Amount]]</f>
        <v>0.8673468713884761</v>
      </c>
      <c r="T5575" s="11">
        <f>shipments9[[#This Row],[Amount]]/shipments9[[#This Row],[Boxes]]</f>
        <v>19.976912928759894</v>
      </c>
    </row>
    <row r="5576" spans="1:20" hidden="1" x14ac:dyDescent="0.25">
      <c r="A5576" t="s">
        <v>5768</v>
      </c>
      <c r="B5576" t="s">
        <v>61</v>
      </c>
      <c r="C5576" t="s">
        <v>137</v>
      </c>
      <c r="D5576" t="s">
        <v>26</v>
      </c>
      <c r="E5576" s="1">
        <v>44995</v>
      </c>
      <c r="F5576" s="1" t="str">
        <f>TEXT(shipments9[[#This Row],[Shipdate]],"ddd")</f>
        <v>Fri</v>
      </c>
      <c r="G5576" s="1" t="str">
        <f>IF(OR(shipments9[[#This Row],[Day Name]]="Sat",shipments9[[#This Row],[Day Name]]="Sun"),"Weekend","Weekday")</f>
        <v>Weekday</v>
      </c>
      <c r="H5576">
        <v>7134.75</v>
      </c>
      <c r="I5576">
        <v>325</v>
      </c>
      <c r="J5576" t="s">
        <v>172</v>
      </c>
      <c r="K5576" t="s">
        <v>8151</v>
      </c>
      <c r="L5576" t="s">
        <v>8156</v>
      </c>
      <c r="M5576">
        <v>3</v>
      </c>
      <c r="N5576" t="s">
        <v>8164</v>
      </c>
      <c r="O5576" s="4">
        <f>INDEX(products[Cost_per_box], MATCH(shipments9[[#This Row],[PID]], products[PID], 0))</f>
        <v>7.73</v>
      </c>
      <c r="P5576" s="4">
        <f>shipments9[[#This Row],[Boxes]]*shipments9[[#This Row],[Cost Per Box]]</f>
        <v>2512.25</v>
      </c>
      <c r="Q5576" s="4">
        <f>shipments9[[#This Row],[Amount]] -shipments9[[#This Row],[total cost]]</f>
        <v>4622.5</v>
      </c>
      <c r="R5576" s="4" t="str">
        <f>IF(shipments9[[#This Row],[Gross Profit]]&lt;0,"Loss","Profit")</f>
        <v>Profit</v>
      </c>
      <c r="S5576" s="9">
        <f>shipments9[[#This Row],[Gross Profit]]/shipments9[[#This Row],[Amount]]</f>
        <v>0.64788534987210489</v>
      </c>
      <c r="T5576" s="11">
        <f>shipments9[[#This Row],[Amount]]/shipments9[[#This Row],[Boxes]]</f>
        <v>21.953076923076924</v>
      </c>
    </row>
    <row r="5577" spans="1:20" hidden="1" x14ac:dyDescent="0.25">
      <c r="A5577" t="s">
        <v>5769</v>
      </c>
      <c r="B5577" t="s">
        <v>61</v>
      </c>
      <c r="C5577" t="s">
        <v>139</v>
      </c>
      <c r="D5577" t="s">
        <v>26</v>
      </c>
      <c r="E5577" s="1">
        <v>44960</v>
      </c>
      <c r="F5577" s="1" t="str">
        <f>TEXT(shipments9[[#This Row],[Shipdate]],"ddd")</f>
        <v>Fri</v>
      </c>
      <c r="G5577" s="1" t="str">
        <f>IF(OR(shipments9[[#This Row],[Day Name]]="Sat",shipments9[[#This Row],[Day Name]]="Sun"),"Weekend","Weekday")</f>
        <v>Weekday</v>
      </c>
      <c r="H5577">
        <v>9954</v>
      </c>
      <c r="I5577">
        <v>433</v>
      </c>
      <c r="J5577" t="s">
        <v>172</v>
      </c>
      <c r="K5577" t="s">
        <v>8151</v>
      </c>
      <c r="L5577" t="s">
        <v>8156</v>
      </c>
      <c r="M5577">
        <v>2</v>
      </c>
      <c r="N5577" t="s">
        <v>8157</v>
      </c>
      <c r="O5577" s="4">
        <f>INDEX(products[Cost_per_box], MATCH(shipments9[[#This Row],[PID]], products[PID], 0))</f>
        <v>3.68</v>
      </c>
      <c r="P5577" s="4">
        <f>shipments9[[#This Row],[Boxes]]*shipments9[[#This Row],[Cost Per Box]]</f>
        <v>1593.44</v>
      </c>
      <c r="Q5577" s="4">
        <f>shipments9[[#This Row],[Amount]] -shipments9[[#This Row],[total cost]]</f>
        <v>8360.56</v>
      </c>
      <c r="R5577" s="4" t="str">
        <f>IF(shipments9[[#This Row],[Gross Profit]]&lt;0,"Loss","Profit")</f>
        <v>Profit</v>
      </c>
      <c r="S5577" s="9">
        <f>shipments9[[#This Row],[Gross Profit]]/shipments9[[#This Row],[Amount]]</f>
        <v>0.83991963029937711</v>
      </c>
      <c r="T5577" s="11">
        <f>shipments9[[#This Row],[Amount]]/shipments9[[#This Row],[Boxes]]</f>
        <v>22.988452655889144</v>
      </c>
    </row>
    <row r="5578" spans="1:20" hidden="1" x14ac:dyDescent="0.25">
      <c r="A5578" t="s">
        <v>5770</v>
      </c>
      <c r="B5578" t="s">
        <v>61</v>
      </c>
      <c r="C5578" t="s">
        <v>157</v>
      </c>
      <c r="D5578" t="s">
        <v>26</v>
      </c>
      <c r="E5578" s="1">
        <v>45058</v>
      </c>
      <c r="F5578" s="1" t="str">
        <f>TEXT(shipments9[[#This Row],[Shipdate]],"ddd")</f>
        <v>Fri</v>
      </c>
      <c r="G5578" s="1" t="str">
        <f>IF(OR(shipments9[[#This Row],[Day Name]]="Sat",shipments9[[#This Row],[Day Name]]="Sun"),"Weekend","Weekday")</f>
        <v>Weekday</v>
      </c>
      <c r="H5578">
        <v>14494.5</v>
      </c>
      <c r="I5578">
        <v>1611</v>
      </c>
      <c r="J5578" t="s">
        <v>172</v>
      </c>
      <c r="K5578" t="s">
        <v>8151</v>
      </c>
      <c r="L5578" t="s">
        <v>8154</v>
      </c>
      <c r="M5578">
        <v>5</v>
      </c>
      <c r="N5578" t="s">
        <v>201</v>
      </c>
      <c r="O5578" s="4">
        <f>INDEX(products[Cost_per_box], MATCH(shipments9[[#This Row],[PID]], products[PID], 0))</f>
        <v>6.8</v>
      </c>
      <c r="P5578" s="4">
        <f>shipments9[[#This Row],[Boxes]]*shipments9[[#This Row],[Cost Per Box]]</f>
        <v>10954.8</v>
      </c>
      <c r="Q5578" s="4">
        <f>shipments9[[#This Row],[Amount]] -shipments9[[#This Row],[total cost]]</f>
        <v>3539.7000000000007</v>
      </c>
      <c r="R5578" s="4" t="str">
        <f>IF(shipments9[[#This Row],[Gross Profit]]&lt;0,"Loss","Profit")</f>
        <v>Profit</v>
      </c>
      <c r="S5578" s="9">
        <f>shipments9[[#This Row],[Gross Profit]]/shipments9[[#This Row],[Amount]]</f>
        <v>0.24420987271033845</v>
      </c>
      <c r="T5578" s="11">
        <f>shipments9[[#This Row],[Amount]]/shipments9[[#This Row],[Boxes]]</f>
        <v>8.9972067039106154</v>
      </c>
    </row>
    <row r="5579" spans="1:20" hidden="1" x14ac:dyDescent="0.25">
      <c r="A5579" t="s">
        <v>5771</v>
      </c>
      <c r="B5579" t="s">
        <v>61</v>
      </c>
      <c r="C5579" t="s">
        <v>165</v>
      </c>
      <c r="D5579" t="s">
        <v>26</v>
      </c>
      <c r="E5579" s="1">
        <v>45455</v>
      </c>
      <c r="F5579" s="1" t="str">
        <f>TEXT(shipments9[[#This Row],[Shipdate]],"ddd")</f>
        <v>Wed</v>
      </c>
      <c r="G5579" s="1" t="str">
        <f>IF(OR(shipments9[[#This Row],[Day Name]]="Sat",shipments9[[#This Row],[Day Name]]="Sun"),"Weekend","Weekday")</f>
        <v>Weekday</v>
      </c>
      <c r="H5579">
        <v>4808.25</v>
      </c>
      <c r="I5579">
        <v>268</v>
      </c>
      <c r="J5579" t="s">
        <v>172</v>
      </c>
      <c r="K5579" t="s">
        <v>8155</v>
      </c>
      <c r="L5579" t="s">
        <v>8154</v>
      </c>
      <c r="M5579">
        <v>6</v>
      </c>
      <c r="N5579" t="s">
        <v>8159</v>
      </c>
      <c r="O5579" s="4">
        <f>INDEX(products[Cost_per_box], MATCH(shipments9[[#This Row],[PID]], products[PID], 0))</f>
        <v>2.65</v>
      </c>
      <c r="P5579" s="4">
        <f>shipments9[[#This Row],[Boxes]]*shipments9[[#This Row],[Cost Per Box]]</f>
        <v>710.19999999999993</v>
      </c>
      <c r="Q5579" s="4">
        <f>shipments9[[#This Row],[Amount]] -shipments9[[#This Row],[total cost]]</f>
        <v>4098.05</v>
      </c>
      <c r="R5579" s="4" t="str">
        <f>IF(shipments9[[#This Row],[Gross Profit]]&lt;0,"Loss","Profit")</f>
        <v>Profit</v>
      </c>
      <c r="S5579" s="9">
        <f>shipments9[[#This Row],[Gross Profit]]/shipments9[[#This Row],[Amount]]</f>
        <v>0.85229553371808875</v>
      </c>
      <c r="T5579" s="11">
        <f>shipments9[[#This Row],[Amount]]/shipments9[[#This Row],[Boxes]]</f>
        <v>17.941231343283583</v>
      </c>
    </row>
    <row r="5580" spans="1:20" hidden="1" x14ac:dyDescent="0.25">
      <c r="A5580" t="s">
        <v>5772</v>
      </c>
      <c r="B5580" t="s">
        <v>61</v>
      </c>
      <c r="C5580" t="s">
        <v>143</v>
      </c>
      <c r="D5580" t="s">
        <v>26</v>
      </c>
      <c r="E5580" s="1">
        <v>44932</v>
      </c>
      <c r="F5580" s="1" t="str">
        <f>TEXT(shipments9[[#This Row],[Shipdate]],"ddd")</f>
        <v>Fri</v>
      </c>
      <c r="G5580" s="1" t="str">
        <f>IF(OR(shipments9[[#This Row],[Day Name]]="Sat",shipments9[[#This Row],[Day Name]]="Sun"),"Weekend","Weekday")</f>
        <v>Weekday</v>
      </c>
      <c r="H5580">
        <v>7384.5</v>
      </c>
      <c r="I5580">
        <v>411</v>
      </c>
      <c r="J5580" t="s">
        <v>172</v>
      </c>
      <c r="K5580" t="s">
        <v>8151</v>
      </c>
      <c r="L5580" t="s">
        <v>8156</v>
      </c>
      <c r="M5580">
        <v>1</v>
      </c>
      <c r="N5580" t="s">
        <v>8163</v>
      </c>
      <c r="O5580" s="4">
        <f>INDEX(products[Cost_per_box], MATCH(shipments9[[#This Row],[PID]], products[PID], 0))</f>
        <v>10.23</v>
      </c>
      <c r="P5580" s="4">
        <f>shipments9[[#This Row],[Boxes]]*shipments9[[#This Row],[Cost Per Box]]</f>
        <v>4204.53</v>
      </c>
      <c r="Q5580" s="4">
        <f>shipments9[[#This Row],[Amount]] -shipments9[[#This Row],[total cost]]</f>
        <v>3179.9700000000003</v>
      </c>
      <c r="R5580" s="4" t="str">
        <f>IF(shipments9[[#This Row],[Gross Profit]]&lt;0,"Loss","Profit")</f>
        <v>Profit</v>
      </c>
      <c r="S5580" s="9">
        <f>shipments9[[#This Row],[Gross Profit]]/shipments9[[#This Row],[Amount]]</f>
        <v>0.4306276660572822</v>
      </c>
      <c r="T5580" s="11">
        <f>shipments9[[#This Row],[Amount]]/shipments9[[#This Row],[Boxes]]</f>
        <v>17.967153284671532</v>
      </c>
    </row>
    <row r="5581" spans="1:20" hidden="1" x14ac:dyDescent="0.25">
      <c r="A5581" t="s">
        <v>5773</v>
      </c>
      <c r="B5581" t="s">
        <v>61</v>
      </c>
      <c r="C5581" t="s">
        <v>149</v>
      </c>
      <c r="D5581" t="s">
        <v>26</v>
      </c>
      <c r="E5581" s="1">
        <v>45449</v>
      </c>
      <c r="F5581" s="1" t="str">
        <f>TEXT(shipments9[[#This Row],[Shipdate]],"ddd")</f>
        <v>Thu</v>
      </c>
      <c r="G5581" s="1" t="str">
        <f>IF(OR(shipments9[[#This Row],[Day Name]]="Sat",shipments9[[#This Row],[Day Name]]="Sun"),"Weekend","Weekday")</f>
        <v>Weekday</v>
      </c>
      <c r="H5581">
        <v>4446</v>
      </c>
      <c r="I5581">
        <v>278</v>
      </c>
      <c r="J5581" t="s">
        <v>172</v>
      </c>
      <c r="K5581" t="s">
        <v>8155</v>
      </c>
      <c r="L5581" t="s">
        <v>8154</v>
      </c>
      <c r="M5581">
        <v>6</v>
      </c>
      <c r="N5581" t="s">
        <v>8159</v>
      </c>
      <c r="O5581" s="4">
        <f>INDEX(products[Cost_per_box], MATCH(shipments9[[#This Row],[PID]], products[PID], 0))</f>
        <v>6.43</v>
      </c>
      <c r="P5581" s="4">
        <f>shipments9[[#This Row],[Boxes]]*shipments9[[#This Row],[Cost Per Box]]</f>
        <v>1787.54</v>
      </c>
      <c r="Q5581" s="4">
        <f>shipments9[[#This Row],[Amount]] -shipments9[[#This Row],[total cost]]</f>
        <v>2658.46</v>
      </c>
      <c r="R5581" s="4" t="str">
        <f>IF(shipments9[[#This Row],[Gross Profit]]&lt;0,"Loss","Profit")</f>
        <v>Profit</v>
      </c>
      <c r="S5581" s="9">
        <f>shipments9[[#This Row],[Gross Profit]]/shipments9[[#This Row],[Amount]]</f>
        <v>0.5979442195231669</v>
      </c>
      <c r="T5581" s="11">
        <f>shipments9[[#This Row],[Amount]]/shipments9[[#This Row],[Boxes]]</f>
        <v>15.992805755395683</v>
      </c>
    </row>
    <row r="5582" spans="1:20" hidden="1" x14ac:dyDescent="0.25">
      <c r="A5582" t="s">
        <v>5774</v>
      </c>
      <c r="B5582" t="s">
        <v>61</v>
      </c>
      <c r="C5582" t="s">
        <v>153</v>
      </c>
      <c r="D5582" t="s">
        <v>26</v>
      </c>
      <c r="E5582" s="1">
        <v>45295</v>
      </c>
      <c r="F5582" s="1" t="str">
        <f>TEXT(shipments9[[#This Row],[Shipdate]],"ddd")</f>
        <v>Thu</v>
      </c>
      <c r="G5582" s="1" t="str">
        <f>IF(OR(shipments9[[#This Row],[Day Name]]="Sat",shipments9[[#This Row],[Day Name]]="Sun"),"Weekend","Weekday")</f>
        <v>Weekday</v>
      </c>
      <c r="H5582">
        <v>16744.5</v>
      </c>
      <c r="I5582">
        <v>931</v>
      </c>
      <c r="J5582" t="s">
        <v>172</v>
      </c>
      <c r="K5582" t="s">
        <v>8155</v>
      </c>
      <c r="L5582" t="s">
        <v>8156</v>
      </c>
      <c r="M5582">
        <v>1</v>
      </c>
      <c r="N5582" t="s">
        <v>8163</v>
      </c>
      <c r="O5582" s="4">
        <f>INDEX(products[Cost_per_box], MATCH(shipments9[[#This Row],[PID]], products[PID], 0))</f>
        <v>9.57</v>
      </c>
      <c r="P5582" s="4">
        <f>shipments9[[#This Row],[Boxes]]*shipments9[[#This Row],[Cost Per Box]]</f>
        <v>8909.67</v>
      </c>
      <c r="Q5582" s="4">
        <f>shipments9[[#This Row],[Amount]] -shipments9[[#This Row],[total cost]]</f>
        <v>7834.83</v>
      </c>
      <c r="R5582" s="4" t="str">
        <f>IF(shipments9[[#This Row],[Gross Profit]]&lt;0,"Loss","Profit")</f>
        <v>Profit</v>
      </c>
      <c r="S5582" s="9">
        <f>shipments9[[#This Row],[Gross Profit]]/shipments9[[#This Row],[Amount]]</f>
        <v>0.46790468512048733</v>
      </c>
      <c r="T5582" s="11">
        <f>shipments9[[#This Row],[Amount]]/shipments9[[#This Row],[Boxes]]</f>
        <v>17.985499462943071</v>
      </c>
    </row>
    <row r="5583" spans="1:20" hidden="1" x14ac:dyDescent="0.25">
      <c r="A5583" t="s">
        <v>5775</v>
      </c>
      <c r="B5583" t="s">
        <v>61</v>
      </c>
      <c r="C5583" t="s">
        <v>155</v>
      </c>
      <c r="D5583" t="s">
        <v>26</v>
      </c>
      <c r="E5583" s="1">
        <v>45448</v>
      </c>
      <c r="F5583" s="1" t="str">
        <f>TEXT(shipments9[[#This Row],[Shipdate]],"ddd")</f>
        <v>Wed</v>
      </c>
      <c r="G5583" s="1" t="str">
        <f>IF(OR(shipments9[[#This Row],[Day Name]]="Sat",shipments9[[#This Row],[Day Name]]="Sun"),"Weekend","Weekday")</f>
        <v>Weekday</v>
      </c>
      <c r="H5583">
        <v>12721.5</v>
      </c>
      <c r="I5583">
        <v>1414</v>
      </c>
      <c r="J5583" t="s">
        <v>172</v>
      </c>
      <c r="K5583" t="s">
        <v>8155</v>
      </c>
      <c r="L5583" t="s">
        <v>8154</v>
      </c>
      <c r="M5583">
        <v>6</v>
      </c>
      <c r="N5583" t="s">
        <v>8159</v>
      </c>
      <c r="O5583" s="4">
        <f>INDEX(products[Cost_per_box], MATCH(shipments9[[#This Row],[PID]], products[PID], 0))</f>
        <v>8.43</v>
      </c>
      <c r="P5583" s="4">
        <f>shipments9[[#This Row],[Boxes]]*shipments9[[#This Row],[Cost Per Box]]</f>
        <v>11920.02</v>
      </c>
      <c r="Q5583" s="4">
        <f>shipments9[[#This Row],[Amount]] -shipments9[[#This Row],[total cost]]</f>
        <v>801.47999999999956</v>
      </c>
      <c r="R5583" s="4" t="str">
        <f>IF(shipments9[[#This Row],[Gross Profit]]&lt;0,"Loss","Profit")</f>
        <v>Profit</v>
      </c>
      <c r="S5583" s="9">
        <f>shipments9[[#This Row],[Gross Profit]]/shipments9[[#This Row],[Amount]]</f>
        <v>6.3002004480603668E-2</v>
      </c>
      <c r="T5583" s="11">
        <f>shipments9[[#This Row],[Amount]]/shipments9[[#This Row],[Boxes]]</f>
        <v>8.996817538896746</v>
      </c>
    </row>
    <row r="5584" spans="1:20" hidden="1" x14ac:dyDescent="0.25">
      <c r="A5584" t="s">
        <v>5776</v>
      </c>
      <c r="B5584" t="s">
        <v>61</v>
      </c>
      <c r="C5584" t="s">
        <v>157</v>
      </c>
      <c r="D5584" t="s">
        <v>26</v>
      </c>
      <c r="E5584" s="1">
        <v>45299</v>
      </c>
      <c r="F5584" s="1" t="str">
        <f>TEXT(shipments9[[#This Row],[Shipdate]],"ddd")</f>
        <v>Mon</v>
      </c>
      <c r="G5584" s="1" t="str">
        <f>IF(OR(shipments9[[#This Row],[Day Name]]="Sat",shipments9[[#This Row],[Day Name]]="Sun"),"Weekend","Weekday")</f>
        <v>Weekday</v>
      </c>
      <c r="H5584">
        <v>4837.5</v>
      </c>
      <c r="I5584">
        <v>440</v>
      </c>
      <c r="J5584" t="s">
        <v>172</v>
      </c>
      <c r="K5584" t="s">
        <v>8155</v>
      </c>
      <c r="L5584" t="s">
        <v>8156</v>
      </c>
      <c r="M5584">
        <v>1</v>
      </c>
      <c r="N5584" t="s">
        <v>8163</v>
      </c>
      <c r="O5584" s="4">
        <f>INDEX(products[Cost_per_box], MATCH(shipments9[[#This Row],[PID]], products[PID], 0))</f>
        <v>6.8</v>
      </c>
      <c r="P5584" s="4">
        <f>shipments9[[#This Row],[Boxes]]*shipments9[[#This Row],[Cost Per Box]]</f>
        <v>2992</v>
      </c>
      <c r="Q5584" s="4">
        <f>shipments9[[#This Row],[Amount]] -shipments9[[#This Row],[total cost]]</f>
        <v>1845.5</v>
      </c>
      <c r="R5584" s="4" t="str">
        <f>IF(shipments9[[#This Row],[Gross Profit]]&lt;0,"Loss","Profit")</f>
        <v>Profit</v>
      </c>
      <c r="S5584" s="9">
        <f>shipments9[[#This Row],[Gross Profit]]/shipments9[[#This Row],[Amount]]</f>
        <v>0.38149870801033592</v>
      </c>
      <c r="T5584" s="11">
        <f>shipments9[[#This Row],[Amount]]/shipments9[[#This Row],[Boxes]]</f>
        <v>10.994318181818182</v>
      </c>
    </row>
    <row r="5585" spans="1:20" hidden="1" x14ac:dyDescent="0.25">
      <c r="A5585" t="s">
        <v>5777</v>
      </c>
      <c r="B5585" t="s">
        <v>61</v>
      </c>
      <c r="C5585" t="s">
        <v>161</v>
      </c>
      <c r="D5585" t="s">
        <v>26</v>
      </c>
      <c r="E5585" s="1">
        <v>45212</v>
      </c>
      <c r="F5585" s="1" t="str">
        <f>TEXT(shipments9[[#This Row],[Shipdate]],"ddd")</f>
        <v>Fri</v>
      </c>
      <c r="G5585" s="1" t="str">
        <f>IF(OR(shipments9[[#This Row],[Day Name]]="Sat",shipments9[[#This Row],[Day Name]]="Sun"),"Weekend","Weekday")</f>
        <v>Weekday</v>
      </c>
      <c r="H5585">
        <v>2967.75</v>
      </c>
      <c r="I5585">
        <v>371</v>
      </c>
      <c r="J5585" t="s">
        <v>172</v>
      </c>
      <c r="K5585" t="s">
        <v>8151</v>
      </c>
      <c r="L5585" t="s">
        <v>8152</v>
      </c>
      <c r="M5585">
        <v>10</v>
      </c>
      <c r="N5585" t="s">
        <v>8153</v>
      </c>
      <c r="O5585" s="4">
        <f>INDEX(products[Cost_per_box], MATCH(shipments9[[#This Row],[PID]], products[PID], 0))</f>
        <v>2.76</v>
      </c>
      <c r="P5585" s="4">
        <f>shipments9[[#This Row],[Boxes]]*shipments9[[#This Row],[Cost Per Box]]</f>
        <v>1023.9599999999999</v>
      </c>
      <c r="Q5585" s="4">
        <f>shipments9[[#This Row],[Amount]] -shipments9[[#This Row],[total cost]]</f>
        <v>1943.79</v>
      </c>
      <c r="R5585" s="4" t="str">
        <f>IF(shipments9[[#This Row],[Gross Profit]]&lt;0,"Loss","Profit")</f>
        <v>Profit</v>
      </c>
      <c r="S5585" s="9">
        <f>shipments9[[#This Row],[Gross Profit]]/shipments9[[#This Row],[Amount]]</f>
        <v>0.65497093757897396</v>
      </c>
      <c r="T5585" s="11">
        <f>shipments9[[#This Row],[Amount]]/shipments9[[#This Row],[Boxes]]</f>
        <v>7.9993261455525611</v>
      </c>
    </row>
    <row r="5586" spans="1:20" hidden="1" x14ac:dyDescent="0.25">
      <c r="A5586" t="s">
        <v>5778</v>
      </c>
      <c r="B5586" t="s">
        <v>61</v>
      </c>
      <c r="C5586" t="s">
        <v>121</v>
      </c>
      <c r="D5586" t="s">
        <v>26</v>
      </c>
      <c r="E5586" s="1">
        <v>45030</v>
      </c>
      <c r="F5586" s="1" t="str">
        <f>TEXT(shipments9[[#This Row],[Shipdate]],"ddd")</f>
        <v>Fri</v>
      </c>
      <c r="G5586" s="1" t="str">
        <f>IF(OR(shipments9[[#This Row],[Day Name]]="Sat",shipments9[[#This Row],[Day Name]]="Sun"),"Weekend","Weekday")</f>
        <v>Weekday</v>
      </c>
      <c r="H5586">
        <v>2679.75</v>
      </c>
      <c r="I5586">
        <v>179</v>
      </c>
      <c r="J5586" t="s">
        <v>172</v>
      </c>
      <c r="K5586" t="s">
        <v>8151</v>
      </c>
      <c r="L5586" t="s">
        <v>8154</v>
      </c>
      <c r="M5586">
        <v>4</v>
      </c>
      <c r="N5586" t="s">
        <v>8158</v>
      </c>
      <c r="O5586" s="4">
        <f>INDEX(products[Cost_per_box], MATCH(shipments9[[#This Row],[PID]], products[PID], 0))</f>
        <v>5.26</v>
      </c>
      <c r="P5586" s="4">
        <f>shipments9[[#This Row],[Boxes]]*shipments9[[#This Row],[Cost Per Box]]</f>
        <v>941.54</v>
      </c>
      <c r="Q5586" s="4">
        <f>shipments9[[#This Row],[Amount]] -shipments9[[#This Row],[total cost]]</f>
        <v>1738.21</v>
      </c>
      <c r="R5586" s="4" t="str">
        <f>IF(shipments9[[#This Row],[Gross Profit]]&lt;0,"Loss","Profit")</f>
        <v>Profit</v>
      </c>
      <c r="S5586" s="9">
        <f>shipments9[[#This Row],[Gross Profit]]/shipments9[[#This Row],[Amount]]</f>
        <v>0.64864632894859597</v>
      </c>
      <c r="T5586" s="11">
        <f>shipments9[[#This Row],[Amount]]/shipments9[[#This Row],[Boxes]]</f>
        <v>14.970670391061452</v>
      </c>
    </row>
    <row r="5587" spans="1:20" hidden="1" x14ac:dyDescent="0.25">
      <c r="A5587" t="s">
        <v>5779</v>
      </c>
      <c r="B5587" t="s">
        <v>61</v>
      </c>
      <c r="C5587" t="s">
        <v>130</v>
      </c>
      <c r="D5587" t="s">
        <v>26</v>
      </c>
      <c r="E5587" s="1">
        <v>44963</v>
      </c>
      <c r="F5587" s="1" t="str">
        <f>TEXT(shipments9[[#This Row],[Shipdate]],"ddd")</f>
        <v>Mon</v>
      </c>
      <c r="G5587" s="1" t="str">
        <f>IF(OR(shipments9[[#This Row],[Day Name]]="Sat",shipments9[[#This Row],[Day Name]]="Sun"),"Weekend","Weekday")</f>
        <v>Weekday</v>
      </c>
      <c r="H5587">
        <v>2632.5</v>
      </c>
      <c r="I5587">
        <v>330</v>
      </c>
      <c r="J5587" t="s">
        <v>172</v>
      </c>
      <c r="K5587" t="s">
        <v>8151</v>
      </c>
      <c r="L5587" t="s">
        <v>8156</v>
      </c>
      <c r="M5587">
        <v>2</v>
      </c>
      <c r="N5587" t="s">
        <v>8157</v>
      </c>
      <c r="O5587" s="4">
        <f>INDEX(products[Cost_per_box], MATCH(shipments9[[#This Row],[PID]], products[PID], 0))</f>
        <v>5.72</v>
      </c>
      <c r="P5587" s="4">
        <f>shipments9[[#This Row],[Boxes]]*shipments9[[#This Row],[Cost Per Box]]</f>
        <v>1887.6</v>
      </c>
      <c r="Q5587" s="4">
        <f>shipments9[[#This Row],[Amount]] -shipments9[[#This Row],[total cost]]</f>
        <v>744.90000000000009</v>
      </c>
      <c r="R5587" s="4" t="str">
        <f>IF(shipments9[[#This Row],[Gross Profit]]&lt;0,"Loss","Profit")</f>
        <v>Profit</v>
      </c>
      <c r="S5587" s="9">
        <f>shipments9[[#This Row],[Gross Profit]]/shipments9[[#This Row],[Amount]]</f>
        <v>0.28296296296296297</v>
      </c>
      <c r="T5587" s="11">
        <f>shipments9[[#This Row],[Amount]]/shipments9[[#This Row],[Boxes]]</f>
        <v>7.9772727272727275</v>
      </c>
    </row>
    <row r="5588" spans="1:20" hidden="1" x14ac:dyDescent="0.25">
      <c r="A5588" t="s">
        <v>5780</v>
      </c>
      <c r="B5588" t="s">
        <v>61</v>
      </c>
      <c r="C5588" t="s">
        <v>135</v>
      </c>
      <c r="D5588" t="s">
        <v>26</v>
      </c>
      <c r="E5588" s="1">
        <v>44985</v>
      </c>
      <c r="F5588" s="1" t="str">
        <f>TEXT(shipments9[[#This Row],[Shipdate]],"ddd")</f>
        <v>Tue</v>
      </c>
      <c r="G5588" s="1" t="str">
        <f>IF(OR(shipments9[[#This Row],[Day Name]]="Sat",shipments9[[#This Row],[Day Name]]="Sun"),"Weekend","Weekday")</f>
        <v>Weekday</v>
      </c>
      <c r="H5588">
        <v>5854.5</v>
      </c>
      <c r="I5588">
        <v>217</v>
      </c>
      <c r="J5588" t="s">
        <v>172</v>
      </c>
      <c r="K5588" t="s">
        <v>8151</v>
      </c>
      <c r="L5588" t="s">
        <v>8156</v>
      </c>
      <c r="M5588">
        <v>2</v>
      </c>
      <c r="N5588" t="s">
        <v>8157</v>
      </c>
      <c r="O5588" s="4">
        <f>INDEX(products[Cost_per_box], MATCH(shipments9[[#This Row],[PID]], products[PID], 0))</f>
        <v>9.94</v>
      </c>
      <c r="P5588" s="4">
        <f>shipments9[[#This Row],[Boxes]]*shipments9[[#This Row],[Cost Per Box]]</f>
        <v>2156.98</v>
      </c>
      <c r="Q5588" s="4">
        <f>shipments9[[#This Row],[Amount]] -shipments9[[#This Row],[total cost]]</f>
        <v>3697.52</v>
      </c>
      <c r="R5588" s="4" t="str">
        <f>IF(shipments9[[#This Row],[Gross Profit]]&lt;0,"Loss","Profit")</f>
        <v>Profit</v>
      </c>
      <c r="S5588" s="9">
        <f>shipments9[[#This Row],[Gross Profit]]/shipments9[[#This Row],[Amount]]</f>
        <v>0.63156887864036215</v>
      </c>
      <c r="T5588" s="11">
        <f>shipments9[[#This Row],[Amount]]/shipments9[[#This Row],[Boxes]]</f>
        <v>26.97926267281106</v>
      </c>
    </row>
    <row r="5589" spans="1:20" hidden="1" x14ac:dyDescent="0.25">
      <c r="A5589" t="s">
        <v>5781</v>
      </c>
      <c r="B5589" t="s">
        <v>61</v>
      </c>
      <c r="C5589" t="s">
        <v>137</v>
      </c>
      <c r="D5589" t="s">
        <v>26</v>
      </c>
      <c r="E5589" s="1">
        <v>45057</v>
      </c>
      <c r="F5589" s="1" t="str">
        <f>TEXT(shipments9[[#This Row],[Shipdate]],"ddd")</f>
        <v>Thu</v>
      </c>
      <c r="G5589" s="1" t="str">
        <f>IF(OR(shipments9[[#This Row],[Day Name]]="Sat",shipments9[[#This Row],[Day Name]]="Sun"),"Weekend","Weekday")</f>
        <v>Weekday</v>
      </c>
      <c r="H5589">
        <v>7913.25</v>
      </c>
      <c r="I5589">
        <v>396</v>
      </c>
      <c r="J5589" t="s">
        <v>172</v>
      </c>
      <c r="K5589" t="s">
        <v>8151</v>
      </c>
      <c r="L5589" t="s">
        <v>8154</v>
      </c>
      <c r="M5589">
        <v>5</v>
      </c>
      <c r="N5589" t="s">
        <v>201</v>
      </c>
      <c r="O5589" s="4">
        <f>INDEX(products[Cost_per_box], MATCH(shipments9[[#This Row],[PID]], products[PID], 0))</f>
        <v>7.73</v>
      </c>
      <c r="P5589" s="4">
        <f>shipments9[[#This Row],[Boxes]]*shipments9[[#This Row],[Cost Per Box]]</f>
        <v>3061.0800000000004</v>
      </c>
      <c r="Q5589" s="4">
        <f>shipments9[[#This Row],[Amount]] -shipments9[[#This Row],[total cost]]</f>
        <v>4852.17</v>
      </c>
      <c r="R5589" s="4" t="str">
        <f>IF(shipments9[[#This Row],[Gross Profit]]&lt;0,"Loss","Profit")</f>
        <v>Profit</v>
      </c>
      <c r="S5589" s="9">
        <f>shipments9[[#This Row],[Gross Profit]]/shipments9[[#This Row],[Amount]]</f>
        <v>0.61317031560989477</v>
      </c>
      <c r="T5589" s="11">
        <f>shipments9[[#This Row],[Amount]]/shipments9[[#This Row],[Boxes]]</f>
        <v>19.982954545454547</v>
      </c>
    </row>
    <row r="5590" spans="1:20" x14ac:dyDescent="0.25">
      <c r="A5590" t="s">
        <v>5782</v>
      </c>
      <c r="B5590" t="s">
        <v>61</v>
      </c>
      <c r="C5590" t="s">
        <v>147</v>
      </c>
      <c r="D5590" t="s">
        <v>26</v>
      </c>
      <c r="E5590" s="1">
        <v>45204</v>
      </c>
      <c r="F5590" s="1" t="str">
        <f>TEXT(shipments9[[#This Row],[Shipdate]],"ddd")</f>
        <v>Thu</v>
      </c>
      <c r="G5590" s="1" t="str">
        <f>IF(OR(shipments9[[#This Row],[Day Name]]="Sat",shipments9[[#This Row],[Day Name]]="Sun"),"Weekend","Weekday")</f>
        <v>Weekday</v>
      </c>
      <c r="H5590">
        <v>1282.5</v>
      </c>
      <c r="I5590">
        <v>129</v>
      </c>
      <c r="J5590" t="s">
        <v>172</v>
      </c>
      <c r="K5590" t="s">
        <v>8151</v>
      </c>
      <c r="L5590" t="s">
        <v>8152</v>
      </c>
      <c r="M5590">
        <v>10</v>
      </c>
      <c r="N5590" t="s">
        <v>8153</v>
      </c>
      <c r="O5590" s="4">
        <f>INDEX(products[Cost_per_box], MATCH(shipments9[[#This Row],[PID]], products[PID], 0))</f>
        <v>10.51</v>
      </c>
      <c r="P5590" s="4">
        <f>shipments9[[#This Row],[Boxes]]*shipments9[[#This Row],[Cost Per Box]]</f>
        <v>1355.79</v>
      </c>
      <c r="Q5590" s="4">
        <f>shipments9[[#This Row],[Amount]] -shipments9[[#This Row],[total cost]]</f>
        <v>-73.289999999999964</v>
      </c>
      <c r="R5590" s="4" t="str">
        <f>IF(shipments9[[#This Row],[Gross Profit]]&lt;0,"Loss","Profit")</f>
        <v>Loss</v>
      </c>
      <c r="S5590" s="9">
        <f>shipments9[[#This Row],[Gross Profit]]/shipments9[[#This Row],[Amount]]</f>
        <v>-5.7146198830409327E-2</v>
      </c>
      <c r="T5590" s="11">
        <f>shipments9[[#This Row],[Amount]]/shipments9[[#This Row],[Boxes]]</f>
        <v>9.9418604651162799</v>
      </c>
    </row>
    <row r="5591" spans="1:20" hidden="1" x14ac:dyDescent="0.25">
      <c r="A5591" t="s">
        <v>5783</v>
      </c>
      <c r="B5591" t="s">
        <v>61</v>
      </c>
      <c r="C5591" t="s">
        <v>155</v>
      </c>
      <c r="D5591" t="s">
        <v>26</v>
      </c>
      <c r="E5591" s="1">
        <v>45253</v>
      </c>
      <c r="F5591" s="1" t="str">
        <f>TEXT(shipments9[[#This Row],[Shipdate]],"ddd")</f>
        <v>Thu</v>
      </c>
      <c r="G5591" s="1" t="str">
        <f>IF(OR(shipments9[[#This Row],[Day Name]]="Sat",shipments9[[#This Row],[Day Name]]="Sun"),"Weekend","Weekday")</f>
        <v>Weekday</v>
      </c>
      <c r="H5591">
        <v>4988.25</v>
      </c>
      <c r="I5591">
        <v>454</v>
      </c>
      <c r="J5591" t="s">
        <v>172</v>
      </c>
      <c r="K5591" t="s">
        <v>8151</v>
      </c>
      <c r="L5591" t="s">
        <v>8152</v>
      </c>
      <c r="M5591">
        <v>11</v>
      </c>
      <c r="N5591" t="s">
        <v>8165</v>
      </c>
      <c r="O5591" s="4">
        <f>INDEX(products[Cost_per_box], MATCH(shipments9[[#This Row],[PID]], products[PID], 0))</f>
        <v>8.43</v>
      </c>
      <c r="P5591" s="4">
        <f>shipments9[[#This Row],[Boxes]]*shipments9[[#This Row],[Cost Per Box]]</f>
        <v>3827.22</v>
      </c>
      <c r="Q5591" s="4">
        <f>shipments9[[#This Row],[Amount]] -shipments9[[#This Row],[total cost]]</f>
        <v>1161.0300000000002</v>
      </c>
      <c r="R5591" s="4" t="str">
        <f>IF(shipments9[[#This Row],[Gross Profit]]&lt;0,"Loss","Profit")</f>
        <v>Profit</v>
      </c>
      <c r="S5591" s="9">
        <f>shipments9[[#This Row],[Gross Profit]]/shipments9[[#This Row],[Amount]]</f>
        <v>0.23275296947827398</v>
      </c>
      <c r="T5591" s="11">
        <f>shipments9[[#This Row],[Amount]]/shipments9[[#This Row],[Boxes]]</f>
        <v>10.987334801762115</v>
      </c>
    </row>
    <row r="5592" spans="1:20" hidden="1" x14ac:dyDescent="0.25">
      <c r="A5592" t="s">
        <v>5784</v>
      </c>
      <c r="B5592" t="s">
        <v>61</v>
      </c>
      <c r="C5592" t="s">
        <v>163</v>
      </c>
      <c r="D5592" t="s">
        <v>26</v>
      </c>
      <c r="E5592" s="1">
        <v>45412</v>
      </c>
      <c r="F5592" s="1" t="str">
        <f>TEXT(shipments9[[#This Row],[Shipdate]],"ddd")</f>
        <v>Tue</v>
      </c>
      <c r="G5592" s="1" t="str">
        <f>IF(OR(shipments9[[#This Row],[Day Name]]="Sat",shipments9[[#This Row],[Day Name]]="Sun"),"Weekend","Weekday")</f>
        <v>Weekday</v>
      </c>
      <c r="H5592">
        <v>4794.75</v>
      </c>
      <c r="I5592">
        <v>600</v>
      </c>
      <c r="J5592" t="s">
        <v>172</v>
      </c>
      <c r="K5592" t="s">
        <v>8155</v>
      </c>
      <c r="L5592" t="s">
        <v>8154</v>
      </c>
      <c r="M5592">
        <v>4</v>
      </c>
      <c r="N5592" t="s">
        <v>8158</v>
      </c>
      <c r="O5592" s="4">
        <f>INDEX(products[Cost_per_box], MATCH(shipments9[[#This Row],[PID]], products[PID], 0))</f>
        <v>3.32</v>
      </c>
      <c r="P5592" s="4">
        <f>shipments9[[#This Row],[Boxes]]*shipments9[[#This Row],[Cost Per Box]]</f>
        <v>1992</v>
      </c>
      <c r="Q5592" s="4">
        <f>shipments9[[#This Row],[Amount]] -shipments9[[#This Row],[total cost]]</f>
        <v>2802.75</v>
      </c>
      <c r="R5592" s="4" t="str">
        <f>IF(shipments9[[#This Row],[Gross Profit]]&lt;0,"Loss","Profit")</f>
        <v>Profit</v>
      </c>
      <c r="S5592" s="9">
        <f>shipments9[[#This Row],[Gross Profit]]/shipments9[[#This Row],[Amount]]</f>
        <v>0.58454559674644146</v>
      </c>
      <c r="T5592" s="11">
        <f>shipments9[[#This Row],[Amount]]/shipments9[[#This Row],[Boxes]]</f>
        <v>7.99125</v>
      </c>
    </row>
    <row r="5593" spans="1:20" hidden="1" x14ac:dyDescent="0.25">
      <c r="A5593" t="s">
        <v>5785</v>
      </c>
      <c r="B5593" t="s">
        <v>61</v>
      </c>
      <c r="C5593" t="s">
        <v>121</v>
      </c>
      <c r="D5593" t="s">
        <v>26</v>
      </c>
      <c r="E5593" s="1">
        <v>45181</v>
      </c>
      <c r="F5593" s="1" t="str">
        <f>TEXT(shipments9[[#This Row],[Shipdate]],"ddd")</f>
        <v>Tue</v>
      </c>
      <c r="G5593" s="1" t="str">
        <f>IF(OR(shipments9[[#This Row],[Day Name]]="Sat",shipments9[[#This Row],[Day Name]]="Sun"),"Weekend","Weekday")</f>
        <v>Weekday</v>
      </c>
      <c r="H5593">
        <v>6428.25</v>
      </c>
      <c r="I5593">
        <v>536</v>
      </c>
      <c r="J5593" t="s">
        <v>172</v>
      </c>
      <c r="K5593" t="s">
        <v>8151</v>
      </c>
      <c r="L5593" t="s">
        <v>8160</v>
      </c>
      <c r="M5593">
        <v>9</v>
      </c>
      <c r="N5593" t="s">
        <v>8167</v>
      </c>
      <c r="O5593" s="4">
        <f>INDEX(products[Cost_per_box], MATCH(shipments9[[#This Row],[PID]], products[PID], 0))</f>
        <v>5.26</v>
      </c>
      <c r="P5593" s="4">
        <f>shipments9[[#This Row],[Boxes]]*shipments9[[#This Row],[Cost Per Box]]</f>
        <v>2819.3599999999997</v>
      </c>
      <c r="Q5593" s="4">
        <f>shipments9[[#This Row],[Amount]] -shipments9[[#This Row],[total cost]]</f>
        <v>3608.8900000000003</v>
      </c>
      <c r="R5593" s="4" t="str">
        <f>IF(shipments9[[#This Row],[Gross Profit]]&lt;0,"Loss","Profit")</f>
        <v>Profit</v>
      </c>
      <c r="S5593" s="9">
        <f>shipments9[[#This Row],[Gross Profit]]/shipments9[[#This Row],[Amount]]</f>
        <v>0.56141095943686081</v>
      </c>
      <c r="T5593" s="11">
        <f>shipments9[[#This Row],[Amount]]/shipments9[[#This Row],[Boxes]]</f>
        <v>11.993003731343284</v>
      </c>
    </row>
    <row r="5594" spans="1:20" hidden="1" x14ac:dyDescent="0.25">
      <c r="A5594" t="s">
        <v>5786</v>
      </c>
      <c r="B5594" t="s">
        <v>61</v>
      </c>
      <c r="C5594" t="s">
        <v>121</v>
      </c>
      <c r="D5594" t="s">
        <v>26</v>
      </c>
      <c r="E5594" s="1">
        <v>45079</v>
      </c>
      <c r="F5594" s="1" t="str">
        <f>TEXT(shipments9[[#This Row],[Shipdate]],"ddd")</f>
        <v>Fri</v>
      </c>
      <c r="G5594" s="1" t="str">
        <f>IF(OR(shipments9[[#This Row],[Day Name]]="Sat",shipments9[[#This Row],[Day Name]]="Sun"),"Weekend","Weekday")</f>
        <v>Weekday</v>
      </c>
      <c r="H5594">
        <v>108</v>
      </c>
      <c r="I5594">
        <v>7</v>
      </c>
      <c r="J5594" t="s">
        <v>172</v>
      </c>
      <c r="K5594" t="s">
        <v>8151</v>
      </c>
      <c r="L5594" t="s">
        <v>8154</v>
      </c>
      <c r="M5594">
        <v>6</v>
      </c>
      <c r="N5594" t="s">
        <v>8159</v>
      </c>
      <c r="O5594" s="4">
        <f>INDEX(products[Cost_per_box], MATCH(shipments9[[#This Row],[PID]], products[PID], 0))</f>
        <v>5.26</v>
      </c>
      <c r="P5594" s="4">
        <f>shipments9[[#This Row],[Boxes]]*shipments9[[#This Row],[Cost Per Box]]</f>
        <v>36.82</v>
      </c>
      <c r="Q5594" s="4">
        <f>shipments9[[#This Row],[Amount]] -shipments9[[#This Row],[total cost]]</f>
        <v>71.180000000000007</v>
      </c>
      <c r="R5594" s="4" t="str">
        <f>IF(shipments9[[#This Row],[Gross Profit]]&lt;0,"Loss","Profit")</f>
        <v>Profit</v>
      </c>
      <c r="S5594" s="9">
        <f>shipments9[[#This Row],[Gross Profit]]/shipments9[[#This Row],[Amount]]</f>
        <v>0.65907407407407415</v>
      </c>
      <c r="T5594" s="11">
        <f>shipments9[[#This Row],[Amount]]/shipments9[[#This Row],[Boxes]]</f>
        <v>15.428571428571429</v>
      </c>
    </row>
    <row r="5595" spans="1:20" hidden="1" x14ac:dyDescent="0.25">
      <c r="A5595" t="s">
        <v>5787</v>
      </c>
      <c r="B5595" t="s">
        <v>61</v>
      </c>
      <c r="C5595" t="s">
        <v>124</v>
      </c>
      <c r="D5595" t="s">
        <v>26</v>
      </c>
      <c r="E5595" s="1">
        <v>45236</v>
      </c>
      <c r="F5595" s="1" t="str">
        <f>TEXT(shipments9[[#This Row],[Shipdate]],"ddd")</f>
        <v>Mon</v>
      </c>
      <c r="G5595" s="1" t="str">
        <f>IF(OR(shipments9[[#This Row],[Day Name]]="Sat",shipments9[[#This Row],[Day Name]]="Sun"),"Weekend","Weekday")</f>
        <v>Weekday</v>
      </c>
      <c r="H5595">
        <v>15687</v>
      </c>
      <c r="I5595">
        <v>923</v>
      </c>
      <c r="J5595" t="s">
        <v>172</v>
      </c>
      <c r="K5595" t="s">
        <v>8151</v>
      </c>
      <c r="L5595" t="s">
        <v>8152</v>
      </c>
      <c r="M5595">
        <v>11</v>
      </c>
      <c r="N5595" t="s">
        <v>8165</v>
      </c>
      <c r="O5595" s="4">
        <f>INDEX(products[Cost_per_box], MATCH(shipments9[[#This Row],[PID]], products[PID], 0))</f>
        <v>7.48</v>
      </c>
      <c r="P5595" s="4">
        <f>shipments9[[#This Row],[Boxes]]*shipments9[[#This Row],[Cost Per Box]]</f>
        <v>6904.04</v>
      </c>
      <c r="Q5595" s="4">
        <f>shipments9[[#This Row],[Amount]] -shipments9[[#This Row],[total cost]]</f>
        <v>8782.9599999999991</v>
      </c>
      <c r="R5595" s="4" t="str">
        <f>IF(shipments9[[#This Row],[Gross Profit]]&lt;0,"Loss","Profit")</f>
        <v>Profit</v>
      </c>
      <c r="S5595" s="9">
        <f>shipments9[[#This Row],[Gross Profit]]/shipments9[[#This Row],[Amount]]</f>
        <v>0.55988780518900993</v>
      </c>
      <c r="T5595" s="11">
        <f>shipments9[[#This Row],[Amount]]/shipments9[[#This Row],[Boxes]]</f>
        <v>16.995666305525461</v>
      </c>
    </row>
    <row r="5596" spans="1:20" hidden="1" x14ac:dyDescent="0.25">
      <c r="A5596" t="s">
        <v>5788</v>
      </c>
      <c r="B5596" t="s">
        <v>61</v>
      </c>
      <c r="C5596" t="s">
        <v>135</v>
      </c>
      <c r="D5596" t="s">
        <v>26</v>
      </c>
      <c r="E5596" s="1">
        <v>45036</v>
      </c>
      <c r="F5596" s="1" t="str">
        <f>TEXT(shipments9[[#This Row],[Shipdate]],"ddd")</f>
        <v>Thu</v>
      </c>
      <c r="G5596" s="1" t="str">
        <f>IF(OR(shipments9[[#This Row],[Day Name]]="Sat",shipments9[[#This Row],[Day Name]]="Sun"),"Weekend","Weekday")</f>
        <v>Weekday</v>
      </c>
      <c r="H5596">
        <v>3064.5</v>
      </c>
      <c r="I5596">
        <v>118</v>
      </c>
      <c r="J5596" t="s">
        <v>172</v>
      </c>
      <c r="K5596" t="s">
        <v>8151</v>
      </c>
      <c r="L5596" t="s">
        <v>8154</v>
      </c>
      <c r="M5596">
        <v>4</v>
      </c>
      <c r="N5596" t="s">
        <v>8158</v>
      </c>
      <c r="O5596" s="4">
        <f>INDEX(products[Cost_per_box], MATCH(shipments9[[#This Row],[PID]], products[PID], 0))</f>
        <v>9.94</v>
      </c>
      <c r="P5596" s="4">
        <f>shipments9[[#This Row],[Boxes]]*shipments9[[#This Row],[Cost Per Box]]</f>
        <v>1172.9199999999998</v>
      </c>
      <c r="Q5596" s="4">
        <f>shipments9[[#This Row],[Amount]] -shipments9[[#This Row],[total cost]]</f>
        <v>1891.5800000000002</v>
      </c>
      <c r="R5596" s="4" t="str">
        <f>IF(shipments9[[#This Row],[Gross Profit]]&lt;0,"Loss","Profit")</f>
        <v>Profit</v>
      </c>
      <c r="S5596" s="9">
        <f>shipments9[[#This Row],[Gross Profit]]/shipments9[[#This Row],[Amount]]</f>
        <v>0.617255669766683</v>
      </c>
      <c r="T5596" s="11">
        <f>shipments9[[#This Row],[Amount]]/shipments9[[#This Row],[Boxes]]</f>
        <v>25.970338983050848</v>
      </c>
    </row>
    <row r="5597" spans="1:20" hidden="1" x14ac:dyDescent="0.25">
      <c r="A5597" t="s">
        <v>5789</v>
      </c>
      <c r="B5597" t="s">
        <v>61</v>
      </c>
      <c r="C5597" t="s">
        <v>135</v>
      </c>
      <c r="D5597" t="s">
        <v>26</v>
      </c>
      <c r="E5597" s="1">
        <v>45278</v>
      </c>
      <c r="F5597" s="1" t="str">
        <f>TEXT(shipments9[[#This Row],[Shipdate]],"ddd")</f>
        <v>Mon</v>
      </c>
      <c r="G5597" s="1" t="str">
        <f>IF(OR(shipments9[[#This Row],[Day Name]]="Sat",shipments9[[#This Row],[Day Name]]="Sun"),"Weekend","Weekday")</f>
        <v>Weekday</v>
      </c>
      <c r="H5597">
        <v>4542.75</v>
      </c>
      <c r="I5597">
        <v>190</v>
      </c>
      <c r="J5597" t="s">
        <v>172</v>
      </c>
      <c r="K5597" t="s">
        <v>8151</v>
      </c>
      <c r="L5597" t="s">
        <v>8152</v>
      </c>
      <c r="M5597">
        <v>12</v>
      </c>
      <c r="N5597" t="s">
        <v>8166</v>
      </c>
      <c r="O5597" s="4">
        <f>INDEX(products[Cost_per_box], MATCH(shipments9[[#This Row],[PID]], products[PID], 0))</f>
        <v>9.94</v>
      </c>
      <c r="P5597" s="4">
        <f>shipments9[[#This Row],[Boxes]]*shipments9[[#This Row],[Cost Per Box]]</f>
        <v>1888.6</v>
      </c>
      <c r="Q5597" s="4">
        <f>shipments9[[#This Row],[Amount]] -shipments9[[#This Row],[total cost]]</f>
        <v>2654.15</v>
      </c>
      <c r="R5597" s="4" t="str">
        <f>IF(shipments9[[#This Row],[Gross Profit]]&lt;0,"Loss","Profit")</f>
        <v>Profit</v>
      </c>
      <c r="S5597" s="9">
        <f>shipments9[[#This Row],[Gross Profit]]/shipments9[[#This Row],[Amount]]</f>
        <v>0.5842606350778714</v>
      </c>
      <c r="T5597" s="11">
        <f>shipments9[[#This Row],[Amount]]/shipments9[[#This Row],[Boxes]]</f>
        <v>23.909210526315789</v>
      </c>
    </row>
    <row r="5598" spans="1:20" hidden="1" x14ac:dyDescent="0.25">
      <c r="A5598" t="s">
        <v>5790</v>
      </c>
      <c r="B5598" t="s">
        <v>61</v>
      </c>
      <c r="C5598" t="s">
        <v>145</v>
      </c>
      <c r="D5598" t="s">
        <v>26</v>
      </c>
      <c r="E5598" s="1">
        <v>45246</v>
      </c>
      <c r="F5598" s="1" t="str">
        <f>TEXT(shipments9[[#This Row],[Shipdate]],"ddd")</f>
        <v>Thu</v>
      </c>
      <c r="G5598" s="1" t="str">
        <f>IF(OR(shipments9[[#This Row],[Day Name]]="Sat",shipments9[[#This Row],[Day Name]]="Sun"),"Weekend","Weekday")</f>
        <v>Weekday</v>
      </c>
      <c r="H5598">
        <v>5474.25</v>
      </c>
      <c r="I5598">
        <v>392</v>
      </c>
      <c r="J5598" t="s">
        <v>172</v>
      </c>
      <c r="K5598" t="s">
        <v>8151</v>
      </c>
      <c r="L5598" t="s">
        <v>8152</v>
      </c>
      <c r="M5598">
        <v>11</v>
      </c>
      <c r="N5598" t="s">
        <v>8165</v>
      </c>
      <c r="O5598" s="4">
        <f>INDEX(products[Cost_per_box], MATCH(shipments9[[#This Row],[PID]], products[PID], 0))</f>
        <v>4.74</v>
      </c>
      <c r="P5598" s="4">
        <f>shipments9[[#This Row],[Boxes]]*shipments9[[#This Row],[Cost Per Box]]</f>
        <v>1858.0800000000002</v>
      </c>
      <c r="Q5598" s="4">
        <f>shipments9[[#This Row],[Amount]] -shipments9[[#This Row],[total cost]]</f>
        <v>3616.17</v>
      </c>
      <c r="R5598" s="4" t="str">
        <f>IF(shipments9[[#This Row],[Gross Profit]]&lt;0,"Loss","Profit")</f>
        <v>Profit</v>
      </c>
      <c r="S5598" s="9">
        <f>shipments9[[#This Row],[Gross Profit]]/shipments9[[#This Row],[Amount]]</f>
        <v>0.66057816139197156</v>
      </c>
      <c r="T5598" s="11">
        <f>shipments9[[#This Row],[Amount]]/shipments9[[#This Row],[Boxes]]</f>
        <v>13.964923469387756</v>
      </c>
    </row>
    <row r="5599" spans="1:20" hidden="1" x14ac:dyDescent="0.25">
      <c r="A5599" t="s">
        <v>5791</v>
      </c>
      <c r="B5599" t="s">
        <v>61</v>
      </c>
      <c r="C5599" t="s">
        <v>163</v>
      </c>
      <c r="D5599" t="s">
        <v>26</v>
      </c>
      <c r="E5599" s="1">
        <v>45090</v>
      </c>
      <c r="F5599" s="1" t="str">
        <f>TEXT(shipments9[[#This Row],[Shipdate]],"ddd")</f>
        <v>Tue</v>
      </c>
      <c r="G5599" s="1" t="str">
        <f>IF(OR(shipments9[[#This Row],[Day Name]]="Sat",shipments9[[#This Row],[Day Name]]="Sun"),"Weekend","Weekday")</f>
        <v>Weekday</v>
      </c>
      <c r="H5599">
        <v>3872.25</v>
      </c>
      <c r="I5599">
        <v>353</v>
      </c>
      <c r="J5599" t="s">
        <v>172</v>
      </c>
      <c r="K5599" t="s">
        <v>8151</v>
      </c>
      <c r="L5599" t="s">
        <v>8154</v>
      </c>
      <c r="M5599">
        <v>6</v>
      </c>
      <c r="N5599" t="s">
        <v>8159</v>
      </c>
      <c r="O5599" s="4">
        <f>INDEX(products[Cost_per_box], MATCH(shipments9[[#This Row],[PID]], products[PID], 0))</f>
        <v>3.32</v>
      </c>
      <c r="P5599" s="4">
        <f>shipments9[[#This Row],[Boxes]]*shipments9[[#This Row],[Cost Per Box]]</f>
        <v>1171.96</v>
      </c>
      <c r="Q5599" s="4">
        <f>shipments9[[#This Row],[Amount]] -shipments9[[#This Row],[total cost]]</f>
        <v>2700.29</v>
      </c>
      <c r="R5599" s="4" t="str">
        <f>IF(shipments9[[#This Row],[Gross Profit]]&lt;0,"Loss","Profit")</f>
        <v>Profit</v>
      </c>
      <c r="S5599" s="9">
        <f>shipments9[[#This Row],[Gross Profit]]/shipments9[[#This Row],[Amount]]</f>
        <v>0.69734392149267221</v>
      </c>
      <c r="T5599" s="11">
        <f>shipments9[[#This Row],[Amount]]/shipments9[[#This Row],[Boxes]]</f>
        <v>10.969546742209632</v>
      </c>
    </row>
    <row r="5600" spans="1:20" x14ac:dyDescent="0.25">
      <c r="A5600" t="s">
        <v>5792</v>
      </c>
      <c r="B5600" t="s">
        <v>80</v>
      </c>
      <c r="C5600" t="s">
        <v>147</v>
      </c>
      <c r="D5600" t="s">
        <v>26</v>
      </c>
      <c r="E5600" s="1">
        <v>45209</v>
      </c>
      <c r="F5600" s="1" t="str">
        <f>TEXT(shipments9[[#This Row],[Shipdate]],"ddd")</f>
        <v>Tue</v>
      </c>
      <c r="G5600" s="1" t="str">
        <f>IF(OR(shipments9[[#This Row],[Day Name]]="Sat",shipments9[[#This Row],[Day Name]]="Sun"),"Weekend","Weekday")</f>
        <v>Weekday</v>
      </c>
      <c r="H5600">
        <v>4023</v>
      </c>
      <c r="I5600">
        <v>671</v>
      </c>
      <c r="J5600" t="s">
        <v>172</v>
      </c>
      <c r="K5600" t="s">
        <v>8151</v>
      </c>
      <c r="L5600" t="s">
        <v>8152</v>
      </c>
      <c r="M5600">
        <v>10</v>
      </c>
      <c r="N5600" t="s">
        <v>8153</v>
      </c>
      <c r="O5600" s="4">
        <f>INDEX(products[Cost_per_box], MATCH(shipments9[[#This Row],[PID]], products[PID], 0))</f>
        <v>10.51</v>
      </c>
      <c r="P5600" s="4">
        <f>shipments9[[#This Row],[Boxes]]*shipments9[[#This Row],[Cost Per Box]]</f>
        <v>7052.21</v>
      </c>
      <c r="Q5600" s="4">
        <f>shipments9[[#This Row],[Amount]] -shipments9[[#This Row],[total cost]]</f>
        <v>-3029.21</v>
      </c>
      <c r="R5600" s="4" t="str">
        <f>IF(shipments9[[#This Row],[Gross Profit]]&lt;0,"Loss","Profit")</f>
        <v>Loss</v>
      </c>
      <c r="S5600" s="9">
        <f>shipments9[[#This Row],[Gross Profit]]/shipments9[[#This Row],[Amount]]</f>
        <v>-0.75297290579169773</v>
      </c>
      <c r="T5600" s="11">
        <f>shipments9[[#This Row],[Amount]]/shipments9[[#This Row],[Boxes]]</f>
        <v>5.9955290611028316</v>
      </c>
    </row>
    <row r="5601" spans="1:20" hidden="1" x14ac:dyDescent="0.25">
      <c r="A5601" t="s">
        <v>5793</v>
      </c>
      <c r="B5601" t="s">
        <v>80</v>
      </c>
      <c r="C5601" t="s">
        <v>130</v>
      </c>
      <c r="D5601" t="s">
        <v>26</v>
      </c>
      <c r="E5601" s="1">
        <v>45166</v>
      </c>
      <c r="F5601" s="1" t="str">
        <f>TEXT(shipments9[[#This Row],[Shipdate]],"ddd")</f>
        <v>Mon</v>
      </c>
      <c r="G5601" s="1" t="str">
        <f>IF(OR(shipments9[[#This Row],[Day Name]]="Sat",shipments9[[#This Row],[Day Name]]="Sun"),"Weekend","Weekday")</f>
        <v>Weekday</v>
      </c>
      <c r="H5601">
        <v>3861</v>
      </c>
      <c r="I5601">
        <v>552</v>
      </c>
      <c r="J5601" t="s">
        <v>172</v>
      </c>
      <c r="K5601" t="s">
        <v>8151</v>
      </c>
      <c r="L5601" t="s">
        <v>8160</v>
      </c>
      <c r="M5601">
        <v>8</v>
      </c>
      <c r="N5601" t="s">
        <v>8162</v>
      </c>
      <c r="O5601" s="4">
        <f>INDEX(products[Cost_per_box], MATCH(shipments9[[#This Row],[PID]], products[PID], 0))</f>
        <v>5.72</v>
      </c>
      <c r="P5601" s="4">
        <f>shipments9[[#This Row],[Boxes]]*shipments9[[#This Row],[Cost Per Box]]</f>
        <v>3157.44</v>
      </c>
      <c r="Q5601" s="4">
        <f>shipments9[[#This Row],[Amount]] -shipments9[[#This Row],[total cost]]</f>
        <v>703.56</v>
      </c>
      <c r="R5601" s="4" t="str">
        <f>IF(shipments9[[#This Row],[Gross Profit]]&lt;0,"Loss","Profit")</f>
        <v>Profit</v>
      </c>
      <c r="S5601" s="9">
        <f>shipments9[[#This Row],[Gross Profit]]/shipments9[[#This Row],[Amount]]</f>
        <v>0.1822222222222222</v>
      </c>
      <c r="T5601" s="11">
        <f>shipments9[[#This Row],[Amount]]/shipments9[[#This Row],[Boxes]]</f>
        <v>6.9945652173913047</v>
      </c>
    </row>
    <row r="5602" spans="1:20" hidden="1" x14ac:dyDescent="0.25">
      <c r="A5602" t="s">
        <v>5794</v>
      </c>
      <c r="B5602" t="s">
        <v>80</v>
      </c>
      <c r="C5602" t="s">
        <v>132</v>
      </c>
      <c r="D5602" t="s">
        <v>26</v>
      </c>
      <c r="E5602" s="1">
        <v>45471</v>
      </c>
      <c r="F5602" s="1" t="str">
        <f>TEXT(shipments9[[#This Row],[Shipdate]],"ddd")</f>
        <v>Fri</v>
      </c>
      <c r="G5602" s="1" t="str">
        <f>IF(OR(shipments9[[#This Row],[Day Name]]="Sat",shipments9[[#This Row],[Day Name]]="Sun"),"Weekend","Weekday")</f>
        <v>Weekday</v>
      </c>
      <c r="H5602">
        <v>1973.25</v>
      </c>
      <c r="I5602">
        <v>71</v>
      </c>
      <c r="J5602" t="s">
        <v>172</v>
      </c>
      <c r="K5602" t="s">
        <v>8155</v>
      </c>
      <c r="L5602" t="s">
        <v>8154</v>
      </c>
      <c r="M5602">
        <v>6</v>
      </c>
      <c r="N5602" t="s">
        <v>8159</v>
      </c>
      <c r="O5602" s="4">
        <f>INDEX(products[Cost_per_box], MATCH(shipments9[[#This Row],[PID]], products[PID], 0))</f>
        <v>6.31</v>
      </c>
      <c r="P5602" s="4">
        <f>shipments9[[#This Row],[Boxes]]*shipments9[[#This Row],[Cost Per Box]]</f>
        <v>448.01</v>
      </c>
      <c r="Q5602" s="4">
        <f>shipments9[[#This Row],[Amount]] -shipments9[[#This Row],[total cost]]</f>
        <v>1525.24</v>
      </c>
      <c r="R5602" s="4" t="str">
        <f>IF(shipments9[[#This Row],[Gross Profit]]&lt;0,"Loss","Profit")</f>
        <v>Profit</v>
      </c>
      <c r="S5602" s="9">
        <f>shipments9[[#This Row],[Gross Profit]]/shipments9[[#This Row],[Amount]]</f>
        <v>0.77295831749651589</v>
      </c>
      <c r="T5602" s="11">
        <f>shipments9[[#This Row],[Amount]]/shipments9[[#This Row],[Boxes]]</f>
        <v>27.79225352112676</v>
      </c>
    </row>
    <row r="5603" spans="1:20" hidden="1" x14ac:dyDescent="0.25">
      <c r="A5603" t="s">
        <v>5795</v>
      </c>
      <c r="B5603" t="s">
        <v>80</v>
      </c>
      <c r="C5603" t="s">
        <v>137</v>
      </c>
      <c r="D5603" t="s">
        <v>26</v>
      </c>
      <c r="E5603" s="1">
        <v>45252</v>
      </c>
      <c r="F5603" s="1" t="str">
        <f>TEXT(shipments9[[#This Row],[Shipdate]],"ddd")</f>
        <v>Wed</v>
      </c>
      <c r="G5603" s="1" t="str">
        <f>IF(OR(shipments9[[#This Row],[Day Name]]="Sat",shipments9[[#This Row],[Day Name]]="Sun"),"Weekend","Weekday")</f>
        <v>Weekday</v>
      </c>
      <c r="H5603">
        <v>1183.5</v>
      </c>
      <c r="I5603">
        <v>66</v>
      </c>
      <c r="J5603" t="s">
        <v>172</v>
      </c>
      <c r="K5603" t="s">
        <v>8151</v>
      </c>
      <c r="L5603" t="s">
        <v>8152</v>
      </c>
      <c r="M5603">
        <v>11</v>
      </c>
      <c r="N5603" t="s">
        <v>8165</v>
      </c>
      <c r="O5603" s="4">
        <f>INDEX(products[Cost_per_box], MATCH(shipments9[[#This Row],[PID]], products[PID], 0))</f>
        <v>7.73</v>
      </c>
      <c r="P5603" s="4">
        <f>shipments9[[#This Row],[Boxes]]*shipments9[[#This Row],[Cost Per Box]]</f>
        <v>510.18</v>
      </c>
      <c r="Q5603" s="4">
        <f>shipments9[[#This Row],[Amount]] -shipments9[[#This Row],[total cost]]</f>
        <v>673.31999999999994</v>
      </c>
      <c r="R5603" s="4" t="str">
        <f>IF(shipments9[[#This Row],[Gross Profit]]&lt;0,"Loss","Profit")</f>
        <v>Profit</v>
      </c>
      <c r="S5603" s="9">
        <f>shipments9[[#This Row],[Gross Profit]]/shipments9[[#This Row],[Amount]]</f>
        <v>0.56892268694550063</v>
      </c>
      <c r="T5603" s="11">
        <f>shipments9[[#This Row],[Amount]]/shipments9[[#This Row],[Boxes]]</f>
        <v>17.931818181818183</v>
      </c>
    </row>
    <row r="5604" spans="1:20" hidden="1" x14ac:dyDescent="0.25">
      <c r="A5604" t="s">
        <v>5796</v>
      </c>
      <c r="B5604" t="s">
        <v>80</v>
      </c>
      <c r="C5604" t="s">
        <v>149</v>
      </c>
      <c r="D5604" t="s">
        <v>26</v>
      </c>
      <c r="E5604" s="1">
        <v>45083</v>
      </c>
      <c r="F5604" s="1" t="str">
        <f>TEXT(shipments9[[#This Row],[Shipdate]],"ddd")</f>
        <v>Tue</v>
      </c>
      <c r="G5604" s="1" t="str">
        <f>IF(OR(shipments9[[#This Row],[Day Name]]="Sat",shipments9[[#This Row],[Day Name]]="Sun"),"Weekend","Weekday")</f>
        <v>Weekday</v>
      </c>
      <c r="H5604">
        <v>4297.5</v>
      </c>
      <c r="I5604">
        <v>253</v>
      </c>
      <c r="J5604" t="s">
        <v>172</v>
      </c>
      <c r="K5604" t="s">
        <v>8151</v>
      </c>
      <c r="L5604" t="s">
        <v>8154</v>
      </c>
      <c r="M5604">
        <v>6</v>
      </c>
      <c r="N5604" t="s">
        <v>8159</v>
      </c>
      <c r="O5604" s="4">
        <f>INDEX(products[Cost_per_box], MATCH(shipments9[[#This Row],[PID]], products[PID], 0))</f>
        <v>6.43</v>
      </c>
      <c r="P5604" s="4">
        <f>shipments9[[#This Row],[Boxes]]*shipments9[[#This Row],[Cost Per Box]]</f>
        <v>1626.79</v>
      </c>
      <c r="Q5604" s="4">
        <f>shipments9[[#This Row],[Amount]] -shipments9[[#This Row],[total cost]]</f>
        <v>2670.71</v>
      </c>
      <c r="R5604" s="4" t="str">
        <f>IF(shipments9[[#This Row],[Gross Profit]]&lt;0,"Loss","Profit")</f>
        <v>Profit</v>
      </c>
      <c r="S5604" s="9">
        <f>shipments9[[#This Row],[Gross Profit]]/shipments9[[#This Row],[Amount]]</f>
        <v>0.62145666084933104</v>
      </c>
      <c r="T5604" s="11">
        <f>shipments9[[#This Row],[Amount]]/shipments9[[#This Row],[Boxes]]</f>
        <v>16.986166007905137</v>
      </c>
    </row>
    <row r="5605" spans="1:20" hidden="1" x14ac:dyDescent="0.25">
      <c r="A5605" t="s">
        <v>5797</v>
      </c>
      <c r="B5605" t="s">
        <v>80</v>
      </c>
      <c r="C5605" t="s">
        <v>153</v>
      </c>
      <c r="D5605" t="s">
        <v>26</v>
      </c>
      <c r="E5605" s="1">
        <v>44958</v>
      </c>
      <c r="F5605" s="1" t="str">
        <f>TEXT(shipments9[[#This Row],[Shipdate]],"ddd")</f>
        <v>Wed</v>
      </c>
      <c r="G5605" s="1" t="str">
        <f>IF(OR(shipments9[[#This Row],[Day Name]]="Sat",shipments9[[#This Row],[Day Name]]="Sun"),"Weekend","Weekday")</f>
        <v>Weekday</v>
      </c>
      <c r="H5605">
        <v>4646.25</v>
      </c>
      <c r="I5605">
        <v>332</v>
      </c>
      <c r="J5605" t="s">
        <v>172</v>
      </c>
      <c r="K5605" t="s">
        <v>8151</v>
      </c>
      <c r="L5605" t="s">
        <v>8156</v>
      </c>
      <c r="M5605">
        <v>2</v>
      </c>
      <c r="N5605" t="s">
        <v>8157</v>
      </c>
      <c r="O5605" s="4">
        <f>INDEX(products[Cost_per_box], MATCH(shipments9[[#This Row],[PID]], products[PID], 0))</f>
        <v>9.57</v>
      </c>
      <c r="P5605" s="4">
        <f>shipments9[[#This Row],[Boxes]]*shipments9[[#This Row],[Cost Per Box]]</f>
        <v>3177.2400000000002</v>
      </c>
      <c r="Q5605" s="4">
        <f>shipments9[[#This Row],[Amount]] -shipments9[[#This Row],[total cost]]</f>
        <v>1469.0099999999998</v>
      </c>
      <c r="R5605" s="4" t="str">
        <f>IF(shipments9[[#This Row],[Gross Profit]]&lt;0,"Loss","Profit")</f>
        <v>Profit</v>
      </c>
      <c r="S5605" s="9">
        <f>shipments9[[#This Row],[Gross Profit]]/shipments9[[#This Row],[Amount]]</f>
        <v>0.31617110573042773</v>
      </c>
      <c r="T5605" s="11">
        <f>shipments9[[#This Row],[Amount]]/shipments9[[#This Row],[Boxes]]</f>
        <v>13.99472891566265</v>
      </c>
    </row>
    <row r="5606" spans="1:20" x14ac:dyDescent="0.25">
      <c r="A5606" t="s">
        <v>5798</v>
      </c>
      <c r="B5606" t="s">
        <v>80</v>
      </c>
      <c r="C5606" t="s">
        <v>155</v>
      </c>
      <c r="D5606" t="s">
        <v>26</v>
      </c>
      <c r="E5606" s="1">
        <v>45097</v>
      </c>
      <c r="F5606" s="1" t="str">
        <f>TEXT(shipments9[[#This Row],[Shipdate]],"ddd")</f>
        <v>Tue</v>
      </c>
      <c r="G5606" s="1" t="str">
        <f>IF(OR(shipments9[[#This Row],[Day Name]]="Sat",shipments9[[#This Row],[Day Name]]="Sun"),"Weekend","Weekday")</f>
        <v>Weekday</v>
      </c>
      <c r="H5606">
        <v>328.5</v>
      </c>
      <c r="I5606">
        <v>42</v>
      </c>
      <c r="J5606" t="s">
        <v>172</v>
      </c>
      <c r="K5606" t="s">
        <v>8151</v>
      </c>
      <c r="L5606" t="s">
        <v>8154</v>
      </c>
      <c r="M5606">
        <v>6</v>
      </c>
      <c r="N5606" t="s">
        <v>8159</v>
      </c>
      <c r="O5606" s="4">
        <f>INDEX(products[Cost_per_box], MATCH(shipments9[[#This Row],[PID]], products[PID], 0))</f>
        <v>8.43</v>
      </c>
      <c r="P5606" s="4">
        <f>shipments9[[#This Row],[Boxes]]*shipments9[[#This Row],[Cost Per Box]]</f>
        <v>354.06</v>
      </c>
      <c r="Q5606" s="4">
        <f>shipments9[[#This Row],[Amount]] -shipments9[[#This Row],[total cost]]</f>
        <v>-25.560000000000002</v>
      </c>
      <c r="R5606" s="4" t="str">
        <f>IF(shipments9[[#This Row],[Gross Profit]]&lt;0,"Loss","Profit")</f>
        <v>Loss</v>
      </c>
      <c r="S5606" s="9">
        <f>shipments9[[#This Row],[Gross Profit]]/shipments9[[#This Row],[Amount]]</f>
        <v>-7.78082191780822E-2</v>
      </c>
      <c r="T5606" s="11">
        <f>shipments9[[#This Row],[Amount]]/shipments9[[#This Row],[Boxes]]</f>
        <v>7.8214285714285712</v>
      </c>
    </row>
    <row r="5607" spans="1:20" hidden="1" x14ac:dyDescent="0.25">
      <c r="A5607" t="s">
        <v>5799</v>
      </c>
      <c r="B5607" t="s">
        <v>83</v>
      </c>
      <c r="C5607" t="s">
        <v>132</v>
      </c>
      <c r="D5607" t="s">
        <v>26</v>
      </c>
      <c r="E5607" s="1">
        <v>45414</v>
      </c>
      <c r="F5607" s="1" t="str">
        <f>TEXT(shipments9[[#This Row],[Shipdate]],"ddd")</f>
        <v>Thu</v>
      </c>
      <c r="G5607" s="1" t="str">
        <f>IF(OR(shipments9[[#This Row],[Day Name]]="Sat",shipments9[[#This Row],[Day Name]]="Sun"),"Weekend","Weekday")</f>
        <v>Weekday</v>
      </c>
      <c r="H5607">
        <v>7926.75</v>
      </c>
      <c r="I5607">
        <v>284</v>
      </c>
      <c r="J5607" t="s">
        <v>172</v>
      </c>
      <c r="K5607" t="s">
        <v>8155</v>
      </c>
      <c r="L5607" t="s">
        <v>8154</v>
      </c>
      <c r="M5607">
        <v>5</v>
      </c>
      <c r="N5607" t="s">
        <v>201</v>
      </c>
      <c r="O5607" s="4">
        <f>INDEX(products[Cost_per_box], MATCH(shipments9[[#This Row],[PID]], products[PID], 0))</f>
        <v>6.31</v>
      </c>
      <c r="P5607" s="4">
        <f>shipments9[[#This Row],[Boxes]]*shipments9[[#This Row],[Cost Per Box]]</f>
        <v>1792.04</v>
      </c>
      <c r="Q5607" s="4">
        <f>shipments9[[#This Row],[Amount]] -shipments9[[#This Row],[total cost]]</f>
        <v>6134.71</v>
      </c>
      <c r="R5607" s="4" t="str">
        <f>IF(shipments9[[#This Row],[Gross Profit]]&lt;0,"Loss","Profit")</f>
        <v>Profit</v>
      </c>
      <c r="S5607" s="9">
        <f>shipments9[[#This Row],[Gross Profit]]/shipments9[[#This Row],[Amount]]</f>
        <v>0.77392500078846937</v>
      </c>
      <c r="T5607" s="11">
        <f>shipments9[[#This Row],[Amount]]/shipments9[[#This Row],[Boxes]]</f>
        <v>27.911091549295776</v>
      </c>
    </row>
    <row r="5608" spans="1:20" hidden="1" x14ac:dyDescent="0.25">
      <c r="A5608" t="s">
        <v>5800</v>
      </c>
      <c r="B5608" t="s">
        <v>83</v>
      </c>
      <c r="C5608" t="s">
        <v>135</v>
      </c>
      <c r="D5608" t="s">
        <v>26</v>
      </c>
      <c r="E5608" s="1">
        <v>45125</v>
      </c>
      <c r="F5608" s="1" t="str">
        <f>TEXT(shipments9[[#This Row],[Shipdate]],"ddd")</f>
        <v>Tue</v>
      </c>
      <c r="G5608" s="1" t="str">
        <f>IF(OR(shipments9[[#This Row],[Day Name]]="Sat",shipments9[[#This Row],[Day Name]]="Sun"),"Weekend","Weekday")</f>
        <v>Weekday</v>
      </c>
      <c r="H5608">
        <v>5834.25</v>
      </c>
      <c r="I5608">
        <v>225</v>
      </c>
      <c r="J5608" t="s">
        <v>172</v>
      </c>
      <c r="K5608" t="s">
        <v>8151</v>
      </c>
      <c r="L5608" t="s">
        <v>8160</v>
      </c>
      <c r="M5608">
        <v>7</v>
      </c>
      <c r="N5608" t="s">
        <v>8161</v>
      </c>
      <c r="O5608" s="4">
        <f>INDEX(products[Cost_per_box], MATCH(shipments9[[#This Row],[PID]], products[PID], 0))</f>
        <v>9.94</v>
      </c>
      <c r="P5608" s="4">
        <f>shipments9[[#This Row],[Boxes]]*shipments9[[#This Row],[Cost Per Box]]</f>
        <v>2236.5</v>
      </c>
      <c r="Q5608" s="4">
        <f>shipments9[[#This Row],[Amount]] -shipments9[[#This Row],[total cost]]</f>
        <v>3597.75</v>
      </c>
      <c r="R5608" s="4" t="str">
        <f>IF(shipments9[[#This Row],[Gross Profit]]&lt;0,"Loss","Profit")</f>
        <v>Profit</v>
      </c>
      <c r="S5608" s="9">
        <f>shipments9[[#This Row],[Gross Profit]]/shipments9[[#This Row],[Amount]]</f>
        <v>0.61666023910528345</v>
      </c>
      <c r="T5608" s="11">
        <f>shipments9[[#This Row],[Amount]]/shipments9[[#This Row],[Boxes]]</f>
        <v>25.93</v>
      </c>
    </row>
    <row r="5609" spans="1:20" hidden="1" x14ac:dyDescent="0.25">
      <c r="A5609" t="s">
        <v>5801</v>
      </c>
      <c r="B5609" t="s">
        <v>83</v>
      </c>
      <c r="C5609" t="s">
        <v>137</v>
      </c>
      <c r="D5609" t="s">
        <v>26</v>
      </c>
      <c r="E5609" s="1">
        <v>45343</v>
      </c>
      <c r="F5609" s="1" t="str">
        <f>TEXT(shipments9[[#This Row],[Shipdate]],"ddd")</f>
        <v>Wed</v>
      </c>
      <c r="G5609" s="1" t="str">
        <f>IF(OR(shipments9[[#This Row],[Day Name]]="Sat",shipments9[[#This Row],[Day Name]]="Sun"),"Weekend","Weekday")</f>
        <v>Weekday</v>
      </c>
      <c r="H5609">
        <v>472.5</v>
      </c>
      <c r="I5609">
        <v>22</v>
      </c>
      <c r="J5609" t="s">
        <v>172</v>
      </c>
      <c r="K5609" t="s">
        <v>8155</v>
      </c>
      <c r="L5609" t="s">
        <v>8156</v>
      </c>
      <c r="M5609">
        <v>2</v>
      </c>
      <c r="N5609" t="s">
        <v>8157</v>
      </c>
      <c r="O5609" s="4">
        <f>INDEX(products[Cost_per_box], MATCH(shipments9[[#This Row],[PID]], products[PID], 0))</f>
        <v>7.73</v>
      </c>
      <c r="P5609" s="4">
        <f>shipments9[[#This Row],[Boxes]]*shipments9[[#This Row],[Cost Per Box]]</f>
        <v>170.06</v>
      </c>
      <c r="Q5609" s="4">
        <f>shipments9[[#This Row],[Amount]] -shipments9[[#This Row],[total cost]]</f>
        <v>302.44</v>
      </c>
      <c r="R5609" s="4" t="str">
        <f>IF(shipments9[[#This Row],[Gross Profit]]&lt;0,"Loss","Profit")</f>
        <v>Profit</v>
      </c>
      <c r="S5609" s="9">
        <f>shipments9[[#This Row],[Gross Profit]]/shipments9[[#This Row],[Amount]]</f>
        <v>0.64008465608465603</v>
      </c>
      <c r="T5609" s="11">
        <f>shipments9[[#This Row],[Amount]]/shipments9[[#This Row],[Boxes]]</f>
        <v>21.477272727272727</v>
      </c>
    </row>
    <row r="5610" spans="1:20" hidden="1" x14ac:dyDescent="0.25">
      <c r="A5610" t="s">
        <v>5802</v>
      </c>
      <c r="B5610" t="s">
        <v>83</v>
      </c>
      <c r="C5610" t="s">
        <v>141</v>
      </c>
      <c r="D5610" t="s">
        <v>26</v>
      </c>
      <c r="E5610" s="1">
        <v>44943</v>
      </c>
      <c r="F5610" s="1" t="str">
        <f>TEXT(shipments9[[#This Row],[Shipdate]],"ddd")</f>
        <v>Tue</v>
      </c>
      <c r="G5610" s="1" t="str">
        <f>IF(OR(shipments9[[#This Row],[Day Name]]="Sat",shipments9[[#This Row],[Day Name]]="Sun"),"Weekend","Weekday")</f>
        <v>Weekday</v>
      </c>
      <c r="H5610">
        <v>801</v>
      </c>
      <c r="I5610">
        <v>62</v>
      </c>
      <c r="J5610" t="s">
        <v>172</v>
      </c>
      <c r="K5610" t="s">
        <v>8151</v>
      </c>
      <c r="L5610" t="s">
        <v>8156</v>
      </c>
      <c r="M5610">
        <v>1</v>
      </c>
      <c r="N5610" t="s">
        <v>8163</v>
      </c>
      <c r="O5610" s="4">
        <f>INDEX(products[Cost_per_box], MATCH(shipments9[[#This Row],[PID]], products[PID], 0))</f>
        <v>8.2200000000000006</v>
      </c>
      <c r="P5610" s="4">
        <f>shipments9[[#This Row],[Boxes]]*shipments9[[#This Row],[Cost Per Box]]</f>
        <v>509.64000000000004</v>
      </c>
      <c r="Q5610" s="4">
        <f>shipments9[[#This Row],[Amount]] -shipments9[[#This Row],[total cost]]</f>
        <v>291.35999999999996</v>
      </c>
      <c r="R5610" s="4" t="str">
        <f>IF(shipments9[[#This Row],[Gross Profit]]&lt;0,"Loss","Profit")</f>
        <v>Profit</v>
      </c>
      <c r="S5610" s="9">
        <f>shipments9[[#This Row],[Gross Profit]]/shipments9[[#This Row],[Amount]]</f>
        <v>0.36374531835205987</v>
      </c>
      <c r="T5610" s="11">
        <f>shipments9[[#This Row],[Amount]]/shipments9[[#This Row],[Boxes]]</f>
        <v>12.919354838709678</v>
      </c>
    </row>
    <row r="5611" spans="1:20" hidden="1" x14ac:dyDescent="0.25">
      <c r="A5611" t="s">
        <v>5803</v>
      </c>
      <c r="B5611" t="s">
        <v>83</v>
      </c>
      <c r="C5611" t="s">
        <v>141</v>
      </c>
      <c r="D5611" t="s">
        <v>26</v>
      </c>
      <c r="E5611" s="1">
        <v>45386</v>
      </c>
      <c r="F5611" s="1" t="str">
        <f>TEXT(shipments9[[#This Row],[Shipdate]],"ddd")</f>
        <v>Thu</v>
      </c>
      <c r="G5611" s="1" t="str">
        <f>IF(OR(shipments9[[#This Row],[Day Name]]="Sat",shipments9[[#This Row],[Day Name]]="Sun"),"Weekend","Weekday")</f>
        <v>Weekday</v>
      </c>
      <c r="H5611">
        <v>9407.25</v>
      </c>
      <c r="I5611">
        <v>724</v>
      </c>
      <c r="J5611" t="s">
        <v>172</v>
      </c>
      <c r="K5611" t="s">
        <v>8155</v>
      </c>
      <c r="L5611" t="s">
        <v>8154</v>
      </c>
      <c r="M5611">
        <v>4</v>
      </c>
      <c r="N5611" t="s">
        <v>8158</v>
      </c>
      <c r="O5611" s="4">
        <f>INDEX(products[Cost_per_box], MATCH(shipments9[[#This Row],[PID]], products[PID], 0))</f>
        <v>8.2200000000000006</v>
      </c>
      <c r="P5611" s="4">
        <f>shipments9[[#This Row],[Boxes]]*shipments9[[#This Row],[Cost Per Box]]</f>
        <v>5951.2800000000007</v>
      </c>
      <c r="Q5611" s="4">
        <f>shipments9[[#This Row],[Amount]] -shipments9[[#This Row],[total cost]]</f>
        <v>3455.9699999999993</v>
      </c>
      <c r="R5611" s="4" t="str">
        <f>IF(shipments9[[#This Row],[Gross Profit]]&lt;0,"Loss","Profit")</f>
        <v>Profit</v>
      </c>
      <c r="S5611" s="9">
        <f>shipments9[[#This Row],[Gross Profit]]/shipments9[[#This Row],[Amount]]</f>
        <v>0.36737303675356764</v>
      </c>
      <c r="T5611" s="11">
        <f>shipments9[[#This Row],[Amount]]/shipments9[[#This Row],[Boxes]]</f>
        <v>12.993439226519337</v>
      </c>
    </row>
    <row r="5612" spans="1:20" hidden="1" x14ac:dyDescent="0.25">
      <c r="A5612" t="s">
        <v>5804</v>
      </c>
      <c r="B5612" t="s">
        <v>83</v>
      </c>
      <c r="C5612" t="s">
        <v>145</v>
      </c>
      <c r="D5612" t="s">
        <v>26</v>
      </c>
      <c r="E5612" s="1">
        <v>45408</v>
      </c>
      <c r="F5612" s="1" t="str">
        <f>TEXT(shipments9[[#This Row],[Shipdate]],"ddd")</f>
        <v>Fri</v>
      </c>
      <c r="G5612" s="1" t="str">
        <f>IF(OR(shipments9[[#This Row],[Day Name]]="Sat",shipments9[[#This Row],[Day Name]]="Sun"),"Weekend","Weekday")</f>
        <v>Weekday</v>
      </c>
      <c r="H5612">
        <v>3539.25</v>
      </c>
      <c r="I5612">
        <v>273</v>
      </c>
      <c r="J5612" t="s">
        <v>172</v>
      </c>
      <c r="K5612" t="s">
        <v>8155</v>
      </c>
      <c r="L5612" t="s">
        <v>8154</v>
      </c>
      <c r="M5612">
        <v>4</v>
      </c>
      <c r="N5612" t="s">
        <v>8158</v>
      </c>
      <c r="O5612" s="4">
        <f>INDEX(products[Cost_per_box], MATCH(shipments9[[#This Row],[PID]], products[PID], 0))</f>
        <v>4.74</v>
      </c>
      <c r="P5612" s="4">
        <f>shipments9[[#This Row],[Boxes]]*shipments9[[#This Row],[Cost Per Box]]</f>
        <v>1294.02</v>
      </c>
      <c r="Q5612" s="4">
        <f>shipments9[[#This Row],[Amount]] -shipments9[[#This Row],[total cost]]</f>
        <v>2245.23</v>
      </c>
      <c r="R5612" s="4" t="str">
        <f>IF(shipments9[[#This Row],[Gross Profit]]&lt;0,"Loss","Profit")</f>
        <v>Profit</v>
      </c>
      <c r="S5612" s="9">
        <f>shipments9[[#This Row],[Gross Profit]]/shipments9[[#This Row],[Amount]]</f>
        <v>0.63438016528925623</v>
      </c>
      <c r="T5612" s="11">
        <f>shipments9[[#This Row],[Amount]]/shipments9[[#This Row],[Boxes]]</f>
        <v>12.964285714285714</v>
      </c>
    </row>
    <row r="5613" spans="1:20" x14ac:dyDescent="0.25">
      <c r="A5613" t="s">
        <v>5805</v>
      </c>
      <c r="B5613" t="s">
        <v>83</v>
      </c>
      <c r="C5613" t="s">
        <v>147</v>
      </c>
      <c r="D5613" t="s">
        <v>26</v>
      </c>
      <c r="E5613" s="1">
        <v>45195</v>
      </c>
      <c r="F5613" s="1" t="str">
        <f>TEXT(shipments9[[#This Row],[Shipdate]],"ddd")</f>
        <v>Tue</v>
      </c>
      <c r="G5613" s="1" t="str">
        <f>IF(OR(shipments9[[#This Row],[Day Name]]="Sat",shipments9[[#This Row],[Day Name]]="Sun"),"Weekend","Weekday")</f>
        <v>Weekday</v>
      </c>
      <c r="H5613">
        <v>5724</v>
      </c>
      <c r="I5613">
        <v>716</v>
      </c>
      <c r="J5613" t="s">
        <v>172</v>
      </c>
      <c r="K5613" t="s">
        <v>8151</v>
      </c>
      <c r="L5613" t="s">
        <v>8160</v>
      </c>
      <c r="M5613">
        <v>9</v>
      </c>
      <c r="N5613" t="s">
        <v>8167</v>
      </c>
      <c r="O5613" s="4">
        <f>INDEX(products[Cost_per_box], MATCH(shipments9[[#This Row],[PID]], products[PID], 0))</f>
        <v>10.51</v>
      </c>
      <c r="P5613" s="4">
        <f>shipments9[[#This Row],[Boxes]]*shipments9[[#This Row],[Cost Per Box]]</f>
        <v>7525.16</v>
      </c>
      <c r="Q5613" s="4">
        <f>shipments9[[#This Row],[Amount]] -shipments9[[#This Row],[total cost]]</f>
        <v>-1801.1599999999999</v>
      </c>
      <c r="R5613" s="4" t="str">
        <f>IF(shipments9[[#This Row],[Gross Profit]]&lt;0,"Loss","Profit")</f>
        <v>Loss</v>
      </c>
      <c r="S5613" s="9">
        <f>shipments9[[#This Row],[Gross Profit]]/shipments9[[#This Row],[Amount]]</f>
        <v>-0.31466806429070576</v>
      </c>
      <c r="T5613" s="11">
        <f>shipments9[[#This Row],[Amount]]/shipments9[[#This Row],[Boxes]]</f>
        <v>7.994413407821229</v>
      </c>
    </row>
    <row r="5614" spans="1:20" hidden="1" x14ac:dyDescent="0.25">
      <c r="A5614" t="s">
        <v>5806</v>
      </c>
      <c r="B5614" t="s">
        <v>83</v>
      </c>
      <c r="C5614" t="s">
        <v>165</v>
      </c>
      <c r="D5614" t="s">
        <v>26</v>
      </c>
      <c r="E5614" s="1">
        <v>45453</v>
      </c>
      <c r="F5614" s="1" t="str">
        <f>TEXT(shipments9[[#This Row],[Shipdate]],"ddd")</f>
        <v>Mon</v>
      </c>
      <c r="G5614" s="1" t="str">
        <f>IF(OR(shipments9[[#This Row],[Day Name]]="Sat",shipments9[[#This Row],[Day Name]]="Sun"),"Weekend","Weekday")</f>
        <v>Weekday</v>
      </c>
      <c r="H5614">
        <v>6489</v>
      </c>
      <c r="I5614">
        <v>295</v>
      </c>
      <c r="J5614" t="s">
        <v>172</v>
      </c>
      <c r="K5614" t="s">
        <v>8155</v>
      </c>
      <c r="L5614" t="s">
        <v>8154</v>
      </c>
      <c r="M5614">
        <v>6</v>
      </c>
      <c r="N5614" t="s">
        <v>8159</v>
      </c>
      <c r="O5614" s="4">
        <f>INDEX(products[Cost_per_box], MATCH(shipments9[[#This Row],[PID]], products[PID], 0))</f>
        <v>2.65</v>
      </c>
      <c r="P5614" s="4">
        <f>shipments9[[#This Row],[Boxes]]*shipments9[[#This Row],[Cost Per Box]]</f>
        <v>781.75</v>
      </c>
      <c r="Q5614" s="4">
        <f>shipments9[[#This Row],[Amount]] -shipments9[[#This Row],[total cost]]</f>
        <v>5707.25</v>
      </c>
      <c r="R5614" s="4" t="str">
        <f>IF(shipments9[[#This Row],[Gross Profit]]&lt;0,"Loss","Profit")</f>
        <v>Profit</v>
      </c>
      <c r="S5614" s="9">
        <f>shipments9[[#This Row],[Gross Profit]]/shipments9[[#This Row],[Amount]]</f>
        <v>0.87952689166281395</v>
      </c>
      <c r="T5614" s="11">
        <f>shipments9[[#This Row],[Amount]]/shipments9[[#This Row],[Boxes]]</f>
        <v>21.996610169491525</v>
      </c>
    </row>
    <row r="5615" spans="1:20" hidden="1" x14ac:dyDescent="0.25">
      <c r="A5615" t="s">
        <v>5807</v>
      </c>
      <c r="B5615" t="s">
        <v>83</v>
      </c>
      <c r="C5615" t="s">
        <v>130</v>
      </c>
      <c r="D5615" t="s">
        <v>26</v>
      </c>
      <c r="E5615" s="1">
        <v>45223</v>
      </c>
      <c r="F5615" s="1" t="str">
        <f>TEXT(shipments9[[#This Row],[Shipdate]],"ddd")</f>
        <v>Tue</v>
      </c>
      <c r="G5615" s="1" t="str">
        <f>IF(OR(shipments9[[#This Row],[Day Name]]="Sat",shipments9[[#This Row],[Day Name]]="Sun"),"Weekend","Weekday")</f>
        <v>Weekday</v>
      </c>
      <c r="H5615">
        <v>4524.75</v>
      </c>
      <c r="I5615">
        <v>647</v>
      </c>
      <c r="J5615" t="s">
        <v>172</v>
      </c>
      <c r="K5615" t="s">
        <v>8151</v>
      </c>
      <c r="L5615" t="s">
        <v>8152</v>
      </c>
      <c r="M5615">
        <v>10</v>
      </c>
      <c r="N5615" t="s">
        <v>8153</v>
      </c>
      <c r="O5615" s="4">
        <f>INDEX(products[Cost_per_box], MATCH(shipments9[[#This Row],[PID]], products[PID], 0))</f>
        <v>5.72</v>
      </c>
      <c r="P5615" s="4">
        <f>shipments9[[#This Row],[Boxes]]*shipments9[[#This Row],[Cost Per Box]]</f>
        <v>3700.8399999999997</v>
      </c>
      <c r="Q5615" s="4">
        <f>shipments9[[#This Row],[Amount]] -shipments9[[#This Row],[total cost]]</f>
        <v>823.91000000000031</v>
      </c>
      <c r="R5615" s="4" t="str">
        <f>IF(shipments9[[#This Row],[Gross Profit]]&lt;0,"Loss","Profit")</f>
        <v>Profit</v>
      </c>
      <c r="S5615" s="9">
        <f>shipments9[[#This Row],[Gross Profit]]/shipments9[[#This Row],[Amount]]</f>
        <v>0.18208961821095096</v>
      </c>
      <c r="T5615" s="11">
        <f>shipments9[[#This Row],[Amount]]/shipments9[[#This Row],[Boxes]]</f>
        <v>6.9934312210200931</v>
      </c>
    </row>
    <row r="5616" spans="1:20" hidden="1" x14ac:dyDescent="0.25">
      <c r="A5616" t="s">
        <v>5808</v>
      </c>
      <c r="B5616" t="s">
        <v>83</v>
      </c>
      <c r="C5616" t="s">
        <v>130</v>
      </c>
      <c r="D5616" t="s">
        <v>26</v>
      </c>
      <c r="E5616" s="1">
        <v>45412</v>
      </c>
      <c r="F5616" s="1" t="str">
        <f>TEXT(shipments9[[#This Row],[Shipdate]],"ddd")</f>
        <v>Tue</v>
      </c>
      <c r="G5616" s="1" t="str">
        <f>IF(OR(shipments9[[#This Row],[Day Name]]="Sat",shipments9[[#This Row],[Day Name]]="Sun"),"Weekend","Weekday")</f>
        <v>Weekday</v>
      </c>
      <c r="H5616">
        <v>6095.25</v>
      </c>
      <c r="I5616">
        <v>678</v>
      </c>
      <c r="J5616" t="s">
        <v>172</v>
      </c>
      <c r="K5616" t="s">
        <v>8155</v>
      </c>
      <c r="L5616" t="s">
        <v>8154</v>
      </c>
      <c r="M5616">
        <v>4</v>
      </c>
      <c r="N5616" t="s">
        <v>8158</v>
      </c>
      <c r="O5616" s="4">
        <f>INDEX(products[Cost_per_box], MATCH(shipments9[[#This Row],[PID]], products[PID], 0))</f>
        <v>5.72</v>
      </c>
      <c r="P5616" s="4">
        <f>shipments9[[#This Row],[Boxes]]*shipments9[[#This Row],[Cost Per Box]]</f>
        <v>3878.16</v>
      </c>
      <c r="Q5616" s="4">
        <f>shipments9[[#This Row],[Amount]] -shipments9[[#This Row],[total cost]]</f>
        <v>2217.09</v>
      </c>
      <c r="R5616" s="4" t="str">
        <f>IF(shipments9[[#This Row],[Gross Profit]]&lt;0,"Loss","Profit")</f>
        <v>Profit</v>
      </c>
      <c r="S5616" s="9">
        <f>shipments9[[#This Row],[Gross Profit]]/shipments9[[#This Row],[Amount]]</f>
        <v>0.36374061769410609</v>
      </c>
      <c r="T5616" s="11">
        <f>shipments9[[#This Row],[Amount]]/shipments9[[#This Row],[Boxes]]</f>
        <v>8.9900442477876101</v>
      </c>
    </row>
    <row r="5617" spans="1:20" hidden="1" x14ac:dyDescent="0.25">
      <c r="A5617" t="s">
        <v>5809</v>
      </c>
      <c r="B5617" t="s">
        <v>83</v>
      </c>
      <c r="C5617" t="s">
        <v>137</v>
      </c>
      <c r="D5617" t="s">
        <v>26</v>
      </c>
      <c r="E5617" s="1">
        <v>45070</v>
      </c>
      <c r="F5617" s="1" t="str">
        <f>TEXT(shipments9[[#This Row],[Shipdate]],"ddd")</f>
        <v>Wed</v>
      </c>
      <c r="G5617" s="1" t="str">
        <f>IF(OR(shipments9[[#This Row],[Day Name]]="Sat",shipments9[[#This Row],[Day Name]]="Sun"),"Weekend","Weekday")</f>
        <v>Weekday</v>
      </c>
      <c r="H5617">
        <v>11234.25</v>
      </c>
      <c r="I5617">
        <v>592</v>
      </c>
      <c r="J5617" t="s">
        <v>172</v>
      </c>
      <c r="K5617" t="s">
        <v>8151</v>
      </c>
      <c r="L5617" t="s">
        <v>8154</v>
      </c>
      <c r="M5617">
        <v>5</v>
      </c>
      <c r="N5617" t="s">
        <v>201</v>
      </c>
      <c r="O5617" s="4">
        <f>INDEX(products[Cost_per_box], MATCH(shipments9[[#This Row],[PID]], products[PID], 0))</f>
        <v>7.73</v>
      </c>
      <c r="P5617" s="4">
        <f>shipments9[[#This Row],[Boxes]]*shipments9[[#This Row],[Cost Per Box]]</f>
        <v>4576.16</v>
      </c>
      <c r="Q5617" s="4">
        <f>shipments9[[#This Row],[Amount]] -shipments9[[#This Row],[total cost]]</f>
        <v>6658.09</v>
      </c>
      <c r="R5617" s="4" t="str">
        <f>IF(shipments9[[#This Row],[Gross Profit]]&lt;0,"Loss","Profit")</f>
        <v>Profit</v>
      </c>
      <c r="S5617" s="9">
        <f>shipments9[[#This Row],[Gross Profit]]/shipments9[[#This Row],[Amount]]</f>
        <v>0.59265994614682782</v>
      </c>
      <c r="T5617" s="11">
        <f>shipments9[[#This Row],[Amount]]/shipments9[[#This Row],[Boxes]]</f>
        <v>18.976773648648649</v>
      </c>
    </row>
    <row r="5618" spans="1:20" x14ac:dyDescent="0.25">
      <c r="A5618" t="s">
        <v>5810</v>
      </c>
      <c r="B5618" t="s">
        <v>83</v>
      </c>
      <c r="C5618" t="s">
        <v>147</v>
      </c>
      <c r="D5618" t="s">
        <v>26</v>
      </c>
      <c r="E5618" s="1">
        <v>45162</v>
      </c>
      <c r="F5618" s="1" t="str">
        <f>TEXT(shipments9[[#This Row],[Shipdate]],"ddd")</f>
        <v>Thu</v>
      </c>
      <c r="G5618" s="1" t="str">
        <f>IF(OR(shipments9[[#This Row],[Day Name]]="Sat",shipments9[[#This Row],[Day Name]]="Sun"),"Weekend","Weekday")</f>
        <v>Weekday</v>
      </c>
      <c r="H5618">
        <v>7836.75</v>
      </c>
      <c r="I5618">
        <v>871</v>
      </c>
      <c r="J5618" t="s">
        <v>172</v>
      </c>
      <c r="K5618" t="s">
        <v>8151</v>
      </c>
      <c r="L5618" t="s">
        <v>8160</v>
      </c>
      <c r="M5618">
        <v>8</v>
      </c>
      <c r="N5618" t="s">
        <v>8162</v>
      </c>
      <c r="O5618" s="4">
        <f>INDEX(products[Cost_per_box], MATCH(shipments9[[#This Row],[PID]], products[PID], 0))</f>
        <v>10.51</v>
      </c>
      <c r="P5618" s="4">
        <f>shipments9[[#This Row],[Boxes]]*shipments9[[#This Row],[Cost Per Box]]</f>
        <v>9154.2099999999991</v>
      </c>
      <c r="Q5618" s="4">
        <f>shipments9[[#This Row],[Amount]] -shipments9[[#This Row],[total cost]]</f>
        <v>-1317.4599999999991</v>
      </c>
      <c r="R5618" s="4" t="str">
        <f>IF(shipments9[[#This Row],[Gross Profit]]&lt;0,"Loss","Profit")</f>
        <v>Loss</v>
      </c>
      <c r="S5618" s="9">
        <f>shipments9[[#This Row],[Gross Profit]]/shipments9[[#This Row],[Amount]]</f>
        <v>-0.16811305707085197</v>
      </c>
      <c r="T5618" s="11">
        <f>shipments9[[#This Row],[Amount]]/shipments9[[#This Row],[Boxes]]</f>
        <v>8.9974167623421355</v>
      </c>
    </row>
    <row r="5619" spans="1:20" hidden="1" x14ac:dyDescent="0.25">
      <c r="A5619" t="s">
        <v>5811</v>
      </c>
      <c r="B5619" t="s">
        <v>83</v>
      </c>
      <c r="C5619" t="s">
        <v>163</v>
      </c>
      <c r="D5619" t="s">
        <v>26</v>
      </c>
      <c r="E5619" s="1">
        <v>45267</v>
      </c>
      <c r="F5619" s="1" t="str">
        <f>TEXT(shipments9[[#This Row],[Shipdate]],"ddd")</f>
        <v>Thu</v>
      </c>
      <c r="G5619" s="1" t="str">
        <f>IF(OR(shipments9[[#This Row],[Day Name]]="Sat",shipments9[[#This Row],[Day Name]]="Sun"),"Weekend","Weekday")</f>
        <v>Weekday</v>
      </c>
      <c r="H5619">
        <v>1536.75</v>
      </c>
      <c r="I5619">
        <v>171</v>
      </c>
      <c r="J5619" t="s">
        <v>172</v>
      </c>
      <c r="K5619" t="s">
        <v>8151</v>
      </c>
      <c r="L5619" t="s">
        <v>8152</v>
      </c>
      <c r="M5619">
        <v>12</v>
      </c>
      <c r="N5619" t="s">
        <v>8166</v>
      </c>
      <c r="O5619" s="4">
        <f>INDEX(products[Cost_per_box], MATCH(shipments9[[#This Row],[PID]], products[PID], 0))</f>
        <v>3.32</v>
      </c>
      <c r="P5619" s="4">
        <f>shipments9[[#This Row],[Boxes]]*shipments9[[#This Row],[Cost Per Box]]</f>
        <v>567.72</v>
      </c>
      <c r="Q5619" s="4">
        <f>shipments9[[#This Row],[Amount]] -shipments9[[#This Row],[total cost]]</f>
        <v>969.03</v>
      </c>
      <c r="R5619" s="4" t="str">
        <f>IF(shipments9[[#This Row],[Gross Profit]]&lt;0,"Loss","Profit")</f>
        <v>Profit</v>
      </c>
      <c r="S5619" s="9">
        <f>shipments9[[#This Row],[Gross Profit]]/shipments9[[#This Row],[Amount]]</f>
        <v>0.63057101024890183</v>
      </c>
      <c r="T5619" s="11">
        <f>shipments9[[#This Row],[Amount]]/shipments9[[#This Row],[Boxes]]</f>
        <v>8.9868421052631575</v>
      </c>
    </row>
    <row r="5620" spans="1:20" hidden="1" x14ac:dyDescent="0.25">
      <c r="A5620" t="s">
        <v>5812</v>
      </c>
      <c r="B5620" t="s">
        <v>83</v>
      </c>
      <c r="C5620" t="s">
        <v>121</v>
      </c>
      <c r="D5620" t="s">
        <v>26</v>
      </c>
      <c r="E5620" s="1">
        <v>45244</v>
      </c>
      <c r="F5620" s="1" t="str">
        <f>TEXT(shipments9[[#This Row],[Shipdate]],"ddd")</f>
        <v>Tue</v>
      </c>
      <c r="G5620" s="1" t="str">
        <f>IF(OR(shipments9[[#This Row],[Day Name]]="Sat",shipments9[[#This Row],[Day Name]]="Sun"),"Weekend","Weekday")</f>
        <v>Weekday</v>
      </c>
      <c r="H5620">
        <v>6941.25</v>
      </c>
      <c r="I5620">
        <v>496</v>
      </c>
      <c r="J5620" t="s">
        <v>172</v>
      </c>
      <c r="K5620" t="s">
        <v>8151</v>
      </c>
      <c r="L5620" t="s">
        <v>8152</v>
      </c>
      <c r="M5620">
        <v>11</v>
      </c>
      <c r="N5620" t="s">
        <v>8165</v>
      </c>
      <c r="O5620" s="4">
        <f>INDEX(products[Cost_per_box], MATCH(shipments9[[#This Row],[PID]], products[PID], 0))</f>
        <v>5.26</v>
      </c>
      <c r="P5620" s="4">
        <f>shipments9[[#This Row],[Boxes]]*shipments9[[#This Row],[Cost Per Box]]</f>
        <v>2608.96</v>
      </c>
      <c r="Q5620" s="4">
        <f>shipments9[[#This Row],[Amount]] -shipments9[[#This Row],[total cost]]</f>
        <v>4332.29</v>
      </c>
      <c r="R5620" s="4" t="str">
        <f>IF(shipments9[[#This Row],[Gross Profit]]&lt;0,"Loss","Profit")</f>
        <v>Profit</v>
      </c>
      <c r="S5620" s="9">
        <f>shipments9[[#This Row],[Gross Profit]]/shipments9[[#This Row],[Amount]]</f>
        <v>0.62413686295696025</v>
      </c>
      <c r="T5620" s="11">
        <f>shipments9[[#This Row],[Amount]]/shipments9[[#This Row],[Boxes]]</f>
        <v>13.99445564516129</v>
      </c>
    </row>
    <row r="5621" spans="1:20" x14ac:dyDescent="0.25">
      <c r="A5621" t="s">
        <v>5813</v>
      </c>
      <c r="B5621" t="s">
        <v>83</v>
      </c>
      <c r="C5621" t="s">
        <v>147</v>
      </c>
      <c r="D5621" t="s">
        <v>26</v>
      </c>
      <c r="E5621" s="1">
        <v>45092</v>
      </c>
      <c r="F5621" s="1" t="str">
        <f>TEXT(shipments9[[#This Row],[Shipdate]],"ddd")</f>
        <v>Thu</v>
      </c>
      <c r="G5621" s="1" t="str">
        <f>IF(OR(shipments9[[#This Row],[Day Name]]="Sat",shipments9[[#This Row],[Day Name]]="Sun"),"Weekend","Weekday")</f>
        <v>Weekday</v>
      </c>
      <c r="H5621">
        <v>13191.75</v>
      </c>
      <c r="I5621">
        <v>1649</v>
      </c>
      <c r="J5621" t="s">
        <v>172</v>
      </c>
      <c r="K5621" t="s">
        <v>8151</v>
      </c>
      <c r="L5621" t="s">
        <v>8154</v>
      </c>
      <c r="M5621">
        <v>6</v>
      </c>
      <c r="N5621" t="s">
        <v>8159</v>
      </c>
      <c r="O5621" s="4">
        <f>INDEX(products[Cost_per_box], MATCH(shipments9[[#This Row],[PID]], products[PID], 0))</f>
        <v>10.51</v>
      </c>
      <c r="P5621" s="4">
        <f>shipments9[[#This Row],[Boxes]]*shipments9[[#This Row],[Cost Per Box]]</f>
        <v>17330.989999999998</v>
      </c>
      <c r="Q5621" s="4">
        <f>shipments9[[#This Row],[Amount]] -shipments9[[#This Row],[total cost]]</f>
        <v>-4139.239999999998</v>
      </c>
      <c r="R5621" s="4" t="str">
        <f>IF(shipments9[[#This Row],[Gross Profit]]&lt;0,"Loss","Profit")</f>
        <v>Loss</v>
      </c>
      <c r="S5621" s="9">
        <f>shipments9[[#This Row],[Gross Profit]]/shipments9[[#This Row],[Amount]]</f>
        <v>-0.31377489718953117</v>
      </c>
      <c r="T5621" s="11">
        <f>shipments9[[#This Row],[Amount]]/shipments9[[#This Row],[Boxes]]</f>
        <v>7.9998483929654336</v>
      </c>
    </row>
    <row r="5622" spans="1:20" hidden="1" x14ac:dyDescent="0.25">
      <c r="A5622" t="s">
        <v>5814</v>
      </c>
      <c r="B5622" t="s">
        <v>86</v>
      </c>
      <c r="C5622" t="s">
        <v>130</v>
      </c>
      <c r="D5622" t="s">
        <v>26</v>
      </c>
      <c r="E5622" s="1">
        <v>45188</v>
      </c>
      <c r="F5622" s="1" t="str">
        <f>TEXT(shipments9[[#This Row],[Shipdate]],"ddd")</f>
        <v>Tue</v>
      </c>
      <c r="G5622" s="1" t="str">
        <f>IF(OR(shipments9[[#This Row],[Day Name]]="Sat",shipments9[[#This Row],[Day Name]]="Sun"),"Weekend","Weekday")</f>
        <v>Weekday</v>
      </c>
      <c r="H5622">
        <v>3370.5</v>
      </c>
      <c r="I5622">
        <v>375</v>
      </c>
      <c r="J5622" t="s">
        <v>172</v>
      </c>
      <c r="K5622" t="s">
        <v>8151</v>
      </c>
      <c r="L5622" t="s">
        <v>8160</v>
      </c>
      <c r="M5622">
        <v>9</v>
      </c>
      <c r="N5622" t="s">
        <v>8167</v>
      </c>
      <c r="O5622" s="4">
        <f>INDEX(products[Cost_per_box], MATCH(shipments9[[#This Row],[PID]], products[PID], 0))</f>
        <v>5.72</v>
      </c>
      <c r="P5622" s="4">
        <f>shipments9[[#This Row],[Boxes]]*shipments9[[#This Row],[Cost Per Box]]</f>
        <v>2145</v>
      </c>
      <c r="Q5622" s="4">
        <f>shipments9[[#This Row],[Amount]] -shipments9[[#This Row],[total cost]]</f>
        <v>1225.5</v>
      </c>
      <c r="R5622" s="4" t="str">
        <f>IF(shipments9[[#This Row],[Gross Profit]]&lt;0,"Loss","Profit")</f>
        <v>Profit</v>
      </c>
      <c r="S5622" s="9">
        <f>shipments9[[#This Row],[Gross Profit]]/shipments9[[#This Row],[Amount]]</f>
        <v>0.36359590565198041</v>
      </c>
      <c r="T5622" s="11">
        <f>shipments9[[#This Row],[Amount]]/shipments9[[#This Row],[Boxes]]</f>
        <v>8.9879999999999995</v>
      </c>
    </row>
    <row r="5623" spans="1:20" hidden="1" x14ac:dyDescent="0.25">
      <c r="A5623" t="s">
        <v>5815</v>
      </c>
      <c r="B5623" t="s">
        <v>86</v>
      </c>
      <c r="C5623" t="s">
        <v>141</v>
      </c>
      <c r="D5623" t="s">
        <v>26</v>
      </c>
      <c r="E5623" s="1">
        <v>45334</v>
      </c>
      <c r="F5623" s="1" t="str">
        <f>TEXT(shipments9[[#This Row],[Shipdate]],"ddd")</f>
        <v>Mon</v>
      </c>
      <c r="G5623" s="1" t="str">
        <f>IF(OR(shipments9[[#This Row],[Day Name]]="Sat",shipments9[[#This Row],[Day Name]]="Sun"),"Weekend","Weekday")</f>
        <v>Weekday</v>
      </c>
      <c r="H5623">
        <v>6579</v>
      </c>
      <c r="I5623">
        <v>412</v>
      </c>
      <c r="J5623" t="s">
        <v>172</v>
      </c>
      <c r="K5623" t="s">
        <v>8155</v>
      </c>
      <c r="L5623" t="s">
        <v>8156</v>
      </c>
      <c r="M5623">
        <v>2</v>
      </c>
      <c r="N5623" t="s">
        <v>8157</v>
      </c>
      <c r="O5623" s="4">
        <f>INDEX(products[Cost_per_box], MATCH(shipments9[[#This Row],[PID]], products[PID], 0))</f>
        <v>8.2200000000000006</v>
      </c>
      <c r="P5623" s="4">
        <f>shipments9[[#This Row],[Boxes]]*shipments9[[#This Row],[Cost Per Box]]</f>
        <v>3386.6400000000003</v>
      </c>
      <c r="Q5623" s="4">
        <f>shipments9[[#This Row],[Amount]] -shipments9[[#This Row],[total cost]]</f>
        <v>3192.3599999999997</v>
      </c>
      <c r="R5623" s="4" t="str">
        <f>IF(shipments9[[#This Row],[Gross Profit]]&lt;0,"Loss","Profit")</f>
        <v>Profit</v>
      </c>
      <c r="S5623" s="9">
        <f>shipments9[[#This Row],[Gross Profit]]/shipments9[[#This Row],[Amount]]</f>
        <v>0.48523483812129498</v>
      </c>
      <c r="T5623" s="11">
        <f>shipments9[[#This Row],[Amount]]/shipments9[[#This Row],[Boxes]]</f>
        <v>15.968446601941748</v>
      </c>
    </row>
    <row r="5624" spans="1:20" hidden="1" x14ac:dyDescent="0.25">
      <c r="A5624" t="s">
        <v>5816</v>
      </c>
      <c r="B5624" t="s">
        <v>86</v>
      </c>
      <c r="C5624" t="s">
        <v>153</v>
      </c>
      <c r="D5624" t="s">
        <v>26</v>
      </c>
      <c r="E5624" s="1">
        <v>45268</v>
      </c>
      <c r="F5624" s="1" t="str">
        <f>TEXT(shipments9[[#This Row],[Shipdate]],"ddd")</f>
        <v>Fri</v>
      </c>
      <c r="G5624" s="1" t="str">
        <f>IF(OR(shipments9[[#This Row],[Day Name]]="Sat",shipments9[[#This Row],[Day Name]]="Sun"),"Weekend","Weekday")</f>
        <v>Weekday</v>
      </c>
      <c r="H5624">
        <v>2484</v>
      </c>
      <c r="I5624">
        <v>178</v>
      </c>
      <c r="J5624" t="s">
        <v>172</v>
      </c>
      <c r="K5624" t="s">
        <v>8151</v>
      </c>
      <c r="L5624" t="s">
        <v>8152</v>
      </c>
      <c r="M5624">
        <v>12</v>
      </c>
      <c r="N5624" t="s">
        <v>8166</v>
      </c>
      <c r="O5624" s="4">
        <f>INDEX(products[Cost_per_box], MATCH(shipments9[[#This Row],[PID]], products[PID], 0))</f>
        <v>9.57</v>
      </c>
      <c r="P5624" s="4">
        <f>shipments9[[#This Row],[Boxes]]*shipments9[[#This Row],[Cost Per Box]]</f>
        <v>1703.46</v>
      </c>
      <c r="Q5624" s="4">
        <f>shipments9[[#This Row],[Amount]] -shipments9[[#This Row],[total cost]]</f>
        <v>780.54</v>
      </c>
      <c r="R5624" s="4" t="str">
        <f>IF(shipments9[[#This Row],[Gross Profit]]&lt;0,"Loss","Profit")</f>
        <v>Profit</v>
      </c>
      <c r="S5624" s="9">
        <f>shipments9[[#This Row],[Gross Profit]]/shipments9[[#This Row],[Amount]]</f>
        <v>0.31422705314009658</v>
      </c>
      <c r="T5624" s="11">
        <f>shipments9[[#This Row],[Amount]]/shipments9[[#This Row],[Boxes]]</f>
        <v>13.955056179775282</v>
      </c>
    </row>
    <row r="5625" spans="1:20" x14ac:dyDescent="0.25">
      <c r="A5625" t="s">
        <v>5817</v>
      </c>
      <c r="B5625" t="s">
        <v>86</v>
      </c>
      <c r="C5625" t="s">
        <v>155</v>
      </c>
      <c r="D5625" t="s">
        <v>26</v>
      </c>
      <c r="E5625" s="1">
        <v>45404</v>
      </c>
      <c r="F5625" s="1" t="str">
        <f>TEXT(shipments9[[#This Row],[Shipdate]],"ddd")</f>
        <v>Mon</v>
      </c>
      <c r="G5625" s="1" t="str">
        <f>IF(OR(shipments9[[#This Row],[Day Name]]="Sat",shipments9[[#This Row],[Day Name]]="Sun"),"Weekend","Weekday")</f>
        <v>Weekday</v>
      </c>
      <c r="H5625">
        <v>12966.75</v>
      </c>
      <c r="I5625">
        <v>1853</v>
      </c>
      <c r="J5625" t="s">
        <v>172</v>
      </c>
      <c r="K5625" t="s">
        <v>8155</v>
      </c>
      <c r="L5625" t="s">
        <v>8154</v>
      </c>
      <c r="M5625">
        <v>4</v>
      </c>
      <c r="N5625" t="s">
        <v>8158</v>
      </c>
      <c r="O5625" s="4">
        <f>INDEX(products[Cost_per_box], MATCH(shipments9[[#This Row],[PID]], products[PID], 0))</f>
        <v>8.43</v>
      </c>
      <c r="P5625" s="4">
        <f>shipments9[[#This Row],[Boxes]]*shipments9[[#This Row],[Cost Per Box]]</f>
        <v>15620.789999999999</v>
      </c>
      <c r="Q5625" s="4">
        <f>shipments9[[#This Row],[Amount]] -shipments9[[#This Row],[total cost]]</f>
        <v>-2654.0399999999991</v>
      </c>
      <c r="R5625" s="4" t="str">
        <f>IF(shipments9[[#This Row],[Gross Profit]]&lt;0,"Loss","Profit")</f>
        <v>Loss</v>
      </c>
      <c r="S5625" s="9">
        <f>shipments9[[#This Row],[Gross Profit]]/shipments9[[#This Row],[Amount]]</f>
        <v>-0.20468043264503435</v>
      </c>
      <c r="T5625" s="11">
        <f>shipments9[[#This Row],[Amount]]/shipments9[[#This Row],[Boxes]]</f>
        <v>6.9977064220183482</v>
      </c>
    </row>
    <row r="5626" spans="1:20" hidden="1" x14ac:dyDescent="0.25">
      <c r="A5626" t="s">
        <v>5818</v>
      </c>
      <c r="B5626" t="s">
        <v>86</v>
      </c>
      <c r="C5626" t="s">
        <v>165</v>
      </c>
      <c r="D5626" t="s">
        <v>26</v>
      </c>
      <c r="E5626" s="1">
        <v>45295</v>
      </c>
      <c r="F5626" s="1" t="str">
        <f>TEXT(shipments9[[#This Row],[Shipdate]],"ddd")</f>
        <v>Thu</v>
      </c>
      <c r="G5626" s="1" t="str">
        <f>IF(OR(shipments9[[#This Row],[Day Name]]="Sat",shipments9[[#This Row],[Day Name]]="Sun"),"Weekend","Weekday")</f>
        <v>Weekday</v>
      </c>
      <c r="H5626">
        <v>6093</v>
      </c>
      <c r="I5626">
        <v>321</v>
      </c>
      <c r="J5626" t="s">
        <v>172</v>
      </c>
      <c r="K5626" t="s">
        <v>8155</v>
      </c>
      <c r="L5626" t="s">
        <v>8156</v>
      </c>
      <c r="M5626">
        <v>1</v>
      </c>
      <c r="N5626" t="s">
        <v>8163</v>
      </c>
      <c r="O5626" s="4">
        <f>INDEX(products[Cost_per_box], MATCH(shipments9[[#This Row],[PID]], products[PID], 0))</f>
        <v>2.65</v>
      </c>
      <c r="P5626" s="4">
        <f>shipments9[[#This Row],[Boxes]]*shipments9[[#This Row],[Cost Per Box]]</f>
        <v>850.65</v>
      </c>
      <c r="Q5626" s="4">
        <f>shipments9[[#This Row],[Amount]] -shipments9[[#This Row],[total cost]]</f>
        <v>5242.3500000000004</v>
      </c>
      <c r="R5626" s="4" t="str">
        <f>IF(shipments9[[#This Row],[Gross Profit]]&lt;0,"Loss","Profit")</f>
        <v>Profit</v>
      </c>
      <c r="S5626" s="9">
        <f>shipments9[[#This Row],[Gross Profit]]/shipments9[[#This Row],[Amount]]</f>
        <v>0.86038897095027089</v>
      </c>
      <c r="T5626" s="11">
        <f>shipments9[[#This Row],[Amount]]/shipments9[[#This Row],[Boxes]]</f>
        <v>18.981308411214954</v>
      </c>
    </row>
    <row r="5627" spans="1:20" hidden="1" x14ac:dyDescent="0.25">
      <c r="A5627" t="s">
        <v>5819</v>
      </c>
      <c r="B5627" t="s">
        <v>86</v>
      </c>
      <c r="C5627" t="s">
        <v>121</v>
      </c>
      <c r="D5627" t="s">
        <v>26</v>
      </c>
      <c r="E5627" s="1">
        <v>45055</v>
      </c>
      <c r="F5627" s="1" t="str">
        <f>TEXT(shipments9[[#This Row],[Shipdate]],"ddd")</f>
        <v>Tue</v>
      </c>
      <c r="G5627" s="1" t="str">
        <f>IF(OR(shipments9[[#This Row],[Day Name]]="Sat",shipments9[[#This Row],[Day Name]]="Sun"),"Weekend","Weekday")</f>
        <v>Weekday</v>
      </c>
      <c r="H5627">
        <v>4659.75</v>
      </c>
      <c r="I5627">
        <v>389</v>
      </c>
      <c r="J5627" t="s">
        <v>172</v>
      </c>
      <c r="K5627" t="s">
        <v>8151</v>
      </c>
      <c r="L5627" t="s">
        <v>8154</v>
      </c>
      <c r="M5627">
        <v>5</v>
      </c>
      <c r="N5627" t="s">
        <v>201</v>
      </c>
      <c r="O5627" s="4">
        <f>INDEX(products[Cost_per_box], MATCH(shipments9[[#This Row],[PID]], products[PID], 0))</f>
        <v>5.26</v>
      </c>
      <c r="P5627" s="4">
        <f>shipments9[[#This Row],[Boxes]]*shipments9[[#This Row],[Cost Per Box]]</f>
        <v>2046.1399999999999</v>
      </c>
      <c r="Q5627" s="4">
        <f>shipments9[[#This Row],[Amount]] -shipments9[[#This Row],[total cost]]</f>
        <v>2613.61</v>
      </c>
      <c r="R5627" s="4" t="str">
        <f>IF(shipments9[[#This Row],[Gross Profit]]&lt;0,"Loss","Profit")</f>
        <v>Profit</v>
      </c>
      <c r="S5627" s="9">
        <f>shipments9[[#This Row],[Gross Profit]]/shipments9[[#This Row],[Amount]]</f>
        <v>0.56089060571919092</v>
      </c>
      <c r="T5627" s="11">
        <f>shipments9[[#This Row],[Amount]]/shipments9[[#This Row],[Boxes]]</f>
        <v>11.978791773778921</v>
      </c>
    </row>
    <row r="5628" spans="1:20" hidden="1" x14ac:dyDescent="0.25">
      <c r="A5628" t="s">
        <v>5820</v>
      </c>
      <c r="B5628" t="s">
        <v>86</v>
      </c>
      <c r="C5628" t="s">
        <v>126</v>
      </c>
      <c r="D5628" t="s">
        <v>26</v>
      </c>
      <c r="E5628" s="1">
        <v>45212</v>
      </c>
      <c r="F5628" s="1" t="str">
        <f>TEXT(shipments9[[#This Row],[Shipdate]],"ddd")</f>
        <v>Fri</v>
      </c>
      <c r="G5628" s="1" t="str">
        <f>IF(OR(shipments9[[#This Row],[Day Name]]="Sat",shipments9[[#This Row],[Day Name]]="Sun"),"Weekend","Weekday")</f>
        <v>Weekday</v>
      </c>
      <c r="H5628">
        <v>6750</v>
      </c>
      <c r="I5628">
        <v>675</v>
      </c>
      <c r="J5628" t="s">
        <v>172</v>
      </c>
      <c r="K5628" t="s">
        <v>8151</v>
      </c>
      <c r="L5628" t="s">
        <v>8152</v>
      </c>
      <c r="M5628">
        <v>10</v>
      </c>
      <c r="N5628" t="s">
        <v>8153</v>
      </c>
      <c r="O5628" s="4">
        <f>INDEX(products[Cost_per_box], MATCH(shipments9[[#This Row],[PID]], products[PID], 0))</f>
        <v>5.15</v>
      </c>
      <c r="P5628" s="4">
        <f>shipments9[[#This Row],[Boxes]]*shipments9[[#This Row],[Cost Per Box]]</f>
        <v>3476.2500000000005</v>
      </c>
      <c r="Q5628" s="4">
        <f>shipments9[[#This Row],[Amount]] -shipments9[[#This Row],[total cost]]</f>
        <v>3273.7499999999995</v>
      </c>
      <c r="R5628" s="4" t="str">
        <f>IF(shipments9[[#This Row],[Gross Profit]]&lt;0,"Loss","Profit")</f>
        <v>Profit</v>
      </c>
      <c r="S5628" s="9">
        <f>shipments9[[#This Row],[Gross Profit]]/shipments9[[#This Row],[Amount]]</f>
        <v>0.48499999999999993</v>
      </c>
      <c r="T5628" s="11">
        <f>shipments9[[#This Row],[Amount]]/shipments9[[#This Row],[Boxes]]</f>
        <v>10</v>
      </c>
    </row>
    <row r="5629" spans="1:20" hidden="1" x14ac:dyDescent="0.25">
      <c r="A5629" t="s">
        <v>5821</v>
      </c>
      <c r="B5629" t="s">
        <v>86</v>
      </c>
      <c r="C5629" t="s">
        <v>141</v>
      </c>
      <c r="D5629" t="s">
        <v>26</v>
      </c>
      <c r="E5629" s="1">
        <v>45216</v>
      </c>
      <c r="F5629" s="1" t="str">
        <f>TEXT(shipments9[[#This Row],[Shipdate]],"ddd")</f>
        <v>Tue</v>
      </c>
      <c r="G5629" s="1" t="str">
        <f>IF(OR(shipments9[[#This Row],[Day Name]]="Sat",shipments9[[#This Row],[Day Name]]="Sun"),"Weekend","Weekday")</f>
        <v>Weekday</v>
      </c>
      <c r="H5629">
        <v>1343.25</v>
      </c>
      <c r="I5629">
        <v>84</v>
      </c>
      <c r="J5629" t="s">
        <v>172</v>
      </c>
      <c r="K5629" t="s">
        <v>8151</v>
      </c>
      <c r="L5629" t="s">
        <v>8152</v>
      </c>
      <c r="M5629">
        <v>10</v>
      </c>
      <c r="N5629" t="s">
        <v>8153</v>
      </c>
      <c r="O5629" s="4">
        <f>INDEX(products[Cost_per_box], MATCH(shipments9[[#This Row],[PID]], products[PID], 0))</f>
        <v>8.2200000000000006</v>
      </c>
      <c r="P5629" s="4">
        <f>shipments9[[#This Row],[Boxes]]*shipments9[[#This Row],[Cost Per Box]]</f>
        <v>690.48</v>
      </c>
      <c r="Q5629" s="4">
        <f>shipments9[[#This Row],[Amount]] -shipments9[[#This Row],[total cost]]</f>
        <v>652.77</v>
      </c>
      <c r="R5629" s="4" t="str">
        <f>IF(shipments9[[#This Row],[Gross Profit]]&lt;0,"Loss","Profit")</f>
        <v>Profit</v>
      </c>
      <c r="S5629" s="9">
        <f>shipments9[[#This Row],[Gross Profit]]/shipments9[[#This Row],[Amount]]</f>
        <v>0.48596314907872695</v>
      </c>
      <c r="T5629" s="11">
        <f>shipments9[[#This Row],[Amount]]/shipments9[[#This Row],[Boxes]]</f>
        <v>15.991071428571429</v>
      </c>
    </row>
    <row r="5630" spans="1:20" x14ac:dyDescent="0.25">
      <c r="A5630" t="s">
        <v>5822</v>
      </c>
      <c r="B5630" t="s">
        <v>86</v>
      </c>
      <c r="C5630" t="s">
        <v>147</v>
      </c>
      <c r="D5630" t="s">
        <v>26</v>
      </c>
      <c r="E5630" s="1">
        <v>45462</v>
      </c>
      <c r="F5630" s="1" t="str">
        <f>TEXT(shipments9[[#This Row],[Shipdate]],"ddd")</f>
        <v>Wed</v>
      </c>
      <c r="G5630" s="1" t="str">
        <f>IF(OR(shipments9[[#This Row],[Day Name]]="Sat",shipments9[[#This Row],[Day Name]]="Sun"),"Weekend","Weekday")</f>
        <v>Weekday</v>
      </c>
      <c r="H5630">
        <v>10242</v>
      </c>
      <c r="I5630">
        <v>1138</v>
      </c>
      <c r="J5630" t="s">
        <v>172</v>
      </c>
      <c r="K5630" t="s">
        <v>8155</v>
      </c>
      <c r="L5630" t="s">
        <v>8154</v>
      </c>
      <c r="M5630">
        <v>6</v>
      </c>
      <c r="N5630" t="s">
        <v>8159</v>
      </c>
      <c r="O5630" s="4">
        <f>INDEX(products[Cost_per_box], MATCH(shipments9[[#This Row],[PID]], products[PID], 0))</f>
        <v>10.51</v>
      </c>
      <c r="P5630" s="4">
        <f>shipments9[[#This Row],[Boxes]]*shipments9[[#This Row],[Cost Per Box]]</f>
        <v>11960.38</v>
      </c>
      <c r="Q5630" s="4">
        <f>shipments9[[#This Row],[Amount]] -shipments9[[#This Row],[total cost]]</f>
        <v>-1718.3799999999992</v>
      </c>
      <c r="R5630" s="4" t="str">
        <f>IF(shipments9[[#This Row],[Gross Profit]]&lt;0,"Loss","Profit")</f>
        <v>Loss</v>
      </c>
      <c r="S5630" s="9">
        <f>shipments9[[#This Row],[Gross Profit]]/shipments9[[#This Row],[Amount]]</f>
        <v>-0.16777777777777769</v>
      </c>
      <c r="T5630" s="11">
        <f>shipments9[[#This Row],[Amount]]/shipments9[[#This Row],[Boxes]]</f>
        <v>9</v>
      </c>
    </row>
    <row r="5631" spans="1:20" hidden="1" x14ac:dyDescent="0.25">
      <c r="A5631" t="s">
        <v>5823</v>
      </c>
      <c r="B5631" t="s">
        <v>86</v>
      </c>
      <c r="C5631" t="s">
        <v>149</v>
      </c>
      <c r="D5631" t="s">
        <v>26</v>
      </c>
      <c r="E5631" s="1">
        <v>45460</v>
      </c>
      <c r="F5631" s="1" t="str">
        <f>TEXT(shipments9[[#This Row],[Shipdate]],"ddd")</f>
        <v>Mon</v>
      </c>
      <c r="G5631" s="1" t="str">
        <f>IF(OR(shipments9[[#This Row],[Day Name]]="Sat",shipments9[[#This Row],[Day Name]]="Sun"),"Weekend","Weekday")</f>
        <v>Weekday</v>
      </c>
      <c r="H5631">
        <v>3615.75</v>
      </c>
      <c r="I5631">
        <v>226</v>
      </c>
      <c r="J5631" t="s">
        <v>172</v>
      </c>
      <c r="K5631" t="s">
        <v>8155</v>
      </c>
      <c r="L5631" t="s">
        <v>8154</v>
      </c>
      <c r="M5631">
        <v>6</v>
      </c>
      <c r="N5631" t="s">
        <v>8159</v>
      </c>
      <c r="O5631" s="4">
        <f>INDEX(products[Cost_per_box], MATCH(shipments9[[#This Row],[PID]], products[PID], 0))</f>
        <v>6.43</v>
      </c>
      <c r="P5631" s="4">
        <f>shipments9[[#This Row],[Boxes]]*shipments9[[#This Row],[Cost Per Box]]</f>
        <v>1453.1799999999998</v>
      </c>
      <c r="Q5631" s="4">
        <f>shipments9[[#This Row],[Amount]] -shipments9[[#This Row],[total cost]]</f>
        <v>2162.5700000000002</v>
      </c>
      <c r="R5631" s="4" t="str">
        <f>IF(shipments9[[#This Row],[Gross Profit]]&lt;0,"Loss","Profit")</f>
        <v>Profit</v>
      </c>
      <c r="S5631" s="9">
        <f>shipments9[[#This Row],[Gross Profit]]/shipments9[[#This Row],[Amount]]</f>
        <v>0.59809721357947876</v>
      </c>
      <c r="T5631" s="11">
        <f>shipments9[[#This Row],[Amount]]/shipments9[[#This Row],[Boxes]]</f>
        <v>15.998893805309734</v>
      </c>
    </row>
    <row r="5632" spans="1:20" hidden="1" x14ac:dyDescent="0.25">
      <c r="A5632" t="s">
        <v>5824</v>
      </c>
      <c r="B5632" t="s">
        <v>86</v>
      </c>
      <c r="C5632" t="s">
        <v>153</v>
      </c>
      <c r="D5632" t="s">
        <v>26</v>
      </c>
      <c r="E5632" s="1">
        <v>45034</v>
      </c>
      <c r="F5632" s="1" t="str">
        <f>TEXT(shipments9[[#This Row],[Shipdate]],"ddd")</f>
        <v>Tue</v>
      </c>
      <c r="G5632" s="1" t="str">
        <f>IF(OR(shipments9[[#This Row],[Day Name]]="Sat",shipments9[[#This Row],[Day Name]]="Sun"),"Weekend","Weekday")</f>
        <v>Weekday</v>
      </c>
      <c r="H5632">
        <v>7456.5</v>
      </c>
      <c r="I5632">
        <v>533</v>
      </c>
      <c r="J5632" t="s">
        <v>172</v>
      </c>
      <c r="K5632" t="s">
        <v>8151</v>
      </c>
      <c r="L5632" t="s">
        <v>8154</v>
      </c>
      <c r="M5632">
        <v>4</v>
      </c>
      <c r="N5632" t="s">
        <v>8158</v>
      </c>
      <c r="O5632" s="4">
        <f>INDEX(products[Cost_per_box], MATCH(shipments9[[#This Row],[PID]], products[PID], 0))</f>
        <v>9.57</v>
      </c>
      <c r="P5632" s="4">
        <f>shipments9[[#This Row],[Boxes]]*shipments9[[#This Row],[Cost Per Box]]</f>
        <v>5100.8100000000004</v>
      </c>
      <c r="Q5632" s="4">
        <f>shipments9[[#This Row],[Amount]] -shipments9[[#This Row],[total cost]]</f>
        <v>2355.6899999999996</v>
      </c>
      <c r="R5632" s="4" t="str">
        <f>IF(shipments9[[#This Row],[Gross Profit]]&lt;0,"Loss","Profit")</f>
        <v>Profit</v>
      </c>
      <c r="S5632" s="9">
        <f>shipments9[[#This Row],[Gross Profit]]/shipments9[[#This Row],[Amount]]</f>
        <v>0.31592436129551393</v>
      </c>
      <c r="T5632" s="11">
        <f>shipments9[[#This Row],[Amount]]/shipments9[[#This Row],[Boxes]]</f>
        <v>13.98968105065666</v>
      </c>
    </row>
    <row r="5633" spans="1:20" hidden="1" x14ac:dyDescent="0.25">
      <c r="A5633" t="s">
        <v>5825</v>
      </c>
      <c r="B5633" t="s">
        <v>86</v>
      </c>
      <c r="C5633" t="s">
        <v>163</v>
      </c>
      <c r="D5633" t="s">
        <v>26</v>
      </c>
      <c r="E5633" s="1">
        <v>45218</v>
      </c>
      <c r="F5633" s="1" t="str">
        <f>TEXT(shipments9[[#This Row],[Shipdate]],"ddd")</f>
        <v>Thu</v>
      </c>
      <c r="G5633" s="1" t="str">
        <f>IF(OR(shipments9[[#This Row],[Day Name]]="Sat",shipments9[[#This Row],[Day Name]]="Sun"),"Weekend","Weekday")</f>
        <v>Weekday</v>
      </c>
      <c r="H5633">
        <v>5636.25</v>
      </c>
      <c r="I5633">
        <v>564</v>
      </c>
      <c r="J5633" t="s">
        <v>172</v>
      </c>
      <c r="K5633" t="s">
        <v>8151</v>
      </c>
      <c r="L5633" t="s">
        <v>8152</v>
      </c>
      <c r="M5633">
        <v>10</v>
      </c>
      <c r="N5633" t="s">
        <v>8153</v>
      </c>
      <c r="O5633" s="4">
        <f>INDEX(products[Cost_per_box], MATCH(shipments9[[#This Row],[PID]], products[PID], 0))</f>
        <v>3.32</v>
      </c>
      <c r="P5633" s="4">
        <f>shipments9[[#This Row],[Boxes]]*shipments9[[#This Row],[Cost Per Box]]</f>
        <v>1872.48</v>
      </c>
      <c r="Q5633" s="4">
        <f>shipments9[[#This Row],[Amount]] -shipments9[[#This Row],[total cost]]</f>
        <v>3763.77</v>
      </c>
      <c r="R5633" s="4" t="str">
        <f>IF(shipments9[[#This Row],[Gross Profit]]&lt;0,"Loss","Profit")</f>
        <v>Profit</v>
      </c>
      <c r="S5633" s="9">
        <f>shipments9[[#This Row],[Gross Profit]]/shipments9[[#This Row],[Amount]]</f>
        <v>0.66777910844976718</v>
      </c>
      <c r="T5633" s="11">
        <f>shipments9[[#This Row],[Amount]]/shipments9[[#This Row],[Boxes]]</f>
        <v>9.9933510638297864</v>
      </c>
    </row>
    <row r="5634" spans="1:20" hidden="1" x14ac:dyDescent="0.25">
      <c r="A5634" t="s">
        <v>5826</v>
      </c>
      <c r="B5634" t="s">
        <v>86</v>
      </c>
      <c r="C5634" t="s">
        <v>121</v>
      </c>
      <c r="D5634" t="s">
        <v>26</v>
      </c>
      <c r="E5634" s="1">
        <v>45245</v>
      </c>
      <c r="F5634" s="1" t="str">
        <f>TEXT(shipments9[[#This Row],[Shipdate]],"ddd")</f>
        <v>Wed</v>
      </c>
      <c r="G5634" s="1" t="str">
        <f>IF(OR(shipments9[[#This Row],[Day Name]]="Sat",shipments9[[#This Row],[Day Name]]="Sun"),"Weekend","Weekday")</f>
        <v>Weekday</v>
      </c>
      <c r="H5634">
        <v>8795.25</v>
      </c>
      <c r="I5634">
        <v>733</v>
      </c>
      <c r="J5634" t="s">
        <v>172</v>
      </c>
      <c r="K5634" t="s">
        <v>8151</v>
      </c>
      <c r="L5634" t="s">
        <v>8152</v>
      </c>
      <c r="M5634">
        <v>11</v>
      </c>
      <c r="N5634" t="s">
        <v>8165</v>
      </c>
      <c r="O5634" s="4">
        <f>INDEX(products[Cost_per_box], MATCH(shipments9[[#This Row],[PID]], products[PID], 0))</f>
        <v>5.26</v>
      </c>
      <c r="P5634" s="4">
        <f>shipments9[[#This Row],[Boxes]]*shipments9[[#This Row],[Cost Per Box]]</f>
        <v>3855.58</v>
      </c>
      <c r="Q5634" s="4">
        <f>shipments9[[#This Row],[Amount]] -shipments9[[#This Row],[total cost]]</f>
        <v>4939.67</v>
      </c>
      <c r="R5634" s="4" t="str">
        <f>IF(shipments9[[#This Row],[Gross Profit]]&lt;0,"Loss","Profit")</f>
        <v>Profit</v>
      </c>
      <c r="S5634" s="9">
        <f>shipments9[[#This Row],[Gross Profit]]/shipments9[[#This Row],[Amount]]</f>
        <v>0.56162928853642591</v>
      </c>
      <c r="T5634" s="11">
        <f>shipments9[[#This Row],[Amount]]/shipments9[[#This Row],[Boxes]]</f>
        <v>11.998976807639837</v>
      </c>
    </row>
    <row r="5635" spans="1:20" hidden="1" x14ac:dyDescent="0.25">
      <c r="A5635" t="s">
        <v>5827</v>
      </c>
      <c r="B5635" t="s">
        <v>86</v>
      </c>
      <c r="C5635" t="s">
        <v>137</v>
      </c>
      <c r="D5635" t="s">
        <v>26</v>
      </c>
      <c r="E5635" s="1">
        <v>45350</v>
      </c>
      <c r="F5635" s="1" t="str">
        <f>TEXT(shipments9[[#This Row],[Shipdate]],"ddd")</f>
        <v>Wed</v>
      </c>
      <c r="G5635" s="1" t="str">
        <f>IF(OR(shipments9[[#This Row],[Day Name]]="Sat",shipments9[[#This Row],[Day Name]]="Sun"),"Weekend","Weekday")</f>
        <v>Weekday</v>
      </c>
      <c r="H5635">
        <v>10055.25</v>
      </c>
      <c r="I5635">
        <v>458</v>
      </c>
      <c r="J5635" t="s">
        <v>172</v>
      </c>
      <c r="K5635" t="s">
        <v>8155</v>
      </c>
      <c r="L5635" t="s">
        <v>8156</v>
      </c>
      <c r="M5635">
        <v>2</v>
      </c>
      <c r="N5635" t="s">
        <v>8157</v>
      </c>
      <c r="O5635" s="4">
        <f>INDEX(products[Cost_per_box], MATCH(shipments9[[#This Row],[PID]], products[PID], 0))</f>
        <v>7.73</v>
      </c>
      <c r="P5635" s="4">
        <f>shipments9[[#This Row],[Boxes]]*shipments9[[#This Row],[Cost Per Box]]</f>
        <v>3540.34</v>
      </c>
      <c r="Q5635" s="4">
        <f>shipments9[[#This Row],[Amount]] -shipments9[[#This Row],[total cost]]</f>
        <v>6514.91</v>
      </c>
      <c r="R5635" s="4" t="str">
        <f>IF(shipments9[[#This Row],[Gross Profit]]&lt;0,"Loss","Profit")</f>
        <v>Profit</v>
      </c>
      <c r="S5635" s="9">
        <f>shipments9[[#This Row],[Gross Profit]]/shipments9[[#This Row],[Amount]]</f>
        <v>0.64791129012207549</v>
      </c>
      <c r="T5635" s="11">
        <f>shipments9[[#This Row],[Amount]]/shipments9[[#This Row],[Boxes]]</f>
        <v>21.954694323144103</v>
      </c>
    </row>
    <row r="5636" spans="1:20" hidden="1" x14ac:dyDescent="0.25">
      <c r="A5636" t="s">
        <v>5828</v>
      </c>
      <c r="B5636" t="s">
        <v>86</v>
      </c>
      <c r="C5636" t="s">
        <v>141</v>
      </c>
      <c r="D5636" t="s">
        <v>26</v>
      </c>
      <c r="E5636" s="1">
        <v>45267</v>
      </c>
      <c r="F5636" s="1" t="str">
        <f>TEXT(shipments9[[#This Row],[Shipdate]],"ddd")</f>
        <v>Thu</v>
      </c>
      <c r="G5636" s="1" t="str">
        <f>IF(OR(shipments9[[#This Row],[Day Name]]="Sat",shipments9[[#This Row],[Day Name]]="Sun"),"Weekend","Weekday")</f>
        <v>Weekday</v>
      </c>
      <c r="H5636">
        <v>1354.5</v>
      </c>
      <c r="I5636">
        <v>85</v>
      </c>
      <c r="J5636" t="s">
        <v>172</v>
      </c>
      <c r="K5636" t="s">
        <v>8151</v>
      </c>
      <c r="L5636" t="s">
        <v>8152</v>
      </c>
      <c r="M5636">
        <v>12</v>
      </c>
      <c r="N5636" t="s">
        <v>8166</v>
      </c>
      <c r="O5636" s="4">
        <f>INDEX(products[Cost_per_box], MATCH(shipments9[[#This Row],[PID]], products[PID], 0))</f>
        <v>8.2200000000000006</v>
      </c>
      <c r="P5636" s="4">
        <f>shipments9[[#This Row],[Boxes]]*shipments9[[#This Row],[Cost Per Box]]</f>
        <v>698.7</v>
      </c>
      <c r="Q5636" s="4">
        <f>shipments9[[#This Row],[Amount]] -shipments9[[#This Row],[total cost]]</f>
        <v>655.8</v>
      </c>
      <c r="R5636" s="4" t="str">
        <f>IF(shipments9[[#This Row],[Gross Profit]]&lt;0,"Loss","Profit")</f>
        <v>Profit</v>
      </c>
      <c r="S5636" s="9">
        <f>shipments9[[#This Row],[Gross Profit]]/shipments9[[#This Row],[Amount]]</f>
        <v>0.48416389811738647</v>
      </c>
      <c r="T5636" s="11">
        <f>shipments9[[#This Row],[Amount]]/shipments9[[#This Row],[Boxes]]</f>
        <v>15.935294117647059</v>
      </c>
    </row>
    <row r="5637" spans="1:20" hidden="1" x14ac:dyDescent="0.25">
      <c r="A5637" t="s">
        <v>5829</v>
      </c>
      <c r="B5637" t="s">
        <v>86</v>
      </c>
      <c r="C5637" t="s">
        <v>143</v>
      </c>
      <c r="D5637" t="s">
        <v>26</v>
      </c>
      <c r="E5637" s="1">
        <v>45208</v>
      </c>
      <c r="F5637" s="1" t="str">
        <f>TEXT(shipments9[[#This Row],[Shipdate]],"ddd")</f>
        <v>Mon</v>
      </c>
      <c r="G5637" s="1" t="str">
        <f>IF(OR(shipments9[[#This Row],[Day Name]]="Sat",shipments9[[#This Row],[Day Name]]="Sun"),"Weekend","Weekday")</f>
        <v>Weekday</v>
      </c>
      <c r="H5637">
        <v>2216.25</v>
      </c>
      <c r="I5637">
        <v>124</v>
      </c>
      <c r="J5637" t="s">
        <v>172</v>
      </c>
      <c r="K5637" t="s">
        <v>8151</v>
      </c>
      <c r="L5637" t="s">
        <v>8152</v>
      </c>
      <c r="M5637">
        <v>10</v>
      </c>
      <c r="N5637" t="s">
        <v>8153</v>
      </c>
      <c r="O5637" s="4">
        <f>INDEX(products[Cost_per_box], MATCH(shipments9[[#This Row],[PID]], products[PID], 0))</f>
        <v>10.23</v>
      </c>
      <c r="P5637" s="4">
        <f>shipments9[[#This Row],[Boxes]]*shipments9[[#This Row],[Cost Per Box]]</f>
        <v>1268.52</v>
      </c>
      <c r="Q5637" s="4">
        <f>shipments9[[#This Row],[Amount]] -shipments9[[#This Row],[total cost]]</f>
        <v>947.73</v>
      </c>
      <c r="R5637" s="4" t="str">
        <f>IF(shipments9[[#This Row],[Gross Profit]]&lt;0,"Loss","Profit")</f>
        <v>Profit</v>
      </c>
      <c r="S5637" s="9">
        <f>shipments9[[#This Row],[Gross Profit]]/shipments9[[#This Row],[Amount]]</f>
        <v>0.42762774957698818</v>
      </c>
      <c r="T5637" s="11">
        <f>shipments9[[#This Row],[Amount]]/shipments9[[#This Row],[Boxes]]</f>
        <v>17.87298387096774</v>
      </c>
    </row>
    <row r="5638" spans="1:20" x14ac:dyDescent="0.25">
      <c r="A5638" t="s">
        <v>5830</v>
      </c>
      <c r="B5638" t="s">
        <v>86</v>
      </c>
      <c r="C5638" t="s">
        <v>147</v>
      </c>
      <c r="D5638" t="s">
        <v>26</v>
      </c>
      <c r="E5638" s="1">
        <v>45253</v>
      </c>
      <c r="F5638" s="1" t="str">
        <f>TEXT(shipments9[[#This Row],[Shipdate]],"ddd")</f>
        <v>Thu</v>
      </c>
      <c r="G5638" s="1" t="str">
        <f>IF(OR(shipments9[[#This Row],[Day Name]]="Sat",shipments9[[#This Row],[Day Name]]="Sun"),"Weekend","Weekday")</f>
        <v>Weekday</v>
      </c>
      <c r="H5638">
        <v>2823.75</v>
      </c>
      <c r="I5638">
        <v>404</v>
      </c>
      <c r="J5638" t="s">
        <v>172</v>
      </c>
      <c r="K5638" t="s">
        <v>8151</v>
      </c>
      <c r="L5638" t="s">
        <v>8152</v>
      </c>
      <c r="M5638">
        <v>11</v>
      </c>
      <c r="N5638" t="s">
        <v>8165</v>
      </c>
      <c r="O5638" s="4">
        <f>INDEX(products[Cost_per_box], MATCH(shipments9[[#This Row],[PID]], products[PID], 0))</f>
        <v>10.51</v>
      </c>
      <c r="P5638" s="4">
        <f>shipments9[[#This Row],[Boxes]]*shipments9[[#This Row],[Cost Per Box]]</f>
        <v>4246.04</v>
      </c>
      <c r="Q5638" s="4">
        <f>shipments9[[#This Row],[Amount]] -shipments9[[#This Row],[total cost]]</f>
        <v>-1422.29</v>
      </c>
      <c r="R5638" s="4" t="str">
        <f>IF(shipments9[[#This Row],[Gross Profit]]&lt;0,"Loss","Profit")</f>
        <v>Loss</v>
      </c>
      <c r="S5638" s="9">
        <f>shipments9[[#This Row],[Gross Profit]]/shipments9[[#This Row],[Amount]]</f>
        <v>-0.50368835768038955</v>
      </c>
      <c r="T5638" s="11">
        <f>shipments9[[#This Row],[Amount]]/shipments9[[#This Row],[Boxes]]</f>
        <v>6.9894801980198018</v>
      </c>
    </row>
    <row r="5639" spans="1:20" hidden="1" x14ac:dyDescent="0.25">
      <c r="A5639" t="s">
        <v>5831</v>
      </c>
      <c r="B5639" t="s">
        <v>86</v>
      </c>
      <c r="C5639" t="s">
        <v>157</v>
      </c>
      <c r="D5639" t="s">
        <v>26</v>
      </c>
      <c r="E5639" s="1">
        <v>45176</v>
      </c>
      <c r="F5639" s="1" t="str">
        <f>TEXT(shipments9[[#This Row],[Shipdate]],"ddd")</f>
        <v>Thu</v>
      </c>
      <c r="G5639" s="1" t="str">
        <f>IF(OR(shipments9[[#This Row],[Day Name]]="Sat",shipments9[[#This Row],[Day Name]]="Sun"),"Weekend","Weekday")</f>
        <v>Weekday</v>
      </c>
      <c r="H5639">
        <v>16618.5</v>
      </c>
      <c r="I5639">
        <v>1662</v>
      </c>
      <c r="J5639" t="s">
        <v>172</v>
      </c>
      <c r="K5639" t="s">
        <v>8151</v>
      </c>
      <c r="L5639" t="s">
        <v>8160</v>
      </c>
      <c r="M5639">
        <v>9</v>
      </c>
      <c r="N5639" t="s">
        <v>8167</v>
      </c>
      <c r="O5639" s="4">
        <f>INDEX(products[Cost_per_box], MATCH(shipments9[[#This Row],[PID]], products[PID], 0))</f>
        <v>6.8</v>
      </c>
      <c r="P5639" s="4">
        <f>shipments9[[#This Row],[Boxes]]*shipments9[[#This Row],[Cost Per Box]]</f>
        <v>11301.6</v>
      </c>
      <c r="Q5639" s="4">
        <f>shipments9[[#This Row],[Amount]] -shipments9[[#This Row],[total cost]]</f>
        <v>5316.9</v>
      </c>
      <c r="R5639" s="4" t="str">
        <f>IF(shipments9[[#This Row],[Gross Profit]]&lt;0,"Loss","Profit")</f>
        <v>Profit</v>
      </c>
      <c r="S5639" s="9">
        <f>shipments9[[#This Row],[Gross Profit]]/shipments9[[#This Row],[Amount]]</f>
        <v>0.31993862261936995</v>
      </c>
      <c r="T5639" s="11">
        <f>shipments9[[#This Row],[Amount]]/shipments9[[#This Row],[Boxes]]</f>
        <v>9.9990974729241877</v>
      </c>
    </row>
    <row r="5640" spans="1:20" hidden="1" x14ac:dyDescent="0.25">
      <c r="A5640" t="s">
        <v>5832</v>
      </c>
      <c r="B5640" t="s">
        <v>86</v>
      </c>
      <c r="C5640" t="s">
        <v>141</v>
      </c>
      <c r="D5640" t="s">
        <v>26</v>
      </c>
      <c r="E5640" s="1">
        <v>45188</v>
      </c>
      <c r="F5640" s="1" t="str">
        <f>TEXT(shipments9[[#This Row],[Shipdate]],"ddd")</f>
        <v>Tue</v>
      </c>
      <c r="G5640" s="1" t="str">
        <f>IF(OR(shipments9[[#This Row],[Day Name]]="Sat",shipments9[[#This Row],[Day Name]]="Sun"),"Weekend","Weekday")</f>
        <v>Weekday</v>
      </c>
      <c r="H5640">
        <v>4398.75</v>
      </c>
      <c r="I5640">
        <v>294</v>
      </c>
      <c r="J5640" t="s">
        <v>172</v>
      </c>
      <c r="K5640" t="s">
        <v>8151</v>
      </c>
      <c r="L5640" t="s">
        <v>8160</v>
      </c>
      <c r="M5640">
        <v>9</v>
      </c>
      <c r="N5640" t="s">
        <v>8167</v>
      </c>
      <c r="O5640" s="4">
        <f>INDEX(products[Cost_per_box], MATCH(shipments9[[#This Row],[PID]], products[PID], 0))</f>
        <v>8.2200000000000006</v>
      </c>
      <c r="P5640" s="4">
        <f>shipments9[[#This Row],[Boxes]]*shipments9[[#This Row],[Cost Per Box]]</f>
        <v>2416.6800000000003</v>
      </c>
      <c r="Q5640" s="4">
        <f>shipments9[[#This Row],[Amount]] -shipments9[[#This Row],[total cost]]</f>
        <v>1982.0699999999997</v>
      </c>
      <c r="R5640" s="4" t="str">
        <f>IF(shipments9[[#This Row],[Gross Profit]]&lt;0,"Loss","Profit")</f>
        <v>Profit</v>
      </c>
      <c r="S5640" s="9">
        <f>shipments9[[#This Row],[Gross Profit]]/shipments9[[#This Row],[Amount]]</f>
        <v>0.45059846547314569</v>
      </c>
      <c r="T5640" s="11">
        <f>shipments9[[#This Row],[Amount]]/shipments9[[#This Row],[Boxes]]</f>
        <v>14.961734693877551</v>
      </c>
    </row>
    <row r="5641" spans="1:20" hidden="1" x14ac:dyDescent="0.25">
      <c r="A5641" t="s">
        <v>5833</v>
      </c>
      <c r="B5641" t="s">
        <v>86</v>
      </c>
      <c r="C5641" t="s">
        <v>153</v>
      </c>
      <c r="D5641" t="s">
        <v>26</v>
      </c>
      <c r="E5641" s="1">
        <v>45223</v>
      </c>
      <c r="F5641" s="1" t="str">
        <f>TEXT(shipments9[[#This Row],[Shipdate]],"ddd")</f>
        <v>Tue</v>
      </c>
      <c r="G5641" s="1" t="str">
        <f>IF(OR(shipments9[[#This Row],[Day Name]]="Sat",shipments9[[#This Row],[Day Name]]="Sun"),"Weekend","Weekday")</f>
        <v>Weekday</v>
      </c>
      <c r="H5641">
        <v>11187</v>
      </c>
      <c r="I5641">
        <v>659</v>
      </c>
      <c r="J5641" t="s">
        <v>172</v>
      </c>
      <c r="K5641" t="s">
        <v>8151</v>
      </c>
      <c r="L5641" t="s">
        <v>8152</v>
      </c>
      <c r="M5641">
        <v>10</v>
      </c>
      <c r="N5641" t="s">
        <v>8153</v>
      </c>
      <c r="O5641" s="4">
        <f>INDEX(products[Cost_per_box], MATCH(shipments9[[#This Row],[PID]], products[PID], 0))</f>
        <v>9.57</v>
      </c>
      <c r="P5641" s="4">
        <f>shipments9[[#This Row],[Boxes]]*shipments9[[#This Row],[Cost Per Box]]</f>
        <v>6306.63</v>
      </c>
      <c r="Q5641" s="4">
        <f>shipments9[[#This Row],[Amount]] -shipments9[[#This Row],[total cost]]</f>
        <v>4880.37</v>
      </c>
      <c r="R5641" s="4" t="str">
        <f>IF(shipments9[[#This Row],[Gross Profit]]&lt;0,"Loss","Profit")</f>
        <v>Profit</v>
      </c>
      <c r="S5641" s="9">
        <f>shipments9[[#This Row],[Gross Profit]]/shipments9[[#This Row],[Amount]]</f>
        <v>0.43625368731563419</v>
      </c>
      <c r="T5641" s="11">
        <f>shipments9[[#This Row],[Amount]]/shipments9[[#This Row],[Boxes]]</f>
        <v>16.975720789074355</v>
      </c>
    </row>
    <row r="5642" spans="1:20" hidden="1" x14ac:dyDescent="0.25">
      <c r="A5642" t="s">
        <v>5834</v>
      </c>
      <c r="B5642" t="s">
        <v>86</v>
      </c>
      <c r="C5642" t="s">
        <v>165</v>
      </c>
      <c r="D5642" t="s">
        <v>26</v>
      </c>
      <c r="E5642" s="1">
        <v>45156</v>
      </c>
      <c r="F5642" s="1" t="str">
        <f>TEXT(shipments9[[#This Row],[Shipdate]],"ddd")</f>
        <v>Fri</v>
      </c>
      <c r="G5642" s="1" t="str">
        <f>IF(OR(shipments9[[#This Row],[Day Name]]="Sat",shipments9[[#This Row],[Day Name]]="Sun"),"Weekend","Weekday")</f>
        <v>Weekday</v>
      </c>
      <c r="H5642">
        <v>4875.75</v>
      </c>
      <c r="I5642">
        <v>244</v>
      </c>
      <c r="J5642" t="s">
        <v>172</v>
      </c>
      <c r="K5642" t="s">
        <v>8151</v>
      </c>
      <c r="L5642" t="s">
        <v>8160</v>
      </c>
      <c r="M5642">
        <v>8</v>
      </c>
      <c r="N5642" t="s">
        <v>8162</v>
      </c>
      <c r="O5642" s="4">
        <f>INDEX(products[Cost_per_box], MATCH(shipments9[[#This Row],[PID]], products[PID], 0))</f>
        <v>2.65</v>
      </c>
      <c r="P5642" s="4">
        <f>shipments9[[#This Row],[Boxes]]*shipments9[[#This Row],[Cost Per Box]]</f>
        <v>646.6</v>
      </c>
      <c r="Q5642" s="4">
        <f>shipments9[[#This Row],[Amount]] -shipments9[[#This Row],[total cost]]</f>
        <v>4229.1499999999996</v>
      </c>
      <c r="R5642" s="4" t="str">
        <f>IF(shipments9[[#This Row],[Gross Profit]]&lt;0,"Loss","Profit")</f>
        <v>Profit</v>
      </c>
      <c r="S5642" s="9">
        <f>shipments9[[#This Row],[Gross Profit]]/shipments9[[#This Row],[Amount]]</f>
        <v>0.8673845049479566</v>
      </c>
      <c r="T5642" s="11">
        <f>shipments9[[#This Row],[Amount]]/shipments9[[#This Row],[Boxes]]</f>
        <v>19.982581967213115</v>
      </c>
    </row>
    <row r="5643" spans="1:20" hidden="1" x14ac:dyDescent="0.25">
      <c r="A5643" t="s">
        <v>5835</v>
      </c>
      <c r="B5643" t="s">
        <v>89</v>
      </c>
      <c r="C5643" t="s">
        <v>132</v>
      </c>
      <c r="D5643" t="s">
        <v>26</v>
      </c>
      <c r="E5643" s="1">
        <v>45287</v>
      </c>
      <c r="F5643" s="1" t="str">
        <f>TEXT(shipments9[[#This Row],[Shipdate]],"ddd")</f>
        <v>Wed</v>
      </c>
      <c r="G5643" s="1" t="str">
        <f>IF(OR(shipments9[[#This Row],[Day Name]]="Sat",shipments9[[#This Row],[Day Name]]="Sun"),"Weekend","Weekday")</f>
        <v>Weekday</v>
      </c>
      <c r="H5643">
        <v>8511.75</v>
      </c>
      <c r="I5643">
        <v>328</v>
      </c>
      <c r="J5643" t="s">
        <v>172</v>
      </c>
      <c r="K5643" t="s">
        <v>8151</v>
      </c>
      <c r="L5643" t="s">
        <v>8152</v>
      </c>
      <c r="M5643">
        <v>12</v>
      </c>
      <c r="N5643" t="s">
        <v>8166</v>
      </c>
      <c r="O5643" s="4">
        <f>INDEX(products[Cost_per_box], MATCH(shipments9[[#This Row],[PID]], products[PID], 0))</f>
        <v>6.31</v>
      </c>
      <c r="P5643" s="4">
        <f>shipments9[[#This Row],[Boxes]]*shipments9[[#This Row],[Cost Per Box]]</f>
        <v>2069.6799999999998</v>
      </c>
      <c r="Q5643" s="4">
        <f>shipments9[[#This Row],[Amount]] -shipments9[[#This Row],[total cost]]</f>
        <v>6442.07</v>
      </c>
      <c r="R5643" s="4" t="str">
        <f>IF(shipments9[[#This Row],[Gross Profit]]&lt;0,"Loss","Profit")</f>
        <v>Profit</v>
      </c>
      <c r="S5643" s="9">
        <f>shipments9[[#This Row],[Gross Profit]]/shipments9[[#This Row],[Amount]]</f>
        <v>0.75684436220518692</v>
      </c>
      <c r="T5643" s="11">
        <f>shipments9[[#This Row],[Amount]]/shipments9[[#This Row],[Boxes]]</f>
        <v>25.95045731707317</v>
      </c>
    </row>
    <row r="5644" spans="1:20" hidden="1" x14ac:dyDescent="0.25">
      <c r="A5644" t="s">
        <v>5836</v>
      </c>
      <c r="B5644" t="s">
        <v>89</v>
      </c>
      <c r="C5644" t="s">
        <v>155</v>
      </c>
      <c r="D5644" t="s">
        <v>26</v>
      </c>
      <c r="E5644" s="1">
        <v>45236</v>
      </c>
      <c r="F5644" s="1" t="str">
        <f>TEXT(shipments9[[#This Row],[Shipdate]],"ddd")</f>
        <v>Mon</v>
      </c>
      <c r="G5644" s="1" t="str">
        <f>IF(OR(shipments9[[#This Row],[Day Name]]="Sat",shipments9[[#This Row],[Day Name]]="Sun"),"Weekend","Weekday")</f>
        <v>Weekday</v>
      </c>
      <c r="H5644">
        <v>7382.25</v>
      </c>
      <c r="I5644">
        <v>821</v>
      </c>
      <c r="J5644" t="s">
        <v>172</v>
      </c>
      <c r="K5644" t="s">
        <v>8151</v>
      </c>
      <c r="L5644" t="s">
        <v>8152</v>
      </c>
      <c r="M5644">
        <v>11</v>
      </c>
      <c r="N5644" t="s">
        <v>8165</v>
      </c>
      <c r="O5644" s="4">
        <f>INDEX(products[Cost_per_box], MATCH(shipments9[[#This Row],[PID]], products[PID], 0))</f>
        <v>8.43</v>
      </c>
      <c r="P5644" s="4">
        <f>shipments9[[#This Row],[Boxes]]*shipments9[[#This Row],[Cost Per Box]]</f>
        <v>6921.03</v>
      </c>
      <c r="Q5644" s="4">
        <f>shipments9[[#This Row],[Amount]] -shipments9[[#This Row],[total cost]]</f>
        <v>461.22000000000025</v>
      </c>
      <c r="R5644" s="4" t="str">
        <f>IF(shipments9[[#This Row],[Gross Profit]]&lt;0,"Loss","Profit")</f>
        <v>Profit</v>
      </c>
      <c r="S5644" s="9">
        <f>shipments9[[#This Row],[Gross Profit]]/shipments9[[#This Row],[Amount]]</f>
        <v>6.2476887127908193E-2</v>
      </c>
      <c r="T5644" s="11">
        <f>shipments9[[#This Row],[Amount]]/shipments9[[#This Row],[Boxes]]</f>
        <v>8.9917783191230214</v>
      </c>
    </row>
    <row r="5645" spans="1:20" hidden="1" x14ac:dyDescent="0.25">
      <c r="A5645" t="s">
        <v>5837</v>
      </c>
      <c r="B5645" t="s">
        <v>89</v>
      </c>
      <c r="C5645" t="s">
        <v>163</v>
      </c>
      <c r="D5645" t="s">
        <v>26</v>
      </c>
      <c r="E5645" s="1">
        <v>45142</v>
      </c>
      <c r="F5645" s="1" t="str">
        <f>TEXT(shipments9[[#This Row],[Shipdate]],"ddd")</f>
        <v>Fri</v>
      </c>
      <c r="G5645" s="1" t="str">
        <f>IF(OR(shipments9[[#This Row],[Day Name]]="Sat",shipments9[[#This Row],[Day Name]]="Sun"),"Weekend","Weekday")</f>
        <v>Weekday</v>
      </c>
      <c r="H5645">
        <v>45</v>
      </c>
      <c r="I5645">
        <v>5</v>
      </c>
      <c r="J5645" t="s">
        <v>172</v>
      </c>
      <c r="K5645" t="s">
        <v>8151</v>
      </c>
      <c r="L5645" t="s">
        <v>8160</v>
      </c>
      <c r="M5645">
        <v>8</v>
      </c>
      <c r="N5645" t="s">
        <v>8162</v>
      </c>
      <c r="O5645" s="4">
        <f>INDEX(products[Cost_per_box], MATCH(shipments9[[#This Row],[PID]], products[PID], 0))</f>
        <v>3.32</v>
      </c>
      <c r="P5645" s="4">
        <f>shipments9[[#This Row],[Boxes]]*shipments9[[#This Row],[Cost Per Box]]</f>
        <v>16.599999999999998</v>
      </c>
      <c r="Q5645" s="4">
        <f>shipments9[[#This Row],[Amount]] -shipments9[[#This Row],[total cost]]</f>
        <v>28.400000000000002</v>
      </c>
      <c r="R5645" s="4" t="str">
        <f>IF(shipments9[[#This Row],[Gross Profit]]&lt;0,"Loss","Profit")</f>
        <v>Profit</v>
      </c>
      <c r="S5645" s="9">
        <f>shipments9[[#This Row],[Gross Profit]]/shipments9[[#This Row],[Amount]]</f>
        <v>0.63111111111111118</v>
      </c>
      <c r="T5645" s="11">
        <f>shipments9[[#This Row],[Amount]]/shipments9[[#This Row],[Boxes]]</f>
        <v>9</v>
      </c>
    </row>
    <row r="5646" spans="1:20" hidden="1" x14ac:dyDescent="0.25">
      <c r="A5646" t="s">
        <v>5838</v>
      </c>
      <c r="B5646" t="s">
        <v>89</v>
      </c>
      <c r="C5646" t="s">
        <v>121</v>
      </c>
      <c r="D5646" t="s">
        <v>26</v>
      </c>
      <c r="E5646" s="1">
        <v>45323</v>
      </c>
      <c r="F5646" s="1" t="str">
        <f>TEXT(shipments9[[#This Row],[Shipdate]],"ddd")</f>
        <v>Thu</v>
      </c>
      <c r="G5646" s="1" t="str">
        <f>IF(OR(shipments9[[#This Row],[Day Name]]="Sat",shipments9[[#This Row],[Day Name]]="Sun"),"Weekend","Weekday")</f>
        <v>Weekday</v>
      </c>
      <c r="H5646">
        <v>2376</v>
      </c>
      <c r="I5646">
        <v>198</v>
      </c>
      <c r="J5646" t="s">
        <v>172</v>
      </c>
      <c r="K5646" t="s">
        <v>8155</v>
      </c>
      <c r="L5646" t="s">
        <v>8156</v>
      </c>
      <c r="M5646">
        <v>2</v>
      </c>
      <c r="N5646" t="s">
        <v>8157</v>
      </c>
      <c r="O5646" s="4">
        <f>INDEX(products[Cost_per_box], MATCH(shipments9[[#This Row],[PID]], products[PID], 0))</f>
        <v>5.26</v>
      </c>
      <c r="P5646" s="4">
        <f>shipments9[[#This Row],[Boxes]]*shipments9[[#This Row],[Cost Per Box]]</f>
        <v>1041.48</v>
      </c>
      <c r="Q5646" s="4">
        <f>shipments9[[#This Row],[Amount]] -shipments9[[#This Row],[total cost]]</f>
        <v>1334.52</v>
      </c>
      <c r="R5646" s="4" t="str">
        <f>IF(shipments9[[#This Row],[Gross Profit]]&lt;0,"Loss","Profit")</f>
        <v>Profit</v>
      </c>
      <c r="S5646" s="9">
        <f>shipments9[[#This Row],[Gross Profit]]/shipments9[[#This Row],[Amount]]</f>
        <v>0.56166666666666665</v>
      </c>
      <c r="T5646" s="11">
        <f>shipments9[[#This Row],[Amount]]/shipments9[[#This Row],[Boxes]]</f>
        <v>12</v>
      </c>
    </row>
    <row r="5647" spans="1:20" hidden="1" x14ac:dyDescent="0.25">
      <c r="A5647" t="s">
        <v>5839</v>
      </c>
      <c r="B5647" t="s">
        <v>89</v>
      </c>
      <c r="C5647" t="s">
        <v>137</v>
      </c>
      <c r="D5647" t="s">
        <v>26</v>
      </c>
      <c r="E5647" s="1">
        <v>45348</v>
      </c>
      <c r="F5647" s="1" t="str">
        <f>TEXT(shipments9[[#This Row],[Shipdate]],"ddd")</f>
        <v>Mon</v>
      </c>
      <c r="G5647" s="1" t="str">
        <f>IF(OR(shipments9[[#This Row],[Day Name]]="Sat",shipments9[[#This Row],[Day Name]]="Sun"),"Weekend","Weekday")</f>
        <v>Weekday</v>
      </c>
      <c r="H5647">
        <v>623.25</v>
      </c>
      <c r="I5647">
        <v>32</v>
      </c>
      <c r="J5647" t="s">
        <v>172</v>
      </c>
      <c r="K5647" t="s">
        <v>8155</v>
      </c>
      <c r="L5647" t="s">
        <v>8156</v>
      </c>
      <c r="M5647">
        <v>2</v>
      </c>
      <c r="N5647" t="s">
        <v>8157</v>
      </c>
      <c r="O5647" s="4">
        <f>INDEX(products[Cost_per_box], MATCH(shipments9[[#This Row],[PID]], products[PID], 0))</f>
        <v>7.73</v>
      </c>
      <c r="P5647" s="4">
        <f>shipments9[[#This Row],[Boxes]]*shipments9[[#This Row],[Cost Per Box]]</f>
        <v>247.36</v>
      </c>
      <c r="Q5647" s="4">
        <f>shipments9[[#This Row],[Amount]] -shipments9[[#This Row],[total cost]]</f>
        <v>375.89</v>
      </c>
      <c r="R5647" s="4" t="str">
        <f>IF(shipments9[[#This Row],[Gross Profit]]&lt;0,"Loss","Profit")</f>
        <v>Profit</v>
      </c>
      <c r="S5647" s="9">
        <f>shipments9[[#This Row],[Gross Profit]]/shipments9[[#This Row],[Amount]]</f>
        <v>0.60311271560369029</v>
      </c>
      <c r="T5647" s="11">
        <f>shipments9[[#This Row],[Amount]]/shipments9[[#This Row],[Boxes]]</f>
        <v>19.4765625</v>
      </c>
    </row>
    <row r="5648" spans="1:20" x14ac:dyDescent="0.25">
      <c r="A5648" t="s">
        <v>5840</v>
      </c>
      <c r="B5648" t="s">
        <v>89</v>
      </c>
      <c r="C5648" t="s">
        <v>147</v>
      </c>
      <c r="D5648" t="s">
        <v>26</v>
      </c>
      <c r="E5648" s="1">
        <v>45253</v>
      </c>
      <c r="F5648" s="1" t="str">
        <f>TEXT(shipments9[[#This Row],[Shipdate]],"ddd")</f>
        <v>Thu</v>
      </c>
      <c r="G5648" s="1" t="str">
        <f>IF(OR(shipments9[[#This Row],[Day Name]]="Sat",shipments9[[#This Row],[Day Name]]="Sun"),"Weekend","Weekday")</f>
        <v>Weekday</v>
      </c>
      <c r="H5648">
        <v>5280.75</v>
      </c>
      <c r="I5648">
        <v>661</v>
      </c>
      <c r="J5648" t="s">
        <v>172</v>
      </c>
      <c r="K5648" t="s">
        <v>8151</v>
      </c>
      <c r="L5648" t="s">
        <v>8152</v>
      </c>
      <c r="M5648">
        <v>11</v>
      </c>
      <c r="N5648" t="s">
        <v>8165</v>
      </c>
      <c r="O5648" s="4">
        <f>INDEX(products[Cost_per_box], MATCH(shipments9[[#This Row],[PID]], products[PID], 0))</f>
        <v>10.51</v>
      </c>
      <c r="P5648" s="4">
        <f>shipments9[[#This Row],[Boxes]]*shipments9[[#This Row],[Cost Per Box]]</f>
        <v>6947.11</v>
      </c>
      <c r="Q5648" s="4">
        <f>shipments9[[#This Row],[Amount]] -shipments9[[#This Row],[total cost]]</f>
        <v>-1666.3599999999997</v>
      </c>
      <c r="R5648" s="4" t="str">
        <f>IF(shipments9[[#This Row],[Gross Profit]]&lt;0,"Loss","Profit")</f>
        <v>Loss</v>
      </c>
      <c r="S5648" s="9">
        <f>shipments9[[#This Row],[Gross Profit]]/shipments9[[#This Row],[Amount]]</f>
        <v>-0.31555366188514883</v>
      </c>
      <c r="T5648" s="11">
        <f>shipments9[[#This Row],[Amount]]/shipments9[[#This Row],[Boxes]]</f>
        <v>7.9890317700453854</v>
      </c>
    </row>
    <row r="5649" spans="1:20" hidden="1" x14ac:dyDescent="0.25">
      <c r="A5649" t="s">
        <v>5841</v>
      </c>
      <c r="B5649" t="s">
        <v>89</v>
      </c>
      <c r="C5649" t="s">
        <v>153</v>
      </c>
      <c r="D5649" t="s">
        <v>26</v>
      </c>
      <c r="E5649" s="1">
        <v>45093</v>
      </c>
      <c r="F5649" s="1" t="str">
        <f>TEXT(shipments9[[#This Row],[Shipdate]],"ddd")</f>
        <v>Fri</v>
      </c>
      <c r="G5649" s="1" t="str">
        <f>IF(OR(shipments9[[#This Row],[Day Name]]="Sat",shipments9[[#This Row],[Day Name]]="Sun"),"Weekend","Weekday")</f>
        <v>Weekday</v>
      </c>
      <c r="H5649">
        <v>10550.25</v>
      </c>
      <c r="I5649">
        <v>754</v>
      </c>
      <c r="J5649" t="s">
        <v>172</v>
      </c>
      <c r="K5649" t="s">
        <v>8151</v>
      </c>
      <c r="L5649" t="s">
        <v>8154</v>
      </c>
      <c r="M5649">
        <v>6</v>
      </c>
      <c r="N5649" t="s">
        <v>8159</v>
      </c>
      <c r="O5649" s="4">
        <f>INDEX(products[Cost_per_box], MATCH(shipments9[[#This Row],[PID]], products[PID], 0))</f>
        <v>9.57</v>
      </c>
      <c r="P5649" s="4">
        <f>shipments9[[#This Row],[Boxes]]*shipments9[[#This Row],[Cost Per Box]]</f>
        <v>7215.7800000000007</v>
      </c>
      <c r="Q5649" s="4">
        <f>shipments9[[#This Row],[Amount]] -shipments9[[#This Row],[total cost]]</f>
        <v>3334.4699999999993</v>
      </c>
      <c r="R5649" s="4" t="str">
        <f>IF(shipments9[[#This Row],[Gross Profit]]&lt;0,"Loss","Profit")</f>
        <v>Profit</v>
      </c>
      <c r="S5649" s="9">
        <f>shipments9[[#This Row],[Gross Profit]]/shipments9[[#This Row],[Amount]]</f>
        <v>0.31605601762991392</v>
      </c>
      <c r="T5649" s="11">
        <f>shipments9[[#This Row],[Amount]]/shipments9[[#This Row],[Boxes]]</f>
        <v>13.99237400530504</v>
      </c>
    </row>
    <row r="5650" spans="1:20" x14ac:dyDescent="0.25">
      <c r="A5650" t="s">
        <v>5842</v>
      </c>
      <c r="B5650" t="s">
        <v>89</v>
      </c>
      <c r="C5650" t="s">
        <v>130</v>
      </c>
      <c r="D5650" t="s">
        <v>26</v>
      </c>
      <c r="E5650" s="1">
        <v>45350</v>
      </c>
      <c r="F5650" s="1" t="str">
        <f>TEXT(shipments9[[#This Row],[Shipdate]],"ddd")</f>
        <v>Wed</v>
      </c>
      <c r="G5650" s="1" t="str">
        <f>IF(OR(shipments9[[#This Row],[Day Name]]="Sat",shipments9[[#This Row],[Day Name]]="Sun"),"Weekend","Weekday")</f>
        <v>Weekday</v>
      </c>
      <c r="H5650">
        <v>11940.75</v>
      </c>
      <c r="I5650">
        <v>2389</v>
      </c>
      <c r="J5650" t="s">
        <v>172</v>
      </c>
      <c r="K5650" t="s">
        <v>8155</v>
      </c>
      <c r="L5650" t="s">
        <v>8156</v>
      </c>
      <c r="M5650">
        <v>2</v>
      </c>
      <c r="N5650" t="s">
        <v>8157</v>
      </c>
      <c r="O5650" s="4">
        <f>INDEX(products[Cost_per_box], MATCH(shipments9[[#This Row],[PID]], products[PID], 0))</f>
        <v>5.72</v>
      </c>
      <c r="P5650" s="4">
        <f>shipments9[[#This Row],[Boxes]]*shipments9[[#This Row],[Cost Per Box]]</f>
        <v>13665.08</v>
      </c>
      <c r="Q5650" s="4">
        <f>shipments9[[#This Row],[Amount]] -shipments9[[#This Row],[total cost]]</f>
        <v>-1724.33</v>
      </c>
      <c r="R5650" s="4" t="str">
        <f>IF(shipments9[[#This Row],[Gross Profit]]&lt;0,"Loss","Profit")</f>
        <v>Loss</v>
      </c>
      <c r="S5650" s="9">
        <f>shipments9[[#This Row],[Gross Profit]]/shipments9[[#This Row],[Amount]]</f>
        <v>-0.14440717710361575</v>
      </c>
      <c r="T5650" s="11">
        <f>shipments9[[#This Row],[Amount]]/shipments9[[#This Row],[Boxes]]</f>
        <v>4.9982210129761411</v>
      </c>
    </row>
    <row r="5651" spans="1:20" hidden="1" x14ac:dyDescent="0.25">
      <c r="A5651" t="s">
        <v>5843</v>
      </c>
      <c r="B5651" t="s">
        <v>89</v>
      </c>
      <c r="C5651" t="s">
        <v>149</v>
      </c>
      <c r="D5651" t="s">
        <v>26</v>
      </c>
      <c r="E5651" s="1">
        <v>45153</v>
      </c>
      <c r="F5651" s="1" t="str">
        <f>TEXT(shipments9[[#This Row],[Shipdate]],"ddd")</f>
        <v>Tue</v>
      </c>
      <c r="G5651" s="1" t="str">
        <f>IF(OR(shipments9[[#This Row],[Day Name]]="Sat",shipments9[[#This Row],[Day Name]]="Sun"),"Weekend","Weekday")</f>
        <v>Weekday</v>
      </c>
      <c r="H5651">
        <v>1107</v>
      </c>
      <c r="I5651">
        <v>74</v>
      </c>
      <c r="J5651" t="s">
        <v>172</v>
      </c>
      <c r="K5651" t="s">
        <v>8151</v>
      </c>
      <c r="L5651" t="s">
        <v>8160</v>
      </c>
      <c r="M5651">
        <v>8</v>
      </c>
      <c r="N5651" t="s">
        <v>8162</v>
      </c>
      <c r="O5651" s="4">
        <f>INDEX(products[Cost_per_box], MATCH(shipments9[[#This Row],[PID]], products[PID], 0))</f>
        <v>6.43</v>
      </c>
      <c r="P5651" s="4">
        <f>shipments9[[#This Row],[Boxes]]*shipments9[[#This Row],[Cost Per Box]]</f>
        <v>475.82</v>
      </c>
      <c r="Q5651" s="4">
        <f>shipments9[[#This Row],[Amount]] -shipments9[[#This Row],[total cost]]</f>
        <v>631.18000000000006</v>
      </c>
      <c r="R5651" s="4" t="str">
        <f>IF(shipments9[[#This Row],[Gross Profit]]&lt;0,"Loss","Profit")</f>
        <v>Profit</v>
      </c>
      <c r="S5651" s="9">
        <f>shipments9[[#This Row],[Gross Profit]]/shipments9[[#This Row],[Amount]]</f>
        <v>0.57017163504968393</v>
      </c>
      <c r="T5651" s="11">
        <f>shipments9[[#This Row],[Amount]]/shipments9[[#This Row],[Boxes]]</f>
        <v>14.95945945945946</v>
      </c>
    </row>
    <row r="5652" spans="1:20" x14ac:dyDescent="0.25">
      <c r="A5652" t="s">
        <v>5844</v>
      </c>
      <c r="B5652" t="s">
        <v>89</v>
      </c>
      <c r="C5652" t="s">
        <v>155</v>
      </c>
      <c r="D5652" t="s">
        <v>26</v>
      </c>
      <c r="E5652" s="1">
        <v>44946</v>
      </c>
      <c r="F5652" s="1" t="str">
        <f>TEXT(shipments9[[#This Row],[Shipdate]],"ddd")</f>
        <v>Fri</v>
      </c>
      <c r="G5652" s="1" t="str">
        <f>IF(OR(shipments9[[#This Row],[Day Name]]="Sat",shipments9[[#This Row],[Day Name]]="Sun"),"Weekend","Weekday")</f>
        <v>Weekday</v>
      </c>
      <c r="H5652">
        <v>1752.75</v>
      </c>
      <c r="I5652">
        <v>220</v>
      </c>
      <c r="J5652" t="s">
        <v>172</v>
      </c>
      <c r="K5652" t="s">
        <v>8151</v>
      </c>
      <c r="L5652" t="s">
        <v>8156</v>
      </c>
      <c r="M5652">
        <v>1</v>
      </c>
      <c r="N5652" t="s">
        <v>8163</v>
      </c>
      <c r="O5652" s="4">
        <f>INDEX(products[Cost_per_box], MATCH(shipments9[[#This Row],[PID]], products[PID], 0))</f>
        <v>8.43</v>
      </c>
      <c r="P5652" s="4">
        <f>shipments9[[#This Row],[Boxes]]*shipments9[[#This Row],[Cost Per Box]]</f>
        <v>1854.6</v>
      </c>
      <c r="Q5652" s="4">
        <f>shipments9[[#This Row],[Amount]] -shipments9[[#This Row],[total cost]]</f>
        <v>-101.84999999999991</v>
      </c>
      <c r="R5652" s="4" t="str">
        <f>IF(shipments9[[#This Row],[Gross Profit]]&lt;0,"Loss","Profit")</f>
        <v>Loss</v>
      </c>
      <c r="S5652" s="9">
        <f>shipments9[[#This Row],[Gross Profit]]/shipments9[[#This Row],[Amount]]</f>
        <v>-5.8108686350021345E-2</v>
      </c>
      <c r="T5652" s="11">
        <f>shipments9[[#This Row],[Amount]]/shipments9[[#This Row],[Boxes]]</f>
        <v>7.9670454545454543</v>
      </c>
    </row>
    <row r="5653" spans="1:20" hidden="1" x14ac:dyDescent="0.25">
      <c r="A5653" t="s">
        <v>5845</v>
      </c>
      <c r="B5653" t="s">
        <v>89</v>
      </c>
      <c r="C5653" t="s">
        <v>159</v>
      </c>
      <c r="D5653" t="s">
        <v>26</v>
      </c>
      <c r="E5653" s="1">
        <v>45278</v>
      </c>
      <c r="F5653" s="1" t="str">
        <f>TEXT(shipments9[[#This Row],[Shipdate]],"ddd")</f>
        <v>Mon</v>
      </c>
      <c r="G5653" s="1" t="str">
        <f>IF(OR(shipments9[[#This Row],[Day Name]]="Sat",shipments9[[#This Row],[Day Name]]="Sun"),"Weekend","Weekday")</f>
        <v>Weekday</v>
      </c>
      <c r="H5653">
        <v>4531.5</v>
      </c>
      <c r="I5653">
        <v>182</v>
      </c>
      <c r="J5653" t="s">
        <v>172</v>
      </c>
      <c r="K5653" t="s">
        <v>8151</v>
      </c>
      <c r="L5653" t="s">
        <v>8152</v>
      </c>
      <c r="M5653">
        <v>12</v>
      </c>
      <c r="N5653" t="s">
        <v>8166</v>
      </c>
      <c r="O5653" s="4">
        <f>INDEX(products[Cost_per_box], MATCH(shipments9[[#This Row],[PID]], products[PID], 0))</f>
        <v>5.04</v>
      </c>
      <c r="P5653" s="4">
        <f>shipments9[[#This Row],[Boxes]]*shipments9[[#This Row],[Cost Per Box]]</f>
        <v>917.28</v>
      </c>
      <c r="Q5653" s="4">
        <f>shipments9[[#This Row],[Amount]] -shipments9[[#This Row],[total cost]]</f>
        <v>3614.2200000000003</v>
      </c>
      <c r="R5653" s="4" t="str">
        <f>IF(shipments9[[#This Row],[Gross Profit]]&lt;0,"Loss","Profit")</f>
        <v>Profit</v>
      </c>
      <c r="S5653" s="9">
        <f>shipments9[[#This Row],[Gross Profit]]/shipments9[[#This Row],[Amount]]</f>
        <v>0.79757696127110234</v>
      </c>
      <c r="T5653" s="11">
        <f>shipments9[[#This Row],[Amount]]/shipments9[[#This Row],[Boxes]]</f>
        <v>24.89835164835165</v>
      </c>
    </row>
    <row r="5654" spans="1:20" hidden="1" x14ac:dyDescent="0.25">
      <c r="A5654" t="s">
        <v>5846</v>
      </c>
      <c r="B5654" t="s">
        <v>89</v>
      </c>
      <c r="C5654" t="s">
        <v>130</v>
      </c>
      <c r="D5654" t="s">
        <v>26</v>
      </c>
      <c r="E5654" s="1">
        <v>45092</v>
      </c>
      <c r="F5654" s="1" t="str">
        <f>TEXT(shipments9[[#This Row],[Shipdate]],"ddd")</f>
        <v>Thu</v>
      </c>
      <c r="G5654" s="1" t="str">
        <f>IF(OR(shipments9[[#This Row],[Day Name]]="Sat",shipments9[[#This Row],[Day Name]]="Sun"),"Weekend","Weekday")</f>
        <v>Weekday</v>
      </c>
      <c r="H5654">
        <v>2727</v>
      </c>
      <c r="I5654">
        <v>303</v>
      </c>
      <c r="J5654" t="s">
        <v>172</v>
      </c>
      <c r="K5654" t="s">
        <v>8151</v>
      </c>
      <c r="L5654" t="s">
        <v>8154</v>
      </c>
      <c r="M5654">
        <v>6</v>
      </c>
      <c r="N5654" t="s">
        <v>8159</v>
      </c>
      <c r="O5654" s="4">
        <f>INDEX(products[Cost_per_box], MATCH(shipments9[[#This Row],[PID]], products[PID], 0))</f>
        <v>5.72</v>
      </c>
      <c r="P5654" s="4">
        <f>shipments9[[#This Row],[Boxes]]*shipments9[[#This Row],[Cost Per Box]]</f>
        <v>1733.1599999999999</v>
      </c>
      <c r="Q5654" s="4">
        <f>shipments9[[#This Row],[Amount]] -shipments9[[#This Row],[total cost]]</f>
        <v>993.84000000000015</v>
      </c>
      <c r="R5654" s="4" t="str">
        <f>IF(shipments9[[#This Row],[Gross Profit]]&lt;0,"Loss","Profit")</f>
        <v>Profit</v>
      </c>
      <c r="S5654" s="9">
        <f>shipments9[[#This Row],[Gross Profit]]/shipments9[[#This Row],[Amount]]</f>
        <v>0.36444444444444452</v>
      </c>
      <c r="T5654" s="11">
        <f>shipments9[[#This Row],[Amount]]/shipments9[[#This Row],[Boxes]]</f>
        <v>9</v>
      </c>
    </row>
    <row r="5655" spans="1:20" hidden="1" x14ac:dyDescent="0.25">
      <c r="A5655" t="s">
        <v>5847</v>
      </c>
      <c r="B5655" t="s">
        <v>89</v>
      </c>
      <c r="C5655" t="s">
        <v>132</v>
      </c>
      <c r="D5655" t="s">
        <v>26</v>
      </c>
      <c r="E5655" s="1">
        <v>45208</v>
      </c>
      <c r="F5655" s="1" t="str">
        <f>TEXT(shipments9[[#This Row],[Shipdate]],"ddd")</f>
        <v>Mon</v>
      </c>
      <c r="G5655" s="1" t="str">
        <f>IF(OR(shipments9[[#This Row],[Day Name]]="Sat",shipments9[[#This Row],[Day Name]]="Sun"),"Weekend","Weekday")</f>
        <v>Weekday</v>
      </c>
      <c r="H5655">
        <v>5708.25</v>
      </c>
      <c r="I5655">
        <v>220</v>
      </c>
      <c r="J5655" t="s">
        <v>172</v>
      </c>
      <c r="K5655" t="s">
        <v>8151</v>
      </c>
      <c r="L5655" t="s">
        <v>8152</v>
      </c>
      <c r="M5655">
        <v>10</v>
      </c>
      <c r="N5655" t="s">
        <v>8153</v>
      </c>
      <c r="O5655" s="4">
        <f>INDEX(products[Cost_per_box], MATCH(shipments9[[#This Row],[PID]], products[PID], 0))</f>
        <v>6.31</v>
      </c>
      <c r="P5655" s="4">
        <f>shipments9[[#This Row],[Boxes]]*shipments9[[#This Row],[Cost Per Box]]</f>
        <v>1388.1999999999998</v>
      </c>
      <c r="Q5655" s="4">
        <f>shipments9[[#This Row],[Amount]] -shipments9[[#This Row],[total cost]]</f>
        <v>4320.05</v>
      </c>
      <c r="R5655" s="4" t="str">
        <f>IF(shipments9[[#This Row],[Gross Profit]]&lt;0,"Loss","Profit")</f>
        <v>Profit</v>
      </c>
      <c r="S5655" s="9">
        <f>shipments9[[#This Row],[Gross Profit]]/shipments9[[#This Row],[Amount]]</f>
        <v>0.75680812858581881</v>
      </c>
      <c r="T5655" s="11">
        <f>shipments9[[#This Row],[Amount]]/shipments9[[#This Row],[Boxes]]</f>
        <v>25.946590909090908</v>
      </c>
    </row>
    <row r="5656" spans="1:20" hidden="1" x14ac:dyDescent="0.25">
      <c r="A5656" t="s">
        <v>5848</v>
      </c>
      <c r="B5656" t="s">
        <v>89</v>
      </c>
      <c r="C5656" t="s">
        <v>135</v>
      </c>
      <c r="D5656" t="s">
        <v>26</v>
      </c>
      <c r="E5656" s="1">
        <v>45173</v>
      </c>
      <c r="F5656" s="1" t="str">
        <f>TEXT(shipments9[[#This Row],[Shipdate]],"ddd")</f>
        <v>Mon</v>
      </c>
      <c r="G5656" s="1" t="str">
        <f>IF(OR(shipments9[[#This Row],[Day Name]]="Sat",shipments9[[#This Row],[Day Name]]="Sun"),"Weekend","Weekday")</f>
        <v>Weekday</v>
      </c>
      <c r="H5656">
        <v>4176</v>
      </c>
      <c r="I5656">
        <v>174</v>
      </c>
      <c r="J5656" t="s">
        <v>172</v>
      </c>
      <c r="K5656" t="s">
        <v>8151</v>
      </c>
      <c r="L5656" t="s">
        <v>8160</v>
      </c>
      <c r="M5656">
        <v>9</v>
      </c>
      <c r="N5656" t="s">
        <v>8167</v>
      </c>
      <c r="O5656" s="4">
        <f>INDEX(products[Cost_per_box], MATCH(shipments9[[#This Row],[PID]], products[PID], 0))</f>
        <v>9.94</v>
      </c>
      <c r="P5656" s="4">
        <f>shipments9[[#This Row],[Boxes]]*shipments9[[#This Row],[Cost Per Box]]</f>
        <v>1729.56</v>
      </c>
      <c r="Q5656" s="4">
        <f>shipments9[[#This Row],[Amount]] -shipments9[[#This Row],[total cost]]</f>
        <v>2446.44</v>
      </c>
      <c r="R5656" s="4" t="str">
        <f>IF(shipments9[[#This Row],[Gross Profit]]&lt;0,"Loss","Profit")</f>
        <v>Profit</v>
      </c>
      <c r="S5656" s="9">
        <f>shipments9[[#This Row],[Gross Profit]]/shipments9[[#This Row],[Amount]]</f>
        <v>0.58583333333333332</v>
      </c>
      <c r="T5656" s="11">
        <f>shipments9[[#This Row],[Amount]]/shipments9[[#This Row],[Boxes]]</f>
        <v>24</v>
      </c>
    </row>
    <row r="5657" spans="1:20" hidden="1" x14ac:dyDescent="0.25">
      <c r="A5657" t="s">
        <v>5849</v>
      </c>
      <c r="B5657" t="s">
        <v>89</v>
      </c>
      <c r="C5657" t="s">
        <v>135</v>
      </c>
      <c r="D5657" t="s">
        <v>26</v>
      </c>
      <c r="E5657" s="1">
        <v>45335</v>
      </c>
      <c r="F5657" s="1" t="str">
        <f>TEXT(shipments9[[#This Row],[Shipdate]],"ddd")</f>
        <v>Tue</v>
      </c>
      <c r="G5657" s="1" t="str">
        <f>IF(OR(shipments9[[#This Row],[Day Name]]="Sat",shipments9[[#This Row],[Day Name]]="Sun"),"Weekend","Weekday")</f>
        <v>Weekday</v>
      </c>
      <c r="H5657">
        <v>5559.75</v>
      </c>
      <c r="I5657">
        <v>223</v>
      </c>
      <c r="J5657" t="s">
        <v>172</v>
      </c>
      <c r="K5657" t="s">
        <v>8155</v>
      </c>
      <c r="L5657" t="s">
        <v>8156</v>
      </c>
      <c r="M5657">
        <v>2</v>
      </c>
      <c r="N5657" t="s">
        <v>8157</v>
      </c>
      <c r="O5657" s="4">
        <f>INDEX(products[Cost_per_box], MATCH(shipments9[[#This Row],[PID]], products[PID], 0))</f>
        <v>9.94</v>
      </c>
      <c r="P5657" s="4">
        <f>shipments9[[#This Row],[Boxes]]*shipments9[[#This Row],[Cost Per Box]]</f>
        <v>2216.62</v>
      </c>
      <c r="Q5657" s="4">
        <f>shipments9[[#This Row],[Amount]] -shipments9[[#This Row],[total cost]]</f>
        <v>3343.13</v>
      </c>
      <c r="R5657" s="4" t="str">
        <f>IF(shipments9[[#This Row],[Gross Profit]]&lt;0,"Loss","Profit")</f>
        <v>Profit</v>
      </c>
      <c r="S5657" s="9">
        <f>shipments9[[#This Row],[Gross Profit]]/shipments9[[#This Row],[Amount]]</f>
        <v>0.6013094113943972</v>
      </c>
      <c r="T5657" s="11">
        <f>shipments9[[#This Row],[Amount]]/shipments9[[#This Row],[Boxes]]</f>
        <v>24.931614349775785</v>
      </c>
    </row>
    <row r="5658" spans="1:20" hidden="1" x14ac:dyDescent="0.25">
      <c r="A5658" t="s">
        <v>5850</v>
      </c>
      <c r="B5658" t="s">
        <v>89</v>
      </c>
      <c r="C5658" t="s">
        <v>137</v>
      </c>
      <c r="D5658" t="s">
        <v>26</v>
      </c>
      <c r="E5658" s="1">
        <v>45464</v>
      </c>
      <c r="F5658" s="1" t="str">
        <f>TEXT(shipments9[[#This Row],[Shipdate]],"ddd")</f>
        <v>Fri</v>
      </c>
      <c r="G5658" s="1" t="str">
        <f>IF(OR(shipments9[[#This Row],[Day Name]]="Sat",shipments9[[#This Row],[Day Name]]="Sun"),"Weekend","Weekday")</f>
        <v>Weekday</v>
      </c>
      <c r="H5658">
        <v>6358.5</v>
      </c>
      <c r="I5658">
        <v>290</v>
      </c>
      <c r="J5658" t="s">
        <v>172</v>
      </c>
      <c r="K5658" t="s">
        <v>8155</v>
      </c>
      <c r="L5658" t="s">
        <v>8154</v>
      </c>
      <c r="M5658">
        <v>6</v>
      </c>
      <c r="N5658" t="s">
        <v>8159</v>
      </c>
      <c r="O5658" s="4">
        <f>INDEX(products[Cost_per_box], MATCH(shipments9[[#This Row],[PID]], products[PID], 0))</f>
        <v>7.73</v>
      </c>
      <c r="P5658" s="4">
        <f>shipments9[[#This Row],[Boxes]]*shipments9[[#This Row],[Cost Per Box]]</f>
        <v>2241.7000000000003</v>
      </c>
      <c r="Q5658" s="4">
        <f>shipments9[[#This Row],[Amount]] -shipments9[[#This Row],[total cost]]</f>
        <v>4116.7999999999993</v>
      </c>
      <c r="R5658" s="4" t="str">
        <f>IF(shipments9[[#This Row],[Gross Profit]]&lt;0,"Loss","Profit")</f>
        <v>Profit</v>
      </c>
      <c r="S5658" s="9">
        <f>shipments9[[#This Row],[Gross Profit]]/shipments9[[#This Row],[Amount]]</f>
        <v>0.64744829755445454</v>
      </c>
      <c r="T5658" s="11">
        <f>shipments9[[#This Row],[Amount]]/shipments9[[#This Row],[Boxes]]</f>
        <v>21.925862068965518</v>
      </c>
    </row>
    <row r="5659" spans="1:20" hidden="1" x14ac:dyDescent="0.25">
      <c r="A5659" t="s">
        <v>5851</v>
      </c>
      <c r="B5659" t="s">
        <v>89</v>
      </c>
      <c r="C5659" t="s">
        <v>143</v>
      </c>
      <c r="D5659" t="s">
        <v>26</v>
      </c>
      <c r="E5659" s="1">
        <v>45348</v>
      </c>
      <c r="F5659" s="1" t="str">
        <f>TEXT(shipments9[[#This Row],[Shipdate]],"ddd")</f>
        <v>Mon</v>
      </c>
      <c r="G5659" s="1" t="str">
        <f>IF(OR(shipments9[[#This Row],[Day Name]]="Sat",shipments9[[#This Row],[Day Name]]="Sun"),"Weekend","Weekday")</f>
        <v>Weekday</v>
      </c>
      <c r="H5659">
        <v>5476.5</v>
      </c>
      <c r="I5659">
        <v>261</v>
      </c>
      <c r="J5659" t="s">
        <v>172</v>
      </c>
      <c r="K5659" t="s">
        <v>8155</v>
      </c>
      <c r="L5659" t="s">
        <v>8156</v>
      </c>
      <c r="M5659">
        <v>2</v>
      </c>
      <c r="N5659" t="s">
        <v>8157</v>
      </c>
      <c r="O5659" s="4">
        <f>INDEX(products[Cost_per_box], MATCH(shipments9[[#This Row],[PID]], products[PID], 0))</f>
        <v>10.23</v>
      </c>
      <c r="P5659" s="4">
        <f>shipments9[[#This Row],[Boxes]]*shipments9[[#This Row],[Cost Per Box]]</f>
        <v>2670.03</v>
      </c>
      <c r="Q5659" s="4">
        <f>shipments9[[#This Row],[Amount]] -shipments9[[#This Row],[total cost]]</f>
        <v>2806.47</v>
      </c>
      <c r="R5659" s="4" t="str">
        <f>IF(shipments9[[#This Row],[Gross Profit]]&lt;0,"Loss","Profit")</f>
        <v>Profit</v>
      </c>
      <c r="S5659" s="9">
        <f>shipments9[[#This Row],[Gross Profit]]/shipments9[[#This Row],[Amount]]</f>
        <v>0.51245686113393585</v>
      </c>
      <c r="T5659" s="11">
        <f>shipments9[[#This Row],[Amount]]/shipments9[[#This Row],[Boxes]]</f>
        <v>20.982758620689655</v>
      </c>
    </row>
    <row r="5660" spans="1:20" x14ac:dyDescent="0.25">
      <c r="A5660" t="s">
        <v>5852</v>
      </c>
      <c r="B5660" t="s">
        <v>89</v>
      </c>
      <c r="C5660" t="s">
        <v>149</v>
      </c>
      <c r="D5660" t="s">
        <v>26</v>
      </c>
      <c r="E5660" s="1">
        <v>45138</v>
      </c>
      <c r="F5660" s="1" t="str">
        <f>TEXT(shipments9[[#This Row],[Shipdate]],"ddd")</f>
        <v>Mon</v>
      </c>
      <c r="G5660" s="1" t="str">
        <f>IF(OR(shipments9[[#This Row],[Day Name]]="Sat",shipments9[[#This Row],[Day Name]]="Sun"),"Weekend","Weekday")</f>
        <v>Weekday</v>
      </c>
      <c r="H5660">
        <v>4.5</v>
      </c>
      <c r="I5660">
        <v>1</v>
      </c>
      <c r="J5660" t="s">
        <v>172</v>
      </c>
      <c r="K5660" t="s">
        <v>8151</v>
      </c>
      <c r="L5660" t="s">
        <v>8160</v>
      </c>
      <c r="M5660">
        <v>7</v>
      </c>
      <c r="N5660" t="s">
        <v>8161</v>
      </c>
      <c r="O5660" s="4">
        <f>INDEX(products[Cost_per_box], MATCH(shipments9[[#This Row],[PID]], products[PID], 0))</f>
        <v>6.43</v>
      </c>
      <c r="P5660" s="4">
        <f>shipments9[[#This Row],[Boxes]]*shipments9[[#This Row],[Cost Per Box]]</f>
        <v>6.43</v>
      </c>
      <c r="Q5660" s="4">
        <f>shipments9[[#This Row],[Amount]] -shipments9[[#This Row],[total cost]]</f>
        <v>-1.9299999999999997</v>
      </c>
      <c r="R5660" s="4" t="str">
        <f>IF(shipments9[[#This Row],[Gross Profit]]&lt;0,"Loss","Profit")</f>
        <v>Loss</v>
      </c>
      <c r="S5660" s="9">
        <f>shipments9[[#This Row],[Gross Profit]]/shipments9[[#This Row],[Amount]]</f>
        <v>-0.42888888888888882</v>
      </c>
      <c r="T5660" s="11">
        <f>shipments9[[#This Row],[Amount]]/shipments9[[#This Row],[Boxes]]</f>
        <v>4.5</v>
      </c>
    </row>
    <row r="5661" spans="1:20" hidden="1" x14ac:dyDescent="0.25">
      <c r="A5661" t="s">
        <v>5853</v>
      </c>
      <c r="B5661" t="s">
        <v>89</v>
      </c>
      <c r="C5661" t="s">
        <v>165</v>
      </c>
      <c r="D5661" t="s">
        <v>26</v>
      </c>
      <c r="E5661" s="1">
        <v>44988</v>
      </c>
      <c r="F5661" s="1" t="str">
        <f>TEXT(shipments9[[#This Row],[Shipdate]],"ddd")</f>
        <v>Fri</v>
      </c>
      <c r="G5661" s="1" t="str">
        <f>IF(OR(shipments9[[#This Row],[Day Name]]="Sat",shipments9[[#This Row],[Day Name]]="Sun"),"Weekend","Weekday")</f>
        <v>Weekday</v>
      </c>
      <c r="H5661">
        <v>6941.25</v>
      </c>
      <c r="I5661">
        <v>348</v>
      </c>
      <c r="J5661" t="s">
        <v>172</v>
      </c>
      <c r="K5661" t="s">
        <v>8151</v>
      </c>
      <c r="L5661" t="s">
        <v>8156</v>
      </c>
      <c r="M5661">
        <v>3</v>
      </c>
      <c r="N5661" t="s">
        <v>8164</v>
      </c>
      <c r="O5661" s="4">
        <f>INDEX(products[Cost_per_box], MATCH(shipments9[[#This Row],[PID]], products[PID], 0))</f>
        <v>2.65</v>
      </c>
      <c r="P5661" s="4">
        <f>shipments9[[#This Row],[Boxes]]*shipments9[[#This Row],[Cost Per Box]]</f>
        <v>922.19999999999993</v>
      </c>
      <c r="Q5661" s="4">
        <f>shipments9[[#This Row],[Amount]] -shipments9[[#This Row],[total cost]]</f>
        <v>6019.05</v>
      </c>
      <c r="R5661" s="4" t="str">
        <f>IF(shipments9[[#This Row],[Gross Profit]]&lt;0,"Loss","Profit")</f>
        <v>Profit</v>
      </c>
      <c r="S5661" s="9">
        <f>shipments9[[#This Row],[Gross Profit]]/shipments9[[#This Row],[Amount]]</f>
        <v>0.86714208535926529</v>
      </c>
      <c r="T5661" s="11">
        <f>shipments9[[#This Row],[Amount]]/shipments9[[#This Row],[Boxes]]</f>
        <v>19.946120689655171</v>
      </c>
    </row>
    <row r="5662" spans="1:20" hidden="1" x14ac:dyDescent="0.25">
      <c r="A5662" t="s">
        <v>5854</v>
      </c>
      <c r="B5662" t="s">
        <v>89</v>
      </c>
      <c r="C5662" t="s">
        <v>126</v>
      </c>
      <c r="D5662" t="s">
        <v>26</v>
      </c>
      <c r="E5662" s="1">
        <v>45238</v>
      </c>
      <c r="F5662" s="1" t="str">
        <f>TEXT(shipments9[[#This Row],[Shipdate]],"ddd")</f>
        <v>Wed</v>
      </c>
      <c r="G5662" s="1" t="str">
        <f>IF(OR(shipments9[[#This Row],[Day Name]]="Sat",shipments9[[#This Row],[Day Name]]="Sun"),"Weekend","Weekday")</f>
        <v>Weekday</v>
      </c>
      <c r="H5662">
        <v>7515</v>
      </c>
      <c r="I5662">
        <v>752</v>
      </c>
      <c r="J5662" t="s">
        <v>172</v>
      </c>
      <c r="K5662" t="s">
        <v>8151</v>
      </c>
      <c r="L5662" t="s">
        <v>8152</v>
      </c>
      <c r="M5662">
        <v>11</v>
      </c>
      <c r="N5662" t="s">
        <v>8165</v>
      </c>
      <c r="O5662" s="4">
        <f>INDEX(products[Cost_per_box], MATCH(shipments9[[#This Row],[PID]], products[PID], 0))</f>
        <v>5.15</v>
      </c>
      <c r="P5662" s="4">
        <f>shipments9[[#This Row],[Boxes]]*shipments9[[#This Row],[Cost Per Box]]</f>
        <v>3872.8</v>
      </c>
      <c r="Q5662" s="4">
        <f>shipments9[[#This Row],[Amount]] -shipments9[[#This Row],[total cost]]</f>
        <v>3642.2</v>
      </c>
      <c r="R5662" s="4" t="str">
        <f>IF(shipments9[[#This Row],[Gross Profit]]&lt;0,"Loss","Profit")</f>
        <v>Profit</v>
      </c>
      <c r="S5662" s="9">
        <f>shipments9[[#This Row],[Gross Profit]]/shipments9[[#This Row],[Amount]]</f>
        <v>0.48465735196274118</v>
      </c>
      <c r="T5662" s="11">
        <f>shipments9[[#This Row],[Amount]]/shipments9[[#This Row],[Boxes]]</f>
        <v>9.9933510638297864</v>
      </c>
    </row>
    <row r="5663" spans="1:20" hidden="1" x14ac:dyDescent="0.25">
      <c r="A5663" t="s">
        <v>5855</v>
      </c>
      <c r="B5663" t="s">
        <v>89</v>
      </c>
      <c r="C5663" t="s">
        <v>135</v>
      </c>
      <c r="D5663" t="s">
        <v>26</v>
      </c>
      <c r="E5663" s="1">
        <v>45231</v>
      </c>
      <c r="F5663" s="1" t="str">
        <f>TEXT(shipments9[[#This Row],[Shipdate]],"ddd")</f>
        <v>Wed</v>
      </c>
      <c r="G5663" s="1" t="str">
        <f>IF(OR(shipments9[[#This Row],[Day Name]]="Sat",shipments9[[#This Row],[Day Name]]="Sun"),"Weekend","Weekday")</f>
        <v>Weekday</v>
      </c>
      <c r="H5663">
        <v>5834.25</v>
      </c>
      <c r="I5663">
        <v>244</v>
      </c>
      <c r="J5663" t="s">
        <v>172</v>
      </c>
      <c r="K5663" t="s">
        <v>8151</v>
      </c>
      <c r="L5663" t="s">
        <v>8152</v>
      </c>
      <c r="M5663">
        <v>11</v>
      </c>
      <c r="N5663" t="s">
        <v>8165</v>
      </c>
      <c r="O5663" s="4">
        <f>INDEX(products[Cost_per_box], MATCH(shipments9[[#This Row],[PID]], products[PID], 0))</f>
        <v>9.94</v>
      </c>
      <c r="P5663" s="4">
        <f>shipments9[[#This Row],[Boxes]]*shipments9[[#This Row],[Cost Per Box]]</f>
        <v>2425.3599999999997</v>
      </c>
      <c r="Q5663" s="4">
        <f>shipments9[[#This Row],[Amount]] -shipments9[[#This Row],[total cost]]</f>
        <v>3408.8900000000003</v>
      </c>
      <c r="R5663" s="4" t="str">
        <f>IF(shipments9[[#This Row],[Gross Profit]]&lt;0,"Loss","Profit")</f>
        <v>Profit</v>
      </c>
      <c r="S5663" s="9">
        <f>shipments9[[#This Row],[Gross Profit]]/shipments9[[#This Row],[Amount]]</f>
        <v>0.58428932596306304</v>
      </c>
      <c r="T5663" s="11">
        <f>shipments9[[#This Row],[Amount]]/shipments9[[#This Row],[Boxes]]</f>
        <v>23.910860655737704</v>
      </c>
    </row>
    <row r="5664" spans="1:20" hidden="1" x14ac:dyDescent="0.25">
      <c r="A5664" t="s">
        <v>5856</v>
      </c>
      <c r="B5664" t="s">
        <v>89</v>
      </c>
      <c r="C5664" t="s">
        <v>137</v>
      </c>
      <c r="D5664" t="s">
        <v>26</v>
      </c>
      <c r="E5664" s="1">
        <v>45295</v>
      </c>
      <c r="F5664" s="1" t="str">
        <f>TEXT(shipments9[[#This Row],[Shipdate]],"ddd")</f>
        <v>Thu</v>
      </c>
      <c r="G5664" s="1" t="str">
        <f>IF(OR(shipments9[[#This Row],[Day Name]]="Sat",shipments9[[#This Row],[Day Name]]="Sun"),"Weekend","Weekday")</f>
        <v>Weekday</v>
      </c>
      <c r="H5664">
        <v>4407.75</v>
      </c>
      <c r="I5664">
        <v>210</v>
      </c>
      <c r="J5664" t="s">
        <v>172</v>
      </c>
      <c r="K5664" t="s">
        <v>8155</v>
      </c>
      <c r="L5664" t="s">
        <v>8156</v>
      </c>
      <c r="M5664">
        <v>1</v>
      </c>
      <c r="N5664" t="s">
        <v>8163</v>
      </c>
      <c r="O5664" s="4">
        <f>INDEX(products[Cost_per_box], MATCH(shipments9[[#This Row],[PID]], products[PID], 0))</f>
        <v>7.73</v>
      </c>
      <c r="P5664" s="4">
        <f>shipments9[[#This Row],[Boxes]]*shipments9[[#This Row],[Cost Per Box]]</f>
        <v>1623.3000000000002</v>
      </c>
      <c r="Q5664" s="4">
        <f>shipments9[[#This Row],[Amount]] -shipments9[[#This Row],[total cost]]</f>
        <v>2784.45</v>
      </c>
      <c r="R5664" s="4" t="str">
        <f>IF(shipments9[[#This Row],[Gross Profit]]&lt;0,"Loss","Profit")</f>
        <v>Profit</v>
      </c>
      <c r="S5664" s="9">
        <f>shipments9[[#This Row],[Gross Profit]]/shipments9[[#This Row],[Amount]]</f>
        <v>0.63171686234473368</v>
      </c>
      <c r="T5664" s="11">
        <f>shipments9[[#This Row],[Amount]]/shipments9[[#This Row],[Boxes]]</f>
        <v>20.989285714285714</v>
      </c>
    </row>
    <row r="5665" spans="1:20" hidden="1" x14ac:dyDescent="0.25">
      <c r="A5665" t="s">
        <v>5857</v>
      </c>
      <c r="B5665" t="s">
        <v>89</v>
      </c>
      <c r="C5665" t="s">
        <v>141</v>
      </c>
      <c r="D5665" t="s">
        <v>26</v>
      </c>
      <c r="E5665" s="1">
        <v>44967</v>
      </c>
      <c r="F5665" s="1" t="str">
        <f>TEXT(shipments9[[#This Row],[Shipdate]],"ddd")</f>
        <v>Fri</v>
      </c>
      <c r="G5665" s="1" t="str">
        <f>IF(OR(shipments9[[#This Row],[Day Name]]="Sat",shipments9[[#This Row],[Day Name]]="Sun"),"Weekend","Weekday")</f>
        <v>Weekday</v>
      </c>
      <c r="H5665">
        <v>7607.25</v>
      </c>
      <c r="I5665">
        <v>544</v>
      </c>
      <c r="J5665" t="s">
        <v>172</v>
      </c>
      <c r="K5665" t="s">
        <v>8151</v>
      </c>
      <c r="L5665" t="s">
        <v>8156</v>
      </c>
      <c r="M5665">
        <v>2</v>
      </c>
      <c r="N5665" t="s">
        <v>8157</v>
      </c>
      <c r="O5665" s="4">
        <f>INDEX(products[Cost_per_box], MATCH(shipments9[[#This Row],[PID]], products[PID], 0))</f>
        <v>8.2200000000000006</v>
      </c>
      <c r="P5665" s="4">
        <f>shipments9[[#This Row],[Boxes]]*shipments9[[#This Row],[Cost Per Box]]</f>
        <v>4471.68</v>
      </c>
      <c r="Q5665" s="4">
        <f>shipments9[[#This Row],[Amount]] -shipments9[[#This Row],[total cost]]</f>
        <v>3135.5699999999997</v>
      </c>
      <c r="R5665" s="4" t="str">
        <f>IF(shipments9[[#This Row],[Gross Profit]]&lt;0,"Loss","Profit")</f>
        <v>Profit</v>
      </c>
      <c r="S5665" s="9">
        <f>shipments9[[#This Row],[Gross Profit]]/shipments9[[#This Row],[Amount]]</f>
        <v>0.41218180025633439</v>
      </c>
      <c r="T5665" s="11">
        <f>shipments9[[#This Row],[Amount]]/shipments9[[#This Row],[Boxes]]</f>
        <v>13.983915441176471</v>
      </c>
    </row>
    <row r="5666" spans="1:20" hidden="1" x14ac:dyDescent="0.25">
      <c r="A5666" t="s">
        <v>5858</v>
      </c>
      <c r="B5666" t="s">
        <v>89</v>
      </c>
      <c r="C5666" t="s">
        <v>145</v>
      </c>
      <c r="D5666" t="s">
        <v>26</v>
      </c>
      <c r="E5666" s="1">
        <v>45461</v>
      </c>
      <c r="F5666" s="1" t="str">
        <f>TEXT(shipments9[[#This Row],[Shipdate]],"ddd")</f>
        <v>Tue</v>
      </c>
      <c r="G5666" s="1" t="str">
        <f>IF(OR(shipments9[[#This Row],[Day Name]]="Sat",shipments9[[#This Row],[Day Name]]="Sun"),"Weekend","Weekday")</f>
        <v>Weekday</v>
      </c>
      <c r="H5666">
        <v>5121</v>
      </c>
      <c r="I5666">
        <v>321</v>
      </c>
      <c r="J5666" t="s">
        <v>172</v>
      </c>
      <c r="K5666" t="s">
        <v>8155</v>
      </c>
      <c r="L5666" t="s">
        <v>8154</v>
      </c>
      <c r="M5666">
        <v>6</v>
      </c>
      <c r="N5666" t="s">
        <v>8159</v>
      </c>
      <c r="O5666" s="4">
        <f>INDEX(products[Cost_per_box], MATCH(shipments9[[#This Row],[PID]], products[PID], 0))</f>
        <v>4.74</v>
      </c>
      <c r="P5666" s="4">
        <f>shipments9[[#This Row],[Boxes]]*shipments9[[#This Row],[Cost Per Box]]</f>
        <v>1521.54</v>
      </c>
      <c r="Q5666" s="4">
        <f>shipments9[[#This Row],[Amount]] -shipments9[[#This Row],[total cost]]</f>
        <v>3599.46</v>
      </c>
      <c r="R5666" s="4" t="str">
        <f>IF(shipments9[[#This Row],[Gross Profit]]&lt;0,"Loss","Profit")</f>
        <v>Profit</v>
      </c>
      <c r="S5666" s="9">
        <f>shipments9[[#This Row],[Gross Profit]]/shipments9[[#This Row],[Amount]]</f>
        <v>0.70288224956063272</v>
      </c>
      <c r="T5666" s="11">
        <f>shipments9[[#This Row],[Amount]]/shipments9[[#This Row],[Boxes]]</f>
        <v>15.953271028037383</v>
      </c>
    </row>
    <row r="5667" spans="1:20" hidden="1" x14ac:dyDescent="0.25">
      <c r="A5667" t="s">
        <v>5859</v>
      </c>
      <c r="B5667" t="s">
        <v>89</v>
      </c>
      <c r="C5667" t="s">
        <v>151</v>
      </c>
      <c r="D5667" t="s">
        <v>26</v>
      </c>
      <c r="E5667" s="1">
        <v>45120</v>
      </c>
      <c r="F5667" s="1" t="str">
        <f>TEXT(shipments9[[#This Row],[Shipdate]],"ddd")</f>
        <v>Thu</v>
      </c>
      <c r="G5667" s="1" t="str">
        <f>IF(OR(shipments9[[#This Row],[Day Name]]="Sat",shipments9[[#This Row],[Day Name]]="Sun"),"Weekend","Weekday")</f>
        <v>Weekday</v>
      </c>
      <c r="H5667">
        <v>1887.75</v>
      </c>
      <c r="I5667">
        <v>95</v>
      </c>
      <c r="J5667" t="s">
        <v>172</v>
      </c>
      <c r="K5667" t="s">
        <v>8151</v>
      </c>
      <c r="L5667" t="s">
        <v>8160</v>
      </c>
      <c r="M5667">
        <v>7</v>
      </c>
      <c r="N5667" t="s">
        <v>8161</v>
      </c>
      <c r="O5667" s="4">
        <f>INDEX(products[Cost_per_box], MATCH(shipments9[[#This Row],[PID]], products[PID], 0))</f>
        <v>12.41</v>
      </c>
      <c r="P5667" s="4">
        <f>shipments9[[#This Row],[Boxes]]*shipments9[[#This Row],[Cost Per Box]]</f>
        <v>1178.95</v>
      </c>
      <c r="Q5667" s="4">
        <f>shipments9[[#This Row],[Amount]] -shipments9[[#This Row],[total cost]]</f>
        <v>708.8</v>
      </c>
      <c r="R5667" s="4" t="str">
        <f>IF(shipments9[[#This Row],[Gross Profit]]&lt;0,"Loss","Profit")</f>
        <v>Profit</v>
      </c>
      <c r="S5667" s="9">
        <f>shipments9[[#This Row],[Gross Profit]]/shipments9[[#This Row],[Amount]]</f>
        <v>0.375473447225533</v>
      </c>
      <c r="T5667" s="11">
        <f>shipments9[[#This Row],[Amount]]/shipments9[[#This Row],[Boxes]]</f>
        <v>19.871052631578948</v>
      </c>
    </row>
    <row r="5668" spans="1:20" hidden="1" x14ac:dyDescent="0.25">
      <c r="A5668" t="s">
        <v>5860</v>
      </c>
      <c r="B5668" t="s">
        <v>89</v>
      </c>
      <c r="C5668" t="s">
        <v>151</v>
      </c>
      <c r="D5668" t="s">
        <v>26</v>
      </c>
      <c r="E5668" s="1">
        <v>45226</v>
      </c>
      <c r="F5668" s="1" t="str">
        <f>TEXT(shipments9[[#This Row],[Shipdate]],"ddd")</f>
        <v>Fri</v>
      </c>
      <c r="G5668" s="1" t="str">
        <f>IF(OR(shipments9[[#This Row],[Day Name]]="Sat",shipments9[[#This Row],[Day Name]]="Sun"),"Weekend","Weekday")</f>
        <v>Weekday</v>
      </c>
      <c r="H5668">
        <v>2054.25</v>
      </c>
      <c r="I5668">
        <v>115</v>
      </c>
      <c r="J5668" t="s">
        <v>172</v>
      </c>
      <c r="K5668" t="s">
        <v>8151</v>
      </c>
      <c r="L5668" t="s">
        <v>8152</v>
      </c>
      <c r="M5668">
        <v>10</v>
      </c>
      <c r="N5668" t="s">
        <v>8153</v>
      </c>
      <c r="O5668" s="4">
        <f>INDEX(products[Cost_per_box], MATCH(shipments9[[#This Row],[PID]], products[PID], 0))</f>
        <v>12.41</v>
      </c>
      <c r="P5668" s="4">
        <f>shipments9[[#This Row],[Boxes]]*shipments9[[#This Row],[Cost Per Box]]</f>
        <v>1427.15</v>
      </c>
      <c r="Q5668" s="4">
        <f>shipments9[[#This Row],[Amount]] -shipments9[[#This Row],[total cost]]</f>
        <v>627.09999999999991</v>
      </c>
      <c r="R5668" s="4" t="str">
        <f>IF(shipments9[[#This Row],[Gross Profit]]&lt;0,"Loss","Profit")</f>
        <v>Profit</v>
      </c>
      <c r="S5668" s="9">
        <f>shipments9[[#This Row],[Gross Profit]]/shipments9[[#This Row],[Amount]]</f>
        <v>0.30526956310088837</v>
      </c>
      <c r="T5668" s="11">
        <f>shipments9[[#This Row],[Amount]]/shipments9[[#This Row],[Boxes]]</f>
        <v>17.86304347826087</v>
      </c>
    </row>
    <row r="5669" spans="1:20" hidden="1" x14ac:dyDescent="0.25">
      <c r="A5669" t="s">
        <v>5861</v>
      </c>
      <c r="B5669" t="s">
        <v>89</v>
      </c>
      <c r="C5669" t="s">
        <v>161</v>
      </c>
      <c r="D5669" t="s">
        <v>26</v>
      </c>
      <c r="E5669" s="1">
        <v>45044</v>
      </c>
      <c r="F5669" s="1" t="str">
        <f>TEXT(shipments9[[#This Row],[Shipdate]],"ddd")</f>
        <v>Fri</v>
      </c>
      <c r="G5669" s="1" t="str">
        <f>IF(OR(shipments9[[#This Row],[Day Name]]="Sat",shipments9[[#This Row],[Day Name]]="Sun"),"Weekend","Weekday")</f>
        <v>Weekday</v>
      </c>
      <c r="H5669">
        <v>11382.75</v>
      </c>
      <c r="I5669">
        <v>1265</v>
      </c>
      <c r="J5669" t="s">
        <v>172</v>
      </c>
      <c r="K5669" t="s">
        <v>8151</v>
      </c>
      <c r="L5669" t="s">
        <v>8154</v>
      </c>
      <c r="M5669">
        <v>4</v>
      </c>
      <c r="N5669" t="s">
        <v>8158</v>
      </c>
      <c r="O5669" s="4">
        <f>INDEX(products[Cost_per_box], MATCH(shipments9[[#This Row],[PID]], products[PID], 0))</f>
        <v>2.76</v>
      </c>
      <c r="P5669" s="4">
        <f>shipments9[[#This Row],[Boxes]]*shipments9[[#This Row],[Cost Per Box]]</f>
        <v>3491.3999999999996</v>
      </c>
      <c r="Q5669" s="4">
        <f>shipments9[[#This Row],[Amount]] -shipments9[[#This Row],[total cost]]</f>
        <v>7891.35</v>
      </c>
      <c r="R5669" s="4" t="str">
        <f>IF(shipments9[[#This Row],[Gross Profit]]&lt;0,"Loss","Profit")</f>
        <v>Profit</v>
      </c>
      <c r="S5669" s="9">
        <f>shipments9[[#This Row],[Gross Profit]]/shipments9[[#This Row],[Amount]]</f>
        <v>0.69327271529287737</v>
      </c>
      <c r="T5669" s="11">
        <f>shipments9[[#This Row],[Amount]]/shipments9[[#This Row],[Boxes]]</f>
        <v>8.9982213438735172</v>
      </c>
    </row>
    <row r="5670" spans="1:20" hidden="1" x14ac:dyDescent="0.25">
      <c r="A5670" t="s">
        <v>5862</v>
      </c>
      <c r="B5670" t="s">
        <v>89</v>
      </c>
      <c r="C5670" t="s">
        <v>165</v>
      </c>
      <c r="D5670" t="s">
        <v>26</v>
      </c>
      <c r="E5670" s="1">
        <v>45254</v>
      </c>
      <c r="F5670" s="1" t="str">
        <f>TEXT(shipments9[[#This Row],[Shipdate]],"ddd")</f>
        <v>Fri</v>
      </c>
      <c r="G5670" s="1" t="str">
        <f>IF(OR(shipments9[[#This Row],[Day Name]]="Sat",shipments9[[#This Row],[Day Name]]="Sun"),"Weekend","Weekday")</f>
        <v>Weekday</v>
      </c>
      <c r="H5670">
        <v>11526.75</v>
      </c>
      <c r="I5670">
        <v>577</v>
      </c>
      <c r="J5670" t="s">
        <v>172</v>
      </c>
      <c r="K5670" t="s">
        <v>8151</v>
      </c>
      <c r="L5670" t="s">
        <v>8152</v>
      </c>
      <c r="M5670">
        <v>11</v>
      </c>
      <c r="N5670" t="s">
        <v>8165</v>
      </c>
      <c r="O5670" s="4">
        <f>INDEX(products[Cost_per_box], MATCH(shipments9[[#This Row],[PID]], products[PID], 0))</f>
        <v>2.65</v>
      </c>
      <c r="P5670" s="4">
        <f>shipments9[[#This Row],[Boxes]]*shipments9[[#This Row],[Cost Per Box]]</f>
        <v>1529.05</v>
      </c>
      <c r="Q5670" s="4">
        <f>shipments9[[#This Row],[Amount]] -shipments9[[#This Row],[total cost]]</f>
        <v>9997.7000000000007</v>
      </c>
      <c r="R5670" s="4" t="str">
        <f>IF(shipments9[[#This Row],[Gross Profit]]&lt;0,"Loss","Profit")</f>
        <v>Profit</v>
      </c>
      <c r="S5670" s="9">
        <f>shipments9[[#This Row],[Gross Profit]]/shipments9[[#This Row],[Amount]]</f>
        <v>0.86734769123994193</v>
      </c>
      <c r="T5670" s="11">
        <f>shipments9[[#This Row],[Amount]]/shipments9[[#This Row],[Boxes]]</f>
        <v>19.977036395147312</v>
      </c>
    </row>
    <row r="5671" spans="1:20" hidden="1" x14ac:dyDescent="0.25">
      <c r="A5671" t="s">
        <v>5863</v>
      </c>
      <c r="B5671" t="s">
        <v>92</v>
      </c>
      <c r="C5671" t="s">
        <v>121</v>
      </c>
      <c r="D5671" t="s">
        <v>26</v>
      </c>
      <c r="E5671" s="1">
        <v>45323</v>
      </c>
      <c r="F5671" s="1" t="str">
        <f>TEXT(shipments9[[#This Row],[Shipdate]],"ddd")</f>
        <v>Thu</v>
      </c>
      <c r="G5671" s="1" t="str">
        <f>IF(OR(shipments9[[#This Row],[Day Name]]="Sat",shipments9[[#This Row],[Day Name]]="Sun"),"Weekend","Weekday")</f>
        <v>Weekday</v>
      </c>
      <c r="H5671">
        <v>14028.75</v>
      </c>
      <c r="I5671">
        <v>936</v>
      </c>
      <c r="J5671" t="s">
        <v>172</v>
      </c>
      <c r="K5671" t="s">
        <v>8155</v>
      </c>
      <c r="L5671" t="s">
        <v>8156</v>
      </c>
      <c r="M5671">
        <v>2</v>
      </c>
      <c r="N5671" t="s">
        <v>8157</v>
      </c>
      <c r="O5671" s="4">
        <f>INDEX(products[Cost_per_box], MATCH(shipments9[[#This Row],[PID]], products[PID], 0))</f>
        <v>5.26</v>
      </c>
      <c r="P5671" s="4">
        <f>shipments9[[#This Row],[Boxes]]*shipments9[[#This Row],[Cost Per Box]]</f>
        <v>4923.3599999999997</v>
      </c>
      <c r="Q5671" s="4">
        <f>shipments9[[#This Row],[Amount]] -shipments9[[#This Row],[total cost]]</f>
        <v>9105.39</v>
      </c>
      <c r="R5671" s="4" t="str">
        <f>IF(shipments9[[#This Row],[Gross Profit]]&lt;0,"Loss","Profit")</f>
        <v>Profit</v>
      </c>
      <c r="S5671" s="9">
        <f>shipments9[[#This Row],[Gross Profit]]/shipments9[[#This Row],[Amount]]</f>
        <v>0.64905212510024057</v>
      </c>
      <c r="T5671" s="11">
        <f>shipments9[[#This Row],[Amount]]/shipments9[[#This Row],[Boxes]]</f>
        <v>14.98798076923077</v>
      </c>
    </row>
    <row r="5672" spans="1:20" hidden="1" x14ac:dyDescent="0.25">
      <c r="A5672" t="s">
        <v>5864</v>
      </c>
      <c r="B5672" t="s">
        <v>92</v>
      </c>
      <c r="C5672" t="s">
        <v>124</v>
      </c>
      <c r="D5672" t="s">
        <v>26</v>
      </c>
      <c r="E5672" s="1">
        <v>45170</v>
      </c>
      <c r="F5672" s="1" t="str">
        <f>TEXT(shipments9[[#This Row],[Shipdate]],"ddd")</f>
        <v>Fri</v>
      </c>
      <c r="G5672" s="1" t="str">
        <f>IF(OR(shipments9[[#This Row],[Day Name]]="Sat",shipments9[[#This Row],[Day Name]]="Sun"),"Weekend","Weekday")</f>
        <v>Weekday</v>
      </c>
      <c r="H5672">
        <v>587.25</v>
      </c>
      <c r="I5672">
        <v>35</v>
      </c>
      <c r="J5672" t="s">
        <v>172</v>
      </c>
      <c r="K5672" t="s">
        <v>8151</v>
      </c>
      <c r="L5672" t="s">
        <v>8160</v>
      </c>
      <c r="M5672">
        <v>9</v>
      </c>
      <c r="N5672" t="s">
        <v>8167</v>
      </c>
      <c r="O5672" s="4">
        <f>INDEX(products[Cost_per_box], MATCH(shipments9[[#This Row],[PID]], products[PID], 0))</f>
        <v>7.48</v>
      </c>
      <c r="P5672" s="4">
        <f>shipments9[[#This Row],[Boxes]]*shipments9[[#This Row],[Cost Per Box]]</f>
        <v>261.8</v>
      </c>
      <c r="Q5672" s="4">
        <f>shipments9[[#This Row],[Amount]] -shipments9[[#This Row],[total cost]]</f>
        <v>325.45</v>
      </c>
      <c r="R5672" s="4" t="str">
        <f>IF(shipments9[[#This Row],[Gross Profit]]&lt;0,"Loss","Profit")</f>
        <v>Profit</v>
      </c>
      <c r="S5672" s="9">
        <f>shipments9[[#This Row],[Gross Profit]]/shipments9[[#This Row],[Amount]]</f>
        <v>0.55419327373350358</v>
      </c>
      <c r="T5672" s="11">
        <f>shipments9[[#This Row],[Amount]]/shipments9[[#This Row],[Boxes]]</f>
        <v>16.778571428571428</v>
      </c>
    </row>
    <row r="5673" spans="1:20" hidden="1" x14ac:dyDescent="0.25">
      <c r="A5673" t="s">
        <v>5865</v>
      </c>
      <c r="B5673" t="s">
        <v>92</v>
      </c>
      <c r="C5673" t="s">
        <v>132</v>
      </c>
      <c r="D5673" t="s">
        <v>26</v>
      </c>
      <c r="E5673" s="1">
        <v>45358</v>
      </c>
      <c r="F5673" s="1" t="str">
        <f>TEXT(shipments9[[#This Row],[Shipdate]],"ddd")</f>
        <v>Thu</v>
      </c>
      <c r="G5673" s="1" t="str">
        <f>IF(OR(shipments9[[#This Row],[Day Name]]="Sat",shipments9[[#This Row],[Day Name]]="Sun"),"Weekend","Weekday")</f>
        <v>Weekday</v>
      </c>
      <c r="H5673">
        <v>5924.25</v>
      </c>
      <c r="I5673">
        <v>247</v>
      </c>
      <c r="J5673" t="s">
        <v>172</v>
      </c>
      <c r="K5673" t="s">
        <v>8155</v>
      </c>
      <c r="L5673" t="s">
        <v>8156</v>
      </c>
      <c r="M5673">
        <v>3</v>
      </c>
      <c r="N5673" t="s">
        <v>8164</v>
      </c>
      <c r="O5673" s="4">
        <f>INDEX(products[Cost_per_box], MATCH(shipments9[[#This Row],[PID]], products[PID], 0))</f>
        <v>6.31</v>
      </c>
      <c r="P5673" s="4">
        <f>shipments9[[#This Row],[Boxes]]*shipments9[[#This Row],[Cost Per Box]]</f>
        <v>1558.57</v>
      </c>
      <c r="Q5673" s="4">
        <f>shipments9[[#This Row],[Amount]] -shipments9[[#This Row],[total cost]]</f>
        <v>4365.68</v>
      </c>
      <c r="R5673" s="4" t="str">
        <f>IF(shipments9[[#This Row],[Gross Profit]]&lt;0,"Loss","Profit")</f>
        <v>Profit</v>
      </c>
      <c r="S5673" s="9">
        <f>shipments9[[#This Row],[Gross Profit]]/shipments9[[#This Row],[Amount]]</f>
        <v>0.73691690931341525</v>
      </c>
      <c r="T5673" s="11">
        <f>shipments9[[#This Row],[Amount]]/shipments9[[#This Row],[Boxes]]</f>
        <v>23.984817813765183</v>
      </c>
    </row>
    <row r="5674" spans="1:20" hidden="1" x14ac:dyDescent="0.25">
      <c r="A5674" t="s">
        <v>5866</v>
      </c>
      <c r="B5674" t="s">
        <v>92</v>
      </c>
      <c r="C5674" t="s">
        <v>141</v>
      </c>
      <c r="D5674" t="s">
        <v>26</v>
      </c>
      <c r="E5674" s="1">
        <v>45322</v>
      </c>
      <c r="F5674" s="1" t="str">
        <f>TEXT(shipments9[[#This Row],[Shipdate]],"ddd")</f>
        <v>Wed</v>
      </c>
      <c r="G5674" s="1" t="str">
        <f>IF(OR(shipments9[[#This Row],[Day Name]]="Sat",shipments9[[#This Row],[Day Name]]="Sun"),"Weekend","Weekday")</f>
        <v>Weekday</v>
      </c>
      <c r="H5674">
        <v>3456</v>
      </c>
      <c r="I5674">
        <v>288</v>
      </c>
      <c r="J5674" t="s">
        <v>172</v>
      </c>
      <c r="K5674" t="s">
        <v>8155</v>
      </c>
      <c r="L5674" t="s">
        <v>8156</v>
      </c>
      <c r="M5674">
        <v>1</v>
      </c>
      <c r="N5674" t="s">
        <v>8163</v>
      </c>
      <c r="O5674" s="4">
        <f>INDEX(products[Cost_per_box], MATCH(shipments9[[#This Row],[PID]], products[PID], 0))</f>
        <v>8.2200000000000006</v>
      </c>
      <c r="P5674" s="4">
        <f>shipments9[[#This Row],[Boxes]]*shipments9[[#This Row],[Cost Per Box]]</f>
        <v>2367.36</v>
      </c>
      <c r="Q5674" s="4">
        <f>shipments9[[#This Row],[Amount]] -shipments9[[#This Row],[total cost]]</f>
        <v>1088.6399999999999</v>
      </c>
      <c r="R5674" s="4" t="str">
        <f>IF(shipments9[[#This Row],[Gross Profit]]&lt;0,"Loss","Profit")</f>
        <v>Profit</v>
      </c>
      <c r="S5674" s="9">
        <f>shipments9[[#This Row],[Gross Profit]]/shipments9[[#This Row],[Amount]]</f>
        <v>0.31499999999999995</v>
      </c>
      <c r="T5674" s="11">
        <f>shipments9[[#This Row],[Amount]]/shipments9[[#This Row],[Boxes]]</f>
        <v>12</v>
      </c>
    </row>
    <row r="5675" spans="1:20" hidden="1" x14ac:dyDescent="0.25">
      <c r="A5675" t="s">
        <v>5867</v>
      </c>
      <c r="B5675" t="s">
        <v>92</v>
      </c>
      <c r="C5675" t="s">
        <v>141</v>
      </c>
      <c r="D5675" t="s">
        <v>26</v>
      </c>
      <c r="E5675" s="1">
        <v>45237</v>
      </c>
      <c r="F5675" s="1" t="str">
        <f>TEXT(shipments9[[#This Row],[Shipdate]],"ddd")</f>
        <v>Tue</v>
      </c>
      <c r="G5675" s="1" t="str">
        <f>IF(OR(shipments9[[#This Row],[Day Name]]="Sat",shipments9[[#This Row],[Day Name]]="Sun"),"Weekend","Weekday")</f>
        <v>Weekday</v>
      </c>
      <c r="H5675">
        <v>2450.25</v>
      </c>
      <c r="I5675">
        <v>176</v>
      </c>
      <c r="J5675" t="s">
        <v>172</v>
      </c>
      <c r="K5675" t="s">
        <v>8151</v>
      </c>
      <c r="L5675" t="s">
        <v>8152</v>
      </c>
      <c r="M5675">
        <v>11</v>
      </c>
      <c r="N5675" t="s">
        <v>8165</v>
      </c>
      <c r="O5675" s="4">
        <f>INDEX(products[Cost_per_box], MATCH(shipments9[[#This Row],[PID]], products[PID], 0))</f>
        <v>8.2200000000000006</v>
      </c>
      <c r="P5675" s="4">
        <f>shipments9[[#This Row],[Boxes]]*shipments9[[#This Row],[Cost Per Box]]</f>
        <v>1446.72</v>
      </c>
      <c r="Q5675" s="4">
        <f>shipments9[[#This Row],[Amount]] -shipments9[[#This Row],[total cost]]</f>
        <v>1003.53</v>
      </c>
      <c r="R5675" s="4" t="str">
        <f>IF(shipments9[[#This Row],[Gross Profit]]&lt;0,"Loss","Profit")</f>
        <v>Profit</v>
      </c>
      <c r="S5675" s="9">
        <f>shipments9[[#This Row],[Gross Profit]]/shipments9[[#This Row],[Amount]]</f>
        <v>0.40956228956228957</v>
      </c>
      <c r="T5675" s="11">
        <f>shipments9[[#This Row],[Amount]]/shipments9[[#This Row],[Boxes]]</f>
        <v>13.921875</v>
      </c>
    </row>
    <row r="5676" spans="1:20" x14ac:dyDescent="0.25">
      <c r="A5676" t="s">
        <v>5868</v>
      </c>
      <c r="B5676" t="s">
        <v>92</v>
      </c>
      <c r="C5676" t="s">
        <v>147</v>
      </c>
      <c r="D5676" t="s">
        <v>26</v>
      </c>
      <c r="E5676" s="1">
        <v>45034</v>
      </c>
      <c r="F5676" s="1" t="str">
        <f>TEXT(shipments9[[#This Row],[Shipdate]],"ddd")</f>
        <v>Tue</v>
      </c>
      <c r="G5676" s="1" t="str">
        <f>IF(OR(shipments9[[#This Row],[Day Name]]="Sat",shipments9[[#This Row],[Day Name]]="Sun"),"Weekend","Weekday")</f>
        <v>Weekday</v>
      </c>
      <c r="H5676">
        <v>3894.75</v>
      </c>
      <c r="I5676">
        <v>433</v>
      </c>
      <c r="J5676" t="s">
        <v>172</v>
      </c>
      <c r="K5676" t="s">
        <v>8151</v>
      </c>
      <c r="L5676" t="s">
        <v>8154</v>
      </c>
      <c r="M5676">
        <v>4</v>
      </c>
      <c r="N5676" t="s">
        <v>8158</v>
      </c>
      <c r="O5676" s="4">
        <f>INDEX(products[Cost_per_box], MATCH(shipments9[[#This Row],[PID]], products[PID], 0))</f>
        <v>10.51</v>
      </c>
      <c r="P5676" s="4">
        <f>shipments9[[#This Row],[Boxes]]*shipments9[[#This Row],[Cost Per Box]]</f>
        <v>4550.83</v>
      </c>
      <c r="Q5676" s="4">
        <f>shipments9[[#This Row],[Amount]] -shipments9[[#This Row],[total cost]]</f>
        <v>-656.07999999999993</v>
      </c>
      <c r="R5676" s="4" t="str">
        <f>IF(shipments9[[#This Row],[Gross Profit]]&lt;0,"Loss","Profit")</f>
        <v>Loss</v>
      </c>
      <c r="S5676" s="9">
        <f>shipments9[[#This Row],[Gross Profit]]/shipments9[[#This Row],[Amount]]</f>
        <v>-0.16845240387701391</v>
      </c>
      <c r="T5676" s="11">
        <f>shipments9[[#This Row],[Amount]]/shipments9[[#This Row],[Boxes]]</f>
        <v>8.9948036951501162</v>
      </c>
    </row>
    <row r="5677" spans="1:20" x14ac:dyDescent="0.25">
      <c r="A5677" t="s">
        <v>5869</v>
      </c>
      <c r="B5677" t="s">
        <v>92</v>
      </c>
      <c r="C5677" t="s">
        <v>147</v>
      </c>
      <c r="D5677" t="s">
        <v>26</v>
      </c>
      <c r="E5677" s="1">
        <v>44991</v>
      </c>
      <c r="F5677" s="1" t="str">
        <f>TEXT(shipments9[[#This Row],[Shipdate]],"ddd")</f>
        <v>Mon</v>
      </c>
      <c r="G5677" s="1" t="str">
        <f>IF(OR(shipments9[[#This Row],[Day Name]]="Sat",shipments9[[#This Row],[Day Name]]="Sun"),"Weekend","Weekday")</f>
        <v>Weekday</v>
      </c>
      <c r="H5677">
        <v>492.75</v>
      </c>
      <c r="I5677">
        <v>50</v>
      </c>
      <c r="J5677" t="s">
        <v>172</v>
      </c>
      <c r="K5677" t="s">
        <v>8151</v>
      </c>
      <c r="L5677" t="s">
        <v>8156</v>
      </c>
      <c r="M5677">
        <v>3</v>
      </c>
      <c r="N5677" t="s">
        <v>8164</v>
      </c>
      <c r="O5677" s="4">
        <f>INDEX(products[Cost_per_box], MATCH(shipments9[[#This Row],[PID]], products[PID], 0))</f>
        <v>10.51</v>
      </c>
      <c r="P5677" s="4">
        <f>shipments9[[#This Row],[Boxes]]*shipments9[[#This Row],[Cost Per Box]]</f>
        <v>525.5</v>
      </c>
      <c r="Q5677" s="4">
        <f>shipments9[[#This Row],[Amount]] -shipments9[[#This Row],[total cost]]</f>
        <v>-32.75</v>
      </c>
      <c r="R5677" s="4" t="str">
        <f>IF(shipments9[[#This Row],[Gross Profit]]&lt;0,"Loss","Profit")</f>
        <v>Loss</v>
      </c>
      <c r="S5677" s="9">
        <f>shipments9[[#This Row],[Gross Profit]]/shipments9[[#This Row],[Amount]]</f>
        <v>-6.646372399797057E-2</v>
      </c>
      <c r="T5677" s="11">
        <f>shipments9[[#This Row],[Amount]]/shipments9[[#This Row],[Boxes]]</f>
        <v>9.8550000000000004</v>
      </c>
    </row>
    <row r="5678" spans="1:20" hidden="1" x14ac:dyDescent="0.25">
      <c r="A5678" t="s">
        <v>5870</v>
      </c>
      <c r="B5678" t="s">
        <v>92</v>
      </c>
      <c r="C5678" t="s">
        <v>149</v>
      </c>
      <c r="D5678" t="s">
        <v>26</v>
      </c>
      <c r="E5678" s="1">
        <v>45093</v>
      </c>
      <c r="F5678" s="1" t="str">
        <f>TEXT(shipments9[[#This Row],[Shipdate]],"ddd")</f>
        <v>Fri</v>
      </c>
      <c r="G5678" s="1" t="str">
        <f>IF(OR(shipments9[[#This Row],[Day Name]]="Sat",shipments9[[#This Row],[Day Name]]="Sun"),"Weekend","Weekday")</f>
        <v>Weekday</v>
      </c>
      <c r="H5678">
        <v>5316.75</v>
      </c>
      <c r="I5678">
        <v>380</v>
      </c>
      <c r="J5678" t="s">
        <v>172</v>
      </c>
      <c r="K5678" t="s">
        <v>8151</v>
      </c>
      <c r="L5678" t="s">
        <v>8154</v>
      </c>
      <c r="M5678">
        <v>6</v>
      </c>
      <c r="N5678" t="s">
        <v>8159</v>
      </c>
      <c r="O5678" s="4">
        <f>INDEX(products[Cost_per_box], MATCH(shipments9[[#This Row],[PID]], products[PID], 0))</f>
        <v>6.43</v>
      </c>
      <c r="P5678" s="4">
        <f>shipments9[[#This Row],[Boxes]]*shipments9[[#This Row],[Cost Per Box]]</f>
        <v>2443.4</v>
      </c>
      <c r="Q5678" s="4">
        <f>shipments9[[#This Row],[Amount]] -shipments9[[#This Row],[total cost]]</f>
        <v>2873.35</v>
      </c>
      <c r="R5678" s="4" t="str">
        <f>IF(shipments9[[#This Row],[Gross Profit]]&lt;0,"Loss","Profit")</f>
        <v>Profit</v>
      </c>
      <c r="S5678" s="9">
        <f>shipments9[[#This Row],[Gross Profit]]/shipments9[[#This Row],[Amount]]</f>
        <v>0.54043353552452156</v>
      </c>
      <c r="T5678" s="11">
        <f>shipments9[[#This Row],[Amount]]/shipments9[[#This Row],[Boxes]]</f>
        <v>13.991447368421053</v>
      </c>
    </row>
    <row r="5679" spans="1:20" hidden="1" x14ac:dyDescent="0.25">
      <c r="A5679" t="s">
        <v>5871</v>
      </c>
      <c r="B5679" t="s">
        <v>92</v>
      </c>
      <c r="C5679" t="s">
        <v>153</v>
      </c>
      <c r="D5679" t="s">
        <v>26</v>
      </c>
      <c r="E5679" s="1">
        <v>45047</v>
      </c>
      <c r="F5679" s="1" t="str">
        <f>TEXT(shipments9[[#This Row],[Shipdate]],"ddd")</f>
        <v>Mon</v>
      </c>
      <c r="G5679" s="1" t="str">
        <f>IF(OR(shipments9[[#This Row],[Day Name]]="Sat",shipments9[[#This Row],[Day Name]]="Sun"),"Weekend","Weekday")</f>
        <v>Weekday</v>
      </c>
      <c r="H5679">
        <v>5681.25</v>
      </c>
      <c r="I5679">
        <v>406</v>
      </c>
      <c r="J5679" t="s">
        <v>172</v>
      </c>
      <c r="K5679" t="s">
        <v>8151</v>
      </c>
      <c r="L5679" t="s">
        <v>8154</v>
      </c>
      <c r="M5679">
        <v>5</v>
      </c>
      <c r="N5679" t="s">
        <v>201</v>
      </c>
      <c r="O5679" s="4">
        <f>INDEX(products[Cost_per_box], MATCH(shipments9[[#This Row],[PID]], products[PID], 0))</f>
        <v>9.57</v>
      </c>
      <c r="P5679" s="4">
        <f>shipments9[[#This Row],[Boxes]]*shipments9[[#This Row],[Cost Per Box]]</f>
        <v>3885.42</v>
      </c>
      <c r="Q5679" s="4">
        <f>shipments9[[#This Row],[Amount]] -shipments9[[#This Row],[total cost]]</f>
        <v>1795.83</v>
      </c>
      <c r="R5679" s="4" t="str">
        <f>IF(shipments9[[#This Row],[Gross Profit]]&lt;0,"Loss","Profit")</f>
        <v>Profit</v>
      </c>
      <c r="S5679" s="9">
        <f>shipments9[[#This Row],[Gross Profit]]/shipments9[[#This Row],[Amount]]</f>
        <v>0.3160976897689769</v>
      </c>
      <c r="T5679" s="11">
        <f>shipments9[[#This Row],[Amount]]/shipments9[[#This Row],[Boxes]]</f>
        <v>13.993226600985222</v>
      </c>
    </row>
    <row r="5680" spans="1:20" hidden="1" x14ac:dyDescent="0.25">
      <c r="A5680" t="s">
        <v>5872</v>
      </c>
      <c r="B5680" t="s">
        <v>92</v>
      </c>
      <c r="C5680" t="s">
        <v>159</v>
      </c>
      <c r="D5680" t="s">
        <v>26</v>
      </c>
      <c r="E5680" s="1">
        <v>45392</v>
      </c>
      <c r="F5680" s="1" t="str">
        <f>TEXT(shipments9[[#This Row],[Shipdate]],"ddd")</f>
        <v>Wed</v>
      </c>
      <c r="G5680" s="1" t="str">
        <f>IF(OR(shipments9[[#This Row],[Day Name]]="Sat",shipments9[[#This Row],[Day Name]]="Sun"),"Weekend","Weekday")</f>
        <v>Weekday</v>
      </c>
      <c r="H5680">
        <v>2938.5</v>
      </c>
      <c r="I5680">
        <v>114</v>
      </c>
      <c r="J5680" t="s">
        <v>172</v>
      </c>
      <c r="K5680" t="s">
        <v>8155</v>
      </c>
      <c r="L5680" t="s">
        <v>8154</v>
      </c>
      <c r="M5680">
        <v>4</v>
      </c>
      <c r="N5680" t="s">
        <v>8158</v>
      </c>
      <c r="O5680" s="4">
        <f>INDEX(products[Cost_per_box], MATCH(shipments9[[#This Row],[PID]], products[PID], 0))</f>
        <v>5.04</v>
      </c>
      <c r="P5680" s="4">
        <f>shipments9[[#This Row],[Boxes]]*shipments9[[#This Row],[Cost Per Box]]</f>
        <v>574.56000000000006</v>
      </c>
      <c r="Q5680" s="4">
        <f>shipments9[[#This Row],[Amount]] -shipments9[[#This Row],[total cost]]</f>
        <v>2363.94</v>
      </c>
      <c r="R5680" s="4" t="str">
        <f>IF(shipments9[[#This Row],[Gross Profit]]&lt;0,"Loss","Profit")</f>
        <v>Profit</v>
      </c>
      <c r="S5680" s="9">
        <f>shipments9[[#This Row],[Gross Profit]]/shipments9[[#This Row],[Amount]]</f>
        <v>0.80447166921898927</v>
      </c>
      <c r="T5680" s="11">
        <f>shipments9[[#This Row],[Amount]]/shipments9[[#This Row],[Boxes]]</f>
        <v>25.776315789473685</v>
      </c>
    </row>
    <row r="5681" spans="1:20" hidden="1" x14ac:dyDescent="0.25">
      <c r="A5681" t="s">
        <v>5873</v>
      </c>
      <c r="B5681" t="s">
        <v>92</v>
      </c>
      <c r="C5681" t="s">
        <v>130</v>
      </c>
      <c r="D5681" t="s">
        <v>26</v>
      </c>
      <c r="E5681" s="1">
        <v>45273</v>
      </c>
      <c r="F5681" s="1" t="str">
        <f>TEXT(shipments9[[#This Row],[Shipdate]],"ddd")</f>
        <v>Wed</v>
      </c>
      <c r="G5681" s="1" t="str">
        <f>IF(OR(shipments9[[#This Row],[Day Name]]="Sat",shipments9[[#This Row],[Day Name]]="Sun"),"Weekend","Weekday")</f>
        <v>Weekday</v>
      </c>
      <c r="H5681">
        <v>238.5</v>
      </c>
      <c r="I5681">
        <v>30</v>
      </c>
      <c r="J5681" t="s">
        <v>172</v>
      </c>
      <c r="K5681" t="s">
        <v>8151</v>
      </c>
      <c r="L5681" t="s">
        <v>8152</v>
      </c>
      <c r="M5681">
        <v>12</v>
      </c>
      <c r="N5681" t="s">
        <v>8166</v>
      </c>
      <c r="O5681" s="4">
        <f>INDEX(products[Cost_per_box], MATCH(shipments9[[#This Row],[PID]], products[PID], 0))</f>
        <v>5.72</v>
      </c>
      <c r="P5681" s="4">
        <f>shipments9[[#This Row],[Boxes]]*shipments9[[#This Row],[Cost Per Box]]</f>
        <v>171.6</v>
      </c>
      <c r="Q5681" s="4">
        <f>shipments9[[#This Row],[Amount]] -shipments9[[#This Row],[total cost]]</f>
        <v>66.900000000000006</v>
      </c>
      <c r="R5681" s="4" t="str">
        <f>IF(shipments9[[#This Row],[Gross Profit]]&lt;0,"Loss","Profit")</f>
        <v>Profit</v>
      </c>
      <c r="S5681" s="9">
        <f>shipments9[[#This Row],[Gross Profit]]/shipments9[[#This Row],[Amount]]</f>
        <v>0.2805031446540881</v>
      </c>
      <c r="T5681" s="11">
        <f>shipments9[[#This Row],[Amount]]/shipments9[[#This Row],[Boxes]]</f>
        <v>7.95</v>
      </c>
    </row>
    <row r="5682" spans="1:20" hidden="1" x14ac:dyDescent="0.25">
      <c r="A5682" t="s">
        <v>5874</v>
      </c>
      <c r="B5682" t="s">
        <v>92</v>
      </c>
      <c r="C5682" t="s">
        <v>132</v>
      </c>
      <c r="D5682" t="s">
        <v>26</v>
      </c>
      <c r="E5682" s="1">
        <v>45250</v>
      </c>
      <c r="F5682" s="1" t="str">
        <f>TEXT(shipments9[[#This Row],[Shipdate]],"ddd")</f>
        <v>Mon</v>
      </c>
      <c r="G5682" s="1" t="str">
        <f>IF(OR(shipments9[[#This Row],[Day Name]]="Sat",shipments9[[#This Row],[Day Name]]="Sun"),"Weekend","Weekday")</f>
        <v>Weekday</v>
      </c>
      <c r="H5682">
        <v>5319</v>
      </c>
      <c r="I5682">
        <v>190</v>
      </c>
      <c r="J5682" t="s">
        <v>172</v>
      </c>
      <c r="K5682" t="s">
        <v>8151</v>
      </c>
      <c r="L5682" t="s">
        <v>8152</v>
      </c>
      <c r="M5682">
        <v>11</v>
      </c>
      <c r="N5682" t="s">
        <v>8165</v>
      </c>
      <c r="O5682" s="4">
        <f>INDEX(products[Cost_per_box], MATCH(shipments9[[#This Row],[PID]], products[PID], 0))</f>
        <v>6.31</v>
      </c>
      <c r="P5682" s="4">
        <f>shipments9[[#This Row],[Boxes]]*shipments9[[#This Row],[Cost Per Box]]</f>
        <v>1198.8999999999999</v>
      </c>
      <c r="Q5682" s="4">
        <f>shipments9[[#This Row],[Amount]] -shipments9[[#This Row],[total cost]]</f>
        <v>4120.1000000000004</v>
      </c>
      <c r="R5682" s="4" t="str">
        <f>IF(shipments9[[#This Row],[Gross Profit]]&lt;0,"Loss","Profit")</f>
        <v>Profit</v>
      </c>
      <c r="S5682" s="9">
        <f>shipments9[[#This Row],[Gross Profit]]/shipments9[[#This Row],[Amount]]</f>
        <v>0.77460048881368682</v>
      </c>
      <c r="T5682" s="11">
        <f>shipments9[[#This Row],[Amount]]/shipments9[[#This Row],[Boxes]]</f>
        <v>27.994736842105262</v>
      </c>
    </row>
    <row r="5683" spans="1:20" hidden="1" x14ac:dyDescent="0.25">
      <c r="A5683" t="s">
        <v>5875</v>
      </c>
      <c r="B5683" t="s">
        <v>92</v>
      </c>
      <c r="C5683" t="s">
        <v>165</v>
      </c>
      <c r="D5683" t="s">
        <v>26</v>
      </c>
      <c r="E5683" s="1">
        <v>45211</v>
      </c>
      <c r="F5683" s="1" t="str">
        <f>TEXT(shipments9[[#This Row],[Shipdate]],"ddd")</f>
        <v>Thu</v>
      </c>
      <c r="G5683" s="1" t="str">
        <f>IF(OR(shipments9[[#This Row],[Day Name]]="Sat",shipments9[[#This Row],[Day Name]]="Sun"),"Weekend","Weekday")</f>
        <v>Weekday</v>
      </c>
      <c r="H5683">
        <v>13945.5</v>
      </c>
      <c r="I5683">
        <v>734</v>
      </c>
      <c r="J5683" t="s">
        <v>172</v>
      </c>
      <c r="K5683" t="s">
        <v>8151</v>
      </c>
      <c r="L5683" t="s">
        <v>8152</v>
      </c>
      <c r="M5683">
        <v>10</v>
      </c>
      <c r="N5683" t="s">
        <v>8153</v>
      </c>
      <c r="O5683" s="4">
        <f>INDEX(products[Cost_per_box], MATCH(shipments9[[#This Row],[PID]], products[PID], 0))</f>
        <v>2.65</v>
      </c>
      <c r="P5683" s="4">
        <f>shipments9[[#This Row],[Boxes]]*shipments9[[#This Row],[Cost Per Box]]</f>
        <v>1945.1</v>
      </c>
      <c r="Q5683" s="4">
        <f>shipments9[[#This Row],[Amount]] -shipments9[[#This Row],[total cost]]</f>
        <v>12000.4</v>
      </c>
      <c r="R5683" s="4" t="str">
        <f>IF(shipments9[[#This Row],[Gross Profit]]&lt;0,"Loss","Profit")</f>
        <v>Profit</v>
      </c>
      <c r="S5683" s="9">
        <f>shipments9[[#This Row],[Gross Profit]]/shipments9[[#This Row],[Amount]]</f>
        <v>0.86052131511957264</v>
      </c>
      <c r="T5683" s="11">
        <f>shipments9[[#This Row],[Amount]]/shipments9[[#This Row],[Boxes]]</f>
        <v>18.999318801089917</v>
      </c>
    </row>
    <row r="5684" spans="1:20" hidden="1" x14ac:dyDescent="0.25">
      <c r="A5684" t="s">
        <v>5876</v>
      </c>
      <c r="B5684" t="s">
        <v>92</v>
      </c>
      <c r="C5684" t="s">
        <v>130</v>
      </c>
      <c r="D5684" t="s">
        <v>26</v>
      </c>
      <c r="E5684" s="1">
        <v>45275</v>
      </c>
      <c r="F5684" s="1" t="str">
        <f>TEXT(shipments9[[#This Row],[Shipdate]],"ddd")</f>
        <v>Fri</v>
      </c>
      <c r="G5684" s="1" t="str">
        <f>IF(OR(shipments9[[#This Row],[Day Name]]="Sat",shipments9[[#This Row],[Day Name]]="Sun"),"Weekend","Weekday")</f>
        <v>Weekday</v>
      </c>
      <c r="H5684">
        <v>5152.5</v>
      </c>
      <c r="I5684">
        <v>859</v>
      </c>
      <c r="J5684" t="s">
        <v>172</v>
      </c>
      <c r="K5684" t="s">
        <v>8151</v>
      </c>
      <c r="L5684" t="s">
        <v>8152</v>
      </c>
      <c r="M5684">
        <v>12</v>
      </c>
      <c r="N5684" t="s">
        <v>8166</v>
      </c>
      <c r="O5684" s="4">
        <f>INDEX(products[Cost_per_box], MATCH(shipments9[[#This Row],[PID]], products[PID], 0))</f>
        <v>5.72</v>
      </c>
      <c r="P5684" s="4">
        <f>shipments9[[#This Row],[Boxes]]*shipments9[[#This Row],[Cost Per Box]]</f>
        <v>4913.4799999999996</v>
      </c>
      <c r="Q5684" s="4">
        <f>shipments9[[#This Row],[Amount]] -shipments9[[#This Row],[total cost]]</f>
        <v>239.02000000000044</v>
      </c>
      <c r="R5684" s="4" t="str">
        <f>IF(shipments9[[#This Row],[Gross Profit]]&lt;0,"Loss","Profit")</f>
        <v>Profit</v>
      </c>
      <c r="S5684" s="9">
        <f>shipments9[[#This Row],[Gross Profit]]/shipments9[[#This Row],[Amount]]</f>
        <v>4.6389131489568254E-2</v>
      </c>
      <c r="T5684" s="11">
        <f>shipments9[[#This Row],[Amount]]/shipments9[[#This Row],[Boxes]]</f>
        <v>5.9982537834691501</v>
      </c>
    </row>
    <row r="5685" spans="1:20" hidden="1" x14ac:dyDescent="0.25">
      <c r="A5685" t="s">
        <v>5877</v>
      </c>
      <c r="B5685" t="s">
        <v>92</v>
      </c>
      <c r="C5685" t="s">
        <v>141</v>
      </c>
      <c r="D5685" t="s">
        <v>26</v>
      </c>
      <c r="E5685" s="1">
        <v>45303</v>
      </c>
      <c r="F5685" s="1" t="str">
        <f>TEXT(shipments9[[#This Row],[Shipdate]],"ddd")</f>
        <v>Fri</v>
      </c>
      <c r="G5685" s="1" t="str">
        <f>IF(OR(shipments9[[#This Row],[Day Name]]="Sat",shipments9[[#This Row],[Day Name]]="Sun"),"Weekend","Weekday")</f>
        <v>Weekday</v>
      </c>
      <c r="H5685">
        <v>1066.5</v>
      </c>
      <c r="I5685">
        <v>89</v>
      </c>
      <c r="J5685" t="s">
        <v>172</v>
      </c>
      <c r="K5685" t="s">
        <v>8155</v>
      </c>
      <c r="L5685" t="s">
        <v>8156</v>
      </c>
      <c r="M5685">
        <v>1</v>
      </c>
      <c r="N5685" t="s">
        <v>8163</v>
      </c>
      <c r="O5685" s="4">
        <f>INDEX(products[Cost_per_box], MATCH(shipments9[[#This Row],[PID]], products[PID], 0))</f>
        <v>8.2200000000000006</v>
      </c>
      <c r="P5685" s="4">
        <f>shipments9[[#This Row],[Boxes]]*shipments9[[#This Row],[Cost Per Box]]</f>
        <v>731.58</v>
      </c>
      <c r="Q5685" s="4">
        <f>shipments9[[#This Row],[Amount]] -shipments9[[#This Row],[total cost]]</f>
        <v>334.91999999999996</v>
      </c>
      <c r="R5685" s="4" t="str">
        <f>IF(shipments9[[#This Row],[Gross Profit]]&lt;0,"Loss","Profit")</f>
        <v>Profit</v>
      </c>
      <c r="S5685" s="9">
        <f>shipments9[[#This Row],[Gross Profit]]/shipments9[[#This Row],[Amount]]</f>
        <v>0.31403656821378334</v>
      </c>
      <c r="T5685" s="11">
        <f>shipments9[[#This Row],[Amount]]/shipments9[[#This Row],[Boxes]]</f>
        <v>11.98314606741573</v>
      </c>
    </row>
    <row r="5686" spans="1:20" hidden="1" x14ac:dyDescent="0.25">
      <c r="A5686" t="s">
        <v>5878</v>
      </c>
      <c r="B5686" t="s">
        <v>92</v>
      </c>
      <c r="C5686" t="s">
        <v>157</v>
      </c>
      <c r="D5686" t="s">
        <v>26</v>
      </c>
      <c r="E5686" s="1">
        <v>45084</v>
      </c>
      <c r="F5686" s="1" t="str">
        <f>TEXT(shipments9[[#This Row],[Shipdate]],"ddd")</f>
        <v>Wed</v>
      </c>
      <c r="G5686" s="1" t="str">
        <f>IF(OR(shipments9[[#This Row],[Day Name]]="Sat",shipments9[[#This Row],[Day Name]]="Sun"),"Weekend","Weekday")</f>
        <v>Weekday</v>
      </c>
      <c r="H5686">
        <v>1892.25</v>
      </c>
      <c r="I5686">
        <v>173</v>
      </c>
      <c r="J5686" t="s">
        <v>172</v>
      </c>
      <c r="K5686" t="s">
        <v>8151</v>
      </c>
      <c r="L5686" t="s">
        <v>8154</v>
      </c>
      <c r="M5686">
        <v>6</v>
      </c>
      <c r="N5686" t="s">
        <v>8159</v>
      </c>
      <c r="O5686" s="4">
        <f>INDEX(products[Cost_per_box], MATCH(shipments9[[#This Row],[PID]], products[PID], 0))</f>
        <v>6.8</v>
      </c>
      <c r="P5686" s="4">
        <f>shipments9[[#This Row],[Boxes]]*shipments9[[#This Row],[Cost Per Box]]</f>
        <v>1176.3999999999999</v>
      </c>
      <c r="Q5686" s="4">
        <f>shipments9[[#This Row],[Amount]] -shipments9[[#This Row],[total cost]]</f>
        <v>715.85000000000014</v>
      </c>
      <c r="R5686" s="4" t="str">
        <f>IF(shipments9[[#This Row],[Gross Profit]]&lt;0,"Loss","Profit")</f>
        <v>Profit</v>
      </c>
      <c r="S5686" s="9">
        <f>shipments9[[#This Row],[Gross Profit]]/shipments9[[#This Row],[Amount]]</f>
        <v>0.37830624917426353</v>
      </c>
      <c r="T5686" s="11">
        <f>shipments9[[#This Row],[Amount]]/shipments9[[#This Row],[Boxes]]</f>
        <v>10.937861271676301</v>
      </c>
    </row>
    <row r="5687" spans="1:20" hidden="1" x14ac:dyDescent="0.25">
      <c r="A5687" t="s">
        <v>5879</v>
      </c>
      <c r="B5687" t="s">
        <v>92</v>
      </c>
      <c r="C5687" t="s">
        <v>161</v>
      </c>
      <c r="D5687" t="s">
        <v>26</v>
      </c>
      <c r="E5687" s="1">
        <v>44956</v>
      </c>
      <c r="F5687" s="1" t="str">
        <f>TEXT(shipments9[[#This Row],[Shipdate]],"ddd")</f>
        <v>Mon</v>
      </c>
      <c r="G5687" s="1" t="str">
        <f>IF(OR(shipments9[[#This Row],[Day Name]]="Sat",shipments9[[#This Row],[Day Name]]="Sun"),"Weekend","Weekday")</f>
        <v>Weekday</v>
      </c>
      <c r="H5687">
        <v>5661</v>
      </c>
      <c r="I5687">
        <v>515</v>
      </c>
      <c r="J5687" t="s">
        <v>172</v>
      </c>
      <c r="K5687" t="s">
        <v>8151</v>
      </c>
      <c r="L5687" t="s">
        <v>8156</v>
      </c>
      <c r="M5687">
        <v>1</v>
      </c>
      <c r="N5687" t="s">
        <v>8163</v>
      </c>
      <c r="O5687" s="4">
        <f>INDEX(products[Cost_per_box], MATCH(shipments9[[#This Row],[PID]], products[PID], 0))</f>
        <v>2.76</v>
      </c>
      <c r="P5687" s="4">
        <f>shipments9[[#This Row],[Boxes]]*shipments9[[#This Row],[Cost Per Box]]</f>
        <v>1421.3999999999999</v>
      </c>
      <c r="Q5687" s="4">
        <f>shipments9[[#This Row],[Amount]] -shipments9[[#This Row],[total cost]]</f>
        <v>4239.6000000000004</v>
      </c>
      <c r="R5687" s="4" t="str">
        <f>IF(shipments9[[#This Row],[Gross Profit]]&lt;0,"Loss","Profit")</f>
        <v>Profit</v>
      </c>
      <c r="S5687" s="9">
        <f>shipments9[[#This Row],[Gross Profit]]/shipments9[[#This Row],[Amount]]</f>
        <v>0.74891361950185487</v>
      </c>
      <c r="T5687" s="11">
        <f>shipments9[[#This Row],[Amount]]/shipments9[[#This Row],[Boxes]]</f>
        <v>10.992233009708738</v>
      </c>
    </row>
    <row r="5688" spans="1:20" hidden="1" x14ac:dyDescent="0.25">
      <c r="A5688" t="s">
        <v>5880</v>
      </c>
      <c r="B5688" t="s">
        <v>92</v>
      </c>
      <c r="C5688" t="s">
        <v>121</v>
      </c>
      <c r="D5688" t="s">
        <v>26</v>
      </c>
      <c r="E5688" s="1">
        <v>44949</v>
      </c>
      <c r="F5688" s="1" t="str">
        <f>TEXT(shipments9[[#This Row],[Shipdate]],"ddd")</f>
        <v>Mon</v>
      </c>
      <c r="G5688" s="1" t="str">
        <f>IF(OR(shipments9[[#This Row],[Day Name]]="Sat",shipments9[[#This Row],[Day Name]]="Sun"),"Weekend","Weekday")</f>
        <v>Weekday</v>
      </c>
      <c r="H5688">
        <v>4371.75</v>
      </c>
      <c r="I5688">
        <v>313</v>
      </c>
      <c r="J5688" t="s">
        <v>172</v>
      </c>
      <c r="K5688" t="s">
        <v>8151</v>
      </c>
      <c r="L5688" t="s">
        <v>8156</v>
      </c>
      <c r="M5688">
        <v>1</v>
      </c>
      <c r="N5688" t="s">
        <v>8163</v>
      </c>
      <c r="O5688" s="4">
        <f>INDEX(products[Cost_per_box], MATCH(shipments9[[#This Row],[PID]], products[PID], 0))</f>
        <v>5.26</v>
      </c>
      <c r="P5688" s="4">
        <f>shipments9[[#This Row],[Boxes]]*shipments9[[#This Row],[Cost Per Box]]</f>
        <v>1646.3799999999999</v>
      </c>
      <c r="Q5688" s="4">
        <f>shipments9[[#This Row],[Amount]] -shipments9[[#This Row],[total cost]]</f>
        <v>2725.37</v>
      </c>
      <c r="R5688" s="4" t="str">
        <f>IF(shipments9[[#This Row],[Gross Profit]]&lt;0,"Loss","Profit")</f>
        <v>Profit</v>
      </c>
      <c r="S5688" s="9">
        <f>shipments9[[#This Row],[Gross Profit]]/shipments9[[#This Row],[Amount]]</f>
        <v>0.62340481500543254</v>
      </c>
      <c r="T5688" s="11">
        <f>shipments9[[#This Row],[Amount]]/shipments9[[#This Row],[Boxes]]</f>
        <v>13.967252396166135</v>
      </c>
    </row>
    <row r="5689" spans="1:20" hidden="1" x14ac:dyDescent="0.25">
      <c r="A5689" t="s">
        <v>5881</v>
      </c>
      <c r="B5689" t="s">
        <v>92</v>
      </c>
      <c r="C5689" t="s">
        <v>143</v>
      </c>
      <c r="D5689" t="s">
        <v>26</v>
      </c>
      <c r="E5689" s="1">
        <v>45132</v>
      </c>
      <c r="F5689" s="1" t="str">
        <f>TEXT(shipments9[[#This Row],[Shipdate]],"ddd")</f>
        <v>Tue</v>
      </c>
      <c r="G5689" s="1" t="str">
        <f>IF(OR(shipments9[[#This Row],[Day Name]]="Sat",shipments9[[#This Row],[Day Name]]="Sun"),"Weekend","Weekday")</f>
        <v>Weekday</v>
      </c>
      <c r="H5689">
        <v>4650.75</v>
      </c>
      <c r="I5689">
        <v>259</v>
      </c>
      <c r="J5689" t="s">
        <v>172</v>
      </c>
      <c r="K5689" t="s">
        <v>8151</v>
      </c>
      <c r="L5689" t="s">
        <v>8160</v>
      </c>
      <c r="M5689">
        <v>7</v>
      </c>
      <c r="N5689" t="s">
        <v>8161</v>
      </c>
      <c r="O5689" s="4">
        <f>INDEX(products[Cost_per_box], MATCH(shipments9[[#This Row],[PID]], products[PID], 0))</f>
        <v>10.23</v>
      </c>
      <c r="P5689" s="4">
        <f>shipments9[[#This Row],[Boxes]]*shipments9[[#This Row],[Cost Per Box]]</f>
        <v>2649.57</v>
      </c>
      <c r="Q5689" s="4">
        <f>shipments9[[#This Row],[Amount]] -shipments9[[#This Row],[total cost]]</f>
        <v>2001.1799999999998</v>
      </c>
      <c r="R5689" s="4" t="str">
        <f>IF(shipments9[[#This Row],[Gross Profit]]&lt;0,"Loss","Profit")</f>
        <v>Profit</v>
      </c>
      <c r="S5689" s="9">
        <f>shipments9[[#This Row],[Gross Profit]]/shipments9[[#This Row],[Amount]]</f>
        <v>0.43029188840509591</v>
      </c>
      <c r="T5689" s="11">
        <f>shipments9[[#This Row],[Amount]]/shipments9[[#This Row],[Boxes]]</f>
        <v>17.956563706563706</v>
      </c>
    </row>
    <row r="5690" spans="1:20" hidden="1" x14ac:dyDescent="0.25">
      <c r="A5690" t="s">
        <v>5882</v>
      </c>
      <c r="B5690" t="s">
        <v>92</v>
      </c>
      <c r="C5690" t="s">
        <v>153</v>
      </c>
      <c r="D5690" t="s">
        <v>26</v>
      </c>
      <c r="E5690" s="1">
        <v>45371</v>
      </c>
      <c r="F5690" s="1" t="str">
        <f>TEXT(shipments9[[#This Row],[Shipdate]],"ddd")</f>
        <v>Wed</v>
      </c>
      <c r="G5690" s="1" t="str">
        <f>IF(OR(shipments9[[#This Row],[Day Name]]="Sat",shipments9[[#This Row],[Day Name]]="Sun"),"Weekend","Weekday")</f>
        <v>Weekday</v>
      </c>
      <c r="H5690">
        <v>11589.75</v>
      </c>
      <c r="I5690">
        <v>682</v>
      </c>
      <c r="J5690" t="s">
        <v>172</v>
      </c>
      <c r="K5690" t="s">
        <v>8155</v>
      </c>
      <c r="L5690" t="s">
        <v>8156</v>
      </c>
      <c r="M5690">
        <v>3</v>
      </c>
      <c r="N5690" t="s">
        <v>8164</v>
      </c>
      <c r="O5690" s="4">
        <f>INDEX(products[Cost_per_box], MATCH(shipments9[[#This Row],[PID]], products[PID], 0))</f>
        <v>9.57</v>
      </c>
      <c r="P5690" s="4">
        <f>shipments9[[#This Row],[Boxes]]*shipments9[[#This Row],[Cost Per Box]]</f>
        <v>6526.74</v>
      </c>
      <c r="Q5690" s="4">
        <f>shipments9[[#This Row],[Amount]] -shipments9[[#This Row],[total cost]]</f>
        <v>5063.01</v>
      </c>
      <c r="R5690" s="4" t="str">
        <f>IF(shipments9[[#This Row],[Gross Profit]]&lt;0,"Loss","Profit")</f>
        <v>Profit</v>
      </c>
      <c r="S5690" s="9">
        <f>shipments9[[#This Row],[Gross Profit]]/shipments9[[#This Row],[Amount]]</f>
        <v>0.43685239112146512</v>
      </c>
      <c r="T5690" s="11">
        <f>shipments9[[#This Row],[Amount]]/shipments9[[#This Row],[Boxes]]</f>
        <v>16.993768328445746</v>
      </c>
    </row>
    <row r="5691" spans="1:20" x14ac:dyDescent="0.25">
      <c r="A5691" t="s">
        <v>5883</v>
      </c>
      <c r="B5691" t="s">
        <v>92</v>
      </c>
      <c r="C5691" t="s">
        <v>155</v>
      </c>
      <c r="D5691" t="s">
        <v>26</v>
      </c>
      <c r="E5691" s="1">
        <v>45323</v>
      </c>
      <c r="F5691" s="1" t="str">
        <f>TEXT(shipments9[[#This Row],[Shipdate]],"ddd")</f>
        <v>Thu</v>
      </c>
      <c r="G5691" s="1" t="str">
        <f>IF(OR(shipments9[[#This Row],[Day Name]]="Sat",shipments9[[#This Row],[Day Name]]="Sun"),"Weekend","Weekday")</f>
        <v>Weekday</v>
      </c>
      <c r="H5691">
        <v>8631</v>
      </c>
      <c r="I5691">
        <v>1233</v>
      </c>
      <c r="J5691" t="s">
        <v>172</v>
      </c>
      <c r="K5691" t="s">
        <v>8155</v>
      </c>
      <c r="L5691" t="s">
        <v>8156</v>
      </c>
      <c r="M5691">
        <v>2</v>
      </c>
      <c r="N5691" t="s">
        <v>8157</v>
      </c>
      <c r="O5691" s="4">
        <f>INDEX(products[Cost_per_box], MATCH(shipments9[[#This Row],[PID]], products[PID], 0))</f>
        <v>8.43</v>
      </c>
      <c r="P5691" s="4">
        <f>shipments9[[#This Row],[Boxes]]*shipments9[[#This Row],[Cost Per Box]]</f>
        <v>10394.19</v>
      </c>
      <c r="Q5691" s="4">
        <f>shipments9[[#This Row],[Amount]] -shipments9[[#This Row],[total cost]]</f>
        <v>-1763.1900000000005</v>
      </c>
      <c r="R5691" s="4" t="str">
        <f>IF(shipments9[[#This Row],[Gross Profit]]&lt;0,"Loss","Profit")</f>
        <v>Loss</v>
      </c>
      <c r="S5691" s="9">
        <f>shipments9[[#This Row],[Gross Profit]]/shipments9[[#This Row],[Amount]]</f>
        <v>-0.20428571428571435</v>
      </c>
      <c r="T5691" s="11">
        <f>shipments9[[#This Row],[Amount]]/shipments9[[#This Row],[Boxes]]</f>
        <v>7</v>
      </c>
    </row>
    <row r="5692" spans="1:20" hidden="1" x14ac:dyDescent="0.25">
      <c r="A5692" t="s">
        <v>5884</v>
      </c>
      <c r="B5692" t="s">
        <v>92</v>
      </c>
      <c r="C5692" t="s">
        <v>121</v>
      </c>
      <c r="D5692" t="s">
        <v>26</v>
      </c>
      <c r="E5692" s="1">
        <v>45357</v>
      </c>
      <c r="F5692" s="1" t="str">
        <f>TEXT(shipments9[[#This Row],[Shipdate]],"ddd")</f>
        <v>Wed</v>
      </c>
      <c r="G5692" s="1" t="str">
        <f>IF(OR(shipments9[[#This Row],[Day Name]]="Sat",shipments9[[#This Row],[Day Name]]="Sun"),"Weekend","Weekday")</f>
        <v>Weekday</v>
      </c>
      <c r="H5692">
        <v>4711.5</v>
      </c>
      <c r="I5692">
        <v>295</v>
      </c>
      <c r="J5692" t="s">
        <v>172</v>
      </c>
      <c r="K5692" t="s">
        <v>8155</v>
      </c>
      <c r="L5692" t="s">
        <v>8156</v>
      </c>
      <c r="M5692">
        <v>3</v>
      </c>
      <c r="N5692" t="s">
        <v>8164</v>
      </c>
      <c r="O5692" s="4">
        <f>INDEX(products[Cost_per_box], MATCH(shipments9[[#This Row],[PID]], products[PID], 0))</f>
        <v>5.26</v>
      </c>
      <c r="P5692" s="4">
        <f>shipments9[[#This Row],[Boxes]]*shipments9[[#This Row],[Cost Per Box]]</f>
        <v>1551.7</v>
      </c>
      <c r="Q5692" s="4">
        <f>shipments9[[#This Row],[Amount]] -shipments9[[#This Row],[total cost]]</f>
        <v>3159.8</v>
      </c>
      <c r="R5692" s="4" t="str">
        <f>IF(shipments9[[#This Row],[Gross Profit]]&lt;0,"Loss","Profit")</f>
        <v>Profit</v>
      </c>
      <c r="S5692" s="9">
        <f>shipments9[[#This Row],[Gross Profit]]/shipments9[[#This Row],[Amount]]</f>
        <v>0.67065690332165984</v>
      </c>
      <c r="T5692" s="11">
        <f>shipments9[[#This Row],[Amount]]/shipments9[[#This Row],[Boxes]]</f>
        <v>15.971186440677966</v>
      </c>
    </row>
    <row r="5693" spans="1:20" hidden="1" x14ac:dyDescent="0.25">
      <c r="A5693" t="s">
        <v>5885</v>
      </c>
      <c r="B5693" t="s">
        <v>92</v>
      </c>
      <c r="C5693" t="s">
        <v>145</v>
      </c>
      <c r="D5693" t="s">
        <v>26</v>
      </c>
      <c r="E5693" s="1">
        <v>45176</v>
      </c>
      <c r="F5693" s="1" t="str">
        <f>TEXT(shipments9[[#This Row],[Shipdate]],"ddd")</f>
        <v>Thu</v>
      </c>
      <c r="G5693" s="1" t="str">
        <f>IF(OR(shipments9[[#This Row],[Day Name]]="Sat",shipments9[[#This Row],[Day Name]]="Sun"),"Weekend","Weekday")</f>
        <v>Weekday</v>
      </c>
      <c r="H5693">
        <v>10624.5</v>
      </c>
      <c r="I5693">
        <v>759</v>
      </c>
      <c r="J5693" t="s">
        <v>172</v>
      </c>
      <c r="K5693" t="s">
        <v>8151</v>
      </c>
      <c r="L5693" t="s">
        <v>8160</v>
      </c>
      <c r="M5693">
        <v>9</v>
      </c>
      <c r="N5693" t="s">
        <v>8167</v>
      </c>
      <c r="O5693" s="4">
        <f>INDEX(products[Cost_per_box], MATCH(shipments9[[#This Row],[PID]], products[PID], 0))</f>
        <v>4.74</v>
      </c>
      <c r="P5693" s="4">
        <f>shipments9[[#This Row],[Boxes]]*shipments9[[#This Row],[Cost Per Box]]</f>
        <v>3597.6600000000003</v>
      </c>
      <c r="Q5693" s="4">
        <f>shipments9[[#This Row],[Amount]] -shipments9[[#This Row],[total cost]]</f>
        <v>7026.84</v>
      </c>
      <c r="R5693" s="4" t="str">
        <f>IF(shipments9[[#This Row],[Gross Profit]]&lt;0,"Loss","Profit")</f>
        <v>Profit</v>
      </c>
      <c r="S5693" s="9">
        <f>shipments9[[#This Row],[Gross Profit]]/shipments9[[#This Row],[Amount]]</f>
        <v>0.66138077085980518</v>
      </c>
      <c r="T5693" s="11">
        <f>shipments9[[#This Row],[Amount]]/shipments9[[#This Row],[Boxes]]</f>
        <v>13.99802371541502</v>
      </c>
    </row>
    <row r="5694" spans="1:20" hidden="1" x14ac:dyDescent="0.25">
      <c r="A5694" t="s">
        <v>5886</v>
      </c>
      <c r="B5694" t="s">
        <v>92</v>
      </c>
      <c r="C5694" t="s">
        <v>161</v>
      </c>
      <c r="D5694" t="s">
        <v>26</v>
      </c>
      <c r="E5694" s="1">
        <v>44977</v>
      </c>
      <c r="F5694" s="1" t="str">
        <f>TEXT(shipments9[[#This Row],[Shipdate]],"ddd")</f>
        <v>Mon</v>
      </c>
      <c r="G5694" s="1" t="str">
        <f>IF(OR(shipments9[[#This Row],[Day Name]]="Sat",shipments9[[#This Row],[Day Name]]="Sun"),"Weekend","Weekday")</f>
        <v>Weekday</v>
      </c>
      <c r="H5694">
        <v>1721.25</v>
      </c>
      <c r="I5694">
        <v>216</v>
      </c>
      <c r="J5694" t="s">
        <v>172</v>
      </c>
      <c r="K5694" t="s">
        <v>8151</v>
      </c>
      <c r="L5694" t="s">
        <v>8156</v>
      </c>
      <c r="M5694">
        <v>2</v>
      </c>
      <c r="N5694" t="s">
        <v>8157</v>
      </c>
      <c r="O5694" s="4">
        <f>INDEX(products[Cost_per_box], MATCH(shipments9[[#This Row],[PID]], products[PID], 0))</f>
        <v>2.76</v>
      </c>
      <c r="P5694" s="4">
        <f>shipments9[[#This Row],[Boxes]]*shipments9[[#This Row],[Cost Per Box]]</f>
        <v>596.16</v>
      </c>
      <c r="Q5694" s="4">
        <f>shipments9[[#This Row],[Amount]] -shipments9[[#This Row],[total cost]]</f>
        <v>1125.0900000000001</v>
      </c>
      <c r="R5694" s="4" t="str">
        <f>IF(shipments9[[#This Row],[Gross Profit]]&lt;0,"Loss","Profit")</f>
        <v>Profit</v>
      </c>
      <c r="S5694" s="9">
        <f>shipments9[[#This Row],[Gross Profit]]/shipments9[[#This Row],[Amount]]</f>
        <v>0.65364705882352947</v>
      </c>
      <c r="T5694" s="11">
        <f>shipments9[[#This Row],[Amount]]/shipments9[[#This Row],[Boxes]]</f>
        <v>7.96875</v>
      </c>
    </row>
    <row r="5695" spans="1:20" hidden="1" x14ac:dyDescent="0.25">
      <c r="A5695" t="s">
        <v>5887</v>
      </c>
      <c r="B5695" t="s">
        <v>92</v>
      </c>
      <c r="C5695" t="s">
        <v>165</v>
      </c>
      <c r="D5695" t="s">
        <v>26</v>
      </c>
      <c r="E5695" s="1">
        <v>45296</v>
      </c>
      <c r="F5695" s="1" t="str">
        <f>TEXT(shipments9[[#This Row],[Shipdate]],"ddd")</f>
        <v>Fri</v>
      </c>
      <c r="G5695" s="1" t="str">
        <f>IF(OR(shipments9[[#This Row],[Day Name]]="Sat",shipments9[[#This Row],[Day Name]]="Sun"),"Weekend","Weekday")</f>
        <v>Weekday</v>
      </c>
      <c r="H5695">
        <v>10266.75</v>
      </c>
      <c r="I5695">
        <v>571</v>
      </c>
      <c r="J5695" t="s">
        <v>172</v>
      </c>
      <c r="K5695" t="s">
        <v>8155</v>
      </c>
      <c r="L5695" t="s">
        <v>8156</v>
      </c>
      <c r="M5695">
        <v>1</v>
      </c>
      <c r="N5695" t="s">
        <v>8163</v>
      </c>
      <c r="O5695" s="4">
        <f>INDEX(products[Cost_per_box], MATCH(shipments9[[#This Row],[PID]], products[PID], 0))</f>
        <v>2.65</v>
      </c>
      <c r="P5695" s="4">
        <f>shipments9[[#This Row],[Boxes]]*shipments9[[#This Row],[Cost Per Box]]</f>
        <v>1513.1499999999999</v>
      </c>
      <c r="Q5695" s="4">
        <f>shipments9[[#This Row],[Amount]] -shipments9[[#This Row],[total cost]]</f>
        <v>8753.6</v>
      </c>
      <c r="R5695" s="4" t="str">
        <f>IF(shipments9[[#This Row],[Gross Profit]]&lt;0,"Loss","Profit")</f>
        <v>Profit</v>
      </c>
      <c r="S5695" s="9">
        <f>shipments9[[#This Row],[Gross Profit]]/shipments9[[#This Row],[Amount]]</f>
        <v>0.85261645603525948</v>
      </c>
      <c r="T5695" s="11">
        <f>shipments9[[#This Row],[Amount]]/shipments9[[#This Row],[Boxes]]</f>
        <v>17.98029772329247</v>
      </c>
    </row>
    <row r="5696" spans="1:20" hidden="1" x14ac:dyDescent="0.25">
      <c r="A5696" t="s">
        <v>5888</v>
      </c>
      <c r="B5696" t="s">
        <v>92</v>
      </c>
      <c r="C5696" t="s">
        <v>130</v>
      </c>
      <c r="D5696" t="s">
        <v>26</v>
      </c>
      <c r="E5696" s="1">
        <v>45175</v>
      </c>
      <c r="F5696" s="1" t="str">
        <f>TEXT(shipments9[[#This Row],[Shipdate]],"ddd")</f>
        <v>Wed</v>
      </c>
      <c r="G5696" s="1" t="str">
        <f>IF(OR(shipments9[[#This Row],[Day Name]]="Sat",shipments9[[#This Row],[Day Name]]="Sun"),"Weekend","Weekday")</f>
        <v>Weekday</v>
      </c>
      <c r="H5696">
        <v>717.75</v>
      </c>
      <c r="I5696">
        <v>120</v>
      </c>
      <c r="J5696" t="s">
        <v>172</v>
      </c>
      <c r="K5696" t="s">
        <v>8151</v>
      </c>
      <c r="L5696" t="s">
        <v>8160</v>
      </c>
      <c r="M5696">
        <v>9</v>
      </c>
      <c r="N5696" t="s">
        <v>8167</v>
      </c>
      <c r="O5696" s="4">
        <f>INDEX(products[Cost_per_box], MATCH(shipments9[[#This Row],[PID]], products[PID], 0))</f>
        <v>5.72</v>
      </c>
      <c r="P5696" s="4">
        <f>shipments9[[#This Row],[Boxes]]*shipments9[[#This Row],[Cost Per Box]]</f>
        <v>686.4</v>
      </c>
      <c r="Q5696" s="4">
        <f>shipments9[[#This Row],[Amount]] -shipments9[[#This Row],[total cost]]</f>
        <v>31.350000000000023</v>
      </c>
      <c r="R5696" s="4" t="str">
        <f>IF(shipments9[[#This Row],[Gross Profit]]&lt;0,"Loss","Profit")</f>
        <v>Profit</v>
      </c>
      <c r="S5696" s="9">
        <f>shipments9[[#This Row],[Gross Profit]]/shipments9[[#This Row],[Amount]]</f>
        <v>4.3678160919540264E-2</v>
      </c>
      <c r="T5696" s="11">
        <f>shipments9[[#This Row],[Amount]]/shipments9[[#This Row],[Boxes]]</f>
        <v>5.9812500000000002</v>
      </c>
    </row>
    <row r="5697" spans="1:20" hidden="1" x14ac:dyDescent="0.25">
      <c r="A5697" t="s">
        <v>5889</v>
      </c>
      <c r="B5697" t="s">
        <v>92</v>
      </c>
      <c r="C5697" t="s">
        <v>137</v>
      </c>
      <c r="D5697" t="s">
        <v>26</v>
      </c>
      <c r="E5697" s="1">
        <v>45238</v>
      </c>
      <c r="F5697" s="1" t="str">
        <f>TEXT(shipments9[[#This Row],[Shipdate]],"ddd")</f>
        <v>Wed</v>
      </c>
      <c r="G5697" s="1" t="str">
        <f>IF(OR(shipments9[[#This Row],[Day Name]]="Sat",shipments9[[#This Row],[Day Name]]="Sun"),"Weekend","Weekday")</f>
        <v>Weekday</v>
      </c>
      <c r="H5697">
        <v>7791.75</v>
      </c>
      <c r="I5697">
        <v>411</v>
      </c>
      <c r="J5697" t="s">
        <v>172</v>
      </c>
      <c r="K5697" t="s">
        <v>8151</v>
      </c>
      <c r="L5697" t="s">
        <v>8152</v>
      </c>
      <c r="M5697">
        <v>11</v>
      </c>
      <c r="N5697" t="s">
        <v>8165</v>
      </c>
      <c r="O5697" s="4">
        <f>INDEX(products[Cost_per_box], MATCH(shipments9[[#This Row],[PID]], products[PID], 0))</f>
        <v>7.73</v>
      </c>
      <c r="P5697" s="4">
        <f>shipments9[[#This Row],[Boxes]]*shipments9[[#This Row],[Cost Per Box]]</f>
        <v>3177.03</v>
      </c>
      <c r="Q5697" s="4">
        <f>shipments9[[#This Row],[Amount]] -shipments9[[#This Row],[total cost]]</f>
        <v>4614.7199999999993</v>
      </c>
      <c r="R5697" s="4" t="str">
        <f>IF(shipments9[[#This Row],[Gross Profit]]&lt;0,"Loss","Profit")</f>
        <v>Profit</v>
      </c>
      <c r="S5697" s="9">
        <f>shipments9[[#This Row],[Gross Profit]]/shipments9[[#This Row],[Amount]]</f>
        <v>0.59225719511021269</v>
      </c>
      <c r="T5697" s="11">
        <f>shipments9[[#This Row],[Amount]]/shipments9[[#This Row],[Boxes]]</f>
        <v>18.958029197080293</v>
      </c>
    </row>
    <row r="5698" spans="1:20" hidden="1" x14ac:dyDescent="0.25">
      <c r="A5698" t="s">
        <v>5890</v>
      </c>
      <c r="B5698" t="s">
        <v>92</v>
      </c>
      <c r="C5698" t="s">
        <v>159</v>
      </c>
      <c r="D5698" t="s">
        <v>26</v>
      </c>
      <c r="E5698" s="1">
        <v>45322</v>
      </c>
      <c r="F5698" s="1" t="str">
        <f>TEXT(shipments9[[#This Row],[Shipdate]],"ddd")</f>
        <v>Wed</v>
      </c>
      <c r="G5698" s="1" t="str">
        <f>IF(OR(shipments9[[#This Row],[Day Name]]="Sat",shipments9[[#This Row],[Day Name]]="Sun"),"Weekend","Weekday")</f>
        <v>Weekday</v>
      </c>
      <c r="H5698">
        <v>6025.5</v>
      </c>
      <c r="I5698">
        <v>232</v>
      </c>
      <c r="J5698" t="s">
        <v>172</v>
      </c>
      <c r="K5698" t="s">
        <v>8155</v>
      </c>
      <c r="L5698" t="s">
        <v>8156</v>
      </c>
      <c r="M5698">
        <v>1</v>
      </c>
      <c r="N5698" t="s">
        <v>8163</v>
      </c>
      <c r="O5698" s="4">
        <f>INDEX(products[Cost_per_box], MATCH(shipments9[[#This Row],[PID]], products[PID], 0))</f>
        <v>5.04</v>
      </c>
      <c r="P5698" s="4">
        <f>shipments9[[#This Row],[Boxes]]*shipments9[[#This Row],[Cost Per Box]]</f>
        <v>1169.28</v>
      </c>
      <c r="Q5698" s="4">
        <f>shipments9[[#This Row],[Amount]] -shipments9[[#This Row],[total cost]]</f>
        <v>4856.22</v>
      </c>
      <c r="R5698" s="4" t="str">
        <f>IF(shipments9[[#This Row],[Gross Profit]]&lt;0,"Loss","Profit")</f>
        <v>Profit</v>
      </c>
      <c r="S5698" s="9">
        <f>shipments9[[#This Row],[Gross Profit]]/shipments9[[#This Row],[Amount]]</f>
        <v>0.80594473487677376</v>
      </c>
      <c r="T5698" s="11">
        <f>shipments9[[#This Row],[Amount]]/shipments9[[#This Row],[Boxes]]</f>
        <v>25.97198275862069</v>
      </c>
    </row>
    <row r="5699" spans="1:20" hidden="1" x14ac:dyDescent="0.25">
      <c r="A5699" t="s">
        <v>5891</v>
      </c>
      <c r="B5699" t="s">
        <v>92</v>
      </c>
      <c r="C5699" t="s">
        <v>165</v>
      </c>
      <c r="D5699" t="s">
        <v>26</v>
      </c>
      <c r="E5699" s="1">
        <v>44957</v>
      </c>
      <c r="F5699" s="1" t="str">
        <f>TEXT(shipments9[[#This Row],[Shipdate]],"ddd")</f>
        <v>Tue</v>
      </c>
      <c r="G5699" s="1" t="str">
        <f>IF(OR(shipments9[[#This Row],[Day Name]]="Sat",shipments9[[#This Row],[Day Name]]="Sun"),"Weekend","Weekday")</f>
        <v>Weekday</v>
      </c>
      <c r="H5699">
        <v>2313</v>
      </c>
      <c r="I5699">
        <v>111</v>
      </c>
      <c r="J5699" t="s">
        <v>172</v>
      </c>
      <c r="K5699" t="s">
        <v>8151</v>
      </c>
      <c r="L5699" t="s">
        <v>8156</v>
      </c>
      <c r="M5699">
        <v>1</v>
      </c>
      <c r="N5699" t="s">
        <v>8163</v>
      </c>
      <c r="O5699" s="4">
        <f>INDEX(products[Cost_per_box], MATCH(shipments9[[#This Row],[PID]], products[PID], 0))</f>
        <v>2.65</v>
      </c>
      <c r="P5699" s="4">
        <f>shipments9[[#This Row],[Boxes]]*shipments9[[#This Row],[Cost Per Box]]</f>
        <v>294.14999999999998</v>
      </c>
      <c r="Q5699" s="4">
        <f>shipments9[[#This Row],[Amount]] -shipments9[[#This Row],[total cost]]</f>
        <v>2018.85</v>
      </c>
      <c r="R5699" s="4" t="str">
        <f>IF(shipments9[[#This Row],[Gross Profit]]&lt;0,"Loss","Profit")</f>
        <v>Profit</v>
      </c>
      <c r="S5699" s="9">
        <f>shipments9[[#This Row],[Gross Profit]]/shipments9[[#This Row],[Amount]]</f>
        <v>0.87282749675745785</v>
      </c>
      <c r="T5699" s="11">
        <f>shipments9[[#This Row],[Amount]]/shipments9[[#This Row],[Boxes]]</f>
        <v>20.837837837837839</v>
      </c>
    </row>
    <row r="5700" spans="1:20" hidden="1" x14ac:dyDescent="0.25">
      <c r="A5700" t="s">
        <v>5892</v>
      </c>
      <c r="B5700" t="s">
        <v>92</v>
      </c>
      <c r="C5700" t="s">
        <v>137</v>
      </c>
      <c r="D5700" t="s">
        <v>26</v>
      </c>
      <c r="E5700" s="1">
        <v>45275</v>
      </c>
      <c r="F5700" s="1" t="str">
        <f>TEXT(shipments9[[#This Row],[Shipdate]],"ddd")</f>
        <v>Fri</v>
      </c>
      <c r="G5700" s="1" t="str">
        <f>IF(OR(shipments9[[#This Row],[Day Name]]="Sat",shipments9[[#This Row],[Day Name]]="Sun"),"Weekend","Weekday")</f>
        <v>Weekday</v>
      </c>
      <c r="H5700">
        <v>2927.25</v>
      </c>
      <c r="I5700">
        <v>134</v>
      </c>
      <c r="J5700" t="s">
        <v>172</v>
      </c>
      <c r="K5700" t="s">
        <v>8151</v>
      </c>
      <c r="L5700" t="s">
        <v>8152</v>
      </c>
      <c r="M5700">
        <v>12</v>
      </c>
      <c r="N5700" t="s">
        <v>8166</v>
      </c>
      <c r="O5700" s="4">
        <f>INDEX(products[Cost_per_box], MATCH(shipments9[[#This Row],[PID]], products[PID], 0))</f>
        <v>7.73</v>
      </c>
      <c r="P5700" s="4">
        <f>shipments9[[#This Row],[Boxes]]*shipments9[[#This Row],[Cost Per Box]]</f>
        <v>1035.8200000000002</v>
      </c>
      <c r="Q5700" s="4">
        <f>shipments9[[#This Row],[Amount]] -shipments9[[#This Row],[total cost]]</f>
        <v>1891.4299999999998</v>
      </c>
      <c r="R5700" s="4" t="str">
        <f>IF(shipments9[[#This Row],[Gross Profit]]&lt;0,"Loss","Profit")</f>
        <v>Profit</v>
      </c>
      <c r="S5700" s="9">
        <f>shipments9[[#This Row],[Gross Profit]]/shipments9[[#This Row],[Amount]]</f>
        <v>0.64614569988897419</v>
      </c>
      <c r="T5700" s="11">
        <f>shipments9[[#This Row],[Amount]]/shipments9[[#This Row],[Boxes]]</f>
        <v>21.845149253731343</v>
      </c>
    </row>
    <row r="5701" spans="1:20" hidden="1" x14ac:dyDescent="0.25">
      <c r="A5701" t="s">
        <v>5893</v>
      </c>
      <c r="B5701" t="s">
        <v>92</v>
      </c>
      <c r="C5701" t="s">
        <v>141</v>
      </c>
      <c r="D5701" t="s">
        <v>26</v>
      </c>
      <c r="E5701" s="1">
        <v>45464</v>
      </c>
      <c r="F5701" s="1" t="str">
        <f>TEXT(shipments9[[#This Row],[Shipdate]],"ddd")</f>
        <v>Fri</v>
      </c>
      <c r="G5701" s="1" t="str">
        <f>IF(OR(shipments9[[#This Row],[Day Name]]="Sat",shipments9[[#This Row],[Day Name]]="Sun"),"Weekend","Weekday")</f>
        <v>Weekday</v>
      </c>
      <c r="H5701">
        <v>265.5</v>
      </c>
      <c r="I5701">
        <v>23</v>
      </c>
      <c r="J5701" t="s">
        <v>172</v>
      </c>
      <c r="K5701" t="s">
        <v>8155</v>
      </c>
      <c r="L5701" t="s">
        <v>8154</v>
      </c>
      <c r="M5701">
        <v>6</v>
      </c>
      <c r="N5701" t="s">
        <v>8159</v>
      </c>
      <c r="O5701" s="4">
        <f>INDEX(products[Cost_per_box], MATCH(shipments9[[#This Row],[PID]], products[PID], 0))</f>
        <v>8.2200000000000006</v>
      </c>
      <c r="P5701" s="4">
        <f>shipments9[[#This Row],[Boxes]]*shipments9[[#This Row],[Cost Per Box]]</f>
        <v>189.06</v>
      </c>
      <c r="Q5701" s="4">
        <f>shipments9[[#This Row],[Amount]] -shipments9[[#This Row],[total cost]]</f>
        <v>76.44</v>
      </c>
      <c r="R5701" s="4" t="str">
        <f>IF(shipments9[[#This Row],[Gross Profit]]&lt;0,"Loss","Profit")</f>
        <v>Profit</v>
      </c>
      <c r="S5701" s="9">
        <f>shipments9[[#This Row],[Gross Profit]]/shipments9[[#This Row],[Amount]]</f>
        <v>0.28790960451977399</v>
      </c>
      <c r="T5701" s="11">
        <f>shipments9[[#This Row],[Amount]]/shipments9[[#This Row],[Boxes]]</f>
        <v>11.543478260869565</v>
      </c>
    </row>
    <row r="5702" spans="1:20" x14ac:dyDescent="0.25">
      <c r="A5702" t="s">
        <v>5894</v>
      </c>
      <c r="B5702" t="s">
        <v>92</v>
      </c>
      <c r="C5702" t="s">
        <v>147</v>
      </c>
      <c r="D5702" t="s">
        <v>26</v>
      </c>
      <c r="E5702" s="1">
        <v>44950</v>
      </c>
      <c r="F5702" s="1" t="str">
        <f>TEXT(shipments9[[#This Row],[Shipdate]],"ddd")</f>
        <v>Tue</v>
      </c>
      <c r="G5702" s="1" t="str">
        <f>IF(OR(shipments9[[#This Row],[Day Name]]="Sat",shipments9[[#This Row],[Day Name]]="Sun"),"Weekend","Weekday")</f>
        <v>Weekday</v>
      </c>
      <c r="H5702">
        <v>10964.25</v>
      </c>
      <c r="I5702">
        <v>1097</v>
      </c>
      <c r="J5702" t="s">
        <v>172</v>
      </c>
      <c r="K5702" t="s">
        <v>8151</v>
      </c>
      <c r="L5702" t="s">
        <v>8156</v>
      </c>
      <c r="M5702">
        <v>1</v>
      </c>
      <c r="N5702" t="s">
        <v>8163</v>
      </c>
      <c r="O5702" s="4">
        <f>INDEX(products[Cost_per_box], MATCH(shipments9[[#This Row],[PID]], products[PID], 0))</f>
        <v>10.51</v>
      </c>
      <c r="P5702" s="4">
        <f>shipments9[[#This Row],[Boxes]]*shipments9[[#This Row],[Cost Per Box]]</f>
        <v>11529.47</v>
      </c>
      <c r="Q5702" s="4">
        <f>shipments9[[#This Row],[Amount]] -shipments9[[#This Row],[total cost]]</f>
        <v>-565.21999999999935</v>
      </c>
      <c r="R5702" s="4" t="str">
        <f>IF(shipments9[[#This Row],[Gross Profit]]&lt;0,"Loss","Profit")</f>
        <v>Loss</v>
      </c>
      <c r="S5702" s="9">
        <f>shipments9[[#This Row],[Gross Profit]]/shipments9[[#This Row],[Amount]]</f>
        <v>-5.1551177691132481E-2</v>
      </c>
      <c r="T5702" s="11">
        <f>shipments9[[#This Row],[Amount]]/shipments9[[#This Row],[Boxes]]</f>
        <v>9.9947584320875116</v>
      </c>
    </row>
    <row r="5703" spans="1:20" hidden="1" x14ac:dyDescent="0.25">
      <c r="A5703" t="s">
        <v>5895</v>
      </c>
      <c r="B5703" t="s">
        <v>92</v>
      </c>
      <c r="C5703" t="s">
        <v>155</v>
      </c>
      <c r="D5703" t="s">
        <v>26</v>
      </c>
      <c r="E5703" s="1">
        <v>44988</v>
      </c>
      <c r="F5703" s="1" t="str">
        <f>TEXT(shipments9[[#This Row],[Shipdate]],"ddd")</f>
        <v>Fri</v>
      </c>
      <c r="G5703" s="1" t="str">
        <f>IF(OR(shipments9[[#This Row],[Day Name]]="Sat",shipments9[[#This Row],[Day Name]]="Sun"),"Weekend","Weekday")</f>
        <v>Weekday</v>
      </c>
      <c r="H5703">
        <v>263.25</v>
      </c>
      <c r="I5703">
        <v>24</v>
      </c>
      <c r="J5703" t="s">
        <v>172</v>
      </c>
      <c r="K5703" t="s">
        <v>8151</v>
      </c>
      <c r="L5703" t="s">
        <v>8156</v>
      </c>
      <c r="M5703">
        <v>3</v>
      </c>
      <c r="N5703" t="s">
        <v>8164</v>
      </c>
      <c r="O5703" s="4">
        <f>INDEX(products[Cost_per_box], MATCH(shipments9[[#This Row],[PID]], products[PID], 0))</f>
        <v>8.43</v>
      </c>
      <c r="P5703" s="4">
        <f>shipments9[[#This Row],[Boxes]]*shipments9[[#This Row],[Cost Per Box]]</f>
        <v>202.32</v>
      </c>
      <c r="Q5703" s="4">
        <f>shipments9[[#This Row],[Amount]] -shipments9[[#This Row],[total cost]]</f>
        <v>60.930000000000007</v>
      </c>
      <c r="R5703" s="4" t="str">
        <f>IF(shipments9[[#This Row],[Gross Profit]]&lt;0,"Loss","Profit")</f>
        <v>Profit</v>
      </c>
      <c r="S5703" s="9">
        <f>shipments9[[#This Row],[Gross Profit]]/shipments9[[#This Row],[Amount]]</f>
        <v>0.23145299145299147</v>
      </c>
      <c r="T5703" s="11">
        <f>shipments9[[#This Row],[Amount]]/shipments9[[#This Row],[Boxes]]</f>
        <v>10.96875</v>
      </c>
    </row>
    <row r="5704" spans="1:20" hidden="1" x14ac:dyDescent="0.25">
      <c r="A5704" t="s">
        <v>5896</v>
      </c>
      <c r="B5704" t="s">
        <v>92</v>
      </c>
      <c r="C5704" t="s">
        <v>159</v>
      </c>
      <c r="D5704" t="s">
        <v>26</v>
      </c>
      <c r="E5704" s="1">
        <v>44937</v>
      </c>
      <c r="F5704" s="1" t="str">
        <f>TEXT(shipments9[[#This Row],[Shipdate]],"ddd")</f>
        <v>Wed</v>
      </c>
      <c r="G5704" s="1" t="str">
        <f>IF(OR(shipments9[[#This Row],[Day Name]]="Sat",shipments9[[#This Row],[Day Name]]="Sun"),"Weekend","Weekday")</f>
        <v>Weekday</v>
      </c>
      <c r="H5704">
        <v>10149.75</v>
      </c>
      <c r="I5704">
        <v>406</v>
      </c>
      <c r="J5704" t="s">
        <v>172</v>
      </c>
      <c r="K5704" t="s">
        <v>8151</v>
      </c>
      <c r="L5704" t="s">
        <v>8156</v>
      </c>
      <c r="M5704">
        <v>1</v>
      </c>
      <c r="N5704" t="s">
        <v>8163</v>
      </c>
      <c r="O5704" s="4">
        <f>INDEX(products[Cost_per_box], MATCH(shipments9[[#This Row],[PID]], products[PID], 0))</f>
        <v>5.04</v>
      </c>
      <c r="P5704" s="4">
        <f>shipments9[[#This Row],[Boxes]]*shipments9[[#This Row],[Cost Per Box]]</f>
        <v>2046.24</v>
      </c>
      <c r="Q5704" s="4">
        <f>shipments9[[#This Row],[Amount]] -shipments9[[#This Row],[total cost]]</f>
        <v>8103.51</v>
      </c>
      <c r="R5704" s="4" t="str">
        <f>IF(shipments9[[#This Row],[Gross Profit]]&lt;0,"Loss","Profit")</f>
        <v>Profit</v>
      </c>
      <c r="S5704" s="9">
        <f>shipments9[[#This Row],[Gross Profit]]/shipments9[[#This Row],[Amount]]</f>
        <v>0.79839503436045223</v>
      </c>
      <c r="T5704" s="11">
        <f>shipments9[[#This Row],[Amount]]/shipments9[[#This Row],[Boxes]]</f>
        <v>24.999384236453203</v>
      </c>
    </row>
    <row r="5705" spans="1:20" hidden="1" x14ac:dyDescent="0.25">
      <c r="A5705" t="s">
        <v>5897</v>
      </c>
      <c r="B5705" t="s">
        <v>92</v>
      </c>
      <c r="C5705" t="s">
        <v>161</v>
      </c>
      <c r="D5705" t="s">
        <v>26</v>
      </c>
      <c r="E5705" s="1">
        <v>45211</v>
      </c>
      <c r="F5705" s="1" t="str">
        <f>TEXT(shipments9[[#This Row],[Shipdate]],"ddd")</f>
        <v>Thu</v>
      </c>
      <c r="G5705" s="1" t="str">
        <f>IF(OR(shipments9[[#This Row],[Day Name]]="Sat",shipments9[[#This Row],[Day Name]]="Sun"),"Weekend","Weekday")</f>
        <v>Weekday</v>
      </c>
      <c r="H5705">
        <v>3118.5</v>
      </c>
      <c r="I5705">
        <v>347</v>
      </c>
      <c r="J5705" t="s">
        <v>172</v>
      </c>
      <c r="K5705" t="s">
        <v>8151</v>
      </c>
      <c r="L5705" t="s">
        <v>8152</v>
      </c>
      <c r="M5705">
        <v>10</v>
      </c>
      <c r="N5705" t="s">
        <v>8153</v>
      </c>
      <c r="O5705" s="4">
        <f>INDEX(products[Cost_per_box], MATCH(shipments9[[#This Row],[PID]], products[PID], 0))</f>
        <v>2.76</v>
      </c>
      <c r="P5705" s="4">
        <f>shipments9[[#This Row],[Boxes]]*shipments9[[#This Row],[Cost Per Box]]</f>
        <v>957.71999999999991</v>
      </c>
      <c r="Q5705" s="4">
        <f>shipments9[[#This Row],[Amount]] -shipments9[[#This Row],[total cost]]</f>
        <v>2160.7800000000002</v>
      </c>
      <c r="R5705" s="4" t="str">
        <f>IF(shipments9[[#This Row],[Gross Profit]]&lt;0,"Loss","Profit")</f>
        <v>Profit</v>
      </c>
      <c r="S5705" s="9">
        <f>shipments9[[#This Row],[Gross Profit]]/shipments9[[#This Row],[Amount]]</f>
        <v>0.692890812890813</v>
      </c>
      <c r="T5705" s="11">
        <f>shipments9[[#This Row],[Amount]]/shipments9[[#This Row],[Boxes]]</f>
        <v>8.9870317002881848</v>
      </c>
    </row>
    <row r="5706" spans="1:20" hidden="1" x14ac:dyDescent="0.25">
      <c r="A5706" t="s">
        <v>5898</v>
      </c>
      <c r="B5706" t="s">
        <v>92</v>
      </c>
      <c r="C5706" t="s">
        <v>165</v>
      </c>
      <c r="D5706" t="s">
        <v>26</v>
      </c>
      <c r="E5706" s="1">
        <v>45008</v>
      </c>
      <c r="F5706" s="1" t="str">
        <f>TEXT(shipments9[[#This Row],[Shipdate]],"ddd")</f>
        <v>Thu</v>
      </c>
      <c r="G5706" s="1" t="str">
        <f>IF(OR(shipments9[[#This Row],[Day Name]]="Sat",shipments9[[#This Row],[Day Name]]="Sun"),"Weekend","Weekday")</f>
        <v>Weekday</v>
      </c>
      <c r="H5706">
        <v>8100</v>
      </c>
      <c r="I5706">
        <v>386</v>
      </c>
      <c r="J5706" t="s">
        <v>172</v>
      </c>
      <c r="K5706" t="s">
        <v>8151</v>
      </c>
      <c r="L5706" t="s">
        <v>8156</v>
      </c>
      <c r="M5706">
        <v>3</v>
      </c>
      <c r="N5706" t="s">
        <v>8164</v>
      </c>
      <c r="O5706" s="4">
        <f>INDEX(products[Cost_per_box], MATCH(shipments9[[#This Row],[PID]], products[PID], 0))</f>
        <v>2.65</v>
      </c>
      <c r="P5706" s="4">
        <f>shipments9[[#This Row],[Boxes]]*shipments9[[#This Row],[Cost Per Box]]</f>
        <v>1022.9</v>
      </c>
      <c r="Q5706" s="4">
        <f>shipments9[[#This Row],[Amount]] -shipments9[[#This Row],[total cost]]</f>
        <v>7077.1</v>
      </c>
      <c r="R5706" s="4" t="str">
        <f>IF(shipments9[[#This Row],[Gross Profit]]&lt;0,"Loss","Profit")</f>
        <v>Profit</v>
      </c>
      <c r="S5706" s="9">
        <f>shipments9[[#This Row],[Gross Profit]]/shipments9[[#This Row],[Amount]]</f>
        <v>0.87371604938271608</v>
      </c>
      <c r="T5706" s="11">
        <f>shipments9[[#This Row],[Amount]]/shipments9[[#This Row],[Boxes]]</f>
        <v>20.984455958549223</v>
      </c>
    </row>
    <row r="5707" spans="1:20" hidden="1" x14ac:dyDescent="0.25">
      <c r="A5707" t="s">
        <v>5899</v>
      </c>
      <c r="B5707" t="s">
        <v>95</v>
      </c>
      <c r="C5707" t="s">
        <v>121</v>
      </c>
      <c r="D5707" t="s">
        <v>26</v>
      </c>
      <c r="E5707" s="1">
        <v>45268</v>
      </c>
      <c r="F5707" s="1" t="str">
        <f>TEXT(shipments9[[#This Row],[Shipdate]],"ddd")</f>
        <v>Fri</v>
      </c>
      <c r="G5707" s="1" t="str">
        <f>IF(OR(shipments9[[#This Row],[Day Name]]="Sat",shipments9[[#This Row],[Day Name]]="Sun"),"Weekend","Weekday")</f>
        <v>Weekday</v>
      </c>
      <c r="H5707">
        <v>11866.5</v>
      </c>
      <c r="I5707">
        <v>742</v>
      </c>
      <c r="J5707" t="s">
        <v>172</v>
      </c>
      <c r="K5707" t="s">
        <v>8151</v>
      </c>
      <c r="L5707" t="s">
        <v>8152</v>
      </c>
      <c r="M5707">
        <v>12</v>
      </c>
      <c r="N5707" t="s">
        <v>8166</v>
      </c>
      <c r="O5707" s="4">
        <f>INDEX(products[Cost_per_box], MATCH(shipments9[[#This Row],[PID]], products[PID], 0))</f>
        <v>5.26</v>
      </c>
      <c r="P5707" s="4">
        <f>shipments9[[#This Row],[Boxes]]*shipments9[[#This Row],[Cost Per Box]]</f>
        <v>3902.9199999999996</v>
      </c>
      <c r="Q5707" s="4">
        <f>shipments9[[#This Row],[Amount]] -shipments9[[#This Row],[total cost]]</f>
        <v>7963.58</v>
      </c>
      <c r="R5707" s="4" t="str">
        <f>IF(shipments9[[#This Row],[Gross Profit]]&lt;0,"Loss","Profit")</f>
        <v>Profit</v>
      </c>
      <c r="S5707" s="9">
        <f>shipments9[[#This Row],[Gross Profit]]/shipments9[[#This Row],[Amount]]</f>
        <v>0.67109762777567095</v>
      </c>
      <c r="T5707" s="11">
        <f>shipments9[[#This Row],[Amount]]/shipments9[[#This Row],[Boxes]]</f>
        <v>15.992587601078167</v>
      </c>
    </row>
    <row r="5708" spans="1:20" hidden="1" x14ac:dyDescent="0.25">
      <c r="A5708" t="s">
        <v>5900</v>
      </c>
      <c r="B5708" t="s">
        <v>95</v>
      </c>
      <c r="C5708" t="s">
        <v>121</v>
      </c>
      <c r="D5708" t="s">
        <v>26</v>
      </c>
      <c r="E5708" s="1">
        <v>44957</v>
      </c>
      <c r="F5708" s="1" t="str">
        <f>TEXT(shipments9[[#This Row],[Shipdate]],"ddd")</f>
        <v>Tue</v>
      </c>
      <c r="G5708" s="1" t="str">
        <f>IF(OR(shipments9[[#This Row],[Day Name]]="Sat",shipments9[[#This Row],[Day Name]]="Sun"),"Weekend","Weekday")</f>
        <v>Weekday</v>
      </c>
      <c r="H5708">
        <v>5769</v>
      </c>
      <c r="I5708">
        <v>361</v>
      </c>
      <c r="J5708" t="s">
        <v>172</v>
      </c>
      <c r="K5708" t="s">
        <v>8151</v>
      </c>
      <c r="L5708" t="s">
        <v>8156</v>
      </c>
      <c r="M5708">
        <v>1</v>
      </c>
      <c r="N5708" t="s">
        <v>8163</v>
      </c>
      <c r="O5708" s="4">
        <f>INDEX(products[Cost_per_box], MATCH(shipments9[[#This Row],[PID]], products[PID], 0))</f>
        <v>5.26</v>
      </c>
      <c r="P5708" s="4">
        <f>shipments9[[#This Row],[Boxes]]*shipments9[[#This Row],[Cost Per Box]]</f>
        <v>1898.86</v>
      </c>
      <c r="Q5708" s="4">
        <f>shipments9[[#This Row],[Amount]] -shipments9[[#This Row],[total cost]]</f>
        <v>3870.1400000000003</v>
      </c>
      <c r="R5708" s="4" t="str">
        <f>IF(shipments9[[#This Row],[Gross Profit]]&lt;0,"Loss","Profit")</f>
        <v>Profit</v>
      </c>
      <c r="S5708" s="9">
        <f>shipments9[[#This Row],[Gross Profit]]/shipments9[[#This Row],[Amount]]</f>
        <v>0.6708511007106952</v>
      </c>
      <c r="T5708" s="11">
        <f>shipments9[[#This Row],[Amount]]/shipments9[[#This Row],[Boxes]]</f>
        <v>15.980609418282549</v>
      </c>
    </row>
    <row r="5709" spans="1:20" hidden="1" x14ac:dyDescent="0.25">
      <c r="A5709" t="s">
        <v>5901</v>
      </c>
      <c r="B5709" t="s">
        <v>95</v>
      </c>
      <c r="C5709" t="s">
        <v>137</v>
      </c>
      <c r="D5709" t="s">
        <v>26</v>
      </c>
      <c r="E5709" s="1">
        <v>44943</v>
      </c>
      <c r="F5709" s="1" t="str">
        <f>TEXT(shipments9[[#This Row],[Shipdate]],"ddd")</f>
        <v>Tue</v>
      </c>
      <c r="G5709" s="1" t="str">
        <f>IF(OR(shipments9[[#This Row],[Day Name]]="Sat",shipments9[[#This Row],[Day Name]]="Sun"),"Weekend","Weekday")</f>
        <v>Weekday</v>
      </c>
      <c r="H5709">
        <v>6243.75</v>
      </c>
      <c r="I5709">
        <v>284</v>
      </c>
      <c r="J5709" t="s">
        <v>172</v>
      </c>
      <c r="K5709" t="s">
        <v>8151</v>
      </c>
      <c r="L5709" t="s">
        <v>8156</v>
      </c>
      <c r="M5709">
        <v>1</v>
      </c>
      <c r="N5709" t="s">
        <v>8163</v>
      </c>
      <c r="O5709" s="4">
        <f>INDEX(products[Cost_per_box], MATCH(shipments9[[#This Row],[PID]], products[PID], 0))</f>
        <v>7.73</v>
      </c>
      <c r="P5709" s="4">
        <f>shipments9[[#This Row],[Boxes]]*shipments9[[#This Row],[Cost Per Box]]</f>
        <v>2195.3200000000002</v>
      </c>
      <c r="Q5709" s="4">
        <f>shipments9[[#This Row],[Amount]] -shipments9[[#This Row],[total cost]]</f>
        <v>4048.43</v>
      </c>
      <c r="R5709" s="4" t="str">
        <f>IF(shipments9[[#This Row],[Gross Profit]]&lt;0,"Loss","Profit")</f>
        <v>Profit</v>
      </c>
      <c r="S5709" s="9">
        <f>shipments9[[#This Row],[Gross Profit]]/shipments9[[#This Row],[Amount]]</f>
        <v>0.64839719719719713</v>
      </c>
      <c r="T5709" s="11">
        <f>shipments9[[#This Row],[Amount]]/shipments9[[#This Row],[Boxes]]</f>
        <v>21.985035211267604</v>
      </c>
    </row>
    <row r="5710" spans="1:20" hidden="1" x14ac:dyDescent="0.25">
      <c r="A5710" t="s">
        <v>5902</v>
      </c>
      <c r="B5710" t="s">
        <v>95</v>
      </c>
      <c r="C5710" t="s">
        <v>141</v>
      </c>
      <c r="D5710" t="s">
        <v>26</v>
      </c>
      <c r="E5710" s="1">
        <v>45455</v>
      </c>
      <c r="F5710" s="1" t="str">
        <f>TEXT(shipments9[[#This Row],[Shipdate]],"ddd")</f>
        <v>Wed</v>
      </c>
      <c r="G5710" s="1" t="str">
        <f>IF(OR(shipments9[[#This Row],[Day Name]]="Sat",shipments9[[#This Row],[Day Name]]="Sun"),"Weekend","Weekday")</f>
        <v>Weekday</v>
      </c>
      <c r="H5710">
        <v>2180.25</v>
      </c>
      <c r="I5710">
        <v>137</v>
      </c>
      <c r="J5710" t="s">
        <v>172</v>
      </c>
      <c r="K5710" t="s">
        <v>8155</v>
      </c>
      <c r="L5710" t="s">
        <v>8154</v>
      </c>
      <c r="M5710">
        <v>6</v>
      </c>
      <c r="N5710" t="s">
        <v>8159</v>
      </c>
      <c r="O5710" s="4">
        <f>INDEX(products[Cost_per_box], MATCH(shipments9[[#This Row],[PID]], products[PID], 0))</f>
        <v>8.2200000000000006</v>
      </c>
      <c r="P5710" s="4">
        <f>shipments9[[#This Row],[Boxes]]*shipments9[[#This Row],[Cost Per Box]]</f>
        <v>1126.1400000000001</v>
      </c>
      <c r="Q5710" s="4">
        <f>shipments9[[#This Row],[Amount]] -shipments9[[#This Row],[total cost]]</f>
        <v>1054.1099999999999</v>
      </c>
      <c r="R5710" s="4" t="str">
        <f>IF(shipments9[[#This Row],[Gross Profit]]&lt;0,"Loss","Profit")</f>
        <v>Profit</v>
      </c>
      <c r="S5710" s="9">
        <f>shipments9[[#This Row],[Gross Profit]]/shipments9[[#This Row],[Amount]]</f>
        <v>0.48348125214998278</v>
      </c>
      <c r="T5710" s="11">
        <f>shipments9[[#This Row],[Amount]]/shipments9[[#This Row],[Boxes]]</f>
        <v>15.914233576642335</v>
      </c>
    </row>
    <row r="5711" spans="1:20" hidden="1" x14ac:dyDescent="0.25">
      <c r="A5711" t="s">
        <v>5903</v>
      </c>
      <c r="B5711" t="s">
        <v>95</v>
      </c>
      <c r="C5711" t="s">
        <v>143</v>
      </c>
      <c r="D5711" t="s">
        <v>26</v>
      </c>
      <c r="E5711" s="1">
        <v>45215</v>
      </c>
      <c r="F5711" s="1" t="str">
        <f>TEXT(shipments9[[#This Row],[Shipdate]],"ddd")</f>
        <v>Mon</v>
      </c>
      <c r="G5711" s="1" t="str">
        <f>IF(OR(shipments9[[#This Row],[Day Name]]="Sat",shipments9[[#This Row],[Day Name]]="Sun"),"Weekend","Weekday")</f>
        <v>Weekday</v>
      </c>
      <c r="H5711">
        <v>10757.25</v>
      </c>
      <c r="I5711">
        <v>633</v>
      </c>
      <c r="J5711" t="s">
        <v>172</v>
      </c>
      <c r="K5711" t="s">
        <v>8151</v>
      </c>
      <c r="L5711" t="s">
        <v>8152</v>
      </c>
      <c r="M5711">
        <v>10</v>
      </c>
      <c r="N5711" t="s">
        <v>8153</v>
      </c>
      <c r="O5711" s="4">
        <f>INDEX(products[Cost_per_box], MATCH(shipments9[[#This Row],[PID]], products[PID], 0))</f>
        <v>10.23</v>
      </c>
      <c r="P5711" s="4">
        <f>shipments9[[#This Row],[Boxes]]*shipments9[[#This Row],[Cost Per Box]]</f>
        <v>6475.59</v>
      </c>
      <c r="Q5711" s="4">
        <f>shipments9[[#This Row],[Amount]] -shipments9[[#This Row],[total cost]]</f>
        <v>4281.66</v>
      </c>
      <c r="R5711" s="4" t="str">
        <f>IF(shipments9[[#This Row],[Gross Profit]]&lt;0,"Loss","Profit")</f>
        <v>Profit</v>
      </c>
      <c r="S5711" s="9">
        <f>shipments9[[#This Row],[Gross Profit]]/shipments9[[#This Row],[Amount]]</f>
        <v>0.39802551767412675</v>
      </c>
      <c r="T5711" s="11">
        <f>shipments9[[#This Row],[Amount]]/shipments9[[#This Row],[Boxes]]</f>
        <v>16.994075829383885</v>
      </c>
    </row>
    <row r="5712" spans="1:20" hidden="1" x14ac:dyDescent="0.25">
      <c r="A5712" t="s">
        <v>5904</v>
      </c>
      <c r="B5712" t="s">
        <v>95</v>
      </c>
      <c r="C5712" t="s">
        <v>145</v>
      </c>
      <c r="D5712" t="s">
        <v>26</v>
      </c>
      <c r="E5712" s="1">
        <v>45013</v>
      </c>
      <c r="F5712" s="1" t="str">
        <f>TEXT(shipments9[[#This Row],[Shipdate]],"ddd")</f>
        <v>Tue</v>
      </c>
      <c r="G5712" s="1" t="str">
        <f>IF(OR(shipments9[[#This Row],[Day Name]]="Sat",shipments9[[#This Row],[Day Name]]="Sun"),"Weekend","Weekday")</f>
        <v>Weekday</v>
      </c>
      <c r="H5712">
        <v>4236.75</v>
      </c>
      <c r="I5712">
        <v>265</v>
      </c>
      <c r="J5712" t="s">
        <v>172</v>
      </c>
      <c r="K5712" t="s">
        <v>8151</v>
      </c>
      <c r="L5712" t="s">
        <v>8156</v>
      </c>
      <c r="M5712">
        <v>3</v>
      </c>
      <c r="N5712" t="s">
        <v>8164</v>
      </c>
      <c r="O5712" s="4">
        <f>INDEX(products[Cost_per_box], MATCH(shipments9[[#This Row],[PID]], products[PID], 0))</f>
        <v>4.74</v>
      </c>
      <c r="P5712" s="4">
        <f>shipments9[[#This Row],[Boxes]]*shipments9[[#This Row],[Cost Per Box]]</f>
        <v>1256.1000000000001</v>
      </c>
      <c r="Q5712" s="4">
        <f>shipments9[[#This Row],[Amount]] -shipments9[[#This Row],[total cost]]</f>
        <v>2980.6499999999996</v>
      </c>
      <c r="R5712" s="4" t="str">
        <f>IF(shipments9[[#This Row],[Gross Profit]]&lt;0,"Loss","Profit")</f>
        <v>Profit</v>
      </c>
      <c r="S5712" s="9">
        <f>shipments9[[#This Row],[Gross Profit]]/shipments9[[#This Row],[Amount]]</f>
        <v>0.70352274738891829</v>
      </c>
      <c r="T5712" s="11">
        <f>shipments9[[#This Row],[Amount]]/shipments9[[#This Row],[Boxes]]</f>
        <v>15.987735849056603</v>
      </c>
    </row>
    <row r="5713" spans="1:20" hidden="1" x14ac:dyDescent="0.25">
      <c r="A5713" t="s">
        <v>5905</v>
      </c>
      <c r="B5713" t="s">
        <v>95</v>
      </c>
      <c r="C5713" t="s">
        <v>145</v>
      </c>
      <c r="D5713" t="s">
        <v>26</v>
      </c>
      <c r="E5713" s="1">
        <v>44936</v>
      </c>
      <c r="F5713" s="1" t="str">
        <f>TEXT(shipments9[[#This Row],[Shipdate]],"ddd")</f>
        <v>Tue</v>
      </c>
      <c r="G5713" s="1" t="str">
        <f>IF(OR(shipments9[[#This Row],[Day Name]]="Sat",shipments9[[#This Row],[Day Name]]="Sun"),"Weekend","Weekday")</f>
        <v>Weekday</v>
      </c>
      <c r="H5713">
        <v>5600.25</v>
      </c>
      <c r="I5713">
        <v>330</v>
      </c>
      <c r="J5713" t="s">
        <v>172</v>
      </c>
      <c r="K5713" t="s">
        <v>8151</v>
      </c>
      <c r="L5713" t="s">
        <v>8156</v>
      </c>
      <c r="M5713">
        <v>1</v>
      </c>
      <c r="N5713" t="s">
        <v>8163</v>
      </c>
      <c r="O5713" s="4">
        <f>INDEX(products[Cost_per_box], MATCH(shipments9[[#This Row],[PID]], products[PID], 0))</f>
        <v>4.74</v>
      </c>
      <c r="P5713" s="4">
        <f>shipments9[[#This Row],[Boxes]]*shipments9[[#This Row],[Cost Per Box]]</f>
        <v>1564.2</v>
      </c>
      <c r="Q5713" s="4">
        <f>shipments9[[#This Row],[Amount]] -shipments9[[#This Row],[total cost]]</f>
        <v>4036.05</v>
      </c>
      <c r="R5713" s="4" t="str">
        <f>IF(shipments9[[#This Row],[Gross Profit]]&lt;0,"Loss","Profit")</f>
        <v>Profit</v>
      </c>
      <c r="S5713" s="9">
        <f>shipments9[[#This Row],[Gross Profit]]/shipments9[[#This Row],[Amount]]</f>
        <v>0.72069104057854561</v>
      </c>
      <c r="T5713" s="11">
        <f>shipments9[[#This Row],[Amount]]/shipments9[[#This Row],[Boxes]]</f>
        <v>16.970454545454544</v>
      </c>
    </row>
    <row r="5714" spans="1:20" x14ac:dyDescent="0.25">
      <c r="A5714" t="s">
        <v>5906</v>
      </c>
      <c r="B5714" t="s">
        <v>95</v>
      </c>
      <c r="C5714" t="s">
        <v>147</v>
      </c>
      <c r="D5714" t="s">
        <v>26</v>
      </c>
      <c r="E5714" s="1">
        <v>45191</v>
      </c>
      <c r="F5714" s="1" t="str">
        <f>TEXT(shipments9[[#This Row],[Shipdate]],"ddd")</f>
        <v>Fri</v>
      </c>
      <c r="G5714" s="1" t="str">
        <f>IF(OR(shipments9[[#This Row],[Day Name]]="Sat",shipments9[[#This Row],[Day Name]]="Sun"),"Weekend","Weekday")</f>
        <v>Weekday</v>
      </c>
      <c r="H5714">
        <v>5987.25</v>
      </c>
      <c r="I5714">
        <v>749</v>
      </c>
      <c r="J5714" t="s">
        <v>172</v>
      </c>
      <c r="K5714" t="s">
        <v>8151</v>
      </c>
      <c r="L5714" t="s">
        <v>8160</v>
      </c>
      <c r="M5714">
        <v>9</v>
      </c>
      <c r="N5714" t="s">
        <v>8167</v>
      </c>
      <c r="O5714" s="4">
        <f>INDEX(products[Cost_per_box], MATCH(shipments9[[#This Row],[PID]], products[PID], 0))</f>
        <v>10.51</v>
      </c>
      <c r="P5714" s="4">
        <f>shipments9[[#This Row],[Boxes]]*shipments9[[#This Row],[Cost Per Box]]</f>
        <v>7871.99</v>
      </c>
      <c r="Q5714" s="4">
        <f>shipments9[[#This Row],[Amount]] -shipments9[[#This Row],[total cost]]</f>
        <v>-1884.7399999999998</v>
      </c>
      <c r="R5714" s="4" t="str">
        <f>IF(shipments9[[#This Row],[Gross Profit]]&lt;0,"Loss","Profit")</f>
        <v>Loss</v>
      </c>
      <c r="S5714" s="9">
        <f>shipments9[[#This Row],[Gross Profit]]/shipments9[[#This Row],[Amount]]</f>
        <v>-0.31479226690049683</v>
      </c>
      <c r="T5714" s="11">
        <f>shipments9[[#This Row],[Amount]]/shipments9[[#This Row],[Boxes]]</f>
        <v>7.9936582109479302</v>
      </c>
    </row>
    <row r="5715" spans="1:20" hidden="1" x14ac:dyDescent="0.25">
      <c r="A5715" t="s">
        <v>5907</v>
      </c>
      <c r="B5715" t="s">
        <v>95</v>
      </c>
      <c r="C5715" t="s">
        <v>153</v>
      </c>
      <c r="D5715" t="s">
        <v>26</v>
      </c>
      <c r="E5715" s="1">
        <v>44932</v>
      </c>
      <c r="F5715" s="1" t="str">
        <f>TEXT(shipments9[[#This Row],[Shipdate]],"ddd")</f>
        <v>Fri</v>
      </c>
      <c r="G5715" s="1" t="str">
        <f>IF(OR(shipments9[[#This Row],[Day Name]]="Sat",shipments9[[#This Row],[Day Name]]="Sun"),"Weekend","Weekday")</f>
        <v>Weekday</v>
      </c>
      <c r="H5715">
        <v>3435.75</v>
      </c>
      <c r="I5715">
        <v>246</v>
      </c>
      <c r="J5715" t="s">
        <v>172</v>
      </c>
      <c r="K5715" t="s">
        <v>8151</v>
      </c>
      <c r="L5715" t="s">
        <v>8156</v>
      </c>
      <c r="M5715">
        <v>1</v>
      </c>
      <c r="N5715" t="s">
        <v>8163</v>
      </c>
      <c r="O5715" s="4">
        <f>INDEX(products[Cost_per_box], MATCH(shipments9[[#This Row],[PID]], products[PID], 0))</f>
        <v>9.57</v>
      </c>
      <c r="P5715" s="4">
        <f>shipments9[[#This Row],[Boxes]]*shipments9[[#This Row],[Cost Per Box]]</f>
        <v>2354.2200000000003</v>
      </c>
      <c r="Q5715" s="4">
        <f>shipments9[[#This Row],[Amount]] -shipments9[[#This Row],[total cost]]</f>
        <v>1081.5299999999997</v>
      </c>
      <c r="R5715" s="4" t="str">
        <f>IF(shipments9[[#This Row],[Gross Profit]]&lt;0,"Loss","Profit")</f>
        <v>Profit</v>
      </c>
      <c r="S5715" s="9">
        <f>shipments9[[#This Row],[Gross Profit]]/shipments9[[#This Row],[Amount]]</f>
        <v>0.31478716437459064</v>
      </c>
      <c r="T5715" s="11">
        <f>shipments9[[#This Row],[Amount]]/shipments9[[#This Row],[Boxes]]</f>
        <v>13.966463414634147</v>
      </c>
    </row>
    <row r="5716" spans="1:20" hidden="1" x14ac:dyDescent="0.25">
      <c r="A5716" t="s">
        <v>5908</v>
      </c>
      <c r="B5716" t="s">
        <v>95</v>
      </c>
      <c r="C5716" t="s">
        <v>157</v>
      </c>
      <c r="D5716" t="s">
        <v>26</v>
      </c>
      <c r="E5716" s="1">
        <v>44960</v>
      </c>
      <c r="F5716" s="1" t="str">
        <f>TEXT(shipments9[[#This Row],[Shipdate]],"ddd")</f>
        <v>Fri</v>
      </c>
      <c r="G5716" s="1" t="str">
        <f>IF(OR(shipments9[[#This Row],[Day Name]]="Sat",shipments9[[#This Row],[Day Name]]="Sun"),"Weekend","Weekday")</f>
        <v>Weekday</v>
      </c>
      <c r="H5716">
        <v>7654.5</v>
      </c>
      <c r="I5716">
        <v>696</v>
      </c>
      <c r="J5716" t="s">
        <v>172</v>
      </c>
      <c r="K5716" t="s">
        <v>8151</v>
      </c>
      <c r="L5716" t="s">
        <v>8156</v>
      </c>
      <c r="M5716">
        <v>2</v>
      </c>
      <c r="N5716" t="s">
        <v>8157</v>
      </c>
      <c r="O5716" s="4">
        <f>INDEX(products[Cost_per_box], MATCH(shipments9[[#This Row],[PID]], products[PID], 0))</f>
        <v>6.8</v>
      </c>
      <c r="P5716" s="4">
        <f>shipments9[[#This Row],[Boxes]]*shipments9[[#This Row],[Cost Per Box]]</f>
        <v>4732.8</v>
      </c>
      <c r="Q5716" s="4">
        <f>shipments9[[#This Row],[Amount]] -shipments9[[#This Row],[total cost]]</f>
        <v>2921.7</v>
      </c>
      <c r="R5716" s="4" t="str">
        <f>IF(shipments9[[#This Row],[Gross Profit]]&lt;0,"Loss","Profit")</f>
        <v>Profit</v>
      </c>
      <c r="S5716" s="9">
        <f>shipments9[[#This Row],[Gross Profit]]/shipments9[[#This Row],[Amount]]</f>
        <v>0.38169704095630019</v>
      </c>
      <c r="T5716" s="11">
        <f>shipments9[[#This Row],[Amount]]/shipments9[[#This Row],[Boxes]]</f>
        <v>10.997844827586206</v>
      </c>
    </row>
    <row r="5717" spans="1:20" hidden="1" x14ac:dyDescent="0.25">
      <c r="A5717" t="s">
        <v>5909</v>
      </c>
      <c r="B5717" t="s">
        <v>95</v>
      </c>
      <c r="C5717" t="s">
        <v>157</v>
      </c>
      <c r="D5717" t="s">
        <v>26</v>
      </c>
      <c r="E5717" s="1">
        <v>45058</v>
      </c>
      <c r="F5717" s="1" t="str">
        <f>TEXT(shipments9[[#This Row],[Shipdate]],"ddd")</f>
        <v>Fri</v>
      </c>
      <c r="G5717" s="1" t="str">
        <f>IF(OR(shipments9[[#This Row],[Day Name]]="Sat",shipments9[[#This Row],[Day Name]]="Sun"),"Weekend","Weekday")</f>
        <v>Weekday</v>
      </c>
      <c r="H5717">
        <v>501.75</v>
      </c>
      <c r="I5717">
        <v>56</v>
      </c>
      <c r="J5717" t="s">
        <v>172</v>
      </c>
      <c r="K5717" t="s">
        <v>8151</v>
      </c>
      <c r="L5717" t="s">
        <v>8154</v>
      </c>
      <c r="M5717">
        <v>5</v>
      </c>
      <c r="N5717" t="s">
        <v>201</v>
      </c>
      <c r="O5717" s="4">
        <f>INDEX(products[Cost_per_box], MATCH(shipments9[[#This Row],[PID]], products[PID], 0))</f>
        <v>6.8</v>
      </c>
      <c r="P5717" s="4">
        <f>shipments9[[#This Row],[Boxes]]*shipments9[[#This Row],[Cost Per Box]]</f>
        <v>380.8</v>
      </c>
      <c r="Q5717" s="4">
        <f>shipments9[[#This Row],[Amount]] -shipments9[[#This Row],[total cost]]</f>
        <v>120.94999999999999</v>
      </c>
      <c r="R5717" s="4" t="str">
        <f>IF(shipments9[[#This Row],[Gross Profit]]&lt;0,"Loss","Profit")</f>
        <v>Profit</v>
      </c>
      <c r="S5717" s="9">
        <f>shipments9[[#This Row],[Gross Profit]]/shipments9[[#This Row],[Amount]]</f>
        <v>0.24105630293971098</v>
      </c>
      <c r="T5717" s="11">
        <f>shipments9[[#This Row],[Amount]]/shipments9[[#This Row],[Boxes]]</f>
        <v>8.9598214285714288</v>
      </c>
    </row>
    <row r="5718" spans="1:20" hidden="1" x14ac:dyDescent="0.25">
      <c r="A5718" t="s">
        <v>5910</v>
      </c>
      <c r="B5718" t="s">
        <v>95</v>
      </c>
      <c r="C5718" t="s">
        <v>163</v>
      </c>
      <c r="D5718" t="s">
        <v>26</v>
      </c>
      <c r="E5718" s="1">
        <v>45350</v>
      </c>
      <c r="F5718" s="1" t="str">
        <f>TEXT(shipments9[[#This Row],[Shipdate]],"ddd")</f>
        <v>Wed</v>
      </c>
      <c r="G5718" s="1" t="str">
        <f>IF(OR(shipments9[[#This Row],[Day Name]]="Sat",shipments9[[#This Row],[Day Name]]="Sun"),"Weekend","Weekday")</f>
        <v>Weekday</v>
      </c>
      <c r="H5718">
        <v>5589</v>
      </c>
      <c r="I5718">
        <v>559</v>
      </c>
      <c r="J5718" t="s">
        <v>172</v>
      </c>
      <c r="K5718" t="s">
        <v>8155</v>
      </c>
      <c r="L5718" t="s">
        <v>8156</v>
      </c>
      <c r="M5718">
        <v>2</v>
      </c>
      <c r="N5718" t="s">
        <v>8157</v>
      </c>
      <c r="O5718" s="4">
        <f>INDEX(products[Cost_per_box], MATCH(shipments9[[#This Row],[PID]], products[PID], 0))</f>
        <v>3.32</v>
      </c>
      <c r="P5718" s="4">
        <f>shipments9[[#This Row],[Boxes]]*shipments9[[#This Row],[Cost Per Box]]</f>
        <v>1855.8799999999999</v>
      </c>
      <c r="Q5718" s="4">
        <f>shipments9[[#This Row],[Amount]] -shipments9[[#This Row],[total cost]]</f>
        <v>3733.12</v>
      </c>
      <c r="R5718" s="4" t="str">
        <f>IF(shipments9[[#This Row],[Gross Profit]]&lt;0,"Loss","Profit")</f>
        <v>Profit</v>
      </c>
      <c r="S5718" s="9">
        <f>shipments9[[#This Row],[Gross Profit]]/shipments9[[#This Row],[Amount]]</f>
        <v>0.66794059760243329</v>
      </c>
      <c r="T5718" s="11">
        <f>shipments9[[#This Row],[Amount]]/shipments9[[#This Row],[Boxes]]</f>
        <v>9.9982110912343476</v>
      </c>
    </row>
    <row r="5719" spans="1:20" hidden="1" x14ac:dyDescent="0.25">
      <c r="A5719" t="s">
        <v>5911</v>
      </c>
      <c r="B5719" t="s">
        <v>95</v>
      </c>
      <c r="C5719" t="s">
        <v>130</v>
      </c>
      <c r="D5719" t="s">
        <v>26</v>
      </c>
      <c r="E5719" s="1">
        <v>45163</v>
      </c>
      <c r="F5719" s="1" t="str">
        <f>TEXT(shipments9[[#This Row],[Shipdate]],"ddd")</f>
        <v>Fri</v>
      </c>
      <c r="G5719" s="1" t="str">
        <f>IF(OR(shipments9[[#This Row],[Day Name]]="Sat",shipments9[[#This Row],[Day Name]]="Sun"),"Weekend","Weekday")</f>
        <v>Weekday</v>
      </c>
      <c r="H5719">
        <v>443.25</v>
      </c>
      <c r="I5719">
        <v>74</v>
      </c>
      <c r="J5719" t="s">
        <v>172</v>
      </c>
      <c r="K5719" t="s">
        <v>8151</v>
      </c>
      <c r="L5719" t="s">
        <v>8160</v>
      </c>
      <c r="M5719">
        <v>8</v>
      </c>
      <c r="N5719" t="s">
        <v>8162</v>
      </c>
      <c r="O5719" s="4">
        <f>INDEX(products[Cost_per_box], MATCH(shipments9[[#This Row],[PID]], products[PID], 0))</f>
        <v>5.72</v>
      </c>
      <c r="P5719" s="4">
        <f>shipments9[[#This Row],[Boxes]]*shipments9[[#This Row],[Cost Per Box]]</f>
        <v>423.28</v>
      </c>
      <c r="Q5719" s="4">
        <f>shipments9[[#This Row],[Amount]] -shipments9[[#This Row],[total cost]]</f>
        <v>19.970000000000027</v>
      </c>
      <c r="R5719" s="4" t="str">
        <f>IF(shipments9[[#This Row],[Gross Profit]]&lt;0,"Loss","Profit")</f>
        <v>Profit</v>
      </c>
      <c r="S5719" s="9">
        <f>shipments9[[#This Row],[Gross Profit]]/shipments9[[#This Row],[Amount]]</f>
        <v>4.5053581500282068E-2</v>
      </c>
      <c r="T5719" s="11">
        <f>shipments9[[#This Row],[Amount]]/shipments9[[#This Row],[Boxes]]</f>
        <v>5.9898648648648649</v>
      </c>
    </row>
    <row r="5720" spans="1:20" hidden="1" x14ac:dyDescent="0.25">
      <c r="A5720" t="s">
        <v>5912</v>
      </c>
      <c r="B5720" t="s">
        <v>95</v>
      </c>
      <c r="C5720" t="s">
        <v>141</v>
      </c>
      <c r="D5720" t="s">
        <v>26</v>
      </c>
      <c r="E5720" s="1">
        <v>44999</v>
      </c>
      <c r="F5720" s="1" t="str">
        <f>TEXT(shipments9[[#This Row],[Shipdate]],"ddd")</f>
        <v>Tue</v>
      </c>
      <c r="G5720" s="1" t="str">
        <f>IF(OR(shipments9[[#This Row],[Day Name]]="Sat",shipments9[[#This Row],[Day Name]]="Sun"),"Weekend","Weekday")</f>
        <v>Weekday</v>
      </c>
      <c r="H5720">
        <v>2398.5</v>
      </c>
      <c r="I5720">
        <v>160</v>
      </c>
      <c r="J5720" t="s">
        <v>172</v>
      </c>
      <c r="K5720" t="s">
        <v>8151</v>
      </c>
      <c r="L5720" t="s">
        <v>8156</v>
      </c>
      <c r="M5720">
        <v>3</v>
      </c>
      <c r="N5720" t="s">
        <v>8164</v>
      </c>
      <c r="O5720" s="4">
        <f>INDEX(products[Cost_per_box], MATCH(shipments9[[#This Row],[PID]], products[PID], 0))</f>
        <v>8.2200000000000006</v>
      </c>
      <c r="P5720" s="4">
        <f>shipments9[[#This Row],[Boxes]]*shipments9[[#This Row],[Cost Per Box]]</f>
        <v>1315.2</v>
      </c>
      <c r="Q5720" s="4">
        <f>shipments9[[#This Row],[Amount]] -shipments9[[#This Row],[total cost]]</f>
        <v>1083.3</v>
      </c>
      <c r="R5720" s="4" t="str">
        <f>IF(shipments9[[#This Row],[Gross Profit]]&lt;0,"Loss","Profit")</f>
        <v>Profit</v>
      </c>
      <c r="S5720" s="9">
        <f>shipments9[[#This Row],[Gross Profit]]/shipments9[[#This Row],[Amount]]</f>
        <v>0.45165728580362724</v>
      </c>
      <c r="T5720" s="11">
        <f>shipments9[[#This Row],[Amount]]/shipments9[[#This Row],[Boxes]]</f>
        <v>14.990625</v>
      </c>
    </row>
    <row r="5721" spans="1:20" hidden="1" x14ac:dyDescent="0.25">
      <c r="A5721" t="s">
        <v>5913</v>
      </c>
      <c r="B5721" t="s">
        <v>95</v>
      </c>
      <c r="C5721" t="s">
        <v>143</v>
      </c>
      <c r="D5721" t="s">
        <v>26</v>
      </c>
      <c r="E5721" s="1">
        <v>45287</v>
      </c>
      <c r="F5721" s="1" t="str">
        <f>TEXT(shipments9[[#This Row],[Shipdate]],"ddd")</f>
        <v>Wed</v>
      </c>
      <c r="G5721" s="1" t="str">
        <f>IF(OR(shipments9[[#This Row],[Day Name]]="Sat",shipments9[[#This Row],[Day Name]]="Sun"),"Weekend","Weekday")</f>
        <v>Weekday</v>
      </c>
      <c r="H5721">
        <v>7114.5</v>
      </c>
      <c r="I5721">
        <v>356</v>
      </c>
      <c r="J5721" t="s">
        <v>172</v>
      </c>
      <c r="K5721" t="s">
        <v>8151</v>
      </c>
      <c r="L5721" t="s">
        <v>8152</v>
      </c>
      <c r="M5721">
        <v>12</v>
      </c>
      <c r="N5721" t="s">
        <v>8166</v>
      </c>
      <c r="O5721" s="4">
        <f>INDEX(products[Cost_per_box], MATCH(shipments9[[#This Row],[PID]], products[PID], 0))</f>
        <v>10.23</v>
      </c>
      <c r="P5721" s="4">
        <f>shipments9[[#This Row],[Boxes]]*shipments9[[#This Row],[Cost Per Box]]</f>
        <v>3641.88</v>
      </c>
      <c r="Q5721" s="4">
        <f>shipments9[[#This Row],[Amount]] -shipments9[[#This Row],[total cost]]</f>
        <v>3472.62</v>
      </c>
      <c r="R5721" s="4" t="str">
        <f>IF(shipments9[[#This Row],[Gross Profit]]&lt;0,"Loss","Profit")</f>
        <v>Profit</v>
      </c>
      <c r="S5721" s="9">
        <f>shipments9[[#This Row],[Gross Profit]]/shipments9[[#This Row],[Amount]]</f>
        <v>0.48810457516339867</v>
      </c>
      <c r="T5721" s="11">
        <f>shipments9[[#This Row],[Amount]]/shipments9[[#This Row],[Boxes]]</f>
        <v>19.984550561797754</v>
      </c>
    </row>
    <row r="5722" spans="1:20" hidden="1" x14ac:dyDescent="0.25">
      <c r="A5722" t="s">
        <v>5914</v>
      </c>
      <c r="B5722" t="s">
        <v>95</v>
      </c>
      <c r="C5722" t="s">
        <v>149</v>
      </c>
      <c r="D5722" t="s">
        <v>26</v>
      </c>
      <c r="E5722" s="1">
        <v>45098</v>
      </c>
      <c r="F5722" s="1" t="str">
        <f>TEXT(shipments9[[#This Row],[Shipdate]],"ddd")</f>
        <v>Wed</v>
      </c>
      <c r="G5722" s="1" t="str">
        <f>IF(OR(shipments9[[#This Row],[Day Name]]="Sat",shipments9[[#This Row],[Day Name]]="Sun"),"Weekend","Weekday")</f>
        <v>Weekday</v>
      </c>
      <c r="H5722">
        <v>2351.25</v>
      </c>
      <c r="I5722">
        <v>131</v>
      </c>
      <c r="J5722" t="s">
        <v>172</v>
      </c>
      <c r="K5722" t="s">
        <v>8151</v>
      </c>
      <c r="L5722" t="s">
        <v>8154</v>
      </c>
      <c r="M5722">
        <v>6</v>
      </c>
      <c r="N5722" t="s">
        <v>8159</v>
      </c>
      <c r="O5722" s="4">
        <f>INDEX(products[Cost_per_box], MATCH(shipments9[[#This Row],[PID]], products[PID], 0))</f>
        <v>6.43</v>
      </c>
      <c r="P5722" s="4">
        <f>shipments9[[#This Row],[Boxes]]*shipments9[[#This Row],[Cost Per Box]]</f>
        <v>842.32999999999993</v>
      </c>
      <c r="Q5722" s="4">
        <f>shipments9[[#This Row],[Amount]] -shipments9[[#This Row],[total cost]]</f>
        <v>1508.92</v>
      </c>
      <c r="R5722" s="4" t="str">
        <f>IF(shipments9[[#This Row],[Gross Profit]]&lt;0,"Loss","Profit")</f>
        <v>Profit</v>
      </c>
      <c r="S5722" s="9">
        <f>shipments9[[#This Row],[Gross Profit]]/shipments9[[#This Row],[Amount]]</f>
        <v>0.64175225943646996</v>
      </c>
      <c r="T5722" s="11">
        <f>shipments9[[#This Row],[Amount]]/shipments9[[#This Row],[Boxes]]</f>
        <v>17.948473282442748</v>
      </c>
    </row>
    <row r="5723" spans="1:20" hidden="1" x14ac:dyDescent="0.25">
      <c r="A5723" t="s">
        <v>5915</v>
      </c>
      <c r="B5723" t="s">
        <v>95</v>
      </c>
      <c r="C5723" t="s">
        <v>153</v>
      </c>
      <c r="D5723" t="s">
        <v>26</v>
      </c>
      <c r="E5723" s="1">
        <v>45294</v>
      </c>
      <c r="F5723" s="1" t="str">
        <f>TEXT(shipments9[[#This Row],[Shipdate]],"ddd")</f>
        <v>Wed</v>
      </c>
      <c r="G5723" s="1" t="str">
        <f>IF(OR(shipments9[[#This Row],[Day Name]]="Sat",shipments9[[#This Row],[Day Name]]="Sun"),"Weekend","Weekday")</f>
        <v>Weekday</v>
      </c>
      <c r="H5723">
        <v>10629</v>
      </c>
      <c r="I5723">
        <v>665</v>
      </c>
      <c r="J5723" t="s">
        <v>172</v>
      </c>
      <c r="K5723" t="s">
        <v>8155</v>
      </c>
      <c r="L5723" t="s">
        <v>8156</v>
      </c>
      <c r="M5723">
        <v>1</v>
      </c>
      <c r="N5723" t="s">
        <v>8163</v>
      </c>
      <c r="O5723" s="4">
        <f>INDEX(products[Cost_per_box], MATCH(shipments9[[#This Row],[PID]], products[PID], 0))</f>
        <v>9.57</v>
      </c>
      <c r="P5723" s="4">
        <f>shipments9[[#This Row],[Boxes]]*shipments9[[#This Row],[Cost Per Box]]</f>
        <v>6364.05</v>
      </c>
      <c r="Q5723" s="4">
        <f>shipments9[[#This Row],[Amount]] -shipments9[[#This Row],[total cost]]</f>
        <v>4264.95</v>
      </c>
      <c r="R5723" s="4" t="str">
        <f>IF(shipments9[[#This Row],[Gross Profit]]&lt;0,"Loss","Profit")</f>
        <v>Profit</v>
      </c>
      <c r="S5723" s="9">
        <f>shipments9[[#This Row],[Gross Profit]]/shipments9[[#This Row],[Amount]]</f>
        <v>0.40125599774202653</v>
      </c>
      <c r="T5723" s="11">
        <f>shipments9[[#This Row],[Amount]]/shipments9[[#This Row],[Boxes]]</f>
        <v>15.98345864661654</v>
      </c>
    </row>
    <row r="5724" spans="1:20" hidden="1" x14ac:dyDescent="0.25">
      <c r="A5724" t="s">
        <v>5916</v>
      </c>
      <c r="B5724" t="s">
        <v>95</v>
      </c>
      <c r="C5724" t="s">
        <v>165</v>
      </c>
      <c r="D5724" t="s">
        <v>26</v>
      </c>
      <c r="E5724" s="1">
        <v>45188</v>
      </c>
      <c r="F5724" s="1" t="str">
        <f>TEXT(shipments9[[#This Row],[Shipdate]],"ddd")</f>
        <v>Tue</v>
      </c>
      <c r="G5724" s="1" t="str">
        <f>IF(OR(shipments9[[#This Row],[Day Name]]="Sat",shipments9[[#This Row],[Day Name]]="Sun"),"Weekend","Weekday")</f>
        <v>Weekday</v>
      </c>
      <c r="H5724">
        <v>5004</v>
      </c>
      <c r="I5724">
        <v>239</v>
      </c>
      <c r="J5724" t="s">
        <v>172</v>
      </c>
      <c r="K5724" t="s">
        <v>8151</v>
      </c>
      <c r="L5724" t="s">
        <v>8160</v>
      </c>
      <c r="M5724">
        <v>9</v>
      </c>
      <c r="N5724" t="s">
        <v>8167</v>
      </c>
      <c r="O5724" s="4">
        <f>INDEX(products[Cost_per_box], MATCH(shipments9[[#This Row],[PID]], products[PID], 0))</f>
        <v>2.65</v>
      </c>
      <c r="P5724" s="4">
        <f>shipments9[[#This Row],[Boxes]]*shipments9[[#This Row],[Cost Per Box]]</f>
        <v>633.35</v>
      </c>
      <c r="Q5724" s="4">
        <f>shipments9[[#This Row],[Amount]] -shipments9[[#This Row],[total cost]]</f>
        <v>4370.6499999999996</v>
      </c>
      <c r="R5724" s="4" t="str">
        <f>IF(shipments9[[#This Row],[Gross Profit]]&lt;0,"Loss","Profit")</f>
        <v>Profit</v>
      </c>
      <c r="S5724" s="9">
        <f>shipments9[[#This Row],[Gross Profit]]/shipments9[[#This Row],[Amount]]</f>
        <v>0.87343125499600316</v>
      </c>
      <c r="T5724" s="11">
        <f>shipments9[[#This Row],[Amount]]/shipments9[[#This Row],[Boxes]]</f>
        <v>20.93723849372385</v>
      </c>
    </row>
    <row r="5725" spans="1:20" hidden="1" x14ac:dyDescent="0.25">
      <c r="A5725" t="s">
        <v>5917</v>
      </c>
      <c r="B5725" t="s">
        <v>95</v>
      </c>
      <c r="C5725" t="s">
        <v>130</v>
      </c>
      <c r="D5725" t="s">
        <v>26</v>
      </c>
      <c r="E5725" s="1">
        <v>45467</v>
      </c>
      <c r="F5725" s="1" t="str">
        <f>TEXT(shipments9[[#This Row],[Shipdate]],"ddd")</f>
        <v>Mon</v>
      </c>
      <c r="G5725" s="1" t="str">
        <f>IF(OR(shipments9[[#This Row],[Day Name]]="Sat",shipments9[[#This Row],[Day Name]]="Sun"),"Weekend","Weekday")</f>
        <v>Weekday</v>
      </c>
      <c r="H5725">
        <v>3548.25</v>
      </c>
      <c r="I5725">
        <v>592</v>
      </c>
      <c r="J5725" t="s">
        <v>172</v>
      </c>
      <c r="K5725" t="s">
        <v>8155</v>
      </c>
      <c r="L5725" t="s">
        <v>8154</v>
      </c>
      <c r="M5725">
        <v>6</v>
      </c>
      <c r="N5725" t="s">
        <v>8159</v>
      </c>
      <c r="O5725" s="4">
        <f>INDEX(products[Cost_per_box], MATCH(shipments9[[#This Row],[PID]], products[PID], 0))</f>
        <v>5.72</v>
      </c>
      <c r="P5725" s="4">
        <f>shipments9[[#This Row],[Boxes]]*shipments9[[#This Row],[Cost Per Box]]</f>
        <v>3386.24</v>
      </c>
      <c r="Q5725" s="4">
        <f>shipments9[[#This Row],[Amount]] -shipments9[[#This Row],[total cost]]</f>
        <v>162.01000000000022</v>
      </c>
      <c r="R5725" s="4" t="str">
        <f>IF(shipments9[[#This Row],[Gross Profit]]&lt;0,"Loss","Profit")</f>
        <v>Profit</v>
      </c>
      <c r="S5725" s="9">
        <f>shipments9[[#This Row],[Gross Profit]]/shipments9[[#This Row],[Amount]]</f>
        <v>4.5659127739026341E-2</v>
      </c>
      <c r="T5725" s="11">
        <f>shipments9[[#This Row],[Amount]]/shipments9[[#This Row],[Boxes]]</f>
        <v>5.9936655405405403</v>
      </c>
    </row>
    <row r="5726" spans="1:20" hidden="1" x14ac:dyDescent="0.25">
      <c r="A5726" t="s">
        <v>5918</v>
      </c>
      <c r="B5726" t="s">
        <v>95</v>
      </c>
      <c r="C5726" t="s">
        <v>132</v>
      </c>
      <c r="D5726" t="s">
        <v>26</v>
      </c>
      <c r="E5726" s="1">
        <v>45175</v>
      </c>
      <c r="F5726" s="1" t="str">
        <f>TEXT(shipments9[[#This Row],[Shipdate]],"ddd")</f>
        <v>Wed</v>
      </c>
      <c r="G5726" s="1" t="str">
        <f>IF(OR(shipments9[[#This Row],[Day Name]]="Sat",shipments9[[#This Row],[Day Name]]="Sun"),"Weekend","Weekday")</f>
        <v>Weekday</v>
      </c>
      <c r="H5726">
        <v>4056.75</v>
      </c>
      <c r="I5726">
        <v>145</v>
      </c>
      <c r="J5726" t="s">
        <v>172</v>
      </c>
      <c r="K5726" t="s">
        <v>8151</v>
      </c>
      <c r="L5726" t="s">
        <v>8160</v>
      </c>
      <c r="M5726">
        <v>9</v>
      </c>
      <c r="N5726" t="s">
        <v>8167</v>
      </c>
      <c r="O5726" s="4">
        <f>INDEX(products[Cost_per_box], MATCH(shipments9[[#This Row],[PID]], products[PID], 0))</f>
        <v>6.31</v>
      </c>
      <c r="P5726" s="4">
        <f>shipments9[[#This Row],[Boxes]]*shipments9[[#This Row],[Cost Per Box]]</f>
        <v>914.94999999999993</v>
      </c>
      <c r="Q5726" s="4">
        <f>shipments9[[#This Row],[Amount]] -shipments9[[#This Row],[total cost]]</f>
        <v>3141.8</v>
      </c>
      <c r="R5726" s="4" t="str">
        <f>IF(shipments9[[#This Row],[Gross Profit]]&lt;0,"Loss","Profit")</f>
        <v>Profit</v>
      </c>
      <c r="S5726" s="9">
        <f>shipments9[[#This Row],[Gross Profit]]/shipments9[[#This Row],[Amount]]</f>
        <v>0.77446231589326431</v>
      </c>
      <c r="T5726" s="11">
        <f>shipments9[[#This Row],[Amount]]/shipments9[[#This Row],[Boxes]]</f>
        <v>27.97758620689655</v>
      </c>
    </row>
    <row r="5727" spans="1:20" x14ac:dyDescent="0.25">
      <c r="A5727" t="s">
        <v>5919</v>
      </c>
      <c r="B5727" t="s">
        <v>95</v>
      </c>
      <c r="C5727" t="s">
        <v>147</v>
      </c>
      <c r="D5727" t="s">
        <v>26</v>
      </c>
      <c r="E5727" s="1">
        <v>45124</v>
      </c>
      <c r="F5727" s="1" t="str">
        <f>TEXT(shipments9[[#This Row],[Shipdate]],"ddd")</f>
        <v>Mon</v>
      </c>
      <c r="G5727" s="1" t="str">
        <f>IF(OR(shipments9[[#This Row],[Day Name]]="Sat",shipments9[[#This Row],[Day Name]]="Sun"),"Weekend","Weekday")</f>
        <v>Weekday</v>
      </c>
      <c r="H5727">
        <v>5071.5</v>
      </c>
      <c r="I5727">
        <v>508</v>
      </c>
      <c r="J5727" t="s">
        <v>172</v>
      </c>
      <c r="K5727" t="s">
        <v>8151</v>
      </c>
      <c r="L5727" t="s">
        <v>8160</v>
      </c>
      <c r="M5727">
        <v>7</v>
      </c>
      <c r="N5727" t="s">
        <v>8161</v>
      </c>
      <c r="O5727" s="4">
        <f>INDEX(products[Cost_per_box], MATCH(shipments9[[#This Row],[PID]], products[PID], 0))</f>
        <v>10.51</v>
      </c>
      <c r="P5727" s="4">
        <f>shipments9[[#This Row],[Boxes]]*shipments9[[#This Row],[Cost Per Box]]</f>
        <v>5339.08</v>
      </c>
      <c r="Q5727" s="4">
        <f>shipments9[[#This Row],[Amount]] -shipments9[[#This Row],[total cost]]</f>
        <v>-267.57999999999993</v>
      </c>
      <c r="R5727" s="4" t="str">
        <f>IF(shipments9[[#This Row],[Gross Profit]]&lt;0,"Loss","Profit")</f>
        <v>Loss</v>
      </c>
      <c r="S5727" s="9">
        <f>shipments9[[#This Row],[Gross Profit]]/shipments9[[#This Row],[Amount]]</f>
        <v>-5.2761510401261938E-2</v>
      </c>
      <c r="T5727" s="11">
        <f>shipments9[[#This Row],[Amount]]/shipments9[[#This Row],[Boxes]]</f>
        <v>9.9832677165354333</v>
      </c>
    </row>
    <row r="5728" spans="1:20" hidden="1" x14ac:dyDescent="0.25">
      <c r="A5728" t="s">
        <v>5920</v>
      </c>
      <c r="B5728" t="s">
        <v>95</v>
      </c>
      <c r="C5728" t="s">
        <v>155</v>
      </c>
      <c r="D5728" t="s">
        <v>26</v>
      </c>
      <c r="E5728" s="1">
        <v>45037</v>
      </c>
      <c r="F5728" s="1" t="str">
        <f>TEXT(shipments9[[#This Row],[Shipdate]],"ddd")</f>
        <v>Fri</v>
      </c>
      <c r="G5728" s="1" t="str">
        <f>IF(OR(shipments9[[#This Row],[Day Name]]="Sat",shipments9[[#This Row],[Day Name]]="Sun"),"Weekend","Weekday")</f>
        <v>Weekday</v>
      </c>
      <c r="H5728">
        <v>4774.5</v>
      </c>
      <c r="I5728">
        <v>435</v>
      </c>
      <c r="J5728" t="s">
        <v>172</v>
      </c>
      <c r="K5728" t="s">
        <v>8151</v>
      </c>
      <c r="L5728" t="s">
        <v>8154</v>
      </c>
      <c r="M5728">
        <v>4</v>
      </c>
      <c r="N5728" t="s">
        <v>8158</v>
      </c>
      <c r="O5728" s="4">
        <f>INDEX(products[Cost_per_box], MATCH(shipments9[[#This Row],[PID]], products[PID], 0))</f>
        <v>8.43</v>
      </c>
      <c r="P5728" s="4">
        <f>shipments9[[#This Row],[Boxes]]*shipments9[[#This Row],[Cost Per Box]]</f>
        <v>3667.0499999999997</v>
      </c>
      <c r="Q5728" s="4">
        <f>shipments9[[#This Row],[Amount]] -shipments9[[#This Row],[total cost]]</f>
        <v>1107.4500000000003</v>
      </c>
      <c r="R5728" s="4" t="str">
        <f>IF(shipments9[[#This Row],[Gross Profit]]&lt;0,"Loss","Profit")</f>
        <v>Profit</v>
      </c>
      <c r="S5728" s="9">
        <f>shipments9[[#This Row],[Gross Profit]]/shipments9[[#This Row],[Amount]]</f>
        <v>0.23195098963242231</v>
      </c>
      <c r="T5728" s="11">
        <f>shipments9[[#This Row],[Amount]]/shipments9[[#This Row],[Boxes]]</f>
        <v>10.975862068965517</v>
      </c>
    </row>
    <row r="5729" spans="1:20" hidden="1" x14ac:dyDescent="0.25">
      <c r="A5729" t="s">
        <v>5921</v>
      </c>
      <c r="B5729" t="s">
        <v>95</v>
      </c>
      <c r="C5729" t="s">
        <v>157</v>
      </c>
      <c r="D5729" t="s">
        <v>26</v>
      </c>
      <c r="E5729" s="1">
        <v>44980</v>
      </c>
      <c r="F5729" s="1" t="str">
        <f>TEXT(shipments9[[#This Row],[Shipdate]],"ddd")</f>
        <v>Thu</v>
      </c>
      <c r="G5729" s="1" t="str">
        <f>IF(OR(shipments9[[#This Row],[Day Name]]="Sat",shipments9[[#This Row],[Day Name]]="Sun"),"Weekend","Weekday")</f>
        <v>Weekday</v>
      </c>
      <c r="H5729">
        <v>3681</v>
      </c>
      <c r="I5729">
        <v>369</v>
      </c>
      <c r="J5729" t="s">
        <v>172</v>
      </c>
      <c r="K5729" t="s">
        <v>8151</v>
      </c>
      <c r="L5729" t="s">
        <v>8156</v>
      </c>
      <c r="M5729">
        <v>2</v>
      </c>
      <c r="N5729" t="s">
        <v>8157</v>
      </c>
      <c r="O5729" s="4">
        <f>INDEX(products[Cost_per_box], MATCH(shipments9[[#This Row],[PID]], products[PID], 0))</f>
        <v>6.8</v>
      </c>
      <c r="P5729" s="4">
        <f>shipments9[[#This Row],[Boxes]]*shipments9[[#This Row],[Cost Per Box]]</f>
        <v>2509.1999999999998</v>
      </c>
      <c r="Q5729" s="4">
        <f>shipments9[[#This Row],[Amount]] -shipments9[[#This Row],[total cost]]</f>
        <v>1171.8000000000002</v>
      </c>
      <c r="R5729" s="4" t="str">
        <f>IF(shipments9[[#This Row],[Gross Profit]]&lt;0,"Loss","Profit")</f>
        <v>Profit</v>
      </c>
      <c r="S5729" s="9">
        <f>shipments9[[#This Row],[Gross Profit]]/shipments9[[#This Row],[Amount]]</f>
        <v>0.31833740831295848</v>
      </c>
      <c r="T5729" s="11">
        <f>shipments9[[#This Row],[Amount]]/shipments9[[#This Row],[Boxes]]</f>
        <v>9.9756097560975618</v>
      </c>
    </row>
    <row r="5730" spans="1:20" hidden="1" x14ac:dyDescent="0.25">
      <c r="A5730" t="s">
        <v>5922</v>
      </c>
      <c r="B5730" t="s">
        <v>95</v>
      </c>
      <c r="C5730" t="s">
        <v>157</v>
      </c>
      <c r="D5730" t="s">
        <v>26</v>
      </c>
      <c r="E5730" s="1">
        <v>45302</v>
      </c>
      <c r="F5730" s="1" t="str">
        <f>TEXT(shipments9[[#This Row],[Shipdate]],"ddd")</f>
        <v>Thu</v>
      </c>
      <c r="G5730" s="1" t="str">
        <f>IF(OR(shipments9[[#This Row],[Day Name]]="Sat",shipments9[[#This Row],[Day Name]]="Sun"),"Weekend","Weekday")</f>
        <v>Weekday</v>
      </c>
      <c r="H5730">
        <v>9497.25</v>
      </c>
      <c r="I5730">
        <v>1188</v>
      </c>
      <c r="J5730" t="s">
        <v>172</v>
      </c>
      <c r="K5730" t="s">
        <v>8155</v>
      </c>
      <c r="L5730" t="s">
        <v>8156</v>
      </c>
      <c r="M5730">
        <v>1</v>
      </c>
      <c r="N5730" t="s">
        <v>8163</v>
      </c>
      <c r="O5730" s="4">
        <f>INDEX(products[Cost_per_box], MATCH(shipments9[[#This Row],[PID]], products[PID], 0))</f>
        <v>6.8</v>
      </c>
      <c r="P5730" s="4">
        <f>shipments9[[#This Row],[Boxes]]*shipments9[[#This Row],[Cost Per Box]]</f>
        <v>8078.4</v>
      </c>
      <c r="Q5730" s="4">
        <f>shipments9[[#This Row],[Amount]] -shipments9[[#This Row],[total cost]]</f>
        <v>1418.8500000000004</v>
      </c>
      <c r="R5730" s="4" t="str">
        <f>IF(shipments9[[#This Row],[Gross Profit]]&lt;0,"Loss","Profit")</f>
        <v>Profit</v>
      </c>
      <c r="S5730" s="9">
        <f>shipments9[[#This Row],[Gross Profit]]/shipments9[[#This Row],[Amount]]</f>
        <v>0.14939587775408675</v>
      </c>
      <c r="T5730" s="11">
        <f>shipments9[[#This Row],[Amount]]/shipments9[[#This Row],[Boxes]]</f>
        <v>7.9943181818181817</v>
      </c>
    </row>
    <row r="5731" spans="1:20" hidden="1" x14ac:dyDescent="0.25">
      <c r="A5731" t="s">
        <v>5923</v>
      </c>
      <c r="B5731" t="s">
        <v>95</v>
      </c>
      <c r="C5731" t="s">
        <v>165</v>
      </c>
      <c r="D5731" t="s">
        <v>26</v>
      </c>
      <c r="E5731" s="1">
        <v>45467</v>
      </c>
      <c r="F5731" s="1" t="str">
        <f>TEXT(shipments9[[#This Row],[Shipdate]],"ddd")</f>
        <v>Mon</v>
      </c>
      <c r="G5731" s="1" t="str">
        <f>IF(OR(shipments9[[#This Row],[Day Name]]="Sat",shipments9[[#This Row],[Day Name]]="Sun"),"Weekend","Weekday")</f>
        <v>Weekday</v>
      </c>
      <c r="H5731">
        <v>7404.75</v>
      </c>
      <c r="I5731">
        <v>353</v>
      </c>
      <c r="J5731" t="s">
        <v>172</v>
      </c>
      <c r="K5731" t="s">
        <v>8155</v>
      </c>
      <c r="L5731" t="s">
        <v>8154</v>
      </c>
      <c r="M5731">
        <v>6</v>
      </c>
      <c r="N5731" t="s">
        <v>8159</v>
      </c>
      <c r="O5731" s="4">
        <f>INDEX(products[Cost_per_box], MATCH(shipments9[[#This Row],[PID]], products[PID], 0))</f>
        <v>2.65</v>
      </c>
      <c r="P5731" s="4">
        <f>shipments9[[#This Row],[Boxes]]*shipments9[[#This Row],[Cost Per Box]]</f>
        <v>935.44999999999993</v>
      </c>
      <c r="Q5731" s="4">
        <f>shipments9[[#This Row],[Amount]] -shipments9[[#This Row],[total cost]]</f>
        <v>6469.3</v>
      </c>
      <c r="R5731" s="4" t="str">
        <f>IF(shipments9[[#This Row],[Gross Profit]]&lt;0,"Loss","Profit")</f>
        <v>Profit</v>
      </c>
      <c r="S5731" s="9">
        <f>shipments9[[#This Row],[Gross Profit]]/shipments9[[#This Row],[Amount]]</f>
        <v>0.87366892872818125</v>
      </c>
      <c r="T5731" s="11">
        <f>shipments9[[#This Row],[Amount]]/shipments9[[#This Row],[Boxes]]</f>
        <v>20.976628895184135</v>
      </c>
    </row>
    <row r="5732" spans="1:20" hidden="1" x14ac:dyDescent="0.25">
      <c r="A5732" t="s">
        <v>5924</v>
      </c>
      <c r="B5732" t="s">
        <v>95</v>
      </c>
      <c r="C5732" t="s">
        <v>130</v>
      </c>
      <c r="D5732" t="s">
        <v>26</v>
      </c>
      <c r="E5732" s="1">
        <v>45454</v>
      </c>
      <c r="F5732" s="1" t="str">
        <f>TEXT(shipments9[[#This Row],[Shipdate]],"ddd")</f>
        <v>Tue</v>
      </c>
      <c r="G5732" s="1" t="str">
        <f>IF(OR(shipments9[[#This Row],[Day Name]]="Sat",shipments9[[#This Row],[Day Name]]="Sun"),"Weekend","Weekday")</f>
        <v>Weekday</v>
      </c>
      <c r="H5732">
        <v>5726.25</v>
      </c>
      <c r="I5732">
        <v>637</v>
      </c>
      <c r="J5732" t="s">
        <v>172</v>
      </c>
      <c r="K5732" t="s">
        <v>8155</v>
      </c>
      <c r="L5732" t="s">
        <v>8154</v>
      </c>
      <c r="M5732">
        <v>6</v>
      </c>
      <c r="N5732" t="s">
        <v>8159</v>
      </c>
      <c r="O5732" s="4">
        <f>INDEX(products[Cost_per_box], MATCH(shipments9[[#This Row],[PID]], products[PID], 0))</f>
        <v>5.72</v>
      </c>
      <c r="P5732" s="4">
        <f>shipments9[[#This Row],[Boxes]]*shipments9[[#This Row],[Cost Per Box]]</f>
        <v>3643.64</v>
      </c>
      <c r="Q5732" s="4">
        <f>shipments9[[#This Row],[Amount]] -shipments9[[#This Row],[total cost]]</f>
        <v>2082.61</v>
      </c>
      <c r="R5732" s="4" t="str">
        <f>IF(shipments9[[#This Row],[Gross Profit]]&lt;0,"Loss","Profit")</f>
        <v>Profit</v>
      </c>
      <c r="S5732" s="9">
        <f>shipments9[[#This Row],[Gross Profit]]/shipments9[[#This Row],[Amount]]</f>
        <v>0.36369526304300376</v>
      </c>
      <c r="T5732" s="11">
        <f>shipments9[[#This Row],[Amount]]/shipments9[[#This Row],[Boxes]]</f>
        <v>8.9894034536891674</v>
      </c>
    </row>
    <row r="5733" spans="1:20" hidden="1" x14ac:dyDescent="0.25">
      <c r="A5733" t="s">
        <v>5925</v>
      </c>
      <c r="B5733" t="s">
        <v>95</v>
      </c>
      <c r="C5733" t="s">
        <v>141</v>
      </c>
      <c r="D5733" t="s">
        <v>26</v>
      </c>
      <c r="E5733" s="1">
        <v>45267</v>
      </c>
      <c r="F5733" s="1" t="str">
        <f>TEXT(shipments9[[#This Row],[Shipdate]],"ddd")</f>
        <v>Thu</v>
      </c>
      <c r="G5733" s="1" t="str">
        <f>IF(OR(shipments9[[#This Row],[Day Name]]="Sat",shipments9[[#This Row],[Day Name]]="Sun"),"Weekend","Weekday")</f>
        <v>Weekday</v>
      </c>
      <c r="H5733">
        <v>9335.25</v>
      </c>
      <c r="I5733">
        <v>719</v>
      </c>
      <c r="J5733" t="s">
        <v>172</v>
      </c>
      <c r="K5733" t="s">
        <v>8151</v>
      </c>
      <c r="L5733" t="s">
        <v>8152</v>
      </c>
      <c r="M5733">
        <v>12</v>
      </c>
      <c r="N5733" t="s">
        <v>8166</v>
      </c>
      <c r="O5733" s="4">
        <f>INDEX(products[Cost_per_box], MATCH(shipments9[[#This Row],[PID]], products[PID], 0))</f>
        <v>8.2200000000000006</v>
      </c>
      <c r="P5733" s="4">
        <f>shipments9[[#This Row],[Boxes]]*shipments9[[#This Row],[Cost Per Box]]</f>
        <v>5910.18</v>
      </c>
      <c r="Q5733" s="4">
        <f>shipments9[[#This Row],[Amount]] -shipments9[[#This Row],[total cost]]</f>
        <v>3425.0699999999997</v>
      </c>
      <c r="R5733" s="4" t="str">
        <f>IF(shipments9[[#This Row],[Gross Profit]]&lt;0,"Loss","Profit")</f>
        <v>Profit</v>
      </c>
      <c r="S5733" s="9">
        <f>shipments9[[#This Row],[Gross Profit]]/shipments9[[#This Row],[Amount]]</f>
        <v>0.36689644090945606</v>
      </c>
      <c r="T5733" s="11">
        <f>shipments9[[#This Row],[Amount]]/shipments9[[#This Row],[Boxes]]</f>
        <v>12.983657858136301</v>
      </c>
    </row>
    <row r="5734" spans="1:20" hidden="1" x14ac:dyDescent="0.25">
      <c r="A5734" t="s">
        <v>5926</v>
      </c>
      <c r="B5734" t="s">
        <v>95</v>
      </c>
      <c r="C5734" t="s">
        <v>145</v>
      </c>
      <c r="D5734" t="s">
        <v>26</v>
      </c>
      <c r="E5734" s="1">
        <v>45412</v>
      </c>
      <c r="F5734" s="1" t="str">
        <f>TEXT(shipments9[[#This Row],[Shipdate]],"ddd")</f>
        <v>Tue</v>
      </c>
      <c r="G5734" s="1" t="str">
        <f>IF(OR(shipments9[[#This Row],[Day Name]]="Sat",shipments9[[#This Row],[Day Name]]="Sun"),"Weekend","Weekday")</f>
        <v>Weekday</v>
      </c>
      <c r="H5734">
        <v>8941.5</v>
      </c>
      <c r="I5734">
        <v>639</v>
      </c>
      <c r="J5734" t="s">
        <v>172</v>
      </c>
      <c r="K5734" t="s">
        <v>8155</v>
      </c>
      <c r="L5734" t="s">
        <v>8154</v>
      </c>
      <c r="M5734">
        <v>4</v>
      </c>
      <c r="N5734" t="s">
        <v>8158</v>
      </c>
      <c r="O5734" s="4">
        <f>INDEX(products[Cost_per_box], MATCH(shipments9[[#This Row],[PID]], products[PID], 0))</f>
        <v>4.74</v>
      </c>
      <c r="P5734" s="4">
        <f>shipments9[[#This Row],[Boxes]]*shipments9[[#This Row],[Cost Per Box]]</f>
        <v>3028.86</v>
      </c>
      <c r="Q5734" s="4">
        <f>shipments9[[#This Row],[Amount]] -shipments9[[#This Row],[total cost]]</f>
        <v>5912.6399999999994</v>
      </c>
      <c r="R5734" s="4" t="str">
        <f>IF(shipments9[[#This Row],[Gross Profit]]&lt;0,"Loss","Profit")</f>
        <v>Profit</v>
      </c>
      <c r="S5734" s="9">
        <f>shipments9[[#This Row],[Gross Profit]]/shipments9[[#This Row],[Amount]]</f>
        <v>0.66125817815802712</v>
      </c>
      <c r="T5734" s="11">
        <f>shipments9[[#This Row],[Amount]]/shipments9[[#This Row],[Boxes]]</f>
        <v>13.992957746478874</v>
      </c>
    </row>
    <row r="5735" spans="1:20" x14ac:dyDescent="0.25">
      <c r="A5735" t="s">
        <v>5927</v>
      </c>
      <c r="B5735" t="s">
        <v>95</v>
      </c>
      <c r="C5735" t="s">
        <v>147</v>
      </c>
      <c r="D5735" t="s">
        <v>26</v>
      </c>
      <c r="E5735" s="1">
        <v>45148</v>
      </c>
      <c r="F5735" s="1" t="str">
        <f>TEXT(shipments9[[#This Row],[Shipdate]],"ddd")</f>
        <v>Thu</v>
      </c>
      <c r="G5735" s="1" t="str">
        <f>IF(OR(shipments9[[#This Row],[Day Name]]="Sat",shipments9[[#This Row],[Day Name]]="Sun"),"Weekend","Weekday")</f>
        <v>Weekday</v>
      </c>
      <c r="H5735">
        <v>5179.5</v>
      </c>
      <c r="I5735">
        <v>740</v>
      </c>
      <c r="J5735" t="s">
        <v>172</v>
      </c>
      <c r="K5735" t="s">
        <v>8151</v>
      </c>
      <c r="L5735" t="s">
        <v>8160</v>
      </c>
      <c r="M5735">
        <v>8</v>
      </c>
      <c r="N5735" t="s">
        <v>8162</v>
      </c>
      <c r="O5735" s="4">
        <f>INDEX(products[Cost_per_box], MATCH(shipments9[[#This Row],[PID]], products[PID], 0))</f>
        <v>10.51</v>
      </c>
      <c r="P5735" s="4">
        <f>shipments9[[#This Row],[Boxes]]*shipments9[[#This Row],[Cost Per Box]]</f>
        <v>7777.4</v>
      </c>
      <c r="Q5735" s="4">
        <f>shipments9[[#This Row],[Amount]] -shipments9[[#This Row],[total cost]]</f>
        <v>-2597.8999999999996</v>
      </c>
      <c r="R5735" s="4" t="str">
        <f>IF(shipments9[[#This Row],[Gross Profit]]&lt;0,"Loss","Profit")</f>
        <v>Loss</v>
      </c>
      <c r="S5735" s="9">
        <f>shipments9[[#This Row],[Gross Profit]]/shipments9[[#This Row],[Amount]]</f>
        <v>-0.50157351095665603</v>
      </c>
      <c r="T5735" s="11">
        <f>shipments9[[#This Row],[Amount]]/shipments9[[#This Row],[Boxes]]</f>
        <v>6.9993243243243244</v>
      </c>
    </row>
    <row r="5736" spans="1:20" hidden="1" x14ac:dyDescent="0.25">
      <c r="A5736" t="s">
        <v>5928</v>
      </c>
      <c r="B5736" t="s">
        <v>95</v>
      </c>
      <c r="C5736" t="s">
        <v>157</v>
      </c>
      <c r="D5736" t="s">
        <v>26</v>
      </c>
      <c r="E5736" s="1">
        <v>45450</v>
      </c>
      <c r="F5736" s="1" t="str">
        <f>TEXT(shipments9[[#This Row],[Shipdate]],"ddd")</f>
        <v>Fri</v>
      </c>
      <c r="G5736" s="1" t="str">
        <f>IF(OR(shipments9[[#This Row],[Day Name]]="Sat",shipments9[[#This Row],[Day Name]]="Sun"),"Weekend","Weekday")</f>
        <v>Weekday</v>
      </c>
      <c r="H5736">
        <v>8219.25</v>
      </c>
      <c r="I5736">
        <v>748</v>
      </c>
      <c r="J5736" t="s">
        <v>172</v>
      </c>
      <c r="K5736" t="s">
        <v>8155</v>
      </c>
      <c r="L5736" t="s">
        <v>8154</v>
      </c>
      <c r="M5736">
        <v>6</v>
      </c>
      <c r="N5736" t="s">
        <v>8159</v>
      </c>
      <c r="O5736" s="4">
        <f>INDEX(products[Cost_per_box], MATCH(shipments9[[#This Row],[PID]], products[PID], 0))</f>
        <v>6.8</v>
      </c>
      <c r="P5736" s="4">
        <f>shipments9[[#This Row],[Boxes]]*shipments9[[#This Row],[Cost Per Box]]</f>
        <v>5086.3999999999996</v>
      </c>
      <c r="Q5736" s="4">
        <f>shipments9[[#This Row],[Amount]] -shipments9[[#This Row],[total cost]]</f>
        <v>3132.8500000000004</v>
      </c>
      <c r="R5736" s="4" t="str">
        <f>IF(shipments9[[#This Row],[Gross Profit]]&lt;0,"Loss","Profit")</f>
        <v>Profit</v>
      </c>
      <c r="S5736" s="9">
        <f>shipments9[[#This Row],[Gross Profit]]/shipments9[[#This Row],[Amount]]</f>
        <v>0.38116008151595343</v>
      </c>
      <c r="T5736" s="11">
        <f>shipments9[[#This Row],[Amount]]/shipments9[[#This Row],[Boxes]]</f>
        <v>10.988302139037433</v>
      </c>
    </row>
    <row r="5737" spans="1:20" hidden="1" x14ac:dyDescent="0.25">
      <c r="A5737" t="s">
        <v>5929</v>
      </c>
      <c r="B5737" t="s">
        <v>98</v>
      </c>
      <c r="C5737" t="s">
        <v>126</v>
      </c>
      <c r="D5737" t="s">
        <v>26</v>
      </c>
      <c r="E5737" s="1">
        <v>45272</v>
      </c>
      <c r="F5737" s="1" t="str">
        <f>TEXT(shipments9[[#This Row],[Shipdate]],"ddd")</f>
        <v>Tue</v>
      </c>
      <c r="G5737" s="1" t="str">
        <f>IF(OR(shipments9[[#This Row],[Day Name]]="Sat",shipments9[[#This Row],[Day Name]]="Sun"),"Weekend","Weekday")</f>
        <v>Weekday</v>
      </c>
      <c r="H5737">
        <v>1752.75</v>
      </c>
      <c r="I5737">
        <v>135</v>
      </c>
      <c r="J5737" t="s">
        <v>172</v>
      </c>
      <c r="K5737" t="s">
        <v>8151</v>
      </c>
      <c r="L5737" t="s">
        <v>8152</v>
      </c>
      <c r="M5737">
        <v>12</v>
      </c>
      <c r="N5737" t="s">
        <v>8166</v>
      </c>
      <c r="O5737" s="4">
        <f>INDEX(products[Cost_per_box], MATCH(shipments9[[#This Row],[PID]], products[PID], 0))</f>
        <v>5.15</v>
      </c>
      <c r="P5737" s="4">
        <f>shipments9[[#This Row],[Boxes]]*shipments9[[#This Row],[Cost Per Box]]</f>
        <v>695.25</v>
      </c>
      <c r="Q5737" s="4">
        <f>shipments9[[#This Row],[Amount]] -shipments9[[#This Row],[total cost]]</f>
        <v>1057.5</v>
      </c>
      <c r="R5737" s="4" t="str">
        <f>IF(shipments9[[#This Row],[Gross Profit]]&lt;0,"Loss","Profit")</f>
        <v>Profit</v>
      </c>
      <c r="S5737" s="9">
        <f>shipments9[[#This Row],[Gross Profit]]/shipments9[[#This Row],[Amount]]</f>
        <v>0.6033376123234917</v>
      </c>
      <c r="T5737" s="11">
        <f>shipments9[[#This Row],[Amount]]/shipments9[[#This Row],[Boxes]]</f>
        <v>12.983333333333333</v>
      </c>
    </row>
    <row r="5738" spans="1:20" hidden="1" x14ac:dyDescent="0.25">
      <c r="A5738" t="s">
        <v>5930</v>
      </c>
      <c r="B5738" t="s">
        <v>98</v>
      </c>
      <c r="C5738" t="s">
        <v>141</v>
      </c>
      <c r="D5738" t="s">
        <v>26</v>
      </c>
      <c r="E5738" s="1">
        <v>45222</v>
      </c>
      <c r="F5738" s="1" t="str">
        <f>TEXT(shipments9[[#This Row],[Shipdate]],"ddd")</f>
        <v>Mon</v>
      </c>
      <c r="G5738" s="1" t="str">
        <f>IF(OR(shipments9[[#This Row],[Day Name]]="Sat",shipments9[[#This Row],[Day Name]]="Sun"),"Weekend","Weekday")</f>
        <v>Weekday</v>
      </c>
      <c r="H5738">
        <v>4797</v>
      </c>
      <c r="I5738">
        <v>300</v>
      </c>
      <c r="J5738" t="s">
        <v>172</v>
      </c>
      <c r="K5738" t="s">
        <v>8151</v>
      </c>
      <c r="L5738" t="s">
        <v>8152</v>
      </c>
      <c r="M5738">
        <v>10</v>
      </c>
      <c r="N5738" t="s">
        <v>8153</v>
      </c>
      <c r="O5738" s="4">
        <f>INDEX(products[Cost_per_box], MATCH(shipments9[[#This Row],[PID]], products[PID], 0))</f>
        <v>8.2200000000000006</v>
      </c>
      <c r="P5738" s="4">
        <f>shipments9[[#This Row],[Boxes]]*shipments9[[#This Row],[Cost Per Box]]</f>
        <v>2466</v>
      </c>
      <c r="Q5738" s="4">
        <f>shipments9[[#This Row],[Amount]] -shipments9[[#This Row],[total cost]]</f>
        <v>2331</v>
      </c>
      <c r="R5738" s="4" t="str">
        <f>IF(shipments9[[#This Row],[Gross Profit]]&lt;0,"Loss","Profit")</f>
        <v>Profit</v>
      </c>
      <c r="S5738" s="9">
        <f>shipments9[[#This Row],[Gross Profit]]/shipments9[[#This Row],[Amount]]</f>
        <v>0.48592870544090055</v>
      </c>
      <c r="T5738" s="11">
        <f>shipments9[[#This Row],[Amount]]/shipments9[[#This Row],[Boxes]]</f>
        <v>15.99</v>
      </c>
    </row>
    <row r="5739" spans="1:20" hidden="1" x14ac:dyDescent="0.25">
      <c r="A5739" t="s">
        <v>5931</v>
      </c>
      <c r="B5739" t="s">
        <v>98</v>
      </c>
      <c r="C5739" t="s">
        <v>143</v>
      </c>
      <c r="D5739" t="s">
        <v>26</v>
      </c>
      <c r="E5739" s="1">
        <v>45252</v>
      </c>
      <c r="F5739" s="1" t="str">
        <f>TEXT(shipments9[[#This Row],[Shipdate]],"ddd")</f>
        <v>Wed</v>
      </c>
      <c r="G5739" s="1" t="str">
        <f>IF(OR(shipments9[[#This Row],[Day Name]]="Sat",shipments9[[#This Row],[Day Name]]="Sun"),"Weekend","Weekday")</f>
        <v>Weekday</v>
      </c>
      <c r="H5739">
        <v>5224.5</v>
      </c>
      <c r="I5739">
        <v>308</v>
      </c>
      <c r="J5739" t="s">
        <v>172</v>
      </c>
      <c r="K5739" t="s">
        <v>8151</v>
      </c>
      <c r="L5739" t="s">
        <v>8152</v>
      </c>
      <c r="M5739">
        <v>11</v>
      </c>
      <c r="N5739" t="s">
        <v>8165</v>
      </c>
      <c r="O5739" s="4">
        <f>INDEX(products[Cost_per_box], MATCH(shipments9[[#This Row],[PID]], products[PID], 0))</f>
        <v>10.23</v>
      </c>
      <c r="P5739" s="4">
        <f>shipments9[[#This Row],[Boxes]]*shipments9[[#This Row],[Cost Per Box]]</f>
        <v>3150.84</v>
      </c>
      <c r="Q5739" s="4">
        <f>shipments9[[#This Row],[Amount]] -shipments9[[#This Row],[total cost]]</f>
        <v>2073.66</v>
      </c>
      <c r="R5739" s="4" t="str">
        <f>IF(shipments9[[#This Row],[Gross Profit]]&lt;0,"Loss","Profit")</f>
        <v>Profit</v>
      </c>
      <c r="S5739" s="9">
        <f>shipments9[[#This Row],[Gross Profit]]/shipments9[[#This Row],[Amount]]</f>
        <v>0.39691070915877114</v>
      </c>
      <c r="T5739" s="11">
        <f>shipments9[[#This Row],[Amount]]/shipments9[[#This Row],[Boxes]]</f>
        <v>16.962662337662337</v>
      </c>
    </row>
    <row r="5740" spans="1:20" hidden="1" x14ac:dyDescent="0.25">
      <c r="A5740" t="s">
        <v>5932</v>
      </c>
      <c r="B5740" t="s">
        <v>98</v>
      </c>
      <c r="C5740" t="s">
        <v>145</v>
      </c>
      <c r="D5740" t="s">
        <v>26</v>
      </c>
      <c r="E5740" s="1">
        <v>45243</v>
      </c>
      <c r="F5740" s="1" t="str">
        <f>TEXT(shipments9[[#This Row],[Shipdate]],"ddd")</f>
        <v>Mon</v>
      </c>
      <c r="G5740" s="1" t="str">
        <f>IF(OR(shipments9[[#This Row],[Day Name]]="Sat",shipments9[[#This Row],[Day Name]]="Sun"),"Weekend","Weekday")</f>
        <v>Weekday</v>
      </c>
      <c r="H5740">
        <v>1118.25</v>
      </c>
      <c r="I5740">
        <v>80</v>
      </c>
      <c r="J5740" t="s">
        <v>172</v>
      </c>
      <c r="K5740" t="s">
        <v>8151</v>
      </c>
      <c r="L5740" t="s">
        <v>8152</v>
      </c>
      <c r="M5740">
        <v>11</v>
      </c>
      <c r="N5740" t="s">
        <v>8165</v>
      </c>
      <c r="O5740" s="4">
        <f>INDEX(products[Cost_per_box], MATCH(shipments9[[#This Row],[PID]], products[PID], 0))</f>
        <v>4.74</v>
      </c>
      <c r="P5740" s="4">
        <f>shipments9[[#This Row],[Boxes]]*shipments9[[#This Row],[Cost Per Box]]</f>
        <v>379.20000000000005</v>
      </c>
      <c r="Q5740" s="4">
        <f>shipments9[[#This Row],[Amount]] -shipments9[[#This Row],[total cost]]</f>
        <v>739.05</v>
      </c>
      <c r="R5740" s="4" t="str">
        <f>IF(shipments9[[#This Row],[Gross Profit]]&lt;0,"Loss","Profit")</f>
        <v>Profit</v>
      </c>
      <c r="S5740" s="9">
        <f>shipments9[[#This Row],[Gross Profit]]/shipments9[[#This Row],[Amount]]</f>
        <v>0.660898725687458</v>
      </c>
      <c r="T5740" s="11">
        <f>shipments9[[#This Row],[Amount]]/shipments9[[#This Row],[Boxes]]</f>
        <v>13.978125</v>
      </c>
    </row>
    <row r="5741" spans="1:20" x14ac:dyDescent="0.25">
      <c r="A5741" t="s">
        <v>5933</v>
      </c>
      <c r="B5741" t="s">
        <v>98</v>
      </c>
      <c r="C5741" t="s">
        <v>155</v>
      </c>
      <c r="D5741" t="s">
        <v>26</v>
      </c>
      <c r="E5741" s="1">
        <v>45302</v>
      </c>
      <c r="F5741" s="1" t="str">
        <f>TEXT(shipments9[[#This Row],[Shipdate]],"ddd")</f>
        <v>Thu</v>
      </c>
      <c r="G5741" s="1" t="str">
        <f>IF(OR(shipments9[[#This Row],[Day Name]]="Sat",shipments9[[#This Row],[Day Name]]="Sun"),"Weekend","Weekday")</f>
        <v>Weekday</v>
      </c>
      <c r="H5741">
        <v>5485.5</v>
      </c>
      <c r="I5741">
        <v>686</v>
      </c>
      <c r="J5741" t="s">
        <v>172</v>
      </c>
      <c r="K5741" t="s">
        <v>8155</v>
      </c>
      <c r="L5741" t="s">
        <v>8156</v>
      </c>
      <c r="M5741">
        <v>1</v>
      </c>
      <c r="N5741" t="s">
        <v>8163</v>
      </c>
      <c r="O5741" s="4">
        <f>INDEX(products[Cost_per_box], MATCH(shipments9[[#This Row],[PID]], products[PID], 0))</f>
        <v>8.43</v>
      </c>
      <c r="P5741" s="4">
        <f>shipments9[[#This Row],[Boxes]]*shipments9[[#This Row],[Cost Per Box]]</f>
        <v>5782.98</v>
      </c>
      <c r="Q5741" s="4">
        <f>shipments9[[#This Row],[Amount]] -shipments9[[#This Row],[total cost]]</f>
        <v>-297.47999999999956</v>
      </c>
      <c r="R5741" s="4" t="str">
        <f>IF(shipments9[[#This Row],[Gross Profit]]&lt;0,"Loss","Profit")</f>
        <v>Loss</v>
      </c>
      <c r="S5741" s="9">
        <f>shipments9[[#This Row],[Gross Profit]]/shipments9[[#This Row],[Amount]]</f>
        <v>-5.423024336888152E-2</v>
      </c>
      <c r="T5741" s="11">
        <f>shipments9[[#This Row],[Amount]]/shipments9[[#This Row],[Boxes]]</f>
        <v>7.9963556851311957</v>
      </c>
    </row>
    <row r="5742" spans="1:20" hidden="1" x14ac:dyDescent="0.25">
      <c r="A5742" t="s">
        <v>5934</v>
      </c>
      <c r="B5742" t="s">
        <v>98</v>
      </c>
      <c r="C5742" t="s">
        <v>163</v>
      </c>
      <c r="D5742" t="s">
        <v>26</v>
      </c>
      <c r="E5742" s="1">
        <v>45342</v>
      </c>
      <c r="F5742" s="1" t="str">
        <f>TEXT(shipments9[[#This Row],[Shipdate]],"ddd")</f>
        <v>Tue</v>
      </c>
      <c r="G5742" s="1" t="str">
        <f>IF(OR(shipments9[[#This Row],[Day Name]]="Sat",shipments9[[#This Row],[Day Name]]="Sun"),"Weekend","Weekday")</f>
        <v>Weekday</v>
      </c>
      <c r="H5742">
        <v>3514.5</v>
      </c>
      <c r="I5742">
        <v>352</v>
      </c>
      <c r="J5742" t="s">
        <v>172</v>
      </c>
      <c r="K5742" t="s">
        <v>8155</v>
      </c>
      <c r="L5742" t="s">
        <v>8156</v>
      </c>
      <c r="M5742">
        <v>2</v>
      </c>
      <c r="N5742" t="s">
        <v>8157</v>
      </c>
      <c r="O5742" s="4">
        <f>INDEX(products[Cost_per_box], MATCH(shipments9[[#This Row],[PID]], products[PID], 0))</f>
        <v>3.32</v>
      </c>
      <c r="P5742" s="4">
        <f>shipments9[[#This Row],[Boxes]]*shipments9[[#This Row],[Cost Per Box]]</f>
        <v>1168.6399999999999</v>
      </c>
      <c r="Q5742" s="4">
        <f>shipments9[[#This Row],[Amount]] -shipments9[[#This Row],[total cost]]</f>
        <v>2345.86</v>
      </c>
      <c r="R5742" s="4" t="str">
        <f>IF(shipments9[[#This Row],[Gross Profit]]&lt;0,"Loss","Profit")</f>
        <v>Profit</v>
      </c>
      <c r="S5742" s="9">
        <f>shipments9[[#This Row],[Gross Profit]]/shipments9[[#This Row],[Amount]]</f>
        <v>0.66748043818466363</v>
      </c>
      <c r="T5742" s="11">
        <f>shipments9[[#This Row],[Amount]]/shipments9[[#This Row],[Boxes]]</f>
        <v>9.984375</v>
      </c>
    </row>
    <row r="5743" spans="1:20" hidden="1" x14ac:dyDescent="0.25">
      <c r="A5743" t="s">
        <v>5935</v>
      </c>
      <c r="B5743" t="s">
        <v>98</v>
      </c>
      <c r="C5743" t="s">
        <v>165</v>
      </c>
      <c r="D5743" t="s">
        <v>26</v>
      </c>
      <c r="E5743" s="1">
        <v>45330</v>
      </c>
      <c r="F5743" s="1" t="str">
        <f>TEXT(shipments9[[#This Row],[Shipdate]],"ddd")</f>
        <v>Thu</v>
      </c>
      <c r="G5743" s="1" t="str">
        <f>IF(OR(shipments9[[#This Row],[Day Name]]="Sat",shipments9[[#This Row],[Day Name]]="Sun"),"Weekend","Weekday")</f>
        <v>Weekday</v>
      </c>
      <c r="H5743">
        <v>1062</v>
      </c>
      <c r="I5743">
        <v>54</v>
      </c>
      <c r="J5743" t="s">
        <v>172</v>
      </c>
      <c r="K5743" t="s">
        <v>8155</v>
      </c>
      <c r="L5743" t="s">
        <v>8156</v>
      </c>
      <c r="M5743">
        <v>2</v>
      </c>
      <c r="N5743" t="s">
        <v>8157</v>
      </c>
      <c r="O5743" s="4">
        <f>INDEX(products[Cost_per_box], MATCH(shipments9[[#This Row],[PID]], products[PID], 0))</f>
        <v>2.65</v>
      </c>
      <c r="P5743" s="4">
        <f>shipments9[[#This Row],[Boxes]]*shipments9[[#This Row],[Cost Per Box]]</f>
        <v>143.1</v>
      </c>
      <c r="Q5743" s="4">
        <f>shipments9[[#This Row],[Amount]] -shipments9[[#This Row],[total cost]]</f>
        <v>918.9</v>
      </c>
      <c r="R5743" s="4" t="str">
        <f>IF(shipments9[[#This Row],[Gross Profit]]&lt;0,"Loss","Profit")</f>
        <v>Profit</v>
      </c>
      <c r="S5743" s="9">
        <f>shipments9[[#This Row],[Gross Profit]]/shipments9[[#This Row],[Amount]]</f>
        <v>0.86525423728813555</v>
      </c>
      <c r="T5743" s="11">
        <f>shipments9[[#This Row],[Amount]]/shipments9[[#This Row],[Boxes]]</f>
        <v>19.666666666666668</v>
      </c>
    </row>
    <row r="5744" spans="1:20" hidden="1" x14ac:dyDescent="0.25">
      <c r="A5744" t="s">
        <v>5936</v>
      </c>
      <c r="B5744" t="s">
        <v>65</v>
      </c>
      <c r="C5744" t="s">
        <v>121</v>
      </c>
      <c r="D5744" t="s">
        <v>26</v>
      </c>
      <c r="E5744" s="1">
        <v>45027</v>
      </c>
      <c r="F5744" s="1" t="str">
        <f>TEXT(shipments9[[#This Row],[Shipdate]],"ddd")</f>
        <v>Tue</v>
      </c>
      <c r="G5744" s="1" t="str">
        <f>IF(OR(shipments9[[#This Row],[Day Name]]="Sat",shipments9[[#This Row],[Day Name]]="Sun"),"Weekend","Weekday")</f>
        <v>Weekday</v>
      </c>
      <c r="H5744">
        <v>6840</v>
      </c>
      <c r="I5744">
        <v>428</v>
      </c>
      <c r="J5744" t="s">
        <v>172</v>
      </c>
      <c r="K5744" t="s">
        <v>8151</v>
      </c>
      <c r="L5744" t="s">
        <v>8154</v>
      </c>
      <c r="M5744">
        <v>4</v>
      </c>
      <c r="N5744" t="s">
        <v>8158</v>
      </c>
      <c r="O5744" s="4">
        <f>INDEX(products[Cost_per_box], MATCH(shipments9[[#This Row],[PID]], products[PID], 0))</f>
        <v>5.26</v>
      </c>
      <c r="P5744" s="4">
        <f>shipments9[[#This Row],[Boxes]]*shipments9[[#This Row],[Cost Per Box]]</f>
        <v>2251.2799999999997</v>
      </c>
      <c r="Q5744" s="4">
        <f>shipments9[[#This Row],[Amount]] -shipments9[[#This Row],[total cost]]</f>
        <v>4588.72</v>
      </c>
      <c r="R5744" s="4" t="str">
        <f>IF(shipments9[[#This Row],[Gross Profit]]&lt;0,"Loss","Profit")</f>
        <v>Profit</v>
      </c>
      <c r="S5744" s="9">
        <f>shipments9[[#This Row],[Gross Profit]]/shipments9[[#This Row],[Amount]]</f>
        <v>0.67086549707602339</v>
      </c>
      <c r="T5744" s="11">
        <f>shipments9[[#This Row],[Amount]]/shipments9[[#This Row],[Boxes]]</f>
        <v>15.981308411214954</v>
      </c>
    </row>
    <row r="5745" spans="1:20" hidden="1" x14ac:dyDescent="0.25">
      <c r="A5745" t="s">
        <v>5937</v>
      </c>
      <c r="B5745" t="s">
        <v>65</v>
      </c>
      <c r="C5745" t="s">
        <v>137</v>
      </c>
      <c r="D5745" t="s">
        <v>26</v>
      </c>
      <c r="E5745" s="1">
        <v>45328</v>
      </c>
      <c r="F5745" s="1" t="str">
        <f>TEXT(shipments9[[#This Row],[Shipdate]],"ddd")</f>
        <v>Tue</v>
      </c>
      <c r="G5745" s="1" t="str">
        <f>IF(OR(shipments9[[#This Row],[Day Name]]="Sat",shipments9[[#This Row],[Day Name]]="Sun"),"Weekend","Weekday")</f>
        <v>Weekday</v>
      </c>
      <c r="H5745">
        <v>8838</v>
      </c>
      <c r="I5745">
        <v>491</v>
      </c>
      <c r="J5745" t="s">
        <v>172</v>
      </c>
      <c r="K5745" t="s">
        <v>8155</v>
      </c>
      <c r="L5745" t="s">
        <v>8156</v>
      </c>
      <c r="M5745">
        <v>2</v>
      </c>
      <c r="N5745" t="s">
        <v>8157</v>
      </c>
      <c r="O5745" s="4">
        <f>INDEX(products[Cost_per_box], MATCH(shipments9[[#This Row],[PID]], products[PID], 0))</f>
        <v>7.73</v>
      </c>
      <c r="P5745" s="4">
        <f>shipments9[[#This Row],[Boxes]]*shipments9[[#This Row],[Cost Per Box]]</f>
        <v>3795.4300000000003</v>
      </c>
      <c r="Q5745" s="4">
        <f>shipments9[[#This Row],[Amount]] -shipments9[[#This Row],[total cost]]</f>
        <v>5042.57</v>
      </c>
      <c r="R5745" s="4" t="str">
        <f>IF(shipments9[[#This Row],[Gross Profit]]&lt;0,"Loss","Profit")</f>
        <v>Profit</v>
      </c>
      <c r="S5745" s="9">
        <f>shipments9[[#This Row],[Gross Profit]]/shipments9[[#This Row],[Amount]]</f>
        <v>0.57055555555555548</v>
      </c>
      <c r="T5745" s="11">
        <f>shipments9[[#This Row],[Amount]]/shipments9[[#This Row],[Boxes]]</f>
        <v>18</v>
      </c>
    </row>
    <row r="5746" spans="1:20" x14ac:dyDescent="0.25">
      <c r="A5746" t="s">
        <v>5938</v>
      </c>
      <c r="B5746" t="s">
        <v>65</v>
      </c>
      <c r="C5746" t="s">
        <v>147</v>
      </c>
      <c r="D5746" t="s">
        <v>26</v>
      </c>
      <c r="E5746" s="1">
        <v>45289</v>
      </c>
      <c r="F5746" s="1" t="str">
        <f>TEXT(shipments9[[#This Row],[Shipdate]],"ddd")</f>
        <v>Fri</v>
      </c>
      <c r="G5746" s="1" t="str">
        <f>IF(OR(shipments9[[#This Row],[Day Name]]="Sat",shipments9[[#This Row],[Day Name]]="Sun"),"Weekend","Weekday")</f>
        <v>Weekday</v>
      </c>
      <c r="H5746">
        <v>76.5</v>
      </c>
      <c r="I5746">
        <v>10</v>
      </c>
      <c r="J5746" t="s">
        <v>172</v>
      </c>
      <c r="K5746" t="s">
        <v>8151</v>
      </c>
      <c r="L5746" t="s">
        <v>8152</v>
      </c>
      <c r="M5746">
        <v>12</v>
      </c>
      <c r="N5746" t="s">
        <v>8166</v>
      </c>
      <c r="O5746" s="4">
        <f>INDEX(products[Cost_per_box], MATCH(shipments9[[#This Row],[PID]], products[PID], 0))</f>
        <v>10.51</v>
      </c>
      <c r="P5746" s="4">
        <f>shipments9[[#This Row],[Boxes]]*shipments9[[#This Row],[Cost Per Box]]</f>
        <v>105.1</v>
      </c>
      <c r="Q5746" s="4">
        <f>shipments9[[#This Row],[Amount]] -shipments9[[#This Row],[total cost]]</f>
        <v>-28.599999999999994</v>
      </c>
      <c r="R5746" s="4" t="str">
        <f>IF(shipments9[[#This Row],[Gross Profit]]&lt;0,"Loss","Profit")</f>
        <v>Loss</v>
      </c>
      <c r="S5746" s="9">
        <f>shipments9[[#This Row],[Gross Profit]]/shipments9[[#This Row],[Amount]]</f>
        <v>-0.37385620915032675</v>
      </c>
      <c r="T5746" s="11">
        <f>shipments9[[#This Row],[Amount]]/shipments9[[#This Row],[Boxes]]</f>
        <v>7.65</v>
      </c>
    </row>
    <row r="5747" spans="1:20" x14ac:dyDescent="0.25">
      <c r="A5747" t="s">
        <v>5939</v>
      </c>
      <c r="B5747" t="s">
        <v>65</v>
      </c>
      <c r="C5747" t="s">
        <v>155</v>
      </c>
      <c r="D5747" t="s">
        <v>26</v>
      </c>
      <c r="E5747" s="1">
        <v>45205</v>
      </c>
      <c r="F5747" s="1" t="str">
        <f>TEXT(shipments9[[#This Row],[Shipdate]],"ddd")</f>
        <v>Fri</v>
      </c>
      <c r="G5747" s="1" t="str">
        <f>IF(OR(shipments9[[#This Row],[Day Name]]="Sat",shipments9[[#This Row],[Day Name]]="Sun"),"Weekend","Weekday")</f>
        <v>Weekday</v>
      </c>
      <c r="H5747">
        <v>2646</v>
      </c>
      <c r="I5747">
        <v>331</v>
      </c>
      <c r="J5747" t="s">
        <v>172</v>
      </c>
      <c r="K5747" t="s">
        <v>8151</v>
      </c>
      <c r="L5747" t="s">
        <v>8152</v>
      </c>
      <c r="M5747">
        <v>10</v>
      </c>
      <c r="N5747" t="s">
        <v>8153</v>
      </c>
      <c r="O5747" s="4">
        <f>INDEX(products[Cost_per_box], MATCH(shipments9[[#This Row],[PID]], products[PID], 0))</f>
        <v>8.43</v>
      </c>
      <c r="P5747" s="4">
        <f>shipments9[[#This Row],[Boxes]]*shipments9[[#This Row],[Cost Per Box]]</f>
        <v>2790.33</v>
      </c>
      <c r="Q5747" s="4">
        <f>shipments9[[#This Row],[Amount]] -shipments9[[#This Row],[total cost]]</f>
        <v>-144.32999999999993</v>
      </c>
      <c r="R5747" s="4" t="str">
        <f>IF(shipments9[[#This Row],[Gross Profit]]&lt;0,"Loss","Profit")</f>
        <v>Loss</v>
      </c>
      <c r="S5747" s="9">
        <f>shipments9[[#This Row],[Gross Profit]]/shipments9[[#This Row],[Amount]]</f>
        <v>-5.4546485260770945E-2</v>
      </c>
      <c r="T5747" s="11">
        <f>shipments9[[#This Row],[Amount]]/shipments9[[#This Row],[Boxes]]</f>
        <v>7.9939577039274923</v>
      </c>
    </row>
    <row r="5748" spans="1:20" hidden="1" x14ac:dyDescent="0.25">
      <c r="A5748" t="s">
        <v>5940</v>
      </c>
      <c r="B5748" t="s">
        <v>65</v>
      </c>
      <c r="C5748" t="s">
        <v>159</v>
      </c>
      <c r="D5748" t="s">
        <v>26</v>
      </c>
      <c r="E5748" s="1">
        <v>45313</v>
      </c>
      <c r="F5748" s="1" t="str">
        <f>TEXT(shipments9[[#This Row],[Shipdate]],"ddd")</f>
        <v>Mon</v>
      </c>
      <c r="G5748" s="1" t="str">
        <f>IF(OR(shipments9[[#This Row],[Day Name]]="Sat",shipments9[[#This Row],[Day Name]]="Sun"),"Weekend","Weekday")</f>
        <v>Weekday</v>
      </c>
      <c r="H5748">
        <v>8914.5</v>
      </c>
      <c r="I5748">
        <v>343</v>
      </c>
      <c r="J5748" t="s">
        <v>172</v>
      </c>
      <c r="K5748" t="s">
        <v>8155</v>
      </c>
      <c r="L5748" t="s">
        <v>8156</v>
      </c>
      <c r="M5748">
        <v>1</v>
      </c>
      <c r="N5748" t="s">
        <v>8163</v>
      </c>
      <c r="O5748" s="4">
        <f>INDEX(products[Cost_per_box], MATCH(shipments9[[#This Row],[PID]], products[PID], 0))</f>
        <v>5.04</v>
      </c>
      <c r="P5748" s="4">
        <f>shipments9[[#This Row],[Boxes]]*shipments9[[#This Row],[Cost Per Box]]</f>
        <v>1728.72</v>
      </c>
      <c r="Q5748" s="4">
        <f>shipments9[[#This Row],[Amount]] -shipments9[[#This Row],[total cost]]</f>
        <v>7185.78</v>
      </c>
      <c r="R5748" s="4" t="str">
        <f>IF(shipments9[[#This Row],[Gross Profit]]&lt;0,"Loss","Profit")</f>
        <v>Profit</v>
      </c>
      <c r="S5748" s="9">
        <f>shipments9[[#This Row],[Gross Profit]]/shipments9[[#This Row],[Amount]]</f>
        <v>0.80607773851590103</v>
      </c>
      <c r="T5748" s="11">
        <f>shipments9[[#This Row],[Amount]]/shipments9[[#This Row],[Boxes]]</f>
        <v>25.989795918367346</v>
      </c>
    </row>
    <row r="5749" spans="1:20" hidden="1" x14ac:dyDescent="0.25">
      <c r="A5749" t="s">
        <v>5941</v>
      </c>
      <c r="B5749" t="s">
        <v>65</v>
      </c>
      <c r="C5749" t="s">
        <v>130</v>
      </c>
      <c r="D5749" t="s">
        <v>26</v>
      </c>
      <c r="E5749" s="1">
        <v>45230</v>
      </c>
      <c r="F5749" s="1" t="str">
        <f>TEXT(shipments9[[#This Row],[Shipdate]],"ddd")</f>
        <v>Tue</v>
      </c>
      <c r="G5749" s="1" t="str">
        <f>IF(OR(shipments9[[#This Row],[Day Name]]="Sat",shipments9[[#This Row],[Day Name]]="Sun"),"Weekend","Weekday")</f>
        <v>Weekday</v>
      </c>
      <c r="H5749">
        <v>11184.75</v>
      </c>
      <c r="I5749">
        <v>1399</v>
      </c>
      <c r="J5749" t="s">
        <v>172</v>
      </c>
      <c r="K5749" t="s">
        <v>8151</v>
      </c>
      <c r="L5749" t="s">
        <v>8152</v>
      </c>
      <c r="M5749">
        <v>10</v>
      </c>
      <c r="N5749" t="s">
        <v>8153</v>
      </c>
      <c r="O5749" s="4">
        <f>INDEX(products[Cost_per_box], MATCH(shipments9[[#This Row],[PID]], products[PID], 0))</f>
        <v>5.72</v>
      </c>
      <c r="P5749" s="4">
        <f>shipments9[[#This Row],[Boxes]]*shipments9[[#This Row],[Cost Per Box]]</f>
        <v>8002.28</v>
      </c>
      <c r="Q5749" s="4">
        <f>shipments9[[#This Row],[Amount]] -shipments9[[#This Row],[total cost]]</f>
        <v>3182.4700000000003</v>
      </c>
      <c r="R5749" s="4" t="str">
        <f>IF(shipments9[[#This Row],[Gross Profit]]&lt;0,"Loss","Profit")</f>
        <v>Profit</v>
      </c>
      <c r="S5749" s="9">
        <f>shipments9[[#This Row],[Gross Profit]]/shipments9[[#This Row],[Amount]]</f>
        <v>0.28453653412011892</v>
      </c>
      <c r="T5749" s="11">
        <f>shipments9[[#This Row],[Amount]]/shipments9[[#This Row],[Boxes]]</f>
        <v>7.9948177269478196</v>
      </c>
    </row>
    <row r="5750" spans="1:20" hidden="1" x14ac:dyDescent="0.25">
      <c r="A5750" t="s">
        <v>5942</v>
      </c>
      <c r="B5750" t="s">
        <v>65</v>
      </c>
      <c r="C5750" t="s">
        <v>137</v>
      </c>
      <c r="D5750" t="s">
        <v>26</v>
      </c>
      <c r="E5750" s="1">
        <v>44943</v>
      </c>
      <c r="F5750" s="1" t="str">
        <f>TEXT(shipments9[[#This Row],[Shipdate]],"ddd")</f>
        <v>Tue</v>
      </c>
      <c r="G5750" s="1" t="str">
        <f>IF(OR(shipments9[[#This Row],[Day Name]]="Sat",shipments9[[#This Row],[Day Name]]="Sun"),"Weekend","Weekday")</f>
        <v>Weekday</v>
      </c>
      <c r="H5750">
        <v>8561.25</v>
      </c>
      <c r="I5750">
        <v>408</v>
      </c>
      <c r="J5750" t="s">
        <v>172</v>
      </c>
      <c r="K5750" t="s">
        <v>8151</v>
      </c>
      <c r="L5750" t="s">
        <v>8156</v>
      </c>
      <c r="M5750">
        <v>1</v>
      </c>
      <c r="N5750" t="s">
        <v>8163</v>
      </c>
      <c r="O5750" s="4">
        <f>INDEX(products[Cost_per_box], MATCH(shipments9[[#This Row],[PID]], products[PID], 0))</f>
        <v>7.73</v>
      </c>
      <c r="P5750" s="4">
        <f>shipments9[[#This Row],[Boxes]]*shipments9[[#This Row],[Cost Per Box]]</f>
        <v>3153.84</v>
      </c>
      <c r="Q5750" s="4">
        <f>shipments9[[#This Row],[Amount]] -shipments9[[#This Row],[total cost]]</f>
        <v>5407.41</v>
      </c>
      <c r="R5750" s="4" t="str">
        <f>IF(shipments9[[#This Row],[Gross Profit]]&lt;0,"Loss","Profit")</f>
        <v>Profit</v>
      </c>
      <c r="S5750" s="9">
        <f>shipments9[[#This Row],[Gross Profit]]/shipments9[[#This Row],[Amount]]</f>
        <v>0.63161454226894431</v>
      </c>
      <c r="T5750" s="11">
        <f>shipments9[[#This Row],[Amount]]/shipments9[[#This Row],[Boxes]]</f>
        <v>20.983455882352942</v>
      </c>
    </row>
    <row r="5751" spans="1:20" x14ac:dyDescent="0.25">
      <c r="A5751" t="s">
        <v>5943</v>
      </c>
      <c r="B5751" t="s">
        <v>65</v>
      </c>
      <c r="C5751" t="s">
        <v>147</v>
      </c>
      <c r="D5751" t="s">
        <v>26</v>
      </c>
      <c r="E5751" s="1">
        <v>44945</v>
      </c>
      <c r="F5751" s="1" t="str">
        <f>TEXT(shipments9[[#This Row],[Shipdate]],"ddd")</f>
        <v>Thu</v>
      </c>
      <c r="G5751" s="1" t="str">
        <f>IF(OR(shipments9[[#This Row],[Day Name]]="Sat",shipments9[[#This Row],[Day Name]]="Sun"),"Weekend","Weekday")</f>
        <v>Weekday</v>
      </c>
      <c r="H5751">
        <v>5406.75</v>
      </c>
      <c r="I5751">
        <v>601</v>
      </c>
      <c r="J5751" t="s">
        <v>172</v>
      </c>
      <c r="K5751" t="s">
        <v>8151</v>
      </c>
      <c r="L5751" t="s">
        <v>8156</v>
      </c>
      <c r="M5751">
        <v>1</v>
      </c>
      <c r="N5751" t="s">
        <v>8163</v>
      </c>
      <c r="O5751" s="4">
        <f>INDEX(products[Cost_per_box], MATCH(shipments9[[#This Row],[PID]], products[PID], 0))</f>
        <v>10.51</v>
      </c>
      <c r="P5751" s="4">
        <f>shipments9[[#This Row],[Boxes]]*shipments9[[#This Row],[Cost Per Box]]</f>
        <v>6316.51</v>
      </c>
      <c r="Q5751" s="4">
        <f>shipments9[[#This Row],[Amount]] -shipments9[[#This Row],[total cost]]</f>
        <v>-909.76000000000022</v>
      </c>
      <c r="R5751" s="4" t="str">
        <f>IF(shipments9[[#This Row],[Gross Profit]]&lt;0,"Loss","Profit")</f>
        <v>Loss</v>
      </c>
      <c r="S5751" s="9">
        <f>shipments9[[#This Row],[Gross Profit]]/shipments9[[#This Row],[Amount]]</f>
        <v>-0.16826374439358213</v>
      </c>
      <c r="T5751" s="11">
        <f>shipments9[[#This Row],[Amount]]/shipments9[[#This Row],[Boxes]]</f>
        <v>8.9962562396006653</v>
      </c>
    </row>
    <row r="5752" spans="1:20" hidden="1" x14ac:dyDescent="0.25">
      <c r="A5752" t="s">
        <v>5944</v>
      </c>
      <c r="B5752" t="s">
        <v>65</v>
      </c>
      <c r="C5752" t="s">
        <v>163</v>
      </c>
      <c r="D5752" t="s">
        <v>26</v>
      </c>
      <c r="E5752" s="1">
        <v>45331</v>
      </c>
      <c r="F5752" s="1" t="str">
        <f>TEXT(shipments9[[#This Row],[Shipdate]],"ddd")</f>
        <v>Fri</v>
      </c>
      <c r="G5752" s="1" t="str">
        <f>IF(OR(shipments9[[#This Row],[Day Name]]="Sat",shipments9[[#This Row],[Day Name]]="Sun"),"Weekend","Weekday")</f>
        <v>Weekday</v>
      </c>
      <c r="H5752">
        <v>7245</v>
      </c>
      <c r="I5752">
        <v>659</v>
      </c>
      <c r="J5752" t="s">
        <v>172</v>
      </c>
      <c r="K5752" t="s">
        <v>8155</v>
      </c>
      <c r="L5752" t="s">
        <v>8156</v>
      </c>
      <c r="M5752">
        <v>2</v>
      </c>
      <c r="N5752" t="s">
        <v>8157</v>
      </c>
      <c r="O5752" s="4">
        <f>INDEX(products[Cost_per_box], MATCH(shipments9[[#This Row],[PID]], products[PID], 0))</f>
        <v>3.32</v>
      </c>
      <c r="P5752" s="4">
        <f>shipments9[[#This Row],[Boxes]]*shipments9[[#This Row],[Cost Per Box]]</f>
        <v>2187.88</v>
      </c>
      <c r="Q5752" s="4">
        <f>shipments9[[#This Row],[Amount]] -shipments9[[#This Row],[total cost]]</f>
        <v>5057.12</v>
      </c>
      <c r="R5752" s="4" t="str">
        <f>IF(shipments9[[#This Row],[Gross Profit]]&lt;0,"Loss","Profit")</f>
        <v>Profit</v>
      </c>
      <c r="S5752" s="9">
        <f>shipments9[[#This Row],[Gross Profit]]/shipments9[[#This Row],[Amount]]</f>
        <v>0.69801518288474806</v>
      </c>
      <c r="T5752" s="11">
        <f>shipments9[[#This Row],[Amount]]/shipments9[[#This Row],[Boxes]]</f>
        <v>10.993930197268588</v>
      </c>
    </row>
    <row r="5753" spans="1:20" hidden="1" x14ac:dyDescent="0.25">
      <c r="A5753" t="s">
        <v>5945</v>
      </c>
      <c r="B5753" t="s">
        <v>65</v>
      </c>
      <c r="C5753" t="s">
        <v>135</v>
      </c>
      <c r="D5753" t="s">
        <v>26</v>
      </c>
      <c r="E5753" s="1">
        <v>45120</v>
      </c>
      <c r="F5753" s="1" t="str">
        <f>TEXT(shipments9[[#This Row],[Shipdate]],"ddd")</f>
        <v>Thu</v>
      </c>
      <c r="G5753" s="1" t="str">
        <f>IF(OR(shipments9[[#This Row],[Day Name]]="Sat",shipments9[[#This Row],[Day Name]]="Sun"),"Weekend","Weekday")</f>
        <v>Weekday</v>
      </c>
      <c r="H5753">
        <v>5593.5</v>
      </c>
      <c r="I5753">
        <v>224</v>
      </c>
      <c r="J5753" t="s">
        <v>172</v>
      </c>
      <c r="K5753" t="s">
        <v>8151</v>
      </c>
      <c r="L5753" t="s">
        <v>8160</v>
      </c>
      <c r="M5753">
        <v>7</v>
      </c>
      <c r="N5753" t="s">
        <v>8161</v>
      </c>
      <c r="O5753" s="4">
        <f>INDEX(products[Cost_per_box], MATCH(shipments9[[#This Row],[PID]], products[PID], 0))</f>
        <v>9.94</v>
      </c>
      <c r="P5753" s="4">
        <f>shipments9[[#This Row],[Boxes]]*shipments9[[#This Row],[Cost Per Box]]</f>
        <v>2226.56</v>
      </c>
      <c r="Q5753" s="4">
        <f>shipments9[[#This Row],[Amount]] -shipments9[[#This Row],[total cost]]</f>
        <v>3366.94</v>
      </c>
      <c r="R5753" s="4" t="str">
        <f>IF(shipments9[[#This Row],[Gross Profit]]&lt;0,"Loss","Profit")</f>
        <v>Profit</v>
      </c>
      <c r="S5753" s="9">
        <f>shipments9[[#This Row],[Gross Profit]]/shipments9[[#This Row],[Amount]]</f>
        <v>0.60193796370787522</v>
      </c>
      <c r="T5753" s="11">
        <f>shipments9[[#This Row],[Amount]]/shipments9[[#This Row],[Boxes]]</f>
        <v>24.970982142857142</v>
      </c>
    </row>
    <row r="5754" spans="1:20" hidden="1" x14ac:dyDescent="0.25">
      <c r="A5754" t="s">
        <v>5946</v>
      </c>
      <c r="B5754" t="s">
        <v>65</v>
      </c>
      <c r="C5754" t="s">
        <v>135</v>
      </c>
      <c r="D5754" t="s">
        <v>26</v>
      </c>
      <c r="E5754" s="1">
        <v>45050</v>
      </c>
      <c r="F5754" s="1" t="str">
        <f>TEXT(shipments9[[#This Row],[Shipdate]],"ddd")</f>
        <v>Thu</v>
      </c>
      <c r="G5754" s="1" t="str">
        <f>IF(OR(shipments9[[#This Row],[Day Name]]="Sat",shipments9[[#This Row],[Day Name]]="Sun"),"Weekend","Weekday")</f>
        <v>Weekday</v>
      </c>
      <c r="H5754">
        <v>6547.5</v>
      </c>
      <c r="I5754">
        <v>252</v>
      </c>
      <c r="J5754" t="s">
        <v>172</v>
      </c>
      <c r="K5754" t="s">
        <v>8151</v>
      </c>
      <c r="L5754" t="s">
        <v>8154</v>
      </c>
      <c r="M5754">
        <v>5</v>
      </c>
      <c r="N5754" t="s">
        <v>201</v>
      </c>
      <c r="O5754" s="4">
        <f>INDEX(products[Cost_per_box], MATCH(shipments9[[#This Row],[PID]], products[PID], 0))</f>
        <v>9.94</v>
      </c>
      <c r="P5754" s="4">
        <f>shipments9[[#This Row],[Boxes]]*shipments9[[#This Row],[Cost Per Box]]</f>
        <v>2504.8799999999997</v>
      </c>
      <c r="Q5754" s="4">
        <f>shipments9[[#This Row],[Amount]] -shipments9[[#This Row],[total cost]]</f>
        <v>4042.6200000000003</v>
      </c>
      <c r="R5754" s="4" t="str">
        <f>IF(shipments9[[#This Row],[Gross Profit]]&lt;0,"Loss","Profit")</f>
        <v>Profit</v>
      </c>
      <c r="S5754" s="9">
        <f>shipments9[[#This Row],[Gross Profit]]/shipments9[[#This Row],[Amount]]</f>
        <v>0.61742955326460491</v>
      </c>
      <c r="T5754" s="11">
        <f>shipments9[[#This Row],[Amount]]/shipments9[[#This Row],[Boxes]]</f>
        <v>25.982142857142858</v>
      </c>
    </row>
    <row r="5755" spans="1:20" hidden="1" x14ac:dyDescent="0.25">
      <c r="A5755" t="s">
        <v>5947</v>
      </c>
      <c r="B5755" t="s">
        <v>65</v>
      </c>
      <c r="C5755" t="s">
        <v>145</v>
      </c>
      <c r="D5755" t="s">
        <v>26</v>
      </c>
      <c r="E5755" s="1">
        <v>45300</v>
      </c>
      <c r="F5755" s="1" t="str">
        <f>TEXT(shipments9[[#This Row],[Shipdate]],"ddd")</f>
        <v>Tue</v>
      </c>
      <c r="G5755" s="1" t="str">
        <f>IF(OR(shipments9[[#This Row],[Day Name]]="Sat",shipments9[[#This Row],[Day Name]]="Sun"),"Weekend","Weekday")</f>
        <v>Weekday</v>
      </c>
      <c r="H5755">
        <v>1705.5</v>
      </c>
      <c r="I5755">
        <v>114</v>
      </c>
      <c r="J5755" t="s">
        <v>172</v>
      </c>
      <c r="K5755" t="s">
        <v>8155</v>
      </c>
      <c r="L5755" t="s">
        <v>8156</v>
      </c>
      <c r="M5755">
        <v>1</v>
      </c>
      <c r="N5755" t="s">
        <v>8163</v>
      </c>
      <c r="O5755" s="4">
        <f>INDEX(products[Cost_per_box], MATCH(shipments9[[#This Row],[PID]], products[PID], 0))</f>
        <v>4.74</v>
      </c>
      <c r="P5755" s="4">
        <f>shipments9[[#This Row],[Boxes]]*shipments9[[#This Row],[Cost Per Box]]</f>
        <v>540.36</v>
      </c>
      <c r="Q5755" s="4">
        <f>shipments9[[#This Row],[Amount]] -shipments9[[#This Row],[total cost]]</f>
        <v>1165.1399999999999</v>
      </c>
      <c r="R5755" s="4" t="str">
        <f>IF(shipments9[[#This Row],[Gross Profit]]&lt;0,"Loss","Profit")</f>
        <v>Profit</v>
      </c>
      <c r="S5755" s="9">
        <f>shipments9[[#This Row],[Gross Profit]]/shipments9[[#This Row],[Amount]]</f>
        <v>0.68316622691292872</v>
      </c>
      <c r="T5755" s="11">
        <f>shipments9[[#This Row],[Amount]]/shipments9[[#This Row],[Boxes]]</f>
        <v>14.960526315789474</v>
      </c>
    </row>
    <row r="5756" spans="1:20" hidden="1" x14ac:dyDescent="0.25">
      <c r="A5756" t="s">
        <v>5948</v>
      </c>
      <c r="B5756" t="s">
        <v>65</v>
      </c>
      <c r="C5756" t="s">
        <v>145</v>
      </c>
      <c r="D5756" t="s">
        <v>26</v>
      </c>
      <c r="E5756" s="1">
        <v>45176</v>
      </c>
      <c r="F5756" s="1" t="str">
        <f>TEXT(shipments9[[#This Row],[Shipdate]],"ddd")</f>
        <v>Thu</v>
      </c>
      <c r="G5756" s="1" t="str">
        <f>IF(OR(shipments9[[#This Row],[Day Name]]="Sat",shipments9[[#This Row],[Day Name]]="Sun"),"Weekend","Weekday")</f>
        <v>Weekday</v>
      </c>
      <c r="H5756">
        <v>8721</v>
      </c>
      <c r="I5756">
        <v>671</v>
      </c>
      <c r="J5756" t="s">
        <v>172</v>
      </c>
      <c r="K5756" t="s">
        <v>8151</v>
      </c>
      <c r="L5756" t="s">
        <v>8160</v>
      </c>
      <c r="M5756">
        <v>9</v>
      </c>
      <c r="N5756" t="s">
        <v>8167</v>
      </c>
      <c r="O5756" s="4">
        <f>INDEX(products[Cost_per_box], MATCH(shipments9[[#This Row],[PID]], products[PID], 0))</f>
        <v>4.74</v>
      </c>
      <c r="P5756" s="4">
        <f>shipments9[[#This Row],[Boxes]]*shipments9[[#This Row],[Cost Per Box]]</f>
        <v>3180.54</v>
      </c>
      <c r="Q5756" s="4">
        <f>shipments9[[#This Row],[Amount]] -shipments9[[#This Row],[total cost]]</f>
        <v>5540.46</v>
      </c>
      <c r="R5756" s="4" t="str">
        <f>IF(shipments9[[#This Row],[Gross Profit]]&lt;0,"Loss","Profit")</f>
        <v>Profit</v>
      </c>
      <c r="S5756" s="9">
        <f>shipments9[[#This Row],[Gross Profit]]/shipments9[[#This Row],[Amount]]</f>
        <v>0.6353009975920193</v>
      </c>
      <c r="T5756" s="11">
        <f>shipments9[[#This Row],[Amount]]/shipments9[[#This Row],[Boxes]]</f>
        <v>12.997019374068554</v>
      </c>
    </row>
    <row r="5757" spans="1:20" hidden="1" x14ac:dyDescent="0.25">
      <c r="A5757" t="s">
        <v>5949</v>
      </c>
      <c r="B5757" t="s">
        <v>65</v>
      </c>
      <c r="C5757" t="s">
        <v>151</v>
      </c>
      <c r="D5757" t="s">
        <v>26</v>
      </c>
      <c r="E5757" s="1">
        <v>45460</v>
      </c>
      <c r="F5757" s="1" t="str">
        <f>TEXT(shipments9[[#This Row],[Shipdate]],"ddd")</f>
        <v>Mon</v>
      </c>
      <c r="G5757" s="1" t="str">
        <f>IF(OR(shipments9[[#This Row],[Day Name]]="Sat",shipments9[[#This Row],[Day Name]]="Sun"),"Weekend","Weekday")</f>
        <v>Weekday</v>
      </c>
      <c r="H5757">
        <v>7929</v>
      </c>
      <c r="I5757">
        <v>418</v>
      </c>
      <c r="J5757" t="s">
        <v>172</v>
      </c>
      <c r="K5757" t="s">
        <v>8155</v>
      </c>
      <c r="L5757" t="s">
        <v>8154</v>
      </c>
      <c r="M5757">
        <v>6</v>
      </c>
      <c r="N5757" t="s">
        <v>8159</v>
      </c>
      <c r="O5757" s="4">
        <f>INDEX(products[Cost_per_box], MATCH(shipments9[[#This Row],[PID]], products[PID], 0))</f>
        <v>12.41</v>
      </c>
      <c r="P5757" s="4">
        <f>shipments9[[#This Row],[Boxes]]*shipments9[[#This Row],[Cost Per Box]]</f>
        <v>5187.38</v>
      </c>
      <c r="Q5757" s="4">
        <f>shipments9[[#This Row],[Amount]] -shipments9[[#This Row],[total cost]]</f>
        <v>2741.62</v>
      </c>
      <c r="R5757" s="4" t="str">
        <f>IF(shipments9[[#This Row],[Gross Profit]]&lt;0,"Loss","Profit")</f>
        <v>Profit</v>
      </c>
      <c r="S5757" s="9">
        <f>shipments9[[#This Row],[Gross Profit]]/shipments9[[#This Row],[Amount]]</f>
        <v>0.3457712195737167</v>
      </c>
      <c r="T5757" s="11">
        <f>shipments9[[#This Row],[Amount]]/shipments9[[#This Row],[Boxes]]</f>
        <v>18.9688995215311</v>
      </c>
    </row>
    <row r="5758" spans="1:20" hidden="1" x14ac:dyDescent="0.25">
      <c r="A5758" t="s">
        <v>5950</v>
      </c>
      <c r="B5758" t="s">
        <v>65</v>
      </c>
      <c r="C5758" t="s">
        <v>153</v>
      </c>
      <c r="D5758" t="s">
        <v>26</v>
      </c>
      <c r="E5758" s="1">
        <v>45282</v>
      </c>
      <c r="F5758" s="1" t="str">
        <f>TEXT(shipments9[[#This Row],[Shipdate]],"ddd")</f>
        <v>Fri</v>
      </c>
      <c r="G5758" s="1" t="str">
        <f>IF(OR(shipments9[[#This Row],[Day Name]]="Sat",shipments9[[#This Row],[Day Name]]="Sun"),"Weekend","Weekday")</f>
        <v>Weekday</v>
      </c>
      <c r="H5758">
        <v>3183.75</v>
      </c>
      <c r="I5758">
        <v>199</v>
      </c>
      <c r="J5758" t="s">
        <v>172</v>
      </c>
      <c r="K5758" t="s">
        <v>8151</v>
      </c>
      <c r="L5758" t="s">
        <v>8152</v>
      </c>
      <c r="M5758">
        <v>12</v>
      </c>
      <c r="N5758" t="s">
        <v>8166</v>
      </c>
      <c r="O5758" s="4">
        <f>INDEX(products[Cost_per_box], MATCH(shipments9[[#This Row],[PID]], products[PID], 0))</f>
        <v>9.57</v>
      </c>
      <c r="P5758" s="4">
        <f>shipments9[[#This Row],[Boxes]]*shipments9[[#This Row],[Cost Per Box]]</f>
        <v>1904.43</v>
      </c>
      <c r="Q5758" s="4">
        <f>shipments9[[#This Row],[Amount]] -shipments9[[#This Row],[total cost]]</f>
        <v>1279.32</v>
      </c>
      <c r="R5758" s="4" t="str">
        <f>IF(shipments9[[#This Row],[Gross Profit]]&lt;0,"Loss","Profit")</f>
        <v>Profit</v>
      </c>
      <c r="S5758" s="9">
        <f>shipments9[[#This Row],[Gross Profit]]/shipments9[[#This Row],[Amount]]</f>
        <v>0.40182803297997643</v>
      </c>
      <c r="T5758" s="11">
        <f>shipments9[[#This Row],[Amount]]/shipments9[[#This Row],[Boxes]]</f>
        <v>15.998743718592964</v>
      </c>
    </row>
    <row r="5759" spans="1:20" hidden="1" x14ac:dyDescent="0.25">
      <c r="A5759" t="s">
        <v>5951</v>
      </c>
      <c r="B5759" t="s">
        <v>65</v>
      </c>
      <c r="C5759" t="s">
        <v>155</v>
      </c>
      <c r="D5759" t="s">
        <v>26</v>
      </c>
      <c r="E5759" s="1">
        <v>45379</v>
      </c>
      <c r="F5759" s="1" t="str">
        <f>TEXT(shipments9[[#This Row],[Shipdate]],"ddd")</f>
        <v>Thu</v>
      </c>
      <c r="G5759" s="1" t="str">
        <f>IF(OR(shipments9[[#This Row],[Day Name]]="Sat",shipments9[[#This Row],[Day Name]]="Sun"),"Weekend","Weekday")</f>
        <v>Weekday</v>
      </c>
      <c r="H5759">
        <v>2697.75</v>
      </c>
      <c r="I5759">
        <v>300</v>
      </c>
      <c r="J5759" t="s">
        <v>172</v>
      </c>
      <c r="K5759" t="s">
        <v>8155</v>
      </c>
      <c r="L5759" t="s">
        <v>8156</v>
      </c>
      <c r="M5759">
        <v>3</v>
      </c>
      <c r="N5759" t="s">
        <v>8164</v>
      </c>
      <c r="O5759" s="4">
        <f>INDEX(products[Cost_per_box], MATCH(shipments9[[#This Row],[PID]], products[PID], 0))</f>
        <v>8.43</v>
      </c>
      <c r="P5759" s="4">
        <f>shipments9[[#This Row],[Boxes]]*shipments9[[#This Row],[Cost Per Box]]</f>
        <v>2529</v>
      </c>
      <c r="Q5759" s="4">
        <f>shipments9[[#This Row],[Amount]] -shipments9[[#This Row],[total cost]]</f>
        <v>168.75</v>
      </c>
      <c r="R5759" s="4" t="str">
        <f>IF(shipments9[[#This Row],[Gross Profit]]&lt;0,"Loss","Profit")</f>
        <v>Profit</v>
      </c>
      <c r="S5759" s="9">
        <f>shipments9[[#This Row],[Gross Profit]]/shipments9[[#This Row],[Amount]]</f>
        <v>6.2552126772310257E-2</v>
      </c>
      <c r="T5759" s="11">
        <f>shipments9[[#This Row],[Amount]]/shipments9[[#This Row],[Boxes]]</f>
        <v>8.9924999999999997</v>
      </c>
    </row>
    <row r="5760" spans="1:20" hidden="1" x14ac:dyDescent="0.25">
      <c r="A5760" t="s">
        <v>5952</v>
      </c>
      <c r="B5760" t="s">
        <v>65</v>
      </c>
      <c r="C5760" t="s">
        <v>157</v>
      </c>
      <c r="D5760" t="s">
        <v>26</v>
      </c>
      <c r="E5760" s="1">
        <v>44974</v>
      </c>
      <c r="F5760" s="1" t="str">
        <f>TEXT(shipments9[[#This Row],[Shipdate]],"ddd")</f>
        <v>Fri</v>
      </c>
      <c r="G5760" s="1" t="str">
        <f>IF(OR(shipments9[[#This Row],[Day Name]]="Sat",shipments9[[#This Row],[Day Name]]="Sun"),"Weekend","Weekday")</f>
        <v>Weekday</v>
      </c>
      <c r="H5760">
        <v>9042.75</v>
      </c>
      <c r="I5760">
        <v>1005</v>
      </c>
      <c r="J5760" t="s">
        <v>172</v>
      </c>
      <c r="K5760" t="s">
        <v>8151</v>
      </c>
      <c r="L5760" t="s">
        <v>8156</v>
      </c>
      <c r="M5760">
        <v>2</v>
      </c>
      <c r="N5760" t="s">
        <v>8157</v>
      </c>
      <c r="O5760" s="4">
        <f>INDEX(products[Cost_per_box], MATCH(shipments9[[#This Row],[PID]], products[PID], 0))</f>
        <v>6.8</v>
      </c>
      <c r="P5760" s="4">
        <f>shipments9[[#This Row],[Boxes]]*shipments9[[#This Row],[Cost Per Box]]</f>
        <v>6834</v>
      </c>
      <c r="Q5760" s="4">
        <f>shipments9[[#This Row],[Amount]] -shipments9[[#This Row],[total cost]]</f>
        <v>2208.75</v>
      </c>
      <c r="R5760" s="4" t="str">
        <f>IF(shipments9[[#This Row],[Gross Profit]]&lt;0,"Loss","Profit")</f>
        <v>Profit</v>
      </c>
      <c r="S5760" s="9">
        <f>shipments9[[#This Row],[Gross Profit]]/shipments9[[#This Row],[Amount]]</f>
        <v>0.24425644853612011</v>
      </c>
      <c r="T5760" s="11">
        <f>shipments9[[#This Row],[Amount]]/shipments9[[#This Row],[Boxes]]</f>
        <v>8.9977611940298505</v>
      </c>
    </row>
    <row r="5761" spans="1:20" hidden="1" x14ac:dyDescent="0.25">
      <c r="A5761" t="s">
        <v>5953</v>
      </c>
      <c r="B5761" t="s">
        <v>65</v>
      </c>
      <c r="C5761" t="s">
        <v>163</v>
      </c>
      <c r="D5761" t="s">
        <v>26</v>
      </c>
      <c r="E5761" s="1">
        <v>45211</v>
      </c>
      <c r="F5761" s="1" t="str">
        <f>TEXT(shipments9[[#This Row],[Shipdate]],"ddd")</f>
        <v>Thu</v>
      </c>
      <c r="G5761" s="1" t="str">
        <f>IF(OR(shipments9[[#This Row],[Day Name]]="Sat",shipments9[[#This Row],[Day Name]]="Sun"),"Weekend","Weekday")</f>
        <v>Weekday</v>
      </c>
      <c r="H5761">
        <v>10552.5</v>
      </c>
      <c r="I5761">
        <v>960</v>
      </c>
      <c r="J5761" t="s">
        <v>172</v>
      </c>
      <c r="K5761" t="s">
        <v>8151</v>
      </c>
      <c r="L5761" t="s">
        <v>8152</v>
      </c>
      <c r="M5761">
        <v>10</v>
      </c>
      <c r="N5761" t="s">
        <v>8153</v>
      </c>
      <c r="O5761" s="4">
        <f>INDEX(products[Cost_per_box], MATCH(shipments9[[#This Row],[PID]], products[PID], 0))</f>
        <v>3.32</v>
      </c>
      <c r="P5761" s="4">
        <f>shipments9[[#This Row],[Boxes]]*shipments9[[#This Row],[Cost Per Box]]</f>
        <v>3187.2</v>
      </c>
      <c r="Q5761" s="4">
        <f>shipments9[[#This Row],[Amount]] -shipments9[[#This Row],[total cost]]</f>
        <v>7365.3</v>
      </c>
      <c r="R5761" s="4" t="str">
        <f>IF(shipments9[[#This Row],[Gross Profit]]&lt;0,"Loss","Profit")</f>
        <v>Profit</v>
      </c>
      <c r="S5761" s="9">
        <f>shipments9[[#This Row],[Gross Profit]]/shipments9[[#This Row],[Amount]]</f>
        <v>0.69796730632551529</v>
      </c>
      <c r="T5761" s="11">
        <f>shipments9[[#This Row],[Amount]]/shipments9[[#This Row],[Boxes]]</f>
        <v>10.9921875</v>
      </c>
    </row>
    <row r="5762" spans="1:20" hidden="1" x14ac:dyDescent="0.25">
      <c r="A5762" t="s">
        <v>5954</v>
      </c>
      <c r="B5762" t="s">
        <v>65</v>
      </c>
      <c r="C5762" t="s">
        <v>137</v>
      </c>
      <c r="D5762" t="s">
        <v>26</v>
      </c>
      <c r="E5762" s="1">
        <v>45021</v>
      </c>
      <c r="F5762" s="1" t="str">
        <f>TEXT(shipments9[[#This Row],[Shipdate]],"ddd")</f>
        <v>Wed</v>
      </c>
      <c r="G5762" s="1" t="str">
        <f>IF(OR(shipments9[[#This Row],[Day Name]]="Sat",shipments9[[#This Row],[Day Name]]="Sun"),"Weekend","Weekday")</f>
        <v>Weekday</v>
      </c>
      <c r="H5762">
        <v>11466</v>
      </c>
      <c r="I5762">
        <v>546</v>
      </c>
      <c r="J5762" t="s">
        <v>172</v>
      </c>
      <c r="K5762" t="s">
        <v>8151</v>
      </c>
      <c r="L5762" t="s">
        <v>8154</v>
      </c>
      <c r="M5762">
        <v>4</v>
      </c>
      <c r="N5762" t="s">
        <v>8158</v>
      </c>
      <c r="O5762" s="4">
        <f>INDEX(products[Cost_per_box], MATCH(shipments9[[#This Row],[PID]], products[PID], 0))</f>
        <v>7.73</v>
      </c>
      <c r="P5762" s="4">
        <f>shipments9[[#This Row],[Boxes]]*shipments9[[#This Row],[Cost Per Box]]</f>
        <v>4220.58</v>
      </c>
      <c r="Q5762" s="4">
        <f>shipments9[[#This Row],[Amount]] -shipments9[[#This Row],[total cost]]</f>
        <v>7245.42</v>
      </c>
      <c r="R5762" s="4" t="str">
        <f>IF(shipments9[[#This Row],[Gross Profit]]&lt;0,"Loss","Profit")</f>
        <v>Profit</v>
      </c>
      <c r="S5762" s="9">
        <f>shipments9[[#This Row],[Gross Profit]]/shipments9[[#This Row],[Amount]]</f>
        <v>0.63190476190476186</v>
      </c>
      <c r="T5762" s="11">
        <f>shipments9[[#This Row],[Amount]]/shipments9[[#This Row],[Boxes]]</f>
        <v>21</v>
      </c>
    </row>
    <row r="5763" spans="1:20" hidden="1" x14ac:dyDescent="0.25">
      <c r="A5763" t="s">
        <v>5955</v>
      </c>
      <c r="B5763" t="s">
        <v>65</v>
      </c>
      <c r="C5763" t="s">
        <v>137</v>
      </c>
      <c r="D5763" t="s">
        <v>26</v>
      </c>
      <c r="E5763" s="1">
        <v>45160</v>
      </c>
      <c r="F5763" s="1" t="str">
        <f>TEXT(shipments9[[#This Row],[Shipdate]],"ddd")</f>
        <v>Tue</v>
      </c>
      <c r="G5763" s="1" t="str">
        <f>IF(OR(shipments9[[#This Row],[Day Name]]="Sat",shipments9[[#This Row],[Day Name]]="Sun"),"Weekend","Weekday")</f>
        <v>Weekday</v>
      </c>
      <c r="H5763">
        <v>11754</v>
      </c>
      <c r="I5763">
        <v>619</v>
      </c>
      <c r="J5763" t="s">
        <v>172</v>
      </c>
      <c r="K5763" t="s">
        <v>8151</v>
      </c>
      <c r="L5763" t="s">
        <v>8160</v>
      </c>
      <c r="M5763">
        <v>8</v>
      </c>
      <c r="N5763" t="s">
        <v>8162</v>
      </c>
      <c r="O5763" s="4">
        <f>INDEX(products[Cost_per_box], MATCH(shipments9[[#This Row],[PID]], products[PID], 0))</f>
        <v>7.73</v>
      </c>
      <c r="P5763" s="4">
        <f>shipments9[[#This Row],[Boxes]]*shipments9[[#This Row],[Cost Per Box]]</f>
        <v>4784.87</v>
      </c>
      <c r="Q5763" s="4">
        <f>shipments9[[#This Row],[Amount]] -shipments9[[#This Row],[total cost]]</f>
        <v>6969.13</v>
      </c>
      <c r="R5763" s="4" t="str">
        <f>IF(shipments9[[#This Row],[Gross Profit]]&lt;0,"Loss","Profit")</f>
        <v>Profit</v>
      </c>
      <c r="S5763" s="9">
        <f>shipments9[[#This Row],[Gross Profit]]/shipments9[[#This Row],[Amount]]</f>
        <v>0.59291560319891101</v>
      </c>
      <c r="T5763" s="11">
        <f>shipments9[[#This Row],[Amount]]/shipments9[[#This Row],[Boxes]]</f>
        <v>18.98869143780291</v>
      </c>
    </row>
    <row r="5764" spans="1:20" hidden="1" x14ac:dyDescent="0.25">
      <c r="A5764" t="s">
        <v>5956</v>
      </c>
      <c r="B5764" t="s">
        <v>65</v>
      </c>
      <c r="C5764" t="s">
        <v>137</v>
      </c>
      <c r="D5764" t="s">
        <v>26</v>
      </c>
      <c r="E5764" s="1">
        <v>45302</v>
      </c>
      <c r="F5764" s="1" t="str">
        <f>TEXT(shipments9[[#This Row],[Shipdate]],"ddd")</f>
        <v>Thu</v>
      </c>
      <c r="G5764" s="1" t="str">
        <f>IF(OR(shipments9[[#This Row],[Day Name]]="Sat",shipments9[[#This Row],[Day Name]]="Sun"),"Weekend","Weekday")</f>
        <v>Weekday</v>
      </c>
      <c r="H5764">
        <v>7128</v>
      </c>
      <c r="I5764">
        <v>396</v>
      </c>
      <c r="J5764" t="s">
        <v>172</v>
      </c>
      <c r="K5764" t="s">
        <v>8155</v>
      </c>
      <c r="L5764" t="s">
        <v>8156</v>
      </c>
      <c r="M5764">
        <v>1</v>
      </c>
      <c r="N5764" t="s">
        <v>8163</v>
      </c>
      <c r="O5764" s="4">
        <f>INDEX(products[Cost_per_box], MATCH(shipments9[[#This Row],[PID]], products[PID], 0))</f>
        <v>7.73</v>
      </c>
      <c r="P5764" s="4">
        <f>shipments9[[#This Row],[Boxes]]*shipments9[[#This Row],[Cost Per Box]]</f>
        <v>3061.0800000000004</v>
      </c>
      <c r="Q5764" s="4">
        <f>shipments9[[#This Row],[Amount]] -shipments9[[#This Row],[total cost]]</f>
        <v>4066.9199999999996</v>
      </c>
      <c r="R5764" s="4" t="str">
        <f>IF(shipments9[[#This Row],[Gross Profit]]&lt;0,"Loss","Profit")</f>
        <v>Profit</v>
      </c>
      <c r="S5764" s="9">
        <f>shipments9[[#This Row],[Gross Profit]]/shipments9[[#This Row],[Amount]]</f>
        <v>0.57055555555555548</v>
      </c>
      <c r="T5764" s="11">
        <f>shipments9[[#This Row],[Amount]]/shipments9[[#This Row],[Boxes]]</f>
        <v>18</v>
      </c>
    </row>
    <row r="5765" spans="1:20" hidden="1" x14ac:dyDescent="0.25">
      <c r="A5765" t="s">
        <v>5957</v>
      </c>
      <c r="B5765" t="s">
        <v>65</v>
      </c>
      <c r="C5765" t="s">
        <v>141</v>
      </c>
      <c r="D5765" t="s">
        <v>26</v>
      </c>
      <c r="E5765" s="1">
        <v>45131</v>
      </c>
      <c r="F5765" s="1" t="str">
        <f>TEXT(shipments9[[#This Row],[Shipdate]],"ddd")</f>
        <v>Mon</v>
      </c>
      <c r="G5765" s="1" t="str">
        <f>IF(OR(shipments9[[#This Row],[Day Name]]="Sat",shipments9[[#This Row],[Day Name]]="Sun"),"Weekend","Weekday")</f>
        <v>Weekday</v>
      </c>
      <c r="H5765">
        <v>4551.75</v>
      </c>
      <c r="I5765">
        <v>304</v>
      </c>
      <c r="J5765" t="s">
        <v>172</v>
      </c>
      <c r="K5765" t="s">
        <v>8151</v>
      </c>
      <c r="L5765" t="s">
        <v>8160</v>
      </c>
      <c r="M5765">
        <v>7</v>
      </c>
      <c r="N5765" t="s">
        <v>8161</v>
      </c>
      <c r="O5765" s="4">
        <f>INDEX(products[Cost_per_box], MATCH(shipments9[[#This Row],[PID]], products[PID], 0))</f>
        <v>8.2200000000000006</v>
      </c>
      <c r="P5765" s="4">
        <f>shipments9[[#This Row],[Boxes]]*shipments9[[#This Row],[Cost Per Box]]</f>
        <v>2498.88</v>
      </c>
      <c r="Q5765" s="4">
        <f>shipments9[[#This Row],[Amount]] -shipments9[[#This Row],[total cost]]</f>
        <v>2052.87</v>
      </c>
      <c r="R5765" s="4" t="str">
        <f>IF(shipments9[[#This Row],[Gross Profit]]&lt;0,"Loss","Profit")</f>
        <v>Profit</v>
      </c>
      <c r="S5765" s="9">
        <f>shipments9[[#This Row],[Gross Profit]]/shipments9[[#This Row],[Amount]]</f>
        <v>0.45100675564343384</v>
      </c>
      <c r="T5765" s="11">
        <f>shipments9[[#This Row],[Amount]]/shipments9[[#This Row],[Boxes]]</f>
        <v>14.972861842105264</v>
      </c>
    </row>
    <row r="5766" spans="1:20" hidden="1" x14ac:dyDescent="0.25">
      <c r="A5766" t="s">
        <v>5958</v>
      </c>
      <c r="B5766" t="s">
        <v>65</v>
      </c>
      <c r="C5766" t="s">
        <v>143</v>
      </c>
      <c r="D5766" t="s">
        <v>26</v>
      </c>
      <c r="E5766" s="1">
        <v>45443</v>
      </c>
      <c r="F5766" s="1" t="str">
        <f>TEXT(shipments9[[#This Row],[Shipdate]],"ddd")</f>
        <v>Fri</v>
      </c>
      <c r="G5766" s="1" t="str">
        <f>IF(OR(shipments9[[#This Row],[Day Name]]="Sat",shipments9[[#This Row],[Day Name]]="Sun"),"Weekend","Weekday")</f>
        <v>Weekday</v>
      </c>
      <c r="H5766">
        <v>9751.5</v>
      </c>
      <c r="I5766">
        <v>542</v>
      </c>
      <c r="J5766" t="s">
        <v>172</v>
      </c>
      <c r="K5766" t="s">
        <v>8155</v>
      </c>
      <c r="L5766" t="s">
        <v>8154</v>
      </c>
      <c r="M5766">
        <v>5</v>
      </c>
      <c r="N5766" t="s">
        <v>201</v>
      </c>
      <c r="O5766" s="4">
        <f>INDEX(products[Cost_per_box], MATCH(shipments9[[#This Row],[PID]], products[PID], 0))</f>
        <v>10.23</v>
      </c>
      <c r="P5766" s="4">
        <f>shipments9[[#This Row],[Boxes]]*shipments9[[#This Row],[Cost Per Box]]</f>
        <v>5544.66</v>
      </c>
      <c r="Q5766" s="4">
        <f>shipments9[[#This Row],[Amount]] -shipments9[[#This Row],[total cost]]</f>
        <v>4206.84</v>
      </c>
      <c r="R5766" s="4" t="str">
        <f>IF(shipments9[[#This Row],[Gross Profit]]&lt;0,"Loss","Profit")</f>
        <v>Profit</v>
      </c>
      <c r="S5766" s="9">
        <f>shipments9[[#This Row],[Gross Profit]]/shipments9[[#This Row],[Amount]]</f>
        <v>0.43140439932318109</v>
      </c>
      <c r="T5766" s="11">
        <f>shipments9[[#This Row],[Amount]]/shipments9[[#This Row],[Boxes]]</f>
        <v>17.991697416974169</v>
      </c>
    </row>
    <row r="5767" spans="1:20" hidden="1" x14ac:dyDescent="0.25">
      <c r="A5767" t="s">
        <v>5959</v>
      </c>
      <c r="B5767" t="s">
        <v>65</v>
      </c>
      <c r="C5767" t="s">
        <v>157</v>
      </c>
      <c r="D5767" t="s">
        <v>26</v>
      </c>
      <c r="E5767" s="1">
        <v>45468</v>
      </c>
      <c r="F5767" s="1" t="str">
        <f>TEXT(shipments9[[#This Row],[Shipdate]],"ddd")</f>
        <v>Tue</v>
      </c>
      <c r="G5767" s="1" t="str">
        <f>IF(OR(shipments9[[#This Row],[Day Name]]="Sat",shipments9[[#This Row],[Day Name]]="Sun"),"Weekend","Weekday")</f>
        <v>Weekday</v>
      </c>
      <c r="H5767">
        <v>564.75</v>
      </c>
      <c r="I5767">
        <v>71</v>
      </c>
      <c r="J5767" t="s">
        <v>172</v>
      </c>
      <c r="K5767" t="s">
        <v>8155</v>
      </c>
      <c r="L5767" t="s">
        <v>8154</v>
      </c>
      <c r="M5767">
        <v>6</v>
      </c>
      <c r="N5767" t="s">
        <v>8159</v>
      </c>
      <c r="O5767" s="4">
        <f>INDEX(products[Cost_per_box], MATCH(shipments9[[#This Row],[PID]], products[PID], 0))</f>
        <v>6.8</v>
      </c>
      <c r="P5767" s="4">
        <f>shipments9[[#This Row],[Boxes]]*shipments9[[#This Row],[Cost Per Box]]</f>
        <v>482.8</v>
      </c>
      <c r="Q5767" s="4">
        <f>shipments9[[#This Row],[Amount]] -shipments9[[#This Row],[total cost]]</f>
        <v>81.949999999999989</v>
      </c>
      <c r="R5767" s="4" t="str">
        <f>IF(shipments9[[#This Row],[Gross Profit]]&lt;0,"Loss","Profit")</f>
        <v>Profit</v>
      </c>
      <c r="S5767" s="9">
        <f>shipments9[[#This Row],[Gross Profit]]/shipments9[[#This Row],[Amount]]</f>
        <v>0.14510845506861442</v>
      </c>
      <c r="T5767" s="11">
        <f>shipments9[[#This Row],[Amount]]/shipments9[[#This Row],[Boxes]]</f>
        <v>7.954225352112676</v>
      </c>
    </row>
    <row r="5768" spans="1:20" hidden="1" x14ac:dyDescent="0.25">
      <c r="A5768" t="s">
        <v>5960</v>
      </c>
      <c r="B5768" t="s">
        <v>65</v>
      </c>
      <c r="C5768" t="s">
        <v>121</v>
      </c>
      <c r="D5768" t="s">
        <v>26</v>
      </c>
      <c r="E5768" s="1">
        <v>45260</v>
      </c>
      <c r="F5768" s="1" t="str">
        <f>TEXT(shipments9[[#This Row],[Shipdate]],"ddd")</f>
        <v>Thu</v>
      </c>
      <c r="G5768" s="1" t="str">
        <f>IF(OR(shipments9[[#This Row],[Day Name]]="Sat",shipments9[[#This Row],[Day Name]]="Sun"),"Weekend","Weekday")</f>
        <v>Weekday</v>
      </c>
      <c r="H5768">
        <v>5211</v>
      </c>
      <c r="I5768">
        <v>401</v>
      </c>
      <c r="J5768" t="s">
        <v>172</v>
      </c>
      <c r="K5768" t="s">
        <v>8151</v>
      </c>
      <c r="L5768" t="s">
        <v>8152</v>
      </c>
      <c r="M5768">
        <v>11</v>
      </c>
      <c r="N5768" t="s">
        <v>8165</v>
      </c>
      <c r="O5768" s="4">
        <f>INDEX(products[Cost_per_box], MATCH(shipments9[[#This Row],[PID]], products[PID], 0))</f>
        <v>5.26</v>
      </c>
      <c r="P5768" s="4">
        <f>shipments9[[#This Row],[Boxes]]*shipments9[[#This Row],[Cost Per Box]]</f>
        <v>2109.2599999999998</v>
      </c>
      <c r="Q5768" s="4">
        <f>shipments9[[#This Row],[Amount]] -shipments9[[#This Row],[total cost]]</f>
        <v>3101.7400000000002</v>
      </c>
      <c r="R5768" s="4" t="str">
        <f>IF(shipments9[[#This Row],[Gross Profit]]&lt;0,"Loss","Profit")</f>
        <v>Profit</v>
      </c>
      <c r="S5768" s="9">
        <f>shipments9[[#This Row],[Gross Profit]]/shipments9[[#This Row],[Amount]]</f>
        <v>0.59522932258683559</v>
      </c>
      <c r="T5768" s="11">
        <f>shipments9[[#This Row],[Amount]]/shipments9[[#This Row],[Boxes]]</f>
        <v>12.99501246882793</v>
      </c>
    </row>
    <row r="5769" spans="1:20" hidden="1" x14ac:dyDescent="0.25">
      <c r="A5769" t="s">
        <v>5961</v>
      </c>
      <c r="B5769" t="s">
        <v>65</v>
      </c>
      <c r="C5769" t="s">
        <v>161</v>
      </c>
      <c r="D5769" t="s">
        <v>26</v>
      </c>
      <c r="E5769" s="1">
        <v>44930</v>
      </c>
      <c r="F5769" s="1" t="str">
        <f>TEXT(shipments9[[#This Row],[Shipdate]],"ddd")</f>
        <v>Wed</v>
      </c>
      <c r="G5769" s="1" t="str">
        <f>IF(OR(shipments9[[#This Row],[Day Name]]="Sat",shipments9[[#This Row],[Day Name]]="Sun"),"Weekend","Weekday")</f>
        <v>Weekday</v>
      </c>
      <c r="H5769">
        <v>9931.5</v>
      </c>
      <c r="I5769">
        <v>994</v>
      </c>
      <c r="J5769" t="s">
        <v>172</v>
      </c>
      <c r="K5769" t="s">
        <v>8151</v>
      </c>
      <c r="L5769" t="s">
        <v>8156</v>
      </c>
      <c r="M5769">
        <v>1</v>
      </c>
      <c r="N5769" t="s">
        <v>8163</v>
      </c>
      <c r="O5769" s="4">
        <f>INDEX(products[Cost_per_box], MATCH(shipments9[[#This Row],[PID]], products[PID], 0))</f>
        <v>2.76</v>
      </c>
      <c r="P5769" s="4">
        <f>shipments9[[#This Row],[Boxes]]*shipments9[[#This Row],[Cost Per Box]]</f>
        <v>2743.4399999999996</v>
      </c>
      <c r="Q5769" s="4">
        <f>shipments9[[#This Row],[Amount]] -shipments9[[#This Row],[total cost]]</f>
        <v>7188.06</v>
      </c>
      <c r="R5769" s="4" t="str">
        <f>IF(shipments9[[#This Row],[Gross Profit]]&lt;0,"Loss","Profit")</f>
        <v>Profit</v>
      </c>
      <c r="S5769" s="9">
        <f>shipments9[[#This Row],[Gross Profit]]/shipments9[[#This Row],[Amount]]</f>
        <v>0.7237637819060565</v>
      </c>
      <c r="T5769" s="11">
        <f>shipments9[[#This Row],[Amount]]/shipments9[[#This Row],[Boxes]]</f>
        <v>9.9914486921529182</v>
      </c>
    </row>
    <row r="5770" spans="1:20" hidden="1" x14ac:dyDescent="0.25">
      <c r="A5770" t="s">
        <v>5962</v>
      </c>
      <c r="B5770" t="s">
        <v>65</v>
      </c>
      <c r="C5770" t="s">
        <v>130</v>
      </c>
      <c r="D5770" t="s">
        <v>26</v>
      </c>
      <c r="E5770" s="1">
        <v>45425</v>
      </c>
      <c r="F5770" s="1" t="str">
        <f>TEXT(shipments9[[#This Row],[Shipdate]],"ddd")</f>
        <v>Mon</v>
      </c>
      <c r="G5770" s="1" t="str">
        <f>IF(OR(shipments9[[#This Row],[Day Name]]="Sat",shipments9[[#This Row],[Day Name]]="Sun"),"Weekend","Weekday")</f>
        <v>Weekday</v>
      </c>
      <c r="H5770">
        <v>366.75</v>
      </c>
      <c r="I5770">
        <v>46</v>
      </c>
      <c r="J5770" t="s">
        <v>172</v>
      </c>
      <c r="K5770" t="s">
        <v>8155</v>
      </c>
      <c r="L5770" t="s">
        <v>8154</v>
      </c>
      <c r="M5770">
        <v>5</v>
      </c>
      <c r="N5770" t="s">
        <v>201</v>
      </c>
      <c r="O5770" s="4">
        <f>INDEX(products[Cost_per_box], MATCH(shipments9[[#This Row],[PID]], products[PID], 0))</f>
        <v>5.72</v>
      </c>
      <c r="P5770" s="4">
        <f>shipments9[[#This Row],[Boxes]]*shipments9[[#This Row],[Cost Per Box]]</f>
        <v>263.12</v>
      </c>
      <c r="Q5770" s="4">
        <f>shipments9[[#This Row],[Amount]] -shipments9[[#This Row],[total cost]]</f>
        <v>103.63</v>
      </c>
      <c r="R5770" s="4" t="str">
        <f>IF(shipments9[[#This Row],[Gross Profit]]&lt;0,"Loss","Profit")</f>
        <v>Profit</v>
      </c>
      <c r="S5770" s="9">
        <f>shipments9[[#This Row],[Gross Profit]]/shipments9[[#This Row],[Amount]]</f>
        <v>0.28256305385139741</v>
      </c>
      <c r="T5770" s="11">
        <f>shipments9[[#This Row],[Amount]]/shipments9[[#This Row],[Boxes]]</f>
        <v>7.9728260869565215</v>
      </c>
    </row>
    <row r="5771" spans="1:20" hidden="1" x14ac:dyDescent="0.25">
      <c r="A5771" t="s">
        <v>5963</v>
      </c>
      <c r="B5771" t="s">
        <v>65</v>
      </c>
      <c r="C5771" t="s">
        <v>141</v>
      </c>
      <c r="D5771" t="s">
        <v>26</v>
      </c>
      <c r="E5771" s="1">
        <v>45335</v>
      </c>
      <c r="F5771" s="1" t="str">
        <f>TEXT(shipments9[[#This Row],[Shipdate]],"ddd")</f>
        <v>Tue</v>
      </c>
      <c r="G5771" s="1" t="str">
        <f>IF(OR(shipments9[[#This Row],[Day Name]]="Sat",shipments9[[#This Row],[Day Name]]="Sun"),"Weekend","Weekday")</f>
        <v>Weekday</v>
      </c>
      <c r="H5771">
        <v>9852.75</v>
      </c>
      <c r="I5771">
        <v>758</v>
      </c>
      <c r="J5771" t="s">
        <v>172</v>
      </c>
      <c r="K5771" t="s">
        <v>8155</v>
      </c>
      <c r="L5771" t="s">
        <v>8156</v>
      </c>
      <c r="M5771">
        <v>2</v>
      </c>
      <c r="N5771" t="s">
        <v>8157</v>
      </c>
      <c r="O5771" s="4">
        <f>INDEX(products[Cost_per_box], MATCH(shipments9[[#This Row],[PID]], products[PID], 0))</f>
        <v>8.2200000000000006</v>
      </c>
      <c r="P5771" s="4">
        <f>shipments9[[#This Row],[Boxes]]*shipments9[[#This Row],[Cost Per Box]]</f>
        <v>6230.76</v>
      </c>
      <c r="Q5771" s="4">
        <f>shipments9[[#This Row],[Amount]] -shipments9[[#This Row],[total cost]]</f>
        <v>3621.99</v>
      </c>
      <c r="R5771" s="4" t="str">
        <f>IF(shipments9[[#This Row],[Gross Profit]]&lt;0,"Loss","Profit")</f>
        <v>Profit</v>
      </c>
      <c r="S5771" s="9">
        <f>shipments9[[#This Row],[Gross Profit]]/shipments9[[#This Row],[Amount]]</f>
        <v>0.36761208799573719</v>
      </c>
      <c r="T5771" s="11">
        <f>shipments9[[#This Row],[Amount]]/shipments9[[#This Row],[Boxes]]</f>
        <v>12.99835092348285</v>
      </c>
    </row>
    <row r="5772" spans="1:20" hidden="1" x14ac:dyDescent="0.25">
      <c r="A5772" t="s">
        <v>5964</v>
      </c>
      <c r="B5772" t="s">
        <v>65</v>
      </c>
      <c r="C5772" t="s">
        <v>153</v>
      </c>
      <c r="D5772" t="s">
        <v>26</v>
      </c>
      <c r="E5772" s="1">
        <v>45189</v>
      </c>
      <c r="F5772" s="1" t="str">
        <f>TEXT(shipments9[[#This Row],[Shipdate]],"ddd")</f>
        <v>Wed</v>
      </c>
      <c r="G5772" s="1" t="str">
        <f>IF(OR(shipments9[[#This Row],[Day Name]]="Sat",shipments9[[#This Row],[Day Name]]="Sun"),"Weekend","Weekday")</f>
        <v>Weekday</v>
      </c>
      <c r="H5772">
        <v>11675.25</v>
      </c>
      <c r="I5772">
        <v>834</v>
      </c>
      <c r="J5772" t="s">
        <v>172</v>
      </c>
      <c r="K5772" t="s">
        <v>8151</v>
      </c>
      <c r="L5772" t="s">
        <v>8160</v>
      </c>
      <c r="M5772">
        <v>9</v>
      </c>
      <c r="N5772" t="s">
        <v>8167</v>
      </c>
      <c r="O5772" s="4">
        <f>INDEX(products[Cost_per_box], MATCH(shipments9[[#This Row],[PID]], products[PID], 0))</f>
        <v>9.57</v>
      </c>
      <c r="P5772" s="4">
        <f>shipments9[[#This Row],[Boxes]]*shipments9[[#This Row],[Cost Per Box]]</f>
        <v>7981.38</v>
      </c>
      <c r="Q5772" s="4">
        <f>shipments9[[#This Row],[Amount]] -shipments9[[#This Row],[total cost]]</f>
        <v>3693.87</v>
      </c>
      <c r="R5772" s="4" t="str">
        <f>IF(shipments9[[#This Row],[Gross Profit]]&lt;0,"Loss","Profit")</f>
        <v>Profit</v>
      </c>
      <c r="S5772" s="9">
        <f>shipments9[[#This Row],[Gross Profit]]/shipments9[[#This Row],[Amount]]</f>
        <v>0.31638465985739062</v>
      </c>
      <c r="T5772" s="11">
        <f>shipments9[[#This Row],[Amount]]/shipments9[[#This Row],[Boxes]]</f>
        <v>13.99910071942446</v>
      </c>
    </row>
    <row r="5773" spans="1:20" hidden="1" x14ac:dyDescent="0.25">
      <c r="A5773" t="s">
        <v>5965</v>
      </c>
      <c r="B5773" t="s">
        <v>65</v>
      </c>
      <c r="C5773" t="s">
        <v>159</v>
      </c>
      <c r="D5773" t="s">
        <v>26</v>
      </c>
      <c r="E5773" s="1">
        <v>45054</v>
      </c>
      <c r="F5773" s="1" t="str">
        <f>TEXT(shipments9[[#This Row],[Shipdate]],"ddd")</f>
        <v>Mon</v>
      </c>
      <c r="G5773" s="1" t="str">
        <f>IF(OR(shipments9[[#This Row],[Day Name]]="Sat",shipments9[[#This Row],[Day Name]]="Sun"),"Weekend","Weekday")</f>
        <v>Weekday</v>
      </c>
      <c r="H5773">
        <v>4403.25</v>
      </c>
      <c r="I5773">
        <v>177</v>
      </c>
      <c r="J5773" t="s">
        <v>172</v>
      </c>
      <c r="K5773" t="s">
        <v>8151</v>
      </c>
      <c r="L5773" t="s">
        <v>8154</v>
      </c>
      <c r="M5773">
        <v>5</v>
      </c>
      <c r="N5773" t="s">
        <v>201</v>
      </c>
      <c r="O5773" s="4">
        <f>INDEX(products[Cost_per_box], MATCH(shipments9[[#This Row],[PID]], products[PID], 0))</f>
        <v>5.04</v>
      </c>
      <c r="P5773" s="4">
        <f>shipments9[[#This Row],[Boxes]]*shipments9[[#This Row],[Cost Per Box]]</f>
        <v>892.08</v>
      </c>
      <c r="Q5773" s="4">
        <f>shipments9[[#This Row],[Amount]] -shipments9[[#This Row],[total cost]]</f>
        <v>3511.17</v>
      </c>
      <c r="R5773" s="4" t="str">
        <f>IF(shipments9[[#This Row],[Gross Profit]]&lt;0,"Loss","Profit")</f>
        <v>Profit</v>
      </c>
      <c r="S5773" s="9">
        <f>shipments9[[#This Row],[Gross Profit]]/shipments9[[#This Row],[Amount]]</f>
        <v>0.79740419008686769</v>
      </c>
      <c r="T5773" s="11">
        <f>shipments9[[#This Row],[Amount]]/shipments9[[#This Row],[Boxes]]</f>
        <v>24.877118644067796</v>
      </c>
    </row>
    <row r="5774" spans="1:20" hidden="1" x14ac:dyDescent="0.25">
      <c r="A5774" t="s">
        <v>5966</v>
      </c>
      <c r="B5774" t="s">
        <v>65</v>
      </c>
      <c r="C5774" t="s">
        <v>159</v>
      </c>
      <c r="D5774" t="s">
        <v>26</v>
      </c>
      <c r="E5774" s="1">
        <v>45272</v>
      </c>
      <c r="F5774" s="1" t="str">
        <f>TEXT(shipments9[[#This Row],[Shipdate]],"ddd")</f>
        <v>Tue</v>
      </c>
      <c r="G5774" s="1" t="str">
        <f>IF(OR(shipments9[[#This Row],[Day Name]]="Sat",shipments9[[#This Row],[Day Name]]="Sun"),"Weekend","Weekday")</f>
        <v>Weekday</v>
      </c>
      <c r="H5774">
        <v>4801.5</v>
      </c>
      <c r="I5774">
        <v>166</v>
      </c>
      <c r="J5774" t="s">
        <v>172</v>
      </c>
      <c r="K5774" t="s">
        <v>8151</v>
      </c>
      <c r="L5774" t="s">
        <v>8152</v>
      </c>
      <c r="M5774">
        <v>12</v>
      </c>
      <c r="N5774" t="s">
        <v>8166</v>
      </c>
      <c r="O5774" s="4">
        <f>INDEX(products[Cost_per_box], MATCH(shipments9[[#This Row],[PID]], products[PID], 0))</f>
        <v>5.04</v>
      </c>
      <c r="P5774" s="4">
        <f>shipments9[[#This Row],[Boxes]]*shipments9[[#This Row],[Cost Per Box]]</f>
        <v>836.64</v>
      </c>
      <c r="Q5774" s="4">
        <f>shipments9[[#This Row],[Amount]] -shipments9[[#This Row],[total cost]]</f>
        <v>3964.86</v>
      </c>
      <c r="R5774" s="4" t="str">
        <f>IF(shipments9[[#This Row],[Gross Profit]]&lt;0,"Loss","Profit")</f>
        <v>Profit</v>
      </c>
      <c r="S5774" s="9">
        <f>shipments9[[#This Row],[Gross Profit]]/shipments9[[#This Row],[Amount]]</f>
        <v>0.82575445173383322</v>
      </c>
      <c r="T5774" s="11">
        <f>shipments9[[#This Row],[Amount]]/shipments9[[#This Row],[Boxes]]</f>
        <v>28.924698795180724</v>
      </c>
    </row>
    <row r="5775" spans="1:20" hidden="1" x14ac:dyDescent="0.25">
      <c r="A5775" t="s">
        <v>5967</v>
      </c>
      <c r="B5775" t="s">
        <v>65</v>
      </c>
      <c r="C5775" t="s">
        <v>165</v>
      </c>
      <c r="D5775" t="s">
        <v>26</v>
      </c>
      <c r="E5775" s="1">
        <v>45113</v>
      </c>
      <c r="F5775" s="1" t="str">
        <f>TEXT(shipments9[[#This Row],[Shipdate]],"ddd")</f>
        <v>Thu</v>
      </c>
      <c r="G5775" s="1" t="str">
        <f>IF(OR(shipments9[[#This Row],[Day Name]]="Sat",shipments9[[#This Row],[Day Name]]="Sun"),"Weekend","Weekday")</f>
        <v>Weekday</v>
      </c>
      <c r="H5775">
        <v>6660</v>
      </c>
      <c r="I5775">
        <v>318</v>
      </c>
      <c r="J5775" t="s">
        <v>172</v>
      </c>
      <c r="K5775" t="s">
        <v>8151</v>
      </c>
      <c r="L5775" t="s">
        <v>8160</v>
      </c>
      <c r="M5775">
        <v>7</v>
      </c>
      <c r="N5775" t="s">
        <v>8161</v>
      </c>
      <c r="O5775" s="4">
        <f>INDEX(products[Cost_per_box], MATCH(shipments9[[#This Row],[PID]], products[PID], 0))</f>
        <v>2.65</v>
      </c>
      <c r="P5775" s="4">
        <f>shipments9[[#This Row],[Boxes]]*shipments9[[#This Row],[Cost Per Box]]</f>
        <v>842.69999999999993</v>
      </c>
      <c r="Q5775" s="4">
        <f>shipments9[[#This Row],[Amount]] -shipments9[[#This Row],[total cost]]</f>
        <v>5817.3</v>
      </c>
      <c r="R5775" s="4" t="str">
        <f>IF(shipments9[[#This Row],[Gross Profit]]&lt;0,"Loss","Profit")</f>
        <v>Profit</v>
      </c>
      <c r="S5775" s="9">
        <f>shipments9[[#This Row],[Gross Profit]]/shipments9[[#This Row],[Amount]]</f>
        <v>0.87346846846846848</v>
      </c>
      <c r="T5775" s="11">
        <f>shipments9[[#This Row],[Amount]]/shipments9[[#This Row],[Boxes]]</f>
        <v>20.943396226415093</v>
      </c>
    </row>
    <row r="5776" spans="1:20" hidden="1" x14ac:dyDescent="0.25">
      <c r="A5776" t="s">
        <v>5968</v>
      </c>
      <c r="B5776" t="s">
        <v>68</v>
      </c>
      <c r="C5776" t="s">
        <v>121</v>
      </c>
      <c r="D5776" t="s">
        <v>26</v>
      </c>
      <c r="E5776" s="1">
        <v>45349</v>
      </c>
      <c r="F5776" s="1" t="str">
        <f>TEXT(shipments9[[#This Row],[Shipdate]],"ddd")</f>
        <v>Tue</v>
      </c>
      <c r="G5776" s="1" t="str">
        <f>IF(OR(shipments9[[#This Row],[Day Name]]="Sat",shipments9[[#This Row],[Day Name]]="Sun"),"Weekend","Weekday")</f>
        <v>Weekday</v>
      </c>
      <c r="H5776">
        <v>10307.25</v>
      </c>
      <c r="I5776">
        <v>793</v>
      </c>
      <c r="J5776" t="s">
        <v>172</v>
      </c>
      <c r="K5776" t="s">
        <v>8155</v>
      </c>
      <c r="L5776" t="s">
        <v>8156</v>
      </c>
      <c r="M5776">
        <v>2</v>
      </c>
      <c r="N5776" t="s">
        <v>8157</v>
      </c>
      <c r="O5776" s="4">
        <f>INDEX(products[Cost_per_box], MATCH(shipments9[[#This Row],[PID]], products[PID], 0))</f>
        <v>5.26</v>
      </c>
      <c r="P5776" s="4">
        <f>shipments9[[#This Row],[Boxes]]*shipments9[[#This Row],[Cost Per Box]]</f>
        <v>4171.1799999999994</v>
      </c>
      <c r="Q5776" s="4">
        <f>shipments9[[#This Row],[Amount]] -shipments9[[#This Row],[total cost]]</f>
        <v>6136.0700000000006</v>
      </c>
      <c r="R5776" s="4" t="str">
        <f>IF(shipments9[[#This Row],[Gross Profit]]&lt;0,"Loss","Profit")</f>
        <v>Profit</v>
      </c>
      <c r="S5776" s="9">
        <f>shipments9[[#This Row],[Gross Profit]]/shipments9[[#This Row],[Amount]]</f>
        <v>0.59531591840694664</v>
      </c>
      <c r="T5776" s="11">
        <f>shipments9[[#This Row],[Amount]]/shipments9[[#This Row],[Boxes]]</f>
        <v>12.997793190416141</v>
      </c>
    </row>
    <row r="5777" spans="1:20" hidden="1" x14ac:dyDescent="0.25">
      <c r="A5777" t="s">
        <v>5969</v>
      </c>
      <c r="B5777" t="s">
        <v>68</v>
      </c>
      <c r="C5777" t="s">
        <v>130</v>
      </c>
      <c r="D5777" t="s">
        <v>26</v>
      </c>
      <c r="E5777" s="1">
        <v>45282</v>
      </c>
      <c r="F5777" s="1" t="str">
        <f>TEXT(shipments9[[#This Row],[Shipdate]],"ddd")</f>
        <v>Fri</v>
      </c>
      <c r="G5777" s="1" t="str">
        <f>IF(OR(shipments9[[#This Row],[Day Name]]="Sat",shipments9[[#This Row],[Day Name]]="Sun"),"Weekend","Weekday")</f>
        <v>Weekday</v>
      </c>
      <c r="H5777">
        <v>8518.5</v>
      </c>
      <c r="I5777">
        <v>1217</v>
      </c>
      <c r="J5777" t="s">
        <v>172</v>
      </c>
      <c r="K5777" t="s">
        <v>8151</v>
      </c>
      <c r="L5777" t="s">
        <v>8152</v>
      </c>
      <c r="M5777">
        <v>12</v>
      </c>
      <c r="N5777" t="s">
        <v>8166</v>
      </c>
      <c r="O5777" s="4">
        <f>INDEX(products[Cost_per_box], MATCH(shipments9[[#This Row],[PID]], products[PID], 0))</f>
        <v>5.72</v>
      </c>
      <c r="P5777" s="4">
        <f>shipments9[[#This Row],[Boxes]]*shipments9[[#This Row],[Cost Per Box]]</f>
        <v>6961.24</v>
      </c>
      <c r="Q5777" s="4">
        <f>shipments9[[#This Row],[Amount]] -shipments9[[#This Row],[total cost]]</f>
        <v>1557.2600000000002</v>
      </c>
      <c r="R5777" s="4" t="str">
        <f>IF(shipments9[[#This Row],[Gross Profit]]&lt;0,"Loss","Profit")</f>
        <v>Profit</v>
      </c>
      <c r="S5777" s="9">
        <f>shipments9[[#This Row],[Gross Profit]]/shipments9[[#This Row],[Amount]]</f>
        <v>0.18280918001995658</v>
      </c>
      <c r="T5777" s="11">
        <f>shipments9[[#This Row],[Amount]]/shipments9[[#This Row],[Boxes]]</f>
        <v>6.9995891536565322</v>
      </c>
    </row>
    <row r="5778" spans="1:20" hidden="1" x14ac:dyDescent="0.25">
      <c r="A5778" t="s">
        <v>5970</v>
      </c>
      <c r="B5778" t="s">
        <v>68</v>
      </c>
      <c r="C5778" t="s">
        <v>135</v>
      </c>
      <c r="D5778" t="s">
        <v>26</v>
      </c>
      <c r="E5778" s="1">
        <v>45322</v>
      </c>
      <c r="F5778" s="1" t="str">
        <f>TEXT(shipments9[[#This Row],[Shipdate]],"ddd")</f>
        <v>Wed</v>
      </c>
      <c r="G5778" s="1" t="str">
        <f>IF(OR(shipments9[[#This Row],[Day Name]]="Sat",shipments9[[#This Row],[Day Name]]="Sun"),"Weekend","Weekday")</f>
        <v>Weekday</v>
      </c>
      <c r="H5778">
        <v>5328</v>
      </c>
      <c r="I5778">
        <v>191</v>
      </c>
      <c r="J5778" t="s">
        <v>172</v>
      </c>
      <c r="K5778" t="s">
        <v>8155</v>
      </c>
      <c r="L5778" t="s">
        <v>8156</v>
      </c>
      <c r="M5778">
        <v>1</v>
      </c>
      <c r="N5778" t="s">
        <v>8163</v>
      </c>
      <c r="O5778" s="4">
        <f>INDEX(products[Cost_per_box], MATCH(shipments9[[#This Row],[PID]], products[PID], 0))</f>
        <v>9.94</v>
      </c>
      <c r="P5778" s="4">
        <f>shipments9[[#This Row],[Boxes]]*shipments9[[#This Row],[Cost Per Box]]</f>
        <v>1898.54</v>
      </c>
      <c r="Q5778" s="4">
        <f>shipments9[[#This Row],[Amount]] -shipments9[[#This Row],[total cost]]</f>
        <v>3429.46</v>
      </c>
      <c r="R5778" s="4" t="str">
        <f>IF(shipments9[[#This Row],[Gross Profit]]&lt;0,"Loss","Profit")</f>
        <v>Profit</v>
      </c>
      <c r="S5778" s="9">
        <f>shipments9[[#This Row],[Gross Profit]]/shipments9[[#This Row],[Amount]]</f>
        <v>0.6436674174174174</v>
      </c>
      <c r="T5778" s="11">
        <f>shipments9[[#This Row],[Amount]]/shipments9[[#This Row],[Boxes]]</f>
        <v>27.895287958115183</v>
      </c>
    </row>
    <row r="5779" spans="1:20" hidden="1" x14ac:dyDescent="0.25">
      <c r="A5779" t="s">
        <v>5971</v>
      </c>
      <c r="B5779" t="s">
        <v>68</v>
      </c>
      <c r="C5779" t="s">
        <v>135</v>
      </c>
      <c r="D5779" t="s">
        <v>26</v>
      </c>
      <c r="E5779" s="1">
        <v>45183</v>
      </c>
      <c r="F5779" s="1" t="str">
        <f>TEXT(shipments9[[#This Row],[Shipdate]],"ddd")</f>
        <v>Thu</v>
      </c>
      <c r="G5779" s="1" t="str">
        <f>IF(OR(shipments9[[#This Row],[Day Name]]="Sat",shipments9[[#This Row],[Day Name]]="Sun"),"Weekend","Weekday")</f>
        <v>Weekday</v>
      </c>
      <c r="H5779">
        <v>5454</v>
      </c>
      <c r="I5779">
        <v>195</v>
      </c>
      <c r="J5779" t="s">
        <v>172</v>
      </c>
      <c r="K5779" t="s">
        <v>8151</v>
      </c>
      <c r="L5779" t="s">
        <v>8160</v>
      </c>
      <c r="M5779">
        <v>9</v>
      </c>
      <c r="N5779" t="s">
        <v>8167</v>
      </c>
      <c r="O5779" s="4">
        <f>INDEX(products[Cost_per_box], MATCH(shipments9[[#This Row],[PID]], products[PID], 0))</f>
        <v>9.94</v>
      </c>
      <c r="P5779" s="4">
        <f>shipments9[[#This Row],[Boxes]]*shipments9[[#This Row],[Cost Per Box]]</f>
        <v>1938.3</v>
      </c>
      <c r="Q5779" s="4">
        <f>shipments9[[#This Row],[Amount]] -shipments9[[#This Row],[total cost]]</f>
        <v>3515.7</v>
      </c>
      <c r="R5779" s="4" t="str">
        <f>IF(shipments9[[#This Row],[Gross Profit]]&lt;0,"Loss","Profit")</f>
        <v>Profit</v>
      </c>
      <c r="S5779" s="9">
        <f>shipments9[[#This Row],[Gross Profit]]/shipments9[[#This Row],[Amount]]</f>
        <v>0.64460946094609461</v>
      </c>
      <c r="T5779" s="11">
        <f>shipments9[[#This Row],[Amount]]/shipments9[[#This Row],[Boxes]]</f>
        <v>27.969230769230769</v>
      </c>
    </row>
    <row r="5780" spans="1:20" hidden="1" x14ac:dyDescent="0.25">
      <c r="A5780" t="s">
        <v>5972</v>
      </c>
      <c r="B5780" t="s">
        <v>68</v>
      </c>
      <c r="C5780" t="s">
        <v>141</v>
      </c>
      <c r="D5780" t="s">
        <v>26</v>
      </c>
      <c r="E5780" s="1">
        <v>45271</v>
      </c>
      <c r="F5780" s="1" t="str">
        <f>TEXT(shipments9[[#This Row],[Shipdate]],"ddd")</f>
        <v>Mon</v>
      </c>
      <c r="G5780" s="1" t="str">
        <f>IF(OR(shipments9[[#This Row],[Day Name]]="Sat",shipments9[[#This Row],[Day Name]]="Sun"),"Weekend","Weekday")</f>
        <v>Weekday</v>
      </c>
      <c r="H5780">
        <v>589.5</v>
      </c>
      <c r="I5780">
        <v>50</v>
      </c>
      <c r="J5780" t="s">
        <v>172</v>
      </c>
      <c r="K5780" t="s">
        <v>8151</v>
      </c>
      <c r="L5780" t="s">
        <v>8152</v>
      </c>
      <c r="M5780">
        <v>12</v>
      </c>
      <c r="N5780" t="s">
        <v>8166</v>
      </c>
      <c r="O5780" s="4">
        <f>INDEX(products[Cost_per_box], MATCH(shipments9[[#This Row],[PID]], products[PID], 0))</f>
        <v>8.2200000000000006</v>
      </c>
      <c r="P5780" s="4">
        <f>shipments9[[#This Row],[Boxes]]*shipments9[[#This Row],[Cost Per Box]]</f>
        <v>411.00000000000006</v>
      </c>
      <c r="Q5780" s="4">
        <f>shipments9[[#This Row],[Amount]] -shipments9[[#This Row],[total cost]]</f>
        <v>178.49999999999994</v>
      </c>
      <c r="R5780" s="4" t="str">
        <f>IF(shipments9[[#This Row],[Gross Profit]]&lt;0,"Loss","Profit")</f>
        <v>Profit</v>
      </c>
      <c r="S5780" s="9">
        <f>shipments9[[#This Row],[Gross Profit]]/shipments9[[#This Row],[Amount]]</f>
        <v>0.3027989821882951</v>
      </c>
      <c r="T5780" s="11">
        <f>shipments9[[#This Row],[Amount]]/shipments9[[#This Row],[Boxes]]</f>
        <v>11.79</v>
      </c>
    </row>
    <row r="5781" spans="1:20" hidden="1" x14ac:dyDescent="0.25">
      <c r="A5781" t="s">
        <v>5973</v>
      </c>
      <c r="B5781" t="s">
        <v>68</v>
      </c>
      <c r="C5781" t="s">
        <v>165</v>
      </c>
      <c r="D5781" t="s">
        <v>26</v>
      </c>
      <c r="E5781" s="1">
        <v>45124</v>
      </c>
      <c r="F5781" s="1" t="str">
        <f>TEXT(shipments9[[#This Row],[Shipdate]],"ddd")</f>
        <v>Mon</v>
      </c>
      <c r="G5781" s="1" t="str">
        <f>IF(OR(shipments9[[#This Row],[Day Name]]="Sat",shipments9[[#This Row],[Day Name]]="Sun"),"Weekend","Weekday")</f>
        <v>Weekday</v>
      </c>
      <c r="H5781">
        <v>7609.5</v>
      </c>
      <c r="I5781">
        <v>423</v>
      </c>
      <c r="J5781" t="s">
        <v>172</v>
      </c>
      <c r="K5781" t="s">
        <v>8151</v>
      </c>
      <c r="L5781" t="s">
        <v>8160</v>
      </c>
      <c r="M5781">
        <v>7</v>
      </c>
      <c r="N5781" t="s">
        <v>8161</v>
      </c>
      <c r="O5781" s="4">
        <f>INDEX(products[Cost_per_box], MATCH(shipments9[[#This Row],[PID]], products[PID], 0))</f>
        <v>2.65</v>
      </c>
      <c r="P5781" s="4">
        <f>shipments9[[#This Row],[Boxes]]*shipments9[[#This Row],[Cost Per Box]]</f>
        <v>1120.95</v>
      </c>
      <c r="Q5781" s="4">
        <f>shipments9[[#This Row],[Amount]] -shipments9[[#This Row],[total cost]]</f>
        <v>6488.55</v>
      </c>
      <c r="R5781" s="4" t="str">
        <f>IF(shipments9[[#This Row],[Gross Profit]]&lt;0,"Loss","Profit")</f>
        <v>Profit</v>
      </c>
      <c r="S5781" s="9">
        <f>shipments9[[#This Row],[Gross Profit]]/shipments9[[#This Row],[Amount]]</f>
        <v>0.8526907155529273</v>
      </c>
      <c r="T5781" s="11">
        <f>shipments9[[#This Row],[Amount]]/shipments9[[#This Row],[Boxes]]</f>
        <v>17.98936170212766</v>
      </c>
    </row>
    <row r="5782" spans="1:20" hidden="1" x14ac:dyDescent="0.25">
      <c r="A5782" t="s">
        <v>5974</v>
      </c>
      <c r="B5782" t="s">
        <v>68</v>
      </c>
      <c r="C5782" t="s">
        <v>130</v>
      </c>
      <c r="D5782" t="s">
        <v>26</v>
      </c>
      <c r="E5782" s="1">
        <v>44960</v>
      </c>
      <c r="F5782" s="1" t="str">
        <f>TEXT(shipments9[[#This Row],[Shipdate]],"ddd")</f>
        <v>Fri</v>
      </c>
      <c r="G5782" s="1" t="str">
        <f>IF(OR(shipments9[[#This Row],[Day Name]]="Sat",shipments9[[#This Row],[Day Name]]="Sun"),"Weekend","Weekday")</f>
        <v>Weekday</v>
      </c>
      <c r="H5782">
        <v>8514</v>
      </c>
      <c r="I5782">
        <v>946</v>
      </c>
      <c r="J5782" t="s">
        <v>172</v>
      </c>
      <c r="K5782" t="s">
        <v>8151</v>
      </c>
      <c r="L5782" t="s">
        <v>8156</v>
      </c>
      <c r="M5782">
        <v>2</v>
      </c>
      <c r="N5782" t="s">
        <v>8157</v>
      </c>
      <c r="O5782" s="4">
        <f>INDEX(products[Cost_per_box], MATCH(shipments9[[#This Row],[PID]], products[PID], 0))</f>
        <v>5.72</v>
      </c>
      <c r="P5782" s="4">
        <f>shipments9[[#This Row],[Boxes]]*shipments9[[#This Row],[Cost Per Box]]</f>
        <v>5411.12</v>
      </c>
      <c r="Q5782" s="4">
        <f>shipments9[[#This Row],[Amount]] -shipments9[[#This Row],[total cost]]</f>
        <v>3102.88</v>
      </c>
      <c r="R5782" s="4" t="str">
        <f>IF(shipments9[[#This Row],[Gross Profit]]&lt;0,"Loss","Profit")</f>
        <v>Profit</v>
      </c>
      <c r="S5782" s="9">
        <f>shipments9[[#This Row],[Gross Profit]]/shipments9[[#This Row],[Amount]]</f>
        <v>0.36444444444444446</v>
      </c>
      <c r="T5782" s="11">
        <f>shipments9[[#This Row],[Amount]]/shipments9[[#This Row],[Boxes]]</f>
        <v>9</v>
      </c>
    </row>
    <row r="5783" spans="1:20" hidden="1" x14ac:dyDescent="0.25">
      <c r="A5783" t="s">
        <v>5975</v>
      </c>
      <c r="B5783" t="s">
        <v>68</v>
      </c>
      <c r="C5783" t="s">
        <v>137</v>
      </c>
      <c r="D5783" t="s">
        <v>26</v>
      </c>
      <c r="E5783" s="1">
        <v>45159</v>
      </c>
      <c r="F5783" s="1" t="str">
        <f>TEXT(shipments9[[#This Row],[Shipdate]],"ddd")</f>
        <v>Mon</v>
      </c>
      <c r="G5783" s="1" t="str">
        <f>IF(OR(shipments9[[#This Row],[Day Name]]="Sat",shipments9[[#This Row],[Day Name]]="Sun"),"Weekend","Weekday")</f>
        <v>Weekday</v>
      </c>
      <c r="H5783">
        <v>8221.5</v>
      </c>
      <c r="I5783">
        <v>392</v>
      </c>
      <c r="J5783" t="s">
        <v>172</v>
      </c>
      <c r="K5783" t="s">
        <v>8151</v>
      </c>
      <c r="L5783" t="s">
        <v>8160</v>
      </c>
      <c r="M5783">
        <v>8</v>
      </c>
      <c r="N5783" t="s">
        <v>8162</v>
      </c>
      <c r="O5783" s="4">
        <f>INDEX(products[Cost_per_box], MATCH(shipments9[[#This Row],[PID]], products[PID], 0))</f>
        <v>7.73</v>
      </c>
      <c r="P5783" s="4">
        <f>shipments9[[#This Row],[Boxes]]*shipments9[[#This Row],[Cost Per Box]]</f>
        <v>3030.1600000000003</v>
      </c>
      <c r="Q5783" s="4">
        <f>shipments9[[#This Row],[Amount]] -shipments9[[#This Row],[total cost]]</f>
        <v>5191.34</v>
      </c>
      <c r="R5783" s="4" t="str">
        <f>IF(shipments9[[#This Row],[Gross Profit]]&lt;0,"Loss","Profit")</f>
        <v>Profit</v>
      </c>
      <c r="S5783" s="9">
        <f>shipments9[[#This Row],[Gross Profit]]/shipments9[[#This Row],[Amount]]</f>
        <v>0.63143465304384849</v>
      </c>
      <c r="T5783" s="11">
        <f>shipments9[[#This Row],[Amount]]/shipments9[[#This Row],[Boxes]]</f>
        <v>20.973214285714285</v>
      </c>
    </row>
    <row r="5784" spans="1:20" hidden="1" x14ac:dyDescent="0.25">
      <c r="A5784" t="s">
        <v>5976</v>
      </c>
      <c r="B5784" t="s">
        <v>68</v>
      </c>
      <c r="C5784" t="s">
        <v>149</v>
      </c>
      <c r="D5784" t="s">
        <v>26</v>
      </c>
      <c r="E5784" s="1">
        <v>45238</v>
      </c>
      <c r="F5784" s="1" t="str">
        <f>TEXT(shipments9[[#This Row],[Shipdate]],"ddd")</f>
        <v>Wed</v>
      </c>
      <c r="G5784" s="1" t="str">
        <f>IF(OR(shipments9[[#This Row],[Day Name]]="Sat",shipments9[[#This Row],[Day Name]]="Sun"),"Weekend","Weekday")</f>
        <v>Weekday</v>
      </c>
      <c r="H5784">
        <v>5409</v>
      </c>
      <c r="I5784">
        <v>339</v>
      </c>
      <c r="J5784" t="s">
        <v>172</v>
      </c>
      <c r="K5784" t="s">
        <v>8151</v>
      </c>
      <c r="L5784" t="s">
        <v>8152</v>
      </c>
      <c r="M5784">
        <v>11</v>
      </c>
      <c r="N5784" t="s">
        <v>8165</v>
      </c>
      <c r="O5784" s="4">
        <f>INDEX(products[Cost_per_box], MATCH(shipments9[[#This Row],[PID]], products[PID], 0))</f>
        <v>6.43</v>
      </c>
      <c r="P5784" s="4">
        <f>shipments9[[#This Row],[Boxes]]*shipments9[[#This Row],[Cost Per Box]]</f>
        <v>2179.77</v>
      </c>
      <c r="Q5784" s="4">
        <f>shipments9[[#This Row],[Amount]] -shipments9[[#This Row],[total cost]]</f>
        <v>3229.23</v>
      </c>
      <c r="R5784" s="4" t="str">
        <f>IF(shipments9[[#This Row],[Gross Profit]]&lt;0,"Loss","Profit")</f>
        <v>Profit</v>
      </c>
      <c r="S5784" s="9">
        <f>shipments9[[#This Row],[Gross Profit]]/shipments9[[#This Row],[Amount]]</f>
        <v>0.59701053799223514</v>
      </c>
      <c r="T5784" s="11">
        <f>shipments9[[#This Row],[Amount]]/shipments9[[#This Row],[Boxes]]</f>
        <v>15.955752212389381</v>
      </c>
    </row>
    <row r="5785" spans="1:20" hidden="1" x14ac:dyDescent="0.25">
      <c r="A5785" t="s">
        <v>5977</v>
      </c>
      <c r="B5785" t="s">
        <v>68</v>
      </c>
      <c r="C5785" t="s">
        <v>130</v>
      </c>
      <c r="D5785" t="s">
        <v>26</v>
      </c>
      <c r="E5785" s="1">
        <v>45258</v>
      </c>
      <c r="F5785" s="1" t="str">
        <f>TEXT(shipments9[[#This Row],[Shipdate]],"ddd")</f>
        <v>Tue</v>
      </c>
      <c r="G5785" s="1" t="str">
        <f>IF(OR(shipments9[[#This Row],[Day Name]]="Sat",shipments9[[#This Row],[Day Name]]="Sun"),"Weekend","Weekday")</f>
        <v>Weekday</v>
      </c>
      <c r="H5785">
        <v>2475</v>
      </c>
      <c r="I5785">
        <v>310</v>
      </c>
      <c r="J5785" t="s">
        <v>172</v>
      </c>
      <c r="K5785" t="s">
        <v>8151</v>
      </c>
      <c r="L5785" t="s">
        <v>8152</v>
      </c>
      <c r="M5785">
        <v>11</v>
      </c>
      <c r="N5785" t="s">
        <v>8165</v>
      </c>
      <c r="O5785" s="4">
        <f>INDEX(products[Cost_per_box], MATCH(shipments9[[#This Row],[PID]], products[PID], 0))</f>
        <v>5.72</v>
      </c>
      <c r="P5785" s="4">
        <f>shipments9[[#This Row],[Boxes]]*shipments9[[#This Row],[Cost Per Box]]</f>
        <v>1773.1999999999998</v>
      </c>
      <c r="Q5785" s="4">
        <f>shipments9[[#This Row],[Amount]] -shipments9[[#This Row],[total cost]]</f>
        <v>701.80000000000018</v>
      </c>
      <c r="R5785" s="4" t="str">
        <f>IF(shipments9[[#This Row],[Gross Profit]]&lt;0,"Loss","Profit")</f>
        <v>Profit</v>
      </c>
      <c r="S5785" s="9">
        <f>shipments9[[#This Row],[Gross Profit]]/shipments9[[#This Row],[Amount]]</f>
        <v>0.28355555555555562</v>
      </c>
      <c r="T5785" s="11">
        <f>shipments9[[#This Row],[Amount]]/shipments9[[#This Row],[Boxes]]</f>
        <v>7.9838709677419351</v>
      </c>
    </row>
    <row r="5786" spans="1:20" hidden="1" x14ac:dyDescent="0.25">
      <c r="A5786" t="s">
        <v>5978</v>
      </c>
      <c r="B5786" t="s">
        <v>68</v>
      </c>
      <c r="C5786" t="s">
        <v>135</v>
      </c>
      <c r="D5786" t="s">
        <v>26</v>
      </c>
      <c r="E5786" s="1">
        <v>45135</v>
      </c>
      <c r="F5786" s="1" t="str">
        <f>TEXT(shipments9[[#This Row],[Shipdate]],"ddd")</f>
        <v>Fri</v>
      </c>
      <c r="G5786" s="1" t="str">
        <f>IF(OR(shipments9[[#This Row],[Day Name]]="Sat",shipments9[[#This Row],[Day Name]]="Sun"),"Weekend","Weekday")</f>
        <v>Weekday</v>
      </c>
      <c r="H5786">
        <v>6095.25</v>
      </c>
      <c r="I5786">
        <v>254</v>
      </c>
      <c r="J5786" t="s">
        <v>172</v>
      </c>
      <c r="K5786" t="s">
        <v>8151</v>
      </c>
      <c r="L5786" t="s">
        <v>8160</v>
      </c>
      <c r="M5786">
        <v>7</v>
      </c>
      <c r="N5786" t="s">
        <v>8161</v>
      </c>
      <c r="O5786" s="4">
        <f>INDEX(products[Cost_per_box], MATCH(shipments9[[#This Row],[PID]], products[PID], 0))</f>
        <v>9.94</v>
      </c>
      <c r="P5786" s="4">
        <f>shipments9[[#This Row],[Boxes]]*shipments9[[#This Row],[Cost Per Box]]</f>
        <v>2524.7599999999998</v>
      </c>
      <c r="Q5786" s="4">
        <f>shipments9[[#This Row],[Amount]] -shipments9[[#This Row],[total cost]]</f>
        <v>3570.4900000000002</v>
      </c>
      <c r="R5786" s="4" t="str">
        <f>IF(shipments9[[#This Row],[Gross Profit]]&lt;0,"Loss","Profit")</f>
        <v>Profit</v>
      </c>
      <c r="S5786" s="9">
        <f>shipments9[[#This Row],[Gross Profit]]/shipments9[[#This Row],[Amount]]</f>
        <v>0.58578237151880563</v>
      </c>
      <c r="T5786" s="11">
        <f>shipments9[[#This Row],[Amount]]/shipments9[[#This Row],[Boxes]]</f>
        <v>23.997047244094489</v>
      </c>
    </row>
    <row r="5787" spans="1:20" hidden="1" x14ac:dyDescent="0.25">
      <c r="A5787" t="s">
        <v>5979</v>
      </c>
      <c r="B5787" t="s">
        <v>68</v>
      </c>
      <c r="C5787" t="s">
        <v>135</v>
      </c>
      <c r="D5787" t="s">
        <v>26</v>
      </c>
      <c r="E5787" s="1">
        <v>45357</v>
      </c>
      <c r="F5787" s="1" t="str">
        <f>TEXT(shipments9[[#This Row],[Shipdate]],"ddd")</f>
        <v>Wed</v>
      </c>
      <c r="G5787" s="1" t="str">
        <f>IF(OR(shipments9[[#This Row],[Day Name]]="Sat",shipments9[[#This Row],[Day Name]]="Sun"),"Weekend","Weekday")</f>
        <v>Weekday</v>
      </c>
      <c r="H5787">
        <v>5460.75</v>
      </c>
      <c r="I5787">
        <v>219</v>
      </c>
      <c r="J5787" t="s">
        <v>172</v>
      </c>
      <c r="K5787" t="s">
        <v>8155</v>
      </c>
      <c r="L5787" t="s">
        <v>8156</v>
      </c>
      <c r="M5787">
        <v>3</v>
      </c>
      <c r="N5787" t="s">
        <v>8164</v>
      </c>
      <c r="O5787" s="4">
        <f>INDEX(products[Cost_per_box], MATCH(shipments9[[#This Row],[PID]], products[PID], 0))</f>
        <v>9.94</v>
      </c>
      <c r="P5787" s="4">
        <f>shipments9[[#This Row],[Boxes]]*shipments9[[#This Row],[Cost Per Box]]</f>
        <v>2176.8599999999997</v>
      </c>
      <c r="Q5787" s="4">
        <f>shipments9[[#This Row],[Amount]] -shipments9[[#This Row],[total cost]]</f>
        <v>3283.8900000000003</v>
      </c>
      <c r="R5787" s="4" t="str">
        <f>IF(shipments9[[#This Row],[Gross Profit]]&lt;0,"Loss","Profit")</f>
        <v>Profit</v>
      </c>
      <c r="S5787" s="9">
        <f>shipments9[[#This Row],[Gross Profit]]/shipments9[[#This Row],[Amount]]</f>
        <v>0.60136245021288293</v>
      </c>
      <c r="T5787" s="11">
        <f>shipments9[[#This Row],[Amount]]/shipments9[[#This Row],[Boxes]]</f>
        <v>24.934931506849313</v>
      </c>
    </row>
    <row r="5788" spans="1:20" hidden="1" x14ac:dyDescent="0.25">
      <c r="A5788" t="s">
        <v>5980</v>
      </c>
      <c r="B5788" t="s">
        <v>68</v>
      </c>
      <c r="C5788" t="s">
        <v>137</v>
      </c>
      <c r="D5788" t="s">
        <v>26</v>
      </c>
      <c r="E5788" s="1">
        <v>45317</v>
      </c>
      <c r="F5788" s="1" t="str">
        <f>TEXT(shipments9[[#This Row],[Shipdate]],"ddd")</f>
        <v>Fri</v>
      </c>
      <c r="G5788" s="1" t="str">
        <f>IF(OR(shipments9[[#This Row],[Day Name]]="Sat",shipments9[[#This Row],[Day Name]]="Sun"),"Weekend","Weekday")</f>
        <v>Weekday</v>
      </c>
      <c r="H5788">
        <v>6788.25</v>
      </c>
      <c r="I5788">
        <v>358</v>
      </c>
      <c r="J5788" t="s">
        <v>172</v>
      </c>
      <c r="K5788" t="s">
        <v>8155</v>
      </c>
      <c r="L5788" t="s">
        <v>8156</v>
      </c>
      <c r="M5788">
        <v>1</v>
      </c>
      <c r="N5788" t="s">
        <v>8163</v>
      </c>
      <c r="O5788" s="4">
        <f>INDEX(products[Cost_per_box], MATCH(shipments9[[#This Row],[PID]], products[PID], 0))</f>
        <v>7.73</v>
      </c>
      <c r="P5788" s="4">
        <f>shipments9[[#This Row],[Boxes]]*shipments9[[#This Row],[Cost Per Box]]</f>
        <v>2767.34</v>
      </c>
      <c r="Q5788" s="4">
        <f>shipments9[[#This Row],[Amount]] -shipments9[[#This Row],[total cost]]</f>
        <v>4020.91</v>
      </c>
      <c r="R5788" s="4" t="str">
        <f>IF(shipments9[[#This Row],[Gross Profit]]&lt;0,"Loss","Profit")</f>
        <v>Profit</v>
      </c>
      <c r="S5788" s="9">
        <f>shipments9[[#This Row],[Gross Profit]]/shipments9[[#This Row],[Amount]]</f>
        <v>0.59233381210179348</v>
      </c>
      <c r="T5788" s="11">
        <f>shipments9[[#This Row],[Amount]]/shipments9[[#This Row],[Boxes]]</f>
        <v>18.96159217877095</v>
      </c>
    </row>
    <row r="5789" spans="1:20" hidden="1" x14ac:dyDescent="0.25">
      <c r="A5789" t="s">
        <v>5981</v>
      </c>
      <c r="B5789" t="s">
        <v>68</v>
      </c>
      <c r="C5789" t="s">
        <v>141</v>
      </c>
      <c r="D5789" t="s">
        <v>26</v>
      </c>
      <c r="E5789" s="1">
        <v>45132</v>
      </c>
      <c r="F5789" s="1" t="str">
        <f>TEXT(shipments9[[#This Row],[Shipdate]],"ddd")</f>
        <v>Tue</v>
      </c>
      <c r="G5789" s="1" t="str">
        <f>IF(OR(shipments9[[#This Row],[Day Name]]="Sat",shipments9[[#This Row],[Day Name]]="Sun"),"Weekend","Weekday")</f>
        <v>Weekday</v>
      </c>
      <c r="H5789">
        <v>6867</v>
      </c>
      <c r="I5789">
        <v>430</v>
      </c>
      <c r="J5789" t="s">
        <v>172</v>
      </c>
      <c r="K5789" t="s">
        <v>8151</v>
      </c>
      <c r="L5789" t="s">
        <v>8160</v>
      </c>
      <c r="M5789">
        <v>7</v>
      </c>
      <c r="N5789" t="s">
        <v>8161</v>
      </c>
      <c r="O5789" s="4">
        <f>INDEX(products[Cost_per_box], MATCH(shipments9[[#This Row],[PID]], products[PID], 0))</f>
        <v>8.2200000000000006</v>
      </c>
      <c r="P5789" s="4">
        <f>shipments9[[#This Row],[Boxes]]*shipments9[[#This Row],[Cost Per Box]]</f>
        <v>3534.6000000000004</v>
      </c>
      <c r="Q5789" s="4">
        <f>shipments9[[#This Row],[Amount]] -shipments9[[#This Row],[total cost]]</f>
        <v>3332.3999999999996</v>
      </c>
      <c r="R5789" s="4" t="str">
        <f>IF(shipments9[[#This Row],[Gross Profit]]&lt;0,"Loss","Profit")</f>
        <v>Profit</v>
      </c>
      <c r="S5789" s="9">
        <f>shipments9[[#This Row],[Gross Profit]]/shipments9[[#This Row],[Amount]]</f>
        <v>0.48527741371778066</v>
      </c>
      <c r="T5789" s="11">
        <f>shipments9[[#This Row],[Amount]]/shipments9[[#This Row],[Boxes]]</f>
        <v>15.969767441860466</v>
      </c>
    </row>
    <row r="5790" spans="1:20" x14ac:dyDescent="0.25">
      <c r="A5790" t="s">
        <v>5982</v>
      </c>
      <c r="B5790" t="s">
        <v>68</v>
      </c>
      <c r="C5790" t="s">
        <v>147</v>
      </c>
      <c r="D5790" t="s">
        <v>26</v>
      </c>
      <c r="E5790" s="1">
        <v>45156</v>
      </c>
      <c r="F5790" s="1" t="str">
        <f>TEXT(shipments9[[#This Row],[Shipdate]],"ddd")</f>
        <v>Fri</v>
      </c>
      <c r="G5790" s="1" t="str">
        <f>IF(OR(shipments9[[#This Row],[Day Name]]="Sat",shipments9[[#This Row],[Day Name]]="Sun"),"Weekend","Weekday")</f>
        <v>Weekday</v>
      </c>
      <c r="H5790">
        <v>6324.75</v>
      </c>
      <c r="I5790">
        <v>633</v>
      </c>
      <c r="J5790" t="s">
        <v>172</v>
      </c>
      <c r="K5790" t="s">
        <v>8151</v>
      </c>
      <c r="L5790" t="s">
        <v>8160</v>
      </c>
      <c r="M5790">
        <v>8</v>
      </c>
      <c r="N5790" t="s">
        <v>8162</v>
      </c>
      <c r="O5790" s="4">
        <f>INDEX(products[Cost_per_box], MATCH(shipments9[[#This Row],[PID]], products[PID], 0))</f>
        <v>10.51</v>
      </c>
      <c r="P5790" s="4">
        <f>shipments9[[#This Row],[Boxes]]*shipments9[[#This Row],[Cost Per Box]]</f>
        <v>6652.83</v>
      </c>
      <c r="Q5790" s="4">
        <f>shipments9[[#This Row],[Amount]] -shipments9[[#This Row],[total cost]]</f>
        <v>-328.07999999999993</v>
      </c>
      <c r="R5790" s="4" t="str">
        <f>IF(shipments9[[#This Row],[Gross Profit]]&lt;0,"Loss","Profit")</f>
        <v>Loss</v>
      </c>
      <c r="S5790" s="9">
        <f>shipments9[[#This Row],[Gross Profit]]/shipments9[[#This Row],[Amount]]</f>
        <v>-5.1872406023953502E-2</v>
      </c>
      <c r="T5790" s="11">
        <f>shipments9[[#This Row],[Amount]]/shipments9[[#This Row],[Boxes]]</f>
        <v>9.99170616113744</v>
      </c>
    </row>
    <row r="5791" spans="1:20" hidden="1" x14ac:dyDescent="0.25">
      <c r="A5791" t="s">
        <v>5983</v>
      </c>
      <c r="B5791" t="s">
        <v>68</v>
      </c>
      <c r="C5791" t="s">
        <v>149</v>
      </c>
      <c r="D5791" t="s">
        <v>26</v>
      </c>
      <c r="E5791" s="1">
        <v>45301</v>
      </c>
      <c r="F5791" s="1" t="str">
        <f>TEXT(shipments9[[#This Row],[Shipdate]],"ddd")</f>
        <v>Wed</v>
      </c>
      <c r="G5791" s="1" t="str">
        <f>IF(OR(shipments9[[#This Row],[Day Name]]="Sat",shipments9[[#This Row],[Day Name]]="Sun"),"Weekend","Weekday")</f>
        <v>Weekday</v>
      </c>
      <c r="H5791">
        <v>5647.5</v>
      </c>
      <c r="I5791">
        <v>353</v>
      </c>
      <c r="J5791" t="s">
        <v>172</v>
      </c>
      <c r="K5791" t="s">
        <v>8155</v>
      </c>
      <c r="L5791" t="s">
        <v>8156</v>
      </c>
      <c r="M5791">
        <v>1</v>
      </c>
      <c r="N5791" t="s">
        <v>8163</v>
      </c>
      <c r="O5791" s="4">
        <f>INDEX(products[Cost_per_box], MATCH(shipments9[[#This Row],[PID]], products[PID], 0))</f>
        <v>6.43</v>
      </c>
      <c r="P5791" s="4">
        <f>shipments9[[#This Row],[Boxes]]*shipments9[[#This Row],[Cost Per Box]]</f>
        <v>2269.79</v>
      </c>
      <c r="Q5791" s="4">
        <f>shipments9[[#This Row],[Amount]] -shipments9[[#This Row],[total cost]]</f>
        <v>3377.71</v>
      </c>
      <c r="R5791" s="4" t="str">
        <f>IF(shipments9[[#This Row],[Gross Profit]]&lt;0,"Loss","Profit")</f>
        <v>Profit</v>
      </c>
      <c r="S5791" s="9">
        <f>shipments9[[#This Row],[Gross Profit]]/shipments9[[#This Row],[Amount]]</f>
        <v>0.59808942009738819</v>
      </c>
      <c r="T5791" s="11">
        <f>shipments9[[#This Row],[Amount]]/shipments9[[#This Row],[Boxes]]</f>
        <v>15.998583569405099</v>
      </c>
    </row>
    <row r="5792" spans="1:20" hidden="1" x14ac:dyDescent="0.25">
      <c r="A5792" t="s">
        <v>5984</v>
      </c>
      <c r="B5792" t="s">
        <v>68</v>
      </c>
      <c r="C5792" t="s">
        <v>155</v>
      </c>
      <c r="D5792" t="s">
        <v>26</v>
      </c>
      <c r="E5792" s="1">
        <v>45202</v>
      </c>
      <c r="F5792" s="1" t="str">
        <f>TEXT(shipments9[[#This Row],[Shipdate]],"ddd")</f>
        <v>Tue</v>
      </c>
      <c r="G5792" s="1" t="str">
        <f>IF(OR(shipments9[[#This Row],[Day Name]]="Sat",shipments9[[#This Row],[Day Name]]="Sun"),"Weekend","Weekday")</f>
        <v>Weekday</v>
      </c>
      <c r="H5792">
        <v>1827</v>
      </c>
      <c r="I5792">
        <v>203</v>
      </c>
      <c r="J5792" t="s">
        <v>172</v>
      </c>
      <c r="K5792" t="s">
        <v>8151</v>
      </c>
      <c r="L5792" t="s">
        <v>8152</v>
      </c>
      <c r="M5792">
        <v>10</v>
      </c>
      <c r="N5792" t="s">
        <v>8153</v>
      </c>
      <c r="O5792" s="4">
        <f>INDEX(products[Cost_per_box], MATCH(shipments9[[#This Row],[PID]], products[PID], 0))</f>
        <v>8.43</v>
      </c>
      <c r="P5792" s="4">
        <f>shipments9[[#This Row],[Boxes]]*shipments9[[#This Row],[Cost Per Box]]</f>
        <v>1711.29</v>
      </c>
      <c r="Q5792" s="4">
        <f>shipments9[[#This Row],[Amount]] -shipments9[[#This Row],[total cost]]</f>
        <v>115.71000000000004</v>
      </c>
      <c r="R5792" s="4" t="str">
        <f>IF(shipments9[[#This Row],[Gross Profit]]&lt;0,"Loss","Profit")</f>
        <v>Profit</v>
      </c>
      <c r="S5792" s="9">
        <f>shipments9[[#This Row],[Gross Profit]]/shipments9[[#This Row],[Amount]]</f>
        <v>6.3333333333333353E-2</v>
      </c>
      <c r="T5792" s="11">
        <f>shipments9[[#This Row],[Amount]]/shipments9[[#This Row],[Boxes]]</f>
        <v>9</v>
      </c>
    </row>
    <row r="5793" spans="1:20" hidden="1" x14ac:dyDescent="0.25">
      <c r="A5793" t="s">
        <v>5985</v>
      </c>
      <c r="B5793" t="s">
        <v>68</v>
      </c>
      <c r="C5793" t="s">
        <v>130</v>
      </c>
      <c r="D5793" t="s">
        <v>26</v>
      </c>
      <c r="E5793" s="1">
        <v>45299</v>
      </c>
      <c r="F5793" s="1" t="str">
        <f>TEXT(shipments9[[#This Row],[Shipdate]],"ddd")</f>
        <v>Mon</v>
      </c>
      <c r="G5793" s="1" t="str">
        <f>IF(OR(shipments9[[#This Row],[Day Name]]="Sat",shipments9[[#This Row],[Day Name]]="Sun"),"Weekend","Weekday")</f>
        <v>Weekday</v>
      </c>
      <c r="H5793">
        <v>1849.5</v>
      </c>
      <c r="I5793">
        <v>309</v>
      </c>
      <c r="J5793" t="s">
        <v>172</v>
      </c>
      <c r="K5793" t="s">
        <v>8155</v>
      </c>
      <c r="L5793" t="s">
        <v>8156</v>
      </c>
      <c r="M5793">
        <v>1</v>
      </c>
      <c r="N5793" t="s">
        <v>8163</v>
      </c>
      <c r="O5793" s="4">
        <f>INDEX(products[Cost_per_box], MATCH(shipments9[[#This Row],[PID]], products[PID], 0))</f>
        <v>5.72</v>
      </c>
      <c r="P5793" s="4">
        <f>shipments9[[#This Row],[Boxes]]*shipments9[[#This Row],[Cost Per Box]]</f>
        <v>1767.48</v>
      </c>
      <c r="Q5793" s="4">
        <f>shipments9[[#This Row],[Amount]] -shipments9[[#This Row],[total cost]]</f>
        <v>82.019999999999982</v>
      </c>
      <c r="R5793" s="4" t="str">
        <f>IF(shipments9[[#This Row],[Gross Profit]]&lt;0,"Loss","Profit")</f>
        <v>Profit</v>
      </c>
      <c r="S5793" s="9">
        <f>shipments9[[#This Row],[Gross Profit]]/shipments9[[#This Row],[Amount]]</f>
        <v>4.4347120843471199E-2</v>
      </c>
      <c r="T5793" s="11">
        <f>shipments9[[#This Row],[Amount]]/shipments9[[#This Row],[Boxes]]</f>
        <v>5.9854368932038833</v>
      </c>
    </row>
    <row r="5794" spans="1:20" hidden="1" x14ac:dyDescent="0.25">
      <c r="A5794" t="s">
        <v>5986</v>
      </c>
      <c r="B5794" t="s">
        <v>68</v>
      </c>
      <c r="C5794" t="s">
        <v>132</v>
      </c>
      <c r="D5794" t="s">
        <v>26</v>
      </c>
      <c r="E5794" s="1">
        <v>45449</v>
      </c>
      <c r="F5794" s="1" t="str">
        <f>TEXT(shipments9[[#This Row],[Shipdate]],"ddd")</f>
        <v>Thu</v>
      </c>
      <c r="G5794" s="1" t="str">
        <f>IF(OR(shipments9[[#This Row],[Day Name]]="Sat",shipments9[[#This Row],[Day Name]]="Sun"),"Weekend","Weekday")</f>
        <v>Weekday</v>
      </c>
      <c r="H5794">
        <v>2529</v>
      </c>
      <c r="I5794">
        <v>94</v>
      </c>
      <c r="J5794" t="s">
        <v>172</v>
      </c>
      <c r="K5794" t="s">
        <v>8155</v>
      </c>
      <c r="L5794" t="s">
        <v>8154</v>
      </c>
      <c r="M5794">
        <v>6</v>
      </c>
      <c r="N5794" t="s">
        <v>8159</v>
      </c>
      <c r="O5794" s="4">
        <f>INDEX(products[Cost_per_box], MATCH(shipments9[[#This Row],[PID]], products[PID], 0))</f>
        <v>6.31</v>
      </c>
      <c r="P5794" s="4">
        <f>shipments9[[#This Row],[Boxes]]*shipments9[[#This Row],[Cost Per Box]]</f>
        <v>593.14</v>
      </c>
      <c r="Q5794" s="4">
        <f>shipments9[[#This Row],[Amount]] -shipments9[[#This Row],[total cost]]</f>
        <v>1935.8600000000001</v>
      </c>
      <c r="R5794" s="4" t="str">
        <f>IF(shipments9[[#This Row],[Gross Profit]]&lt;0,"Loss","Profit")</f>
        <v>Profit</v>
      </c>
      <c r="S5794" s="9">
        <f>shipments9[[#This Row],[Gross Profit]]/shipments9[[#This Row],[Amount]]</f>
        <v>0.76546461051799131</v>
      </c>
      <c r="T5794" s="11">
        <f>shipments9[[#This Row],[Amount]]/shipments9[[#This Row],[Boxes]]</f>
        <v>26.904255319148938</v>
      </c>
    </row>
    <row r="5795" spans="1:20" hidden="1" x14ac:dyDescent="0.25">
      <c r="A5795" t="s">
        <v>5987</v>
      </c>
      <c r="B5795" t="s">
        <v>68</v>
      </c>
      <c r="C5795" t="s">
        <v>137</v>
      </c>
      <c r="D5795" t="s">
        <v>26</v>
      </c>
      <c r="E5795" s="1">
        <v>45099</v>
      </c>
      <c r="F5795" s="1" t="str">
        <f>TEXT(shipments9[[#This Row],[Shipdate]],"ddd")</f>
        <v>Thu</v>
      </c>
      <c r="G5795" s="1" t="str">
        <f>IF(OR(shipments9[[#This Row],[Day Name]]="Sat",shipments9[[#This Row],[Day Name]]="Sun"),"Weekend","Weekday")</f>
        <v>Weekday</v>
      </c>
      <c r="H5795">
        <v>873</v>
      </c>
      <c r="I5795">
        <v>42</v>
      </c>
      <c r="J5795" t="s">
        <v>172</v>
      </c>
      <c r="K5795" t="s">
        <v>8151</v>
      </c>
      <c r="L5795" t="s">
        <v>8154</v>
      </c>
      <c r="M5795">
        <v>6</v>
      </c>
      <c r="N5795" t="s">
        <v>8159</v>
      </c>
      <c r="O5795" s="4">
        <f>INDEX(products[Cost_per_box], MATCH(shipments9[[#This Row],[PID]], products[PID], 0))</f>
        <v>7.73</v>
      </c>
      <c r="P5795" s="4">
        <f>shipments9[[#This Row],[Boxes]]*shipments9[[#This Row],[Cost Per Box]]</f>
        <v>324.66000000000003</v>
      </c>
      <c r="Q5795" s="4">
        <f>shipments9[[#This Row],[Amount]] -shipments9[[#This Row],[total cost]]</f>
        <v>548.33999999999992</v>
      </c>
      <c r="R5795" s="4" t="str">
        <f>IF(shipments9[[#This Row],[Gross Profit]]&lt;0,"Loss","Profit")</f>
        <v>Profit</v>
      </c>
      <c r="S5795" s="9">
        <f>shipments9[[#This Row],[Gross Profit]]/shipments9[[#This Row],[Amount]]</f>
        <v>0.62810996563573873</v>
      </c>
      <c r="T5795" s="11">
        <f>shipments9[[#This Row],[Amount]]/shipments9[[#This Row],[Boxes]]</f>
        <v>20.785714285714285</v>
      </c>
    </row>
    <row r="5796" spans="1:20" hidden="1" x14ac:dyDescent="0.25">
      <c r="A5796" t="s">
        <v>5988</v>
      </c>
      <c r="B5796" t="s">
        <v>68</v>
      </c>
      <c r="C5796" t="s">
        <v>137</v>
      </c>
      <c r="D5796" t="s">
        <v>26</v>
      </c>
      <c r="E5796" s="1">
        <v>44943</v>
      </c>
      <c r="F5796" s="1" t="str">
        <f>TEXT(shipments9[[#This Row],[Shipdate]],"ddd")</f>
        <v>Tue</v>
      </c>
      <c r="G5796" s="1" t="str">
        <f>IF(OR(shipments9[[#This Row],[Day Name]]="Sat",shipments9[[#This Row],[Day Name]]="Sun"),"Weekend","Weekday")</f>
        <v>Weekday</v>
      </c>
      <c r="H5796">
        <v>2470.5</v>
      </c>
      <c r="I5796">
        <v>113</v>
      </c>
      <c r="J5796" t="s">
        <v>172</v>
      </c>
      <c r="K5796" t="s">
        <v>8151</v>
      </c>
      <c r="L5796" t="s">
        <v>8156</v>
      </c>
      <c r="M5796">
        <v>1</v>
      </c>
      <c r="N5796" t="s">
        <v>8163</v>
      </c>
      <c r="O5796" s="4">
        <f>INDEX(products[Cost_per_box], MATCH(shipments9[[#This Row],[PID]], products[PID], 0))</f>
        <v>7.73</v>
      </c>
      <c r="P5796" s="4">
        <f>shipments9[[#This Row],[Boxes]]*shipments9[[#This Row],[Cost Per Box]]</f>
        <v>873.49</v>
      </c>
      <c r="Q5796" s="4">
        <f>shipments9[[#This Row],[Amount]] -shipments9[[#This Row],[total cost]]</f>
        <v>1597.01</v>
      </c>
      <c r="R5796" s="4" t="str">
        <f>IF(shipments9[[#This Row],[Gross Profit]]&lt;0,"Loss","Profit")</f>
        <v>Profit</v>
      </c>
      <c r="S5796" s="9">
        <f>shipments9[[#This Row],[Gross Profit]]/shipments9[[#This Row],[Amount]]</f>
        <v>0.64643189637725151</v>
      </c>
      <c r="T5796" s="11">
        <f>shipments9[[#This Row],[Amount]]/shipments9[[#This Row],[Boxes]]</f>
        <v>21.86283185840708</v>
      </c>
    </row>
    <row r="5797" spans="1:20" hidden="1" x14ac:dyDescent="0.25">
      <c r="A5797" t="s">
        <v>5989</v>
      </c>
      <c r="B5797" t="s">
        <v>68</v>
      </c>
      <c r="C5797" t="s">
        <v>139</v>
      </c>
      <c r="D5797" t="s">
        <v>26</v>
      </c>
      <c r="E5797" s="1">
        <v>45050</v>
      </c>
      <c r="F5797" s="1" t="str">
        <f>TEXT(shipments9[[#This Row],[Shipdate]],"ddd")</f>
        <v>Thu</v>
      </c>
      <c r="G5797" s="1" t="str">
        <f>IF(OR(shipments9[[#This Row],[Day Name]]="Sat",shipments9[[#This Row],[Day Name]]="Sun"),"Weekend","Weekday")</f>
        <v>Weekday</v>
      </c>
      <c r="H5797">
        <v>4581</v>
      </c>
      <c r="I5797">
        <v>219</v>
      </c>
      <c r="J5797" t="s">
        <v>172</v>
      </c>
      <c r="K5797" t="s">
        <v>8151</v>
      </c>
      <c r="L5797" t="s">
        <v>8154</v>
      </c>
      <c r="M5797">
        <v>5</v>
      </c>
      <c r="N5797" t="s">
        <v>201</v>
      </c>
      <c r="O5797" s="4">
        <f>INDEX(products[Cost_per_box], MATCH(shipments9[[#This Row],[PID]], products[PID], 0))</f>
        <v>3.68</v>
      </c>
      <c r="P5797" s="4">
        <f>shipments9[[#This Row],[Boxes]]*shipments9[[#This Row],[Cost Per Box]]</f>
        <v>805.92000000000007</v>
      </c>
      <c r="Q5797" s="4">
        <f>shipments9[[#This Row],[Amount]] -shipments9[[#This Row],[total cost]]</f>
        <v>3775.08</v>
      </c>
      <c r="R5797" s="4" t="str">
        <f>IF(shipments9[[#This Row],[Gross Profit]]&lt;0,"Loss","Profit")</f>
        <v>Profit</v>
      </c>
      <c r="S5797" s="9">
        <f>shipments9[[#This Row],[Gross Profit]]/shipments9[[#This Row],[Amount]]</f>
        <v>0.82407334643091024</v>
      </c>
      <c r="T5797" s="11">
        <f>shipments9[[#This Row],[Amount]]/shipments9[[#This Row],[Boxes]]</f>
        <v>20.917808219178081</v>
      </c>
    </row>
    <row r="5798" spans="1:20" hidden="1" x14ac:dyDescent="0.25">
      <c r="A5798" t="s">
        <v>5990</v>
      </c>
      <c r="B5798" t="s">
        <v>68</v>
      </c>
      <c r="C5798" t="s">
        <v>159</v>
      </c>
      <c r="D5798" t="s">
        <v>26</v>
      </c>
      <c r="E5798" s="1">
        <v>45093</v>
      </c>
      <c r="F5798" s="1" t="str">
        <f>TEXT(shipments9[[#This Row],[Shipdate]],"ddd")</f>
        <v>Fri</v>
      </c>
      <c r="G5798" s="1" t="str">
        <f>IF(OR(shipments9[[#This Row],[Day Name]]="Sat",shipments9[[#This Row],[Day Name]]="Sun"),"Weekend","Weekday")</f>
        <v>Weekday</v>
      </c>
      <c r="H5798">
        <v>1057.5</v>
      </c>
      <c r="I5798">
        <v>37</v>
      </c>
      <c r="J5798" t="s">
        <v>172</v>
      </c>
      <c r="K5798" t="s">
        <v>8151</v>
      </c>
      <c r="L5798" t="s">
        <v>8154</v>
      </c>
      <c r="M5798">
        <v>6</v>
      </c>
      <c r="N5798" t="s">
        <v>8159</v>
      </c>
      <c r="O5798" s="4">
        <f>INDEX(products[Cost_per_box], MATCH(shipments9[[#This Row],[PID]], products[PID], 0))</f>
        <v>5.04</v>
      </c>
      <c r="P5798" s="4">
        <f>shipments9[[#This Row],[Boxes]]*shipments9[[#This Row],[Cost Per Box]]</f>
        <v>186.48</v>
      </c>
      <c r="Q5798" s="4">
        <f>shipments9[[#This Row],[Amount]] -shipments9[[#This Row],[total cost]]</f>
        <v>871.02</v>
      </c>
      <c r="R5798" s="4" t="str">
        <f>IF(shipments9[[#This Row],[Gross Profit]]&lt;0,"Loss","Profit")</f>
        <v>Profit</v>
      </c>
      <c r="S5798" s="9">
        <f>shipments9[[#This Row],[Gross Profit]]/shipments9[[#This Row],[Amount]]</f>
        <v>0.82365957446808513</v>
      </c>
      <c r="T5798" s="11">
        <f>shipments9[[#This Row],[Amount]]/shipments9[[#This Row],[Boxes]]</f>
        <v>28.581081081081081</v>
      </c>
    </row>
    <row r="5799" spans="1:20" hidden="1" x14ac:dyDescent="0.25">
      <c r="A5799" t="s">
        <v>5991</v>
      </c>
      <c r="B5799" t="s">
        <v>68</v>
      </c>
      <c r="C5799" t="s">
        <v>121</v>
      </c>
      <c r="D5799" t="s">
        <v>26</v>
      </c>
      <c r="E5799" s="1">
        <v>45252</v>
      </c>
      <c r="F5799" s="1" t="str">
        <f>TEXT(shipments9[[#This Row],[Shipdate]],"ddd")</f>
        <v>Wed</v>
      </c>
      <c r="G5799" s="1" t="str">
        <f>IF(OR(shipments9[[#This Row],[Day Name]]="Sat",shipments9[[#This Row],[Day Name]]="Sun"),"Weekend","Weekday")</f>
        <v>Weekday</v>
      </c>
      <c r="H5799">
        <v>8583.75</v>
      </c>
      <c r="I5799">
        <v>716</v>
      </c>
      <c r="J5799" t="s">
        <v>172</v>
      </c>
      <c r="K5799" t="s">
        <v>8151</v>
      </c>
      <c r="L5799" t="s">
        <v>8152</v>
      </c>
      <c r="M5799">
        <v>11</v>
      </c>
      <c r="N5799" t="s">
        <v>8165</v>
      </c>
      <c r="O5799" s="4">
        <f>INDEX(products[Cost_per_box], MATCH(shipments9[[#This Row],[PID]], products[PID], 0))</f>
        <v>5.26</v>
      </c>
      <c r="P5799" s="4">
        <f>shipments9[[#This Row],[Boxes]]*shipments9[[#This Row],[Cost Per Box]]</f>
        <v>3766.16</v>
      </c>
      <c r="Q5799" s="4">
        <f>shipments9[[#This Row],[Amount]] -shipments9[[#This Row],[total cost]]</f>
        <v>4817.59</v>
      </c>
      <c r="R5799" s="4" t="str">
        <f>IF(shipments9[[#This Row],[Gross Profit]]&lt;0,"Loss","Profit")</f>
        <v>Profit</v>
      </c>
      <c r="S5799" s="9">
        <f>shipments9[[#This Row],[Gross Profit]]/shipments9[[#This Row],[Amount]]</f>
        <v>0.56124537643803696</v>
      </c>
      <c r="T5799" s="11">
        <f>shipments9[[#This Row],[Amount]]/shipments9[[#This Row],[Boxes]]</f>
        <v>11.988477653631286</v>
      </c>
    </row>
    <row r="5800" spans="1:20" x14ac:dyDescent="0.25">
      <c r="A5800" t="s">
        <v>5992</v>
      </c>
      <c r="B5800" t="s">
        <v>68</v>
      </c>
      <c r="C5800" t="s">
        <v>130</v>
      </c>
      <c r="D5800" t="s">
        <v>26</v>
      </c>
      <c r="E5800" s="1">
        <v>45092</v>
      </c>
      <c r="F5800" s="1" t="str">
        <f>TEXT(shipments9[[#This Row],[Shipdate]],"ddd")</f>
        <v>Thu</v>
      </c>
      <c r="G5800" s="1" t="str">
        <f>IF(OR(shipments9[[#This Row],[Day Name]]="Sat",shipments9[[#This Row],[Day Name]]="Sun"),"Weekend","Weekday")</f>
        <v>Weekday</v>
      </c>
      <c r="H5800">
        <v>3825</v>
      </c>
      <c r="I5800">
        <v>765</v>
      </c>
      <c r="J5800" t="s">
        <v>172</v>
      </c>
      <c r="K5800" t="s">
        <v>8151</v>
      </c>
      <c r="L5800" t="s">
        <v>8154</v>
      </c>
      <c r="M5800">
        <v>6</v>
      </c>
      <c r="N5800" t="s">
        <v>8159</v>
      </c>
      <c r="O5800" s="4">
        <f>INDEX(products[Cost_per_box], MATCH(shipments9[[#This Row],[PID]], products[PID], 0))</f>
        <v>5.72</v>
      </c>
      <c r="P5800" s="4">
        <f>shipments9[[#This Row],[Boxes]]*shipments9[[#This Row],[Cost Per Box]]</f>
        <v>4375.8</v>
      </c>
      <c r="Q5800" s="4">
        <f>shipments9[[#This Row],[Amount]] -shipments9[[#This Row],[total cost]]</f>
        <v>-550.80000000000018</v>
      </c>
      <c r="R5800" s="4" t="str">
        <f>IF(shipments9[[#This Row],[Gross Profit]]&lt;0,"Loss","Profit")</f>
        <v>Loss</v>
      </c>
      <c r="S5800" s="9">
        <f>shipments9[[#This Row],[Gross Profit]]/shipments9[[#This Row],[Amount]]</f>
        <v>-0.14400000000000004</v>
      </c>
      <c r="T5800" s="11">
        <f>shipments9[[#This Row],[Amount]]/shipments9[[#This Row],[Boxes]]</f>
        <v>5</v>
      </c>
    </row>
    <row r="5801" spans="1:20" hidden="1" x14ac:dyDescent="0.25">
      <c r="A5801" t="s">
        <v>5993</v>
      </c>
      <c r="B5801" t="s">
        <v>68</v>
      </c>
      <c r="C5801" t="s">
        <v>130</v>
      </c>
      <c r="D5801" t="s">
        <v>26</v>
      </c>
      <c r="E5801" s="1">
        <v>45253</v>
      </c>
      <c r="F5801" s="1" t="str">
        <f>TEXT(shipments9[[#This Row],[Shipdate]],"ddd")</f>
        <v>Thu</v>
      </c>
      <c r="G5801" s="1" t="str">
        <f>IF(OR(shipments9[[#This Row],[Day Name]]="Sat",shipments9[[#This Row],[Day Name]]="Sun"),"Weekend","Weekday")</f>
        <v>Weekday</v>
      </c>
      <c r="H5801">
        <v>393.75</v>
      </c>
      <c r="I5801">
        <v>57</v>
      </c>
      <c r="J5801" t="s">
        <v>172</v>
      </c>
      <c r="K5801" t="s">
        <v>8151</v>
      </c>
      <c r="L5801" t="s">
        <v>8152</v>
      </c>
      <c r="M5801">
        <v>11</v>
      </c>
      <c r="N5801" t="s">
        <v>8165</v>
      </c>
      <c r="O5801" s="4">
        <f>INDEX(products[Cost_per_box], MATCH(shipments9[[#This Row],[PID]], products[PID], 0))</f>
        <v>5.72</v>
      </c>
      <c r="P5801" s="4">
        <f>shipments9[[#This Row],[Boxes]]*shipments9[[#This Row],[Cost Per Box]]</f>
        <v>326.03999999999996</v>
      </c>
      <c r="Q5801" s="4">
        <f>shipments9[[#This Row],[Amount]] -shipments9[[#This Row],[total cost]]</f>
        <v>67.710000000000036</v>
      </c>
      <c r="R5801" s="4" t="str">
        <f>IF(shipments9[[#This Row],[Gross Profit]]&lt;0,"Loss","Profit")</f>
        <v>Profit</v>
      </c>
      <c r="S5801" s="9">
        <f>shipments9[[#This Row],[Gross Profit]]/shipments9[[#This Row],[Amount]]</f>
        <v>0.17196190476190484</v>
      </c>
      <c r="T5801" s="11">
        <f>shipments9[[#This Row],[Amount]]/shipments9[[#This Row],[Boxes]]</f>
        <v>6.9078947368421053</v>
      </c>
    </row>
    <row r="5802" spans="1:20" hidden="1" x14ac:dyDescent="0.25">
      <c r="A5802" t="s">
        <v>5994</v>
      </c>
      <c r="B5802" t="s">
        <v>68</v>
      </c>
      <c r="C5802" t="s">
        <v>141</v>
      </c>
      <c r="D5802" t="s">
        <v>26</v>
      </c>
      <c r="E5802" s="1">
        <v>45398</v>
      </c>
      <c r="F5802" s="1" t="str">
        <f>TEXT(shipments9[[#This Row],[Shipdate]],"ddd")</f>
        <v>Tue</v>
      </c>
      <c r="G5802" s="1" t="str">
        <f>IF(OR(shipments9[[#This Row],[Day Name]]="Sat",shipments9[[#This Row],[Day Name]]="Sun"),"Weekend","Weekday")</f>
        <v>Weekday</v>
      </c>
      <c r="H5802">
        <v>3291.75</v>
      </c>
      <c r="I5802">
        <v>206</v>
      </c>
      <c r="J5802" t="s">
        <v>172</v>
      </c>
      <c r="K5802" t="s">
        <v>8155</v>
      </c>
      <c r="L5802" t="s">
        <v>8154</v>
      </c>
      <c r="M5802">
        <v>4</v>
      </c>
      <c r="N5802" t="s">
        <v>8158</v>
      </c>
      <c r="O5802" s="4">
        <f>INDEX(products[Cost_per_box], MATCH(shipments9[[#This Row],[PID]], products[PID], 0))</f>
        <v>8.2200000000000006</v>
      </c>
      <c r="P5802" s="4">
        <f>shipments9[[#This Row],[Boxes]]*shipments9[[#This Row],[Cost Per Box]]</f>
        <v>1693.3200000000002</v>
      </c>
      <c r="Q5802" s="4">
        <f>shipments9[[#This Row],[Amount]] -shipments9[[#This Row],[total cost]]</f>
        <v>1598.4299999999998</v>
      </c>
      <c r="R5802" s="4" t="str">
        <f>IF(shipments9[[#This Row],[Gross Profit]]&lt;0,"Loss","Profit")</f>
        <v>Profit</v>
      </c>
      <c r="S5802" s="9">
        <f>shipments9[[#This Row],[Gross Profit]]/shipments9[[#This Row],[Amount]]</f>
        <v>0.48558669400774657</v>
      </c>
      <c r="T5802" s="11">
        <f>shipments9[[#This Row],[Amount]]/shipments9[[#This Row],[Boxes]]</f>
        <v>15.979368932038835</v>
      </c>
    </row>
    <row r="5803" spans="1:20" hidden="1" x14ac:dyDescent="0.25">
      <c r="A5803" t="s">
        <v>5995</v>
      </c>
      <c r="B5803" t="s">
        <v>68</v>
      </c>
      <c r="C5803" t="s">
        <v>141</v>
      </c>
      <c r="D5803" t="s">
        <v>26</v>
      </c>
      <c r="E5803" s="1">
        <v>45343</v>
      </c>
      <c r="F5803" s="1" t="str">
        <f>TEXT(shipments9[[#This Row],[Shipdate]],"ddd")</f>
        <v>Wed</v>
      </c>
      <c r="G5803" s="1" t="str">
        <f>IF(OR(shipments9[[#This Row],[Day Name]]="Sat",shipments9[[#This Row],[Day Name]]="Sun"),"Weekend","Weekday")</f>
        <v>Weekday</v>
      </c>
      <c r="H5803">
        <v>8525.25</v>
      </c>
      <c r="I5803">
        <v>609</v>
      </c>
      <c r="J5803" t="s">
        <v>172</v>
      </c>
      <c r="K5803" t="s">
        <v>8155</v>
      </c>
      <c r="L5803" t="s">
        <v>8156</v>
      </c>
      <c r="M5803">
        <v>2</v>
      </c>
      <c r="N5803" t="s">
        <v>8157</v>
      </c>
      <c r="O5803" s="4">
        <f>INDEX(products[Cost_per_box], MATCH(shipments9[[#This Row],[PID]], products[PID], 0))</f>
        <v>8.2200000000000006</v>
      </c>
      <c r="P5803" s="4">
        <f>shipments9[[#This Row],[Boxes]]*shipments9[[#This Row],[Cost Per Box]]</f>
        <v>5005.9800000000005</v>
      </c>
      <c r="Q5803" s="4">
        <f>shipments9[[#This Row],[Amount]] -shipments9[[#This Row],[total cost]]</f>
        <v>3519.2699999999995</v>
      </c>
      <c r="R5803" s="4" t="str">
        <f>IF(shipments9[[#This Row],[Gross Profit]]&lt;0,"Loss","Profit")</f>
        <v>Profit</v>
      </c>
      <c r="S5803" s="9">
        <f>shipments9[[#This Row],[Gross Profit]]/shipments9[[#This Row],[Amount]]</f>
        <v>0.41280548957508573</v>
      </c>
      <c r="T5803" s="11">
        <f>shipments9[[#This Row],[Amount]]/shipments9[[#This Row],[Boxes]]</f>
        <v>13.998768472906404</v>
      </c>
    </row>
    <row r="5804" spans="1:20" hidden="1" x14ac:dyDescent="0.25">
      <c r="A5804" t="s">
        <v>5996</v>
      </c>
      <c r="B5804" t="s">
        <v>68</v>
      </c>
      <c r="C5804" t="s">
        <v>145</v>
      </c>
      <c r="D5804" t="s">
        <v>26</v>
      </c>
      <c r="E5804" s="1">
        <v>45124</v>
      </c>
      <c r="F5804" s="1" t="str">
        <f>TEXT(shipments9[[#This Row],[Shipdate]],"ddd")</f>
        <v>Mon</v>
      </c>
      <c r="G5804" s="1" t="str">
        <f>IF(OR(shipments9[[#This Row],[Day Name]]="Sat",shipments9[[#This Row],[Day Name]]="Sun"),"Weekend","Weekday")</f>
        <v>Weekday</v>
      </c>
      <c r="H5804">
        <v>8583.75</v>
      </c>
      <c r="I5804">
        <v>614</v>
      </c>
      <c r="J5804" t="s">
        <v>172</v>
      </c>
      <c r="K5804" t="s">
        <v>8151</v>
      </c>
      <c r="L5804" t="s">
        <v>8160</v>
      </c>
      <c r="M5804">
        <v>7</v>
      </c>
      <c r="N5804" t="s">
        <v>8161</v>
      </c>
      <c r="O5804" s="4">
        <f>INDEX(products[Cost_per_box], MATCH(shipments9[[#This Row],[PID]], products[PID], 0))</f>
        <v>4.74</v>
      </c>
      <c r="P5804" s="4">
        <f>shipments9[[#This Row],[Boxes]]*shipments9[[#This Row],[Cost Per Box]]</f>
        <v>2910.36</v>
      </c>
      <c r="Q5804" s="4">
        <f>shipments9[[#This Row],[Amount]] -shipments9[[#This Row],[total cost]]</f>
        <v>5673.3899999999994</v>
      </c>
      <c r="R5804" s="4" t="str">
        <f>IF(shipments9[[#This Row],[Gross Profit]]&lt;0,"Loss","Profit")</f>
        <v>Profit</v>
      </c>
      <c r="S5804" s="9">
        <f>shipments9[[#This Row],[Gross Profit]]/shipments9[[#This Row],[Amount]]</f>
        <v>0.66094539100043681</v>
      </c>
      <c r="T5804" s="11">
        <f>shipments9[[#This Row],[Amount]]/shipments9[[#This Row],[Boxes]]</f>
        <v>13.980048859934854</v>
      </c>
    </row>
    <row r="5805" spans="1:20" hidden="1" x14ac:dyDescent="0.25">
      <c r="A5805" t="s">
        <v>5997</v>
      </c>
      <c r="B5805" t="s">
        <v>68</v>
      </c>
      <c r="C5805" t="s">
        <v>149</v>
      </c>
      <c r="D5805" t="s">
        <v>26</v>
      </c>
      <c r="E5805" s="1">
        <v>45401</v>
      </c>
      <c r="F5805" s="1" t="str">
        <f>TEXT(shipments9[[#This Row],[Shipdate]],"ddd")</f>
        <v>Fri</v>
      </c>
      <c r="G5805" s="1" t="str">
        <f>IF(OR(shipments9[[#This Row],[Day Name]]="Sat",shipments9[[#This Row],[Day Name]]="Sun"),"Weekend","Weekday")</f>
        <v>Weekday</v>
      </c>
      <c r="H5805">
        <v>8761.5</v>
      </c>
      <c r="I5805">
        <v>548</v>
      </c>
      <c r="J5805" t="s">
        <v>172</v>
      </c>
      <c r="K5805" t="s">
        <v>8155</v>
      </c>
      <c r="L5805" t="s">
        <v>8154</v>
      </c>
      <c r="M5805">
        <v>4</v>
      </c>
      <c r="N5805" t="s">
        <v>8158</v>
      </c>
      <c r="O5805" s="4">
        <f>INDEX(products[Cost_per_box], MATCH(shipments9[[#This Row],[PID]], products[PID], 0))</f>
        <v>6.43</v>
      </c>
      <c r="P5805" s="4">
        <f>shipments9[[#This Row],[Boxes]]*shipments9[[#This Row],[Cost Per Box]]</f>
        <v>3523.64</v>
      </c>
      <c r="Q5805" s="4">
        <f>shipments9[[#This Row],[Amount]] -shipments9[[#This Row],[total cost]]</f>
        <v>5237.8600000000006</v>
      </c>
      <c r="R5805" s="4" t="str">
        <f>IF(shipments9[[#This Row],[Gross Profit]]&lt;0,"Loss","Profit")</f>
        <v>Profit</v>
      </c>
      <c r="S5805" s="9">
        <f>shipments9[[#This Row],[Gross Profit]]/shipments9[[#This Row],[Amount]]</f>
        <v>0.59782685613194098</v>
      </c>
      <c r="T5805" s="11">
        <f>shipments9[[#This Row],[Amount]]/shipments9[[#This Row],[Boxes]]</f>
        <v>15.988138686131387</v>
      </c>
    </row>
    <row r="5806" spans="1:20" hidden="1" x14ac:dyDescent="0.25">
      <c r="A5806" t="s">
        <v>5998</v>
      </c>
      <c r="B5806" t="s">
        <v>68</v>
      </c>
      <c r="C5806" t="s">
        <v>153</v>
      </c>
      <c r="D5806" t="s">
        <v>26</v>
      </c>
      <c r="E5806" s="1">
        <v>45330</v>
      </c>
      <c r="F5806" s="1" t="str">
        <f>TEXT(shipments9[[#This Row],[Shipdate]],"ddd")</f>
        <v>Thu</v>
      </c>
      <c r="G5806" s="1" t="str">
        <f>IF(OR(shipments9[[#This Row],[Day Name]]="Sat",shipments9[[#This Row],[Day Name]]="Sun"),"Weekend","Weekday")</f>
        <v>Weekday</v>
      </c>
      <c r="H5806">
        <v>6885</v>
      </c>
      <c r="I5806">
        <v>492</v>
      </c>
      <c r="J5806" t="s">
        <v>172</v>
      </c>
      <c r="K5806" t="s">
        <v>8155</v>
      </c>
      <c r="L5806" t="s">
        <v>8156</v>
      </c>
      <c r="M5806">
        <v>2</v>
      </c>
      <c r="N5806" t="s">
        <v>8157</v>
      </c>
      <c r="O5806" s="4">
        <f>INDEX(products[Cost_per_box], MATCH(shipments9[[#This Row],[PID]], products[PID], 0))</f>
        <v>9.57</v>
      </c>
      <c r="P5806" s="4">
        <f>shipments9[[#This Row],[Boxes]]*shipments9[[#This Row],[Cost Per Box]]</f>
        <v>4708.4400000000005</v>
      </c>
      <c r="Q5806" s="4">
        <f>shipments9[[#This Row],[Amount]] -shipments9[[#This Row],[total cost]]</f>
        <v>2176.5599999999995</v>
      </c>
      <c r="R5806" s="4" t="str">
        <f>IF(shipments9[[#This Row],[Gross Profit]]&lt;0,"Loss","Profit")</f>
        <v>Profit</v>
      </c>
      <c r="S5806" s="9">
        <f>shipments9[[#This Row],[Gross Profit]]/shipments9[[#This Row],[Amount]]</f>
        <v>0.31613071895424827</v>
      </c>
      <c r="T5806" s="11">
        <f>shipments9[[#This Row],[Amount]]/shipments9[[#This Row],[Boxes]]</f>
        <v>13.99390243902439</v>
      </c>
    </row>
    <row r="5807" spans="1:20" hidden="1" x14ac:dyDescent="0.25">
      <c r="A5807" t="s">
        <v>5999</v>
      </c>
      <c r="B5807" t="s">
        <v>68</v>
      </c>
      <c r="C5807" t="s">
        <v>153</v>
      </c>
      <c r="D5807" t="s">
        <v>26</v>
      </c>
      <c r="E5807" s="1">
        <v>45464</v>
      </c>
      <c r="F5807" s="1" t="str">
        <f>TEXT(shipments9[[#This Row],[Shipdate]],"ddd")</f>
        <v>Fri</v>
      </c>
      <c r="G5807" s="1" t="str">
        <f>IF(OR(shipments9[[#This Row],[Day Name]]="Sat",shipments9[[#This Row],[Day Name]]="Sun"),"Weekend","Weekday")</f>
        <v>Weekday</v>
      </c>
      <c r="H5807">
        <v>6318</v>
      </c>
      <c r="I5807">
        <v>351</v>
      </c>
      <c r="J5807" t="s">
        <v>172</v>
      </c>
      <c r="K5807" t="s">
        <v>8155</v>
      </c>
      <c r="L5807" t="s">
        <v>8154</v>
      </c>
      <c r="M5807">
        <v>6</v>
      </c>
      <c r="N5807" t="s">
        <v>8159</v>
      </c>
      <c r="O5807" s="4">
        <f>INDEX(products[Cost_per_box], MATCH(shipments9[[#This Row],[PID]], products[PID], 0))</f>
        <v>9.57</v>
      </c>
      <c r="P5807" s="4">
        <f>shipments9[[#This Row],[Boxes]]*shipments9[[#This Row],[Cost Per Box]]</f>
        <v>3359.07</v>
      </c>
      <c r="Q5807" s="4">
        <f>shipments9[[#This Row],[Amount]] -shipments9[[#This Row],[total cost]]</f>
        <v>2958.93</v>
      </c>
      <c r="R5807" s="4" t="str">
        <f>IF(shipments9[[#This Row],[Gross Profit]]&lt;0,"Loss","Profit")</f>
        <v>Profit</v>
      </c>
      <c r="S5807" s="9">
        <f>shipments9[[#This Row],[Gross Profit]]/shipments9[[#This Row],[Amount]]</f>
        <v>0.46833333333333332</v>
      </c>
      <c r="T5807" s="11">
        <f>shipments9[[#This Row],[Amount]]/shipments9[[#This Row],[Boxes]]</f>
        <v>18</v>
      </c>
    </row>
    <row r="5808" spans="1:20" hidden="1" x14ac:dyDescent="0.25">
      <c r="A5808" t="s">
        <v>6000</v>
      </c>
      <c r="B5808" t="s">
        <v>68</v>
      </c>
      <c r="C5808" t="s">
        <v>159</v>
      </c>
      <c r="D5808" t="s">
        <v>26</v>
      </c>
      <c r="E5808" s="1">
        <v>44932</v>
      </c>
      <c r="F5808" s="1" t="str">
        <f>TEXT(shipments9[[#This Row],[Shipdate]],"ddd")</f>
        <v>Fri</v>
      </c>
      <c r="G5808" s="1" t="str">
        <f>IF(OR(shipments9[[#This Row],[Day Name]]="Sat",shipments9[[#This Row],[Day Name]]="Sun"),"Weekend","Weekday")</f>
        <v>Weekday</v>
      </c>
      <c r="H5808">
        <v>5004</v>
      </c>
      <c r="I5808">
        <v>193</v>
      </c>
      <c r="J5808" t="s">
        <v>172</v>
      </c>
      <c r="K5808" t="s">
        <v>8151</v>
      </c>
      <c r="L5808" t="s">
        <v>8156</v>
      </c>
      <c r="M5808">
        <v>1</v>
      </c>
      <c r="N5808" t="s">
        <v>8163</v>
      </c>
      <c r="O5808" s="4">
        <f>INDEX(products[Cost_per_box], MATCH(shipments9[[#This Row],[PID]], products[PID], 0))</f>
        <v>5.04</v>
      </c>
      <c r="P5808" s="4">
        <f>shipments9[[#This Row],[Boxes]]*shipments9[[#This Row],[Cost Per Box]]</f>
        <v>972.72</v>
      </c>
      <c r="Q5808" s="4">
        <f>shipments9[[#This Row],[Amount]] -shipments9[[#This Row],[total cost]]</f>
        <v>4031.2799999999997</v>
      </c>
      <c r="R5808" s="4" t="str">
        <f>IF(shipments9[[#This Row],[Gross Profit]]&lt;0,"Loss","Profit")</f>
        <v>Profit</v>
      </c>
      <c r="S5808" s="9">
        <f>shipments9[[#This Row],[Gross Profit]]/shipments9[[#This Row],[Amount]]</f>
        <v>0.80561151079136684</v>
      </c>
      <c r="T5808" s="11">
        <f>shipments9[[#This Row],[Amount]]/shipments9[[#This Row],[Boxes]]</f>
        <v>25.927461139896373</v>
      </c>
    </row>
    <row r="5809" spans="1:20" hidden="1" x14ac:dyDescent="0.25">
      <c r="A5809" t="s">
        <v>6001</v>
      </c>
      <c r="B5809" t="s">
        <v>68</v>
      </c>
      <c r="C5809" t="s">
        <v>161</v>
      </c>
      <c r="D5809" t="s">
        <v>26</v>
      </c>
      <c r="E5809" s="1">
        <v>45134</v>
      </c>
      <c r="F5809" s="1" t="str">
        <f>TEXT(shipments9[[#This Row],[Shipdate]],"ddd")</f>
        <v>Thu</v>
      </c>
      <c r="G5809" s="1" t="str">
        <f>IF(OR(shipments9[[#This Row],[Day Name]]="Sat",shipments9[[#This Row],[Day Name]]="Sun"),"Weekend","Weekday")</f>
        <v>Weekday</v>
      </c>
      <c r="H5809">
        <v>92.25</v>
      </c>
      <c r="I5809">
        <v>11</v>
      </c>
      <c r="J5809" t="s">
        <v>172</v>
      </c>
      <c r="K5809" t="s">
        <v>8151</v>
      </c>
      <c r="L5809" t="s">
        <v>8160</v>
      </c>
      <c r="M5809">
        <v>7</v>
      </c>
      <c r="N5809" t="s">
        <v>8161</v>
      </c>
      <c r="O5809" s="4">
        <f>INDEX(products[Cost_per_box], MATCH(shipments9[[#This Row],[PID]], products[PID], 0))</f>
        <v>2.76</v>
      </c>
      <c r="P5809" s="4">
        <f>shipments9[[#This Row],[Boxes]]*shipments9[[#This Row],[Cost Per Box]]</f>
        <v>30.36</v>
      </c>
      <c r="Q5809" s="4">
        <f>shipments9[[#This Row],[Amount]] -shipments9[[#This Row],[total cost]]</f>
        <v>61.89</v>
      </c>
      <c r="R5809" s="4" t="str">
        <f>IF(shipments9[[#This Row],[Gross Profit]]&lt;0,"Loss","Profit")</f>
        <v>Profit</v>
      </c>
      <c r="S5809" s="9">
        <f>shipments9[[#This Row],[Gross Profit]]/shipments9[[#This Row],[Amount]]</f>
        <v>0.67089430894308943</v>
      </c>
      <c r="T5809" s="11">
        <f>shipments9[[#This Row],[Amount]]/shipments9[[#This Row],[Boxes]]</f>
        <v>8.3863636363636367</v>
      </c>
    </row>
    <row r="5810" spans="1:20" hidden="1" x14ac:dyDescent="0.25">
      <c r="A5810" t="s">
        <v>6002</v>
      </c>
      <c r="B5810" t="s">
        <v>68</v>
      </c>
      <c r="C5810" t="s">
        <v>165</v>
      </c>
      <c r="D5810" t="s">
        <v>26</v>
      </c>
      <c r="E5810" s="1">
        <v>45342</v>
      </c>
      <c r="F5810" s="1" t="str">
        <f>TEXT(shipments9[[#This Row],[Shipdate]],"ddd")</f>
        <v>Tue</v>
      </c>
      <c r="G5810" s="1" t="str">
        <f>IF(OR(shipments9[[#This Row],[Day Name]]="Sat",shipments9[[#This Row],[Day Name]]="Sun"),"Weekend","Weekday")</f>
        <v>Weekday</v>
      </c>
      <c r="H5810">
        <v>7591.5</v>
      </c>
      <c r="I5810">
        <v>346</v>
      </c>
      <c r="J5810" t="s">
        <v>172</v>
      </c>
      <c r="K5810" t="s">
        <v>8155</v>
      </c>
      <c r="L5810" t="s">
        <v>8156</v>
      </c>
      <c r="M5810">
        <v>2</v>
      </c>
      <c r="N5810" t="s">
        <v>8157</v>
      </c>
      <c r="O5810" s="4">
        <f>INDEX(products[Cost_per_box], MATCH(shipments9[[#This Row],[PID]], products[PID], 0))</f>
        <v>2.65</v>
      </c>
      <c r="P5810" s="4">
        <f>shipments9[[#This Row],[Boxes]]*shipments9[[#This Row],[Cost Per Box]]</f>
        <v>916.9</v>
      </c>
      <c r="Q5810" s="4">
        <f>shipments9[[#This Row],[Amount]] -shipments9[[#This Row],[total cost]]</f>
        <v>6674.6</v>
      </c>
      <c r="R5810" s="4" t="str">
        <f>IF(shipments9[[#This Row],[Gross Profit]]&lt;0,"Loss","Profit")</f>
        <v>Profit</v>
      </c>
      <c r="S5810" s="9">
        <f>shipments9[[#This Row],[Gross Profit]]/shipments9[[#This Row],[Amount]]</f>
        <v>0.87922018046499384</v>
      </c>
      <c r="T5810" s="11">
        <f>shipments9[[#This Row],[Amount]]/shipments9[[#This Row],[Boxes]]</f>
        <v>21.940751445086704</v>
      </c>
    </row>
    <row r="5811" spans="1:20" hidden="1" x14ac:dyDescent="0.25">
      <c r="A5811" t="s">
        <v>6003</v>
      </c>
      <c r="B5811" t="s">
        <v>68</v>
      </c>
      <c r="C5811" t="s">
        <v>165</v>
      </c>
      <c r="D5811" t="s">
        <v>26</v>
      </c>
      <c r="E5811" s="1">
        <v>45218</v>
      </c>
      <c r="F5811" s="1" t="str">
        <f>TEXT(shipments9[[#This Row],[Shipdate]],"ddd")</f>
        <v>Thu</v>
      </c>
      <c r="G5811" s="1" t="str">
        <f>IF(OR(shipments9[[#This Row],[Day Name]]="Sat",shipments9[[#This Row],[Day Name]]="Sun"),"Weekend","Weekday")</f>
        <v>Weekday</v>
      </c>
      <c r="H5811">
        <v>7499.25</v>
      </c>
      <c r="I5811">
        <v>395</v>
      </c>
      <c r="J5811" t="s">
        <v>172</v>
      </c>
      <c r="K5811" t="s">
        <v>8151</v>
      </c>
      <c r="L5811" t="s">
        <v>8152</v>
      </c>
      <c r="M5811">
        <v>10</v>
      </c>
      <c r="N5811" t="s">
        <v>8153</v>
      </c>
      <c r="O5811" s="4">
        <f>INDEX(products[Cost_per_box], MATCH(shipments9[[#This Row],[PID]], products[PID], 0))</f>
        <v>2.65</v>
      </c>
      <c r="P5811" s="4">
        <f>shipments9[[#This Row],[Boxes]]*shipments9[[#This Row],[Cost Per Box]]</f>
        <v>1046.75</v>
      </c>
      <c r="Q5811" s="4">
        <f>shipments9[[#This Row],[Amount]] -shipments9[[#This Row],[total cost]]</f>
        <v>6452.5</v>
      </c>
      <c r="R5811" s="4" t="str">
        <f>IF(shipments9[[#This Row],[Gross Profit]]&lt;0,"Loss","Profit")</f>
        <v>Profit</v>
      </c>
      <c r="S5811" s="9">
        <f>shipments9[[#This Row],[Gross Profit]]/shipments9[[#This Row],[Amount]]</f>
        <v>0.86041937527086043</v>
      </c>
      <c r="T5811" s="11">
        <f>shipments9[[#This Row],[Amount]]/shipments9[[#This Row],[Boxes]]</f>
        <v>18.985443037974683</v>
      </c>
    </row>
    <row r="5812" spans="1:20" hidden="1" x14ac:dyDescent="0.25">
      <c r="A5812" t="s">
        <v>6004</v>
      </c>
      <c r="B5812" t="s">
        <v>68</v>
      </c>
      <c r="C5812" t="s">
        <v>135</v>
      </c>
      <c r="D5812" t="s">
        <v>26</v>
      </c>
      <c r="E5812" s="1">
        <v>45237</v>
      </c>
      <c r="F5812" s="1" t="str">
        <f>TEXT(shipments9[[#This Row],[Shipdate]],"ddd")</f>
        <v>Tue</v>
      </c>
      <c r="G5812" s="1" t="str">
        <f>IF(OR(shipments9[[#This Row],[Day Name]]="Sat",shipments9[[#This Row],[Day Name]]="Sun"),"Weekend","Weekday")</f>
        <v>Weekday</v>
      </c>
      <c r="H5812">
        <v>6381</v>
      </c>
      <c r="I5812">
        <v>246</v>
      </c>
      <c r="J5812" t="s">
        <v>172</v>
      </c>
      <c r="K5812" t="s">
        <v>8151</v>
      </c>
      <c r="L5812" t="s">
        <v>8152</v>
      </c>
      <c r="M5812">
        <v>11</v>
      </c>
      <c r="N5812" t="s">
        <v>8165</v>
      </c>
      <c r="O5812" s="4">
        <f>INDEX(products[Cost_per_box], MATCH(shipments9[[#This Row],[PID]], products[PID], 0))</f>
        <v>9.94</v>
      </c>
      <c r="P5812" s="4">
        <f>shipments9[[#This Row],[Boxes]]*shipments9[[#This Row],[Cost Per Box]]</f>
        <v>2445.2399999999998</v>
      </c>
      <c r="Q5812" s="4">
        <f>shipments9[[#This Row],[Amount]] -shipments9[[#This Row],[total cost]]</f>
        <v>3935.76</v>
      </c>
      <c r="R5812" s="4" t="str">
        <f>IF(shipments9[[#This Row],[Gross Profit]]&lt;0,"Loss","Profit")</f>
        <v>Profit</v>
      </c>
      <c r="S5812" s="9">
        <f>shipments9[[#This Row],[Gross Profit]]/shipments9[[#This Row],[Amount]]</f>
        <v>0.61679360601786559</v>
      </c>
      <c r="T5812" s="11">
        <f>shipments9[[#This Row],[Amount]]/shipments9[[#This Row],[Boxes]]</f>
        <v>25.939024390243901</v>
      </c>
    </row>
    <row r="5813" spans="1:20" x14ac:dyDescent="0.25">
      <c r="A5813" t="s">
        <v>6005</v>
      </c>
      <c r="B5813" t="s">
        <v>68</v>
      </c>
      <c r="C5813" t="s">
        <v>147</v>
      </c>
      <c r="D5813" t="s">
        <v>26</v>
      </c>
      <c r="E5813" s="1">
        <v>45120</v>
      </c>
      <c r="F5813" s="1" t="str">
        <f>TEXT(shipments9[[#This Row],[Shipdate]],"ddd")</f>
        <v>Thu</v>
      </c>
      <c r="G5813" s="1" t="str">
        <f>IF(OR(shipments9[[#This Row],[Day Name]]="Sat",shipments9[[#This Row],[Day Name]]="Sun"),"Weekend","Weekday")</f>
        <v>Weekday</v>
      </c>
      <c r="H5813">
        <v>6124.5</v>
      </c>
      <c r="I5813">
        <v>613</v>
      </c>
      <c r="J5813" t="s">
        <v>172</v>
      </c>
      <c r="K5813" t="s">
        <v>8151</v>
      </c>
      <c r="L5813" t="s">
        <v>8160</v>
      </c>
      <c r="M5813">
        <v>7</v>
      </c>
      <c r="N5813" t="s">
        <v>8161</v>
      </c>
      <c r="O5813" s="4">
        <f>INDEX(products[Cost_per_box], MATCH(shipments9[[#This Row],[PID]], products[PID], 0))</f>
        <v>10.51</v>
      </c>
      <c r="P5813" s="4">
        <f>shipments9[[#This Row],[Boxes]]*shipments9[[#This Row],[Cost Per Box]]</f>
        <v>6442.63</v>
      </c>
      <c r="Q5813" s="4">
        <f>shipments9[[#This Row],[Amount]] -shipments9[[#This Row],[total cost]]</f>
        <v>-318.13000000000011</v>
      </c>
      <c r="R5813" s="4" t="str">
        <f>IF(shipments9[[#This Row],[Gross Profit]]&lt;0,"Loss","Profit")</f>
        <v>Loss</v>
      </c>
      <c r="S5813" s="9">
        <f>shipments9[[#This Row],[Gross Profit]]/shipments9[[#This Row],[Amount]]</f>
        <v>-5.1943832149563246E-2</v>
      </c>
      <c r="T5813" s="11">
        <f>shipments9[[#This Row],[Amount]]/shipments9[[#This Row],[Boxes]]</f>
        <v>9.9910277324632961</v>
      </c>
    </row>
    <row r="5814" spans="1:20" x14ac:dyDescent="0.25">
      <c r="A5814" t="s">
        <v>6006</v>
      </c>
      <c r="B5814" t="s">
        <v>68</v>
      </c>
      <c r="C5814" t="s">
        <v>147</v>
      </c>
      <c r="D5814" t="s">
        <v>26</v>
      </c>
      <c r="E5814" s="1">
        <v>44999</v>
      </c>
      <c r="F5814" s="1" t="str">
        <f>TEXT(shipments9[[#This Row],[Shipdate]],"ddd")</f>
        <v>Tue</v>
      </c>
      <c r="G5814" s="1" t="str">
        <f>IF(OR(shipments9[[#This Row],[Day Name]]="Sat",shipments9[[#This Row],[Day Name]]="Sun"),"Weekend","Weekday")</f>
        <v>Weekday</v>
      </c>
      <c r="H5814">
        <v>9031.5</v>
      </c>
      <c r="I5814">
        <v>1506</v>
      </c>
      <c r="J5814" t="s">
        <v>172</v>
      </c>
      <c r="K5814" t="s">
        <v>8151</v>
      </c>
      <c r="L5814" t="s">
        <v>8156</v>
      </c>
      <c r="M5814">
        <v>3</v>
      </c>
      <c r="N5814" t="s">
        <v>8164</v>
      </c>
      <c r="O5814" s="4">
        <f>INDEX(products[Cost_per_box], MATCH(shipments9[[#This Row],[PID]], products[PID], 0))</f>
        <v>10.51</v>
      </c>
      <c r="P5814" s="4">
        <f>shipments9[[#This Row],[Boxes]]*shipments9[[#This Row],[Cost Per Box]]</f>
        <v>15828.06</v>
      </c>
      <c r="Q5814" s="4">
        <f>shipments9[[#This Row],[Amount]] -shipments9[[#This Row],[total cost]]</f>
        <v>-6796.5599999999995</v>
      </c>
      <c r="R5814" s="4" t="str">
        <f>IF(shipments9[[#This Row],[Gross Profit]]&lt;0,"Loss","Profit")</f>
        <v>Loss</v>
      </c>
      <c r="S5814" s="9">
        <f>shipments9[[#This Row],[Gross Profit]]/shipments9[[#This Row],[Amount]]</f>
        <v>-0.75253944527487127</v>
      </c>
      <c r="T5814" s="11">
        <f>shipments9[[#This Row],[Amount]]/shipments9[[#This Row],[Boxes]]</f>
        <v>5.9970119521912348</v>
      </c>
    </row>
    <row r="5815" spans="1:20" hidden="1" x14ac:dyDescent="0.25">
      <c r="A5815" t="s">
        <v>6007</v>
      </c>
      <c r="B5815" t="s">
        <v>68</v>
      </c>
      <c r="C5815" t="s">
        <v>153</v>
      </c>
      <c r="D5815" t="s">
        <v>26</v>
      </c>
      <c r="E5815" s="1">
        <v>45028</v>
      </c>
      <c r="F5815" s="1" t="str">
        <f>TEXT(shipments9[[#This Row],[Shipdate]],"ddd")</f>
        <v>Wed</v>
      </c>
      <c r="G5815" s="1" t="str">
        <f>IF(OR(shipments9[[#This Row],[Day Name]]="Sat",shipments9[[#This Row],[Day Name]]="Sun"),"Weekend","Weekday")</f>
        <v>Weekday</v>
      </c>
      <c r="H5815">
        <v>2522.25</v>
      </c>
      <c r="I5815">
        <v>181</v>
      </c>
      <c r="J5815" t="s">
        <v>172</v>
      </c>
      <c r="K5815" t="s">
        <v>8151</v>
      </c>
      <c r="L5815" t="s">
        <v>8154</v>
      </c>
      <c r="M5815">
        <v>4</v>
      </c>
      <c r="N5815" t="s">
        <v>8158</v>
      </c>
      <c r="O5815" s="4">
        <f>INDEX(products[Cost_per_box], MATCH(shipments9[[#This Row],[PID]], products[PID], 0))</f>
        <v>9.57</v>
      </c>
      <c r="P5815" s="4">
        <f>shipments9[[#This Row],[Boxes]]*shipments9[[#This Row],[Cost Per Box]]</f>
        <v>1732.17</v>
      </c>
      <c r="Q5815" s="4">
        <f>shipments9[[#This Row],[Amount]] -shipments9[[#This Row],[total cost]]</f>
        <v>790.07999999999993</v>
      </c>
      <c r="R5815" s="4" t="str">
        <f>IF(shipments9[[#This Row],[Gross Profit]]&lt;0,"Loss","Profit")</f>
        <v>Profit</v>
      </c>
      <c r="S5815" s="9">
        <f>shipments9[[#This Row],[Gross Profit]]/shipments9[[#This Row],[Amount]]</f>
        <v>0.31324412726732082</v>
      </c>
      <c r="T5815" s="11">
        <f>shipments9[[#This Row],[Amount]]/shipments9[[#This Row],[Boxes]]</f>
        <v>13.935082872928177</v>
      </c>
    </row>
    <row r="5816" spans="1:20" hidden="1" x14ac:dyDescent="0.25">
      <c r="A5816" t="s">
        <v>6008</v>
      </c>
      <c r="B5816" t="s">
        <v>68</v>
      </c>
      <c r="C5816" t="s">
        <v>163</v>
      </c>
      <c r="D5816" t="s">
        <v>26</v>
      </c>
      <c r="E5816" s="1">
        <v>45337</v>
      </c>
      <c r="F5816" s="1" t="str">
        <f>TEXT(shipments9[[#This Row],[Shipdate]],"ddd")</f>
        <v>Thu</v>
      </c>
      <c r="G5816" s="1" t="str">
        <f>IF(OR(shipments9[[#This Row],[Day Name]]="Sat",shipments9[[#This Row],[Day Name]]="Sun"),"Weekend","Weekday")</f>
        <v>Weekday</v>
      </c>
      <c r="H5816">
        <v>3388.5</v>
      </c>
      <c r="I5816">
        <v>424</v>
      </c>
      <c r="J5816" t="s">
        <v>172</v>
      </c>
      <c r="K5816" t="s">
        <v>8155</v>
      </c>
      <c r="L5816" t="s">
        <v>8156</v>
      </c>
      <c r="M5816">
        <v>2</v>
      </c>
      <c r="N5816" t="s">
        <v>8157</v>
      </c>
      <c r="O5816" s="4">
        <f>INDEX(products[Cost_per_box], MATCH(shipments9[[#This Row],[PID]], products[PID], 0))</f>
        <v>3.32</v>
      </c>
      <c r="P5816" s="4">
        <f>shipments9[[#This Row],[Boxes]]*shipments9[[#This Row],[Cost Per Box]]</f>
        <v>1407.6799999999998</v>
      </c>
      <c r="Q5816" s="4">
        <f>shipments9[[#This Row],[Amount]] -shipments9[[#This Row],[total cost]]</f>
        <v>1980.8200000000002</v>
      </c>
      <c r="R5816" s="4" t="str">
        <f>IF(shipments9[[#This Row],[Gross Profit]]&lt;0,"Loss","Profit")</f>
        <v>Profit</v>
      </c>
      <c r="S5816" s="9">
        <f>shipments9[[#This Row],[Gross Profit]]/shipments9[[#This Row],[Amount]]</f>
        <v>0.58457134425261925</v>
      </c>
      <c r="T5816" s="11">
        <f>shipments9[[#This Row],[Amount]]/shipments9[[#This Row],[Boxes]]</f>
        <v>7.9917452830188678</v>
      </c>
    </row>
    <row r="5817" spans="1:20" hidden="1" x14ac:dyDescent="0.25">
      <c r="A5817" t="s">
        <v>6009</v>
      </c>
      <c r="B5817" t="s">
        <v>108</v>
      </c>
      <c r="C5817" t="s">
        <v>124</v>
      </c>
      <c r="D5817" t="s">
        <v>26</v>
      </c>
      <c r="E5817" s="1">
        <v>44960</v>
      </c>
      <c r="F5817" s="1" t="str">
        <f>TEXT(shipments9[[#This Row],[Shipdate]],"ddd")</f>
        <v>Fri</v>
      </c>
      <c r="G5817" s="1" t="str">
        <f>IF(OR(shipments9[[#This Row],[Day Name]]="Sat",shipments9[[#This Row],[Day Name]]="Sun"),"Weekend","Weekday")</f>
        <v>Weekday</v>
      </c>
      <c r="H5817">
        <v>1059.75</v>
      </c>
      <c r="I5817">
        <v>63</v>
      </c>
      <c r="J5817" t="s">
        <v>172</v>
      </c>
      <c r="K5817" t="s">
        <v>8151</v>
      </c>
      <c r="L5817" t="s">
        <v>8156</v>
      </c>
      <c r="M5817">
        <v>2</v>
      </c>
      <c r="N5817" t="s">
        <v>8157</v>
      </c>
      <c r="O5817" s="4">
        <f>INDEX(products[Cost_per_box], MATCH(shipments9[[#This Row],[PID]], products[PID], 0))</f>
        <v>7.48</v>
      </c>
      <c r="P5817" s="4">
        <f>shipments9[[#This Row],[Boxes]]*shipments9[[#This Row],[Cost Per Box]]</f>
        <v>471.24</v>
      </c>
      <c r="Q5817" s="4">
        <f>shipments9[[#This Row],[Amount]] -shipments9[[#This Row],[total cost]]</f>
        <v>588.51</v>
      </c>
      <c r="R5817" s="4" t="str">
        <f>IF(shipments9[[#This Row],[Gross Profit]]&lt;0,"Loss","Profit")</f>
        <v>Profit</v>
      </c>
      <c r="S5817" s="9">
        <f>shipments9[[#This Row],[Gross Profit]]/shipments9[[#This Row],[Amount]]</f>
        <v>0.55532908704883222</v>
      </c>
      <c r="T5817" s="11">
        <f>shipments9[[#This Row],[Amount]]/shipments9[[#This Row],[Boxes]]</f>
        <v>16.821428571428573</v>
      </c>
    </row>
    <row r="5818" spans="1:20" hidden="1" x14ac:dyDescent="0.25">
      <c r="A5818" t="s">
        <v>6010</v>
      </c>
      <c r="B5818" t="s">
        <v>108</v>
      </c>
      <c r="C5818" t="s">
        <v>141</v>
      </c>
      <c r="D5818" t="s">
        <v>26</v>
      </c>
      <c r="E5818" s="1">
        <v>45404</v>
      </c>
      <c r="F5818" s="1" t="str">
        <f>TEXT(shipments9[[#This Row],[Shipdate]],"ddd")</f>
        <v>Mon</v>
      </c>
      <c r="G5818" s="1" t="str">
        <f>IF(OR(shipments9[[#This Row],[Day Name]]="Sat",shipments9[[#This Row],[Day Name]]="Sun"),"Weekend","Weekday")</f>
        <v>Weekday</v>
      </c>
      <c r="H5818">
        <v>1489.5</v>
      </c>
      <c r="I5818">
        <v>115</v>
      </c>
      <c r="J5818" t="s">
        <v>172</v>
      </c>
      <c r="K5818" t="s">
        <v>8155</v>
      </c>
      <c r="L5818" t="s">
        <v>8154</v>
      </c>
      <c r="M5818">
        <v>4</v>
      </c>
      <c r="N5818" t="s">
        <v>8158</v>
      </c>
      <c r="O5818" s="4">
        <f>INDEX(products[Cost_per_box], MATCH(shipments9[[#This Row],[PID]], products[PID], 0))</f>
        <v>8.2200000000000006</v>
      </c>
      <c r="P5818" s="4">
        <f>shipments9[[#This Row],[Boxes]]*shipments9[[#This Row],[Cost Per Box]]</f>
        <v>945.30000000000007</v>
      </c>
      <c r="Q5818" s="4">
        <f>shipments9[[#This Row],[Amount]] -shipments9[[#This Row],[total cost]]</f>
        <v>544.19999999999993</v>
      </c>
      <c r="R5818" s="4" t="str">
        <f>IF(shipments9[[#This Row],[Gross Profit]]&lt;0,"Loss","Profit")</f>
        <v>Profit</v>
      </c>
      <c r="S5818" s="9">
        <f>shipments9[[#This Row],[Gross Profit]]/shipments9[[#This Row],[Amount]]</f>
        <v>0.36535750251762333</v>
      </c>
      <c r="T5818" s="11">
        <f>shipments9[[#This Row],[Amount]]/shipments9[[#This Row],[Boxes]]</f>
        <v>12.952173913043477</v>
      </c>
    </row>
    <row r="5819" spans="1:20" hidden="1" x14ac:dyDescent="0.25">
      <c r="A5819" t="s">
        <v>6011</v>
      </c>
      <c r="B5819" t="s">
        <v>108</v>
      </c>
      <c r="C5819" t="s">
        <v>157</v>
      </c>
      <c r="D5819" t="s">
        <v>26</v>
      </c>
      <c r="E5819" s="1">
        <v>45155</v>
      </c>
      <c r="F5819" s="1" t="str">
        <f>TEXT(shipments9[[#This Row],[Shipdate]],"ddd")</f>
        <v>Thu</v>
      </c>
      <c r="G5819" s="1" t="str">
        <f>IF(OR(shipments9[[#This Row],[Day Name]]="Sat",shipments9[[#This Row],[Day Name]]="Sun"),"Weekend","Weekday")</f>
        <v>Weekday</v>
      </c>
      <c r="H5819">
        <v>23096.25</v>
      </c>
      <c r="I5819">
        <v>2567</v>
      </c>
      <c r="J5819" t="s">
        <v>172</v>
      </c>
      <c r="K5819" t="s">
        <v>8151</v>
      </c>
      <c r="L5819" t="s">
        <v>8160</v>
      </c>
      <c r="M5819">
        <v>8</v>
      </c>
      <c r="N5819" t="s">
        <v>8162</v>
      </c>
      <c r="O5819" s="4">
        <f>INDEX(products[Cost_per_box], MATCH(shipments9[[#This Row],[PID]], products[PID], 0))</f>
        <v>6.8</v>
      </c>
      <c r="P5819" s="4">
        <f>shipments9[[#This Row],[Boxes]]*shipments9[[#This Row],[Cost Per Box]]</f>
        <v>17455.599999999999</v>
      </c>
      <c r="Q5819" s="4">
        <f>shipments9[[#This Row],[Amount]] -shipments9[[#This Row],[total cost]]</f>
        <v>5640.6500000000015</v>
      </c>
      <c r="R5819" s="4" t="str">
        <f>IF(shipments9[[#This Row],[Gross Profit]]&lt;0,"Loss","Profit")</f>
        <v>Profit</v>
      </c>
      <c r="S5819" s="9">
        <f>shipments9[[#This Row],[Gross Profit]]/shipments9[[#This Row],[Amount]]</f>
        <v>0.24422362937706343</v>
      </c>
      <c r="T5819" s="11">
        <f>shipments9[[#This Row],[Amount]]/shipments9[[#This Row],[Boxes]]</f>
        <v>8.9973704713673541</v>
      </c>
    </row>
    <row r="5820" spans="1:20" hidden="1" x14ac:dyDescent="0.25">
      <c r="A5820" t="s">
        <v>6012</v>
      </c>
      <c r="B5820" t="s">
        <v>108</v>
      </c>
      <c r="C5820" t="s">
        <v>124</v>
      </c>
      <c r="D5820" t="s">
        <v>26</v>
      </c>
      <c r="E5820" s="1">
        <v>45049</v>
      </c>
      <c r="F5820" s="1" t="str">
        <f>TEXT(shipments9[[#This Row],[Shipdate]],"ddd")</f>
        <v>Wed</v>
      </c>
      <c r="G5820" s="1" t="str">
        <f>IF(OR(shipments9[[#This Row],[Day Name]]="Sat",shipments9[[#This Row],[Day Name]]="Sun"),"Weekend","Weekday")</f>
        <v>Weekday</v>
      </c>
      <c r="H5820">
        <v>942.75</v>
      </c>
      <c r="I5820">
        <v>68</v>
      </c>
      <c r="J5820" t="s">
        <v>172</v>
      </c>
      <c r="K5820" t="s">
        <v>8151</v>
      </c>
      <c r="L5820" t="s">
        <v>8154</v>
      </c>
      <c r="M5820">
        <v>5</v>
      </c>
      <c r="N5820" t="s">
        <v>201</v>
      </c>
      <c r="O5820" s="4">
        <f>INDEX(products[Cost_per_box], MATCH(shipments9[[#This Row],[PID]], products[PID], 0))</f>
        <v>7.48</v>
      </c>
      <c r="P5820" s="4">
        <f>shipments9[[#This Row],[Boxes]]*shipments9[[#This Row],[Cost Per Box]]</f>
        <v>508.64000000000004</v>
      </c>
      <c r="Q5820" s="4">
        <f>shipments9[[#This Row],[Amount]] -shipments9[[#This Row],[total cost]]</f>
        <v>434.10999999999996</v>
      </c>
      <c r="R5820" s="4" t="str">
        <f>IF(shipments9[[#This Row],[Gross Profit]]&lt;0,"Loss","Profit")</f>
        <v>Profit</v>
      </c>
      <c r="S5820" s="9">
        <f>shipments9[[#This Row],[Gross Profit]]/shipments9[[#This Row],[Amount]]</f>
        <v>0.46047202333598508</v>
      </c>
      <c r="T5820" s="11">
        <f>shipments9[[#This Row],[Amount]]/shipments9[[#This Row],[Boxes]]</f>
        <v>13.863970588235293</v>
      </c>
    </row>
    <row r="5821" spans="1:20" hidden="1" x14ac:dyDescent="0.25">
      <c r="A5821" t="s">
        <v>6013</v>
      </c>
      <c r="B5821" t="s">
        <v>108</v>
      </c>
      <c r="C5821" t="s">
        <v>137</v>
      </c>
      <c r="D5821" t="s">
        <v>26</v>
      </c>
      <c r="E5821" s="1">
        <v>45254</v>
      </c>
      <c r="F5821" s="1" t="str">
        <f>TEXT(shipments9[[#This Row],[Shipdate]],"ddd")</f>
        <v>Fri</v>
      </c>
      <c r="G5821" s="1" t="str">
        <f>IF(OR(shipments9[[#This Row],[Day Name]]="Sat",shipments9[[#This Row],[Day Name]]="Sun"),"Weekend","Weekday")</f>
        <v>Weekday</v>
      </c>
      <c r="H5821">
        <v>2371.5</v>
      </c>
      <c r="I5821">
        <v>119</v>
      </c>
      <c r="J5821" t="s">
        <v>172</v>
      </c>
      <c r="K5821" t="s">
        <v>8151</v>
      </c>
      <c r="L5821" t="s">
        <v>8152</v>
      </c>
      <c r="M5821">
        <v>11</v>
      </c>
      <c r="N5821" t="s">
        <v>8165</v>
      </c>
      <c r="O5821" s="4">
        <f>INDEX(products[Cost_per_box], MATCH(shipments9[[#This Row],[PID]], products[PID], 0))</f>
        <v>7.73</v>
      </c>
      <c r="P5821" s="4">
        <f>shipments9[[#This Row],[Boxes]]*shipments9[[#This Row],[Cost Per Box]]</f>
        <v>919.87</v>
      </c>
      <c r="Q5821" s="4">
        <f>shipments9[[#This Row],[Amount]] -shipments9[[#This Row],[total cost]]</f>
        <v>1451.63</v>
      </c>
      <c r="R5821" s="4" t="str">
        <f>IF(shipments9[[#This Row],[Gross Profit]]&lt;0,"Loss","Profit")</f>
        <v>Profit</v>
      </c>
      <c r="S5821" s="9">
        <f>shipments9[[#This Row],[Gross Profit]]/shipments9[[#This Row],[Amount]]</f>
        <v>0.61211469534050189</v>
      </c>
      <c r="T5821" s="11">
        <f>shipments9[[#This Row],[Amount]]/shipments9[[#This Row],[Boxes]]</f>
        <v>19.928571428571427</v>
      </c>
    </row>
    <row r="5822" spans="1:20" hidden="1" x14ac:dyDescent="0.25">
      <c r="A5822" t="s">
        <v>6014</v>
      </c>
      <c r="B5822" t="s">
        <v>108</v>
      </c>
      <c r="C5822" t="s">
        <v>155</v>
      </c>
      <c r="D5822" t="s">
        <v>26</v>
      </c>
      <c r="E5822" s="1">
        <v>45323</v>
      </c>
      <c r="F5822" s="1" t="str">
        <f>TEXT(shipments9[[#This Row],[Shipdate]],"ddd")</f>
        <v>Thu</v>
      </c>
      <c r="G5822" s="1" t="str">
        <f>IF(OR(shipments9[[#This Row],[Day Name]]="Sat",shipments9[[#This Row],[Day Name]]="Sun"),"Weekend","Weekday")</f>
        <v>Weekday</v>
      </c>
      <c r="H5822">
        <v>1602</v>
      </c>
      <c r="I5822">
        <v>161</v>
      </c>
      <c r="J5822" t="s">
        <v>172</v>
      </c>
      <c r="K5822" t="s">
        <v>8155</v>
      </c>
      <c r="L5822" t="s">
        <v>8156</v>
      </c>
      <c r="M5822">
        <v>2</v>
      </c>
      <c r="N5822" t="s">
        <v>8157</v>
      </c>
      <c r="O5822" s="4">
        <f>INDEX(products[Cost_per_box], MATCH(shipments9[[#This Row],[PID]], products[PID], 0))</f>
        <v>8.43</v>
      </c>
      <c r="P5822" s="4">
        <f>shipments9[[#This Row],[Boxes]]*shipments9[[#This Row],[Cost Per Box]]</f>
        <v>1357.23</v>
      </c>
      <c r="Q5822" s="4">
        <f>shipments9[[#This Row],[Amount]] -shipments9[[#This Row],[total cost]]</f>
        <v>244.76999999999998</v>
      </c>
      <c r="R5822" s="4" t="str">
        <f>IF(shipments9[[#This Row],[Gross Profit]]&lt;0,"Loss","Profit")</f>
        <v>Profit</v>
      </c>
      <c r="S5822" s="9">
        <f>shipments9[[#This Row],[Gross Profit]]/shipments9[[#This Row],[Amount]]</f>
        <v>0.15279026217228464</v>
      </c>
      <c r="T5822" s="11">
        <f>shipments9[[#This Row],[Amount]]/shipments9[[#This Row],[Boxes]]</f>
        <v>9.950310559006212</v>
      </c>
    </row>
    <row r="5823" spans="1:20" hidden="1" x14ac:dyDescent="0.25">
      <c r="A5823" t="s">
        <v>6015</v>
      </c>
      <c r="B5823" t="s">
        <v>108</v>
      </c>
      <c r="C5823" t="s">
        <v>159</v>
      </c>
      <c r="D5823" t="s">
        <v>26</v>
      </c>
      <c r="E5823" s="1">
        <v>44966</v>
      </c>
      <c r="F5823" s="1" t="str">
        <f>TEXT(shipments9[[#This Row],[Shipdate]],"ddd")</f>
        <v>Thu</v>
      </c>
      <c r="G5823" s="1" t="str">
        <f>IF(OR(shipments9[[#This Row],[Day Name]]="Sat",shipments9[[#This Row],[Day Name]]="Sun"),"Weekend","Weekday")</f>
        <v>Weekday</v>
      </c>
      <c r="H5823">
        <v>6358.5</v>
      </c>
      <c r="I5823">
        <v>245</v>
      </c>
      <c r="J5823" t="s">
        <v>172</v>
      </c>
      <c r="K5823" t="s">
        <v>8151</v>
      </c>
      <c r="L5823" t="s">
        <v>8156</v>
      </c>
      <c r="M5823">
        <v>2</v>
      </c>
      <c r="N5823" t="s">
        <v>8157</v>
      </c>
      <c r="O5823" s="4">
        <f>INDEX(products[Cost_per_box], MATCH(shipments9[[#This Row],[PID]], products[PID], 0))</f>
        <v>5.04</v>
      </c>
      <c r="P5823" s="4">
        <f>shipments9[[#This Row],[Boxes]]*shipments9[[#This Row],[Cost Per Box]]</f>
        <v>1234.8</v>
      </c>
      <c r="Q5823" s="4">
        <f>shipments9[[#This Row],[Amount]] -shipments9[[#This Row],[total cost]]</f>
        <v>5123.7</v>
      </c>
      <c r="R5823" s="4" t="str">
        <f>IF(shipments9[[#This Row],[Gross Profit]]&lt;0,"Loss","Profit")</f>
        <v>Profit</v>
      </c>
      <c r="S5823" s="9">
        <f>shipments9[[#This Row],[Gross Profit]]/shipments9[[#This Row],[Amount]]</f>
        <v>0.80580325548478415</v>
      </c>
      <c r="T5823" s="11">
        <f>shipments9[[#This Row],[Amount]]/shipments9[[#This Row],[Boxes]]</f>
        <v>25.953061224489797</v>
      </c>
    </row>
    <row r="5824" spans="1:20" hidden="1" x14ac:dyDescent="0.25">
      <c r="A5824" t="s">
        <v>6016</v>
      </c>
      <c r="B5824" t="s">
        <v>108</v>
      </c>
      <c r="C5824" t="s">
        <v>121</v>
      </c>
      <c r="D5824" t="s">
        <v>26</v>
      </c>
      <c r="E5824" s="1">
        <v>45120</v>
      </c>
      <c r="F5824" s="1" t="str">
        <f>TEXT(shipments9[[#This Row],[Shipdate]],"ddd")</f>
        <v>Thu</v>
      </c>
      <c r="G5824" s="1" t="str">
        <f>IF(OR(shipments9[[#This Row],[Day Name]]="Sat",shipments9[[#This Row],[Day Name]]="Sun"),"Weekend","Weekday")</f>
        <v>Weekday</v>
      </c>
      <c r="H5824">
        <v>11144.25</v>
      </c>
      <c r="I5824">
        <v>697</v>
      </c>
      <c r="J5824" t="s">
        <v>172</v>
      </c>
      <c r="K5824" t="s">
        <v>8151</v>
      </c>
      <c r="L5824" t="s">
        <v>8160</v>
      </c>
      <c r="M5824">
        <v>7</v>
      </c>
      <c r="N5824" t="s">
        <v>8161</v>
      </c>
      <c r="O5824" s="4">
        <f>INDEX(products[Cost_per_box], MATCH(shipments9[[#This Row],[PID]], products[PID], 0))</f>
        <v>5.26</v>
      </c>
      <c r="P5824" s="4">
        <f>shipments9[[#This Row],[Boxes]]*shipments9[[#This Row],[Cost Per Box]]</f>
        <v>3666.22</v>
      </c>
      <c r="Q5824" s="4">
        <f>shipments9[[#This Row],[Amount]] -shipments9[[#This Row],[total cost]]</f>
        <v>7478.0300000000007</v>
      </c>
      <c r="R5824" s="4" t="str">
        <f>IF(shipments9[[#This Row],[Gross Profit]]&lt;0,"Loss","Profit")</f>
        <v>Profit</v>
      </c>
      <c r="S5824" s="9">
        <f>shipments9[[#This Row],[Gross Profit]]/shipments9[[#This Row],[Amount]]</f>
        <v>0.67102137873791423</v>
      </c>
      <c r="T5824" s="11">
        <f>shipments9[[#This Row],[Amount]]/shipments9[[#This Row],[Boxes]]</f>
        <v>15.988880918220946</v>
      </c>
    </row>
    <row r="5825" spans="1:20" hidden="1" x14ac:dyDescent="0.25">
      <c r="A5825" t="s">
        <v>6017</v>
      </c>
      <c r="B5825" t="s">
        <v>108</v>
      </c>
      <c r="C5825" t="s">
        <v>135</v>
      </c>
      <c r="D5825" t="s">
        <v>26</v>
      </c>
      <c r="E5825" s="1">
        <v>45148</v>
      </c>
      <c r="F5825" s="1" t="str">
        <f>TEXT(shipments9[[#This Row],[Shipdate]],"ddd")</f>
        <v>Thu</v>
      </c>
      <c r="G5825" s="1" t="str">
        <f>IF(OR(shipments9[[#This Row],[Day Name]]="Sat",shipments9[[#This Row],[Day Name]]="Sun"),"Weekend","Weekday")</f>
        <v>Weekday</v>
      </c>
      <c r="H5825">
        <v>5940</v>
      </c>
      <c r="I5825">
        <v>213</v>
      </c>
      <c r="J5825" t="s">
        <v>172</v>
      </c>
      <c r="K5825" t="s">
        <v>8151</v>
      </c>
      <c r="L5825" t="s">
        <v>8160</v>
      </c>
      <c r="M5825">
        <v>8</v>
      </c>
      <c r="N5825" t="s">
        <v>8162</v>
      </c>
      <c r="O5825" s="4">
        <f>INDEX(products[Cost_per_box], MATCH(shipments9[[#This Row],[PID]], products[PID], 0))</f>
        <v>9.94</v>
      </c>
      <c r="P5825" s="4">
        <f>shipments9[[#This Row],[Boxes]]*shipments9[[#This Row],[Cost Per Box]]</f>
        <v>2117.2199999999998</v>
      </c>
      <c r="Q5825" s="4">
        <f>shipments9[[#This Row],[Amount]] -shipments9[[#This Row],[total cost]]</f>
        <v>3822.78</v>
      </c>
      <c r="R5825" s="4" t="str">
        <f>IF(shipments9[[#This Row],[Gross Profit]]&lt;0,"Loss","Profit")</f>
        <v>Profit</v>
      </c>
      <c r="S5825" s="9">
        <f>shipments9[[#This Row],[Gross Profit]]/shipments9[[#This Row],[Amount]]</f>
        <v>0.64356565656565656</v>
      </c>
      <c r="T5825" s="11">
        <f>shipments9[[#This Row],[Amount]]/shipments9[[#This Row],[Boxes]]</f>
        <v>27.887323943661972</v>
      </c>
    </row>
    <row r="5826" spans="1:20" hidden="1" x14ac:dyDescent="0.25">
      <c r="A5826" t="s">
        <v>6018</v>
      </c>
      <c r="B5826" t="s">
        <v>108</v>
      </c>
      <c r="C5826" t="s">
        <v>141</v>
      </c>
      <c r="D5826" t="s">
        <v>26</v>
      </c>
      <c r="E5826" s="1">
        <v>44999</v>
      </c>
      <c r="F5826" s="1" t="str">
        <f>TEXT(shipments9[[#This Row],[Shipdate]],"ddd")</f>
        <v>Tue</v>
      </c>
      <c r="G5826" s="1" t="str">
        <f>IF(OR(shipments9[[#This Row],[Day Name]]="Sat",shipments9[[#This Row],[Day Name]]="Sun"),"Weekend","Weekday")</f>
        <v>Weekday</v>
      </c>
      <c r="H5826">
        <v>4405.5</v>
      </c>
      <c r="I5826">
        <v>294</v>
      </c>
      <c r="J5826" t="s">
        <v>172</v>
      </c>
      <c r="K5826" t="s">
        <v>8151</v>
      </c>
      <c r="L5826" t="s">
        <v>8156</v>
      </c>
      <c r="M5826">
        <v>3</v>
      </c>
      <c r="N5826" t="s">
        <v>8164</v>
      </c>
      <c r="O5826" s="4">
        <f>INDEX(products[Cost_per_box], MATCH(shipments9[[#This Row],[PID]], products[PID], 0))</f>
        <v>8.2200000000000006</v>
      </c>
      <c r="P5826" s="4">
        <f>shipments9[[#This Row],[Boxes]]*shipments9[[#This Row],[Cost Per Box]]</f>
        <v>2416.6800000000003</v>
      </c>
      <c r="Q5826" s="4">
        <f>shipments9[[#This Row],[Amount]] -shipments9[[#This Row],[total cost]]</f>
        <v>1988.8199999999997</v>
      </c>
      <c r="R5826" s="4" t="str">
        <f>IF(shipments9[[#This Row],[Gross Profit]]&lt;0,"Loss","Profit")</f>
        <v>Profit</v>
      </c>
      <c r="S5826" s="9">
        <f>shipments9[[#This Row],[Gross Profit]]/shipments9[[#This Row],[Amount]]</f>
        <v>0.45144024514811026</v>
      </c>
      <c r="T5826" s="11">
        <f>shipments9[[#This Row],[Amount]]/shipments9[[#This Row],[Boxes]]</f>
        <v>14.98469387755102</v>
      </c>
    </row>
    <row r="5827" spans="1:20" hidden="1" x14ac:dyDescent="0.25">
      <c r="A5827" t="s">
        <v>6019</v>
      </c>
      <c r="B5827" t="s">
        <v>108</v>
      </c>
      <c r="C5827" t="s">
        <v>141</v>
      </c>
      <c r="D5827" t="s">
        <v>26</v>
      </c>
      <c r="E5827" s="1">
        <v>45224</v>
      </c>
      <c r="F5827" s="1" t="str">
        <f>TEXT(shipments9[[#This Row],[Shipdate]],"ddd")</f>
        <v>Wed</v>
      </c>
      <c r="G5827" s="1" t="str">
        <f>IF(OR(shipments9[[#This Row],[Day Name]]="Sat",shipments9[[#This Row],[Day Name]]="Sun"),"Weekend","Weekday")</f>
        <v>Weekday</v>
      </c>
      <c r="H5827">
        <v>976.5</v>
      </c>
      <c r="I5827">
        <v>70</v>
      </c>
      <c r="J5827" t="s">
        <v>172</v>
      </c>
      <c r="K5827" t="s">
        <v>8151</v>
      </c>
      <c r="L5827" t="s">
        <v>8152</v>
      </c>
      <c r="M5827">
        <v>10</v>
      </c>
      <c r="N5827" t="s">
        <v>8153</v>
      </c>
      <c r="O5827" s="4">
        <f>INDEX(products[Cost_per_box], MATCH(shipments9[[#This Row],[PID]], products[PID], 0))</f>
        <v>8.2200000000000006</v>
      </c>
      <c r="P5827" s="4">
        <f>shipments9[[#This Row],[Boxes]]*shipments9[[#This Row],[Cost Per Box]]</f>
        <v>575.40000000000009</v>
      </c>
      <c r="Q5827" s="4">
        <f>shipments9[[#This Row],[Amount]] -shipments9[[#This Row],[total cost]]</f>
        <v>401.09999999999991</v>
      </c>
      <c r="R5827" s="4" t="str">
        <f>IF(shipments9[[#This Row],[Gross Profit]]&lt;0,"Loss","Profit")</f>
        <v>Profit</v>
      </c>
      <c r="S5827" s="9">
        <f>shipments9[[#This Row],[Gross Profit]]/shipments9[[#This Row],[Amount]]</f>
        <v>0.41075268817204291</v>
      </c>
      <c r="T5827" s="11">
        <f>shipments9[[#This Row],[Amount]]/shipments9[[#This Row],[Boxes]]</f>
        <v>13.95</v>
      </c>
    </row>
    <row r="5828" spans="1:20" hidden="1" x14ac:dyDescent="0.25">
      <c r="A5828" t="s">
        <v>6020</v>
      </c>
      <c r="B5828" t="s">
        <v>108</v>
      </c>
      <c r="C5828" t="s">
        <v>143</v>
      </c>
      <c r="D5828" t="s">
        <v>26</v>
      </c>
      <c r="E5828" s="1">
        <v>45285</v>
      </c>
      <c r="F5828" s="1" t="str">
        <f>TEXT(shipments9[[#This Row],[Shipdate]],"ddd")</f>
        <v>Mon</v>
      </c>
      <c r="G5828" s="1" t="str">
        <f>IF(OR(shipments9[[#This Row],[Day Name]]="Sat",shipments9[[#This Row],[Day Name]]="Sun"),"Weekend","Weekday")</f>
        <v>Weekday</v>
      </c>
      <c r="H5828">
        <v>9738</v>
      </c>
      <c r="I5828">
        <v>513</v>
      </c>
      <c r="J5828" t="s">
        <v>172</v>
      </c>
      <c r="K5828" t="s">
        <v>8151</v>
      </c>
      <c r="L5828" t="s">
        <v>8152</v>
      </c>
      <c r="M5828">
        <v>12</v>
      </c>
      <c r="N5828" t="s">
        <v>8166</v>
      </c>
      <c r="O5828" s="4">
        <f>INDEX(products[Cost_per_box], MATCH(shipments9[[#This Row],[PID]], products[PID], 0))</f>
        <v>10.23</v>
      </c>
      <c r="P5828" s="4">
        <f>shipments9[[#This Row],[Boxes]]*shipments9[[#This Row],[Cost Per Box]]</f>
        <v>5247.99</v>
      </c>
      <c r="Q5828" s="4">
        <f>shipments9[[#This Row],[Amount]] -shipments9[[#This Row],[total cost]]</f>
        <v>4490.01</v>
      </c>
      <c r="R5828" s="4" t="str">
        <f>IF(shipments9[[#This Row],[Gross Profit]]&lt;0,"Loss","Profit")</f>
        <v>Profit</v>
      </c>
      <c r="S5828" s="9">
        <f>shipments9[[#This Row],[Gross Profit]]/shipments9[[#This Row],[Amount]]</f>
        <v>0.46108133086876157</v>
      </c>
      <c r="T5828" s="11">
        <f>shipments9[[#This Row],[Amount]]/shipments9[[#This Row],[Boxes]]</f>
        <v>18.982456140350877</v>
      </c>
    </row>
    <row r="5829" spans="1:20" hidden="1" x14ac:dyDescent="0.25">
      <c r="A5829" t="s">
        <v>6021</v>
      </c>
      <c r="B5829" t="s">
        <v>108</v>
      </c>
      <c r="C5829" t="s">
        <v>153</v>
      </c>
      <c r="D5829" t="s">
        <v>26</v>
      </c>
      <c r="E5829" s="1">
        <v>45100</v>
      </c>
      <c r="F5829" s="1" t="str">
        <f>TEXT(shipments9[[#This Row],[Shipdate]],"ddd")</f>
        <v>Fri</v>
      </c>
      <c r="G5829" s="1" t="str">
        <f>IF(OR(shipments9[[#This Row],[Day Name]]="Sat",shipments9[[#This Row],[Day Name]]="Sun"),"Weekend","Weekday")</f>
        <v>Weekday</v>
      </c>
      <c r="H5829">
        <v>8741.25</v>
      </c>
      <c r="I5829">
        <v>486</v>
      </c>
      <c r="J5829" t="s">
        <v>172</v>
      </c>
      <c r="K5829" t="s">
        <v>8151</v>
      </c>
      <c r="L5829" t="s">
        <v>8154</v>
      </c>
      <c r="M5829">
        <v>6</v>
      </c>
      <c r="N5829" t="s">
        <v>8159</v>
      </c>
      <c r="O5829" s="4">
        <f>INDEX(products[Cost_per_box], MATCH(shipments9[[#This Row],[PID]], products[PID], 0))</f>
        <v>9.57</v>
      </c>
      <c r="P5829" s="4">
        <f>shipments9[[#This Row],[Boxes]]*shipments9[[#This Row],[Cost Per Box]]</f>
        <v>4651.0200000000004</v>
      </c>
      <c r="Q5829" s="4">
        <f>shipments9[[#This Row],[Amount]] -shipments9[[#This Row],[total cost]]</f>
        <v>4090.2299999999996</v>
      </c>
      <c r="R5829" s="4" t="str">
        <f>IF(shipments9[[#This Row],[Gross Profit]]&lt;0,"Loss","Profit")</f>
        <v>Profit</v>
      </c>
      <c r="S5829" s="9">
        <f>shipments9[[#This Row],[Gross Profit]]/shipments9[[#This Row],[Amount]]</f>
        <v>0.46792277992277986</v>
      </c>
      <c r="T5829" s="11">
        <f>shipments9[[#This Row],[Amount]]/shipments9[[#This Row],[Boxes]]</f>
        <v>17.986111111111111</v>
      </c>
    </row>
    <row r="5830" spans="1:20" hidden="1" x14ac:dyDescent="0.25">
      <c r="A5830" t="s">
        <v>6022</v>
      </c>
      <c r="B5830" t="s">
        <v>108</v>
      </c>
      <c r="C5830" t="s">
        <v>153</v>
      </c>
      <c r="D5830" t="s">
        <v>26</v>
      </c>
      <c r="E5830" s="1">
        <v>44966</v>
      </c>
      <c r="F5830" s="1" t="str">
        <f>TEXT(shipments9[[#This Row],[Shipdate]],"ddd")</f>
        <v>Thu</v>
      </c>
      <c r="G5830" s="1" t="str">
        <f>IF(OR(shipments9[[#This Row],[Day Name]]="Sat",shipments9[[#This Row],[Day Name]]="Sun"),"Weekend","Weekday")</f>
        <v>Weekday</v>
      </c>
      <c r="H5830">
        <v>10455.75</v>
      </c>
      <c r="I5830">
        <v>654</v>
      </c>
      <c r="J5830" t="s">
        <v>172</v>
      </c>
      <c r="K5830" t="s">
        <v>8151</v>
      </c>
      <c r="L5830" t="s">
        <v>8156</v>
      </c>
      <c r="M5830">
        <v>2</v>
      </c>
      <c r="N5830" t="s">
        <v>8157</v>
      </c>
      <c r="O5830" s="4">
        <f>INDEX(products[Cost_per_box], MATCH(shipments9[[#This Row],[PID]], products[PID], 0))</f>
        <v>9.57</v>
      </c>
      <c r="P5830" s="4">
        <f>shipments9[[#This Row],[Boxes]]*shipments9[[#This Row],[Cost Per Box]]</f>
        <v>6258.78</v>
      </c>
      <c r="Q5830" s="4">
        <f>shipments9[[#This Row],[Amount]] -shipments9[[#This Row],[total cost]]</f>
        <v>4196.97</v>
      </c>
      <c r="R5830" s="4" t="str">
        <f>IF(shipments9[[#This Row],[Gross Profit]]&lt;0,"Loss","Profit")</f>
        <v>Profit</v>
      </c>
      <c r="S5830" s="9">
        <f>shipments9[[#This Row],[Gross Profit]]/shipments9[[#This Row],[Amount]]</f>
        <v>0.40140305573488272</v>
      </c>
      <c r="T5830" s="11">
        <f>shipments9[[#This Row],[Amount]]/shipments9[[#This Row],[Boxes]]</f>
        <v>15.987385321100918</v>
      </c>
    </row>
    <row r="5831" spans="1:20" hidden="1" x14ac:dyDescent="0.25">
      <c r="A5831" t="s">
        <v>6023</v>
      </c>
      <c r="B5831" t="s">
        <v>108</v>
      </c>
      <c r="C5831" t="s">
        <v>157</v>
      </c>
      <c r="D5831" t="s">
        <v>26</v>
      </c>
      <c r="E5831" s="1">
        <v>45075</v>
      </c>
      <c r="F5831" s="1" t="str">
        <f>TEXT(shipments9[[#This Row],[Shipdate]],"ddd")</f>
        <v>Mon</v>
      </c>
      <c r="G5831" s="1" t="str">
        <f>IF(OR(shipments9[[#This Row],[Day Name]]="Sat",shipments9[[#This Row],[Day Name]]="Sun"),"Weekend","Weekday")</f>
        <v>Weekday</v>
      </c>
      <c r="H5831">
        <v>13605.75</v>
      </c>
      <c r="I5831">
        <v>1361</v>
      </c>
      <c r="J5831" t="s">
        <v>172</v>
      </c>
      <c r="K5831" t="s">
        <v>8151</v>
      </c>
      <c r="L5831" t="s">
        <v>8154</v>
      </c>
      <c r="M5831">
        <v>5</v>
      </c>
      <c r="N5831" t="s">
        <v>201</v>
      </c>
      <c r="O5831" s="4">
        <f>INDEX(products[Cost_per_box], MATCH(shipments9[[#This Row],[PID]], products[PID], 0))</f>
        <v>6.8</v>
      </c>
      <c r="P5831" s="4">
        <f>shipments9[[#This Row],[Boxes]]*shipments9[[#This Row],[Cost Per Box]]</f>
        <v>9254.7999999999993</v>
      </c>
      <c r="Q5831" s="4">
        <f>shipments9[[#This Row],[Amount]] -shipments9[[#This Row],[total cost]]</f>
        <v>4350.9500000000007</v>
      </c>
      <c r="R5831" s="4" t="str">
        <f>IF(shipments9[[#This Row],[Gross Profit]]&lt;0,"Loss","Profit")</f>
        <v>Profit</v>
      </c>
      <c r="S5831" s="9">
        <f>shipments9[[#This Row],[Gross Profit]]/shipments9[[#This Row],[Amount]]</f>
        <v>0.3197875898057807</v>
      </c>
      <c r="T5831" s="11">
        <f>shipments9[[#This Row],[Amount]]/shipments9[[#This Row],[Boxes]]</f>
        <v>9.9968772961058043</v>
      </c>
    </row>
    <row r="5832" spans="1:20" hidden="1" x14ac:dyDescent="0.25">
      <c r="A5832" t="s">
        <v>6024</v>
      </c>
      <c r="B5832" t="s">
        <v>108</v>
      </c>
      <c r="C5832" t="s">
        <v>163</v>
      </c>
      <c r="D5832" t="s">
        <v>26</v>
      </c>
      <c r="E5832" s="1">
        <v>44965</v>
      </c>
      <c r="F5832" s="1" t="str">
        <f>TEXT(shipments9[[#This Row],[Shipdate]],"ddd")</f>
        <v>Wed</v>
      </c>
      <c r="G5832" s="1" t="str">
        <f>IF(OR(shipments9[[#This Row],[Day Name]]="Sat",shipments9[[#This Row],[Day Name]]="Sun"),"Weekend","Weekday")</f>
        <v>Weekday</v>
      </c>
      <c r="H5832">
        <v>3240</v>
      </c>
      <c r="I5832">
        <v>360</v>
      </c>
      <c r="J5832" t="s">
        <v>172</v>
      </c>
      <c r="K5832" t="s">
        <v>8151</v>
      </c>
      <c r="L5832" t="s">
        <v>8156</v>
      </c>
      <c r="M5832">
        <v>2</v>
      </c>
      <c r="N5832" t="s">
        <v>8157</v>
      </c>
      <c r="O5832" s="4">
        <f>INDEX(products[Cost_per_box], MATCH(shipments9[[#This Row],[PID]], products[PID], 0))</f>
        <v>3.32</v>
      </c>
      <c r="P5832" s="4">
        <f>shipments9[[#This Row],[Boxes]]*shipments9[[#This Row],[Cost Per Box]]</f>
        <v>1195.2</v>
      </c>
      <c r="Q5832" s="4">
        <f>shipments9[[#This Row],[Amount]] -shipments9[[#This Row],[total cost]]</f>
        <v>2044.8</v>
      </c>
      <c r="R5832" s="4" t="str">
        <f>IF(shipments9[[#This Row],[Gross Profit]]&lt;0,"Loss","Profit")</f>
        <v>Profit</v>
      </c>
      <c r="S5832" s="9">
        <f>shipments9[[#This Row],[Gross Profit]]/shipments9[[#This Row],[Amount]]</f>
        <v>0.63111111111111107</v>
      </c>
      <c r="T5832" s="11">
        <f>shipments9[[#This Row],[Amount]]/shipments9[[#This Row],[Boxes]]</f>
        <v>9</v>
      </c>
    </row>
    <row r="5833" spans="1:20" hidden="1" x14ac:dyDescent="0.25">
      <c r="A5833" t="s">
        <v>6025</v>
      </c>
      <c r="B5833" t="s">
        <v>108</v>
      </c>
      <c r="C5833" t="s">
        <v>132</v>
      </c>
      <c r="D5833" t="s">
        <v>26</v>
      </c>
      <c r="E5833" s="1">
        <v>45251</v>
      </c>
      <c r="F5833" s="1" t="str">
        <f>TEXT(shipments9[[#This Row],[Shipdate]],"ddd")</f>
        <v>Tue</v>
      </c>
      <c r="G5833" s="1" t="str">
        <f>IF(OR(shipments9[[#This Row],[Day Name]]="Sat",shipments9[[#This Row],[Day Name]]="Sun"),"Weekend","Weekday")</f>
        <v>Weekday</v>
      </c>
      <c r="H5833">
        <v>4758.75</v>
      </c>
      <c r="I5833">
        <v>170</v>
      </c>
      <c r="J5833" t="s">
        <v>172</v>
      </c>
      <c r="K5833" t="s">
        <v>8151</v>
      </c>
      <c r="L5833" t="s">
        <v>8152</v>
      </c>
      <c r="M5833">
        <v>11</v>
      </c>
      <c r="N5833" t="s">
        <v>8165</v>
      </c>
      <c r="O5833" s="4">
        <f>INDEX(products[Cost_per_box], MATCH(shipments9[[#This Row],[PID]], products[PID], 0))</f>
        <v>6.31</v>
      </c>
      <c r="P5833" s="4">
        <f>shipments9[[#This Row],[Boxes]]*shipments9[[#This Row],[Cost Per Box]]</f>
        <v>1072.7</v>
      </c>
      <c r="Q5833" s="4">
        <f>shipments9[[#This Row],[Amount]] -shipments9[[#This Row],[total cost]]</f>
        <v>3686.05</v>
      </c>
      <c r="R5833" s="4" t="str">
        <f>IF(shipments9[[#This Row],[Gross Profit]]&lt;0,"Loss","Profit")</f>
        <v>Profit</v>
      </c>
      <c r="S5833" s="9">
        <f>shipments9[[#This Row],[Gross Profit]]/shipments9[[#This Row],[Amount]]</f>
        <v>0.77458366167586035</v>
      </c>
      <c r="T5833" s="11">
        <f>shipments9[[#This Row],[Amount]]/shipments9[[#This Row],[Boxes]]</f>
        <v>27.992647058823529</v>
      </c>
    </row>
    <row r="5834" spans="1:20" hidden="1" x14ac:dyDescent="0.25">
      <c r="A5834" t="s">
        <v>6026</v>
      </c>
      <c r="B5834" t="s">
        <v>108</v>
      </c>
      <c r="C5834" t="s">
        <v>135</v>
      </c>
      <c r="D5834" t="s">
        <v>26</v>
      </c>
      <c r="E5834" s="1">
        <v>45219</v>
      </c>
      <c r="F5834" s="1" t="str">
        <f>TEXT(shipments9[[#This Row],[Shipdate]],"ddd")</f>
        <v>Fri</v>
      </c>
      <c r="G5834" s="1" t="str">
        <f>IF(OR(shipments9[[#This Row],[Day Name]]="Sat",shipments9[[#This Row],[Day Name]]="Sun"),"Weekend","Weekday")</f>
        <v>Weekday</v>
      </c>
      <c r="H5834">
        <v>5564.25</v>
      </c>
      <c r="I5834">
        <v>215</v>
      </c>
      <c r="J5834" t="s">
        <v>172</v>
      </c>
      <c r="K5834" t="s">
        <v>8151</v>
      </c>
      <c r="L5834" t="s">
        <v>8152</v>
      </c>
      <c r="M5834">
        <v>10</v>
      </c>
      <c r="N5834" t="s">
        <v>8153</v>
      </c>
      <c r="O5834" s="4">
        <f>INDEX(products[Cost_per_box], MATCH(shipments9[[#This Row],[PID]], products[PID], 0))</f>
        <v>9.94</v>
      </c>
      <c r="P5834" s="4">
        <f>shipments9[[#This Row],[Boxes]]*shipments9[[#This Row],[Cost Per Box]]</f>
        <v>2137.1</v>
      </c>
      <c r="Q5834" s="4">
        <f>shipments9[[#This Row],[Amount]] -shipments9[[#This Row],[total cost]]</f>
        <v>3427.15</v>
      </c>
      <c r="R5834" s="4" t="str">
        <f>IF(shipments9[[#This Row],[Gross Profit]]&lt;0,"Loss","Profit")</f>
        <v>Profit</v>
      </c>
      <c r="S5834" s="9">
        <f>shipments9[[#This Row],[Gross Profit]]/shipments9[[#This Row],[Amount]]</f>
        <v>0.61592308037920651</v>
      </c>
      <c r="T5834" s="11">
        <f>shipments9[[#This Row],[Amount]]/shipments9[[#This Row],[Boxes]]</f>
        <v>25.880232558139536</v>
      </c>
    </row>
    <row r="5835" spans="1:20" hidden="1" x14ac:dyDescent="0.25">
      <c r="A5835" t="s">
        <v>6027</v>
      </c>
      <c r="B5835" t="s">
        <v>108</v>
      </c>
      <c r="C5835" t="s">
        <v>135</v>
      </c>
      <c r="D5835" t="s">
        <v>26</v>
      </c>
      <c r="E5835" s="1">
        <v>45328</v>
      </c>
      <c r="F5835" s="1" t="str">
        <f>TEXT(shipments9[[#This Row],[Shipdate]],"ddd")</f>
        <v>Tue</v>
      </c>
      <c r="G5835" s="1" t="str">
        <f>IF(OR(shipments9[[#This Row],[Day Name]]="Sat",shipments9[[#This Row],[Day Name]]="Sun"),"Weekend","Weekday")</f>
        <v>Weekday</v>
      </c>
      <c r="H5835">
        <v>6007.5</v>
      </c>
      <c r="I5835">
        <v>215</v>
      </c>
      <c r="J5835" t="s">
        <v>172</v>
      </c>
      <c r="K5835" t="s">
        <v>8155</v>
      </c>
      <c r="L5835" t="s">
        <v>8156</v>
      </c>
      <c r="M5835">
        <v>2</v>
      </c>
      <c r="N5835" t="s">
        <v>8157</v>
      </c>
      <c r="O5835" s="4">
        <f>INDEX(products[Cost_per_box], MATCH(shipments9[[#This Row],[PID]], products[PID], 0))</f>
        <v>9.94</v>
      </c>
      <c r="P5835" s="4">
        <f>shipments9[[#This Row],[Boxes]]*shipments9[[#This Row],[Cost Per Box]]</f>
        <v>2137.1</v>
      </c>
      <c r="Q5835" s="4">
        <f>shipments9[[#This Row],[Amount]] -shipments9[[#This Row],[total cost]]</f>
        <v>3870.4</v>
      </c>
      <c r="R5835" s="4" t="str">
        <f>IF(shipments9[[#This Row],[Gross Profit]]&lt;0,"Loss","Profit")</f>
        <v>Profit</v>
      </c>
      <c r="S5835" s="9">
        <f>shipments9[[#This Row],[Gross Profit]]/shipments9[[#This Row],[Amount]]</f>
        <v>0.64426133999167712</v>
      </c>
      <c r="T5835" s="11">
        <f>shipments9[[#This Row],[Amount]]/shipments9[[#This Row],[Boxes]]</f>
        <v>27.941860465116278</v>
      </c>
    </row>
    <row r="5836" spans="1:20" x14ac:dyDescent="0.25">
      <c r="A5836" t="s">
        <v>6028</v>
      </c>
      <c r="B5836" t="s">
        <v>108</v>
      </c>
      <c r="C5836" t="s">
        <v>147</v>
      </c>
      <c r="D5836" t="s">
        <v>26</v>
      </c>
      <c r="E5836" s="1">
        <v>45275</v>
      </c>
      <c r="F5836" s="1" t="str">
        <f>TEXT(shipments9[[#This Row],[Shipdate]],"ddd")</f>
        <v>Fri</v>
      </c>
      <c r="G5836" s="1" t="str">
        <f>IF(OR(shipments9[[#This Row],[Day Name]]="Sat",shipments9[[#This Row],[Day Name]]="Sun"),"Weekend","Weekday")</f>
        <v>Weekday</v>
      </c>
      <c r="H5836">
        <v>2720.25</v>
      </c>
      <c r="I5836">
        <v>273</v>
      </c>
      <c r="J5836" t="s">
        <v>172</v>
      </c>
      <c r="K5836" t="s">
        <v>8151</v>
      </c>
      <c r="L5836" t="s">
        <v>8152</v>
      </c>
      <c r="M5836">
        <v>12</v>
      </c>
      <c r="N5836" t="s">
        <v>8166</v>
      </c>
      <c r="O5836" s="4">
        <f>INDEX(products[Cost_per_box], MATCH(shipments9[[#This Row],[PID]], products[PID], 0))</f>
        <v>10.51</v>
      </c>
      <c r="P5836" s="4">
        <f>shipments9[[#This Row],[Boxes]]*shipments9[[#This Row],[Cost Per Box]]</f>
        <v>2869.23</v>
      </c>
      <c r="Q5836" s="4">
        <f>shipments9[[#This Row],[Amount]] -shipments9[[#This Row],[total cost]]</f>
        <v>-148.98000000000002</v>
      </c>
      <c r="R5836" s="4" t="str">
        <f>IF(shipments9[[#This Row],[Gross Profit]]&lt;0,"Loss","Profit")</f>
        <v>Loss</v>
      </c>
      <c r="S5836" s="9">
        <f>shipments9[[#This Row],[Gross Profit]]/shipments9[[#This Row],[Amount]]</f>
        <v>-5.4767025089605743E-2</v>
      </c>
      <c r="T5836" s="11">
        <f>shipments9[[#This Row],[Amount]]/shipments9[[#This Row],[Boxes]]</f>
        <v>9.9642857142857135</v>
      </c>
    </row>
    <row r="5837" spans="1:20" hidden="1" x14ac:dyDescent="0.25">
      <c r="A5837" t="s">
        <v>6029</v>
      </c>
      <c r="B5837" t="s">
        <v>108</v>
      </c>
      <c r="C5837" t="s">
        <v>159</v>
      </c>
      <c r="D5837" t="s">
        <v>26</v>
      </c>
      <c r="E5837" s="1">
        <v>45105</v>
      </c>
      <c r="F5837" s="1" t="str">
        <f>TEXT(shipments9[[#This Row],[Shipdate]],"ddd")</f>
        <v>Wed</v>
      </c>
      <c r="G5837" s="1" t="str">
        <f>IF(OR(shipments9[[#This Row],[Day Name]]="Sat",shipments9[[#This Row],[Day Name]]="Sun"),"Weekend","Weekday")</f>
        <v>Weekday</v>
      </c>
      <c r="H5837">
        <v>5271.75</v>
      </c>
      <c r="I5837">
        <v>196</v>
      </c>
      <c r="J5837" t="s">
        <v>172</v>
      </c>
      <c r="K5837" t="s">
        <v>8151</v>
      </c>
      <c r="L5837" t="s">
        <v>8154</v>
      </c>
      <c r="M5837">
        <v>6</v>
      </c>
      <c r="N5837" t="s">
        <v>8159</v>
      </c>
      <c r="O5837" s="4">
        <f>INDEX(products[Cost_per_box], MATCH(shipments9[[#This Row],[PID]], products[PID], 0))</f>
        <v>5.04</v>
      </c>
      <c r="P5837" s="4">
        <f>shipments9[[#This Row],[Boxes]]*shipments9[[#This Row],[Cost Per Box]]</f>
        <v>987.84</v>
      </c>
      <c r="Q5837" s="4">
        <f>shipments9[[#This Row],[Amount]] -shipments9[[#This Row],[total cost]]</f>
        <v>4283.91</v>
      </c>
      <c r="R5837" s="4" t="str">
        <f>IF(shipments9[[#This Row],[Gross Profit]]&lt;0,"Loss","Profit")</f>
        <v>Profit</v>
      </c>
      <c r="S5837" s="9">
        <f>shipments9[[#This Row],[Gross Profit]]/shipments9[[#This Row],[Amount]]</f>
        <v>0.81261630388390949</v>
      </c>
      <c r="T5837" s="11">
        <f>shipments9[[#This Row],[Amount]]/shipments9[[#This Row],[Boxes]]</f>
        <v>26.896683673469386</v>
      </c>
    </row>
    <row r="5838" spans="1:20" hidden="1" x14ac:dyDescent="0.25">
      <c r="A5838" t="s">
        <v>6030</v>
      </c>
      <c r="B5838" t="s">
        <v>108</v>
      </c>
      <c r="C5838" t="s">
        <v>165</v>
      </c>
      <c r="D5838" t="s">
        <v>26</v>
      </c>
      <c r="E5838" s="1">
        <v>45208</v>
      </c>
      <c r="F5838" s="1" t="str">
        <f>TEXT(shipments9[[#This Row],[Shipdate]],"ddd")</f>
        <v>Mon</v>
      </c>
      <c r="G5838" s="1" t="str">
        <f>IF(OR(shipments9[[#This Row],[Day Name]]="Sat",shipments9[[#This Row],[Day Name]]="Sun"),"Weekend","Weekday")</f>
        <v>Weekday</v>
      </c>
      <c r="H5838">
        <v>4254.75</v>
      </c>
      <c r="I5838">
        <v>224</v>
      </c>
      <c r="J5838" t="s">
        <v>172</v>
      </c>
      <c r="K5838" t="s">
        <v>8151</v>
      </c>
      <c r="L5838" t="s">
        <v>8152</v>
      </c>
      <c r="M5838">
        <v>10</v>
      </c>
      <c r="N5838" t="s">
        <v>8153</v>
      </c>
      <c r="O5838" s="4">
        <f>INDEX(products[Cost_per_box], MATCH(shipments9[[#This Row],[PID]], products[PID], 0))</f>
        <v>2.65</v>
      </c>
      <c r="P5838" s="4">
        <f>shipments9[[#This Row],[Boxes]]*shipments9[[#This Row],[Cost Per Box]]</f>
        <v>593.6</v>
      </c>
      <c r="Q5838" s="4">
        <f>shipments9[[#This Row],[Amount]] -shipments9[[#This Row],[total cost]]</f>
        <v>3661.15</v>
      </c>
      <c r="R5838" s="4" t="str">
        <f>IF(shipments9[[#This Row],[Gross Profit]]&lt;0,"Loss","Profit")</f>
        <v>Profit</v>
      </c>
      <c r="S5838" s="9">
        <f>shipments9[[#This Row],[Gross Profit]]/shipments9[[#This Row],[Amount]]</f>
        <v>0.8604853399142135</v>
      </c>
      <c r="T5838" s="11">
        <f>shipments9[[#This Row],[Amount]]/shipments9[[#This Row],[Boxes]]</f>
        <v>18.994419642857142</v>
      </c>
    </row>
    <row r="5839" spans="1:20" hidden="1" x14ac:dyDescent="0.25">
      <c r="A5839" t="s">
        <v>6031</v>
      </c>
      <c r="B5839" t="s">
        <v>105</v>
      </c>
      <c r="C5839" t="s">
        <v>121</v>
      </c>
      <c r="D5839" t="s">
        <v>26</v>
      </c>
      <c r="E5839" s="1">
        <v>45182</v>
      </c>
      <c r="F5839" s="1" t="str">
        <f>TEXT(shipments9[[#This Row],[Shipdate]],"ddd")</f>
        <v>Wed</v>
      </c>
      <c r="G5839" s="1" t="str">
        <f>IF(OR(shipments9[[#This Row],[Day Name]]="Sat",shipments9[[#This Row],[Day Name]]="Sun"),"Weekend","Weekday")</f>
        <v>Weekday</v>
      </c>
      <c r="H5839">
        <v>8851.5</v>
      </c>
      <c r="I5839">
        <v>554</v>
      </c>
      <c r="J5839" t="s">
        <v>172</v>
      </c>
      <c r="K5839" t="s">
        <v>8151</v>
      </c>
      <c r="L5839" t="s">
        <v>8160</v>
      </c>
      <c r="M5839">
        <v>9</v>
      </c>
      <c r="N5839" t="s">
        <v>8167</v>
      </c>
      <c r="O5839" s="4">
        <f>INDEX(products[Cost_per_box], MATCH(shipments9[[#This Row],[PID]], products[PID], 0))</f>
        <v>5.26</v>
      </c>
      <c r="P5839" s="4">
        <f>shipments9[[#This Row],[Boxes]]*shipments9[[#This Row],[Cost Per Box]]</f>
        <v>2914.04</v>
      </c>
      <c r="Q5839" s="4">
        <f>shipments9[[#This Row],[Amount]] -shipments9[[#This Row],[total cost]]</f>
        <v>5937.46</v>
      </c>
      <c r="R5839" s="4" t="str">
        <f>IF(shipments9[[#This Row],[Gross Profit]]&lt;0,"Loss","Profit")</f>
        <v>Profit</v>
      </c>
      <c r="S5839" s="9">
        <f>shipments9[[#This Row],[Gross Profit]]/shipments9[[#This Row],[Amount]]</f>
        <v>0.67078574252951473</v>
      </c>
      <c r="T5839" s="11">
        <f>shipments9[[#This Row],[Amount]]/shipments9[[#This Row],[Boxes]]</f>
        <v>15.977436823104693</v>
      </c>
    </row>
    <row r="5840" spans="1:20" hidden="1" x14ac:dyDescent="0.25">
      <c r="A5840" t="s">
        <v>6032</v>
      </c>
      <c r="B5840" t="s">
        <v>105</v>
      </c>
      <c r="C5840" t="s">
        <v>124</v>
      </c>
      <c r="D5840" t="s">
        <v>26</v>
      </c>
      <c r="E5840" s="1">
        <v>45363</v>
      </c>
      <c r="F5840" s="1" t="str">
        <f>TEXT(shipments9[[#This Row],[Shipdate]],"ddd")</f>
        <v>Tue</v>
      </c>
      <c r="G5840" s="1" t="str">
        <f>IF(OR(shipments9[[#This Row],[Day Name]]="Sat",shipments9[[#This Row],[Day Name]]="Sun"),"Weekend","Weekday")</f>
        <v>Weekday</v>
      </c>
      <c r="H5840">
        <v>1323</v>
      </c>
      <c r="I5840">
        <v>95</v>
      </c>
      <c r="J5840" t="s">
        <v>172</v>
      </c>
      <c r="K5840" t="s">
        <v>8155</v>
      </c>
      <c r="L5840" t="s">
        <v>8156</v>
      </c>
      <c r="M5840">
        <v>3</v>
      </c>
      <c r="N5840" t="s">
        <v>8164</v>
      </c>
      <c r="O5840" s="4">
        <f>INDEX(products[Cost_per_box], MATCH(shipments9[[#This Row],[PID]], products[PID], 0))</f>
        <v>7.48</v>
      </c>
      <c r="P5840" s="4">
        <f>shipments9[[#This Row],[Boxes]]*shipments9[[#This Row],[Cost Per Box]]</f>
        <v>710.6</v>
      </c>
      <c r="Q5840" s="4">
        <f>shipments9[[#This Row],[Amount]] -shipments9[[#This Row],[total cost]]</f>
        <v>612.4</v>
      </c>
      <c r="R5840" s="4" t="str">
        <f>IF(shipments9[[#This Row],[Gross Profit]]&lt;0,"Loss","Profit")</f>
        <v>Profit</v>
      </c>
      <c r="S5840" s="9">
        <f>shipments9[[#This Row],[Gross Profit]]/shipments9[[#This Row],[Amount]]</f>
        <v>0.46288737717309142</v>
      </c>
      <c r="T5840" s="11">
        <f>shipments9[[#This Row],[Amount]]/shipments9[[#This Row],[Boxes]]</f>
        <v>13.926315789473684</v>
      </c>
    </row>
    <row r="5841" spans="1:20" hidden="1" x14ac:dyDescent="0.25">
      <c r="A5841" t="s">
        <v>6033</v>
      </c>
      <c r="B5841" t="s">
        <v>105</v>
      </c>
      <c r="C5841" t="s">
        <v>145</v>
      </c>
      <c r="D5841" t="s">
        <v>26</v>
      </c>
      <c r="E5841" s="1">
        <v>44964</v>
      </c>
      <c r="F5841" s="1" t="str">
        <f>TEXT(shipments9[[#This Row],[Shipdate]],"ddd")</f>
        <v>Tue</v>
      </c>
      <c r="G5841" s="1" t="str">
        <f>IF(OR(shipments9[[#This Row],[Day Name]]="Sat",shipments9[[#This Row],[Day Name]]="Sun"),"Weekend","Weekday")</f>
        <v>Weekday</v>
      </c>
      <c r="H5841">
        <v>4070.25</v>
      </c>
      <c r="I5841">
        <v>314</v>
      </c>
      <c r="J5841" t="s">
        <v>172</v>
      </c>
      <c r="K5841" t="s">
        <v>8151</v>
      </c>
      <c r="L5841" t="s">
        <v>8156</v>
      </c>
      <c r="M5841">
        <v>2</v>
      </c>
      <c r="N5841" t="s">
        <v>8157</v>
      </c>
      <c r="O5841" s="4">
        <f>INDEX(products[Cost_per_box], MATCH(shipments9[[#This Row],[PID]], products[PID], 0))</f>
        <v>4.74</v>
      </c>
      <c r="P5841" s="4">
        <f>shipments9[[#This Row],[Boxes]]*shipments9[[#This Row],[Cost Per Box]]</f>
        <v>1488.3600000000001</v>
      </c>
      <c r="Q5841" s="4">
        <f>shipments9[[#This Row],[Amount]] -shipments9[[#This Row],[total cost]]</f>
        <v>2581.89</v>
      </c>
      <c r="R5841" s="4" t="str">
        <f>IF(shipments9[[#This Row],[Gross Profit]]&lt;0,"Loss","Profit")</f>
        <v>Profit</v>
      </c>
      <c r="S5841" s="9">
        <f>shipments9[[#This Row],[Gross Profit]]/shipments9[[#This Row],[Amount]]</f>
        <v>0.63433204348627226</v>
      </c>
      <c r="T5841" s="11">
        <f>shipments9[[#This Row],[Amount]]/shipments9[[#This Row],[Boxes]]</f>
        <v>12.962579617834395</v>
      </c>
    </row>
    <row r="5842" spans="1:20" x14ac:dyDescent="0.25">
      <c r="A5842" t="s">
        <v>6034</v>
      </c>
      <c r="B5842" t="s">
        <v>105</v>
      </c>
      <c r="C5842" t="s">
        <v>147</v>
      </c>
      <c r="D5842" t="s">
        <v>26</v>
      </c>
      <c r="E5842" s="1">
        <v>45232</v>
      </c>
      <c r="F5842" s="1" t="str">
        <f>TEXT(shipments9[[#This Row],[Shipdate]],"ddd")</f>
        <v>Thu</v>
      </c>
      <c r="G5842" s="1" t="str">
        <f>IF(OR(shipments9[[#This Row],[Day Name]]="Sat",shipments9[[#This Row],[Day Name]]="Sun"),"Weekend","Weekday")</f>
        <v>Weekday</v>
      </c>
      <c r="H5842">
        <v>679.5</v>
      </c>
      <c r="I5842">
        <v>98</v>
      </c>
      <c r="J5842" t="s">
        <v>172</v>
      </c>
      <c r="K5842" t="s">
        <v>8151</v>
      </c>
      <c r="L5842" t="s">
        <v>8152</v>
      </c>
      <c r="M5842">
        <v>11</v>
      </c>
      <c r="N5842" t="s">
        <v>8165</v>
      </c>
      <c r="O5842" s="4">
        <f>INDEX(products[Cost_per_box], MATCH(shipments9[[#This Row],[PID]], products[PID], 0))</f>
        <v>10.51</v>
      </c>
      <c r="P5842" s="4">
        <f>shipments9[[#This Row],[Boxes]]*shipments9[[#This Row],[Cost Per Box]]</f>
        <v>1029.98</v>
      </c>
      <c r="Q5842" s="4">
        <f>shipments9[[#This Row],[Amount]] -shipments9[[#This Row],[total cost]]</f>
        <v>-350.48</v>
      </c>
      <c r="R5842" s="4" t="str">
        <f>IF(shipments9[[#This Row],[Gross Profit]]&lt;0,"Loss","Profit")</f>
        <v>Loss</v>
      </c>
      <c r="S5842" s="9">
        <f>shipments9[[#This Row],[Gross Profit]]/shipments9[[#This Row],[Amount]]</f>
        <v>-0.5157910228108904</v>
      </c>
      <c r="T5842" s="11">
        <f>shipments9[[#This Row],[Amount]]/shipments9[[#This Row],[Boxes]]</f>
        <v>6.9336734693877551</v>
      </c>
    </row>
    <row r="5843" spans="1:20" hidden="1" x14ac:dyDescent="0.25">
      <c r="A5843" t="s">
        <v>6035</v>
      </c>
      <c r="B5843" t="s">
        <v>105</v>
      </c>
      <c r="C5843" t="s">
        <v>149</v>
      </c>
      <c r="D5843" t="s">
        <v>26</v>
      </c>
      <c r="E5843" s="1">
        <v>45134</v>
      </c>
      <c r="F5843" s="1" t="str">
        <f>TEXT(shipments9[[#This Row],[Shipdate]],"ddd")</f>
        <v>Thu</v>
      </c>
      <c r="G5843" s="1" t="str">
        <f>IF(OR(shipments9[[#This Row],[Day Name]]="Sat",shipments9[[#This Row],[Day Name]]="Sun"),"Weekend","Weekday")</f>
        <v>Weekday</v>
      </c>
      <c r="H5843">
        <v>3471.75</v>
      </c>
      <c r="I5843">
        <v>248</v>
      </c>
      <c r="J5843" t="s">
        <v>172</v>
      </c>
      <c r="K5843" t="s">
        <v>8151</v>
      </c>
      <c r="L5843" t="s">
        <v>8160</v>
      </c>
      <c r="M5843">
        <v>7</v>
      </c>
      <c r="N5843" t="s">
        <v>8161</v>
      </c>
      <c r="O5843" s="4">
        <f>INDEX(products[Cost_per_box], MATCH(shipments9[[#This Row],[PID]], products[PID], 0))</f>
        <v>6.43</v>
      </c>
      <c r="P5843" s="4">
        <f>shipments9[[#This Row],[Boxes]]*shipments9[[#This Row],[Cost Per Box]]</f>
        <v>1594.6399999999999</v>
      </c>
      <c r="Q5843" s="4">
        <f>shipments9[[#This Row],[Amount]] -shipments9[[#This Row],[total cost]]</f>
        <v>1877.1100000000001</v>
      </c>
      <c r="R5843" s="4" t="str">
        <f>IF(shipments9[[#This Row],[Gross Profit]]&lt;0,"Loss","Profit")</f>
        <v>Profit</v>
      </c>
      <c r="S5843" s="9">
        <f>shipments9[[#This Row],[Gross Profit]]/shipments9[[#This Row],[Amount]]</f>
        <v>0.54068121264491975</v>
      </c>
      <c r="T5843" s="11">
        <f>shipments9[[#This Row],[Amount]]/shipments9[[#This Row],[Boxes]]</f>
        <v>13.99899193548387</v>
      </c>
    </row>
    <row r="5844" spans="1:20" hidden="1" x14ac:dyDescent="0.25">
      <c r="A5844" t="s">
        <v>6036</v>
      </c>
      <c r="B5844" t="s">
        <v>105</v>
      </c>
      <c r="C5844" t="s">
        <v>165</v>
      </c>
      <c r="D5844" t="s">
        <v>26</v>
      </c>
      <c r="E5844" s="1">
        <v>45099</v>
      </c>
      <c r="F5844" s="1" t="str">
        <f>TEXT(shipments9[[#This Row],[Shipdate]],"ddd")</f>
        <v>Thu</v>
      </c>
      <c r="G5844" s="1" t="str">
        <f>IF(OR(shipments9[[#This Row],[Day Name]]="Sat",shipments9[[#This Row],[Day Name]]="Sun"),"Weekend","Weekday")</f>
        <v>Weekday</v>
      </c>
      <c r="H5844">
        <v>5107.5</v>
      </c>
      <c r="I5844">
        <v>256</v>
      </c>
      <c r="J5844" t="s">
        <v>172</v>
      </c>
      <c r="K5844" t="s">
        <v>8151</v>
      </c>
      <c r="L5844" t="s">
        <v>8154</v>
      </c>
      <c r="M5844">
        <v>6</v>
      </c>
      <c r="N5844" t="s">
        <v>8159</v>
      </c>
      <c r="O5844" s="4">
        <f>INDEX(products[Cost_per_box], MATCH(shipments9[[#This Row],[PID]], products[PID], 0))</f>
        <v>2.65</v>
      </c>
      <c r="P5844" s="4">
        <f>shipments9[[#This Row],[Boxes]]*shipments9[[#This Row],[Cost Per Box]]</f>
        <v>678.4</v>
      </c>
      <c r="Q5844" s="4">
        <f>shipments9[[#This Row],[Amount]] -shipments9[[#This Row],[total cost]]</f>
        <v>4429.1000000000004</v>
      </c>
      <c r="R5844" s="4" t="str">
        <f>IF(shipments9[[#This Row],[Gross Profit]]&lt;0,"Loss","Profit")</f>
        <v>Profit</v>
      </c>
      <c r="S5844" s="9">
        <f>shipments9[[#This Row],[Gross Profit]]/shipments9[[#This Row],[Amount]]</f>
        <v>0.86717572197748416</v>
      </c>
      <c r="T5844" s="11">
        <f>shipments9[[#This Row],[Amount]]/shipments9[[#This Row],[Boxes]]</f>
        <v>19.951171875</v>
      </c>
    </row>
    <row r="5845" spans="1:20" hidden="1" x14ac:dyDescent="0.25">
      <c r="A5845" t="s">
        <v>6037</v>
      </c>
      <c r="B5845" t="s">
        <v>105</v>
      </c>
      <c r="C5845" t="s">
        <v>141</v>
      </c>
      <c r="D5845" t="s">
        <v>26</v>
      </c>
      <c r="E5845" s="1">
        <v>45142</v>
      </c>
      <c r="F5845" s="1" t="str">
        <f>TEXT(shipments9[[#This Row],[Shipdate]],"ddd")</f>
        <v>Fri</v>
      </c>
      <c r="G5845" s="1" t="str">
        <f>IF(OR(shipments9[[#This Row],[Day Name]]="Sat",shipments9[[#This Row],[Day Name]]="Sun"),"Weekend","Weekday")</f>
        <v>Weekday</v>
      </c>
      <c r="H5845">
        <v>9024.75</v>
      </c>
      <c r="I5845">
        <v>565</v>
      </c>
      <c r="J5845" t="s">
        <v>172</v>
      </c>
      <c r="K5845" t="s">
        <v>8151</v>
      </c>
      <c r="L5845" t="s">
        <v>8160</v>
      </c>
      <c r="M5845">
        <v>8</v>
      </c>
      <c r="N5845" t="s">
        <v>8162</v>
      </c>
      <c r="O5845" s="4">
        <f>INDEX(products[Cost_per_box], MATCH(shipments9[[#This Row],[PID]], products[PID], 0))</f>
        <v>8.2200000000000006</v>
      </c>
      <c r="P5845" s="4">
        <f>shipments9[[#This Row],[Boxes]]*shipments9[[#This Row],[Cost Per Box]]</f>
        <v>4644.3</v>
      </c>
      <c r="Q5845" s="4">
        <f>shipments9[[#This Row],[Amount]] -shipments9[[#This Row],[total cost]]</f>
        <v>4380.45</v>
      </c>
      <c r="R5845" s="4" t="str">
        <f>IF(shipments9[[#This Row],[Gross Profit]]&lt;0,"Loss","Profit")</f>
        <v>Profit</v>
      </c>
      <c r="S5845" s="9">
        <f>shipments9[[#This Row],[Gross Profit]]/shipments9[[#This Row],[Amount]]</f>
        <v>0.48538186653369897</v>
      </c>
      <c r="T5845" s="11">
        <f>shipments9[[#This Row],[Amount]]/shipments9[[#This Row],[Boxes]]</f>
        <v>15.973008849557521</v>
      </c>
    </row>
    <row r="5846" spans="1:20" hidden="1" x14ac:dyDescent="0.25">
      <c r="A5846" t="s">
        <v>6038</v>
      </c>
      <c r="B5846" t="s">
        <v>105</v>
      </c>
      <c r="C5846" t="s">
        <v>141</v>
      </c>
      <c r="D5846" t="s">
        <v>26</v>
      </c>
      <c r="E5846" s="1">
        <v>45040</v>
      </c>
      <c r="F5846" s="1" t="str">
        <f>TEXT(shipments9[[#This Row],[Shipdate]],"ddd")</f>
        <v>Mon</v>
      </c>
      <c r="G5846" s="1" t="str">
        <f>IF(OR(shipments9[[#This Row],[Day Name]]="Sat",shipments9[[#This Row],[Day Name]]="Sun"),"Weekend","Weekday")</f>
        <v>Weekday</v>
      </c>
      <c r="H5846">
        <v>60.75</v>
      </c>
      <c r="I5846">
        <v>4</v>
      </c>
      <c r="J5846" t="s">
        <v>172</v>
      </c>
      <c r="K5846" t="s">
        <v>8151</v>
      </c>
      <c r="L5846" t="s">
        <v>8154</v>
      </c>
      <c r="M5846">
        <v>4</v>
      </c>
      <c r="N5846" t="s">
        <v>8158</v>
      </c>
      <c r="O5846" s="4">
        <f>INDEX(products[Cost_per_box], MATCH(shipments9[[#This Row],[PID]], products[PID], 0))</f>
        <v>8.2200000000000006</v>
      </c>
      <c r="P5846" s="4">
        <f>shipments9[[#This Row],[Boxes]]*shipments9[[#This Row],[Cost Per Box]]</f>
        <v>32.880000000000003</v>
      </c>
      <c r="Q5846" s="4">
        <f>shipments9[[#This Row],[Amount]] -shipments9[[#This Row],[total cost]]</f>
        <v>27.869999999999997</v>
      </c>
      <c r="R5846" s="4" t="str">
        <f>IF(shipments9[[#This Row],[Gross Profit]]&lt;0,"Loss","Profit")</f>
        <v>Profit</v>
      </c>
      <c r="S5846" s="9">
        <f>shipments9[[#This Row],[Gross Profit]]/shipments9[[#This Row],[Amount]]</f>
        <v>0.45876543209876541</v>
      </c>
      <c r="T5846" s="11">
        <f>shipments9[[#This Row],[Amount]]/shipments9[[#This Row],[Boxes]]</f>
        <v>15.1875</v>
      </c>
    </row>
    <row r="5847" spans="1:20" hidden="1" x14ac:dyDescent="0.25">
      <c r="A5847" t="s">
        <v>6039</v>
      </c>
      <c r="B5847" t="s">
        <v>105</v>
      </c>
      <c r="C5847" t="s">
        <v>141</v>
      </c>
      <c r="D5847" t="s">
        <v>26</v>
      </c>
      <c r="E5847" s="1">
        <v>45261</v>
      </c>
      <c r="F5847" s="1" t="str">
        <f>TEXT(shipments9[[#This Row],[Shipdate]],"ddd")</f>
        <v>Fri</v>
      </c>
      <c r="G5847" s="1" t="str">
        <f>IF(OR(shipments9[[#This Row],[Day Name]]="Sat",shipments9[[#This Row],[Day Name]]="Sun"),"Weekend","Weekday")</f>
        <v>Weekday</v>
      </c>
      <c r="H5847">
        <v>3170.25</v>
      </c>
      <c r="I5847">
        <v>199</v>
      </c>
      <c r="J5847" t="s">
        <v>172</v>
      </c>
      <c r="K5847" t="s">
        <v>8151</v>
      </c>
      <c r="L5847" t="s">
        <v>8152</v>
      </c>
      <c r="M5847">
        <v>12</v>
      </c>
      <c r="N5847" t="s">
        <v>8166</v>
      </c>
      <c r="O5847" s="4">
        <f>INDEX(products[Cost_per_box], MATCH(shipments9[[#This Row],[PID]], products[PID], 0))</f>
        <v>8.2200000000000006</v>
      </c>
      <c r="P5847" s="4">
        <f>shipments9[[#This Row],[Boxes]]*shipments9[[#This Row],[Cost Per Box]]</f>
        <v>1635.7800000000002</v>
      </c>
      <c r="Q5847" s="4">
        <f>shipments9[[#This Row],[Amount]] -shipments9[[#This Row],[total cost]]</f>
        <v>1534.4699999999998</v>
      </c>
      <c r="R5847" s="4" t="str">
        <f>IF(shipments9[[#This Row],[Gross Profit]]&lt;0,"Loss","Profit")</f>
        <v>Profit</v>
      </c>
      <c r="S5847" s="9">
        <f>shipments9[[#This Row],[Gross Profit]]/shipments9[[#This Row],[Amount]]</f>
        <v>0.48402176484504372</v>
      </c>
      <c r="T5847" s="11">
        <f>shipments9[[#This Row],[Amount]]/shipments9[[#This Row],[Boxes]]</f>
        <v>15.930904522613066</v>
      </c>
    </row>
    <row r="5848" spans="1:20" hidden="1" x14ac:dyDescent="0.25">
      <c r="A5848" t="s">
        <v>6040</v>
      </c>
      <c r="B5848" t="s">
        <v>105</v>
      </c>
      <c r="C5848" t="s">
        <v>145</v>
      </c>
      <c r="D5848" t="s">
        <v>26</v>
      </c>
      <c r="E5848" s="1">
        <v>44957</v>
      </c>
      <c r="F5848" s="1" t="str">
        <f>TEXT(shipments9[[#This Row],[Shipdate]],"ddd")</f>
        <v>Tue</v>
      </c>
      <c r="G5848" s="1" t="str">
        <f>IF(OR(shipments9[[#This Row],[Day Name]]="Sat",shipments9[[#This Row],[Day Name]]="Sun"),"Weekend","Weekday")</f>
        <v>Weekday</v>
      </c>
      <c r="H5848">
        <v>6995.25</v>
      </c>
      <c r="I5848">
        <v>539</v>
      </c>
      <c r="J5848" t="s">
        <v>172</v>
      </c>
      <c r="K5848" t="s">
        <v>8151</v>
      </c>
      <c r="L5848" t="s">
        <v>8156</v>
      </c>
      <c r="M5848">
        <v>1</v>
      </c>
      <c r="N5848" t="s">
        <v>8163</v>
      </c>
      <c r="O5848" s="4">
        <f>INDEX(products[Cost_per_box], MATCH(shipments9[[#This Row],[PID]], products[PID], 0))</f>
        <v>4.74</v>
      </c>
      <c r="P5848" s="4">
        <f>shipments9[[#This Row],[Boxes]]*shipments9[[#This Row],[Cost Per Box]]</f>
        <v>2554.86</v>
      </c>
      <c r="Q5848" s="4">
        <f>shipments9[[#This Row],[Amount]] -shipments9[[#This Row],[total cost]]</f>
        <v>4440.3899999999994</v>
      </c>
      <c r="R5848" s="4" t="str">
        <f>IF(shipments9[[#This Row],[Gross Profit]]&lt;0,"Loss","Profit")</f>
        <v>Profit</v>
      </c>
      <c r="S5848" s="9">
        <f>shipments9[[#This Row],[Gross Profit]]/shipments9[[#This Row],[Amount]]</f>
        <v>0.63477216682749005</v>
      </c>
      <c r="T5848" s="11">
        <f>shipments9[[#This Row],[Amount]]/shipments9[[#This Row],[Boxes]]</f>
        <v>12.978200371057515</v>
      </c>
    </row>
    <row r="5849" spans="1:20" hidden="1" x14ac:dyDescent="0.25">
      <c r="A5849" t="s">
        <v>6041</v>
      </c>
      <c r="B5849" t="s">
        <v>105</v>
      </c>
      <c r="C5849" t="s">
        <v>155</v>
      </c>
      <c r="D5849" t="s">
        <v>26</v>
      </c>
      <c r="E5849" s="1">
        <v>45350</v>
      </c>
      <c r="F5849" s="1" t="str">
        <f>TEXT(shipments9[[#This Row],[Shipdate]],"ddd")</f>
        <v>Wed</v>
      </c>
      <c r="G5849" s="1" t="str">
        <f>IF(OR(shipments9[[#This Row],[Day Name]]="Sat",shipments9[[#This Row],[Day Name]]="Sun"),"Weekend","Weekday")</f>
        <v>Weekday</v>
      </c>
      <c r="H5849">
        <v>2360.25</v>
      </c>
      <c r="I5849">
        <v>237</v>
      </c>
      <c r="J5849" t="s">
        <v>172</v>
      </c>
      <c r="K5849" t="s">
        <v>8155</v>
      </c>
      <c r="L5849" t="s">
        <v>8156</v>
      </c>
      <c r="M5849">
        <v>2</v>
      </c>
      <c r="N5849" t="s">
        <v>8157</v>
      </c>
      <c r="O5849" s="4">
        <f>INDEX(products[Cost_per_box], MATCH(shipments9[[#This Row],[PID]], products[PID], 0))</f>
        <v>8.43</v>
      </c>
      <c r="P5849" s="4">
        <f>shipments9[[#This Row],[Boxes]]*shipments9[[#This Row],[Cost Per Box]]</f>
        <v>1997.9099999999999</v>
      </c>
      <c r="Q5849" s="4">
        <f>shipments9[[#This Row],[Amount]] -shipments9[[#This Row],[total cost]]</f>
        <v>362.34000000000015</v>
      </c>
      <c r="R5849" s="4" t="str">
        <f>IF(shipments9[[#This Row],[Gross Profit]]&lt;0,"Loss","Profit")</f>
        <v>Profit</v>
      </c>
      <c r="S5849" s="9">
        <f>shipments9[[#This Row],[Gross Profit]]/shipments9[[#This Row],[Amount]]</f>
        <v>0.15351763584366068</v>
      </c>
      <c r="T5849" s="11">
        <f>shipments9[[#This Row],[Amount]]/shipments9[[#This Row],[Boxes]]</f>
        <v>9.9588607594936711</v>
      </c>
    </row>
    <row r="5850" spans="1:20" hidden="1" x14ac:dyDescent="0.25">
      <c r="A5850" t="s">
        <v>6042</v>
      </c>
      <c r="B5850" t="s">
        <v>105</v>
      </c>
      <c r="C5850" t="s">
        <v>161</v>
      </c>
      <c r="D5850" t="s">
        <v>26</v>
      </c>
      <c r="E5850" s="1">
        <v>45328</v>
      </c>
      <c r="F5850" s="1" t="str">
        <f>TEXT(shipments9[[#This Row],[Shipdate]],"ddd")</f>
        <v>Tue</v>
      </c>
      <c r="G5850" s="1" t="str">
        <f>IF(OR(shipments9[[#This Row],[Day Name]]="Sat",shipments9[[#This Row],[Day Name]]="Sun"),"Weekend","Weekday")</f>
        <v>Weekday</v>
      </c>
      <c r="H5850">
        <v>9126</v>
      </c>
      <c r="I5850">
        <v>913</v>
      </c>
      <c r="J5850" t="s">
        <v>172</v>
      </c>
      <c r="K5850" t="s">
        <v>8155</v>
      </c>
      <c r="L5850" t="s">
        <v>8156</v>
      </c>
      <c r="M5850">
        <v>2</v>
      </c>
      <c r="N5850" t="s">
        <v>8157</v>
      </c>
      <c r="O5850" s="4">
        <f>INDEX(products[Cost_per_box], MATCH(shipments9[[#This Row],[PID]], products[PID], 0))</f>
        <v>2.76</v>
      </c>
      <c r="P5850" s="4">
        <f>shipments9[[#This Row],[Boxes]]*shipments9[[#This Row],[Cost Per Box]]</f>
        <v>2519.8799999999997</v>
      </c>
      <c r="Q5850" s="4">
        <f>shipments9[[#This Row],[Amount]] -shipments9[[#This Row],[total cost]]</f>
        <v>6606.1200000000008</v>
      </c>
      <c r="R5850" s="4" t="str">
        <f>IF(shipments9[[#This Row],[Gross Profit]]&lt;0,"Loss","Profit")</f>
        <v>Profit</v>
      </c>
      <c r="S5850" s="9">
        <f>shipments9[[#This Row],[Gross Profit]]/shipments9[[#This Row],[Amount]]</f>
        <v>0.72387902695595008</v>
      </c>
      <c r="T5850" s="11">
        <f>shipments9[[#This Row],[Amount]]/shipments9[[#This Row],[Boxes]]</f>
        <v>9.9956188389923337</v>
      </c>
    </row>
    <row r="5851" spans="1:20" hidden="1" x14ac:dyDescent="0.25">
      <c r="A5851" t="s">
        <v>6043</v>
      </c>
      <c r="B5851" t="s">
        <v>105</v>
      </c>
      <c r="C5851" t="s">
        <v>163</v>
      </c>
      <c r="D5851" t="s">
        <v>26</v>
      </c>
      <c r="E5851" s="1">
        <v>45400</v>
      </c>
      <c r="F5851" s="1" t="str">
        <f>TEXT(shipments9[[#This Row],[Shipdate]],"ddd")</f>
        <v>Thu</v>
      </c>
      <c r="G5851" s="1" t="str">
        <f>IF(OR(shipments9[[#This Row],[Day Name]]="Sat",shipments9[[#This Row],[Day Name]]="Sun"),"Weekend","Weekday")</f>
        <v>Weekday</v>
      </c>
      <c r="H5851">
        <v>8734.5</v>
      </c>
      <c r="I5851">
        <v>795</v>
      </c>
      <c r="J5851" t="s">
        <v>172</v>
      </c>
      <c r="K5851" t="s">
        <v>8155</v>
      </c>
      <c r="L5851" t="s">
        <v>8154</v>
      </c>
      <c r="M5851">
        <v>4</v>
      </c>
      <c r="N5851" t="s">
        <v>8158</v>
      </c>
      <c r="O5851" s="4">
        <f>INDEX(products[Cost_per_box], MATCH(shipments9[[#This Row],[PID]], products[PID], 0))</f>
        <v>3.32</v>
      </c>
      <c r="P5851" s="4">
        <f>shipments9[[#This Row],[Boxes]]*shipments9[[#This Row],[Cost Per Box]]</f>
        <v>2639.4</v>
      </c>
      <c r="Q5851" s="4">
        <f>shipments9[[#This Row],[Amount]] -shipments9[[#This Row],[total cost]]</f>
        <v>6095.1</v>
      </c>
      <c r="R5851" s="4" t="str">
        <f>IF(shipments9[[#This Row],[Gross Profit]]&lt;0,"Loss","Profit")</f>
        <v>Profit</v>
      </c>
      <c r="S5851" s="9">
        <f>shipments9[[#This Row],[Gross Profit]]/shipments9[[#This Row],[Amount]]</f>
        <v>0.69781899364588706</v>
      </c>
      <c r="T5851" s="11">
        <f>shipments9[[#This Row],[Amount]]/shipments9[[#This Row],[Boxes]]</f>
        <v>10.986792452830189</v>
      </c>
    </row>
    <row r="5852" spans="1:20" hidden="1" x14ac:dyDescent="0.25">
      <c r="A5852" t="s">
        <v>6044</v>
      </c>
      <c r="B5852" t="s">
        <v>105</v>
      </c>
      <c r="C5852" t="s">
        <v>165</v>
      </c>
      <c r="D5852" t="s">
        <v>26</v>
      </c>
      <c r="E5852" s="1">
        <v>44931</v>
      </c>
      <c r="F5852" s="1" t="str">
        <f>TEXT(shipments9[[#This Row],[Shipdate]],"ddd")</f>
        <v>Thu</v>
      </c>
      <c r="G5852" s="1" t="str">
        <f>IF(OR(shipments9[[#This Row],[Day Name]]="Sat",shipments9[[#This Row],[Day Name]]="Sun"),"Weekend","Weekday")</f>
        <v>Weekday</v>
      </c>
      <c r="H5852">
        <v>12062.25</v>
      </c>
      <c r="I5852">
        <v>604</v>
      </c>
      <c r="J5852" t="s">
        <v>172</v>
      </c>
      <c r="K5852" t="s">
        <v>8151</v>
      </c>
      <c r="L5852" t="s">
        <v>8156</v>
      </c>
      <c r="M5852">
        <v>1</v>
      </c>
      <c r="N5852" t="s">
        <v>8163</v>
      </c>
      <c r="O5852" s="4">
        <f>INDEX(products[Cost_per_box], MATCH(shipments9[[#This Row],[PID]], products[PID], 0))</f>
        <v>2.65</v>
      </c>
      <c r="P5852" s="4">
        <f>shipments9[[#This Row],[Boxes]]*shipments9[[#This Row],[Cost Per Box]]</f>
        <v>1600.6</v>
      </c>
      <c r="Q5852" s="4">
        <f>shipments9[[#This Row],[Amount]] -shipments9[[#This Row],[total cost]]</f>
        <v>10461.65</v>
      </c>
      <c r="R5852" s="4" t="str">
        <f>IF(shipments9[[#This Row],[Gross Profit]]&lt;0,"Loss","Profit")</f>
        <v>Profit</v>
      </c>
      <c r="S5852" s="9">
        <f>shipments9[[#This Row],[Gross Profit]]/shipments9[[#This Row],[Amount]]</f>
        <v>0.8673050218657381</v>
      </c>
      <c r="T5852" s="11">
        <f>shipments9[[#This Row],[Amount]]/shipments9[[#This Row],[Boxes]]</f>
        <v>19.970612582781456</v>
      </c>
    </row>
    <row r="5853" spans="1:20" hidden="1" x14ac:dyDescent="0.25">
      <c r="A5853" t="s">
        <v>6045</v>
      </c>
      <c r="B5853" t="s">
        <v>105</v>
      </c>
      <c r="C5853" t="s">
        <v>141</v>
      </c>
      <c r="D5853" t="s">
        <v>26</v>
      </c>
      <c r="E5853" s="1">
        <v>45336</v>
      </c>
      <c r="F5853" s="1" t="str">
        <f>TEXT(shipments9[[#This Row],[Shipdate]],"ddd")</f>
        <v>Wed</v>
      </c>
      <c r="G5853" s="1" t="str">
        <f>IF(OR(shipments9[[#This Row],[Day Name]]="Sat",shipments9[[#This Row],[Day Name]]="Sun"),"Weekend","Weekday")</f>
        <v>Weekday</v>
      </c>
      <c r="H5853">
        <v>855</v>
      </c>
      <c r="I5853">
        <v>62</v>
      </c>
      <c r="J5853" t="s">
        <v>172</v>
      </c>
      <c r="K5853" t="s">
        <v>8155</v>
      </c>
      <c r="L5853" t="s">
        <v>8156</v>
      </c>
      <c r="M5853">
        <v>2</v>
      </c>
      <c r="N5853" t="s">
        <v>8157</v>
      </c>
      <c r="O5853" s="4">
        <f>INDEX(products[Cost_per_box], MATCH(shipments9[[#This Row],[PID]], products[PID], 0))</f>
        <v>8.2200000000000006</v>
      </c>
      <c r="P5853" s="4">
        <f>shipments9[[#This Row],[Boxes]]*shipments9[[#This Row],[Cost Per Box]]</f>
        <v>509.64000000000004</v>
      </c>
      <c r="Q5853" s="4">
        <f>shipments9[[#This Row],[Amount]] -shipments9[[#This Row],[total cost]]</f>
        <v>345.35999999999996</v>
      </c>
      <c r="R5853" s="4" t="str">
        <f>IF(shipments9[[#This Row],[Gross Profit]]&lt;0,"Loss","Profit")</f>
        <v>Profit</v>
      </c>
      <c r="S5853" s="9">
        <f>shipments9[[#This Row],[Gross Profit]]/shipments9[[#This Row],[Amount]]</f>
        <v>0.40392982456140347</v>
      </c>
      <c r="T5853" s="11">
        <f>shipments9[[#This Row],[Amount]]/shipments9[[#This Row],[Boxes]]</f>
        <v>13.790322580645162</v>
      </c>
    </row>
    <row r="5854" spans="1:20" hidden="1" x14ac:dyDescent="0.25">
      <c r="A5854" t="s">
        <v>6046</v>
      </c>
      <c r="B5854" t="s">
        <v>105</v>
      </c>
      <c r="C5854" t="s">
        <v>145</v>
      </c>
      <c r="D5854" t="s">
        <v>26</v>
      </c>
      <c r="E5854" s="1">
        <v>45371</v>
      </c>
      <c r="F5854" s="1" t="str">
        <f>TEXT(shipments9[[#This Row],[Shipdate]],"ddd")</f>
        <v>Wed</v>
      </c>
      <c r="G5854" s="1" t="str">
        <f>IF(OR(shipments9[[#This Row],[Day Name]]="Sat",shipments9[[#This Row],[Day Name]]="Sun"),"Weekend","Weekday")</f>
        <v>Weekday</v>
      </c>
      <c r="H5854">
        <v>2211.75</v>
      </c>
      <c r="I5854">
        <v>148</v>
      </c>
      <c r="J5854" t="s">
        <v>172</v>
      </c>
      <c r="K5854" t="s">
        <v>8155</v>
      </c>
      <c r="L5854" t="s">
        <v>8156</v>
      </c>
      <c r="M5854">
        <v>3</v>
      </c>
      <c r="N5854" t="s">
        <v>8164</v>
      </c>
      <c r="O5854" s="4">
        <f>INDEX(products[Cost_per_box], MATCH(shipments9[[#This Row],[PID]], products[PID], 0))</f>
        <v>4.74</v>
      </c>
      <c r="P5854" s="4">
        <f>shipments9[[#This Row],[Boxes]]*shipments9[[#This Row],[Cost Per Box]]</f>
        <v>701.52</v>
      </c>
      <c r="Q5854" s="4">
        <f>shipments9[[#This Row],[Amount]] -shipments9[[#This Row],[total cost]]</f>
        <v>1510.23</v>
      </c>
      <c r="R5854" s="4" t="str">
        <f>IF(shipments9[[#This Row],[Gross Profit]]&lt;0,"Loss","Profit")</f>
        <v>Profit</v>
      </c>
      <c r="S5854" s="9">
        <f>shipments9[[#This Row],[Gross Profit]]/shipments9[[#This Row],[Amount]]</f>
        <v>0.68282129535435743</v>
      </c>
      <c r="T5854" s="11">
        <f>shipments9[[#This Row],[Amount]]/shipments9[[#This Row],[Boxes]]</f>
        <v>14.944256756756756</v>
      </c>
    </row>
    <row r="5855" spans="1:20" hidden="1" x14ac:dyDescent="0.25">
      <c r="A5855" t="s">
        <v>6047</v>
      </c>
      <c r="B5855" t="s">
        <v>105</v>
      </c>
      <c r="C5855" t="s">
        <v>126</v>
      </c>
      <c r="D5855" t="s">
        <v>26</v>
      </c>
      <c r="E5855" s="1">
        <v>45328</v>
      </c>
      <c r="F5855" s="1" t="str">
        <f>TEXT(shipments9[[#This Row],[Shipdate]],"ddd")</f>
        <v>Tue</v>
      </c>
      <c r="G5855" s="1" t="str">
        <f>IF(OR(shipments9[[#This Row],[Day Name]]="Sat",shipments9[[#This Row],[Day Name]]="Sun"),"Weekend","Weekday")</f>
        <v>Weekday</v>
      </c>
      <c r="H5855">
        <v>6813</v>
      </c>
      <c r="I5855">
        <v>568</v>
      </c>
      <c r="J5855" t="s">
        <v>172</v>
      </c>
      <c r="K5855" t="s">
        <v>8155</v>
      </c>
      <c r="L5855" t="s">
        <v>8156</v>
      </c>
      <c r="M5855">
        <v>2</v>
      </c>
      <c r="N5855" t="s">
        <v>8157</v>
      </c>
      <c r="O5855" s="4">
        <f>INDEX(products[Cost_per_box], MATCH(shipments9[[#This Row],[PID]], products[PID], 0))</f>
        <v>5.15</v>
      </c>
      <c r="P5855" s="4">
        <f>shipments9[[#This Row],[Boxes]]*shipments9[[#This Row],[Cost Per Box]]</f>
        <v>2925.2000000000003</v>
      </c>
      <c r="Q5855" s="4">
        <f>shipments9[[#This Row],[Amount]] -shipments9[[#This Row],[total cost]]</f>
        <v>3887.7999999999997</v>
      </c>
      <c r="R5855" s="4" t="str">
        <f>IF(shipments9[[#This Row],[Gross Profit]]&lt;0,"Loss","Profit")</f>
        <v>Profit</v>
      </c>
      <c r="S5855" s="9">
        <f>shipments9[[#This Row],[Gross Profit]]/shipments9[[#This Row],[Amount]]</f>
        <v>0.57064435637751354</v>
      </c>
      <c r="T5855" s="11">
        <f>shipments9[[#This Row],[Amount]]/shipments9[[#This Row],[Boxes]]</f>
        <v>11.994718309859154</v>
      </c>
    </row>
    <row r="5856" spans="1:20" hidden="1" x14ac:dyDescent="0.25">
      <c r="A5856" t="s">
        <v>6048</v>
      </c>
      <c r="B5856" t="s">
        <v>105</v>
      </c>
      <c r="C5856" t="s">
        <v>130</v>
      </c>
      <c r="D5856" t="s">
        <v>26</v>
      </c>
      <c r="E5856" s="1">
        <v>45237</v>
      </c>
      <c r="F5856" s="1" t="str">
        <f>TEXT(shipments9[[#This Row],[Shipdate]],"ddd")</f>
        <v>Tue</v>
      </c>
      <c r="G5856" s="1" t="str">
        <f>IF(OR(shipments9[[#This Row],[Day Name]]="Sat",shipments9[[#This Row],[Day Name]]="Sun"),"Weekend","Weekday")</f>
        <v>Weekday</v>
      </c>
      <c r="H5856">
        <v>8178.75</v>
      </c>
      <c r="I5856">
        <v>1023</v>
      </c>
      <c r="J5856" t="s">
        <v>172</v>
      </c>
      <c r="K5856" t="s">
        <v>8151</v>
      </c>
      <c r="L5856" t="s">
        <v>8152</v>
      </c>
      <c r="M5856">
        <v>11</v>
      </c>
      <c r="N5856" t="s">
        <v>8165</v>
      </c>
      <c r="O5856" s="4">
        <f>INDEX(products[Cost_per_box], MATCH(shipments9[[#This Row],[PID]], products[PID], 0))</f>
        <v>5.72</v>
      </c>
      <c r="P5856" s="4">
        <f>shipments9[[#This Row],[Boxes]]*shipments9[[#This Row],[Cost Per Box]]</f>
        <v>5851.5599999999995</v>
      </c>
      <c r="Q5856" s="4">
        <f>shipments9[[#This Row],[Amount]] -shipments9[[#This Row],[total cost]]</f>
        <v>2327.1900000000005</v>
      </c>
      <c r="R5856" s="4" t="str">
        <f>IF(shipments9[[#This Row],[Gross Profit]]&lt;0,"Loss","Profit")</f>
        <v>Profit</v>
      </c>
      <c r="S5856" s="9">
        <f>shipments9[[#This Row],[Gross Profit]]/shipments9[[#This Row],[Amount]]</f>
        <v>0.28454103622191662</v>
      </c>
      <c r="T5856" s="11">
        <f>shipments9[[#This Row],[Amount]]/shipments9[[#This Row],[Boxes]]</f>
        <v>7.9948680351906161</v>
      </c>
    </row>
    <row r="5857" spans="1:20" hidden="1" x14ac:dyDescent="0.25">
      <c r="A5857" t="s">
        <v>6049</v>
      </c>
      <c r="B5857" t="s">
        <v>105</v>
      </c>
      <c r="C5857" t="s">
        <v>135</v>
      </c>
      <c r="D5857" t="s">
        <v>26</v>
      </c>
      <c r="E5857" s="1">
        <v>45429</v>
      </c>
      <c r="F5857" s="1" t="str">
        <f>TEXT(shipments9[[#This Row],[Shipdate]],"ddd")</f>
        <v>Fri</v>
      </c>
      <c r="G5857" s="1" t="str">
        <f>IF(OR(shipments9[[#This Row],[Day Name]]="Sat",shipments9[[#This Row],[Day Name]]="Sun"),"Weekend","Weekday")</f>
        <v>Weekday</v>
      </c>
      <c r="H5857">
        <v>4970.25</v>
      </c>
      <c r="I5857">
        <v>199</v>
      </c>
      <c r="J5857" t="s">
        <v>172</v>
      </c>
      <c r="K5857" t="s">
        <v>8155</v>
      </c>
      <c r="L5857" t="s">
        <v>8154</v>
      </c>
      <c r="M5857">
        <v>5</v>
      </c>
      <c r="N5857" t="s">
        <v>201</v>
      </c>
      <c r="O5857" s="4">
        <f>INDEX(products[Cost_per_box], MATCH(shipments9[[#This Row],[PID]], products[PID], 0))</f>
        <v>9.94</v>
      </c>
      <c r="P5857" s="4">
        <f>shipments9[[#This Row],[Boxes]]*shipments9[[#This Row],[Cost Per Box]]</f>
        <v>1978.06</v>
      </c>
      <c r="Q5857" s="4">
        <f>shipments9[[#This Row],[Amount]] -shipments9[[#This Row],[total cost]]</f>
        <v>2992.19</v>
      </c>
      <c r="R5857" s="4" t="str">
        <f>IF(shipments9[[#This Row],[Gross Profit]]&lt;0,"Loss","Profit")</f>
        <v>Profit</v>
      </c>
      <c r="S5857" s="9">
        <f>shipments9[[#This Row],[Gross Profit]]/shipments9[[#This Row],[Amount]]</f>
        <v>0.60202001911372671</v>
      </c>
      <c r="T5857" s="11">
        <f>shipments9[[#This Row],[Amount]]/shipments9[[#This Row],[Boxes]]</f>
        <v>24.976130653266331</v>
      </c>
    </row>
    <row r="5858" spans="1:20" hidden="1" x14ac:dyDescent="0.25">
      <c r="A5858" t="s">
        <v>6050</v>
      </c>
      <c r="B5858" t="s">
        <v>105</v>
      </c>
      <c r="C5858" t="s">
        <v>137</v>
      </c>
      <c r="D5858" t="s">
        <v>26</v>
      </c>
      <c r="E5858" s="1">
        <v>45309</v>
      </c>
      <c r="F5858" s="1" t="str">
        <f>TEXT(shipments9[[#This Row],[Shipdate]],"ddd")</f>
        <v>Thu</v>
      </c>
      <c r="G5858" s="1" t="str">
        <f>IF(OR(shipments9[[#This Row],[Day Name]]="Sat",shipments9[[#This Row],[Day Name]]="Sun"),"Weekend","Weekday")</f>
        <v>Weekday</v>
      </c>
      <c r="H5858">
        <v>2711.25</v>
      </c>
      <c r="I5858">
        <v>143</v>
      </c>
      <c r="J5858" t="s">
        <v>172</v>
      </c>
      <c r="K5858" t="s">
        <v>8155</v>
      </c>
      <c r="L5858" t="s">
        <v>8156</v>
      </c>
      <c r="M5858">
        <v>1</v>
      </c>
      <c r="N5858" t="s">
        <v>8163</v>
      </c>
      <c r="O5858" s="4">
        <f>INDEX(products[Cost_per_box], MATCH(shipments9[[#This Row],[PID]], products[PID], 0))</f>
        <v>7.73</v>
      </c>
      <c r="P5858" s="4">
        <f>shipments9[[#This Row],[Boxes]]*shipments9[[#This Row],[Cost Per Box]]</f>
        <v>1105.3900000000001</v>
      </c>
      <c r="Q5858" s="4">
        <f>shipments9[[#This Row],[Amount]] -shipments9[[#This Row],[total cost]]</f>
        <v>1605.86</v>
      </c>
      <c r="R5858" s="4" t="str">
        <f>IF(shipments9[[#This Row],[Gross Profit]]&lt;0,"Loss","Profit")</f>
        <v>Profit</v>
      </c>
      <c r="S5858" s="9">
        <f>shipments9[[#This Row],[Gross Profit]]/shipments9[[#This Row],[Amount]]</f>
        <v>0.59229506685108346</v>
      </c>
      <c r="T5858" s="11">
        <f>shipments9[[#This Row],[Amount]]/shipments9[[#This Row],[Boxes]]</f>
        <v>18.95979020979021</v>
      </c>
    </row>
    <row r="5859" spans="1:20" hidden="1" x14ac:dyDescent="0.25">
      <c r="A5859" t="s">
        <v>6051</v>
      </c>
      <c r="B5859" t="s">
        <v>105</v>
      </c>
      <c r="C5859" t="s">
        <v>137</v>
      </c>
      <c r="D5859" t="s">
        <v>26</v>
      </c>
      <c r="E5859" s="1">
        <v>44957</v>
      </c>
      <c r="F5859" s="1" t="str">
        <f>TEXT(shipments9[[#This Row],[Shipdate]],"ddd")</f>
        <v>Tue</v>
      </c>
      <c r="G5859" s="1" t="str">
        <f>IF(OR(shipments9[[#This Row],[Day Name]]="Sat",shipments9[[#This Row],[Day Name]]="Sun"),"Weekend","Weekday")</f>
        <v>Weekday</v>
      </c>
      <c r="H5859">
        <v>2529</v>
      </c>
      <c r="I5859">
        <v>115</v>
      </c>
      <c r="J5859" t="s">
        <v>172</v>
      </c>
      <c r="K5859" t="s">
        <v>8151</v>
      </c>
      <c r="L5859" t="s">
        <v>8156</v>
      </c>
      <c r="M5859">
        <v>1</v>
      </c>
      <c r="N5859" t="s">
        <v>8163</v>
      </c>
      <c r="O5859" s="4">
        <f>INDEX(products[Cost_per_box], MATCH(shipments9[[#This Row],[PID]], products[PID], 0))</f>
        <v>7.73</v>
      </c>
      <c r="P5859" s="4">
        <f>shipments9[[#This Row],[Boxes]]*shipments9[[#This Row],[Cost Per Box]]</f>
        <v>888.95</v>
      </c>
      <c r="Q5859" s="4">
        <f>shipments9[[#This Row],[Amount]] -shipments9[[#This Row],[total cost]]</f>
        <v>1640.05</v>
      </c>
      <c r="R5859" s="4" t="str">
        <f>IF(shipments9[[#This Row],[Gross Profit]]&lt;0,"Loss","Profit")</f>
        <v>Profit</v>
      </c>
      <c r="S5859" s="9">
        <f>shipments9[[#This Row],[Gross Profit]]/shipments9[[#This Row],[Amount]]</f>
        <v>0.64849742981415581</v>
      </c>
      <c r="T5859" s="11">
        <f>shipments9[[#This Row],[Amount]]/shipments9[[#This Row],[Boxes]]</f>
        <v>21.991304347826087</v>
      </c>
    </row>
    <row r="5860" spans="1:20" hidden="1" x14ac:dyDescent="0.25">
      <c r="A5860" t="s">
        <v>6052</v>
      </c>
      <c r="B5860" t="s">
        <v>105</v>
      </c>
      <c r="C5860" t="s">
        <v>149</v>
      </c>
      <c r="D5860" t="s">
        <v>26</v>
      </c>
      <c r="E5860" s="1">
        <v>45453</v>
      </c>
      <c r="F5860" s="1" t="str">
        <f>TEXT(shipments9[[#This Row],[Shipdate]],"ddd")</f>
        <v>Mon</v>
      </c>
      <c r="G5860" s="1" t="str">
        <f>IF(OR(shipments9[[#This Row],[Day Name]]="Sat",shipments9[[#This Row],[Day Name]]="Sun"),"Weekend","Weekday")</f>
        <v>Weekday</v>
      </c>
      <c r="H5860">
        <v>4587.75</v>
      </c>
      <c r="I5860">
        <v>255</v>
      </c>
      <c r="J5860" t="s">
        <v>172</v>
      </c>
      <c r="K5860" t="s">
        <v>8155</v>
      </c>
      <c r="L5860" t="s">
        <v>8154</v>
      </c>
      <c r="M5860">
        <v>6</v>
      </c>
      <c r="N5860" t="s">
        <v>8159</v>
      </c>
      <c r="O5860" s="4">
        <f>INDEX(products[Cost_per_box], MATCH(shipments9[[#This Row],[PID]], products[PID], 0))</f>
        <v>6.43</v>
      </c>
      <c r="P5860" s="4">
        <f>shipments9[[#This Row],[Boxes]]*shipments9[[#This Row],[Cost Per Box]]</f>
        <v>1639.6499999999999</v>
      </c>
      <c r="Q5860" s="4">
        <f>shipments9[[#This Row],[Amount]] -shipments9[[#This Row],[total cost]]</f>
        <v>2948.1000000000004</v>
      </c>
      <c r="R5860" s="4" t="str">
        <f>IF(shipments9[[#This Row],[Gross Profit]]&lt;0,"Loss","Profit")</f>
        <v>Profit</v>
      </c>
      <c r="S5860" s="9">
        <f>shipments9[[#This Row],[Gross Profit]]/shipments9[[#This Row],[Amount]]</f>
        <v>0.6426025829655061</v>
      </c>
      <c r="T5860" s="11">
        <f>shipments9[[#This Row],[Amount]]/shipments9[[#This Row],[Boxes]]</f>
        <v>17.991176470588236</v>
      </c>
    </row>
    <row r="5861" spans="1:20" hidden="1" x14ac:dyDescent="0.25">
      <c r="A5861" t="s">
        <v>6053</v>
      </c>
      <c r="B5861" t="s">
        <v>105</v>
      </c>
      <c r="C5861" t="s">
        <v>149</v>
      </c>
      <c r="D5861" t="s">
        <v>26</v>
      </c>
      <c r="E5861" s="1">
        <v>45140</v>
      </c>
      <c r="F5861" s="1" t="str">
        <f>TEXT(shipments9[[#This Row],[Shipdate]],"ddd")</f>
        <v>Wed</v>
      </c>
      <c r="G5861" s="1" t="str">
        <f>IF(OR(shipments9[[#This Row],[Day Name]]="Sat",shipments9[[#This Row],[Day Name]]="Sun"),"Weekend","Weekday")</f>
        <v>Weekday</v>
      </c>
      <c r="H5861">
        <v>3674.25</v>
      </c>
      <c r="I5861">
        <v>263</v>
      </c>
      <c r="J5861" t="s">
        <v>172</v>
      </c>
      <c r="K5861" t="s">
        <v>8151</v>
      </c>
      <c r="L5861" t="s">
        <v>8160</v>
      </c>
      <c r="M5861">
        <v>8</v>
      </c>
      <c r="N5861" t="s">
        <v>8162</v>
      </c>
      <c r="O5861" s="4">
        <f>INDEX(products[Cost_per_box], MATCH(shipments9[[#This Row],[PID]], products[PID], 0))</f>
        <v>6.43</v>
      </c>
      <c r="P5861" s="4">
        <f>shipments9[[#This Row],[Boxes]]*shipments9[[#This Row],[Cost Per Box]]</f>
        <v>1691.09</v>
      </c>
      <c r="Q5861" s="4">
        <f>shipments9[[#This Row],[Amount]] -shipments9[[#This Row],[total cost]]</f>
        <v>1983.16</v>
      </c>
      <c r="R5861" s="4" t="str">
        <f>IF(shipments9[[#This Row],[Gross Profit]]&lt;0,"Loss","Profit")</f>
        <v>Profit</v>
      </c>
      <c r="S5861" s="9">
        <f>shipments9[[#This Row],[Gross Profit]]/shipments9[[#This Row],[Amount]]</f>
        <v>0.53974552629788397</v>
      </c>
      <c r="T5861" s="11">
        <f>shipments9[[#This Row],[Amount]]/shipments9[[#This Row],[Boxes]]</f>
        <v>13.970532319391635</v>
      </c>
    </row>
    <row r="5862" spans="1:20" hidden="1" x14ac:dyDescent="0.25">
      <c r="A5862" t="s">
        <v>6054</v>
      </c>
      <c r="B5862" t="s">
        <v>105</v>
      </c>
      <c r="C5862" t="s">
        <v>159</v>
      </c>
      <c r="D5862" t="s">
        <v>26</v>
      </c>
      <c r="E5862" s="1">
        <v>45436</v>
      </c>
      <c r="F5862" s="1" t="str">
        <f>TEXT(shipments9[[#This Row],[Shipdate]],"ddd")</f>
        <v>Fri</v>
      </c>
      <c r="G5862" s="1" t="str">
        <f>IF(OR(shipments9[[#This Row],[Day Name]]="Sat",shipments9[[#This Row],[Day Name]]="Sun"),"Weekend","Weekday")</f>
        <v>Weekday</v>
      </c>
      <c r="H5862">
        <v>3741.75</v>
      </c>
      <c r="I5862">
        <v>144</v>
      </c>
      <c r="J5862" t="s">
        <v>172</v>
      </c>
      <c r="K5862" t="s">
        <v>8155</v>
      </c>
      <c r="L5862" t="s">
        <v>8154</v>
      </c>
      <c r="M5862">
        <v>5</v>
      </c>
      <c r="N5862" t="s">
        <v>201</v>
      </c>
      <c r="O5862" s="4">
        <f>INDEX(products[Cost_per_box], MATCH(shipments9[[#This Row],[PID]], products[PID], 0))</f>
        <v>5.04</v>
      </c>
      <c r="P5862" s="4">
        <f>shipments9[[#This Row],[Boxes]]*shipments9[[#This Row],[Cost Per Box]]</f>
        <v>725.76</v>
      </c>
      <c r="Q5862" s="4">
        <f>shipments9[[#This Row],[Amount]] -shipments9[[#This Row],[total cost]]</f>
        <v>3015.99</v>
      </c>
      <c r="R5862" s="4" t="str">
        <f>IF(shipments9[[#This Row],[Gross Profit]]&lt;0,"Loss","Profit")</f>
        <v>Profit</v>
      </c>
      <c r="S5862" s="9">
        <f>shipments9[[#This Row],[Gross Profit]]/shipments9[[#This Row],[Amount]]</f>
        <v>0.80603728202044489</v>
      </c>
      <c r="T5862" s="11">
        <f>shipments9[[#This Row],[Amount]]/shipments9[[#This Row],[Boxes]]</f>
        <v>25.984375</v>
      </c>
    </row>
    <row r="5863" spans="1:20" hidden="1" x14ac:dyDescent="0.25">
      <c r="A5863" t="s">
        <v>6055</v>
      </c>
      <c r="B5863" t="s">
        <v>105</v>
      </c>
      <c r="C5863" t="s">
        <v>141</v>
      </c>
      <c r="D5863" t="s">
        <v>26</v>
      </c>
      <c r="E5863" s="1">
        <v>45093</v>
      </c>
      <c r="F5863" s="1" t="str">
        <f>TEXT(shipments9[[#This Row],[Shipdate]],"ddd")</f>
        <v>Fri</v>
      </c>
      <c r="G5863" s="1" t="str">
        <f>IF(OR(shipments9[[#This Row],[Day Name]]="Sat",shipments9[[#This Row],[Day Name]]="Sun"),"Weekend","Weekday")</f>
        <v>Weekday</v>
      </c>
      <c r="H5863">
        <v>8293.5</v>
      </c>
      <c r="I5863">
        <v>638</v>
      </c>
      <c r="J5863" t="s">
        <v>172</v>
      </c>
      <c r="K5863" t="s">
        <v>8151</v>
      </c>
      <c r="L5863" t="s">
        <v>8154</v>
      </c>
      <c r="M5863">
        <v>6</v>
      </c>
      <c r="N5863" t="s">
        <v>8159</v>
      </c>
      <c r="O5863" s="4">
        <f>INDEX(products[Cost_per_box], MATCH(shipments9[[#This Row],[PID]], products[PID], 0))</f>
        <v>8.2200000000000006</v>
      </c>
      <c r="P5863" s="4">
        <f>shipments9[[#This Row],[Boxes]]*shipments9[[#This Row],[Cost Per Box]]</f>
        <v>5244.3600000000006</v>
      </c>
      <c r="Q5863" s="4">
        <f>shipments9[[#This Row],[Amount]] -shipments9[[#This Row],[total cost]]</f>
        <v>3049.1399999999994</v>
      </c>
      <c r="R5863" s="4" t="str">
        <f>IF(shipments9[[#This Row],[Gross Profit]]&lt;0,"Loss","Profit")</f>
        <v>Profit</v>
      </c>
      <c r="S5863" s="9">
        <f>shipments9[[#This Row],[Gross Profit]]/shipments9[[#This Row],[Amount]]</f>
        <v>0.36765418701392649</v>
      </c>
      <c r="T5863" s="11">
        <f>shipments9[[#This Row],[Amount]]/shipments9[[#This Row],[Boxes]]</f>
        <v>12.999216300940439</v>
      </c>
    </row>
    <row r="5864" spans="1:20" x14ac:dyDescent="0.25">
      <c r="A5864" t="s">
        <v>6056</v>
      </c>
      <c r="B5864" t="s">
        <v>105</v>
      </c>
      <c r="C5864" t="s">
        <v>147</v>
      </c>
      <c r="D5864" t="s">
        <v>26</v>
      </c>
      <c r="E5864" s="1">
        <v>45047</v>
      </c>
      <c r="F5864" s="1" t="str">
        <f>TEXT(shipments9[[#This Row],[Shipdate]],"ddd")</f>
        <v>Mon</v>
      </c>
      <c r="G5864" s="1" t="str">
        <f>IF(OR(shipments9[[#This Row],[Day Name]]="Sat",shipments9[[#This Row],[Day Name]]="Sun"),"Weekend","Weekday")</f>
        <v>Weekday</v>
      </c>
      <c r="H5864">
        <v>4378.5</v>
      </c>
      <c r="I5864">
        <v>626</v>
      </c>
      <c r="J5864" t="s">
        <v>172</v>
      </c>
      <c r="K5864" t="s">
        <v>8151</v>
      </c>
      <c r="L5864" t="s">
        <v>8154</v>
      </c>
      <c r="M5864">
        <v>5</v>
      </c>
      <c r="N5864" t="s">
        <v>201</v>
      </c>
      <c r="O5864" s="4">
        <f>INDEX(products[Cost_per_box], MATCH(shipments9[[#This Row],[PID]], products[PID], 0))</f>
        <v>10.51</v>
      </c>
      <c r="P5864" s="4">
        <f>shipments9[[#This Row],[Boxes]]*shipments9[[#This Row],[Cost Per Box]]</f>
        <v>6579.26</v>
      </c>
      <c r="Q5864" s="4">
        <f>shipments9[[#This Row],[Amount]] -shipments9[[#This Row],[total cost]]</f>
        <v>-2200.7600000000002</v>
      </c>
      <c r="R5864" s="4" t="str">
        <f>IF(shipments9[[#This Row],[Gross Profit]]&lt;0,"Loss","Profit")</f>
        <v>Loss</v>
      </c>
      <c r="S5864" s="9">
        <f>shipments9[[#This Row],[Gross Profit]]/shipments9[[#This Row],[Amount]]</f>
        <v>-0.50262875413954555</v>
      </c>
      <c r="T5864" s="11">
        <f>shipments9[[#This Row],[Amount]]/shipments9[[#This Row],[Boxes]]</f>
        <v>6.9944089456869012</v>
      </c>
    </row>
    <row r="5865" spans="1:20" x14ac:dyDescent="0.25">
      <c r="A5865" t="s">
        <v>6057</v>
      </c>
      <c r="B5865" t="s">
        <v>105</v>
      </c>
      <c r="C5865" t="s">
        <v>147</v>
      </c>
      <c r="D5865" t="s">
        <v>26</v>
      </c>
      <c r="E5865" s="1">
        <v>45449</v>
      </c>
      <c r="F5865" s="1" t="str">
        <f>TEXT(shipments9[[#This Row],[Shipdate]],"ddd")</f>
        <v>Thu</v>
      </c>
      <c r="G5865" s="1" t="str">
        <f>IF(OR(shipments9[[#This Row],[Day Name]]="Sat",shipments9[[#This Row],[Day Name]]="Sun"),"Weekend","Weekday")</f>
        <v>Weekday</v>
      </c>
      <c r="H5865">
        <v>7611.75</v>
      </c>
      <c r="I5865">
        <v>1269</v>
      </c>
      <c r="J5865" t="s">
        <v>172</v>
      </c>
      <c r="K5865" t="s">
        <v>8155</v>
      </c>
      <c r="L5865" t="s">
        <v>8154</v>
      </c>
      <c r="M5865">
        <v>6</v>
      </c>
      <c r="N5865" t="s">
        <v>8159</v>
      </c>
      <c r="O5865" s="4">
        <f>INDEX(products[Cost_per_box], MATCH(shipments9[[#This Row],[PID]], products[PID], 0))</f>
        <v>10.51</v>
      </c>
      <c r="P5865" s="4">
        <f>shipments9[[#This Row],[Boxes]]*shipments9[[#This Row],[Cost Per Box]]</f>
        <v>13337.19</v>
      </c>
      <c r="Q5865" s="4">
        <f>shipments9[[#This Row],[Amount]] -shipments9[[#This Row],[total cost]]</f>
        <v>-5725.4400000000005</v>
      </c>
      <c r="R5865" s="4" t="str">
        <f>IF(shipments9[[#This Row],[Gross Profit]]&lt;0,"Loss","Profit")</f>
        <v>Loss</v>
      </c>
      <c r="S5865" s="9">
        <f>shipments9[[#This Row],[Gross Profit]]/shipments9[[#This Row],[Amount]]</f>
        <v>-0.75218445167011538</v>
      </c>
      <c r="T5865" s="11">
        <f>shipments9[[#This Row],[Amount]]/shipments9[[#This Row],[Boxes]]</f>
        <v>5.99822695035461</v>
      </c>
    </row>
    <row r="5866" spans="1:20" hidden="1" x14ac:dyDescent="0.25">
      <c r="A5866" t="s">
        <v>6058</v>
      </c>
      <c r="B5866" t="s">
        <v>105</v>
      </c>
      <c r="C5866" t="s">
        <v>163</v>
      </c>
      <c r="D5866" t="s">
        <v>26</v>
      </c>
      <c r="E5866" s="1">
        <v>45188</v>
      </c>
      <c r="F5866" s="1" t="str">
        <f>TEXT(shipments9[[#This Row],[Shipdate]],"ddd")</f>
        <v>Tue</v>
      </c>
      <c r="G5866" s="1" t="str">
        <f>IF(OR(shipments9[[#This Row],[Day Name]]="Sat",shipments9[[#This Row],[Day Name]]="Sun"),"Weekend","Weekday")</f>
        <v>Weekday</v>
      </c>
      <c r="H5866">
        <v>866.25</v>
      </c>
      <c r="I5866">
        <v>79</v>
      </c>
      <c r="J5866" t="s">
        <v>172</v>
      </c>
      <c r="K5866" t="s">
        <v>8151</v>
      </c>
      <c r="L5866" t="s">
        <v>8160</v>
      </c>
      <c r="M5866">
        <v>9</v>
      </c>
      <c r="N5866" t="s">
        <v>8167</v>
      </c>
      <c r="O5866" s="4">
        <f>INDEX(products[Cost_per_box], MATCH(shipments9[[#This Row],[PID]], products[PID], 0))</f>
        <v>3.32</v>
      </c>
      <c r="P5866" s="4">
        <f>shipments9[[#This Row],[Boxes]]*shipments9[[#This Row],[Cost Per Box]]</f>
        <v>262.27999999999997</v>
      </c>
      <c r="Q5866" s="4">
        <f>shipments9[[#This Row],[Amount]] -shipments9[[#This Row],[total cost]]</f>
        <v>603.97</v>
      </c>
      <c r="R5866" s="4" t="str">
        <f>IF(shipments9[[#This Row],[Gross Profit]]&lt;0,"Loss","Profit")</f>
        <v>Profit</v>
      </c>
      <c r="S5866" s="9">
        <f>shipments9[[#This Row],[Gross Profit]]/shipments9[[#This Row],[Amount]]</f>
        <v>0.6972236652236653</v>
      </c>
      <c r="T5866" s="11">
        <f>shipments9[[#This Row],[Amount]]/shipments9[[#This Row],[Boxes]]</f>
        <v>10.965189873417721</v>
      </c>
    </row>
    <row r="5867" spans="1:20" hidden="1" x14ac:dyDescent="0.25">
      <c r="A5867" t="s">
        <v>6059</v>
      </c>
      <c r="B5867" t="s">
        <v>111</v>
      </c>
      <c r="C5867" t="s">
        <v>137</v>
      </c>
      <c r="D5867" t="s">
        <v>26</v>
      </c>
      <c r="E5867" s="1">
        <v>45182</v>
      </c>
      <c r="F5867" s="1" t="str">
        <f>TEXT(shipments9[[#This Row],[Shipdate]],"ddd")</f>
        <v>Wed</v>
      </c>
      <c r="G5867" s="1" t="str">
        <f>IF(OR(shipments9[[#This Row],[Day Name]]="Sat",shipments9[[#This Row],[Day Name]]="Sun"),"Weekend","Weekday")</f>
        <v>Weekday</v>
      </c>
      <c r="H5867">
        <v>7272</v>
      </c>
      <c r="I5867">
        <v>331</v>
      </c>
      <c r="J5867" t="s">
        <v>172</v>
      </c>
      <c r="K5867" t="s">
        <v>8151</v>
      </c>
      <c r="L5867" t="s">
        <v>8160</v>
      </c>
      <c r="M5867">
        <v>9</v>
      </c>
      <c r="N5867" t="s">
        <v>8167</v>
      </c>
      <c r="O5867" s="4">
        <f>INDEX(products[Cost_per_box], MATCH(shipments9[[#This Row],[PID]], products[PID], 0))</f>
        <v>7.73</v>
      </c>
      <c r="P5867" s="4">
        <f>shipments9[[#This Row],[Boxes]]*shipments9[[#This Row],[Cost Per Box]]</f>
        <v>2558.63</v>
      </c>
      <c r="Q5867" s="4">
        <f>shipments9[[#This Row],[Amount]] -shipments9[[#This Row],[total cost]]</f>
        <v>4713.37</v>
      </c>
      <c r="R5867" s="4" t="str">
        <f>IF(shipments9[[#This Row],[Gross Profit]]&lt;0,"Loss","Profit")</f>
        <v>Profit</v>
      </c>
      <c r="S5867" s="9">
        <f>shipments9[[#This Row],[Gross Profit]]/shipments9[[#This Row],[Amount]]</f>
        <v>0.64815319031903185</v>
      </c>
      <c r="T5867" s="11">
        <f>shipments9[[#This Row],[Amount]]/shipments9[[#This Row],[Boxes]]</f>
        <v>21.969788519637461</v>
      </c>
    </row>
    <row r="5868" spans="1:20" hidden="1" x14ac:dyDescent="0.25">
      <c r="A5868" t="s">
        <v>6060</v>
      </c>
      <c r="B5868" t="s">
        <v>111</v>
      </c>
      <c r="C5868" t="s">
        <v>139</v>
      </c>
      <c r="D5868" t="s">
        <v>26</v>
      </c>
      <c r="E5868" s="1">
        <v>45097</v>
      </c>
      <c r="F5868" s="1" t="str">
        <f>TEXT(shipments9[[#This Row],[Shipdate]],"ddd")</f>
        <v>Tue</v>
      </c>
      <c r="G5868" s="1" t="str">
        <f>IF(OR(shipments9[[#This Row],[Day Name]]="Sat",shipments9[[#This Row],[Day Name]]="Sun"),"Weekend","Weekday")</f>
        <v>Weekday</v>
      </c>
      <c r="H5868">
        <v>9634.5</v>
      </c>
      <c r="I5868">
        <v>419</v>
      </c>
      <c r="J5868" t="s">
        <v>172</v>
      </c>
      <c r="K5868" t="s">
        <v>8151</v>
      </c>
      <c r="L5868" t="s">
        <v>8154</v>
      </c>
      <c r="M5868">
        <v>6</v>
      </c>
      <c r="N5868" t="s">
        <v>8159</v>
      </c>
      <c r="O5868" s="4">
        <f>INDEX(products[Cost_per_box], MATCH(shipments9[[#This Row],[PID]], products[PID], 0))</f>
        <v>3.68</v>
      </c>
      <c r="P5868" s="4">
        <f>shipments9[[#This Row],[Boxes]]*shipments9[[#This Row],[Cost Per Box]]</f>
        <v>1541.92</v>
      </c>
      <c r="Q5868" s="4">
        <f>shipments9[[#This Row],[Amount]] -shipments9[[#This Row],[total cost]]</f>
        <v>8092.58</v>
      </c>
      <c r="R5868" s="4" t="str">
        <f>IF(shipments9[[#This Row],[Gross Profit]]&lt;0,"Loss","Profit")</f>
        <v>Profit</v>
      </c>
      <c r="S5868" s="9">
        <f>shipments9[[#This Row],[Gross Profit]]/shipments9[[#This Row],[Amount]]</f>
        <v>0.83995848253671701</v>
      </c>
      <c r="T5868" s="11">
        <f>shipments9[[#This Row],[Amount]]/shipments9[[#This Row],[Boxes]]</f>
        <v>22.994033412887827</v>
      </c>
    </row>
    <row r="5869" spans="1:20" hidden="1" x14ac:dyDescent="0.25">
      <c r="A5869" t="s">
        <v>6061</v>
      </c>
      <c r="B5869" t="s">
        <v>111</v>
      </c>
      <c r="C5869" t="s">
        <v>145</v>
      </c>
      <c r="D5869" t="s">
        <v>26</v>
      </c>
      <c r="E5869" s="1">
        <v>45135</v>
      </c>
      <c r="F5869" s="1" t="str">
        <f>TEXT(shipments9[[#This Row],[Shipdate]],"ddd")</f>
        <v>Fri</v>
      </c>
      <c r="G5869" s="1" t="str">
        <f>IF(OR(shipments9[[#This Row],[Day Name]]="Sat",shipments9[[#This Row],[Day Name]]="Sun"),"Weekend","Weekday")</f>
        <v>Weekday</v>
      </c>
      <c r="H5869">
        <v>5107.5</v>
      </c>
      <c r="I5869">
        <v>393</v>
      </c>
      <c r="J5869" t="s">
        <v>172</v>
      </c>
      <c r="K5869" t="s">
        <v>8151</v>
      </c>
      <c r="L5869" t="s">
        <v>8160</v>
      </c>
      <c r="M5869">
        <v>7</v>
      </c>
      <c r="N5869" t="s">
        <v>8161</v>
      </c>
      <c r="O5869" s="4">
        <f>INDEX(products[Cost_per_box], MATCH(shipments9[[#This Row],[PID]], products[PID], 0))</f>
        <v>4.74</v>
      </c>
      <c r="P5869" s="4">
        <f>shipments9[[#This Row],[Boxes]]*shipments9[[#This Row],[Cost Per Box]]</f>
        <v>1862.8200000000002</v>
      </c>
      <c r="Q5869" s="4">
        <f>shipments9[[#This Row],[Amount]] -shipments9[[#This Row],[total cost]]</f>
        <v>3244.68</v>
      </c>
      <c r="R5869" s="4" t="str">
        <f>IF(shipments9[[#This Row],[Gross Profit]]&lt;0,"Loss","Profit")</f>
        <v>Profit</v>
      </c>
      <c r="S5869" s="9">
        <f>shipments9[[#This Row],[Gross Profit]]/shipments9[[#This Row],[Amount]]</f>
        <v>0.63527753303964751</v>
      </c>
      <c r="T5869" s="11">
        <f>shipments9[[#This Row],[Amount]]/shipments9[[#This Row],[Boxes]]</f>
        <v>12.996183206106871</v>
      </c>
    </row>
    <row r="5870" spans="1:20" hidden="1" x14ac:dyDescent="0.25">
      <c r="A5870" t="s">
        <v>6062</v>
      </c>
      <c r="B5870" t="s">
        <v>111</v>
      </c>
      <c r="C5870" t="s">
        <v>157</v>
      </c>
      <c r="D5870" t="s">
        <v>26</v>
      </c>
      <c r="E5870" s="1">
        <v>45219</v>
      </c>
      <c r="F5870" s="1" t="str">
        <f>TEXT(shipments9[[#This Row],[Shipdate]],"ddd")</f>
        <v>Fri</v>
      </c>
      <c r="G5870" s="1" t="str">
        <f>IF(OR(shipments9[[#This Row],[Day Name]]="Sat",shipments9[[#This Row],[Day Name]]="Sun"),"Weekend","Weekday")</f>
        <v>Weekday</v>
      </c>
      <c r="H5870">
        <v>8986.5</v>
      </c>
      <c r="I5870">
        <v>899</v>
      </c>
      <c r="J5870" t="s">
        <v>172</v>
      </c>
      <c r="K5870" t="s">
        <v>8151</v>
      </c>
      <c r="L5870" t="s">
        <v>8152</v>
      </c>
      <c r="M5870">
        <v>10</v>
      </c>
      <c r="N5870" t="s">
        <v>8153</v>
      </c>
      <c r="O5870" s="4">
        <f>INDEX(products[Cost_per_box], MATCH(shipments9[[#This Row],[PID]], products[PID], 0))</f>
        <v>6.8</v>
      </c>
      <c r="P5870" s="4">
        <f>shipments9[[#This Row],[Boxes]]*shipments9[[#This Row],[Cost Per Box]]</f>
        <v>6113.2</v>
      </c>
      <c r="Q5870" s="4">
        <f>shipments9[[#This Row],[Amount]] -shipments9[[#This Row],[total cost]]</f>
        <v>2873.3</v>
      </c>
      <c r="R5870" s="4" t="str">
        <f>IF(shipments9[[#This Row],[Gross Profit]]&lt;0,"Loss","Profit")</f>
        <v>Profit</v>
      </c>
      <c r="S5870" s="9">
        <f>shipments9[[#This Row],[Gross Profit]]/shipments9[[#This Row],[Amount]]</f>
        <v>0.31973515829299509</v>
      </c>
      <c r="T5870" s="11">
        <f>shipments9[[#This Row],[Amount]]/shipments9[[#This Row],[Boxes]]</f>
        <v>9.9961067853170196</v>
      </c>
    </row>
    <row r="5871" spans="1:20" hidden="1" x14ac:dyDescent="0.25">
      <c r="A5871" t="s">
        <v>6063</v>
      </c>
      <c r="B5871" t="s">
        <v>111</v>
      </c>
      <c r="C5871" t="s">
        <v>161</v>
      </c>
      <c r="D5871" t="s">
        <v>26</v>
      </c>
      <c r="E5871" s="1">
        <v>45429</v>
      </c>
      <c r="F5871" s="1" t="str">
        <f>TEXT(shipments9[[#This Row],[Shipdate]],"ddd")</f>
        <v>Fri</v>
      </c>
      <c r="G5871" s="1" t="str">
        <f>IF(OR(shipments9[[#This Row],[Day Name]]="Sat",shipments9[[#This Row],[Day Name]]="Sun"),"Weekend","Weekday")</f>
        <v>Weekday</v>
      </c>
      <c r="H5871">
        <v>6648.75</v>
      </c>
      <c r="I5871">
        <v>555</v>
      </c>
      <c r="J5871" t="s">
        <v>172</v>
      </c>
      <c r="K5871" t="s">
        <v>8155</v>
      </c>
      <c r="L5871" t="s">
        <v>8154</v>
      </c>
      <c r="M5871">
        <v>5</v>
      </c>
      <c r="N5871" t="s">
        <v>201</v>
      </c>
      <c r="O5871" s="4">
        <f>INDEX(products[Cost_per_box], MATCH(shipments9[[#This Row],[PID]], products[PID], 0))</f>
        <v>2.76</v>
      </c>
      <c r="P5871" s="4">
        <f>shipments9[[#This Row],[Boxes]]*shipments9[[#This Row],[Cost Per Box]]</f>
        <v>1531.8</v>
      </c>
      <c r="Q5871" s="4">
        <f>shipments9[[#This Row],[Amount]] -shipments9[[#This Row],[total cost]]</f>
        <v>5116.95</v>
      </c>
      <c r="R5871" s="4" t="str">
        <f>IF(shipments9[[#This Row],[Gross Profit]]&lt;0,"Loss","Profit")</f>
        <v>Profit</v>
      </c>
      <c r="S5871" s="9">
        <f>shipments9[[#This Row],[Gross Profit]]/shipments9[[#This Row],[Amount]]</f>
        <v>0.76961082910321488</v>
      </c>
      <c r="T5871" s="11">
        <f>shipments9[[#This Row],[Amount]]/shipments9[[#This Row],[Boxes]]</f>
        <v>11.97972972972973</v>
      </c>
    </row>
    <row r="5872" spans="1:20" hidden="1" x14ac:dyDescent="0.25">
      <c r="A5872" t="s">
        <v>6064</v>
      </c>
      <c r="B5872" t="s">
        <v>111</v>
      </c>
      <c r="C5872" t="s">
        <v>121</v>
      </c>
      <c r="D5872" t="s">
        <v>26</v>
      </c>
      <c r="E5872" s="1">
        <v>45209</v>
      </c>
      <c r="F5872" s="1" t="str">
        <f>TEXT(shipments9[[#This Row],[Shipdate]],"ddd")</f>
        <v>Tue</v>
      </c>
      <c r="G5872" s="1" t="str">
        <f>IF(OR(shipments9[[#This Row],[Day Name]]="Sat",shipments9[[#This Row],[Day Name]]="Sun"),"Weekend","Weekday")</f>
        <v>Weekday</v>
      </c>
      <c r="H5872">
        <v>13558.5</v>
      </c>
      <c r="I5872">
        <v>969</v>
      </c>
      <c r="J5872" t="s">
        <v>172</v>
      </c>
      <c r="K5872" t="s">
        <v>8151</v>
      </c>
      <c r="L5872" t="s">
        <v>8152</v>
      </c>
      <c r="M5872">
        <v>10</v>
      </c>
      <c r="N5872" t="s">
        <v>8153</v>
      </c>
      <c r="O5872" s="4">
        <f>INDEX(products[Cost_per_box], MATCH(shipments9[[#This Row],[PID]], products[PID], 0))</f>
        <v>5.26</v>
      </c>
      <c r="P5872" s="4">
        <f>shipments9[[#This Row],[Boxes]]*shipments9[[#This Row],[Cost Per Box]]</f>
        <v>5096.9399999999996</v>
      </c>
      <c r="Q5872" s="4">
        <f>shipments9[[#This Row],[Amount]] -shipments9[[#This Row],[total cost]]</f>
        <v>8461.5600000000013</v>
      </c>
      <c r="R5872" s="4" t="str">
        <f>IF(shipments9[[#This Row],[Gross Profit]]&lt;0,"Loss","Profit")</f>
        <v>Profit</v>
      </c>
      <c r="S5872" s="9">
        <f>shipments9[[#This Row],[Gross Profit]]/shipments9[[#This Row],[Amount]]</f>
        <v>0.6240778847217614</v>
      </c>
      <c r="T5872" s="11">
        <f>shipments9[[#This Row],[Amount]]/shipments9[[#This Row],[Boxes]]</f>
        <v>13.992260061919504</v>
      </c>
    </row>
    <row r="5873" spans="1:20" hidden="1" x14ac:dyDescent="0.25">
      <c r="A5873" t="s">
        <v>6065</v>
      </c>
      <c r="B5873" t="s">
        <v>111</v>
      </c>
      <c r="C5873" t="s">
        <v>137</v>
      </c>
      <c r="D5873" t="s">
        <v>26</v>
      </c>
      <c r="E5873" s="1">
        <v>44965</v>
      </c>
      <c r="F5873" s="1" t="str">
        <f>TEXT(shipments9[[#This Row],[Shipdate]],"ddd")</f>
        <v>Wed</v>
      </c>
      <c r="G5873" s="1" t="str">
        <f>IF(OR(shipments9[[#This Row],[Day Name]]="Sat",shipments9[[#This Row],[Day Name]]="Sun"),"Weekend","Weekday")</f>
        <v>Weekday</v>
      </c>
      <c r="H5873">
        <v>13407.75</v>
      </c>
      <c r="I5873">
        <v>745</v>
      </c>
      <c r="J5873" t="s">
        <v>172</v>
      </c>
      <c r="K5873" t="s">
        <v>8151</v>
      </c>
      <c r="L5873" t="s">
        <v>8156</v>
      </c>
      <c r="M5873">
        <v>2</v>
      </c>
      <c r="N5873" t="s">
        <v>8157</v>
      </c>
      <c r="O5873" s="4">
        <f>INDEX(products[Cost_per_box], MATCH(shipments9[[#This Row],[PID]], products[PID], 0))</f>
        <v>7.73</v>
      </c>
      <c r="P5873" s="4">
        <f>shipments9[[#This Row],[Boxes]]*shipments9[[#This Row],[Cost Per Box]]</f>
        <v>5758.85</v>
      </c>
      <c r="Q5873" s="4">
        <f>shipments9[[#This Row],[Amount]] -shipments9[[#This Row],[total cost]]</f>
        <v>7648.9</v>
      </c>
      <c r="R5873" s="4" t="str">
        <f>IF(shipments9[[#This Row],[Gross Profit]]&lt;0,"Loss","Profit")</f>
        <v>Profit</v>
      </c>
      <c r="S5873" s="9">
        <f>shipments9[[#This Row],[Gross Profit]]/shipments9[[#This Row],[Amount]]</f>
        <v>0.57048348902686874</v>
      </c>
      <c r="T5873" s="11">
        <f>shipments9[[#This Row],[Amount]]/shipments9[[#This Row],[Boxes]]</f>
        <v>17.996979865771813</v>
      </c>
    </row>
    <row r="5874" spans="1:20" hidden="1" x14ac:dyDescent="0.25">
      <c r="A5874" t="s">
        <v>6066</v>
      </c>
      <c r="B5874" t="s">
        <v>111</v>
      </c>
      <c r="C5874" t="s">
        <v>153</v>
      </c>
      <c r="D5874" t="s">
        <v>26</v>
      </c>
      <c r="E5874" s="1">
        <v>45286</v>
      </c>
      <c r="F5874" s="1" t="str">
        <f>TEXT(shipments9[[#This Row],[Shipdate]],"ddd")</f>
        <v>Tue</v>
      </c>
      <c r="G5874" s="1" t="str">
        <f>IF(OR(shipments9[[#This Row],[Day Name]]="Sat",shipments9[[#This Row],[Day Name]]="Sun"),"Weekend","Weekday")</f>
        <v>Weekday</v>
      </c>
      <c r="H5874">
        <v>947.25</v>
      </c>
      <c r="I5874">
        <v>64</v>
      </c>
      <c r="J5874" t="s">
        <v>172</v>
      </c>
      <c r="K5874" t="s">
        <v>8151</v>
      </c>
      <c r="L5874" t="s">
        <v>8152</v>
      </c>
      <c r="M5874">
        <v>12</v>
      </c>
      <c r="N5874" t="s">
        <v>8166</v>
      </c>
      <c r="O5874" s="4">
        <f>INDEX(products[Cost_per_box], MATCH(shipments9[[#This Row],[PID]], products[PID], 0))</f>
        <v>9.57</v>
      </c>
      <c r="P5874" s="4">
        <f>shipments9[[#This Row],[Boxes]]*shipments9[[#This Row],[Cost Per Box]]</f>
        <v>612.48</v>
      </c>
      <c r="Q5874" s="4">
        <f>shipments9[[#This Row],[Amount]] -shipments9[[#This Row],[total cost]]</f>
        <v>334.77</v>
      </c>
      <c r="R5874" s="4" t="str">
        <f>IF(shipments9[[#This Row],[Gross Profit]]&lt;0,"Loss","Profit")</f>
        <v>Profit</v>
      </c>
      <c r="S5874" s="9">
        <f>shipments9[[#This Row],[Gross Profit]]/shipments9[[#This Row],[Amount]]</f>
        <v>0.35341250989707046</v>
      </c>
      <c r="T5874" s="11">
        <f>shipments9[[#This Row],[Amount]]/shipments9[[#This Row],[Boxes]]</f>
        <v>14.80078125</v>
      </c>
    </row>
    <row r="5875" spans="1:20" hidden="1" x14ac:dyDescent="0.25">
      <c r="A5875" t="s">
        <v>6067</v>
      </c>
      <c r="B5875" t="s">
        <v>111</v>
      </c>
      <c r="C5875" t="s">
        <v>155</v>
      </c>
      <c r="D5875" t="s">
        <v>26</v>
      </c>
      <c r="E5875" s="1">
        <v>45182</v>
      </c>
      <c r="F5875" s="1" t="str">
        <f>TEXT(shipments9[[#This Row],[Shipdate]],"ddd")</f>
        <v>Wed</v>
      </c>
      <c r="G5875" s="1" t="str">
        <f>IF(OR(shipments9[[#This Row],[Day Name]]="Sat",shipments9[[#This Row],[Day Name]]="Sun"),"Weekend","Weekday")</f>
        <v>Weekday</v>
      </c>
      <c r="H5875">
        <v>3087</v>
      </c>
      <c r="I5875">
        <v>281</v>
      </c>
      <c r="J5875" t="s">
        <v>172</v>
      </c>
      <c r="K5875" t="s">
        <v>8151</v>
      </c>
      <c r="L5875" t="s">
        <v>8160</v>
      </c>
      <c r="M5875">
        <v>9</v>
      </c>
      <c r="N5875" t="s">
        <v>8167</v>
      </c>
      <c r="O5875" s="4">
        <f>INDEX(products[Cost_per_box], MATCH(shipments9[[#This Row],[PID]], products[PID], 0))</f>
        <v>8.43</v>
      </c>
      <c r="P5875" s="4">
        <f>shipments9[[#This Row],[Boxes]]*shipments9[[#This Row],[Cost Per Box]]</f>
        <v>2368.83</v>
      </c>
      <c r="Q5875" s="4">
        <f>shipments9[[#This Row],[Amount]] -shipments9[[#This Row],[total cost]]</f>
        <v>718.17000000000007</v>
      </c>
      <c r="R5875" s="4" t="str">
        <f>IF(shipments9[[#This Row],[Gross Profit]]&lt;0,"Loss","Profit")</f>
        <v>Profit</v>
      </c>
      <c r="S5875" s="9">
        <f>shipments9[[#This Row],[Gross Profit]]/shipments9[[#This Row],[Amount]]</f>
        <v>0.23264334305150633</v>
      </c>
      <c r="T5875" s="11">
        <f>shipments9[[#This Row],[Amount]]/shipments9[[#This Row],[Boxes]]</f>
        <v>10.98576512455516</v>
      </c>
    </row>
    <row r="5876" spans="1:20" hidden="1" x14ac:dyDescent="0.25">
      <c r="A5876" t="s">
        <v>6068</v>
      </c>
      <c r="B5876" t="s">
        <v>111</v>
      </c>
      <c r="C5876" t="s">
        <v>161</v>
      </c>
      <c r="D5876" t="s">
        <v>26</v>
      </c>
      <c r="E5876" s="1">
        <v>45328</v>
      </c>
      <c r="F5876" s="1" t="str">
        <f>TEXT(shipments9[[#This Row],[Shipdate]],"ddd")</f>
        <v>Tue</v>
      </c>
      <c r="G5876" s="1" t="str">
        <f>IF(OR(shipments9[[#This Row],[Day Name]]="Sat",shipments9[[#This Row],[Day Name]]="Sun"),"Weekend","Weekday")</f>
        <v>Weekday</v>
      </c>
      <c r="H5876">
        <v>3642.75</v>
      </c>
      <c r="I5876">
        <v>332</v>
      </c>
      <c r="J5876" t="s">
        <v>172</v>
      </c>
      <c r="K5876" t="s">
        <v>8155</v>
      </c>
      <c r="L5876" t="s">
        <v>8156</v>
      </c>
      <c r="M5876">
        <v>2</v>
      </c>
      <c r="N5876" t="s">
        <v>8157</v>
      </c>
      <c r="O5876" s="4">
        <f>INDEX(products[Cost_per_box], MATCH(shipments9[[#This Row],[PID]], products[PID], 0))</f>
        <v>2.76</v>
      </c>
      <c r="P5876" s="4">
        <f>shipments9[[#This Row],[Boxes]]*shipments9[[#This Row],[Cost Per Box]]</f>
        <v>916.31999999999994</v>
      </c>
      <c r="Q5876" s="4">
        <f>shipments9[[#This Row],[Amount]] -shipments9[[#This Row],[total cost]]</f>
        <v>2726.4300000000003</v>
      </c>
      <c r="R5876" s="4" t="str">
        <f>IF(shipments9[[#This Row],[Gross Profit]]&lt;0,"Loss","Profit")</f>
        <v>Profit</v>
      </c>
      <c r="S5876" s="9">
        <f>shipments9[[#This Row],[Gross Profit]]/shipments9[[#This Row],[Amount]]</f>
        <v>0.74845377805229574</v>
      </c>
      <c r="T5876" s="11">
        <f>shipments9[[#This Row],[Amount]]/shipments9[[#This Row],[Boxes]]</f>
        <v>10.972138554216867</v>
      </c>
    </row>
    <row r="5877" spans="1:20" hidden="1" x14ac:dyDescent="0.25">
      <c r="A5877" t="s">
        <v>6069</v>
      </c>
      <c r="B5877" t="s">
        <v>111</v>
      </c>
      <c r="C5877" t="s">
        <v>163</v>
      </c>
      <c r="D5877" t="s">
        <v>26</v>
      </c>
      <c r="E5877" s="1">
        <v>44949</v>
      </c>
      <c r="F5877" s="1" t="str">
        <f>TEXT(shipments9[[#This Row],[Shipdate]],"ddd")</f>
        <v>Mon</v>
      </c>
      <c r="G5877" s="1" t="str">
        <f>IF(OR(shipments9[[#This Row],[Day Name]]="Sat",shipments9[[#This Row],[Day Name]]="Sun"),"Weekend","Weekday")</f>
        <v>Weekday</v>
      </c>
      <c r="H5877">
        <v>6696</v>
      </c>
      <c r="I5877">
        <v>609</v>
      </c>
      <c r="J5877" t="s">
        <v>172</v>
      </c>
      <c r="K5877" t="s">
        <v>8151</v>
      </c>
      <c r="L5877" t="s">
        <v>8156</v>
      </c>
      <c r="M5877">
        <v>1</v>
      </c>
      <c r="N5877" t="s">
        <v>8163</v>
      </c>
      <c r="O5877" s="4">
        <f>INDEX(products[Cost_per_box], MATCH(shipments9[[#This Row],[PID]], products[PID], 0))</f>
        <v>3.32</v>
      </c>
      <c r="P5877" s="4">
        <f>shipments9[[#This Row],[Boxes]]*shipments9[[#This Row],[Cost Per Box]]</f>
        <v>2021.8799999999999</v>
      </c>
      <c r="Q5877" s="4">
        <f>shipments9[[#This Row],[Amount]] -shipments9[[#This Row],[total cost]]</f>
        <v>4674.12</v>
      </c>
      <c r="R5877" s="4" t="str">
        <f>IF(shipments9[[#This Row],[Gross Profit]]&lt;0,"Loss","Profit")</f>
        <v>Profit</v>
      </c>
      <c r="S5877" s="9">
        <f>shipments9[[#This Row],[Gross Profit]]/shipments9[[#This Row],[Amount]]</f>
        <v>0.69804659498207888</v>
      </c>
      <c r="T5877" s="11">
        <f>shipments9[[#This Row],[Amount]]/shipments9[[#This Row],[Boxes]]</f>
        <v>10.995073891625616</v>
      </c>
    </row>
    <row r="5878" spans="1:20" hidden="1" x14ac:dyDescent="0.25">
      <c r="A5878" t="s">
        <v>6070</v>
      </c>
      <c r="B5878" t="s">
        <v>111</v>
      </c>
      <c r="C5878" t="s">
        <v>163</v>
      </c>
      <c r="D5878" t="s">
        <v>26</v>
      </c>
      <c r="E5878" s="1">
        <v>45436</v>
      </c>
      <c r="F5878" s="1" t="str">
        <f>TEXT(shipments9[[#This Row],[Shipdate]],"ddd")</f>
        <v>Fri</v>
      </c>
      <c r="G5878" s="1" t="str">
        <f>IF(OR(shipments9[[#This Row],[Day Name]]="Sat",shipments9[[#This Row],[Day Name]]="Sun"),"Weekend","Weekday")</f>
        <v>Weekday</v>
      </c>
      <c r="H5878">
        <v>4765.5</v>
      </c>
      <c r="I5878">
        <v>477</v>
      </c>
      <c r="J5878" t="s">
        <v>172</v>
      </c>
      <c r="K5878" t="s">
        <v>8155</v>
      </c>
      <c r="L5878" t="s">
        <v>8154</v>
      </c>
      <c r="M5878">
        <v>5</v>
      </c>
      <c r="N5878" t="s">
        <v>201</v>
      </c>
      <c r="O5878" s="4">
        <f>INDEX(products[Cost_per_box], MATCH(shipments9[[#This Row],[PID]], products[PID], 0))</f>
        <v>3.32</v>
      </c>
      <c r="P5878" s="4">
        <f>shipments9[[#This Row],[Boxes]]*shipments9[[#This Row],[Cost Per Box]]</f>
        <v>1583.6399999999999</v>
      </c>
      <c r="Q5878" s="4">
        <f>shipments9[[#This Row],[Amount]] -shipments9[[#This Row],[total cost]]</f>
        <v>3181.86</v>
      </c>
      <c r="R5878" s="4" t="str">
        <f>IF(shipments9[[#This Row],[Gross Profit]]&lt;0,"Loss","Profit")</f>
        <v>Profit</v>
      </c>
      <c r="S5878" s="9">
        <f>shipments9[[#This Row],[Gross Profit]]/shipments9[[#This Row],[Amount]]</f>
        <v>0.66768649669499536</v>
      </c>
      <c r="T5878" s="11">
        <f>shipments9[[#This Row],[Amount]]/shipments9[[#This Row],[Boxes]]</f>
        <v>9.9905660377358494</v>
      </c>
    </row>
    <row r="5879" spans="1:20" hidden="1" x14ac:dyDescent="0.25">
      <c r="A5879" t="s">
        <v>6071</v>
      </c>
      <c r="B5879" t="s">
        <v>114</v>
      </c>
      <c r="C5879" t="s">
        <v>130</v>
      </c>
      <c r="D5879" t="s">
        <v>26</v>
      </c>
      <c r="E5879" s="1">
        <v>45425</v>
      </c>
      <c r="F5879" s="1" t="str">
        <f>TEXT(shipments9[[#This Row],[Shipdate]],"ddd")</f>
        <v>Mon</v>
      </c>
      <c r="G5879" s="1" t="str">
        <f>IF(OR(shipments9[[#This Row],[Day Name]]="Sat",shipments9[[#This Row],[Day Name]]="Sun"),"Weekend","Weekday")</f>
        <v>Weekday</v>
      </c>
      <c r="H5879">
        <v>2139.75</v>
      </c>
      <c r="I5879">
        <v>268</v>
      </c>
      <c r="J5879" t="s">
        <v>172</v>
      </c>
      <c r="K5879" t="s">
        <v>8155</v>
      </c>
      <c r="L5879" t="s">
        <v>8154</v>
      </c>
      <c r="M5879">
        <v>5</v>
      </c>
      <c r="N5879" t="s">
        <v>201</v>
      </c>
      <c r="O5879" s="4">
        <f>INDEX(products[Cost_per_box], MATCH(shipments9[[#This Row],[PID]], products[PID], 0))</f>
        <v>5.72</v>
      </c>
      <c r="P5879" s="4">
        <f>shipments9[[#This Row],[Boxes]]*shipments9[[#This Row],[Cost Per Box]]</f>
        <v>1532.96</v>
      </c>
      <c r="Q5879" s="4">
        <f>shipments9[[#This Row],[Amount]] -shipments9[[#This Row],[total cost]]</f>
        <v>606.79</v>
      </c>
      <c r="R5879" s="4" t="str">
        <f>IF(shipments9[[#This Row],[Gross Profit]]&lt;0,"Loss","Profit")</f>
        <v>Profit</v>
      </c>
      <c r="S5879" s="9">
        <f>shipments9[[#This Row],[Gross Profit]]/shipments9[[#This Row],[Amount]]</f>
        <v>0.28357985745998365</v>
      </c>
      <c r="T5879" s="11">
        <f>shipments9[[#This Row],[Amount]]/shipments9[[#This Row],[Boxes]]</f>
        <v>7.9841417910447765</v>
      </c>
    </row>
    <row r="5880" spans="1:20" hidden="1" x14ac:dyDescent="0.25">
      <c r="A5880" t="s">
        <v>6072</v>
      </c>
      <c r="B5880" t="s">
        <v>114</v>
      </c>
      <c r="C5880" t="s">
        <v>137</v>
      </c>
      <c r="D5880" t="s">
        <v>26</v>
      </c>
      <c r="E5880" s="1">
        <v>44946</v>
      </c>
      <c r="F5880" s="1" t="str">
        <f>TEXT(shipments9[[#This Row],[Shipdate]],"ddd")</f>
        <v>Fri</v>
      </c>
      <c r="G5880" s="1" t="str">
        <f>IF(OR(shipments9[[#This Row],[Day Name]]="Sat",shipments9[[#This Row],[Day Name]]="Sun"),"Weekend","Weekday")</f>
        <v>Weekday</v>
      </c>
      <c r="H5880">
        <v>14285.25</v>
      </c>
      <c r="I5880">
        <v>650</v>
      </c>
      <c r="J5880" t="s">
        <v>172</v>
      </c>
      <c r="K5880" t="s">
        <v>8151</v>
      </c>
      <c r="L5880" t="s">
        <v>8156</v>
      </c>
      <c r="M5880">
        <v>1</v>
      </c>
      <c r="N5880" t="s">
        <v>8163</v>
      </c>
      <c r="O5880" s="4">
        <f>INDEX(products[Cost_per_box], MATCH(shipments9[[#This Row],[PID]], products[PID], 0))</f>
        <v>7.73</v>
      </c>
      <c r="P5880" s="4">
        <f>shipments9[[#This Row],[Boxes]]*shipments9[[#This Row],[Cost Per Box]]</f>
        <v>5024.5</v>
      </c>
      <c r="Q5880" s="4">
        <f>shipments9[[#This Row],[Amount]] -shipments9[[#This Row],[total cost]]</f>
        <v>9260.75</v>
      </c>
      <c r="R5880" s="4" t="str">
        <f>IF(shipments9[[#This Row],[Gross Profit]]&lt;0,"Loss","Profit")</f>
        <v>Profit</v>
      </c>
      <c r="S5880" s="9">
        <f>shipments9[[#This Row],[Gross Profit]]/shipments9[[#This Row],[Amount]]</f>
        <v>0.64827356889098897</v>
      </c>
      <c r="T5880" s="11">
        <f>shipments9[[#This Row],[Amount]]/shipments9[[#This Row],[Boxes]]</f>
        <v>21.977307692307694</v>
      </c>
    </row>
    <row r="5881" spans="1:20" x14ac:dyDescent="0.25">
      <c r="A5881" t="s">
        <v>6073</v>
      </c>
      <c r="B5881" t="s">
        <v>114</v>
      </c>
      <c r="C5881" t="s">
        <v>147</v>
      </c>
      <c r="D5881" t="s">
        <v>26</v>
      </c>
      <c r="E5881" s="1">
        <v>45264</v>
      </c>
      <c r="F5881" s="1" t="str">
        <f>TEXT(shipments9[[#This Row],[Shipdate]],"ddd")</f>
        <v>Mon</v>
      </c>
      <c r="G5881" s="1" t="str">
        <f>IF(OR(shipments9[[#This Row],[Day Name]]="Sat",shipments9[[#This Row],[Day Name]]="Sun"),"Weekend","Weekday")</f>
        <v>Weekday</v>
      </c>
      <c r="H5881">
        <v>8239.5</v>
      </c>
      <c r="I5881">
        <v>916</v>
      </c>
      <c r="J5881" t="s">
        <v>172</v>
      </c>
      <c r="K5881" t="s">
        <v>8151</v>
      </c>
      <c r="L5881" t="s">
        <v>8152</v>
      </c>
      <c r="M5881">
        <v>12</v>
      </c>
      <c r="N5881" t="s">
        <v>8166</v>
      </c>
      <c r="O5881" s="4">
        <f>INDEX(products[Cost_per_box], MATCH(shipments9[[#This Row],[PID]], products[PID], 0))</f>
        <v>10.51</v>
      </c>
      <c r="P5881" s="4">
        <f>shipments9[[#This Row],[Boxes]]*shipments9[[#This Row],[Cost Per Box]]</f>
        <v>9627.16</v>
      </c>
      <c r="Q5881" s="4">
        <f>shipments9[[#This Row],[Amount]] -shipments9[[#This Row],[total cost]]</f>
        <v>-1387.6599999999999</v>
      </c>
      <c r="R5881" s="4" t="str">
        <f>IF(shipments9[[#This Row],[Gross Profit]]&lt;0,"Loss","Profit")</f>
        <v>Loss</v>
      </c>
      <c r="S5881" s="9">
        <f>shipments9[[#This Row],[Gross Profit]]/shipments9[[#This Row],[Amount]]</f>
        <v>-0.16841555919655318</v>
      </c>
      <c r="T5881" s="11">
        <f>shipments9[[#This Row],[Amount]]/shipments9[[#This Row],[Boxes]]</f>
        <v>8.9950873362445414</v>
      </c>
    </row>
    <row r="5882" spans="1:20" hidden="1" x14ac:dyDescent="0.25">
      <c r="A5882" t="s">
        <v>6074</v>
      </c>
      <c r="B5882" t="s">
        <v>114</v>
      </c>
      <c r="C5882" t="s">
        <v>151</v>
      </c>
      <c r="D5882" t="s">
        <v>26</v>
      </c>
      <c r="E5882" s="1">
        <v>45453</v>
      </c>
      <c r="F5882" s="1" t="str">
        <f>TEXT(shipments9[[#This Row],[Shipdate]],"ddd")</f>
        <v>Mon</v>
      </c>
      <c r="G5882" s="1" t="str">
        <f>IF(OR(shipments9[[#This Row],[Day Name]]="Sat",shipments9[[#This Row],[Day Name]]="Sun"),"Weekend","Weekday")</f>
        <v>Weekday</v>
      </c>
      <c r="H5882">
        <v>6905.25</v>
      </c>
      <c r="I5882">
        <v>384</v>
      </c>
      <c r="J5882" t="s">
        <v>172</v>
      </c>
      <c r="K5882" t="s">
        <v>8155</v>
      </c>
      <c r="L5882" t="s">
        <v>8154</v>
      </c>
      <c r="M5882">
        <v>6</v>
      </c>
      <c r="N5882" t="s">
        <v>8159</v>
      </c>
      <c r="O5882" s="4">
        <f>INDEX(products[Cost_per_box], MATCH(shipments9[[#This Row],[PID]], products[PID], 0))</f>
        <v>12.41</v>
      </c>
      <c r="P5882" s="4">
        <f>shipments9[[#This Row],[Boxes]]*shipments9[[#This Row],[Cost Per Box]]</f>
        <v>4765.4400000000005</v>
      </c>
      <c r="Q5882" s="4">
        <f>shipments9[[#This Row],[Amount]] -shipments9[[#This Row],[total cost]]</f>
        <v>2139.8099999999995</v>
      </c>
      <c r="R5882" s="4" t="str">
        <f>IF(shipments9[[#This Row],[Gross Profit]]&lt;0,"Loss","Profit")</f>
        <v>Profit</v>
      </c>
      <c r="S5882" s="9">
        <f>shipments9[[#This Row],[Gross Profit]]/shipments9[[#This Row],[Amount]]</f>
        <v>0.30988161181709561</v>
      </c>
      <c r="T5882" s="11">
        <f>shipments9[[#This Row],[Amount]]/shipments9[[#This Row],[Boxes]]</f>
        <v>17.982421875</v>
      </c>
    </row>
    <row r="5883" spans="1:20" hidden="1" x14ac:dyDescent="0.25">
      <c r="A5883" t="s">
        <v>6075</v>
      </c>
      <c r="B5883" t="s">
        <v>114</v>
      </c>
      <c r="C5883" t="s">
        <v>159</v>
      </c>
      <c r="D5883" t="s">
        <v>26</v>
      </c>
      <c r="E5883" s="1">
        <v>45413</v>
      </c>
      <c r="F5883" s="1" t="str">
        <f>TEXT(shipments9[[#This Row],[Shipdate]],"ddd")</f>
        <v>Wed</v>
      </c>
      <c r="G5883" s="1" t="str">
        <f>IF(OR(shipments9[[#This Row],[Day Name]]="Sat",shipments9[[#This Row],[Day Name]]="Sun"),"Weekend","Weekday")</f>
        <v>Weekday</v>
      </c>
      <c r="H5883">
        <v>12917.25</v>
      </c>
      <c r="I5883">
        <v>479</v>
      </c>
      <c r="J5883" t="s">
        <v>172</v>
      </c>
      <c r="K5883" t="s">
        <v>8155</v>
      </c>
      <c r="L5883" t="s">
        <v>8154</v>
      </c>
      <c r="M5883">
        <v>5</v>
      </c>
      <c r="N5883" t="s">
        <v>201</v>
      </c>
      <c r="O5883" s="4">
        <f>INDEX(products[Cost_per_box], MATCH(shipments9[[#This Row],[PID]], products[PID], 0))</f>
        <v>5.04</v>
      </c>
      <c r="P5883" s="4">
        <f>shipments9[[#This Row],[Boxes]]*shipments9[[#This Row],[Cost Per Box]]</f>
        <v>2414.16</v>
      </c>
      <c r="Q5883" s="4">
        <f>shipments9[[#This Row],[Amount]] -shipments9[[#This Row],[total cost]]</f>
        <v>10503.09</v>
      </c>
      <c r="R5883" s="4" t="str">
        <f>IF(shipments9[[#This Row],[Gross Profit]]&lt;0,"Loss","Profit")</f>
        <v>Profit</v>
      </c>
      <c r="S5883" s="9">
        <f>shipments9[[#This Row],[Gross Profit]]/shipments9[[#This Row],[Amount]]</f>
        <v>0.81310573070893577</v>
      </c>
      <c r="T5883" s="11">
        <f>shipments9[[#This Row],[Amount]]/shipments9[[#This Row],[Boxes]]</f>
        <v>26.967118997912316</v>
      </c>
    </row>
    <row r="5884" spans="1:20" hidden="1" x14ac:dyDescent="0.25">
      <c r="A5884" t="s">
        <v>6076</v>
      </c>
      <c r="B5884" t="s">
        <v>114</v>
      </c>
      <c r="C5884" t="s">
        <v>165</v>
      </c>
      <c r="D5884" t="s">
        <v>26</v>
      </c>
      <c r="E5884" s="1">
        <v>44938</v>
      </c>
      <c r="F5884" s="1" t="str">
        <f>TEXT(shipments9[[#This Row],[Shipdate]],"ddd")</f>
        <v>Thu</v>
      </c>
      <c r="G5884" s="1" t="str">
        <f>IF(OR(shipments9[[#This Row],[Day Name]]="Sat",shipments9[[#This Row],[Day Name]]="Sun"),"Weekend","Weekday")</f>
        <v>Weekday</v>
      </c>
      <c r="H5884">
        <v>7908.75</v>
      </c>
      <c r="I5884">
        <v>396</v>
      </c>
      <c r="J5884" t="s">
        <v>172</v>
      </c>
      <c r="K5884" t="s">
        <v>8151</v>
      </c>
      <c r="L5884" t="s">
        <v>8156</v>
      </c>
      <c r="M5884">
        <v>1</v>
      </c>
      <c r="N5884" t="s">
        <v>8163</v>
      </c>
      <c r="O5884" s="4">
        <f>INDEX(products[Cost_per_box], MATCH(shipments9[[#This Row],[PID]], products[PID], 0))</f>
        <v>2.65</v>
      </c>
      <c r="P5884" s="4">
        <f>shipments9[[#This Row],[Boxes]]*shipments9[[#This Row],[Cost Per Box]]</f>
        <v>1049.3999999999999</v>
      </c>
      <c r="Q5884" s="4">
        <f>shipments9[[#This Row],[Amount]] -shipments9[[#This Row],[total cost]]</f>
        <v>6859.35</v>
      </c>
      <c r="R5884" s="4" t="str">
        <f>IF(shipments9[[#This Row],[Gross Profit]]&lt;0,"Loss","Profit")</f>
        <v>Profit</v>
      </c>
      <c r="S5884" s="9">
        <f>shipments9[[#This Row],[Gross Profit]]/shipments9[[#This Row],[Amount]]</f>
        <v>0.86731152204836415</v>
      </c>
      <c r="T5884" s="11">
        <f>shipments9[[#This Row],[Amount]]/shipments9[[#This Row],[Boxes]]</f>
        <v>19.97159090909091</v>
      </c>
    </row>
    <row r="5885" spans="1:20" hidden="1" x14ac:dyDescent="0.25">
      <c r="A5885" t="s">
        <v>6077</v>
      </c>
      <c r="B5885" t="s">
        <v>114</v>
      </c>
      <c r="C5885" t="s">
        <v>121</v>
      </c>
      <c r="D5885" t="s">
        <v>26</v>
      </c>
      <c r="E5885" s="1">
        <v>45316</v>
      </c>
      <c r="F5885" s="1" t="str">
        <f>TEXT(shipments9[[#This Row],[Shipdate]],"ddd")</f>
        <v>Thu</v>
      </c>
      <c r="G5885" s="1" t="str">
        <f>IF(OR(shipments9[[#This Row],[Day Name]]="Sat",shipments9[[#This Row],[Day Name]]="Sun"),"Weekend","Weekday")</f>
        <v>Weekday</v>
      </c>
      <c r="H5885">
        <v>12483</v>
      </c>
      <c r="I5885">
        <v>833</v>
      </c>
      <c r="J5885" t="s">
        <v>172</v>
      </c>
      <c r="K5885" t="s">
        <v>8155</v>
      </c>
      <c r="L5885" t="s">
        <v>8156</v>
      </c>
      <c r="M5885">
        <v>1</v>
      </c>
      <c r="N5885" t="s">
        <v>8163</v>
      </c>
      <c r="O5885" s="4">
        <f>INDEX(products[Cost_per_box], MATCH(shipments9[[#This Row],[PID]], products[PID], 0))</f>
        <v>5.26</v>
      </c>
      <c r="P5885" s="4">
        <f>shipments9[[#This Row],[Boxes]]*shipments9[[#This Row],[Cost Per Box]]</f>
        <v>4381.58</v>
      </c>
      <c r="Q5885" s="4">
        <f>shipments9[[#This Row],[Amount]] -shipments9[[#This Row],[total cost]]</f>
        <v>8101.42</v>
      </c>
      <c r="R5885" s="4" t="str">
        <f>IF(shipments9[[#This Row],[Gross Profit]]&lt;0,"Loss","Profit")</f>
        <v>Profit</v>
      </c>
      <c r="S5885" s="9">
        <f>shipments9[[#This Row],[Gross Profit]]/shipments9[[#This Row],[Amount]]</f>
        <v>0.64899623487943603</v>
      </c>
      <c r="T5885" s="11">
        <f>shipments9[[#This Row],[Amount]]/shipments9[[#This Row],[Boxes]]</f>
        <v>14.985594237695079</v>
      </c>
    </row>
    <row r="5886" spans="1:20" hidden="1" x14ac:dyDescent="0.25">
      <c r="A5886" t="s">
        <v>6078</v>
      </c>
      <c r="B5886" t="s">
        <v>114</v>
      </c>
      <c r="C5886" t="s">
        <v>130</v>
      </c>
      <c r="D5886" t="s">
        <v>26</v>
      </c>
      <c r="E5886" s="1">
        <v>45287</v>
      </c>
      <c r="F5886" s="1" t="str">
        <f>TEXT(shipments9[[#This Row],[Shipdate]],"ddd")</f>
        <v>Wed</v>
      </c>
      <c r="G5886" s="1" t="str">
        <f>IF(OR(shipments9[[#This Row],[Day Name]]="Sat",shipments9[[#This Row],[Day Name]]="Sun"),"Weekend","Weekday")</f>
        <v>Weekday</v>
      </c>
      <c r="H5886">
        <v>252</v>
      </c>
      <c r="I5886">
        <v>36</v>
      </c>
      <c r="J5886" t="s">
        <v>172</v>
      </c>
      <c r="K5886" t="s">
        <v>8151</v>
      </c>
      <c r="L5886" t="s">
        <v>8152</v>
      </c>
      <c r="M5886">
        <v>12</v>
      </c>
      <c r="N5886" t="s">
        <v>8166</v>
      </c>
      <c r="O5886" s="4">
        <f>INDEX(products[Cost_per_box], MATCH(shipments9[[#This Row],[PID]], products[PID], 0))</f>
        <v>5.72</v>
      </c>
      <c r="P5886" s="4">
        <f>shipments9[[#This Row],[Boxes]]*shipments9[[#This Row],[Cost Per Box]]</f>
        <v>205.92</v>
      </c>
      <c r="Q5886" s="4">
        <f>shipments9[[#This Row],[Amount]] -shipments9[[#This Row],[total cost]]</f>
        <v>46.080000000000013</v>
      </c>
      <c r="R5886" s="4" t="str">
        <f>IF(shipments9[[#This Row],[Gross Profit]]&lt;0,"Loss","Profit")</f>
        <v>Profit</v>
      </c>
      <c r="S5886" s="9">
        <f>shipments9[[#This Row],[Gross Profit]]/shipments9[[#This Row],[Amount]]</f>
        <v>0.18285714285714291</v>
      </c>
      <c r="T5886" s="11">
        <f>shipments9[[#This Row],[Amount]]/shipments9[[#This Row],[Boxes]]</f>
        <v>7</v>
      </c>
    </row>
    <row r="5887" spans="1:20" x14ac:dyDescent="0.25">
      <c r="A5887" t="s">
        <v>6079</v>
      </c>
      <c r="B5887" t="s">
        <v>114</v>
      </c>
      <c r="C5887" t="s">
        <v>147</v>
      </c>
      <c r="D5887" t="s">
        <v>26</v>
      </c>
      <c r="E5887" s="1">
        <v>45246</v>
      </c>
      <c r="F5887" s="1" t="str">
        <f>TEXT(shipments9[[#This Row],[Shipdate]],"ddd")</f>
        <v>Thu</v>
      </c>
      <c r="G5887" s="1" t="str">
        <f>IF(OR(shipments9[[#This Row],[Day Name]]="Sat",shipments9[[#This Row],[Day Name]]="Sun"),"Weekend","Weekday")</f>
        <v>Weekday</v>
      </c>
      <c r="H5887">
        <v>5022</v>
      </c>
      <c r="I5887">
        <v>558</v>
      </c>
      <c r="J5887" t="s">
        <v>172</v>
      </c>
      <c r="K5887" t="s">
        <v>8151</v>
      </c>
      <c r="L5887" t="s">
        <v>8152</v>
      </c>
      <c r="M5887">
        <v>11</v>
      </c>
      <c r="N5887" t="s">
        <v>8165</v>
      </c>
      <c r="O5887" s="4">
        <f>INDEX(products[Cost_per_box], MATCH(shipments9[[#This Row],[PID]], products[PID], 0))</f>
        <v>10.51</v>
      </c>
      <c r="P5887" s="4">
        <f>shipments9[[#This Row],[Boxes]]*shipments9[[#This Row],[Cost Per Box]]</f>
        <v>5864.58</v>
      </c>
      <c r="Q5887" s="4">
        <f>shipments9[[#This Row],[Amount]] -shipments9[[#This Row],[total cost]]</f>
        <v>-842.57999999999993</v>
      </c>
      <c r="R5887" s="4" t="str">
        <f>IF(shipments9[[#This Row],[Gross Profit]]&lt;0,"Loss","Profit")</f>
        <v>Loss</v>
      </c>
      <c r="S5887" s="9">
        <f>shipments9[[#This Row],[Gross Profit]]/shipments9[[#This Row],[Amount]]</f>
        <v>-0.16777777777777778</v>
      </c>
      <c r="T5887" s="11">
        <f>shipments9[[#This Row],[Amount]]/shipments9[[#This Row],[Boxes]]</f>
        <v>9</v>
      </c>
    </row>
    <row r="5888" spans="1:20" x14ac:dyDescent="0.25">
      <c r="A5888" t="s">
        <v>6080</v>
      </c>
      <c r="B5888" t="s">
        <v>114</v>
      </c>
      <c r="C5888" t="s">
        <v>147</v>
      </c>
      <c r="D5888" t="s">
        <v>26</v>
      </c>
      <c r="E5888" s="1">
        <v>44928</v>
      </c>
      <c r="F5888" s="1" t="str">
        <f>TEXT(shipments9[[#This Row],[Shipdate]],"ddd")</f>
        <v>Mon</v>
      </c>
      <c r="G5888" s="1" t="str">
        <f>IF(OR(shipments9[[#This Row],[Day Name]]="Sat",shipments9[[#This Row],[Day Name]]="Sun"),"Weekend","Weekday")</f>
        <v>Weekday</v>
      </c>
      <c r="H5888">
        <v>6043.5</v>
      </c>
      <c r="I5888">
        <v>864</v>
      </c>
      <c r="J5888" t="s">
        <v>172</v>
      </c>
      <c r="K5888" t="s">
        <v>8151</v>
      </c>
      <c r="L5888" t="s">
        <v>8156</v>
      </c>
      <c r="M5888">
        <v>1</v>
      </c>
      <c r="N5888" t="s">
        <v>8163</v>
      </c>
      <c r="O5888" s="4">
        <f>INDEX(products[Cost_per_box], MATCH(shipments9[[#This Row],[PID]], products[PID], 0))</f>
        <v>10.51</v>
      </c>
      <c r="P5888" s="4">
        <f>shipments9[[#This Row],[Boxes]]*shipments9[[#This Row],[Cost Per Box]]</f>
        <v>9080.64</v>
      </c>
      <c r="Q5888" s="4">
        <f>shipments9[[#This Row],[Amount]] -shipments9[[#This Row],[total cost]]</f>
        <v>-3037.1399999999994</v>
      </c>
      <c r="R5888" s="4" t="str">
        <f>IF(shipments9[[#This Row],[Gross Profit]]&lt;0,"Loss","Profit")</f>
        <v>Loss</v>
      </c>
      <c r="S5888" s="9">
        <f>shipments9[[#This Row],[Gross Profit]]/shipments9[[#This Row],[Amount]]</f>
        <v>-0.50254653760238266</v>
      </c>
      <c r="T5888" s="11">
        <f>shipments9[[#This Row],[Amount]]/shipments9[[#This Row],[Boxes]]</f>
        <v>6.994791666666667</v>
      </c>
    </row>
    <row r="5889" spans="1:20" hidden="1" x14ac:dyDescent="0.25">
      <c r="A5889" t="s">
        <v>6081</v>
      </c>
      <c r="B5889" t="s">
        <v>114</v>
      </c>
      <c r="C5889" t="s">
        <v>165</v>
      </c>
      <c r="D5889" t="s">
        <v>26</v>
      </c>
      <c r="E5889" s="1">
        <v>45222</v>
      </c>
      <c r="F5889" s="1" t="str">
        <f>TEXT(shipments9[[#This Row],[Shipdate]],"ddd")</f>
        <v>Mon</v>
      </c>
      <c r="G5889" s="1" t="str">
        <f>IF(OR(shipments9[[#This Row],[Day Name]]="Sat",shipments9[[#This Row],[Day Name]]="Sun"),"Weekend","Weekday")</f>
        <v>Weekday</v>
      </c>
      <c r="H5889">
        <v>8964</v>
      </c>
      <c r="I5889">
        <v>472</v>
      </c>
      <c r="J5889" t="s">
        <v>172</v>
      </c>
      <c r="K5889" t="s">
        <v>8151</v>
      </c>
      <c r="L5889" t="s">
        <v>8152</v>
      </c>
      <c r="M5889">
        <v>10</v>
      </c>
      <c r="N5889" t="s">
        <v>8153</v>
      </c>
      <c r="O5889" s="4">
        <f>INDEX(products[Cost_per_box], MATCH(shipments9[[#This Row],[PID]], products[PID], 0))</f>
        <v>2.65</v>
      </c>
      <c r="P5889" s="4">
        <f>shipments9[[#This Row],[Boxes]]*shipments9[[#This Row],[Cost Per Box]]</f>
        <v>1250.8</v>
      </c>
      <c r="Q5889" s="4">
        <f>shipments9[[#This Row],[Amount]] -shipments9[[#This Row],[total cost]]</f>
        <v>7713.2</v>
      </c>
      <c r="R5889" s="4" t="str">
        <f>IF(shipments9[[#This Row],[Gross Profit]]&lt;0,"Loss","Profit")</f>
        <v>Profit</v>
      </c>
      <c r="S5889" s="9">
        <f>shipments9[[#This Row],[Gross Profit]]/shipments9[[#This Row],[Amount]]</f>
        <v>0.86046407853636764</v>
      </c>
      <c r="T5889" s="11">
        <f>shipments9[[#This Row],[Amount]]/shipments9[[#This Row],[Boxes]]</f>
        <v>18.991525423728813</v>
      </c>
    </row>
    <row r="5890" spans="1:20" hidden="1" x14ac:dyDescent="0.25">
      <c r="A5890" t="s">
        <v>6082</v>
      </c>
      <c r="B5890" t="s">
        <v>102</v>
      </c>
      <c r="C5890" t="s">
        <v>121</v>
      </c>
      <c r="D5890" t="s">
        <v>26</v>
      </c>
      <c r="E5890" s="1">
        <v>45035</v>
      </c>
      <c r="F5890" s="1" t="str">
        <f>TEXT(shipments9[[#This Row],[Shipdate]],"ddd")</f>
        <v>Wed</v>
      </c>
      <c r="G5890" s="1" t="str">
        <f>IF(OR(shipments9[[#This Row],[Day Name]]="Sat",shipments9[[#This Row],[Day Name]]="Sun"),"Weekend","Weekday")</f>
        <v>Weekday</v>
      </c>
      <c r="H5890">
        <v>231.75</v>
      </c>
      <c r="I5890">
        <v>20</v>
      </c>
      <c r="J5890" t="s">
        <v>172</v>
      </c>
      <c r="K5890" t="s">
        <v>8151</v>
      </c>
      <c r="L5890" t="s">
        <v>8154</v>
      </c>
      <c r="M5890">
        <v>4</v>
      </c>
      <c r="N5890" t="s">
        <v>8158</v>
      </c>
      <c r="O5890" s="4">
        <f>INDEX(products[Cost_per_box], MATCH(shipments9[[#This Row],[PID]], products[PID], 0))</f>
        <v>5.26</v>
      </c>
      <c r="P5890" s="4">
        <f>shipments9[[#This Row],[Boxes]]*shipments9[[#This Row],[Cost Per Box]]</f>
        <v>105.19999999999999</v>
      </c>
      <c r="Q5890" s="4">
        <f>shipments9[[#This Row],[Amount]] -shipments9[[#This Row],[total cost]]</f>
        <v>126.55000000000001</v>
      </c>
      <c r="R5890" s="4" t="str">
        <f>IF(shipments9[[#This Row],[Gross Profit]]&lt;0,"Loss","Profit")</f>
        <v>Profit</v>
      </c>
      <c r="S5890" s="9">
        <f>shipments9[[#This Row],[Gross Profit]]/shipments9[[#This Row],[Amount]]</f>
        <v>0.54606256742179082</v>
      </c>
      <c r="T5890" s="11">
        <f>shipments9[[#This Row],[Amount]]/shipments9[[#This Row],[Boxes]]</f>
        <v>11.5875</v>
      </c>
    </row>
    <row r="5891" spans="1:20" hidden="1" x14ac:dyDescent="0.25">
      <c r="A5891" t="s">
        <v>6083</v>
      </c>
      <c r="B5891" t="s">
        <v>102</v>
      </c>
      <c r="C5891" t="s">
        <v>130</v>
      </c>
      <c r="D5891" t="s">
        <v>26</v>
      </c>
      <c r="E5891" s="1">
        <v>45092</v>
      </c>
      <c r="F5891" s="1" t="str">
        <f>TEXT(shipments9[[#This Row],[Shipdate]],"ddd")</f>
        <v>Thu</v>
      </c>
      <c r="G5891" s="1" t="str">
        <f>IF(OR(shipments9[[#This Row],[Day Name]]="Sat",shipments9[[#This Row],[Day Name]]="Sun"),"Weekend","Weekday")</f>
        <v>Weekday</v>
      </c>
      <c r="H5891">
        <v>1858.5</v>
      </c>
      <c r="I5891">
        <v>266</v>
      </c>
      <c r="J5891" t="s">
        <v>172</v>
      </c>
      <c r="K5891" t="s">
        <v>8151</v>
      </c>
      <c r="L5891" t="s">
        <v>8154</v>
      </c>
      <c r="M5891">
        <v>6</v>
      </c>
      <c r="N5891" t="s">
        <v>8159</v>
      </c>
      <c r="O5891" s="4">
        <f>INDEX(products[Cost_per_box], MATCH(shipments9[[#This Row],[PID]], products[PID], 0))</f>
        <v>5.72</v>
      </c>
      <c r="P5891" s="4">
        <f>shipments9[[#This Row],[Boxes]]*shipments9[[#This Row],[Cost Per Box]]</f>
        <v>1521.52</v>
      </c>
      <c r="Q5891" s="4">
        <f>shipments9[[#This Row],[Amount]] -shipments9[[#This Row],[total cost]]</f>
        <v>336.98</v>
      </c>
      <c r="R5891" s="4" t="str">
        <f>IF(shipments9[[#This Row],[Gross Profit]]&lt;0,"Loss","Profit")</f>
        <v>Profit</v>
      </c>
      <c r="S5891" s="9">
        <f>shipments9[[#This Row],[Gross Profit]]/shipments9[[#This Row],[Amount]]</f>
        <v>0.18131826741996235</v>
      </c>
      <c r="T5891" s="11">
        <f>shipments9[[#This Row],[Amount]]/shipments9[[#This Row],[Boxes]]</f>
        <v>6.9868421052631575</v>
      </c>
    </row>
    <row r="5892" spans="1:20" hidden="1" x14ac:dyDescent="0.25">
      <c r="A5892" t="s">
        <v>6084</v>
      </c>
      <c r="B5892" t="s">
        <v>102</v>
      </c>
      <c r="C5892" t="s">
        <v>137</v>
      </c>
      <c r="D5892" t="s">
        <v>26</v>
      </c>
      <c r="E5892" s="1">
        <v>45463</v>
      </c>
      <c r="F5892" s="1" t="str">
        <f>TEXT(shipments9[[#This Row],[Shipdate]],"ddd")</f>
        <v>Thu</v>
      </c>
      <c r="G5892" s="1" t="str">
        <f>IF(OR(shipments9[[#This Row],[Day Name]]="Sat",shipments9[[#This Row],[Day Name]]="Sun"),"Weekend","Weekday")</f>
        <v>Weekday</v>
      </c>
      <c r="H5892">
        <v>1894.5</v>
      </c>
      <c r="I5892">
        <v>87</v>
      </c>
      <c r="J5892" t="s">
        <v>172</v>
      </c>
      <c r="K5892" t="s">
        <v>8155</v>
      </c>
      <c r="L5892" t="s">
        <v>8154</v>
      </c>
      <c r="M5892">
        <v>6</v>
      </c>
      <c r="N5892" t="s">
        <v>8159</v>
      </c>
      <c r="O5892" s="4">
        <f>INDEX(products[Cost_per_box], MATCH(shipments9[[#This Row],[PID]], products[PID], 0))</f>
        <v>7.73</v>
      </c>
      <c r="P5892" s="4">
        <f>shipments9[[#This Row],[Boxes]]*shipments9[[#This Row],[Cost Per Box]]</f>
        <v>672.51</v>
      </c>
      <c r="Q5892" s="4">
        <f>shipments9[[#This Row],[Amount]] -shipments9[[#This Row],[total cost]]</f>
        <v>1221.99</v>
      </c>
      <c r="R5892" s="4" t="str">
        <f>IF(shipments9[[#This Row],[Gross Profit]]&lt;0,"Loss","Profit")</f>
        <v>Profit</v>
      </c>
      <c r="S5892" s="9">
        <f>shipments9[[#This Row],[Gross Profit]]/shipments9[[#This Row],[Amount]]</f>
        <v>0.64501979414093424</v>
      </c>
      <c r="T5892" s="11">
        <f>shipments9[[#This Row],[Amount]]/shipments9[[#This Row],[Boxes]]</f>
        <v>21.775862068965516</v>
      </c>
    </row>
    <row r="5893" spans="1:20" hidden="1" x14ac:dyDescent="0.25">
      <c r="A5893" t="s">
        <v>6085</v>
      </c>
      <c r="B5893" t="s">
        <v>102</v>
      </c>
      <c r="C5893" t="s">
        <v>157</v>
      </c>
      <c r="D5893" t="s">
        <v>26</v>
      </c>
      <c r="E5893" s="1">
        <v>45350</v>
      </c>
      <c r="F5893" s="1" t="str">
        <f>TEXT(shipments9[[#This Row],[Shipdate]],"ddd")</f>
        <v>Wed</v>
      </c>
      <c r="G5893" s="1" t="str">
        <f>IF(OR(shipments9[[#This Row],[Day Name]]="Sat",shipments9[[#This Row],[Day Name]]="Sun"),"Weekend","Weekday")</f>
        <v>Weekday</v>
      </c>
      <c r="H5893">
        <v>207</v>
      </c>
      <c r="I5893">
        <v>21</v>
      </c>
      <c r="J5893" t="s">
        <v>172</v>
      </c>
      <c r="K5893" t="s">
        <v>8155</v>
      </c>
      <c r="L5893" t="s">
        <v>8156</v>
      </c>
      <c r="M5893">
        <v>2</v>
      </c>
      <c r="N5893" t="s">
        <v>8157</v>
      </c>
      <c r="O5893" s="4">
        <f>INDEX(products[Cost_per_box], MATCH(shipments9[[#This Row],[PID]], products[PID], 0))</f>
        <v>6.8</v>
      </c>
      <c r="P5893" s="4">
        <f>shipments9[[#This Row],[Boxes]]*shipments9[[#This Row],[Cost Per Box]]</f>
        <v>142.79999999999998</v>
      </c>
      <c r="Q5893" s="4">
        <f>shipments9[[#This Row],[Amount]] -shipments9[[#This Row],[total cost]]</f>
        <v>64.200000000000017</v>
      </c>
      <c r="R5893" s="4" t="str">
        <f>IF(shipments9[[#This Row],[Gross Profit]]&lt;0,"Loss","Profit")</f>
        <v>Profit</v>
      </c>
      <c r="S5893" s="9">
        <f>shipments9[[#This Row],[Gross Profit]]/shipments9[[#This Row],[Amount]]</f>
        <v>0.31014492753623196</v>
      </c>
      <c r="T5893" s="11">
        <f>shipments9[[#This Row],[Amount]]/shipments9[[#This Row],[Boxes]]</f>
        <v>9.8571428571428577</v>
      </c>
    </row>
    <row r="5894" spans="1:20" hidden="1" x14ac:dyDescent="0.25">
      <c r="A5894" t="s">
        <v>6086</v>
      </c>
      <c r="B5894" t="s">
        <v>102</v>
      </c>
      <c r="C5894" t="s">
        <v>124</v>
      </c>
      <c r="D5894" t="s">
        <v>26</v>
      </c>
      <c r="E5894" s="1">
        <v>45155</v>
      </c>
      <c r="F5894" s="1" t="str">
        <f>TEXT(shipments9[[#This Row],[Shipdate]],"ddd")</f>
        <v>Thu</v>
      </c>
      <c r="G5894" s="1" t="str">
        <f>IF(OR(shipments9[[#This Row],[Day Name]]="Sat",shipments9[[#This Row],[Day Name]]="Sun"),"Weekend","Weekday")</f>
        <v>Weekday</v>
      </c>
      <c r="H5894">
        <v>1712.25</v>
      </c>
      <c r="I5894">
        <v>101</v>
      </c>
      <c r="J5894" t="s">
        <v>172</v>
      </c>
      <c r="K5894" t="s">
        <v>8151</v>
      </c>
      <c r="L5894" t="s">
        <v>8160</v>
      </c>
      <c r="M5894">
        <v>8</v>
      </c>
      <c r="N5894" t="s">
        <v>8162</v>
      </c>
      <c r="O5894" s="4">
        <f>INDEX(products[Cost_per_box], MATCH(shipments9[[#This Row],[PID]], products[PID], 0))</f>
        <v>7.48</v>
      </c>
      <c r="P5894" s="4">
        <f>shipments9[[#This Row],[Boxes]]*shipments9[[#This Row],[Cost Per Box]]</f>
        <v>755.48</v>
      </c>
      <c r="Q5894" s="4">
        <f>shipments9[[#This Row],[Amount]] -shipments9[[#This Row],[total cost]]</f>
        <v>956.77</v>
      </c>
      <c r="R5894" s="4" t="str">
        <f>IF(shipments9[[#This Row],[Gross Profit]]&lt;0,"Loss","Profit")</f>
        <v>Profit</v>
      </c>
      <c r="S5894" s="9">
        <f>shipments9[[#This Row],[Gross Profit]]/shipments9[[#This Row],[Amount]]</f>
        <v>0.55877938385165715</v>
      </c>
      <c r="T5894" s="11">
        <f>shipments9[[#This Row],[Amount]]/shipments9[[#This Row],[Boxes]]</f>
        <v>16.952970297029704</v>
      </c>
    </row>
    <row r="5895" spans="1:20" hidden="1" x14ac:dyDescent="0.25">
      <c r="A5895" t="s">
        <v>6087</v>
      </c>
      <c r="B5895" t="s">
        <v>102</v>
      </c>
      <c r="C5895" t="s">
        <v>135</v>
      </c>
      <c r="D5895" t="s">
        <v>26</v>
      </c>
      <c r="E5895" s="1">
        <v>45236</v>
      </c>
      <c r="F5895" s="1" t="str">
        <f>TEXT(shipments9[[#This Row],[Shipdate]],"ddd")</f>
        <v>Mon</v>
      </c>
      <c r="G5895" s="1" t="str">
        <f>IF(OR(shipments9[[#This Row],[Day Name]]="Sat",shipments9[[#This Row],[Day Name]]="Sun"),"Weekend","Weekday")</f>
        <v>Weekday</v>
      </c>
      <c r="H5895">
        <v>2875.5</v>
      </c>
      <c r="I5895">
        <v>107</v>
      </c>
      <c r="J5895" t="s">
        <v>172</v>
      </c>
      <c r="K5895" t="s">
        <v>8151</v>
      </c>
      <c r="L5895" t="s">
        <v>8152</v>
      </c>
      <c r="M5895">
        <v>11</v>
      </c>
      <c r="N5895" t="s">
        <v>8165</v>
      </c>
      <c r="O5895" s="4">
        <f>INDEX(products[Cost_per_box], MATCH(shipments9[[#This Row],[PID]], products[PID], 0))</f>
        <v>9.94</v>
      </c>
      <c r="P5895" s="4">
        <f>shipments9[[#This Row],[Boxes]]*shipments9[[#This Row],[Cost Per Box]]</f>
        <v>1063.58</v>
      </c>
      <c r="Q5895" s="4">
        <f>shipments9[[#This Row],[Amount]] -shipments9[[#This Row],[total cost]]</f>
        <v>1811.92</v>
      </c>
      <c r="R5895" s="4" t="str">
        <f>IF(shipments9[[#This Row],[Gross Profit]]&lt;0,"Loss","Profit")</f>
        <v>Profit</v>
      </c>
      <c r="S5895" s="9">
        <f>shipments9[[#This Row],[Gross Profit]]/shipments9[[#This Row],[Amount]]</f>
        <v>0.63012345679012349</v>
      </c>
      <c r="T5895" s="11">
        <f>shipments9[[#This Row],[Amount]]/shipments9[[#This Row],[Boxes]]</f>
        <v>26.873831775700936</v>
      </c>
    </row>
    <row r="5896" spans="1:20" hidden="1" x14ac:dyDescent="0.25">
      <c r="A5896" t="s">
        <v>6088</v>
      </c>
      <c r="B5896" t="s">
        <v>102</v>
      </c>
      <c r="C5896" t="s">
        <v>137</v>
      </c>
      <c r="D5896" t="s">
        <v>26</v>
      </c>
      <c r="E5896" s="1">
        <v>45348</v>
      </c>
      <c r="F5896" s="1" t="str">
        <f>TEXT(shipments9[[#This Row],[Shipdate]],"ddd")</f>
        <v>Mon</v>
      </c>
      <c r="G5896" s="1" t="str">
        <f>IF(OR(shipments9[[#This Row],[Day Name]]="Sat",shipments9[[#This Row],[Day Name]]="Sun"),"Weekend","Weekday")</f>
        <v>Weekday</v>
      </c>
      <c r="H5896">
        <v>6736.5</v>
      </c>
      <c r="I5896">
        <v>355</v>
      </c>
      <c r="J5896" t="s">
        <v>172</v>
      </c>
      <c r="K5896" t="s">
        <v>8155</v>
      </c>
      <c r="L5896" t="s">
        <v>8156</v>
      </c>
      <c r="M5896">
        <v>2</v>
      </c>
      <c r="N5896" t="s">
        <v>8157</v>
      </c>
      <c r="O5896" s="4">
        <f>INDEX(products[Cost_per_box], MATCH(shipments9[[#This Row],[PID]], products[PID], 0))</f>
        <v>7.73</v>
      </c>
      <c r="P5896" s="4">
        <f>shipments9[[#This Row],[Boxes]]*shipments9[[#This Row],[Cost Per Box]]</f>
        <v>2744.15</v>
      </c>
      <c r="Q5896" s="4">
        <f>shipments9[[#This Row],[Amount]] -shipments9[[#This Row],[total cost]]</f>
        <v>3992.35</v>
      </c>
      <c r="R5896" s="4" t="str">
        <f>IF(shipments9[[#This Row],[Gross Profit]]&lt;0,"Loss","Profit")</f>
        <v>Profit</v>
      </c>
      <c r="S5896" s="9">
        <f>shipments9[[#This Row],[Gross Profit]]/shipments9[[#This Row],[Amount]]</f>
        <v>0.59264454835597113</v>
      </c>
      <c r="T5896" s="11">
        <f>shipments9[[#This Row],[Amount]]/shipments9[[#This Row],[Boxes]]</f>
        <v>18.976056338028169</v>
      </c>
    </row>
    <row r="5897" spans="1:20" x14ac:dyDescent="0.25">
      <c r="A5897" t="s">
        <v>6089</v>
      </c>
      <c r="B5897" t="s">
        <v>102</v>
      </c>
      <c r="C5897" t="s">
        <v>147</v>
      </c>
      <c r="D5897" t="s">
        <v>26</v>
      </c>
      <c r="E5897" s="1">
        <v>45047</v>
      </c>
      <c r="F5897" s="1" t="str">
        <f>TEXT(shipments9[[#This Row],[Shipdate]],"ddd")</f>
        <v>Mon</v>
      </c>
      <c r="G5897" s="1" t="str">
        <f>IF(OR(shipments9[[#This Row],[Day Name]]="Sat",shipments9[[#This Row],[Day Name]]="Sun"),"Weekend","Weekday")</f>
        <v>Weekday</v>
      </c>
      <c r="H5897">
        <v>306</v>
      </c>
      <c r="I5897">
        <v>39</v>
      </c>
      <c r="J5897" t="s">
        <v>172</v>
      </c>
      <c r="K5897" t="s">
        <v>8151</v>
      </c>
      <c r="L5897" t="s">
        <v>8154</v>
      </c>
      <c r="M5897">
        <v>5</v>
      </c>
      <c r="N5897" t="s">
        <v>201</v>
      </c>
      <c r="O5897" s="4">
        <f>INDEX(products[Cost_per_box], MATCH(shipments9[[#This Row],[PID]], products[PID], 0))</f>
        <v>10.51</v>
      </c>
      <c r="P5897" s="4">
        <f>shipments9[[#This Row],[Boxes]]*shipments9[[#This Row],[Cost Per Box]]</f>
        <v>409.89</v>
      </c>
      <c r="Q5897" s="4">
        <f>shipments9[[#This Row],[Amount]] -shipments9[[#This Row],[total cost]]</f>
        <v>-103.88999999999999</v>
      </c>
      <c r="R5897" s="4" t="str">
        <f>IF(shipments9[[#This Row],[Gross Profit]]&lt;0,"Loss","Profit")</f>
        <v>Loss</v>
      </c>
      <c r="S5897" s="9">
        <f>shipments9[[#This Row],[Gross Profit]]/shipments9[[#This Row],[Amount]]</f>
        <v>-0.3395098039215686</v>
      </c>
      <c r="T5897" s="11">
        <f>shipments9[[#This Row],[Amount]]/shipments9[[#This Row],[Boxes]]</f>
        <v>7.8461538461538458</v>
      </c>
    </row>
    <row r="5898" spans="1:20" hidden="1" x14ac:dyDescent="0.25">
      <c r="A5898" t="s">
        <v>6090</v>
      </c>
      <c r="B5898" t="s">
        <v>102</v>
      </c>
      <c r="C5898" t="s">
        <v>149</v>
      </c>
      <c r="D5898" t="s">
        <v>26</v>
      </c>
      <c r="E5898" s="1">
        <v>45203</v>
      </c>
      <c r="F5898" s="1" t="str">
        <f>TEXT(shipments9[[#This Row],[Shipdate]],"ddd")</f>
        <v>Wed</v>
      </c>
      <c r="G5898" s="1" t="str">
        <f>IF(OR(shipments9[[#This Row],[Day Name]]="Sat",shipments9[[#This Row],[Day Name]]="Sun"),"Weekend","Weekday")</f>
        <v>Weekday</v>
      </c>
      <c r="H5898">
        <v>6716.25</v>
      </c>
      <c r="I5898">
        <v>374</v>
      </c>
      <c r="J5898" t="s">
        <v>172</v>
      </c>
      <c r="K5898" t="s">
        <v>8151</v>
      </c>
      <c r="L5898" t="s">
        <v>8152</v>
      </c>
      <c r="M5898">
        <v>10</v>
      </c>
      <c r="N5898" t="s">
        <v>8153</v>
      </c>
      <c r="O5898" s="4">
        <f>INDEX(products[Cost_per_box], MATCH(shipments9[[#This Row],[PID]], products[PID], 0))</f>
        <v>6.43</v>
      </c>
      <c r="P5898" s="4">
        <f>shipments9[[#This Row],[Boxes]]*shipments9[[#This Row],[Cost Per Box]]</f>
        <v>2404.8199999999997</v>
      </c>
      <c r="Q5898" s="4">
        <f>shipments9[[#This Row],[Amount]] -shipments9[[#This Row],[total cost]]</f>
        <v>4311.43</v>
      </c>
      <c r="R5898" s="4" t="str">
        <f>IF(shipments9[[#This Row],[Gross Profit]]&lt;0,"Loss","Profit")</f>
        <v>Profit</v>
      </c>
      <c r="S5898" s="9">
        <f>shipments9[[#This Row],[Gross Profit]]/shipments9[[#This Row],[Amount]]</f>
        <v>0.6419400707239904</v>
      </c>
      <c r="T5898" s="11">
        <f>shipments9[[#This Row],[Amount]]/shipments9[[#This Row],[Boxes]]</f>
        <v>17.957887700534759</v>
      </c>
    </row>
    <row r="5899" spans="1:20" hidden="1" x14ac:dyDescent="0.25">
      <c r="A5899" t="s">
        <v>6091</v>
      </c>
      <c r="B5899" t="s">
        <v>102</v>
      </c>
      <c r="C5899" t="s">
        <v>153</v>
      </c>
      <c r="D5899" t="s">
        <v>26</v>
      </c>
      <c r="E5899" s="1">
        <v>45272</v>
      </c>
      <c r="F5899" s="1" t="str">
        <f>TEXT(shipments9[[#This Row],[Shipdate]],"ddd")</f>
        <v>Tue</v>
      </c>
      <c r="G5899" s="1" t="str">
        <f>IF(OR(shipments9[[#This Row],[Day Name]]="Sat",shipments9[[#This Row],[Day Name]]="Sun"),"Weekend","Weekday")</f>
        <v>Weekday</v>
      </c>
      <c r="H5899">
        <v>4572</v>
      </c>
      <c r="I5899">
        <v>327</v>
      </c>
      <c r="J5899" t="s">
        <v>172</v>
      </c>
      <c r="K5899" t="s">
        <v>8151</v>
      </c>
      <c r="L5899" t="s">
        <v>8152</v>
      </c>
      <c r="M5899">
        <v>12</v>
      </c>
      <c r="N5899" t="s">
        <v>8166</v>
      </c>
      <c r="O5899" s="4">
        <f>INDEX(products[Cost_per_box], MATCH(shipments9[[#This Row],[PID]], products[PID], 0))</f>
        <v>9.57</v>
      </c>
      <c r="P5899" s="4">
        <f>shipments9[[#This Row],[Boxes]]*shipments9[[#This Row],[Cost Per Box]]</f>
        <v>3129.39</v>
      </c>
      <c r="Q5899" s="4">
        <f>shipments9[[#This Row],[Amount]] -shipments9[[#This Row],[total cost]]</f>
        <v>1442.6100000000001</v>
      </c>
      <c r="R5899" s="4" t="str">
        <f>IF(shipments9[[#This Row],[Gross Profit]]&lt;0,"Loss","Profit")</f>
        <v>Profit</v>
      </c>
      <c r="S5899" s="9">
        <f>shipments9[[#This Row],[Gross Profit]]/shipments9[[#This Row],[Amount]]</f>
        <v>0.31553149606299213</v>
      </c>
      <c r="T5899" s="11">
        <f>shipments9[[#This Row],[Amount]]/shipments9[[#This Row],[Boxes]]</f>
        <v>13.98165137614679</v>
      </c>
    </row>
    <row r="5900" spans="1:20" hidden="1" x14ac:dyDescent="0.25">
      <c r="A5900" t="s">
        <v>6092</v>
      </c>
      <c r="B5900" t="s">
        <v>102</v>
      </c>
      <c r="C5900" t="s">
        <v>163</v>
      </c>
      <c r="D5900" t="s">
        <v>26</v>
      </c>
      <c r="E5900" s="1">
        <v>45209</v>
      </c>
      <c r="F5900" s="1" t="str">
        <f>TEXT(shipments9[[#This Row],[Shipdate]],"ddd")</f>
        <v>Tue</v>
      </c>
      <c r="G5900" s="1" t="str">
        <f>IF(OR(shipments9[[#This Row],[Day Name]]="Sat",shipments9[[#This Row],[Day Name]]="Sun"),"Weekend","Weekday")</f>
        <v>Weekday</v>
      </c>
      <c r="H5900">
        <v>3447</v>
      </c>
      <c r="I5900">
        <v>383</v>
      </c>
      <c r="J5900" t="s">
        <v>172</v>
      </c>
      <c r="K5900" t="s">
        <v>8151</v>
      </c>
      <c r="L5900" t="s">
        <v>8152</v>
      </c>
      <c r="M5900">
        <v>10</v>
      </c>
      <c r="N5900" t="s">
        <v>8153</v>
      </c>
      <c r="O5900" s="4">
        <f>INDEX(products[Cost_per_box], MATCH(shipments9[[#This Row],[PID]], products[PID], 0))</f>
        <v>3.32</v>
      </c>
      <c r="P5900" s="4">
        <f>shipments9[[#This Row],[Boxes]]*shipments9[[#This Row],[Cost Per Box]]</f>
        <v>1271.56</v>
      </c>
      <c r="Q5900" s="4">
        <f>shipments9[[#This Row],[Amount]] -shipments9[[#This Row],[total cost]]</f>
        <v>2175.44</v>
      </c>
      <c r="R5900" s="4" t="str">
        <f>IF(shipments9[[#This Row],[Gross Profit]]&lt;0,"Loss","Profit")</f>
        <v>Profit</v>
      </c>
      <c r="S5900" s="9">
        <f>shipments9[[#This Row],[Gross Profit]]/shipments9[[#This Row],[Amount]]</f>
        <v>0.63111111111111118</v>
      </c>
      <c r="T5900" s="11">
        <f>shipments9[[#This Row],[Amount]]/shipments9[[#This Row],[Boxes]]</f>
        <v>9</v>
      </c>
    </row>
    <row r="5901" spans="1:20" hidden="1" x14ac:dyDescent="0.25">
      <c r="A5901" t="s">
        <v>6093</v>
      </c>
      <c r="B5901" t="s">
        <v>102</v>
      </c>
      <c r="C5901" t="s">
        <v>121</v>
      </c>
      <c r="D5901" t="s">
        <v>26</v>
      </c>
      <c r="E5901" s="1">
        <v>45366</v>
      </c>
      <c r="F5901" s="1" t="str">
        <f>TEXT(shipments9[[#This Row],[Shipdate]],"ddd")</f>
        <v>Fri</v>
      </c>
      <c r="G5901" s="1" t="str">
        <f>IF(OR(shipments9[[#This Row],[Day Name]]="Sat",shipments9[[#This Row],[Day Name]]="Sun"),"Weekend","Weekday")</f>
        <v>Weekday</v>
      </c>
      <c r="H5901">
        <v>7278.75</v>
      </c>
      <c r="I5901">
        <v>560</v>
      </c>
      <c r="J5901" t="s">
        <v>172</v>
      </c>
      <c r="K5901" t="s">
        <v>8155</v>
      </c>
      <c r="L5901" t="s">
        <v>8156</v>
      </c>
      <c r="M5901">
        <v>3</v>
      </c>
      <c r="N5901" t="s">
        <v>8164</v>
      </c>
      <c r="O5901" s="4">
        <f>INDEX(products[Cost_per_box], MATCH(shipments9[[#This Row],[PID]], products[PID], 0))</f>
        <v>5.26</v>
      </c>
      <c r="P5901" s="4">
        <f>shipments9[[#This Row],[Boxes]]*shipments9[[#This Row],[Cost Per Box]]</f>
        <v>2945.6</v>
      </c>
      <c r="Q5901" s="4">
        <f>shipments9[[#This Row],[Amount]] -shipments9[[#This Row],[total cost]]</f>
        <v>4333.1499999999996</v>
      </c>
      <c r="R5901" s="4" t="str">
        <f>IF(shipments9[[#This Row],[Gross Profit]]&lt;0,"Loss","Profit")</f>
        <v>Profit</v>
      </c>
      <c r="S5901" s="9">
        <f>shipments9[[#This Row],[Gross Profit]]/shipments9[[#This Row],[Amount]]</f>
        <v>0.59531512965825173</v>
      </c>
      <c r="T5901" s="11">
        <f>shipments9[[#This Row],[Amount]]/shipments9[[#This Row],[Boxes]]</f>
        <v>12.997767857142858</v>
      </c>
    </row>
    <row r="5902" spans="1:20" hidden="1" x14ac:dyDescent="0.25">
      <c r="A5902" t="s">
        <v>6094</v>
      </c>
      <c r="B5902" t="s">
        <v>102</v>
      </c>
      <c r="C5902" t="s">
        <v>130</v>
      </c>
      <c r="D5902" t="s">
        <v>26</v>
      </c>
      <c r="E5902" s="1">
        <v>45330</v>
      </c>
      <c r="F5902" s="1" t="str">
        <f>TEXT(shipments9[[#This Row],[Shipdate]],"ddd")</f>
        <v>Thu</v>
      </c>
      <c r="G5902" s="1" t="str">
        <f>IF(OR(shipments9[[#This Row],[Day Name]]="Sat",shipments9[[#This Row],[Day Name]]="Sun"),"Weekend","Weekday")</f>
        <v>Weekday</v>
      </c>
      <c r="H5902">
        <v>11065.5</v>
      </c>
      <c r="I5902">
        <v>1230</v>
      </c>
      <c r="J5902" t="s">
        <v>172</v>
      </c>
      <c r="K5902" t="s">
        <v>8155</v>
      </c>
      <c r="L5902" t="s">
        <v>8156</v>
      </c>
      <c r="M5902">
        <v>2</v>
      </c>
      <c r="N5902" t="s">
        <v>8157</v>
      </c>
      <c r="O5902" s="4">
        <f>INDEX(products[Cost_per_box], MATCH(shipments9[[#This Row],[PID]], products[PID], 0))</f>
        <v>5.72</v>
      </c>
      <c r="P5902" s="4">
        <f>shipments9[[#This Row],[Boxes]]*shipments9[[#This Row],[Cost Per Box]]</f>
        <v>7035.5999999999995</v>
      </c>
      <c r="Q5902" s="4">
        <f>shipments9[[#This Row],[Amount]] -shipments9[[#This Row],[total cost]]</f>
        <v>4029.9000000000005</v>
      </c>
      <c r="R5902" s="4" t="str">
        <f>IF(shipments9[[#This Row],[Gross Profit]]&lt;0,"Loss","Profit")</f>
        <v>Profit</v>
      </c>
      <c r="S5902" s="9">
        <f>shipments9[[#This Row],[Gross Profit]]/shipments9[[#This Row],[Amount]]</f>
        <v>0.36418598346211201</v>
      </c>
      <c r="T5902" s="11">
        <f>shipments9[[#This Row],[Amount]]/shipments9[[#This Row],[Boxes]]</f>
        <v>8.9963414634146339</v>
      </c>
    </row>
    <row r="5903" spans="1:20" hidden="1" x14ac:dyDescent="0.25">
      <c r="A5903" t="s">
        <v>6095</v>
      </c>
      <c r="B5903" t="s">
        <v>102</v>
      </c>
      <c r="C5903" t="s">
        <v>130</v>
      </c>
      <c r="D5903" t="s">
        <v>26</v>
      </c>
      <c r="E5903" s="1">
        <v>45415</v>
      </c>
      <c r="F5903" s="1" t="str">
        <f>TEXT(shipments9[[#This Row],[Shipdate]],"ddd")</f>
        <v>Fri</v>
      </c>
      <c r="G5903" s="1" t="str">
        <f>IF(OR(shipments9[[#This Row],[Day Name]]="Sat",shipments9[[#This Row],[Day Name]]="Sun"),"Weekend","Weekday")</f>
        <v>Weekday</v>
      </c>
      <c r="H5903">
        <v>463.5</v>
      </c>
      <c r="I5903">
        <v>58</v>
      </c>
      <c r="J5903" t="s">
        <v>172</v>
      </c>
      <c r="K5903" t="s">
        <v>8155</v>
      </c>
      <c r="L5903" t="s">
        <v>8154</v>
      </c>
      <c r="M5903">
        <v>5</v>
      </c>
      <c r="N5903" t="s">
        <v>201</v>
      </c>
      <c r="O5903" s="4">
        <f>INDEX(products[Cost_per_box], MATCH(shipments9[[#This Row],[PID]], products[PID], 0))</f>
        <v>5.72</v>
      </c>
      <c r="P5903" s="4">
        <f>shipments9[[#This Row],[Boxes]]*shipments9[[#This Row],[Cost Per Box]]</f>
        <v>331.76</v>
      </c>
      <c r="Q5903" s="4">
        <f>shipments9[[#This Row],[Amount]] -shipments9[[#This Row],[total cost]]</f>
        <v>131.74</v>
      </c>
      <c r="R5903" s="4" t="str">
        <f>IF(shipments9[[#This Row],[Gross Profit]]&lt;0,"Loss","Profit")</f>
        <v>Profit</v>
      </c>
      <c r="S5903" s="9">
        <f>shipments9[[#This Row],[Gross Profit]]/shipments9[[#This Row],[Amount]]</f>
        <v>0.28422869471413165</v>
      </c>
      <c r="T5903" s="11">
        <f>shipments9[[#This Row],[Amount]]/shipments9[[#This Row],[Boxes]]</f>
        <v>7.9913793103448274</v>
      </c>
    </row>
    <row r="5904" spans="1:20" hidden="1" x14ac:dyDescent="0.25">
      <c r="A5904" t="s">
        <v>6096</v>
      </c>
      <c r="B5904" t="s">
        <v>102</v>
      </c>
      <c r="C5904" t="s">
        <v>137</v>
      </c>
      <c r="D5904" t="s">
        <v>26</v>
      </c>
      <c r="E5904" s="1">
        <v>45208</v>
      </c>
      <c r="F5904" s="1" t="str">
        <f>TEXT(shipments9[[#This Row],[Shipdate]],"ddd")</f>
        <v>Mon</v>
      </c>
      <c r="G5904" s="1" t="str">
        <f>IF(OR(shipments9[[#This Row],[Day Name]]="Sat",shipments9[[#This Row],[Day Name]]="Sun"),"Weekend","Weekday")</f>
        <v>Weekday</v>
      </c>
      <c r="H5904">
        <v>11234.25</v>
      </c>
      <c r="I5904">
        <v>511</v>
      </c>
      <c r="J5904" t="s">
        <v>172</v>
      </c>
      <c r="K5904" t="s">
        <v>8151</v>
      </c>
      <c r="L5904" t="s">
        <v>8152</v>
      </c>
      <c r="M5904">
        <v>10</v>
      </c>
      <c r="N5904" t="s">
        <v>8153</v>
      </c>
      <c r="O5904" s="4">
        <f>INDEX(products[Cost_per_box], MATCH(shipments9[[#This Row],[PID]], products[PID], 0))</f>
        <v>7.73</v>
      </c>
      <c r="P5904" s="4">
        <f>shipments9[[#This Row],[Boxes]]*shipments9[[#This Row],[Cost Per Box]]</f>
        <v>3950.03</v>
      </c>
      <c r="Q5904" s="4">
        <f>shipments9[[#This Row],[Amount]] -shipments9[[#This Row],[total cost]]</f>
        <v>7284.2199999999993</v>
      </c>
      <c r="R5904" s="4" t="str">
        <f>IF(shipments9[[#This Row],[Gross Profit]]&lt;0,"Loss","Profit")</f>
        <v>Profit</v>
      </c>
      <c r="S5904" s="9">
        <f>shipments9[[#This Row],[Gross Profit]]/shipments9[[#This Row],[Amount]]</f>
        <v>0.64839397378552188</v>
      </c>
      <c r="T5904" s="11">
        <f>shipments9[[#This Row],[Amount]]/shipments9[[#This Row],[Boxes]]</f>
        <v>21.984833659491194</v>
      </c>
    </row>
    <row r="5905" spans="1:20" hidden="1" x14ac:dyDescent="0.25">
      <c r="A5905" t="s">
        <v>6097</v>
      </c>
      <c r="B5905" t="s">
        <v>102</v>
      </c>
      <c r="C5905" t="s">
        <v>141</v>
      </c>
      <c r="D5905" t="s">
        <v>26</v>
      </c>
      <c r="E5905" s="1">
        <v>45002</v>
      </c>
      <c r="F5905" s="1" t="str">
        <f>TEXT(shipments9[[#This Row],[Shipdate]],"ddd")</f>
        <v>Fri</v>
      </c>
      <c r="G5905" s="1" t="str">
        <f>IF(OR(shipments9[[#This Row],[Day Name]]="Sat",shipments9[[#This Row],[Day Name]]="Sun"),"Weekend","Weekday")</f>
        <v>Weekday</v>
      </c>
      <c r="H5905">
        <v>589.5</v>
      </c>
      <c r="I5905">
        <v>46</v>
      </c>
      <c r="J5905" t="s">
        <v>172</v>
      </c>
      <c r="K5905" t="s">
        <v>8151</v>
      </c>
      <c r="L5905" t="s">
        <v>8156</v>
      </c>
      <c r="M5905">
        <v>3</v>
      </c>
      <c r="N5905" t="s">
        <v>8164</v>
      </c>
      <c r="O5905" s="4">
        <f>INDEX(products[Cost_per_box], MATCH(shipments9[[#This Row],[PID]], products[PID], 0))</f>
        <v>8.2200000000000006</v>
      </c>
      <c r="P5905" s="4">
        <f>shipments9[[#This Row],[Boxes]]*shipments9[[#This Row],[Cost Per Box]]</f>
        <v>378.12</v>
      </c>
      <c r="Q5905" s="4">
        <f>shipments9[[#This Row],[Amount]] -shipments9[[#This Row],[total cost]]</f>
        <v>211.38</v>
      </c>
      <c r="R5905" s="4" t="str">
        <f>IF(shipments9[[#This Row],[Gross Profit]]&lt;0,"Loss","Profit")</f>
        <v>Profit</v>
      </c>
      <c r="S5905" s="9">
        <f>shipments9[[#This Row],[Gross Profit]]/shipments9[[#This Row],[Amount]]</f>
        <v>0.35857506361323155</v>
      </c>
      <c r="T5905" s="11">
        <f>shipments9[[#This Row],[Amount]]/shipments9[[#This Row],[Boxes]]</f>
        <v>12.815217391304348</v>
      </c>
    </row>
    <row r="5906" spans="1:20" x14ac:dyDescent="0.25">
      <c r="A5906" t="s">
        <v>6098</v>
      </c>
      <c r="B5906" t="s">
        <v>102</v>
      </c>
      <c r="C5906" t="s">
        <v>147</v>
      </c>
      <c r="D5906" t="s">
        <v>26</v>
      </c>
      <c r="E5906" s="1">
        <v>45425</v>
      </c>
      <c r="F5906" s="1" t="str">
        <f>TEXT(shipments9[[#This Row],[Shipdate]],"ddd")</f>
        <v>Mon</v>
      </c>
      <c r="G5906" s="1" t="str">
        <f>IF(OR(shipments9[[#This Row],[Day Name]]="Sat",shipments9[[#This Row],[Day Name]]="Sun"),"Weekend","Weekday")</f>
        <v>Weekday</v>
      </c>
      <c r="H5906">
        <v>4819.5</v>
      </c>
      <c r="I5906">
        <v>482</v>
      </c>
      <c r="J5906" t="s">
        <v>172</v>
      </c>
      <c r="K5906" t="s">
        <v>8155</v>
      </c>
      <c r="L5906" t="s">
        <v>8154</v>
      </c>
      <c r="M5906">
        <v>5</v>
      </c>
      <c r="N5906" t="s">
        <v>201</v>
      </c>
      <c r="O5906" s="4">
        <f>INDEX(products[Cost_per_box], MATCH(shipments9[[#This Row],[PID]], products[PID], 0))</f>
        <v>10.51</v>
      </c>
      <c r="P5906" s="4">
        <f>shipments9[[#This Row],[Boxes]]*shipments9[[#This Row],[Cost Per Box]]</f>
        <v>5065.82</v>
      </c>
      <c r="Q5906" s="4">
        <f>shipments9[[#This Row],[Amount]] -shipments9[[#This Row],[total cost]]</f>
        <v>-246.31999999999971</v>
      </c>
      <c r="R5906" s="4" t="str">
        <f>IF(shipments9[[#This Row],[Gross Profit]]&lt;0,"Loss","Profit")</f>
        <v>Loss</v>
      </c>
      <c r="S5906" s="9">
        <f>shipments9[[#This Row],[Gross Profit]]/shipments9[[#This Row],[Amount]]</f>
        <v>-5.110903620707536E-2</v>
      </c>
      <c r="T5906" s="11">
        <f>shipments9[[#This Row],[Amount]]/shipments9[[#This Row],[Boxes]]</f>
        <v>9.9989626556016589</v>
      </c>
    </row>
    <row r="5907" spans="1:20" x14ac:dyDescent="0.25">
      <c r="A5907" t="s">
        <v>6099</v>
      </c>
      <c r="B5907" t="s">
        <v>102</v>
      </c>
      <c r="C5907" t="s">
        <v>147</v>
      </c>
      <c r="D5907" t="s">
        <v>26</v>
      </c>
      <c r="E5907" s="1">
        <v>45211</v>
      </c>
      <c r="F5907" s="1" t="str">
        <f>TEXT(shipments9[[#This Row],[Shipdate]],"ddd")</f>
        <v>Thu</v>
      </c>
      <c r="G5907" s="1" t="str">
        <f>IF(OR(shipments9[[#This Row],[Day Name]]="Sat",shipments9[[#This Row],[Day Name]]="Sun"),"Weekend","Weekday")</f>
        <v>Weekday</v>
      </c>
      <c r="H5907">
        <v>1561.5</v>
      </c>
      <c r="I5907">
        <v>174</v>
      </c>
      <c r="J5907" t="s">
        <v>172</v>
      </c>
      <c r="K5907" t="s">
        <v>8151</v>
      </c>
      <c r="L5907" t="s">
        <v>8152</v>
      </c>
      <c r="M5907">
        <v>10</v>
      </c>
      <c r="N5907" t="s">
        <v>8153</v>
      </c>
      <c r="O5907" s="4">
        <f>INDEX(products[Cost_per_box], MATCH(shipments9[[#This Row],[PID]], products[PID], 0))</f>
        <v>10.51</v>
      </c>
      <c r="P5907" s="4">
        <f>shipments9[[#This Row],[Boxes]]*shipments9[[#This Row],[Cost Per Box]]</f>
        <v>1828.74</v>
      </c>
      <c r="Q5907" s="4">
        <f>shipments9[[#This Row],[Amount]] -shipments9[[#This Row],[total cost]]</f>
        <v>-267.24</v>
      </c>
      <c r="R5907" s="4" t="str">
        <f>IF(shipments9[[#This Row],[Gross Profit]]&lt;0,"Loss","Profit")</f>
        <v>Loss</v>
      </c>
      <c r="S5907" s="9">
        <f>shipments9[[#This Row],[Gross Profit]]/shipments9[[#This Row],[Amount]]</f>
        <v>-0.1711431316042267</v>
      </c>
      <c r="T5907" s="11">
        <f>shipments9[[#This Row],[Amount]]/shipments9[[#This Row],[Boxes]]</f>
        <v>8.9741379310344822</v>
      </c>
    </row>
    <row r="5908" spans="1:20" x14ac:dyDescent="0.25">
      <c r="A5908" t="s">
        <v>6100</v>
      </c>
      <c r="B5908" t="s">
        <v>102</v>
      </c>
      <c r="C5908" t="s">
        <v>155</v>
      </c>
      <c r="D5908" t="s">
        <v>26</v>
      </c>
      <c r="E5908" s="1">
        <v>44943</v>
      </c>
      <c r="F5908" s="1" t="str">
        <f>TEXT(shipments9[[#This Row],[Shipdate]],"ddd")</f>
        <v>Tue</v>
      </c>
      <c r="G5908" s="1" t="str">
        <f>IF(OR(shipments9[[#This Row],[Day Name]]="Sat",shipments9[[#This Row],[Day Name]]="Sun"),"Weekend","Weekday")</f>
        <v>Weekday</v>
      </c>
      <c r="H5908">
        <v>6140.25</v>
      </c>
      <c r="I5908">
        <v>768</v>
      </c>
      <c r="J5908" t="s">
        <v>172</v>
      </c>
      <c r="K5908" t="s">
        <v>8151</v>
      </c>
      <c r="L5908" t="s">
        <v>8156</v>
      </c>
      <c r="M5908">
        <v>1</v>
      </c>
      <c r="N5908" t="s">
        <v>8163</v>
      </c>
      <c r="O5908" s="4">
        <f>INDEX(products[Cost_per_box], MATCH(shipments9[[#This Row],[PID]], products[PID], 0))</f>
        <v>8.43</v>
      </c>
      <c r="P5908" s="4">
        <f>shipments9[[#This Row],[Boxes]]*shipments9[[#This Row],[Cost Per Box]]</f>
        <v>6474.24</v>
      </c>
      <c r="Q5908" s="4">
        <f>shipments9[[#This Row],[Amount]] -shipments9[[#This Row],[total cost]]</f>
        <v>-333.98999999999978</v>
      </c>
      <c r="R5908" s="4" t="str">
        <f>IF(shipments9[[#This Row],[Gross Profit]]&lt;0,"Loss","Profit")</f>
        <v>Loss</v>
      </c>
      <c r="S5908" s="9">
        <f>shipments9[[#This Row],[Gross Profit]]/shipments9[[#This Row],[Amount]]</f>
        <v>-5.4393550751190879E-2</v>
      </c>
      <c r="T5908" s="11">
        <f>shipments9[[#This Row],[Amount]]/shipments9[[#This Row],[Boxes]]</f>
        <v>7.9951171875</v>
      </c>
    </row>
    <row r="5909" spans="1:20" hidden="1" x14ac:dyDescent="0.25">
      <c r="A5909" t="s">
        <v>6101</v>
      </c>
      <c r="B5909" t="s">
        <v>102</v>
      </c>
      <c r="C5909" t="s">
        <v>157</v>
      </c>
      <c r="D5909" t="s">
        <v>26</v>
      </c>
      <c r="E5909" s="1">
        <v>45174</v>
      </c>
      <c r="F5909" s="1" t="str">
        <f>TEXT(shipments9[[#This Row],[Shipdate]],"ddd")</f>
        <v>Tue</v>
      </c>
      <c r="G5909" s="1" t="str">
        <f>IF(OR(shipments9[[#This Row],[Day Name]]="Sat",shipments9[[#This Row],[Day Name]]="Sun"),"Weekend","Weekday")</f>
        <v>Weekday</v>
      </c>
      <c r="H5909">
        <v>16215.75</v>
      </c>
      <c r="I5909">
        <v>1802</v>
      </c>
      <c r="J5909" t="s">
        <v>172</v>
      </c>
      <c r="K5909" t="s">
        <v>8151</v>
      </c>
      <c r="L5909" t="s">
        <v>8160</v>
      </c>
      <c r="M5909">
        <v>9</v>
      </c>
      <c r="N5909" t="s">
        <v>8167</v>
      </c>
      <c r="O5909" s="4">
        <f>INDEX(products[Cost_per_box], MATCH(shipments9[[#This Row],[PID]], products[PID], 0))</f>
        <v>6.8</v>
      </c>
      <c r="P5909" s="4">
        <f>shipments9[[#This Row],[Boxes]]*shipments9[[#This Row],[Cost Per Box]]</f>
        <v>12253.6</v>
      </c>
      <c r="Q5909" s="4">
        <f>shipments9[[#This Row],[Amount]] -shipments9[[#This Row],[total cost]]</f>
        <v>3962.1499999999996</v>
      </c>
      <c r="R5909" s="4" t="str">
        <f>IF(shipments9[[#This Row],[Gross Profit]]&lt;0,"Loss","Profit")</f>
        <v>Profit</v>
      </c>
      <c r="S5909" s="9">
        <f>shipments9[[#This Row],[Gross Profit]]/shipments9[[#This Row],[Amount]]</f>
        <v>0.24433960809706609</v>
      </c>
      <c r="T5909" s="11">
        <f>shipments9[[#This Row],[Amount]]/shipments9[[#This Row],[Boxes]]</f>
        <v>8.9987513873473919</v>
      </c>
    </row>
    <row r="5910" spans="1:20" hidden="1" x14ac:dyDescent="0.25">
      <c r="A5910" t="s">
        <v>6102</v>
      </c>
      <c r="B5910" t="s">
        <v>102</v>
      </c>
      <c r="C5910" t="s">
        <v>157</v>
      </c>
      <c r="D5910" t="s">
        <v>26</v>
      </c>
      <c r="E5910" s="1">
        <v>45198</v>
      </c>
      <c r="F5910" s="1" t="str">
        <f>TEXT(shipments9[[#This Row],[Shipdate]],"ddd")</f>
        <v>Fri</v>
      </c>
      <c r="G5910" s="1" t="str">
        <f>IF(OR(shipments9[[#This Row],[Day Name]]="Sat",shipments9[[#This Row],[Day Name]]="Sun"),"Weekend","Weekday")</f>
        <v>Weekday</v>
      </c>
      <c r="H5910">
        <v>9285.75</v>
      </c>
      <c r="I5910">
        <v>1032</v>
      </c>
      <c r="J5910" t="s">
        <v>172</v>
      </c>
      <c r="K5910" t="s">
        <v>8151</v>
      </c>
      <c r="L5910" t="s">
        <v>8160</v>
      </c>
      <c r="M5910">
        <v>9</v>
      </c>
      <c r="N5910" t="s">
        <v>8167</v>
      </c>
      <c r="O5910" s="4">
        <f>INDEX(products[Cost_per_box], MATCH(shipments9[[#This Row],[PID]], products[PID], 0))</f>
        <v>6.8</v>
      </c>
      <c r="P5910" s="4">
        <f>shipments9[[#This Row],[Boxes]]*shipments9[[#This Row],[Cost Per Box]]</f>
        <v>7017.5999999999995</v>
      </c>
      <c r="Q5910" s="4">
        <f>shipments9[[#This Row],[Amount]] -shipments9[[#This Row],[total cost]]</f>
        <v>2268.1500000000005</v>
      </c>
      <c r="R5910" s="4" t="str">
        <f>IF(shipments9[[#This Row],[Gross Profit]]&lt;0,"Loss","Profit")</f>
        <v>Profit</v>
      </c>
      <c r="S5910" s="9">
        <f>shipments9[[#This Row],[Gross Profit]]/shipments9[[#This Row],[Amount]]</f>
        <v>0.2442613682255069</v>
      </c>
      <c r="T5910" s="11">
        <f>shipments9[[#This Row],[Amount]]/shipments9[[#This Row],[Boxes]]</f>
        <v>8.997819767441861</v>
      </c>
    </row>
    <row r="5911" spans="1:20" hidden="1" x14ac:dyDescent="0.25">
      <c r="A5911" t="s">
        <v>6103</v>
      </c>
      <c r="B5911" t="s">
        <v>102</v>
      </c>
      <c r="C5911" t="s">
        <v>145</v>
      </c>
      <c r="D5911" t="s">
        <v>26</v>
      </c>
      <c r="E5911" s="1">
        <v>45196</v>
      </c>
      <c r="F5911" s="1" t="str">
        <f>TEXT(shipments9[[#This Row],[Shipdate]],"ddd")</f>
        <v>Wed</v>
      </c>
      <c r="G5911" s="1" t="str">
        <f>IF(OR(shipments9[[#This Row],[Day Name]]="Sat",shipments9[[#This Row],[Day Name]]="Sun"),"Weekend","Weekday")</f>
        <v>Weekday</v>
      </c>
      <c r="H5911">
        <v>3748.5</v>
      </c>
      <c r="I5911">
        <v>221</v>
      </c>
      <c r="J5911" t="s">
        <v>172</v>
      </c>
      <c r="K5911" t="s">
        <v>8151</v>
      </c>
      <c r="L5911" t="s">
        <v>8160</v>
      </c>
      <c r="M5911">
        <v>9</v>
      </c>
      <c r="N5911" t="s">
        <v>8167</v>
      </c>
      <c r="O5911" s="4">
        <f>INDEX(products[Cost_per_box], MATCH(shipments9[[#This Row],[PID]], products[PID], 0))</f>
        <v>4.74</v>
      </c>
      <c r="P5911" s="4">
        <f>shipments9[[#This Row],[Boxes]]*shipments9[[#This Row],[Cost Per Box]]</f>
        <v>1047.54</v>
      </c>
      <c r="Q5911" s="4">
        <f>shipments9[[#This Row],[Amount]] -shipments9[[#This Row],[total cost]]</f>
        <v>2700.96</v>
      </c>
      <c r="R5911" s="4" t="str">
        <f>IF(shipments9[[#This Row],[Gross Profit]]&lt;0,"Loss","Profit")</f>
        <v>Profit</v>
      </c>
      <c r="S5911" s="9">
        <f>shipments9[[#This Row],[Gross Profit]]/shipments9[[#This Row],[Amount]]</f>
        <v>0.72054421768707488</v>
      </c>
      <c r="T5911" s="11">
        <f>shipments9[[#This Row],[Amount]]/shipments9[[#This Row],[Boxes]]</f>
        <v>16.96153846153846</v>
      </c>
    </row>
    <row r="5912" spans="1:20" x14ac:dyDescent="0.25">
      <c r="A5912" t="s">
        <v>6104</v>
      </c>
      <c r="B5912" t="s">
        <v>102</v>
      </c>
      <c r="C5912" t="s">
        <v>147</v>
      </c>
      <c r="D5912" t="s">
        <v>26</v>
      </c>
      <c r="E5912" s="1">
        <v>45296</v>
      </c>
      <c r="F5912" s="1" t="str">
        <f>TEXT(shipments9[[#This Row],[Shipdate]],"ddd")</f>
        <v>Fri</v>
      </c>
      <c r="G5912" s="1" t="str">
        <f>IF(OR(shipments9[[#This Row],[Day Name]]="Sat",shipments9[[#This Row],[Day Name]]="Sun"),"Weekend","Weekday")</f>
        <v>Weekday</v>
      </c>
      <c r="H5912">
        <v>778.5</v>
      </c>
      <c r="I5912">
        <v>87</v>
      </c>
      <c r="J5912" t="s">
        <v>172</v>
      </c>
      <c r="K5912" t="s">
        <v>8155</v>
      </c>
      <c r="L5912" t="s">
        <v>8156</v>
      </c>
      <c r="M5912">
        <v>1</v>
      </c>
      <c r="N5912" t="s">
        <v>8163</v>
      </c>
      <c r="O5912" s="4">
        <f>INDEX(products[Cost_per_box], MATCH(shipments9[[#This Row],[PID]], products[PID], 0))</f>
        <v>10.51</v>
      </c>
      <c r="P5912" s="4">
        <f>shipments9[[#This Row],[Boxes]]*shipments9[[#This Row],[Cost Per Box]]</f>
        <v>914.37</v>
      </c>
      <c r="Q5912" s="4">
        <f>shipments9[[#This Row],[Amount]] -shipments9[[#This Row],[total cost]]</f>
        <v>-135.87</v>
      </c>
      <c r="R5912" s="4" t="str">
        <f>IF(shipments9[[#This Row],[Gross Profit]]&lt;0,"Loss","Profit")</f>
        <v>Loss</v>
      </c>
      <c r="S5912" s="9">
        <f>shipments9[[#This Row],[Gross Profit]]/shipments9[[#This Row],[Amount]]</f>
        <v>-0.17452793834296726</v>
      </c>
      <c r="T5912" s="11">
        <f>shipments9[[#This Row],[Amount]]/shipments9[[#This Row],[Boxes]]</f>
        <v>8.9482758620689662</v>
      </c>
    </row>
    <row r="5913" spans="1:20" hidden="1" x14ac:dyDescent="0.25">
      <c r="A5913" t="s">
        <v>6105</v>
      </c>
      <c r="B5913" t="s">
        <v>102</v>
      </c>
      <c r="C5913" t="s">
        <v>157</v>
      </c>
      <c r="D5913" t="s">
        <v>26</v>
      </c>
      <c r="E5913" s="1">
        <v>45302</v>
      </c>
      <c r="F5913" s="1" t="str">
        <f>TEXT(shipments9[[#This Row],[Shipdate]],"ddd")</f>
        <v>Thu</v>
      </c>
      <c r="G5913" s="1" t="str">
        <f>IF(OR(shipments9[[#This Row],[Day Name]]="Sat",shipments9[[#This Row],[Day Name]]="Sun"),"Weekend","Weekday")</f>
        <v>Weekday</v>
      </c>
      <c r="H5913">
        <v>3631.5</v>
      </c>
      <c r="I5913">
        <v>519</v>
      </c>
      <c r="J5913" t="s">
        <v>172</v>
      </c>
      <c r="K5913" t="s">
        <v>8155</v>
      </c>
      <c r="L5913" t="s">
        <v>8156</v>
      </c>
      <c r="M5913">
        <v>1</v>
      </c>
      <c r="N5913" t="s">
        <v>8163</v>
      </c>
      <c r="O5913" s="4">
        <f>INDEX(products[Cost_per_box], MATCH(shipments9[[#This Row],[PID]], products[PID], 0))</f>
        <v>6.8</v>
      </c>
      <c r="P5913" s="4">
        <f>shipments9[[#This Row],[Boxes]]*shipments9[[#This Row],[Cost Per Box]]</f>
        <v>3529.2</v>
      </c>
      <c r="Q5913" s="4">
        <f>shipments9[[#This Row],[Amount]] -shipments9[[#This Row],[total cost]]</f>
        <v>102.30000000000018</v>
      </c>
      <c r="R5913" s="4" t="str">
        <f>IF(shipments9[[#This Row],[Gross Profit]]&lt;0,"Loss","Profit")</f>
        <v>Profit</v>
      </c>
      <c r="S5913" s="9">
        <f>shipments9[[#This Row],[Gross Profit]]/shipments9[[#This Row],[Amount]]</f>
        <v>2.8170177612556843E-2</v>
      </c>
      <c r="T5913" s="11">
        <f>shipments9[[#This Row],[Amount]]/shipments9[[#This Row],[Boxes]]</f>
        <v>6.997109826589595</v>
      </c>
    </row>
    <row r="5914" spans="1:20" hidden="1" x14ac:dyDescent="0.25">
      <c r="A5914" t="s">
        <v>6106</v>
      </c>
      <c r="B5914" t="s">
        <v>102</v>
      </c>
      <c r="C5914" t="s">
        <v>165</v>
      </c>
      <c r="D5914" t="s">
        <v>26</v>
      </c>
      <c r="E5914" s="1">
        <v>45446</v>
      </c>
      <c r="F5914" s="1" t="str">
        <f>TEXT(shipments9[[#This Row],[Shipdate]],"ddd")</f>
        <v>Mon</v>
      </c>
      <c r="G5914" s="1" t="str">
        <f>IF(OR(shipments9[[#This Row],[Day Name]]="Sat",shipments9[[#This Row],[Day Name]]="Sun"),"Weekend","Weekday")</f>
        <v>Weekday</v>
      </c>
      <c r="H5914">
        <v>9654.75</v>
      </c>
      <c r="I5914">
        <v>537</v>
      </c>
      <c r="J5914" t="s">
        <v>172</v>
      </c>
      <c r="K5914" t="s">
        <v>8155</v>
      </c>
      <c r="L5914" t="s">
        <v>8154</v>
      </c>
      <c r="M5914">
        <v>6</v>
      </c>
      <c r="N5914" t="s">
        <v>8159</v>
      </c>
      <c r="O5914" s="4">
        <f>INDEX(products[Cost_per_box], MATCH(shipments9[[#This Row],[PID]], products[PID], 0))</f>
        <v>2.65</v>
      </c>
      <c r="P5914" s="4">
        <f>shipments9[[#This Row],[Boxes]]*shipments9[[#This Row],[Cost Per Box]]</f>
        <v>1423.05</v>
      </c>
      <c r="Q5914" s="4">
        <f>shipments9[[#This Row],[Amount]] -shipments9[[#This Row],[total cost]]</f>
        <v>8231.7000000000007</v>
      </c>
      <c r="R5914" s="4" t="str">
        <f>IF(shipments9[[#This Row],[Gross Profit]]&lt;0,"Loss","Profit")</f>
        <v>Profit</v>
      </c>
      <c r="S5914" s="9">
        <f>shipments9[[#This Row],[Gross Profit]]/shipments9[[#This Row],[Amount]]</f>
        <v>0.85260623009399528</v>
      </c>
      <c r="T5914" s="11">
        <f>shipments9[[#This Row],[Amount]]/shipments9[[#This Row],[Boxes]]</f>
        <v>17.979050279329609</v>
      </c>
    </row>
    <row r="5915" spans="1:20" hidden="1" x14ac:dyDescent="0.25">
      <c r="A5915" t="s">
        <v>6107</v>
      </c>
      <c r="B5915" t="s">
        <v>39</v>
      </c>
      <c r="C5915" t="s">
        <v>128</v>
      </c>
      <c r="D5915" t="s">
        <v>26</v>
      </c>
      <c r="E5915" s="1">
        <v>44936</v>
      </c>
      <c r="F5915" s="1" t="str">
        <f>TEXT(shipments9[[#This Row],[Shipdate]],"ddd")</f>
        <v>Tue</v>
      </c>
      <c r="G5915" s="1" t="str">
        <f>IF(OR(shipments9[[#This Row],[Day Name]]="Sat",shipments9[[#This Row],[Day Name]]="Sun"),"Weekend","Weekday")</f>
        <v>Weekday</v>
      </c>
      <c r="H5915">
        <v>8133.75</v>
      </c>
      <c r="I5915">
        <v>1356</v>
      </c>
      <c r="J5915" t="s">
        <v>172</v>
      </c>
      <c r="K5915" t="s">
        <v>8151</v>
      </c>
      <c r="L5915" t="s">
        <v>8156</v>
      </c>
      <c r="M5915">
        <v>1</v>
      </c>
      <c r="N5915" t="s">
        <v>8163</v>
      </c>
      <c r="O5915" s="4">
        <f>INDEX(products[Cost_per_box], MATCH(shipments9[[#This Row],[PID]], products[PID], 0))</f>
        <v>3.85</v>
      </c>
      <c r="P5915" s="4">
        <f>shipments9[[#This Row],[Boxes]]*shipments9[[#This Row],[Cost Per Box]]</f>
        <v>5220.6000000000004</v>
      </c>
      <c r="Q5915" s="4">
        <f>shipments9[[#This Row],[Amount]] -shipments9[[#This Row],[total cost]]</f>
        <v>2913.1499999999996</v>
      </c>
      <c r="R5915" s="4" t="str">
        <f>IF(shipments9[[#This Row],[Gross Profit]]&lt;0,"Loss","Profit")</f>
        <v>Profit</v>
      </c>
      <c r="S5915" s="9">
        <f>shipments9[[#This Row],[Gross Profit]]/shipments9[[#This Row],[Amount]]</f>
        <v>0.35815583218072838</v>
      </c>
      <c r="T5915" s="11">
        <f>shipments9[[#This Row],[Amount]]/shipments9[[#This Row],[Boxes]]</f>
        <v>5.9983407079646014</v>
      </c>
    </row>
    <row r="5916" spans="1:20" hidden="1" x14ac:dyDescent="0.25">
      <c r="A5916" t="s">
        <v>6108</v>
      </c>
      <c r="B5916" t="s">
        <v>39</v>
      </c>
      <c r="C5916" t="s">
        <v>128</v>
      </c>
      <c r="D5916" t="s">
        <v>26</v>
      </c>
      <c r="E5916" s="1">
        <v>45219</v>
      </c>
      <c r="F5916" s="1" t="str">
        <f>TEXT(shipments9[[#This Row],[Shipdate]],"ddd")</f>
        <v>Fri</v>
      </c>
      <c r="G5916" s="1" t="str">
        <f>IF(OR(shipments9[[#This Row],[Day Name]]="Sat",shipments9[[#This Row],[Day Name]]="Sun"),"Weekend","Weekday")</f>
        <v>Weekday</v>
      </c>
      <c r="H5916">
        <v>3012.75</v>
      </c>
      <c r="I5916">
        <v>377</v>
      </c>
      <c r="J5916" t="s">
        <v>172</v>
      </c>
      <c r="K5916" t="s">
        <v>8151</v>
      </c>
      <c r="L5916" t="s">
        <v>8152</v>
      </c>
      <c r="M5916">
        <v>10</v>
      </c>
      <c r="N5916" t="s">
        <v>8153</v>
      </c>
      <c r="O5916" s="4">
        <f>INDEX(products[Cost_per_box], MATCH(shipments9[[#This Row],[PID]], products[PID], 0))</f>
        <v>3.85</v>
      </c>
      <c r="P5916" s="4">
        <f>shipments9[[#This Row],[Boxes]]*shipments9[[#This Row],[Cost Per Box]]</f>
        <v>1451.45</v>
      </c>
      <c r="Q5916" s="4">
        <f>shipments9[[#This Row],[Amount]] -shipments9[[#This Row],[total cost]]</f>
        <v>1561.3</v>
      </c>
      <c r="R5916" s="4" t="str">
        <f>IF(shipments9[[#This Row],[Gross Profit]]&lt;0,"Loss","Profit")</f>
        <v>Profit</v>
      </c>
      <c r="S5916" s="9">
        <f>shipments9[[#This Row],[Gross Profit]]/shipments9[[#This Row],[Amount]]</f>
        <v>0.51823085221143472</v>
      </c>
      <c r="T5916" s="11">
        <f>shipments9[[#This Row],[Amount]]/shipments9[[#This Row],[Boxes]]</f>
        <v>7.9913793103448274</v>
      </c>
    </row>
    <row r="5917" spans="1:20" hidden="1" x14ac:dyDescent="0.25">
      <c r="A5917" t="s">
        <v>6109</v>
      </c>
      <c r="B5917" t="s">
        <v>42</v>
      </c>
      <c r="C5917" t="s">
        <v>128</v>
      </c>
      <c r="D5917" t="s">
        <v>26</v>
      </c>
      <c r="E5917" s="1">
        <v>45365</v>
      </c>
      <c r="F5917" s="1" t="str">
        <f>TEXT(shipments9[[#This Row],[Shipdate]],"ddd")</f>
        <v>Thu</v>
      </c>
      <c r="G5917" s="1" t="str">
        <f>IF(OR(shipments9[[#This Row],[Day Name]]="Sat",shipments9[[#This Row],[Day Name]]="Sun"),"Weekend","Weekday")</f>
        <v>Weekday</v>
      </c>
      <c r="H5917">
        <v>1467</v>
      </c>
      <c r="I5917">
        <v>245</v>
      </c>
      <c r="J5917" t="s">
        <v>172</v>
      </c>
      <c r="K5917" t="s">
        <v>8155</v>
      </c>
      <c r="L5917" t="s">
        <v>8156</v>
      </c>
      <c r="M5917">
        <v>3</v>
      </c>
      <c r="N5917" t="s">
        <v>8164</v>
      </c>
      <c r="O5917" s="4">
        <f>INDEX(products[Cost_per_box], MATCH(shipments9[[#This Row],[PID]], products[PID], 0))</f>
        <v>3.85</v>
      </c>
      <c r="P5917" s="4">
        <f>shipments9[[#This Row],[Boxes]]*shipments9[[#This Row],[Cost Per Box]]</f>
        <v>943.25</v>
      </c>
      <c r="Q5917" s="4">
        <f>shipments9[[#This Row],[Amount]] -shipments9[[#This Row],[total cost]]</f>
        <v>523.75</v>
      </c>
      <c r="R5917" s="4" t="str">
        <f>IF(shipments9[[#This Row],[Gross Profit]]&lt;0,"Loss","Profit")</f>
        <v>Profit</v>
      </c>
      <c r="S5917" s="9">
        <f>shipments9[[#This Row],[Gross Profit]]/shipments9[[#This Row],[Amount]]</f>
        <v>0.35702113156100884</v>
      </c>
      <c r="T5917" s="11">
        <f>shipments9[[#This Row],[Amount]]/shipments9[[#This Row],[Boxes]]</f>
        <v>5.9877551020408166</v>
      </c>
    </row>
    <row r="5918" spans="1:20" hidden="1" x14ac:dyDescent="0.25">
      <c r="A5918" t="s">
        <v>6110</v>
      </c>
      <c r="B5918" t="s">
        <v>42</v>
      </c>
      <c r="C5918" t="s">
        <v>128</v>
      </c>
      <c r="D5918" t="s">
        <v>26</v>
      </c>
      <c r="E5918" s="1">
        <v>45114</v>
      </c>
      <c r="F5918" s="1" t="str">
        <f>TEXT(shipments9[[#This Row],[Shipdate]],"ddd")</f>
        <v>Fri</v>
      </c>
      <c r="G5918" s="1" t="str">
        <f>IF(OR(shipments9[[#This Row],[Day Name]]="Sat",shipments9[[#This Row],[Day Name]]="Sun"),"Weekend","Weekday")</f>
        <v>Weekday</v>
      </c>
      <c r="H5918">
        <v>6678</v>
      </c>
      <c r="I5918">
        <v>1113</v>
      </c>
      <c r="J5918" t="s">
        <v>172</v>
      </c>
      <c r="K5918" t="s">
        <v>8151</v>
      </c>
      <c r="L5918" t="s">
        <v>8160</v>
      </c>
      <c r="M5918">
        <v>7</v>
      </c>
      <c r="N5918" t="s">
        <v>8161</v>
      </c>
      <c r="O5918" s="4">
        <f>INDEX(products[Cost_per_box], MATCH(shipments9[[#This Row],[PID]], products[PID], 0))</f>
        <v>3.85</v>
      </c>
      <c r="P5918" s="4">
        <f>shipments9[[#This Row],[Boxes]]*shipments9[[#This Row],[Cost Per Box]]</f>
        <v>4285.05</v>
      </c>
      <c r="Q5918" s="4">
        <f>shipments9[[#This Row],[Amount]] -shipments9[[#This Row],[total cost]]</f>
        <v>2392.9499999999998</v>
      </c>
      <c r="R5918" s="4" t="str">
        <f>IF(shipments9[[#This Row],[Gross Profit]]&lt;0,"Loss","Profit")</f>
        <v>Profit</v>
      </c>
      <c r="S5918" s="9">
        <f>shipments9[[#This Row],[Gross Profit]]/shipments9[[#This Row],[Amount]]</f>
        <v>0.35833333333333328</v>
      </c>
      <c r="T5918" s="11">
        <f>shipments9[[#This Row],[Amount]]/shipments9[[#This Row],[Boxes]]</f>
        <v>6</v>
      </c>
    </row>
    <row r="5919" spans="1:20" hidden="1" x14ac:dyDescent="0.25">
      <c r="A5919" t="s">
        <v>6111</v>
      </c>
      <c r="B5919" t="s">
        <v>42</v>
      </c>
      <c r="C5919" t="s">
        <v>128</v>
      </c>
      <c r="D5919" t="s">
        <v>26</v>
      </c>
      <c r="E5919" s="1">
        <v>45365</v>
      </c>
      <c r="F5919" s="1" t="str">
        <f>TEXT(shipments9[[#This Row],[Shipdate]],"ddd")</f>
        <v>Thu</v>
      </c>
      <c r="G5919" s="1" t="str">
        <f>IF(OR(shipments9[[#This Row],[Day Name]]="Sat",shipments9[[#This Row],[Day Name]]="Sun"),"Weekend","Weekday")</f>
        <v>Weekday</v>
      </c>
      <c r="H5919">
        <v>7213.5</v>
      </c>
      <c r="I5919">
        <v>902</v>
      </c>
      <c r="J5919" t="s">
        <v>172</v>
      </c>
      <c r="K5919" t="s">
        <v>8155</v>
      </c>
      <c r="L5919" t="s">
        <v>8156</v>
      </c>
      <c r="M5919">
        <v>3</v>
      </c>
      <c r="N5919" t="s">
        <v>8164</v>
      </c>
      <c r="O5919" s="4">
        <f>INDEX(products[Cost_per_box], MATCH(shipments9[[#This Row],[PID]], products[PID], 0))</f>
        <v>3.85</v>
      </c>
      <c r="P5919" s="4">
        <f>shipments9[[#This Row],[Boxes]]*shipments9[[#This Row],[Cost Per Box]]</f>
        <v>3472.7000000000003</v>
      </c>
      <c r="Q5919" s="4">
        <f>shipments9[[#This Row],[Amount]] -shipments9[[#This Row],[total cost]]</f>
        <v>3740.7999999999997</v>
      </c>
      <c r="R5919" s="4" t="str">
        <f>IF(shipments9[[#This Row],[Gross Profit]]&lt;0,"Loss","Profit")</f>
        <v>Profit</v>
      </c>
      <c r="S5919" s="9">
        <f>shipments9[[#This Row],[Gross Profit]]/shipments9[[#This Row],[Amount]]</f>
        <v>0.51858321203299362</v>
      </c>
      <c r="T5919" s="11">
        <f>shipments9[[#This Row],[Amount]]/shipments9[[#This Row],[Boxes]]</f>
        <v>7.9972283813747227</v>
      </c>
    </row>
    <row r="5920" spans="1:20" hidden="1" x14ac:dyDescent="0.25">
      <c r="A5920" t="s">
        <v>6112</v>
      </c>
      <c r="B5920" t="s">
        <v>42</v>
      </c>
      <c r="C5920" t="s">
        <v>128</v>
      </c>
      <c r="D5920" t="s">
        <v>26</v>
      </c>
      <c r="E5920" s="1">
        <v>44952</v>
      </c>
      <c r="F5920" s="1" t="str">
        <f>TEXT(shipments9[[#This Row],[Shipdate]],"ddd")</f>
        <v>Thu</v>
      </c>
      <c r="G5920" s="1" t="str">
        <f>IF(OR(shipments9[[#This Row],[Day Name]]="Sat",shipments9[[#This Row],[Day Name]]="Sun"),"Weekend","Weekday")</f>
        <v>Weekday</v>
      </c>
      <c r="H5920">
        <v>8444.25</v>
      </c>
      <c r="I5920">
        <v>939</v>
      </c>
      <c r="J5920" t="s">
        <v>172</v>
      </c>
      <c r="K5920" t="s">
        <v>8151</v>
      </c>
      <c r="L5920" t="s">
        <v>8156</v>
      </c>
      <c r="M5920">
        <v>1</v>
      </c>
      <c r="N5920" t="s">
        <v>8163</v>
      </c>
      <c r="O5920" s="4">
        <f>INDEX(products[Cost_per_box], MATCH(shipments9[[#This Row],[PID]], products[PID], 0))</f>
        <v>3.85</v>
      </c>
      <c r="P5920" s="4">
        <f>shipments9[[#This Row],[Boxes]]*shipments9[[#This Row],[Cost Per Box]]</f>
        <v>3615.15</v>
      </c>
      <c r="Q5920" s="4">
        <f>shipments9[[#This Row],[Amount]] -shipments9[[#This Row],[total cost]]</f>
        <v>4829.1000000000004</v>
      </c>
      <c r="R5920" s="4" t="str">
        <f>IF(shipments9[[#This Row],[Gross Profit]]&lt;0,"Loss","Profit")</f>
        <v>Profit</v>
      </c>
      <c r="S5920" s="9">
        <f>shipments9[[#This Row],[Gross Profit]]/shipments9[[#This Row],[Amount]]</f>
        <v>0.57188027355893067</v>
      </c>
      <c r="T5920" s="11">
        <f>shipments9[[#This Row],[Amount]]/shipments9[[#This Row],[Boxes]]</f>
        <v>8.9928115015974441</v>
      </c>
    </row>
    <row r="5921" spans="1:20" hidden="1" x14ac:dyDescent="0.25">
      <c r="A5921" t="s">
        <v>6113</v>
      </c>
      <c r="B5921" t="s">
        <v>45</v>
      </c>
      <c r="C5921" t="s">
        <v>128</v>
      </c>
      <c r="D5921" t="s">
        <v>26</v>
      </c>
      <c r="E5921" s="1">
        <v>45273</v>
      </c>
      <c r="F5921" s="1" t="str">
        <f>TEXT(shipments9[[#This Row],[Shipdate]],"ddd")</f>
        <v>Wed</v>
      </c>
      <c r="G5921" s="1" t="str">
        <f>IF(OR(shipments9[[#This Row],[Day Name]]="Sat",shipments9[[#This Row],[Day Name]]="Sun"),"Weekend","Weekday")</f>
        <v>Weekday</v>
      </c>
      <c r="H5921">
        <v>7780.5</v>
      </c>
      <c r="I5921">
        <v>1112</v>
      </c>
      <c r="J5921" t="s">
        <v>172</v>
      </c>
      <c r="K5921" t="s">
        <v>8151</v>
      </c>
      <c r="L5921" t="s">
        <v>8152</v>
      </c>
      <c r="M5921">
        <v>12</v>
      </c>
      <c r="N5921" t="s">
        <v>8166</v>
      </c>
      <c r="O5921" s="4">
        <f>INDEX(products[Cost_per_box], MATCH(shipments9[[#This Row],[PID]], products[PID], 0))</f>
        <v>3.85</v>
      </c>
      <c r="P5921" s="4">
        <f>shipments9[[#This Row],[Boxes]]*shipments9[[#This Row],[Cost Per Box]]</f>
        <v>4281.2</v>
      </c>
      <c r="Q5921" s="4">
        <f>shipments9[[#This Row],[Amount]] -shipments9[[#This Row],[total cost]]</f>
        <v>3499.3</v>
      </c>
      <c r="R5921" s="4" t="str">
        <f>IF(shipments9[[#This Row],[Gross Profit]]&lt;0,"Loss","Profit")</f>
        <v>Profit</v>
      </c>
      <c r="S5921" s="9">
        <f>shipments9[[#This Row],[Gross Profit]]/shipments9[[#This Row],[Amount]]</f>
        <v>0.44975258659469186</v>
      </c>
      <c r="T5921" s="11">
        <f>shipments9[[#This Row],[Amount]]/shipments9[[#This Row],[Boxes]]</f>
        <v>6.9968525179856114</v>
      </c>
    </row>
    <row r="5922" spans="1:20" hidden="1" x14ac:dyDescent="0.25">
      <c r="A5922" t="s">
        <v>6114</v>
      </c>
      <c r="B5922" t="s">
        <v>45</v>
      </c>
      <c r="C5922" t="s">
        <v>128</v>
      </c>
      <c r="D5922" t="s">
        <v>26</v>
      </c>
      <c r="E5922" s="1">
        <v>45218</v>
      </c>
      <c r="F5922" s="1" t="str">
        <f>TEXT(shipments9[[#This Row],[Shipdate]],"ddd")</f>
        <v>Thu</v>
      </c>
      <c r="G5922" s="1" t="str">
        <f>IF(OR(shipments9[[#This Row],[Day Name]]="Sat",shipments9[[#This Row],[Day Name]]="Sun"),"Weekend","Weekday")</f>
        <v>Weekday</v>
      </c>
      <c r="H5922">
        <v>2857.5</v>
      </c>
      <c r="I5922">
        <v>318</v>
      </c>
      <c r="J5922" t="s">
        <v>172</v>
      </c>
      <c r="K5922" t="s">
        <v>8151</v>
      </c>
      <c r="L5922" t="s">
        <v>8152</v>
      </c>
      <c r="M5922">
        <v>10</v>
      </c>
      <c r="N5922" t="s">
        <v>8153</v>
      </c>
      <c r="O5922" s="4">
        <f>INDEX(products[Cost_per_box], MATCH(shipments9[[#This Row],[PID]], products[PID], 0))</f>
        <v>3.85</v>
      </c>
      <c r="P5922" s="4">
        <f>shipments9[[#This Row],[Boxes]]*shipments9[[#This Row],[Cost Per Box]]</f>
        <v>1224.3</v>
      </c>
      <c r="Q5922" s="4">
        <f>shipments9[[#This Row],[Amount]] -shipments9[[#This Row],[total cost]]</f>
        <v>1633.2</v>
      </c>
      <c r="R5922" s="4" t="str">
        <f>IF(shipments9[[#This Row],[Gross Profit]]&lt;0,"Loss","Profit")</f>
        <v>Profit</v>
      </c>
      <c r="S5922" s="9">
        <f>shipments9[[#This Row],[Gross Profit]]/shipments9[[#This Row],[Amount]]</f>
        <v>0.57154855643044622</v>
      </c>
      <c r="T5922" s="11">
        <f>shipments9[[#This Row],[Amount]]/shipments9[[#This Row],[Boxes]]</f>
        <v>8.9858490566037741</v>
      </c>
    </row>
    <row r="5923" spans="1:20" hidden="1" x14ac:dyDescent="0.25">
      <c r="A5923" t="s">
        <v>6115</v>
      </c>
      <c r="B5923" t="s">
        <v>45</v>
      </c>
      <c r="C5923" t="s">
        <v>128</v>
      </c>
      <c r="D5923" t="s">
        <v>26</v>
      </c>
      <c r="E5923" s="1">
        <v>45306</v>
      </c>
      <c r="F5923" s="1" t="str">
        <f>TEXT(shipments9[[#This Row],[Shipdate]],"ddd")</f>
        <v>Mon</v>
      </c>
      <c r="G5923" s="1" t="str">
        <f>IF(OR(shipments9[[#This Row],[Day Name]]="Sat",shipments9[[#This Row],[Day Name]]="Sun"),"Weekend","Weekday")</f>
        <v>Weekday</v>
      </c>
      <c r="H5923">
        <v>8183.25</v>
      </c>
      <c r="I5923">
        <v>1170</v>
      </c>
      <c r="J5923" t="s">
        <v>172</v>
      </c>
      <c r="K5923" t="s">
        <v>8155</v>
      </c>
      <c r="L5923" t="s">
        <v>8156</v>
      </c>
      <c r="M5923">
        <v>1</v>
      </c>
      <c r="N5923" t="s">
        <v>8163</v>
      </c>
      <c r="O5923" s="4">
        <f>INDEX(products[Cost_per_box], MATCH(shipments9[[#This Row],[PID]], products[PID], 0))</f>
        <v>3.85</v>
      </c>
      <c r="P5923" s="4">
        <f>shipments9[[#This Row],[Boxes]]*shipments9[[#This Row],[Cost Per Box]]</f>
        <v>4504.5</v>
      </c>
      <c r="Q5923" s="4">
        <f>shipments9[[#This Row],[Amount]] -shipments9[[#This Row],[total cost]]</f>
        <v>3678.75</v>
      </c>
      <c r="R5923" s="4" t="str">
        <f>IF(shipments9[[#This Row],[Gross Profit]]&lt;0,"Loss","Profit")</f>
        <v>Profit</v>
      </c>
      <c r="S5923" s="9">
        <f>shipments9[[#This Row],[Gross Profit]]/shipments9[[#This Row],[Amount]]</f>
        <v>0.44954632939235634</v>
      </c>
      <c r="T5923" s="11">
        <f>shipments9[[#This Row],[Amount]]/shipments9[[#This Row],[Boxes]]</f>
        <v>6.9942307692307688</v>
      </c>
    </row>
    <row r="5924" spans="1:20" hidden="1" x14ac:dyDescent="0.25">
      <c r="A5924" t="s">
        <v>6116</v>
      </c>
      <c r="B5924" t="s">
        <v>45</v>
      </c>
      <c r="C5924" t="s">
        <v>128</v>
      </c>
      <c r="D5924" t="s">
        <v>26</v>
      </c>
      <c r="E5924" s="1">
        <v>45034</v>
      </c>
      <c r="F5924" s="1" t="str">
        <f>TEXT(shipments9[[#This Row],[Shipdate]],"ddd")</f>
        <v>Tue</v>
      </c>
      <c r="G5924" s="1" t="str">
        <f>IF(OR(shipments9[[#This Row],[Day Name]]="Sat",shipments9[[#This Row],[Day Name]]="Sun"),"Weekend","Weekday")</f>
        <v>Weekday</v>
      </c>
      <c r="H5924">
        <v>11162.25</v>
      </c>
      <c r="I5924">
        <v>2233</v>
      </c>
      <c r="J5924" t="s">
        <v>172</v>
      </c>
      <c r="K5924" t="s">
        <v>8151</v>
      </c>
      <c r="L5924" t="s">
        <v>8154</v>
      </c>
      <c r="M5924">
        <v>4</v>
      </c>
      <c r="N5924" t="s">
        <v>8158</v>
      </c>
      <c r="O5924" s="4">
        <f>INDEX(products[Cost_per_box], MATCH(shipments9[[#This Row],[PID]], products[PID], 0))</f>
        <v>3.85</v>
      </c>
      <c r="P5924" s="4">
        <f>shipments9[[#This Row],[Boxes]]*shipments9[[#This Row],[Cost Per Box]]</f>
        <v>8597.0500000000011</v>
      </c>
      <c r="Q5924" s="4">
        <f>shipments9[[#This Row],[Amount]] -shipments9[[#This Row],[total cost]]</f>
        <v>2565.1999999999989</v>
      </c>
      <c r="R5924" s="4" t="str">
        <f>IF(shipments9[[#This Row],[Gross Profit]]&lt;0,"Loss","Profit")</f>
        <v>Profit</v>
      </c>
      <c r="S5924" s="9">
        <f>shipments9[[#This Row],[Gross Profit]]/shipments9[[#This Row],[Amount]]</f>
        <v>0.22981029810298093</v>
      </c>
      <c r="T5924" s="11">
        <f>shipments9[[#This Row],[Amount]]/shipments9[[#This Row],[Boxes]]</f>
        <v>4.9987684729064039</v>
      </c>
    </row>
    <row r="5925" spans="1:20" hidden="1" x14ac:dyDescent="0.25">
      <c r="A5925" t="s">
        <v>6117</v>
      </c>
      <c r="B5925" t="s">
        <v>71</v>
      </c>
      <c r="C5925" t="s">
        <v>128</v>
      </c>
      <c r="D5925" t="s">
        <v>26</v>
      </c>
      <c r="E5925" s="1">
        <v>45069</v>
      </c>
      <c r="F5925" s="1" t="str">
        <f>TEXT(shipments9[[#This Row],[Shipdate]],"ddd")</f>
        <v>Tue</v>
      </c>
      <c r="G5925" s="1" t="str">
        <f>IF(OR(shipments9[[#This Row],[Day Name]]="Sat",shipments9[[#This Row],[Day Name]]="Sun"),"Weekend","Weekday")</f>
        <v>Weekday</v>
      </c>
      <c r="H5925">
        <v>1471.5</v>
      </c>
      <c r="I5925">
        <v>164</v>
      </c>
      <c r="J5925" t="s">
        <v>172</v>
      </c>
      <c r="K5925" t="s">
        <v>8151</v>
      </c>
      <c r="L5925" t="s">
        <v>8154</v>
      </c>
      <c r="M5925">
        <v>5</v>
      </c>
      <c r="N5925" t="s">
        <v>201</v>
      </c>
      <c r="O5925" s="4">
        <f>INDEX(products[Cost_per_box], MATCH(shipments9[[#This Row],[PID]], products[PID], 0))</f>
        <v>3.85</v>
      </c>
      <c r="P5925" s="4">
        <f>shipments9[[#This Row],[Boxes]]*shipments9[[#This Row],[Cost Per Box]]</f>
        <v>631.4</v>
      </c>
      <c r="Q5925" s="4">
        <f>shipments9[[#This Row],[Amount]] -shipments9[[#This Row],[total cost]]</f>
        <v>840.1</v>
      </c>
      <c r="R5925" s="4" t="str">
        <f>IF(shipments9[[#This Row],[Gross Profit]]&lt;0,"Loss","Profit")</f>
        <v>Profit</v>
      </c>
      <c r="S5925" s="9">
        <f>shipments9[[#This Row],[Gross Profit]]/shipments9[[#This Row],[Amount]]</f>
        <v>0.57091403329935442</v>
      </c>
      <c r="T5925" s="11">
        <f>shipments9[[#This Row],[Amount]]/shipments9[[#This Row],[Boxes]]</f>
        <v>8.9725609756097562</v>
      </c>
    </row>
    <row r="5926" spans="1:20" hidden="1" x14ac:dyDescent="0.25">
      <c r="A5926" t="s">
        <v>6118</v>
      </c>
      <c r="B5926" t="s">
        <v>74</v>
      </c>
      <c r="C5926" t="s">
        <v>128</v>
      </c>
      <c r="D5926" t="s">
        <v>26</v>
      </c>
      <c r="E5926" s="1">
        <v>45119</v>
      </c>
      <c r="F5926" s="1" t="str">
        <f>TEXT(shipments9[[#This Row],[Shipdate]],"ddd")</f>
        <v>Wed</v>
      </c>
      <c r="G5926" s="1" t="str">
        <f>IF(OR(shipments9[[#This Row],[Day Name]]="Sat",shipments9[[#This Row],[Day Name]]="Sun"),"Weekend","Weekday")</f>
        <v>Weekday</v>
      </c>
      <c r="H5926">
        <v>6142.5</v>
      </c>
      <c r="I5926">
        <v>683</v>
      </c>
      <c r="J5926" t="s">
        <v>172</v>
      </c>
      <c r="K5926" t="s">
        <v>8151</v>
      </c>
      <c r="L5926" t="s">
        <v>8160</v>
      </c>
      <c r="M5926">
        <v>7</v>
      </c>
      <c r="N5926" t="s">
        <v>8161</v>
      </c>
      <c r="O5926" s="4">
        <f>INDEX(products[Cost_per_box], MATCH(shipments9[[#This Row],[PID]], products[PID], 0))</f>
        <v>3.85</v>
      </c>
      <c r="P5926" s="4">
        <f>shipments9[[#This Row],[Boxes]]*shipments9[[#This Row],[Cost Per Box]]</f>
        <v>2629.55</v>
      </c>
      <c r="Q5926" s="4">
        <f>shipments9[[#This Row],[Amount]] -shipments9[[#This Row],[total cost]]</f>
        <v>3512.95</v>
      </c>
      <c r="R5926" s="4" t="str">
        <f>IF(shipments9[[#This Row],[Gross Profit]]&lt;0,"Loss","Profit")</f>
        <v>Profit</v>
      </c>
      <c r="S5926" s="9">
        <f>shipments9[[#This Row],[Gross Profit]]/shipments9[[#This Row],[Amount]]</f>
        <v>0.57190883190883191</v>
      </c>
      <c r="T5926" s="11">
        <f>shipments9[[#This Row],[Amount]]/shipments9[[#This Row],[Boxes]]</f>
        <v>8.9934114202049784</v>
      </c>
    </row>
    <row r="5927" spans="1:20" hidden="1" x14ac:dyDescent="0.25">
      <c r="A5927" t="s">
        <v>6119</v>
      </c>
      <c r="B5927" t="s">
        <v>74</v>
      </c>
      <c r="C5927" t="s">
        <v>128</v>
      </c>
      <c r="D5927" t="s">
        <v>26</v>
      </c>
      <c r="E5927" s="1">
        <v>45328</v>
      </c>
      <c r="F5927" s="1" t="str">
        <f>TEXT(shipments9[[#This Row],[Shipdate]],"ddd")</f>
        <v>Tue</v>
      </c>
      <c r="G5927" s="1" t="str">
        <f>IF(OR(shipments9[[#This Row],[Day Name]]="Sat",shipments9[[#This Row],[Day Name]]="Sun"),"Weekend","Weekday")</f>
        <v>Weekday</v>
      </c>
      <c r="H5927">
        <v>1253.25</v>
      </c>
      <c r="I5927">
        <v>209</v>
      </c>
      <c r="J5927" t="s">
        <v>172</v>
      </c>
      <c r="K5927" t="s">
        <v>8155</v>
      </c>
      <c r="L5927" t="s">
        <v>8156</v>
      </c>
      <c r="M5927">
        <v>2</v>
      </c>
      <c r="N5927" t="s">
        <v>8157</v>
      </c>
      <c r="O5927" s="4">
        <f>INDEX(products[Cost_per_box], MATCH(shipments9[[#This Row],[PID]], products[PID], 0))</f>
        <v>3.85</v>
      </c>
      <c r="P5927" s="4">
        <f>shipments9[[#This Row],[Boxes]]*shipments9[[#This Row],[Cost Per Box]]</f>
        <v>804.65</v>
      </c>
      <c r="Q5927" s="4">
        <f>shipments9[[#This Row],[Amount]] -shipments9[[#This Row],[total cost]]</f>
        <v>448.6</v>
      </c>
      <c r="R5927" s="4" t="str">
        <f>IF(shipments9[[#This Row],[Gross Profit]]&lt;0,"Loss","Profit")</f>
        <v>Profit</v>
      </c>
      <c r="S5927" s="9">
        <f>shipments9[[#This Row],[Gross Profit]]/shipments9[[#This Row],[Amount]]</f>
        <v>0.35794933173748256</v>
      </c>
      <c r="T5927" s="11">
        <f>shipments9[[#This Row],[Amount]]/shipments9[[#This Row],[Boxes]]</f>
        <v>5.9964114832535884</v>
      </c>
    </row>
    <row r="5928" spans="1:20" hidden="1" x14ac:dyDescent="0.25">
      <c r="A5928" t="s">
        <v>6120</v>
      </c>
      <c r="B5928" t="s">
        <v>74</v>
      </c>
      <c r="C5928" t="s">
        <v>128</v>
      </c>
      <c r="D5928" t="s">
        <v>26</v>
      </c>
      <c r="E5928" s="1">
        <v>44988</v>
      </c>
      <c r="F5928" s="1" t="str">
        <f>TEXT(shipments9[[#This Row],[Shipdate]],"ddd")</f>
        <v>Fri</v>
      </c>
      <c r="G5928" s="1" t="str">
        <f>IF(OR(shipments9[[#This Row],[Day Name]]="Sat",shipments9[[#This Row],[Day Name]]="Sun"),"Weekend","Weekday")</f>
        <v>Weekday</v>
      </c>
      <c r="H5928">
        <v>6660</v>
      </c>
      <c r="I5928">
        <v>1332</v>
      </c>
      <c r="J5928" t="s">
        <v>172</v>
      </c>
      <c r="K5928" t="s">
        <v>8151</v>
      </c>
      <c r="L5928" t="s">
        <v>8156</v>
      </c>
      <c r="M5928">
        <v>3</v>
      </c>
      <c r="N5928" t="s">
        <v>8164</v>
      </c>
      <c r="O5928" s="4">
        <f>INDEX(products[Cost_per_box], MATCH(shipments9[[#This Row],[PID]], products[PID], 0))</f>
        <v>3.85</v>
      </c>
      <c r="P5928" s="4">
        <f>shipments9[[#This Row],[Boxes]]*shipments9[[#This Row],[Cost Per Box]]</f>
        <v>5128.2</v>
      </c>
      <c r="Q5928" s="4">
        <f>shipments9[[#This Row],[Amount]] -shipments9[[#This Row],[total cost]]</f>
        <v>1531.8000000000002</v>
      </c>
      <c r="R5928" s="4" t="str">
        <f>IF(shipments9[[#This Row],[Gross Profit]]&lt;0,"Loss","Profit")</f>
        <v>Profit</v>
      </c>
      <c r="S5928" s="9">
        <f>shipments9[[#This Row],[Gross Profit]]/shipments9[[#This Row],[Amount]]</f>
        <v>0.23000000000000004</v>
      </c>
      <c r="T5928" s="11">
        <f>shipments9[[#This Row],[Amount]]/shipments9[[#This Row],[Boxes]]</f>
        <v>5</v>
      </c>
    </row>
    <row r="5929" spans="1:20" hidden="1" x14ac:dyDescent="0.25">
      <c r="A5929" t="s">
        <v>6121</v>
      </c>
      <c r="B5929" t="s">
        <v>74</v>
      </c>
      <c r="C5929" t="s">
        <v>128</v>
      </c>
      <c r="D5929" t="s">
        <v>26</v>
      </c>
      <c r="E5929" s="1">
        <v>45125</v>
      </c>
      <c r="F5929" s="1" t="str">
        <f>TEXT(shipments9[[#This Row],[Shipdate]],"ddd")</f>
        <v>Tue</v>
      </c>
      <c r="G5929" s="1" t="str">
        <f>IF(OR(shipments9[[#This Row],[Day Name]]="Sat",shipments9[[#This Row],[Day Name]]="Sun"),"Weekend","Weekday")</f>
        <v>Weekday</v>
      </c>
      <c r="H5929">
        <v>12339</v>
      </c>
      <c r="I5929">
        <v>1371</v>
      </c>
      <c r="J5929" t="s">
        <v>172</v>
      </c>
      <c r="K5929" t="s">
        <v>8151</v>
      </c>
      <c r="L5929" t="s">
        <v>8160</v>
      </c>
      <c r="M5929">
        <v>7</v>
      </c>
      <c r="N5929" t="s">
        <v>8161</v>
      </c>
      <c r="O5929" s="4">
        <f>INDEX(products[Cost_per_box], MATCH(shipments9[[#This Row],[PID]], products[PID], 0))</f>
        <v>3.85</v>
      </c>
      <c r="P5929" s="4">
        <f>shipments9[[#This Row],[Boxes]]*shipments9[[#This Row],[Cost Per Box]]</f>
        <v>5278.35</v>
      </c>
      <c r="Q5929" s="4">
        <f>shipments9[[#This Row],[Amount]] -shipments9[[#This Row],[total cost]]</f>
        <v>7060.65</v>
      </c>
      <c r="R5929" s="4" t="str">
        <f>IF(shipments9[[#This Row],[Gross Profit]]&lt;0,"Loss","Profit")</f>
        <v>Profit</v>
      </c>
      <c r="S5929" s="9">
        <f>shipments9[[#This Row],[Gross Profit]]/shipments9[[#This Row],[Amount]]</f>
        <v>0.57222222222222219</v>
      </c>
      <c r="T5929" s="11">
        <f>shipments9[[#This Row],[Amount]]/shipments9[[#This Row],[Boxes]]</f>
        <v>9</v>
      </c>
    </row>
    <row r="5930" spans="1:20" hidden="1" x14ac:dyDescent="0.25">
      <c r="A5930" t="s">
        <v>6122</v>
      </c>
      <c r="B5930" t="s">
        <v>52</v>
      </c>
      <c r="C5930" t="s">
        <v>128</v>
      </c>
      <c r="D5930" t="s">
        <v>26</v>
      </c>
      <c r="E5930" s="1">
        <v>44937</v>
      </c>
      <c r="F5930" s="1" t="str">
        <f>TEXT(shipments9[[#This Row],[Shipdate]],"ddd")</f>
        <v>Wed</v>
      </c>
      <c r="G5930" s="1" t="str">
        <f>IF(OR(shipments9[[#This Row],[Day Name]]="Sat",shipments9[[#This Row],[Day Name]]="Sun"),"Weekend","Weekday")</f>
        <v>Weekday</v>
      </c>
      <c r="H5930">
        <v>85.5</v>
      </c>
      <c r="I5930">
        <v>11</v>
      </c>
      <c r="J5930" t="s">
        <v>172</v>
      </c>
      <c r="K5930" t="s">
        <v>8151</v>
      </c>
      <c r="L5930" t="s">
        <v>8156</v>
      </c>
      <c r="M5930">
        <v>1</v>
      </c>
      <c r="N5930" t="s">
        <v>8163</v>
      </c>
      <c r="O5930" s="4">
        <f>INDEX(products[Cost_per_box], MATCH(shipments9[[#This Row],[PID]], products[PID], 0))</f>
        <v>3.85</v>
      </c>
      <c r="P5930" s="4">
        <f>shipments9[[#This Row],[Boxes]]*shipments9[[#This Row],[Cost Per Box]]</f>
        <v>42.35</v>
      </c>
      <c r="Q5930" s="4">
        <f>shipments9[[#This Row],[Amount]] -shipments9[[#This Row],[total cost]]</f>
        <v>43.15</v>
      </c>
      <c r="R5930" s="4" t="str">
        <f>IF(shipments9[[#This Row],[Gross Profit]]&lt;0,"Loss","Profit")</f>
        <v>Profit</v>
      </c>
      <c r="S5930" s="9">
        <f>shipments9[[#This Row],[Gross Profit]]/shipments9[[#This Row],[Amount]]</f>
        <v>0.50467836257309939</v>
      </c>
      <c r="T5930" s="11">
        <f>shipments9[[#This Row],[Amount]]/shipments9[[#This Row],[Boxes]]</f>
        <v>7.7727272727272725</v>
      </c>
    </row>
    <row r="5931" spans="1:20" hidden="1" x14ac:dyDescent="0.25">
      <c r="A5931" t="s">
        <v>6123</v>
      </c>
      <c r="B5931" t="s">
        <v>52</v>
      </c>
      <c r="C5931" t="s">
        <v>128</v>
      </c>
      <c r="D5931" t="s">
        <v>26</v>
      </c>
      <c r="E5931" s="1">
        <v>44998</v>
      </c>
      <c r="F5931" s="1" t="str">
        <f>TEXT(shipments9[[#This Row],[Shipdate]],"ddd")</f>
        <v>Mon</v>
      </c>
      <c r="G5931" s="1" t="str">
        <f>IF(OR(shipments9[[#This Row],[Day Name]]="Sat",shipments9[[#This Row],[Day Name]]="Sun"),"Weekend","Weekday")</f>
        <v>Weekday</v>
      </c>
      <c r="H5931">
        <v>6072.75</v>
      </c>
      <c r="I5931">
        <v>1215</v>
      </c>
      <c r="J5931" t="s">
        <v>172</v>
      </c>
      <c r="K5931" t="s">
        <v>8151</v>
      </c>
      <c r="L5931" t="s">
        <v>8156</v>
      </c>
      <c r="M5931">
        <v>3</v>
      </c>
      <c r="N5931" t="s">
        <v>8164</v>
      </c>
      <c r="O5931" s="4">
        <f>INDEX(products[Cost_per_box], MATCH(shipments9[[#This Row],[PID]], products[PID], 0))</f>
        <v>3.85</v>
      </c>
      <c r="P5931" s="4">
        <f>shipments9[[#This Row],[Boxes]]*shipments9[[#This Row],[Cost Per Box]]</f>
        <v>4677.75</v>
      </c>
      <c r="Q5931" s="4">
        <f>shipments9[[#This Row],[Amount]] -shipments9[[#This Row],[total cost]]</f>
        <v>1395</v>
      </c>
      <c r="R5931" s="4" t="str">
        <f>IF(shipments9[[#This Row],[Gross Profit]]&lt;0,"Loss","Profit")</f>
        <v>Profit</v>
      </c>
      <c r="S5931" s="9">
        <f>shipments9[[#This Row],[Gross Profit]]/shipments9[[#This Row],[Amount]]</f>
        <v>0.2297147091515376</v>
      </c>
      <c r="T5931" s="11">
        <f>shipments9[[#This Row],[Amount]]/shipments9[[#This Row],[Boxes]]</f>
        <v>4.9981481481481485</v>
      </c>
    </row>
    <row r="5932" spans="1:20" hidden="1" x14ac:dyDescent="0.25">
      <c r="A5932" t="s">
        <v>6124</v>
      </c>
      <c r="B5932" t="s">
        <v>55</v>
      </c>
      <c r="C5932" t="s">
        <v>128</v>
      </c>
      <c r="D5932" t="s">
        <v>26</v>
      </c>
      <c r="E5932" s="1">
        <v>45447</v>
      </c>
      <c r="F5932" s="1" t="str">
        <f>TEXT(shipments9[[#This Row],[Shipdate]],"ddd")</f>
        <v>Tue</v>
      </c>
      <c r="G5932" s="1" t="str">
        <f>IF(OR(shipments9[[#This Row],[Day Name]]="Sat",shipments9[[#This Row],[Day Name]]="Sun"),"Weekend","Weekday")</f>
        <v>Weekday</v>
      </c>
      <c r="H5932">
        <v>227.25</v>
      </c>
      <c r="I5932">
        <v>46</v>
      </c>
      <c r="J5932" t="s">
        <v>172</v>
      </c>
      <c r="K5932" t="s">
        <v>8155</v>
      </c>
      <c r="L5932" t="s">
        <v>8154</v>
      </c>
      <c r="M5932">
        <v>6</v>
      </c>
      <c r="N5932" t="s">
        <v>8159</v>
      </c>
      <c r="O5932" s="4">
        <f>INDEX(products[Cost_per_box], MATCH(shipments9[[#This Row],[PID]], products[PID], 0))</f>
        <v>3.85</v>
      </c>
      <c r="P5932" s="4">
        <f>shipments9[[#This Row],[Boxes]]*shipments9[[#This Row],[Cost Per Box]]</f>
        <v>177.1</v>
      </c>
      <c r="Q5932" s="4">
        <f>shipments9[[#This Row],[Amount]] -shipments9[[#This Row],[total cost]]</f>
        <v>50.150000000000006</v>
      </c>
      <c r="R5932" s="4" t="str">
        <f>IF(shipments9[[#This Row],[Gross Profit]]&lt;0,"Loss","Profit")</f>
        <v>Profit</v>
      </c>
      <c r="S5932" s="9">
        <f>shipments9[[#This Row],[Gross Profit]]/shipments9[[#This Row],[Amount]]</f>
        <v>0.22068206820682071</v>
      </c>
      <c r="T5932" s="11">
        <f>shipments9[[#This Row],[Amount]]/shipments9[[#This Row],[Boxes]]</f>
        <v>4.9402173913043477</v>
      </c>
    </row>
    <row r="5933" spans="1:20" hidden="1" x14ac:dyDescent="0.25">
      <c r="A5933" t="s">
        <v>6125</v>
      </c>
      <c r="B5933" t="s">
        <v>55</v>
      </c>
      <c r="C5933" t="s">
        <v>128</v>
      </c>
      <c r="D5933" t="s">
        <v>26</v>
      </c>
      <c r="E5933" s="1">
        <v>45058</v>
      </c>
      <c r="F5933" s="1" t="str">
        <f>TEXT(shipments9[[#This Row],[Shipdate]],"ddd")</f>
        <v>Fri</v>
      </c>
      <c r="G5933" s="1" t="str">
        <f>IF(OR(shipments9[[#This Row],[Day Name]]="Sat",shipments9[[#This Row],[Day Name]]="Sun"),"Weekend","Weekday")</f>
        <v>Weekday</v>
      </c>
      <c r="H5933">
        <v>2011.5</v>
      </c>
      <c r="I5933">
        <v>403</v>
      </c>
      <c r="J5933" t="s">
        <v>172</v>
      </c>
      <c r="K5933" t="s">
        <v>8151</v>
      </c>
      <c r="L5933" t="s">
        <v>8154</v>
      </c>
      <c r="M5933">
        <v>5</v>
      </c>
      <c r="N5933" t="s">
        <v>201</v>
      </c>
      <c r="O5933" s="4">
        <f>INDEX(products[Cost_per_box], MATCH(shipments9[[#This Row],[PID]], products[PID], 0))</f>
        <v>3.85</v>
      </c>
      <c r="P5933" s="4">
        <f>shipments9[[#This Row],[Boxes]]*shipments9[[#This Row],[Cost Per Box]]</f>
        <v>1551.55</v>
      </c>
      <c r="Q5933" s="4">
        <f>shipments9[[#This Row],[Amount]] -shipments9[[#This Row],[total cost]]</f>
        <v>459.95000000000005</v>
      </c>
      <c r="R5933" s="4" t="str">
        <f>IF(shipments9[[#This Row],[Gross Profit]]&lt;0,"Loss","Profit")</f>
        <v>Profit</v>
      </c>
      <c r="S5933" s="9">
        <f>shipments9[[#This Row],[Gross Profit]]/shipments9[[#This Row],[Amount]]</f>
        <v>0.22866020382798907</v>
      </c>
      <c r="T5933" s="11">
        <f>shipments9[[#This Row],[Amount]]/shipments9[[#This Row],[Boxes]]</f>
        <v>4.9913151364764268</v>
      </c>
    </row>
    <row r="5934" spans="1:20" hidden="1" x14ac:dyDescent="0.25">
      <c r="A5934" t="s">
        <v>6126</v>
      </c>
      <c r="B5934" t="s">
        <v>55</v>
      </c>
      <c r="C5934" t="s">
        <v>128</v>
      </c>
      <c r="D5934" t="s">
        <v>26</v>
      </c>
      <c r="E5934" s="1">
        <v>45233</v>
      </c>
      <c r="F5934" s="1" t="str">
        <f>TEXT(shipments9[[#This Row],[Shipdate]],"ddd")</f>
        <v>Fri</v>
      </c>
      <c r="G5934" s="1" t="str">
        <f>IF(OR(shipments9[[#This Row],[Day Name]]="Sat",shipments9[[#This Row],[Day Name]]="Sun"),"Weekend","Weekday")</f>
        <v>Weekday</v>
      </c>
      <c r="H5934">
        <v>5373</v>
      </c>
      <c r="I5934">
        <v>597</v>
      </c>
      <c r="J5934" t="s">
        <v>172</v>
      </c>
      <c r="K5934" t="s">
        <v>8151</v>
      </c>
      <c r="L5934" t="s">
        <v>8152</v>
      </c>
      <c r="M5934">
        <v>11</v>
      </c>
      <c r="N5934" t="s">
        <v>8165</v>
      </c>
      <c r="O5934" s="4">
        <f>INDEX(products[Cost_per_box], MATCH(shipments9[[#This Row],[PID]], products[PID], 0))</f>
        <v>3.85</v>
      </c>
      <c r="P5934" s="4">
        <f>shipments9[[#This Row],[Boxes]]*shipments9[[#This Row],[Cost Per Box]]</f>
        <v>2298.4500000000003</v>
      </c>
      <c r="Q5934" s="4">
        <f>shipments9[[#This Row],[Amount]] -shipments9[[#This Row],[total cost]]</f>
        <v>3074.5499999999997</v>
      </c>
      <c r="R5934" s="4" t="str">
        <f>IF(shipments9[[#This Row],[Gross Profit]]&lt;0,"Loss","Profit")</f>
        <v>Profit</v>
      </c>
      <c r="S5934" s="9">
        <f>shipments9[[#This Row],[Gross Profit]]/shipments9[[#This Row],[Amount]]</f>
        <v>0.57222222222222219</v>
      </c>
      <c r="T5934" s="11">
        <f>shipments9[[#This Row],[Amount]]/shipments9[[#This Row],[Boxes]]</f>
        <v>9</v>
      </c>
    </row>
    <row r="5935" spans="1:20" hidden="1" x14ac:dyDescent="0.25">
      <c r="A5935" t="s">
        <v>6127</v>
      </c>
      <c r="B5935" t="s">
        <v>55</v>
      </c>
      <c r="C5935" t="s">
        <v>128</v>
      </c>
      <c r="D5935" t="s">
        <v>26</v>
      </c>
      <c r="E5935" s="1">
        <v>45113</v>
      </c>
      <c r="F5935" s="1" t="str">
        <f>TEXT(shipments9[[#This Row],[Shipdate]],"ddd")</f>
        <v>Thu</v>
      </c>
      <c r="G5935" s="1" t="str">
        <f>IF(OR(shipments9[[#This Row],[Day Name]]="Sat",shipments9[[#This Row],[Day Name]]="Sun"),"Weekend","Weekday")</f>
        <v>Weekday</v>
      </c>
      <c r="H5935">
        <v>4227.75</v>
      </c>
      <c r="I5935">
        <v>470</v>
      </c>
      <c r="J5935" t="s">
        <v>172</v>
      </c>
      <c r="K5935" t="s">
        <v>8151</v>
      </c>
      <c r="L5935" t="s">
        <v>8160</v>
      </c>
      <c r="M5935">
        <v>7</v>
      </c>
      <c r="N5935" t="s">
        <v>8161</v>
      </c>
      <c r="O5935" s="4">
        <f>INDEX(products[Cost_per_box], MATCH(shipments9[[#This Row],[PID]], products[PID], 0))</f>
        <v>3.85</v>
      </c>
      <c r="P5935" s="4">
        <f>shipments9[[#This Row],[Boxes]]*shipments9[[#This Row],[Cost Per Box]]</f>
        <v>1809.5</v>
      </c>
      <c r="Q5935" s="4">
        <f>shipments9[[#This Row],[Amount]] -shipments9[[#This Row],[total cost]]</f>
        <v>2418.25</v>
      </c>
      <c r="R5935" s="4" t="str">
        <f>IF(shipments9[[#This Row],[Gross Profit]]&lt;0,"Loss","Profit")</f>
        <v>Profit</v>
      </c>
      <c r="S5935" s="9">
        <f>shipments9[[#This Row],[Gross Profit]]/shipments9[[#This Row],[Amount]]</f>
        <v>0.57199455975400626</v>
      </c>
      <c r="T5935" s="11">
        <f>shipments9[[#This Row],[Amount]]/shipments9[[#This Row],[Boxes]]</f>
        <v>8.9952127659574472</v>
      </c>
    </row>
    <row r="5936" spans="1:20" hidden="1" x14ac:dyDescent="0.25">
      <c r="A5936" t="s">
        <v>6128</v>
      </c>
      <c r="B5936" t="s">
        <v>55</v>
      </c>
      <c r="C5936" t="s">
        <v>128</v>
      </c>
      <c r="D5936" t="s">
        <v>26</v>
      </c>
      <c r="E5936" s="1">
        <v>45149</v>
      </c>
      <c r="F5936" s="1" t="str">
        <f>TEXT(shipments9[[#This Row],[Shipdate]],"ddd")</f>
        <v>Fri</v>
      </c>
      <c r="G5936" s="1" t="str">
        <f>IF(OR(shipments9[[#This Row],[Day Name]]="Sat",shipments9[[#This Row],[Day Name]]="Sun"),"Weekend","Weekday")</f>
        <v>Weekday</v>
      </c>
      <c r="H5936">
        <v>879.75</v>
      </c>
      <c r="I5936">
        <v>110</v>
      </c>
      <c r="J5936" t="s">
        <v>172</v>
      </c>
      <c r="K5936" t="s">
        <v>8151</v>
      </c>
      <c r="L5936" t="s">
        <v>8160</v>
      </c>
      <c r="M5936">
        <v>8</v>
      </c>
      <c r="N5936" t="s">
        <v>8162</v>
      </c>
      <c r="O5936" s="4">
        <f>INDEX(products[Cost_per_box], MATCH(shipments9[[#This Row],[PID]], products[PID], 0))</f>
        <v>3.85</v>
      </c>
      <c r="P5936" s="4">
        <f>shipments9[[#This Row],[Boxes]]*shipments9[[#This Row],[Cost Per Box]]</f>
        <v>423.5</v>
      </c>
      <c r="Q5936" s="4">
        <f>shipments9[[#This Row],[Amount]] -shipments9[[#This Row],[total cost]]</f>
        <v>456.25</v>
      </c>
      <c r="R5936" s="4" t="str">
        <f>IF(shipments9[[#This Row],[Gross Profit]]&lt;0,"Loss","Profit")</f>
        <v>Profit</v>
      </c>
      <c r="S5936" s="9">
        <f>shipments9[[#This Row],[Gross Profit]]/shipments9[[#This Row],[Amount]]</f>
        <v>0.51861324239840867</v>
      </c>
      <c r="T5936" s="11">
        <f>shipments9[[#This Row],[Amount]]/shipments9[[#This Row],[Boxes]]</f>
        <v>7.997727272727273</v>
      </c>
    </row>
    <row r="5937" spans="1:20" hidden="1" x14ac:dyDescent="0.25">
      <c r="A5937" t="s">
        <v>6129</v>
      </c>
      <c r="B5937" t="s">
        <v>55</v>
      </c>
      <c r="C5937" t="s">
        <v>128</v>
      </c>
      <c r="D5937" t="s">
        <v>26</v>
      </c>
      <c r="E5937" s="1">
        <v>45238</v>
      </c>
      <c r="F5937" s="1" t="str">
        <f>TEXT(shipments9[[#This Row],[Shipdate]],"ddd")</f>
        <v>Wed</v>
      </c>
      <c r="G5937" s="1" t="str">
        <f>IF(OR(shipments9[[#This Row],[Day Name]]="Sat",shipments9[[#This Row],[Day Name]]="Sun"),"Weekend","Weekday")</f>
        <v>Weekday</v>
      </c>
      <c r="H5937">
        <v>1766.25</v>
      </c>
      <c r="I5937">
        <v>197</v>
      </c>
      <c r="J5937" t="s">
        <v>172</v>
      </c>
      <c r="K5937" t="s">
        <v>8151</v>
      </c>
      <c r="L5937" t="s">
        <v>8152</v>
      </c>
      <c r="M5937">
        <v>11</v>
      </c>
      <c r="N5937" t="s">
        <v>8165</v>
      </c>
      <c r="O5937" s="4">
        <f>INDEX(products[Cost_per_box], MATCH(shipments9[[#This Row],[PID]], products[PID], 0))</f>
        <v>3.85</v>
      </c>
      <c r="P5937" s="4">
        <f>shipments9[[#This Row],[Boxes]]*shipments9[[#This Row],[Cost Per Box]]</f>
        <v>758.45</v>
      </c>
      <c r="Q5937" s="4">
        <f>shipments9[[#This Row],[Amount]] -shipments9[[#This Row],[total cost]]</f>
        <v>1007.8</v>
      </c>
      <c r="R5937" s="4" t="str">
        <f>IF(shipments9[[#This Row],[Gross Profit]]&lt;0,"Loss","Profit")</f>
        <v>Profit</v>
      </c>
      <c r="S5937" s="9">
        <f>shipments9[[#This Row],[Gross Profit]]/shipments9[[#This Row],[Amount]]</f>
        <v>0.57058740268931352</v>
      </c>
      <c r="T5937" s="11">
        <f>shipments9[[#This Row],[Amount]]/shipments9[[#This Row],[Boxes]]</f>
        <v>8.9657360406091371</v>
      </c>
    </row>
    <row r="5938" spans="1:20" hidden="1" x14ac:dyDescent="0.25">
      <c r="A5938" t="s">
        <v>6130</v>
      </c>
      <c r="B5938" t="s">
        <v>77</v>
      </c>
      <c r="C5938" t="s">
        <v>128</v>
      </c>
      <c r="D5938" t="s">
        <v>26</v>
      </c>
      <c r="E5938" s="1">
        <v>44945</v>
      </c>
      <c r="F5938" s="1" t="str">
        <f>TEXT(shipments9[[#This Row],[Shipdate]],"ddd")</f>
        <v>Thu</v>
      </c>
      <c r="G5938" s="1" t="str">
        <f>IF(OR(shipments9[[#This Row],[Day Name]]="Sat",shipments9[[#This Row],[Day Name]]="Sun"),"Weekend","Weekday")</f>
        <v>Weekday</v>
      </c>
      <c r="H5938">
        <v>6777</v>
      </c>
      <c r="I5938">
        <v>969</v>
      </c>
      <c r="J5938" t="s">
        <v>172</v>
      </c>
      <c r="K5938" t="s">
        <v>8151</v>
      </c>
      <c r="L5938" t="s">
        <v>8156</v>
      </c>
      <c r="M5938">
        <v>1</v>
      </c>
      <c r="N5938" t="s">
        <v>8163</v>
      </c>
      <c r="O5938" s="4">
        <f>INDEX(products[Cost_per_box], MATCH(shipments9[[#This Row],[PID]], products[PID], 0))</f>
        <v>3.85</v>
      </c>
      <c r="P5938" s="4">
        <f>shipments9[[#This Row],[Boxes]]*shipments9[[#This Row],[Cost Per Box]]</f>
        <v>3730.65</v>
      </c>
      <c r="Q5938" s="4">
        <f>shipments9[[#This Row],[Amount]] -shipments9[[#This Row],[total cost]]</f>
        <v>3046.35</v>
      </c>
      <c r="R5938" s="4" t="str">
        <f>IF(shipments9[[#This Row],[Gross Profit]]&lt;0,"Loss","Profit")</f>
        <v>Profit</v>
      </c>
      <c r="S5938" s="9">
        <f>shipments9[[#This Row],[Gross Profit]]/shipments9[[#This Row],[Amount]]</f>
        <v>0.44951305887560866</v>
      </c>
      <c r="T5938" s="11">
        <f>shipments9[[#This Row],[Amount]]/shipments9[[#This Row],[Boxes]]</f>
        <v>6.9938080495356036</v>
      </c>
    </row>
    <row r="5939" spans="1:20" hidden="1" x14ac:dyDescent="0.25">
      <c r="A5939" t="s">
        <v>6131</v>
      </c>
      <c r="B5939" t="s">
        <v>77</v>
      </c>
      <c r="C5939" t="s">
        <v>128</v>
      </c>
      <c r="D5939" t="s">
        <v>26</v>
      </c>
      <c r="E5939" s="1">
        <v>45335</v>
      </c>
      <c r="F5939" s="1" t="str">
        <f>TEXT(shipments9[[#This Row],[Shipdate]],"ddd")</f>
        <v>Tue</v>
      </c>
      <c r="G5939" s="1" t="str">
        <f>IF(OR(shipments9[[#This Row],[Day Name]]="Sat",shipments9[[#This Row],[Day Name]]="Sun"),"Weekend","Weekday")</f>
        <v>Weekday</v>
      </c>
      <c r="H5939">
        <v>3300.75</v>
      </c>
      <c r="I5939">
        <v>472</v>
      </c>
      <c r="J5939" t="s">
        <v>172</v>
      </c>
      <c r="K5939" t="s">
        <v>8155</v>
      </c>
      <c r="L5939" t="s">
        <v>8156</v>
      </c>
      <c r="M5939">
        <v>2</v>
      </c>
      <c r="N5939" t="s">
        <v>8157</v>
      </c>
      <c r="O5939" s="4">
        <f>INDEX(products[Cost_per_box], MATCH(shipments9[[#This Row],[PID]], products[PID], 0))</f>
        <v>3.85</v>
      </c>
      <c r="P5939" s="4">
        <f>shipments9[[#This Row],[Boxes]]*shipments9[[#This Row],[Cost Per Box]]</f>
        <v>1817.2</v>
      </c>
      <c r="Q5939" s="4">
        <f>shipments9[[#This Row],[Amount]] -shipments9[[#This Row],[total cost]]</f>
        <v>1483.55</v>
      </c>
      <c r="R5939" s="4" t="str">
        <f>IF(shipments9[[#This Row],[Gross Profit]]&lt;0,"Loss","Profit")</f>
        <v>Profit</v>
      </c>
      <c r="S5939" s="9">
        <f>shipments9[[#This Row],[Gross Profit]]/shipments9[[#This Row],[Amount]]</f>
        <v>0.44945845641142163</v>
      </c>
      <c r="T5939" s="11">
        <f>shipments9[[#This Row],[Amount]]/shipments9[[#This Row],[Boxes]]</f>
        <v>6.9931144067796609</v>
      </c>
    </row>
    <row r="5940" spans="1:20" hidden="1" x14ac:dyDescent="0.25">
      <c r="A5940" t="s">
        <v>6132</v>
      </c>
      <c r="B5940" t="s">
        <v>77</v>
      </c>
      <c r="C5940" t="s">
        <v>128</v>
      </c>
      <c r="D5940" t="s">
        <v>26</v>
      </c>
      <c r="E5940" s="1">
        <v>45244</v>
      </c>
      <c r="F5940" s="1" t="str">
        <f>TEXT(shipments9[[#This Row],[Shipdate]],"ddd")</f>
        <v>Tue</v>
      </c>
      <c r="G5940" s="1" t="str">
        <f>IF(OR(shipments9[[#This Row],[Day Name]]="Sat",shipments9[[#This Row],[Day Name]]="Sun"),"Weekend","Weekday")</f>
        <v>Weekday</v>
      </c>
      <c r="H5940">
        <v>6464.25</v>
      </c>
      <c r="I5940">
        <v>809</v>
      </c>
      <c r="J5940" t="s">
        <v>172</v>
      </c>
      <c r="K5940" t="s">
        <v>8151</v>
      </c>
      <c r="L5940" t="s">
        <v>8152</v>
      </c>
      <c r="M5940">
        <v>11</v>
      </c>
      <c r="N5940" t="s">
        <v>8165</v>
      </c>
      <c r="O5940" s="4">
        <f>INDEX(products[Cost_per_box], MATCH(shipments9[[#This Row],[PID]], products[PID], 0))</f>
        <v>3.85</v>
      </c>
      <c r="P5940" s="4">
        <f>shipments9[[#This Row],[Boxes]]*shipments9[[#This Row],[Cost Per Box]]</f>
        <v>3114.65</v>
      </c>
      <c r="Q5940" s="4">
        <f>shipments9[[#This Row],[Amount]] -shipments9[[#This Row],[total cost]]</f>
        <v>3349.6</v>
      </c>
      <c r="R5940" s="4" t="str">
        <f>IF(shipments9[[#This Row],[Gross Profit]]&lt;0,"Loss","Profit")</f>
        <v>Profit</v>
      </c>
      <c r="S5940" s="9">
        <f>shipments9[[#This Row],[Gross Profit]]/shipments9[[#This Row],[Amount]]</f>
        <v>0.51817302858026837</v>
      </c>
      <c r="T5940" s="11">
        <f>shipments9[[#This Row],[Amount]]/shipments9[[#This Row],[Boxes]]</f>
        <v>7.9904202719406676</v>
      </c>
    </row>
    <row r="5941" spans="1:20" hidden="1" x14ac:dyDescent="0.25">
      <c r="A5941" t="s">
        <v>6133</v>
      </c>
      <c r="B5941" t="s">
        <v>58</v>
      </c>
      <c r="C5941" t="s">
        <v>128</v>
      </c>
      <c r="D5941" t="s">
        <v>26</v>
      </c>
      <c r="E5941" s="1">
        <v>44935</v>
      </c>
      <c r="F5941" s="1" t="str">
        <f>TEXT(shipments9[[#This Row],[Shipdate]],"ddd")</f>
        <v>Mon</v>
      </c>
      <c r="G5941" s="1" t="str">
        <f>IF(OR(shipments9[[#This Row],[Day Name]]="Sat",shipments9[[#This Row],[Day Name]]="Sun"),"Weekend","Weekday")</f>
        <v>Weekday</v>
      </c>
      <c r="H5941">
        <v>6597</v>
      </c>
      <c r="I5941">
        <v>1320</v>
      </c>
      <c r="J5941" t="s">
        <v>172</v>
      </c>
      <c r="K5941" t="s">
        <v>8151</v>
      </c>
      <c r="L5941" t="s">
        <v>8156</v>
      </c>
      <c r="M5941">
        <v>1</v>
      </c>
      <c r="N5941" t="s">
        <v>8163</v>
      </c>
      <c r="O5941" s="4">
        <f>INDEX(products[Cost_per_box], MATCH(shipments9[[#This Row],[PID]], products[PID], 0))</f>
        <v>3.85</v>
      </c>
      <c r="P5941" s="4">
        <f>shipments9[[#This Row],[Boxes]]*shipments9[[#This Row],[Cost Per Box]]</f>
        <v>5082</v>
      </c>
      <c r="Q5941" s="4">
        <f>shipments9[[#This Row],[Amount]] -shipments9[[#This Row],[total cost]]</f>
        <v>1515</v>
      </c>
      <c r="R5941" s="4" t="str">
        <f>IF(shipments9[[#This Row],[Gross Profit]]&lt;0,"Loss","Profit")</f>
        <v>Profit</v>
      </c>
      <c r="S5941" s="9">
        <f>shipments9[[#This Row],[Gross Profit]]/shipments9[[#This Row],[Amount]]</f>
        <v>0.22964984083674397</v>
      </c>
      <c r="T5941" s="11">
        <f>shipments9[[#This Row],[Amount]]/shipments9[[#This Row],[Boxes]]</f>
        <v>4.997727272727273</v>
      </c>
    </row>
    <row r="5942" spans="1:20" hidden="1" x14ac:dyDescent="0.25">
      <c r="A5942" t="s">
        <v>6134</v>
      </c>
      <c r="B5942" t="s">
        <v>58</v>
      </c>
      <c r="C5942" t="s">
        <v>128</v>
      </c>
      <c r="D5942" t="s">
        <v>26</v>
      </c>
      <c r="E5942" s="1">
        <v>45132</v>
      </c>
      <c r="F5942" s="1" t="str">
        <f>TEXT(shipments9[[#This Row],[Shipdate]],"ddd")</f>
        <v>Tue</v>
      </c>
      <c r="G5942" s="1" t="str">
        <f>IF(OR(shipments9[[#This Row],[Day Name]]="Sat",shipments9[[#This Row],[Day Name]]="Sun"),"Weekend","Weekday")</f>
        <v>Weekday</v>
      </c>
      <c r="H5942">
        <v>3951</v>
      </c>
      <c r="I5942">
        <v>494</v>
      </c>
      <c r="J5942" t="s">
        <v>172</v>
      </c>
      <c r="K5942" t="s">
        <v>8151</v>
      </c>
      <c r="L5942" t="s">
        <v>8160</v>
      </c>
      <c r="M5942">
        <v>7</v>
      </c>
      <c r="N5942" t="s">
        <v>8161</v>
      </c>
      <c r="O5942" s="4">
        <f>INDEX(products[Cost_per_box], MATCH(shipments9[[#This Row],[PID]], products[PID], 0))</f>
        <v>3.85</v>
      </c>
      <c r="P5942" s="4">
        <f>shipments9[[#This Row],[Boxes]]*shipments9[[#This Row],[Cost Per Box]]</f>
        <v>1901.9</v>
      </c>
      <c r="Q5942" s="4">
        <f>shipments9[[#This Row],[Amount]] -shipments9[[#This Row],[total cost]]</f>
        <v>2049.1</v>
      </c>
      <c r="R5942" s="4" t="str">
        <f>IF(shipments9[[#This Row],[Gross Profit]]&lt;0,"Loss","Profit")</f>
        <v>Profit</v>
      </c>
      <c r="S5942" s="9">
        <f>shipments9[[#This Row],[Gross Profit]]/shipments9[[#This Row],[Amount]]</f>
        <v>0.51862819539357119</v>
      </c>
      <c r="T5942" s="11">
        <f>shipments9[[#This Row],[Amount]]/shipments9[[#This Row],[Boxes]]</f>
        <v>7.9979757085020244</v>
      </c>
    </row>
    <row r="5943" spans="1:20" hidden="1" x14ac:dyDescent="0.25">
      <c r="A5943" t="s">
        <v>6135</v>
      </c>
      <c r="B5943" t="s">
        <v>58</v>
      </c>
      <c r="C5943" t="s">
        <v>128</v>
      </c>
      <c r="D5943" t="s">
        <v>26</v>
      </c>
      <c r="E5943" s="1">
        <v>44963</v>
      </c>
      <c r="F5943" s="1" t="str">
        <f>TEXT(shipments9[[#This Row],[Shipdate]],"ddd")</f>
        <v>Mon</v>
      </c>
      <c r="G5943" s="1" t="str">
        <f>IF(OR(shipments9[[#This Row],[Day Name]]="Sat",shipments9[[#This Row],[Day Name]]="Sun"),"Weekend","Weekday")</f>
        <v>Weekday</v>
      </c>
      <c r="H5943">
        <v>6147</v>
      </c>
      <c r="I5943">
        <v>769</v>
      </c>
      <c r="J5943" t="s">
        <v>172</v>
      </c>
      <c r="K5943" t="s">
        <v>8151</v>
      </c>
      <c r="L5943" t="s">
        <v>8156</v>
      </c>
      <c r="M5943">
        <v>2</v>
      </c>
      <c r="N5943" t="s">
        <v>8157</v>
      </c>
      <c r="O5943" s="4">
        <f>INDEX(products[Cost_per_box], MATCH(shipments9[[#This Row],[PID]], products[PID], 0))</f>
        <v>3.85</v>
      </c>
      <c r="P5943" s="4">
        <f>shipments9[[#This Row],[Boxes]]*shipments9[[#This Row],[Cost Per Box]]</f>
        <v>2960.65</v>
      </c>
      <c r="Q5943" s="4">
        <f>shipments9[[#This Row],[Amount]] -shipments9[[#This Row],[total cost]]</f>
        <v>3186.35</v>
      </c>
      <c r="R5943" s="4" t="str">
        <f>IF(shipments9[[#This Row],[Gross Profit]]&lt;0,"Loss","Profit")</f>
        <v>Profit</v>
      </c>
      <c r="S5943" s="9">
        <f>shipments9[[#This Row],[Gross Profit]]/shipments9[[#This Row],[Amount]]</f>
        <v>0.51835854888563526</v>
      </c>
      <c r="T5943" s="11">
        <f>shipments9[[#This Row],[Amount]]/shipments9[[#This Row],[Boxes]]</f>
        <v>7.9934980494148249</v>
      </c>
    </row>
    <row r="5944" spans="1:20" hidden="1" x14ac:dyDescent="0.25">
      <c r="A5944" t="s">
        <v>6136</v>
      </c>
      <c r="B5944" t="s">
        <v>61</v>
      </c>
      <c r="C5944" t="s">
        <v>128</v>
      </c>
      <c r="D5944" t="s">
        <v>26</v>
      </c>
      <c r="E5944" s="1">
        <v>45443</v>
      </c>
      <c r="F5944" s="1" t="str">
        <f>TEXT(shipments9[[#This Row],[Shipdate]],"ddd")</f>
        <v>Fri</v>
      </c>
      <c r="G5944" s="1" t="str">
        <f>IF(OR(shipments9[[#This Row],[Day Name]]="Sat",shipments9[[#This Row],[Day Name]]="Sun"),"Weekend","Weekday")</f>
        <v>Weekday</v>
      </c>
      <c r="H5944">
        <v>6763.5</v>
      </c>
      <c r="I5944">
        <v>1353</v>
      </c>
      <c r="J5944" t="s">
        <v>172</v>
      </c>
      <c r="K5944" t="s">
        <v>8155</v>
      </c>
      <c r="L5944" t="s">
        <v>8154</v>
      </c>
      <c r="M5944">
        <v>5</v>
      </c>
      <c r="N5944" t="s">
        <v>201</v>
      </c>
      <c r="O5944" s="4">
        <f>INDEX(products[Cost_per_box], MATCH(shipments9[[#This Row],[PID]], products[PID], 0))</f>
        <v>3.85</v>
      </c>
      <c r="P5944" s="4">
        <f>shipments9[[#This Row],[Boxes]]*shipments9[[#This Row],[Cost Per Box]]</f>
        <v>5209.05</v>
      </c>
      <c r="Q5944" s="4">
        <f>shipments9[[#This Row],[Amount]] -shipments9[[#This Row],[total cost]]</f>
        <v>1554.4499999999998</v>
      </c>
      <c r="R5944" s="4" t="str">
        <f>IF(shipments9[[#This Row],[Gross Profit]]&lt;0,"Loss","Profit")</f>
        <v>Profit</v>
      </c>
      <c r="S5944" s="9">
        <f>shipments9[[#This Row],[Gross Profit]]/shipments9[[#This Row],[Amount]]</f>
        <v>0.2298292304280328</v>
      </c>
      <c r="T5944" s="11">
        <f>shipments9[[#This Row],[Amount]]/shipments9[[#This Row],[Boxes]]</f>
        <v>4.9988913525498893</v>
      </c>
    </row>
    <row r="5945" spans="1:20" hidden="1" x14ac:dyDescent="0.25">
      <c r="A5945" t="s">
        <v>6137</v>
      </c>
      <c r="B5945" t="s">
        <v>61</v>
      </c>
      <c r="C5945" t="s">
        <v>128</v>
      </c>
      <c r="D5945" t="s">
        <v>26</v>
      </c>
      <c r="E5945" s="1">
        <v>45439</v>
      </c>
      <c r="F5945" s="1" t="str">
        <f>TEXT(shipments9[[#This Row],[Shipdate]],"ddd")</f>
        <v>Mon</v>
      </c>
      <c r="G5945" s="1" t="str">
        <f>IF(OR(shipments9[[#This Row],[Day Name]]="Sat",shipments9[[#This Row],[Day Name]]="Sun"),"Weekend","Weekday")</f>
        <v>Weekday</v>
      </c>
      <c r="H5945">
        <v>5697</v>
      </c>
      <c r="I5945">
        <v>814</v>
      </c>
      <c r="J5945" t="s">
        <v>172</v>
      </c>
      <c r="K5945" t="s">
        <v>8155</v>
      </c>
      <c r="L5945" t="s">
        <v>8154</v>
      </c>
      <c r="M5945">
        <v>5</v>
      </c>
      <c r="N5945" t="s">
        <v>201</v>
      </c>
      <c r="O5945" s="4">
        <f>INDEX(products[Cost_per_box], MATCH(shipments9[[#This Row],[PID]], products[PID], 0))</f>
        <v>3.85</v>
      </c>
      <c r="P5945" s="4">
        <f>shipments9[[#This Row],[Boxes]]*shipments9[[#This Row],[Cost Per Box]]</f>
        <v>3133.9</v>
      </c>
      <c r="Q5945" s="4">
        <f>shipments9[[#This Row],[Amount]] -shipments9[[#This Row],[total cost]]</f>
        <v>2563.1</v>
      </c>
      <c r="R5945" s="4" t="str">
        <f>IF(shipments9[[#This Row],[Gross Profit]]&lt;0,"Loss","Profit")</f>
        <v>Profit</v>
      </c>
      <c r="S5945" s="9">
        <f>shipments9[[#This Row],[Gross Profit]]/shipments9[[#This Row],[Amount]]</f>
        <v>0.44990345796032999</v>
      </c>
      <c r="T5945" s="11">
        <f>shipments9[[#This Row],[Amount]]/shipments9[[#This Row],[Boxes]]</f>
        <v>6.9987714987714984</v>
      </c>
    </row>
    <row r="5946" spans="1:20" hidden="1" x14ac:dyDescent="0.25">
      <c r="A5946" t="s">
        <v>6138</v>
      </c>
      <c r="B5946" t="s">
        <v>61</v>
      </c>
      <c r="C5946" t="s">
        <v>128</v>
      </c>
      <c r="D5946" t="s">
        <v>26</v>
      </c>
      <c r="E5946" s="1">
        <v>45250</v>
      </c>
      <c r="F5946" s="1" t="str">
        <f>TEXT(shipments9[[#This Row],[Shipdate]],"ddd")</f>
        <v>Mon</v>
      </c>
      <c r="G5946" s="1" t="str">
        <f>IF(OR(shipments9[[#This Row],[Day Name]]="Sat",shipments9[[#This Row],[Day Name]]="Sun"),"Weekend","Weekday")</f>
        <v>Weekday</v>
      </c>
      <c r="H5946">
        <v>6381</v>
      </c>
      <c r="I5946">
        <v>1277</v>
      </c>
      <c r="J5946" t="s">
        <v>172</v>
      </c>
      <c r="K5946" t="s">
        <v>8151</v>
      </c>
      <c r="L5946" t="s">
        <v>8152</v>
      </c>
      <c r="M5946">
        <v>11</v>
      </c>
      <c r="N5946" t="s">
        <v>8165</v>
      </c>
      <c r="O5946" s="4">
        <f>INDEX(products[Cost_per_box], MATCH(shipments9[[#This Row],[PID]], products[PID], 0))</f>
        <v>3.85</v>
      </c>
      <c r="P5946" s="4">
        <f>shipments9[[#This Row],[Boxes]]*shipments9[[#This Row],[Cost Per Box]]</f>
        <v>4916.45</v>
      </c>
      <c r="Q5946" s="4">
        <f>shipments9[[#This Row],[Amount]] -shipments9[[#This Row],[total cost]]</f>
        <v>1464.5500000000002</v>
      </c>
      <c r="R5946" s="4" t="str">
        <f>IF(shipments9[[#This Row],[Gross Profit]]&lt;0,"Loss","Profit")</f>
        <v>Profit</v>
      </c>
      <c r="S5946" s="9">
        <f>shipments9[[#This Row],[Gross Profit]]/shipments9[[#This Row],[Amount]]</f>
        <v>0.22951731703494752</v>
      </c>
      <c r="T5946" s="11">
        <f>shipments9[[#This Row],[Amount]]/shipments9[[#This Row],[Boxes]]</f>
        <v>4.9968676585747849</v>
      </c>
    </row>
    <row r="5947" spans="1:20" hidden="1" x14ac:dyDescent="0.25">
      <c r="A5947" t="s">
        <v>6139</v>
      </c>
      <c r="B5947" t="s">
        <v>61</v>
      </c>
      <c r="C5947" t="s">
        <v>128</v>
      </c>
      <c r="D5947" t="s">
        <v>26</v>
      </c>
      <c r="E5947" s="1">
        <v>44930</v>
      </c>
      <c r="F5947" s="1" t="str">
        <f>TEXT(shipments9[[#This Row],[Shipdate]],"ddd")</f>
        <v>Wed</v>
      </c>
      <c r="G5947" s="1" t="str">
        <f>IF(OR(shipments9[[#This Row],[Day Name]]="Sat",shipments9[[#This Row],[Day Name]]="Sun"),"Weekend","Weekday")</f>
        <v>Weekday</v>
      </c>
      <c r="H5947">
        <v>1521</v>
      </c>
      <c r="I5947">
        <v>169</v>
      </c>
      <c r="J5947" t="s">
        <v>172</v>
      </c>
      <c r="K5947" t="s">
        <v>8151</v>
      </c>
      <c r="L5947" t="s">
        <v>8156</v>
      </c>
      <c r="M5947">
        <v>1</v>
      </c>
      <c r="N5947" t="s">
        <v>8163</v>
      </c>
      <c r="O5947" s="4">
        <f>INDEX(products[Cost_per_box], MATCH(shipments9[[#This Row],[PID]], products[PID], 0))</f>
        <v>3.85</v>
      </c>
      <c r="P5947" s="4">
        <f>shipments9[[#This Row],[Boxes]]*shipments9[[#This Row],[Cost Per Box]]</f>
        <v>650.65</v>
      </c>
      <c r="Q5947" s="4">
        <f>shipments9[[#This Row],[Amount]] -shipments9[[#This Row],[total cost]]</f>
        <v>870.35</v>
      </c>
      <c r="R5947" s="4" t="str">
        <f>IF(shipments9[[#This Row],[Gross Profit]]&lt;0,"Loss","Profit")</f>
        <v>Profit</v>
      </c>
      <c r="S5947" s="9">
        <f>shipments9[[#This Row],[Gross Profit]]/shipments9[[#This Row],[Amount]]</f>
        <v>0.57222222222222219</v>
      </c>
      <c r="T5947" s="11">
        <f>shipments9[[#This Row],[Amount]]/shipments9[[#This Row],[Boxes]]</f>
        <v>9</v>
      </c>
    </row>
    <row r="5948" spans="1:20" hidden="1" x14ac:dyDescent="0.25">
      <c r="A5948" t="s">
        <v>6140</v>
      </c>
      <c r="B5948" t="s">
        <v>61</v>
      </c>
      <c r="C5948" t="s">
        <v>128</v>
      </c>
      <c r="D5948" t="s">
        <v>26</v>
      </c>
      <c r="E5948" s="1">
        <v>45128</v>
      </c>
      <c r="F5948" s="1" t="str">
        <f>TEXT(shipments9[[#This Row],[Shipdate]],"ddd")</f>
        <v>Fri</v>
      </c>
      <c r="G5948" s="1" t="str">
        <f>IF(OR(shipments9[[#This Row],[Day Name]]="Sat",shipments9[[#This Row],[Day Name]]="Sun"),"Weekend","Weekday")</f>
        <v>Weekday</v>
      </c>
      <c r="H5948">
        <v>4101.75</v>
      </c>
      <c r="I5948">
        <v>513</v>
      </c>
      <c r="J5948" t="s">
        <v>172</v>
      </c>
      <c r="K5948" t="s">
        <v>8151</v>
      </c>
      <c r="L5948" t="s">
        <v>8160</v>
      </c>
      <c r="M5948">
        <v>7</v>
      </c>
      <c r="N5948" t="s">
        <v>8161</v>
      </c>
      <c r="O5948" s="4">
        <f>INDEX(products[Cost_per_box], MATCH(shipments9[[#This Row],[PID]], products[PID], 0))</f>
        <v>3.85</v>
      </c>
      <c r="P5948" s="4">
        <f>shipments9[[#This Row],[Boxes]]*shipments9[[#This Row],[Cost Per Box]]</f>
        <v>1975.05</v>
      </c>
      <c r="Q5948" s="4">
        <f>shipments9[[#This Row],[Amount]] -shipments9[[#This Row],[total cost]]</f>
        <v>2126.6999999999998</v>
      </c>
      <c r="R5948" s="4" t="str">
        <f>IF(shipments9[[#This Row],[Gross Profit]]&lt;0,"Loss","Profit")</f>
        <v>Profit</v>
      </c>
      <c r="S5948" s="9">
        <f>shipments9[[#This Row],[Gross Profit]]/shipments9[[#This Row],[Amount]]</f>
        <v>0.5184860120680197</v>
      </c>
      <c r="T5948" s="11">
        <f>shipments9[[#This Row],[Amount]]/shipments9[[#This Row],[Boxes]]</f>
        <v>7.9956140350877192</v>
      </c>
    </row>
    <row r="5949" spans="1:20" hidden="1" x14ac:dyDescent="0.25">
      <c r="A5949" t="s">
        <v>6141</v>
      </c>
      <c r="B5949" t="s">
        <v>61</v>
      </c>
      <c r="C5949" t="s">
        <v>128</v>
      </c>
      <c r="D5949" t="s">
        <v>26</v>
      </c>
      <c r="E5949" s="1">
        <v>45427</v>
      </c>
      <c r="F5949" s="1" t="str">
        <f>TEXT(shipments9[[#This Row],[Shipdate]],"ddd")</f>
        <v>Wed</v>
      </c>
      <c r="G5949" s="1" t="str">
        <f>IF(OR(shipments9[[#This Row],[Day Name]]="Sat",shipments9[[#This Row],[Day Name]]="Sun"),"Weekend","Weekday")</f>
        <v>Weekday</v>
      </c>
      <c r="H5949">
        <v>2112.75</v>
      </c>
      <c r="I5949">
        <v>235</v>
      </c>
      <c r="J5949" t="s">
        <v>172</v>
      </c>
      <c r="K5949" t="s">
        <v>8155</v>
      </c>
      <c r="L5949" t="s">
        <v>8154</v>
      </c>
      <c r="M5949">
        <v>5</v>
      </c>
      <c r="N5949" t="s">
        <v>201</v>
      </c>
      <c r="O5949" s="4">
        <f>INDEX(products[Cost_per_box], MATCH(shipments9[[#This Row],[PID]], products[PID], 0))</f>
        <v>3.85</v>
      </c>
      <c r="P5949" s="4">
        <f>shipments9[[#This Row],[Boxes]]*shipments9[[#This Row],[Cost Per Box]]</f>
        <v>904.75</v>
      </c>
      <c r="Q5949" s="4">
        <f>shipments9[[#This Row],[Amount]] -shipments9[[#This Row],[total cost]]</f>
        <v>1208</v>
      </c>
      <c r="R5949" s="4" t="str">
        <f>IF(shipments9[[#This Row],[Gross Profit]]&lt;0,"Loss","Profit")</f>
        <v>Profit</v>
      </c>
      <c r="S5949" s="9">
        <f>shipments9[[#This Row],[Gross Profit]]/shipments9[[#This Row],[Amount]]</f>
        <v>0.57176665483374745</v>
      </c>
      <c r="T5949" s="11">
        <f>shipments9[[#This Row],[Amount]]/shipments9[[#This Row],[Boxes]]</f>
        <v>8.9904255319148945</v>
      </c>
    </row>
    <row r="5950" spans="1:20" hidden="1" x14ac:dyDescent="0.25">
      <c r="A5950" t="s">
        <v>6142</v>
      </c>
      <c r="B5950" t="s">
        <v>83</v>
      </c>
      <c r="C5950" t="s">
        <v>128</v>
      </c>
      <c r="D5950" t="s">
        <v>26</v>
      </c>
      <c r="E5950" s="1">
        <v>44980</v>
      </c>
      <c r="F5950" s="1" t="str">
        <f>TEXT(shipments9[[#This Row],[Shipdate]],"ddd")</f>
        <v>Thu</v>
      </c>
      <c r="G5950" s="1" t="str">
        <f>IF(OR(shipments9[[#This Row],[Day Name]]="Sat",shipments9[[#This Row],[Day Name]]="Sun"),"Weekend","Weekday")</f>
        <v>Weekday</v>
      </c>
      <c r="H5950">
        <v>4313.25</v>
      </c>
      <c r="I5950">
        <v>480</v>
      </c>
      <c r="J5950" t="s">
        <v>172</v>
      </c>
      <c r="K5950" t="s">
        <v>8151</v>
      </c>
      <c r="L5950" t="s">
        <v>8156</v>
      </c>
      <c r="M5950">
        <v>2</v>
      </c>
      <c r="N5950" t="s">
        <v>8157</v>
      </c>
      <c r="O5950" s="4">
        <f>INDEX(products[Cost_per_box], MATCH(shipments9[[#This Row],[PID]], products[PID], 0))</f>
        <v>3.85</v>
      </c>
      <c r="P5950" s="4">
        <f>shipments9[[#This Row],[Boxes]]*shipments9[[#This Row],[Cost Per Box]]</f>
        <v>1848</v>
      </c>
      <c r="Q5950" s="4">
        <f>shipments9[[#This Row],[Amount]] -shipments9[[#This Row],[total cost]]</f>
        <v>2465.25</v>
      </c>
      <c r="R5950" s="4" t="str">
        <f>IF(shipments9[[#This Row],[Gross Profit]]&lt;0,"Loss","Profit")</f>
        <v>Profit</v>
      </c>
      <c r="S5950" s="9">
        <f>shipments9[[#This Row],[Gross Profit]]/shipments9[[#This Row],[Amount]]</f>
        <v>0.57155277343070765</v>
      </c>
      <c r="T5950" s="11">
        <f>shipments9[[#This Row],[Amount]]/shipments9[[#This Row],[Boxes]]</f>
        <v>8.9859375000000004</v>
      </c>
    </row>
    <row r="5951" spans="1:20" hidden="1" x14ac:dyDescent="0.25">
      <c r="A5951" t="s">
        <v>6143</v>
      </c>
      <c r="B5951" t="s">
        <v>86</v>
      </c>
      <c r="C5951" t="s">
        <v>128</v>
      </c>
      <c r="D5951" t="s">
        <v>26</v>
      </c>
      <c r="E5951" s="1">
        <v>45363</v>
      </c>
      <c r="F5951" s="1" t="str">
        <f>TEXT(shipments9[[#This Row],[Shipdate]],"ddd")</f>
        <v>Tue</v>
      </c>
      <c r="G5951" s="1" t="str">
        <f>IF(OR(shipments9[[#This Row],[Day Name]]="Sat",shipments9[[#This Row],[Day Name]]="Sun"),"Weekend","Weekday")</f>
        <v>Weekday</v>
      </c>
      <c r="H5951">
        <v>10948.5</v>
      </c>
      <c r="I5951">
        <v>1369</v>
      </c>
      <c r="J5951" t="s">
        <v>172</v>
      </c>
      <c r="K5951" t="s">
        <v>8155</v>
      </c>
      <c r="L5951" t="s">
        <v>8156</v>
      </c>
      <c r="M5951">
        <v>3</v>
      </c>
      <c r="N5951" t="s">
        <v>8164</v>
      </c>
      <c r="O5951" s="4">
        <f>INDEX(products[Cost_per_box], MATCH(shipments9[[#This Row],[PID]], products[PID], 0))</f>
        <v>3.85</v>
      </c>
      <c r="P5951" s="4">
        <f>shipments9[[#This Row],[Boxes]]*shipments9[[#This Row],[Cost Per Box]]</f>
        <v>5270.6500000000005</v>
      </c>
      <c r="Q5951" s="4">
        <f>shipments9[[#This Row],[Amount]] -shipments9[[#This Row],[total cost]]</f>
        <v>5677.8499999999995</v>
      </c>
      <c r="R5951" s="4" t="str">
        <f>IF(shipments9[[#This Row],[Gross Profit]]&lt;0,"Loss","Profit")</f>
        <v>Profit</v>
      </c>
      <c r="S5951" s="9">
        <f>shipments9[[#This Row],[Gross Profit]]/shipments9[[#This Row],[Amount]]</f>
        <v>0.51859615472439147</v>
      </c>
      <c r="T5951" s="11">
        <f>shipments9[[#This Row],[Amount]]/shipments9[[#This Row],[Boxes]]</f>
        <v>7.997443389335281</v>
      </c>
    </row>
    <row r="5952" spans="1:20" hidden="1" x14ac:dyDescent="0.25">
      <c r="A5952" t="s">
        <v>6144</v>
      </c>
      <c r="B5952" t="s">
        <v>86</v>
      </c>
      <c r="C5952" t="s">
        <v>128</v>
      </c>
      <c r="D5952" t="s">
        <v>26</v>
      </c>
      <c r="E5952" s="1">
        <v>45182</v>
      </c>
      <c r="F5952" s="1" t="str">
        <f>TEXT(shipments9[[#This Row],[Shipdate]],"ddd")</f>
        <v>Wed</v>
      </c>
      <c r="G5952" s="1" t="str">
        <f>IF(OR(shipments9[[#This Row],[Day Name]]="Sat",shipments9[[#This Row],[Day Name]]="Sun"),"Weekend","Weekday")</f>
        <v>Weekday</v>
      </c>
      <c r="H5952">
        <v>321.75</v>
      </c>
      <c r="I5952">
        <v>46</v>
      </c>
      <c r="J5952" t="s">
        <v>172</v>
      </c>
      <c r="K5952" t="s">
        <v>8151</v>
      </c>
      <c r="L5952" t="s">
        <v>8160</v>
      </c>
      <c r="M5952">
        <v>9</v>
      </c>
      <c r="N5952" t="s">
        <v>8167</v>
      </c>
      <c r="O5952" s="4">
        <f>INDEX(products[Cost_per_box], MATCH(shipments9[[#This Row],[PID]], products[PID], 0))</f>
        <v>3.85</v>
      </c>
      <c r="P5952" s="4">
        <f>shipments9[[#This Row],[Boxes]]*shipments9[[#This Row],[Cost Per Box]]</f>
        <v>177.1</v>
      </c>
      <c r="Q5952" s="4">
        <f>shipments9[[#This Row],[Amount]] -shipments9[[#This Row],[total cost]]</f>
        <v>144.65</v>
      </c>
      <c r="R5952" s="4" t="str">
        <f>IF(shipments9[[#This Row],[Gross Profit]]&lt;0,"Loss","Profit")</f>
        <v>Profit</v>
      </c>
      <c r="S5952" s="9">
        <f>shipments9[[#This Row],[Gross Profit]]/shipments9[[#This Row],[Amount]]</f>
        <v>0.44957264957264959</v>
      </c>
      <c r="T5952" s="11">
        <f>shipments9[[#This Row],[Amount]]/shipments9[[#This Row],[Boxes]]</f>
        <v>6.9945652173913047</v>
      </c>
    </row>
    <row r="5953" spans="1:20" hidden="1" x14ac:dyDescent="0.25">
      <c r="A5953" t="s">
        <v>6145</v>
      </c>
      <c r="B5953" t="s">
        <v>89</v>
      </c>
      <c r="C5953" t="s">
        <v>128</v>
      </c>
      <c r="D5953" t="s">
        <v>26</v>
      </c>
      <c r="E5953" s="1">
        <v>45194</v>
      </c>
      <c r="F5953" s="1" t="str">
        <f>TEXT(shipments9[[#This Row],[Shipdate]],"ddd")</f>
        <v>Mon</v>
      </c>
      <c r="G5953" s="1" t="str">
        <f>IF(OR(shipments9[[#This Row],[Day Name]]="Sat",shipments9[[#This Row],[Day Name]]="Sun"),"Weekend","Weekday")</f>
        <v>Weekday</v>
      </c>
      <c r="H5953">
        <v>3453.75</v>
      </c>
      <c r="I5953">
        <v>576</v>
      </c>
      <c r="J5953" t="s">
        <v>172</v>
      </c>
      <c r="K5953" t="s">
        <v>8151</v>
      </c>
      <c r="L5953" t="s">
        <v>8160</v>
      </c>
      <c r="M5953">
        <v>9</v>
      </c>
      <c r="N5953" t="s">
        <v>8167</v>
      </c>
      <c r="O5953" s="4">
        <f>INDEX(products[Cost_per_box], MATCH(shipments9[[#This Row],[PID]], products[PID], 0))</f>
        <v>3.85</v>
      </c>
      <c r="P5953" s="4">
        <f>shipments9[[#This Row],[Boxes]]*shipments9[[#This Row],[Cost Per Box]]</f>
        <v>2217.6</v>
      </c>
      <c r="Q5953" s="4">
        <f>shipments9[[#This Row],[Amount]] -shipments9[[#This Row],[total cost]]</f>
        <v>1236.1500000000001</v>
      </c>
      <c r="R5953" s="4" t="str">
        <f>IF(shipments9[[#This Row],[Gross Profit]]&lt;0,"Loss","Profit")</f>
        <v>Profit</v>
      </c>
      <c r="S5953" s="9">
        <f>shipments9[[#This Row],[Gross Profit]]/shipments9[[#This Row],[Amount]]</f>
        <v>0.3579153094462541</v>
      </c>
      <c r="T5953" s="11">
        <f>shipments9[[#This Row],[Amount]]/shipments9[[#This Row],[Boxes]]</f>
        <v>5.99609375</v>
      </c>
    </row>
    <row r="5954" spans="1:20" hidden="1" x14ac:dyDescent="0.25">
      <c r="A5954" t="s">
        <v>6146</v>
      </c>
      <c r="B5954" t="s">
        <v>89</v>
      </c>
      <c r="C5954" t="s">
        <v>128</v>
      </c>
      <c r="D5954" t="s">
        <v>26</v>
      </c>
      <c r="E5954" s="1">
        <v>44952</v>
      </c>
      <c r="F5954" s="1" t="str">
        <f>TEXT(shipments9[[#This Row],[Shipdate]],"ddd")</f>
        <v>Thu</v>
      </c>
      <c r="G5954" s="1" t="str">
        <f>IF(OR(shipments9[[#This Row],[Day Name]]="Sat",shipments9[[#This Row],[Day Name]]="Sun"),"Weekend","Weekday")</f>
        <v>Weekday</v>
      </c>
      <c r="H5954">
        <v>8295.75</v>
      </c>
      <c r="I5954">
        <v>1383</v>
      </c>
      <c r="J5954" t="s">
        <v>172</v>
      </c>
      <c r="K5954" t="s">
        <v>8151</v>
      </c>
      <c r="L5954" t="s">
        <v>8156</v>
      </c>
      <c r="M5954">
        <v>1</v>
      </c>
      <c r="N5954" t="s">
        <v>8163</v>
      </c>
      <c r="O5954" s="4">
        <f>INDEX(products[Cost_per_box], MATCH(shipments9[[#This Row],[PID]], products[PID], 0))</f>
        <v>3.85</v>
      </c>
      <c r="P5954" s="4">
        <f>shipments9[[#This Row],[Boxes]]*shipments9[[#This Row],[Cost Per Box]]</f>
        <v>5324.55</v>
      </c>
      <c r="Q5954" s="4">
        <f>shipments9[[#This Row],[Amount]] -shipments9[[#This Row],[total cost]]</f>
        <v>2971.2</v>
      </c>
      <c r="R5954" s="4" t="str">
        <f>IF(shipments9[[#This Row],[Gross Profit]]&lt;0,"Loss","Profit")</f>
        <v>Profit</v>
      </c>
      <c r="S5954" s="9">
        <f>shipments9[[#This Row],[Gross Profit]]/shipments9[[#This Row],[Amount]]</f>
        <v>0.35815929843594607</v>
      </c>
      <c r="T5954" s="11">
        <f>shipments9[[#This Row],[Amount]]/shipments9[[#This Row],[Boxes]]</f>
        <v>5.9983731019522777</v>
      </c>
    </row>
    <row r="5955" spans="1:20" hidden="1" x14ac:dyDescent="0.25">
      <c r="A5955" t="s">
        <v>6147</v>
      </c>
      <c r="B5955" t="s">
        <v>89</v>
      </c>
      <c r="C5955" t="s">
        <v>128</v>
      </c>
      <c r="D5955" t="s">
        <v>26</v>
      </c>
      <c r="E5955" s="1">
        <v>45306</v>
      </c>
      <c r="F5955" s="1" t="str">
        <f>TEXT(shipments9[[#This Row],[Shipdate]],"ddd")</f>
        <v>Mon</v>
      </c>
      <c r="G5955" s="1" t="str">
        <f>IF(OR(shipments9[[#This Row],[Day Name]]="Sat",shipments9[[#This Row],[Day Name]]="Sun"),"Weekend","Weekday")</f>
        <v>Weekday</v>
      </c>
      <c r="H5955">
        <v>576</v>
      </c>
      <c r="I5955">
        <v>96</v>
      </c>
      <c r="J5955" t="s">
        <v>172</v>
      </c>
      <c r="K5955" t="s">
        <v>8155</v>
      </c>
      <c r="L5955" t="s">
        <v>8156</v>
      </c>
      <c r="M5955">
        <v>1</v>
      </c>
      <c r="N5955" t="s">
        <v>8163</v>
      </c>
      <c r="O5955" s="4">
        <f>INDEX(products[Cost_per_box], MATCH(shipments9[[#This Row],[PID]], products[PID], 0))</f>
        <v>3.85</v>
      </c>
      <c r="P5955" s="4">
        <f>shipments9[[#This Row],[Boxes]]*shipments9[[#This Row],[Cost Per Box]]</f>
        <v>369.6</v>
      </c>
      <c r="Q5955" s="4">
        <f>shipments9[[#This Row],[Amount]] -shipments9[[#This Row],[total cost]]</f>
        <v>206.39999999999998</v>
      </c>
      <c r="R5955" s="4" t="str">
        <f>IF(shipments9[[#This Row],[Gross Profit]]&lt;0,"Loss","Profit")</f>
        <v>Profit</v>
      </c>
      <c r="S5955" s="9">
        <f>shipments9[[#This Row],[Gross Profit]]/shipments9[[#This Row],[Amount]]</f>
        <v>0.35833333333333328</v>
      </c>
      <c r="T5955" s="11">
        <f>shipments9[[#This Row],[Amount]]/shipments9[[#This Row],[Boxes]]</f>
        <v>6</v>
      </c>
    </row>
    <row r="5956" spans="1:20" hidden="1" x14ac:dyDescent="0.25">
      <c r="A5956" t="s">
        <v>6148</v>
      </c>
      <c r="B5956" t="s">
        <v>89</v>
      </c>
      <c r="C5956" t="s">
        <v>128</v>
      </c>
      <c r="D5956" t="s">
        <v>26</v>
      </c>
      <c r="E5956" s="1">
        <v>45287</v>
      </c>
      <c r="F5956" s="1" t="str">
        <f>TEXT(shipments9[[#This Row],[Shipdate]],"ddd")</f>
        <v>Wed</v>
      </c>
      <c r="G5956" s="1" t="str">
        <f>IF(OR(shipments9[[#This Row],[Day Name]]="Sat",shipments9[[#This Row],[Day Name]]="Sun"),"Weekend","Weekday")</f>
        <v>Weekday</v>
      </c>
      <c r="H5956">
        <v>9911.25</v>
      </c>
      <c r="I5956">
        <v>1102</v>
      </c>
      <c r="J5956" t="s">
        <v>172</v>
      </c>
      <c r="K5956" t="s">
        <v>8151</v>
      </c>
      <c r="L5956" t="s">
        <v>8152</v>
      </c>
      <c r="M5956">
        <v>12</v>
      </c>
      <c r="N5956" t="s">
        <v>8166</v>
      </c>
      <c r="O5956" s="4">
        <f>INDEX(products[Cost_per_box], MATCH(shipments9[[#This Row],[PID]], products[PID], 0))</f>
        <v>3.85</v>
      </c>
      <c r="P5956" s="4">
        <f>shipments9[[#This Row],[Boxes]]*shipments9[[#This Row],[Cost Per Box]]</f>
        <v>4242.7</v>
      </c>
      <c r="Q5956" s="4">
        <f>shipments9[[#This Row],[Amount]] -shipments9[[#This Row],[total cost]]</f>
        <v>5668.55</v>
      </c>
      <c r="R5956" s="4" t="str">
        <f>IF(shipments9[[#This Row],[Gross Profit]]&lt;0,"Loss","Profit")</f>
        <v>Profit</v>
      </c>
      <c r="S5956" s="9">
        <f>shipments9[[#This Row],[Gross Profit]]/shipments9[[#This Row],[Amount]]</f>
        <v>0.57193088661874136</v>
      </c>
      <c r="T5956" s="11">
        <f>shipments9[[#This Row],[Amount]]/shipments9[[#This Row],[Boxes]]</f>
        <v>8.9938747731397459</v>
      </c>
    </row>
    <row r="5957" spans="1:20" hidden="1" x14ac:dyDescent="0.25">
      <c r="A5957" t="s">
        <v>6149</v>
      </c>
      <c r="B5957" t="s">
        <v>89</v>
      </c>
      <c r="C5957" t="s">
        <v>128</v>
      </c>
      <c r="D5957" t="s">
        <v>26</v>
      </c>
      <c r="E5957" s="1">
        <v>45217</v>
      </c>
      <c r="F5957" s="1" t="str">
        <f>TEXT(shipments9[[#This Row],[Shipdate]],"ddd")</f>
        <v>Wed</v>
      </c>
      <c r="G5957" s="1" t="str">
        <f>IF(OR(shipments9[[#This Row],[Day Name]]="Sat",shipments9[[#This Row],[Day Name]]="Sun"),"Weekend","Weekday")</f>
        <v>Weekday</v>
      </c>
      <c r="H5957">
        <v>6183</v>
      </c>
      <c r="I5957">
        <v>1031</v>
      </c>
      <c r="J5957" t="s">
        <v>172</v>
      </c>
      <c r="K5957" t="s">
        <v>8151</v>
      </c>
      <c r="L5957" t="s">
        <v>8152</v>
      </c>
      <c r="M5957">
        <v>10</v>
      </c>
      <c r="N5957" t="s">
        <v>8153</v>
      </c>
      <c r="O5957" s="4">
        <f>INDEX(products[Cost_per_box], MATCH(shipments9[[#This Row],[PID]], products[PID], 0))</f>
        <v>3.85</v>
      </c>
      <c r="P5957" s="4">
        <f>shipments9[[#This Row],[Boxes]]*shipments9[[#This Row],[Cost Per Box]]</f>
        <v>3969.35</v>
      </c>
      <c r="Q5957" s="4">
        <f>shipments9[[#This Row],[Amount]] -shipments9[[#This Row],[total cost]]</f>
        <v>2213.65</v>
      </c>
      <c r="R5957" s="4" t="str">
        <f>IF(shipments9[[#This Row],[Gross Profit]]&lt;0,"Loss","Profit")</f>
        <v>Profit</v>
      </c>
      <c r="S5957" s="9">
        <f>shipments9[[#This Row],[Gross Profit]]/shipments9[[#This Row],[Amount]]</f>
        <v>0.35802199579492155</v>
      </c>
      <c r="T5957" s="11">
        <f>shipments9[[#This Row],[Amount]]/shipments9[[#This Row],[Boxes]]</f>
        <v>5.9970902036857421</v>
      </c>
    </row>
    <row r="5958" spans="1:20" hidden="1" x14ac:dyDescent="0.25">
      <c r="A5958" t="s">
        <v>6150</v>
      </c>
      <c r="B5958" t="s">
        <v>92</v>
      </c>
      <c r="C5958" t="s">
        <v>128</v>
      </c>
      <c r="D5958" t="s">
        <v>26</v>
      </c>
      <c r="E5958" s="1">
        <v>44998</v>
      </c>
      <c r="F5958" s="1" t="str">
        <f>TEXT(shipments9[[#This Row],[Shipdate]],"ddd")</f>
        <v>Mon</v>
      </c>
      <c r="G5958" s="1" t="str">
        <f>IF(OR(shipments9[[#This Row],[Day Name]]="Sat",shipments9[[#This Row],[Day Name]]="Sun"),"Weekend","Weekday")</f>
        <v>Weekday</v>
      </c>
      <c r="H5958">
        <v>2259</v>
      </c>
      <c r="I5958">
        <v>283</v>
      </c>
      <c r="J5958" t="s">
        <v>172</v>
      </c>
      <c r="K5958" t="s">
        <v>8151</v>
      </c>
      <c r="L5958" t="s">
        <v>8156</v>
      </c>
      <c r="M5958">
        <v>3</v>
      </c>
      <c r="N5958" t="s">
        <v>8164</v>
      </c>
      <c r="O5958" s="4">
        <f>INDEX(products[Cost_per_box], MATCH(shipments9[[#This Row],[PID]], products[PID], 0))</f>
        <v>3.85</v>
      </c>
      <c r="P5958" s="4">
        <f>shipments9[[#This Row],[Boxes]]*shipments9[[#This Row],[Cost Per Box]]</f>
        <v>1089.55</v>
      </c>
      <c r="Q5958" s="4">
        <f>shipments9[[#This Row],[Amount]] -shipments9[[#This Row],[total cost]]</f>
        <v>1169.45</v>
      </c>
      <c r="R5958" s="4" t="str">
        <f>IF(shipments9[[#This Row],[Gross Profit]]&lt;0,"Loss","Profit")</f>
        <v>Profit</v>
      </c>
      <c r="S5958" s="9">
        <f>shipments9[[#This Row],[Gross Profit]]/shipments9[[#This Row],[Amount]]</f>
        <v>0.51768481629039398</v>
      </c>
      <c r="T5958" s="11">
        <f>shipments9[[#This Row],[Amount]]/shipments9[[#This Row],[Boxes]]</f>
        <v>7.9823321554770317</v>
      </c>
    </row>
    <row r="5959" spans="1:20" hidden="1" x14ac:dyDescent="0.25">
      <c r="A5959" t="s">
        <v>6151</v>
      </c>
      <c r="B5959" t="s">
        <v>92</v>
      </c>
      <c r="C5959" t="s">
        <v>128</v>
      </c>
      <c r="D5959" t="s">
        <v>26</v>
      </c>
      <c r="E5959" s="1">
        <v>45086</v>
      </c>
      <c r="F5959" s="1" t="str">
        <f>TEXT(shipments9[[#This Row],[Shipdate]],"ddd")</f>
        <v>Fri</v>
      </c>
      <c r="G5959" s="1" t="str">
        <f>IF(OR(shipments9[[#This Row],[Day Name]]="Sat",shipments9[[#This Row],[Day Name]]="Sun"),"Weekend","Weekday")</f>
        <v>Weekday</v>
      </c>
      <c r="H5959">
        <v>299.25</v>
      </c>
      <c r="I5959">
        <v>60</v>
      </c>
      <c r="J5959" t="s">
        <v>172</v>
      </c>
      <c r="K5959" t="s">
        <v>8151</v>
      </c>
      <c r="L5959" t="s">
        <v>8154</v>
      </c>
      <c r="M5959">
        <v>6</v>
      </c>
      <c r="N5959" t="s">
        <v>8159</v>
      </c>
      <c r="O5959" s="4">
        <f>INDEX(products[Cost_per_box], MATCH(shipments9[[#This Row],[PID]], products[PID], 0))</f>
        <v>3.85</v>
      </c>
      <c r="P5959" s="4">
        <f>shipments9[[#This Row],[Boxes]]*shipments9[[#This Row],[Cost Per Box]]</f>
        <v>231</v>
      </c>
      <c r="Q5959" s="4">
        <f>shipments9[[#This Row],[Amount]] -shipments9[[#This Row],[total cost]]</f>
        <v>68.25</v>
      </c>
      <c r="R5959" s="4" t="str">
        <f>IF(shipments9[[#This Row],[Gross Profit]]&lt;0,"Loss","Profit")</f>
        <v>Profit</v>
      </c>
      <c r="S5959" s="9">
        <f>shipments9[[#This Row],[Gross Profit]]/shipments9[[#This Row],[Amount]]</f>
        <v>0.22807017543859648</v>
      </c>
      <c r="T5959" s="11">
        <f>shipments9[[#This Row],[Amount]]/shipments9[[#This Row],[Boxes]]</f>
        <v>4.9874999999999998</v>
      </c>
    </row>
    <row r="5960" spans="1:20" hidden="1" x14ac:dyDescent="0.25">
      <c r="A5960" t="s">
        <v>6152</v>
      </c>
      <c r="B5960" t="s">
        <v>92</v>
      </c>
      <c r="C5960" t="s">
        <v>128</v>
      </c>
      <c r="D5960" t="s">
        <v>26</v>
      </c>
      <c r="E5960" s="1">
        <v>45436</v>
      </c>
      <c r="F5960" s="1" t="str">
        <f>TEXT(shipments9[[#This Row],[Shipdate]],"ddd")</f>
        <v>Fri</v>
      </c>
      <c r="G5960" s="1" t="str">
        <f>IF(OR(shipments9[[#This Row],[Day Name]]="Sat",shipments9[[#This Row],[Day Name]]="Sun"),"Weekend","Weekday")</f>
        <v>Weekday</v>
      </c>
      <c r="H5960">
        <v>8403.75</v>
      </c>
      <c r="I5960">
        <v>1051</v>
      </c>
      <c r="J5960" t="s">
        <v>172</v>
      </c>
      <c r="K5960" t="s">
        <v>8155</v>
      </c>
      <c r="L5960" t="s">
        <v>8154</v>
      </c>
      <c r="M5960">
        <v>5</v>
      </c>
      <c r="N5960" t="s">
        <v>201</v>
      </c>
      <c r="O5960" s="4">
        <f>INDEX(products[Cost_per_box], MATCH(shipments9[[#This Row],[PID]], products[PID], 0))</f>
        <v>3.85</v>
      </c>
      <c r="P5960" s="4">
        <f>shipments9[[#This Row],[Boxes]]*shipments9[[#This Row],[Cost Per Box]]</f>
        <v>4046.35</v>
      </c>
      <c r="Q5960" s="4">
        <f>shipments9[[#This Row],[Amount]] -shipments9[[#This Row],[total cost]]</f>
        <v>4357.3999999999996</v>
      </c>
      <c r="R5960" s="4" t="str">
        <f>IF(shipments9[[#This Row],[Gross Profit]]&lt;0,"Loss","Profit")</f>
        <v>Profit</v>
      </c>
      <c r="S5960" s="9">
        <f>shipments9[[#This Row],[Gross Profit]]/shipments9[[#This Row],[Amount]]</f>
        <v>0.51850661906886797</v>
      </c>
      <c r="T5960" s="11">
        <f>shipments9[[#This Row],[Amount]]/shipments9[[#This Row],[Boxes]]</f>
        <v>7.9959562321598474</v>
      </c>
    </row>
    <row r="5961" spans="1:20" hidden="1" x14ac:dyDescent="0.25">
      <c r="A5961" t="s">
        <v>6153</v>
      </c>
      <c r="B5961" t="s">
        <v>92</v>
      </c>
      <c r="C5961" t="s">
        <v>128</v>
      </c>
      <c r="D5961" t="s">
        <v>26</v>
      </c>
      <c r="E5961" s="1">
        <v>45111</v>
      </c>
      <c r="F5961" s="1" t="str">
        <f>TEXT(shipments9[[#This Row],[Shipdate]],"ddd")</f>
        <v>Tue</v>
      </c>
      <c r="G5961" s="1" t="str">
        <f>IF(OR(shipments9[[#This Row],[Day Name]]="Sat",shipments9[[#This Row],[Day Name]]="Sun"),"Weekend","Weekday")</f>
        <v>Weekday</v>
      </c>
      <c r="H5961">
        <v>8372.25</v>
      </c>
      <c r="I5961">
        <v>1396</v>
      </c>
      <c r="J5961" t="s">
        <v>172</v>
      </c>
      <c r="K5961" t="s">
        <v>8151</v>
      </c>
      <c r="L5961" t="s">
        <v>8160</v>
      </c>
      <c r="M5961">
        <v>7</v>
      </c>
      <c r="N5961" t="s">
        <v>8161</v>
      </c>
      <c r="O5961" s="4">
        <f>INDEX(products[Cost_per_box], MATCH(shipments9[[#This Row],[PID]], products[PID], 0))</f>
        <v>3.85</v>
      </c>
      <c r="P5961" s="4">
        <f>shipments9[[#This Row],[Boxes]]*shipments9[[#This Row],[Cost Per Box]]</f>
        <v>5374.6</v>
      </c>
      <c r="Q5961" s="4">
        <f>shipments9[[#This Row],[Amount]] -shipments9[[#This Row],[total cost]]</f>
        <v>2997.6499999999996</v>
      </c>
      <c r="R5961" s="4" t="str">
        <f>IF(shipments9[[#This Row],[Gross Profit]]&lt;0,"Loss","Profit")</f>
        <v>Profit</v>
      </c>
      <c r="S5961" s="9">
        <f>shipments9[[#This Row],[Gross Profit]]/shipments9[[#This Row],[Amount]]</f>
        <v>0.35804592552778519</v>
      </c>
      <c r="T5961" s="11">
        <f>shipments9[[#This Row],[Amount]]/shipments9[[#This Row],[Boxes]]</f>
        <v>5.9973137535816621</v>
      </c>
    </row>
    <row r="5962" spans="1:20" hidden="1" x14ac:dyDescent="0.25">
      <c r="A5962" t="s">
        <v>6154</v>
      </c>
      <c r="B5962" t="s">
        <v>92</v>
      </c>
      <c r="C5962" t="s">
        <v>128</v>
      </c>
      <c r="D5962" t="s">
        <v>26</v>
      </c>
      <c r="E5962" s="1">
        <v>45295</v>
      </c>
      <c r="F5962" s="1" t="str">
        <f>TEXT(shipments9[[#This Row],[Shipdate]],"ddd")</f>
        <v>Thu</v>
      </c>
      <c r="G5962" s="1" t="str">
        <f>IF(OR(shipments9[[#This Row],[Day Name]]="Sat",shipments9[[#This Row],[Day Name]]="Sun"),"Weekend","Weekday")</f>
        <v>Weekday</v>
      </c>
      <c r="H5962">
        <v>4709.25</v>
      </c>
      <c r="I5962">
        <v>673</v>
      </c>
      <c r="J5962" t="s">
        <v>172</v>
      </c>
      <c r="K5962" t="s">
        <v>8155</v>
      </c>
      <c r="L5962" t="s">
        <v>8156</v>
      </c>
      <c r="M5962">
        <v>1</v>
      </c>
      <c r="N5962" t="s">
        <v>8163</v>
      </c>
      <c r="O5962" s="4">
        <f>INDEX(products[Cost_per_box], MATCH(shipments9[[#This Row],[PID]], products[PID], 0))</f>
        <v>3.85</v>
      </c>
      <c r="P5962" s="4">
        <f>shipments9[[#This Row],[Boxes]]*shipments9[[#This Row],[Cost Per Box]]</f>
        <v>2591.0500000000002</v>
      </c>
      <c r="Q5962" s="4">
        <f>shipments9[[#This Row],[Amount]] -shipments9[[#This Row],[total cost]]</f>
        <v>2118.1999999999998</v>
      </c>
      <c r="R5962" s="4" t="str">
        <f>IF(shipments9[[#This Row],[Gross Profit]]&lt;0,"Loss","Profit")</f>
        <v>Profit</v>
      </c>
      <c r="S5962" s="9">
        <f>shipments9[[#This Row],[Gross Profit]]/shipments9[[#This Row],[Amount]]</f>
        <v>0.4497956150130063</v>
      </c>
      <c r="T5962" s="11">
        <f>shipments9[[#This Row],[Amount]]/shipments9[[#This Row],[Boxes]]</f>
        <v>6.9973997028231798</v>
      </c>
    </row>
    <row r="5963" spans="1:20" hidden="1" x14ac:dyDescent="0.25">
      <c r="A5963" t="s">
        <v>6155</v>
      </c>
      <c r="B5963" t="s">
        <v>92</v>
      </c>
      <c r="C5963" t="s">
        <v>128</v>
      </c>
      <c r="D5963" t="s">
        <v>26</v>
      </c>
      <c r="E5963" s="1">
        <v>45072</v>
      </c>
      <c r="F5963" s="1" t="str">
        <f>TEXT(shipments9[[#This Row],[Shipdate]],"ddd")</f>
        <v>Fri</v>
      </c>
      <c r="G5963" s="1" t="str">
        <f>IF(OR(shipments9[[#This Row],[Day Name]]="Sat",shipments9[[#This Row],[Day Name]]="Sun"),"Weekend","Weekday")</f>
        <v>Weekday</v>
      </c>
      <c r="H5963">
        <v>4799.25</v>
      </c>
      <c r="I5963">
        <v>960</v>
      </c>
      <c r="J5963" t="s">
        <v>172</v>
      </c>
      <c r="K5963" t="s">
        <v>8151</v>
      </c>
      <c r="L5963" t="s">
        <v>8154</v>
      </c>
      <c r="M5963">
        <v>5</v>
      </c>
      <c r="N5963" t="s">
        <v>201</v>
      </c>
      <c r="O5963" s="4">
        <f>INDEX(products[Cost_per_box], MATCH(shipments9[[#This Row],[PID]], products[PID], 0))</f>
        <v>3.85</v>
      </c>
      <c r="P5963" s="4">
        <f>shipments9[[#This Row],[Boxes]]*shipments9[[#This Row],[Cost Per Box]]</f>
        <v>3696</v>
      </c>
      <c r="Q5963" s="4">
        <f>shipments9[[#This Row],[Amount]] -shipments9[[#This Row],[total cost]]</f>
        <v>1103.25</v>
      </c>
      <c r="R5963" s="4" t="str">
        <f>IF(shipments9[[#This Row],[Gross Profit]]&lt;0,"Loss","Profit")</f>
        <v>Profit</v>
      </c>
      <c r="S5963" s="9">
        <f>shipments9[[#This Row],[Gross Profit]]/shipments9[[#This Row],[Amount]]</f>
        <v>0.22987966869823409</v>
      </c>
      <c r="T5963" s="11">
        <f>shipments9[[#This Row],[Amount]]/shipments9[[#This Row],[Boxes]]</f>
        <v>4.9992187499999998</v>
      </c>
    </row>
    <row r="5964" spans="1:20" hidden="1" x14ac:dyDescent="0.25">
      <c r="A5964" t="s">
        <v>6156</v>
      </c>
      <c r="B5964" t="s">
        <v>95</v>
      </c>
      <c r="C5964" t="s">
        <v>128</v>
      </c>
      <c r="D5964" t="s">
        <v>26</v>
      </c>
      <c r="E5964" s="1">
        <v>45216</v>
      </c>
      <c r="F5964" s="1" t="str">
        <f>TEXT(shipments9[[#This Row],[Shipdate]],"ddd")</f>
        <v>Tue</v>
      </c>
      <c r="G5964" s="1" t="str">
        <f>IF(OR(shipments9[[#This Row],[Day Name]]="Sat",shipments9[[#This Row],[Day Name]]="Sun"),"Weekend","Weekday")</f>
        <v>Weekday</v>
      </c>
      <c r="H5964">
        <v>10226.25</v>
      </c>
      <c r="I5964">
        <v>1705</v>
      </c>
      <c r="J5964" t="s">
        <v>172</v>
      </c>
      <c r="K5964" t="s">
        <v>8151</v>
      </c>
      <c r="L5964" t="s">
        <v>8152</v>
      </c>
      <c r="M5964">
        <v>10</v>
      </c>
      <c r="N5964" t="s">
        <v>8153</v>
      </c>
      <c r="O5964" s="4">
        <f>INDEX(products[Cost_per_box], MATCH(shipments9[[#This Row],[PID]], products[PID], 0))</f>
        <v>3.85</v>
      </c>
      <c r="P5964" s="4">
        <f>shipments9[[#This Row],[Boxes]]*shipments9[[#This Row],[Cost Per Box]]</f>
        <v>6564.25</v>
      </c>
      <c r="Q5964" s="4">
        <f>shipments9[[#This Row],[Amount]] -shipments9[[#This Row],[total cost]]</f>
        <v>3662</v>
      </c>
      <c r="R5964" s="4" t="str">
        <f>IF(shipments9[[#This Row],[Gross Profit]]&lt;0,"Loss","Profit")</f>
        <v>Profit</v>
      </c>
      <c r="S5964" s="9">
        <f>shipments9[[#This Row],[Gross Profit]]/shipments9[[#This Row],[Amount]]</f>
        <v>0.35809803202542478</v>
      </c>
      <c r="T5964" s="11">
        <f>shipments9[[#This Row],[Amount]]/shipments9[[#This Row],[Boxes]]</f>
        <v>5.9978005865102642</v>
      </c>
    </row>
    <row r="5965" spans="1:20" hidden="1" x14ac:dyDescent="0.25">
      <c r="A5965" t="s">
        <v>6157</v>
      </c>
      <c r="B5965" t="s">
        <v>95</v>
      </c>
      <c r="C5965" t="s">
        <v>128</v>
      </c>
      <c r="D5965" t="s">
        <v>26</v>
      </c>
      <c r="E5965" s="1">
        <v>45174</v>
      </c>
      <c r="F5965" s="1" t="str">
        <f>TEXT(shipments9[[#This Row],[Shipdate]],"ddd")</f>
        <v>Tue</v>
      </c>
      <c r="G5965" s="1" t="str">
        <f>IF(OR(shipments9[[#This Row],[Day Name]]="Sat",shipments9[[#This Row],[Day Name]]="Sun"),"Weekend","Weekday")</f>
        <v>Weekday</v>
      </c>
      <c r="H5965">
        <v>11306.25</v>
      </c>
      <c r="I5965">
        <v>1414</v>
      </c>
      <c r="J5965" t="s">
        <v>172</v>
      </c>
      <c r="K5965" t="s">
        <v>8151</v>
      </c>
      <c r="L5965" t="s">
        <v>8160</v>
      </c>
      <c r="M5965">
        <v>9</v>
      </c>
      <c r="N5965" t="s">
        <v>8167</v>
      </c>
      <c r="O5965" s="4">
        <f>INDEX(products[Cost_per_box], MATCH(shipments9[[#This Row],[PID]], products[PID], 0))</f>
        <v>3.85</v>
      </c>
      <c r="P5965" s="4">
        <f>shipments9[[#This Row],[Boxes]]*shipments9[[#This Row],[Cost Per Box]]</f>
        <v>5443.9000000000005</v>
      </c>
      <c r="Q5965" s="4">
        <f>shipments9[[#This Row],[Amount]] -shipments9[[#This Row],[total cost]]</f>
        <v>5862.3499999999995</v>
      </c>
      <c r="R5965" s="4" t="str">
        <f>IF(shipments9[[#This Row],[Gross Profit]]&lt;0,"Loss","Profit")</f>
        <v>Profit</v>
      </c>
      <c r="S5965" s="9">
        <f>shipments9[[#This Row],[Gross Profit]]/shipments9[[#This Row],[Amount]]</f>
        <v>0.51850525152017679</v>
      </c>
      <c r="T5965" s="11">
        <f>shipments9[[#This Row],[Amount]]/shipments9[[#This Row],[Boxes]]</f>
        <v>7.9959335219236207</v>
      </c>
    </row>
    <row r="5966" spans="1:20" hidden="1" x14ac:dyDescent="0.25">
      <c r="A5966" t="s">
        <v>6158</v>
      </c>
      <c r="B5966" t="s">
        <v>95</v>
      </c>
      <c r="C5966" t="s">
        <v>128</v>
      </c>
      <c r="D5966" t="s">
        <v>26</v>
      </c>
      <c r="E5966" s="1">
        <v>45117</v>
      </c>
      <c r="F5966" s="1" t="str">
        <f>TEXT(shipments9[[#This Row],[Shipdate]],"ddd")</f>
        <v>Mon</v>
      </c>
      <c r="G5966" s="1" t="str">
        <f>IF(OR(shipments9[[#This Row],[Day Name]]="Sat",shipments9[[#This Row],[Day Name]]="Sun"),"Weekend","Weekday")</f>
        <v>Weekday</v>
      </c>
      <c r="H5966">
        <v>10460.25</v>
      </c>
      <c r="I5966">
        <v>1495</v>
      </c>
      <c r="J5966" t="s">
        <v>172</v>
      </c>
      <c r="K5966" t="s">
        <v>8151</v>
      </c>
      <c r="L5966" t="s">
        <v>8160</v>
      </c>
      <c r="M5966">
        <v>7</v>
      </c>
      <c r="N5966" t="s">
        <v>8161</v>
      </c>
      <c r="O5966" s="4">
        <f>INDEX(products[Cost_per_box], MATCH(shipments9[[#This Row],[PID]], products[PID], 0))</f>
        <v>3.85</v>
      </c>
      <c r="P5966" s="4">
        <f>shipments9[[#This Row],[Boxes]]*shipments9[[#This Row],[Cost Per Box]]</f>
        <v>5755.75</v>
      </c>
      <c r="Q5966" s="4">
        <f>shipments9[[#This Row],[Amount]] -shipments9[[#This Row],[total cost]]</f>
        <v>4704.5</v>
      </c>
      <c r="R5966" s="4" t="str">
        <f>IF(shipments9[[#This Row],[Gross Profit]]&lt;0,"Loss","Profit")</f>
        <v>Profit</v>
      </c>
      <c r="S5966" s="9">
        <f>shipments9[[#This Row],[Gross Profit]]/shipments9[[#This Row],[Amount]]</f>
        <v>0.44975024497502447</v>
      </c>
      <c r="T5966" s="11">
        <f>shipments9[[#This Row],[Amount]]/shipments9[[#This Row],[Boxes]]</f>
        <v>6.9968227424749161</v>
      </c>
    </row>
    <row r="5967" spans="1:20" hidden="1" x14ac:dyDescent="0.25">
      <c r="A5967" t="s">
        <v>6159</v>
      </c>
      <c r="B5967" t="s">
        <v>65</v>
      </c>
      <c r="C5967" t="s">
        <v>128</v>
      </c>
      <c r="D5967" t="s">
        <v>26</v>
      </c>
      <c r="E5967" s="1">
        <v>45294</v>
      </c>
      <c r="F5967" s="1" t="str">
        <f>TEXT(shipments9[[#This Row],[Shipdate]],"ddd")</f>
        <v>Wed</v>
      </c>
      <c r="G5967" s="1" t="str">
        <f>IF(OR(shipments9[[#This Row],[Day Name]]="Sat",shipments9[[#This Row],[Day Name]]="Sun"),"Weekend","Weekday")</f>
        <v>Weekday</v>
      </c>
      <c r="H5967">
        <v>8676</v>
      </c>
      <c r="I5967">
        <v>1085</v>
      </c>
      <c r="J5967" t="s">
        <v>172</v>
      </c>
      <c r="K5967" t="s">
        <v>8155</v>
      </c>
      <c r="L5967" t="s">
        <v>8156</v>
      </c>
      <c r="M5967">
        <v>1</v>
      </c>
      <c r="N5967" t="s">
        <v>8163</v>
      </c>
      <c r="O5967" s="4">
        <f>INDEX(products[Cost_per_box], MATCH(shipments9[[#This Row],[PID]], products[PID], 0))</f>
        <v>3.85</v>
      </c>
      <c r="P5967" s="4">
        <f>shipments9[[#This Row],[Boxes]]*shipments9[[#This Row],[Cost Per Box]]</f>
        <v>4177.25</v>
      </c>
      <c r="Q5967" s="4">
        <f>shipments9[[#This Row],[Amount]] -shipments9[[#This Row],[total cost]]</f>
        <v>4498.75</v>
      </c>
      <c r="R5967" s="4" t="str">
        <f>IF(shipments9[[#This Row],[Gross Profit]]&lt;0,"Loss","Profit")</f>
        <v>Profit</v>
      </c>
      <c r="S5967" s="9">
        <f>shipments9[[#This Row],[Gross Profit]]/shipments9[[#This Row],[Amount]]</f>
        <v>0.51852812355924394</v>
      </c>
      <c r="T5967" s="11">
        <f>shipments9[[#This Row],[Amount]]/shipments9[[#This Row],[Boxes]]</f>
        <v>7.9963133640552995</v>
      </c>
    </row>
    <row r="5968" spans="1:20" hidden="1" x14ac:dyDescent="0.25">
      <c r="A5968" t="s">
        <v>6160</v>
      </c>
      <c r="B5968" t="s">
        <v>65</v>
      </c>
      <c r="C5968" t="s">
        <v>128</v>
      </c>
      <c r="D5968" t="s">
        <v>26</v>
      </c>
      <c r="E5968" s="1">
        <v>45285</v>
      </c>
      <c r="F5968" s="1" t="str">
        <f>TEXT(shipments9[[#This Row],[Shipdate]],"ddd")</f>
        <v>Mon</v>
      </c>
      <c r="G5968" s="1" t="str">
        <f>IF(OR(shipments9[[#This Row],[Day Name]]="Sat",shipments9[[#This Row],[Day Name]]="Sun"),"Weekend","Weekday")</f>
        <v>Weekday</v>
      </c>
      <c r="H5968">
        <v>6484.5</v>
      </c>
      <c r="I5968">
        <v>1297</v>
      </c>
      <c r="J5968" t="s">
        <v>172</v>
      </c>
      <c r="K5968" t="s">
        <v>8151</v>
      </c>
      <c r="L5968" t="s">
        <v>8152</v>
      </c>
      <c r="M5968">
        <v>12</v>
      </c>
      <c r="N5968" t="s">
        <v>8166</v>
      </c>
      <c r="O5968" s="4">
        <f>INDEX(products[Cost_per_box], MATCH(shipments9[[#This Row],[PID]], products[PID], 0))</f>
        <v>3.85</v>
      </c>
      <c r="P5968" s="4">
        <f>shipments9[[#This Row],[Boxes]]*shipments9[[#This Row],[Cost Per Box]]</f>
        <v>4993.45</v>
      </c>
      <c r="Q5968" s="4">
        <f>shipments9[[#This Row],[Amount]] -shipments9[[#This Row],[total cost]]</f>
        <v>1491.0500000000002</v>
      </c>
      <c r="R5968" s="4" t="str">
        <f>IF(shipments9[[#This Row],[Gross Profit]]&lt;0,"Loss","Profit")</f>
        <v>Profit</v>
      </c>
      <c r="S5968" s="9">
        <f>shipments9[[#This Row],[Gross Profit]]/shipments9[[#This Row],[Amount]]</f>
        <v>0.22994062765055134</v>
      </c>
      <c r="T5968" s="11">
        <f>shipments9[[#This Row],[Amount]]/shipments9[[#This Row],[Boxes]]</f>
        <v>4.9996144949884345</v>
      </c>
    </row>
    <row r="5969" spans="1:20" hidden="1" x14ac:dyDescent="0.25">
      <c r="A5969" t="s">
        <v>6161</v>
      </c>
      <c r="B5969" t="s">
        <v>65</v>
      </c>
      <c r="C5969" t="s">
        <v>128</v>
      </c>
      <c r="D5969" t="s">
        <v>26</v>
      </c>
      <c r="E5969" s="1">
        <v>45114</v>
      </c>
      <c r="F5969" s="1" t="str">
        <f>TEXT(shipments9[[#This Row],[Shipdate]],"ddd")</f>
        <v>Fri</v>
      </c>
      <c r="G5969" s="1" t="str">
        <f>IF(OR(shipments9[[#This Row],[Day Name]]="Sat",shipments9[[#This Row],[Day Name]]="Sun"),"Weekend","Weekday")</f>
        <v>Weekday</v>
      </c>
      <c r="H5969">
        <v>360</v>
      </c>
      <c r="I5969">
        <v>72</v>
      </c>
      <c r="J5969" t="s">
        <v>172</v>
      </c>
      <c r="K5969" t="s">
        <v>8151</v>
      </c>
      <c r="L5969" t="s">
        <v>8160</v>
      </c>
      <c r="M5969">
        <v>7</v>
      </c>
      <c r="N5969" t="s">
        <v>8161</v>
      </c>
      <c r="O5969" s="4">
        <f>INDEX(products[Cost_per_box], MATCH(shipments9[[#This Row],[PID]], products[PID], 0))</f>
        <v>3.85</v>
      </c>
      <c r="P5969" s="4">
        <f>shipments9[[#This Row],[Boxes]]*shipments9[[#This Row],[Cost Per Box]]</f>
        <v>277.2</v>
      </c>
      <c r="Q5969" s="4">
        <f>shipments9[[#This Row],[Amount]] -shipments9[[#This Row],[total cost]]</f>
        <v>82.800000000000011</v>
      </c>
      <c r="R5969" s="4" t="str">
        <f>IF(shipments9[[#This Row],[Gross Profit]]&lt;0,"Loss","Profit")</f>
        <v>Profit</v>
      </c>
      <c r="S5969" s="9">
        <f>shipments9[[#This Row],[Gross Profit]]/shipments9[[#This Row],[Amount]]</f>
        <v>0.23000000000000004</v>
      </c>
      <c r="T5969" s="11">
        <f>shipments9[[#This Row],[Amount]]/shipments9[[#This Row],[Boxes]]</f>
        <v>5</v>
      </c>
    </row>
    <row r="5970" spans="1:20" hidden="1" x14ac:dyDescent="0.25">
      <c r="A5970" t="s">
        <v>6162</v>
      </c>
      <c r="B5970" t="s">
        <v>65</v>
      </c>
      <c r="C5970" t="s">
        <v>128</v>
      </c>
      <c r="D5970" t="s">
        <v>26</v>
      </c>
      <c r="E5970" s="1">
        <v>45302</v>
      </c>
      <c r="F5970" s="1" t="str">
        <f>TEXT(shipments9[[#This Row],[Shipdate]],"ddd")</f>
        <v>Thu</v>
      </c>
      <c r="G5970" s="1" t="str">
        <f>IF(OR(shipments9[[#This Row],[Day Name]]="Sat",shipments9[[#This Row],[Day Name]]="Sun"),"Weekend","Weekday")</f>
        <v>Weekday</v>
      </c>
      <c r="H5970">
        <v>1489.5</v>
      </c>
      <c r="I5970">
        <v>298</v>
      </c>
      <c r="J5970" t="s">
        <v>172</v>
      </c>
      <c r="K5970" t="s">
        <v>8155</v>
      </c>
      <c r="L5970" t="s">
        <v>8156</v>
      </c>
      <c r="M5970">
        <v>1</v>
      </c>
      <c r="N5970" t="s">
        <v>8163</v>
      </c>
      <c r="O5970" s="4">
        <f>INDEX(products[Cost_per_box], MATCH(shipments9[[#This Row],[PID]], products[PID], 0))</f>
        <v>3.85</v>
      </c>
      <c r="P5970" s="4">
        <f>shipments9[[#This Row],[Boxes]]*shipments9[[#This Row],[Cost Per Box]]</f>
        <v>1147.3</v>
      </c>
      <c r="Q5970" s="4">
        <f>shipments9[[#This Row],[Amount]] -shipments9[[#This Row],[total cost]]</f>
        <v>342.20000000000005</v>
      </c>
      <c r="R5970" s="4" t="str">
        <f>IF(shipments9[[#This Row],[Gross Profit]]&lt;0,"Loss","Profit")</f>
        <v>Profit</v>
      </c>
      <c r="S5970" s="9">
        <f>shipments9[[#This Row],[Gross Profit]]/shipments9[[#This Row],[Amount]]</f>
        <v>0.22974152400134276</v>
      </c>
      <c r="T5970" s="11">
        <f>shipments9[[#This Row],[Amount]]/shipments9[[#This Row],[Boxes]]</f>
        <v>4.9983221476510069</v>
      </c>
    </row>
    <row r="5971" spans="1:20" hidden="1" x14ac:dyDescent="0.25">
      <c r="A5971" t="s">
        <v>6163</v>
      </c>
      <c r="B5971" t="s">
        <v>65</v>
      </c>
      <c r="C5971" t="s">
        <v>128</v>
      </c>
      <c r="D5971" t="s">
        <v>26</v>
      </c>
      <c r="E5971" s="1">
        <v>45302</v>
      </c>
      <c r="F5971" s="1" t="str">
        <f>TEXT(shipments9[[#This Row],[Shipdate]],"ddd")</f>
        <v>Thu</v>
      </c>
      <c r="G5971" s="1" t="str">
        <f>IF(OR(shipments9[[#This Row],[Day Name]]="Sat",shipments9[[#This Row],[Day Name]]="Sun"),"Weekend","Weekday")</f>
        <v>Weekday</v>
      </c>
      <c r="H5971">
        <v>9141.75</v>
      </c>
      <c r="I5971">
        <v>1016</v>
      </c>
      <c r="J5971" t="s">
        <v>172</v>
      </c>
      <c r="K5971" t="s">
        <v>8155</v>
      </c>
      <c r="L5971" t="s">
        <v>8156</v>
      </c>
      <c r="M5971">
        <v>1</v>
      </c>
      <c r="N5971" t="s">
        <v>8163</v>
      </c>
      <c r="O5971" s="4">
        <f>INDEX(products[Cost_per_box], MATCH(shipments9[[#This Row],[PID]], products[PID], 0))</f>
        <v>3.85</v>
      </c>
      <c r="P5971" s="4">
        <f>shipments9[[#This Row],[Boxes]]*shipments9[[#This Row],[Cost Per Box]]</f>
        <v>3911.6</v>
      </c>
      <c r="Q5971" s="4">
        <f>shipments9[[#This Row],[Amount]] -shipments9[[#This Row],[total cost]]</f>
        <v>5230.1499999999996</v>
      </c>
      <c r="R5971" s="4" t="str">
        <f>IF(shipments9[[#This Row],[Gross Profit]]&lt;0,"Loss","Profit")</f>
        <v>Profit</v>
      </c>
      <c r="S5971" s="9">
        <f>shipments9[[#This Row],[Gross Profit]]/shipments9[[#This Row],[Amount]]</f>
        <v>0.57211693603522296</v>
      </c>
      <c r="T5971" s="11">
        <f>shipments9[[#This Row],[Amount]]/shipments9[[#This Row],[Boxes]]</f>
        <v>8.9977854330708666</v>
      </c>
    </row>
    <row r="5972" spans="1:20" hidden="1" x14ac:dyDescent="0.25">
      <c r="A5972" t="s">
        <v>6164</v>
      </c>
      <c r="B5972" t="s">
        <v>68</v>
      </c>
      <c r="C5972" t="s">
        <v>128</v>
      </c>
      <c r="D5972" t="s">
        <v>26</v>
      </c>
      <c r="E5972" s="1">
        <v>45272</v>
      </c>
      <c r="F5972" s="1" t="str">
        <f>TEXT(shipments9[[#This Row],[Shipdate]],"ddd")</f>
        <v>Tue</v>
      </c>
      <c r="G5972" s="1" t="str">
        <f>IF(OR(shipments9[[#This Row],[Day Name]]="Sat",shipments9[[#This Row],[Day Name]]="Sun"),"Weekend","Weekday")</f>
        <v>Weekday</v>
      </c>
      <c r="H5972">
        <v>2715.75</v>
      </c>
      <c r="I5972">
        <v>453</v>
      </c>
      <c r="J5972" t="s">
        <v>172</v>
      </c>
      <c r="K5972" t="s">
        <v>8151</v>
      </c>
      <c r="L5972" t="s">
        <v>8152</v>
      </c>
      <c r="M5972">
        <v>12</v>
      </c>
      <c r="N5972" t="s">
        <v>8166</v>
      </c>
      <c r="O5972" s="4">
        <f>INDEX(products[Cost_per_box], MATCH(shipments9[[#This Row],[PID]], products[PID], 0))</f>
        <v>3.85</v>
      </c>
      <c r="P5972" s="4">
        <f>shipments9[[#This Row],[Boxes]]*shipments9[[#This Row],[Cost Per Box]]</f>
        <v>1744.05</v>
      </c>
      <c r="Q5972" s="4">
        <f>shipments9[[#This Row],[Amount]] -shipments9[[#This Row],[total cost]]</f>
        <v>971.7</v>
      </c>
      <c r="R5972" s="4" t="str">
        <f>IF(shipments9[[#This Row],[Gross Profit]]&lt;0,"Loss","Profit")</f>
        <v>Profit</v>
      </c>
      <c r="S5972" s="9">
        <f>shipments9[[#This Row],[Gross Profit]]/shipments9[[#This Row],[Amount]]</f>
        <v>0.35780171223418944</v>
      </c>
      <c r="T5972" s="11">
        <f>shipments9[[#This Row],[Amount]]/shipments9[[#This Row],[Boxes]]</f>
        <v>5.9950331125827816</v>
      </c>
    </row>
    <row r="5973" spans="1:20" hidden="1" x14ac:dyDescent="0.25">
      <c r="A5973" t="s">
        <v>6165</v>
      </c>
      <c r="B5973" t="s">
        <v>68</v>
      </c>
      <c r="C5973" t="s">
        <v>128</v>
      </c>
      <c r="D5973" t="s">
        <v>26</v>
      </c>
      <c r="E5973" s="1">
        <v>45089</v>
      </c>
      <c r="F5973" s="1" t="str">
        <f>TEXT(shipments9[[#This Row],[Shipdate]],"ddd")</f>
        <v>Mon</v>
      </c>
      <c r="G5973" s="1" t="str">
        <f>IF(OR(shipments9[[#This Row],[Day Name]]="Sat",shipments9[[#This Row],[Day Name]]="Sun"),"Weekend","Weekday")</f>
        <v>Weekday</v>
      </c>
      <c r="H5973">
        <v>873</v>
      </c>
      <c r="I5973">
        <v>97</v>
      </c>
      <c r="J5973" t="s">
        <v>172</v>
      </c>
      <c r="K5973" t="s">
        <v>8151</v>
      </c>
      <c r="L5973" t="s">
        <v>8154</v>
      </c>
      <c r="M5973">
        <v>6</v>
      </c>
      <c r="N5973" t="s">
        <v>8159</v>
      </c>
      <c r="O5973" s="4">
        <f>INDEX(products[Cost_per_box], MATCH(shipments9[[#This Row],[PID]], products[PID], 0))</f>
        <v>3.85</v>
      </c>
      <c r="P5973" s="4">
        <f>shipments9[[#This Row],[Boxes]]*shipments9[[#This Row],[Cost Per Box]]</f>
        <v>373.45</v>
      </c>
      <c r="Q5973" s="4">
        <f>shipments9[[#This Row],[Amount]] -shipments9[[#This Row],[total cost]]</f>
        <v>499.55</v>
      </c>
      <c r="R5973" s="4" t="str">
        <f>IF(shipments9[[#This Row],[Gross Profit]]&lt;0,"Loss","Profit")</f>
        <v>Profit</v>
      </c>
      <c r="S5973" s="9">
        <f>shipments9[[#This Row],[Gross Profit]]/shipments9[[#This Row],[Amount]]</f>
        <v>0.57222222222222219</v>
      </c>
      <c r="T5973" s="11">
        <f>shipments9[[#This Row],[Amount]]/shipments9[[#This Row],[Boxes]]</f>
        <v>9</v>
      </c>
    </row>
    <row r="5974" spans="1:20" hidden="1" x14ac:dyDescent="0.25">
      <c r="A5974" t="s">
        <v>6166</v>
      </c>
      <c r="B5974" t="s">
        <v>68</v>
      </c>
      <c r="C5974" t="s">
        <v>128</v>
      </c>
      <c r="D5974" t="s">
        <v>26</v>
      </c>
      <c r="E5974" s="1">
        <v>44988</v>
      </c>
      <c r="F5974" s="1" t="str">
        <f>TEXT(shipments9[[#This Row],[Shipdate]],"ddd")</f>
        <v>Fri</v>
      </c>
      <c r="G5974" s="1" t="str">
        <f>IF(OR(shipments9[[#This Row],[Day Name]]="Sat",shipments9[[#This Row],[Day Name]]="Sun"),"Weekend","Weekday")</f>
        <v>Weekday</v>
      </c>
      <c r="H5974">
        <v>7908.75</v>
      </c>
      <c r="I5974">
        <v>1319</v>
      </c>
      <c r="J5974" t="s">
        <v>172</v>
      </c>
      <c r="K5974" t="s">
        <v>8151</v>
      </c>
      <c r="L5974" t="s">
        <v>8156</v>
      </c>
      <c r="M5974">
        <v>3</v>
      </c>
      <c r="N5974" t="s">
        <v>8164</v>
      </c>
      <c r="O5974" s="4">
        <f>INDEX(products[Cost_per_box], MATCH(shipments9[[#This Row],[PID]], products[PID], 0))</f>
        <v>3.85</v>
      </c>
      <c r="P5974" s="4">
        <f>shipments9[[#This Row],[Boxes]]*shipments9[[#This Row],[Cost Per Box]]</f>
        <v>5078.1500000000005</v>
      </c>
      <c r="Q5974" s="4">
        <f>shipments9[[#This Row],[Amount]] -shipments9[[#This Row],[total cost]]</f>
        <v>2830.5999999999995</v>
      </c>
      <c r="R5974" s="4" t="str">
        <f>IF(shipments9[[#This Row],[Gross Profit]]&lt;0,"Loss","Profit")</f>
        <v>Profit</v>
      </c>
      <c r="S5974" s="9">
        <f>shipments9[[#This Row],[Gross Profit]]/shipments9[[#This Row],[Amount]]</f>
        <v>0.35790738106527575</v>
      </c>
      <c r="T5974" s="11">
        <f>shipments9[[#This Row],[Amount]]/shipments9[[#This Row],[Boxes]]</f>
        <v>5.9960197119029566</v>
      </c>
    </row>
    <row r="5975" spans="1:20" hidden="1" x14ac:dyDescent="0.25">
      <c r="A5975" t="s">
        <v>6167</v>
      </c>
      <c r="B5975" t="s">
        <v>68</v>
      </c>
      <c r="C5975" t="s">
        <v>128</v>
      </c>
      <c r="D5975" t="s">
        <v>26</v>
      </c>
      <c r="E5975" s="1">
        <v>45062</v>
      </c>
      <c r="F5975" s="1" t="str">
        <f>TEXT(shipments9[[#This Row],[Shipdate]],"ddd")</f>
        <v>Tue</v>
      </c>
      <c r="G5975" s="1" t="str">
        <f>IF(OR(shipments9[[#This Row],[Day Name]]="Sat",shipments9[[#This Row],[Day Name]]="Sun"),"Weekend","Weekday")</f>
        <v>Weekday</v>
      </c>
      <c r="H5975">
        <v>11414.25</v>
      </c>
      <c r="I5975">
        <v>1427</v>
      </c>
      <c r="J5975" t="s">
        <v>172</v>
      </c>
      <c r="K5975" t="s">
        <v>8151</v>
      </c>
      <c r="L5975" t="s">
        <v>8154</v>
      </c>
      <c r="M5975">
        <v>5</v>
      </c>
      <c r="N5975" t="s">
        <v>201</v>
      </c>
      <c r="O5975" s="4">
        <f>INDEX(products[Cost_per_box], MATCH(shipments9[[#This Row],[PID]], products[PID], 0))</f>
        <v>3.85</v>
      </c>
      <c r="P5975" s="4">
        <f>shipments9[[#This Row],[Boxes]]*shipments9[[#This Row],[Cost Per Box]]</f>
        <v>5493.95</v>
      </c>
      <c r="Q5975" s="4">
        <f>shipments9[[#This Row],[Amount]] -shipments9[[#This Row],[total cost]]</f>
        <v>5920.3</v>
      </c>
      <c r="R5975" s="4" t="str">
        <f>IF(shipments9[[#This Row],[Gross Profit]]&lt;0,"Loss","Profit")</f>
        <v>Profit</v>
      </c>
      <c r="S5975" s="9">
        <f>shipments9[[#This Row],[Gross Profit]]/shipments9[[#This Row],[Amount]]</f>
        <v>0.51867621613334214</v>
      </c>
      <c r="T5975" s="11">
        <f>shipments9[[#This Row],[Amount]]/shipments9[[#This Row],[Boxes]]</f>
        <v>7.9987736510161174</v>
      </c>
    </row>
    <row r="5976" spans="1:20" hidden="1" x14ac:dyDescent="0.25">
      <c r="A5976" t="s">
        <v>6168</v>
      </c>
      <c r="B5976" t="s">
        <v>108</v>
      </c>
      <c r="C5976" t="s">
        <v>128</v>
      </c>
      <c r="D5976" t="s">
        <v>26</v>
      </c>
      <c r="E5976" s="1">
        <v>44995</v>
      </c>
      <c r="F5976" s="1" t="str">
        <f>TEXT(shipments9[[#This Row],[Shipdate]],"ddd")</f>
        <v>Fri</v>
      </c>
      <c r="G5976" s="1" t="str">
        <f>IF(OR(shipments9[[#This Row],[Day Name]]="Sat",shipments9[[#This Row],[Day Name]]="Sun"),"Weekend","Weekday")</f>
        <v>Weekday</v>
      </c>
      <c r="H5976">
        <v>4432.5</v>
      </c>
      <c r="I5976">
        <v>555</v>
      </c>
      <c r="J5976" t="s">
        <v>172</v>
      </c>
      <c r="K5976" t="s">
        <v>8151</v>
      </c>
      <c r="L5976" t="s">
        <v>8156</v>
      </c>
      <c r="M5976">
        <v>3</v>
      </c>
      <c r="N5976" t="s">
        <v>8164</v>
      </c>
      <c r="O5976" s="4">
        <f>INDEX(products[Cost_per_box], MATCH(shipments9[[#This Row],[PID]], products[PID], 0))</f>
        <v>3.85</v>
      </c>
      <c r="P5976" s="4">
        <f>shipments9[[#This Row],[Boxes]]*shipments9[[#This Row],[Cost Per Box]]</f>
        <v>2136.75</v>
      </c>
      <c r="Q5976" s="4">
        <f>shipments9[[#This Row],[Amount]] -shipments9[[#This Row],[total cost]]</f>
        <v>2295.75</v>
      </c>
      <c r="R5976" s="4" t="str">
        <f>IF(shipments9[[#This Row],[Gross Profit]]&lt;0,"Loss","Profit")</f>
        <v>Profit</v>
      </c>
      <c r="S5976" s="9">
        <f>shipments9[[#This Row],[Gross Profit]]/shipments9[[#This Row],[Amount]]</f>
        <v>0.51793570219966156</v>
      </c>
      <c r="T5976" s="11">
        <f>shipments9[[#This Row],[Amount]]/shipments9[[#This Row],[Boxes]]</f>
        <v>7.9864864864864868</v>
      </c>
    </row>
    <row r="5977" spans="1:20" hidden="1" x14ac:dyDescent="0.25">
      <c r="A5977" t="s">
        <v>6169</v>
      </c>
      <c r="B5977" t="s">
        <v>108</v>
      </c>
      <c r="C5977" t="s">
        <v>128</v>
      </c>
      <c r="D5977" t="s">
        <v>26</v>
      </c>
      <c r="E5977" s="1">
        <v>45196</v>
      </c>
      <c r="F5977" s="1" t="str">
        <f>TEXT(shipments9[[#This Row],[Shipdate]],"ddd")</f>
        <v>Wed</v>
      </c>
      <c r="G5977" s="1" t="str">
        <f>IF(OR(shipments9[[#This Row],[Day Name]]="Sat",shipments9[[#This Row],[Day Name]]="Sun"),"Weekend","Weekday")</f>
        <v>Weekday</v>
      </c>
      <c r="H5977">
        <v>8048.25</v>
      </c>
      <c r="I5977">
        <v>895</v>
      </c>
      <c r="J5977" t="s">
        <v>172</v>
      </c>
      <c r="K5977" t="s">
        <v>8151</v>
      </c>
      <c r="L5977" t="s">
        <v>8160</v>
      </c>
      <c r="M5977">
        <v>9</v>
      </c>
      <c r="N5977" t="s">
        <v>8167</v>
      </c>
      <c r="O5977" s="4">
        <f>INDEX(products[Cost_per_box], MATCH(shipments9[[#This Row],[PID]], products[PID], 0))</f>
        <v>3.85</v>
      </c>
      <c r="P5977" s="4">
        <f>shipments9[[#This Row],[Boxes]]*shipments9[[#This Row],[Cost Per Box]]</f>
        <v>3445.75</v>
      </c>
      <c r="Q5977" s="4">
        <f>shipments9[[#This Row],[Amount]] -shipments9[[#This Row],[total cost]]</f>
        <v>4602.5</v>
      </c>
      <c r="R5977" s="4" t="str">
        <f>IF(shipments9[[#This Row],[Gross Profit]]&lt;0,"Loss","Profit")</f>
        <v>Profit</v>
      </c>
      <c r="S5977" s="9">
        <f>shipments9[[#This Row],[Gross Profit]]/shipments9[[#This Row],[Amount]]</f>
        <v>0.57186344857577731</v>
      </c>
      <c r="T5977" s="11">
        <f>shipments9[[#This Row],[Amount]]/shipments9[[#This Row],[Boxes]]</f>
        <v>8.9924581005586592</v>
      </c>
    </row>
    <row r="5978" spans="1:20" hidden="1" x14ac:dyDescent="0.25">
      <c r="A5978" t="s">
        <v>6170</v>
      </c>
      <c r="B5978" t="s">
        <v>105</v>
      </c>
      <c r="C5978" t="s">
        <v>128</v>
      </c>
      <c r="D5978" t="s">
        <v>26</v>
      </c>
      <c r="E5978" s="1">
        <v>45338</v>
      </c>
      <c r="F5978" s="1" t="str">
        <f>TEXT(shipments9[[#This Row],[Shipdate]],"ddd")</f>
        <v>Fri</v>
      </c>
      <c r="G5978" s="1" t="str">
        <f>IF(OR(shipments9[[#This Row],[Day Name]]="Sat",shipments9[[#This Row],[Day Name]]="Sun"),"Weekend","Weekday")</f>
        <v>Weekday</v>
      </c>
      <c r="H5978">
        <v>12928.5</v>
      </c>
      <c r="I5978">
        <v>2586</v>
      </c>
      <c r="J5978" t="s">
        <v>172</v>
      </c>
      <c r="K5978" t="s">
        <v>8155</v>
      </c>
      <c r="L5978" t="s">
        <v>8156</v>
      </c>
      <c r="M5978">
        <v>2</v>
      </c>
      <c r="N5978" t="s">
        <v>8157</v>
      </c>
      <c r="O5978" s="4">
        <f>INDEX(products[Cost_per_box], MATCH(shipments9[[#This Row],[PID]], products[PID], 0))</f>
        <v>3.85</v>
      </c>
      <c r="P5978" s="4">
        <f>shipments9[[#This Row],[Boxes]]*shipments9[[#This Row],[Cost Per Box]]</f>
        <v>9956.1</v>
      </c>
      <c r="Q5978" s="4">
        <f>shipments9[[#This Row],[Amount]] -shipments9[[#This Row],[total cost]]</f>
        <v>2972.3999999999996</v>
      </c>
      <c r="R5978" s="4" t="str">
        <f>IF(shipments9[[#This Row],[Gross Profit]]&lt;0,"Loss","Profit")</f>
        <v>Profit</v>
      </c>
      <c r="S5978" s="9">
        <f>shipments9[[#This Row],[Gross Profit]]/shipments9[[#This Row],[Amount]]</f>
        <v>0.22991066248984798</v>
      </c>
      <c r="T5978" s="11">
        <f>shipments9[[#This Row],[Amount]]/shipments9[[#This Row],[Boxes]]</f>
        <v>4.9994199535962878</v>
      </c>
    </row>
    <row r="5979" spans="1:20" hidden="1" x14ac:dyDescent="0.25">
      <c r="A5979" t="s">
        <v>6171</v>
      </c>
      <c r="B5979" t="s">
        <v>105</v>
      </c>
      <c r="C5979" t="s">
        <v>128</v>
      </c>
      <c r="D5979" t="s">
        <v>26</v>
      </c>
      <c r="E5979" s="1">
        <v>45468</v>
      </c>
      <c r="F5979" s="1" t="str">
        <f>TEXT(shipments9[[#This Row],[Shipdate]],"ddd")</f>
        <v>Tue</v>
      </c>
      <c r="G5979" s="1" t="str">
        <f>IF(OR(shipments9[[#This Row],[Day Name]]="Sat",shipments9[[#This Row],[Day Name]]="Sun"),"Weekend","Weekday")</f>
        <v>Weekday</v>
      </c>
      <c r="H5979">
        <v>6633</v>
      </c>
      <c r="I5979">
        <v>830</v>
      </c>
      <c r="J5979" t="s">
        <v>172</v>
      </c>
      <c r="K5979" t="s">
        <v>8155</v>
      </c>
      <c r="L5979" t="s">
        <v>8154</v>
      </c>
      <c r="M5979">
        <v>6</v>
      </c>
      <c r="N5979" t="s">
        <v>8159</v>
      </c>
      <c r="O5979" s="4">
        <f>INDEX(products[Cost_per_box], MATCH(shipments9[[#This Row],[PID]], products[PID], 0))</f>
        <v>3.85</v>
      </c>
      <c r="P5979" s="4">
        <f>shipments9[[#This Row],[Boxes]]*shipments9[[#This Row],[Cost Per Box]]</f>
        <v>3195.5</v>
      </c>
      <c r="Q5979" s="4">
        <f>shipments9[[#This Row],[Amount]] -shipments9[[#This Row],[total cost]]</f>
        <v>3437.5</v>
      </c>
      <c r="R5979" s="4" t="str">
        <f>IF(shipments9[[#This Row],[Gross Profit]]&lt;0,"Loss","Profit")</f>
        <v>Profit</v>
      </c>
      <c r="S5979" s="9">
        <f>shipments9[[#This Row],[Gross Profit]]/shipments9[[#This Row],[Amount]]</f>
        <v>0.51824212271973469</v>
      </c>
      <c r="T5979" s="11">
        <f>shipments9[[#This Row],[Amount]]/shipments9[[#This Row],[Boxes]]</f>
        <v>7.991566265060241</v>
      </c>
    </row>
    <row r="5980" spans="1:20" hidden="1" x14ac:dyDescent="0.25">
      <c r="A5980" t="s">
        <v>6172</v>
      </c>
      <c r="B5980" t="s">
        <v>105</v>
      </c>
      <c r="C5980" t="s">
        <v>128</v>
      </c>
      <c r="D5980" t="s">
        <v>26</v>
      </c>
      <c r="E5980" s="1">
        <v>45225</v>
      </c>
      <c r="F5980" s="1" t="str">
        <f>TEXT(shipments9[[#This Row],[Shipdate]],"ddd")</f>
        <v>Thu</v>
      </c>
      <c r="G5980" s="1" t="str">
        <f>IF(OR(shipments9[[#This Row],[Day Name]]="Sat",shipments9[[#This Row],[Day Name]]="Sun"),"Weekend","Weekday")</f>
        <v>Weekday</v>
      </c>
      <c r="H5980">
        <v>7490.25</v>
      </c>
      <c r="I5980">
        <v>937</v>
      </c>
      <c r="J5980" t="s">
        <v>172</v>
      </c>
      <c r="K5980" t="s">
        <v>8151</v>
      </c>
      <c r="L5980" t="s">
        <v>8152</v>
      </c>
      <c r="M5980">
        <v>10</v>
      </c>
      <c r="N5980" t="s">
        <v>8153</v>
      </c>
      <c r="O5980" s="4">
        <f>INDEX(products[Cost_per_box], MATCH(shipments9[[#This Row],[PID]], products[PID], 0))</f>
        <v>3.85</v>
      </c>
      <c r="P5980" s="4">
        <f>shipments9[[#This Row],[Boxes]]*shipments9[[#This Row],[Cost Per Box]]</f>
        <v>3607.4500000000003</v>
      </c>
      <c r="Q5980" s="4">
        <f>shipments9[[#This Row],[Amount]] -shipments9[[#This Row],[total cost]]</f>
        <v>3882.7999999999997</v>
      </c>
      <c r="R5980" s="4" t="str">
        <f>IF(shipments9[[#This Row],[Gross Profit]]&lt;0,"Loss","Profit")</f>
        <v>Profit</v>
      </c>
      <c r="S5980" s="9">
        <f>shipments9[[#This Row],[Gross Profit]]/shipments9[[#This Row],[Amount]]</f>
        <v>0.51838056139648203</v>
      </c>
      <c r="T5980" s="11">
        <f>shipments9[[#This Row],[Amount]]/shipments9[[#This Row],[Boxes]]</f>
        <v>7.9938633938100319</v>
      </c>
    </row>
    <row r="5981" spans="1:20" hidden="1" x14ac:dyDescent="0.25">
      <c r="A5981" t="s">
        <v>174</v>
      </c>
      <c r="B5981" t="s">
        <v>39</v>
      </c>
      <c r="C5981" t="s">
        <v>121</v>
      </c>
      <c r="D5981" t="s">
        <v>24</v>
      </c>
      <c r="E5981" s="1">
        <v>45471</v>
      </c>
      <c r="F5981" s="1" t="str">
        <f>TEXT(shipments9[[#This Row],[Shipdate]],"ddd")</f>
        <v>Fri</v>
      </c>
      <c r="G5981" s="1" t="str">
        <f>IF(OR(shipments9[[#This Row],[Day Name]]="Sat",shipments9[[#This Row],[Day Name]]="Sun"),"Weekend","Weekday")</f>
        <v>Weekday</v>
      </c>
      <c r="H5981">
        <v>13279.5</v>
      </c>
      <c r="I5981">
        <v>1107</v>
      </c>
      <c r="J5981" t="s">
        <v>172</v>
      </c>
      <c r="K5981" t="s">
        <v>8155</v>
      </c>
      <c r="L5981" t="s">
        <v>8154</v>
      </c>
      <c r="M5981">
        <v>6</v>
      </c>
      <c r="N5981" t="s">
        <v>8159</v>
      </c>
      <c r="O5981" s="4">
        <f>INDEX(products[Cost_per_box], MATCH(shipments9[[#This Row],[PID]], products[PID], 0))</f>
        <v>5.26</v>
      </c>
      <c r="P5981" s="4">
        <f>shipments9[[#This Row],[Boxes]]*shipments9[[#This Row],[Cost Per Box]]</f>
        <v>5822.82</v>
      </c>
      <c r="Q5981" s="4">
        <f>shipments9[[#This Row],[Amount]] -shipments9[[#This Row],[total cost]]</f>
        <v>7456.68</v>
      </c>
      <c r="R5981" s="4" t="str">
        <f>IF(shipments9[[#This Row],[Gross Profit]]&lt;0,"Loss","Profit")</f>
        <v>Profit</v>
      </c>
      <c r="S5981" s="9">
        <f>shipments9[[#This Row],[Gross Profit]]/shipments9[[#This Row],[Amount]]</f>
        <v>0.5615181294476449</v>
      </c>
      <c r="T5981" s="11">
        <f>shipments9[[#This Row],[Amount]]/shipments9[[#This Row],[Boxes]]</f>
        <v>11.995934959349594</v>
      </c>
    </row>
    <row r="5982" spans="1:20" hidden="1" x14ac:dyDescent="0.25">
      <c r="A5982" t="s">
        <v>6173</v>
      </c>
      <c r="B5982" t="s">
        <v>39</v>
      </c>
      <c r="C5982" t="s">
        <v>141</v>
      </c>
      <c r="D5982" t="s">
        <v>24</v>
      </c>
      <c r="E5982" s="1">
        <v>45190</v>
      </c>
      <c r="F5982" s="1" t="str">
        <f>TEXT(shipments9[[#This Row],[Shipdate]],"ddd")</f>
        <v>Thu</v>
      </c>
      <c r="G5982" s="1" t="str">
        <f>IF(OR(shipments9[[#This Row],[Day Name]]="Sat",shipments9[[#This Row],[Day Name]]="Sun"),"Weekend","Weekday")</f>
        <v>Weekday</v>
      </c>
      <c r="H5982">
        <v>8676</v>
      </c>
      <c r="I5982">
        <v>620</v>
      </c>
      <c r="J5982" t="s">
        <v>172</v>
      </c>
      <c r="K5982" t="s">
        <v>8151</v>
      </c>
      <c r="L5982" t="s">
        <v>8160</v>
      </c>
      <c r="M5982">
        <v>9</v>
      </c>
      <c r="N5982" t="s">
        <v>8167</v>
      </c>
      <c r="O5982" s="4">
        <f>INDEX(products[Cost_per_box], MATCH(shipments9[[#This Row],[PID]], products[PID], 0))</f>
        <v>8.2200000000000006</v>
      </c>
      <c r="P5982" s="4">
        <f>shipments9[[#This Row],[Boxes]]*shipments9[[#This Row],[Cost Per Box]]</f>
        <v>5096.4000000000005</v>
      </c>
      <c r="Q5982" s="4">
        <f>shipments9[[#This Row],[Amount]] -shipments9[[#This Row],[total cost]]</f>
        <v>3579.5999999999995</v>
      </c>
      <c r="R5982" s="4" t="str">
        <f>IF(shipments9[[#This Row],[Gross Profit]]&lt;0,"Loss","Profit")</f>
        <v>Profit</v>
      </c>
      <c r="S5982" s="9">
        <f>shipments9[[#This Row],[Gross Profit]]/shipments9[[#This Row],[Amount]]</f>
        <v>0.41258644536652828</v>
      </c>
      <c r="T5982" s="11">
        <f>shipments9[[#This Row],[Amount]]/shipments9[[#This Row],[Boxes]]</f>
        <v>13.993548387096775</v>
      </c>
    </row>
    <row r="5983" spans="1:20" x14ac:dyDescent="0.25">
      <c r="A5983" t="s">
        <v>6174</v>
      </c>
      <c r="B5983" t="s">
        <v>39</v>
      </c>
      <c r="C5983" t="s">
        <v>155</v>
      </c>
      <c r="D5983" t="s">
        <v>24</v>
      </c>
      <c r="E5983" s="1">
        <v>45288</v>
      </c>
      <c r="F5983" s="1" t="str">
        <f>TEXT(shipments9[[#This Row],[Shipdate]],"ddd")</f>
        <v>Thu</v>
      </c>
      <c r="G5983" s="1" t="str">
        <f>IF(OR(shipments9[[#This Row],[Day Name]]="Sat",shipments9[[#This Row],[Day Name]]="Sun"),"Weekend","Weekday")</f>
        <v>Weekday</v>
      </c>
      <c r="H5983">
        <v>85.5</v>
      </c>
      <c r="I5983">
        <v>11</v>
      </c>
      <c r="J5983" t="s">
        <v>172</v>
      </c>
      <c r="K5983" t="s">
        <v>8151</v>
      </c>
      <c r="L5983" t="s">
        <v>8152</v>
      </c>
      <c r="M5983">
        <v>12</v>
      </c>
      <c r="N5983" t="s">
        <v>8166</v>
      </c>
      <c r="O5983" s="4">
        <f>INDEX(products[Cost_per_box], MATCH(shipments9[[#This Row],[PID]], products[PID], 0))</f>
        <v>8.43</v>
      </c>
      <c r="P5983" s="4">
        <f>shipments9[[#This Row],[Boxes]]*shipments9[[#This Row],[Cost Per Box]]</f>
        <v>92.72999999999999</v>
      </c>
      <c r="Q5983" s="4">
        <f>shipments9[[#This Row],[Amount]] -shipments9[[#This Row],[total cost]]</f>
        <v>-7.2299999999999898</v>
      </c>
      <c r="R5983" s="4" t="str">
        <f>IF(shipments9[[#This Row],[Gross Profit]]&lt;0,"Loss","Profit")</f>
        <v>Loss</v>
      </c>
      <c r="S5983" s="9">
        <f>shipments9[[#This Row],[Gross Profit]]/shipments9[[#This Row],[Amount]]</f>
        <v>-8.456140350877181E-2</v>
      </c>
      <c r="T5983" s="11">
        <f>shipments9[[#This Row],[Amount]]/shipments9[[#This Row],[Boxes]]</f>
        <v>7.7727272727272725</v>
      </c>
    </row>
    <row r="5984" spans="1:20" hidden="1" x14ac:dyDescent="0.25">
      <c r="A5984" t="s">
        <v>6175</v>
      </c>
      <c r="B5984" t="s">
        <v>39</v>
      </c>
      <c r="C5984" t="s">
        <v>165</v>
      </c>
      <c r="D5984" t="s">
        <v>24</v>
      </c>
      <c r="E5984" s="1">
        <v>45274</v>
      </c>
      <c r="F5984" s="1" t="str">
        <f>TEXT(shipments9[[#This Row],[Shipdate]],"ddd")</f>
        <v>Thu</v>
      </c>
      <c r="G5984" s="1" t="str">
        <f>IF(OR(shipments9[[#This Row],[Day Name]]="Sat",shipments9[[#This Row],[Day Name]]="Sun"),"Weekend","Weekday")</f>
        <v>Weekday</v>
      </c>
      <c r="H5984">
        <v>67.5</v>
      </c>
      <c r="I5984">
        <v>4</v>
      </c>
      <c r="J5984" t="s">
        <v>172</v>
      </c>
      <c r="K5984" t="s">
        <v>8151</v>
      </c>
      <c r="L5984" t="s">
        <v>8152</v>
      </c>
      <c r="M5984">
        <v>12</v>
      </c>
      <c r="N5984" t="s">
        <v>8166</v>
      </c>
      <c r="O5984" s="4">
        <f>INDEX(products[Cost_per_box], MATCH(shipments9[[#This Row],[PID]], products[PID], 0))</f>
        <v>2.65</v>
      </c>
      <c r="P5984" s="4">
        <f>shipments9[[#This Row],[Boxes]]*shipments9[[#This Row],[Cost Per Box]]</f>
        <v>10.6</v>
      </c>
      <c r="Q5984" s="4">
        <f>shipments9[[#This Row],[Amount]] -shipments9[[#This Row],[total cost]]</f>
        <v>56.9</v>
      </c>
      <c r="R5984" s="4" t="str">
        <f>IF(shipments9[[#This Row],[Gross Profit]]&lt;0,"Loss","Profit")</f>
        <v>Profit</v>
      </c>
      <c r="S5984" s="9">
        <f>shipments9[[#This Row],[Gross Profit]]/shipments9[[#This Row],[Amount]]</f>
        <v>0.84296296296296291</v>
      </c>
      <c r="T5984" s="11">
        <f>shipments9[[#This Row],[Amount]]/shipments9[[#This Row],[Boxes]]</f>
        <v>16.875</v>
      </c>
    </row>
    <row r="5985" spans="1:20" hidden="1" x14ac:dyDescent="0.25">
      <c r="A5985" t="s">
        <v>6176</v>
      </c>
      <c r="B5985" t="s">
        <v>39</v>
      </c>
      <c r="C5985" t="s">
        <v>165</v>
      </c>
      <c r="D5985" t="s">
        <v>24</v>
      </c>
      <c r="E5985" s="1">
        <v>45471</v>
      </c>
      <c r="F5985" s="1" t="str">
        <f>TEXT(shipments9[[#This Row],[Shipdate]],"ddd")</f>
        <v>Fri</v>
      </c>
      <c r="G5985" s="1" t="str">
        <f>IF(OR(shipments9[[#This Row],[Day Name]]="Sat",shipments9[[#This Row],[Day Name]]="Sun"),"Weekend","Weekday")</f>
        <v>Weekday</v>
      </c>
      <c r="H5985">
        <v>6090.75</v>
      </c>
      <c r="I5985">
        <v>277</v>
      </c>
      <c r="J5985" t="s">
        <v>172</v>
      </c>
      <c r="K5985" t="s">
        <v>8155</v>
      </c>
      <c r="L5985" t="s">
        <v>8154</v>
      </c>
      <c r="M5985">
        <v>6</v>
      </c>
      <c r="N5985" t="s">
        <v>8159</v>
      </c>
      <c r="O5985" s="4">
        <f>INDEX(products[Cost_per_box], MATCH(shipments9[[#This Row],[PID]], products[PID], 0))</f>
        <v>2.65</v>
      </c>
      <c r="P5985" s="4">
        <f>shipments9[[#This Row],[Boxes]]*shipments9[[#This Row],[Cost Per Box]]</f>
        <v>734.05</v>
      </c>
      <c r="Q5985" s="4">
        <f>shipments9[[#This Row],[Amount]] -shipments9[[#This Row],[total cost]]</f>
        <v>5356.7</v>
      </c>
      <c r="R5985" s="4" t="str">
        <f>IF(shipments9[[#This Row],[Gross Profit]]&lt;0,"Loss","Profit")</f>
        <v>Profit</v>
      </c>
      <c r="S5985" s="9">
        <f>shipments9[[#This Row],[Gross Profit]]/shipments9[[#This Row],[Amount]]</f>
        <v>0.87948118047859458</v>
      </c>
      <c r="T5985" s="11">
        <f>shipments9[[#This Row],[Amount]]/shipments9[[#This Row],[Boxes]]</f>
        <v>21.98826714801444</v>
      </c>
    </row>
    <row r="5986" spans="1:20" hidden="1" x14ac:dyDescent="0.25">
      <c r="A5986" t="s">
        <v>6177</v>
      </c>
      <c r="B5986" t="s">
        <v>39</v>
      </c>
      <c r="C5986" t="s">
        <v>141</v>
      </c>
      <c r="D5986" t="s">
        <v>24</v>
      </c>
      <c r="E5986" s="1">
        <v>45160</v>
      </c>
      <c r="F5986" s="1" t="str">
        <f>TEXT(shipments9[[#This Row],[Shipdate]],"ddd")</f>
        <v>Tue</v>
      </c>
      <c r="G5986" s="1" t="str">
        <f>IF(OR(shipments9[[#This Row],[Day Name]]="Sat",shipments9[[#This Row],[Day Name]]="Sun"),"Weekend","Weekday")</f>
        <v>Weekday</v>
      </c>
      <c r="H5986">
        <v>621</v>
      </c>
      <c r="I5986">
        <v>52</v>
      </c>
      <c r="J5986" t="s">
        <v>172</v>
      </c>
      <c r="K5986" t="s">
        <v>8151</v>
      </c>
      <c r="L5986" t="s">
        <v>8160</v>
      </c>
      <c r="M5986">
        <v>8</v>
      </c>
      <c r="N5986" t="s">
        <v>8162</v>
      </c>
      <c r="O5986" s="4">
        <f>INDEX(products[Cost_per_box], MATCH(shipments9[[#This Row],[PID]], products[PID], 0))</f>
        <v>8.2200000000000006</v>
      </c>
      <c r="P5986" s="4">
        <f>shipments9[[#This Row],[Boxes]]*shipments9[[#This Row],[Cost Per Box]]</f>
        <v>427.44000000000005</v>
      </c>
      <c r="Q5986" s="4">
        <f>shipments9[[#This Row],[Amount]] -shipments9[[#This Row],[total cost]]</f>
        <v>193.55999999999995</v>
      </c>
      <c r="R5986" s="4" t="str">
        <f>IF(shipments9[[#This Row],[Gross Profit]]&lt;0,"Loss","Profit")</f>
        <v>Profit</v>
      </c>
      <c r="S5986" s="9">
        <f>shipments9[[#This Row],[Gross Profit]]/shipments9[[#This Row],[Amount]]</f>
        <v>0.31169082125603859</v>
      </c>
      <c r="T5986" s="11">
        <f>shipments9[[#This Row],[Amount]]/shipments9[[#This Row],[Boxes]]</f>
        <v>11.942307692307692</v>
      </c>
    </row>
    <row r="5987" spans="1:20" x14ac:dyDescent="0.25">
      <c r="A5987" t="s">
        <v>6178</v>
      </c>
      <c r="B5987" t="s">
        <v>39</v>
      </c>
      <c r="C5987" t="s">
        <v>147</v>
      </c>
      <c r="D5987" t="s">
        <v>24</v>
      </c>
      <c r="E5987" s="1">
        <v>45120</v>
      </c>
      <c r="F5987" s="1" t="str">
        <f>TEXT(shipments9[[#This Row],[Shipdate]],"ddd")</f>
        <v>Thu</v>
      </c>
      <c r="G5987" s="1" t="str">
        <f>IF(OR(shipments9[[#This Row],[Day Name]]="Sat",shipments9[[#This Row],[Day Name]]="Sun"),"Weekend","Weekday")</f>
        <v>Weekday</v>
      </c>
      <c r="H5987">
        <v>12685.5</v>
      </c>
      <c r="I5987">
        <v>1269</v>
      </c>
      <c r="J5987" t="s">
        <v>172</v>
      </c>
      <c r="K5987" t="s">
        <v>8151</v>
      </c>
      <c r="L5987" t="s">
        <v>8160</v>
      </c>
      <c r="M5987">
        <v>7</v>
      </c>
      <c r="N5987" t="s">
        <v>8161</v>
      </c>
      <c r="O5987" s="4">
        <f>INDEX(products[Cost_per_box], MATCH(shipments9[[#This Row],[PID]], products[PID], 0))</f>
        <v>10.51</v>
      </c>
      <c r="P5987" s="4">
        <f>shipments9[[#This Row],[Boxes]]*shipments9[[#This Row],[Cost Per Box]]</f>
        <v>13337.19</v>
      </c>
      <c r="Q5987" s="4">
        <f>shipments9[[#This Row],[Amount]] -shipments9[[#This Row],[total cost]]</f>
        <v>-651.69000000000051</v>
      </c>
      <c r="R5987" s="4" t="str">
        <f>IF(shipments9[[#This Row],[Gross Profit]]&lt;0,"Loss","Profit")</f>
        <v>Loss</v>
      </c>
      <c r="S5987" s="9">
        <f>shipments9[[#This Row],[Gross Profit]]/shipments9[[#This Row],[Amount]]</f>
        <v>-5.1372827243703484E-2</v>
      </c>
      <c r="T5987" s="11">
        <f>shipments9[[#This Row],[Amount]]/shipments9[[#This Row],[Boxes]]</f>
        <v>9.9964539007092199</v>
      </c>
    </row>
    <row r="5988" spans="1:20" hidden="1" x14ac:dyDescent="0.25">
      <c r="A5988" t="s">
        <v>6179</v>
      </c>
      <c r="B5988" t="s">
        <v>39</v>
      </c>
      <c r="C5988" t="s">
        <v>128</v>
      </c>
      <c r="D5988" t="s">
        <v>24</v>
      </c>
      <c r="E5988" s="1">
        <v>44958</v>
      </c>
      <c r="F5988" s="1" t="str">
        <f>TEXT(shipments9[[#This Row],[Shipdate]],"ddd")</f>
        <v>Wed</v>
      </c>
      <c r="G5988" s="1" t="str">
        <f>IF(OR(shipments9[[#This Row],[Day Name]]="Sat",shipments9[[#This Row],[Day Name]]="Sun"),"Weekend","Weekday")</f>
        <v>Weekday</v>
      </c>
      <c r="H5988">
        <v>8646.75</v>
      </c>
      <c r="I5988">
        <v>1081</v>
      </c>
      <c r="J5988" t="s">
        <v>172</v>
      </c>
      <c r="K5988" t="s">
        <v>8151</v>
      </c>
      <c r="L5988" t="s">
        <v>8156</v>
      </c>
      <c r="M5988">
        <v>2</v>
      </c>
      <c r="N5988" t="s">
        <v>8157</v>
      </c>
      <c r="O5988" s="4">
        <f>INDEX(products[Cost_per_box], MATCH(shipments9[[#This Row],[PID]], products[PID], 0))</f>
        <v>3.85</v>
      </c>
      <c r="P5988" s="4">
        <f>shipments9[[#This Row],[Boxes]]*shipments9[[#This Row],[Cost Per Box]]</f>
        <v>4161.8500000000004</v>
      </c>
      <c r="Q5988" s="4">
        <f>shipments9[[#This Row],[Amount]] -shipments9[[#This Row],[total cost]]</f>
        <v>4484.8999999999996</v>
      </c>
      <c r="R5988" s="4" t="str">
        <f>IF(shipments9[[#This Row],[Gross Profit]]&lt;0,"Loss","Profit")</f>
        <v>Profit</v>
      </c>
      <c r="S5988" s="9">
        <f>shipments9[[#This Row],[Gross Profit]]/shipments9[[#This Row],[Amount]]</f>
        <v>0.51868042906294265</v>
      </c>
      <c r="T5988" s="11">
        <f>shipments9[[#This Row],[Amount]]/shipments9[[#This Row],[Boxes]]</f>
        <v>7.9988436632747453</v>
      </c>
    </row>
    <row r="5989" spans="1:20" hidden="1" x14ac:dyDescent="0.25">
      <c r="A5989" t="s">
        <v>6180</v>
      </c>
      <c r="B5989" t="s">
        <v>39</v>
      </c>
      <c r="C5989" t="s">
        <v>130</v>
      </c>
      <c r="D5989" t="s">
        <v>24</v>
      </c>
      <c r="E5989" s="1">
        <v>45386</v>
      </c>
      <c r="F5989" s="1" t="str">
        <f>TEXT(shipments9[[#This Row],[Shipdate]],"ddd")</f>
        <v>Thu</v>
      </c>
      <c r="G5989" s="1" t="str">
        <f>IF(OR(shipments9[[#This Row],[Day Name]]="Sat",shipments9[[#This Row],[Day Name]]="Sun"),"Weekend","Weekday")</f>
        <v>Weekday</v>
      </c>
      <c r="H5989">
        <v>2661.75</v>
      </c>
      <c r="I5989">
        <v>444</v>
      </c>
      <c r="J5989" t="s">
        <v>172</v>
      </c>
      <c r="K5989" t="s">
        <v>8155</v>
      </c>
      <c r="L5989" t="s">
        <v>8154</v>
      </c>
      <c r="M5989">
        <v>4</v>
      </c>
      <c r="N5989" t="s">
        <v>8158</v>
      </c>
      <c r="O5989" s="4">
        <f>INDEX(products[Cost_per_box], MATCH(shipments9[[#This Row],[PID]], products[PID], 0))</f>
        <v>5.72</v>
      </c>
      <c r="P5989" s="4">
        <f>shipments9[[#This Row],[Boxes]]*shipments9[[#This Row],[Cost Per Box]]</f>
        <v>2539.6799999999998</v>
      </c>
      <c r="Q5989" s="4">
        <f>shipments9[[#This Row],[Amount]] -shipments9[[#This Row],[total cost]]</f>
        <v>122.07000000000016</v>
      </c>
      <c r="R5989" s="4" t="str">
        <f>IF(shipments9[[#This Row],[Gross Profit]]&lt;0,"Loss","Profit")</f>
        <v>Profit</v>
      </c>
      <c r="S5989" s="9">
        <f>shipments9[[#This Row],[Gross Profit]]/shipments9[[#This Row],[Amount]]</f>
        <v>4.5860805860805924E-2</v>
      </c>
      <c r="T5989" s="11">
        <f>shipments9[[#This Row],[Amount]]/shipments9[[#This Row],[Boxes]]</f>
        <v>5.9949324324324325</v>
      </c>
    </row>
    <row r="5990" spans="1:20" hidden="1" x14ac:dyDescent="0.25">
      <c r="A5990" t="s">
        <v>6181</v>
      </c>
      <c r="B5990" t="s">
        <v>39</v>
      </c>
      <c r="C5990" t="s">
        <v>135</v>
      </c>
      <c r="D5990" t="s">
        <v>24</v>
      </c>
      <c r="E5990" s="1">
        <v>44981</v>
      </c>
      <c r="F5990" s="1" t="str">
        <f>TEXT(shipments9[[#This Row],[Shipdate]],"ddd")</f>
        <v>Fri</v>
      </c>
      <c r="G5990" s="1" t="str">
        <f>IF(OR(shipments9[[#This Row],[Day Name]]="Sat",shipments9[[#This Row],[Day Name]]="Sun"),"Weekend","Weekday")</f>
        <v>Weekday</v>
      </c>
      <c r="H5990">
        <v>6360.75</v>
      </c>
      <c r="I5990">
        <v>266</v>
      </c>
      <c r="J5990" t="s">
        <v>172</v>
      </c>
      <c r="K5990" t="s">
        <v>8151</v>
      </c>
      <c r="L5990" t="s">
        <v>8156</v>
      </c>
      <c r="M5990">
        <v>2</v>
      </c>
      <c r="N5990" t="s">
        <v>8157</v>
      </c>
      <c r="O5990" s="4">
        <f>INDEX(products[Cost_per_box], MATCH(shipments9[[#This Row],[PID]], products[PID], 0))</f>
        <v>9.94</v>
      </c>
      <c r="P5990" s="4">
        <f>shipments9[[#This Row],[Boxes]]*shipments9[[#This Row],[Cost Per Box]]</f>
        <v>2644.04</v>
      </c>
      <c r="Q5990" s="4">
        <f>shipments9[[#This Row],[Amount]] -shipments9[[#This Row],[total cost]]</f>
        <v>3716.71</v>
      </c>
      <c r="R5990" s="4" t="str">
        <f>IF(shipments9[[#This Row],[Gross Profit]]&lt;0,"Loss","Profit")</f>
        <v>Profit</v>
      </c>
      <c r="S5990" s="9">
        <f>shipments9[[#This Row],[Gross Profit]]/shipments9[[#This Row],[Amount]]</f>
        <v>0.58431945918327244</v>
      </c>
      <c r="T5990" s="11">
        <f>shipments9[[#This Row],[Amount]]/shipments9[[#This Row],[Boxes]]</f>
        <v>23.912593984962406</v>
      </c>
    </row>
    <row r="5991" spans="1:20" hidden="1" x14ac:dyDescent="0.25">
      <c r="A5991" t="s">
        <v>6182</v>
      </c>
      <c r="B5991" t="s">
        <v>39</v>
      </c>
      <c r="C5991" t="s">
        <v>141</v>
      </c>
      <c r="D5991" t="s">
        <v>24</v>
      </c>
      <c r="E5991" s="1">
        <v>44950</v>
      </c>
      <c r="F5991" s="1" t="str">
        <f>TEXT(shipments9[[#This Row],[Shipdate]],"ddd")</f>
        <v>Tue</v>
      </c>
      <c r="G5991" s="1" t="str">
        <f>IF(OR(shipments9[[#This Row],[Day Name]]="Sat",shipments9[[#This Row],[Day Name]]="Sun"),"Weekend","Weekday")</f>
        <v>Weekday</v>
      </c>
      <c r="H5991">
        <v>6579</v>
      </c>
      <c r="I5991">
        <v>412</v>
      </c>
      <c r="J5991" t="s">
        <v>172</v>
      </c>
      <c r="K5991" t="s">
        <v>8151</v>
      </c>
      <c r="L5991" t="s">
        <v>8156</v>
      </c>
      <c r="M5991">
        <v>1</v>
      </c>
      <c r="N5991" t="s">
        <v>8163</v>
      </c>
      <c r="O5991" s="4">
        <f>INDEX(products[Cost_per_box], MATCH(shipments9[[#This Row],[PID]], products[PID], 0))</f>
        <v>8.2200000000000006</v>
      </c>
      <c r="P5991" s="4">
        <f>shipments9[[#This Row],[Boxes]]*shipments9[[#This Row],[Cost Per Box]]</f>
        <v>3386.6400000000003</v>
      </c>
      <c r="Q5991" s="4">
        <f>shipments9[[#This Row],[Amount]] -shipments9[[#This Row],[total cost]]</f>
        <v>3192.3599999999997</v>
      </c>
      <c r="R5991" s="4" t="str">
        <f>IF(shipments9[[#This Row],[Gross Profit]]&lt;0,"Loss","Profit")</f>
        <v>Profit</v>
      </c>
      <c r="S5991" s="9">
        <f>shipments9[[#This Row],[Gross Profit]]/shipments9[[#This Row],[Amount]]</f>
        <v>0.48523483812129498</v>
      </c>
      <c r="T5991" s="11">
        <f>shipments9[[#This Row],[Amount]]/shipments9[[#This Row],[Boxes]]</f>
        <v>15.968446601941748</v>
      </c>
    </row>
    <row r="5992" spans="1:20" hidden="1" x14ac:dyDescent="0.25">
      <c r="A5992" t="s">
        <v>6183</v>
      </c>
      <c r="B5992" t="s">
        <v>39</v>
      </c>
      <c r="C5992" t="s">
        <v>157</v>
      </c>
      <c r="D5992" t="s">
        <v>24</v>
      </c>
      <c r="E5992" s="1">
        <v>44930</v>
      </c>
      <c r="F5992" s="1" t="str">
        <f>TEXT(shipments9[[#This Row],[Shipdate]],"ddd")</f>
        <v>Wed</v>
      </c>
      <c r="G5992" s="1" t="str">
        <f>IF(OR(shipments9[[#This Row],[Day Name]]="Sat",shipments9[[#This Row],[Day Name]]="Sun"),"Weekend","Weekday")</f>
        <v>Weekday</v>
      </c>
      <c r="H5992">
        <v>2047.5</v>
      </c>
      <c r="I5992">
        <v>256</v>
      </c>
      <c r="J5992" t="s">
        <v>172</v>
      </c>
      <c r="K5992" t="s">
        <v>8151</v>
      </c>
      <c r="L5992" t="s">
        <v>8156</v>
      </c>
      <c r="M5992">
        <v>1</v>
      </c>
      <c r="N5992" t="s">
        <v>8163</v>
      </c>
      <c r="O5992" s="4">
        <f>INDEX(products[Cost_per_box], MATCH(shipments9[[#This Row],[PID]], products[PID], 0))</f>
        <v>6.8</v>
      </c>
      <c r="P5992" s="4">
        <f>shipments9[[#This Row],[Boxes]]*shipments9[[#This Row],[Cost Per Box]]</f>
        <v>1740.8</v>
      </c>
      <c r="Q5992" s="4">
        <f>shipments9[[#This Row],[Amount]] -shipments9[[#This Row],[total cost]]</f>
        <v>306.70000000000005</v>
      </c>
      <c r="R5992" s="4" t="str">
        <f>IF(shipments9[[#This Row],[Gross Profit]]&lt;0,"Loss","Profit")</f>
        <v>Profit</v>
      </c>
      <c r="S5992" s="9">
        <f>shipments9[[#This Row],[Gross Profit]]/shipments9[[#This Row],[Amount]]</f>
        <v>0.14979242979242982</v>
      </c>
      <c r="T5992" s="11">
        <f>shipments9[[#This Row],[Amount]]/shipments9[[#This Row],[Boxes]]</f>
        <v>7.998046875</v>
      </c>
    </row>
    <row r="5993" spans="1:20" hidden="1" x14ac:dyDescent="0.25">
      <c r="A5993" t="s">
        <v>6184</v>
      </c>
      <c r="B5993" t="s">
        <v>39</v>
      </c>
      <c r="C5993" t="s">
        <v>163</v>
      </c>
      <c r="D5993" t="s">
        <v>24</v>
      </c>
      <c r="E5993" s="1">
        <v>45050</v>
      </c>
      <c r="F5993" s="1" t="str">
        <f>TEXT(shipments9[[#This Row],[Shipdate]],"ddd")</f>
        <v>Thu</v>
      </c>
      <c r="G5993" s="1" t="str">
        <f>IF(OR(shipments9[[#This Row],[Day Name]]="Sat",shipments9[[#This Row],[Day Name]]="Sun"),"Weekend","Weekday")</f>
        <v>Weekday</v>
      </c>
      <c r="H5993">
        <v>848.25</v>
      </c>
      <c r="I5993">
        <v>107</v>
      </c>
      <c r="J5993" t="s">
        <v>172</v>
      </c>
      <c r="K5993" t="s">
        <v>8151</v>
      </c>
      <c r="L5993" t="s">
        <v>8154</v>
      </c>
      <c r="M5993">
        <v>5</v>
      </c>
      <c r="N5993" t="s">
        <v>201</v>
      </c>
      <c r="O5993" s="4">
        <f>INDEX(products[Cost_per_box], MATCH(shipments9[[#This Row],[PID]], products[PID], 0))</f>
        <v>3.32</v>
      </c>
      <c r="P5993" s="4">
        <f>shipments9[[#This Row],[Boxes]]*shipments9[[#This Row],[Cost Per Box]]</f>
        <v>355.24</v>
      </c>
      <c r="Q5993" s="4">
        <f>shipments9[[#This Row],[Amount]] -shipments9[[#This Row],[total cost]]</f>
        <v>493.01</v>
      </c>
      <c r="R5993" s="4" t="str">
        <f>IF(shipments9[[#This Row],[Gross Profit]]&lt;0,"Loss","Profit")</f>
        <v>Profit</v>
      </c>
      <c r="S5993" s="9">
        <f>shipments9[[#This Row],[Gross Profit]]/shipments9[[#This Row],[Amount]]</f>
        <v>0.58120837017388738</v>
      </c>
      <c r="T5993" s="11">
        <f>shipments9[[#This Row],[Amount]]/shipments9[[#This Row],[Boxes]]</f>
        <v>7.9275700934579438</v>
      </c>
    </row>
    <row r="5994" spans="1:20" hidden="1" x14ac:dyDescent="0.25">
      <c r="A5994" t="s">
        <v>6185</v>
      </c>
      <c r="B5994" t="s">
        <v>39</v>
      </c>
      <c r="C5994" t="s">
        <v>128</v>
      </c>
      <c r="D5994" t="s">
        <v>24</v>
      </c>
      <c r="E5994" s="1">
        <v>45439</v>
      </c>
      <c r="F5994" s="1" t="str">
        <f>TEXT(shipments9[[#This Row],[Shipdate]],"ddd")</f>
        <v>Mon</v>
      </c>
      <c r="G5994" s="1" t="str">
        <f>IF(OR(shipments9[[#This Row],[Day Name]]="Sat",shipments9[[#This Row],[Day Name]]="Sun"),"Weekend","Weekday")</f>
        <v>Weekday</v>
      </c>
      <c r="H5994">
        <v>5033.25</v>
      </c>
      <c r="I5994">
        <v>560</v>
      </c>
      <c r="J5994" t="s">
        <v>172</v>
      </c>
      <c r="K5994" t="s">
        <v>8155</v>
      </c>
      <c r="L5994" t="s">
        <v>8154</v>
      </c>
      <c r="M5994">
        <v>5</v>
      </c>
      <c r="N5994" t="s">
        <v>201</v>
      </c>
      <c r="O5994" s="4">
        <f>INDEX(products[Cost_per_box], MATCH(shipments9[[#This Row],[PID]], products[PID], 0))</f>
        <v>3.85</v>
      </c>
      <c r="P5994" s="4">
        <f>shipments9[[#This Row],[Boxes]]*shipments9[[#This Row],[Cost Per Box]]</f>
        <v>2156</v>
      </c>
      <c r="Q5994" s="4">
        <f>shipments9[[#This Row],[Amount]] -shipments9[[#This Row],[total cost]]</f>
        <v>2877.25</v>
      </c>
      <c r="R5994" s="4" t="str">
        <f>IF(shipments9[[#This Row],[Gross Profit]]&lt;0,"Loss","Profit")</f>
        <v>Profit</v>
      </c>
      <c r="S5994" s="9">
        <f>shipments9[[#This Row],[Gross Profit]]/shipments9[[#This Row],[Amount]]</f>
        <v>0.57164853722743758</v>
      </c>
      <c r="T5994" s="11">
        <f>shipments9[[#This Row],[Amount]]/shipments9[[#This Row],[Boxes]]</f>
        <v>8.9879464285714281</v>
      </c>
    </row>
    <row r="5995" spans="1:20" hidden="1" x14ac:dyDescent="0.25">
      <c r="A5995" t="s">
        <v>6186</v>
      </c>
      <c r="B5995" t="s">
        <v>39</v>
      </c>
      <c r="C5995" t="s">
        <v>128</v>
      </c>
      <c r="D5995" t="s">
        <v>24</v>
      </c>
      <c r="E5995" s="1">
        <v>45253</v>
      </c>
      <c r="F5995" s="1" t="str">
        <f>TEXT(shipments9[[#This Row],[Shipdate]],"ddd")</f>
        <v>Thu</v>
      </c>
      <c r="G5995" s="1" t="str">
        <f>IF(OR(shipments9[[#This Row],[Day Name]]="Sat",shipments9[[#This Row],[Day Name]]="Sun"),"Weekend","Weekday")</f>
        <v>Weekday</v>
      </c>
      <c r="H5995">
        <v>4713.75</v>
      </c>
      <c r="I5995">
        <v>674</v>
      </c>
      <c r="J5995" t="s">
        <v>172</v>
      </c>
      <c r="K5995" t="s">
        <v>8151</v>
      </c>
      <c r="L5995" t="s">
        <v>8152</v>
      </c>
      <c r="M5995">
        <v>11</v>
      </c>
      <c r="N5995" t="s">
        <v>8165</v>
      </c>
      <c r="O5995" s="4">
        <f>INDEX(products[Cost_per_box], MATCH(shipments9[[#This Row],[PID]], products[PID], 0))</f>
        <v>3.85</v>
      </c>
      <c r="P5995" s="4">
        <f>shipments9[[#This Row],[Boxes]]*shipments9[[#This Row],[Cost Per Box]]</f>
        <v>2594.9</v>
      </c>
      <c r="Q5995" s="4">
        <f>shipments9[[#This Row],[Amount]] -shipments9[[#This Row],[total cost]]</f>
        <v>2118.85</v>
      </c>
      <c r="R5995" s="4" t="str">
        <f>IF(shipments9[[#This Row],[Gross Profit]]&lt;0,"Loss","Profit")</f>
        <v>Profit</v>
      </c>
      <c r="S5995" s="9">
        <f>shipments9[[#This Row],[Gross Profit]]/shipments9[[#This Row],[Amount]]</f>
        <v>0.44950411031556614</v>
      </c>
      <c r="T5995" s="11">
        <f>shipments9[[#This Row],[Amount]]/shipments9[[#This Row],[Boxes]]</f>
        <v>6.9936943620178038</v>
      </c>
    </row>
    <row r="5996" spans="1:20" hidden="1" x14ac:dyDescent="0.25">
      <c r="A5996" t="s">
        <v>6187</v>
      </c>
      <c r="B5996" t="s">
        <v>39</v>
      </c>
      <c r="C5996" t="s">
        <v>137</v>
      </c>
      <c r="D5996" t="s">
        <v>24</v>
      </c>
      <c r="E5996" s="1">
        <v>45240</v>
      </c>
      <c r="F5996" s="1" t="str">
        <f>TEXT(shipments9[[#This Row],[Shipdate]],"ddd")</f>
        <v>Fri</v>
      </c>
      <c r="G5996" s="1" t="str">
        <f>IF(OR(shipments9[[#This Row],[Day Name]]="Sat",shipments9[[#This Row],[Day Name]]="Sun"),"Weekend","Weekday")</f>
        <v>Weekday</v>
      </c>
      <c r="H5996">
        <v>5508</v>
      </c>
      <c r="I5996">
        <v>276</v>
      </c>
      <c r="J5996" t="s">
        <v>172</v>
      </c>
      <c r="K5996" t="s">
        <v>8151</v>
      </c>
      <c r="L5996" t="s">
        <v>8152</v>
      </c>
      <c r="M5996">
        <v>11</v>
      </c>
      <c r="N5996" t="s">
        <v>8165</v>
      </c>
      <c r="O5996" s="4">
        <f>INDEX(products[Cost_per_box], MATCH(shipments9[[#This Row],[PID]], products[PID], 0))</f>
        <v>7.73</v>
      </c>
      <c r="P5996" s="4">
        <f>shipments9[[#This Row],[Boxes]]*shipments9[[#This Row],[Cost Per Box]]</f>
        <v>2133.48</v>
      </c>
      <c r="Q5996" s="4">
        <f>shipments9[[#This Row],[Amount]] -shipments9[[#This Row],[total cost]]</f>
        <v>3374.52</v>
      </c>
      <c r="R5996" s="4" t="str">
        <f>IF(shipments9[[#This Row],[Gross Profit]]&lt;0,"Loss","Profit")</f>
        <v>Profit</v>
      </c>
      <c r="S5996" s="9">
        <f>shipments9[[#This Row],[Gross Profit]]/shipments9[[#This Row],[Amount]]</f>
        <v>0.61265795206971674</v>
      </c>
      <c r="T5996" s="11">
        <f>shipments9[[#This Row],[Amount]]/shipments9[[#This Row],[Boxes]]</f>
        <v>19.956521739130434</v>
      </c>
    </row>
    <row r="5997" spans="1:20" hidden="1" x14ac:dyDescent="0.25">
      <c r="A5997" t="s">
        <v>6188</v>
      </c>
      <c r="B5997" t="s">
        <v>39</v>
      </c>
      <c r="C5997" t="s">
        <v>137</v>
      </c>
      <c r="D5997" t="s">
        <v>24</v>
      </c>
      <c r="E5997" s="1">
        <v>45435</v>
      </c>
      <c r="F5997" s="1" t="str">
        <f>TEXT(shipments9[[#This Row],[Shipdate]],"ddd")</f>
        <v>Thu</v>
      </c>
      <c r="G5997" s="1" t="str">
        <f>IF(OR(shipments9[[#This Row],[Day Name]]="Sat",shipments9[[#This Row],[Day Name]]="Sun"),"Weekend","Weekday")</f>
        <v>Weekday</v>
      </c>
      <c r="H5997">
        <v>765</v>
      </c>
      <c r="I5997">
        <v>35</v>
      </c>
      <c r="J5997" t="s">
        <v>172</v>
      </c>
      <c r="K5997" t="s">
        <v>8155</v>
      </c>
      <c r="L5997" t="s">
        <v>8154</v>
      </c>
      <c r="M5997">
        <v>5</v>
      </c>
      <c r="N5997" t="s">
        <v>201</v>
      </c>
      <c r="O5997" s="4">
        <f>INDEX(products[Cost_per_box], MATCH(shipments9[[#This Row],[PID]], products[PID], 0))</f>
        <v>7.73</v>
      </c>
      <c r="P5997" s="4">
        <f>shipments9[[#This Row],[Boxes]]*shipments9[[#This Row],[Cost Per Box]]</f>
        <v>270.55</v>
      </c>
      <c r="Q5997" s="4">
        <f>shipments9[[#This Row],[Amount]] -shipments9[[#This Row],[total cost]]</f>
        <v>494.45</v>
      </c>
      <c r="R5997" s="4" t="str">
        <f>IF(shipments9[[#This Row],[Gross Profit]]&lt;0,"Loss","Profit")</f>
        <v>Profit</v>
      </c>
      <c r="S5997" s="9">
        <f>shipments9[[#This Row],[Gross Profit]]/shipments9[[#This Row],[Amount]]</f>
        <v>0.6463398692810457</v>
      </c>
      <c r="T5997" s="11">
        <f>shipments9[[#This Row],[Amount]]/shipments9[[#This Row],[Boxes]]</f>
        <v>21.857142857142858</v>
      </c>
    </row>
    <row r="5998" spans="1:20" hidden="1" x14ac:dyDescent="0.25">
      <c r="A5998" t="s">
        <v>6189</v>
      </c>
      <c r="B5998" t="s">
        <v>39</v>
      </c>
      <c r="C5998" t="s">
        <v>141</v>
      </c>
      <c r="D5998" t="s">
        <v>24</v>
      </c>
      <c r="E5998" s="1">
        <v>44958</v>
      </c>
      <c r="F5998" s="1" t="str">
        <f>TEXT(shipments9[[#This Row],[Shipdate]],"ddd")</f>
        <v>Wed</v>
      </c>
      <c r="G5998" s="1" t="str">
        <f>IF(OR(shipments9[[#This Row],[Day Name]]="Sat",shipments9[[#This Row],[Day Name]]="Sun"),"Weekend","Weekday")</f>
        <v>Weekday</v>
      </c>
      <c r="H5998">
        <v>7510.5</v>
      </c>
      <c r="I5998">
        <v>578</v>
      </c>
      <c r="J5998" t="s">
        <v>172</v>
      </c>
      <c r="K5998" t="s">
        <v>8151</v>
      </c>
      <c r="L5998" t="s">
        <v>8156</v>
      </c>
      <c r="M5998">
        <v>2</v>
      </c>
      <c r="N5998" t="s">
        <v>8157</v>
      </c>
      <c r="O5998" s="4">
        <f>INDEX(products[Cost_per_box], MATCH(shipments9[[#This Row],[PID]], products[PID], 0))</f>
        <v>8.2200000000000006</v>
      </c>
      <c r="P5998" s="4">
        <f>shipments9[[#This Row],[Boxes]]*shipments9[[#This Row],[Cost Per Box]]</f>
        <v>4751.1600000000008</v>
      </c>
      <c r="Q5998" s="4">
        <f>shipments9[[#This Row],[Amount]] -shipments9[[#This Row],[total cost]]</f>
        <v>2759.3399999999992</v>
      </c>
      <c r="R5998" s="4" t="str">
        <f>IF(shipments9[[#This Row],[Gross Profit]]&lt;0,"Loss","Profit")</f>
        <v>Profit</v>
      </c>
      <c r="S5998" s="9">
        <f>shipments9[[#This Row],[Gross Profit]]/shipments9[[#This Row],[Amount]]</f>
        <v>0.36739764329938074</v>
      </c>
      <c r="T5998" s="11">
        <f>shipments9[[#This Row],[Amount]]/shipments9[[#This Row],[Boxes]]</f>
        <v>12.993944636678201</v>
      </c>
    </row>
    <row r="5999" spans="1:20" hidden="1" x14ac:dyDescent="0.25">
      <c r="A5999" t="s">
        <v>6190</v>
      </c>
      <c r="B5999" t="s">
        <v>39</v>
      </c>
      <c r="C5999" t="s">
        <v>141</v>
      </c>
      <c r="D5999" t="s">
        <v>24</v>
      </c>
      <c r="E5999" s="1">
        <v>45083</v>
      </c>
      <c r="F5999" s="1" t="str">
        <f>TEXT(shipments9[[#This Row],[Shipdate]],"ddd")</f>
        <v>Tue</v>
      </c>
      <c r="G5999" s="1" t="str">
        <f>IF(OR(shipments9[[#This Row],[Day Name]]="Sat",shipments9[[#This Row],[Day Name]]="Sun"),"Weekend","Weekday")</f>
        <v>Weekday</v>
      </c>
      <c r="H5999">
        <v>7053.75</v>
      </c>
      <c r="I5999">
        <v>441</v>
      </c>
      <c r="J5999" t="s">
        <v>172</v>
      </c>
      <c r="K5999" t="s">
        <v>8151</v>
      </c>
      <c r="L5999" t="s">
        <v>8154</v>
      </c>
      <c r="M5999">
        <v>6</v>
      </c>
      <c r="N5999" t="s">
        <v>8159</v>
      </c>
      <c r="O5999" s="4">
        <f>INDEX(products[Cost_per_box], MATCH(shipments9[[#This Row],[PID]], products[PID], 0))</f>
        <v>8.2200000000000006</v>
      </c>
      <c r="P5999" s="4">
        <f>shipments9[[#This Row],[Boxes]]*shipments9[[#This Row],[Cost Per Box]]</f>
        <v>3625.0200000000004</v>
      </c>
      <c r="Q5999" s="4">
        <f>shipments9[[#This Row],[Amount]] -shipments9[[#This Row],[total cost]]</f>
        <v>3428.7299999999996</v>
      </c>
      <c r="R5999" s="4" t="str">
        <f>IF(shipments9[[#This Row],[Gross Profit]]&lt;0,"Loss","Profit")</f>
        <v>Profit</v>
      </c>
      <c r="S5999" s="9">
        <f>shipments9[[#This Row],[Gross Profit]]/shipments9[[#This Row],[Amount]]</f>
        <v>0.48608612440191379</v>
      </c>
      <c r="T5999" s="11">
        <f>shipments9[[#This Row],[Amount]]/shipments9[[#This Row],[Boxes]]</f>
        <v>15.994897959183673</v>
      </c>
    </row>
    <row r="6000" spans="1:20" hidden="1" x14ac:dyDescent="0.25">
      <c r="A6000" t="s">
        <v>6191</v>
      </c>
      <c r="B6000" t="s">
        <v>39</v>
      </c>
      <c r="C6000" t="s">
        <v>153</v>
      </c>
      <c r="D6000" t="s">
        <v>24</v>
      </c>
      <c r="E6000" s="1">
        <v>45415</v>
      </c>
      <c r="F6000" s="1" t="str">
        <f>TEXT(shipments9[[#This Row],[Shipdate]],"ddd")</f>
        <v>Fri</v>
      </c>
      <c r="G6000" s="1" t="str">
        <f>IF(OR(shipments9[[#This Row],[Day Name]]="Sat",shipments9[[#This Row],[Day Name]]="Sun"),"Weekend","Weekday")</f>
        <v>Weekday</v>
      </c>
      <c r="H6000">
        <v>1941.75</v>
      </c>
      <c r="I6000">
        <v>108</v>
      </c>
      <c r="J6000" t="s">
        <v>172</v>
      </c>
      <c r="K6000" t="s">
        <v>8155</v>
      </c>
      <c r="L6000" t="s">
        <v>8154</v>
      </c>
      <c r="M6000">
        <v>5</v>
      </c>
      <c r="N6000" t="s">
        <v>201</v>
      </c>
      <c r="O6000" s="4">
        <f>INDEX(products[Cost_per_box], MATCH(shipments9[[#This Row],[PID]], products[PID], 0))</f>
        <v>9.57</v>
      </c>
      <c r="P6000" s="4">
        <f>shipments9[[#This Row],[Boxes]]*shipments9[[#This Row],[Cost Per Box]]</f>
        <v>1033.56</v>
      </c>
      <c r="Q6000" s="4">
        <f>shipments9[[#This Row],[Amount]] -shipments9[[#This Row],[total cost]]</f>
        <v>908.19</v>
      </c>
      <c r="R6000" s="4" t="str">
        <f>IF(shipments9[[#This Row],[Gross Profit]]&lt;0,"Loss","Profit")</f>
        <v>Profit</v>
      </c>
      <c r="S6000" s="9">
        <f>shipments9[[#This Row],[Gross Profit]]/shipments9[[#This Row],[Amount]]</f>
        <v>0.46771726535341834</v>
      </c>
      <c r="T6000" s="11">
        <f>shipments9[[#This Row],[Amount]]/shipments9[[#This Row],[Boxes]]</f>
        <v>17.979166666666668</v>
      </c>
    </row>
    <row r="6001" spans="1:20" hidden="1" x14ac:dyDescent="0.25">
      <c r="A6001" t="s">
        <v>6192</v>
      </c>
      <c r="B6001" t="s">
        <v>39</v>
      </c>
      <c r="C6001" t="s">
        <v>163</v>
      </c>
      <c r="D6001" t="s">
        <v>24</v>
      </c>
      <c r="E6001" s="1">
        <v>44930</v>
      </c>
      <c r="F6001" s="1" t="str">
        <f>TEXT(shipments9[[#This Row],[Shipdate]],"ddd")</f>
        <v>Wed</v>
      </c>
      <c r="G6001" s="1" t="str">
        <f>IF(OR(shipments9[[#This Row],[Day Name]]="Sat",shipments9[[#This Row],[Day Name]]="Sun"),"Weekend","Weekday")</f>
        <v>Weekday</v>
      </c>
      <c r="H6001">
        <v>2315.25</v>
      </c>
      <c r="I6001">
        <v>232</v>
      </c>
      <c r="J6001" t="s">
        <v>172</v>
      </c>
      <c r="K6001" t="s">
        <v>8151</v>
      </c>
      <c r="L6001" t="s">
        <v>8156</v>
      </c>
      <c r="M6001">
        <v>1</v>
      </c>
      <c r="N6001" t="s">
        <v>8163</v>
      </c>
      <c r="O6001" s="4">
        <f>INDEX(products[Cost_per_box], MATCH(shipments9[[#This Row],[PID]], products[PID], 0))</f>
        <v>3.32</v>
      </c>
      <c r="P6001" s="4">
        <f>shipments9[[#This Row],[Boxes]]*shipments9[[#This Row],[Cost Per Box]]</f>
        <v>770.24</v>
      </c>
      <c r="Q6001" s="4">
        <f>shipments9[[#This Row],[Amount]] -shipments9[[#This Row],[total cost]]</f>
        <v>1545.01</v>
      </c>
      <c r="R6001" s="4" t="str">
        <f>IF(shipments9[[#This Row],[Gross Profit]]&lt;0,"Loss","Profit")</f>
        <v>Profit</v>
      </c>
      <c r="S6001" s="9">
        <f>shipments9[[#This Row],[Gross Profit]]/shipments9[[#This Row],[Amount]]</f>
        <v>0.66731886405355789</v>
      </c>
      <c r="T6001" s="11">
        <f>shipments9[[#This Row],[Amount]]/shipments9[[#This Row],[Boxes]]</f>
        <v>9.9795258620689662</v>
      </c>
    </row>
    <row r="6002" spans="1:20" hidden="1" x14ac:dyDescent="0.25">
      <c r="A6002" t="s">
        <v>6193</v>
      </c>
      <c r="B6002" t="s">
        <v>39</v>
      </c>
      <c r="C6002" t="s">
        <v>139</v>
      </c>
      <c r="D6002" t="s">
        <v>24</v>
      </c>
      <c r="E6002" s="1">
        <v>45194</v>
      </c>
      <c r="F6002" s="1" t="str">
        <f>TEXT(shipments9[[#This Row],[Shipdate]],"ddd")</f>
        <v>Mon</v>
      </c>
      <c r="G6002" s="1" t="str">
        <f>IF(OR(shipments9[[#This Row],[Day Name]]="Sat",shipments9[[#This Row],[Day Name]]="Sun"),"Weekend","Weekday")</f>
        <v>Weekday</v>
      </c>
      <c r="H6002">
        <v>7920</v>
      </c>
      <c r="I6002">
        <v>378</v>
      </c>
      <c r="J6002" t="s">
        <v>172</v>
      </c>
      <c r="K6002" t="s">
        <v>8151</v>
      </c>
      <c r="L6002" t="s">
        <v>8160</v>
      </c>
      <c r="M6002">
        <v>9</v>
      </c>
      <c r="N6002" t="s">
        <v>8167</v>
      </c>
      <c r="O6002" s="4">
        <f>INDEX(products[Cost_per_box], MATCH(shipments9[[#This Row],[PID]], products[PID], 0))</f>
        <v>3.68</v>
      </c>
      <c r="P6002" s="4">
        <f>shipments9[[#This Row],[Boxes]]*shipments9[[#This Row],[Cost Per Box]]</f>
        <v>1391.04</v>
      </c>
      <c r="Q6002" s="4">
        <f>shipments9[[#This Row],[Amount]] -shipments9[[#This Row],[total cost]]</f>
        <v>6528.96</v>
      </c>
      <c r="R6002" s="4" t="str">
        <f>IF(shipments9[[#This Row],[Gross Profit]]&lt;0,"Loss","Profit")</f>
        <v>Profit</v>
      </c>
      <c r="S6002" s="9">
        <f>shipments9[[#This Row],[Gross Profit]]/shipments9[[#This Row],[Amount]]</f>
        <v>0.82436363636363641</v>
      </c>
      <c r="T6002" s="11">
        <f>shipments9[[#This Row],[Amount]]/shipments9[[#This Row],[Boxes]]</f>
        <v>20.952380952380953</v>
      </c>
    </row>
    <row r="6003" spans="1:20" hidden="1" x14ac:dyDescent="0.25">
      <c r="A6003" t="s">
        <v>6194</v>
      </c>
      <c r="B6003" t="s">
        <v>39</v>
      </c>
      <c r="C6003" t="s">
        <v>157</v>
      </c>
      <c r="D6003" t="s">
        <v>24</v>
      </c>
      <c r="E6003" s="1">
        <v>45449</v>
      </c>
      <c r="F6003" s="1" t="str">
        <f>TEXT(shipments9[[#This Row],[Shipdate]],"ddd")</f>
        <v>Thu</v>
      </c>
      <c r="G6003" s="1" t="str">
        <f>IF(OR(shipments9[[#This Row],[Day Name]]="Sat",shipments9[[#This Row],[Day Name]]="Sun"),"Weekend","Weekday")</f>
        <v>Weekday</v>
      </c>
      <c r="H6003">
        <v>20247.75</v>
      </c>
      <c r="I6003">
        <v>1841</v>
      </c>
      <c r="J6003" t="s">
        <v>172</v>
      </c>
      <c r="K6003" t="s">
        <v>8155</v>
      </c>
      <c r="L6003" t="s">
        <v>8154</v>
      </c>
      <c r="M6003">
        <v>6</v>
      </c>
      <c r="N6003" t="s">
        <v>8159</v>
      </c>
      <c r="O6003" s="4">
        <f>INDEX(products[Cost_per_box], MATCH(shipments9[[#This Row],[PID]], products[PID], 0))</f>
        <v>6.8</v>
      </c>
      <c r="P6003" s="4">
        <f>shipments9[[#This Row],[Boxes]]*shipments9[[#This Row],[Cost Per Box]]</f>
        <v>12518.8</v>
      </c>
      <c r="Q6003" s="4">
        <f>shipments9[[#This Row],[Amount]] -shipments9[[#This Row],[total cost]]</f>
        <v>7728.9500000000007</v>
      </c>
      <c r="R6003" s="4" t="str">
        <f>IF(shipments9[[#This Row],[Gross Profit]]&lt;0,"Loss","Profit")</f>
        <v>Profit</v>
      </c>
      <c r="S6003" s="9">
        <f>shipments9[[#This Row],[Gross Profit]]/shipments9[[#This Row],[Amount]]</f>
        <v>0.38171895642725739</v>
      </c>
      <c r="T6003" s="11">
        <f>shipments9[[#This Row],[Amount]]/shipments9[[#This Row],[Boxes]]</f>
        <v>10.998234655078761</v>
      </c>
    </row>
    <row r="6004" spans="1:20" hidden="1" x14ac:dyDescent="0.25">
      <c r="A6004" t="s">
        <v>6195</v>
      </c>
      <c r="B6004" t="s">
        <v>39</v>
      </c>
      <c r="C6004" t="s">
        <v>128</v>
      </c>
      <c r="D6004" t="s">
        <v>24</v>
      </c>
      <c r="E6004" s="1">
        <v>45099</v>
      </c>
      <c r="F6004" s="1" t="str">
        <f>TEXT(shipments9[[#This Row],[Shipdate]],"ddd")</f>
        <v>Thu</v>
      </c>
      <c r="G6004" s="1" t="str">
        <f>IF(OR(shipments9[[#This Row],[Day Name]]="Sat",shipments9[[#This Row],[Day Name]]="Sun"),"Weekend","Weekday")</f>
        <v>Weekday</v>
      </c>
      <c r="H6004">
        <v>8095.5</v>
      </c>
      <c r="I6004">
        <v>1012</v>
      </c>
      <c r="J6004" t="s">
        <v>172</v>
      </c>
      <c r="K6004" t="s">
        <v>8151</v>
      </c>
      <c r="L6004" t="s">
        <v>8154</v>
      </c>
      <c r="M6004">
        <v>6</v>
      </c>
      <c r="N6004" t="s">
        <v>8159</v>
      </c>
      <c r="O6004" s="4">
        <f>INDEX(products[Cost_per_box], MATCH(shipments9[[#This Row],[PID]], products[PID], 0))</f>
        <v>3.85</v>
      </c>
      <c r="P6004" s="4">
        <f>shipments9[[#This Row],[Boxes]]*shipments9[[#This Row],[Cost Per Box]]</f>
        <v>3896.2000000000003</v>
      </c>
      <c r="Q6004" s="4">
        <f>shipments9[[#This Row],[Amount]] -shipments9[[#This Row],[total cost]]</f>
        <v>4199.2999999999993</v>
      </c>
      <c r="R6004" s="4" t="str">
        <f>IF(shipments9[[#This Row],[Gross Profit]]&lt;0,"Loss","Profit")</f>
        <v>Profit</v>
      </c>
      <c r="S6004" s="9">
        <f>shipments9[[#This Row],[Gross Profit]]/shipments9[[#This Row],[Amount]]</f>
        <v>0.51872027669693033</v>
      </c>
      <c r="T6004" s="11">
        <f>shipments9[[#This Row],[Amount]]/shipments9[[#This Row],[Boxes]]</f>
        <v>7.9995059288537549</v>
      </c>
    </row>
    <row r="6005" spans="1:20" hidden="1" x14ac:dyDescent="0.25">
      <c r="A6005" t="s">
        <v>6196</v>
      </c>
      <c r="B6005" t="s">
        <v>39</v>
      </c>
      <c r="C6005" t="s">
        <v>128</v>
      </c>
      <c r="D6005" t="s">
        <v>24</v>
      </c>
      <c r="E6005" s="1">
        <v>45294</v>
      </c>
      <c r="F6005" s="1" t="str">
        <f>TEXT(shipments9[[#This Row],[Shipdate]],"ddd")</f>
        <v>Wed</v>
      </c>
      <c r="G6005" s="1" t="str">
        <f>IF(OR(shipments9[[#This Row],[Day Name]]="Sat",shipments9[[#This Row],[Day Name]]="Sun"),"Weekend","Weekday")</f>
        <v>Weekday</v>
      </c>
      <c r="H6005">
        <v>9029.25</v>
      </c>
      <c r="I6005">
        <v>1129</v>
      </c>
      <c r="J6005" t="s">
        <v>172</v>
      </c>
      <c r="K6005" t="s">
        <v>8155</v>
      </c>
      <c r="L6005" t="s">
        <v>8156</v>
      </c>
      <c r="M6005">
        <v>1</v>
      </c>
      <c r="N6005" t="s">
        <v>8163</v>
      </c>
      <c r="O6005" s="4">
        <f>INDEX(products[Cost_per_box], MATCH(shipments9[[#This Row],[PID]], products[PID], 0))</f>
        <v>3.85</v>
      </c>
      <c r="P6005" s="4">
        <f>shipments9[[#This Row],[Boxes]]*shipments9[[#This Row],[Cost Per Box]]</f>
        <v>4346.6500000000005</v>
      </c>
      <c r="Q6005" s="4">
        <f>shipments9[[#This Row],[Amount]] -shipments9[[#This Row],[total cost]]</f>
        <v>4682.5999999999995</v>
      </c>
      <c r="R6005" s="4" t="str">
        <f>IF(shipments9[[#This Row],[Gross Profit]]&lt;0,"Loss","Profit")</f>
        <v>Profit</v>
      </c>
      <c r="S6005" s="9">
        <f>shipments9[[#This Row],[Gross Profit]]/shipments9[[#This Row],[Amount]]</f>
        <v>0.51860342774870549</v>
      </c>
      <c r="T6005" s="11">
        <f>shipments9[[#This Row],[Amount]]/shipments9[[#This Row],[Boxes]]</f>
        <v>7.9975642161204608</v>
      </c>
    </row>
    <row r="6006" spans="1:20" hidden="1" x14ac:dyDescent="0.25">
      <c r="A6006" t="s">
        <v>6197</v>
      </c>
      <c r="B6006" t="s">
        <v>39</v>
      </c>
      <c r="C6006" t="s">
        <v>153</v>
      </c>
      <c r="D6006" t="s">
        <v>24</v>
      </c>
      <c r="E6006" s="1">
        <v>45077</v>
      </c>
      <c r="F6006" s="1" t="str">
        <f>TEXT(shipments9[[#This Row],[Shipdate]],"ddd")</f>
        <v>Wed</v>
      </c>
      <c r="G6006" s="1" t="str">
        <f>IF(OR(shipments9[[#This Row],[Day Name]]="Sat",shipments9[[#This Row],[Day Name]]="Sun"),"Weekend","Weekday")</f>
        <v>Weekday</v>
      </c>
      <c r="H6006">
        <v>8885.25</v>
      </c>
      <c r="I6006">
        <v>593</v>
      </c>
      <c r="J6006" t="s">
        <v>172</v>
      </c>
      <c r="K6006" t="s">
        <v>8151</v>
      </c>
      <c r="L6006" t="s">
        <v>8154</v>
      </c>
      <c r="M6006">
        <v>5</v>
      </c>
      <c r="N6006" t="s">
        <v>201</v>
      </c>
      <c r="O6006" s="4">
        <f>INDEX(products[Cost_per_box], MATCH(shipments9[[#This Row],[PID]], products[PID], 0))</f>
        <v>9.57</v>
      </c>
      <c r="P6006" s="4">
        <f>shipments9[[#This Row],[Boxes]]*shipments9[[#This Row],[Cost Per Box]]</f>
        <v>5675.01</v>
      </c>
      <c r="Q6006" s="4">
        <f>shipments9[[#This Row],[Amount]] -shipments9[[#This Row],[total cost]]</f>
        <v>3210.24</v>
      </c>
      <c r="R6006" s="4" t="str">
        <f>IF(shipments9[[#This Row],[Gross Profit]]&lt;0,"Loss","Profit")</f>
        <v>Profit</v>
      </c>
      <c r="S6006" s="9">
        <f>shipments9[[#This Row],[Gross Profit]]/shipments9[[#This Row],[Amount]]</f>
        <v>0.36129990714948929</v>
      </c>
      <c r="T6006" s="11">
        <f>shipments9[[#This Row],[Amount]]/shipments9[[#This Row],[Boxes]]</f>
        <v>14.983558178752109</v>
      </c>
    </row>
    <row r="6007" spans="1:20" hidden="1" x14ac:dyDescent="0.25">
      <c r="A6007" t="s">
        <v>6198</v>
      </c>
      <c r="B6007" t="s">
        <v>39</v>
      </c>
      <c r="C6007" t="s">
        <v>155</v>
      </c>
      <c r="D6007" t="s">
        <v>24</v>
      </c>
      <c r="E6007" s="1">
        <v>45287</v>
      </c>
      <c r="F6007" s="1" t="str">
        <f>TEXT(shipments9[[#This Row],[Shipdate]],"ddd")</f>
        <v>Wed</v>
      </c>
      <c r="G6007" s="1" t="str">
        <f>IF(OR(shipments9[[#This Row],[Day Name]]="Sat",shipments9[[#This Row],[Day Name]]="Sun"),"Weekend","Weekday")</f>
        <v>Weekday</v>
      </c>
      <c r="H6007">
        <v>10095.75</v>
      </c>
      <c r="I6007">
        <v>1010</v>
      </c>
      <c r="J6007" t="s">
        <v>172</v>
      </c>
      <c r="K6007" t="s">
        <v>8151</v>
      </c>
      <c r="L6007" t="s">
        <v>8152</v>
      </c>
      <c r="M6007">
        <v>12</v>
      </c>
      <c r="N6007" t="s">
        <v>8166</v>
      </c>
      <c r="O6007" s="4">
        <f>INDEX(products[Cost_per_box], MATCH(shipments9[[#This Row],[PID]], products[PID], 0))</f>
        <v>8.43</v>
      </c>
      <c r="P6007" s="4">
        <f>shipments9[[#This Row],[Boxes]]*shipments9[[#This Row],[Cost Per Box]]</f>
        <v>8514.2999999999993</v>
      </c>
      <c r="Q6007" s="4">
        <f>shipments9[[#This Row],[Amount]] -shipments9[[#This Row],[total cost]]</f>
        <v>1581.4500000000007</v>
      </c>
      <c r="R6007" s="4" t="str">
        <f>IF(shipments9[[#This Row],[Gross Profit]]&lt;0,"Loss","Profit")</f>
        <v>Profit</v>
      </c>
      <c r="S6007" s="9">
        <f>shipments9[[#This Row],[Gross Profit]]/shipments9[[#This Row],[Amount]]</f>
        <v>0.15664512294777513</v>
      </c>
      <c r="T6007" s="11">
        <f>shipments9[[#This Row],[Amount]]/shipments9[[#This Row],[Boxes]]</f>
        <v>9.99579207920792</v>
      </c>
    </row>
    <row r="6008" spans="1:20" hidden="1" x14ac:dyDescent="0.25">
      <c r="A6008" t="s">
        <v>6199</v>
      </c>
      <c r="B6008" t="s">
        <v>39</v>
      </c>
      <c r="C6008" t="s">
        <v>130</v>
      </c>
      <c r="D6008" t="s">
        <v>24</v>
      </c>
      <c r="E6008" s="1">
        <v>45203</v>
      </c>
      <c r="F6008" s="1" t="str">
        <f>TEXT(shipments9[[#This Row],[Shipdate]],"ddd")</f>
        <v>Wed</v>
      </c>
      <c r="G6008" s="1" t="str">
        <f>IF(OR(shipments9[[#This Row],[Day Name]]="Sat",shipments9[[#This Row],[Day Name]]="Sun"),"Weekend","Weekday")</f>
        <v>Weekday</v>
      </c>
      <c r="H6008">
        <v>8142.75</v>
      </c>
      <c r="I6008">
        <v>1018</v>
      </c>
      <c r="J6008" t="s">
        <v>172</v>
      </c>
      <c r="K6008" t="s">
        <v>8151</v>
      </c>
      <c r="L6008" t="s">
        <v>8152</v>
      </c>
      <c r="M6008">
        <v>10</v>
      </c>
      <c r="N6008" t="s">
        <v>8153</v>
      </c>
      <c r="O6008" s="4">
        <f>INDEX(products[Cost_per_box], MATCH(shipments9[[#This Row],[PID]], products[PID], 0))</f>
        <v>5.72</v>
      </c>
      <c r="P6008" s="4">
        <f>shipments9[[#This Row],[Boxes]]*shipments9[[#This Row],[Cost Per Box]]</f>
        <v>5822.96</v>
      </c>
      <c r="Q6008" s="4">
        <f>shipments9[[#This Row],[Amount]] -shipments9[[#This Row],[total cost]]</f>
        <v>2319.79</v>
      </c>
      <c r="R6008" s="4" t="str">
        <f>IF(shipments9[[#This Row],[Gross Profit]]&lt;0,"Loss","Profit")</f>
        <v>Profit</v>
      </c>
      <c r="S6008" s="9">
        <f>shipments9[[#This Row],[Gross Profit]]/shipments9[[#This Row],[Amount]]</f>
        <v>0.2848902397838568</v>
      </c>
      <c r="T6008" s="11">
        <f>shipments9[[#This Row],[Amount]]/shipments9[[#This Row],[Boxes]]</f>
        <v>7.9987721021610998</v>
      </c>
    </row>
    <row r="6009" spans="1:20" hidden="1" x14ac:dyDescent="0.25">
      <c r="A6009" t="s">
        <v>6200</v>
      </c>
      <c r="B6009" t="s">
        <v>39</v>
      </c>
      <c r="C6009" t="s">
        <v>137</v>
      </c>
      <c r="D6009" t="s">
        <v>24</v>
      </c>
      <c r="E6009" s="1">
        <v>45236</v>
      </c>
      <c r="F6009" s="1" t="str">
        <f>TEXT(shipments9[[#This Row],[Shipdate]],"ddd")</f>
        <v>Mon</v>
      </c>
      <c r="G6009" s="1" t="str">
        <f>IF(OR(shipments9[[#This Row],[Day Name]]="Sat",shipments9[[#This Row],[Day Name]]="Sun"),"Weekend","Weekday")</f>
        <v>Weekday</v>
      </c>
      <c r="H6009">
        <v>6250.5</v>
      </c>
      <c r="I6009">
        <v>348</v>
      </c>
      <c r="J6009" t="s">
        <v>172</v>
      </c>
      <c r="K6009" t="s">
        <v>8151</v>
      </c>
      <c r="L6009" t="s">
        <v>8152</v>
      </c>
      <c r="M6009">
        <v>11</v>
      </c>
      <c r="N6009" t="s">
        <v>8165</v>
      </c>
      <c r="O6009" s="4">
        <f>INDEX(products[Cost_per_box], MATCH(shipments9[[#This Row],[PID]], products[PID], 0))</f>
        <v>7.73</v>
      </c>
      <c r="P6009" s="4">
        <f>shipments9[[#This Row],[Boxes]]*shipments9[[#This Row],[Cost Per Box]]</f>
        <v>2690.04</v>
      </c>
      <c r="Q6009" s="4">
        <f>shipments9[[#This Row],[Amount]] -shipments9[[#This Row],[total cost]]</f>
        <v>3560.46</v>
      </c>
      <c r="R6009" s="4" t="str">
        <f>IF(shipments9[[#This Row],[Gross Profit]]&lt;0,"Loss","Profit")</f>
        <v>Profit</v>
      </c>
      <c r="S6009" s="9">
        <f>shipments9[[#This Row],[Gross Profit]]/shipments9[[#This Row],[Amount]]</f>
        <v>0.56962802975761939</v>
      </c>
      <c r="T6009" s="11">
        <f>shipments9[[#This Row],[Amount]]/shipments9[[#This Row],[Boxes]]</f>
        <v>17.961206896551722</v>
      </c>
    </row>
    <row r="6010" spans="1:20" hidden="1" x14ac:dyDescent="0.25">
      <c r="A6010" t="s">
        <v>6201</v>
      </c>
      <c r="B6010" t="s">
        <v>39</v>
      </c>
      <c r="C6010" t="s">
        <v>145</v>
      </c>
      <c r="D6010" t="s">
        <v>24</v>
      </c>
      <c r="E6010" s="1">
        <v>45302</v>
      </c>
      <c r="F6010" s="1" t="str">
        <f>TEXT(shipments9[[#This Row],[Shipdate]],"ddd")</f>
        <v>Thu</v>
      </c>
      <c r="G6010" s="1" t="str">
        <f>IF(OR(shipments9[[#This Row],[Day Name]]="Sat",shipments9[[#This Row],[Day Name]]="Sun"),"Weekend","Weekday")</f>
        <v>Weekday</v>
      </c>
      <c r="H6010">
        <v>8421.75</v>
      </c>
      <c r="I6010">
        <v>527</v>
      </c>
      <c r="J6010" t="s">
        <v>172</v>
      </c>
      <c r="K6010" t="s">
        <v>8155</v>
      </c>
      <c r="L6010" t="s">
        <v>8156</v>
      </c>
      <c r="M6010">
        <v>1</v>
      </c>
      <c r="N6010" t="s">
        <v>8163</v>
      </c>
      <c r="O6010" s="4">
        <f>INDEX(products[Cost_per_box], MATCH(shipments9[[#This Row],[PID]], products[PID], 0))</f>
        <v>4.74</v>
      </c>
      <c r="P6010" s="4">
        <f>shipments9[[#This Row],[Boxes]]*shipments9[[#This Row],[Cost Per Box]]</f>
        <v>2497.98</v>
      </c>
      <c r="Q6010" s="4">
        <f>shipments9[[#This Row],[Amount]] -shipments9[[#This Row],[total cost]]</f>
        <v>5923.77</v>
      </c>
      <c r="R6010" s="4" t="str">
        <f>IF(shipments9[[#This Row],[Gross Profit]]&lt;0,"Loss","Profit")</f>
        <v>Profit</v>
      </c>
      <c r="S6010" s="9">
        <f>shipments9[[#This Row],[Gross Profit]]/shipments9[[#This Row],[Amount]]</f>
        <v>0.70338943806216048</v>
      </c>
      <c r="T6010" s="11">
        <f>shipments9[[#This Row],[Amount]]/shipments9[[#This Row],[Boxes]]</f>
        <v>15.980550284629981</v>
      </c>
    </row>
    <row r="6011" spans="1:20" hidden="1" x14ac:dyDescent="0.25">
      <c r="A6011" t="s">
        <v>6202</v>
      </c>
      <c r="B6011" t="s">
        <v>42</v>
      </c>
      <c r="C6011" t="s">
        <v>130</v>
      </c>
      <c r="D6011" t="s">
        <v>24</v>
      </c>
      <c r="E6011" s="1">
        <v>44957</v>
      </c>
      <c r="F6011" s="1" t="str">
        <f>TEXT(shipments9[[#This Row],[Shipdate]],"ddd")</f>
        <v>Tue</v>
      </c>
      <c r="G6011" s="1" t="str">
        <f>IF(OR(shipments9[[#This Row],[Day Name]]="Sat",shipments9[[#This Row],[Day Name]]="Sun"),"Weekend","Weekday")</f>
        <v>Weekday</v>
      </c>
      <c r="H6011">
        <v>128.25</v>
      </c>
      <c r="I6011">
        <v>22</v>
      </c>
      <c r="J6011" t="s">
        <v>172</v>
      </c>
      <c r="K6011" t="s">
        <v>8151</v>
      </c>
      <c r="L6011" t="s">
        <v>8156</v>
      </c>
      <c r="M6011">
        <v>1</v>
      </c>
      <c r="N6011" t="s">
        <v>8163</v>
      </c>
      <c r="O6011" s="4">
        <f>INDEX(products[Cost_per_box], MATCH(shipments9[[#This Row],[PID]], products[PID], 0))</f>
        <v>5.72</v>
      </c>
      <c r="P6011" s="4">
        <f>shipments9[[#This Row],[Boxes]]*shipments9[[#This Row],[Cost Per Box]]</f>
        <v>125.83999999999999</v>
      </c>
      <c r="Q6011" s="4">
        <f>shipments9[[#This Row],[Amount]] -shipments9[[#This Row],[total cost]]</f>
        <v>2.4100000000000108</v>
      </c>
      <c r="R6011" s="4" t="str">
        <f>IF(shipments9[[#This Row],[Gross Profit]]&lt;0,"Loss","Profit")</f>
        <v>Profit</v>
      </c>
      <c r="S6011" s="9">
        <f>shipments9[[#This Row],[Gross Profit]]/shipments9[[#This Row],[Amount]]</f>
        <v>1.8791423001949401E-2</v>
      </c>
      <c r="T6011" s="11">
        <f>shipments9[[#This Row],[Amount]]/shipments9[[#This Row],[Boxes]]</f>
        <v>5.8295454545454541</v>
      </c>
    </row>
    <row r="6012" spans="1:20" hidden="1" x14ac:dyDescent="0.25">
      <c r="A6012" t="s">
        <v>6203</v>
      </c>
      <c r="B6012" t="s">
        <v>42</v>
      </c>
      <c r="C6012" t="s">
        <v>143</v>
      </c>
      <c r="D6012" t="s">
        <v>24</v>
      </c>
      <c r="E6012" s="1">
        <v>45345</v>
      </c>
      <c r="F6012" s="1" t="str">
        <f>TEXT(shipments9[[#This Row],[Shipdate]],"ddd")</f>
        <v>Fri</v>
      </c>
      <c r="G6012" s="1" t="str">
        <f>IF(OR(shipments9[[#This Row],[Day Name]]="Sat",shipments9[[#This Row],[Day Name]]="Sun"),"Weekend","Weekday")</f>
        <v>Weekday</v>
      </c>
      <c r="H6012">
        <v>7533</v>
      </c>
      <c r="I6012">
        <v>377</v>
      </c>
      <c r="J6012" t="s">
        <v>172</v>
      </c>
      <c r="K6012" t="s">
        <v>8155</v>
      </c>
      <c r="L6012" t="s">
        <v>8156</v>
      </c>
      <c r="M6012">
        <v>2</v>
      </c>
      <c r="N6012" t="s">
        <v>8157</v>
      </c>
      <c r="O6012" s="4">
        <f>INDEX(products[Cost_per_box], MATCH(shipments9[[#This Row],[PID]], products[PID], 0))</f>
        <v>10.23</v>
      </c>
      <c r="P6012" s="4">
        <f>shipments9[[#This Row],[Boxes]]*shipments9[[#This Row],[Cost Per Box]]</f>
        <v>3856.71</v>
      </c>
      <c r="Q6012" s="4">
        <f>shipments9[[#This Row],[Amount]] -shipments9[[#This Row],[total cost]]</f>
        <v>3676.29</v>
      </c>
      <c r="R6012" s="4" t="str">
        <f>IF(shipments9[[#This Row],[Gross Profit]]&lt;0,"Loss","Profit")</f>
        <v>Profit</v>
      </c>
      <c r="S6012" s="9">
        <f>shipments9[[#This Row],[Gross Profit]]/shipments9[[#This Row],[Amount]]</f>
        <v>0.48802469135802468</v>
      </c>
      <c r="T6012" s="11">
        <f>shipments9[[#This Row],[Amount]]/shipments9[[#This Row],[Boxes]]</f>
        <v>19.981432360742705</v>
      </c>
    </row>
    <row r="6013" spans="1:20" hidden="1" x14ac:dyDescent="0.25">
      <c r="A6013" t="s">
        <v>6204</v>
      </c>
      <c r="B6013" t="s">
        <v>42</v>
      </c>
      <c r="C6013" t="s">
        <v>145</v>
      </c>
      <c r="D6013" t="s">
        <v>24</v>
      </c>
      <c r="E6013" s="1">
        <v>45253</v>
      </c>
      <c r="F6013" s="1" t="str">
        <f>TEXT(shipments9[[#This Row],[Shipdate]],"ddd")</f>
        <v>Thu</v>
      </c>
      <c r="G6013" s="1" t="str">
        <f>IF(OR(shipments9[[#This Row],[Day Name]]="Sat",shipments9[[#This Row],[Day Name]]="Sun"),"Weekend","Weekday")</f>
        <v>Weekday</v>
      </c>
      <c r="H6013">
        <v>9924.75</v>
      </c>
      <c r="I6013">
        <v>662</v>
      </c>
      <c r="J6013" t="s">
        <v>172</v>
      </c>
      <c r="K6013" t="s">
        <v>8151</v>
      </c>
      <c r="L6013" t="s">
        <v>8152</v>
      </c>
      <c r="M6013">
        <v>11</v>
      </c>
      <c r="N6013" t="s">
        <v>8165</v>
      </c>
      <c r="O6013" s="4">
        <f>INDEX(products[Cost_per_box], MATCH(shipments9[[#This Row],[PID]], products[PID], 0))</f>
        <v>4.74</v>
      </c>
      <c r="P6013" s="4">
        <f>shipments9[[#This Row],[Boxes]]*shipments9[[#This Row],[Cost Per Box]]</f>
        <v>3137.88</v>
      </c>
      <c r="Q6013" s="4">
        <f>shipments9[[#This Row],[Amount]] -shipments9[[#This Row],[total cost]]</f>
        <v>6786.87</v>
      </c>
      <c r="R6013" s="4" t="str">
        <f>IF(shipments9[[#This Row],[Gross Profit]]&lt;0,"Loss","Profit")</f>
        <v>Profit</v>
      </c>
      <c r="S6013" s="9">
        <f>shipments9[[#This Row],[Gross Profit]]/shipments9[[#This Row],[Amount]]</f>
        <v>0.68383284213708151</v>
      </c>
      <c r="T6013" s="11">
        <f>shipments9[[#This Row],[Amount]]/shipments9[[#This Row],[Boxes]]</f>
        <v>14.992069486404834</v>
      </c>
    </row>
    <row r="6014" spans="1:20" x14ac:dyDescent="0.25">
      <c r="A6014" t="s">
        <v>6205</v>
      </c>
      <c r="B6014" t="s">
        <v>42</v>
      </c>
      <c r="C6014" t="s">
        <v>147</v>
      </c>
      <c r="D6014" t="s">
        <v>24</v>
      </c>
      <c r="E6014" s="1">
        <v>45247</v>
      </c>
      <c r="F6014" s="1" t="str">
        <f>TEXT(shipments9[[#This Row],[Shipdate]],"ddd")</f>
        <v>Fri</v>
      </c>
      <c r="G6014" s="1" t="str">
        <f>IF(OR(shipments9[[#This Row],[Day Name]]="Sat",shipments9[[#This Row],[Day Name]]="Sun"),"Weekend","Weekday")</f>
        <v>Weekday</v>
      </c>
      <c r="H6014">
        <v>8349.75</v>
      </c>
      <c r="I6014">
        <v>1193</v>
      </c>
      <c r="J6014" t="s">
        <v>172</v>
      </c>
      <c r="K6014" t="s">
        <v>8151</v>
      </c>
      <c r="L6014" t="s">
        <v>8152</v>
      </c>
      <c r="M6014">
        <v>11</v>
      </c>
      <c r="N6014" t="s">
        <v>8165</v>
      </c>
      <c r="O6014" s="4">
        <f>INDEX(products[Cost_per_box], MATCH(shipments9[[#This Row],[PID]], products[PID], 0))</f>
        <v>10.51</v>
      </c>
      <c r="P6014" s="4">
        <f>shipments9[[#This Row],[Boxes]]*shipments9[[#This Row],[Cost Per Box]]</f>
        <v>12538.43</v>
      </c>
      <c r="Q6014" s="4">
        <f>shipments9[[#This Row],[Amount]] -shipments9[[#This Row],[total cost]]</f>
        <v>-4188.68</v>
      </c>
      <c r="R6014" s="4" t="str">
        <f>IF(shipments9[[#This Row],[Gross Profit]]&lt;0,"Loss","Profit")</f>
        <v>Loss</v>
      </c>
      <c r="S6014" s="9">
        <f>shipments9[[#This Row],[Gross Profit]]/shipments9[[#This Row],[Amount]]</f>
        <v>-0.50165334291445851</v>
      </c>
      <c r="T6014" s="11">
        <f>shipments9[[#This Row],[Amount]]/shipments9[[#This Row],[Boxes]]</f>
        <v>6.998952221290863</v>
      </c>
    </row>
    <row r="6015" spans="1:20" hidden="1" x14ac:dyDescent="0.25">
      <c r="A6015" t="s">
        <v>6206</v>
      </c>
      <c r="B6015" t="s">
        <v>42</v>
      </c>
      <c r="C6015" t="s">
        <v>149</v>
      </c>
      <c r="D6015" t="s">
        <v>24</v>
      </c>
      <c r="E6015" s="1">
        <v>45251</v>
      </c>
      <c r="F6015" s="1" t="str">
        <f>TEXT(shipments9[[#This Row],[Shipdate]],"ddd")</f>
        <v>Tue</v>
      </c>
      <c r="G6015" s="1" t="str">
        <f>IF(OR(shipments9[[#This Row],[Day Name]]="Sat",shipments9[[#This Row],[Day Name]]="Sun"),"Weekend","Weekday")</f>
        <v>Weekday</v>
      </c>
      <c r="H6015">
        <v>6590.25</v>
      </c>
      <c r="I6015">
        <v>440</v>
      </c>
      <c r="J6015" t="s">
        <v>172</v>
      </c>
      <c r="K6015" t="s">
        <v>8151</v>
      </c>
      <c r="L6015" t="s">
        <v>8152</v>
      </c>
      <c r="M6015">
        <v>11</v>
      </c>
      <c r="N6015" t="s">
        <v>8165</v>
      </c>
      <c r="O6015" s="4">
        <f>INDEX(products[Cost_per_box], MATCH(shipments9[[#This Row],[PID]], products[PID], 0))</f>
        <v>6.43</v>
      </c>
      <c r="P6015" s="4">
        <f>shipments9[[#This Row],[Boxes]]*shipments9[[#This Row],[Cost Per Box]]</f>
        <v>2829.2</v>
      </c>
      <c r="Q6015" s="4">
        <f>shipments9[[#This Row],[Amount]] -shipments9[[#This Row],[total cost]]</f>
        <v>3761.05</v>
      </c>
      <c r="R6015" s="4" t="str">
        <f>IF(shipments9[[#This Row],[Gross Profit]]&lt;0,"Loss","Profit")</f>
        <v>Profit</v>
      </c>
      <c r="S6015" s="9">
        <f>shipments9[[#This Row],[Gross Profit]]/shipments9[[#This Row],[Amount]]</f>
        <v>0.57069913887940515</v>
      </c>
      <c r="T6015" s="11">
        <f>shipments9[[#This Row],[Amount]]/shipments9[[#This Row],[Boxes]]</f>
        <v>14.97784090909091</v>
      </c>
    </row>
    <row r="6016" spans="1:20" hidden="1" x14ac:dyDescent="0.25">
      <c r="A6016" t="s">
        <v>6207</v>
      </c>
      <c r="B6016" t="s">
        <v>42</v>
      </c>
      <c r="C6016" t="s">
        <v>153</v>
      </c>
      <c r="D6016" t="s">
        <v>24</v>
      </c>
      <c r="E6016" s="1">
        <v>45460</v>
      </c>
      <c r="F6016" s="1" t="str">
        <f>TEXT(shipments9[[#This Row],[Shipdate]],"ddd")</f>
        <v>Mon</v>
      </c>
      <c r="G6016" s="1" t="str">
        <f>IF(OR(shipments9[[#This Row],[Day Name]]="Sat",shipments9[[#This Row],[Day Name]]="Sun"),"Weekend","Weekday")</f>
        <v>Weekday</v>
      </c>
      <c r="H6016">
        <v>4637.25</v>
      </c>
      <c r="I6016">
        <v>290</v>
      </c>
      <c r="J6016" t="s">
        <v>172</v>
      </c>
      <c r="K6016" t="s">
        <v>8155</v>
      </c>
      <c r="L6016" t="s">
        <v>8154</v>
      </c>
      <c r="M6016">
        <v>6</v>
      </c>
      <c r="N6016" t="s">
        <v>8159</v>
      </c>
      <c r="O6016" s="4">
        <f>INDEX(products[Cost_per_box], MATCH(shipments9[[#This Row],[PID]], products[PID], 0))</f>
        <v>9.57</v>
      </c>
      <c r="P6016" s="4">
        <f>shipments9[[#This Row],[Boxes]]*shipments9[[#This Row],[Cost Per Box]]</f>
        <v>2775.3</v>
      </c>
      <c r="Q6016" s="4">
        <f>shipments9[[#This Row],[Amount]] -shipments9[[#This Row],[total cost]]</f>
        <v>1861.9499999999998</v>
      </c>
      <c r="R6016" s="4" t="str">
        <f>IF(shipments9[[#This Row],[Gross Profit]]&lt;0,"Loss","Profit")</f>
        <v>Profit</v>
      </c>
      <c r="S6016" s="9">
        <f>shipments9[[#This Row],[Gross Profit]]/shipments9[[#This Row],[Amount]]</f>
        <v>0.40152029759016655</v>
      </c>
      <c r="T6016" s="11">
        <f>shipments9[[#This Row],[Amount]]/shipments9[[#This Row],[Boxes]]</f>
        <v>15.99051724137931</v>
      </c>
    </row>
    <row r="6017" spans="1:20" hidden="1" x14ac:dyDescent="0.25">
      <c r="A6017" t="s">
        <v>6208</v>
      </c>
      <c r="B6017" t="s">
        <v>42</v>
      </c>
      <c r="C6017" t="s">
        <v>157</v>
      </c>
      <c r="D6017" t="s">
        <v>24</v>
      </c>
      <c r="E6017" s="1">
        <v>45009</v>
      </c>
      <c r="F6017" s="1" t="str">
        <f>TEXT(shipments9[[#This Row],[Shipdate]],"ddd")</f>
        <v>Fri</v>
      </c>
      <c r="G6017" s="1" t="str">
        <f>IF(OR(shipments9[[#This Row],[Day Name]]="Sat",shipments9[[#This Row],[Day Name]]="Sun"),"Weekend","Weekday")</f>
        <v>Weekday</v>
      </c>
      <c r="H6017">
        <v>8689.5</v>
      </c>
      <c r="I6017">
        <v>966</v>
      </c>
      <c r="J6017" t="s">
        <v>172</v>
      </c>
      <c r="K6017" t="s">
        <v>8151</v>
      </c>
      <c r="L6017" t="s">
        <v>8156</v>
      </c>
      <c r="M6017">
        <v>3</v>
      </c>
      <c r="N6017" t="s">
        <v>8164</v>
      </c>
      <c r="O6017" s="4">
        <f>INDEX(products[Cost_per_box], MATCH(shipments9[[#This Row],[PID]], products[PID], 0))</f>
        <v>6.8</v>
      </c>
      <c r="P6017" s="4">
        <f>shipments9[[#This Row],[Boxes]]*shipments9[[#This Row],[Cost Per Box]]</f>
        <v>6568.8</v>
      </c>
      <c r="Q6017" s="4">
        <f>shipments9[[#This Row],[Amount]] -shipments9[[#This Row],[total cost]]</f>
        <v>2120.6999999999998</v>
      </c>
      <c r="R6017" s="4" t="str">
        <f>IF(shipments9[[#This Row],[Gross Profit]]&lt;0,"Loss","Profit")</f>
        <v>Profit</v>
      </c>
      <c r="S6017" s="9">
        <f>shipments9[[#This Row],[Gross Profit]]/shipments9[[#This Row],[Amount]]</f>
        <v>0.24405316761608836</v>
      </c>
      <c r="T6017" s="11">
        <f>shipments9[[#This Row],[Amount]]/shipments9[[#This Row],[Boxes]]</f>
        <v>8.9953416149068328</v>
      </c>
    </row>
    <row r="6018" spans="1:20" hidden="1" x14ac:dyDescent="0.25">
      <c r="A6018" t="s">
        <v>6209</v>
      </c>
      <c r="B6018" t="s">
        <v>42</v>
      </c>
      <c r="C6018" t="s">
        <v>161</v>
      </c>
      <c r="D6018" t="s">
        <v>24</v>
      </c>
      <c r="E6018" s="1">
        <v>44977</v>
      </c>
      <c r="F6018" s="1" t="str">
        <f>TEXT(shipments9[[#This Row],[Shipdate]],"ddd")</f>
        <v>Mon</v>
      </c>
      <c r="G6018" s="1" t="str">
        <f>IF(OR(shipments9[[#This Row],[Day Name]]="Sat",shipments9[[#This Row],[Day Name]]="Sun"),"Weekend","Weekday")</f>
        <v>Weekday</v>
      </c>
      <c r="H6018">
        <v>15099.75</v>
      </c>
      <c r="I6018">
        <v>1888</v>
      </c>
      <c r="J6018" t="s">
        <v>172</v>
      </c>
      <c r="K6018" t="s">
        <v>8151</v>
      </c>
      <c r="L6018" t="s">
        <v>8156</v>
      </c>
      <c r="M6018">
        <v>2</v>
      </c>
      <c r="N6018" t="s">
        <v>8157</v>
      </c>
      <c r="O6018" s="4">
        <f>INDEX(products[Cost_per_box], MATCH(shipments9[[#This Row],[PID]], products[PID], 0))</f>
        <v>2.76</v>
      </c>
      <c r="P6018" s="4">
        <f>shipments9[[#This Row],[Boxes]]*shipments9[[#This Row],[Cost Per Box]]</f>
        <v>5210.8799999999992</v>
      </c>
      <c r="Q6018" s="4">
        <f>shipments9[[#This Row],[Amount]] -shipments9[[#This Row],[total cost]]</f>
        <v>9888.8700000000008</v>
      </c>
      <c r="R6018" s="4" t="str">
        <f>IF(shipments9[[#This Row],[Gross Profit]]&lt;0,"Loss","Profit")</f>
        <v>Profit</v>
      </c>
      <c r="S6018" s="9">
        <f>shipments9[[#This Row],[Gross Profit]]/shipments9[[#This Row],[Amount]]</f>
        <v>0.65490289574330707</v>
      </c>
      <c r="T6018" s="11">
        <f>shipments9[[#This Row],[Amount]]/shipments9[[#This Row],[Boxes]]</f>
        <v>7.9977489406779663</v>
      </c>
    </row>
    <row r="6019" spans="1:20" hidden="1" x14ac:dyDescent="0.25">
      <c r="A6019" t="s">
        <v>6210</v>
      </c>
      <c r="B6019" t="s">
        <v>42</v>
      </c>
      <c r="C6019" t="s">
        <v>128</v>
      </c>
      <c r="D6019" t="s">
        <v>24</v>
      </c>
      <c r="E6019" s="1">
        <v>45197</v>
      </c>
      <c r="F6019" s="1" t="str">
        <f>TEXT(shipments9[[#This Row],[Shipdate]],"ddd")</f>
        <v>Thu</v>
      </c>
      <c r="G6019" s="1" t="str">
        <f>IF(OR(shipments9[[#This Row],[Day Name]]="Sat",shipments9[[#This Row],[Day Name]]="Sun"),"Weekend","Weekday")</f>
        <v>Weekday</v>
      </c>
      <c r="H6019">
        <v>3129.75</v>
      </c>
      <c r="I6019">
        <v>626</v>
      </c>
      <c r="J6019" t="s">
        <v>172</v>
      </c>
      <c r="K6019" t="s">
        <v>8151</v>
      </c>
      <c r="L6019" t="s">
        <v>8160</v>
      </c>
      <c r="M6019">
        <v>9</v>
      </c>
      <c r="N6019" t="s">
        <v>8167</v>
      </c>
      <c r="O6019" s="4">
        <f>INDEX(products[Cost_per_box], MATCH(shipments9[[#This Row],[PID]], products[PID], 0))</f>
        <v>3.85</v>
      </c>
      <c r="P6019" s="4">
        <f>shipments9[[#This Row],[Boxes]]*shipments9[[#This Row],[Cost Per Box]]</f>
        <v>2410.1</v>
      </c>
      <c r="Q6019" s="4">
        <f>shipments9[[#This Row],[Amount]] -shipments9[[#This Row],[total cost]]</f>
        <v>719.65000000000009</v>
      </c>
      <c r="R6019" s="4" t="str">
        <f>IF(shipments9[[#This Row],[Gross Profit]]&lt;0,"Loss","Profit")</f>
        <v>Profit</v>
      </c>
      <c r="S6019" s="9">
        <f>shipments9[[#This Row],[Gross Profit]]/shipments9[[#This Row],[Amount]]</f>
        <v>0.2299384934898954</v>
      </c>
      <c r="T6019" s="11">
        <f>shipments9[[#This Row],[Amount]]/shipments9[[#This Row],[Boxes]]</f>
        <v>4.9996006389776362</v>
      </c>
    </row>
    <row r="6020" spans="1:20" hidden="1" x14ac:dyDescent="0.25">
      <c r="A6020" t="s">
        <v>6211</v>
      </c>
      <c r="B6020" t="s">
        <v>42</v>
      </c>
      <c r="C6020" t="s">
        <v>128</v>
      </c>
      <c r="D6020" t="s">
        <v>24</v>
      </c>
      <c r="E6020" s="1">
        <v>45224</v>
      </c>
      <c r="F6020" s="1" t="str">
        <f>TEXT(shipments9[[#This Row],[Shipdate]],"ddd")</f>
        <v>Wed</v>
      </c>
      <c r="G6020" s="1" t="str">
        <f>IF(OR(shipments9[[#This Row],[Day Name]]="Sat",shipments9[[#This Row],[Day Name]]="Sun"),"Weekend","Weekday")</f>
        <v>Weekday</v>
      </c>
      <c r="H6020">
        <v>7195.5</v>
      </c>
      <c r="I6020">
        <v>1200</v>
      </c>
      <c r="J6020" t="s">
        <v>172</v>
      </c>
      <c r="K6020" t="s">
        <v>8151</v>
      </c>
      <c r="L6020" t="s">
        <v>8152</v>
      </c>
      <c r="M6020">
        <v>10</v>
      </c>
      <c r="N6020" t="s">
        <v>8153</v>
      </c>
      <c r="O6020" s="4">
        <f>INDEX(products[Cost_per_box], MATCH(shipments9[[#This Row],[PID]], products[PID], 0))</f>
        <v>3.85</v>
      </c>
      <c r="P6020" s="4">
        <f>shipments9[[#This Row],[Boxes]]*shipments9[[#This Row],[Cost Per Box]]</f>
        <v>4620</v>
      </c>
      <c r="Q6020" s="4">
        <f>shipments9[[#This Row],[Amount]] -shipments9[[#This Row],[total cost]]</f>
        <v>2575.5</v>
      </c>
      <c r="R6020" s="4" t="str">
        <f>IF(shipments9[[#This Row],[Gross Profit]]&lt;0,"Loss","Profit")</f>
        <v>Profit</v>
      </c>
      <c r="S6020" s="9">
        <f>shipments9[[#This Row],[Gross Profit]]/shipments9[[#This Row],[Amount]]</f>
        <v>0.35793204085887015</v>
      </c>
      <c r="T6020" s="11">
        <f>shipments9[[#This Row],[Amount]]/shipments9[[#This Row],[Boxes]]</f>
        <v>5.9962499999999999</v>
      </c>
    </row>
    <row r="6021" spans="1:20" hidden="1" x14ac:dyDescent="0.25">
      <c r="A6021" t="s">
        <v>6212</v>
      </c>
      <c r="B6021" t="s">
        <v>42</v>
      </c>
      <c r="C6021" t="s">
        <v>141</v>
      </c>
      <c r="D6021" t="s">
        <v>24</v>
      </c>
      <c r="E6021" s="1">
        <v>45384</v>
      </c>
      <c r="F6021" s="1" t="str">
        <f>TEXT(shipments9[[#This Row],[Shipdate]],"ddd")</f>
        <v>Tue</v>
      </c>
      <c r="G6021" s="1" t="str">
        <f>IF(OR(shipments9[[#This Row],[Day Name]]="Sat",shipments9[[#This Row],[Day Name]]="Sun"),"Weekend","Weekday")</f>
        <v>Weekday</v>
      </c>
      <c r="H6021">
        <v>7200</v>
      </c>
      <c r="I6021">
        <v>600</v>
      </c>
      <c r="J6021" t="s">
        <v>172</v>
      </c>
      <c r="K6021" t="s">
        <v>8155</v>
      </c>
      <c r="L6021" t="s">
        <v>8154</v>
      </c>
      <c r="M6021">
        <v>4</v>
      </c>
      <c r="N6021" t="s">
        <v>8158</v>
      </c>
      <c r="O6021" s="4">
        <f>INDEX(products[Cost_per_box], MATCH(shipments9[[#This Row],[PID]], products[PID], 0))</f>
        <v>8.2200000000000006</v>
      </c>
      <c r="P6021" s="4">
        <f>shipments9[[#This Row],[Boxes]]*shipments9[[#This Row],[Cost Per Box]]</f>
        <v>4932</v>
      </c>
      <c r="Q6021" s="4">
        <f>shipments9[[#This Row],[Amount]] -shipments9[[#This Row],[total cost]]</f>
        <v>2268</v>
      </c>
      <c r="R6021" s="4" t="str">
        <f>IF(shipments9[[#This Row],[Gross Profit]]&lt;0,"Loss","Profit")</f>
        <v>Profit</v>
      </c>
      <c r="S6021" s="9">
        <f>shipments9[[#This Row],[Gross Profit]]/shipments9[[#This Row],[Amount]]</f>
        <v>0.315</v>
      </c>
      <c r="T6021" s="11">
        <f>shipments9[[#This Row],[Amount]]/shipments9[[#This Row],[Boxes]]</f>
        <v>12</v>
      </c>
    </row>
    <row r="6022" spans="1:20" hidden="1" x14ac:dyDescent="0.25">
      <c r="A6022" t="s">
        <v>6213</v>
      </c>
      <c r="B6022" t="s">
        <v>42</v>
      </c>
      <c r="C6022" t="s">
        <v>121</v>
      </c>
      <c r="D6022" t="s">
        <v>24</v>
      </c>
      <c r="E6022" s="1">
        <v>45266</v>
      </c>
      <c r="F6022" s="1" t="str">
        <f>TEXT(shipments9[[#This Row],[Shipdate]],"ddd")</f>
        <v>Wed</v>
      </c>
      <c r="G6022" s="1" t="str">
        <f>IF(OR(shipments9[[#This Row],[Day Name]]="Sat",shipments9[[#This Row],[Day Name]]="Sun"),"Weekend","Weekday")</f>
        <v>Weekday</v>
      </c>
      <c r="H6022">
        <v>5672.25</v>
      </c>
      <c r="I6022">
        <v>473</v>
      </c>
      <c r="J6022" t="s">
        <v>172</v>
      </c>
      <c r="K6022" t="s">
        <v>8151</v>
      </c>
      <c r="L6022" t="s">
        <v>8152</v>
      </c>
      <c r="M6022">
        <v>12</v>
      </c>
      <c r="N6022" t="s">
        <v>8166</v>
      </c>
      <c r="O6022" s="4">
        <f>INDEX(products[Cost_per_box], MATCH(shipments9[[#This Row],[PID]], products[PID], 0))</f>
        <v>5.26</v>
      </c>
      <c r="P6022" s="4">
        <f>shipments9[[#This Row],[Boxes]]*shipments9[[#This Row],[Cost Per Box]]</f>
        <v>2487.98</v>
      </c>
      <c r="Q6022" s="4">
        <f>shipments9[[#This Row],[Amount]] -shipments9[[#This Row],[total cost]]</f>
        <v>3184.27</v>
      </c>
      <c r="R6022" s="4" t="str">
        <f>IF(shipments9[[#This Row],[Gross Profit]]&lt;0,"Loss","Profit")</f>
        <v>Profit</v>
      </c>
      <c r="S6022" s="9">
        <f>shipments9[[#This Row],[Gross Profit]]/shipments9[[#This Row],[Amount]]</f>
        <v>0.56137687866366959</v>
      </c>
      <c r="T6022" s="11">
        <f>shipments9[[#This Row],[Amount]]/shipments9[[#This Row],[Boxes]]</f>
        <v>11.992071881606766</v>
      </c>
    </row>
    <row r="6023" spans="1:20" hidden="1" x14ac:dyDescent="0.25">
      <c r="A6023" t="s">
        <v>6214</v>
      </c>
      <c r="B6023" t="s">
        <v>42</v>
      </c>
      <c r="C6023" t="s">
        <v>121</v>
      </c>
      <c r="D6023" t="s">
        <v>24</v>
      </c>
      <c r="E6023" s="1">
        <v>45323</v>
      </c>
      <c r="F6023" s="1" t="str">
        <f>TEXT(shipments9[[#This Row],[Shipdate]],"ddd")</f>
        <v>Thu</v>
      </c>
      <c r="G6023" s="1" t="str">
        <f>IF(OR(shipments9[[#This Row],[Day Name]]="Sat",shipments9[[#This Row],[Day Name]]="Sun"),"Weekend","Weekday")</f>
        <v>Weekday</v>
      </c>
      <c r="H6023">
        <v>18465.75</v>
      </c>
      <c r="I6023">
        <v>1319</v>
      </c>
      <c r="J6023" t="s">
        <v>172</v>
      </c>
      <c r="K6023" t="s">
        <v>8155</v>
      </c>
      <c r="L6023" t="s">
        <v>8156</v>
      </c>
      <c r="M6023">
        <v>2</v>
      </c>
      <c r="N6023" t="s">
        <v>8157</v>
      </c>
      <c r="O6023" s="4">
        <f>INDEX(products[Cost_per_box], MATCH(shipments9[[#This Row],[PID]], products[PID], 0))</f>
        <v>5.26</v>
      </c>
      <c r="P6023" s="4">
        <f>shipments9[[#This Row],[Boxes]]*shipments9[[#This Row],[Cost Per Box]]</f>
        <v>6937.94</v>
      </c>
      <c r="Q6023" s="4">
        <f>shipments9[[#This Row],[Amount]] -shipments9[[#This Row],[total cost]]</f>
        <v>11527.810000000001</v>
      </c>
      <c r="R6023" s="4" t="str">
        <f>IF(shipments9[[#This Row],[Gross Profit]]&lt;0,"Loss","Profit")</f>
        <v>Profit</v>
      </c>
      <c r="S6023" s="9">
        <f>shipments9[[#This Row],[Gross Profit]]/shipments9[[#This Row],[Amount]]</f>
        <v>0.62428062764848447</v>
      </c>
      <c r="T6023" s="11">
        <f>shipments9[[#This Row],[Amount]]/shipments9[[#This Row],[Boxes]]</f>
        <v>13.999810462471569</v>
      </c>
    </row>
    <row r="6024" spans="1:20" hidden="1" x14ac:dyDescent="0.25">
      <c r="A6024" t="s">
        <v>6215</v>
      </c>
      <c r="B6024" t="s">
        <v>42</v>
      </c>
      <c r="C6024" t="s">
        <v>130</v>
      </c>
      <c r="D6024" t="s">
        <v>24</v>
      </c>
      <c r="E6024" s="1">
        <v>45110</v>
      </c>
      <c r="F6024" s="1" t="str">
        <f>TEXT(shipments9[[#This Row],[Shipdate]],"ddd")</f>
        <v>Mon</v>
      </c>
      <c r="G6024" s="1" t="str">
        <f>IF(OR(shipments9[[#This Row],[Day Name]]="Sat",shipments9[[#This Row],[Day Name]]="Sun"),"Weekend","Weekday")</f>
        <v>Weekday</v>
      </c>
      <c r="H6024">
        <v>2342.25</v>
      </c>
      <c r="I6024">
        <v>261</v>
      </c>
      <c r="J6024" t="s">
        <v>172</v>
      </c>
      <c r="K6024" t="s">
        <v>8151</v>
      </c>
      <c r="L6024" t="s">
        <v>8160</v>
      </c>
      <c r="M6024">
        <v>7</v>
      </c>
      <c r="N6024" t="s">
        <v>8161</v>
      </c>
      <c r="O6024" s="4">
        <f>INDEX(products[Cost_per_box], MATCH(shipments9[[#This Row],[PID]], products[PID], 0))</f>
        <v>5.72</v>
      </c>
      <c r="P6024" s="4">
        <f>shipments9[[#This Row],[Boxes]]*shipments9[[#This Row],[Cost Per Box]]</f>
        <v>1492.9199999999998</v>
      </c>
      <c r="Q6024" s="4">
        <f>shipments9[[#This Row],[Amount]] -shipments9[[#This Row],[total cost]]</f>
        <v>849.33000000000015</v>
      </c>
      <c r="R6024" s="4" t="str">
        <f>IF(shipments9[[#This Row],[Gross Profit]]&lt;0,"Loss","Profit")</f>
        <v>Profit</v>
      </c>
      <c r="S6024" s="9">
        <f>shipments9[[#This Row],[Gross Profit]]/shipments9[[#This Row],[Amount]]</f>
        <v>0.36261287223823252</v>
      </c>
      <c r="T6024" s="11">
        <f>shipments9[[#This Row],[Amount]]/shipments9[[#This Row],[Boxes]]</f>
        <v>8.9741379310344822</v>
      </c>
    </row>
    <row r="6025" spans="1:20" hidden="1" x14ac:dyDescent="0.25">
      <c r="A6025" t="s">
        <v>6216</v>
      </c>
      <c r="B6025" t="s">
        <v>42</v>
      </c>
      <c r="C6025" t="s">
        <v>132</v>
      </c>
      <c r="D6025" t="s">
        <v>24</v>
      </c>
      <c r="E6025" s="1">
        <v>45469</v>
      </c>
      <c r="F6025" s="1" t="str">
        <f>TEXT(shipments9[[#This Row],[Shipdate]],"ddd")</f>
        <v>Wed</v>
      </c>
      <c r="G6025" s="1" t="str">
        <f>IF(OR(shipments9[[#This Row],[Day Name]]="Sat",shipments9[[#This Row],[Day Name]]="Sun"),"Weekend","Weekday")</f>
        <v>Weekday</v>
      </c>
      <c r="H6025">
        <v>3417.75</v>
      </c>
      <c r="I6025">
        <v>143</v>
      </c>
      <c r="J6025" t="s">
        <v>172</v>
      </c>
      <c r="K6025" t="s">
        <v>8155</v>
      </c>
      <c r="L6025" t="s">
        <v>8154</v>
      </c>
      <c r="M6025">
        <v>6</v>
      </c>
      <c r="N6025" t="s">
        <v>8159</v>
      </c>
      <c r="O6025" s="4">
        <f>INDEX(products[Cost_per_box], MATCH(shipments9[[#This Row],[PID]], products[PID], 0))</f>
        <v>6.31</v>
      </c>
      <c r="P6025" s="4">
        <f>shipments9[[#This Row],[Boxes]]*shipments9[[#This Row],[Cost Per Box]]</f>
        <v>902.32999999999993</v>
      </c>
      <c r="Q6025" s="4">
        <f>shipments9[[#This Row],[Amount]] -shipments9[[#This Row],[total cost]]</f>
        <v>2515.42</v>
      </c>
      <c r="R6025" s="4" t="str">
        <f>IF(shipments9[[#This Row],[Gross Profit]]&lt;0,"Loss","Profit")</f>
        <v>Profit</v>
      </c>
      <c r="S6025" s="9">
        <f>shipments9[[#This Row],[Gross Profit]]/shipments9[[#This Row],[Amount]]</f>
        <v>0.73598712603320904</v>
      </c>
      <c r="T6025" s="11">
        <f>shipments9[[#This Row],[Amount]]/shipments9[[#This Row],[Boxes]]</f>
        <v>23.90034965034965</v>
      </c>
    </row>
    <row r="6026" spans="1:20" hidden="1" x14ac:dyDescent="0.25">
      <c r="A6026" t="s">
        <v>6217</v>
      </c>
      <c r="B6026" t="s">
        <v>42</v>
      </c>
      <c r="C6026" t="s">
        <v>141</v>
      </c>
      <c r="D6026" t="s">
        <v>24</v>
      </c>
      <c r="E6026" s="1">
        <v>45443</v>
      </c>
      <c r="F6026" s="1" t="str">
        <f>TEXT(shipments9[[#This Row],[Shipdate]],"ddd")</f>
        <v>Fri</v>
      </c>
      <c r="G6026" s="1" t="str">
        <f>IF(OR(shipments9[[#This Row],[Day Name]]="Sat",shipments9[[#This Row],[Day Name]]="Sun"),"Weekend","Weekday")</f>
        <v>Weekday</v>
      </c>
      <c r="H6026">
        <v>16319.25</v>
      </c>
      <c r="I6026">
        <v>1360</v>
      </c>
      <c r="J6026" t="s">
        <v>172</v>
      </c>
      <c r="K6026" t="s">
        <v>8155</v>
      </c>
      <c r="L6026" t="s">
        <v>8154</v>
      </c>
      <c r="M6026">
        <v>5</v>
      </c>
      <c r="N6026" t="s">
        <v>201</v>
      </c>
      <c r="O6026" s="4">
        <f>INDEX(products[Cost_per_box], MATCH(shipments9[[#This Row],[PID]], products[PID], 0))</f>
        <v>8.2200000000000006</v>
      </c>
      <c r="P6026" s="4">
        <f>shipments9[[#This Row],[Boxes]]*shipments9[[#This Row],[Cost Per Box]]</f>
        <v>11179.2</v>
      </c>
      <c r="Q6026" s="4">
        <f>shipments9[[#This Row],[Amount]] -shipments9[[#This Row],[total cost]]</f>
        <v>5140.0499999999993</v>
      </c>
      <c r="R6026" s="4" t="str">
        <f>IF(shipments9[[#This Row],[Gross Profit]]&lt;0,"Loss","Profit")</f>
        <v>Profit</v>
      </c>
      <c r="S6026" s="9">
        <f>shipments9[[#This Row],[Gross Profit]]/shipments9[[#This Row],[Amount]]</f>
        <v>0.31496851877384069</v>
      </c>
      <c r="T6026" s="11">
        <f>shipments9[[#This Row],[Amount]]/shipments9[[#This Row],[Boxes]]</f>
        <v>11.999448529411765</v>
      </c>
    </row>
    <row r="6027" spans="1:20" hidden="1" x14ac:dyDescent="0.25">
      <c r="A6027" t="s">
        <v>6218</v>
      </c>
      <c r="B6027" t="s">
        <v>42</v>
      </c>
      <c r="C6027" t="s">
        <v>128</v>
      </c>
      <c r="D6027" t="s">
        <v>24</v>
      </c>
      <c r="E6027" s="1">
        <v>45362</v>
      </c>
      <c r="F6027" s="1" t="str">
        <f>TEXT(shipments9[[#This Row],[Shipdate]],"ddd")</f>
        <v>Mon</v>
      </c>
      <c r="G6027" s="1" t="str">
        <f>IF(OR(shipments9[[#This Row],[Day Name]]="Sat",shipments9[[#This Row],[Day Name]]="Sun"),"Weekend","Weekday")</f>
        <v>Weekday</v>
      </c>
      <c r="H6027">
        <v>3280.5</v>
      </c>
      <c r="I6027">
        <v>469</v>
      </c>
      <c r="J6027" t="s">
        <v>172</v>
      </c>
      <c r="K6027" t="s">
        <v>8155</v>
      </c>
      <c r="L6027" t="s">
        <v>8156</v>
      </c>
      <c r="M6027">
        <v>3</v>
      </c>
      <c r="N6027" t="s">
        <v>8164</v>
      </c>
      <c r="O6027" s="4">
        <f>INDEX(products[Cost_per_box], MATCH(shipments9[[#This Row],[PID]], products[PID], 0))</f>
        <v>3.85</v>
      </c>
      <c r="P6027" s="4">
        <f>shipments9[[#This Row],[Boxes]]*shipments9[[#This Row],[Cost Per Box]]</f>
        <v>1805.65</v>
      </c>
      <c r="Q6027" s="4">
        <f>shipments9[[#This Row],[Amount]] -shipments9[[#This Row],[total cost]]</f>
        <v>1474.85</v>
      </c>
      <c r="R6027" s="4" t="str">
        <f>IF(shipments9[[#This Row],[Gross Profit]]&lt;0,"Loss","Profit")</f>
        <v>Profit</v>
      </c>
      <c r="S6027" s="9">
        <f>shipments9[[#This Row],[Gross Profit]]/shipments9[[#This Row],[Amount]]</f>
        <v>0.44958085657674135</v>
      </c>
      <c r="T6027" s="11">
        <f>shipments9[[#This Row],[Amount]]/shipments9[[#This Row],[Boxes]]</f>
        <v>6.9946695095948828</v>
      </c>
    </row>
    <row r="6028" spans="1:20" x14ac:dyDescent="0.25">
      <c r="A6028" t="s">
        <v>6219</v>
      </c>
      <c r="B6028" t="s">
        <v>42</v>
      </c>
      <c r="C6028" t="s">
        <v>147</v>
      </c>
      <c r="D6028" t="s">
        <v>24</v>
      </c>
      <c r="E6028" s="1">
        <v>45322</v>
      </c>
      <c r="F6028" s="1" t="str">
        <f>TEXT(shipments9[[#This Row],[Shipdate]],"ddd")</f>
        <v>Wed</v>
      </c>
      <c r="G6028" s="1" t="str">
        <f>IF(OR(shipments9[[#This Row],[Day Name]]="Sat",shipments9[[#This Row],[Day Name]]="Sun"),"Weekend","Weekday")</f>
        <v>Weekday</v>
      </c>
      <c r="H6028">
        <v>7809.75</v>
      </c>
      <c r="I6028">
        <v>1302</v>
      </c>
      <c r="J6028" t="s">
        <v>172</v>
      </c>
      <c r="K6028" t="s">
        <v>8155</v>
      </c>
      <c r="L6028" t="s">
        <v>8156</v>
      </c>
      <c r="M6028">
        <v>1</v>
      </c>
      <c r="N6028" t="s">
        <v>8163</v>
      </c>
      <c r="O6028" s="4">
        <f>INDEX(products[Cost_per_box], MATCH(shipments9[[#This Row],[PID]], products[PID], 0))</f>
        <v>10.51</v>
      </c>
      <c r="P6028" s="4">
        <f>shipments9[[#This Row],[Boxes]]*shipments9[[#This Row],[Cost Per Box]]</f>
        <v>13684.02</v>
      </c>
      <c r="Q6028" s="4">
        <f>shipments9[[#This Row],[Amount]] -shipments9[[#This Row],[total cost]]</f>
        <v>-5874.27</v>
      </c>
      <c r="R6028" s="4" t="str">
        <f>IF(shipments9[[#This Row],[Gross Profit]]&lt;0,"Loss","Profit")</f>
        <v>Loss</v>
      </c>
      <c r="S6028" s="9">
        <f>shipments9[[#This Row],[Gross Profit]]/shipments9[[#This Row],[Amount]]</f>
        <v>-0.75217132430615585</v>
      </c>
      <c r="T6028" s="11">
        <f>shipments9[[#This Row],[Amount]]/shipments9[[#This Row],[Boxes]]</f>
        <v>5.9982718894009217</v>
      </c>
    </row>
    <row r="6029" spans="1:20" hidden="1" x14ac:dyDescent="0.25">
      <c r="A6029" t="s">
        <v>6220</v>
      </c>
      <c r="B6029" t="s">
        <v>42</v>
      </c>
      <c r="C6029" t="s">
        <v>159</v>
      </c>
      <c r="D6029" t="s">
        <v>24</v>
      </c>
      <c r="E6029" s="1">
        <v>45205</v>
      </c>
      <c r="F6029" s="1" t="str">
        <f>TEXT(shipments9[[#This Row],[Shipdate]],"ddd")</f>
        <v>Fri</v>
      </c>
      <c r="G6029" s="1" t="str">
        <f>IF(OR(shipments9[[#This Row],[Day Name]]="Sat",shipments9[[#This Row],[Day Name]]="Sun"),"Weekend","Weekday")</f>
        <v>Weekday</v>
      </c>
      <c r="H6029">
        <v>7155</v>
      </c>
      <c r="I6029">
        <v>287</v>
      </c>
      <c r="J6029" t="s">
        <v>172</v>
      </c>
      <c r="K6029" t="s">
        <v>8151</v>
      </c>
      <c r="L6029" t="s">
        <v>8152</v>
      </c>
      <c r="M6029">
        <v>10</v>
      </c>
      <c r="N6029" t="s">
        <v>8153</v>
      </c>
      <c r="O6029" s="4">
        <f>INDEX(products[Cost_per_box], MATCH(shipments9[[#This Row],[PID]], products[PID], 0))</f>
        <v>5.04</v>
      </c>
      <c r="P6029" s="4">
        <f>shipments9[[#This Row],[Boxes]]*shipments9[[#This Row],[Cost Per Box]]</f>
        <v>1446.48</v>
      </c>
      <c r="Q6029" s="4">
        <f>shipments9[[#This Row],[Amount]] -shipments9[[#This Row],[total cost]]</f>
        <v>5708.52</v>
      </c>
      <c r="R6029" s="4" t="str">
        <f>IF(shipments9[[#This Row],[Gross Profit]]&lt;0,"Loss","Profit")</f>
        <v>Profit</v>
      </c>
      <c r="S6029" s="9">
        <f>shipments9[[#This Row],[Gross Profit]]/shipments9[[#This Row],[Amount]]</f>
        <v>0.79783647798742141</v>
      </c>
      <c r="T6029" s="11">
        <f>shipments9[[#This Row],[Amount]]/shipments9[[#This Row],[Boxes]]</f>
        <v>24.930313588850176</v>
      </c>
    </row>
    <row r="6030" spans="1:20" hidden="1" x14ac:dyDescent="0.25">
      <c r="A6030" t="s">
        <v>6221</v>
      </c>
      <c r="B6030" t="s">
        <v>42</v>
      </c>
      <c r="C6030" t="s">
        <v>161</v>
      </c>
      <c r="D6030" t="s">
        <v>24</v>
      </c>
      <c r="E6030" s="1">
        <v>45161</v>
      </c>
      <c r="F6030" s="1" t="str">
        <f>TEXT(shipments9[[#This Row],[Shipdate]],"ddd")</f>
        <v>Wed</v>
      </c>
      <c r="G6030" s="1" t="str">
        <f>IF(OR(shipments9[[#This Row],[Day Name]]="Sat",shipments9[[#This Row],[Day Name]]="Sun"),"Weekend","Weekday")</f>
        <v>Weekday</v>
      </c>
      <c r="H6030">
        <v>8084.25</v>
      </c>
      <c r="I6030">
        <v>899</v>
      </c>
      <c r="J6030" t="s">
        <v>172</v>
      </c>
      <c r="K6030" t="s">
        <v>8151</v>
      </c>
      <c r="L6030" t="s">
        <v>8160</v>
      </c>
      <c r="M6030">
        <v>8</v>
      </c>
      <c r="N6030" t="s">
        <v>8162</v>
      </c>
      <c r="O6030" s="4">
        <f>INDEX(products[Cost_per_box], MATCH(shipments9[[#This Row],[PID]], products[PID], 0))</f>
        <v>2.76</v>
      </c>
      <c r="P6030" s="4">
        <f>shipments9[[#This Row],[Boxes]]*shipments9[[#This Row],[Cost Per Box]]</f>
        <v>2481.2399999999998</v>
      </c>
      <c r="Q6030" s="4">
        <f>shipments9[[#This Row],[Amount]] -shipments9[[#This Row],[total cost]]</f>
        <v>5603.01</v>
      </c>
      <c r="R6030" s="4" t="str">
        <f>IF(shipments9[[#This Row],[Gross Profit]]&lt;0,"Loss","Profit")</f>
        <v>Profit</v>
      </c>
      <c r="S6030" s="9">
        <f>shipments9[[#This Row],[Gross Profit]]/shipments9[[#This Row],[Amount]]</f>
        <v>0.69307727989609424</v>
      </c>
      <c r="T6030" s="11">
        <f>shipments9[[#This Row],[Amount]]/shipments9[[#This Row],[Boxes]]</f>
        <v>8.9924916573971085</v>
      </c>
    </row>
    <row r="6031" spans="1:20" hidden="1" x14ac:dyDescent="0.25">
      <c r="A6031" t="s">
        <v>6222</v>
      </c>
      <c r="B6031" t="s">
        <v>42</v>
      </c>
      <c r="C6031" t="s">
        <v>165</v>
      </c>
      <c r="D6031" t="s">
        <v>24</v>
      </c>
      <c r="E6031" s="1">
        <v>45208</v>
      </c>
      <c r="F6031" s="1" t="str">
        <f>TEXT(shipments9[[#This Row],[Shipdate]],"ddd")</f>
        <v>Mon</v>
      </c>
      <c r="G6031" s="1" t="str">
        <f>IF(OR(shipments9[[#This Row],[Day Name]]="Sat",shipments9[[#This Row],[Day Name]]="Sun"),"Weekend","Weekday")</f>
        <v>Weekday</v>
      </c>
      <c r="H6031">
        <v>6077.25</v>
      </c>
      <c r="I6031">
        <v>290</v>
      </c>
      <c r="J6031" t="s">
        <v>172</v>
      </c>
      <c r="K6031" t="s">
        <v>8151</v>
      </c>
      <c r="L6031" t="s">
        <v>8152</v>
      </c>
      <c r="M6031">
        <v>10</v>
      </c>
      <c r="N6031" t="s">
        <v>8153</v>
      </c>
      <c r="O6031" s="4">
        <f>INDEX(products[Cost_per_box], MATCH(shipments9[[#This Row],[PID]], products[PID], 0))</f>
        <v>2.65</v>
      </c>
      <c r="P6031" s="4">
        <f>shipments9[[#This Row],[Boxes]]*shipments9[[#This Row],[Cost Per Box]]</f>
        <v>768.5</v>
      </c>
      <c r="Q6031" s="4">
        <f>shipments9[[#This Row],[Amount]] -shipments9[[#This Row],[total cost]]</f>
        <v>5308.75</v>
      </c>
      <c r="R6031" s="4" t="str">
        <f>IF(shipments9[[#This Row],[Gross Profit]]&lt;0,"Loss","Profit")</f>
        <v>Profit</v>
      </c>
      <c r="S6031" s="9">
        <f>shipments9[[#This Row],[Gross Profit]]/shipments9[[#This Row],[Amount]]</f>
        <v>0.87354477765436667</v>
      </c>
      <c r="T6031" s="11">
        <f>shipments9[[#This Row],[Amount]]/shipments9[[#This Row],[Boxes]]</f>
        <v>20.956034482758621</v>
      </c>
    </row>
    <row r="6032" spans="1:20" hidden="1" x14ac:dyDescent="0.25">
      <c r="A6032" t="s">
        <v>6223</v>
      </c>
      <c r="B6032" t="s">
        <v>42</v>
      </c>
      <c r="C6032" t="s">
        <v>137</v>
      </c>
      <c r="D6032" t="s">
        <v>24</v>
      </c>
      <c r="E6032" s="1">
        <v>45348</v>
      </c>
      <c r="F6032" s="1" t="str">
        <f>TEXT(shipments9[[#This Row],[Shipdate]],"ddd")</f>
        <v>Mon</v>
      </c>
      <c r="G6032" s="1" t="str">
        <f>IF(OR(shipments9[[#This Row],[Day Name]]="Sat",shipments9[[#This Row],[Day Name]]="Sun"),"Weekend","Weekday")</f>
        <v>Weekday</v>
      </c>
      <c r="H6032">
        <v>8532</v>
      </c>
      <c r="I6032">
        <v>450</v>
      </c>
      <c r="J6032" t="s">
        <v>172</v>
      </c>
      <c r="K6032" t="s">
        <v>8155</v>
      </c>
      <c r="L6032" t="s">
        <v>8156</v>
      </c>
      <c r="M6032">
        <v>2</v>
      </c>
      <c r="N6032" t="s">
        <v>8157</v>
      </c>
      <c r="O6032" s="4">
        <f>INDEX(products[Cost_per_box], MATCH(shipments9[[#This Row],[PID]], products[PID], 0))</f>
        <v>7.73</v>
      </c>
      <c r="P6032" s="4">
        <f>shipments9[[#This Row],[Boxes]]*shipments9[[#This Row],[Cost Per Box]]</f>
        <v>3478.5</v>
      </c>
      <c r="Q6032" s="4">
        <f>shipments9[[#This Row],[Amount]] -shipments9[[#This Row],[total cost]]</f>
        <v>5053.5</v>
      </c>
      <c r="R6032" s="4" t="str">
        <f>IF(shipments9[[#This Row],[Gross Profit]]&lt;0,"Loss","Profit")</f>
        <v>Profit</v>
      </c>
      <c r="S6032" s="9">
        <f>shipments9[[#This Row],[Gross Profit]]/shipments9[[#This Row],[Amount]]</f>
        <v>0.59229957805907174</v>
      </c>
      <c r="T6032" s="11">
        <f>shipments9[[#This Row],[Amount]]/shipments9[[#This Row],[Boxes]]</f>
        <v>18.96</v>
      </c>
    </row>
    <row r="6033" spans="1:20" hidden="1" x14ac:dyDescent="0.25">
      <c r="A6033" t="s">
        <v>6224</v>
      </c>
      <c r="B6033" t="s">
        <v>42</v>
      </c>
      <c r="C6033" t="s">
        <v>151</v>
      </c>
      <c r="D6033" t="s">
        <v>24</v>
      </c>
      <c r="E6033" s="1">
        <v>45141</v>
      </c>
      <c r="F6033" s="1" t="str">
        <f>TEXT(shipments9[[#This Row],[Shipdate]],"ddd")</f>
        <v>Thu</v>
      </c>
      <c r="G6033" s="1" t="str">
        <f>IF(OR(shipments9[[#This Row],[Day Name]]="Sat",shipments9[[#This Row],[Day Name]]="Sun"),"Weekend","Weekday")</f>
        <v>Weekday</v>
      </c>
      <c r="H6033">
        <v>7638.75</v>
      </c>
      <c r="I6033">
        <v>425</v>
      </c>
      <c r="J6033" t="s">
        <v>172</v>
      </c>
      <c r="K6033" t="s">
        <v>8151</v>
      </c>
      <c r="L6033" t="s">
        <v>8160</v>
      </c>
      <c r="M6033">
        <v>8</v>
      </c>
      <c r="N6033" t="s">
        <v>8162</v>
      </c>
      <c r="O6033" s="4">
        <f>INDEX(products[Cost_per_box], MATCH(shipments9[[#This Row],[PID]], products[PID], 0))</f>
        <v>12.41</v>
      </c>
      <c r="P6033" s="4">
        <f>shipments9[[#This Row],[Boxes]]*shipments9[[#This Row],[Cost Per Box]]</f>
        <v>5274.25</v>
      </c>
      <c r="Q6033" s="4">
        <f>shipments9[[#This Row],[Amount]] -shipments9[[#This Row],[total cost]]</f>
        <v>2364.5</v>
      </c>
      <c r="R6033" s="4" t="str">
        <f>IF(shipments9[[#This Row],[Gross Profit]]&lt;0,"Loss","Profit")</f>
        <v>Profit</v>
      </c>
      <c r="S6033" s="9">
        <f>shipments9[[#This Row],[Gross Profit]]/shipments9[[#This Row],[Amount]]</f>
        <v>0.30954017345769924</v>
      </c>
      <c r="T6033" s="11">
        <f>shipments9[[#This Row],[Amount]]/shipments9[[#This Row],[Boxes]]</f>
        <v>17.973529411764705</v>
      </c>
    </row>
    <row r="6034" spans="1:20" hidden="1" x14ac:dyDescent="0.25">
      <c r="A6034" t="s">
        <v>6225</v>
      </c>
      <c r="B6034" t="s">
        <v>42</v>
      </c>
      <c r="C6034" t="s">
        <v>161</v>
      </c>
      <c r="D6034" t="s">
        <v>24</v>
      </c>
      <c r="E6034" s="1">
        <v>45401</v>
      </c>
      <c r="F6034" s="1" t="str">
        <f>TEXT(shipments9[[#This Row],[Shipdate]],"ddd")</f>
        <v>Fri</v>
      </c>
      <c r="G6034" s="1" t="str">
        <f>IF(OR(shipments9[[#This Row],[Day Name]]="Sat",shipments9[[#This Row],[Day Name]]="Sun"),"Weekend","Weekday")</f>
        <v>Weekday</v>
      </c>
      <c r="H6034">
        <v>7508.25</v>
      </c>
      <c r="I6034">
        <v>626</v>
      </c>
      <c r="J6034" t="s">
        <v>172</v>
      </c>
      <c r="K6034" t="s">
        <v>8155</v>
      </c>
      <c r="L6034" t="s">
        <v>8154</v>
      </c>
      <c r="M6034">
        <v>4</v>
      </c>
      <c r="N6034" t="s">
        <v>8158</v>
      </c>
      <c r="O6034" s="4">
        <f>INDEX(products[Cost_per_box], MATCH(shipments9[[#This Row],[PID]], products[PID], 0))</f>
        <v>2.76</v>
      </c>
      <c r="P6034" s="4">
        <f>shipments9[[#This Row],[Boxes]]*shipments9[[#This Row],[Cost Per Box]]</f>
        <v>1727.7599999999998</v>
      </c>
      <c r="Q6034" s="4">
        <f>shipments9[[#This Row],[Amount]] -shipments9[[#This Row],[total cost]]</f>
        <v>5780.49</v>
      </c>
      <c r="R6034" s="4" t="str">
        <f>IF(shipments9[[#This Row],[Gross Profit]]&lt;0,"Loss","Profit")</f>
        <v>Profit</v>
      </c>
      <c r="S6034" s="9">
        <f>shipments9[[#This Row],[Gross Profit]]/shipments9[[#This Row],[Amount]]</f>
        <v>0.76988512636100281</v>
      </c>
      <c r="T6034" s="11">
        <f>shipments9[[#This Row],[Amount]]/shipments9[[#This Row],[Boxes]]</f>
        <v>11.994009584664537</v>
      </c>
    </row>
    <row r="6035" spans="1:20" hidden="1" x14ac:dyDescent="0.25">
      <c r="A6035" t="s">
        <v>6226</v>
      </c>
      <c r="B6035" t="s">
        <v>42</v>
      </c>
      <c r="C6035" t="s">
        <v>135</v>
      </c>
      <c r="D6035" t="s">
        <v>24</v>
      </c>
      <c r="E6035" s="1">
        <v>45303</v>
      </c>
      <c r="F6035" s="1" t="str">
        <f>TEXT(shipments9[[#This Row],[Shipdate]],"ddd")</f>
        <v>Fri</v>
      </c>
      <c r="G6035" s="1" t="str">
        <f>IF(OR(shipments9[[#This Row],[Day Name]]="Sat",shipments9[[#This Row],[Day Name]]="Sun"),"Weekend","Weekday")</f>
        <v>Weekday</v>
      </c>
      <c r="H6035">
        <v>5827.5</v>
      </c>
      <c r="I6035">
        <v>234</v>
      </c>
      <c r="J6035" t="s">
        <v>172</v>
      </c>
      <c r="K6035" t="s">
        <v>8155</v>
      </c>
      <c r="L6035" t="s">
        <v>8156</v>
      </c>
      <c r="M6035">
        <v>1</v>
      </c>
      <c r="N6035" t="s">
        <v>8163</v>
      </c>
      <c r="O6035" s="4">
        <f>INDEX(products[Cost_per_box], MATCH(shipments9[[#This Row],[PID]], products[PID], 0))</f>
        <v>9.94</v>
      </c>
      <c r="P6035" s="4">
        <f>shipments9[[#This Row],[Boxes]]*shipments9[[#This Row],[Cost Per Box]]</f>
        <v>2325.96</v>
      </c>
      <c r="Q6035" s="4">
        <f>shipments9[[#This Row],[Amount]] -shipments9[[#This Row],[total cost]]</f>
        <v>3501.54</v>
      </c>
      <c r="R6035" s="4" t="str">
        <f>IF(shipments9[[#This Row],[Gross Profit]]&lt;0,"Loss","Profit")</f>
        <v>Profit</v>
      </c>
      <c r="S6035" s="9">
        <f>shipments9[[#This Row],[Gross Profit]]/shipments9[[#This Row],[Amount]]</f>
        <v>0.6008648648648649</v>
      </c>
      <c r="T6035" s="11">
        <f>shipments9[[#This Row],[Amount]]/shipments9[[#This Row],[Boxes]]</f>
        <v>24.903846153846153</v>
      </c>
    </row>
    <row r="6036" spans="1:20" hidden="1" x14ac:dyDescent="0.25">
      <c r="A6036" t="s">
        <v>6227</v>
      </c>
      <c r="B6036" t="s">
        <v>42</v>
      </c>
      <c r="C6036" t="s">
        <v>149</v>
      </c>
      <c r="D6036" t="s">
        <v>24</v>
      </c>
      <c r="E6036" s="1">
        <v>45470</v>
      </c>
      <c r="F6036" s="1" t="str">
        <f>TEXT(shipments9[[#This Row],[Shipdate]],"ddd")</f>
        <v>Thu</v>
      </c>
      <c r="G6036" s="1" t="str">
        <f>IF(OR(shipments9[[#This Row],[Day Name]]="Sat",shipments9[[#This Row],[Day Name]]="Sun"),"Weekend","Weekday")</f>
        <v>Weekday</v>
      </c>
      <c r="H6036">
        <v>3033</v>
      </c>
      <c r="I6036">
        <v>179</v>
      </c>
      <c r="J6036" t="s">
        <v>172</v>
      </c>
      <c r="K6036" t="s">
        <v>8155</v>
      </c>
      <c r="L6036" t="s">
        <v>8154</v>
      </c>
      <c r="M6036">
        <v>6</v>
      </c>
      <c r="N6036" t="s">
        <v>8159</v>
      </c>
      <c r="O6036" s="4">
        <f>INDEX(products[Cost_per_box], MATCH(shipments9[[#This Row],[PID]], products[PID], 0))</f>
        <v>6.43</v>
      </c>
      <c r="P6036" s="4">
        <f>shipments9[[#This Row],[Boxes]]*shipments9[[#This Row],[Cost Per Box]]</f>
        <v>1150.97</v>
      </c>
      <c r="Q6036" s="4">
        <f>shipments9[[#This Row],[Amount]] -shipments9[[#This Row],[total cost]]</f>
        <v>1882.03</v>
      </c>
      <c r="R6036" s="4" t="str">
        <f>IF(shipments9[[#This Row],[Gross Profit]]&lt;0,"Loss","Profit")</f>
        <v>Profit</v>
      </c>
      <c r="S6036" s="9">
        <f>shipments9[[#This Row],[Gross Profit]]/shipments9[[#This Row],[Amount]]</f>
        <v>0.62051763930102211</v>
      </c>
      <c r="T6036" s="11">
        <f>shipments9[[#This Row],[Amount]]/shipments9[[#This Row],[Boxes]]</f>
        <v>16.94413407821229</v>
      </c>
    </row>
    <row r="6037" spans="1:20" hidden="1" x14ac:dyDescent="0.25">
      <c r="A6037" t="s">
        <v>6228</v>
      </c>
      <c r="B6037" t="s">
        <v>42</v>
      </c>
      <c r="C6037" t="s">
        <v>153</v>
      </c>
      <c r="D6037" t="s">
        <v>24</v>
      </c>
      <c r="E6037" s="1">
        <v>45450</v>
      </c>
      <c r="F6037" s="1" t="str">
        <f>TEXT(shipments9[[#This Row],[Shipdate]],"ddd")</f>
        <v>Fri</v>
      </c>
      <c r="G6037" s="1" t="str">
        <f>IF(OR(shipments9[[#This Row],[Day Name]]="Sat",shipments9[[#This Row],[Day Name]]="Sun"),"Weekend","Weekday")</f>
        <v>Weekday</v>
      </c>
      <c r="H6037">
        <v>6903</v>
      </c>
      <c r="I6037">
        <v>432</v>
      </c>
      <c r="J6037" t="s">
        <v>172</v>
      </c>
      <c r="K6037" t="s">
        <v>8155</v>
      </c>
      <c r="L6037" t="s">
        <v>8154</v>
      </c>
      <c r="M6037">
        <v>6</v>
      </c>
      <c r="N6037" t="s">
        <v>8159</v>
      </c>
      <c r="O6037" s="4">
        <f>INDEX(products[Cost_per_box], MATCH(shipments9[[#This Row],[PID]], products[PID], 0))</f>
        <v>9.57</v>
      </c>
      <c r="P6037" s="4">
        <f>shipments9[[#This Row],[Boxes]]*shipments9[[#This Row],[Cost Per Box]]</f>
        <v>4134.24</v>
      </c>
      <c r="Q6037" s="4">
        <f>shipments9[[#This Row],[Amount]] -shipments9[[#This Row],[total cost]]</f>
        <v>2768.76</v>
      </c>
      <c r="R6037" s="4" t="str">
        <f>IF(shipments9[[#This Row],[Gross Profit]]&lt;0,"Loss","Profit")</f>
        <v>Profit</v>
      </c>
      <c r="S6037" s="9">
        <f>shipments9[[#This Row],[Gross Profit]]/shipments9[[#This Row],[Amount]]</f>
        <v>0.40109517601043027</v>
      </c>
      <c r="T6037" s="11">
        <f>shipments9[[#This Row],[Amount]]/shipments9[[#This Row],[Boxes]]</f>
        <v>15.979166666666666</v>
      </c>
    </row>
    <row r="6038" spans="1:20" hidden="1" x14ac:dyDescent="0.25">
      <c r="A6038" t="s">
        <v>6229</v>
      </c>
      <c r="B6038" t="s">
        <v>42</v>
      </c>
      <c r="C6038" t="s">
        <v>128</v>
      </c>
      <c r="D6038" t="s">
        <v>24</v>
      </c>
      <c r="E6038" s="1">
        <v>45316</v>
      </c>
      <c r="F6038" s="1" t="str">
        <f>TEXT(shipments9[[#This Row],[Shipdate]],"ddd")</f>
        <v>Thu</v>
      </c>
      <c r="G6038" s="1" t="str">
        <f>IF(OR(shipments9[[#This Row],[Day Name]]="Sat",shipments9[[#This Row],[Day Name]]="Sun"),"Weekend","Weekday")</f>
        <v>Weekday</v>
      </c>
      <c r="H6038">
        <v>9045</v>
      </c>
      <c r="I6038">
        <v>1005</v>
      </c>
      <c r="J6038" t="s">
        <v>172</v>
      </c>
      <c r="K6038" t="s">
        <v>8155</v>
      </c>
      <c r="L6038" t="s">
        <v>8156</v>
      </c>
      <c r="M6038">
        <v>1</v>
      </c>
      <c r="N6038" t="s">
        <v>8163</v>
      </c>
      <c r="O6038" s="4">
        <f>INDEX(products[Cost_per_box], MATCH(shipments9[[#This Row],[PID]], products[PID], 0))</f>
        <v>3.85</v>
      </c>
      <c r="P6038" s="4">
        <f>shipments9[[#This Row],[Boxes]]*shipments9[[#This Row],[Cost Per Box]]</f>
        <v>3869.25</v>
      </c>
      <c r="Q6038" s="4">
        <f>shipments9[[#This Row],[Amount]] -shipments9[[#This Row],[total cost]]</f>
        <v>5175.75</v>
      </c>
      <c r="R6038" s="4" t="str">
        <f>IF(shipments9[[#This Row],[Gross Profit]]&lt;0,"Loss","Profit")</f>
        <v>Profit</v>
      </c>
      <c r="S6038" s="9">
        <f>shipments9[[#This Row],[Gross Profit]]/shipments9[[#This Row],[Amount]]</f>
        <v>0.57222222222222219</v>
      </c>
      <c r="T6038" s="11">
        <f>shipments9[[#This Row],[Amount]]/shipments9[[#This Row],[Boxes]]</f>
        <v>9</v>
      </c>
    </row>
    <row r="6039" spans="1:20" hidden="1" x14ac:dyDescent="0.25">
      <c r="A6039" t="s">
        <v>6230</v>
      </c>
      <c r="B6039" t="s">
        <v>42</v>
      </c>
      <c r="C6039" t="s">
        <v>135</v>
      </c>
      <c r="D6039" t="s">
        <v>24</v>
      </c>
      <c r="E6039" s="1">
        <v>45415</v>
      </c>
      <c r="F6039" s="1" t="str">
        <f>TEXT(shipments9[[#This Row],[Shipdate]],"ddd")</f>
        <v>Fri</v>
      </c>
      <c r="G6039" s="1" t="str">
        <f>IF(OR(shipments9[[#This Row],[Day Name]]="Sat",shipments9[[#This Row],[Day Name]]="Sun"),"Weekend","Weekday")</f>
        <v>Weekday</v>
      </c>
      <c r="H6039">
        <v>5366.25</v>
      </c>
      <c r="I6039">
        <v>199</v>
      </c>
      <c r="J6039" t="s">
        <v>172</v>
      </c>
      <c r="K6039" t="s">
        <v>8155</v>
      </c>
      <c r="L6039" t="s">
        <v>8154</v>
      </c>
      <c r="M6039">
        <v>5</v>
      </c>
      <c r="N6039" t="s">
        <v>201</v>
      </c>
      <c r="O6039" s="4">
        <f>INDEX(products[Cost_per_box], MATCH(shipments9[[#This Row],[PID]], products[PID], 0))</f>
        <v>9.94</v>
      </c>
      <c r="P6039" s="4">
        <f>shipments9[[#This Row],[Boxes]]*shipments9[[#This Row],[Cost Per Box]]</f>
        <v>1978.06</v>
      </c>
      <c r="Q6039" s="4">
        <f>shipments9[[#This Row],[Amount]] -shipments9[[#This Row],[total cost]]</f>
        <v>3388.19</v>
      </c>
      <c r="R6039" s="4" t="str">
        <f>IF(shipments9[[#This Row],[Gross Profit]]&lt;0,"Loss","Profit")</f>
        <v>Profit</v>
      </c>
      <c r="S6039" s="9">
        <f>shipments9[[#This Row],[Gross Profit]]/shipments9[[#This Row],[Amount]]</f>
        <v>0.63138877242021896</v>
      </c>
      <c r="T6039" s="11">
        <f>shipments9[[#This Row],[Amount]]/shipments9[[#This Row],[Boxes]]</f>
        <v>26.96608040201005</v>
      </c>
    </row>
    <row r="6040" spans="1:20" x14ac:dyDescent="0.25">
      <c r="A6040" t="s">
        <v>6231</v>
      </c>
      <c r="B6040" t="s">
        <v>42</v>
      </c>
      <c r="C6040" t="s">
        <v>147</v>
      </c>
      <c r="D6040" t="s">
        <v>24</v>
      </c>
      <c r="E6040" s="1">
        <v>45005</v>
      </c>
      <c r="F6040" s="1" t="str">
        <f>TEXT(shipments9[[#This Row],[Shipdate]],"ddd")</f>
        <v>Mon</v>
      </c>
      <c r="G6040" s="1" t="str">
        <f>IF(OR(shipments9[[#This Row],[Day Name]]="Sat",shipments9[[#This Row],[Day Name]]="Sun"),"Weekend","Weekday")</f>
        <v>Weekday</v>
      </c>
      <c r="H6040">
        <v>5631.75</v>
      </c>
      <c r="I6040">
        <v>626</v>
      </c>
      <c r="J6040" t="s">
        <v>172</v>
      </c>
      <c r="K6040" t="s">
        <v>8151</v>
      </c>
      <c r="L6040" t="s">
        <v>8156</v>
      </c>
      <c r="M6040">
        <v>3</v>
      </c>
      <c r="N6040" t="s">
        <v>8164</v>
      </c>
      <c r="O6040" s="4">
        <f>INDEX(products[Cost_per_box], MATCH(shipments9[[#This Row],[PID]], products[PID], 0))</f>
        <v>10.51</v>
      </c>
      <c r="P6040" s="4">
        <f>shipments9[[#This Row],[Boxes]]*shipments9[[#This Row],[Cost Per Box]]</f>
        <v>6579.26</v>
      </c>
      <c r="Q6040" s="4">
        <f>shipments9[[#This Row],[Amount]] -shipments9[[#This Row],[total cost]]</f>
        <v>-947.51000000000022</v>
      </c>
      <c r="R6040" s="4" t="str">
        <f>IF(shipments9[[#This Row],[Gross Profit]]&lt;0,"Loss","Profit")</f>
        <v>Loss</v>
      </c>
      <c r="S6040" s="9">
        <f>shipments9[[#This Row],[Gross Profit]]/shipments9[[#This Row],[Amount]]</f>
        <v>-0.16824432902738939</v>
      </c>
      <c r="T6040" s="11">
        <f>shipments9[[#This Row],[Amount]]/shipments9[[#This Row],[Boxes]]</f>
        <v>8.9964057507987221</v>
      </c>
    </row>
    <row r="6041" spans="1:20" x14ac:dyDescent="0.25">
      <c r="A6041" t="s">
        <v>6232</v>
      </c>
      <c r="B6041" t="s">
        <v>42</v>
      </c>
      <c r="C6041" t="s">
        <v>147</v>
      </c>
      <c r="D6041" t="s">
        <v>24</v>
      </c>
      <c r="E6041" s="1">
        <v>45338</v>
      </c>
      <c r="F6041" s="1" t="str">
        <f>TEXT(shipments9[[#This Row],[Shipdate]],"ddd")</f>
        <v>Fri</v>
      </c>
      <c r="G6041" s="1" t="str">
        <f>IF(OR(shipments9[[#This Row],[Day Name]]="Sat",shipments9[[#This Row],[Day Name]]="Sun"),"Weekend","Weekday")</f>
        <v>Weekday</v>
      </c>
      <c r="H6041">
        <v>9654.75</v>
      </c>
      <c r="I6041">
        <v>1610</v>
      </c>
      <c r="J6041" t="s">
        <v>172</v>
      </c>
      <c r="K6041" t="s">
        <v>8155</v>
      </c>
      <c r="L6041" t="s">
        <v>8156</v>
      </c>
      <c r="M6041">
        <v>2</v>
      </c>
      <c r="N6041" t="s">
        <v>8157</v>
      </c>
      <c r="O6041" s="4">
        <f>INDEX(products[Cost_per_box], MATCH(shipments9[[#This Row],[PID]], products[PID], 0))</f>
        <v>10.51</v>
      </c>
      <c r="P6041" s="4">
        <f>shipments9[[#This Row],[Boxes]]*shipments9[[#This Row],[Cost Per Box]]</f>
        <v>16921.099999999999</v>
      </c>
      <c r="Q6041" s="4">
        <f>shipments9[[#This Row],[Amount]] -shipments9[[#This Row],[total cost]]</f>
        <v>-7266.3499999999985</v>
      </c>
      <c r="R6041" s="4" t="str">
        <f>IF(shipments9[[#This Row],[Gross Profit]]&lt;0,"Loss","Profit")</f>
        <v>Loss</v>
      </c>
      <c r="S6041" s="9">
        <f>shipments9[[#This Row],[Gross Profit]]/shipments9[[#This Row],[Amount]]</f>
        <v>-0.7526191770889975</v>
      </c>
      <c r="T6041" s="11">
        <f>shipments9[[#This Row],[Amount]]/shipments9[[#This Row],[Boxes]]</f>
        <v>5.9967391304347828</v>
      </c>
    </row>
    <row r="6042" spans="1:20" hidden="1" x14ac:dyDescent="0.25">
      <c r="A6042" t="s">
        <v>6233</v>
      </c>
      <c r="B6042" t="s">
        <v>42</v>
      </c>
      <c r="C6042" t="s">
        <v>153</v>
      </c>
      <c r="D6042" t="s">
        <v>24</v>
      </c>
      <c r="E6042" s="1">
        <v>45064</v>
      </c>
      <c r="F6042" s="1" t="str">
        <f>TEXT(shipments9[[#This Row],[Shipdate]],"ddd")</f>
        <v>Thu</v>
      </c>
      <c r="G6042" s="1" t="str">
        <f>IF(OR(shipments9[[#This Row],[Day Name]]="Sat",shipments9[[#This Row],[Day Name]]="Sun"),"Weekend","Weekday")</f>
        <v>Weekday</v>
      </c>
      <c r="H6042">
        <v>135</v>
      </c>
      <c r="I6042">
        <v>10</v>
      </c>
      <c r="J6042" t="s">
        <v>172</v>
      </c>
      <c r="K6042" t="s">
        <v>8151</v>
      </c>
      <c r="L6042" t="s">
        <v>8154</v>
      </c>
      <c r="M6042">
        <v>5</v>
      </c>
      <c r="N6042" t="s">
        <v>201</v>
      </c>
      <c r="O6042" s="4">
        <f>INDEX(products[Cost_per_box], MATCH(shipments9[[#This Row],[PID]], products[PID], 0))</f>
        <v>9.57</v>
      </c>
      <c r="P6042" s="4">
        <f>shipments9[[#This Row],[Boxes]]*shipments9[[#This Row],[Cost Per Box]]</f>
        <v>95.7</v>
      </c>
      <c r="Q6042" s="4">
        <f>shipments9[[#This Row],[Amount]] -shipments9[[#This Row],[total cost]]</f>
        <v>39.299999999999997</v>
      </c>
      <c r="R6042" s="4" t="str">
        <f>IF(shipments9[[#This Row],[Gross Profit]]&lt;0,"Loss","Profit")</f>
        <v>Profit</v>
      </c>
      <c r="S6042" s="9">
        <f>shipments9[[#This Row],[Gross Profit]]/shipments9[[#This Row],[Amount]]</f>
        <v>0.2911111111111111</v>
      </c>
      <c r="T6042" s="11">
        <f>shipments9[[#This Row],[Amount]]/shipments9[[#This Row],[Boxes]]</f>
        <v>13.5</v>
      </c>
    </row>
    <row r="6043" spans="1:20" hidden="1" x14ac:dyDescent="0.25">
      <c r="A6043" t="s">
        <v>6234</v>
      </c>
      <c r="B6043" t="s">
        <v>42</v>
      </c>
      <c r="C6043" t="s">
        <v>159</v>
      </c>
      <c r="D6043" t="s">
        <v>24</v>
      </c>
      <c r="E6043" s="1">
        <v>44942</v>
      </c>
      <c r="F6043" s="1" t="str">
        <f>TEXT(shipments9[[#This Row],[Shipdate]],"ddd")</f>
        <v>Mon</v>
      </c>
      <c r="G6043" s="1" t="str">
        <f>IF(OR(shipments9[[#This Row],[Day Name]]="Sat",shipments9[[#This Row],[Day Name]]="Sun"),"Weekend","Weekday")</f>
        <v>Weekday</v>
      </c>
      <c r="H6043">
        <v>1624.5</v>
      </c>
      <c r="I6043">
        <v>59</v>
      </c>
      <c r="J6043" t="s">
        <v>172</v>
      </c>
      <c r="K6043" t="s">
        <v>8151</v>
      </c>
      <c r="L6043" t="s">
        <v>8156</v>
      </c>
      <c r="M6043">
        <v>1</v>
      </c>
      <c r="N6043" t="s">
        <v>8163</v>
      </c>
      <c r="O6043" s="4">
        <f>INDEX(products[Cost_per_box], MATCH(shipments9[[#This Row],[PID]], products[PID], 0))</f>
        <v>5.04</v>
      </c>
      <c r="P6043" s="4">
        <f>shipments9[[#This Row],[Boxes]]*shipments9[[#This Row],[Cost Per Box]]</f>
        <v>297.36</v>
      </c>
      <c r="Q6043" s="4">
        <f>shipments9[[#This Row],[Amount]] -shipments9[[#This Row],[total cost]]</f>
        <v>1327.1399999999999</v>
      </c>
      <c r="R6043" s="4" t="str">
        <f>IF(shipments9[[#This Row],[Gross Profit]]&lt;0,"Loss","Profit")</f>
        <v>Profit</v>
      </c>
      <c r="S6043" s="9">
        <f>shipments9[[#This Row],[Gross Profit]]/shipments9[[#This Row],[Amount]]</f>
        <v>0.81695290858725755</v>
      </c>
      <c r="T6043" s="11">
        <f>shipments9[[#This Row],[Amount]]/shipments9[[#This Row],[Boxes]]</f>
        <v>27.533898305084747</v>
      </c>
    </row>
    <row r="6044" spans="1:20" hidden="1" x14ac:dyDescent="0.25">
      <c r="A6044" t="s">
        <v>6235</v>
      </c>
      <c r="B6044" t="s">
        <v>45</v>
      </c>
      <c r="C6044" t="s">
        <v>149</v>
      </c>
      <c r="D6044" t="s">
        <v>24</v>
      </c>
      <c r="E6044" s="1">
        <v>45182</v>
      </c>
      <c r="F6044" s="1" t="str">
        <f>TEXT(shipments9[[#This Row],[Shipdate]],"ddd")</f>
        <v>Wed</v>
      </c>
      <c r="G6044" s="1" t="str">
        <f>IF(OR(shipments9[[#This Row],[Day Name]]="Sat",shipments9[[#This Row],[Day Name]]="Sun"),"Weekend","Weekday")</f>
        <v>Weekday</v>
      </c>
      <c r="H6044">
        <v>4988.25</v>
      </c>
      <c r="I6044">
        <v>333</v>
      </c>
      <c r="J6044" t="s">
        <v>172</v>
      </c>
      <c r="K6044" t="s">
        <v>8151</v>
      </c>
      <c r="L6044" t="s">
        <v>8160</v>
      </c>
      <c r="M6044">
        <v>9</v>
      </c>
      <c r="N6044" t="s">
        <v>8167</v>
      </c>
      <c r="O6044" s="4">
        <f>INDEX(products[Cost_per_box], MATCH(shipments9[[#This Row],[PID]], products[PID], 0))</f>
        <v>6.43</v>
      </c>
      <c r="P6044" s="4">
        <f>shipments9[[#This Row],[Boxes]]*shipments9[[#This Row],[Cost Per Box]]</f>
        <v>2141.19</v>
      </c>
      <c r="Q6044" s="4">
        <f>shipments9[[#This Row],[Amount]] -shipments9[[#This Row],[total cost]]</f>
        <v>2847.06</v>
      </c>
      <c r="R6044" s="4" t="str">
        <f>IF(shipments9[[#This Row],[Gross Profit]]&lt;0,"Loss","Profit")</f>
        <v>Profit</v>
      </c>
      <c r="S6044" s="9">
        <f>shipments9[[#This Row],[Gross Profit]]/shipments9[[#This Row],[Amount]]</f>
        <v>0.5707532701849346</v>
      </c>
      <c r="T6044" s="11">
        <f>shipments9[[#This Row],[Amount]]/shipments9[[#This Row],[Boxes]]</f>
        <v>14.97972972972973</v>
      </c>
    </row>
    <row r="6045" spans="1:20" hidden="1" x14ac:dyDescent="0.25">
      <c r="A6045" t="s">
        <v>6236</v>
      </c>
      <c r="B6045" t="s">
        <v>45</v>
      </c>
      <c r="C6045" t="s">
        <v>153</v>
      </c>
      <c r="D6045" t="s">
        <v>24</v>
      </c>
      <c r="E6045" s="1">
        <v>44946</v>
      </c>
      <c r="F6045" s="1" t="str">
        <f>TEXT(shipments9[[#This Row],[Shipdate]],"ddd")</f>
        <v>Fri</v>
      </c>
      <c r="G6045" s="1" t="str">
        <f>IF(OR(shipments9[[#This Row],[Day Name]]="Sat",shipments9[[#This Row],[Day Name]]="Sun"),"Weekend","Weekday")</f>
        <v>Weekday</v>
      </c>
      <c r="H6045">
        <v>16902</v>
      </c>
      <c r="I6045">
        <v>995</v>
      </c>
      <c r="J6045" t="s">
        <v>172</v>
      </c>
      <c r="K6045" t="s">
        <v>8151</v>
      </c>
      <c r="L6045" t="s">
        <v>8156</v>
      </c>
      <c r="M6045">
        <v>1</v>
      </c>
      <c r="N6045" t="s">
        <v>8163</v>
      </c>
      <c r="O6045" s="4">
        <f>INDEX(products[Cost_per_box], MATCH(shipments9[[#This Row],[PID]], products[PID], 0))</f>
        <v>9.57</v>
      </c>
      <c r="P6045" s="4">
        <f>shipments9[[#This Row],[Boxes]]*shipments9[[#This Row],[Cost Per Box]]</f>
        <v>9522.15</v>
      </c>
      <c r="Q6045" s="4">
        <f>shipments9[[#This Row],[Amount]] -shipments9[[#This Row],[total cost]]</f>
        <v>7379.85</v>
      </c>
      <c r="R6045" s="4" t="str">
        <f>IF(shipments9[[#This Row],[Gross Profit]]&lt;0,"Loss","Profit")</f>
        <v>Profit</v>
      </c>
      <c r="S6045" s="9">
        <f>shipments9[[#This Row],[Gross Profit]]/shipments9[[#This Row],[Amount]]</f>
        <v>0.43662584309549168</v>
      </c>
      <c r="T6045" s="11">
        <f>shipments9[[#This Row],[Amount]]/shipments9[[#This Row],[Boxes]]</f>
        <v>16.986934673366836</v>
      </c>
    </row>
    <row r="6046" spans="1:20" hidden="1" x14ac:dyDescent="0.25">
      <c r="A6046" t="s">
        <v>6237</v>
      </c>
      <c r="B6046" t="s">
        <v>45</v>
      </c>
      <c r="C6046" t="s">
        <v>165</v>
      </c>
      <c r="D6046" t="s">
        <v>24</v>
      </c>
      <c r="E6046" s="1">
        <v>45391</v>
      </c>
      <c r="F6046" s="1" t="str">
        <f>TEXT(shipments9[[#This Row],[Shipdate]],"ddd")</f>
        <v>Tue</v>
      </c>
      <c r="G6046" s="1" t="str">
        <f>IF(OR(shipments9[[#This Row],[Day Name]]="Sat",shipments9[[#This Row],[Day Name]]="Sun"),"Weekend","Weekday")</f>
        <v>Weekday</v>
      </c>
      <c r="H6046">
        <v>4425.75</v>
      </c>
      <c r="I6046">
        <v>233</v>
      </c>
      <c r="J6046" t="s">
        <v>172</v>
      </c>
      <c r="K6046" t="s">
        <v>8155</v>
      </c>
      <c r="L6046" t="s">
        <v>8154</v>
      </c>
      <c r="M6046">
        <v>4</v>
      </c>
      <c r="N6046" t="s">
        <v>8158</v>
      </c>
      <c r="O6046" s="4">
        <f>INDEX(products[Cost_per_box], MATCH(shipments9[[#This Row],[PID]], products[PID], 0))</f>
        <v>2.65</v>
      </c>
      <c r="P6046" s="4">
        <f>shipments9[[#This Row],[Boxes]]*shipments9[[#This Row],[Cost Per Box]]</f>
        <v>617.44999999999993</v>
      </c>
      <c r="Q6046" s="4">
        <f>shipments9[[#This Row],[Amount]] -shipments9[[#This Row],[total cost]]</f>
        <v>3808.3</v>
      </c>
      <c r="R6046" s="4" t="str">
        <f>IF(shipments9[[#This Row],[Gross Profit]]&lt;0,"Loss","Profit")</f>
        <v>Profit</v>
      </c>
      <c r="S6046" s="9">
        <f>shipments9[[#This Row],[Gross Profit]]/shipments9[[#This Row],[Amount]]</f>
        <v>0.86048692312037511</v>
      </c>
      <c r="T6046" s="11">
        <f>shipments9[[#This Row],[Amount]]/shipments9[[#This Row],[Boxes]]</f>
        <v>18.994635193133046</v>
      </c>
    </row>
    <row r="6047" spans="1:20" hidden="1" x14ac:dyDescent="0.25">
      <c r="A6047" t="s">
        <v>6238</v>
      </c>
      <c r="B6047" t="s">
        <v>45</v>
      </c>
      <c r="C6047" t="s">
        <v>137</v>
      </c>
      <c r="D6047" t="s">
        <v>24</v>
      </c>
      <c r="E6047" s="1">
        <v>45259</v>
      </c>
      <c r="F6047" s="1" t="str">
        <f>TEXT(shipments9[[#This Row],[Shipdate]],"ddd")</f>
        <v>Wed</v>
      </c>
      <c r="G6047" s="1" t="str">
        <f>IF(OR(shipments9[[#This Row],[Day Name]]="Sat",shipments9[[#This Row],[Day Name]]="Sun"),"Weekend","Weekday")</f>
        <v>Weekday</v>
      </c>
      <c r="H6047">
        <v>4365</v>
      </c>
      <c r="I6047">
        <v>219</v>
      </c>
      <c r="J6047" t="s">
        <v>172</v>
      </c>
      <c r="K6047" t="s">
        <v>8151</v>
      </c>
      <c r="L6047" t="s">
        <v>8152</v>
      </c>
      <c r="M6047">
        <v>11</v>
      </c>
      <c r="N6047" t="s">
        <v>8165</v>
      </c>
      <c r="O6047" s="4">
        <f>INDEX(products[Cost_per_box], MATCH(shipments9[[#This Row],[PID]], products[PID], 0))</f>
        <v>7.73</v>
      </c>
      <c r="P6047" s="4">
        <f>shipments9[[#This Row],[Boxes]]*shipments9[[#This Row],[Cost Per Box]]</f>
        <v>1692.8700000000001</v>
      </c>
      <c r="Q6047" s="4">
        <f>shipments9[[#This Row],[Amount]] -shipments9[[#This Row],[total cost]]</f>
        <v>2672.13</v>
      </c>
      <c r="R6047" s="4" t="str">
        <f>IF(shipments9[[#This Row],[Gross Profit]]&lt;0,"Loss","Profit")</f>
        <v>Profit</v>
      </c>
      <c r="S6047" s="9">
        <f>shipments9[[#This Row],[Gross Profit]]/shipments9[[#This Row],[Amount]]</f>
        <v>0.61217182130584191</v>
      </c>
      <c r="T6047" s="11">
        <f>shipments9[[#This Row],[Amount]]/shipments9[[#This Row],[Boxes]]</f>
        <v>19.931506849315067</v>
      </c>
    </row>
    <row r="6048" spans="1:20" x14ac:dyDescent="0.25">
      <c r="A6048" t="s">
        <v>6239</v>
      </c>
      <c r="B6048" t="s">
        <v>45</v>
      </c>
      <c r="C6048" t="s">
        <v>147</v>
      </c>
      <c r="D6048" t="s">
        <v>24</v>
      </c>
      <c r="E6048" s="1">
        <v>45244</v>
      </c>
      <c r="F6048" s="1" t="str">
        <f>TEXT(shipments9[[#This Row],[Shipdate]],"ddd")</f>
        <v>Tue</v>
      </c>
      <c r="G6048" s="1" t="str">
        <f>IF(OR(shipments9[[#This Row],[Day Name]]="Sat",shipments9[[#This Row],[Day Name]]="Sun"),"Weekend","Weekday")</f>
        <v>Weekday</v>
      </c>
      <c r="H6048">
        <v>2490.75</v>
      </c>
      <c r="I6048">
        <v>250</v>
      </c>
      <c r="J6048" t="s">
        <v>172</v>
      </c>
      <c r="K6048" t="s">
        <v>8151</v>
      </c>
      <c r="L6048" t="s">
        <v>8152</v>
      </c>
      <c r="M6048">
        <v>11</v>
      </c>
      <c r="N6048" t="s">
        <v>8165</v>
      </c>
      <c r="O6048" s="4">
        <f>INDEX(products[Cost_per_box], MATCH(shipments9[[#This Row],[PID]], products[PID], 0))</f>
        <v>10.51</v>
      </c>
      <c r="P6048" s="4">
        <f>shipments9[[#This Row],[Boxes]]*shipments9[[#This Row],[Cost Per Box]]</f>
        <v>2627.5</v>
      </c>
      <c r="Q6048" s="4">
        <f>shipments9[[#This Row],[Amount]] -shipments9[[#This Row],[total cost]]</f>
        <v>-136.75</v>
      </c>
      <c r="R6048" s="4" t="str">
        <f>IF(shipments9[[#This Row],[Gross Profit]]&lt;0,"Loss","Profit")</f>
        <v>Loss</v>
      </c>
      <c r="S6048" s="9">
        <f>shipments9[[#This Row],[Gross Profit]]/shipments9[[#This Row],[Amount]]</f>
        <v>-5.4903141624008833E-2</v>
      </c>
      <c r="T6048" s="11">
        <f>shipments9[[#This Row],[Amount]]/shipments9[[#This Row],[Boxes]]</f>
        <v>9.9629999999999992</v>
      </c>
    </row>
    <row r="6049" spans="1:20" hidden="1" x14ac:dyDescent="0.25">
      <c r="A6049" t="s">
        <v>6240</v>
      </c>
      <c r="B6049" t="s">
        <v>45</v>
      </c>
      <c r="C6049" t="s">
        <v>135</v>
      </c>
      <c r="D6049" t="s">
        <v>24</v>
      </c>
      <c r="E6049" s="1">
        <v>45421</v>
      </c>
      <c r="F6049" s="1" t="str">
        <f>TEXT(shipments9[[#This Row],[Shipdate]],"ddd")</f>
        <v>Thu</v>
      </c>
      <c r="G6049" s="1" t="str">
        <f>IF(OR(shipments9[[#This Row],[Day Name]]="Sat",shipments9[[#This Row],[Day Name]]="Sun"),"Weekend","Weekday")</f>
        <v>Weekday</v>
      </c>
      <c r="H6049">
        <v>6124.5</v>
      </c>
      <c r="I6049">
        <v>227</v>
      </c>
      <c r="J6049" t="s">
        <v>172</v>
      </c>
      <c r="K6049" t="s">
        <v>8155</v>
      </c>
      <c r="L6049" t="s">
        <v>8154</v>
      </c>
      <c r="M6049">
        <v>5</v>
      </c>
      <c r="N6049" t="s">
        <v>201</v>
      </c>
      <c r="O6049" s="4">
        <f>INDEX(products[Cost_per_box], MATCH(shipments9[[#This Row],[PID]], products[PID], 0))</f>
        <v>9.94</v>
      </c>
      <c r="P6049" s="4">
        <f>shipments9[[#This Row],[Boxes]]*shipments9[[#This Row],[Cost Per Box]]</f>
        <v>2256.38</v>
      </c>
      <c r="Q6049" s="4">
        <f>shipments9[[#This Row],[Amount]] -shipments9[[#This Row],[total cost]]</f>
        <v>3868.12</v>
      </c>
      <c r="R6049" s="4" t="str">
        <f>IF(shipments9[[#This Row],[Gross Profit]]&lt;0,"Loss","Profit")</f>
        <v>Profit</v>
      </c>
      <c r="S6049" s="9">
        <f>shipments9[[#This Row],[Gross Profit]]/shipments9[[#This Row],[Amount]]</f>
        <v>0.6315813535798841</v>
      </c>
      <c r="T6049" s="11">
        <f>shipments9[[#This Row],[Amount]]/shipments9[[#This Row],[Boxes]]</f>
        <v>26.980176211453745</v>
      </c>
    </row>
    <row r="6050" spans="1:20" hidden="1" x14ac:dyDescent="0.25">
      <c r="A6050" t="s">
        <v>6241</v>
      </c>
      <c r="B6050" t="s">
        <v>45</v>
      </c>
      <c r="C6050" t="s">
        <v>137</v>
      </c>
      <c r="D6050" t="s">
        <v>24</v>
      </c>
      <c r="E6050" s="1">
        <v>44959</v>
      </c>
      <c r="F6050" s="1" t="str">
        <f>TEXT(shipments9[[#This Row],[Shipdate]],"ddd")</f>
        <v>Thu</v>
      </c>
      <c r="G6050" s="1" t="str">
        <f>IF(OR(shipments9[[#This Row],[Day Name]]="Sat",shipments9[[#This Row],[Day Name]]="Sun"),"Weekend","Weekday")</f>
        <v>Weekday</v>
      </c>
      <c r="H6050">
        <v>5231.25</v>
      </c>
      <c r="I6050">
        <v>238</v>
      </c>
      <c r="J6050" t="s">
        <v>172</v>
      </c>
      <c r="K6050" t="s">
        <v>8151</v>
      </c>
      <c r="L6050" t="s">
        <v>8156</v>
      </c>
      <c r="M6050">
        <v>2</v>
      </c>
      <c r="N6050" t="s">
        <v>8157</v>
      </c>
      <c r="O6050" s="4">
        <f>INDEX(products[Cost_per_box], MATCH(shipments9[[#This Row],[PID]], products[PID], 0))</f>
        <v>7.73</v>
      </c>
      <c r="P6050" s="4">
        <f>shipments9[[#This Row],[Boxes]]*shipments9[[#This Row],[Cost Per Box]]</f>
        <v>1839.74</v>
      </c>
      <c r="Q6050" s="4">
        <f>shipments9[[#This Row],[Amount]] -shipments9[[#This Row],[total cost]]</f>
        <v>3391.51</v>
      </c>
      <c r="R6050" s="4" t="str">
        <f>IF(shipments9[[#This Row],[Gross Profit]]&lt;0,"Loss","Profit")</f>
        <v>Profit</v>
      </c>
      <c r="S6050" s="9">
        <f>shipments9[[#This Row],[Gross Profit]]/shipments9[[#This Row],[Amount]]</f>
        <v>0.64831732377538831</v>
      </c>
      <c r="T6050" s="11">
        <f>shipments9[[#This Row],[Amount]]/shipments9[[#This Row],[Boxes]]</f>
        <v>21.980042016806724</v>
      </c>
    </row>
    <row r="6051" spans="1:20" hidden="1" x14ac:dyDescent="0.25">
      <c r="A6051" t="s">
        <v>6242</v>
      </c>
      <c r="B6051" t="s">
        <v>45</v>
      </c>
      <c r="C6051" t="s">
        <v>141</v>
      </c>
      <c r="D6051" t="s">
        <v>24</v>
      </c>
      <c r="E6051" s="1">
        <v>45286</v>
      </c>
      <c r="F6051" s="1" t="str">
        <f>TEXT(shipments9[[#This Row],[Shipdate]],"ddd")</f>
        <v>Tue</v>
      </c>
      <c r="G6051" s="1" t="str">
        <f>IF(OR(shipments9[[#This Row],[Day Name]]="Sat",shipments9[[#This Row],[Day Name]]="Sun"),"Weekend","Weekday")</f>
        <v>Weekday</v>
      </c>
      <c r="H6051">
        <v>6203.25</v>
      </c>
      <c r="I6051">
        <v>388</v>
      </c>
      <c r="J6051" t="s">
        <v>172</v>
      </c>
      <c r="K6051" t="s">
        <v>8151</v>
      </c>
      <c r="L6051" t="s">
        <v>8152</v>
      </c>
      <c r="M6051">
        <v>12</v>
      </c>
      <c r="N6051" t="s">
        <v>8166</v>
      </c>
      <c r="O6051" s="4">
        <f>INDEX(products[Cost_per_box], MATCH(shipments9[[#This Row],[PID]], products[PID], 0))</f>
        <v>8.2200000000000006</v>
      </c>
      <c r="P6051" s="4">
        <f>shipments9[[#This Row],[Boxes]]*shipments9[[#This Row],[Cost Per Box]]</f>
        <v>3189.36</v>
      </c>
      <c r="Q6051" s="4">
        <f>shipments9[[#This Row],[Amount]] -shipments9[[#This Row],[total cost]]</f>
        <v>3013.89</v>
      </c>
      <c r="R6051" s="4" t="str">
        <f>IF(shipments9[[#This Row],[Gross Profit]]&lt;0,"Loss","Profit")</f>
        <v>Profit</v>
      </c>
      <c r="S6051" s="9">
        <f>shipments9[[#This Row],[Gross Profit]]/shipments9[[#This Row],[Amount]]</f>
        <v>0.48585660742352799</v>
      </c>
      <c r="T6051" s="11">
        <f>shipments9[[#This Row],[Amount]]/shipments9[[#This Row],[Boxes]]</f>
        <v>15.987757731958762</v>
      </c>
    </row>
    <row r="6052" spans="1:20" hidden="1" x14ac:dyDescent="0.25">
      <c r="A6052" t="s">
        <v>6243</v>
      </c>
      <c r="B6052" t="s">
        <v>45</v>
      </c>
      <c r="C6052" t="s">
        <v>141</v>
      </c>
      <c r="D6052" t="s">
        <v>24</v>
      </c>
      <c r="E6052" s="1">
        <v>45398</v>
      </c>
      <c r="F6052" s="1" t="str">
        <f>TEXT(shipments9[[#This Row],[Shipdate]],"ddd")</f>
        <v>Tue</v>
      </c>
      <c r="G6052" s="1" t="str">
        <f>IF(OR(shipments9[[#This Row],[Day Name]]="Sat",shipments9[[#This Row],[Day Name]]="Sun"),"Weekend","Weekday")</f>
        <v>Weekday</v>
      </c>
      <c r="H6052">
        <v>5244.75</v>
      </c>
      <c r="I6052">
        <v>328</v>
      </c>
      <c r="J6052" t="s">
        <v>172</v>
      </c>
      <c r="K6052" t="s">
        <v>8155</v>
      </c>
      <c r="L6052" t="s">
        <v>8154</v>
      </c>
      <c r="M6052">
        <v>4</v>
      </c>
      <c r="N6052" t="s">
        <v>8158</v>
      </c>
      <c r="O6052" s="4">
        <f>INDEX(products[Cost_per_box], MATCH(shipments9[[#This Row],[PID]], products[PID], 0))</f>
        <v>8.2200000000000006</v>
      </c>
      <c r="P6052" s="4">
        <f>shipments9[[#This Row],[Boxes]]*shipments9[[#This Row],[Cost Per Box]]</f>
        <v>2696.1600000000003</v>
      </c>
      <c r="Q6052" s="4">
        <f>shipments9[[#This Row],[Amount]] -shipments9[[#This Row],[total cost]]</f>
        <v>2548.5899999999997</v>
      </c>
      <c r="R6052" s="4" t="str">
        <f>IF(shipments9[[#This Row],[Gross Profit]]&lt;0,"Loss","Profit")</f>
        <v>Profit</v>
      </c>
      <c r="S6052" s="9">
        <f>shipments9[[#This Row],[Gross Profit]]/shipments9[[#This Row],[Amount]]</f>
        <v>0.48593164593164589</v>
      </c>
      <c r="T6052" s="11">
        <f>shipments9[[#This Row],[Amount]]/shipments9[[#This Row],[Boxes]]</f>
        <v>15.990091463414634</v>
      </c>
    </row>
    <row r="6053" spans="1:20" hidden="1" x14ac:dyDescent="0.25">
      <c r="A6053" t="s">
        <v>6244</v>
      </c>
      <c r="B6053" t="s">
        <v>45</v>
      </c>
      <c r="C6053" t="s">
        <v>145</v>
      </c>
      <c r="D6053" t="s">
        <v>24</v>
      </c>
      <c r="E6053" s="1">
        <v>45026</v>
      </c>
      <c r="F6053" s="1" t="str">
        <f>TEXT(shipments9[[#This Row],[Shipdate]],"ddd")</f>
        <v>Mon</v>
      </c>
      <c r="G6053" s="1" t="str">
        <f>IF(OR(shipments9[[#This Row],[Day Name]]="Sat",shipments9[[#This Row],[Day Name]]="Sun"),"Weekend","Weekday")</f>
        <v>Weekday</v>
      </c>
      <c r="H6053">
        <v>393.75</v>
      </c>
      <c r="I6053">
        <v>24</v>
      </c>
      <c r="J6053" t="s">
        <v>172</v>
      </c>
      <c r="K6053" t="s">
        <v>8151</v>
      </c>
      <c r="L6053" t="s">
        <v>8154</v>
      </c>
      <c r="M6053">
        <v>4</v>
      </c>
      <c r="N6053" t="s">
        <v>8158</v>
      </c>
      <c r="O6053" s="4">
        <f>INDEX(products[Cost_per_box], MATCH(shipments9[[#This Row],[PID]], products[PID], 0))</f>
        <v>4.74</v>
      </c>
      <c r="P6053" s="4">
        <f>shipments9[[#This Row],[Boxes]]*shipments9[[#This Row],[Cost Per Box]]</f>
        <v>113.76</v>
      </c>
      <c r="Q6053" s="4">
        <f>shipments9[[#This Row],[Amount]] -shipments9[[#This Row],[total cost]]</f>
        <v>279.99</v>
      </c>
      <c r="R6053" s="4" t="str">
        <f>IF(shipments9[[#This Row],[Gross Profit]]&lt;0,"Loss","Profit")</f>
        <v>Profit</v>
      </c>
      <c r="S6053" s="9">
        <f>shipments9[[#This Row],[Gross Profit]]/shipments9[[#This Row],[Amount]]</f>
        <v>0.71108571428571432</v>
      </c>
      <c r="T6053" s="11">
        <f>shipments9[[#This Row],[Amount]]/shipments9[[#This Row],[Boxes]]</f>
        <v>16.40625</v>
      </c>
    </row>
    <row r="6054" spans="1:20" hidden="1" x14ac:dyDescent="0.25">
      <c r="A6054" t="s">
        <v>6245</v>
      </c>
      <c r="B6054" t="s">
        <v>45</v>
      </c>
      <c r="C6054" t="s">
        <v>165</v>
      </c>
      <c r="D6054" t="s">
        <v>24</v>
      </c>
      <c r="E6054" s="1">
        <v>45328</v>
      </c>
      <c r="F6054" s="1" t="str">
        <f>TEXT(shipments9[[#This Row],[Shipdate]],"ddd")</f>
        <v>Tue</v>
      </c>
      <c r="G6054" s="1" t="str">
        <f>IF(OR(shipments9[[#This Row],[Day Name]]="Sat",shipments9[[#This Row],[Day Name]]="Sun"),"Weekend","Weekday")</f>
        <v>Weekday</v>
      </c>
      <c r="H6054">
        <v>6212.25</v>
      </c>
      <c r="I6054">
        <v>346</v>
      </c>
      <c r="J6054" t="s">
        <v>172</v>
      </c>
      <c r="K6054" t="s">
        <v>8155</v>
      </c>
      <c r="L6054" t="s">
        <v>8156</v>
      </c>
      <c r="M6054">
        <v>2</v>
      </c>
      <c r="N6054" t="s">
        <v>8157</v>
      </c>
      <c r="O6054" s="4">
        <f>INDEX(products[Cost_per_box], MATCH(shipments9[[#This Row],[PID]], products[PID], 0))</f>
        <v>2.65</v>
      </c>
      <c r="P6054" s="4">
        <f>shipments9[[#This Row],[Boxes]]*shipments9[[#This Row],[Cost Per Box]]</f>
        <v>916.9</v>
      </c>
      <c r="Q6054" s="4">
        <f>shipments9[[#This Row],[Amount]] -shipments9[[#This Row],[total cost]]</f>
        <v>5295.35</v>
      </c>
      <c r="R6054" s="4" t="str">
        <f>IF(shipments9[[#This Row],[Gross Profit]]&lt;0,"Loss","Profit")</f>
        <v>Profit</v>
      </c>
      <c r="S6054" s="9">
        <f>shipments9[[#This Row],[Gross Profit]]/shipments9[[#This Row],[Amount]]</f>
        <v>0.85240452332085803</v>
      </c>
      <c r="T6054" s="11">
        <f>shipments9[[#This Row],[Amount]]/shipments9[[#This Row],[Boxes]]</f>
        <v>17.954479768786126</v>
      </c>
    </row>
    <row r="6055" spans="1:20" hidden="1" x14ac:dyDescent="0.25">
      <c r="A6055" t="s">
        <v>6246</v>
      </c>
      <c r="B6055" t="s">
        <v>45</v>
      </c>
      <c r="C6055" t="s">
        <v>128</v>
      </c>
      <c r="D6055" t="s">
        <v>24</v>
      </c>
      <c r="E6055" s="1">
        <v>45449</v>
      </c>
      <c r="F6055" s="1" t="str">
        <f>TEXT(shipments9[[#This Row],[Shipdate]],"ddd")</f>
        <v>Thu</v>
      </c>
      <c r="G6055" s="1" t="str">
        <f>IF(OR(shipments9[[#This Row],[Day Name]]="Sat",shipments9[[#This Row],[Day Name]]="Sun"),"Weekend","Weekday")</f>
        <v>Weekday</v>
      </c>
      <c r="H6055">
        <v>3717</v>
      </c>
      <c r="I6055">
        <v>620</v>
      </c>
      <c r="J6055" t="s">
        <v>172</v>
      </c>
      <c r="K6055" t="s">
        <v>8155</v>
      </c>
      <c r="L6055" t="s">
        <v>8154</v>
      </c>
      <c r="M6055">
        <v>6</v>
      </c>
      <c r="N6055" t="s">
        <v>8159</v>
      </c>
      <c r="O6055" s="4">
        <f>INDEX(products[Cost_per_box], MATCH(shipments9[[#This Row],[PID]], products[PID], 0))</f>
        <v>3.85</v>
      </c>
      <c r="P6055" s="4">
        <f>shipments9[[#This Row],[Boxes]]*shipments9[[#This Row],[Cost Per Box]]</f>
        <v>2387</v>
      </c>
      <c r="Q6055" s="4">
        <f>shipments9[[#This Row],[Amount]] -shipments9[[#This Row],[total cost]]</f>
        <v>1330</v>
      </c>
      <c r="R6055" s="4" t="str">
        <f>IF(shipments9[[#This Row],[Gross Profit]]&lt;0,"Loss","Profit")</f>
        <v>Profit</v>
      </c>
      <c r="S6055" s="9">
        <f>shipments9[[#This Row],[Gross Profit]]/shipments9[[#This Row],[Amount]]</f>
        <v>0.35781544256120529</v>
      </c>
      <c r="T6055" s="11">
        <f>shipments9[[#This Row],[Amount]]/shipments9[[#This Row],[Boxes]]</f>
        <v>5.9951612903225806</v>
      </c>
    </row>
    <row r="6056" spans="1:20" hidden="1" x14ac:dyDescent="0.25">
      <c r="A6056" t="s">
        <v>6247</v>
      </c>
      <c r="B6056" t="s">
        <v>45</v>
      </c>
      <c r="C6056" t="s">
        <v>128</v>
      </c>
      <c r="D6056" t="s">
        <v>24</v>
      </c>
      <c r="E6056" s="1">
        <v>45132</v>
      </c>
      <c r="F6056" s="1" t="str">
        <f>TEXT(shipments9[[#This Row],[Shipdate]],"ddd")</f>
        <v>Tue</v>
      </c>
      <c r="G6056" s="1" t="str">
        <f>IF(OR(shipments9[[#This Row],[Day Name]]="Sat",shipments9[[#This Row],[Day Name]]="Sun"),"Weekend","Weekday")</f>
        <v>Weekday</v>
      </c>
      <c r="H6056">
        <v>8304.75</v>
      </c>
      <c r="I6056">
        <v>1039</v>
      </c>
      <c r="J6056" t="s">
        <v>172</v>
      </c>
      <c r="K6056" t="s">
        <v>8151</v>
      </c>
      <c r="L6056" t="s">
        <v>8160</v>
      </c>
      <c r="M6056">
        <v>7</v>
      </c>
      <c r="N6056" t="s">
        <v>8161</v>
      </c>
      <c r="O6056" s="4">
        <f>INDEX(products[Cost_per_box], MATCH(shipments9[[#This Row],[PID]], products[PID], 0))</f>
        <v>3.85</v>
      </c>
      <c r="P6056" s="4">
        <f>shipments9[[#This Row],[Boxes]]*shipments9[[#This Row],[Cost Per Box]]</f>
        <v>4000.15</v>
      </c>
      <c r="Q6056" s="4">
        <f>shipments9[[#This Row],[Amount]] -shipments9[[#This Row],[total cost]]</f>
        <v>4304.6000000000004</v>
      </c>
      <c r="R6056" s="4" t="str">
        <f>IF(shipments9[[#This Row],[Gross Profit]]&lt;0,"Loss","Profit")</f>
        <v>Profit</v>
      </c>
      <c r="S6056" s="9">
        <f>shipments9[[#This Row],[Gross Profit]]/shipments9[[#This Row],[Amount]]</f>
        <v>0.51832987145910481</v>
      </c>
      <c r="T6056" s="11">
        <f>shipments9[[#This Row],[Amount]]/shipments9[[#This Row],[Boxes]]</f>
        <v>7.9930221366698753</v>
      </c>
    </row>
    <row r="6057" spans="1:20" hidden="1" x14ac:dyDescent="0.25">
      <c r="A6057" t="s">
        <v>6248</v>
      </c>
      <c r="B6057" t="s">
        <v>45</v>
      </c>
      <c r="C6057" t="s">
        <v>145</v>
      </c>
      <c r="D6057" t="s">
        <v>24</v>
      </c>
      <c r="E6057" s="1">
        <v>45357</v>
      </c>
      <c r="F6057" s="1" t="str">
        <f>TEXT(shipments9[[#This Row],[Shipdate]],"ddd")</f>
        <v>Wed</v>
      </c>
      <c r="G6057" s="1" t="str">
        <f>IF(OR(shipments9[[#This Row],[Day Name]]="Sat",shipments9[[#This Row],[Day Name]]="Sun"),"Weekend","Weekday")</f>
        <v>Weekday</v>
      </c>
      <c r="H6057">
        <v>11598.75</v>
      </c>
      <c r="I6057">
        <v>725</v>
      </c>
      <c r="J6057" t="s">
        <v>172</v>
      </c>
      <c r="K6057" t="s">
        <v>8155</v>
      </c>
      <c r="L6057" t="s">
        <v>8156</v>
      </c>
      <c r="M6057">
        <v>3</v>
      </c>
      <c r="N6057" t="s">
        <v>8164</v>
      </c>
      <c r="O6057" s="4">
        <f>INDEX(products[Cost_per_box], MATCH(shipments9[[#This Row],[PID]], products[PID], 0))</f>
        <v>4.74</v>
      </c>
      <c r="P6057" s="4">
        <f>shipments9[[#This Row],[Boxes]]*shipments9[[#This Row],[Cost Per Box]]</f>
        <v>3436.5</v>
      </c>
      <c r="Q6057" s="4">
        <f>shipments9[[#This Row],[Amount]] -shipments9[[#This Row],[total cost]]</f>
        <v>8162.25</v>
      </c>
      <c r="R6057" s="4" t="str">
        <f>IF(shipments9[[#This Row],[Gross Profit]]&lt;0,"Loss","Profit")</f>
        <v>Profit</v>
      </c>
      <c r="S6057" s="9">
        <f>shipments9[[#This Row],[Gross Profit]]/shipments9[[#This Row],[Amount]]</f>
        <v>0.70371807306821854</v>
      </c>
      <c r="T6057" s="11">
        <f>shipments9[[#This Row],[Amount]]/shipments9[[#This Row],[Boxes]]</f>
        <v>15.998275862068965</v>
      </c>
    </row>
    <row r="6058" spans="1:20" hidden="1" x14ac:dyDescent="0.25">
      <c r="A6058" t="s">
        <v>6249</v>
      </c>
      <c r="B6058" t="s">
        <v>45</v>
      </c>
      <c r="C6058" t="s">
        <v>153</v>
      </c>
      <c r="D6058" t="s">
        <v>24</v>
      </c>
      <c r="E6058" s="1">
        <v>45232</v>
      </c>
      <c r="F6058" s="1" t="str">
        <f>TEXT(shipments9[[#This Row],[Shipdate]],"ddd")</f>
        <v>Thu</v>
      </c>
      <c r="G6058" s="1" t="str">
        <f>IF(OR(shipments9[[#This Row],[Day Name]]="Sat",shipments9[[#This Row],[Day Name]]="Sun"),"Weekend","Weekday")</f>
        <v>Weekday</v>
      </c>
      <c r="H6058">
        <v>8217</v>
      </c>
      <c r="I6058">
        <v>457</v>
      </c>
      <c r="J6058" t="s">
        <v>172</v>
      </c>
      <c r="K6058" t="s">
        <v>8151</v>
      </c>
      <c r="L6058" t="s">
        <v>8152</v>
      </c>
      <c r="M6058">
        <v>11</v>
      </c>
      <c r="N6058" t="s">
        <v>8165</v>
      </c>
      <c r="O6058" s="4">
        <f>INDEX(products[Cost_per_box], MATCH(shipments9[[#This Row],[PID]], products[PID], 0))</f>
        <v>9.57</v>
      </c>
      <c r="P6058" s="4">
        <f>shipments9[[#This Row],[Boxes]]*shipments9[[#This Row],[Cost Per Box]]</f>
        <v>4373.49</v>
      </c>
      <c r="Q6058" s="4">
        <f>shipments9[[#This Row],[Amount]] -shipments9[[#This Row],[total cost]]</f>
        <v>3843.51</v>
      </c>
      <c r="R6058" s="4" t="str">
        <f>IF(shipments9[[#This Row],[Gross Profit]]&lt;0,"Loss","Profit")</f>
        <v>Profit</v>
      </c>
      <c r="S6058" s="9">
        <f>shipments9[[#This Row],[Gross Profit]]/shipments9[[#This Row],[Amount]]</f>
        <v>0.46775100401606429</v>
      </c>
      <c r="T6058" s="11">
        <f>shipments9[[#This Row],[Amount]]/shipments9[[#This Row],[Boxes]]</f>
        <v>17.980306345733041</v>
      </c>
    </row>
    <row r="6059" spans="1:20" hidden="1" x14ac:dyDescent="0.25">
      <c r="A6059" t="s">
        <v>6250</v>
      </c>
      <c r="B6059" t="s">
        <v>71</v>
      </c>
      <c r="C6059" t="s">
        <v>128</v>
      </c>
      <c r="D6059" t="s">
        <v>24</v>
      </c>
      <c r="E6059" s="1">
        <v>45198</v>
      </c>
      <c r="F6059" s="1" t="str">
        <f>TEXT(shipments9[[#This Row],[Shipdate]],"ddd")</f>
        <v>Fri</v>
      </c>
      <c r="G6059" s="1" t="str">
        <f>IF(OR(shipments9[[#This Row],[Day Name]]="Sat",shipments9[[#This Row],[Day Name]]="Sun"),"Weekend","Weekday")</f>
        <v>Weekday</v>
      </c>
      <c r="H6059">
        <v>2540.25</v>
      </c>
      <c r="I6059">
        <v>318</v>
      </c>
      <c r="J6059" t="s">
        <v>172</v>
      </c>
      <c r="K6059" t="s">
        <v>8151</v>
      </c>
      <c r="L6059" t="s">
        <v>8160</v>
      </c>
      <c r="M6059">
        <v>9</v>
      </c>
      <c r="N6059" t="s">
        <v>8167</v>
      </c>
      <c r="O6059" s="4">
        <f>INDEX(products[Cost_per_box], MATCH(shipments9[[#This Row],[PID]], products[PID], 0))</f>
        <v>3.85</v>
      </c>
      <c r="P6059" s="4">
        <f>shipments9[[#This Row],[Boxes]]*shipments9[[#This Row],[Cost Per Box]]</f>
        <v>1224.3</v>
      </c>
      <c r="Q6059" s="4">
        <f>shipments9[[#This Row],[Amount]] -shipments9[[#This Row],[total cost]]</f>
        <v>1315.95</v>
      </c>
      <c r="R6059" s="4" t="str">
        <f>IF(shipments9[[#This Row],[Gross Profit]]&lt;0,"Loss","Profit")</f>
        <v>Profit</v>
      </c>
      <c r="S6059" s="9">
        <f>shipments9[[#This Row],[Gross Profit]]/shipments9[[#This Row],[Amount]]</f>
        <v>0.51803956303513432</v>
      </c>
      <c r="T6059" s="11">
        <f>shipments9[[#This Row],[Amount]]/shipments9[[#This Row],[Boxes]]</f>
        <v>7.9882075471698117</v>
      </c>
    </row>
    <row r="6060" spans="1:20" hidden="1" x14ac:dyDescent="0.25">
      <c r="A6060" t="s">
        <v>6251</v>
      </c>
      <c r="B6060" t="s">
        <v>71</v>
      </c>
      <c r="C6060" t="s">
        <v>149</v>
      </c>
      <c r="D6060" t="s">
        <v>24</v>
      </c>
      <c r="E6060" s="1">
        <v>45034</v>
      </c>
      <c r="F6060" s="1" t="str">
        <f>TEXT(shipments9[[#This Row],[Shipdate]],"ddd")</f>
        <v>Tue</v>
      </c>
      <c r="G6060" s="1" t="str">
        <f>IF(OR(shipments9[[#This Row],[Day Name]]="Sat",shipments9[[#This Row],[Day Name]]="Sun"),"Weekend","Weekday")</f>
        <v>Weekday</v>
      </c>
      <c r="H6060">
        <v>5044.5</v>
      </c>
      <c r="I6060">
        <v>337</v>
      </c>
      <c r="J6060" t="s">
        <v>172</v>
      </c>
      <c r="K6060" t="s">
        <v>8151</v>
      </c>
      <c r="L6060" t="s">
        <v>8154</v>
      </c>
      <c r="M6060">
        <v>4</v>
      </c>
      <c r="N6060" t="s">
        <v>8158</v>
      </c>
      <c r="O6060" s="4">
        <f>INDEX(products[Cost_per_box], MATCH(shipments9[[#This Row],[PID]], products[PID], 0))</f>
        <v>6.43</v>
      </c>
      <c r="P6060" s="4">
        <f>shipments9[[#This Row],[Boxes]]*shipments9[[#This Row],[Cost Per Box]]</f>
        <v>2166.91</v>
      </c>
      <c r="Q6060" s="4">
        <f>shipments9[[#This Row],[Amount]] -shipments9[[#This Row],[total cost]]</f>
        <v>2877.59</v>
      </c>
      <c r="R6060" s="4" t="str">
        <f>IF(shipments9[[#This Row],[Gross Profit]]&lt;0,"Loss","Profit")</f>
        <v>Profit</v>
      </c>
      <c r="S6060" s="9">
        <f>shipments9[[#This Row],[Gross Profit]]/shipments9[[#This Row],[Amount]]</f>
        <v>0.57044107443750625</v>
      </c>
      <c r="T6060" s="11">
        <f>shipments9[[#This Row],[Amount]]/shipments9[[#This Row],[Boxes]]</f>
        <v>14.968842729970326</v>
      </c>
    </row>
    <row r="6061" spans="1:20" hidden="1" x14ac:dyDescent="0.25">
      <c r="A6061" t="s">
        <v>6252</v>
      </c>
      <c r="B6061" t="s">
        <v>71</v>
      </c>
      <c r="C6061" t="s">
        <v>124</v>
      </c>
      <c r="D6061" t="s">
        <v>24</v>
      </c>
      <c r="E6061" s="1">
        <v>45359</v>
      </c>
      <c r="F6061" s="1" t="str">
        <f>TEXT(shipments9[[#This Row],[Shipdate]],"ddd")</f>
        <v>Fri</v>
      </c>
      <c r="G6061" s="1" t="str">
        <f>IF(OR(shipments9[[#This Row],[Day Name]]="Sat",shipments9[[#This Row],[Day Name]]="Sun"),"Weekend","Weekday")</f>
        <v>Weekday</v>
      </c>
      <c r="H6061">
        <v>497.25</v>
      </c>
      <c r="I6061">
        <v>30</v>
      </c>
      <c r="J6061" t="s">
        <v>172</v>
      </c>
      <c r="K6061" t="s">
        <v>8155</v>
      </c>
      <c r="L6061" t="s">
        <v>8156</v>
      </c>
      <c r="M6061">
        <v>3</v>
      </c>
      <c r="N6061" t="s">
        <v>8164</v>
      </c>
      <c r="O6061" s="4">
        <f>INDEX(products[Cost_per_box], MATCH(shipments9[[#This Row],[PID]], products[PID], 0))</f>
        <v>7.48</v>
      </c>
      <c r="P6061" s="4">
        <f>shipments9[[#This Row],[Boxes]]*shipments9[[#This Row],[Cost Per Box]]</f>
        <v>224.4</v>
      </c>
      <c r="Q6061" s="4">
        <f>shipments9[[#This Row],[Amount]] -shipments9[[#This Row],[total cost]]</f>
        <v>272.85000000000002</v>
      </c>
      <c r="R6061" s="4" t="str">
        <f>IF(shipments9[[#This Row],[Gross Profit]]&lt;0,"Loss","Profit")</f>
        <v>Profit</v>
      </c>
      <c r="S6061" s="9">
        <f>shipments9[[#This Row],[Gross Profit]]/shipments9[[#This Row],[Amount]]</f>
        <v>0.54871794871794877</v>
      </c>
      <c r="T6061" s="11">
        <f>shipments9[[#This Row],[Amount]]/shipments9[[#This Row],[Boxes]]</f>
        <v>16.574999999999999</v>
      </c>
    </row>
    <row r="6062" spans="1:20" hidden="1" x14ac:dyDescent="0.25">
      <c r="A6062" t="s">
        <v>6253</v>
      </c>
      <c r="B6062" t="s">
        <v>71</v>
      </c>
      <c r="C6062" t="s">
        <v>130</v>
      </c>
      <c r="D6062" t="s">
        <v>24</v>
      </c>
      <c r="E6062" s="1">
        <v>45398</v>
      </c>
      <c r="F6062" s="1" t="str">
        <f>TEXT(shipments9[[#This Row],[Shipdate]],"ddd")</f>
        <v>Tue</v>
      </c>
      <c r="G6062" s="1" t="str">
        <f>IF(OR(shipments9[[#This Row],[Day Name]]="Sat",shipments9[[#This Row],[Day Name]]="Sun"),"Weekend","Weekday")</f>
        <v>Weekday</v>
      </c>
      <c r="H6062">
        <v>2079</v>
      </c>
      <c r="I6062">
        <v>260</v>
      </c>
      <c r="J6062" t="s">
        <v>172</v>
      </c>
      <c r="K6062" t="s">
        <v>8155</v>
      </c>
      <c r="L6062" t="s">
        <v>8154</v>
      </c>
      <c r="M6062">
        <v>4</v>
      </c>
      <c r="N6062" t="s">
        <v>8158</v>
      </c>
      <c r="O6062" s="4">
        <f>INDEX(products[Cost_per_box], MATCH(shipments9[[#This Row],[PID]], products[PID], 0))</f>
        <v>5.72</v>
      </c>
      <c r="P6062" s="4">
        <f>shipments9[[#This Row],[Boxes]]*shipments9[[#This Row],[Cost Per Box]]</f>
        <v>1487.2</v>
      </c>
      <c r="Q6062" s="4">
        <f>shipments9[[#This Row],[Amount]] -shipments9[[#This Row],[total cost]]</f>
        <v>591.79999999999995</v>
      </c>
      <c r="R6062" s="4" t="str">
        <f>IF(shipments9[[#This Row],[Gross Profit]]&lt;0,"Loss","Profit")</f>
        <v>Profit</v>
      </c>
      <c r="S6062" s="9">
        <f>shipments9[[#This Row],[Gross Profit]]/shipments9[[#This Row],[Amount]]</f>
        <v>0.28465608465608461</v>
      </c>
      <c r="T6062" s="11">
        <f>shipments9[[#This Row],[Amount]]/shipments9[[#This Row],[Boxes]]</f>
        <v>7.9961538461538462</v>
      </c>
    </row>
    <row r="6063" spans="1:20" hidden="1" x14ac:dyDescent="0.25">
      <c r="A6063" t="s">
        <v>6254</v>
      </c>
      <c r="B6063" t="s">
        <v>71</v>
      </c>
      <c r="C6063" t="s">
        <v>153</v>
      </c>
      <c r="D6063" t="s">
        <v>24</v>
      </c>
      <c r="E6063" s="1">
        <v>45313</v>
      </c>
      <c r="F6063" s="1" t="str">
        <f>TEXT(shipments9[[#This Row],[Shipdate]],"ddd")</f>
        <v>Mon</v>
      </c>
      <c r="G6063" s="1" t="str">
        <f>IF(OR(shipments9[[#This Row],[Day Name]]="Sat",shipments9[[#This Row],[Day Name]]="Sun"),"Weekend","Weekday")</f>
        <v>Weekday</v>
      </c>
      <c r="H6063">
        <v>4248</v>
      </c>
      <c r="I6063">
        <v>284</v>
      </c>
      <c r="J6063" t="s">
        <v>172</v>
      </c>
      <c r="K6063" t="s">
        <v>8155</v>
      </c>
      <c r="L6063" t="s">
        <v>8156</v>
      </c>
      <c r="M6063">
        <v>1</v>
      </c>
      <c r="N6063" t="s">
        <v>8163</v>
      </c>
      <c r="O6063" s="4">
        <f>INDEX(products[Cost_per_box], MATCH(shipments9[[#This Row],[PID]], products[PID], 0))</f>
        <v>9.57</v>
      </c>
      <c r="P6063" s="4">
        <f>shipments9[[#This Row],[Boxes]]*shipments9[[#This Row],[Cost Per Box]]</f>
        <v>2717.88</v>
      </c>
      <c r="Q6063" s="4">
        <f>shipments9[[#This Row],[Amount]] -shipments9[[#This Row],[total cost]]</f>
        <v>1530.12</v>
      </c>
      <c r="R6063" s="4" t="str">
        <f>IF(shipments9[[#This Row],[Gross Profit]]&lt;0,"Loss","Profit")</f>
        <v>Profit</v>
      </c>
      <c r="S6063" s="9">
        <f>shipments9[[#This Row],[Gross Profit]]/shipments9[[#This Row],[Amount]]</f>
        <v>0.36019774011299432</v>
      </c>
      <c r="T6063" s="11">
        <f>shipments9[[#This Row],[Amount]]/shipments9[[#This Row],[Boxes]]</f>
        <v>14.95774647887324</v>
      </c>
    </row>
    <row r="6064" spans="1:20" hidden="1" x14ac:dyDescent="0.25">
      <c r="A6064" t="s">
        <v>6255</v>
      </c>
      <c r="B6064" t="s">
        <v>71</v>
      </c>
      <c r="C6064" t="s">
        <v>159</v>
      </c>
      <c r="D6064" t="s">
        <v>24</v>
      </c>
      <c r="E6064" s="1">
        <v>45239</v>
      </c>
      <c r="F6064" s="1" t="str">
        <f>TEXT(shipments9[[#This Row],[Shipdate]],"ddd")</f>
        <v>Thu</v>
      </c>
      <c r="G6064" s="1" t="str">
        <f>IF(OR(shipments9[[#This Row],[Day Name]]="Sat",shipments9[[#This Row],[Day Name]]="Sun"),"Weekend","Weekday")</f>
        <v>Weekday</v>
      </c>
      <c r="H6064">
        <v>2634.75</v>
      </c>
      <c r="I6064">
        <v>102</v>
      </c>
      <c r="J6064" t="s">
        <v>172</v>
      </c>
      <c r="K6064" t="s">
        <v>8151</v>
      </c>
      <c r="L6064" t="s">
        <v>8152</v>
      </c>
      <c r="M6064">
        <v>11</v>
      </c>
      <c r="N6064" t="s">
        <v>8165</v>
      </c>
      <c r="O6064" s="4">
        <f>INDEX(products[Cost_per_box], MATCH(shipments9[[#This Row],[PID]], products[PID], 0))</f>
        <v>5.04</v>
      </c>
      <c r="P6064" s="4">
        <f>shipments9[[#This Row],[Boxes]]*shipments9[[#This Row],[Cost Per Box]]</f>
        <v>514.08000000000004</v>
      </c>
      <c r="Q6064" s="4">
        <f>shipments9[[#This Row],[Amount]] -shipments9[[#This Row],[total cost]]</f>
        <v>2120.67</v>
      </c>
      <c r="R6064" s="4" t="str">
        <f>IF(shipments9[[#This Row],[Gross Profit]]&lt;0,"Loss","Profit")</f>
        <v>Profit</v>
      </c>
      <c r="S6064" s="9">
        <f>shipments9[[#This Row],[Gross Profit]]/shipments9[[#This Row],[Amount]]</f>
        <v>0.80488471391972671</v>
      </c>
      <c r="T6064" s="11">
        <f>shipments9[[#This Row],[Amount]]/shipments9[[#This Row],[Boxes]]</f>
        <v>25.830882352941178</v>
      </c>
    </row>
    <row r="6065" spans="1:20" hidden="1" x14ac:dyDescent="0.25">
      <c r="A6065" t="s">
        <v>6256</v>
      </c>
      <c r="B6065" t="s">
        <v>71</v>
      </c>
      <c r="C6065" t="s">
        <v>124</v>
      </c>
      <c r="D6065" t="s">
        <v>24</v>
      </c>
      <c r="E6065" s="1">
        <v>45224</v>
      </c>
      <c r="F6065" s="1" t="str">
        <f>TEXT(shipments9[[#This Row],[Shipdate]],"ddd")</f>
        <v>Wed</v>
      </c>
      <c r="G6065" s="1" t="str">
        <f>IF(OR(shipments9[[#This Row],[Day Name]]="Sat",shipments9[[#This Row],[Day Name]]="Sun"),"Weekend","Weekday")</f>
        <v>Weekday</v>
      </c>
      <c r="H6065">
        <v>2850.75</v>
      </c>
      <c r="I6065">
        <v>204</v>
      </c>
      <c r="J6065" t="s">
        <v>172</v>
      </c>
      <c r="K6065" t="s">
        <v>8151</v>
      </c>
      <c r="L6065" t="s">
        <v>8152</v>
      </c>
      <c r="M6065">
        <v>10</v>
      </c>
      <c r="N6065" t="s">
        <v>8153</v>
      </c>
      <c r="O6065" s="4">
        <f>INDEX(products[Cost_per_box], MATCH(shipments9[[#This Row],[PID]], products[PID], 0))</f>
        <v>7.48</v>
      </c>
      <c r="P6065" s="4">
        <f>shipments9[[#This Row],[Boxes]]*shipments9[[#This Row],[Cost Per Box]]</f>
        <v>1525.92</v>
      </c>
      <c r="Q6065" s="4">
        <f>shipments9[[#This Row],[Amount]] -shipments9[[#This Row],[total cost]]</f>
        <v>1324.83</v>
      </c>
      <c r="R6065" s="4" t="str">
        <f>IF(shipments9[[#This Row],[Gross Profit]]&lt;0,"Loss","Profit")</f>
        <v>Profit</v>
      </c>
      <c r="S6065" s="9">
        <f>shipments9[[#This Row],[Gross Profit]]/shipments9[[#This Row],[Amount]]</f>
        <v>0.46473033412259929</v>
      </c>
      <c r="T6065" s="11">
        <f>shipments9[[#This Row],[Amount]]/shipments9[[#This Row],[Boxes]]</f>
        <v>13.974264705882353</v>
      </c>
    </row>
    <row r="6066" spans="1:20" hidden="1" x14ac:dyDescent="0.25">
      <c r="A6066" t="s">
        <v>6257</v>
      </c>
      <c r="B6066" t="s">
        <v>71</v>
      </c>
      <c r="C6066" t="s">
        <v>135</v>
      </c>
      <c r="D6066" t="s">
        <v>24</v>
      </c>
      <c r="E6066" s="1">
        <v>45345</v>
      </c>
      <c r="F6066" s="1" t="str">
        <f>TEXT(shipments9[[#This Row],[Shipdate]],"ddd")</f>
        <v>Fri</v>
      </c>
      <c r="G6066" s="1" t="str">
        <f>IF(OR(shipments9[[#This Row],[Day Name]]="Sat",shipments9[[#This Row],[Day Name]]="Sun"),"Weekend","Weekday")</f>
        <v>Weekday</v>
      </c>
      <c r="H6066">
        <v>5190.75</v>
      </c>
      <c r="I6066">
        <v>208</v>
      </c>
      <c r="J6066" t="s">
        <v>172</v>
      </c>
      <c r="K6066" t="s">
        <v>8155</v>
      </c>
      <c r="L6066" t="s">
        <v>8156</v>
      </c>
      <c r="M6066">
        <v>2</v>
      </c>
      <c r="N6066" t="s">
        <v>8157</v>
      </c>
      <c r="O6066" s="4">
        <f>INDEX(products[Cost_per_box], MATCH(shipments9[[#This Row],[PID]], products[PID], 0))</f>
        <v>9.94</v>
      </c>
      <c r="P6066" s="4">
        <f>shipments9[[#This Row],[Boxes]]*shipments9[[#This Row],[Cost Per Box]]</f>
        <v>2067.52</v>
      </c>
      <c r="Q6066" s="4">
        <f>shipments9[[#This Row],[Amount]] -shipments9[[#This Row],[total cost]]</f>
        <v>3123.23</v>
      </c>
      <c r="R6066" s="4" t="str">
        <f>IF(shipments9[[#This Row],[Gross Profit]]&lt;0,"Loss","Profit")</f>
        <v>Profit</v>
      </c>
      <c r="S6066" s="9">
        <f>shipments9[[#This Row],[Gross Profit]]/shipments9[[#This Row],[Amount]]</f>
        <v>0.60169147040408422</v>
      </c>
      <c r="T6066" s="11">
        <f>shipments9[[#This Row],[Amount]]/shipments9[[#This Row],[Boxes]]</f>
        <v>24.955528846153847</v>
      </c>
    </row>
    <row r="6067" spans="1:20" hidden="1" x14ac:dyDescent="0.25">
      <c r="A6067" t="s">
        <v>6258</v>
      </c>
      <c r="B6067" t="s">
        <v>71</v>
      </c>
      <c r="C6067" t="s">
        <v>141</v>
      </c>
      <c r="D6067" t="s">
        <v>24</v>
      </c>
      <c r="E6067" s="1">
        <v>45029</v>
      </c>
      <c r="F6067" s="1" t="str">
        <f>TEXT(shipments9[[#This Row],[Shipdate]],"ddd")</f>
        <v>Thu</v>
      </c>
      <c r="G6067" s="1" t="str">
        <f>IF(OR(shipments9[[#This Row],[Day Name]]="Sat",shipments9[[#This Row],[Day Name]]="Sun"),"Weekend","Weekday")</f>
        <v>Weekday</v>
      </c>
      <c r="H6067">
        <v>2423.25</v>
      </c>
      <c r="I6067">
        <v>152</v>
      </c>
      <c r="J6067" t="s">
        <v>172</v>
      </c>
      <c r="K6067" t="s">
        <v>8151</v>
      </c>
      <c r="L6067" t="s">
        <v>8154</v>
      </c>
      <c r="M6067">
        <v>4</v>
      </c>
      <c r="N6067" t="s">
        <v>8158</v>
      </c>
      <c r="O6067" s="4">
        <f>INDEX(products[Cost_per_box], MATCH(shipments9[[#This Row],[PID]], products[PID], 0))</f>
        <v>8.2200000000000006</v>
      </c>
      <c r="P6067" s="4">
        <f>shipments9[[#This Row],[Boxes]]*shipments9[[#This Row],[Cost Per Box]]</f>
        <v>1249.44</v>
      </c>
      <c r="Q6067" s="4">
        <f>shipments9[[#This Row],[Amount]] -shipments9[[#This Row],[total cost]]</f>
        <v>1173.81</v>
      </c>
      <c r="R6067" s="4" t="str">
        <f>IF(shipments9[[#This Row],[Gross Profit]]&lt;0,"Loss","Profit")</f>
        <v>Profit</v>
      </c>
      <c r="S6067" s="9">
        <f>shipments9[[#This Row],[Gross Profit]]/shipments9[[#This Row],[Amount]]</f>
        <v>0.48439492417208291</v>
      </c>
      <c r="T6067" s="11">
        <f>shipments9[[#This Row],[Amount]]/shipments9[[#This Row],[Boxes]]</f>
        <v>15.942434210526315</v>
      </c>
    </row>
    <row r="6068" spans="1:20" x14ac:dyDescent="0.25">
      <c r="A6068" t="s">
        <v>6259</v>
      </c>
      <c r="B6068" t="s">
        <v>71</v>
      </c>
      <c r="C6068" t="s">
        <v>147</v>
      </c>
      <c r="D6068" t="s">
        <v>24</v>
      </c>
      <c r="E6068" s="1">
        <v>45432</v>
      </c>
      <c r="F6068" s="1" t="str">
        <f>TEXT(shipments9[[#This Row],[Shipdate]],"ddd")</f>
        <v>Mon</v>
      </c>
      <c r="G6068" s="1" t="str">
        <f>IF(OR(shipments9[[#This Row],[Day Name]]="Sat",shipments9[[#This Row],[Day Name]]="Sun"),"Weekend","Weekday")</f>
        <v>Weekday</v>
      </c>
      <c r="H6068">
        <v>6192</v>
      </c>
      <c r="I6068">
        <v>620</v>
      </c>
      <c r="J6068" t="s">
        <v>172</v>
      </c>
      <c r="K6068" t="s">
        <v>8155</v>
      </c>
      <c r="L6068" t="s">
        <v>8154</v>
      </c>
      <c r="M6068">
        <v>5</v>
      </c>
      <c r="N6068" t="s">
        <v>201</v>
      </c>
      <c r="O6068" s="4">
        <f>INDEX(products[Cost_per_box], MATCH(shipments9[[#This Row],[PID]], products[PID], 0))</f>
        <v>10.51</v>
      </c>
      <c r="P6068" s="4">
        <f>shipments9[[#This Row],[Boxes]]*shipments9[[#This Row],[Cost Per Box]]</f>
        <v>6516.2</v>
      </c>
      <c r="Q6068" s="4">
        <f>shipments9[[#This Row],[Amount]] -shipments9[[#This Row],[total cost]]</f>
        <v>-324.19999999999982</v>
      </c>
      <c r="R6068" s="4" t="str">
        <f>IF(shipments9[[#This Row],[Gross Profit]]&lt;0,"Loss","Profit")</f>
        <v>Loss</v>
      </c>
      <c r="S6068" s="9">
        <f>shipments9[[#This Row],[Gross Profit]]/shipments9[[#This Row],[Amount]]</f>
        <v>-5.2357881136950876E-2</v>
      </c>
      <c r="T6068" s="11">
        <f>shipments9[[#This Row],[Amount]]/shipments9[[#This Row],[Boxes]]</f>
        <v>9.9870967741935477</v>
      </c>
    </row>
    <row r="6069" spans="1:20" hidden="1" x14ac:dyDescent="0.25">
      <c r="A6069" t="s">
        <v>6260</v>
      </c>
      <c r="B6069" t="s">
        <v>71</v>
      </c>
      <c r="C6069" t="s">
        <v>163</v>
      </c>
      <c r="D6069" t="s">
        <v>24</v>
      </c>
      <c r="E6069" s="1">
        <v>44932</v>
      </c>
      <c r="F6069" s="1" t="str">
        <f>TEXT(shipments9[[#This Row],[Shipdate]],"ddd")</f>
        <v>Fri</v>
      </c>
      <c r="G6069" s="1" t="str">
        <f>IF(OR(shipments9[[#This Row],[Day Name]]="Sat",shipments9[[#This Row],[Day Name]]="Sun"),"Weekend","Weekday")</f>
        <v>Weekday</v>
      </c>
      <c r="H6069">
        <v>560.25</v>
      </c>
      <c r="I6069">
        <v>71</v>
      </c>
      <c r="J6069" t="s">
        <v>172</v>
      </c>
      <c r="K6069" t="s">
        <v>8151</v>
      </c>
      <c r="L6069" t="s">
        <v>8156</v>
      </c>
      <c r="M6069">
        <v>1</v>
      </c>
      <c r="N6069" t="s">
        <v>8163</v>
      </c>
      <c r="O6069" s="4">
        <f>INDEX(products[Cost_per_box], MATCH(shipments9[[#This Row],[PID]], products[PID], 0))</f>
        <v>3.32</v>
      </c>
      <c r="P6069" s="4">
        <f>shipments9[[#This Row],[Boxes]]*shipments9[[#This Row],[Cost Per Box]]</f>
        <v>235.72</v>
      </c>
      <c r="Q6069" s="4">
        <f>shipments9[[#This Row],[Amount]] -shipments9[[#This Row],[total cost]]</f>
        <v>324.52999999999997</v>
      </c>
      <c r="R6069" s="4" t="str">
        <f>IF(shipments9[[#This Row],[Gross Profit]]&lt;0,"Loss","Profit")</f>
        <v>Profit</v>
      </c>
      <c r="S6069" s="9">
        <f>shipments9[[#This Row],[Gross Profit]]/shipments9[[#This Row],[Amount]]</f>
        <v>0.57925925925925925</v>
      </c>
      <c r="T6069" s="11">
        <f>shipments9[[#This Row],[Amount]]/shipments9[[#This Row],[Boxes]]</f>
        <v>7.890845070422535</v>
      </c>
    </row>
    <row r="6070" spans="1:20" hidden="1" x14ac:dyDescent="0.25">
      <c r="A6070" t="s">
        <v>6261</v>
      </c>
      <c r="B6070" t="s">
        <v>71</v>
      </c>
      <c r="C6070" t="s">
        <v>121</v>
      </c>
      <c r="D6070" t="s">
        <v>24</v>
      </c>
      <c r="E6070" s="1">
        <v>45428</v>
      </c>
      <c r="F6070" s="1" t="str">
        <f>TEXT(shipments9[[#This Row],[Shipdate]],"ddd")</f>
        <v>Thu</v>
      </c>
      <c r="G6070" s="1" t="str">
        <f>IF(OR(shipments9[[#This Row],[Day Name]]="Sat",shipments9[[#This Row],[Day Name]]="Sun"),"Weekend","Weekday")</f>
        <v>Weekday</v>
      </c>
      <c r="H6070">
        <v>2758.5</v>
      </c>
      <c r="I6070">
        <v>213</v>
      </c>
      <c r="J6070" t="s">
        <v>172</v>
      </c>
      <c r="K6070" t="s">
        <v>8155</v>
      </c>
      <c r="L6070" t="s">
        <v>8154</v>
      </c>
      <c r="M6070">
        <v>5</v>
      </c>
      <c r="N6070" t="s">
        <v>201</v>
      </c>
      <c r="O6070" s="4">
        <f>INDEX(products[Cost_per_box], MATCH(shipments9[[#This Row],[PID]], products[PID], 0))</f>
        <v>5.26</v>
      </c>
      <c r="P6070" s="4">
        <f>shipments9[[#This Row],[Boxes]]*shipments9[[#This Row],[Cost Per Box]]</f>
        <v>1120.3799999999999</v>
      </c>
      <c r="Q6070" s="4">
        <f>shipments9[[#This Row],[Amount]] -shipments9[[#This Row],[total cost]]</f>
        <v>1638.1200000000001</v>
      </c>
      <c r="R6070" s="4" t="str">
        <f>IF(shipments9[[#This Row],[Gross Profit]]&lt;0,"Loss","Profit")</f>
        <v>Profit</v>
      </c>
      <c r="S6070" s="9">
        <f>shipments9[[#This Row],[Gross Profit]]/shipments9[[#This Row],[Amount]]</f>
        <v>0.59384448069603046</v>
      </c>
      <c r="T6070" s="11">
        <f>shipments9[[#This Row],[Amount]]/shipments9[[#This Row],[Boxes]]</f>
        <v>12.950704225352112</v>
      </c>
    </row>
    <row r="6071" spans="1:20" hidden="1" x14ac:dyDescent="0.25">
      <c r="A6071" t="s">
        <v>6262</v>
      </c>
      <c r="B6071" t="s">
        <v>71</v>
      </c>
      <c r="C6071" t="s">
        <v>132</v>
      </c>
      <c r="D6071" t="s">
        <v>24</v>
      </c>
      <c r="E6071" s="1">
        <v>45030</v>
      </c>
      <c r="F6071" s="1" t="str">
        <f>TEXT(shipments9[[#This Row],[Shipdate]],"ddd")</f>
        <v>Fri</v>
      </c>
      <c r="G6071" s="1" t="str">
        <f>IF(OR(shipments9[[#This Row],[Day Name]]="Sat",shipments9[[#This Row],[Day Name]]="Sun"),"Weekend","Weekday")</f>
        <v>Weekday</v>
      </c>
      <c r="H6071">
        <v>747</v>
      </c>
      <c r="I6071">
        <v>28</v>
      </c>
      <c r="J6071" t="s">
        <v>172</v>
      </c>
      <c r="K6071" t="s">
        <v>8151</v>
      </c>
      <c r="L6071" t="s">
        <v>8154</v>
      </c>
      <c r="M6071">
        <v>4</v>
      </c>
      <c r="N6071" t="s">
        <v>8158</v>
      </c>
      <c r="O6071" s="4">
        <f>INDEX(products[Cost_per_box], MATCH(shipments9[[#This Row],[PID]], products[PID], 0))</f>
        <v>6.31</v>
      </c>
      <c r="P6071" s="4">
        <f>shipments9[[#This Row],[Boxes]]*shipments9[[#This Row],[Cost Per Box]]</f>
        <v>176.67999999999998</v>
      </c>
      <c r="Q6071" s="4">
        <f>shipments9[[#This Row],[Amount]] -shipments9[[#This Row],[total cost]]</f>
        <v>570.32000000000005</v>
      </c>
      <c r="R6071" s="4" t="str">
        <f>IF(shipments9[[#This Row],[Gross Profit]]&lt;0,"Loss","Profit")</f>
        <v>Profit</v>
      </c>
      <c r="S6071" s="9">
        <f>shipments9[[#This Row],[Gross Profit]]/shipments9[[#This Row],[Amount]]</f>
        <v>0.76348058902275773</v>
      </c>
      <c r="T6071" s="11">
        <f>shipments9[[#This Row],[Amount]]/shipments9[[#This Row],[Boxes]]</f>
        <v>26.678571428571427</v>
      </c>
    </row>
    <row r="6072" spans="1:20" hidden="1" x14ac:dyDescent="0.25">
      <c r="A6072" t="s">
        <v>6263</v>
      </c>
      <c r="B6072" t="s">
        <v>71</v>
      </c>
      <c r="C6072" t="s">
        <v>149</v>
      </c>
      <c r="D6072" t="s">
        <v>24</v>
      </c>
      <c r="E6072" s="1">
        <v>45349</v>
      </c>
      <c r="F6072" s="1" t="str">
        <f>TEXT(shipments9[[#This Row],[Shipdate]],"ddd")</f>
        <v>Tue</v>
      </c>
      <c r="G6072" s="1" t="str">
        <f>IF(OR(shipments9[[#This Row],[Day Name]]="Sat",shipments9[[#This Row],[Day Name]]="Sun"),"Weekend","Weekday")</f>
        <v>Weekday</v>
      </c>
      <c r="H6072">
        <v>7364.25</v>
      </c>
      <c r="I6072">
        <v>410</v>
      </c>
      <c r="J6072" t="s">
        <v>172</v>
      </c>
      <c r="K6072" t="s">
        <v>8155</v>
      </c>
      <c r="L6072" t="s">
        <v>8156</v>
      </c>
      <c r="M6072">
        <v>2</v>
      </c>
      <c r="N6072" t="s">
        <v>8157</v>
      </c>
      <c r="O6072" s="4">
        <f>INDEX(products[Cost_per_box], MATCH(shipments9[[#This Row],[PID]], products[PID], 0))</f>
        <v>6.43</v>
      </c>
      <c r="P6072" s="4">
        <f>shipments9[[#This Row],[Boxes]]*shipments9[[#This Row],[Cost Per Box]]</f>
        <v>2636.2999999999997</v>
      </c>
      <c r="Q6072" s="4">
        <f>shipments9[[#This Row],[Amount]] -shipments9[[#This Row],[total cost]]</f>
        <v>4727.9500000000007</v>
      </c>
      <c r="R6072" s="4" t="str">
        <f>IF(shipments9[[#This Row],[Gross Profit]]&lt;0,"Loss","Profit")</f>
        <v>Profit</v>
      </c>
      <c r="S6072" s="9">
        <f>shipments9[[#This Row],[Gross Profit]]/shipments9[[#This Row],[Amount]]</f>
        <v>0.64201378280205057</v>
      </c>
      <c r="T6072" s="11">
        <f>shipments9[[#This Row],[Amount]]/shipments9[[#This Row],[Boxes]]</f>
        <v>17.961585365853658</v>
      </c>
    </row>
    <row r="6073" spans="1:20" hidden="1" x14ac:dyDescent="0.25">
      <c r="A6073" t="s">
        <v>6264</v>
      </c>
      <c r="B6073" t="s">
        <v>74</v>
      </c>
      <c r="C6073" t="s">
        <v>141</v>
      </c>
      <c r="D6073" t="s">
        <v>24</v>
      </c>
      <c r="E6073" s="1">
        <v>44939</v>
      </c>
      <c r="F6073" s="1" t="str">
        <f>TEXT(shipments9[[#This Row],[Shipdate]],"ddd")</f>
        <v>Fri</v>
      </c>
      <c r="G6073" s="1" t="str">
        <f>IF(OR(shipments9[[#This Row],[Day Name]]="Sat",shipments9[[#This Row],[Day Name]]="Sun"),"Weekend","Weekday")</f>
        <v>Weekday</v>
      </c>
      <c r="H6073">
        <v>3867.75</v>
      </c>
      <c r="I6073">
        <v>277</v>
      </c>
      <c r="J6073" t="s">
        <v>172</v>
      </c>
      <c r="K6073" t="s">
        <v>8151</v>
      </c>
      <c r="L6073" t="s">
        <v>8156</v>
      </c>
      <c r="M6073">
        <v>1</v>
      </c>
      <c r="N6073" t="s">
        <v>8163</v>
      </c>
      <c r="O6073" s="4">
        <f>INDEX(products[Cost_per_box], MATCH(shipments9[[#This Row],[PID]], products[PID], 0))</f>
        <v>8.2200000000000006</v>
      </c>
      <c r="P6073" s="4">
        <f>shipments9[[#This Row],[Boxes]]*shipments9[[#This Row],[Cost Per Box]]</f>
        <v>2276.94</v>
      </c>
      <c r="Q6073" s="4">
        <f>shipments9[[#This Row],[Amount]] -shipments9[[#This Row],[total cost]]</f>
        <v>1590.81</v>
      </c>
      <c r="R6073" s="4" t="str">
        <f>IF(shipments9[[#This Row],[Gross Profit]]&lt;0,"Loss","Profit")</f>
        <v>Profit</v>
      </c>
      <c r="S6073" s="9">
        <f>shipments9[[#This Row],[Gross Profit]]/shipments9[[#This Row],[Amount]]</f>
        <v>0.41130114407601315</v>
      </c>
      <c r="T6073" s="11">
        <f>shipments9[[#This Row],[Amount]]/shipments9[[#This Row],[Boxes]]</f>
        <v>13.962996389891696</v>
      </c>
    </row>
    <row r="6074" spans="1:20" hidden="1" x14ac:dyDescent="0.25">
      <c r="A6074" t="s">
        <v>6265</v>
      </c>
      <c r="B6074" t="s">
        <v>74</v>
      </c>
      <c r="C6074" t="s">
        <v>161</v>
      </c>
      <c r="D6074" t="s">
        <v>24</v>
      </c>
      <c r="E6074" s="1">
        <v>45323</v>
      </c>
      <c r="F6074" s="1" t="str">
        <f>TEXT(shipments9[[#This Row],[Shipdate]],"ddd")</f>
        <v>Thu</v>
      </c>
      <c r="G6074" s="1" t="str">
        <f>IF(OR(shipments9[[#This Row],[Day Name]]="Sat",shipments9[[#This Row],[Day Name]]="Sun"),"Weekend","Weekday")</f>
        <v>Weekday</v>
      </c>
      <c r="H6074">
        <v>4180.5</v>
      </c>
      <c r="I6074">
        <v>419</v>
      </c>
      <c r="J6074" t="s">
        <v>172</v>
      </c>
      <c r="K6074" t="s">
        <v>8155</v>
      </c>
      <c r="L6074" t="s">
        <v>8156</v>
      </c>
      <c r="M6074">
        <v>2</v>
      </c>
      <c r="N6074" t="s">
        <v>8157</v>
      </c>
      <c r="O6074" s="4">
        <f>INDEX(products[Cost_per_box], MATCH(shipments9[[#This Row],[PID]], products[PID], 0))</f>
        <v>2.76</v>
      </c>
      <c r="P6074" s="4">
        <f>shipments9[[#This Row],[Boxes]]*shipments9[[#This Row],[Cost Per Box]]</f>
        <v>1156.4399999999998</v>
      </c>
      <c r="Q6074" s="4">
        <f>shipments9[[#This Row],[Amount]] -shipments9[[#This Row],[total cost]]</f>
        <v>3024.0600000000004</v>
      </c>
      <c r="R6074" s="4" t="str">
        <f>IF(shipments9[[#This Row],[Gross Profit]]&lt;0,"Loss","Profit")</f>
        <v>Profit</v>
      </c>
      <c r="S6074" s="9">
        <f>shipments9[[#This Row],[Gross Profit]]/shipments9[[#This Row],[Amount]]</f>
        <v>0.72337280229637613</v>
      </c>
      <c r="T6074" s="11">
        <f>shipments9[[#This Row],[Amount]]/shipments9[[#This Row],[Boxes]]</f>
        <v>9.9773269689737472</v>
      </c>
    </row>
    <row r="6075" spans="1:20" hidden="1" x14ac:dyDescent="0.25">
      <c r="A6075" t="s">
        <v>6266</v>
      </c>
      <c r="B6075" t="s">
        <v>74</v>
      </c>
      <c r="C6075" t="s">
        <v>165</v>
      </c>
      <c r="D6075" t="s">
        <v>24</v>
      </c>
      <c r="E6075" s="1">
        <v>45348</v>
      </c>
      <c r="F6075" s="1" t="str">
        <f>TEXT(shipments9[[#This Row],[Shipdate]],"ddd")</f>
        <v>Mon</v>
      </c>
      <c r="G6075" s="1" t="str">
        <f>IF(OR(shipments9[[#This Row],[Day Name]]="Sat",shipments9[[#This Row],[Day Name]]="Sun"),"Weekend","Weekday")</f>
        <v>Weekday</v>
      </c>
      <c r="H6075">
        <v>7386.75</v>
      </c>
      <c r="I6075">
        <v>352</v>
      </c>
      <c r="J6075" t="s">
        <v>172</v>
      </c>
      <c r="K6075" t="s">
        <v>8155</v>
      </c>
      <c r="L6075" t="s">
        <v>8156</v>
      </c>
      <c r="M6075">
        <v>2</v>
      </c>
      <c r="N6075" t="s">
        <v>8157</v>
      </c>
      <c r="O6075" s="4">
        <f>INDEX(products[Cost_per_box], MATCH(shipments9[[#This Row],[PID]], products[PID], 0))</f>
        <v>2.65</v>
      </c>
      <c r="P6075" s="4">
        <f>shipments9[[#This Row],[Boxes]]*shipments9[[#This Row],[Cost Per Box]]</f>
        <v>932.8</v>
      </c>
      <c r="Q6075" s="4">
        <f>shipments9[[#This Row],[Amount]] -shipments9[[#This Row],[total cost]]</f>
        <v>6453.95</v>
      </c>
      <c r="R6075" s="4" t="str">
        <f>IF(shipments9[[#This Row],[Gross Profit]]&lt;0,"Loss","Profit")</f>
        <v>Profit</v>
      </c>
      <c r="S6075" s="9">
        <f>shipments9[[#This Row],[Gross Profit]]/shipments9[[#This Row],[Amount]]</f>
        <v>0.87371983619318372</v>
      </c>
      <c r="T6075" s="11">
        <f>shipments9[[#This Row],[Amount]]/shipments9[[#This Row],[Boxes]]</f>
        <v>20.985085227272727</v>
      </c>
    </row>
    <row r="6076" spans="1:20" hidden="1" x14ac:dyDescent="0.25">
      <c r="A6076" t="s">
        <v>6267</v>
      </c>
      <c r="B6076" t="s">
        <v>74</v>
      </c>
      <c r="C6076" t="s">
        <v>137</v>
      </c>
      <c r="D6076" t="s">
        <v>24</v>
      </c>
      <c r="E6076" s="1">
        <v>45126</v>
      </c>
      <c r="F6076" s="1" t="str">
        <f>TEXT(shipments9[[#This Row],[Shipdate]],"ddd")</f>
        <v>Wed</v>
      </c>
      <c r="G6076" s="1" t="str">
        <f>IF(OR(shipments9[[#This Row],[Day Name]]="Sat",shipments9[[#This Row],[Day Name]]="Sun"),"Weekend","Weekday")</f>
        <v>Weekday</v>
      </c>
      <c r="H6076">
        <v>1287</v>
      </c>
      <c r="I6076">
        <v>72</v>
      </c>
      <c r="J6076" t="s">
        <v>172</v>
      </c>
      <c r="K6076" t="s">
        <v>8151</v>
      </c>
      <c r="L6076" t="s">
        <v>8160</v>
      </c>
      <c r="M6076">
        <v>7</v>
      </c>
      <c r="N6076" t="s">
        <v>8161</v>
      </c>
      <c r="O6076" s="4">
        <f>INDEX(products[Cost_per_box], MATCH(shipments9[[#This Row],[PID]], products[PID], 0))</f>
        <v>7.73</v>
      </c>
      <c r="P6076" s="4">
        <f>shipments9[[#This Row],[Boxes]]*shipments9[[#This Row],[Cost Per Box]]</f>
        <v>556.56000000000006</v>
      </c>
      <c r="Q6076" s="4">
        <f>shipments9[[#This Row],[Amount]] -shipments9[[#This Row],[total cost]]</f>
        <v>730.43999999999994</v>
      </c>
      <c r="R6076" s="4" t="str">
        <f>IF(shipments9[[#This Row],[Gross Profit]]&lt;0,"Loss","Profit")</f>
        <v>Profit</v>
      </c>
      <c r="S6076" s="9">
        <f>shipments9[[#This Row],[Gross Profit]]/shipments9[[#This Row],[Amount]]</f>
        <v>0.56755244755244749</v>
      </c>
      <c r="T6076" s="11">
        <f>shipments9[[#This Row],[Amount]]/shipments9[[#This Row],[Boxes]]</f>
        <v>17.875</v>
      </c>
    </row>
    <row r="6077" spans="1:20" x14ac:dyDescent="0.25">
      <c r="A6077" t="s">
        <v>6268</v>
      </c>
      <c r="B6077" t="s">
        <v>74</v>
      </c>
      <c r="C6077" t="s">
        <v>147</v>
      </c>
      <c r="D6077" t="s">
        <v>24</v>
      </c>
      <c r="E6077" s="1">
        <v>45329</v>
      </c>
      <c r="F6077" s="1" t="str">
        <f>TEXT(shipments9[[#This Row],[Shipdate]],"ddd")</f>
        <v>Wed</v>
      </c>
      <c r="G6077" s="1" t="str">
        <f>IF(OR(shipments9[[#This Row],[Day Name]]="Sat",shipments9[[#This Row],[Day Name]]="Sun"),"Weekend","Weekday")</f>
        <v>Weekday</v>
      </c>
      <c r="H6077">
        <v>119.25</v>
      </c>
      <c r="I6077">
        <v>15</v>
      </c>
      <c r="J6077" t="s">
        <v>172</v>
      </c>
      <c r="K6077" t="s">
        <v>8155</v>
      </c>
      <c r="L6077" t="s">
        <v>8156</v>
      </c>
      <c r="M6077">
        <v>2</v>
      </c>
      <c r="N6077" t="s">
        <v>8157</v>
      </c>
      <c r="O6077" s="4">
        <f>INDEX(products[Cost_per_box], MATCH(shipments9[[#This Row],[PID]], products[PID], 0))</f>
        <v>10.51</v>
      </c>
      <c r="P6077" s="4">
        <f>shipments9[[#This Row],[Boxes]]*shipments9[[#This Row],[Cost Per Box]]</f>
        <v>157.65</v>
      </c>
      <c r="Q6077" s="4">
        <f>shipments9[[#This Row],[Amount]] -shipments9[[#This Row],[total cost]]</f>
        <v>-38.400000000000006</v>
      </c>
      <c r="R6077" s="4" t="str">
        <f>IF(shipments9[[#This Row],[Gross Profit]]&lt;0,"Loss","Profit")</f>
        <v>Loss</v>
      </c>
      <c r="S6077" s="9">
        <f>shipments9[[#This Row],[Gross Profit]]/shipments9[[#This Row],[Amount]]</f>
        <v>-0.32201257861635224</v>
      </c>
      <c r="T6077" s="11">
        <f>shipments9[[#This Row],[Amount]]/shipments9[[#This Row],[Boxes]]</f>
        <v>7.95</v>
      </c>
    </row>
    <row r="6078" spans="1:20" hidden="1" x14ac:dyDescent="0.25">
      <c r="A6078" t="s">
        <v>6269</v>
      </c>
      <c r="B6078" t="s">
        <v>74</v>
      </c>
      <c r="C6078" t="s">
        <v>161</v>
      </c>
      <c r="D6078" t="s">
        <v>24</v>
      </c>
      <c r="E6078" s="1">
        <v>45233</v>
      </c>
      <c r="F6078" s="1" t="str">
        <f>TEXT(shipments9[[#This Row],[Shipdate]],"ddd")</f>
        <v>Fri</v>
      </c>
      <c r="G6078" s="1" t="str">
        <f>IF(OR(shipments9[[#This Row],[Day Name]]="Sat",shipments9[[#This Row],[Day Name]]="Sun"),"Weekend","Weekday")</f>
        <v>Weekday</v>
      </c>
      <c r="H6078">
        <v>13243.5</v>
      </c>
      <c r="I6078">
        <v>1472</v>
      </c>
      <c r="J6078" t="s">
        <v>172</v>
      </c>
      <c r="K6078" t="s">
        <v>8151</v>
      </c>
      <c r="L6078" t="s">
        <v>8152</v>
      </c>
      <c r="M6078">
        <v>11</v>
      </c>
      <c r="N6078" t="s">
        <v>8165</v>
      </c>
      <c r="O6078" s="4">
        <f>INDEX(products[Cost_per_box], MATCH(shipments9[[#This Row],[PID]], products[PID], 0))</f>
        <v>2.76</v>
      </c>
      <c r="P6078" s="4">
        <f>shipments9[[#This Row],[Boxes]]*shipments9[[#This Row],[Cost Per Box]]</f>
        <v>4062.72</v>
      </c>
      <c r="Q6078" s="4">
        <f>shipments9[[#This Row],[Amount]] -shipments9[[#This Row],[total cost]]</f>
        <v>9180.7800000000007</v>
      </c>
      <c r="R6078" s="4" t="str">
        <f>IF(shipments9[[#This Row],[Gross Profit]]&lt;0,"Loss","Profit")</f>
        <v>Profit</v>
      </c>
      <c r="S6078" s="9">
        <f>shipments9[[#This Row],[Gross Profit]]/shipments9[[#This Row],[Amount]]</f>
        <v>0.69322913127194474</v>
      </c>
      <c r="T6078" s="11">
        <f>shipments9[[#This Row],[Amount]]/shipments9[[#This Row],[Boxes]]</f>
        <v>8.9969429347826093</v>
      </c>
    </row>
    <row r="6079" spans="1:20" hidden="1" x14ac:dyDescent="0.25">
      <c r="A6079" t="s">
        <v>6270</v>
      </c>
      <c r="B6079" t="s">
        <v>74</v>
      </c>
      <c r="C6079" t="s">
        <v>130</v>
      </c>
      <c r="D6079" t="s">
        <v>24</v>
      </c>
      <c r="E6079" s="1">
        <v>45078</v>
      </c>
      <c r="F6079" s="1" t="str">
        <f>TEXT(shipments9[[#This Row],[Shipdate]],"ddd")</f>
        <v>Thu</v>
      </c>
      <c r="G6079" s="1" t="str">
        <f>IF(OR(shipments9[[#This Row],[Day Name]]="Sat",shipments9[[#This Row],[Day Name]]="Sun"),"Weekend","Weekday")</f>
        <v>Weekday</v>
      </c>
      <c r="H6079">
        <v>5976</v>
      </c>
      <c r="I6079">
        <v>664</v>
      </c>
      <c r="J6079" t="s">
        <v>172</v>
      </c>
      <c r="K6079" t="s">
        <v>8151</v>
      </c>
      <c r="L6079" t="s">
        <v>8154</v>
      </c>
      <c r="M6079">
        <v>6</v>
      </c>
      <c r="N6079" t="s">
        <v>8159</v>
      </c>
      <c r="O6079" s="4">
        <f>INDEX(products[Cost_per_box], MATCH(shipments9[[#This Row],[PID]], products[PID], 0))</f>
        <v>5.72</v>
      </c>
      <c r="P6079" s="4">
        <f>shipments9[[#This Row],[Boxes]]*shipments9[[#This Row],[Cost Per Box]]</f>
        <v>3798.08</v>
      </c>
      <c r="Q6079" s="4">
        <f>shipments9[[#This Row],[Amount]] -shipments9[[#This Row],[total cost]]</f>
        <v>2177.92</v>
      </c>
      <c r="R6079" s="4" t="str">
        <f>IF(shipments9[[#This Row],[Gross Profit]]&lt;0,"Loss","Profit")</f>
        <v>Profit</v>
      </c>
      <c r="S6079" s="9">
        <f>shipments9[[#This Row],[Gross Profit]]/shipments9[[#This Row],[Amount]]</f>
        <v>0.36444444444444446</v>
      </c>
      <c r="T6079" s="11">
        <f>shipments9[[#This Row],[Amount]]/shipments9[[#This Row],[Boxes]]</f>
        <v>9</v>
      </c>
    </row>
    <row r="6080" spans="1:20" hidden="1" x14ac:dyDescent="0.25">
      <c r="A6080" t="s">
        <v>6271</v>
      </c>
      <c r="B6080" t="s">
        <v>74</v>
      </c>
      <c r="C6080" t="s">
        <v>145</v>
      </c>
      <c r="D6080" t="s">
        <v>24</v>
      </c>
      <c r="E6080" s="1">
        <v>45054</v>
      </c>
      <c r="F6080" s="1" t="str">
        <f>TEXT(shipments9[[#This Row],[Shipdate]],"ddd")</f>
        <v>Mon</v>
      </c>
      <c r="G6080" s="1" t="str">
        <f>IF(OR(shipments9[[#This Row],[Day Name]]="Sat",shipments9[[#This Row],[Day Name]]="Sun"),"Weekend","Weekday")</f>
        <v>Weekday</v>
      </c>
      <c r="H6080">
        <v>1010.25</v>
      </c>
      <c r="I6080">
        <v>73</v>
      </c>
      <c r="J6080" t="s">
        <v>172</v>
      </c>
      <c r="K6080" t="s">
        <v>8151</v>
      </c>
      <c r="L6080" t="s">
        <v>8154</v>
      </c>
      <c r="M6080">
        <v>5</v>
      </c>
      <c r="N6080" t="s">
        <v>201</v>
      </c>
      <c r="O6080" s="4">
        <f>INDEX(products[Cost_per_box], MATCH(shipments9[[#This Row],[PID]], products[PID], 0))</f>
        <v>4.74</v>
      </c>
      <c r="P6080" s="4">
        <f>shipments9[[#This Row],[Boxes]]*shipments9[[#This Row],[Cost Per Box]]</f>
        <v>346.02000000000004</v>
      </c>
      <c r="Q6080" s="4">
        <f>shipments9[[#This Row],[Amount]] -shipments9[[#This Row],[total cost]]</f>
        <v>664.23</v>
      </c>
      <c r="R6080" s="4" t="str">
        <f>IF(shipments9[[#This Row],[Gross Profit]]&lt;0,"Loss","Profit")</f>
        <v>Profit</v>
      </c>
      <c r="S6080" s="9">
        <f>shipments9[[#This Row],[Gross Profit]]/shipments9[[#This Row],[Amount]]</f>
        <v>0.65749072011878251</v>
      </c>
      <c r="T6080" s="11">
        <f>shipments9[[#This Row],[Amount]]/shipments9[[#This Row],[Boxes]]</f>
        <v>13.83904109589041</v>
      </c>
    </row>
    <row r="6081" spans="1:20" hidden="1" x14ac:dyDescent="0.25">
      <c r="A6081" t="s">
        <v>6272</v>
      </c>
      <c r="B6081" t="s">
        <v>74</v>
      </c>
      <c r="C6081" t="s">
        <v>159</v>
      </c>
      <c r="D6081" t="s">
        <v>24</v>
      </c>
      <c r="E6081" s="1">
        <v>45128</v>
      </c>
      <c r="F6081" s="1" t="str">
        <f>TEXT(shipments9[[#This Row],[Shipdate]],"ddd")</f>
        <v>Fri</v>
      </c>
      <c r="G6081" s="1" t="str">
        <f>IF(OR(shipments9[[#This Row],[Day Name]]="Sat",shipments9[[#This Row],[Day Name]]="Sun"),"Weekend","Weekday")</f>
        <v>Weekday</v>
      </c>
      <c r="H6081">
        <v>515.25</v>
      </c>
      <c r="I6081">
        <v>20</v>
      </c>
      <c r="J6081" t="s">
        <v>172</v>
      </c>
      <c r="K6081" t="s">
        <v>8151</v>
      </c>
      <c r="L6081" t="s">
        <v>8160</v>
      </c>
      <c r="M6081">
        <v>7</v>
      </c>
      <c r="N6081" t="s">
        <v>8161</v>
      </c>
      <c r="O6081" s="4">
        <f>INDEX(products[Cost_per_box], MATCH(shipments9[[#This Row],[PID]], products[PID], 0))</f>
        <v>5.04</v>
      </c>
      <c r="P6081" s="4">
        <f>shipments9[[#This Row],[Boxes]]*shipments9[[#This Row],[Cost Per Box]]</f>
        <v>100.8</v>
      </c>
      <c r="Q6081" s="4">
        <f>shipments9[[#This Row],[Amount]] -shipments9[[#This Row],[total cost]]</f>
        <v>414.45</v>
      </c>
      <c r="R6081" s="4" t="str">
        <f>IF(shipments9[[#This Row],[Gross Profit]]&lt;0,"Loss","Profit")</f>
        <v>Profit</v>
      </c>
      <c r="S6081" s="9">
        <f>shipments9[[#This Row],[Gross Profit]]/shipments9[[#This Row],[Amount]]</f>
        <v>0.80436681222707418</v>
      </c>
      <c r="T6081" s="11">
        <f>shipments9[[#This Row],[Amount]]/shipments9[[#This Row],[Boxes]]</f>
        <v>25.762499999999999</v>
      </c>
    </row>
    <row r="6082" spans="1:20" hidden="1" x14ac:dyDescent="0.25">
      <c r="A6082" t="s">
        <v>6273</v>
      </c>
      <c r="B6082" t="s">
        <v>74</v>
      </c>
      <c r="C6082" t="s">
        <v>128</v>
      </c>
      <c r="D6082" t="s">
        <v>24</v>
      </c>
      <c r="E6082" s="1">
        <v>45414</v>
      </c>
      <c r="F6082" s="1" t="str">
        <f>TEXT(shipments9[[#This Row],[Shipdate]],"ddd")</f>
        <v>Thu</v>
      </c>
      <c r="G6082" s="1" t="str">
        <f>IF(OR(shipments9[[#This Row],[Day Name]]="Sat",shipments9[[#This Row],[Day Name]]="Sun"),"Weekend","Weekday")</f>
        <v>Weekday</v>
      </c>
      <c r="H6082">
        <v>6669</v>
      </c>
      <c r="I6082">
        <v>1334</v>
      </c>
      <c r="J6082" t="s">
        <v>172</v>
      </c>
      <c r="K6082" t="s">
        <v>8155</v>
      </c>
      <c r="L6082" t="s">
        <v>8154</v>
      </c>
      <c r="M6082">
        <v>5</v>
      </c>
      <c r="N6082" t="s">
        <v>201</v>
      </c>
      <c r="O6082" s="4">
        <f>INDEX(products[Cost_per_box], MATCH(shipments9[[#This Row],[PID]], products[PID], 0))</f>
        <v>3.85</v>
      </c>
      <c r="P6082" s="4">
        <f>shipments9[[#This Row],[Boxes]]*shipments9[[#This Row],[Cost Per Box]]</f>
        <v>5135.9000000000005</v>
      </c>
      <c r="Q6082" s="4">
        <f>shipments9[[#This Row],[Amount]] -shipments9[[#This Row],[total cost]]</f>
        <v>1533.0999999999995</v>
      </c>
      <c r="R6082" s="4" t="str">
        <f>IF(shipments9[[#This Row],[Gross Profit]]&lt;0,"Loss","Profit")</f>
        <v>Profit</v>
      </c>
      <c r="S6082" s="9">
        <f>shipments9[[#This Row],[Gross Profit]]/shipments9[[#This Row],[Amount]]</f>
        <v>0.22988454041085613</v>
      </c>
      <c r="T6082" s="11">
        <f>shipments9[[#This Row],[Amount]]/shipments9[[#This Row],[Boxes]]</f>
        <v>4.9992503748125934</v>
      </c>
    </row>
    <row r="6083" spans="1:20" hidden="1" x14ac:dyDescent="0.25">
      <c r="A6083" t="s">
        <v>6274</v>
      </c>
      <c r="B6083" t="s">
        <v>74</v>
      </c>
      <c r="C6083" t="s">
        <v>139</v>
      </c>
      <c r="D6083" t="s">
        <v>24</v>
      </c>
      <c r="E6083" s="1">
        <v>45056</v>
      </c>
      <c r="F6083" s="1" t="str">
        <f>TEXT(shipments9[[#This Row],[Shipdate]],"ddd")</f>
        <v>Wed</v>
      </c>
      <c r="G6083" s="1" t="str">
        <f>IF(OR(shipments9[[#This Row],[Day Name]]="Sat",shipments9[[#This Row],[Day Name]]="Sun"),"Weekend","Weekday")</f>
        <v>Weekday</v>
      </c>
      <c r="H6083">
        <v>8336.25</v>
      </c>
      <c r="I6083">
        <v>397</v>
      </c>
      <c r="J6083" t="s">
        <v>172</v>
      </c>
      <c r="K6083" t="s">
        <v>8151</v>
      </c>
      <c r="L6083" t="s">
        <v>8154</v>
      </c>
      <c r="M6083">
        <v>5</v>
      </c>
      <c r="N6083" t="s">
        <v>201</v>
      </c>
      <c r="O6083" s="4">
        <f>INDEX(products[Cost_per_box], MATCH(shipments9[[#This Row],[PID]], products[PID], 0))</f>
        <v>3.68</v>
      </c>
      <c r="P6083" s="4">
        <f>shipments9[[#This Row],[Boxes]]*shipments9[[#This Row],[Cost Per Box]]</f>
        <v>1460.96</v>
      </c>
      <c r="Q6083" s="4">
        <f>shipments9[[#This Row],[Amount]] -shipments9[[#This Row],[total cost]]</f>
        <v>6875.29</v>
      </c>
      <c r="R6083" s="4" t="str">
        <f>IF(shipments9[[#This Row],[Gross Profit]]&lt;0,"Loss","Profit")</f>
        <v>Profit</v>
      </c>
      <c r="S6083" s="9">
        <f>shipments9[[#This Row],[Gross Profit]]/shipments9[[#This Row],[Amount]]</f>
        <v>0.82474613885140202</v>
      </c>
      <c r="T6083" s="11">
        <f>shipments9[[#This Row],[Amount]]/shipments9[[#This Row],[Boxes]]</f>
        <v>20.998110831234257</v>
      </c>
    </row>
    <row r="6084" spans="1:20" hidden="1" x14ac:dyDescent="0.25">
      <c r="A6084" t="s">
        <v>6275</v>
      </c>
      <c r="B6084" t="s">
        <v>74</v>
      </c>
      <c r="C6084" t="s">
        <v>141</v>
      </c>
      <c r="D6084" t="s">
        <v>24</v>
      </c>
      <c r="E6084" s="1">
        <v>45153</v>
      </c>
      <c r="F6084" s="1" t="str">
        <f>TEXT(shipments9[[#This Row],[Shipdate]],"ddd")</f>
        <v>Tue</v>
      </c>
      <c r="G6084" s="1" t="str">
        <f>IF(OR(shipments9[[#This Row],[Day Name]]="Sat",shipments9[[#This Row],[Day Name]]="Sun"),"Weekend","Weekday")</f>
        <v>Weekday</v>
      </c>
      <c r="H6084">
        <v>8093.25</v>
      </c>
      <c r="I6084">
        <v>506</v>
      </c>
      <c r="J6084" t="s">
        <v>172</v>
      </c>
      <c r="K6084" t="s">
        <v>8151</v>
      </c>
      <c r="L6084" t="s">
        <v>8160</v>
      </c>
      <c r="M6084">
        <v>8</v>
      </c>
      <c r="N6084" t="s">
        <v>8162</v>
      </c>
      <c r="O6084" s="4">
        <f>INDEX(products[Cost_per_box], MATCH(shipments9[[#This Row],[PID]], products[PID], 0))</f>
        <v>8.2200000000000006</v>
      </c>
      <c r="P6084" s="4">
        <f>shipments9[[#This Row],[Boxes]]*shipments9[[#This Row],[Cost Per Box]]</f>
        <v>4159.3200000000006</v>
      </c>
      <c r="Q6084" s="4">
        <f>shipments9[[#This Row],[Amount]] -shipments9[[#This Row],[total cost]]</f>
        <v>3933.9299999999994</v>
      </c>
      <c r="R6084" s="4" t="str">
        <f>IF(shipments9[[#This Row],[Gross Profit]]&lt;0,"Loss","Profit")</f>
        <v>Profit</v>
      </c>
      <c r="S6084" s="9">
        <f>shipments9[[#This Row],[Gross Profit]]/shipments9[[#This Row],[Amount]]</f>
        <v>0.48607543323139646</v>
      </c>
      <c r="T6084" s="11">
        <f>shipments9[[#This Row],[Amount]]/shipments9[[#This Row],[Boxes]]</f>
        <v>15.994565217391305</v>
      </c>
    </row>
    <row r="6085" spans="1:20" hidden="1" x14ac:dyDescent="0.25">
      <c r="A6085" t="s">
        <v>6276</v>
      </c>
      <c r="B6085" t="s">
        <v>49</v>
      </c>
      <c r="C6085" t="s">
        <v>121</v>
      </c>
      <c r="D6085" t="s">
        <v>24</v>
      </c>
      <c r="E6085" s="1">
        <v>45167</v>
      </c>
      <c r="F6085" s="1" t="str">
        <f>TEXT(shipments9[[#This Row],[Shipdate]],"ddd")</f>
        <v>Tue</v>
      </c>
      <c r="G6085" s="1" t="str">
        <f>IF(OR(shipments9[[#This Row],[Day Name]]="Sat",shipments9[[#This Row],[Day Name]]="Sun"),"Weekend","Weekday")</f>
        <v>Weekday</v>
      </c>
      <c r="H6085">
        <v>5404.5</v>
      </c>
      <c r="I6085">
        <v>416</v>
      </c>
      <c r="J6085" t="s">
        <v>172</v>
      </c>
      <c r="K6085" t="s">
        <v>8151</v>
      </c>
      <c r="L6085" t="s">
        <v>8160</v>
      </c>
      <c r="M6085">
        <v>8</v>
      </c>
      <c r="N6085" t="s">
        <v>8162</v>
      </c>
      <c r="O6085" s="4">
        <f>INDEX(products[Cost_per_box], MATCH(shipments9[[#This Row],[PID]], products[PID], 0))</f>
        <v>5.26</v>
      </c>
      <c r="P6085" s="4">
        <f>shipments9[[#This Row],[Boxes]]*shipments9[[#This Row],[Cost Per Box]]</f>
        <v>2188.16</v>
      </c>
      <c r="Q6085" s="4">
        <f>shipments9[[#This Row],[Amount]] -shipments9[[#This Row],[total cost]]</f>
        <v>3216.34</v>
      </c>
      <c r="R6085" s="4" t="str">
        <f>IF(shipments9[[#This Row],[Gross Profit]]&lt;0,"Loss","Profit")</f>
        <v>Profit</v>
      </c>
      <c r="S6085" s="9">
        <f>shipments9[[#This Row],[Gross Profit]]/shipments9[[#This Row],[Amount]]</f>
        <v>0.59512258303265797</v>
      </c>
      <c r="T6085" s="11">
        <f>shipments9[[#This Row],[Amount]]/shipments9[[#This Row],[Boxes]]</f>
        <v>12.991586538461538</v>
      </c>
    </row>
    <row r="6086" spans="1:20" hidden="1" x14ac:dyDescent="0.25">
      <c r="A6086" t="s">
        <v>6277</v>
      </c>
      <c r="B6086" t="s">
        <v>49</v>
      </c>
      <c r="C6086" t="s">
        <v>137</v>
      </c>
      <c r="D6086" t="s">
        <v>24</v>
      </c>
      <c r="E6086" s="1">
        <v>45118</v>
      </c>
      <c r="F6086" s="1" t="str">
        <f>TEXT(shipments9[[#This Row],[Shipdate]],"ddd")</f>
        <v>Tue</v>
      </c>
      <c r="G6086" s="1" t="str">
        <f>IF(OR(shipments9[[#This Row],[Day Name]]="Sat",shipments9[[#This Row],[Day Name]]="Sun"),"Weekend","Weekday")</f>
        <v>Weekday</v>
      </c>
      <c r="H6086">
        <v>11403</v>
      </c>
      <c r="I6086">
        <v>519</v>
      </c>
      <c r="J6086" t="s">
        <v>172</v>
      </c>
      <c r="K6086" t="s">
        <v>8151</v>
      </c>
      <c r="L6086" t="s">
        <v>8160</v>
      </c>
      <c r="M6086">
        <v>7</v>
      </c>
      <c r="N6086" t="s">
        <v>8161</v>
      </c>
      <c r="O6086" s="4">
        <f>INDEX(products[Cost_per_box], MATCH(shipments9[[#This Row],[PID]], products[PID], 0))</f>
        <v>7.73</v>
      </c>
      <c r="P6086" s="4">
        <f>shipments9[[#This Row],[Boxes]]*shipments9[[#This Row],[Cost Per Box]]</f>
        <v>4011.8700000000003</v>
      </c>
      <c r="Q6086" s="4">
        <f>shipments9[[#This Row],[Amount]] -shipments9[[#This Row],[total cost]]</f>
        <v>7391.1299999999992</v>
      </c>
      <c r="R6086" s="4" t="str">
        <f>IF(shipments9[[#This Row],[Gross Profit]]&lt;0,"Loss","Profit")</f>
        <v>Profit</v>
      </c>
      <c r="S6086" s="9">
        <f>shipments9[[#This Row],[Gross Profit]]/shipments9[[#This Row],[Amount]]</f>
        <v>0.64817416469350164</v>
      </c>
      <c r="T6086" s="11">
        <f>shipments9[[#This Row],[Amount]]/shipments9[[#This Row],[Boxes]]</f>
        <v>21.971098265895954</v>
      </c>
    </row>
    <row r="6087" spans="1:20" hidden="1" x14ac:dyDescent="0.25">
      <c r="A6087" t="s">
        <v>6278</v>
      </c>
      <c r="B6087" t="s">
        <v>49</v>
      </c>
      <c r="C6087" t="s">
        <v>143</v>
      </c>
      <c r="D6087" t="s">
        <v>24</v>
      </c>
      <c r="E6087" s="1">
        <v>44942</v>
      </c>
      <c r="F6087" s="1" t="str">
        <f>TEXT(shipments9[[#This Row],[Shipdate]],"ddd")</f>
        <v>Mon</v>
      </c>
      <c r="G6087" s="1" t="str">
        <f>IF(OR(shipments9[[#This Row],[Day Name]]="Sat",shipments9[[#This Row],[Day Name]]="Sun"),"Weekend","Weekday")</f>
        <v>Weekday</v>
      </c>
      <c r="H6087">
        <v>560.25</v>
      </c>
      <c r="I6087">
        <v>33</v>
      </c>
      <c r="J6087" t="s">
        <v>172</v>
      </c>
      <c r="K6087" t="s">
        <v>8151</v>
      </c>
      <c r="L6087" t="s">
        <v>8156</v>
      </c>
      <c r="M6087">
        <v>1</v>
      </c>
      <c r="N6087" t="s">
        <v>8163</v>
      </c>
      <c r="O6087" s="4">
        <f>INDEX(products[Cost_per_box], MATCH(shipments9[[#This Row],[PID]], products[PID], 0))</f>
        <v>10.23</v>
      </c>
      <c r="P6087" s="4">
        <f>shipments9[[#This Row],[Boxes]]*shipments9[[#This Row],[Cost Per Box]]</f>
        <v>337.59000000000003</v>
      </c>
      <c r="Q6087" s="4">
        <f>shipments9[[#This Row],[Amount]] -shipments9[[#This Row],[total cost]]</f>
        <v>222.65999999999997</v>
      </c>
      <c r="R6087" s="4" t="str">
        <f>IF(shipments9[[#This Row],[Gross Profit]]&lt;0,"Loss","Profit")</f>
        <v>Profit</v>
      </c>
      <c r="S6087" s="9">
        <f>shipments9[[#This Row],[Gross Profit]]/shipments9[[#This Row],[Amount]]</f>
        <v>0.39742971887550194</v>
      </c>
      <c r="T6087" s="11">
        <f>shipments9[[#This Row],[Amount]]/shipments9[[#This Row],[Boxes]]</f>
        <v>16.977272727272727</v>
      </c>
    </row>
    <row r="6088" spans="1:20" hidden="1" x14ac:dyDescent="0.25">
      <c r="A6088" t="s">
        <v>6279</v>
      </c>
      <c r="B6088" t="s">
        <v>49</v>
      </c>
      <c r="C6088" t="s">
        <v>151</v>
      </c>
      <c r="D6088" t="s">
        <v>24</v>
      </c>
      <c r="E6088" s="1">
        <v>45455</v>
      </c>
      <c r="F6088" s="1" t="str">
        <f>TEXT(shipments9[[#This Row],[Shipdate]],"ddd")</f>
        <v>Wed</v>
      </c>
      <c r="G6088" s="1" t="str">
        <f>IF(OR(shipments9[[#This Row],[Day Name]]="Sat",shipments9[[#This Row],[Day Name]]="Sun"),"Weekend","Weekday")</f>
        <v>Weekday</v>
      </c>
      <c r="H6088">
        <v>1813.5</v>
      </c>
      <c r="I6088">
        <v>87</v>
      </c>
      <c r="J6088" t="s">
        <v>172</v>
      </c>
      <c r="K6088" t="s">
        <v>8155</v>
      </c>
      <c r="L6088" t="s">
        <v>8154</v>
      </c>
      <c r="M6088">
        <v>6</v>
      </c>
      <c r="N6088" t="s">
        <v>8159</v>
      </c>
      <c r="O6088" s="4">
        <f>INDEX(products[Cost_per_box], MATCH(shipments9[[#This Row],[PID]], products[PID], 0))</f>
        <v>12.41</v>
      </c>
      <c r="P6088" s="4">
        <f>shipments9[[#This Row],[Boxes]]*shipments9[[#This Row],[Cost Per Box]]</f>
        <v>1079.67</v>
      </c>
      <c r="Q6088" s="4">
        <f>shipments9[[#This Row],[Amount]] -shipments9[[#This Row],[total cost]]</f>
        <v>733.82999999999993</v>
      </c>
      <c r="R6088" s="4" t="str">
        <f>IF(shipments9[[#This Row],[Gross Profit]]&lt;0,"Loss","Profit")</f>
        <v>Profit</v>
      </c>
      <c r="S6088" s="9">
        <f>shipments9[[#This Row],[Gross Profit]]/shipments9[[#This Row],[Amount]]</f>
        <v>0.4046484698097601</v>
      </c>
      <c r="T6088" s="11">
        <f>shipments9[[#This Row],[Amount]]/shipments9[[#This Row],[Boxes]]</f>
        <v>20.844827586206897</v>
      </c>
    </row>
    <row r="6089" spans="1:20" hidden="1" x14ac:dyDescent="0.25">
      <c r="A6089" t="s">
        <v>6280</v>
      </c>
      <c r="B6089" t="s">
        <v>49</v>
      </c>
      <c r="C6089" t="s">
        <v>128</v>
      </c>
      <c r="D6089" t="s">
        <v>24</v>
      </c>
      <c r="E6089" s="1">
        <v>44977</v>
      </c>
      <c r="F6089" s="1" t="str">
        <f>TEXT(shipments9[[#This Row],[Shipdate]],"ddd")</f>
        <v>Mon</v>
      </c>
      <c r="G6089" s="1" t="str">
        <f>IF(OR(shipments9[[#This Row],[Day Name]]="Sat",shipments9[[#This Row],[Day Name]]="Sun"),"Weekend","Weekday")</f>
        <v>Weekday</v>
      </c>
      <c r="H6089">
        <v>4614.75</v>
      </c>
      <c r="I6089">
        <v>923</v>
      </c>
      <c r="J6089" t="s">
        <v>172</v>
      </c>
      <c r="K6089" t="s">
        <v>8151</v>
      </c>
      <c r="L6089" t="s">
        <v>8156</v>
      </c>
      <c r="M6089">
        <v>2</v>
      </c>
      <c r="N6089" t="s">
        <v>8157</v>
      </c>
      <c r="O6089" s="4">
        <f>INDEX(products[Cost_per_box], MATCH(shipments9[[#This Row],[PID]], products[PID], 0))</f>
        <v>3.85</v>
      </c>
      <c r="P6089" s="4">
        <f>shipments9[[#This Row],[Boxes]]*shipments9[[#This Row],[Cost Per Box]]</f>
        <v>3553.55</v>
      </c>
      <c r="Q6089" s="4">
        <f>shipments9[[#This Row],[Amount]] -shipments9[[#This Row],[total cost]]</f>
        <v>1061.1999999999998</v>
      </c>
      <c r="R6089" s="4" t="str">
        <f>IF(shipments9[[#This Row],[Gross Profit]]&lt;0,"Loss","Profit")</f>
        <v>Profit</v>
      </c>
      <c r="S6089" s="9">
        <f>shipments9[[#This Row],[Gross Profit]]/shipments9[[#This Row],[Amount]]</f>
        <v>0.22995828593098214</v>
      </c>
      <c r="T6089" s="11">
        <f>shipments9[[#This Row],[Amount]]/shipments9[[#This Row],[Boxes]]</f>
        <v>4.9997291440953413</v>
      </c>
    </row>
    <row r="6090" spans="1:20" hidden="1" x14ac:dyDescent="0.25">
      <c r="A6090" t="s">
        <v>6281</v>
      </c>
      <c r="B6090" t="s">
        <v>49</v>
      </c>
      <c r="C6090" t="s">
        <v>135</v>
      </c>
      <c r="D6090" t="s">
        <v>24</v>
      </c>
      <c r="E6090" s="1">
        <v>45286</v>
      </c>
      <c r="F6090" s="1" t="str">
        <f>TEXT(shipments9[[#This Row],[Shipdate]],"ddd")</f>
        <v>Tue</v>
      </c>
      <c r="G6090" s="1" t="str">
        <f>IF(OR(shipments9[[#This Row],[Day Name]]="Sat",shipments9[[#This Row],[Day Name]]="Sun"),"Weekend","Weekday")</f>
        <v>Weekday</v>
      </c>
      <c r="H6090">
        <v>5377.5</v>
      </c>
      <c r="I6090">
        <v>207</v>
      </c>
      <c r="J6090" t="s">
        <v>172</v>
      </c>
      <c r="K6090" t="s">
        <v>8151</v>
      </c>
      <c r="L6090" t="s">
        <v>8152</v>
      </c>
      <c r="M6090">
        <v>12</v>
      </c>
      <c r="N6090" t="s">
        <v>8166</v>
      </c>
      <c r="O6090" s="4">
        <f>INDEX(products[Cost_per_box], MATCH(shipments9[[#This Row],[PID]], products[PID], 0))</f>
        <v>9.94</v>
      </c>
      <c r="P6090" s="4">
        <f>shipments9[[#This Row],[Boxes]]*shipments9[[#This Row],[Cost Per Box]]</f>
        <v>2057.58</v>
      </c>
      <c r="Q6090" s="4">
        <f>shipments9[[#This Row],[Amount]] -shipments9[[#This Row],[total cost]]</f>
        <v>3319.92</v>
      </c>
      <c r="R6090" s="4" t="str">
        <f>IF(shipments9[[#This Row],[Gross Profit]]&lt;0,"Loss","Profit")</f>
        <v>Profit</v>
      </c>
      <c r="S6090" s="9">
        <f>shipments9[[#This Row],[Gross Profit]]/shipments9[[#This Row],[Amount]]</f>
        <v>0.61737238493723856</v>
      </c>
      <c r="T6090" s="11">
        <f>shipments9[[#This Row],[Amount]]/shipments9[[#This Row],[Boxes]]</f>
        <v>25.978260869565219</v>
      </c>
    </row>
    <row r="6091" spans="1:20" hidden="1" x14ac:dyDescent="0.25">
      <c r="A6091" t="s">
        <v>6282</v>
      </c>
      <c r="B6091" t="s">
        <v>49</v>
      </c>
      <c r="C6091" t="s">
        <v>135</v>
      </c>
      <c r="D6091" t="s">
        <v>24</v>
      </c>
      <c r="E6091" s="1">
        <v>45435</v>
      </c>
      <c r="F6091" s="1" t="str">
        <f>TEXT(shipments9[[#This Row],[Shipdate]],"ddd")</f>
        <v>Thu</v>
      </c>
      <c r="G6091" s="1" t="str">
        <f>IF(OR(shipments9[[#This Row],[Day Name]]="Sat",shipments9[[#This Row],[Day Name]]="Sun"),"Weekend","Weekday")</f>
        <v>Weekday</v>
      </c>
      <c r="H6091">
        <v>5591.25</v>
      </c>
      <c r="I6091">
        <v>216</v>
      </c>
      <c r="J6091" t="s">
        <v>172</v>
      </c>
      <c r="K6091" t="s">
        <v>8155</v>
      </c>
      <c r="L6091" t="s">
        <v>8154</v>
      </c>
      <c r="M6091">
        <v>5</v>
      </c>
      <c r="N6091" t="s">
        <v>201</v>
      </c>
      <c r="O6091" s="4">
        <f>INDEX(products[Cost_per_box], MATCH(shipments9[[#This Row],[PID]], products[PID], 0))</f>
        <v>9.94</v>
      </c>
      <c r="P6091" s="4">
        <f>shipments9[[#This Row],[Boxes]]*shipments9[[#This Row],[Cost Per Box]]</f>
        <v>2147.04</v>
      </c>
      <c r="Q6091" s="4">
        <f>shipments9[[#This Row],[Amount]] -shipments9[[#This Row],[total cost]]</f>
        <v>3444.21</v>
      </c>
      <c r="R6091" s="4" t="str">
        <f>IF(shipments9[[#This Row],[Gross Profit]]&lt;0,"Loss","Profit")</f>
        <v>Profit</v>
      </c>
      <c r="S6091" s="9">
        <f>shipments9[[#This Row],[Gross Profit]]/shipments9[[#This Row],[Amount]]</f>
        <v>0.61599999999999999</v>
      </c>
      <c r="T6091" s="11">
        <f>shipments9[[#This Row],[Amount]]/shipments9[[#This Row],[Boxes]]</f>
        <v>25.885416666666668</v>
      </c>
    </row>
    <row r="6092" spans="1:20" hidden="1" x14ac:dyDescent="0.25">
      <c r="A6092" t="s">
        <v>6283</v>
      </c>
      <c r="B6092" t="s">
        <v>49</v>
      </c>
      <c r="C6092" t="s">
        <v>143</v>
      </c>
      <c r="D6092" t="s">
        <v>24</v>
      </c>
      <c r="E6092" s="1">
        <v>45456</v>
      </c>
      <c r="F6092" s="1" t="str">
        <f>TEXT(shipments9[[#This Row],[Shipdate]],"ddd")</f>
        <v>Thu</v>
      </c>
      <c r="G6092" s="1" t="str">
        <f>IF(OR(shipments9[[#This Row],[Day Name]]="Sat",shipments9[[#This Row],[Day Name]]="Sun"),"Weekend","Weekday")</f>
        <v>Weekday</v>
      </c>
      <c r="H6092">
        <v>2625.75</v>
      </c>
      <c r="I6092">
        <v>155</v>
      </c>
      <c r="J6092" t="s">
        <v>172</v>
      </c>
      <c r="K6092" t="s">
        <v>8155</v>
      </c>
      <c r="L6092" t="s">
        <v>8154</v>
      </c>
      <c r="M6092">
        <v>6</v>
      </c>
      <c r="N6092" t="s">
        <v>8159</v>
      </c>
      <c r="O6092" s="4">
        <f>INDEX(products[Cost_per_box], MATCH(shipments9[[#This Row],[PID]], products[PID], 0))</f>
        <v>10.23</v>
      </c>
      <c r="P6092" s="4">
        <f>shipments9[[#This Row],[Boxes]]*shipments9[[#This Row],[Cost Per Box]]</f>
        <v>1585.65</v>
      </c>
      <c r="Q6092" s="4">
        <f>shipments9[[#This Row],[Amount]] -shipments9[[#This Row],[total cost]]</f>
        <v>1040.0999999999999</v>
      </c>
      <c r="R6092" s="4" t="str">
        <f>IF(shipments9[[#This Row],[Gross Profit]]&lt;0,"Loss","Profit")</f>
        <v>Profit</v>
      </c>
      <c r="S6092" s="9">
        <f>shipments9[[#This Row],[Gross Profit]]/shipments9[[#This Row],[Amount]]</f>
        <v>0.39611539560125675</v>
      </c>
      <c r="T6092" s="11">
        <f>shipments9[[#This Row],[Amount]]/shipments9[[#This Row],[Boxes]]</f>
        <v>16.940322580645162</v>
      </c>
    </row>
    <row r="6093" spans="1:20" hidden="1" x14ac:dyDescent="0.25">
      <c r="A6093" t="s">
        <v>6284</v>
      </c>
      <c r="B6093" t="s">
        <v>49</v>
      </c>
      <c r="C6093" t="s">
        <v>128</v>
      </c>
      <c r="D6093" t="s">
        <v>24</v>
      </c>
      <c r="E6093" s="1">
        <v>44965</v>
      </c>
      <c r="F6093" s="1" t="str">
        <f>TEXT(shipments9[[#This Row],[Shipdate]],"ddd")</f>
        <v>Wed</v>
      </c>
      <c r="G6093" s="1" t="str">
        <f>IF(OR(shipments9[[#This Row],[Day Name]]="Sat",shipments9[[#This Row],[Day Name]]="Sun"),"Weekend","Weekday")</f>
        <v>Weekday</v>
      </c>
      <c r="H6093">
        <v>560.25</v>
      </c>
      <c r="I6093">
        <v>63</v>
      </c>
      <c r="J6093" t="s">
        <v>172</v>
      </c>
      <c r="K6093" t="s">
        <v>8151</v>
      </c>
      <c r="L6093" t="s">
        <v>8156</v>
      </c>
      <c r="M6093">
        <v>2</v>
      </c>
      <c r="N6093" t="s">
        <v>8157</v>
      </c>
      <c r="O6093" s="4">
        <f>INDEX(products[Cost_per_box], MATCH(shipments9[[#This Row],[PID]], products[PID], 0))</f>
        <v>3.85</v>
      </c>
      <c r="P6093" s="4">
        <f>shipments9[[#This Row],[Boxes]]*shipments9[[#This Row],[Cost Per Box]]</f>
        <v>242.55</v>
      </c>
      <c r="Q6093" s="4">
        <f>shipments9[[#This Row],[Amount]] -shipments9[[#This Row],[total cost]]</f>
        <v>317.7</v>
      </c>
      <c r="R6093" s="4" t="str">
        <f>IF(shipments9[[#This Row],[Gross Profit]]&lt;0,"Loss","Profit")</f>
        <v>Profit</v>
      </c>
      <c r="S6093" s="9">
        <f>shipments9[[#This Row],[Gross Profit]]/shipments9[[#This Row],[Amount]]</f>
        <v>0.56706827309236951</v>
      </c>
      <c r="T6093" s="11">
        <f>shipments9[[#This Row],[Amount]]/shipments9[[#This Row],[Boxes]]</f>
        <v>8.8928571428571423</v>
      </c>
    </row>
    <row r="6094" spans="1:20" hidden="1" x14ac:dyDescent="0.25">
      <c r="A6094" t="s">
        <v>6285</v>
      </c>
      <c r="B6094" t="s">
        <v>49</v>
      </c>
      <c r="C6094" t="s">
        <v>128</v>
      </c>
      <c r="D6094" t="s">
        <v>24</v>
      </c>
      <c r="E6094" s="1">
        <v>45313</v>
      </c>
      <c r="F6094" s="1" t="str">
        <f>TEXT(shipments9[[#This Row],[Shipdate]],"ddd")</f>
        <v>Mon</v>
      </c>
      <c r="G6094" s="1" t="str">
        <f>IF(OR(shipments9[[#This Row],[Day Name]]="Sat",shipments9[[#This Row],[Day Name]]="Sun"),"Weekend","Weekday")</f>
        <v>Weekday</v>
      </c>
      <c r="H6094">
        <v>1478.25</v>
      </c>
      <c r="I6094">
        <v>247</v>
      </c>
      <c r="J6094" t="s">
        <v>172</v>
      </c>
      <c r="K6094" t="s">
        <v>8155</v>
      </c>
      <c r="L6094" t="s">
        <v>8156</v>
      </c>
      <c r="M6094">
        <v>1</v>
      </c>
      <c r="N6094" t="s">
        <v>8163</v>
      </c>
      <c r="O6094" s="4">
        <f>INDEX(products[Cost_per_box], MATCH(shipments9[[#This Row],[PID]], products[PID], 0))</f>
        <v>3.85</v>
      </c>
      <c r="P6094" s="4">
        <f>shipments9[[#This Row],[Boxes]]*shipments9[[#This Row],[Cost Per Box]]</f>
        <v>950.95</v>
      </c>
      <c r="Q6094" s="4">
        <f>shipments9[[#This Row],[Amount]] -shipments9[[#This Row],[total cost]]</f>
        <v>527.29999999999995</v>
      </c>
      <c r="R6094" s="4" t="str">
        <f>IF(shipments9[[#This Row],[Gross Profit]]&lt;0,"Loss","Profit")</f>
        <v>Profit</v>
      </c>
      <c r="S6094" s="9">
        <f>shipments9[[#This Row],[Gross Profit]]/shipments9[[#This Row],[Amount]]</f>
        <v>0.35670556401150005</v>
      </c>
      <c r="T6094" s="11">
        <f>shipments9[[#This Row],[Amount]]/shipments9[[#This Row],[Boxes]]</f>
        <v>5.984817813765182</v>
      </c>
    </row>
    <row r="6095" spans="1:20" hidden="1" x14ac:dyDescent="0.25">
      <c r="A6095" t="s">
        <v>6286</v>
      </c>
      <c r="B6095" t="s">
        <v>49</v>
      </c>
      <c r="C6095" t="s">
        <v>130</v>
      </c>
      <c r="D6095" t="s">
        <v>24</v>
      </c>
      <c r="E6095" s="1">
        <v>45246</v>
      </c>
      <c r="F6095" s="1" t="str">
        <f>TEXT(shipments9[[#This Row],[Shipdate]],"ddd")</f>
        <v>Thu</v>
      </c>
      <c r="G6095" s="1" t="str">
        <f>IF(OR(shipments9[[#This Row],[Day Name]]="Sat",shipments9[[#This Row],[Day Name]]="Sun"),"Weekend","Weekday")</f>
        <v>Weekday</v>
      </c>
      <c r="H6095">
        <v>11205</v>
      </c>
      <c r="I6095">
        <v>1601</v>
      </c>
      <c r="J6095" t="s">
        <v>172</v>
      </c>
      <c r="K6095" t="s">
        <v>8151</v>
      </c>
      <c r="L6095" t="s">
        <v>8152</v>
      </c>
      <c r="M6095">
        <v>11</v>
      </c>
      <c r="N6095" t="s">
        <v>8165</v>
      </c>
      <c r="O6095" s="4">
        <f>INDEX(products[Cost_per_box], MATCH(shipments9[[#This Row],[PID]], products[PID], 0))</f>
        <v>5.72</v>
      </c>
      <c r="P6095" s="4">
        <f>shipments9[[#This Row],[Boxes]]*shipments9[[#This Row],[Cost Per Box]]</f>
        <v>9157.7199999999993</v>
      </c>
      <c r="Q6095" s="4">
        <f>shipments9[[#This Row],[Amount]] -shipments9[[#This Row],[total cost]]</f>
        <v>2047.2800000000007</v>
      </c>
      <c r="R6095" s="4" t="str">
        <f>IF(shipments9[[#This Row],[Gross Profit]]&lt;0,"Loss","Profit")</f>
        <v>Profit</v>
      </c>
      <c r="S6095" s="9">
        <f>shipments9[[#This Row],[Gross Profit]]/shipments9[[#This Row],[Amount]]</f>
        <v>0.18271128960285593</v>
      </c>
      <c r="T6095" s="11">
        <f>shipments9[[#This Row],[Amount]]/shipments9[[#This Row],[Boxes]]</f>
        <v>6.9987507807620242</v>
      </c>
    </row>
    <row r="6096" spans="1:20" hidden="1" x14ac:dyDescent="0.25">
      <c r="A6096" t="s">
        <v>6287</v>
      </c>
      <c r="B6096" t="s">
        <v>49</v>
      </c>
      <c r="C6096" t="s">
        <v>141</v>
      </c>
      <c r="D6096" t="s">
        <v>24</v>
      </c>
      <c r="E6096" s="1">
        <v>45266</v>
      </c>
      <c r="F6096" s="1" t="str">
        <f>TEXT(shipments9[[#This Row],[Shipdate]],"ddd")</f>
        <v>Wed</v>
      </c>
      <c r="G6096" s="1" t="str">
        <f>IF(OR(shipments9[[#This Row],[Day Name]]="Sat",shipments9[[#This Row],[Day Name]]="Sun"),"Weekend","Weekday")</f>
        <v>Weekday</v>
      </c>
      <c r="H6096">
        <v>10748.25</v>
      </c>
      <c r="I6096">
        <v>827</v>
      </c>
      <c r="J6096" t="s">
        <v>172</v>
      </c>
      <c r="K6096" t="s">
        <v>8151</v>
      </c>
      <c r="L6096" t="s">
        <v>8152</v>
      </c>
      <c r="M6096">
        <v>12</v>
      </c>
      <c r="N6096" t="s">
        <v>8166</v>
      </c>
      <c r="O6096" s="4">
        <f>INDEX(products[Cost_per_box], MATCH(shipments9[[#This Row],[PID]], products[PID], 0))</f>
        <v>8.2200000000000006</v>
      </c>
      <c r="P6096" s="4">
        <f>shipments9[[#This Row],[Boxes]]*shipments9[[#This Row],[Cost Per Box]]</f>
        <v>6797.9400000000005</v>
      </c>
      <c r="Q6096" s="4">
        <f>shipments9[[#This Row],[Amount]] -shipments9[[#This Row],[total cost]]</f>
        <v>3950.3099999999995</v>
      </c>
      <c r="R6096" s="4" t="str">
        <f>IF(shipments9[[#This Row],[Gross Profit]]&lt;0,"Loss","Profit")</f>
        <v>Profit</v>
      </c>
      <c r="S6096" s="9">
        <f>shipments9[[#This Row],[Gross Profit]]/shipments9[[#This Row],[Amount]]</f>
        <v>0.36753052822552501</v>
      </c>
      <c r="T6096" s="11">
        <f>shipments9[[#This Row],[Amount]]/shipments9[[#This Row],[Boxes]]</f>
        <v>12.996674727932286</v>
      </c>
    </row>
    <row r="6097" spans="1:20" hidden="1" x14ac:dyDescent="0.25">
      <c r="A6097" t="s">
        <v>6288</v>
      </c>
      <c r="B6097" t="s">
        <v>49</v>
      </c>
      <c r="C6097" t="s">
        <v>145</v>
      </c>
      <c r="D6097" t="s">
        <v>24</v>
      </c>
      <c r="E6097" s="1">
        <v>45097</v>
      </c>
      <c r="F6097" s="1" t="str">
        <f>TEXT(shipments9[[#This Row],[Shipdate]],"ddd")</f>
        <v>Tue</v>
      </c>
      <c r="G6097" s="1" t="str">
        <f>IF(OR(shipments9[[#This Row],[Day Name]]="Sat",shipments9[[#This Row],[Day Name]]="Sun"),"Weekend","Weekday")</f>
        <v>Weekday</v>
      </c>
      <c r="H6097">
        <v>8043.75</v>
      </c>
      <c r="I6097">
        <v>503</v>
      </c>
      <c r="J6097" t="s">
        <v>172</v>
      </c>
      <c r="K6097" t="s">
        <v>8151</v>
      </c>
      <c r="L6097" t="s">
        <v>8154</v>
      </c>
      <c r="M6097">
        <v>6</v>
      </c>
      <c r="N6097" t="s">
        <v>8159</v>
      </c>
      <c r="O6097" s="4">
        <f>INDEX(products[Cost_per_box], MATCH(shipments9[[#This Row],[PID]], products[PID], 0))</f>
        <v>4.74</v>
      </c>
      <c r="P6097" s="4">
        <f>shipments9[[#This Row],[Boxes]]*shipments9[[#This Row],[Cost Per Box]]</f>
        <v>2384.2200000000003</v>
      </c>
      <c r="Q6097" s="4">
        <f>shipments9[[#This Row],[Amount]] -shipments9[[#This Row],[total cost]]</f>
        <v>5659.53</v>
      </c>
      <c r="R6097" s="4" t="str">
        <f>IF(shipments9[[#This Row],[Gross Profit]]&lt;0,"Loss","Profit")</f>
        <v>Profit</v>
      </c>
      <c r="S6097" s="9">
        <f>shipments9[[#This Row],[Gross Profit]]/shipments9[[#This Row],[Amount]]</f>
        <v>0.70359347319347321</v>
      </c>
      <c r="T6097" s="11">
        <f>shipments9[[#This Row],[Amount]]/shipments9[[#This Row],[Boxes]]</f>
        <v>15.991550695825049</v>
      </c>
    </row>
    <row r="6098" spans="1:20" hidden="1" x14ac:dyDescent="0.25">
      <c r="A6098" t="s">
        <v>6289</v>
      </c>
      <c r="B6098" t="s">
        <v>49</v>
      </c>
      <c r="C6098" t="s">
        <v>145</v>
      </c>
      <c r="D6098" t="s">
        <v>24</v>
      </c>
      <c r="E6098" s="1">
        <v>45273</v>
      </c>
      <c r="F6098" s="1" t="str">
        <f>TEXT(shipments9[[#This Row],[Shipdate]],"ddd")</f>
        <v>Wed</v>
      </c>
      <c r="G6098" s="1" t="str">
        <f>IF(OR(shipments9[[#This Row],[Day Name]]="Sat",shipments9[[#This Row],[Day Name]]="Sun"),"Weekend","Weekday")</f>
        <v>Weekday</v>
      </c>
      <c r="H6098">
        <v>6612.75</v>
      </c>
      <c r="I6098">
        <v>414</v>
      </c>
      <c r="J6098" t="s">
        <v>172</v>
      </c>
      <c r="K6098" t="s">
        <v>8151</v>
      </c>
      <c r="L6098" t="s">
        <v>8152</v>
      </c>
      <c r="M6098">
        <v>12</v>
      </c>
      <c r="N6098" t="s">
        <v>8166</v>
      </c>
      <c r="O6098" s="4">
        <f>INDEX(products[Cost_per_box], MATCH(shipments9[[#This Row],[PID]], products[PID], 0))</f>
        <v>4.74</v>
      </c>
      <c r="P6098" s="4">
        <f>shipments9[[#This Row],[Boxes]]*shipments9[[#This Row],[Cost Per Box]]</f>
        <v>1962.3600000000001</v>
      </c>
      <c r="Q6098" s="4">
        <f>shipments9[[#This Row],[Amount]] -shipments9[[#This Row],[total cost]]</f>
        <v>4650.3899999999994</v>
      </c>
      <c r="R6098" s="4" t="str">
        <f>IF(shipments9[[#This Row],[Gross Profit]]&lt;0,"Loss","Profit")</f>
        <v>Profit</v>
      </c>
      <c r="S6098" s="9">
        <f>shipments9[[#This Row],[Gross Profit]]/shipments9[[#This Row],[Amount]]</f>
        <v>0.70324600204151066</v>
      </c>
      <c r="T6098" s="11">
        <f>shipments9[[#This Row],[Amount]]/shipments9[[#This Row],[Boxes]]</f>
        <v>15.972826086956522</v>
      </c>
    </row>
    <row r="6099" spans="1:20" x14ac:dyDescent="0.25">
      <c r="A6099" t="s">
        <v>6290</v>
      </c>
      <c r="B6099" t="s">
        <v>49</v>
      </c>
      <c r="C6099" t="s">
        <v>147</v>
      </c>
      <c r="D6099" t="s">
        <v>24</v>
      </c>
      <c r="E6099" s="1">
        <v>45232</v>
      </c>
      <c r="F6099" s="1" t="str">
        <f>TEXT(shipments9[[#This Row],[Shipdate]],"ddd")</f>
        <v>Thu</v>
      </c>
      <c r="G6099" s="1" t="str">
        <f>IF(OR(shipments9[[#This Row],[Day Name]]="Sat",shipments9[[#This Row],[Day Name]]="Sun"),"Weekend","Weekday")</f>
        <v>Weekday</v>
      </c>
      <c r="H6099">
        <v>4533.75</v>
      </c>
      <c r="I6099">
        <v>454</v>
      </c>
      <c r="J6099" t="s">
        <v>172</v>
      </c>
      <c r="K6099" t="s">
        <v>8151</v>
      </c>
      <c r="L6099" t="s">
        <v>8152</v>
      </c>
      <c r="M6099">
        <v>11</v>
      </c>
      <c r="N6099" t="s">
        <v>8165</v>
      </c>
      <c r="O6099" s="4">
        <f>INDEX(products[Cost_per_box], MATCH(shipments9[[#This Row],[PID]], products[PID], 0))</f>
        <v>10.51</v>
      </c>
      <c r="P6099" s="4">
        <f>shipments9[[#This Row],[Boxes]]*shipments9[[#This Row],[Cost Per Box]]</f>
        <v>4771.54</v>
      </c>
      <c r="Q6099" s="4">
        <f>shipments9[[#This Row],[Amount]] -shipments9[[#This Row],[total cost]]</f>
        <v>-237.78999999999996</v>
      </c>
      <c r="R6099" s="4" t="str">
        <f>IF(shipments9[[#This Row],[Gross Profit]]&lt;0,"Loss","Profit")</f>
        <v>Loss</v>
      </c>
      <c r="S6099" s="9">
        <f>shipments9[[#This Row],[Gross Profit]]/shipments9[[#This Row],[Amount]]</f>
        <v>-5.2448855803694502E-2</v>
      </c>
      <c r="T6099" s="11">
        <f>shipments9[[#This Row],[Amount]]/shipments9[[#This Row],[Boxes]]</f>
        <v>9.986233480176212</v>
      </c>
    </row>
    <row r="6100" spans="1:20" hidden="1" x14ac:dyDescent="0.25">
      <c r="A6100" t="s">
        <v>6291</v>
      </c>
      <c r="B6100" t="s">
        <v>49</v>
      </c>
      <c r="C6100" t="s">
        <v>165</v>
      </c>
      <c r="D6100" t="s">
        <v>24</v>
      </c>
      <c r="E6100" s="1">
        <v>45265</v>
      </c>
      <c r="F6100" s="1" t="str">
        <f>TEXT(shipments9[[#This Row],[Shipdate]],"ddd")</f>
        <v>Tue</v>
      </c>
      <c r="G6100" s="1" t="str">
        <f>IF(OR(shipments9[[#This Row],[Day Name]]="Sat",shipments9[[#This Row],[Day Name]]="Sun"),"Weekend","Weekday")</f>
        <v>Weekday</v>
      </c>
      <c r="H6100">
        <v>3399.75</v>
      </c>
      <c r="I6100">
        <v>162</v>
      </c>
      <c r="J6100" t="s">
        <v>172</v>
      </c>
      <c r="K6100" t="s">
        <v>8151</v>
      </c>
      <c r="L6100" t="s">
        <v>8152</v>
      </c>
      <c r="M6100">
        <v>12</v>
      </c>
      <c r="N6100" t="s">
        <v>8166</v>
      </c>
      <c r="O6100" s="4">
        <f>INDEX(products[Cost_per_box], MATCH(shipments9[[#This Row],[PID]], products[PID], 0))</f>
        <v>2.65</v>
      </c>
      <c r="P6100" s="4">
        <f>shipments9[[#This Row],[Boxes]]*shipments9[[#This Row],[Cost Per Box]]</f>
        <v>429.3</v>
      </c>
      <c r="Q6100" s="4">
        <f>shipments9[[#This Row],[Amount]] -shipments9[[#This Row],[total cost]]</f>
        <v>2970.45</v>
      </c>
      <c r="R6100" s="4" t="str">
        <f>IF(shipments9[[#This Row],[Gross Profit]]&lt;0,"Loss","Profit")</f>
        <v>Profit</v>
      </c>
      <c r="S6100" s="9">
        <f>shipments9[[#This Row],[Gross Profit]]/shipments9[[#This Row],[Amount]]</f>
        <v>0.87372600926538713</v>
      </c>
      <c r="T6100" s="11">
        <f>shipments9[[#This Row],[Amount]]/shipments9[[#This Row],[Boxes]]</f>
        <v>20.986111111111111</v>
      </c>
    </row>
    <row r="6101" spans="1:20" x14ac:dyDescent="0.25">
      <c r="A6101" t="s">
        <v>6292</v>
      </c>
      <c r="B6101" t="s">
        <v>49</v>
      </c>
      <c r="C6101" t="s">
        <v>147</v>
      </c>
      <c r="D6101" t="s">
        <v>24</v>
      </c>
      <c r="E6101" s="1">
        <v>44930</v>
      </c>
      <c r="F6101" s="1" t="str">
        <f>TEXT(shipments9[[#This Row],[Shipdate]],"ddd")</f>
        <v>Wed</v>
      </c>
      <c r="G6101" s="1" t="str">
        <f>IF(OR(shipments9[[#This Row],[Day Name]]="Sat",shipments9[[#This Row],[Day Name]]="Sun"),"Weekend","Weekday")</f>
        <v>Weekday</v>
      </c>
      <c r="H6101">
        <v>13191.75</v>
      </c>
      <c r="I6101">
        <v>1466</v>
      </c>
      <c r="J6101" t="s">
        <v>172</v>
      </c>
      <c r="K6101" t="s">
        <v>8151</v>
      </c>
      <c r="L6101" t="s">
        <v>8156</v>
      </c>
      <c r="M6101">
        <v>1</v>
      </c>
      <c r="N6101" t="s">
        <v>8163</v>
      </c>
      <c r="O6101" s="4">
        <f>INDEX(products[Cost_per_box], MATCH(shipments9[[#This Row],[PID]], products[PID], 0))</f>
        <v>10.51</v>
      </c>
      <c r="P6101" s="4">
        <f>shipments9[[#This Row],[Boxes]]*shipments9[[#This Row],[Cost Per Box]]</f>
        <v>15407.66</v>
      </c>
      <c r="Q6101" s="4">
        <f>shipments9[[#This Row],[Amount]] -shipments9[[#This Row],[total cost]]</f>
        <v>-2215.91</v>
      </c>
      <c r="R6101" s="4" t="str">
        <f>IF(shipments9[[#This Row],[Gross Profit]]&lt;0,"Loss","Profit")</f>
        <v>Loss</v>
      </c>
      <c r="S6101" s="9">
        <f>shipments9[[#This Row],[Gross Profit]]/shipments9[[#This Row],[Amount]]</f>
        <v>-0.16797695529402845</v>
      </c>
      <c r="T6101" s="11">
        <f>shipments9[[#This Row],[Amount]]/shipments9[[#This Row],[Boxes]]</f>
        <v>8.9984652114597541</v>
      </c>
    </row>
    <row r="6102" spans="1:20" hidden="1" x14ac:dyDescent="0.25">
      <c r="A6102" t="s">
        <v>6293</v>
      </c>
      <c r="B6102" t="s">
        <v>49</v>
      </c>
      <c r="C6102" t="s">
        <v>149</v>
      </c>
      <c r="D6102" t="s">
        <v>24</v>
      </c>
      <c r="E6102" s="1">
        <v>45413</v>
      </c>
      <c r="F6102" s="1" t="str">
        <f>TEXT(shipments9[[#This Row],[Shipdate]],"ddd")</f>
        <v>Wed</v>
      </c>
      <c r="G6102" s="1" t="str">
        <f>IF(OR(shipments9[[#This Row],[Day Name]]="Sat",shipments9[[#This Row],[Day Name]]="Sun"),"Weekend","Weekday")</f>
        <v>Weekday</v>
      </c>
      <c r="H6102">
        <v>4239</v>
      </c>
      <c r="I6102">
        <v>303</v>
      </c>
      <c r="J6102" t="s">
        <v>172</v>
      </c>
      <c r="K6102" t="s">
        <v>8155</v>
      </c>
      <c r="L6102" t="s">
        <v>8154</v>
      </c>
      <c r="M6102">
        <v>5</v>
      </c>
      <c r="N6102" t="s">
        <v>201</v>
      </c>
      <c r="O6102" s="4">
        <f>INDEX(products[Cost_per_box], MATCH(shipments9[[#This Row],[PID]], products[PID], 0))</f>
        <v>6.43</v>
      </c>
      <c r="P6102" s="4">
        <f>shipments9[[#This Row],[Boxes]]*shipments9[[#This Row],[Cost Per Box]]</f>
        <v>1948.29</v>
      </c>
      <c r="Q6102" s="4">
        <f>shipments9[[#This Row],[Amount]] -shipments9[[#This Row],[total cost]]</f>
        <v>2290.71</v>
      </c>
      <c r="R6102" s="4" t="str">
        <f>IF(shipments9[[#This Row],[Gross Profit]]&lt;0,"Loss","Profit")</f>
        <v>Profit</v>
      </c>
      <c r="S6102" s="9">
        <f>shipments9[[#This Row],[Gross Profit]]/shipments9[[#This Row],[Amount]]</f>
        <v>0.5403892427459307</v>
      </c>
      <c r="T6102" s="11">
        <f>shipments9[[#This Row],[Amount]]/shipments9[[#This Row],[Boxes]]</f>
        <v>13.990099009900991</v>
      </c>
    </row>
    <row r="6103" spans="1:20" hidden="1" x14ac:dyDescent="0.25">
      <c r="A6103" t="s">
        <v>6294</v>
      </c>
      <c r="B6103" t="s">
        <v>49</v>
      </c>
      <c r="C6103" t="s">
        <v>165</v>
      </c>
      <c r="D6103" t="s">
        <v>24</v>
      </c>
      <c r="E6103" s="1">
        <v>45212</v>
      </c>
      <c r="F6103" s="1" t="str">
        <f>TEXT(shipments9[[#This Row],[Shipdate]],"ddd")</f>
        <v>Fri</v>
      </c>
      <c r="G6103" s="1" t="str">
        <f>IF(OR(shipments9[[#This Row],[Day Name]]="Sat",shipments9[[#This Row],[Day Name]]="Sun"),"Weekend","Weekday")</f>
        <v>Weekday</v>
      </c>
      <c r="H6103">
        <v>5040</v>
      </c>
      <c r="I6103">
        <v>280</v>
      </c>
      <c r="J6103" t="s">
        <v>172</v>
      </c>
      <c r="K6103" t="s">
        <v>8151</v>
      </c>
      <c r="L6103" t="s">
        <v>8152</v>
      </c>
      <c r="M6103">
        <v>10</v>
      </c>
      <c r="N6103" t="s">
        <v>8153</v>
      </c>
      <c r="O6103" s="4">
        <f>INDEX(products[Cost_per_box], MATCH(shipments9[[#This Row],[PID]], products[PID], 0))</f>
        <v>2.65</v>
      </c>
      <c r="P6103" s="4">
        <f>shipments9[[#This Row],[Boxes]]*shipments9[[#This Row],[Cost Per Box]]</f>
        <v>742</v>
      </c>
      <c r="Q6103" s="4">
        <f>shipments9[[#This Row],[Amount]] -shipments9[[#This Row],[total cost]]</f>
        <v>4298</v>
      </c>
      <c r="R6103" s="4" t="str">
        <f>IF(shipments9[[#This Row],[Gross Profit]]&lt;0,"Loss","Profit")</f>
        <v>Profit</v>
      </c>
      <c r="S6103" s="9">
        <f>shipments9[[#This Row],[Gross Profit]]/shipments9[[#This Row],[Amount]]</f>
        <v>0.85277777777777775</v>
      </c>
      <c r="T6103" s="11">
        <f>shipments9[[#This Row],[Amount]]/shipments9[[#This Row],[Boxes]]</f>
        <v>18</v>
      </c>
    </row>
    <row r="6104" spans="1:20" hidden="1" x14ac:dyDescent="0.25">
      <c r="A6104" t="s">
        <v>6295</v>
      </c>
      <c r="B6104" t="s">
        <v>52</v>
      </c>
      <c r="C6104" t="s">
        <v>141</v>
      </c>
      <c r="D6104" t="s">
        <v>24</v>
      </c>
      <c r="E6104" s="1">
        <v>45141</v>
      </c>
      <c r="F6104" s="1" t="str">
        <f>TEXT(shipments9[[#This Row],[Shipdate]],"ddd")</f>
        <v>Thu</v>
      </c>
      <c r="G6104" s="1" t="str">
        <f>IF(OR(shipments9[[#This Row],[Day Name]]="Sat",shipments9[[#This Row],[Day Name]]="Sun"),"Weekend","Weekday")</f>
        <v>Weekday</v>
      </c>
      <c r="H6104">
        <v>7758</v>
      </c>
      <c r="I6104">
        <v>647</v>
      </c>
      <c r="J6104" t="s">
        <v>172</v>
      </c>
      <c r="K6104" t="s">
        <v>8151</v>
      </c>
      <c r="L6104" t="s">
        <v>8160</v>
      </c>
      <c r="M6104">
        <v>8</v>
      </c>
      <c r="N6104" t="s">
        <v>8162</v>
      </c>
      <c r="O6104" s="4">
        <f>INDEX(products[Cost_per_box], MATCH(shipments9[[#This Row],[PID]], products[PID], 0))</f>
        <v>8.2200000000000006</v>
      </c>
      <c r="P6104" s="4">
        <f>shipments9[[#This Row],[Boxes]]*shipments9[[#This Row],[Cost Per Box]]</f>
        <v>5318.34</v>
      </c>
      <c r="Q6104" s="4">
        <f>shipments9[[#This Row],[Amount]] -shipments9[[#This Row],[total cost]]</f>
        <v>2439.66</v>
      </c>
      <c r="R6104" s="4" t="str">
        <f>IF(shipments9[[#This Row],[Gross Profit]]&lt;0,"Loss","Profit")</f>
        <v>Profit</v>
      </c>
      <c r="S6104" s="9">
        <f>shipments9[[#This Row],[Gross Profit]]/shipments9[[#This Row],[Amount]]</f>
        <v>0.31447022428460941</v>
      </c>
      <c r="T6104" s="11">
        <f>shipments9[[#This Row],[Amount]]/shipments9[[#This Row],[Boxes]]</f>
        <v>11.990726429675425</v>
      </c>
    </row>
    <row r="6105" spans="1:20" hidden="1" x14ac:dyDescent="0.25">
      <c r="A6105" t="s">
        <v>6296</v>
      </c>
      <c r="B6105" t="s">
        <v>52</v>
      </c>
      <c r="C6105" t="s">
        <v>143</v>
      </c>
      <c r="D6105" t="s">
        <v>24</v>
      </c>
      <c r="E6105" s="1">
        <v>44958</v>
      </c>
      <c r="F6105" s="1" t="str">
        <f>TEXT(shipments9[[#This Row],[Shipdate]],"ddd")</f>
        <v>Wed</v>
      </c>
      <c r="G6105" s="1" t="str">
        <f>IF(OR(shipments9[[#This Row],[Day Name]]="Sat",shipments9[[#This Row],[Day Name]]="Sun"),"Weekend","Weekday")</f>
        <v>Weekday</v>
      </c>
      <c r="H6105">
        <v>8331.75</v>
      </c>
      <c r="I6105">
        <v>439</v>
      </c>
      <c r="J6105" t="s">
        <v>172</v>
      </c>
      <c r="K6105" t="s">
        <v>8151</v>
      </c>
      <c r="L6105" t="s">
        <v>8156</v>
      </c>
      <c r="M6105">
        <v>2</v>
      </c>
      <c r="N6105" t="s">
        <v>8157</v>
      </c>
      <c r="O6105" s="4">
        <f>INDEX(products[Cost_per_box], MATCH(shipments9[[#This Row],[PID]], products[PID], 0))</f>
        <v>10.23</v>
      </c>
      <c r="P6105" s="4">
        <f>shipments9[[#This Row],[Boxes]]*shipments9[[#This Row],[Cost Per Box]]</f>
        <v>4490.97</v>
      </c>
      <c r="Q6105" s="4">
        <f>shipments9[[#This Row],[Amount]] -shipments9[[#This Row],[total cost]]</f>
        <v>3840.7799999999997</v>
      </c>
      <c r="R6105" s="4" t="str">
        <f>IF(shipments9[[#This Row],[Gross Profit]]&lt;0,"Loss","Profit")</f>
        <v>Profit</v>
      </c>
      <c r="S6105" s="9">
        <f>shipments9[[#This Row],[Gross Profit]]/shipments9[[#This Row],[Amount]]</f>
        <v>0.4609811864254208</v>
      </c>
      <c r="T6105" s="11">
        <f>shipments9[[#This Row],[Amount]]/shipments9[[#This Row],[Boxes]]</f>
        <v>18.978929384965831</v>
      </c>
    </row>
    <row r="6106" spans="1:20" x14ac:dyDescent="0.25">
      <c r="A6106" t="s">
        <v>6297</v>
      </c>
      <c r="B6106" t="s">
        <v>52</v>
      </c>
      <c r="C6106" t="s">
        <v>147</v>
      </c>
      <c r="D6106" t="s">
        <v>24</v>
      </c>
      <c r="E6106" s="1">
        <v>45257</v>
      </c>
      <c r="F6106" s="1" t="str">
        <f>TEXT(shipments9[[#This Row],[Shipdate]],"ddd")</f>
        <v>Mon</v>
      </c>
      <c r="G6106" s="1" t="str">
        <f>IF(OR(shipments9[[#This Row],[Day Name]]="Sat",shipments9[[#This Row],[Day Name]]="Sun"),"Weekend","Weekday")</f>
        <v>Weekday</v>
      </c>
      <c r="H6106">
        <v>7857</v>
      </c>
      <c r="I6106">
        <v>1310</v>
      </c>
      <c r="J6106" t="s">
        <v>172</v>
      </c>
      <c r="K6106" t="s">
        <v>8151</v>
      </c>
      <c r="L6106" t="s">
        <v>8152</v>
      </c>
      <c r="M6106">
        <v>11</v>
      </c>
      <c r="N6106" t="s">
        <v>8165</v>
      </c>
      <c r="O6106" s="4">
        <f>INDEX(products[Cost_per_box], MATCH(shipments9[[#This Row],[PID]], products[PID], 0))</f>
        <v>10.51</v>
      </c>
      <c r="P6106" s="4">
        <f>shipments9[[#This Row],[Boxes]]*shipments9[[#This Row],[Cost Per Box]]</f>
        <v>13768.1</v>
      </c>
      <c r="Q6106" s="4">
        <f>shipments9[[#This Row],[Amount]] -shipments9[[#This Row],[total cost]]</f>
        <v>-5911.1</v>
      </c>
      <c r="R6106" s="4" t="str">
        <f>IF(shipments9[[#This Row],[Gross Profit]]&lt;0,"Loss","Profit")</f>
        <v>Loss</v>
      </c>
      <c r="S6106" s="9">
        <f>shipments9[[#This Row],[Gross Profit]]/shipments9[[#This Row],[Amount]]</f>
        <v>-0.75233549700903657</v>
      </c>
      <c r="T6106" s="11">
        <f>shipments9[[#This Row],[Amount]]/shipments9[[#This Row],[Boxes]]</f>
        <v>5.9977099236641225</v>
      </c>
    </row>
    <row r="6107" spans="1:20" hidden="1" x14ac:dyDescent="0.25">
      <c r="A6107" t="s">
        <v>6298</v>
      </c>
      <c r="B6107" t="s">
        <v>52</v>
      </c>
      <c r="C6107" t="s">
        <v>159</v>
      </c>
      <c r="D6107" t="s">
        <v>24</v>
      </c>
      <c r="E6107" s="1">
        <v>45418</v>
      </c>
      <c r="F6107" s="1" t="str">
        <f>TEXT(shipments9[[#This Row],[Shipdate]],"ddd")</f>
        <v>Mon</v>
      </c>
      <c r="G6107" s="1" t="str">
        <f>IF(OR(shipments9[[#This Row],[Day Name]]="Sat",shipments9[[#This Row],[Day Name]]="Sun"),"Weekend","Weekday")</f>
        <v>Weekday</v>
      </c>
      <c r="H6107">
        <v>1775.25</v>
      </c>
      <c r="I6107">
        <v>72</v>
      </c>
      <c r="J6107" t="s">
        <v>172</v>
      </c>
      <c r="K6107" t="s">
        <v>8155</v>
      </c>
      <c r="L6107" t="s">
        <v>8154</v>
      </c>
      <c r="M6107">
        <v>5</v>
      </c>
      <c r="N6107" t="s">
        <v>201</v>
      </c>
      <c r="O6107" s="4">
        <f>INDEX(products[Cost_per_box], MATCH(shipments9[[#This Row],[PID]], products[PID], 0))</f>
        <v>5.04</v>
      </c>
      <c r="P6107" s="4">
        <f>shipments9[[#This Row],[Boxes]]*shipments9[[#This Row],[Cost Per Box]]</f>
        <v>362.88</v>
      </c>
      <c r="Q6107" s="4">
        <f>shipments9[[#This Row],[Amount]] -shipments9[[#This Row],[total cost]]</f>
        <v>1412.37</v>
      </c>
      <c r="R6107" s="4" t="str">
        <f>IF(shipments9[[#This Row],[Gross Profit]]&lt;0,"Loss","Profit")</f>
        <v>Profit</v>
      </c>
      <c r="S6107" s="9">
        <f>shipments9[[#This Row],[Gross Profit]]/shipments9[[#This Row],[Amount]]</f>
        <v>0.7955893536121672</v>
      </c>
      <c r="T6107" s="11">
        <f>shipments9[[#This Row],[Amount]]/shipments9[[#This Row],[Boxes]]</f>
        <v>24.65625</v>
      </c>
    </row>
    <row r="6108" spans="1:20" x14ac:dyDescent="0.25">
      <c r="A6108" t="s">
        <v>6299</v>
      </c>
      <c r="B6108" t="s">
        <v>52</v>
      </c>
      <c r="C6108" t="s">
        <v>147</v>
      </c>
      <c r="D6108" t="s">
        <v>24</v>
      </c>
      <c r="E6108" s="1">
        <v>45154</v>
      </c>
      <c r="F6108" s="1" t="str">
        <f>TEXT(shipments9[[#This Row],[Shipdate]],"ddd")</f>
        <v>Wed</v>
      </c>
      <c r="G6108" s="1" t="str">
        <f>IF(OR(shipments9[[#This Row],[Day Name]]="Sat",shipments9[[#This Row],[Day Name]]="Sun"),"Weekend","Weekday")</f>
        <v>Weekday</v>
      </c>
      <c r="H6108">
        <v>7011</v>
      </c>
      <c r="I6108">
        <v>779</v>
      </c>
      <c r="J6108" t="s">
        <v>172</v>
      </c>
      <c r="K6108" t="s">
        <v>8151</v>
      </c>
      <c r="L6108" t="s">
        <v>8160</v>
      </c>
      <c r="M6108">
        <v>8</v>
      </c>
      <c r="N6108" t="s">
        <v>8162</v>
      </c>
      <c r="O6108" s="4">
        <f>INDEX(products[Cost_per_box], MATCH(shipments9[[#This Row],[PID]], products[PID], 0))</f>
        <v>10.51</v>
      </c>
      <c r="P6108" s="4">
        <f>shipments9[[#This Row],[Boxes]]*shipments9[[#This Row],[Cost Per Box]]</f>
        <v>8187.29</v>
      </c>
      <c r="Q6108" s="4">
        <f>shipments9[[#This Row],[Amount]] -shipments9[[#This Row],[total cost]]</f>
        <v>-1176.29</v>
      </c>
      <c r="R6108" s="4" t="str">
        <f>IF(shipments9[[#This Row],[Gross Profit]]&lt;0,"Loss","Profit")</f>
        <v>Loss</v>
      </c>
      <c r="S6108" s="9">
        <f>shipments9[[#This Row],[Gross Profit]]/shipments9[[#This Row],[Amount]]</f>
        <v>-0.16777777777777778</v>
      </c>
      <c r="T6108" s="11">
        <f>shipments9[[#This Row],[Amount]]/shipments9[[#This Row],[Boxes]]</f>
        <v>9</v>
      </c>
    </row>
    <row r="6109" spans="1:20" hidden="1" x14ac:dyDescent="0.25">
      <c r="A6109" t="s">
        <v>6300</v>
      </c>
      <c r="B6109" t="s">
        <v>55</v>
      </c>
      <c r="C6109" t="s">
        <v>139</v>
      </c>
      <c r="D6109" t="s">
        <v>24</v>
      </c>
      <c r="E6109" s="1">
        <v>45233</v>
      </c>
      <c r="F6109" s="1" t="str">
        <f>TEXT(shipments9[[#This Row],[Shipdate]],"ddd")</f>
        <v>Fri</v>
      </c>
      <c r="G6109" s="1" t="str">
        <f>IF(OR(shipments9[[#This Row],[Day Name]]="Sat",shipments9[[#This Row],[Day Name]]="Sun"),"Weekend","Weekday")</f>
        <v>Weekday</v>
      </c>
      <c r="H6109">
        <v>5289.75</v>
      </c>
      <c r="I6109">
        <v>265</v>
      </c>
      <c r="J6109" t="s">
        <v>172</v>
      </c>
      <c r="K6109" t="s">
        <v>8151</v>
      </c>
      <c r="L6109" t="s">
        <v>8152</v>
      </c>
      <c r="M6109">
        <v>11</v>
      </c>
      <c r="N6109" t="s">
        <v>8165</v>
      </c>
      <c r="O6109" s="4">
        <f>INDEX(products[Cost_per_box], MATCH(shipments9[[#This Row],[PID]], products[PID], 0))</f>
        <v>3.68</v>
      </c>
      <c r="P6109" s="4">
        <f>shipments9[[#This Row],[Boxes]]*shipments9[[#This Row],[Cost Per Box]]</f>
        <v>975.2</v>
      </c>
      <c r="Q6109" s="4">
        <f>shipments9[[#This Row],[Amount]] -shipments9[[#This Row],[total cost]]</f>
        <v>4314.55</v>
      </c>
      <c r="R6109" s="4" t="str">
        <f>IF(shipments9[[#This Row],[Gross Profit]]&lt;0,"Loss","Profit")</f>
        <v>Profit</v>
      </c>
      <c r="S6109" s="9">
        <f>shipments9[[#This Row],[Gross Profit]]/shipments9[[#This Row],[Amount]]</f>
        <v>0.81564346141121979</v>
      </c>
      <c r="T6109" s="11">
        <f>shipments9[[#This Row],[Amount]]/shipments9[[#This Row],[Boxes]]</f>
        <v>19.961320754716983</v>
      </c>
    </row>
    <row r="6110" spans="1:20" hidden="1" x14ac:dyDescent="0.25">
      <c r="A6110" t="s">
        <v>6301</v>
      </c>
      <c r="B6110" t="s">
        <v>55</v>
      </c>
      <c r="C6110" t="s">
        <v>145</v>
      </c>
      <c r="D6110" t="s">
        <v>24</v>
      </c>
      <c r="E6110" s="1">
        <v>45127</v>
      </c>
      <c r="F6110" s="1" t="str">
        <f>TEXT(shipments9[[#This Row],[Shipdate]],"ddd")</f>
        <v>Thu</v>
      </c>
      <c r="G6110" s="1" t="str">
        <f>IF(OR(shipments9[[#This Row],[Day Name]]="Sat",shipments9[[#This Row],[Day Name]]="Sun"),"Weekend","Weekday")</f>
        <v>Weekday</v>
      </c>
      <c r="H6110">
        <v>2682</v>
      </c>
      <c r="I6110">
        <v>168</v>
      </c>
      <c r="J6110" t="s">
        <v>172</v>
      </c>
      <c r="K6110" t="s">
        <v>8151</v>
      </c>
      <c r="L6110" t="s">
        <v>8160</v>
      </c>
      <c r="M6110">
        <v>7</v>
      </c>
      <c r="N6110" t="s">
        <v>8161</v>
      </c>
      <c r="O6110" s="4">
        <f>INDEX(products[Cost_per_box], MATCH(shipments9[[#This Row],[PID]], products[PID], 0))</f>
        <v>4.74</v>
      </c>
      <c r="P6110" s="4">
        <f>shipments9[[#This Row],[Boxes]]*shipments9[[#This Row],[Cost Per Box]]</f>
        <v>796.32</v>
      </c>
      <c r="Q6110" s="4">
        <f>shipments9[[#This Row],[Amount]] -shipments9[[#This Row],[total cost]]</f>
        <v>1885.6799999999998</v>
      </c>
      <c r="R6110" s="4" t="str">
        <f>IF(shipments9[[#This Row],[Gross Profit]]&lt;0,"Loss","Profit")</f>
        <v>Profit</v>
      </c>
      <c r="S6110" s="9">
        <f>shipments9[[#This Row],[Gross Profit]]/shipments9[[#This Row],[Amount]]</f>
        <v>0.70308724832214764</v>
      </c>
      <c r="T6110" s="11">
        <f>shipments9[[#This Row],[Amount]]/shipments9[[#This Row],[Boxes]]</f>
        <v>15.964285714285714</v>
      </c>
    </row>
    <row r="6111" spans="1:20" hidden="1" x14ac:dyDescent="0.25">
      <c r="A6111" t="s">
        <v>6302</v>
      </c>
      <c r="B6111" t="s">
        <v>55</v>
      </c>
      <c r="C6111" t="s">
        <v>151</v>
      </c>
      <c r="D6111" t="s">
        <v>24</v>
      </c>
      <c r="E6111" s="1">
        <v>45293</v>
      </c>
      <c r="F6111" s="1" t="str">
        <f>TEXT(shipments9[[#This Row],[Shipdate]],"ddd")</f>
        <v>Tue</v>
      </c>
      <c r="G6111" s="1" t="str">
        <f>IF(OR(shipments9[[#This Row],[Day Name]]="Sat",shipments9[[#This Row],[Day Name]]="Sun"),"Weekend","Weekday")</f>
        <v>Weekday</v>
      </c>
      <c r="H6111">
        <v>2326.5</v>
      </c>
      <c r="I6111">
        <v>117</v>
      </c>
      <c r="J6111" t="s">
        <v>172</v>
      </c>
      <c r="K6111" t="s">
        <v>8155</v>
      </c>
      <c r="L6111" t="s">
        <v>8156</v>
      </c>
      <c r="M6111">
        <v>1</v>
      </c>
      <c r="N6111" t="s">
        <v>8163</v>
      </c>
      <c r="O6111" s="4">
        <f>INDEX(products[Cost_per_box], MATCH(shipments9[[#This Row],[PID]], products[PID], 0))</f>
        <v>12.41</v>
      </c>
      <c r="P6111" s="4">
        <f>shipments9[[#This Row],[Boxes]]*shipments9[[#This Row],[Cost Per Box]]</f>
        <v>1451.97</v>
      </c>
      <c r="Q6111" s="4">
        <f>shipments9[[#This Row],[Amount]] -shipments9[[#This Row],[total cost]]</f>
        <v>874.53</v>
      </c>
      <c r="R6111" s="4" t="str">
        <f>IF(shipments9[[#This Row],[Gross Profit]]&lt;0,"Loss","Profit")</f>
        <v>Profit</v>
      </c>
      <c r="S6111" s="9">
        <f>shipments9[[#This Row],[Gross Profit]]/shipments9[[#This Row],[Amount]]</f>
        <v>0.37589941972920693</v>
      </c>
      <c r="T6111" s="11">
        <f>shipments9[[#This Row],[Amount]]/shipments9[[#This Row],[Boxes]]</f>
        <v>19.884615384615383</v>
      </c>
    </row>
    <row r="6112" spans="1:20" hidden="1" x14ac:dyDescent="0.25">
      <c r="A6112" t="s">
        <v>6303</v>
      </c>
      <c r="B6112" t="s">
        <v>55</v>
      </c>
      <c r="C6112" t="s">
        <v>165</v>
      </c>
      <c r="D6112" t="s">
        <v>24</v>
      </c>
      <c r="E6112" s="1">
        <v>44930</v>
      </c>
      <c r="F6112" s="1" t="str">
        <f>TEXT(shipments9[[#This Row],[Shipdate]],"ddd")</f>
        <v>Wed</v>
      </c>
      <c r="G6112" s="1" t="str">
        <f>IF(OR(shipments9[[#This Row],[Day Name]]="Sat",shipments9[[#This Row],[Day Name]]="Sun"),"Weekend","Weekday")</f>
        <v>Weekday</v>
      </c>
      <c r="H6112">
        <v>8120.25</v>
      </c>
      <c r="I6112">
        <v>452</v>
      </c>
      <c r="J6112" t="s">
        <v>172</v>
      </c>
      <c r="K6112" t="s">
        <v>8151</v>
      </c>
      <c r="L6112" t="s">
        <v>8156</v>
      </c>
      <c r="M6112">
        <v>1</v>
      </c>
      <c r="N6112" t="s">
        <v>8163</v>
      </c>
      <c r="O6112" s="4">
        <f>INDEX(products[Cost_per_box], MATCH(shipments9[[#This Row],[PID]], products[PID], 0))</f>
        <v>2.65</v>
      </c>
      <c r="P6112" s="4">
        <f>shipments9[[#This Row],[Boxes]]*shipments9[[#This Row],[Cost Per Box]]</f>
        <v>1197.8</v>
      </c>
      <c r="Q6112" s="4">
        <f>shipments9[[#This Row],[Amount]] -shipments9[[#This Row],[total cost]]</f>
        <v>6922.45</v>
      </c>
      <c r="R6112" s="4" t="str">
        <f>IF(shipments9[[#This Row],[Gross Profit]]&lt;0,"Loss","Profit")</f>
        <v>Profit</v>
      </c>
      <c r="S6112" s="9">
        <f>shipments9[[#This Row],[Gross Profit]]/shipments9[[#This Row],[Amount]]</f>
        <v>0.852492226224562</v>
      </c>
      <c r="T6112" s="11">
        <f>shipments9[[#This Row],[Amount]]/shipments9[[#This Row],[Boxes]]</f>
        <v>17.965154867256636</v>
      </c>
    </row>
    <row r="6113" spans="1:20" x14ac:dyDescent="0.25">
      <c r="A6113" t="s">
        <v>6304</v>
      </c>
      <c r="B6113" t="s">
        <v>55</v>
      </c>
      <c r="C6113" t="s">
        <v>147</v>
      </c>
      <c r="D6113" t="s">
        <v>24</v>
      </c>
      <c r="E6113" s="1">
        <v>45240</v>
      </c>
      <c r="F6113" s="1" t="str">
        <f>TEXT(shipments9[[#This Row],[Shipdate]],"ddd")</f>
        <v>Fri</v>
      </c>
      <c r="G6113" s="1" t="str">
        <f>IF(OR(shipments9[[#This Row],[Day Name]]="Sat",shipments9[[#This Row],[Day Name]]="Sun"),"Weekend","Weekday")</f>
        <v>Weekday</v>
      </c>
      <c r="H6113">
        <v>6252.75</v>
      </c>
      <c r="I6113">
        <v>695</v>
      </c>
      <c r="J6113" t="s">
        <v>172</v>
      </c>
      <c r="K6113" t="s">
        <v>8151</v>
      </c>
      <c r="L6113" t="s">
        <v>8152</v>
      </c>
      <c r="M6113">
        <v>11</v>
      </c>
      <c r="N6113" t="s">
        <v>8165</v>
      </c>
      <c r="O6113" s="4">
        <f>INDEX(products[Cost_per_box], MATCH(shipments9[[#This Row],[PID]], products[PID], 0))</f>
        <v>10.51</v>
      </c>
      <c r="P6113" s="4">
        <f>shipments9[[#This Row],[Boxes]]*shipments9[[#This Row],[Cost Per Box]]</f>
        <v>7304.45</v>
      </c>
      <c r="Q6113" s="4">
        <f>shipments9[[#This Row],[Amount]] -shipments9[[#This Row],[total cost]]</f>
        <v>-1051.6999999999998</v>
      </c>
      <c r="R6113" s="4" t="str">
        <f>IF(shipments9[[#This Row],[Gross Profit]]&lt;0,"Loss","Profit")</f>
        <v>Loss</v>
      </c>
      <c r="S6113" s="9">
        <f>shipments9[[#This Row],[Gross Profit]]/shipments9[[#This Row],[Amount]]</f>
        <v>-0.16819799288313139</v>
      </c>
      <c r="T6113" s="11">
        <f>shipments9[[#This Row],[Amount]]/shipments9[[#This Row],[Boxes]]</f>
        <v>8.996762589928057</v>
      </c>
    </row>
    <row r="6114" spans="1:20" hidden="1" x14ac:dyDescent="0.25">
      <c r="A6114" t="s">
        <v>6305</v>
      </c>
      <c r="B6114" t="s">
        <v>55</v>
      </c>
      <c r="C6114" t="s">
        <v>165</v>
      </c>
      <c r="D6114" t="s">
        <v>24</v>
      </c>
      <c r="E6114" s="1">
        <v>45285</v>
      </c>
      <c r="F6114" s="1" t="str">
        <f>TEXT(shipments9[[#This Row],[Shipdate]],"ddd")</f>
        <v>Mon</v>
      </c>
      <c r="G6114" s="1" t="str">
        <f>IF(OR(shipments9[[#This Row],[Day Name]]="Sat",shipments9[[#This Row],[Day Name]]="Sun"),"Weekend","Weekday")</f>
        <v>Weekday</v>
      </c>
      <c r="H6114">
        <v>2445.75</v>
      </c>
      <c r="I6114">
        <v>129</v>
      </c>
      <c r="J6114" t="s">
        <v>172</v>
      </c>
      <c r="K6114" t="s">
        <v>8151</v>
      </c>
      <c r="L6114" t="s">
        <v>8152</v>
      </c>
      <c r="M6114">
        <v>12</v>
      </c>
      <c r="N6114" t="s">
        <v>8166</v>
      </c>
      <c r="O6114" s="4">
        <f>INDEX(products[Cost_per_box], MATCH(shipments9[[#This Row],[PID]], products[PID], 0))</f>
        <v>2.65</v>
      </c>
      <c r="P6114" s="4">
        <f>shipments9[[#This Row],[Boxes]]*shipments9[[#This Row],[Cost Per Box]]</f>
        <v>341.84999999999997</v>
      </c>
      <c r="Q6114" s="4">
        <f>shipments9[[#This Row],[Amount]] -shipments9[[#This Row],[total cost]]</f>
        <v>2103.9</v>
      </c>
      <c r="R6114" s="4" t="str">
        <f>IF(shipments9[[#This Row],[Gross Profit]]&lt;0,"Loss","Profit")</f>
        <v>Profit</v>
      </c>
      <c r="S6114" s="9">
        <f>shipments9[[#This Row],[Gross Profit]]/shipments9[[#This Row],[Amount]]</f>
        <v>0.86022692425636316</v>
      </c>
      <c r="T6114" s="11">
        <f>shipments9[[#This Row],[Amount]]/shipments9[[#This Row],[Boxes]]</f>
        <v>18.959302325581394</v>
      </c>
    </row>
    <row r="6115" spans="1:20" hidden="1" x14ac:dyDescent="0.25">
      <c r="A6115" t="s">
        <v>6306</v>
      </c>
      <c r="B6115" t="s">
        <v>55</v>
      </c>
      <c r="C6115" t="s">
        <v>121</v>
      </c>
      <c r="D6115" t="s">
        <v>24</v>
      </c>
      <c r="E6115" s="1">
        <v>45244</v>
      </c>
      <c r="F6115" s="1" t="str">
        <f>TEXT(shipments9[[#This Row],[Shipdate]],"ddd")</f>
        <v>Tue</v>
      </c>
      <c r="G6115" s="1" t="str">
        <f>IF(OR(shipments9[[#This Row],[Day Name]]="Sat",shipments9[[#This Row],[Day Name]]="Sun"),"Weekend","Weekday")</f>
        <v>Weekday</v>
      </c>
      <c r="H6115">
        <v>5773.5</v>
      </c>
      <c r="I6115">
        <v>361</v>
      </c>
      <c r="J6115" t="s">
        <v>172</v>
      </c>
      <c r="K6115" t="s">
        <v>8151</v>
      </c>
      <c r="L6115" t="s">
        <v>8152</v>
      </c>
      <c r="M6115">
        <v>11</v>
      </c>
      <c r="N6115" t="s">
        <v>8165</v>
      </c>
      <c r="O6115" s="4">
        <f>INDEX(products[Cost_per_box], MATCH(shipments9[[#This Row],[PID]], products[PID], 0))</f>
        <v>5.26</v>
      </c>
      <c r="P6115" s="4">
        <f>shipments9[[#This Row],[Boxes]]*shipments9[[#This Row],[Cost Per Box]]</f>
        <v>1898.86</v>
      </c>
      <c r="Q6115" s="4">
        <f>shipments9[[#This Row],[Amount]] -shipments9[[#This Row],[total cost]]</f>
        <v>3874.6400000000003</v>
      </c>
      <c r="R6115" s="4" t="str">
        <f>IF(shipments9[[#This Row],[Gross Profit]]&lt;0,"Loss","Profit")</f>
        <v>Profit</v>
      </c>
      <c r="S6115" s="9">
        <f>shipments9[[#This Row],[Gross Profit]]/shipments9[[#This Row],[Amount]]</f>
        <v>0.67110764700788084</v>
      </c>
      <c r="T6115" s="11">
        <f>shipments9[[#This Row],[Amount]]/shipments9[[#This Row],[Boxes]]</f>
        <v>15.993074792243767</v>
      </c>
    </row>
    <row r="6116" spans="1:20" hidden="1" x14ac:dyDescent="0.25">
      <c r="A6116" t="s">
        <v>6307</v>
      </c>
      <c r="B6116" t="s">
        <v>55</v>
      </c>
      <c r="C6116" t="s">
        <v>137</v>
      </c>
      <c r="D6116" t="s">
        <v>24</v>
      </c>
      <c r="E6116" s="1">
        <v>45083</v>
      </c>
      <c r="F6116" s="1" t="str">
        <f>TEXT(shipments9[[#This Row],[Shipdate]],"ddd")</f>
        <v>Tue</v>
      </c>
      <c r="G6116" s="1" t="str">
        <f>IF(OR(shipments9[[#This Row],[Day Name]]="Sat",shipments9[[#This Row],[Day Name]]="Sun"),"Weekend","Weekday")</f>
        <v>Weekday</v>
      </c>
      <c r="H6116">
        <v>3890.25</v>
      </c>
      <c r="I6116">
        <v>195</v>
      </c>
      <c r="J6116" t="s">
        <v>172</v>
      </c>
      <c r="K6116" t="s">
        <v>8151</v>
      </c>
      <c r="L6116" t="s">
        <v>8154</v>
      </c>
      <c r="M6116">
        <v>6</v>
      </c>
      <c r="N6116" t="s">
        <v>8159</v>
      </c>
      <c r="O6116" s="4">
        <f>INDEX(products[Cost_per_box], MATCH(shipments9[[#This Row],[PID]], products[PID], 0))</f>
        <v>7.73</v>
      </c>
      <c r="P6116" s="4">
        <f>shipments9[[#This Row],[Boxes]]*shipments9[[#This Row],[Cost Per Box]]</f>
        <v>1507.3500000000001</v>
      </c>
      <c r="Q6116" s="4">
        <f>shipments9[[#This Row],[Amount]] -shipments9[[#This Row],[total cost]]</f>
        <v>2382.8999999999996</v>
      </c>
      <c r="R6116" s="4" t="str">
        <f>IF(shipments9[[#This Row],[Gross Profit]]&lt;0,"Loss","Profit")</f>
        <v>Profit</v>
      </c>
      <c r="S6116" s="9">
        <f>shipments9[[#This Row],[Gross Profit]]/shipments9[[#This Row],[Amount]]</f>
        <v>0.61253132832080193</v>
      </c>
      <c r="T6116" s="11">
        <f>shipments9[[#This Row],[Amount]]/shipments9[[#This Row],[Boxes]]</f>
        <v>19.95</v>
      </c>
    </row>
    <row r="6117" spans="1:20" hidden="1" x14ac:dyDescent="0.25">
      <c r="A6117" t="s">
        <v>6308</v>
      </c>
      <c r="B6117" t="s">
        <v>55</v>
      </c>
      <c r="C6117" t="s">
        <v>141</v>
      </c>
      <c r="D6117" t="s">
        <v>24</v>
      </c>
      <c r="E6117" s="1">
        <v>45209</v>
      </c>
      <c r="F6117" s="1" t="str">
        <f>TEXT(shipments9[[#This Row],[Shipdate]],"ddd")</f>
        <v>Tue</v>
      </c>
      <c r="G6117" s="1" t="str">
        <f>IF(OR(shipments9[[#This Row],[Day Name]]="Sat",shipments9[[#This Row],[Day Name]]="Sun"),"Weekend","Weekday")</f>
        <v>Weekday</v>
      </c>
      <c r="H6117">
        <v>1725.75</v>
      </c>
      <c r="I6117">
        <v>124</v>
      </c>
      <c r="J6117" t="s">
        <v>172</v>
      </c>
      <c r="K6117" t="s">
        <v>8151</v>
      </c>
      <c r="L6117" t="s">
        <v>8152</v>
      </c>
      <c r="M6117">
        <v>10</v>
      </c>
      <c r="N6117" t="s">
        <v>8153</v>
      </c>
      <c r="O6117" s="4">
        <f>INDEX(products[Cost_per_box], MATCH(shipments9[[#This Row],[PID]], products[PID], 0))</f>
        <v>8.2200000000000006</v>
      </c>
      <c r="P6117" s="4">
        <f>shipments9[[#This Row],[Boxes]]*shipments9[[#This Row],[Cost Per Box]]</f>
        <v>1019.2800000000001</v>
      </c>
      <c r="Q6117" s="4">
        <f>shipments9[[#This Row],[Amount]] -shipments9[[#This Row],[total cost]]</f>
        <v>706.46999999999991</v>
      </c>
      <c r="R6117" s="4" t="str">
        <f>IF(shipments9[[#This Row],[Gross Profit]]&lt;0,"Loss","Profit")</f>
        <v>Profit</v>
      </c>
      <c r="S6117" s="9">
        <f>shipments9[[#This Row],[Gross Profit]]/shipments9[[#This Row],[Amount]]</f>
        <v>0.40936983920034764</v>
      </c>
      <c r="T6117" s="11">
        <f>shipments9[[#This Row],[Amount]]/shipments9[[#This Row],[Boxes]]</f>
        <v>13.91733870967742</v>
      </c>
    </row>
    <row r="6118" spans="1:20" hidden="1" x14ac:dyDescent="0.25">
      <c r="A6118" t="s">
        <v>6309</v>
      </c>
      <c r="B6118" t="s">
        <v>55</v>
      </c>
      <c r="C6118" t="s">
        <v>163</v>
      </c>
      <c r="D6118" t="s">
        <v>24</v>
      </c>
      <c r="E6118" s="1">
        <v>45163</v>
      </c>
      <c r="F6118" s="1" t="str">
        <f>TEXT(shipments9[[#This Row],[Shipdate]],"ddd")</f>
        <v>Fri</v>
      </c>
      <c r="G6118" s="1" t="str">
        <f>IF(OR(shipments9[[#This Row],[Day Name]]="Sat",shipments9[[#This Row],[Day Name]]="Sun"),"Weekend","Weekday")</f>
        <v>Weekday</v>
      </c>
      <c r="H6118">
        <v>2261.25</v>
      </c>
      <c r="I6118">
        <v>283</v>
      </c>
      <c r="J6118" t="s">
        <v>172</v>
      </c>
      <c r="K6118" t="s">
        <v>8151</v>
      </c>
      <c r="L6118" t="s">
        <v>8160</v>
      </c>
      <c r="M6118">
        <v>8</v>
      </c>
      <c r="N6118" t="s">
        <v>8162</v>
      </c>
      <c r="O6118" s="4">
        <f>INDEX(products[Cost_per_box], MATCH(shipments9[[#This Row],[PID]], products[PID], 0))</f>
        <v>3.32</v>
      </c>
      <c r="P6118" s="4">
        <f>shipments9[[#This Row],[Boxes]]*shipments9[[#This Row],[Cost Per Box]]</f>
        <v>939.56</v>
      </c>
      <c r="Q6118" s="4">
        <f>shipments9[[#This Row],[Amount]] -shipments9[[#This Row],[total cost]]</f>
        <v>1321.69</v>
      </c>
      <c r="R6118" s="4" t="str">
        <f>IF(shipments9[[#This Row],[Gross Profit]]&lt;0,"Loss","Profit")</f>
        <v>Profit</v>
      </c>
      <c r="S6118" s="9">
        <f>shipments9[[#This Row],[Gross Profit]]/shipments9[[#This Row],[Amount]]</f>
        <v>0.58449530127142069</v>
      </c>
      <c r="T6118" s="11">
        <f>shipments9[[#This Row],[Amount]]/shipments9[[#This Row],[Boxes]]</f>
        <v>7.9902826855123674</v>
      </c>
    </row>
    <row r="6119" spans="1:20" hidden="1" x14ac:dyDescent="0.25">
      <c r="A6119" t="s">
        <v>6310</v>
      </c>
      <c r="B6119" t="s">
        <v>55</v>
      </c>
      <c r="C6119" t="s">
        <v>128</v>
      </c>
      <c r="D6119" t="s">
        <v>24</v>
      </c>
      <c r="E6119" s="1">
        <v>45265</v>
      </c>
      <c r="F6119" s="1" t="str">
        <f>TEXT(shipments9[[#This Row],[Shipdate]],"ddd")</f>
        <v>Tue</v>
      </c>
      <c r="G6119" s="1" t="str">
        <f>IF(OR(shipments9[[#This Row],[Day Name]]="Sat",shipments9[[#This Row],[Day Name]]="Sun"),"Weekend","Weekday")</f>
        <v>Weekday</v>
      </c>
      <c r="H6119">
        <v>10401.75</v>
      </c>
      <c r="I6119">
        <v>1156</v>
      </c>
      <c r="J6119" t="s">
        <v>172</v>
      </c>
      <c r="K6119" t="s">
        <v>8151</v>
      </c>
      <c r="L6119" t="s">
        <v>8152</v>
      </c>
      <c r="M6119">
        <v>12</v>
      </c>
      <c r="N6119" t="s">
        <v>8166</v>
      </c>
      <c r="O6119" s="4">
        <f>INDEX(products[Cost_per_box], MATCH(shipments9[[#This Row],[PID]], products[PID], 0))</f>
        <v>3.85</v>
      </c>
      <c r="P6119" s="4">
        <f>shipments9[[#This Row],[Boxes]]*shipments9[[#This Row],[Cost Per Box]]</f>
        <v>4450.6000000000004</v>
      </c>
      <c r="Q6119" s="4">
        <f>shipments9[[#This Row],[Amount]] -shipments9[[#This Row],[total cost]]</f>
        <v>5951.15</v>
      </c>
      <c r="R6119" s="4" t="str">
        <f>IF(shipments9[[#This Row],[Gross Profit]]&lt;0,"Loss","Profit")</f>
        <v>Profit</v>
      </c>
      <c r="S6119" s="9">
        <f>shipments9[[#This Row],[Gross Profit]]/shipments9[[#This Row],[Amount]]</f>
        <v>0.5721296897156728</v>
      </c>
      <c r="T6119" s="11">
        <f>shipments9[[#This Row],[Amount]]/shipments9[[#This Row],[Boxes]]</f>
        <v>8.9980536332179923</v>
      </c>
    </row>
    <row r="6120" spans="1:20" hidden="1" x14ac:dyDescent="0.25">
      <c r="A6120" t="s">
        <v>6311</v>
      </c>
      <c r="B6120" t="s">
        <v>55</v>
      </c>
      <c r="C6120" t="s">
        <v>132</v>
      </c>
      <c r="D6120" t="s">
        <v>24</v>
      </c>
      <c r="E6120" s="1">
        <v>45313</v>
      </c>
      <c r="F6120" s="1" t="str">
        <f>TEXT(shipments9[[#This Row],[Shipdate]],"ddd")</f>
        <v>Mon</v>
      </c>
      <c r="G6120" s="1" t="str">
        <f>IF(OR(shipments9[[#This Row],[Day Name]]="Sat",shipments9[[#This Row],[Day Name]]="Sun"),"Weekend","Weekday")</f>
        <v>Weekday</v>
      </c>
      <c r="H6120">
        <v>1307.25</v>
      </c>
      <c r="I6120">
        <v>55</v>
      </c>
      <c r="J6120" t="s">
        <v>172</v>
      </c>
      <c r="K6120" t="s">
        <v>8155</v>
      </c>
      <c r="L6120" t="s">
        <v>8156</v>
      </c>
      <c r="M6120">
        <v>1</v>
      </c>
      <c r="N6120" t="s">
        <v>8163</v>
      </c>
      <c r="O6120" s="4">
        <f>INDEX(products[Cost_per_box], MATCH(shipments9[[#This Row],[PID]], products[PID], 0))</f>
        <v>6.31</v>
      </c>
      <c r="P6120" s="4">
        <f>shipments9[[#This Row],[Boxes]]*shipments9[[#This Row],[Cost Per Box]]</f>
        <v>347.04999999999995</v>
      </c>
      <c r="Q6120" s="4">
        <f>shipments9[[#This Row],[Amount]] -shipments9[[#This Row],[total cost]]</f>
        <v>960.2</v>
      </c>
      <c r="R6120" s="4" t="str">
        <f>IF(shipments9[[#This Row],[Gross Profit]]&lt;0,"Loss","Profit")</f>
        <v>Profit</v>
      </c>
      <c r="S6120" s="9">
        <f>shipments9[[#This Row],[Gross Profit]]/shipments9[[#This Row],[Amount]]</f>
        <v>0.73451902849493211</v>
      </c>
      <c r="T6120" s="11">
        <f>shipments9[[#This Row],[Amount]]/shipments9[[#This Row],[Boxes]]</f>
        <v>23.768181818181819</v>
      </c>
    </row>
    <row r="6121" spans="1:20" hidden="1" x14ac:dyDescent="0.25">
      <c r="A6121" t="s">
        <v>6312</v>
      </c>
      <c r="B6121" t="s">
        <v>55</v>
      </c>
      <c r="C6121" t="s">
        <v>137</v>
      </c>
      <c r="D6121" t="s">
        <v>24</v>
      </c>
      <c r="E6121" s="1">
        <v>45223</v>
      </c>
      <c r="F6121" s="1" t="str">
        <f>TEXT(shipments9[[#This Row],[Shipdate]],"ddd")</f>
        <v>Tue</v>
      </c>
      <c r="G6121" s="1" t="str">
        <f>IF(OR(shipments9[[#This Row],[Day Name]]="Sat",shipments9[[#This Row],[Day Name]]="Sun"),"Weekend","Weekday")</f>
        <v>Weekday</v>
      </c>
      <c r="H6121">
        <v>2880</v>
      </c>
      <c r="I6121">
        <v>138</v>
      </c>
      <c r="J6121" t="s">
        <v>172</v>
      </c>
      <c r="K6121" t="s">
        <v>8151</v>
      </c>
      <c r="L6121" t="s">
        <v>8152</v>
      </c>
      <c r="M6121">
        <v>10</v>
      </c>
      <c r="N6121" t="s">
        <v>8153</v>
      </c>
      <c r="O6121" s="4">
        <f>INDEX(products[Cost_per_box], MATCH(shipments9[[#This Row],[PID]], products[PID], 0))</f>
        <v>7.73</v>
      </c>
      <c r="P6121" s="4">
        <f>shipments9[[#This Row],[Boxes]]*shipments9[[#This Row],[Cost Per Box]]</f>
        <v>1066.74</v>
      </c>
      <c r="Q6121" s="4">
        <f>shipments9[[#This Row],[Amount]] -shipments9[[#This Row],[total cost]]</f>
        <v>1813.26</v>
      </c>
      <c r="R6121" s="4" t="str">
        <f>IF(shipments9[[#This Row],[Gross Profit]]&lt;0,"Loss","Profit")</f>
        <v>Profit</v>
      </c>
      <c r="S6121" s="9">
        <f>shipments9[[#This Row],[Gross Profit]]/shipments9[[#This Row],[Amount]]</f>
        <v>0.62960416666666663</v>
      </c>
      <c r="T6121" s="11">
        <f>shipments9[[#This Row],[Amount]]/shipments9[[#This Row],[Boxes]]</f>
        <v>20.869565217391305</v>
      </c>
    </row>
    <row r="6122" spans="1:20" hidden="1" x14ac:dyDescent="0.25">
      <c r="A6122" t="s">
        <v>6313</v>
      </c>
      <c r="B6122" t="s">
        <v>55</v>
      </c>
      <c r="C6122" t="s">
        <v>151</v>
      </c>
      <c r="D6122" t="s">
        <v>24</v>
      </c>
      <c r="E6122" s="1">
        <v>45254</v>
      </c>
      <c r="F6122" s="1" t="str">
        <f>TEXT(shipments9[[#This Row],[Shipdate]],"ddd")</f>
        <v>Fri</v>
      </c>
      <c r="G6122" s="1" t="str">
        <f>IF(OR(shipments9[[#This Row],[Day Name]]="Sat",shipments9[[#This Row],[Day Name]]="Sun"),"Weekend","Weekday")</f>
        <v>Weekday</v>
      </c>
      <c r="H6122">
        <v>4824</v>
      </c>
      <c r="I6122">
        <v>268</v>
      </c>
      <c r="J6122" t="s">
        <v>172</v>
      </c>
      <c r="K6122" t="s">
        <v>8151</v>
      </c>
      <c r="L6122" t="s">
        <v>8152</v>
      </c>
      <c r="M6122">
        <v>11</v>
      </c>
      <c r="N6122" t="s">
        <v>8165</v>
      </c>
      <c r="O6122" s="4">
        <f>INDEX(products[Cost_per_box], MATCH(shipments9[[#This Row],[PID]], products[PID], 0))</f>
        <v>12.41</v>
      </c>
      <c r="P6122" s="4">
        <f>shipments9[[#This Row],[Boxes]]*shipments9[[#This Row],[Cost Per Box]]</f>
        <v>3325.88</v>
      </c>
      <c r="Q6122" s="4">
        <f>shipments9[[#This Row],[Amount]] -shipments9[[#This Row],[total cost]]</f>
        <v>1498.12</v>
      </c>
      <c r="R6122" s="4" t="str">
        <f>IF(shipments9[[#This Row],[Gross Profit]]&lt;0,"Loss","Profit")</f>
        <v>Profit</v>
      </c>
      <c r="S6122" s="9">
        <f>shipments9[[#This Row],[Gross Profit]]/shipments9[[#This Row],[Amount]]</f>
        <v>0.31055555555555553</v>
      </c>
      <c r="T6122" s="11">
        <f>shipments9[[#This Row],[Amount]]/shipments9[[#This Row],[Boxes]]</f>
        <v>18</v>
      </c>
    </row>
    <row r="6123" spans="1:20" hidden="1" x14ac:dyDescent="0.25">
      <c r="A6123" t="s">
        <v>6314</v>
      </c>
      <c r="B6123" t="s">
        <v>55</v>
      </c>
      <c r="C6123" t="s">
        <v>165</v>
      </c>
      <c r="D6123" t="s">
        <v>24</v>
      </c>
      <c r="E6123" s="1">
        <v>45471</v>
      </c>
      <c r="F6123" s="1" t="str">
        <f>TEXT(shipments9[[#This Row],[Shipdate]],"ddd")</f>
        <v>Fri</v>
      </c>
      <c r="G6123" s="1" t="str">
        <f>IF(OR(shipments9[[#This Row],[Day Name]]="Sat",shipments9[[#This Row],[Day Name]]="Sun"),"Weekend","Weekday")</f>
        <v>Weekday</v>
      </c>
      <c r="H6123">
        <v>10674</v>
      </c>
      <c r="I6123">
        <v>486</v>
      </c>
      <c r="J6123" t="s">
        <v>172</v>
      </c>
      <c r="K6123" t="s">
        <v>8155</v>
      </c>
      <c r="L6123" t="s">
        <v>8154</v>
      </c>
      <c r="M6123">
        <v>6</v>
      </c>
      <c r="N6123" t="s">
        <v>8159</v>
      </c>
      <c r="O6123" s="4">
        <f>INDEX(products[Cost_per_box], MATCH(shipments9[[#This Row],[PID]], products[PID], 0))</f>
        <v>2.65</v>
      </c>
      <c r="P6123" s="4">
        <f>shipments9[[#This Row],[Boxes]]*shipments9[[#This Row],[Cost Per Box]]</f>
        <v>1287.8999999999999</v>
      </c>
      <c r="Q6123" s="4">
        <f>shipments9[[#This Row],[Amount]] -shipments9[[#This Row],[total cost]]</f>
        <v>9386.1</v>
      </c>
      <c r="R6123" s="4" t="str">
        <f>IF(shipments9[[#This Row],[Gross Profit]]&lt;0,"Loss","Profit")</f>
        <v>Profit</v>
      </c>
      <c r="S6123" s="9">
        <f>shipments9[[#This Row],[Gross Profit]]/shipments9[[#This Row],[Amount]]</f>
        <v>0.87934232715008431</v>
      </c>
      <c r="T6123" s="11">
        <f>shipments9[[#This Row],[Amount]]/shipments9[[#This Row],[Boxes]]</f>
        <v>21.962962962962962</v>
      </c>
    </row>
    <row r="6124" spans="1:20" hidden="1" x14ac:dyDescent="0.25">
      <c r="A6124" t="s">
        <v>6315</v>
      </c>
      <c r="B6124" t="s">
        <v>55</v>
      </c>
      <c r="C6124" t="s">
        <v>128</v>
      </c>
      <c r="D6124" t="s">
        <v>24</v>
      </c>
      <c r="E6124" s="1">
        <v>45211</v>
      </c>
      <c r="F6124" s="1" t="str">
        <f>TEXT(shipments9[[#This Row],[Shipdate]],"ddd")</f>
        <v>Thu</v>
      </c>
      <c r="G6124" s="1" t="str">
        <f>IF(OR(shipments9[[#This Row],[Day Name]]="Sat",shipments9[[#This Row],[Day Name]]="Sun"),"Weekend","Weekday")</f>
        <v>Weekday</v>
      </c>
      <c r="H6124">
        <v>5143.5</v>
      </c>
      <c r="I6124">
        <v>1029</v>
      </c>
      <c r="J6124" t="s">
        <v>172</v>
      </c>
      <c r="K6124" t="s">
        <v>8151</v>
      </c>
      <c r="L6124" t="s">
        <v>8152</v>
      </c>
      <c r="M6124">
        <v>10</v>
      </c>
      <c r="N6124" t="s">
        <v>8153</v>
      </c>
      <c r="O6124" s="4">
        <f>INDEX(products[Cost_per_box], MATCH(shipments9[[#This Row],[PID]], products[PID], 0))</f>
        <v>3.85</v>
      </c>
      <c r="P6124" s="4">
        <f>shipments9[[#This Row],[Boxes]]*shipments9[[#This Row],[Cost Per Box]]</f>
        <v>3961.65</v>
      </c>
      <c r="Q6124" s="4">
        <f>shipments9[[#This Row],[Amount]] -shipments9[[#This Row],[total cost]]</f>
        <v>1181.8499999999999</v>
      </c>
      <c r="R6124" s="4" t="str">
        <f>IF(shipments9[[#This Row],[Gross Profit]]&lt;0,"Loss","Profit")</f>
        <v>Profit</v>
      </c>
      <c r="S6124" s="9">
        <f>shipments9[[#This Row],[Gross Profit]]/shipments9[[#This Row],[Amount]]</f>
        <v>0.22977544473607464</v>
      </c>
      <c r="T6124" s="11">
        <f>shipments9[[#This Row],[Amount]]/shipments9[[#This Row],[Boxes]]</f>
        <v>4.9985422740524781</v>
      </c>
    </row>
    <row r="6125" spans="1:20" hidden="1" x14ac:dyDescent="0.25">
      <c r="A6125" t="s">
        <v>6316</v>
      </c>
      <c r="B6125" t="s">
        <v>55</v>
      </c>
      <c r="C6125" t="s">
        <v>135</v>
      </c>
      <c r="D6125" t="s">
        <v>24</v>
      </c>
      <c r="E6125" s="1">
        <v>45335</v>
      </c>
      <c r="F6125" s="1" t="str">
        <f>TEXT(shipments9[[#This Row],[Shipdate]],"ddd")</f>
        <v>Tue</v>
      </c>
      <c r="G6125" s="1" t="str">
        <f>IF(OR(shipments9[[#This Row],[Day Name]]="Sat",shipments9[[#This Row],[Day Name]]="Sun"),"Weekend","Weekday")</f>
        <v>Weekday</v>
      </c>
      <c r="H6125">
        <v>5559.75</v>
      </c>
      <c r="I6125">
        <v>206</v>
      </c>
      <c r="J6125" t="s">
        <v>172</v>
      </c>
      <c r="K6125" t="s">
        <v>8155</v>
      </c>
      <c r="L6125" t="s">
        <v>8156</v>
      </c>
      <c r="M6125">
        <v>2</v>
      </c>
      <c r="N6125" t="s">
        <v>8157</v>
      </c>
      <c r="O6125" s="4">
        <f>INDEX(products[Cost_per_box], MATCH(shipments9[[#This Row],[PID]], products[PID], 0))</f>
        <v>9.94</v>
      </c>
      <c r="P6125" s="4">
        <f>shipments9[[#This Row],[Boxes]]*shipments9[[#This Row],[Cost Per Box]]</f>
        <v>2047.6399999999999</v>
      </c>
      <c r="Q6125" s="4">
        <f>shipments9[[#This Row],[Amount]] -shipments9[[#This Row],[total cost]]</f>
        <v>3512.11</v>
      </c>
      <c r="R6125" s="4" t="str">
        <f>IF(shipments9[[#This Row],[Gross Profit]]&lt;0,"Loss","Profit")</f>
        <v>Profit</v>
      </c>
      <c r="S6125" s="9">
        <f>shipments9[[#This Row],[Gross Profit]]/shipments9[[#This Row],[Amount]]</f>
        <v>0.63170286433742528</v>
      </c>
      <c r="T6125" s="11">
        <f>shipments9[[#This Row],[Amount]]/shipments9[[#This Row],[Boxes]]</f>
        <v>26.989077669902912</v>
      </c>
    </row>
    <row r="6126" spans="1:20" x14ac:dyDescent="0.25">
      <c r="A6126" t="s">
        <v>6317</v>
      </c>
      <c r="B6126" t="s">
        <v>55</v>
      </c>
      <c r="C6126" t="s">
        <v>147</v>
      </c>
      <c r="D6126" t="s">
        <v>24</v>
      </c>
      <c r="E6126" s="1">
        <v>45085</v>
      </c>
      <c r="F6126" s="1" t="str">
        <f>TEXT(shipments9[[#This Row],[Shipdate]],"ddd")</f>
        <v>Thu</v>
      </c>
      <c r="G6126" s="1" t="str">
        <f>IF(OR(shipments9[[#This Row],[Day Name]]="Sat",shipments9[[#This Row],[Day Name]]="Sun"),"Weekend","Weekday")</f>
        <v>Weekday</v>
      </c>
      <c r="H6126">
        <v>2468.25</v>
      </c>
      <c r="I6126">
        <v>275</v>
      </c>
      <c r="J6126" t="s">
        <v>172</v>
      </c>
      <c r="K6126" t="s">
        <v>8151</v>
      </c>
      <c r="L6126" t="s">
        <v>8154</v>
      </c>
      <c r="M6126">
        <v>6</v>
      </c>
      <c r="N6126" t="s">
        <v>8159</v>
      </c>
      <c r="O6126" s="4">
        <f>INDEX(products[Cost_per_box], MATCH(shipments9[[#This Row],[PID]], products[PID], 0))</f>
        <v>10.51</v>
      </c>
      <c r="P6126" s="4">
        <f>shipments9[[#This Row],[Boxes]]*shipments9[[#This Row],[Cost Per Box]]</f>
        <v>2890.25</v>
      </c>
      <c r="Q6126" s="4">
        <f>shipments9[[#This Row],[Amount]] -shipments9[[#This Row],[total cost]]</f>
        <v>-422</v>
      </c>
      <c r="R6126" s="4" t="str">
        <f>IF(shipments9[[#This Row],[Gross Profit]]&lt;0,"Loss","Profit")</f>
        <v>Loss</v>
      </c>
      <c r="S6126" s="9">
        <f>shipments9[[#This Row],[Gross Profit]]/shipments9[[#This Row],[Amount]]</f>
        <v>-0.17097133596677808</v>
      </c>
      <c r="T6126" s="11">
        <f>shipments9[[#This Row],[Amount]]/shipments9[[#This Row],[Boxes]]</f>
        <v>8.9754545454545447</v>
      </c>
    </row>
    <row r="6127" spans="1:20" hidden="1" x14ac:dyDescent="0.25">
      <c r="A6127" t="s">
        <v>6318</v>
      </c>
      <c r="B6127" t="s">
        <v>55</v>
      </c>
      <c r="C6127" t="s">
        <v>157</v>
      </c>
      <c r="D6127" t="s">
        <v>24</v>
      </c>
      <c r="E6127" s="1">
        <v>45350</v>
      </c>
      <c r="F6127" s="1" t="str">
        <f>TEXT(shipments9[[#This Row],[Shipdate]],"ddd")</f>
        <v>Wed</v>
      </c>
      <c r="G6127" s="1" t="str">
        <f>IF(OR(shipments9[[#This Row],[Day Name]]="Sat",shipments9[[#This Row],[Day Name]]="Sun"),"Weekend","Weekday")</f>
        <v>Weekday</v>
      </c>
      <c r="H6127">
        <v>9006.75</v>
      </c>
      <c r="I6127">
        <v>1287</v>
      </c>
      <c r="J6127" t="s">
        <v>172</v>
      </c>
      <c r="K6127" t="s">
        <v>8155</v>
      </c>
      <c r="L6127" t="s">
        <v>8156</v>
      </c>
      <c r="M6127">
        <v>2</v>
      </c>
      <c r="N6127" t="s">
        <v>8157</v>
      </c>
      <c r="O6127" s="4">
        <f>INDEX(products[Cost_per_box], MATCH(shipments9[[#This Row],[PID]], products[PID], 0))</f>
        <v>6.8</v>
      </c>
      <c r="P6127" s="4">
        <f>shipments9[[#This Row],[Boxes]]*shipments9[[#This Row],[Cost Per Box]]</f>
        <v>8751.6</v>
      </c>
      <c r="Q6127" s="4">
        <f>shipments9[[#This Row],[Amount]] -shipments9[[#This Row],[total cost]]</f>
        <v>255.14999999999964</v>
      </c>
      <c r="R6127" s="4" t="str">
        <f>IF(shipments9[[#This Row],[Gross Profit]]&lt;0,"Loss","Profit")</f>
        <v>Profit</v>
      </c>
      <c r="S6127" s="9">
        <f>shipments9[[#This Row],[Gross Profit]]/shipments9[[#This Row],[Amount]]</f>
        <v>2.8328753434923765E-2</v>
      </c>
      <c r="T6127" s="11">
        <f>shipments9[[#This Row],[Amount]]/shipments9[[#This Row],[Boxes]]</f>
        <v>6.9982517482517483</v>
      </c>
    </row>
    <row r="6128" spans="1:20" hidden="1" x14ac:dyDescent="0.25">
      <c r="A6128" t="s">
        <v>6319</v>
      </c>
      <c r="B6128" t="s">
        <v>55</v>
      </c>
      <c r="C6128" t="s">
        <v>139</v>
      </c>
      <c r="D6128" t="s">
        <v>24</v>
      </c>
      <c r="E6128" s="1">
        <v>45240</v>
      </c>
      <c r="F6128" s="1" t="str">
        <f>TEXT(shipments9[[#This Row],[Shipdate]],"ddd")</f>
        <v>Fri</v>
      </c>
      <c r="G6128" s="1" t="str">
        <f>IF(OR(shipments9[[#This Row],[Day Name]]="Sat",shipments9[[#This Row],[Day Name]]="Sun"),"Weekend","Weekday")</f>
        <v>Weekday</v>
      </c>
      <c r="H6128">
        <v>1131.75</v>
      </c>
      <c r="I6128">
        <v>52</v>
      </c>
      <c r="J6128" t="s">
        <v>172</v>
      </c>
      <c r="K6128" t="s">
        <v>8151</v>
      </c>
      <c r="L6128" t="s">
        <v>8152</v>
      </c>
      <c r="M6128">
        <v>11</v>
      </c>
      <c r="N6128" t="s">
        <v>8165</v>
      </c>
      <c r="O6128" s="4">
        <f>INDEX(products[Cost_per_box], MATCH(shipments9[[#This Row],[PID]], products[PID], 0))</f>
        <v>3.68</v>
      </c>
      <c r="P6128" s="4">
        <f>shipments9[[#This Row],[Boxes]]*shipments9[[#This Row],[Cost Per Box]]</f>
        <v>191.36</v>
      </c>
      <c r="Q6128" s="4">
        <f>shipments9[[#This Row],[Amount]] -shipments9[[#This Row],[total cost]]</f>
        <v>940.39</v>
      </c>
      <c r="R6128" s="4" t="str">
        <f>IF(shipments9[[#This Row],[Gross Profit]]&lt;0,"Loss","Profit")</f>
        <v>Profit</v>
      </c>
      <c r="S6128" s="9">
        <f>shipments9[[#This Row],[Gross Profit]]/shipments9[[#This Row],[Amount]]</f>
        <v>0.83091672189087695</v>
      </c>
      <c r="T6128" s="11">
        <f>shipments9[[#This Row],[Amount]]/shipments9[[#This Row],[Boxes]]</f>
        <v>21.764423076923077</v>
      </c>
    </row>
    <row r="6129" spans="1:20" hidden="1" x14ac:dyDescent="0.25">
      <c r="A6129" t="s">
        <v>6320</v>
      </c>
      <c r="B6129" t="s">
        <v>55</v>
      </c>
      <c r="C6129" t="s">
        <v>141</v>
      </c>
      <c r="D6129" t="s">
        <v>24</v>
      </c>
      <c r="E6129" s="1">
        <v>45218</v>
      </c>
      <c r="F6129" s="1" t="str">
        <f>TEXT(shipments9[[#This Row],[Shipdate]],"ddd")</f>
        <v>Thu</v>
      </c>
      <c r="G6129" s="1" t="str">
        <f>IF(OR(shipments9[[#This Row],[Day Name]]="Sat",shipments9[[#This Row],[Day Name]]="Sun"),"Weekend","Weekday")</f>
        <v>Weekday</v>
      </c>
      <c r="H6129">
        <v>11632.5</v>
      </c>
      <c r="I6129">
        <v>895</v>
      </c>
      <c r="J6129" t="s">
        <v>172</v>
      </c>
      <c r="K6129" t="s">
        <v>8151</v>
      </c>
      <c r="L6129" t="s">
        <v>8152</v>
      </c>
      <c r="M6129">
        <v>10</v>
      </c>
      <c r="N6129" t="s">
        <v>8153</v>
      </c>
      <c r="O6129" s="4">
        <f>INDEX(products[Cost_per_box], MATCH(shipments9[[#This Row],[PID]], products[PID], 0))</f>
        <v>8.2200000000000006</v>
      </c>
      <c r="P6129" s="4">
        <f>shipments9[[#This Row],[Boxes]]*shipments9[[#This Row],[Cost Per Box]]</f>
        <v>7356.9000000000005</v>
      </c>
      <c r="Q6129" s="4">
        <f>shipments9[[#This Row],[Amount]] -shipments9[[#This Row],[total cost]]</f>
        <v>4275.5999999999995</v>
      </c>
      <c r="R6129" s="4" t="str">
        <f>IF(shipments9[[#This Row],[Gross Profit]]&lt;0,"Loss","Profit")</f>
        <v>Profit</v>
      </c>
      <c r="S6129" s="9">
        <f>shipments9[[#This Row],[Gross Profit]]/shipments9[[#This Row],[Amount]]</f>
        <v>0.36755641521598964</v>
      </c>
      <c r="T6129" s="11">
        <f>shipments9[[#This Row],[Amount]]/shipments9[[#This Row],[Boxes]]</f>
        <v>12.997206703910615</v>
      </c>
    </row>
    <row r="6130" spans="1:20" hidden="1" x14ac:dyDescent="0.25">
      <c r="A6130" t="s">
        <v>6321</v>
      </c>
      <c r="B6130" t="s">
        <v>55</v>
      </c>
      <c r="C6130" t="s">
        <v>145</v>
      </c>
      <c r="D6130" t="s">
        <v>24</v>
      </c>
      <c r="E6130" s="1">
        <v>44960</v>
      </c>
      <c r="F6130" s="1" t="str">
        <f>TEXT(shipments9[[#This Row],[Shipdate]],"ddd")</f>
        <v>Fri</v>
      </c>
      <c r="G6130" s="1" t="str">
        <f>IF(OR(shipments9[[#This Row],[Day Name]]="Sat",shipments9[[#This Row],[Day Name]]="Sun"),"Weekend","Weekday")</f>
        <v>Weekday</v>
      </c>
      <c r="H6130">
        <v>9843.75</v>
      </c>
      <c r="I6130">
        <v>704</v>
      </c>
      <c r="J6130" t="s">
        <v>172</v>
      </c>
      <c r="K6130" t="s">
        <v>8151</v>
      </c>
      <c r="L6130" t="s">
        <v>8156</v>
      </c>
      <c r="M6130">
        <v>2</v>
      </c>
      <c r="N6130" t="s">
        <v>8157</v>
      </c>
      <c r="O6130" s="4">
        <f>INDEX(products[Cost_per_box], MATCH(shipments9[[#This Row],[PID]], products[PID], 0))</f>
        <v>4.74</v>
      </c>
      <c r="P6130" s="4">
        <f>shipments9[[#This Row],[Boxes]]*shipments9[[#This Row],[Cost Per Box]]</f>
        <v>3336.96</v>
      </c>
      <c r="Q6130" s="4">
        <f>shipments9[[#This Row],[Amount]] -shipments9[[#This Row],[total cost]]</f>
        <v>6506.79</v>
      </c>
      <c r="R6130" s="4" t="str">
        <f>IF(shipments9[[#This Row],[Gross Profit]]&lt;0,"Loss","Profit")</f>
        <v>Profit</v>
      </c>
      <c r="S6130" s="9">
        <f>shipments9[[#This Row],[Gross Profit]]/shipments9[[#This Row],[Amount]]</f>
        <v>0.66100723809523809</v>
      </c>
      <c r="T6130" s="11">
        <f>shipments9[[#This Row],[Amount]]/shipments9[[#This Row],[Boxes]]</f>
        <v>13.982599431818182</v>
      </c>
    </row>
    <row r="6131" spans="1:20" hidden="1" x14ac:dyDescent="0.25">
      <c r="A6131" t="s">
        <v>6322</v>
      </c>
      <c r="B6131" t="s">
        <v>55</v>
      </c>
      <c r="C6131" t="s">
        <v>153</v>
      </c>
      <c r="D6131" t="s">
        <v>24</v>
      </c>
      <c r="E6131" s="1">
        <v>45281</v>
      </c>
      <c r="F6131" s="1" t="str">
        <f>TEXT(shipments9[[#This Row],[Shipdate]],"ddd")</f>
        <v>Thu</v>
      </c>
      <c r="G6131" s="1" t="str">
        <f>IF(OR(shipments9[[#This Row],[Day Name]]="Sat",shipments9[[#This Row],[Day Name]]="Sun"),"Weekend","Weekday")</f>
        <v>Weekday</v>
      </c>
      <c r="H6131">
        <v>4014</v>
      </c>
      <c r="I6131">
        <v>237</v>
      </c>
      <c r="J6131" t="s">
        <v>172</v>
      </c>
      <c r="K6131" t="s">
        <v>8151</v>
      </c>
      <c r="L6131" t="s">
        <v>8152</v>
      </c>
      <c r="M6131">
        <v>12</v>
      </c>
      <c r="N6131" t="s">
        <v>8166</v>
      </c>
      <c r="O6131" s="4">
        <f>INDEX(products[Cost_per_box], MATCH(shipments9[[#This Row],[PID]], products[PID], 0))</f>
        <v>9.57</v>
      </c>
      <c r="P6131" s="4">
        <f>shipments9[[#This Row],[Boxes]]*shipments9[[#This Row],[Cost Per Box]]</f>
        <v>2268.09</v>
      </c>
      <c r="Q6131" s="4">
        <f>shipments9[[#This Row],[Amount]] -shipments9[[#This Row],[total cost]]</f>
        <v>1745.9099999999999</v>
      </c>
      <c r="R6131" s="4" t="str">
        <f>IF(shipments9[[#This Row],[Gross Profit]]&lt;0,"Loss","Profit")</f>
        <v>Profit</v>
      </c>
      <c r="S6131" s="9">
        <f>shipments9[[#This Row],[Gross Profit]]/shipments9[[#This Row],[Amount]]</f>
        <v>0.43495515695067261</v>
      </c>
      <c r="T6131" s="11">
        <f>shipments9[[#This Row],[Amount]]/shipments9[[#This Row],[Boxes]]</f>
        <v>16.936708860759495</v>
      </c>
    </row>
    <row r="6132" spans="1:20" hidden="1" x14ac:dyDescent="0.25">
      <c r="A6132" t="s">
        <v>6323</v>
      </c>
      <c r="B6132" t="s">
        <v>55</v>
      </c>
      <c r="C6132" t="s">
        <v>157</v>
      </c>
      <c r="D6132" t="s">
        <v>24</v>
      </c>
      <c r="E6132" s="1">
        <v>45114</v>
      </c>
      <c r="F6132" s="1" t="str">
        <f>TEXT(shipments9[[#This Row],[Shipdate]],"ddd")</f>
        <v>Fri</v>
      </c>
      <c r="G6132" s="1" t="str">
        <f>IF(OR(shipments9[[#This Row],[Day Name]]="Sat",shipments9[[#This Row],[Day Name]]="Sun"),"Weekend","Weekday")</f>
        <v>Weekday</v>
      </c>
      <c r="H6132">
        <v>3575.25</v>
      </c>
      <c r="I6132">
        <v>447</v>
      </c>
      <c r="J6132" t="s">
        <v>172</v>
      </c>
      <c r="K6132" t="s">
        <v>8151</v>
      </c>
      <c r="L6132" t="s">
        <v>8160</v>
      </c>
      <c r="M6132">
        <v>7</v>
      </c>
      <c r="N6132" t="s">
        <v>8161</v>
      </c>
      <c r="O6132" s="4">
        <f>INDEX(products[Cost_per_box], MATCH(shipments9[[#This Row],[PID]], products[PID], 0))</f>
        <v>6.8</v>
      </c>
      <c r="P6132" s="4">
        <f>shipments9[[#This Row],[Boxes]]*shipments9[[#This Row],[Cost Per Box]]</f>
        <v>3039.6</v>
      </c>
      <c r="Q6132" s="4">
        <f>shipments9[[#This Row],[Amount]] -shipments9[[#This Row],[total cost]]</f>
        <v>535.65000000000009</v>
      </c>
      <c r="R6132" s="4" t="str">
        <f>IF(shipments9[[#This Row],[Gross Profit]]&lt;0,"Loss","Profit")</f>
        <v>Profit</v>
      </c>
      <c r="S6132" s="9">
        <f>shipments9[[#This Row],[Gross Profit]]/shipments9[[#This Row],[Amount]]</f>
        <v>0.14982169079085381</v>
      </c>
      <c r="T6132" s="11">
        <f>shipments9[[#This Row],[Amount]]/shipments9[[#This Row],[Boxes]]</f>
        <v>7.9983221476510069</v>
      </c>
    </row>
    <row r="6133" spans="1:20" hidden="1" x14ac:dyDescent="0.25">
      <c r="A6133" t="s">
        <v>6324</v>
      </c>
      <c r="B6133" t="s">
        <v>55</v>
      </c>
      <c r="C6133" t="s">
        <v>121</v>
      </c>
      <c r="D6133" t="s">
        <v>24</v>
      </c>
      <c r="E6133" s="1">
        <v>45287</v>
      </c>
      <c r="F6133" s="1" t="str">
        <f>TEXT(shipments9[[#This Row],[Shipdate]],"ddd")</f>
        <v>Wed</v>
      </c>
      <c r="G6133" s="1" t="str">
        <f>IF(OR(shipments9[[#This Row],[Day Name]]="Sat",shipments9[[#This Row],[Day Name]]="Sun"),"Weekend","Weekday")</f>
        <v>Weekday</v>
      </c>
      <c r="H6133">
        <v>10356.75</v>
      </c>
      <c r="I6133">
        <v>740</v>
      </c>
      <c r="J6133" t="s">
        <v>172</v>
      </c>
      <c r="K6133" t="s">
        <v>8151</v>
      </c>
      <c r="L6133" t="s">
        <v>8152</v>
      </c>
      <c r="M6133">
        <v>12</v>
      </c>
      <c r="N6133" t="s">
        <v>8166</v>
      </c>
      <c r="O6133" s="4">
        <f>INDEX(products[Cost_per_box], MATCH(shipments9[[#This Row],[PID]], products[PID], 0))</f>
        <v>5.26</v>
      </c>
      <c r="P6133" s="4">
        <f>shipments9[[#This Row],[Boxes]]*shipments9[[#This Row],[Cost Per Box]]</f>
        <v>3892.3999999999996</v>
      </c>
      <c r="Q6133" s="4">
        <f>shipments9[[#This Row],[Amount]] -shipments9[[#This Row],[total cost]]</f>
        <v>6464.35</v>
      </c>
      <c r="R6133" s="4" t="str">
        <f>IF(shipments9[[#This Row],[Gross Profit]]&lt;0,"Loss","Profit")</f>
        <v>Profit</v>
      </c>
      <c r="S6133" s="9">
        <f>shipments9[[#This Row],[Gross Profit]]/shipments9[[#This Row],[Amount]]</f>
        <v>0.62416781326188242</v>
      </c>
      <c r="T6133" s="11">
        <f>shipments9[[#This Row],[Amount]]/shipments9[[#This Row],[Boxes]]</f>
        <v>13.995608108108108</v>
      </c>
    </row>
    <row r="6134" spans="1:20" hidden="1" x14ac:dyDescent="0.25">
      <c r="A6134" t="s">
        <v>6325</v>
      </c>
      <c r="B6134" t="s">
        <v>55</v>
      </c>
      <c r="C6134" t="s">
        <v>153</v>
      </c>
      <c r="D6134" t="s">
        <v>24</v>
      </c>
      <c r="E6134" s="1">
        <v>45449</v>
      </c>
      <c r="F6134" s="1" t="str">
        <f>TEXT(shipments9[[#This Row],[Shipdate]],"ddd")</f>
        <v>Thu</v>
      </c>
      <c r="G6134" s="1" t="str">
        <f>IF(OR(shipments9[[#This Row],[Day Name]]="Sat",shipments9[[#This Row],[Day Name]]="Sun"),"Weekend","Weekday")</f>
        <v>Weekday</v>
      </c>
      <c r="H6134">
        <v>6423.75</v>
      </c>
      <c r="I6134">
        <v>429</v>
      </c>
      <c r="J6134" t="s">
        <v>172</v>
      </c>
      <c r="K6134" t="s">
        <v>8155</v>
      </c>
      <c r="L6134" t="s">
        <v>8154</v>
      </c>
      <c r="M6134">
        <v>6</v>
      </c>
      <c r="N6134" t="s">
        <v>8159</v>
      </c>
      <c r="O6134" s="4">
        <f>INDEX(products[Cost_per_box], MATCH(shipments9[[#This Row],[PID]], products[PID], 0))</f>
        <v>9.57</v>
      </c>
      <c r="P6134" s="4">
        <f>shipments9[[#This Row],[Boxes]]*shipments9[[#This Row],[Cost Per Box]]</f>
        <v>4105.53</v>
      </c>
      <c r="Q6134" s="4">
        <f>shipments9[[#This Row],[Amount]] -shipments9[[#This Row],[total cost]]</f>
        <v>2318.2200000000003</v>
      </c>
      <c r="R6134" s="4" t="str">
        <f>IF(shipments9[[#This Row],[Gross Profit]]&lt;0,"Loss","Profit")</f>
        <v>Profit</v>
      </c>
      <c r="S6134" s="9">
        <f>shipments9[[#This Row],[Gross Profit]]/shipments9[[#This Row],[Amount]]</f>
        <v>0.36088266199649743</v>
      </c>
      <c r="T6134" s="11">
        <f>shipments9[[#This Row],[Amount]]/shipments9[[#This Row],[Boxes]]</f>
        <v>14.973776223776223</v>
      </c>
    </row>
    <row r="6135" spans="1:20" hidden="1" x14ac:dyDescent="0.25">
      <c r="A6135" t="s">
        <v>6326</v>
      </c>
      <c r="B6135" t="s">
        <v>55</v>
      </c>
      <c r="C6135" t="s">
        <v>157</v>
      </c>
      <c r="D6135" t="s">
        <v>24</v>
      </c>
      <c r="E6135" s="1">
        <v>45103</v>
      </c>
      <c r="F6135" s="1" t="str">
        <f>TEXT(shipments9[[#This Row],[Shipdate]],"ddd")</f>
        <v>Mon</v>
      </c>
      <c r="G6135" s="1" t="str">
        <f>IF(OR(shipments9[[#This Row],[Day Name]]="Sat",shipments9[[#This Row],[Day Name]]="Sun"),"Weekend","Weekday")</f>
        <v>Weekday</v>
      </c>
      <c r="H6135">
        <v>18288</v>
      </c>
      <c r="I6135">
        <v>1663</v>
      </c>
      <c r="J6135" t="s">
        <v>172</v>
      </c>
      <c r="K6135" t="s">
        <v>8151</v>
      </c>
      <c r="L6135" t="s">
        <v>8154</v>
      </c>
      <c r="M6135">
        <v>6</v>
      </c>
      <c r="N6135" t="s">
        <v>8159</v>
      </c>
      <c r="O6135" s="4">
        <f>INDEX(products[Cost_per_box], MATCH(shipments9[[#This Row],[PID]], products[PID], 0))</f>
        <v>6.8</v>
      </c>
      <c r="P6135" s="4">
        <f>shipments9[[#This Row],[Boxes]]*shipments9[[#This Row],[Cost Per Box]]</f>
        <v>11308.4</v>
      </c>
      <c r="Q6135" s="4">
        <f>shipments9[[#This Row],[Amount]] -shipments9[[#This Row],[total cost]]</f>
        <v>6979.6</v>
      </c>
      <c r="R6135" s="4" t="str">
        <f>IF(shipments9[[#This Row],[Gross Profit]]&lt;0,"Loss","Profit")</f>
        <v>Profit</v>
      </c>
      <c r="S6135" s="9">
        <f>shipments9[[#This Row],[Gross Profit]]/shipments9[[#This Row],[Amount]]</f>
        <v>0.38164916885389327</v>
      </c>
      <c r="T6135" s="11">
        <f>shipments9[[#This Row],[Amount]]/shipments9[[#This Row],[Boxes]]</f>
        <v>10.996993385447986</v>
      </c>
    </row>
    <row r="6136" spans="1:20" hidden="1" x14ac:dyDescent="0.25">
      <c r="A6136" t="s">
        <v>6327</v>
      </c>
      <c r="B6136" t="s">
        <v>55</v>
      </c>
      <c r="C6136" t="s">
        <v>165</v>
      </c>
      <c r="D6136" t="s">
        <v>24</v>
      </c>
      <c r="E6136" s="1">
        <v>45184</v>
      </c>
      <c r="F6136" s="1" t="str">
        <f>TEXT(shipments9[[#This Row],[Shipdate]],"ddd")</f>
        <v>Fri</v>
      </c>
      <c r="G6136" s="1" t="str">
        <f>IF(OR(shipments9[[#This Row],[Day Name]]="Sat",shipments9[[#This Row],[Day Name]]="Sun"),"Weekend","Weekday")</f>
        <v>Weekday</v>
      </c>
      <c r="H6136">
        <v>7278.75</v>
      </c>
      <c r="I6136">
        <v>405</v>
      </c>
      <c r="J6136" t="s">
        <v>172</v>
      </c>
      <c r="K6136" t="s">
        <v>8151</v>
      </c>
      <c r="L6136" t="s">
        <v>8160</v>
      </c>
      <c r="M6136">
        <v>9</v>
      </c>
      <c r="N6136" t="s">
        <v>8167</v>
      </c>
      <c r="O6136" s="4">
        <f>INDEX(products[Cost_per_box], MATCH(shipments9[[#This Row],[PID]], products[PID], 0))</f>
        <v>2.65</v>
      </c>
      <c r="P6136" s="4">
        <f>shipments9[[#This Row],[Boxes]]*shipments9[[#This Row],[Cost Per Box]]</f>
        <v>1073.25</v>
      </c>
      <c r="Q6136" s="4">
        <f>shipments9[[#This Row],[Amount]] -shipments9[[#This Row],[total cost]]</f>
        <v>6205.5</v>
      </c>
      <c r="R6136" s="4" t="str">
        <f>IF(shipments9[[#This Row],[Gross Profit]]&lt;0,"Loss","Profit")</f>
        <v>Profit</v>
      </c>
      <c r="S6136" s="9">
        <f>shipments9[[#This Row],[Gross Profit]]/shipments9[[#This Row],[Amount]]</f>
        <v>0.85255023183925815</v>
      </c>
      <c r="T6136" s="11">
        <f>shipments9[[#This Row],[Amount]]/shipments9[[#This Row],[Boxes]]</f>
        <v>17.972222222222221</v>
      </c>
    </row>
    <row r="6137" spans="1:20" hidden="1" x14ac:dyDescent="0.25">
      <c r="A6137" t="s">
        <v>6328</v>
      </c>
      <c r="B6137" t="s">
        <v>77</v>
      </c>
      <c r="C6137" t="s">
        <v>145</v>
      </c>
      <c r="D6137" t="s">
        <v>24</v>
      </c>
      <c r="E6137" s="1">
        <v>45182</v>
      </c>
      <c r="F6137" s="1" t="str">
        <f>TEXT(shipments9[[#This Row],[Shipdate]],"ddd")</f>
        <v>Wed</v>
      </c>
      <c r="G6137" s="1" t="str">
        <f>IF(OR(shipments9[[#This Row],[Day Name]]="Sat",shipments9[[#This Row],[Day Name]]="Sun"),"Weekend","Weekday")</f>
        <v>Weekday</v>
      </c>
      <c r="H6137">
        <v>6095.25</v>
      </c>
      <c r="I6137">
        <v>359</v>
      </c>
      <c r="J6137" t="s">
        <v>172</v>
      </c>
      <c r="K6137" t="s">
        <v>8151</v>
      </c>
      <c r="L6137" t="s">
        <v>8160</v>
      </c>
      <c r="M6137">
        <v>9</v>
      </c>
      <c r="N6137" t="s">
        <v>8167</v>
      </c>
      <c r="O6137" s="4">
        <f>INDEX(products[Cost_per_box], MATCH(shipments9[[#This Row],[PID]], products[PID], 0))</f>
        <v>4.74</v>
      </c>
      <c r="P6137" s="4">
        <f>shipments9[[#This Row],[Boxes]]*shipments9[[#This Row],[Cost Per Box]]</f>
        <v>1701.66</v>
      </c>
      <c r="Q6137" s="4">
        <f>shipments9[[#This Row],[Amount]] -shipments9[[#This Row],[total cost]]</f>
        <v>4393.59</v>
      </c>
      <c r="R6137" s="4" t="str">
        <f>IF(shipments9[[#This Row],[Gross Profit]]&lt;0,"Loss","Profit")</f>
        <v>Profit</v>
      </c>
      <c r="S6137" s="9">
        <f>shipments9[[#This Row],[Gross Profit]]/shipments9[[#This Row],[Amount]]</f>
        <v>0.72082195151962591</v>
      </c>
      <c r="T6137" s="11">
        <f>shipments9[[#This Row],[Amount]]/shipments9[[#This Row],[Boxes]]</f>
        <v>16.978412256267408</v>
      </c>
    </row>
    <row r="6138" spans="1:20" hidden="1" x14ac:dyDescent="0.25">
      <c r="A6138" t="s">
        <v>6329</v>
      </c>
      <c r="B6138" t="s">
        <v>77</v>
      </c>
      <c r="C6138" t="s">
        <v>141</v>
      </c>
      <c r="D6138" t="s">
        <v>24</v>
      </c>
      <c r="E6138" s="1">
        <v>45363</v>
      </c>
      <c r="F6138" s="1" t="str">
        <f>TEXT(shipments9[[#This Row],[Shipdate]],"ddd")</f>
        <v>Tue</v>
      </c>
      <c r="G6138" s="1" t="str">
        <f>IF(OR(shipments9[[#This Row],[Day Name]]="Sat",shipments9[[#This Row],[Day Name]]="Sun"),"Weekend","Weekday")</f>
        <v>Weekday</v>
      </c>
      <c r="H6138">
        <v>10698.75</v>
      </c>
      <c r="I6138">
        <v>892</v>
      </c>
      <c r="J6138" t="s">
        <v>172</v>
      </c>
      <c r="K6138" t="s">
        <v>8155</v>
      </c>
      <c r="L6138" t="s">
        <v>8156</v>
      </c>
      <c r="M6138">
        <v>3</v>
      </c>
      <c r="N6138" t="s">
        <v>8164</v>
      </c>
      <c r="O6138" s="4">
        <f>INDEX(products[Cost_per_box], MATCH(shipments9[[#This Row],[PID]], products[PID], 0))</f>
        <v>8.2200000000000006</v>
      </c>
      <c r="P6138" s="4">
        <f>shipments9[[#This Row],[Boxes]]*shipments9[[#This Row],[Cost Per Box]]</f>
        <v>7332.2400000000007</v>
      </c>
      <c r="Q6138" s="4">
        <f>shipments9[[#This Row],[Amount]] -shipments9[[#This Row],[total cost]]</f>
        <v>3366.5099999999993</v>
      </c>
      <c r="R6138" s="4" t="str">
        <f>IF(shipments9[[#This Row],[Gross Profit]]&lt;0,"Loss","Profit")</f>
        <v>Profit</v>
      </c>
      <c r="S6138" s="9">
        <f>shipments9[[#This Row],[Gross Profit]]/shipments9[[#This Row],[Amount]]</f>
        <v>0.31466386260077106</v>
      </c>
      <c r="T6138" s="11">
        <f>shipments9[[#This Row],[Amount]]/shipments9[[#This Row],[Boxes]]</f>
        <v>11.994114349775785</v>
      </c>
    </row>
    <row r="6139" spans="1:20" hidden="1" x14ac:dyDescent="0.25">
      <c r="A6139" t="s">
        <v>6330</v>
      </c>
      <c r="B6139" t="s">
        <v>77</v>
      </c>
      <c r="C6139" t="s">
        <v>121</v>
      </c>
      <c r="D6139" t="s">
        <v>24</v>
      </c>
      <c r="E6139" s="1">
        <v>45092</v>
      </c>
      <c r="F6139" s="1" t="str">
        <f>TEXT(shipments9[[#This Row],[Shipdate]],"ddd")</f>
        <v>Thu</v>
      </c>
      <c r="G6139" s="1" t="str">
        <f>IF(OR(shipments9[[#This Row],[Day Name]]="Sat",shipments9[[#This Row],[Day Name]]="Sun"),"Weekend","Weekday")</f>
        <v>Weekday</v>
      </c>
      <c r="H6139">
        <v>1676.25</v>
      </c>
      <c r="I6139">
        <v>112</v>
      </c>
      <c r="J6139" t="s">
        <v>172</v>
      </c>
      <c r="K6139" t="s">
        <v>8151</v>
      </c>
      <c r="L6139" t="s">
        <v>8154</v>
      </c>
      <c r="M6139">
        <v>6</v>
      </c>
      <c r="N6139" t="s">
        <v>8159</v>
      </c>
      <c r="O6139" s="4">
        <f>INDEX(products[Cost_per_box], MATCH(shipments9[[#This Row],[PID]], products[PID], 0))</f>
        <v>5.26</v>
      </c>
      <c r="P6139" s="4">
        <f>shipments9[[#This Row],[Boxes]]*shipments9[[#This Row],[Cost Per Box]]</f>
        <v>589.12</v>
      </c>
      <c r="Q6139" s="4">
        <f>shipments9[[#This Row],[Amount]] -shipments9[[#This Row],[total cost]]</f>
        <v>1087.1300000000001</v>
      </c>
      <c r="R6139" s="4" t="str">
        <f>IF(shipments9[[#This Row],[Gross Profit]]&lt;0,"Loss","Profit")</f>
        <v>Profit</v>
      </c>
      <c r="S6139" s="9">
        <f>shipments9[[#This Row],[Gross Profit]]/shipments9[[#This Row],[Amount]]</f>
        <v>0.64854884414615965</v>
      </c>
      <c r="T6139" s="11">
        <f>shipments9[[#This Row],[Amount]]/shipments9[[#This Row],[Boxes]]</f>
        <v>14.966517857142858</v>
      </c>
    </row>
    <row r="6140" spans="1:20" hidden="1" x14ac:dyDescent="0.25">
      <c r="A6140" t="s">
        <v>6331</v>
      </c>
      <c r="B6140" t="s">
        <v>77</v>
      </c>
      <c r="C6140" t="s">
        <v>128</v>
      </c>
      <c r="D6140" t="s">
        <v>24</v>
      </c>
      <c r="E6140" s="1">
        <v>45245</v>
      </c>
      <c r="F6140" s="1" t="str">
        <f>TEXT(shipments9[[#This Row],[Shipdate]],"ddd")</f>
        <v>Wed</v>
      </c>
      <c r="G6140" s="1" t="str">
        <f>IF(OR(shipments9[[#This Row],[Day Name]]="Sat",shipments9[[#This Row],[Day Name]]="Sun"),"Weekend","Weekday")</f>
        <v>Weekday</v>
      </c>
      <c r="H6140">
        <v>6860.25</v>
      </c>
      <c r="I6140">
        <v>1373</v>
      </c>
      <c r="J6140" t="s">
        <v>172</v>
      </c>
      <c r="K6140" t="s">
        <v>8151</v>
      </c>
      <c r="L6140" t="s">
        <v>8152</v>
      </c>
      <c r="M6140">
        <v>11</v>
      </c>
      <c r="N6140" t="s">
        <v>8165</v>
      </c>
      <c r="O6140" s="4">
        <f>INDEX(products[Cost_per_box], MATCH(shipments9[[#This Row],[PID]], products[PID], 0))</f>
        <v>3.85</v>
      </c>
      <c r="P6140" s="4">
        <f>shipments9[[#This Row],[Boxes]]*shipments9[[#This Row],[Cost Per Box]]</f>
        <v>5286.05</v>
      </c>
      <c r="Q6140" s="4">
        <f>shipments9[[#This Row],[Amount]] -shipments9[[#This Row],[total cost]]</f>
        <v>1574.1999999999998</v>
      </c>
      <c r="R6140" s="4" t="str">
        <f>IF(shipments9[[#This Row],[Gross Profit]]&lt;0,"Loss","Profit")</f>
        <v>Profit</v>
      </c>
      <c r="S6140" s="9">
        <f>shipments9[[#This Row],[Gross Profit]]/shipments9[[#This Row],[Amount]]</f>
        <v>0.22946685616413393</v>
      </c>
      <c r="T6140" s="11">
        <f>shipments9[[#This Row],[Amount]]/shipments9[[#This Row],[Boxes]]</f>
        <v>4.9965404224326289</v>
      </c>
    </row>
    <row r="6141" spans="1:20" x14ac:dyDescent="0.25">
      <c r="A6141" t="s">
        <v>6332</v>
      </c>
      <c r="B6141" t="s">
        <v>77</v>
      </c>
      <c r="C6141" t="s">
        <v>147</v>
      </c>
      <c r="D6141" t="s">
        <v>24</v>
      </c>
      <c r="E6141" s="1">
        <v>45418</v>
      </c>
      <c r="F6141" s="1" t="str">
        <f>TEXT(shipments9[[#This Row],[Shipdate]],"ddd")</f>
        <v>Mon</v>
      </c>
      <c r="G6141" s="1" t="str">
        <f>IF(OR(shipments9[[#This Row],[Day Name]]="Sat",shipments9[[#This Row],[Day Name]]="Sun"),"Weekend","Weekday")</f>
        <v>Weekday</v>
      </c>
      <c r="H6141">
        <v>10275.75</v>
      </c>
      <c r="I6141">
        <v>1285</v>
      </c>
      <c r="J6141" t="s">
        <v>172</v>
      </c>
      <c r="K6141" t="s">
        <v>8155</v>
      </c>
      <c r="L6141" t="s">
        <v>8154</v>
      </c>
      <c r="M6141">
        <v>5</v>
      </c>
      <c r="N6141" t="s">
        <v>201</v>
      </c>
      <c r="O6141" s="4">
        <f>INDEX(products[Cost_per_box], MATCH(shipments9[[#This Row],[PID]], products[PID], 0))</f>
        <v>10.51</v>
      </c>
      <c r="P6141" s="4">
        <f>shipments9[[#This Row],[Boxes]]*shipments9[[#This Row],[Cost Per Box]]</f>
        <v>13505.35</v>
      </c>
      <c r="Q6141" s="4">
        <f>shipments9[[#This Row],[Amount]] -shipments9[[#This Row],[total cost]]</f>
        <v>-3229.6000000000004</v>
      </c>
      <c r="R6141" s="4" t="str">
        <f>IF(shipments9[[#This Row],[Gross Profit]]&lt;0,"Loss","Profit")</f>
        <v>Loss</v>
      </c>
      <c r="S6141" s="9">
        <f>shipments9[[#This Row],[Gross Profit]]/shipments9[[#This Row],[Amount]]</f>
        <v>-0.31429336058195267</v>
      </c>
      <c r="T6141" s="11">
        <f>shipments9[[#This Row],[Amount]]/shipments9[[#This Row],[Boxes]]</f>
        <v>7.9966926070038911</v>
      </c>
    </row>
    <row r="6142" spans="1:20" x14ac:dyDescent="0.25">
      <c r="A6142" t="s">
        <v>6333</v>
      </c>
      <c r="B6142" t="s">
        <v>77</v>
      </c>
      <c r="C6142" t="s">
        <v>155</v>
      </c>
      <c r="D6142" t="s">
        <v>24</v>
      </c>
      <c r="E6142" s="1">
        <v>45274</v>
      </c>
      <c r="F6142" s="1" t="str">
        <f>TEXT(shipments9[[#This Row],[Shipdate]],"ddd")</f>
        <v>Thu</v>
      </c>
      <c r="G6142" s="1" t="str">
        <f>IF(OR(shipments9[[#This Row],[Day Name]]="Sat",shipments9[[#This Row],[Day Name]]="Sun"),"Weekend","Weekday")</f>
        <v>Weekday</v>
      </c>
      <c r="H6142">
        <v>990</v>
      </c>
      <c r="I6142">
        <v>142</v>
      </c>
      <c r="J6142" t="s">
        <v>172</v>
      </c>
      <c r="K6142" t="s">
        <v>8151</v>
      </c>
      <c r="L6142" t="s">
        <v>8152</v>
      </c>
      <c r="M6142">
        <v>12</v>
      </c>
      <c r="N6142" t="s">
        <v>8166</v>
      </c>
      <c r="O6142" s="4">
        <f>INDEX(products[Cost_per_box], MATCH(shipments9[[#This Row],[PID]], products[PID], 0))</f>
        <v>8.43</v>
      </c>
      <c r="P6142" s="4">
        <f>shipments9[[#This Row],[Boxes]]*shipments9[[#This Row],[Cost Per Box]]</f>
        <v>1197.06</v>
      </c>
      <c r="Q6142" s="4">
        <f>shipments9[[#This Row],[Amount]] -shipments9[[#This Row],[total cost]]</f>
        <v>-207.05999999999995</v>
      </c>
      <c r="R6142" s="4" t="str">
        <f>IF(shipments9[[#This Row],[Gross Profit]]&lt;0,"Loss","Profit")</f>
        <v>Loss</v>
      </c>
      <c r="S6142" s="9">
        <f>shipments9[[#This Row],[Gross Profit]]/shipments9[[#This Row],[Amount]]</f>
        <v>-0.20915151515151509</v>
      </c>
      <c r="T6142" s="11">
        <f>shipments9[[#This Row],[Amount]]/shipments9[[#This Row],[Boxes]]</f>
        <v>6.971830985915493</v>
      </c>
    </row>
    <row r="6143" spans="1:20" hidden="1" x14ac:dyDescent="0.25">
      <c r="A6143" t="s">
        <v>6334</v>
      </c>
      <c r="B6143" t="s">
        <v>77</v>
      </c>
      <c r="C6143" t="s">
        <v>157</v>
      </c>
      <c r="D6143" t="s">
        <v>24</v>
      </c>
      <c r="E6143" s="1">
        <v>45113</v>
      </c>
      <c r="F6143" s="1" t="str">
        <f>TEXT(shipments9[[#This Row],[Shipdate]],"ddd")</f>
        <v>Thu</v>
      </c>
      <c r="G6143" s="1" t="str">
        <f>IF(OR(shipments9[[#This Row],[Day Name]]="Sat",shipments9[[#This Row],[Day Name]]="Sun"),"Weekend","Weekday")</f>
        <v>Weekday</v>
      </c>
      <c r="H6143">
        <v>13185</v>
      </c>
      <c r="I6143">
        <v>1649</v>
      </c>
      <c r="J6143" t="s">
        <v>172</v>
      </c>
      <c r="K6143" t="s">
        <v>8151</v>
      </c>
      <c r="L6143" t="s">
        <v>8160</v>
      </c>
      <c r="M6143">
        <v>7</v>
      </c>
      <c r="N6143" t="s">
        <v>8161</v>
      </c>
      <c r="O6143" s="4">
        <f>INDEX(products[Cost_per_box], MATCH(shipments9[[#This Row],[PID]], products[PID], 0))</f>
        <v>6.8</v>
      </c>
      <c r="P6143" s="4">
        <f>shipments9[[#This Row],[Boxes]]*shipments9[[#This Row],[Cost Per Box]]</f>
        <v>11213.199999999999</v>
      </c>
      <c r="Q6143" s="4">
        <f>shipments9[[#This Row],[Amount]] -shipments9[[#This Row],[total cost]]</f>
        <v>1971.8000000000011</v>
      </c>
      <c r="R6143" s="4" t="str">
        <f>IF(shipments9[[#This Row],[Gross Profit]]&lt;0,"Loss","Profit")</f>
        <v>Profit</v>
      </c>
      <c r="S6143" s="9">
        <f>shipments9[[#This Row],[Gross Profit]]/shipments9[[#This Row],[Amount]]</f>
        <v>0.14954872961698909</v>
      </c>
      <c r="T6143" s="11">
        <f>shipments9[[#This Row],[Amount]]/shipments9[[#This Row],[Boxes]]</f>
        <v>7.9957550030321407</v>
      </c>
    </row>
    <row r="6144" spans="1:20" hidden="1" x14ac:dyDescent="0.25">
      <c r="A6144" t="s">
        <v>6335</v>
      </c>
      <c r="B6144" t="s">
        <v>77</v>
      </c>
      <c r="C6144" t="s">
        <v>151</v>
      </c>
      <c r="D6144" t="s">
        <v>24</v>
      </c>
      <c r="E6144" s="1">
        <v>45156</v>
      </c>
      <c r="F6144" s="1" t="str">
        <f>TEXT(shipments9[[#This Row],[Shipdate]],"ddd")</f>
        <v>Fri</v>
      </c>
      <c r="G6144" s="1" t="str">
        <f>IF(OR(shipments9[[#This Row],[Day Name]]="Sat",shipments9[[#This Row],[Day Name]]="Sun"),"Weekend","Weekday")</f>
        <v>Weekday</v>
      </c>
      <c r="H6144">
        <v>1392.75</v>
      </c>
      <c r="I6144">
        <v>70</v>
      </c>
      <c r="J6144" t="s">
        <v>172</v>
      </c>
      <c r="K6144" t="s">
        <v>8151</v>
      </c>
      <c r="L6144" t="s">
        <v>8160</v>
      </c>
      <c r="M6144">
        <v>8</v>
      </c>
      <c r="N6144" t="s">
        <v>8162</v>
      </c>
      <c r="O6144" s="4">
        <f>INDEX(products[Cost_per_box], MATCH(shipments9[[#This Row],[PID]], products[PID], 0))</f>
        <v>12.41</v>
      </c>
      <c r="P6144" s="4">
        <f>shipments9[[#This Row],[Boxes]]*shipments9[[#This Row],[Cost Per Box]]</f>
        <v>868.7</v>
      </c>
      <c r="Q6144" s="4">
        <f>shipments9[[#This Row],[Amount]] -shipments9[[#This Row],[total cost]]</f>
        <v>524.04999999999995</v>
      </c>
      <c r="R6144" s="4" t="str">
        <f>IF(shipments9[[#This Row],[Gross Profit]]&lt;0,"Loss","Profit")</f>
        <v>Profit</v>
      </c>
      <c r="S6144" s="9">
        <f>shipments9[[#This Row],[Gross Profit]]/shipments9[[#This Row],[Amount]]</f>
        <v>0.37626996948483216</v>
      </c>
      <c r="T6144" s="11">
        <f>shipments9[[#This Row],[Amount]]/shipments9[[#This Row],[Boxes]]</f>
        <v>19.896428571428572</v>
      </c>
    </row>
    <row r="6145" spans="1:20" hidden="1" x14ac:dyDescent="0.25">
      <c r="A6145" t="s">
        <v>6336</v>
      </c>
      <c r="B6145" t="s">
        <v>77</v>
      </c>
      <c r="C6145" t="s">
        <v>161</v>
      </c>
      <c r="D6145" t="s">
        <v>24</v>
      </c>
      <c r="E6145" s="1">
        <v>45155</v>
      </c>
      <c r="F6145" s="1" t="str">
        <f>TEXT(shipments9[[#This Row],[Shipdate]],"ddd")</f>
        <v>Thu</v>
      </c>
      <c r="G6145" s="1" t="str">
        <f>IF(OR(shipments9[[#This Row],[Day Name]]="Sat",shipments9[[#This Row],[Day Name]]="Sun"),"Weekend","Weekday")</f>
        <v>Weekday</v>
      </c>
      <c r="H6145">
        <v>8727.75</v>
      </c>
      <c r="I6145">
        <v>1091</v>
      </c>
      <c r="J6145" t="s">
        <v>172</v>
      </c>
      <c r="K6145" t="s">
        <v>8151</v>
      </c>
      <c r="L6145" t="s">
        <v>8160</v>
      </c>
      <c r="M6145">
        <v>8</v>
      </c>
      <c r="N6145" t="s">
        <v>8162</v>
      </c>
      <c r="O6145" s="4">
        <f>INDEX(products[Cost_per_box], MATCH(shipments9[[#This Row],[PID]], products[PID], 0))</f>
        <v>2.76</v>
      </c>
      <c r="P6145" s="4">
        <f>shipments9[[#This Row],[Boxes]]*shipments9[[#This Row],[Cost Per Box]]</f>
        <v>3011.16</v>
      </c>
      <c r="Q6145" s="4">
        <f>shipments9[[#This Row],[Amount]] -shipments9[[#This Row],[total cost]]</f>
        <v>5716.59</v>
      </c>
      <c r="R6145" s="4" t="str">
        <f>IF(shipments9[[#This Row],[Gross Profit]]&lt;0,"Loss","Profit")</f>
        <v>Profit</v>
      </c>
      <c r="S6145" s="9">
        <f>shipments9[[#This Row],[Gross Profit]]/shipments9[[#This Row],[Amount]]</f>
        <v>0.6549901177279368</v>
      </c>
      <c r="T6145" s="11">
        <f>shipments9[[#This Row],[Amount]]/shipments9[[#This Row],[Boxes]]</f>
        <v>7.9997708524289646</v>
      </c>
    </row>
    <row r="6146" spans="1:20" hidden="1" x14ac:dyDescent="0.25">
      <c r="A6146" t="s">
        <v>6337</v>
      </c>
      <c r="B6146" t="s">
        <v>77</v>
      </c>
      <c r="C6146" t="s">
        <v>141</v>
      </c>
      <c r="D6146" t="s">
        <v>24</v>
      </c>
      <c r="E6146" s="1">
        <v>45055</v>
      </c>
      <c r="F6146" s="1" t="str">
        <f>TEXT(shipments9[[#This Row],[Shipdate]],"ddd")</f>
        <v>Tue</v>
      </c>
      <c r="G6146" s="1" t="str">
        <f>IF(OR(shipments9[[#This Row],[Day Name]]="Sat",shipments9[[#This Row],[Day Name]]="Sun"),"Weekend","Weekday")</f>
        <v>Weekday</v>
      </c>
      <c r="H6146">
        <v>10910.25</v>
      </c>
      <c r="I6146">
        <v>682</v>
      </c>
      <c r="J6146" t="s">
        <v>172</v>
      </c>
      <c r="K6146" t="s">
        <v>8151</v>
      </c>
      <c r="L6146" t="s">
        <v>8154</v>
      </c>
      <c r="M6146">
        <v>5</v>
      </c>
      <c r="N6146" t="s">
        <v>201</v>
      </c>
      <c r="O6146" s="4">
        <f>INDEX(products[Cost_per_box], MATCH(shipments9[[#This Row],[PID]], products[PID], 0))</f>
        <v>8.2200000000000006</v>
      </c>
      <c r="P6146" s="4">
        <f>shipments9[[#This Row],[Boxes]]*shipments9[[#This Row],[Cost Per Box]]</f>
        <v>5606.0400000000009</v>
      </c>
      <c r="Q6146" s="4">
        <f>shipments9[[#This Row],[Amount]] -shipments9[[#This Row],[total cost]]</f>
        <v>5304.2099999999991</v>
      </c>
      <c r="R6146" s="4" t="str">
        <f>IF(shipments9[[#This Row],[Gross Profit]]&lt;0,"Loss","Profit")</f>
        <v>Profit</v>
      </c>
      <c r="S6146" s="9">
        <f>shipments9[[#This Row],[Gross Profit]]/shipments9[[#This Row],[Amount]]</f>
        <v>0.48616759469306381</v>
      </c>
      <c r="T6146" s="11">
        <f>shipments9[[#This Row],[Amount]]/shipments9[[#This Row],[Boxes]]</f>
        <v>15.997434017595308</v>
      </c>
    </row>
    <row r="6147" spans="1:20" hidden="1" x14ac:dyDescent="0.25">
      <c r="A6147" t="s">
        <v>6338</v>
      </c>
      <c r="B6147" t="s">
        <v>77</v>
      </c>
      <c r="C6147" t="s">
        <v>153</v>
      </c>
      <c r="D6147" t="s">
        <v>24</v>
      </c>
      <c r="E6147" s="1">
        <v>45378</v>
      </c>
      <c r="F6147" s="1" t="str">
        <f>TEXT(shipments9[[#This Row],[Shipdate]],"ddd")</f>
        <v>Wed</v>
      </c>
      <c r="G6147" s="1" t="str">
        <f>IF(OR(shipments9[[#This Row],[Day Name]]="Sat",shipments9[[#This Row],[Day Name]]="Sun"),"Weekend","Weekday")</f>
        <v>Weekday</v>
      </c>
      <c r="H6147">
        <v>22236.75</v>
      </c>
      <c r="I6147">
        <v>1589</v>
      </c>
      <c r="J6147" t="s">
        <v>172</v>
      </c>
      <c r="K6147" t="s">
        <v>8155</v>
      </c>
      <c r="L6147" t="s">
        <v>8156</v>
      </c>
      <c r="M6147">
        <v>3</v>
      </c>
      <c r="N6147" t="s">
        <v>8164</v>
      </c>
      <c r="O6147" s="4">
        <f>INDEX(products[Cost_per_box], MATCH(shipments9[[#This Row],[PID]], products[PID], 0))</f>
        <v>9.57</v>
      </c>
      <c r="P6147" s="4">
        <f>shipments9[[#This Row],[Boxes]]*shipments9[[#This Row],[Cost Per Box]]</f>
        <v>15206.73</v>
      </c>
      <c r="Q6147" s="4">
        <f>shipments9[[#This Row],[Amount]] -shipments9[[#This Row],[total cost]]</f>
        <v>7030.02</v>
      </c>
      <c r="R6147" s="4" t="str">
        <f>IF(shipments9[[#This Row],[Gross Profit]]&lt;0,"Loss","Profit")</f>
        <v>Profit</v>
      </c>
      <c r="S6147" s="9">
        <f>shipments9[[#This Row],[Gross Profit]]/shipments9[[#This Row],[Amount]]</f>
        <v>0.31614422071570714</v>
      </c>
      <c r="T6147" s="11">
        <f>shipments9[[#This Row],[Amount]]/shipments9[[#This Row],[Boxes]]</f>
        <v>13.994178728760227</v>
      </c>
    </row>
    <row r="6148" spans="1:20" hidden="1" x14ac:dyDescent="0.25">
      <c r="A6148" t="s">
        <v>6339</v>
      </c>
      <c r="B6148" t="s">
        <v>77</v>
      </c>
      <c r="C6148" t="s">
        <v>163</v>
      </c>
      <c r="D6148" t="s">
        <v>24</v>
      </c>
      <c r="E6148" s="1">
        <v>45141</v>
      </c>
      <c r="F6148" s="1" t="str">
        <f>TEXT(shipments9[[#This Row],[Shipdate]],"ddd")</f>
        <v>Thu</v>
      </c>
      <c r="G6148" s="1" t="str">
        <f>IF(OR(shipments9[[#This Row],[Day Name]]="Sat",shipments9[[#This Row],[Day Name]]="Sun"),"Weekend","Weekday")</f>
        <v>Weekday</v>
      </c>
      <c r="H6148">
        <v>3987</v>
      </c>
      <c r="I6148">
        <v>363</v>
      </c>
      <c r="J6148" t="s">
        <v>172</v>
      </c>
      <c r="K6148" t="s">
        <v>8151</v>
      </c>
      <c r="L6148" t="s">
        <v>8160</v>
      </c>
      <c r="M6148">
        <v>8</v>
      </c>
      <c r="N6148" t="s">
        <v>8162</v>
      </c>
      <c r="O6148" s="4">
        <f>INDEX(products[Cost_per_box], MATCH(shipments9[[#This Row],[PID]], products[PID], 0))</f>
        <v>3.32</v>
      </c>
      <c r="P6148" s="4">
        <f>shipments9[[#This Row],[Boxes]]*shipments9[[#This Row],[Cost Per Box]]</f>
        <v>1205.1599999999999</v>
      </c>
      <c r="Q6148" s="4">
        <f>shipments9[[#This Row],[Amount]] -shipments9[[#This Row],[total cost]]</f>
        <v>2781.84</v>
      </c>
      <c r="R6148" s="4" t="str">
        <f>IF(shipments9[[#This Row],[Gross Profit]]&lt;0,"Loss","Profit")</f>
        <v>Profit</v>
      </c>
      <c r="S6148" s="9">
        <f>shipments9[[#This Row],[Gross Profit]]/shipments9[[#This Row],[Amount]]</f>
        <v>0.69772761474793077</v>
      </c>
      <c r="T6148" s="11">
        <f>shipments9[[#This Row],[Amount]]/shipments9[[#This Row],[Boxes]]</f>
        <v>10.983471074380166</v>
      </c>
    </row>
    <row r="6149" spans="1:20" hidden="1" x14ac:dyDescent="0.25">
      <c r="A6149" t="s">
        <v>6340</v>
      </c>
      <c r="B6149" t="s">
        <v>77</v>
      </c>
      <c r="C6149" t="s">
        <v>155</v>
      </c>
      <c r="D6149" t="s">
        <v>24</v>
      </c>
      <c r="E6149" s="1">
        <v>45005</v>
      </c>
      <c r="F6149" s="1" t="str">
        <f>TEXT(shipments9[[#This Row],[Shipdate]],"ddd")</f>
        <v>Mon</v>
      </c>
      <c r="G6149" s="1" t="str">
        <f>IF(OR(shipments9[[#This Row],[Day Name]]="Sat",shipments9[[#This Row],[Day Name]]="Sun"),"Weekend","Weekday")</f>
        <v>Weekday</v>
      </c>
      <c r="H6149">
        <v>4277.25</v>
      </c>
      <c r="I6149">
        <v>389</v>
      </c>
      <c r="J6149" t="s">
        <v>172</v>
      </c>
      <c r="K6149" t="s">
        <v>8151</v>
      </c>
      <c r="L6149" t="s">
        <v>8156</v>
      </c>
      <c r="M6149">
        <v>3</v>
      </c>
      <c r="N6149" t="s">
        <v>8164</v>
      </c>
      <c r="O6149" s="4">
        <f>INDEX(products[Cost_per_box], MATCH(shipments9[[#This Row],[PID]], products[PID], 0))</f>
        <v>8.43</v>
      </c>
      <c r="P6149" s="4">
        <f>shipments9[[#This Row],[Boxes]]*shipments9[[#This Row],[Cost Per Box]]</f>
        <v>3279.27</v>
      </c>
      <c r="Q6149" s="4">
        <f>shipments9[[#This Row],[Amount]] -shipments9[[#This Row],[total cost]]</f>
        <v>997.98</v>
      </c>
      <c r="R6149" s="4" t="str">
        <f>IF(shipments9[[#This Row],[Gross Profit]]&lt;0,"Loss","Profit")</f>
        <v>Profit</v>
      </c>
      <c r="S6149" s="9">
        <f>shipments9[[#This Row],[Gross Profit]]/shipments9[[#This Row],[Amount]]</f>
        <v>0.23332281255479573</v>
      </c>
      <c r="T6149" s="11">
        <f>shipments9[[#This Row],[Amount]]/shipments9[[#This Row],[Boxes]]</f>
        <v>10.995501285347043</v>
      </c>
    </row>
    <row r="6150" spans="1:20" hidden="1" x14ac:dyDescent="0.25">
      <c r="A6150" t="s">
        <v>6341</v>
      </c>
      <c r="B6150" t="s">
        <v>58</v>
      </c>
      <c r="C6150" t="s">
        <v>128</v>
      </c>
      <c r="D6150" t="s">
        <v>24</v>
      </c>
      <c r="E6150" s="1">
        <v>44986</v>
      </c>
      <c r="F6150" s="1" t="str">
        <f>TEXT(shipments9[[#This Row],[Shipdate]],"ddd")</f>
        <v>Wed</v>
      </c>
      <c r="G6150" s="1" t="str">
        <f>IF(OR(shipments9[[#This Row],[Day Name]]="Sat",shipments9[[#This Row],[Day Name]]="Sun"),"Weekend","Weekday")</f>
        <v>Weekday</v>
      </c>
      <c r="H6150">
        <v>5433.75</v>
      </c>
      <c r="I6150">
        <v>680</v>
      </c>
      <c r="J6150" t="s">
        <v>172</v>
      </c>
      <c r="K6150" t="s">
        <v>8151</v>
      </c>
      <c r="L6150" t="s">
        <v>8156</v>
      </c>
      <c r="M6150">
        <v>3</v>
      </c>
      <c r="N6150" t="s">
        <v>8164</v>
      </c>
      <c r="O6150" s="4">
        <f>INDEX(products[Cost_per_box], MATCH(shipments9[[#This Row],[PID]], products[PID], 0))</f>
        <v>3.85</v>
      </c>
      <c r="P6150" s="4">
        <f>shipments9[[#This Row],[Boxes]]*shipments9[[#This Row],[Cost Per Box]]</f>
        <v>2618</v>
      </c>
      <c r="Q6150" s="4">
        <f>shipments9[[#This Row],[Amount]] -shipments9[[#This Row],[total cost]]</f>
        <v>2815.75</v>
      </c>
      <c r="R6150" s="4" t="str">
        <f>IF(shipments9[[#This Row],[Gross Profit]]&lt;0,"Loss","Profit")</f>
        <v>Profit</v>
      </c>
      <c r="S6150" s="9">
        <f>shipments9[[#This Row],[Gross Profit]]/shipments9[[#This Row],[Amount]]</f>
        <v>0.51819645732689212</v>
      </c>
      <c r="T6150" s="11">
        <f>shipments9[[#This Row],[Amount]]/shipments9[[#This Row],[Boxes]]</f>
        <v>7.9908088235294121</v>
      </c>
    </row>
    <row r="6151" spans="1:20" hidden="1" x14ac:dyDescent="0.25">
      <c r="A6151" t="s">
        <v>6342</v>
      </c>
      <c r="B6151" t="s">
        <v>58</v>
      </c>
      <c r="C6151" t="s">
        <v>128</v>
      </c>
      <c r="D6151" t="s">
        <v>24</v>
      </c>
      <c r="E6151" s="1">
        <v>45147</v>
      </c>
      <c r="F6151" s="1" t="str">
        <f>TEXT(shipments9[[#This Row],[Shipdate]],"ddd")</f>
        <v>Wed</v>
      </c>
      <c r="G6151" s="1" t="str">
        <f>IF(OR(shipments9[[#This Row],[Day Name]]="Sat",shipments9[[#This Row],[Day Name]]="Sun"),"Weekend","Weekday")</f>
        <v>Weekday</v>
      </c>
      <c r="H6151">
        <v>8160.75</v>
      </c>
      <c r="I6151">
        <v>907</v>
      </c>
      <c r="J6151" t="s">
        <v>172</v>
      </c>
      <c r="K6151" t="s">
        <v>8151</v>
      </c>
      <c r="L6151" t="s">
        <v>8160</v>
      </c>
      <c r="M6151">
        <v>8</v>
      </c>
      <c r="N6151" t="s">
        <v>8162</v>
      </c>
      <c r="O6151" s="4">
        <f>INDEX(products[Cost_per_box], MATCH(shipments9[[#This Row],[PID]], products[PID], 0))</f>
        <v>3.85</v>
      </c>
      <c r="P6151" s="4">
        <f>shipments9[[#This Row],[Boxes]]*shipments9[[#This Row],[Cost Per Box]]</f>
        <v>3491.9500000000003</v>
      </c>
      <c r="Q6151" s="4">
        <f>shipments9[[#This Row],[Amount]] -shipments9[[#This Row],[total cost]]</f>
        <v>4668.7999999999993</v>
      </c>
      <c r="R6151" s="4" t="str">
        <f>IF(shipments9[[#This Row],[Gross Profit]]&lt;0,"Loss","Profit")</f>
        <v>Profit</v>
      </c>
      <c r="S6151" s="9">
        <f>shipments9[[#This Row],[Gross Profit]]/shipments9[[#This Row],[Amount]]</f>
        <v>0.57210427963116128</v>
      </c>
      <c r="T6151" s="11">
        <f>shipments9[[#This Row],[Amount]]/shipments9[[#This Row],[Boxes]]</f>
        <v>8.9975192943770672</v>
      </c>
    </row>
    <row r="6152" spans="1:20" hidden="1" x14ac:dyDescent="0.25">
      <c r="A6152" t="s">
        <v>6343</v>
      </c>
      <c r="B6152" t="s">
        <v>58</v>
      </c>
      <c r="C6152" t="s">
        <v>130</v>
      </c>
      <c r="D6152" t="s">
        <v>24</v>
      </c>
      <c r="E6152" s="1">
        <v>45464</v>
      </c>
      <c r="F6152" s="1" t="str">
        <f>TEXT(shipments9[[#This Row],[Shipdate]],"ddd")</f>
        <v>Fri</v>
      </c>
      <c r="G6152" s="1" t="str">
        <f>IF(OR(shipments9[[#This Row],[Day Name]]="Sat",shipments9[[#This Row],[Day Name]]="Sun"),"Weekend","Weekday")</f>
        <v>Weekday</v>
      </c>
      <c r="H6152">
        <v>1944</v>
      </c>
      <c r="I6152">
        <v>278</v>
      </c>
      <c r="J6152" t="s">
        <v>172</v>
      </c>
      <c r="K6152" t="s">
        <v>8155</v>
      </c>
      <c r="L6152" t="s">
        <v>8154</v>
      </c>
      <c r="M6152">
        <v>6</v>
      </c>
      <c r="N6152" t="s">
        <v>8159</v>
      </c>
      <c r="O6152" s="4">
        <f>INDEX(products[Cost_per_box], MATCH(shipments9[[#This Row],[PID]], products[PID], 0))</f>
        <v>5.72</v>
      </c>
      <c r="P6152" s="4">
        <f>shipments9[[#This Row],[Boxes]]*shipments9[[#This Row],[Cost Per Box]]</f>
        <v>1590.1599999999999</v>
      </c>
      <c r="Q6152" s="4">
        <f>shipments9[[#This Row],[Amount]] -shipments9[[#This Row],[total cost]]</f>
        <v>353.84000000000015</v>
      </c>
      <c r="R6152" s="4" t="str">
        <f>IF(shipments9[[#This Row],[Gross Profit]]&lt;0,"Loss","Profit")</f>
        <v>Profit</v>
      </c>
      <c r="S6152" s="9">
        <f>shipments9[[#This Row],[Gross Profit]]/shipments9[[#This Row],[Amount]]</f>
        <v>0.18201646090534987</v>
      </c>
      <c r="T6152" s="11">
        <f>shipments9[[#This Row],[Amount]]/shipments9[[#This Row],[Boxes]]</f>
        <v>6.9928057553956835</v>
      </c>
    </row>
    <row r="6153" spans="1:20" hidden="1" x14ac:dyDescent="0.25">
      <c r="A6153" t="s">
        <v>6344</v>
      </c>
      <c r="B6153" t="s">
        <v>58</v>
      </c>
      <c r="C6153" t="s">
        <v>130</v>
      </c>
      <c r="D6153" t="s">
        <v>24</v>
      </c>
      <c r="E6153" s="1">
        <v>45265</v>
      </c>
      <c r="F6153" s="1" t="str">
        <f>TEXT(shipments9[[#This Row],[Shipdate]],"ddd")</f>
        <v>Tue</v>
      </c>
      <c r="G6153" s="1" t="str">
        <f>IF(OR(shipments9[[#This Row],[Day Name]]="Sat",shipments9[[#This Row],[Day Name]]="Sun"),"Weekend","Weekday")</f>
        <v>Weekday</v>
      </c>
      <c r="H6153">
        <v>1613.25</v>
      </c>
      <c r="I6153">
        <v>231</v>
      </c>
      <c r="J6153" t="s">
        <v>172</v>
      </c>
      <c r="K6153" t="s">
        <v>8151</v>
      </c>
      <c r="L6153" t="s">
        <v>8152</v>
      </c>
      <c r="M6153">
        <v>12</v>
      </c>
      <c r="N6153" t="s">
        <v>8166</v>
      </c>
      <c r="O6153" s="4">
        <f>INDEX(products[Cost_per_box], MATCH(shipments9[[#This Row],[PID]], products[PID], 0))</f>
        <v>5.72</v>
      </c>
      <c r="P6153" s="4">
        <f>shipments9[[#This Row],[Boxes]]*shipments9[[#This Row],[Cost Per Box]]</f>
        <v>1321.32</v>
      </c>
      <c r="Q6153" s="4">
        <f>shipments9[[#This Row],[Amount]] -shipments9[[#This Row],[total cost]]</f>
        <v>291.93000000000006</v>
      </c>
      <c r="R6153" s="4" t="str">
        <f>IF(shipments9[[#This Row],[Gross Profit]]&lt;0,"Loss","Profit")</f>
        <v>Profit</v>
      </c>
      <c r="S6153" s="9">
        <f>shipments9[[#This Row],[Gross Profit]]/shipments9[[#This Row],[Amount]]</f>
        <v>0.18095769409576945</v>
      </c>
      <c r="T6153" s="11">
        <f>shipments9[[#This Row],[Amount]]/shipments9[[#This Row],[Boxes]]</f>
        <v>6.9837662337662341</v>
      </c>
    </row>
    <row r="6154" spans="1:20" hidden="1" x14ac:dyDescent="0.25">
      <c r="A6154" t="s">
        <v>6345</v>
      </c>
      <c r="B6154" t="s">
        <v>58</v>
      </c>
      <c r="C6154" t="s">
        <v>141</v>
      </c>
      <c r="D6154" t="s">
        <v>24</v>
      </c>
      <c r="E6154" s="1">
        <v>45259</v>
      </c>
      <c r="F6154" s="1" t="str">
        <f>TEXT(shipments9[[#This Row],[Shipdate]],"ddd")</f>
        <v>Wed</v>
      </c>
      <c r="G6154" s="1" t="str">
        <f>IF(OR(shipments9[[#This Row],[Day Name]]="Sat",shipments9[[#This Row],[Day Name]]="Sun"),"Weekend","Weekday")</f>
        <v>Weekday</v>
      </c>
      <c r="H6154">
        <v>2515.5</v>
      </c>
      <c r="I6154">
        <v>194</v>
      </c>
      <c r="J6154" t="s">
        <v>172</v>
      </c>
      <c r="K6154" t="s">
        <v>8151</v>
      </c>
      <c r="L6154" t="s">
        <v>8152</v>
      </c>
      <c r="M6154">
        <v>11</v>
      </c>
      <c r="N6154" t="s">
        <v>8165</v>
      </c>
      <c r="O6154" s="4">
        <f>INDEX(products[Cost_per_box], MATCH(shipments9[[#This Row],[PID]], products[PID], 0))</f>
        <v>8.2200000000000006</v>
      </c>
      <c r="P6154" s="4">
        <f>shipments9[[#This Row],[Boxes]]*shipments9[[#This Row],[Cost Per Box]]</f>
        <v>1594.68</v>
      </c>
      <c r="Q6154" s="4">
        <f>shipments9[[#This Row],[Amount]] -shipments9[[#This Row],[total cost]]</f>
        <v>920.81999999999994</v>
      </c>
      <c r="R6154" s="4" t="str">
        <f>IF(shipments9[[#This Row],[Gross Profit]]&lt;0,"Loss","Profit")</f>
        <v>Profit</v>
      </c>
      <c r="S6154" s="9">
        <f>shipments9[[#This Row],[Gross Profit]]/shipments9[[#This Row],[Amount]]</f>
        <v>0.36605843768634466</v>
      </c>
      <c r="T6154" s="11">
        <f>shipments9[[#This Row],[Amount]]/shipments9[[#This Row],[Boxes]]</f>
        <v>12.966494845360824</v>
      </c>
    </row>
    <row r="6155" spans="1:20" hidden="1" x14ac:dyDescent="0.25">
      <c r="A6155" t="s">
        <v>6346</v>
      </c>
      <c r="B6155" t="s">
        <v>58</v>
      </c>
      <c r="C6155" t="s">
        <v>145</v>
      </c>
      <c r="D6155" t="s">
        <v>24</v>
      </c>
      <c r="E6155" s="1">
        <v>45348</v>
      </c>
      <c r="F6155" s="1" t="str">
        <f>TEXT(shipments9[[#This Row],[Shipdate]],"ddd")</f>
        <v>Mon</v>
      </c>
      <c r="G6155" s="1" t="str">
        <f>IF(OR(shipments9[[#This Row],[Day Name]]="Sat",shipments9[[#This Row],[Day Name]]="Sun"),"Weekend","Weekday")</f>
        <v>Weekday</v>
      </c>
      <c r="H6155">
        <v>6849</v>
      </c>
      <c r="I6155">
        <v>457</v>
      </c>
      <c r="J6155" t="s">
        <v>172</v>
      </c>
      <c r="K6155" t="s">
        <v>8155</v>
      </c>
      <c r="L6155" t="s">
        <v>8156</v>
      </c>
      <c r="M6155">
        <v>2</v>
      </c>
      <c r="N6155" t="s">
        <v>8157</v>
      </c>
      <c r="O6155" s="4">
        <f>INDEX(products[Cost_per_box], MATCH(shipments9[[#This Row],[PID]], products[PID], 0))</f>
        <v>4.74</v>
      </c>
      <c r="P6155" s="4">
        <f>shipments9[[#This Row],[Boxes]]*shipments9[[#This Row],[Cost Per Box]]</f>
        <v>2166.1800000000003</v>
      </c>
      <c r="Q6155" s="4">
        <f>shipments9[[#This Row],[Amount]] -shipments9[[#This Row],[total cost]]</f>
        <v>4682.82</v>
      </c>
      <c r="R6155" s="4" t="str">
        <f>IF(shipments9[[#This Row],[Gross Profit]]&lt;0,"Loss","Profit")</f>
        <v>Profit</v>
      </c>
      <c r="S6155" s="9">
        <f>shipments9[[#This Row],[Gross Profit]]/shipments9[[#This Row],[Amount]]</f>
        <v>0.68372317126587823</v>
      </c>
      <c r="T6155" s="11">
        <f>shipments9[[#This Row],[Amount]]/shipments9[[#This Row],[Boxes]]</f>
        <v>14.986870897155361</v>
      </c>
    </row>
    <row r="6156" spans="1:20" x14ac:dyDescent="0.25">
      <c r="A6156" t="s">
        <v>6347</v>
      </c>
      <c r="B6156" t="s">
        <v>58</v>
      </c>
      <c r="C6156" t="s">
        <v>147</v>
      </c>
      <c r="D6156" t="s">
        <v>24</v>
      </c>
      <c r="E6156" s="1">
        <v>45225</v>
      </c>
      <c r="F6156" s="1" t="str">
        <f>TEXT(shipments9[[#This Row],[Shipdate]],"ddd")</f>
        <v>Thu</v>
      </c>
      <c r="G6156" s="1" t="str">
        <f>IF(OR(shipments9[[#This Row],[Day Name]]="Sat",shipments9[[#This Row],[Day Name]]="Sun"),"Weekend","Weekday")</f>
        <v>Weekday</v>
      </c>
      <c r="H6156">
        <v>7888.5</v>
      </c>
      <c r="I6156">
        <v>1315</v>
      </c>
      <c r="J6156" t="s">
        <v>172</v>
      </c>
      <c r="K6156" t="s">
        <v>8151</v>
      </c>
      <c r="L6156" t="s">
        <v>8152</v>
      </c>
      <c r="M6156">
        <v>10</v>
      </c>
      <c r="N6156" t="s">
        <v>8153</v>
      </c>
      <c r="O6156" s="4">
        <f>INDEX(products[Cost_per_box], MATCH(shipments9[[#This Row],[PID]], products[PID], 0))</f>
        <v>10.51</v>
      </c>
      <c r="P6156" s="4">
        <f>shipments9[[#This Row],[Boxes]]*shipments9[[#This Row],[Cost Per Box]]</f>
        <v>13820.65</v>
      </c>
      <c r="Q6156" s="4">
        <f>shipments9[[#This Row],[Amount]] -shipments9[[#This Row],[total cost]]</f>
        <v>-5932.15</v>
      </c>
      <c r="R6156" s="4" t="str">
        <f>IF(shipments9[[#This Row],[Gross Profit]]&lt;0,"Loss","Profit")</f>
        <v>Loss</v>
      </c>
      <c r="S6156" s="9">
        <f>shipments9[[#This Row],[Gross Profit]]/shipments9[[#This Row],[Amount]]</f>
        <v>-0.75199974646637502</v>
      </c>
      <c r="T6156" s="11">
        <f>shipments9[[#This Row],[Amount]]/shipments9[[#This Row],[Boxes]]</f>
        <v>5.9988593155893533</v>
      </c>
    </row>
    <row r="6157" spans="1:20" hidden="1" x14ac:dyDescent="0.25">
      <c r="A6157" t="s">
        <v>6348</v>
      </c>
      <c r="B6157" t="s">
        <v>58</v>
      </c>
      <c r="C6157" t="s">
        <v>155</v>
      </c>
      <c r="D6157" t="s">
        <v>24</v>
      </c>
      <c r="E6157" s="1">
        <v>44971</v>
      </c>
      <c r="F6157" s="1" t="str">
        <f>TEXT(shipments9[[#This Row],[Shipdate]],"ddd")</f>
        <v>Tue</v>
      </c>
      <c r="G6157" s="1" t="str">
        <f>IF(OR(shipments9[[#This Row],[Day Name]]="Sat",shipments9[[#This Row],[Day Name]]="Sun"),"Weekend","Weekday")</f>
        <v>Weekday</v>
      </c>
      <c r="H6157">
        <v>1523.25</v>
      </c>
      <c r="I6157">
        <v>153</v>
      </c>
      <c r="J6157" t="s">
        <v>172</v>
      </c>
      <c r="K6157" t="s">
        <v>8151</v>
      </c>
      <c r="L6157" t="s">
        <v>8156</v>
      </c>
      <c r="M6157">
        <v>2</v>
      </c>
      <c r="N6157" t="s">
        <v>8157</v>
      </c>
      <c r="O6157" s="4">
        <f>INDEX(products[Cost_per_box], MATCH(shipments9[[#This Row],[PID]], products[PID], 0))</f>
        <v>8.43</v>
      </c>
      <c r="P6157" s="4">
        <f>shipments9[[#This Row],[Boxes]]*shipments9[[#This Row],[Cost Per Box]]</f>
        <v>1289.79</v>
      </c>
      <c r="Q6157" s="4">
        <f>shipments9[[#This Row],[Amount]] -shipments9[[#This Row],[total cost]]</f>
        <v>233.46000000000004</v>
      </c>
      <c r="R6157" s="4" t="str">
        <f>IF(shipments9[[#This Row],[Gross Profit]]&lt;0,"Loss","Profit")</f>
        <v>Profit</v>
      </c>
      <c r="S6157" s="9">
        <f>shipments9[[#This Row],[Gross Profit]]/shipments9[[#This Row],[Amount]]</f>
        <v>0.15326440177252587</v>
      </c>
      <c r="T6157" s="11">
        <f>shipments9[[#This Row],[Amount]]/shipments9[[#This Row],[Boxes]]</f>
        <v>9.9558823529411757</v>
      </c>
    </row>
    <row r="6158" spans="1:20" hidden="1" x14ac:dyDescent="0.25">
      <c r="A6158" t="s">
        <v>6349</v>
      </c>
      <c r="B6158" t="s">
        <v>58</v>
      </c>
      <c r="C6158" t="s">
        <v>157</v>
      </c>
      <c r="D6158" t="s">
        <v>24</v>
      </c>
      <c r="E6158" s="1">
        <v>45253</v>
      </c>
      <c r="F6158" s="1" t="str">
        <f>TEXT(shipments9[[#This Row],[Shipdate]],"ddd")</f>
        <v>Thu</v>
      </c>
      <c r="G6158" s="1" t="str">
        <f>IF(OR(shipments9[[#This Row],[Day Name]]="Sat",shipments9[[#This Row],[Day Name]]="Sun"),"Weekend","Weekday")</f>
        <v>Weekday</v>
      </c>
      <c r="H6158">
        <v>5015.25</v>
      </c>
      <c r="I6158">
        <v>627</v>
      </c>
      <c r="J6158" t="s">
        <v>172</v>
      </c>
      <c r="K6158" t="s">
        <v>8151</v>
      </c>
      <c r="L6158" t="s">
        <v>8152</v>
      </c>
      <c r="M6158">
        <v>11</v>
      </c>
      <c r="N6158" t="s">
        <v>8165</v>
      </c>
      <c r="O6158" s="4">
        <f>INDEX(products[Cost_per_box], MATCH(shipments9[[#This Row],[PID]], products[PID], 0))</f>
        <v>6.8</v>
      </c>
      <c r="P6158" s="4">
        <f>shipments9[[#This Row],[Boxes]]*shipments9[[#This Row],[Cost Per Box]]</f>
        <v>4263.5999999999995</v>
      </c>
      <c r="Q6158" s="4">
        <f>shipments9[[#This Row],[Amount]] -shipments9[[#This Row],[total cost]]</f>
        <v>751.65000000000055</v>
      </c>
      <c r="R6158" s="4" t="str">
        <f>IF(shipments9[[#This Row],[Gross Profit]]&lt;0,"Loss","Profit")</f>
        <v>Profit</v>
      </c>
      <c r="S6158" s="9">
        <f>shipments9[[#This Row],[Gross Profit]]/shipments9[[#This Row],[Amount]]</f>
        <v>0.14987288769253787</v>
      </c>
      <c r="T6158" s="11">
        <f>shipments9[[#This Row],[Amount]]/shipments9[[#This Row],[Boxes]]</f>
        <v>7.9988038277511961</v>
      </c>
    </row>
    <row r="6159" spans="1:20" hidden="1" x14ac:dyDescent="0.25">
      <c r="A6159" t="s">
        <v>6350</v>
      </c>
      <c r="B6159" t="s">
        <v>58</v>
      </c>
      <c r="C6159" t="s">
        <v>165</v>
      </c>
      <c r="D6159" t="s">
        <v>24</v>
      </c>
      <c r="E6159" s="1">
        <v>45344</v>
      </c>
      <c r="F6159" s="1" t="str">
        <f>TEXT(shipments9[[#This Row],[Shipdate]],"ddd")</f>
        <v>Thu</v>
      </c>
      <c r="G6159" s="1" t="str">
        <f>IF(OR(shipments9[[#This Row],[Day Name]]="Sat",shipments9[[#This Row],[Day Name]]="Sun"),"Weekend","Weekday")</f>
        <v>Weekday</v>
      </c>
      <c r="H6159">
        <v>9720</v>
      </c>
      <c r="I6159">
        <v>486</v>
      </c>
      <c r="J6159" t="s">
        <v>172</v>
      </c>
      <c r="K6159" t="s">
        <v>8155</v>
      </c>
      <c r="L6159" t="s">
        <v>8156</v>
      </c>
      <c r="M6159">
        <v>2</v>
      </c>
      <c r="N6159" t="s">
        <v>8157</v>
      </c>
      <c r="O6159" s="4">
        <f>INDEX(products[Cost_per_box], MATCH(shipments9[[#This Row],[PID]], products[PID], 0))</f>
        <v>2.65</v>
      </c>
      <c r="P6159" s="4">
        <f>shipments9[[#This Row],[Boxes]]*shipments9[[#This Row],[Cost Per Box]]</f>
        <v>1287.8999999999999</v>
      </c>
      <c r="Q6159" s="4">
        <f>shipments9[[#This Row],[Amount]] -shipments9[[#This Row],[total cost]]</f>
        <v>8432.1</v>
      </c>
      <c r="R6159" s="4" t="str">
        <f>IF(shipments9[[#This Row],[Gross Profit]]&lt;0,"Loss","Profit")</f>
        <v>Profit</v>
      </c>
      <c r="S6159" s="9">
        <f>shipments9[[#This Row],[Gross Profit]]/shipments9[[#This Row],[Amount]]</f>
        <v>0.86750000000000005</v>
      </c>
      <c r="T6159" s="11">
        <f>shipments9[[#This Row],[Amount]]/shipments9[[#This Row],[Boxes]]</f>
        <v>20</v>
      </c>
    </row>
    <row r="6160" spans="1:20" hidden="1" x14ac:dyDescent="0.25">
      <c r="A6160" t="s">
        <v>6351</v>
      </c>
      <c r="B6160" t="s">
        <v>58</v>
      </c>
      <c r="C6160" t="s">
        <v>165</v>
      </c>
      <c r="D6160" t="s">
        <v>24</v>
      </c>
      <c r="E6160" s="1">
        <v>45070</v>
      </c>
      <c r="F6160" s="1" t="str">
        <f>TEXT(shipments9[[#This Row],[Shipdate]],"ddd")</f>
        <v>Wed</v>
      </c>
      <c r="G6160" s="1" t="str">
        <f>IF(OR(shipments9[[#This Row],[Day Name]]="Sat",shipments9[[#This Row],[Day Name]]="Sun"),"Weekend","Weekday")</f>
        <v>Weekday</v>
      </c>
      <c r="H6160">
        <v>6039</v>
      </c>
      <c r="I6160">
        <v>318</v>
      </c>
      <c r="J6160" t="s">
        <v>172</v>
      </c>
      <c r="K6160" t="s">
        <v>8151</v>
      </c>
      <c r="L6160" t="s">
        <v>8154</v>
      </c>
      <c r="M6160">
        <v>5</v>
      </c>
      <c r="N6160" t="s">
        <v>201</v>
      </c>
      <c r="O6160" s="4">
        <f>INDEX(products[Cost_per_box], MATCH(shipments9[[#This Row],[PID]], products[PID], 0))</f>
        <v>2.65</v>
      </c>
      <c r="P6160" s="4">
        <f>shipments9[[#This Row],[Boxes]]*shipments9[[#This Row],[Cost Per Box]]</f>
        <v>842.69999999999993</v>
      </c>
      <c r="Q6160" s="4">
        <f>shipments9[[#This Row],[Amount]] -shipments9[[#This Row],[total cost]]</f>
        <v>5196.3</v>
      </c>
      <c r="R6160" s="4" t="str">
        <f>IF(shipments9[[#This Row],[Gross Profit]]&lt;0,"Loss","Profit")</f>
        <v>Profit</v>
      </c>
      <c r="S6160" s="9">
        <f>shipments9[[#This Row],[Gross Profit]]/shipments9[[#This Row],[Amount]]</f>
        <v>0.86045702930948831</v>
      </c>
      <c r="T6160" s="11">
        <f>shipments9[[#This Row],[Amount]]/shipments9[[#This Row],[Boxes]]</f>
        <v>18.990566037735849</v>
      </c>
    </row>
    <row r="6161" spans="1:20" hidden="1" x14ac:dyDescent="0.25">
      <c r="A6161" t="s">
        <v>6352</v>
      </c>
      <c r="B6161" t="s">
        <v>58</v>
      </c>
      <c r="C6161" t="s">
        <v>145</v>
      </c>
      <c r="D6161" t="s">
        <v>24</v>
      </c>
      <c r="E6161" s="1">
        <v>45175</v>
      </c>
      <c r="F6161" s="1" t="str">
        <f>TEXT(shipments9[[#This Row],[Shipdate]],"ddd")</f>
        <v>Wed</v>
      </c>
      <c r="G6161" s="1" t="str">
        <f>IF(OR(shipments9[[#This Row],[Day Name]]="Sat",shipments9[[#This Row],[Day Name]]="Sun"),"Weekend","Weekday")</f>
        <v>Weekday</v>
      </c>
      <c r="H6161">
        <v>9589.5</v>
      </c>
      <c r="I6161">
        <v>738</v>
      </c>
      <c r="J6161" t="s">
        <v>172</v>
      </c>
      <c r="K6161" t="s">
        <v>8151</v>
      </c>
      <c r="L6161" t="s">
        <v>8160</v>
      </c>
      <c r="M6161">
        <v>9</v>
      </c>
      <c r="N6161" t="s">
        <v>8167</v>
      </c>
      <c r="O6161" s="4">
        <f>INDEX(products[Cost_per_box], MATCH(shipments9[[#This Row],[PID]], products[PID], 0))</f>
        <v>4.74</v>
      </c>
      <c r="P6161" s="4">
        <f>shipments9[[#This Row],[Boxes]]*shipments9[[#This Row],[Cost Per Box]]</f>
        <v>3498.1200000000003</v>
      </c>
      <c r="Q6161" s="4">
        <f>shipments9[[#This Row],[Amount]] -shipments9[[#This Row],[total cost]]</f>
        <v>6091.3799999999992</v>
      </c>
      <c r="R6161" s="4" t="str">
        <f>IF(shipments9[[#This Row],[Gross Profit]]&lt;0,"Loss","Profit")</f>
        <v>Profit</v>
      </c>
      <c r="S6161" s="9">
        <f>shipments9[[#This Row],[Gross Profit]]/shipments9[[#This Row],[Amount]]</f>
        <v>0.63521351478179255</v>
      </c>
      <c r="T6161" s="11">
        <f>shipments9[[#This Row],[Amount]]/shipments9[[#This Row],[Boxes]]</f>
        <v>12.99390243902439</v>
      </c>
    </row>
    <row r="6162" spans="1:20" hidden="1" x14ac:dyDescent="0.25">
      <c r="A6162" t="s">
        <v>6353</v>
      </c>
      <c r="B6162" t="s">
        <v>58</v>
      </c>
      <c r="C6162" t="s">
        <v>153</v>
      </c>
      <c r="D6162" t="s">
        <v>24</v>
      </c>
      <c r="E6162" s="1">
        <v>44945</v>
      </c>
      <c r="F6162" s="1" t="str">
        <f>TEXT(shipments9[[#This Row],[Shipdate]],"ddd")</f>
        <v>Thu</v>
      </c>
      <c r="G6162" s="1" t="str">
        <f>IF(OR(shipments9[[#This Row],[Day Name]]="Sat",shipments9[[#This Row],[Day Name]]="Sun"),"Weekend","Weekday")</f>
        <v>Weekday</v>
      </c>
      <c r="H6162">
        <v>5818.5</v>
      </c>
      <c r="I6162">
        <v>324</v>
      </c>
      <c r="J6162" t="s">
        <v>172</v>
      </c>
      <c r="K6162" t="s">
        <v>8151</v>
      </c>
      <c r="L6162" t="s">
        <v>8156</v>
      </c>
      <c r="M6162">
        <v>1</v>
      </c>
      <c r="N6162" t="s">
        <v>8163</v>
      </c>
      <c r="O6162" s="4">
        <f>INDEX(products[Cost_per_box], MATCH(shipments9[[#This Row],[PID]], products[PID], 0))</f>
        <v>9.57</v>
      </c>
      <c r="P6162" s="4">
        <f>shipments9[[#This Row],[Boxes]]*shipments9[[#This Row],[Cost Per Box]]</f>
        <v>3100.6800000000003</v>
      </c>
      <c r="Q6162" s="4">
        <f>shipments9[[#This Row],[Amount]] -shipments9[[#This Row],[total cost]]</f>
        <v>2717.8199999999997</v>
      </c>
      <c r="R6162" s="4" t="str">
        <f>IF(shipments9[[#This Row],[Gross Profit]]&lt;0,"Loss","Profit")</f>
        <v>Profit</v>
      </c>
      <c r="S6162" s="9">
        <f>shipments9[[#This Row],[Gross Profit]]/shipments9[[#This Row],[Amount]]</f>
        <v>0.46709976798143849</v>
      </c>
      <c r="T6162" s="11">
        <f>shipments9[[#This Row],[Amount]]/shipments9[[#This Row],[Boxes]]</f>
        <v>17.958333333333332</v>
      </c>
    </row>
    <row r="6163" spans="1:20" hidden="1" x14ac:dyDescent="0.25">
      <c r="A6163" t="s">
        <v>6354</v>
      </c>
      <c r="B6163" t="s">
        <v>58</v>
      </c>
      <c r="C6163" t="s">
        <v>163</v>
      </c>
      <c r="D6163" t="s">
        <v>24</v>
      </c>
      <c r="E6163" s="1">
        <v>45216</v>
      </c>
      <c r="F6163" s="1" t="str">
        <f>TEXT(shipments9[[#This Row],[Shipdate]],"ddd")</f>
        <v>Tue</v>
      </c>
      <c r="G6163" s="1" t="str">
        <f>IF(OR(shipments9[[#This Row],[Day Name]]="Sat",shipments9[[#This Row],[Day Name]]="Sun"),"Weekend","Weekday")</f>
        <v>Weekday</v>
      </c>
      <c r="H6163">
        <v>4151.25</v>
      </c>
      <c r="I6163">
        <v>594</v>
      </c>
      <c r="J6163" t="s">
        <v>172</v>
      </c>
      <c r="K6163" t="s">
        <v>8151</v>
      </c>
      <c r="L6163" t="s">
        <v>8152</v>
      </c>
      <c r="M6163">
        <v>10</v>
      </c>
      <c r="N6163" t="s">
        <v>8153</v>
      </c>
      <c r="O6163" s="4">
        <f>INDEX(products[Cost_per_box], MATCH(shipments9[[#This Row],[PID]], products[PID], 0))</f>
        <v>3.32</v>
      </c>
      <c r="P6163" s="4">
        <f>shipments9[[#This Row],[Boxes]]*shipments9[[#This Row],[Cost Per Box]]</f>
        <v>1972.08</v>
      </c>
      <c r="Q6163" s="4">
        <f>shipments9[[#This Row],[Amount]] -shipments9[[#This Row],[total cost]]</f>
        <v>2179.17</v>
      </c>
      <c r="R6163" s="4" t="str">
        <f>IF(shipments9[[#This Row],[Gross Profit]]&lt;0,"Loss","Profit")</f>
        <v>Profit</v>
      </c>
      <c r="S6163" s="9">
        <f>shipments9[[#This Row],[Gross Profit]]/shipments9[[#This Row],[Amount]]</f>
        <v>0.52494308943089429</v>
      </c>
      <c r="T6163" s="11">
        <f>shipments9[[#This Row],[Amount]]/shipments9[[#This Row],[Boxes]]</f>
        <v>6.9886363636363633</v>
      </c>
    </row>
    <row r="6164" spans="1:20" hidden="1" x14ac:dyDescent="0.25">
      <c r="A6164" t="s">
        <v>6355</v>
      </c>
      <c r="B6164" t="s">
        <v>58</v>
      </c>
      <c r="C6164" t="s">
        <v>130</v>
      </c>
      <c r="D6164" t="s">
        <v>24</v>
      </c>
      <c r="E6164" s="1">
        <v>45313</v>
      </c>
      <c r="F6164" s="1" t="str">
        <f>TEXT(shipments9[[#This Row],[Shipdate]],"ddd")</f>
        <v>Mon</v>
      </c>
      <c r="G6164" s="1" t="str">
        <f>IF(OR(shipments9[[#This Row],[Day Name]]="Sat",shipments9[[#This Row],[Day Name]]="Sun"),"Weekend","Weekday")</f>
        <v>Weekday</v>
      </c>
      <c r="H6164">
        <v>2718</v>
      </c>
      <c r="I6164">
        <v>302</v>
      </c>
      <c r="J6164" t="s">
        <v>172</v>
      </c>
      <c r="K6164" t="s">
        <v>8155</v>
      </c>
      <c r="L6164" t="s">
        <v>8156</v>
      </c>
      <c r="M6164">
        <v>1</v>
      </c>
      <c r="N6164" t="s">
        <v>8163</v>
      </c>
      <c r="O6164" s="4">
        <f>INDEX(products[Cost_per_box], MATCH(shipments9[[#This Row],[PID]], products[PID], 0))</f>
        <v>5.72</v>
      </c>
      <c r="P6164" s="4">
        <f>shipments9[[#This Row],[Boxes]]*shipments9[[#This Row],[Cost Per Box]]</f>
        <v>1727.4399999999998</v>
      </c>
      <c r="Q6164" s="4">
        <f>shipments9[[#This Row],[Amount]] -shipments9[[#This Row],[total cost]]</f>
        <v>990.56000000000017</v>
      </c>
      <c r="R6164" s="4" t="str">
        <f>IF(shipments9[[#This Row],[Gross Profit]]&lt;0,"Loss","Profit")</f>
        <v>Profit</v>
      </c>
      <c r="S6164" s="9">
        <f>shipments9[[#This Row],[Gross Profit]]/shipments9[[#This Row],[Amount]]</f>
        <v>0.36444444444444452</v>
      </c>
      <c r="T6164" s="11">
        <f>shipments9[[#This Row],[Amount]]/shipments9[[#This Row],[Boxes]]</f>
        <v>9</v>
      </c>
    </row>
    <row r="6165" spans="1:20" hidden="1" x14ac:dyDescent="0.25">
      <c r="A6165" t="s">
        <v>6356</v>
      </c>
      <c r="B6165" t="s">
        <v>58</v>
      </c>
      <c r="C6165" t="s">
        <v>141</v>
      </c>
      <c r="D6165" t="s">
        <v>24</v>
      </c>
      <c r="E6165" s="1">
        <v>45371</v>
      </c>
      <c r="F6165" s="1" t="str">
        <f>TEXT(shipments9[[#This Row],[Shipdate]],"ddd")</f>
        <v>Wed</v>
      </c>
      <c r="G6165" s="1" t="str">
        <f>IF(OR(shipments9[[#This Row],[Day Name]]="Sat",shipments9[[#This Row],[Day Name]]="Sun"),"Weekend","Weekday")</f>
        <v>Weekday</v>
      </c>
      <c r="H6165">
        <v>10473.75</v>
      </c>
      <c r="I6165">
        <v>655</v>
      </c>
      <c r="J6165" t="s">
        <v>172</v>
      </c>
      <c r="K6165" t="s">
        <v>8155</v>
      </c>
      <c r="L6165" t="s">
        <v>8156</v>
      </c>
      <c r="M6165">
        <v>3</v>
      </c>
      <c r="N6165" t="s">
        <v>8164</v>
      </c>
      <c r="O6165" s="4">
        <f>INDEX(products[Cost_per_box], MATCH(shipments9[[#This Row],[PID]], products[PID], 0))</f>
        <v>8.2200000000000006</v>
      </c>
      <c r="P6165" s="4">
        <f>shipments9[[#This Row],[Boxes]]*shipments9[[#This Row],[Cost Per Box]]</f>
        <v>5384.1</v>
      </c>
      <c r="Q6165" s="4">
        <f>shipments9[[#This Row],[Amount]] -shipments9[[#This Row],[total cost]]</f>
        <v>5089.6499999999996</v>
      </c>
      <c r="R6165" s="4" t="str">
        <f>IF(shipments9[[#This Row],[Gross Profit]]&lt;0,"Loss","Profit")</f>
        <v>Profit</v>
      </c>
      <c r="S6165" s="9">
        <f>shipments9[[#This Row],[Gross Profit]]/shipments9[[#This Row],[Amount]]</f>
        <v>0.48594343000358037</v>
      </c>
      <c r="T6165" s="11">
        <f>shipments9[[#This Row],[Amount]]/shipments9[[#This Row],[Boxes]]</f>
        <v>15.990458015267176</v>
      </c>
    </row>
    <row r="6166" spans="1:20" hidden="1" x14ac:dyDescent="0.25">
      <c r="A6166" t="s">
        <v>6357</v>
      </c>
      <c r="B6166" t="s">
        <v>58</v>
      </c>
      <c r="C6166" t="s">
        <v>149</v>
      </c>
      <c r="D6166" t="s">
        <v>24</v>
      </c>
      <c r="E6166" s="1">
        <v>45303</v>
      </c>
      <c r="F6166" s="1" t="str">
        <f>TEXT(shipments9[[#This Row],[Shipdate]],"ddd")</f>
        <v>Fri</v>
      </c>
      <c r="G6166" s="1" t="str">
        <f>IF(OR(shipments9[[#This Row],[Day Name]]="Sat",shipments9[[#This Row],[Day Name]]="Sun"),"Weekend","Weekday")</f>
        <v>Weekday</v>
      </c>
      <c r="H6166">
        <v>4079.25</v>
      </c>
      <c r="I6166">
        <v>227</v>
      </c>
      <c r="J6166" t="s">
        <v>172</v>
      </c>
      <c r="K6166" t="s">
        <v>8155</v>
      </c>
      <c r="L6166" t="s">
        <v>8156</v>
      </c>
      <c r="M6166">
        <v>1</v>
      </c>
      <c r="N6166" t="s">
        <v>8163</v>
      </c>
      <c r="O6166" s="4">
        <f>INDEX(products[Cost_per_box], MATCH(shipments9[[#This Row],[PID]], products[PID], 0))</f>
        <v>6.43</v>
      </c>
      <c r="P6166" s="4">
        <f>shipments9[[#This Row],[Boxes]]*shipments9[[#This Row],[Cost Per Box]]</f>
        <v>1459.61</v>
      </c>
      <c r="Q6166" s="4">
        <f>shipments9[[#This Row],[Amount]] -shipments9[[#This Row],[total cost]]</f>
        <v>2619.6400000000003</v>
      </c>
      <c r="R6166" s="4" t="str">
        <f>IF(shipments9[[#This Row],[Gross Profit]]&lt;0,"Loss","Profit")</f>
        <v>Profit</v>
      </c>
      <c r="S6166" s="9">
        <f>shipments9[[#This Row],[Gross Profit]]/shipments9[[#This Row],[Amount]]</f>
        <v>0.6421866764723908</v>
      </c>
      <c r="T6166" s="11">
        <f>shipments9[[#This Row],[Amount]]/shipments9[[#This Row],[Boxes]]</f>
        <v>17.970264317180618</v>
      </c>
    </row>
    <row r="6167" spans="1:20" hidden="1" x14ac:dyDescent="0.25">
      <c r="A6167" t="s">
        <v>6358</v>
      </c>
      <c r="B6167" t="s">
        <v>58</v>
      </c>
      <c r="C6167" t="s">
        <v>165</v>
      </c>
      <c r="D6167" t="s">
        <v>24</v>
      </c>
      <c r="E6167" s="1">
        <v>45030</v>
      </c>
      <c r="F6167" s="1" t="str">
        <f>TEXT(shipments9[[#This Row],[Shipdate]],"ddd")</f>
        <v>Fri</v>
      </c>
      <c r="G6167" s="1" t="str">
        <f>IF(OR(shipments9[[#This Row],[Day Name]]="Sat",shipments9[[#This Row],[Day Name]]="Sun"),"Weekend","Weekday")</f>
        <v>Weekday</v>
      </c>
      <c r="H6167">
        <v>4367.25</v>
      </c>
      <c r="I6167">
        <v>243</v>
      </c>
      <c r="J6167" t="s">
        <v>172</v>
      </c>
      <c r="K6167" t="s">
        <v>8151</v>
      </c>
      <c r="L6167" t="s">
        <v>8154</v>
      </c>
      <c r="M6167">
        <v>4</v>
      </c>
      <c r="N6167" t="s">
        <v>8158</v>
      </c>
      <c r="O6167" s="4">
        <f>INDEX(products[Cost_per_box], MATCH(shipments9[[#This Row],[PID]], products[PID], 0))</f>
        <v>2.65</v>
      </c>
      <c r="P6167" s="4">
        <f>shipments9[[#This Row],[Boxes]]*shipments9[[#This Row],[Cost Per Box]]</f>
        <v>643.94999999999993</v>
      </c>
      <c r="Q6167" s="4">
        <f>shipments9[[#This Row],[Amount]] -shipments9[[#This Row],[total cost]]</f>
        <v>3723.3</v>
      </c>
      <c r="R6167" s="4" t="str">
        <f>IF(shipments9[[#This Row],[Gross Profit]]&lt;0,"Loss","Profit")</f>
        <v>Profit</v>
      </c>
      <c r="S6167" s="9">
        <f>shipments9[[#This Row],[Gross Profit]]/shipments9[[#This Row],[Amount]]</f>
        <v>0.85255023183925815</v>
      </c>
      <c r="T6167" s="11">
        <f>shipments9[[#This Row],[Amount]]/shipments9[[#This Row],[Boxes]]</f>
        <v>17.972222222222221</v>
      </c>
    </row>
    <row r="6168" spans="1:20" hidden="1" x14ac:dyDescent="0.25">
      <c r="A6168" t="s">
        <v>6359</v>
      </c>
      <c r="B6168" t="s">
        <v>58</v>
      </c>
      <c r="C6168" t="s">
        <v>128</v>
      </c>
      <c r="D6168" t="s">
        <v>24</v>
      </c>
      <c r="E6168" s="1">
        <v>44967</v>
      </c>
      <c r="F6168" s="1" t="str">
        <f>TEXT(shipments9[[#This Row],[Shipdate]],"ddd")</f>
        <v>Fri</v>
      </c>
      <c r="G6168" s="1" t="str">
        <f>IF(OR(shipments9[[#This Row],[Day Name]]="Sat",shipments9[[#This Row],[Day Name]]="Sun"),"Weekend","Weekday")</f>
        <v>Weekday</v>
      </c>
      <c r="H6168">
        <v>6801.75</v>
      </c>
      <c r="I6168">
        <v>851</v>
      </c>
      <c r="J6168" t="s">
        <v>172</v>
      </c>
      <c r="K6168" t="s">
        <v>8151</v>
      </c>
      <c r="L6168" t="s">
        <v>8156</v>
      </c>
      <c r="M6168">
        <v>2</v>
      </c>
      <c r="N6168" t="s">
        <v>8157</v>
      </c>
      <c r="O6168" s="4">
        <f>INDEX(products[Cost_per_box], MATCH(shipments9[[#This Row],[PID]], products[PID], 0))</f>
        <v>3.85</v>
      </c>
      <c r="P6168" s="4">
        <f>shipments9[[#This Row],[Boxes]]*shipments9[[#This Row],[Cost Per Box]]</f>
        <v>3276.35</v>
      </c>
      <c r="Q6168" s="4">
        <f>shipments9[[#This Row],[Amount]] -shipments9[[#This Row],[total cost]]</f>
        <v>3525.4</v>
      </c>
      <c r="R6168" s="4" t="str">
        <f>IF(shipments9[[#This Row],[Gross Profit]]&lt;0,"Loss","Profit")</f>
        <v>Profit</v>
      </c>
      <c r="S6168" s="9">
        <f>shipments9[[#This Row],[Gross Profit]]/shipments9[[#This Row],[Amount]]</f>
        <v>0.51830778843679937</v>
      </c>
      <c r="T6168" s="11">
        <f>shipments9[[#This Row],[Amount]]/shipments9[[#This Row],[Boxes]]</f>
        <v>7.9926556991774387</v>
      </c>
    </row>
    <row r="6169" spans="1:20" x14ac:dyDescent="0.25">
      <c r="A6169" t="s">
        <v>6360</v>
      </c>
      <c r="B6169" t="s">
        <v>58</v>
      </c>
      <c r="C6169" t="s">
        <v>147</v>
      </c>
      <c r="D6169" t="s">
        <v>24</v>
      </c>
      <c r="E6169" s="1">
        <v>45020</v>
      </c>
      <c r="F6169" s="1" t="str">
        <f>TEXT(shipments9[[#This Row],[Shipdate]],"ddd")</f>
        <v>Tue</v>
      </c>
      <c r="G6169" s="1" t="str">
        <f>IF(OR(shipments9[[#This Row],[Day Name]]="Sat",shipments9[[#This Row],[Day Name]]="Sun"),"Weekend","Weekday")</f>
        <v>Weekday</v>
      </c>
      <c r="H6169">
        <v>6113.25</v>
      </c>
      <c r="I6169">
        <v>1019</v>
      </c>
      <c r="J6169" t="s">
        <v>172</v>
      </c>
      <c r="K6169" t="s">
        <v>8151</v>
      </c>
      <c r="L6169" t="s">
        <v>8154</v>
      </c>
      <c r="M6169">
        <v>4</v>
      </c>
      <c r="N6169" t="s">
        <v>8158</v>
      </c>
      <c r="O6169" s="4">
        <f>INDEX(products[Cost_per_box], MATCH(shipments9[[#This Row],[PID]], products[PID], 0))</f>
        <v>10.51</v>
      </c>
      <c r="P6169" s="4">
        <f>shipments9[[#This Row],[Boxes]]*shipments9[[#This Row],[Cost Per Box]]</f>
        <v>10709.69</v>
      </c>
      <c r="Q6169" s="4">
        <f>shipments9[[#This Row],[Amount]] -shipments9[[#This Row],[total cost]]</f>
        <v>-4596.4400000000005</v>
      </c>
      <c r="R6169" s="4" t="str">
        <f>IF(shipments9[[#This Row],[Gross Profit]]&lt;0,"Loss","Profit")</f>
        <v>Loss</v>
      </c>
      <c r="S6169" s="9">
        <f>shipments9[[#This Row],[Gross Profit]]/shipments9[[#This Row],[Amount]]</f>
        <v>-0.75188156872367407</v>
      </c>
      <c r="T6169" s="11">
        <f>shipments9[[#This Row],[Amount]]/shipments9[[#This Row],[Boxes]]</f>
        <v>5.9992639842983317</v>
      </c>
    </row>
    <row r="6170" spans="1:20" hidden="1" x14ac:dyDescent="0.25">
      <c r="A6170" t="s">
        <v>6361</v>
      </c>
      <c r="B6170" t="s">
        <v>58</v>
      </c>
      <c r="C6170" t="s">
        <v>165</v>
      </c>
      <c r="D6170" t="s">
        <v>24</v>
      </c>
      <c r="E6170" s="1">
        <v>45448</v>
      </c>
      <c r="F6170" s="1" t="str">
        <f>TEXT(shipments9[[#This Row],[Shipdate]],"ddd")</f>
        <v>Wed</v>
      </c>
      <c r="G6170" s="1" t="str">
        <f>IF(OR(shipments9[[#This Row],[Day Name]]="Sat",shipments9[[#This Row],[Day Name]]="Sun"),"Weekend","Weekday")</f>
        <v>Weekday</v>
      </c>
      <c r="H6170">
        <v>9596.25</v>
      </c>
      <c r="I6170">
        <v>534</v>
      </c>
      <c r="J6170" t="s">
        <v>172</v>
      </c>
      <c r="K6170" t="s">
        <v>8155</v>
      </c>
      <c r="L6170" t="s">
        <v>8154</v>
      </c>
      <c r="M6170">
        <v>6</v>
      </c>
      <c r="N6170" t="s">
        <v>8159</v>
      </c>
      <c r="O6170" s="4">
        <f>INDEX(products[Cost_per_box], MATCH(shipments9[[#This Row],[PID]], products[PID], 0))</f>
        <v>2.65</v>
      </c>
      <c r="P6170" s="4">
        <f>shipments9[[#This Row],[Boxes]]*shipments9[[#This Row],[Cost Per Box]]</f>
        <v>1415.1</v>
      </c>
      <c r="Q6170" s="4">
        <f>shipments9[[#This Row],[Amount]] -shipments9[[#This Row],[total cost]]</f>
        <v>8181.15</v>
      </c>
      <c r="R6170" s="4" t="str">
        <f>IF(shipments9[[#This Row],[Gross Profit]]&lt;0,"Loss","Profit")</f>
        <v>Profit</v>
      </c>
      <c r="S6170" s="9">
        <f>shipments9[[#This Row],[Gross Profit]]/shipments9[[#This Row],[Amount]]</f>
        <v>0.85253614693239543</v>
      </c>
      <c r="T6170" s="11">
        <f>shipments9[[#This Row],[Amount]]/shipments9[[#This Row],[Boxes]]</f>
        <v>17.97050561797753</v>
      </c>
    </row>
    <row r="6171" spans="1:20" x14ac:dyDescent="0.25">
      <c r="A6171" t="s">
        <v>6362</v>
      </c>
      <c r="B6171" t="s">
        <v>58</v>
      </c>
      <c r="C6171" t="s">
        <v>147</v>
      </c>
      <c r="D6171" t="s">
        <v>24</v>
      </c>
      <c r="E6171" s="1">
        <v>45272</v>
      </c>
      <c r="F6171" s="1" t="str">
        <f>TEXT(shipments9[[#This Row],[Shipdate]],"ddd")</f>
        <v>Tue</v>
      </c>
      <c r="G6171" s="1" t="str">
        <f>IF(OR(shipments9[[#This Row],[Day Name]]="Sat",shipments9[[#This Row],[Day Name]]="Sun"),"Weekend","Weekday")</f>
        <v>Weekday</v>
      </c>
      <c r="H6171">
        <v>9564.75</v>
      </c>
      <c r="I6171">
        <v>1367</v>
      </c>
      <c r="J6171" t="s">
        <v>172</v>
      </c>
      <c r="K6171" t="s">
        <v>8151</v>
      </c>
      <c r="L6171" t="s">
        <v>8152</v>
      </c>
      <c r="M6171">
        <v>12</v>
      </c>
      <c r="N6171" t="s">
        <v>8166</v>
      </c>
      <c r="O6171" s="4">
        <f>INDEX(products[Cost_per_box], MATCH(shipments9[[#This Row],[PID]], products[PID], 0))</f>
        <v>10.51</v>
      </c>
      <c r="P6171" s="4">
        <f>shipments9[[#This Row],[Boxes]]*shipments9[[#This Row],[Cost Per Box]]</f>
        <v>14367.17</v>
      </c>
      <c r="Q6171" s="4">
        <f>shipments9[[#This Row],[Amount]] -shipments9[[#This Row],[total cost]]</f>
        <v>-4802.42</v>
      </c>
      <c r="R6171" s="4" t="str">
        <f>IF(shipments9[[#This Row],[Gross Profit]]&lt;0,"Loss","Profit")</f>
        <v>Loss</v>
      </c>
      <c r="S6171" s="9">
        <f>shipments9[[#This Row],[Gross Profit]]/shipments9[[#This Row],[Amount]]</f>
        <v>-0.50209571604067016</v>
      </c>
      <c r="T6171" s="11">
        <f>shipments9[[#This Row],[Amount]]/shipments9[[#This Row],[Boxes]]</f>
        <v>6.9968910021945865</v>
      </c>
    </row>
    <row r="6172" spans="1:20" hidden="1" x14ac:dyDescent="0.25">
      <c r="A6172" t="s">
        <v>6363</v>
      </c>
      <c r="B6172" t="s">
        <v>58</v>
      </c>
      <c r="C6172" t="s">
        <v>153</v>
      </c>
      <c r="D6172" t="s">
        <v>24</v>
      </c>
      <c r="E6172" s="1">
        <v>45371</v>
      </c>
      <c r="F6172" s="1" t="str">
        <f>TEXT(shipments9[[#This Row],[Shipdate]],"ddd")</f>
        <v>Wed</v>
      </c>
      <c r="G6172" s="1" t="str">
        <f>IF(OR(shipments9[[#This Row],[Day Name]]="Sat",shipments9[[#This Row],[Day Name]]="Sun"),"Weekend","Weekday")</f>
        <v>Weekday</v>
      </c>
      <c r="H6172">
        <v>4385.25</v>
      </c>
      <c r="I6172">
        <v>293</v>
      </c>
      <c r="J6172" t="s">
        <v>172</v>
      </c>
      <c r="K6172" t="s">
        <v>8155</v>
      </c>
      <c r="L6172" t="s">
        <v>8156</v>
      </c>
      <c r="M6172">
        <v>3</v>
      </c>
      <c r="N6172" t="s">
        <v>8164</v>
      </c>
      <c r="O6172" s="4">
        <f>INDEX(products[Cost_per_box], MATCH(shipments9[[#This Row],[PID]], products[PID], 0))</f>
        <v>9.57</v>
      </c>
      <c r="P6172" s="4">
        <f>shipments9[[#This Row],[Boxes]]*shipments9[[#This Row],[Cost Per Box]]</f>
        <v>2804.01</v>
      </c>
      <c r="Q6172" s="4">
        <f>shipments9[[#This Row],[Amount]] -shipments9[[#This Row],[total cost]]</f>
        <v>1581.2399999999998</v>
      </c>
      <c r="R6172" s="4" t="str">
        <f>IF(shipments9[[#This Row],[Gross Profit]]&lt;0,"Loss","Profit")</f>
        <v>Profit</v>
      </c>
      <c r="S6172" s="9">
        <f>shipments9[[#This Row],[Gross Profit]]/shipments9[[#This Row],[Amount]]</f>
        <v>0.3605814947836497</v>
      </c>
      <c r="T6172" s="11">
        <f>shipments9[[#This Row],[Amount]]/shipments9[[#This Row],[Boxes]]</f>
        <v>14.966723549488055</v>
      </c>
    </row>
    <row r="6173" spans="1:20" hidden="1" x14ac:dyDescent="0.25">
      <c r="A6173" t="s">
        <v>6364</v>
      </c>
      <c r="B6173" t="s">
        <v>58</v>
      </c>
      <c r="C6173" t="s">
        <v>128</v>
      </c>
      <c r="D6173" t="s">
        <v>24</v>
      </c>
      <c r="E6173" s="1">
        <v>45378</v>
      </c>
      <c r="F6173" s="1" t="str">
        <f>TEXT(shipments9[[#This Row],[Shipdate]],"ddd")</f>
        <v>Wed</v>
      </c>
      <c r="G6173" s="1" t="str">
        <f>IF(OR(shipments9[[#This Row],[Day Name]]="Sat",shipments9[[#This Row],[Day Name]]="Sun"),"Weekend","Weekday")</f>
        <v>Weekday</v>
      </c>
      <c r="H6173">
        <v>7287.75</v>
      </c>
      <c r="I6173">
        <v>810</v>
      </c>
      <c r="J6173" t="s">
        <v>172</v>
      </c>
      <c r="K6173" t="s">
        <v>8155</v>
      </c>
      <c r="L6173" t="s">
        <v>8156</v>
      </c>
      <c r="M6173">
        <v>3</v>
      </c>
      <c r="N6173" t="s">
        <v>8164</v>
      </c>
      <c r="O6173" s="4">
        <f>INDEX(products[Cost_per_box], MATCH(shipments9[[#This Row],[PID]], products[PID], 0))</f>
        <v>3.85</v>
      </c>
      <c r="P6173" s="4">
        <f>shipments9[[#This Row],[Boxes]]*shipments9[[#This Row],[Cost Per Box]]</f>
        <v>3118.5</v>
      </c>
      <c r="Q6173" s="4">
        <f>shipments9[[#This Row],[Amount]] -shipments9[[#This Row],[total cost]]</f>
        <v>4169.25</v>
      </c>
      <c r="R6173" s="4" t="str">
        <f>IF(shipments9[[#This Row],[Gross Profit]]&lt;0,"Loss","Profit")</f>
        <v>Profit</v>
      </c>
      <c r="S6173" s="9">
        <f>shipments9[[#This Row],[Gross Profit]]/shipments9[[#This Row],[Amount]]</f>
        <v>0.57209015128125962</v>
      </c>
      <c r="T6173" s="11">
        <f>shipments9[[#This Row],[Amount]]/shipments9[[#This Row],[Boxes]]</f>
        <v>8.9972222222222218</v>
      </c>
    </row>
    <row r="6174" spans="1:20" hidden="1" x14ac:dyDescent="0.25">
      <c r="A6174" t="s">
        <v>6365</v>
      </c>
      <c r="B6174" t="s">
        <v>58</v>
      </c>
      <c r="C6174" t="s">
        <v>128</v>
      </c>
      <c r="D6174" t="s">
        <v>24</v>
      </c>
      <c r="E6174" s="1">
        <v>44942</v>
      </c>
      <c r="F6174" s="1" t="str">
        <f>TEXT(shipments9[[#This Row],[Shipdate]],"ddd")</f>
        <v>Mon</v>
      </c>
      <c r="G6174" s="1" t="str">
        <f>IF(OR(shipments9[[#This Row],[Day Name]]="Sat",shipments9[[#This Row],[Day Name]]="Sun"),"Weekend","Weekday")</f>
        <v>Weekday</v>
      </c>
      <c r="H6174">
        <v>1217.25</v>
      </c>
      <c r="I6174">
        <v>174</v>
      </c>
      <c r="J6174" t="s">
        <v>172</v>
      </c>
      <c r="K6174" t="s">
        <v>8151</v>
      </c>
      <c r="L6174" t="s">
        <v>8156</v>
      </c>
      <c r="M6174">
        <v>1</v>
      </c>
      <c r="N6174" t="s">
        <v>8163</v>
      </c>
      <c r="O6174" s="4">
        <f>INDEX(products[Cost_per_box], MATCH(shipments9[[#This Row],[PID]], products[PID], 0))</f>
        <v>3.85</v>
      </c>
      <c r="P6174" s="4">
        <f>shipments9[[#This Row],[Boxes]]*shipments9[[#This Row],[Cost Per Box]]</f>
        <v>669.9</v>
      </c>
      <c r="Q6174" s="4">
        <f>shipments9[[#This Row],[Amount]] -shipments9[[#This Row],[total cost]]</f>
        <v>547.35</v>
      </c>
      <c r="R6174" s="4" t="str">
        <f>IF(shipments9[[#This Row],[Gross Profit]]&lt;0,"Loss","Profit")</f>
        <v>Profit</v>
      </c>
      <c r="S6174" s="9">
        <f>shipments9[[#This Row],[Gross Profit]]/shipments9[[#This Row],[Amount]]</f>
        <v>0.44966112138016023</v>
      </c>
      <c r="T6174" s="11">
        <f>shipments9[[#This Row],[Amount]]/shipments9[[#This Row],[Boxes]]</f>
        <v>6.9956896551724137</v>
      </c>
    </row>
    <row r="6175" spans="1:20" hidden="1" x14ac:dyDescent="0.25">
      <c r="A6175" t="s">
        <v>6366</v>
      </c>
      <c r="B6175" t="s">
        <v>58</v>
      </c>
      <c r="C6175" t="s">
        <v>135</v>
      </c>
      <c r="D6175" t="s">
        <v>24</v>
      </c>
      <c r="E6175" s="1">
        <v>45063</v>
      </c>
      <c r="F6175" s="1" t="str">
        <f>TEXT(shipments9[[#This Row],[Shipdate]],"ddd")</f>
        <v>Wed</v>
      </c>
      <c r="G6175" s="1" t="str">
        <f>IF(OR(shipments9[[#This Row],[Day Name]]="Sat",shipments9[[#This Row],[Day Name]]="Sun"),"Weekend","Weekday")</f>
        <v>Weekday</v>
      </c>
      <c r="H6175">
        <v>5337</v>
      </c>
      <c r="I6175">
        <v>214</v>
      </c>
      <c r="J6175" t="s">
        <v>172</v>
      </c>
      <c r="K6175" t="s">
        <v>8151</v>
      </c>
      <c r="L6175" t="s">
        <v>8154</v>
      </c>
      <c r="M6175">
        <v>5</v>
      </c>
      <c r="N6175" t="s">
        <v>201</v>
      </c>
      <c r="O6175" s="4">
        <f>INDEX(products[Cost_per_box], MATCH(shipments9[[#This Row],[PID]], products[PID], 0))</f>
        <v>9.94</v>
      </c>
      <c r="P6175" s="4">
        <f>shipments9[[#This Row],[Boxes]]*shipments9[[#This Row],[Cost Per Box]]</f>
        <v>2127.16</v>
      </c>
      <c r="Q6175" s="4">
        <f>shipments9[[#This Row],[Amount]] -shipments9[[#This Row],[total cost]]</f>
        <v>3209.84</v>
      </c>
      <c r="R6175" s="4" t="str">
        <f>IF(shipments9[[#This Row],[Gross Profit]]&lt;0,"Loss","Profit")</f>
        <v>Profit</v>
      </c>
      <c r="S6175" s="9">
        <f>shipments9[[#This Row],[Gross Profit]]/shipments9[[#This Row],[Amount]]</f>
        <v>0.60143151583286492</v>
      </c>
      <c r="T6175" s="11">
        <f>shipments9[[#This Row],[Amount]]/shipments9[[#This Row],[Boxes]]</f>
        <v>24.939252336448597</v>
      </c>
    </row>
    <row r="6176" spans="1:20" hidden="1" x14ac:dyDescent="0.25">
      <c r="A6176" t="s">
        <v>6367</v>
      </c>
      <c r="B6176" t="s">
        <v>58</v>
      </c>
      <c r="C6176" t="s">
        <v>139</v>
      </c>
      <c r="D6176" t="s">
        <v>24</v>
      </c>
      <c r="E6176" s="1">
        <v>45203</v>
      </c>
      <c r="F6176" s="1" t="str">
        <f>TEXT(shipments9[[#This Row],[Shipdate]],"ddd")</f>
        <v>Wed</v>
      </c>
      <c r="G6176" s="1" t="str">
        <f>IF(OR(shipments9[[#This Row],[Day Name]]="Sat",shipments9[[#This Row],[Day Name]]="Sun"),"Weekend","Weekday")</f>
        <v>Weekday</v>
      </c>
      <c r="H6176">
        <v>3008.25</v>
      </c>
      <c r="I6176">
        <v>159</v>
      </c>
      <c r="J6176" t="s">
        <v>172</v>
      </c>
      <c r="K6176" t="s">
        <v>8151</v>
      </c>
      <c r="L6176" t="s">
        <v>8152</v>
      </c>
      <c r="M6176">
        <v>10</v>
      </c>
      <c r="N6176" t="s">
        <v>8153</v>
      </c>
      <c r="O6176" s="4">
        <f>INDEX(products[Cost_per_box], MATCH(shipments9[[#This Row],[PID]], products[PID], 0))</f>
        <v>3.68</v>
      </c>
      <c r="P6176" s="4">
        <f>shipments9[[#This Row],[Boxes]]*shipments9[[#This Row],[Cost Per Box]]</f>
        <v>585.12</v>
      </c>
      <c r="Q6176" s="4">
        <f>shipments9[[#This Row],[Amount]] -shipments9[[#This Row],[total cost]]</f>
        <v>2423.13</v>
      </c>
      <c r="R6176" s="4" t="str">
        <f>IF(shipments9[[#This Row],[Gross Profit]]&lt;0,"Loss","Profit")</f>
        <v>Profit</v>
      </c>
      <c r="S6176" s="9">
        <f>shipments9[[#This Row],[Gross Profit]]/shipments9[[#This Row],[Amount]]</f>
        <v>0.80549488905509847</v>
      </c>
      <c r="T6176" s="11">
        <f>shipments9[[#This Row],[Amount]]/shipments9[[#This Row],[Boxes]]</f>
        <v>18.919811320754718</v>
      </c>
    </row>
    <row r="6177" spans="1:20" x14ac:dyDescent="0.25">
      <c r="A6177" t="s">
        <v>6368</v>
      </c>
      <c r="B6177" t="s">
        <v>58</v>
      </c>
      <c r="C6177" t="s">
        <v>155</v>
      </c>
      <c r="D6177" t="s">
        <v>24</v>
      </c>
      <c r="E6177" s="1">
        <v>45093</v>
      </c>
      <c r="F6177" s="1" t="str">
        <f>TEXT(shipments9[[#This Row],[Shipdate]],"ddd")</f>
        <v>Fri</v>
      </c>
      <c r="G6177" s="1" t="str">
        <f>IF(OR(shipments9[[#This Row],[Day Name]]="Sat",shipments9[[#This Row],[Day Name]]="Sun"),"Weekend","Weekday")</f>
        <v>Weekday</v>
      </c>
      <c r="H6177">
        <v>1500.75</v>
      </c>
      <c r="I6177">
        <v>188</v>
      </c>
      <c r="J6177" t="s">
        <v>172</v>
      </c>
      <c r="K6177" t="s">
        <v>8151</v>
      </c>
      <c r="L6177" t="s">
        <v>8154</v>
      </c>
      <c r="M6177">
        <v>6</v>
      </c>
      <c r="N6177" t="s">
        <v>8159</v>
      </c>
      <c r="O6177" s="4">
        <f>INDEX(products[Cost_per_box], MATCH(shipments9[[#This Row],[PID]], products[PID], 0))</f>
        <v>8.43</v>
      </c>
      <c r="P6177" s="4">
        <f>shipments9[[#This Row],[Boxes]]*shipments9[[#This Row],[Cost Per Box]]</f>
        <v>1584.84</v>
      </c>
      <c r="Q6177" s="4">
        <f>shipments9[[#This Row],[Amount]] -shipments9[[#This Row],[total cost]]</f>
        <v>-84.089999999999918</v>
      </c>
      <c r="R6177" s="4" t="str">
        <f>IF(shipments9[[#This Row],[Gross Profit]]&lt;0,"Loss","Profit")</f>
        <v>Loss</v>
      </c>
      <c r="S6177" s="9">
        <f>shipments9[[#This Row],[Gross Profit]]/shipments9[[#This Row],[Amount]]</f>
        <v>-5.6031984007995944E-2</v>
      </c>
      <c r="T6177" s="11">
        <f>shipments9[[#This Row],[Amount]]/shipments9[[#This Row],[Boxes]]</f>
        <v>7.9827127659574471</v>
      </c>
    </row>
    <row r="6178" spans="1:20" hidden="1" x14ac:dyDescent="0.25">
      <c r="A6178" t="s">
        <v>6369</v>
      </c>
      <c r="B6178" t="s">
        <v>58</v>
      </c>
      <c r="C6178" t="s">
        <v>121</v>
      </c>
      <c r="D6178" t="s">
        <v>24</v>
      </c>
      <c r="E6178" s="1">
        <v>45323</v>
      </c>
      <c r="F6178" s="1" t="str">
        <f>TEXT(shipments9[[#This Row],[Shipdate]],"ddd")</f>
        <v>Thu</v>
      </c>
      <c r="G6178" s="1" t="str">
        <f>IF(OR(shipments9[[#This Row],[Day Name]]="Sat",shipments9[[#This Row],[Day Name]]="Sun"),"Weekend","Weekday")</f>
        <v>Weekday</v>
      </c>
      <c r="H6178">
        <v>6540.75</v>
      </c>
      <c r="I6178">
        <v>468</v>
      </c>
      <c r="J6178" t="s">
        <v>172</v>
      </c>
      <c r="K6178" t="s">
        <v>8155</v>
      </c>
      <c r="L6178" t="s">
        <v>8156</v>
      </c>
      <c r="M6178">
        <v>2</v>
      </c>
      <c r="N6178" t="s">
        <v>8157</v>
      </c>
      <c r="O6178" s="4">
        <f>INDEX(products[Cost_per_box], MATCH(shipments9[[#This Row],[PID]], products[PID], 0))</f>
        <v>5.26</v>
      </c>
      <c r="P6178" s="4">
        <f>shipments9[[#This Row],[Boxes]]*shipments9[[#This Row],[Cost Per Box]]</f>
        <v>2461.6799999999998</v>
      </c>
      <c r="Q6178" s="4">
        <f>shipments9[[#This Row],[Amount]] -shipments9[[#This Row],[total cost]]</f>
        <v>4079.07</v>
      </c>
      <c r="R6178" s="4" t="str">
        <f>IF(shipments9[[#This Row],[Gross Profit]]&lt;0,"Loss","Profit")</f>
        <v>Profit</v>
      </c>
      <c r="S6178" s="9">
        <f>shipments9[[#This Row],[Gross Profit]]/shipments9[[#This Row],[Amount]]</f>
        <v>0.623639490884073</v>
      </c>
      <c r="T6178" s="11">
        <f>shipments9[[#This Row],[Amount]]/shipments9[[#This Row],[Boxes]]</f>
        <v>13.975961538461538</v>
      </c>
    </row>
    <row r="6179" spans="1:20" hidden="1" x14ac:dyDescent="0.25">
      <c r="A6179" t="s">
        <v>6370</v>
      </c>
      <c r="B6179" t="s">
        <v>58</v>
      </c>
      <c r="C6179" t="s">
        <v>128</v>
      </c>
      <c r="D6179" t="s">
        <v>24</v>
      </c>
      <c r="E6179" s="1">
        <v>45128</v>
      </c>
      <c r="F6179" s="1" t="str">
        <f>TEXT(shipments9[[#This Row],[Shipdate]],"ddd")</f>
        <v>Fri</v>
      </c>
      <c r="G6179" s="1" t="str">
        <f>IF(OR(shipments9[[#This Row],[Day Name]]="Sat",shipments9[[#This Row],[Day Name]]="Sun"),"Weekend","Weekday")</f>
        <v>Weekday</v>
      </c>
      <c r="H6179">
        <v>6147</v>
      </c>
      <c r="I6179">
        <v>1230</v>
      </c>
      <c r="J6179" t="s">
        <v>172</v>
      </c>
      <c r="K6179" t="s">
        <v>8151</v>
      </c>
      <c r="L6179" t="s">
        <v>8160</v>
      </c>
      <c r="M6179">
        <v>7</v>
      </c>
      <c r="N6179" t="s">
        <v>8161</v>
      </c>
      <c r="O6179" s="4">
        <f>INDEX(products[Cost_per_box], MATCH(shipments9[[#This Row],[PID]], products[PID], 0))</f>
        <v>3.85</v>
      </c>
      <c r="P6179" s="4">
        <f>shipments9[[#This Row],[Boxes]]*shipments9[[#This Row],[Cost Per Box]]</f>
        <v>4735.5</v>
      </c>
      <c r="Q6179" s="4">
        <f>shipments9[[#This Row],[Amount]] -shipments9[[#This Row],[total cost]]</f>
        <v>1411.5</v>
      </c>
      <c r="R6179" s="4" t="str">
        <f>IF(shipments9[[#This Row],[Gross Profit]]&lt;0,"Loss","Profit")</f>
        <v>Profit</v>
      </c>
      <c r="S6179" s="9">
        <f>shipments9[[#This Row],[Gross Profit]]/shipments9[[#This Row],[Amount]]</f>
        <v>0.22962420693020985</v>
      </c>
      <c r="T6179" s="11">
        <f>shipments9[[#This Row],[Amount]]/shipments9[[#This Row],[Boxes]]</f>
        <v>4.9975609756097565</v>
      </c>
    </row>
    <row r="6180" spans="1:20" hidden="1" x14ac:dyDescent="0.25">
      <c r="A6180" t="s">
        <v>6371</v>
      </c>
      <c r="B6180" t="s">
        <v>58</v>
      </c>
      <c r="C6180" t="s">
        <v>137</v>
      </c>
      <c r="D6180" t="s">
        <v>24</v>
      </c>
      <c r="E6180" s="1">
        <v>45294</v>
      </c>
      <c r="F6180" s="1" t="str">
        <f>TEXT(shipments9[[#This Row],[Shipdate]],"ddd")</f>
        <v>Wed</v>
      </c>
      <c r="G6180" s="1" t="str">
        <f>IF(OR(shipments9[[#This Row],[Day Name]]="Sat",shipments9[[#This Row],[Day Name]]="Sun"),"Weekend","Weekday")</f>
        <v>Weekday</v>
      </c>
      <c r="H6180">
        <v>7116.75</v>
      </c>
      <c r="I6180">
        <v>356</v>
      </c>
      <c r="J6180" t="s">
        <v>172</v>
      </c>
      <c r="K6180" t="s">
        <v>8155</v>
      </c>
      <c r="L6180" t="s">
        <v>8156</v>
      </c>
      <c r="M6180">
        <v>1</v>
      </c>
      <c r="N6180" t="s">
        <v>8163</v>
      </c>
      <c r="O6180" s="4">
        <f>INDEX(products[Cost_per_box], MATCH(shipments9[[#This Row],[PID]], products[PID], 0))</f>
        <v>7.73</v>
      </c>
      <c r="P6180" s="4">
        <f>shipments9[[#This Row],[Boxes]]*shipments9[[#This Row],[Cost Per Box]]</f>
        <v>2751.88</v>
      </c>
      <c r="Q6180" s="4">
        <f>shipments9[[#This Row],[Amount]] -shipments9[[#This Row],[total cost]]</f>
        <v>4364.87</v>
      </c>
      <c r="R6180" s="4" t="str">
        <f>IF(shipments9[[#This Row],[Gross Profit]]&lt;0,"Loss","Profit")</f>
        <v>Profit</v>
      </c>
      <c r="S6180" s="9">
        <f>shipments9[[#This Row],[Gross Profit]]/shipments9[[#This Row],[Amount]]</f>
        <v>0.61332349738293457</v>
      </c>
      <c r="T6180" s="11">
        <f>shipments9[[#This Row],[Amount]]/shipments9[[#This Row],[Boxes]]</f>
        <v>19.990870786516854</v>
      </c>
    </row>
    <row r="6181" spans="1:20" hidden="1" x14ac:dyDescent="0.25">
      <c r="A6181" t="s">
        <v>6372</v>
      </c>
      <c r="B6181" t="s">
        <v>58</v>
      </c>
      <c r="C6181" t="s">
        <v>163</v>
      </c>
      <c r="D6181" t="s">
        <v>24</v>
      </c>
      <c r="E6181" s="1">
        <v>44952</v>
      </c>
      <c r="F6181" s="1" t="str">
        <f>TEXT(shipments9[[#This Row],[Shipdate]],"ddd")</f>
        <v>Thu</v>
      </c>
      <c r="G6181" s="1" t="str">
        <f>IF(OR(shipments9[[#This Row],[Day Name]]="Sat",shipments9[[#This Row],[Day Name]]="Sun"),"Weekend","Weekday")</f>
        <v>Weekday</v>
      </c>
      <c r="H6181">
        <v>2909.25</v>
      </c>
      <c r="I6181">
        <v>265</v>
      </c>
      <c r="J6181" t="s">
        <v>172</v>
      </c>
      <c r="K6181" t="s">
        <v>8151</v>
      </c>
      <c r="L6181" t="s">
        <v>8156</v>
      </c>
      <c r="M6181">
        <v>1</v>
      </c>
      <c r="N6181" t="s">
        <v>8163</v>
      </c>
      <c r="O6181" s="4">
        <f>INDEX(products[Cost_per_box], MATCH(shipments9[[#This Row],[PID]], products[PID], 0))</f>
        <v>3.32</v>
      </c>
      <c r="P6181" s="4">
        <f>shipments9[[#This Row],[Boxes]]*shipments9[[#This Row],[Cost Per Box]]</f>
        <v>879.8</v>
      </c>
      <c r="Q6181" s="4">
        <f>shipments9[[#This Row],[Amount]] -shipments9[[#This Row],[total cost]]</f>
        <v>2029.45</v>
      </c>
      <c r="R6181" s="4" t="str">
        <f>IF(shipments9[[#This Row],[Gross Profit]]&lt;0,"Loss","Profit")</f>
        <v>Profit</v>
      </c>
      <c r="S6181" s="9">
        <f>shipments9[[#This Row],[Gross Profit]]/shipments9[[#This Row],[Amount]]</f>
        <v>0.69758528830454591</v>
      </c>
      <c r="T6181" s="11">
        <f>shipments9[[#This Row],[Amount]]/shipments9[[#This Row],[Boxes]]</f>
        <v>10.978301886792453</v>
      </c>
    </row>
    <row r="6182" spans="1:20" hidden="1" x14ac:dyDescent="0.25">
      <c r="A6182" t="s">
        <v>6373</v>
      </c>
      <c r="B6182" t="s">
        <v>61</v>
      </c>
      <c r="C6182" t="s">
        <v>130</v>
      </c>
      <c r="D6182" t="s">
        <v>24</v>
      </c>
      <c r="E6182" s="1">
        <v>44970</v>
      </c>
      <c r="F6182" s="1" t="str">
        <f>TEXT(shipments9[[#This Row],[Shipdate]],"ddd")</f>
        <v>Mon</v>
      </c>
      <c r="G6182" s="1" t="str">
        <f>IF(OR(shipments9[[#This Row],[Day Name]]="Sat",shipments9[[#This Row],[Day Name]]="Sun"),"Weekend","Weekday")</f>
        <v>Weekday</v>
      </c>
      <c r="H6182">
        <v>4299.75</v>
      </c>
      <c r="I6182">
        <v>478</v>
      </c>
      <c r="J6182" t="s">
        <v>172</v>
      </c>
      <c r="K6182" t="s">
        <v>8151</v>
      </c>
      <c r="L6182" t="s">
        <v>8156</v>
      </c>
      <c r="M6182">
        <v>2</v>
      </c>
      <c r="N6182" t="s">
        <v>8157</v>
      </c>
      <c r="O6182" s="4">
        <f>INDEX(products[Cost_per_box], MATCH(shipments9[[#This Row],[PID]], products[PID], 0))</f>
        <v>5.72</v>
      </c>
      <c r="P6182" s="4">
        <f>shipments9[[#This Row],[Boxes]]*shipments9[[#This Row],[Cost Per Box]]</f>
        <v>2734.16</v>
      </c>
      <c r="Q6182" s="4">
        <f>shipments9[[#This Row],[Amount]] -shipments9[[#This Row],[total cost]]</f>
        <v>1565.5900000000001</v>
      </c>
      <c r="R6182" s="4" t="str">
        <f>IF(shipments9[[#This Row],[Gross Profit]]&lt;0,"Loss","Profit")</f>
        <v>Profit</v>
      </c>
      <c r="S6182" s="9">
        <f>shipments9[[#This Row],[Gross Profit]]/shipments9[[#This Row],[Amount]]</f>
        <v>0.36411186696900988</v>
      </c>
      <c r="T6182" s="11">
        <f>shipments9[[#This Row],[Amount]]/shipments9[[#This Row],[Boxes]]</f>
        <v>8.9952928870292883</v>
      </c>
    </row>
    <row r="6183" spans="1:20" hidden="1" x14ac:dyDescent="0.25">
      <c r="A6183" t="s">
        <v>6374</v>
      </c>
      <c r="B6183" t="s">
        <v>61</v>
      </c>
      <c r="C6183" t="s">
        <v>157</v>
      </c>
      <c r="D6183" t="s">
        <v>24</v>
      </c>
      <c r="E6183" s="1">
        <v>45334</v>
      </c>
      <c r="F6183" s="1" t="str">
        <f>TEXT(shipments9[[#This Row],[Shipdate]],"ddd")</f>
        <v>Mon</v>
      </c>
      <c r="G6183" s="1" t="str">
        <f>IF(OR(shipments9[[#This Row],[Day Name]]="Sat",shipments9[[#This Row],[Day Name]]="Sun"),"Weekend","Weekday")</f>
        <v>Weekday</v>
      </c>
      <c r="H6183">
        <v>616.5</v>
      </c>
      <c r="I6183">
        <v>78</v>
      </c>
      <c r="J6183" t="s">
        <v>172</v>
      </c>
      <c r="K6183" t="s">
        <v>8155</v>
      </c>
      <c r="L6183" t="s">
        <v>8156</v>
      </c>
      <c r="M6183">
        <v>2</v>
      </c>
      <c r="N6183" t="s">
        <v>8157</v>
      </c>
      <c r="O6183" s="4">
        <f>INDEX(products[Cost_per_box], MATCH(shipments9[[#This Row],[PID]], products[PID], 0))</f>
        <v>6.8</v>
      </c>
      <c r="P6183" s="4">
        <f>shipments9[[#This Row],[Boxes]]*shipments9[[#This Row],[Cost Per Box]]</f>
        <v>530.4</v>
      </c>
      <c r="Q6183" s="4">
        <f>shipments9[[#This Row],[Amount]] -shipments9[[#This Row],[total cost]]</f>
        <v>86.100000000000023</v>
      </c>
      <c r="R6183" s="4" t="str">
        <f>IF(shipments9[[#This Row],[Gross Profit]]&lt;0,"Loss","Profit")</f>
        <v>Profit</v>
      </c>
      <c r="S6183" s="9">
        <f>shipments9[[#This Row],[Gross Profit]]/shipments9[[#This Row],[Amount]]</f>
        <v>0.13965936739659371</v>
      </c>
      <c r="T6183" s="11">
        <f>shipments9[[#This Row],[Amount]]/shipments9[[#This Row],[Boxes]]</f>
        <v>7.9038461538461542</v>
      </c>
    </row>
    <row r="6184" spans="1:20" hidden="1" x14ac:dyDescent="0.25">
      <c r="A6184" t="s">
        <v>6375</v>
      </c>
      <c r="B6184" t="s">
        <v>61</v>
      </c>
      <c r="C6184" t="s">
        <v>163</v>
      </c>
      <c r="D6184" t="s">
        <v>24</v>
      </c>
      <c r="E6184" s="1">
        <v>45285</v>
      </c>
      <c r="F6184" s="1" t="str">
        <f>TEXT(shipments9[[#This Row],[Shipdate]],"ddd")</f>
        <v>Mon</v>
      </c>
      <c r="G6184" s="1" t="str">
        <f>IF(OR(shipments9[[#This Row],[Day Name]]="Sat",shipments9[[#This Row],[Day Name]]="Sun"),"Weekend","Weekday")</f>
        <v>Weekday</v>
      </c>
      <c r="H6184">
        <v>4565.25</v>
      </c>
      <c r="I6184">
        <v>653</v>
      </c>
      <c r="J6184" t="s">
        <v>172</v>
      </c>
      <c r="K6184" t="s">
        <v>8151</v>
      </c>
      <c r="L6184" t="s">
        <v>8152</v>
      </c>
      <c r="M6184">
        <v>12</v>
      </c>
      <c r="N6184" t="s">
        <v>8166</v>
      </c>
      <c r="O6184" s="4">
        <f>INDEX(products[Cost_per_box], MATCH(shipments9[[#This Row],[PID]], products[PID], 0))</f>
        <v>3.32</v>
      </c>
      <c r="P6184" s="4">
        <f>shipments9[[#This Row],[Boxes]]*shipments9[[#This Row],[Cost Per Box]]</f>
        <v>2167.96</v>
      </c>
      <c r="Q6184" s="4">
        <f>shipments9[[#This Row],[Amount]] -shipments9[[#This Row],[total cost]]</f>
        <v>2397.29</v>
      </c>
      <c r="R6184" s="4" t="str">
        <f>IF(shipments9[[#This Row],[Gross Profit]]&lt;0,"Loss","Profit")</f>
        <v>Profit</v>
      </c>
      <c r="S6184" s="9">
        <f>shipments9[[#This Row],[Gross Profit]]/shipments9[[#This Row],[Amount]]</f>
        <v>0.52511691583155362</v>
      </c>
      <c r="T6184" s="11">
        <f>shipments9[[#This Row],[Amount]]/shipments9[[#This Row],[Boxes]]</f>
        <v>6.9911944869831544</v>
      </c>
    </row>
    <row r="6185" spans="1:20" hidden="1" x14ac:dyDescent="0.25">
      <c r="A6185" t="s">
        <v>6376</v>
      </c>
      <c r="B6185" t="s">
        <v>61</v>
      </c>
      <c r="C6185" t="s">
        <v>128</v>
      </c>
      <c r="D6185" t="s">
        <v>24</v>
      </c>
      <c r="E6185" s="1">
        <v>45135</v>
      </c>
      <c r="F6185" s="1" t="str">
        <f>TEXT(shipments9[[#This Row],[Shipdate]],"ddd")</f>
        <v>Fri</v>
      </c>
      <c r="G6185" s="1" t="str">
        <f>IF(OR(shipments9[[#This Row],[Day Name]]="Sat",shipments9[[#This Row],[Day Name]]="Sun"),"Weekend","Weekday")</f>
        <v>Weekday</v>
      </c>
      <c r="H6185">
        <v>2974.5</v>
      </c>
      <c r="I6185">
        <v>372</v>
      </c>
      <c r="J6185" t="s">
        <v>172</v>
      </c>
      <c r="K6185" t="s">
        <v>8151</v>
      </c>
      <c r="L6185" t="s">
        <v>8160</v>
      </c>
      <c r="M6185">
        <v>7</v>
      </c>
      <c r="N6185" t="s">
        <v>8161</v>
      </c>
      <c r="O6185" s="4">
        <f>INDEX(products[Cost_per_box], MATCH(shipments9[[#This Row],[PID]], products[PID], 0))</f>
        <v>3.85</v>
      </c>
      <c r="P6185" s="4">
        <f>shipments9[[#This Row],[Boxes]]*shipments9[[#This Row],[Cost Per Box]]</f>
        <v>1432.2</v>
      </c>
      <c r="Q6185" s="4">
        <f>shipments9[[#This Row],[Amount]] -shipments9[[#This Row],[total cost]]</f>
        <v>1542.3</v>
      </c>
      <c r="R6185" s="4" t="str">
        <f>IF(shipments9[[#This Row],[Gross Profit]]&lt;0,"Loss","Profit")</f>
        <v>Profit</v>
      </c>
      <c r="S6185" s="9">
        <f>shipments9[[#This Row],[Gross Profit]]/shipments9[[#This Row],[Amount]]</f>
        <v>0.51850731215330303</v>
      </c>
      <c r="T6185" s="11">
        <f>shipments9[[#This Row],[Amount]]/shipments9[[#This Row],[Boxes]]</f>
        <v>7.995967741935484</v>
      </c>
    </row>
    <row r="6186" spans="1:20" hidden="1" x14ac:dyDescent="0.25">
      <c r="A6186" t="s">
        <v>6377</v>
      </c>
      <c r="B6186" t="s">
        <v>61</v>
      </c>
      <c r="C6186" t="s">
        <v>139</v>
      </c>
      <c r="D6186" t="s">
        <v>24</v>
      </c>
      <c r="E6186" s="1">
        <v>45455</v>
      </c>
      <c r="F6186" s="1" t="str">
        <f>TEXT(shipments9[[#This Row],[Shipdate]],"ddd")</f>
        <v>Wed</v>
      </c>
      <c r="G6186" s="1" t="str">
        <f>IF(OR(shipments9[[#This Row],[Day Name]]="Sat",shipments9[[#This Row],[Day Name]]="Sun"),"Weekend","Weekday")</f>
        <v>Weekday</v>
      </c>
      <c r="H6186">
        <v>4662</v>
      </c>
      <c r="I6186">
        <v>222</v>
      </c>
      <c r="J6186" t="s">
        <v>172</v>
      </c>
      <c r="K6186" t="s">
        <v>8155</v>
      </c>
      <c r="L6186" t="s">
        <v>8154</v>
      </c>
      <c r="M6186">
        <v>6</v>
      </c>
      <c r="N6186" t="s">
        <v>8159</v>
      </c>
      <c r="O6186" s="4">
        <f>INDEX(products[Cost_per_box], MATCH(shipments9[[#This Row],[PID]], products[PID], 0))</f>
        <v>3.68</v>
      </c>
      <c r="P6186" s="4">
        <f>shipments9[[#This Row],[Boxes]]*shipments9[[#This Row],[Cost Per Box]]</f>
        <v>816.96</v>
      </c>
      <c r="Q6186" s="4">
        <f>shipments9[[#This Row],[Amount]] -shipments9[[#This Row],[total cost]]</f>
        <v>3845.04</v>
      </c>
      <c r="R6186" s="4" t="str">
        <f>IF(shipments9[[#This Row],[Gross Profit]]&lt;0,"Loss","Profit")</f>
        <v>Profit</v>
      </c>
      <c r="S6186" s="9">
        <f>shipments9[[#This Row],[Gross Profit]]/shipments9[[#This Row],[Amount]]</f>
        <v>0.82476190476190481</v>
      </c>
      <c r="T6186" s="11">
        <f>shipments9[[#This Row],[Amount]]/shipments9[[#This Row],[Boxes]]</f>
        <v>21</v>
      </c>
    </row>
    <row r="6187" spans="1:20" x14ac:dyDescent="0.25">
      <c r="A6187" t="s">
        <v>6378</v>
      </c>
      <c r="B6187" t="s">
        <v>61</v>
      </c>
      <c r="C6187" t="s">
        <v>155</v>
      </c>
      <c r="D6187" t="s">
        <v>24</v>
      </c>
      <c r="E6187" s="1">
        <v>45093</v>
      </c>
      <c r="F6187" s="1" t="str">
        <f>TEXT(shipments9[[#This Row],[Shipdate]],"ddd")</f>
        <v>Fri</v>
      </c>
      <c r="G6187" s="1" t="str">
        <f>IF(OR(shipments9[[#This Row],[Day Name]]="Sat",shipments9[[#This Row],[Day Name]]="Sun"),"Weekend","Weekday")</f>
        <v>Weekday</v>
      </c>
      <c r="H6187">
        <v>6126.75</v>
      </c>
      <c r="I6187">
        <v>876</v>
      </c>
      <c r="J6187" t="s">
        <v>172</v>
      </c>
      <c r="K6187" t="s">
        <v>8151</v>
      </c>
      <c r="L6187" t="s">
        <v>8154</v>
      </c>
      <c r="M6187">
        <v>6</v>
      </c>
      <c r="N6187" t="s">
        <v>8159</v>
      </c>
      <c r="O6187" s="4">
        <f>INDEX(products[Cost_per_box], MATCH(shipments9[[#This Row],[PID]], products[PID], 0))</f>
        <v>8.43</v>
      </c>
      <c r="P6187" s="4">
        <f>shipments9[[#This Row],[Boxes]]*shipments9[[#This Row],[Cost Per Box]]</f>
        <v>7384.6799999999994</v>
      </c>
      <c r="Q6187" s="4">
        <f>shipments9[[#This Row],[Amount]] -shipments9[[#This Row],[total cost]]</f>
        <v>-1257.9299999999994</v>
      </c>
      <c r="R6187" s="4" t="str">
        <f>IF(shipments9[[#This Row],[Gross Profit]]&lt;0,"Loss","Profit")</f>
        <v>Loss</v>
      </c>
      <c r="S6187" s="9">
        <f>shipments9[[#This Row],[Gross Profit]]/shipments9[[#This Row],[Amount]]</f>
        <v>-0.20531766434080048</v>
      </c>
      <c r="T6187" s="11">
        <f>shipments9[[#This Row],[Amount]]/shipments9[[#This Row],[Boxes]]</f>
        <v>6.9940068493150687</v>
      </c>
    </row>
    <row r="6188" spans="1:20" hidden="1" x14ac:dyDescent="0.25">
      <c r="A6188" t="s">
        <v>6379</v>
      </c>
      <c r="B6188" t="s">
        <v>61</v>
      </c>
      <c r="C6188" t="s">
        <v>163</v>
      </c>
      <c r="D6188" t="s">
        <v>24</v>
      </c>
      <c r="E6188" s="1">
        <v>45328</v>
      </c>
      <c r="F6188" s="1" t="str">
        <f>TEXT(shipments9[[#This Row],[Shipdate]],"ddd")</f>
        <v>Tue</v>
      </c>
      <c r="G6188" s="1" t="str">
        <f>IF(OR(shipments9[[#This Row],[Day Name]]="Sat",shipments9[[#This Row],[Day Name]]="Sun"),"Weekend","Weekday")</f>
        <v>Weekday</v>
      </c>
      <c r="H6188">
        <v>3082.5</v>
      </c>
      <c r="I6188">
        <v>343</v>
      </c>
      <c r="J6188" t="s">
        <v>172</v>
      </c>
      <c r="K6188" t="s">
        <v>8155</v>
      </c>
      <c r="L6188" t="s">
        <v>8156</v>
      </c>
      <c r="M6188">
        <v>2</v>
      </c>
      <c r="N6188" t="s">
        <v>8157</v>
      </c>
      <c r="O6188" s="4">
        <f>INDEX(products[Cost_per_box], MATCH(shipments9[[#This Row],[PID]], products[PID], 0))</f>
        <v>3.32</v>
      </c>
      <c r="P6188" s="4">
        <f>shipments9[[#This Row],[Boxes]]*shipments9[[#This Row],[Cost Per Box]]</f>
        <v>1138.76</v>
      </c>
      <c r="Q6188" s="4">
        <f>shipments9[[#This Row],[Amount]] -shipments9[[#This Row],[total cost]]</f>
        <v>1943.74</v>
      </c>
      <c r="R6188" s="4" t="str">
        <f>IF(shipments9[[#This Row],[Gross Profit]]&lt;0,"Loss","Profit")</f>
        <v>Profit</v>
      </c>
      <c r="S6188" s="9">
        <f>shipments9[[#This Row],[Gross Profit]]/shipments9[[#This Row],[Amount]]</f>
        <v>0.63057258718572584</v>
      </c>
      <c r="T6188" s="11">
        <f>shipments9[[#This Row],[Amount]]/shipments9[[#This Row],[Boxes]]</f>
        <v>8.9868804664723037</v>
      </c>
    </row>
    <row r="6189" spans="1:20" hidden="1" x14ac:dyDescent="0.25">
      <c r="A6189" t="s">
        <v>6380</v>
      </c>
      <c r="B6189" t="s">
        <v>61</v>
      </c>
      <c r="C6189" t="s">
        <v>163</v>
      </c>
      <c r="D6189" t="s">
        <v>24</v>
      </c>
      <c r="E6189" s="1">
        <v>45225</v>
      </c>
      <c r="F6189" s="1" t="str">
        <f>TEXT(shipments9[[#This Row],[Shipdate]],"ddd")</f>
        <v>Thu</v>
      </c>
      <c r="G6189" s="1" t="str">
        <f>IF(OR(shipments9[[#This Row],[Day Name]]="Sat",shipments9[[#This Row],[Day Name]]="Sun"),"Weekend","Weekday")</f>
        <v>Weekday</v>
      </c>
      <c r="H6189">
        <v>3087</v>
      </c>
      <c r="I6189">
        <v>441</v>
      </c>
      <c r="J6189" t="s">
        <v>172</v>
      </c>
      <c r="K6189" t="s">
        <v>8151</v>
      </c>
      <c r="L6189" t="s">
        <v>8152</v>
      </c>
      <c r="M6189">
        <v>10</v>
      </c>
      <c r="N6189" t="s">
        <v>8153</v>
      </c>
      <c r="O6189" s="4">
        <f>INDEX(products[Cost_per_box], MATCH(shipments9[[#This Row],[PID]], products[PID], 0))</f>
        <v>3.32</v>
      </c>
      <c r="P6189" s="4">
        <f>shipments9[[#This Row],[Boxes]]*shipments9[[#This Row],[Cost Per Box]]</f>
        <v>1464.12</v>
      </c>
      <c r="Q6189" s="4">
        <f>shipments9[[#This Row],[Amount]] -shipments9[[#This Row],[total cost]]</f>
        <v>1622.88</v>
      </c>
      <c r="R6189" s="4" t="str">
        <f>IF(shipments9[[#This Row],[Gross Profit]]&lt;0,"Loss","Profit")</f>
        <v>Profit</v>
      </c>
      <c r="S6189" s="9">
        <f>shipments9[[#This Row],[Gross Profit]]/shipments9[[#This Row],[Amount]]</f>
        <v>0.5257142857142858</v>
      </c>
      <c r="T6189" s="11">
        <f>shipments9[[#This Row],[Amount]]/shipments9[[#This Row],[Boxes]]</f>
        <v>7</v>
      </c>
    </row>
    <row r="6190" spans="1:20" hidden="1" x14ac:dyDescent="0.25">
      <c r="A6190" t="s">
        <v>6381</v>
      </c>
      <c r="B6190" t="s">
        <v>61</v>
      </c>
      <c r="C6190" t="s">
        <v>165</v>
      </c>
      <c r="D6190" t="s">
        <v>24</v>
      </c>
      <c r="E6190" s="1">
        <v>45250</v>
      </c>
      <c r="F6190" s="1" t="str">
        <f>TEXT(shipments9[[#This Row],[Shipdate]],"ddd")</f>
        <v>Mon</v>
      </c>
      <c r="G6190" s="1" t="str">
        <f>IF(OR(shipments9[[#This Row],[Day Name]]="Sat",shipments9[[#This Row],[Day Name]]="Sun"),"Weekend","Weekday")</f>
        <v>Weekday</v>
      </c>
      <c r="H6190">
        <v>3026.25</v>
      </c>
      <c r="I6190">
        <v>138</v>
      </c>
      <c r="J6190" t="s">
        <v>172</v>
      </c>
      <c r="K6190" t="s">
        <v>8151</v>
      </c>
      <c r="L6190" t="s">
        <v>8152</v>
      </c>
      <c r="M6190">
        <v>11</v>
      </c>
      <c r="N6190" t="s">
        <v>8165</v>
      </c>
      <c r="O6190" s="4">
        <f>INDEX(products[Cost_per_box], MATCH(shipments9[[#This Row],[PID]], products[PID], 0))</f>
        <v>2.65</v>
      </c>
      <c r="P6190" s="4">
        <f>shipments9[[#This Row],[Boxes]]*shipments9[[#This Row],[Cost Per Box]]</f>
        <v>365.7</v>
      </c>
      <c r="Q6190" s="4">
        <f>shipments9[[#This Row],[Amount]] -shipments9[[#This Row],[total cost]]</f>
        <v>2660.55</v>
      </c>
      <c r="R6190" s="4" t="str">
        <f>IF(shipments9[[#This Row],[Gross Profit]]&lt;0,"Loss","Profit")</f>
        <v>Profit</v>
      </c>
      <c r="S6190" s="9">
        <f>shipments9[[#This Row],[Gross Profit]]/shipments9[[#This Row],[Amount]]</f>
        <v>0.87915737298636931</v>
      </c>
      <c r="T6190" s="11">
        <f>shipments9[[#This Row],[Amount]]/shipments9[[#This Row],[Boxes]]</f>
        <v>21.929347826086957</v>
      </c>
    </row>
    <row r="6191" spans="1:20" x14ac:dyDescent="0.25">
      <c r="A6191" t="s">
        <v>6382</v>
      </c>
      <c r="B6191" t="s">
        <v>61</v>
      </c>
      <c r="C6191" t="s">
        <v>155</v>
      </c>
      <c r="D6191" t="s">
        <v>24</v>
      </c>
      <c r="E6191" s="1">
        <v>45236</v>
      </c>
      <c r="F6191" s="1" t="str">
        <f>TEXT(shipments9[[#This Row],[Shipdate]],"ddd")</f>
        <v>Mon</v>
      </c>
      <c r="G6191" s="1" t="str">
        <f>IF(OR(shipments9[[#This Row],[Day Name]]="Sat",shipments9[[#This Row],[Day Name]]="Sun"),"Weekend","Weekday")</f>
        <v>Weekday</v>
      </c>
      <c r="H6191">
        <v>9821.25</v>
      </c>
      <c r="I6191">
        <v>1228</v>
      </c>
      <c r="J6191" t="s">
        <v>172</v>
      </c>
      <c r="K6191" t="s">
        <v>8151</v>
      </c>
      <c r="L6191" t="s">
        <v>8152</v>
      </c>
      <c r="M6191">
        <v>11</v>
      </c>
      <c r="N6191" t="s">
        <v>8165</v>
      </c>
      <c r="O6191" s="4">
        <f>INDEX(products[Cost_per_box], MATCH(shipments9[[#This Row],[PID]], products[PID], 0))</f>
        <v>8.43</v>
      </c>
      <c r="P6191" s="4">
        <f>shipments9[[#This Row],[Boxes]]*shipments9[[#This Row],[Cost Per Box]]</f>
        <v>10352.039999999999</v>
      </c>
      <c r="Q6191" s="4">
        <f>shipments9[[#This Row],[Amount]] -shipments9[[#This Row],[total cost]]</f>
        <v>-530.78999999999905</v>
      </c>
      <c r="R6191" s="4" t="str">
        <f>IF(shipments9[[#This Row],[Gross Profit]]&lt;0,"Loss","Profit")</f>
        <v>Loss</v>
      </c>
      <c r="S6191" s="9">
        <f>shipments9[[#This Row],[Gross Profit]]/shipments9[[#This Row],[Amount]]</f>
        <v>-5.4045055364642894E-2</v>
      </c>
      <c r="T6191" s="11">
        <f>shipments9[[#This Row],[Amount]]/shipments9[[#This Row],[Boxes]]</f>
        <v>7.9977605863192185</v>
      </c>
    </row>
    <row r="6192" spans="1:20" hidden="1" x14ac:dyDescent="0.25">
      <c r="A6192" t="s">
        <v>6383</v>
      </c>
      <c r="B6192" t="s">
        <v>61</v>
      </c>
      <c r="C6192" t="s">
        <v>121</v>
      </c>
      <c r="D6192" t="s">
        <v>24</v>
      </c>
      <c r="E6192" s="1">
        <v>45225</v>
      </c>
      <c r="F6192" s="1" t="str">
        <f>TEXT(shipments9[[#This Row],[Shipdate]],"ddd")</f>
        <v>Thu</v>
      </c>
      <c r="G6192" s="1" t="str">
        <f>IF(OR(shipments9[[#This Row],[Day Name]]="Sat",shipments9[[#This Row],[Day Name]]="Sun"),"Weekend","Weekday")</f>
        <v>Weekday</v>
      </c>
      <c r="H6192">
        <v>6268.5</v>
      </c>
      <c r="I6192">
        <v>523</v>
      </c>
      <c r="J6192" t="s">
        <v>172</v>
      </c>
      <c r="K6192" t="s">
        <v>8151</v>
      </c>
      <c r="L6192" t="s">
        <v>8152</v>
      </c>
      <c r="M6192">
        <v>10</v>
      </c>
      <c r="N6192" t="s">
        <v>8153</v>
      </c>
      <c r="O6192" s="4">
        <f>INDEX(products[Cost_per_box], MATCH(shipments9[[#This Row],[PID]], products[PID], 0))</f>
        <v>5.26</v>
      </c>
      <c r="P6192" s="4">
        <f>shipments9[[#This Row],[Boxes]]*shipments9[[#This Row],[Cost Per Box]]</f>
        <v>2750.98</v>
      </c>
      <c r="Q6192" s="4">
        <f>shipments9[[#This Row],[Amount]] -shipments9[[#This Row],[total cost]]</f>
        <v>3517.52</v>
      </c>
      <c r="R6192" s="4" t="str">
        <f>IF(shipments9[[#This Row],[Gross Profit]]&lt;0,"Loss","Profit")</f>
        <v>Profit</v>
      </c>
      <c r="S6192" s="9">
        <f>shipments9[[#This Row],[Gross Profit]]/shipments9[[#This Row],[Amount]]</f>
        <v>0.56114221903166628</v>
      </c>
      <c r="T6192" s="11">
        <f>shipments9[[#This Row],[Amount]]/shipments9[[#This Row],[Boxes]]</f>
        <v>11.985659655831739</v>
      </c>
    </row>
    <row r="6193" spans="1:20" hidden="1" x14ac:dyDescent="0.25">
      <c r="A6193" t="s">
        <v>6384</v>
      </c>
      <c r="B6193" t="s">
        <v>61</v>
      </c>
      <c r="C6193" t="s">
        <v>161</v>
      </c>
      <c r="D6193" t="s">
        <v>24</v>
      </c>
      <c r="E6193" s="1">
        <v>45359</v>
      </c>
      <c r="F6193" s="1" t="str">
        <f>TEXT(shipments9[[#This Row],[Shipdate]],"ddd")</f>
        <v>Fri</v>
      </c>
      <c r="G6193" s="1" t="str">
        <f>IF(OR(shipments9[[#This Row],[Day Name]]="Sat",shipments9[[#This Row],[Day Name]]="Sun"),"Weekend","Weekday")</f>
        <v>Weekday</v>
      </c>
      <c r="H6193">
        <v>1523.25</v>
      </c>
      <c r="I6193">
        <v>153</v>
      </c>
      <c r="J6193" t="s">
        <v>172</v>
      </c>
      <c r="K6193" t="s">
        <v>8155</v>
      </c>
      <c r="L6193" t="s">
        <v>8156</v>
      </c>
      <c r="M6193">
        <v>3</v>
      </c>
      <c r="N6193" t="s">
        <v>8164</v>
      </c>
      <c r="O6193" s="4">
        <f>INDEX(products[Cost_per_box], MATCH(shipments9[[#This Row],[PID]], products[PID], 0))</f>
        <v>2.76</v>
      </c>
      <c r="P6193" s="4">
        <f>shipments9[[#This Row],[Boxes]]*shipments9[[#This Row],[Cost Per Box]]</f>
        <v>422.28</v>
      </c>
      <c r="Q6193" s="4">
        <f>shipments9[[#This Row],[Amount]] -shipments9[[#This Row],[total cost]]</f>
        <v>1100.97</v>
      </c>
      <c r="R6193" s="4" t="str">
        <f>IF(shipments9[[#This Row],[Gross Profit]]&lt;0,"Loss","Profit")</f>
        <v>Profit</v>
      </c>
      <c r="S6193" s="9">
        <f>shipments9[[#This Row],[Gross Profit]]/shipments9[[#This Row],[Amount]]</f>
        <v>0.72277695716395862</v>
      </c>
      <c r="T6193" s="11">
        <f>shipments9[[#This Row],[Amount]]/shipments9[[#This Row],[Boxes]]</f>
        <v>9.9558823529411757</v>
      </c>
    </row>
    <row r="6194" spans="1:20" hidden="1" x14ac:dyDescent="0.25">
      <c r="A6194" t="s">
        <v>6385</v>
      </c>
      <c r="B6194" t="s">
        <v>61</v>
      </c>
      <c r="C6194" t="s">
        <v>157</v>
      </c>
      <c r="D6194" t="s">
        <v>24</v>
      </c>
      <c r="E6194" s="1">
        <v>45439</v>
      </c>
      <c r="F6194" s="1" t="str">
        <f>TEXT(shipments9[[#This Row],[Shipdate]],"ddd")</f>
        <v>Mon</v>
      </c>
      <c r="G6194" s="1" t="str">
        <f>IF(OR(shipments9[[#This Row],[Day Name]]="Sat",shipments9[[#This Row],[Day Name]]="Sun"),"Weekend","Weekday")</f>
        <v>Weekday</v>
      </c>
      <c r="H6194">
        <v>4891.5</v>
      </c>
      <c r="I6194">
        <v>612</v>
      </c>
      <c r="J6194" t="s">
        <v>172</v>
      </c>
      <c r="K6194" t="s">
        <v>8155</v>
      </c>
      <c r="L6194" t="s">
        <v>8154</v>
      </c>
      <c r="M6194">
        <v>5</v>
      </c>
      <c r="N6194" t="s">
        <v>201</v>
      </c>
      <c r="O6194" s="4">
        <f>INDEX(products[Cost_per_box], MATCH(shipments9[[#This Row],[PID]], products[PID], 0))</f>
        <v>6.8</v>
      </c>
      <c r="P6194" s="4">
        <f>shipments9[[#This Row],[Boxes]]*shipments9[[#This Row],[Cost Per Box]]</f>
        <v>4161.5999999999995</v>
      </c>
      <c r="Q6194" s="4">
        <f>shipments9[[#This Row],[Amount]] -shipments9[[#This Row],[total cost]]</f>
        <v>729.90000000000055</v>
      </c>
      <c r="R6194" s="4" t="str">
        <f>IF(shipments9[[#This Row],[Gross Profit]]&lt;0,"Loss","Profit")</f>
        <v>Profit</v>
      </c>
      <c r="S6194" s="9">
        <f>shipments9[[#This Row],[Gross Profit]]/shipments9[[#This Row],[Amount]]</f>
        <v>0.14921803127874897</v>
      </c>
      <c r="T6194" s="11">
        <f>shipments9[[#This Row],[Amount]]/shipments9[[#This Row],[Boxes]]</f>
        <v>7.992647058823529</v>
      </c>
    </row>
    <row r="6195" spans="1:20" hidden="1" x14ac:dyDescent="0.25">
      <c r="A6195" t="s">
        <v>6386</v>
      </c>
      <c r="B6195" t="s">
        <v>61</v>
      </c>
      <c r="C6195" t="s">
        <v>159</v>
      </c>
      <c r="D6195" t="s">
        <v>24</v>
      </c>
      <c r="E6195" s="1">
        <v>45058</v>
      </c>
      <c r="F6195" s="1" t="str">
        <f>TEXT(shipments9[[#This Row],[Shipdate]],"ddd")</f>
        <v>Fri</v>
      </c>
      <c r="G6195" s="1" t="str">
        <f>IF(OR(shipments9[[#This Row],[Day Name]]="Sat",shipments9[[#This Row],[Day Name]]="Sun"),"Weekend","Weekday")</f>
        <v>Weekday</v>
      </c>
      <c r="H6195">
        <v>3388.5</v>
      </c>
      <c r="I6195">
        <v>122</v>
      </c>
      <c r="J6195" t="s">
        <v>172</v>
      </c>
      <c r="K6195" t="s">
        <v>8151</v>
      </c>
      <c r="L6195" t="s">
        <v>8154</v>
      </c>
      <c r="M6195">
        <v>5</v>
      </c>
      <c r="N6195" t="s">
        <v>201</v>
      </c>
      <c r="O6195" s="4">
        <f>INDEX(products[Cost_per_box], MATCH(shipments9[[#This Row],[PID]], products[PID], 0))</f>
        <v>5.04</v>
      </c>
      <c r="P6195" s="4">
        <f>shipments9[[#This Row],[Boxes]]*shipments9[[#This Row],[Cost Per Box]]</f>
        <v>614.88</v>
      </c>
      <c r="Q6195" s="4">
        <f>shipments9[[#This Row],[Amount]] -shipments9[[#This Row],[total cost]]</f>
        <v>2773.62</v>
      </c>
      <c r="R6195" s="4" t="str">
        <f>IF(shipments9[[#This Row],[Gross Profit]]&lt;0,"Loss","Profit")</f>
        <v>Profit</v>
      </c>
      <c r="S6195" s="9">
        <f>shipments9[[#This Row],[Gross Profit]]/shipments9[[#This Row],[Amount]]</f>
        <v>0.81853917662682596</v>
      </c>
      <c r="T6195" s="11">
        <f>shipments9[[#This Row],[Amount]]/shipments9[[#This Row],[Boxes]]</f>
        <v>27.774590163934427</v>
      </c>
    </row>
    <row r="6196" spans="1:20" hidden="1" x14ac:dyDescent="0.25">
      <c r="A6196" t="s">
        <v>6387</v>
      </c>
      <c r="B6196" t="s">
        <v>80</v>
      </c>
      <c r="C6196" t="s">
        <v>161</v>
      </c>
      <c r="D6196" t="s">
        <v>24</v>
      </c>
      <c r="E6196" s="1">
        <v>45268</v>
      </c>
      <c r="F6196" s="1" t="str">
        <f>TEXT(shipments9[[#This Row],[Shipdate]],"ddd")</f>
        <v>Fri</v>
      </c>
      <c r="G6196" s="1" t="str">
        <f>IF(OR(shipments9[[#This Row],[Day Name]]="Sat",shipments9[[#This Row],[Day Name]]="Sun"),"Weekend","Weekday")</f>
        <v>Weekday</v>
      </c>
      <c r="H6196">
        <v>4626</v>
      </c>
      <c r="I6196">
        <v>386</v>
      </c>
      <c r="J6196" t="s">
        <v>172</v>
      </c>
      <c r="K6196" t="s">
        <v>8151</v>
      </c>
      <c r="L6196" t="s">
        <v>8152</v>
      </c>
      <c r="M6196">
        <v>12</v>
      </c>
      <c r="N6196" t="s">
        <v>8166</v>
      </c>
      <c r="O6196" s="4">
        <f>INDEX(products[Cost_per_box], MATCH(shipments9[[#This Row],[PID]], products[PID], 0))</f>
        <v>2.76</v>
      </c>
      <c r="P6196" s="4">
        <f>shipments9[[#This Row],[Boxes]]*shipments9[[#This Row],[Cost Per Box]]</f>
        <v>1065.3599999999999</v>
      </c>
      <c r="Q6196" s="4">
        <f>shipments9[[#This Row],[Amount]] -shipments9[[#This Row],[total cost]]</f>
        <v>3560.6400000000003</v>
      </c>
      <c r="R6196" s="4" t="str">
        <f>IF(shipments9[[#This Row],[Gross Profit]]&lt;0,"Loss","Profit")</f>
        <v>Profit</v>
      </c>
      <c r="S6196" s="9">
        <f>shipments9[[#This Row],[Gross Profit]]/shipments9[[#This Row],[Amount]]</f>
        <v>0.76970168612191969</v>
      </c>
      <c r="T6196" s="11">
        <f>shipments9[[#This Row],[Amount]]/shipments9[[#This Row],[Boxes]]</f>
        <v>11.984455958549223</v>
      </c>
    </row>
    <row r="6197" spans="1:20" hidden="1" x14ac:dyDescent="0.25">
      <c r="A6197" t="s">
        <v>6388</v>
      </c>
      <c r="B6197" t="s">
        <v>80</v>
      </c>
      <c r="C6197" t="s">
        <v>135</v>
      </c>
      <c r="D6197" t="s">
        <v>24</v>
      </c>
      <c r="E6197" s="1">
        <v>45268</v>
      </c>
      <c r="F6197" s="1" t="str">
        <f>TEXT(shipments9[[#This Row],[Shipdate]],"ddd")</f>
        <v>Fri</v>
      </c>
      <c r="G6197" s="1" t="str">
        <f>IF(OR(shipments9[[#This Row],[Day Name]]="Sat",shipments9[[#This Row],[Day Name]]="Sun"),"Weekend","Weekday")</f>
        <v>Weekday</v>
      </c>
      <c r="H6197">
        <v>5789.25</v>
      </c>
      <c r="I6197">
        <v>207</v>
      </c>
      <c r="J6197" t="s">
        <v>172</v>
      </c>
      <c r="K6197" t="s">
        <v>8151</v>
      </c>
      <c r="L6197" t="s">
        <v>8152</v>
      </c>
      <c r="M6197">
        <v>12</v>
      </c>
      <c r="N6197" t="s">
        <v>8166</v>
      </c>
      <c r="O6197" s="4">
        <f>INDEX(products[Cost_per_box], MATCH(shipments9[[#This Row],[PID]], products[PID], 0))</f>
        <v>9.94</v>
      </c>
      <c r="P6197" s="4">
        <f>shipments9[[#This Row],[Boxes]]*shipments9[[#This Row],[Cost Per Box]]</f>
        <v>2057.58</v>
      </c>
      <c r="Q6197" s="4">
        <f>shipments9[[#This Row],[Amount]] -shipments9[[#This Row],[total cost]]</f>
        <v>3731.67</v>
      </c>
      <c r="R6197" s="4" t="str">
        <f>IF(shipments9[[#This Row],[Gross Profit]]&lt;0,"Loss","Profit")</f>
        <v>Profit</v>
      </c>
      <c r="S6197" s="9">
        <f>shipments9[[#This Row],[Gross Profit]]/shipments9[[#This Row],[Amount]]</f>
        <v>0.64458608628060632</v>
      </c>
      <c r="T6197" s="11">
        <f>shipments9[[#This Row],[Amount]]/shipments9[[#This Row],[Boxes]]</f>
        <v>27.967391304347824</v>
      </c>
    </row>
    <row r="6198" spans="1:20" hidden="1" x14ac:dyDescent="0.25">
      <c r="A6198" t="s">
        <v>6389</v>
      </c>
      <c r="B6198" t="s">
        <v>80</v>
      </c>
      <c r="C6198" t="s">
        <v>135</v>
      </c>
      <c r="D6198" t="s">
        <v>24</v>
      </c>
      <c r="E6198" s="1">
        <v>45455</v>
      </c>
      <c r="F6198" s="1" t="str">
        <f>TEXT(shipments9[[#This Row],[Shipdate]],"ddd")</f>
        <v>Wed</v>
      </c>
      <c r="G6198" s="1" t="str">
        <f>IF(OR(shipments9[[#This Row],[Day Name]]="Sat",shipments9[[#This Row],[Day Name]]="Sun"),"Weekend","Weekday")</f>
        <v>Weekday</v>
      </c>
      <c r="H6198">
        <v>5017.5</v>
      </c>
      <c r="I6198">
        <v>186</v>
      </c>
      <c r="J6198" t="s">
        <v>172</v>
      </c>
      <c r="K6198" t="s">
        <v>8155</v>
      </c>
      <c r="L6198" t="s">
        <v>8154</v>
      </c>
      <c r="M6198">
        <v>6</v>
      </c>
      <c r="N6198" t="s">
        <v>8159</v>
      </c>
      <c r="O6198" s="4">
        <f>INDEX(products[Cost_per_box], MATCH(shipments9[[#This Row],[PID]], products[PID], 0))</f>
        <v>9.94</v>
      </c>
      <c r="P6198" s="4">
        <f>shipments9[[#This Row],[Boxes]]*shipments9[[#This Row],[Cost Per Box]]</f>
        <v>1848.84</v>
      </c>
      <c r="Q6198" s="4">
        <f>shipments9[[#This Row],[Amount]] -shipments9[[#This Row],[total cost]]</f>
        <v>3168.66</v>
      </c>
      <c r="R6198" s="4" t="str">
        <f>IF(shipments9[[#This Row],[Gross Profit]]&lt;0,"Loss","Profit")</f>
        <v>Profit</v>
      </c>
      <c r="S6198" s="9">
        <f>shipments9[[#This Row],[Gross Profit]]/shipments9[[#This Row],[Amount]]</f>
        <v>0.63152167414050819</v>
      </c>
      <c r="T6198" s="11">
        <f>shipments9[[#This Row],[Amount]]/shipments9[[#This Row],[Boxes]]</f>
        <v>26.975806451612904</v>
      </c>
    </row>
    <row r="6199" spans="1:20" hidden="1" x14ac:dyDescent="0.25">
      <c r="A6199" t="s">
        <v>6390</v>
      </c>
      <c r="B6199" t="s">
        <v>80</v>
      </c>
      <c r="C6199" t="s">
        <v>161</v>
      </c>
      <c r="D6199" t="s">
        <v>24</v>
      </c>
      <c r="E6199" s="1">
        <v>44944</v>
      </c>
      <c r="F6199" s="1" t="str">
        <f>TEXT(shipments9[[#This Row],[Shipdate]],"ddd")</f>
        <v>Wed</v>
      </c>
      <c r="G6199" s="1" t="str">
        <f>IF(OR(shipments9[[#This Row],[Day Name]]="Sat",shipments9[[#This Row],[Day Name]]="Sun"),"Weekend","Weekday")</f>
        <v>Weekday</v>
      </c>
      <c r="H6199">
        <v>2308.5</v>
      </c>
      <c r="I6199">
        <v>210</v>
      </c>
      <c r="J6199" t="s">
        <v>172</v>
      </c>
      <c r="K6199" t="s">
        <v>8151</v>
      </c>
      <c r="L6199" t="s">
        <v>8156</v>
      </c>
      <c r="M6199">
        <v>1</v>
      </c>
      <c r="N6199" t="s">
        <v>8163</v>
      </c>
      <c r="O6199" s="4">
        <f>INDEX(products[Cost_per_box], MATCH(shipments9[[#This Row],[PID]], products[PID], 0))</f>
        <v>2.76</v>
      </c>
      <c r="P6199" s="4">
        <f>shipments9[[#This Row],[Boxes]]*shipments9[[#This Row],[Cost Per Box]]</f>
        <v>579.59999999999991</v>
      </c>
      <c r="Q6199" s="4">
        <f>shipments9[[#This Row],[Amount]] -shipments9[[#This Row],[total cost]]</f>
        <v>1728.9</v>
      </c>
      <c r="R6199" s="4" t="str">
        <f>IF(shipments9[[#This Row],[Gross Profit]]&lt;0,"Loss","Profit")</f>
        <v>Profit</v>
      </c>
      <c r="S6199" s="9">
        <f>shipments9[[#This Row],[Gross Profit]]/shipments9[[#This Row],[Amount]]</f>
        <v>0.74892787524366478</v>
      </c>
      <c r="T6199" s="11">
        <f>shipments9[[#This Row],[Amount]]/shipments9[[#This Row],[Boxes]]</f>
        <v>10.992857142857142</v>
      </c>
    </row>
    <row r="6200" spans="1:20" hidden="1" x14ac:dyDescent="0.25">
      <c r="A6200" t="s">
        <v>6391</v>
      </c>
      <c r="B6200" t="s">
        <v>83</v>
      </c>
      <c r="C6200" t="s">
        <v>130</v>
      </c>
      <c r="D6200" t="s">
        <v>24</v>
      </c>
      <c r="E6200" s="1">
        <v>45201</v>
      </c>
      <c r="F6200" s="1" t="str">
        <f>TEXT(shipments9[[#This Row],[Shipdate]],"ddd")</f>
        <v>Mon</v>
      </c>
      <c r="G6200" s="1" t="str">
        <f>IF(OR(shipments9[[#This Row],[Day Name]]="Sat",shipments9[[#This Row],[Day Name]]="Sun"),"Weekend","Weekday")</f>
        <v>Weekday</v>
      </c>
      <c r="H6200">
        <v>731.25</v>
      </c>
      <c r="I6200">
        <v>105</v>
      </c>
      <c r="J6200" t="s">
        <v>172</v>
      </c>
      <c r="K6200" t="s">
        <v>8151</v>
      </c>
      <c r="L6200" t="s">
        <v>8152</v>
      </c>
      <c r="M6200">
        <v>10</v>
      </c>
      <c r="N6200" t="s">
        <v>8153</v>
      </c>
      <c r="O6200" s="4">
        <f>INDEX(products[Cost_per_box], MATCH(shipments9[[#This Row],[PID]], products[PID], 0))</f>
        <v>5.72</v>
      </c>
      <c r="P6200" s="4">
        <f>shipments9[[#This Row],[Boxes]]*shipments9[[#This Row],[Cost Per Box]]</f>
        <v>600.6</v>
      </c>
      <c r="Q6200" s="4">
        <f>shipments9[[#This Row],[Amount]] -shipments9[[#This Row],[total cost]]</f>
        <v>130.64999999999998</v>
      </c>
      <c r="R6200" s="4" t="str">
        <f>IF(shipments9[[#This Row],[Gross Profit]]&lt;0,"Loss","Profit")</f>
        <v>Profit</v>
      </c>
      <c r="S6200" s="9">
        <f>shipments9[[#This Row],[Gross Profit]]/shipments9[[#This Row],[Amount]]</f>
        <v>0.17866666666666664</v>
      </c>
      <c r="T6200" s="11">
        <f>shipments9[[#This Row],[Amount]]/shipments9[[#This Row],[Boxes]]</f>
        <v>6.9642857142857144</v>
      </c>
    </row>
    <row r="6201" spans="1:20" hidden="1" x14ac:dyDescent="0.25">
      <c r="A6201" t="s">
        <v>6392</v>
      </c>
      <c r="B6201" t="s">
        <v>83</v>
      </c>
      <c r="C6201" t="s">
        <v>163</v>
      </c>
      <c r="D6201" t="s">
        <v>24</v>
      </c>
      <c r="E6201" s="1">
        <v>45434</v>
      </c>
      <c r="F6201" s="1" t="str">
        <f>TEXT(shipments9[[#This Row],[Shipdate]],"ddd")</f>
        <v>Wed</v>
      </c>
      <c r="G6201" s="1" t="str">
        <f>IF(OR(shipments9[[#This Row],[Day Name]]="Sat",shipments9[[#This Row],[Day Name]]="Sun"),"Weekend","Weekday")</f>
        <v>Weekday</v>
      </c>
      <c r="H6201">
        <v>4313.25</v>
      </c>
      <c r="I6201">
        <v>432</v>
      </c>
      <c r="J6201" t="s">
        <v>172</v>
      </c>
      <c r="K6201" t="s">
        <v>8155</v>
      </c>
      <c r="L6201" t="s">
        <v>8154</v>
      </c>
      <c r="M6201">
        <v>5</v>
      </c>
      <c r="N6201" t="s">
        <v>201</v>
      </c>
      <c r="O6201" s="4">
        <f>INDEX(products[Cost_per_box], MATCH(shipments9[[#This Row],[PID]], products[PID], 0))</f>
        <v>3.32</v>
      </c>
      <c r="P6201" s="4">
        <f>shipments9[[#This Row],[Boxes]]*shipments9[[#This Row],[Cost Per Box]]</f>
        <v>1434.24</v>
      </c>
      <c r="Q6201" s="4">
        <f>shipments9[[#This Row],[Amount]] -shipments9[[#This Row],[total cost]]</f>
        <v>2879.01</v>
      </c>
      <c r="R6201" s="4" t="str">
        <f>IF(shipments9[[#This Row],[Gross Profit]]&lt;0,"Loss","Profit")</f>
        <v>Profit</v>
      </c>
      <c r="S6201" s="9">
        <f>shipments9[[#This Row],[Gross Profit]]/shipments9[[#This Row],[Amount]]</f>
        <v>0.66748043818466363</v>
      </c>
      <c r="T6201" s="11">
        <f>shipments9[[#This Row],[Amount]]/shipments9[[#This Row],[Boxes]]</f>
        <v>9.984375</v>
      </c>
    </row>
    <row r="6202" spans="1:20" hidden="1" x14ac:dyDescent="0.25">
      <c r="A6202" t="s">
        <v>6393</v>
      </c>
      <c r="B6202" t="s">
        <v>83</v>
      </c>
      <c r="C6202" t="s">
        <v>159</v>
      </c>
      <c r="D6202" t="s">
        <v>24</v>
      </c>
      <c r="E6202" s="1">
        <v>45414</v>
      </c>
      <c r="F6202" s="1" t="str">
        <f>TEXT(shipments9[[#This Row],[Shipdate]],"ddd")</f>
        <v>Thu</v>
      </c>
      <c r="G6202" s="1" t="str">
        <f>IF(OR(shipments9[[#This Row],[Day Name]]="Sat",shipments9[[#This Row],[Day Name]]="Sun"),"Weekend","Weekday")</f>
        <v>Weekday</v>
      </c>
      <c r="H6202">
        <v>771.75</v>
      </c>
      <c r="I6202">
        <v>28</v>
      </c>
      <c r="J6202" t="s">
        <v>172</v>
      </c>
      <c r="K6202" t="s">
        <v>8155</v>
      </c>
      <c r="L6202" t="s">
        <v>8154</v>
      </c>
      <c r="M6202">
        <v>5</v>
      </c>
      <c r="N6202" t="s">
        <v>201</v>
      </c>
      <c r="O6202" s="4">
        <f>INDEX(products[Cost_per_box], MATCH(shipments9[[#This Row],[PID]], products[PID], 0))</f>
        <v>5.04</v>
      </c>
      <c r="P6202" s="4">
        <f>shipments9[[#This Row],[Boxes]]*shipments9[[#This Row],[Cost Per Box]]</f>
        <v>141.12</v>
      </c>
      <c r="Q6202" s="4">
        <f>shipments9[[#This Row],[Amount]] -shipments9[[#This Row],[total cost]]</f>
        <v>630.63</v>
      </c>
      <c r="R6202" s="4" t="str">
        <f>IF(shipments9[[#This Row],[Gross Profit]]&lt;0,"Loss","Profit")</f>
        <v>Profit</v>
      </c>
      <c r="S6202" s="9">
        <f>shipments9[[#This Row],[Gross Profit]]/shipments9[[#This Row],[Amount]]</f>
        <v>0.81714285714285717</v>
      </c>
      <c r="T6202" s="11">
        <f>shipments9[[#This Row],[Amount]]/shipments9[[#This Row],[Boxes]]</f>
        <v>27.5625</v>
      </c>
    </row>
    <row r="6203" spans="1:20" hidden="1" x14ac:dyDescent="0.25">
      <c r="A6203" t="s">
        <v>6394</v>
      </c>
      <c r="B6203" t="s">
        <v>83</v>
      </c>
      <c r="C6203" t="s">
        <v>161</v>
      </c>
      <c r="D6203" t="s">
        <v>24</v>
      </c>
      <c r="E6203" s="1">
        <v>45441</v>
      </c>
      <c r="F6203" s="1" t="str">
        <f>TEXT(shipments9[[#This Row],[Shipdate]],"ddd")</f>
        <v>Wed</v>
      </c>
      <c r="G6203" s="1" t="str">
        <f>IF(OR(shipments9[[#This Row],[Day Name]]="Sat",shipments9[[#This Row],[Day Name]]="Sun"),"Weekend","Weekday")</f>
        <v>Weekday</v>
      </c>
      <c r="H6203">
        <v>2970</v>
      </c>
      <c r="I6203">
        <v>270</v>
      </c>
      <c r="J6203" t="s">
        <v>172</v>
      </c>
      <c r="K6203" t="s">
        <v>8155</v>
      </c>
      <c r="L6203" t="s">
        <v>8154</v>
      </c>
      <c r="M6203">
        <v>5</v>
      </c>
      <c r="N6203" t="s">
        <v>201</v>
      </c>
      <c r="O6203" s="4">
        <f>INDEX(products[Cost_per_box], MATCH(shipments9[[#This Row],[PID]], products[PID], 0))</f>
        <v>2.76</v>
      </c>
      <c r="P6203" s="4">
        <f>shipments9[[#This Row],[Boxes]]*shipments9[[#This Row],[Cost Per Box]]</f>
        <v>745.19999999999993</v>
      </c>
      <c r="Q6203" s="4">
        <f>shipments9[[#This Row],[Amount]] -shipments9[[#This Row],[total cost]]</f>
        <v>2224.8000000000002</v>
      </c>
      <c r="R6203" s="4" t="str">
        <f>IF(shipments9[[#This Row],[Gross Profit]]&lt;0,"Loss","Profit")</f>
        <v>Profit</v>
      </c>
      <c r="S6203" s="9">
        <f>shipments9[[#This Row],[Gross Profit]]/shipments9[[#This Row],[Amount]]</f>
        <v>0.74909090909090914</v>
      </c>
      <c r="T6203" s="11">
        <f>shipments9[[#This Row],[Amount]]/shipments9[[#This Row],[Boxes]]</f>
        <v>11</v>
      </c>
    </row>
    <row r="6204" spans="1:20" hidden="1" x14ac:dyDescent="0.25">
      <c r="A6204" t="s">
        <v>6395</v>
      </c>
      <c r="B6204" t="s">
        <v>83</v>
      </c>
      <c r="C6204" t="s">
        <v>163</v>
      </c>
      <c r="D6204" t="s">
        <v>24</v>
      </c>
      <c r="E6204" s="1">
        <v>45338</v>
      </c>
      <c r="F6204" s="1" t="str">
        <f>TEXT(shipments9[[#This Row],[Shipdate]],"ddd")</f>
        <v>Fri</v>
      </c>
      <c r="G6204" s="1" t="str">
        <f>IF(OR(shipments9[[#This Row],[Day Name]]="Sat",shipments9[[#This Row],[Day Name]]="Sun"),"Weekend","Weekday")</f>
        <v>Weekday</v>
      </c>
      <c r="H6204">
        <v>4090.5</v>
      </c>
      <c r="I6204">
        <v>455</v>
      </c>
      <c r="J6204" t="s">
        <v>172</v>
      </c>
      <c r="K6204" t="s">
        <v>8155</v>
      </c>
      <c r="L6204" t="s">
        <v>8156</v>
      </c>
      <c r="M6204">
        <v>2</v>
      </c>
      <c r="N6204" t="s">
        <v>8157</v>
      </c>
      <c r="O6204" s="4">
        <f>INDEX(products[Cost_per_box], MATCH(shipments9[[#This Row],[PID]], products[PID], 0))</f>
        <v>3.32</v>
      </c>
      <c r="P6204" s="4">
        <f>shipments9[[#This Row],[Boxes]]*shipments9[[#This Row],[Cost Per Box]]</f>
        <v>1510.6</v>
      </c>
      <c r="Q6204" s="4">
        <f>shipments9[[#This Row],[Amount]] -shipments9[[#This Row],[total cost]]</f>
        <v>2579.9</v>
      </c>
      <c r="R6204" s="4" t="str">
        <f>IF(shipments9[[#This Row],[Gross Profit]]&lt;0,"Loss","Profit")</f>
        <v>Profit</v>
      </c>
      <c r="S6204" s="9">
        <f>shipments9[[#This Row],[Gross Profit]]/shipments9[[#This Row],[Amount]]</f>
        <v>0.63070529275149745</v>
      </c>
      <c r="T6204" s="11">
        <f>shipments9[[#This Row],[Amount]]/shipments9[[#This Row],[Boxes]]</f>
        <v>8.9901098901098901</v>
      </c>
    </row>
    <row r="6205" spans="1:20" hidden="1" x14ac:dyDescent="0.25">
      <c r="A6205" t="s">
        <v>6396</v>
      </c>
      <c r="B6205" t="s">
        <v>83</v>
      </c>
      <c r="C6205" t="s">
        <v>165</v>
      </c>
      <c r="D6205" t="s">
        <v>24</v>
      </c>
      <c r="E6205" s="1">
        <v>45008</v>
      </c>
      <c r="F6205" s="1" t="str">
        <f>TEXT(shipments9[[#This Row],[Shipdate]],"ddd")</f>
        <v>Thu</v>
      </c>
      <c r="G6205" s="1" t="str">
        <f>IF(OR(shipments9[[#This Row],[Day Name]]="Sat",shipments9[[#This Row],[Day Name]]="Sun"),"Weekend","Weekday")</f>
        <v>Weekday</v>
      </c>
      <c r="H6205">
        <v>8592.75</v>
      </c>
      <c r="I6205">
        <v>391</v>
      </c>
      <c r="J6205" t="s">
        <v>172</v>
      </c>
      <c r="K6205" t="s">
        <v>8151</v>
      </c>
      <c r="L6205" t="s">
        <v>8156</v>
      </c>
      <c r="M6205">
        <v>3</v>
      </c>
      <c r="N6205" t="s">
        <v>8164</v>
      </c>
      <c r="O6205" s="4">
        <f>INDEX(products[Cost_per_box], MATCH(shipments9[[#This Row],[PID]], products[PID], 0))</f>
        <v>2.65</v>
      </c>
      <c r="P6205" s="4">
        <f>shipments9[[#This Row],[Boxes]]*shipments9[[#This Row],[Cost Per Box]]</f>
        <v>1036.1499999999999</v>
      </c>
      <c r="Q6205" s="4">
        <f>shipments9[[#This Row],[Amount]] -shipments9[[#This Row],[total cost]]</f>
        <v>7556.6</v>
      </c>
      <c r="R6205" s="4" t="str">
        <f>IF(shipments9[[#This Row],[Gross Profit]]&lt;0,"Loss","Profit")</f>
        <v>Profit</v>
      </c>
      <c r="S6205" s="9">
        <f>shipments9[[#This Row],[Gross Profit]]/shipments9[[#This Row],[Amount]]</f>
        <v>0.87941578656425479</v>
      </c>
      <c r="T6205" s="11">
        <f>shipments9[[#This Row],[Amount]]/shipments9[[#This Row],[Boxes]]</f>
        <v>21.976342710997443</v>
      </c>
    </row>
    <row r="6206" spans="1:20" hidden="1" x14ac:dyDescent="0.25">
      <c r="A6206" t="s">
        <v>6397</v>
      </c>
      <c r="B6206" t="s">
        <v>86</v>
      </c>
      <c r="C6206" t="s">
        <v>121</v>
      </c>
      <c r="D6206" t="s">
        <v>24</v>
      </c>
      <c r="E6206" s="1">
        <v>45251</v>
      </c>
      <c r="F6206" s="1" t="str">
        <f>TEXT(shipments9[[#This Row],[Shipdate]],"ddd")</f>
        <v>Tue</v>
      </c>
      <c r="G6206" s="1" t="str">
        <f>IF(OR(shipments9[[#This Row],[Day Name]]="Sat",shipments9[[#This Row],[Day Name]]="Sun"),"Weekend","Weekday")</f>
        <v>Weekday</v>
      </c>
      <c r="H6206">
        <v>3105</v>
      </c>
      <c r="I6206">
        <v>222</v>
      </c>
      <c r="J6206" t="s">
        <v>172</v>
      </c>
      <c r="K6206" t="s">
        <v>8151</v>
      </c>
      <c r="L6206" t="s">
        <v>8152</v>
      </c>
      <c r="M6206">
        <v>11</v>
      </c>
      <c r="N6206" t="s">
        <v>8165</v>
      </c>
      <c r="O6206" s="4">
        <f>INDEX(products[Cost_per_box], MATCH(shipments9[[#This Row],[PID]], products[PID], 0))</f>
        <v>5.26</v>
      </c>
      <c r="P6206" s="4">
        <f>shipments9[[#This Row],[Boxes]]*shipments9[[#This Row],[Cost Per Box]]</f>
        <v>1167.72</v>
      </c>
      <c r="Q6206" s="4">
        <f>shipments9[[#This Row],[Amount]] -shipments9[[#This Row],[total cost]]</f>
        <v>1937.28</v>
      </c>
      <c r="R6206" s="4" t="str">
        <f>IF(shipments9[[#This Row],[Gross Profit]]&lt;0,"Loss","Profit")</f>
        <v>Profit</v>
      </c>
      <c r="S6206" s="9">
        <f>shipments9[[#This Row],[Gross Profit]]/shipments9[[#This Row],[Amount]]</f>
        <v>0.62392270531400962</v>
      </c>
      <c r="T6206" s="11">
        <f>shipments9[[#This Row],[Amount]]/shipments9[[#This Row],[Boxes]]</f>
        <v>13.986486486486486</v>
      </c>
    </row>
    <row r="6207" spans="1:20" hidden="1" x14ac:dyDescent="0.25">
      <c r="A6207" t="s">
        <v>6398</v>
      </c>
      <c r="B6207" t="s">
        <v>86</v>
      </c>
      <c r="C6207" t="s">
        <v>135</v>
      </c>
      <c r="D6207" t="s">
        <v>24</v>
      </c>
      <c r="E6207" s="1">
        <v>45086</v>
      </c>
      <c r="F6207" s="1" t="str">
        <f>TEXT(shipments9[[#This Row],[Shipdate]],"ddd")</f>
        <v>Fri</v>
      </c>
      <c r="G6207" s="1" t="str">
        <f>IF(OR(shipments9[[#This Row],[Day Name]]="Sat",shipments9[[#This Row],[Day Name]]="Sun"),"Weekend","Weekday")</f>
        <v>Weekday</v>
      </c>
      <c r="H6207">
        <v>5598</v>
      </c>
      <c r="I6207">
        <v>216</v>
      </c>
      <c r="J6207" t="s">
        <v>172</v>
      </c>
      <c r="K6207" t="s">
        <v>8151</v>
      </c>
      <c r="L6207" t="s">
        <v>8154</v>
      </c>
      <c r="M6207">
        <v>6</v>
      </c>
      <c r="N6207" t="s">
        <v>8159</v>
      </c>
      <c r="O6207" s="4">
        <f>INDEX(products[Cost_per_box], MATCH(shipments9[[#This Row],[PID]], products[PID], 0))</f>
        <v>9.94</v>
      </c>
      <c r="P6207" s="4">
        <f>shipments9[[#This Row],[Boxes]]*shipments9[[#This Row],[Cost Per Box]]</f>
        <v>2147.04</v>
      </c>
      <c r="Q6207" s="4">
        <f>shipments9[[#This Row],[Amount]] -shipments9[[#This Row],[total cost]]</f>
        <v>3450.96</v>
      </c>
      <c r="R6207" s="4" t="str">
        <f>IF(shipments9[[#This Row],[Gross Profit]]&lt;0,"Loss","Profit")</f>
        <v>Profit</v>
      </c>
      <c r="S6207" s="9">
        <f>shipments9[[#This Row],[Gross Profit]]/shipments9[[#This Row],[Amount]]</f>
        <v>0.61646302250803864</v>
      </c>
      <c r="T6207" s="11">
        <f>shipments9[[#This Row],[Amount]]/shipments9[[#This Row],[Boxes]]</f>
        <v>25.916666666666668</v>
      </c>
    </row>
    <row r="6208" spans="1:20" hidden="1" x14ac:dyDescent="0.25">
      <c r="A6208" t="s">
        <v>6399</v>
      </c>
      <c r="B6208" t="s">
        <v>86</v>
      </c>
      <c r="C6208" t="s">
        <v>137</v>
      </c>
      <c r="D6208" t="s">
        <v>24</v>
      </c>
      <c r="E6208" s="1">
        <v>45280</v>
      </c>
      <c r="F6208" s="1" t="str">
        <f>TEXT(shipments9[[#This Row],[Shipdate]],"ddd")</f>
        <v>Wed</v>
      </c>
      <c r="G6208" s="1" t="str">
        <f>IF(OR(shipments9[[#This Row],[Day Name]]="Sat",shipments9[[#This Row],[Day Name]]="Sun"),"Weekend","Weekday")</f>
        <v>Weekday</v>
      </c>
      <c r="H6208">
        <v>10311.75</v>
      </c>
      <c r="I6208">
        <v>543</v>
      </c>
      <c r="J6208" t="s">
        <v>172</v>
      </c>
      <c r="K6208" t="s">
        <v>8151</v>
      </c>
      <c r="L6208" t="s">
        <v>8152</v>
      </c>
      <c r="M6208">
        <v>12</v>
      </c>
      <c r="N6208" t="s">
        <v>8166</v>
      </c>
      <c r="O6208" s="4">
        <f>INDEX(products[Cost_per_box], MATCH(shipments9[[#This Row],[PID]], products[PID], 0))</f>
        <v>7.73</v>
      </c>
      <c r="P6208" s="4">
        <f>shipments9[[#This Row],[Boxes]]*shipments9[[#This Row],[Cost Per Box]]</f>
        <v>4197.3900000000003</v>
      </c>
      <c r="Q6208" s="4">
        <f>shipments9[[#This Row],[Amount]] -shipments9[[#This Row],[total cost]]</f>
        <v>6114.36</v>
      </c>
      <c r="R6208" s="4" t="str">
        <f>IF(shipments9[[#This Row],[Gross Profit]]&lt;0,"Loss","Profit")</f>
        <v>Profit</v>
      </c>
      <c r="S6208" s="9">
        <f>shipments9[[#This Row],[Gross Profit]]/shipments9[[#This Row],[Amount]]</f>
        <v>0.59295076005527669</v>
      </c>
      <c r="T6208" s="11">
        <f>shipments9[[#This Row],[Amount]]/shipments9[[#This Row],[Boxes]]</f>
        <v>18.990331491712706</v>
      </c>
    </row>
    <row r="6209" spans="1:20" hidden="1" x14ac:dyDescent="0.25">
      <c r="A6209" t="s">
        <v>6400</v>
      </c>
      <c r="B6209" t="s">
        <v>86</v>
      </c>
      <c r="C6209" t="s">
        <v>141</v>
      </c>
      <c r="D6209" t="s">
        <v>24</v>
      </c>
      <c r="E6209" s="1">
        <v>45253</v>
      </c>
      <c r="F6209" s="1" t="str">
        <f>TEXT(shipments9[[#This Row],[Shipdate]],"ddd")</f>
        <v>Thu</v>
      </c>
      <c r="G6209" s="1" t="str">
        <f>IF(OR(shipments9[[#This Row],[Day Name]]="Sat",shipments9[[#This Row],[Day Name]]="Sun"),"Weekend","Weekday")</f>
        <v>Weekday</v>
      </c>
      <c r="H6209">
        <v>5625</v>
      </c>
      <c r="I6209">
        <v>469</v>
      </c>
      <c r="J6209" t="s">
        <v>172</v>
      </c>
      <c r="K6209" t="s">
        <v>8151</v>
      </c>
      <c r="L6209" t="s">
        <v>8152</v>
      </c>
      <c r="M6209">
        <v>11</v>
      </c>
      <c r="N6209" t="s">
        <v>8165</v>
      </c>
      <c r="O6209" s="4">
        <f>INDEX(products[Cost_per_box], MATCH(shipments9[[#This Row],[PID]], products[PID], 0))</f>
        <v>8.2200000000000006</v>
      </c>
      <c r="P6209" s="4">
        <f>shipments9[[#This Row],[Boxes]]*shipments9[[#This Row],[Cost Per Box]]</f>
        <v>3855.1800000000003</v>
      </c>
      <c r="Q6209" s="4">
        <f>shipments9[[#This Row],[Amount]] -shipments9[[#This Row],[total cost]]</f>
        <v>1769.8199999999997</v>
      </c>
      <c r="R6209" s="4" t="str">
        <f>IF(shipments9[[#This Row],[Gross Profit]]&lt;0,"Loss","Profit")</f>
        <v>Profit</v>
      </c>
      <c r="S6209" s="9">
        <f>shipments9[[#This Row],[Gross Profit]]/shipments9[[#This Row],[Amount]]</f>
        <v>0.31463466666666662</v>
      </c>
      <c r="T6209" s="11">
        <f>shipments9[[#This Row],[Amount]]/shipments9[[#This Row],[Boxes]]</f>
        <v>11.99360341151386</v>
      </c>
    </row>
    <row r="6210" spans="1:20" x14ac:dyDescent="0.25">
      <c r="A6210" t="s">
        <v>6401</v>
      </c>
      <c r="B6210" t="s">
        <v>86</v>
      </c>
      <c r="C6210" t="s">
        <v>147</v>
      </c>
      <c r="D6210" t="s">
        <v>24</v>
      </c>
      <c r="E6210" s="1">
        <v>45037</v>
      </c>
      <c r="F6210" s="1" t="str">
        <f>TEXT(shipments9[[#This Row],[Shipdate]],"ddd")</f>
        <v>Fri</v>
      </c>
      <c r="G6210" s="1" t="str">
        <f>IF(OR(shipments9[[#This Row],[Day Name]]="Sat",shipments9[[#This Row],[Day Name]]="Sun"),"Weekend","Weekday")</f>
        <v>Weekday</v>
      </c>
      <c r="H6210">
        <v>2124</v>
      </c>
      <c r="I6210">
        <v>236</v>
      </c>
      <c r="J6210" t="s">
        <v>172</v>
      </c>
      <c r="K6210" t="s">
        <v>8151</v>
      </c>
      <c r="L6210" t="s">
        <v>8154</v>
      </c>
      <c r="M6210">
        <v>4</v>
      </c>
      <c r="N6210" t="s">
        <v>8158</v>
      </c>
      <c r="O6210" s="4">
        <f>INDEX(products[Cost_per_box], MATCH(shipments9[[#This Row],[PID]], products[PID], 0))</f>
        <v>10.51</v>
      </c>
      <c r="P6210" s="4">
        <f>shipments9[[#This Row],[Boxes]]*shipments9[[#This Row],[Cost Per Box]]</f>
        <v>2480.36</v>
      </c>
      <c r="Q6210" s="4">
        <f>shipments9[[#This Row],[Amount]] -shipments9[[#This Row],[total cost]]</f>
        <v>-356.36000000000013</v>
      </c>
      <c r="R6210" s="4" t="str">
        <f>IF(shipments9[[#This Row],[Gross Profit]]&lt;0,"Loss","Profit")</f>
        <v>Loss</v>
      </c>
      <c r="S6210" s="9">
        <f>shipments9[[#This Row],[Gross Profit]]/shipments9[[#This Row],[Amount]]</f>
        <v>-0.16777777777777783</v>
      </c>
      <c r="T6210" s="11">
        <f>shipments9[[#This Row],[Amount]]/shipments9[[#This Row],[Boxes]]</f>
        <v>9</v>
      </c>
    </row>
    <row r="6211" spans="1:20" hidden="1" x14ac:dyDescent="0.25">
      <c r="A6211" t="s">
        <v>6402</v>
      </c>
      <c r="B6211" t="s">
        <v>86</v>
      </c>
      <c r="C6211" t="s">
        <v>151</v>
      </c>
      <c r="D6211" t="s">
        <v>24</v>
      </c>
      <c r="E6211" s="1">
        <v>45343</v>
      </c>
      <c r="F6211" s="1" t="str">
        <f>TEXT(shipments9[[#This Row],[Shipdate]],"ddd")</f>
        <v>Wed</v>
      </c>
      <c r="G6211" s="1" t="str">
        <f>IF(OR(shipments9[[#This Row],[Day Name]]="Sat",shipments9[[#This Row],[Day Name]]="Sun"),"Weekend","Weekday")</f>
        <v>Weekday</v>
      </c>
      <c r="H6211">
        <v>9015.75</v>
      </c>
      <c r="I6211">
        <v>501</v>
      </c>
      <c r="J6211" t="s">
        <v>172</v>
      </c>
      <c r="K6211" t="s">
        <v>8155</v>
      </c>
      <c r="L6211" t="s">
        <v>8156</v>
      </c>
      <c r="M6211">
        <v>2</v>
      </c>
      <c r="N6211" t="s">
        <v>8157</v>
      </c>
      <c r="O6211" s="4">
        <f>INDEX(products[Cost_per_box], MATCH(shipments9[[#This Row],[PID]], products[PID], 0))</f>
        <v>12.41</v>
      </c>
      <c r="P6211" s="4">
        <f>shipments9[[#This Row],[Boxes]]*shipments9[[#This Row],[Cost Per Box]]</f>
        <v>6217.41</v>
      </c>
      <c r="Q6211" s="4">
        <f>shipments9[[#This Row],[Amount]] -shipments9[[#This Row],[total cost]]</f>
        <v>2798.34</v>
      </c>
      <c r="R6211" s="4" t="str">
        <f>IF(shipments9[[#This Row],[Gross Profit]]&lt;0,"Loss","Profit")</f>
        <v>Profit</v>
      </c>
      <c r="S6211" s="9">
        <f>shipments9[[#This Row],[Gross Profit]]/shipments9[[#This Row],[Amount]]</f>
        <v>0.31038349554945516</v>
      </c>
      <c r="T6211" s="11">
        <f>shipments9[[#This Row],[Amount]]/shipments9[[#This Row],[Boxes]]</f>
        <v>17.995508982035929</v>
      </c>
    </row>
    <row r="6212" spans="1:20" hidden="1" x14ac:dyDescent="0.25">
      <c r="A6212" t="s">
        <v>6403</v>
      </c>
      <c r="B6212" t="s">
        <v>86</v>
      </c>
      <c r="C6212" t="s">
        <v>153</v>
      </c>
      <c r="D6212" t="s">
        <v>24</v>
      </c>
      <c r="E6212" s="1">
        <v>44960</v>
      </c>
      <c r="F6212" s="1" t="str">
        <f>TEXT(shipments9[[#This Row],[Shipdate]],"ddd")</f>
        <v>Fri</v>
      </c>
      <c r="G6212" s="1" t="str">
        <f>IF(OR(shipments9[[#This Row],[Day Name]]="Sat",shipments9[[#This Row],[Day Name]]="Sun"),"Weekend","Weekday")</f>
        <v>Weekday</v>
      </c>
      <c r="H6212">
        <v>1705.5</v>
      </c>
      <c r="I6212">
        <v>114</v>
      </c>
      <c r="J6212" t="s">
        <v>172</v>
      </c>
      <c r="K6212" t="s">
        <v>8151</v>
      </c>
      <c r="L6212" t="s">
        <v>8156</v>
      </c>
      <c r="M6212">
        <v>2</v>
      </c>
      <c r="N6212" t="s">
        <v>8157</v>
      </c>
      <c r="O6212" s="4">
        <f>INDEX(products[Cost_per_box], MATCH(shipments9[[#This Row],[PID]], products[PID], 0))</f>
        <v>9.57</v>
      </c>
      <c r="P6212" s="4">
        <f>shipments9[[#This Row],[Boxes]]*shipments9[[#This Row],[Cost Per Box]]</f>
        <v>1090.98</v>
      </c>
      <c r="Q6212" s="4">
        <f>shipments9[[#This Row],[Amount]] -shipments9[[#This Row],[total cost]]</f>
        <v>614.52</v>
      </c>
      <c r="R6212" s="4" t="str">
        <f>IF(shipments9[[#This Row],[Gross Profit]]&lt;0,"Loss","Profit")</f>
        <v>Profit</v>
      </c>
      <c r="S6212" s="9">
        <f>shipments9[[#This Row],[Gross Profit]]/shipments9[[#This Row],[Amount]]</f>
        <v>0.36031662269129289</v>
      </c>
      <c r="T6212" s="11">
        <f>shipments9[[#This Row],[Amount]]/shipments9[[#This Row],[Boxes]]</f>
        <v>14.960526315789474</v>
      </c>
    </row>
    <row r="6213" spans="1:20" hidden="1" x14ac:dyDescent="0.25">
      <c r="A6213" t="s">
        <v>6404</v>
      </c>
      <c r="B6213" t="s">
        <v>86</v>
      </c>
      <c r="C6213" t="s">
        <v>165</v>
      </c>
      <c r="D6213" t="s">
        <v>24</v>
      </c>
      <c r="E6213" s="1">
        <v>44943</v>
      </c>
      <c r="F6213" s="1" t="str">
        <f>TEXT(shipments9[[#This Row],[Shipdate]],"ddd")</f>
        <v>Tue</v>
      </c>
      <c r="G6213" s="1" t="str">
        <f>IF(OR(shipments9[[#This Row],[Day Name]]="Sat",shipments9[[#This Row],[Day Name]]="Sun"),"Weekend","Weekday")</f>
        <v>Weekday</v>
      </c>
      <c r="H6213">
        <v>11245.5</v>
      </c>
      <c r="I6213">
        <v>563</v>
      </c>
      <c r="J6213" t="s">
        <v>172</v>
      </c>
      <c r="K6213" t="s">
        <v>8151</v>
      </c>
      <c r="L6213" t="s">
        <v>8156</v>
      </c>
      <c r="M6213">
        <v>1</v>
      </c>
      <c r="N6213" t="s">
        <v>8163</v>
      </c>
      <c r="O6213" s="4">
        <f>INDEX(products[Cost_per_box], MATCH(shipments9[[#This Row],[PID]], products[PID], 0))</f>
        <v>2.65</v>
      </c>
      <c r="P6213" s="4">
        <f>shipments9[[#This Row],[Boxes]]*shipments9[[#This Row],[Cost Per Box]]</f>
        <v>1491.95</v>
      </c>
      <c r="Q6213" s="4">
        <f>shipments9[[#This Row],[Amount]] -shipments9[[#This Row],[total cost]]</f>
        <v>9753.5499999999993</v>
      </c>
      <c r="R6213" s="4" t="str">
        <f>IF(shipments9[[#This Row],[Gross Profit]]&lt;0,"Loss","Profit")</f>
        <v>Profit</v>
      </c>
      <c r="S6213" s="9">
        <f>shipments9[[#This Row],[Gross Profit]]/shipments9[[#This Row],[Amount]]</f>
        <v>0.86732915388377563</v>
      </c>
      <c r="T6213" s="11">
        <f>shipments9[[#This Row],[Amount]]/shipments9[[#This Row],[Boxes]]</f>
        <v>19.974245115452931</v>
      </c>
    </row>
    <row r="6214" spans="1:20" hidden="1" x14ac:dyDescent="0.25">
      <c r="A6214" t="s">
        <v>6405</v>
      </c>
      <c r="B6214" t="s">
        <v>86</v>
      </c>
      <c r="C6214" t="s">
        <v>121</v>
      </c>
      <c r="D6214" t="s">
        <v>24</v>
      </c>
      <c r="E6214" s="1">
        <v>45415</v>
      </c>
      <c r="F6214" s="1" t="str">
        <f>TEXT(shipments9[[#This Row],[Shipdate]],"ddd")</f>
        <v>Fri</v>
      </c>
      <c r="G6214" s="1" t="str">
        <f>IF(OR(shipments9[[#This Row],[Day Name]]="Sat",shipments9[[#This Row],[Day Name]]="Sun"),"Weekend","Weekday")</f>
        <v>Weekday</v>
      </c>
      <c r="H6214">
        <v>7024.5</v>
      </c>
      <c r="I6214">
        <v>541</v>
      </c>
      <c r="J6214" t="s">
        <v>172</v>
      </c>
      <c r="K6214" t="s">
        <v>8155</v>
      </c>
      <c r="L6214" t="s">
        <v>8154</v>
      </c>
      <c r="M6214">
        <v>5</v>
      </c>
      <c r="N6214" t="s">
        <v>201</v>
      </c>
      <c r="O6214" s="4">
        <f>INDEX(products[Cost_per_box], MATCH(shipments9[[#This Row],[PID]], products[PID], 0))</f>
        <v>5.26</v>
      </c>
      <c r="P6214" s="4">
        <f>shipments9[[#This Row],[Boxes]]*shipments9[[#This Row],[Cost Per Box]]</f>
        <v>2845.66</v>
      </c>
      <c r="Q6214" s="4">
        <f>shipments9[[#This Row],[Amount]] -shipments9[[#This Row],[total cost]]</f>
        <v>4178.84</v>
      </c>
      <c r="R6214" s="4" t="str">
        <f>IF(shipments9[[#This Row],[Gross Profit]]&lt;0,"Loss","Profit")</f>
        <v>Profit</v>
      </c>
      <c r="S6214" s="9">
        <f>shipments9[[#This Row],[Gross Profit]]/shipments9[[#This Row],[Amount]]</f>
        <v>0.59489501032101932</v>
      </c>
      <c r="T6214" s="11">
        <f>shipments9[[#This Row],[Amount]]/shipments9[[#This Row],[Boxes]]</f>
        <v>12.984288354898336</v>
      </c>
    </row>
    <row r="6215" spans="1:20" hidden="1" x14ac:dyDescent="0.25">
      <c r="A6215" t="s">
        <v>6406</v>
      </c>
      <c r="B6215" t="s">
        <v>86</v>
      </c>
      <c r="C6215" t="s">
        <v>124</v>
      </c>
      <c r="D6215" t="s">
        <v>24</v>
      </c>
      <c r="E6215" s="1">
        <v>45462</v>
      </c>
      <c r="F6215" s="1" t="str">
        <f>TEXT(shipments9[[#This Row],[Shipdate]],"ddd")</f>
        <v>Wed</v>
      </c>
      <c r="G6215" s="1" t="str">
        <f>IF(OR(shipments9[[#This Row],[Day Name]]="Sat",shipments9[[#This Row],[Day Name]]="Sun"),"Weekend","Weekday")</f>
        <v>Weekday</v>
      </c>
      <c r="H6215">
        <v>7384.5</v>
      </c>
      <c r="I6215">
        <v>462</v>
      </c>
      <c r="J6215" t="s">
        <v>172</v>
      </c>
      <c r="K6215" t="s">
        <v>8155</v>
      </c>
      <c r="L6215" t="s">
        <v>8154</v>
      </c>
      <c r="M6215">
        <v>6</v>
      </c>
      <c r="N6215" t="s">
        <v>8159</v>
      </c>
      <c r="O6215" s="4">
        <f>INDEX(products[Cost_per_box], MATCH(shipments9[[#This Row],[PID]], products[PID], 0))</f>
        <v>7.48</v>
      </c>
      <c r="P6215" s="4">
        <f>shipments9[[#This Row],[Boxes]]*shipments9[[#This Row],[Cost Per Box]]</f>
        <v>3455.76</v>
      </c>
      <c r="Q6215" s="4">
        <f>shipments9[[#This Row],[Amount]] -shipments9[[#This Row],[total cost]]</f>
        <v>3928.74</v>
      </c>
      <c r="R6215" s="4" t="str">
        <f>IF(shipments9[[#This Row],[Gross Profit]]&lt;0,"Loss","Profit")</f>
        <v>Profit</v>
      </c>
      <c r="S6215" s="9">
        <f>shipments9[[#This Row],[Gross Profit]]/shipments9[[#This Row],[Amount]]</f>
        <v>0.53202518789356079</v>
      </c>
      <c r="T6215" s="11">
        <f>shipments9[[#This Row],[Amount]]/shipments9[[#This Row],[Boxes]]</f>
        <v>15.983766233766234</v>
      </c>
    </row>
    <row r="6216" spans="1:20" hidden="1" x14ac:dyDescent="0.25">
      <c r="A6216" t="s">
        <v>6407</v>
      </c>
      <c r="B6216" t="s">
        <v>86</v>
      </c>
      <c r="C6216" t="s">
        <v>165</v>
      </c>
      <c r="D6216" t="s">
        <v>24</v>
      </c>
      <c r="E6216" s="1">
        <v>45086</v>
      </c>
      <c r="F6216" s="1" t="str">
        <f>TEXT(shipments9[[#This Row],[Shipdate]],"ddd")</f>
        <v>Fri</v>
      </c>
      <c r="G6216" s="1" t="str">
        <f>IF(OR(shipments9[[#This Row],[Day Name]]="Sat",shipments9[[#This Row],[Day Name]]="Sun"),"Weekend","Weekday")</f>
        <v>Weekday</v>
      </c>
      <c r="H6216">
        <v>11812.5</v>
      </c>
      <c r="I6216">
        <v>622</v>
      </c>
      <c r="J6216" t="s">
        <v>172</v>
      </c>
      <c r="K6216" t="s">
        <v>8151</v>
      </c>
      <c r="L6216" t="s">
        <v>8154</v>
      </c>
      <c r="M6216">
        <v>6</v>
      </c>
      <c r="N6216" t="s">
        <v>8159</v>
      </c>
      <c r="O6216" s="4">
        <f>INDEX(products[Cost_per_box], MATCH(shipments9[[#This Row],[PID]], products[PID], 0))</f>
        <v>2.65</v>
      </c>
      <c r="P6216" s="4">
        <f>shipments9[[#This Row],[Boxes]]*shipments9[[#This Row],[Cost Per Box]]</f>
        <v>1648.3</v>
      </c>
      <c r="Q6216" s="4">
        <f>shipments9[[#This Row],[Amount]] -shipments9[[#This Row],[total cost]]</f>
        <v>10164.200000000001</v>
      </c>
      <c r="R6216" s="4" t="str">
        <f>IF(shipments9[[#This Row],[Gross Profit]]&lt;0,"Loss","Profit")</f>
        <v>Profit</v>
      </c>
      <c r="S6216" s="9">
        <f>shipments9[[#This Row],[Gross Profit]]/shipments9[[#This Row],[Amount]]</f>
        <v>0.8604613756613757</v>
      </c>
      <c r="T6216" s="11">
        <f>shipments9[[#This Row],[Amount]]/shipments9[[#This Row],[Boxes]]</f>
        <v>18.991157556270096</v>
      </c>
    </row>
    <row r="6217" spans="1:20" hidden="1" x14ac:dyDescent="0.25">
      <c r="A6217" t="s">
        <v>6408</v>
      </c>
      <c r="B6217" t="s">
        <v>86</v>
      </c>
      <c r="C6217" t="s">
        <v>157</v>
      </c>
      <c r="D6217" t="s">
        <v>24</v>
      </c>
      <c r="E6217" s="1">
        <v>45135</v>
      </c>
      <c r="F6217" s="1" t="str">
        <f>TEXT(shipments9[[#This Row],[Shipdate]],"ddd")</f>
        <v>Fri</v>
      </c>
      <c r="G6217" s="1" t="str">
        <f>IF(OR(shipments9[[#This Row],[Day Name]]="Sat",shipments9[[#This Row],[Day Name]]="Sun"),"Weekend","Weekday")</f>
        <v>Weekday</v>
      </c>
      <c r="H6217">
        <v>5049</v>
      </c>
      <c r="I6217">
        <v>505</v>
      </c>
      <c r="J6217" t="s">
        <v>172</v>
      </c>
      <c r="K6217" t="s">
        <v>8151</v>
      </c>
      <c r="L6217" t="s">
        <v>8160</v>
      </c>
      <c r="M6217">
        <v>7</v>
      </c>
      <c r="N6217" t="s">
        <v>8161</v>
      </c>
      <c r="O6217" s="4">
        <f>INDEX(products[Cost_per_box], MATCH(shipments9[[#This Row],[PID]], products[PID], 0))</f>
        <v>6.8</v>
      </c>
      <c r="P6217" s="4">
        <f>shipments9[[#This Row],[Boxes]]*shipments9[[#This Row],[Cost Per Box]]</f>
        <v>3434</v>
      </c>
      <c r="Q6217" s="4">
        <f>shipments9[[#This Row],[Amount]] -shipments9[[#This Row],[total cost]]</f>
        <v>1615</v>
      </c>
      <c r="R6217" s="4" t="str">
        <f>IF(shipments9[[#This Row],[Gross Profit]]&lt;0,"Loss","Profit")</f>
        <v>Profit</v>
      </c>
      <c r="S6217" s="9">
        <f>shipments9[[#This Row],[Gross Profit]]/shipments9[[#This Row],[Amount]]</f>
        <v>0.31986531986531985</v>
      </c>
      <c r="T6217" s="11">
        <f>shipments9[[#This Row],[Amount]]/shipments9[[#This Row],[Boxes]]</f>
        <v>9.9980198019801989</v>
      </c>
    </row>
    <row r="6218" spans="1:20" hidden="1" x14ac:dyDescent="0.25">
      <c r="A6218" t="s">
        <v>6409</v>
      </c>
      <c r="B6218" t="s">
        <v>86</v>
      </c>
      <c r="C6218" t="s">
        <v>132</v>
      </c>
      <c r="D6218" t="s">
        <v>24</v>
      </c>
      <c r="E6218" s="1">
        <v>45153</v>
      </c>
      <c r="F6218" s="1" t="str">
        <f>TEXT(shipments9[[#This Row],[Shipdate]],"ddd")</f>
        <v>Tue</v>
      </c>
      <c r="G6218" s="1" t="str">
        <f>IF(OR(shipments9[[#This Row],[Day Name]]="Sat",shipments9[[#This Row],[Day Name]]="Sun"),"Weekend","Weekday")</f>
        <v>Weekday</v>
      </c>
      <c r="H6218">
        <v>6572.25</v>
      </c>
      <c r="I6218">
        <v>244</v>
      </c>
      <c r="J6218" t="s">
        <v>172</v>
      </c>
      <c r="K6218" t="s">
        <v>8151</v>
      </c>
      <c r="L6218" t="s">
        <v>8160</v>
      </c>
      <c r="M6218">
        <v>8</v>
      </c>
      <c r="N6218" t="s">
        <v>8162</v>
      </c>
      <c r="O6218" s="4">
        <f>INDEX(products[Cost_per_box], MATCH(shipments9[[#This Row],[PID]], products[PID], 0))</f>
        <v>6.31</v>
      </c>
      <c r="P6218" s="4">
        <f>shipments9[[#This Row],[Boxes]]*shipments9[[#This Row],[Cost Per Box]]</f>
        <v>1539.6399999999999</v>
      </c>
      <c r="Q6218" s="4">
        <f>shipments9[[#This Row],[Amount]] -shipments9[[#This Row],[total cost]]</f>
        <v>5032.6100000000006</v>
      </c>
      <c r="R6218" s="4" t="str">
        <f>IF(shipments9[[#This Row],[Gross Profit]]&lt;0,"Loss","Profit")</f>
        <v>Profit</v>
      </c>
      <c r="S6218" s="9">
        <f>shipments9[[#This Row],[Gross Profit]]/shipments9[[#This Row],[Amount]]</f>
        <v>0.76573623949180269</v>
      </c>
      <c r="T6218" s="11">
        <f>shipments9[[#This Row],[Amount]]/shipments9[[#This Row],[Boxes]]</f>
        <v>26.935450819672131</v>
      </c>
    </row>
    <row r="6219" spans="1:20" hidden="1" x14ac:dyDescent="0.25">
      <c r="A6219" t="s">
        <v>6410</v>
      </c>
      <c r="B6219" t="s">
        <v>86</v>
      </c>
      <c r="C6219" t="s">
        <v>135</v>
      </c>
      <c r="D6219" t="s">
        <v>24</v>
      </c>
      <c r="E6219" s="1">
        <v>44958</v>
      </c>
      <c r="F6219" s="1" t="str">
        <f>TEXT(shipments9[[#This Row],[Shipdate]],"ddd")</f>
        <v>Wed</v>
      </c>
      <c r="G6219" s="1" t="str">
        <f>IF(OR(shipments9[[#This Row],[Day Name]]="Sat",shipments9[[#This Row],[Day Name]]="Sun"),"Weekend","Weekday")</f>
        <v>Weekday</v>
      </c>
      <c r="H6219">
        <v>6525</v>
      </c>
      <c r="I6219">
        <v>234</v>
      </c>
      <c r="J6219" t="s">
        <v>172</v>
      </c>
      <c r="K6219" t="s">
        <v>8151</v>
      </c>
      <c r="L6219" t="s">
        <v>8156</v>
      </c>
      <c r="M6219">
        <v>2</v>
      </c>
      <c r="N6219" t="s">
        <v>8157</v>
      </c>
      <c r="O6219" s="4">
        <f>INDEX(products[Cost_per_box], MATCH(shipments9[[#This Row],[PID]], products[PID], 0))</f>
        <v>9.94</v>
      </c>
      <c r="P6219" s="4">
        <f>shipments9[[#This Row],[Boxes]]*shipments9[[#This Row],[Cost Per Box]]</f>
        <v>2325.96</v>
      </c>
      <c r="Q6219" s="4">
        <f>shipments9[[#This Row],[Amount]] -shipments9[[#This Row],[total cost]]</f>
        <v>4199.04</v>
      </c>
      <c r="R6219" s="4" t="str">
        <f>IF(shipments9[[#This Row],[Gross Profit]]&lt;0,"Loss","Profit")</f>
        <v>Profit</v>
      </c>
      <c r="S6219" s="9">
        <f>shipments9[[#This Row],[Gross Profit]]/shipments9[[#This Row],[Amount]]</f>
        <v>0.64353103448275861</v>
      </c>
      <c r="T6219" s="11">
        <f>shipments9[[#This Row],[Amount]]/shipments9[[#This Row],[Boxes]]</f>
        <v>27.884615384615383</v>
      </c>
    </row>
    <row r="6220" spans="1:20" hidden="1" x14ac:dyDescent="0.25">
      <c r="A6220" t="s">
        <v>6411</v>
      </c>
      <c r="B6220" t="s">
        <v>86</v>
      </c>
      <c r="C6220" t="s">
        <v>141</v>
      </c>
      <c r="D6220" t="s">
        <v>24</v>
      </c>
      <c r="E6220" s="1">
        <v>45194</v>
      </c>
      <c r="F6220" s="1" t="str">
        <f>TEXT(shipments9[[#This Row],[Shipdate]],"ddd")</f>
        <v>Mon</v>
      </c>
      <c r="G6220" s="1" t="str">
        <f>IF(OR(shipments9[[#This Row],[Day Name]]="Sat",shipments9[[#This Row],[Day Name]]="Sun"),"Weekend","Weekday")</f>
        <v>Weekday</v>
      </c>
      <c r="H6220">
        <v>5553</v>
      </c>
      <c r="I6220">
        <v>371</v>
      </c>
      <c r="J6220" t="s">
        <v>172</v>
      </c>
      <c r="K6220" t="s">
        <v>8151</v>
      </c>
      <c r="L6220" t="s">
        <v>8160</v>
      </c>
      <c r="M6220">
        <v>9</v>
      </c>
      <c r="N6220" t="s">
        <v>8167</v>
      </c>
      <c r="O6220" s="4">
        <f>INDEX(products[Cost_per_box], MATCH(shipments9[[#This Row],[PID]], products[PID], 0))</f>
        <v>8.2200000000000006</v>
      </c>
      <c r="P6220" s="4">
        <f>shipments9[[#This Row],[Boxes]]*shipments9[[#This Row],[Cost Per Box]]</f>
        <v>3049.6200000000003</v>
      </c>
      <c r="Q6220" s="4">
        <f>shipments9[[#This Row],[Amount]] -shipments9[[#This Row],[total cost]]</f>
        <v>2503.3799999999997</v>
      </c>
      <c r="R6220" s="4" t="str">
        <f>IF(shipments9[[#This Row],[Gross Profit]]&lt;0,"Loss","Profit")</f>
        <v>Profit</v>
      </c>
      <c r="S6220" s="9">
        <f>shipments9[[#This Row],[Gross Profit]]/shipments9[[#This Row],[Amount]]</f>
        <v>0.45081577525661798</v>
      </c>
      <c r="T6220" s="11">
        <f>shipments9[[#This Row],[Amount]]/shipments9[[#This Row],[Boxes]]</f>
        <v>14.967654986522911</v>
      </c>
    </row>
    <row r="6221" spans="1:20" hidden="1" x14ac:dyDescent="0.25">
      <c r="A6221" t="s">
        <v>6412</v>
      </c>
      <c r="B6221" t="s">
        <v>86</v>
      </c>
      <c r="C6221" t="s">
        <v>141</v>
      </c>
      <c r="D6221" t="s">
        <v>24</v>
      </c>
      <c r="E6221" s="1">
        <v>45090</v>
      </c>
      <c r="F6221" s="1" t="str">
        <f>TEXT(shipments9[[#This Row],[Shipdate]],"ddd")</f>
        <v>Tue</v>
      </c>
      <c r="G6221" s="1" t="str">
        <f>IF(OR(shipments9[[#This Row],[Day Name]]="Sat",shipments9[[#This Row],[Day Name]]="Sun"),"Weekend","Weekday")</f>
        <v>Weekday</v>
      </c>
      <c r="H6221">
        <v>1579.5</v>
      </c>
      <c r="I6221">
        <v>106</v>
      </c>
      <c r="J6221" t="s">
        <v>172</v>
      </c>
      <c r="K6221" t="s">
        <v>8151</v>
      </c>
      <c r="L6221" t="s">
        <v>8154</v>
      </c>
      <c r="M6221">
        <v>6</v>
      </c>
      <c r="N6221" t="s">
        <v>8159</v>
      </c>
      <c r="O6221" s="4">
        <f>INDEX(products[Cost_per_box], MATCH(shipments9[[#This Row],[PID]], products[PID], 0))</f>
        <v>8.2200000000000006</v>
      </c>
      <c r="P6221" s="4">
        <f>shipments9[[#This Row],[Boxes]]*shipments9[[#This Row],[Cost Per Box]]</f>
        <v>871.32</v>
      </c>
      <c r="Q6221" s="4">
        <f>shipments9[[#This Row],[Amount]] -shipments9[[#This Row],[total cost]]</f>
        <v>708.18</v>
      </c>
      <c r="R6221" s="4" t="str">
        <f>IF(shipments9[[#This Row],[Gross Profit]]&lt;0,"Loss","Profit")</f>
        <v>Profit</v>
      </c>
      <c r="S6221" s="9">
        <f>shipments9[[#This Row],[Gross Profit]]/shipments9[[#This Row],[Amount]]</f>
        <v>0.44835707502374167</v>
      </c>
      <c r="T6221" s="11">
        <f>shipments9[[#This Row],[Amount]]/shipments9[[#This Row],[Boxes]]</f>
        <v>14.900943396226415</v>
      </c>
    </row>
    <row r="6222" spans="1:20" hidden="1" x14ac:dyDescent="0.25">
      <c r="A6222" t="s">
        <v>6413</v>
      </c>
      <c r="B6222" t="s">
        <v>86</v>
      </c>
      <c r="C6222" t="s">
        <v>149</v>
      </c>
      <c r="D6222" t="s">
        <v>24</v>
      </c>
      <c r="E6222" s="1">
        <v>45295</v>
      </c>
      <c r="F6222" s="1" t="str">
        <f>TEXT(shipments9[[#This Row],[Shipdate]],"ddd")</f>
        <v>Thu</v>
      </c>
      <c r="G6222" s="1" t="str">
        <f>IF(OR(shipments9[[#This Row],[Day Name]]="Sat",shipments9[[#This Row],[Day Name]]="Sun"),"Weekend","Weekday")</f>
        <v>Weekday</v>
      </c>
      <c r="H6222">
        <v>8894.25</v>
      </c>
      <c r="I6222">
        <v>495</v>
      </c>
      <c r="J6222" t="s">
        <v>172</v>
      </c>
      <c r="K6222" t="s">
        <v>8155</v>
      </c>
      <c r="L6222" t="s">
        <v>8156</v>
      </c>
      <c r="M6222">
        <v>1</v>
      </c>
      <c r="N6222" t="s">
        <v>8163</v>
      </c>
      <c r="O6222" s="4">
        <f>INDEX(products[Cost_per_box], MATCH(shipments9[[#This Row],[PID]], products[PID], 0))</f>
        <v>6.43</v>
      </c>
      <c r="P6222" s="4">
        <f>shipments9[[#This Row],[Boxes]]*shipments9[[#This Row],[Cost Per Box]]</f>
        <v>3182.85</v>
      </c>
      <c r="Q6222" s="4">
        <f>shipments9[[#This Row],[Amount]] -shipments9[[#This Row],[total cost]]</f>
        <v>5711.4</v>
      </c>
      <c r="R6222" s="4" t="str">
        <f>IF(shipments9[[#This Row],[Gross Profit]]&lt;0,"Loss","Profit")</f>
        <v>Profit</v>
      </c>
      <c r="S6222" s="9">
        <f>shipments9[[#This Row],[Gross Profit]]/shipments9[[#This Row],[Amount]]</f>
        <v>0.64214520617252713</v>
      </c>
      <c r="T6222" s="11">
        <f>shipments9[[#This Row],[Amount]]/shipments9[[#This Row],[Boxes]]</f>
        <v>17.968181818181819</v>
      </c>
    </row>
    <row r="6223" spans="1:20" hidden="1" x14ac:dyDescent="0.25">
      <c r="A6223" t="s">
        <v>6414</v>
      </c>
      <c r="B6223" t="s">
        <v>89</v>
      </c>
      <c r="C6223" t="s">
        <v>149</v>
      </c>
      <c r="D6223" t="s">
        <v>24</v>
      </c>
      <c r="E6223" s="1">
        <v>45231</v>
      </c>
      <c r="F6223" s="1" t="str">
        <f>TEXT(shipments9[[#This Row],[Shipdate]],"ddd")</f>
        <v>Wed</v>
      </c>
      <c r="G6223" s="1" t="str">
        <f>IF(OR(shipments9[[#This Row],[Day Name]]="Sat",shipments9[[#This Row],[Day Name]]="Sun"),"Weekend","Weekday")</f>
        <v>Weekday</v>
      </c>
      <c r="H6223">
        <v>3820.5</v>
      </c>
      <c r="I6223">
        <v>225</v>
      </c>
      <c r="J6223" t="s">
        <v>172</v>
      </c>
      <c r="K6223" t="s">
        <v>8151</v>
      </c>
      <c r="L6223" t="s">
        <v>8152</v>
      </c>
      <c r="M6223">
        <v>11</v>
      </c>
      <c r="N6223" t="s">
        <v>8165</v>
      </c>
      <c r="O6223" s="4">
        <f>INDEX(products[Cost_per_box], MATCH(shipments9[[#This Row],[PID]], products[PID], 0))</f>
        <v>6.43</v>
      </c>
      <c r="P6223" s="4">
        <f>shipments9[[#This Row],[Boxes]]*shipments9[[#This Row],[Cost Per Box]]</f>
        <v>1446.75</v>
      </c>
      <c r="Q6223" s="4">
        <f>shipments9[[#This Row],[Amount]] -shipments9[[#This Row],[total cost]]</f>
        <v>2373.75</v>
      </c>
      <c r="R6223" s="4" t="str">
        <f>IF(shipments9[[#This Row],[Gross Profit]]&lt;0,"Loss","Profit")</f>
        <v>Profit</v>
      </c>
      <c r="S6223" s="9">
        <f>shipments9[[#This Row],[Gross Profit]]/shipments9[[#This Row],[Amount]]</f>
        <v>0.62131919905771493</v>
      </c>
      <c r="T6223" s="11">
        <f>shipments9[[#This Row],[Amount]]/shipments9[[#This Row],[Boxes]]</f>
        <v>16.98</v>
      </c>
    </row>
    <row r="6224" spans="1:20" hidden="1" x14ac:dyDescent="0.25">
      <c r="A6224" t="s">
        <v>6415</v>
      </c>
      <c r="B6224" t="s">
        <v>89</v>
      </c>
      <c r="C6224" t="s">
        <v>163</v>
      </c>
      <c r="D6224" t="s">
        <v>24</v>
      </c>
      <c r="E6224" s="1">
        <v>45029</v>
      </c>
      <c r="F6224" s="1" t="str">
        <f>TEXT(shipments9[[#This Row],[Shipdate]],"ddd")</f>
        <v>Thu</v>
      </c>
      <c r="G6224" s="1" t="str">
        <f>IF(OR(shipments9[[#This Row],[Day Name]]="Sat",shipments9[[#This Row],[Day Name]]="Sun"),"Weekend","Weekday")</f>
        <v>Weekday</v>
      </c>
      <c r="H6224">
        <v>5989.5</v>
      </c>
      <c r="I6224">
        <v>749</v>
      </c>
      <c r="J6224" t="s">
        <v>172</v>
      </c>
      <c r="K6224" t="s">
        <v>8151</v>
      </c>
      <c r="L6224" t="s">
        <v>8154</v>
      </c>
      <c r="M6224">
        <v>4</v>
      </c>
      <c r="N6224" t="s">
        <v>8158</v>
      </c>
      <c r="O6224" s="4">
        <f>INDEX(products[Cost_per_box], MATCH(shipments9[[#This Row],[PID]], products[PID], 0))</f>
        <v>3.32</v>
      </c>
      <c r="P6224" s="4">
        <f>shipments9[[#This Row],[Boxes]]*shipments9[[#This Row],[Cost Per Box]]</f>
        <v>2486.6799999999998</v>
      </c>
      <c r="Q6224" s="4">
        <f>shipments9[[#This Row],[Amount]] -shipments9[[#This Row],[total cost]]</f>
        <v>3502.82</v>
      </c>
      <c r="R6224" s="4" t="str">
        <f>IF(shipments9[[#This Row],[Gross Profit]]&lt;0,"Loss","Profit")</f>
        <v>Profit</v>
      </c>
      <c r="S6224" s="9">
        <f>shipments9[[#This Row],[Gross Profit]]/shipments9[[#This Row],[Amount]]</f>
        <v>0.58482678019868106</v>
      </c>
      <c r="T6224" s="11">
        <f>shipments9[[#This Row],[Amount]]/shipments9[[#This Row],[Boxes]]</f>
        <v>7.9966622162883843</v>
      </c>
    </row>
    <row r="6225" spans="1:20" hidden="1" x14ac:dyDescent="0.25">
      <c r="A6225" t="s">
        <v>6416</v>
      </c>
      <c r="B6225" t="s">
        <v>89</v>
      </c>
      <c r="C6225" t="s">
        <v>124</v>
      </c>
      <c r="D6225" t="s">
        <v>24</v>
      </c>
      <c r="E6225" s="1">
        <v>45203</v>
      </c>
      <c r="F6225" s="1" t="str">
        <f>TEXT(shipments9[[#This Row],[Shipdate]],"ddd")</f>
        <v>Wed</v>
      </c>
      <c r="G6225" s="1" t="str">
        <f>IF(OR(shipments9[[#This Row],[Day Name]]="Sat",shipments9[[#This Row],[Day Name]]="Sun"),"Weekend","Weekday")</f>
        <v>Weekday</v>
      </c>
      <c r="H6225">
        <v>949.5</v>
      </c>
      <c r="I6225">
        <v>64</v>
      </c>
      <c r="J6225" t="s">
        <v>172</v>
      </c>
      <c r="K6225" t="s">
        <v>8151</v>
      </c>
      <c r="L6225" t="s">
        <v>8152</v>
      </c>
      <c r="M6225">
        <v>10</v>
      </c>
      <c r="N6225" t="s">
        <v>8153</v>
      </c>
      <c r="O6225" s="4">
        <f>INDEX(products[Cost_per_box], MATCH(shipments9[[#This Row],[PID]], products[PID], 0))</f>
        <v>7.48</v>
      </c>
      <c r="P6225" s="4">
        <f>shipments9[[#This Row],[Boxes]]*shipments9[[#This Row],[Cost Per Box]]</f>
        <v>478.72</v>
      </c>
      <c r="Q6225" s="4">
        <f>shipments9[[#This Row],[Amount]] -shipments9[[#This Row],[total cost]]</f>
        <v>470.78</v>
      </c>
      <c r="R6225" s="4" t="str">
        <f>IF(shipments9[[#This Row],[Gross Profit]]&lt;0,"Loss","Profit")</f>
        <v>Profit</v>
      </c>
      <c r="S6225" s="9">
        <f>shipments9[[#This Row],[Gross Profit]]/shipments9[[#This Row],[Amount]]</f>
        <v>0.49581885202738279</v>
      </c>
      <c r="T6225" s="11">
        <f>shipments9[[#This Row],[Amount]]/shipments9[[#This Row],[Boxes]]</f>
        <v>14.8359375</v>
      </c>
    </row>
    <row r="6226" spans="1:20" hidden="1" x14ac:dyDescent="0.25">
      <c r="A6226" t="s">
        <v>6417</v>
      </c>
      <c r="B6226" t="s">
        <v>89</v>
      </c>
      <c r="C6226" t="s">
        <v>128</v>
      </c>
      <c r="D6226" t="s">
        <v>24</v>
      </c>
      <c r="E6226" s="1">
        <v>45118</v>
      </c>
      <c r="F6226" s="1" t="str">
        <f>TEXT(shipments9[[#This Row],[Shipdate]],"ddd")</f>
        <v>Tue</v>
      </c>
      <c r="G6226" s="1" t="str">
        <f>IF(OR(shipments9[[#This Row],[Day Name]]="Sat",shipments9[[#This Row],[Day Name]]="Sun"),"Weekend","Weekday")</f>
        <v>Weekday</v>
      </c>
      <c r="H6226">
        <v>2558.25</v>
      </c>
      <c r="I6226">
        <v>366</v>
      </c>
      <c r="J6226" t="s">
        <v>172</v>
      </c>
      <c r="K6226" t="s">
        <v>8151</v>
      </c>
      <c r="L6226" t="s">
        <v>8160</v>
      </c>
      <c r="M6226">
        <v>7</v>
      </c>
      <c r="N6226" t="s">
        <v>8161</v>
      </c>
      <c r="O6226" s="4">
        <f>INDEX(products[Cost_per_box], MATCH(shipments9[[#This Row],[PID]], products[PID], 0))</f>
        <v>3.85</v>
      </c>
      <c r="P6226" s="4">
        <f>shipments9[[#This Row],[Boxes]]*shipments9[[#This Row],[Cost Per Box]]</f>
        <v>1409.1000000000001</v>
      </c>
      <c r="Q6226" s="4">
        <f>shipments9[[#This Row],[Amount]] -shipments9[[#This Row],[total cost]]</f>
        <v>1149.1499999999999</v>
      </c>
      <c r="R6226" s="4" t="str">
        <f>IF(shipments9[[#This Row],[Gross Profit]]&lt;0,"Loss","Profit")</f>
        <v>Profit</v>
      </c>
      <c r="S6226" s="9">
        <f>shipments9[[#This Row],[Gross Profit]]/shipments9[[#This Row],[Amount]]</f>
        <v>0.44919378481383754</v>
      </c>
      <c r="T6226" s="11">
        <f>shipments9[[#This Row],[Amount]]/shipments9[[#This Row],[Boxes]]</f>
        <v>6.9897540983606561</v>
      </c>
    </row>
    <row r="6227" spans="1:20" x14ac:dyDescent="0.25">
      <c r="A6227" t="s">
        <v>6418</v>
      </c>
      <c r="B6227" t="s">
        <v>89</v>
      </c>
      <c r="C6227" t="s">
        <v>147</v>
      </c>
      <c r="D6227" t="s">
        <v>24</v>
      </c>
      <c r="E6227" s="1">
        <v>45107</v>
      </c>
      <c r="F6227" s="1" t="str">
        <f>TEXT(shipments9[[#This Row],[Shipdate]],"ddd")</f>
        <v>Fri</v>
      </c>
      <c r="G6227" s="1" t="str">
        <f>IF(OR(shipments9[[#This Row],[Day Name]]="Sat",shipments9[[#This Row],[Day Name]]="Sun"),"Weekend","Weekday")</f>
        <v>Weekday</v>
      </c>
      <c r="H6227">
        <v>9729</v>
      </c>
      <c r="I6227">
        <v>1390</v>
      </c>
      <c r="J6227" t="s">
        <v>172</v>
      </c>
      <c r="K6227" t="s">
        <v>8151</v>
      </c>
      <c r="L6227" t="s">
        <v>8154</v>
      </c>
      <c r="M6227">
        <v>6</v>
      </c>
      <c r="N6227" t="s">
        <v>8159</v>
      </c>
      <c r="O6227" s="4">
        <f>INDEX(products[Cost_per_box], MATCH(shipments9[[#This Row],[PID]], products[PID], 0))</f>
        <v>10.51</v>
      </c>
      <c r="P6227" s="4">
        <f>shipments9[[#This Row],[Boxes]]*shipments9[[#This Row],[Cost Per Box]]</f>
        <v>14608.9</v>
      </c>
      <c r="Q6227" s="4">
        <f>shipments9[[#This Row],[Amount]] -shipments9[[#This Row],[total cost]]</f>
        <v>-4879.8999999999996</v>
      </c>
      <c r="R6227" s="4" t="str">
        <f>IF(shipments9[[#This Row],[Gross Profit]]&lt;0,"Loss","Profit")</f>
        <v>Loss</v>
      </c>
      <c r="S6227" s="9">
        <f>shipments9[[#This Row],[Gross Profit]]/shipments9[[#This Row],[Amount]]</f>
        <v>-0.50158289649501486</v>
      </c>
      <c r="T6227" s="11">
        <f>shipments9[[#This Row],[Amount]]/shipments9[[#This Row],[Boxes]]</f>
        <v>6.9992805755395686</v>
      </c>
    </row>
    <row r="6228" spans="1:20" x14ac:dyDescent="0.25">
      <c r="A6228" t="s">
        <v>6419</v>
      </c>
      <c r="B6228" t="s">
        <v>89</v>
      </c>
      <c r="C6228" t="s">
        <v>147</v>
      </c>
      <c r="D6228" t="s">
        <v>24</v>
      </c>
      <c r="E6228" s="1">
        <v>45044</v>
      </c>
      <c r="F6228" s="1" t="str">
        <f>TEXT(shipments9[[#This Row],[Shipdate]],"ddd")</f>
        <v>Fri</v>
      </c>
      <c r="G6228" s="1" t="str">
        <f>IF(OR(shipments9[[#This Row],[Day Name]]="Sat",shipments9[[#This Row],[Day Name]]="Sun"),"Weekend","Weekday")</f>
        <v>Weekday</v>
      </c>
      <c r="H6228">
        <v>7575.75</v>
      </c>
      <c r="I6228">
        <v>1263</v>
      </c>
      <c r="J6228" t="s">
        <v>172</v>
      </c>
      <c r="K6228" t="s">
        <v>8151</v>
      </c>
      <c r="L6228" t="s">
        <v>8154</v>
      </c>
      <c r="M6228">
        <v>4</v>
      </c>
      <c r="N6228" t="s">
        <v>8158</v>
      </c>
      <c r="O6228" s="4">
        <f>INDEX(products[Cost_per_box], MATCH(shipments9[[#This Row],[PID]], products[PID], 0))</f>
        <v>10.51</v>
      </c>
      <c r="P6228" s="4">
        <f>shipments9[[#This Row],[Boxes]]*shipments9[[#This Row],[Cost Per Box]]</f>
        <v>13274.13</v>
      </c>
      <c r="Q6228" s="4">
        <f>shipments9[[#This Row],[Amount]] -shipments9[[#This Row],[total cost]]</f>
        <v>-5698.3799999999992</v>
      </c>
      <c r="R6228" s="4" t="str">
        <f>IF(shipments9[[#This Row],[Gross Profit]]&lt;0,"Loss","Profit")</f>
        <v>Loss</v>
      </c>
      <c r="S6228" s="9">
        <f>shipments9[[#This Row],[Gross Profit]]/shipments9[[#This Row],[Amount]]</f>
        <v>-0.75218691218691203</v>
      </c>
      <c r="T6228" s="11">
        <f>shipments9[[#This Row],[Amount]]/shipments9[[#This Row],[Boxes]]</f>
        <v>5.9982185273159141</v>
      </c>
    </row>
    <row r="6229" spans="1:20" hidden="1" x14ac:dyDescent="0.25">
      <c r="A6229" t="s">
        <v>6420</v>
      </c>
      <c r="B6229" t="s">
        <v>89</v>
      </c>
      <c r="C6229" t="s">
        <v>153</v>
      </c>
      <c r="D6229" t="s">
        <v>24</v>
      </c>
      <c r="E6229" s="1">
        <v>44966</v>
      </c>
      <c r="F6229" s="1" t="str">
        <f>TEXT(shipments9[[#This Row],[Shipdate]],"ddd")</f>
        <v>Thu</v>
      </c>
      <c r="G6229" s="1" t="str">
        <f>IF(OR(shipments9[[#This Row],[Day Name]]="Sat",shipments9[[#This Row],[Day Name]]="Sun"),"Weekend","Weekday")</f>
        <v>Weekday</v>
      </c>
      <c r="H6229">
        <v>2459.25</v>
      </c>
      <c r="I6229">
        <v>176</v>
      </c>
      <c r="J6229" t="s">
        <v>172</v>
      </c>
      <c r="K6229" t="s">
        <v>8151</v>
      </c>
      <c r="L6229" t="s">
        <v>8156</v>
      </c>
      <c r="M6229">
        <v>2</v>
      </c>
      <c r="N6229" t="s">
        <v>8157</v>
      </c>
      <c r="O6229" s="4">
        <f>INDEX(products[Cost_per_box], MATCH(shipments9[[#This Row],[PID]], products[PID], 0))</f>
        <v>9.57</v>
      </c>
      <c r="P6229" s="4">
        <f>shipments9[[#This Row],[Boxes]]*shipments9[[#This Row],[Cost Per Box]]</f>
        <v>1684.3200000000002</v>
      </c>
      <c r="Q6229" s="4">
        <f>shipments9[[#This Row],[Amount]] -shipments9[[#This Row],[total cost]]</f>
        <v>774.92999999999984</v>
      </c>
      <c r="R6229" s="4" t="str">
        <f>IF(shipments9[[#This Row],[Gross Profit]]&lt;0,"Loss","Profit")</f>
        <v>Profit</v>
      </c>
      <c r="S6229" s="9">
        <f>shipments9[[#This Row],[Gross Profit]]/shipments9[[#This Row],[Amount]]</f>
        <v>0.31510826471485204</v>
      </c>
      <c r="T6229" s="11">
        <f>shipments9[[#This Row],[Amount]]/shipments9[[#This Row],[Boxes]]</f>
        <v>13.973011363636363</v>
      </c>
    </row>
    <row r="6230" spans="1:20" hidden="1" x14ac:dyDescent="0.25">
      <c r="A6230" t="s">
        <v>6421</v>
      </c>
      <c r="B6230" t="s">
        <v>89</v>
      </c>
      <c r="C6230" t="s">
        <v>157</v>
      </c>
      <c r="D6230" t="s">
        <v>24</v>
      </c>
      <c r="E6230" s="1">
        <v>45044</v>
      </c>
      <c r="F6230" s="1" t="str">
        <f>TEXT(shipments9[[#This Row],[Shipdate]],"ddd")</f>
        <v>Fri</v>
      </c>
      <c r="G6230" s="1" t="str">
        <f>IF(OR(shipments9[[#This Row],[Day Name]]="Sat",shipments9[[#This Row],[Day Name]]="Sun"),"Weekend","Weekday")</f>
        <v>Weekday</v>
      </c>
      <c r="H6230">
        <v>2394</v>
      </c>
      <c r="I6230">
        <v>300</v>
      </c>
      <c r="J6230" t="s">
        <v>172</v>
      </c>
      <c r="K6230" t="s">
        <v>8151</v>
      </c>
      <c r="L6230" t="s">
        <v>8154</v>
      </c>
      <c r="M6230">
        <v>4</v>
      </c>
      <c r="N6230" t="s">
        <v>8158</v>
      </c>
      <c r="O6230" s="4">
        <f>INDEX(products[Cost_per_box], MATCH(shipments9[[#This Row],[PID]], products[PID], 0))</f>
        <v>6.8</v>
      </c>
      <c r="P6230" s="4">
        <f>shipments9[[#This Row],[Boxes]]*shipments9[[#This Row],[Cost Per Box]]</f>
        <v>2040</v>
      </c>
      <c r="Q6230" s="4">
        <f>shipments9[[#This Row],[Amount]] -shipments9[[#This Row],[total cost]]</f>
        <v>354</v>
      </c>
      <c r="R6230" s="4" t="str">
        <f>IF(shipments9[[#This Row],[Gross Profit]]&lt;0,"Loss","Profit")</f>
        <v>Profit</v>
      </c>
      <c r="S6230" s="9">
        <f>shipments9[[#This Row],[Gross Profit]]/shipments9[[#This Row],[Amount]]</f>
        <v>0.14786967418546365</v>
      </c>
      <c r="T6230" s="11">
        <f>shipments9[[#This Row],[Amount]]/shipments9[[#This Row],[Boxes]]</f>
        <v>7.98</v>
      </c>
    </row>
    <row r="6231" spans="1:20" hidden="1" x14ac:dyDescent="0.25">
      <c r="A6231" t="s">
        <v>6422</v>
      </c>
      <c r="B6231" t="s">
        <v>89</v>
      </c>
      <c r="C6231" t="s">
        <v>161</v>
      </c>
      <c r="D6231" t="s">
        <v>24</v>
      </c>
      <c r="E6231" s="1">
        <v>45233</v>
      </c>
      <c r="F6231" s="1" t="str">
        <f>TEXT(shipments9[[#This Row],[Shipdate]],"ddd")</f>
        <v>Fri</v>
      </c>
      <c r="G6231" s="1" t="str">
        <f>IF(OR(shipments9[[#This Row],[Day Name]]="Sat",shipments9[[#This Row],[Day Name]]="Sun"),"Weekend","Weekday")</f>
        <v>Weekday</v>
      </c>
      <c r="H6231">
        <v>2697.75</v>
      </c>
      <c r="I6231">
        <v>246</v>
      </c>
      <c r="J6231" t="s">
        <v>172</v>
      </c>
      <c r="K6231" t="s">
        <v>8151</v>
      </c>
      <c r="L6231" t="s">
        <v>8152</v>
      </c>
      <c r="M6231">
        <v>11</v>
      </c>
      <c r="N6231" t="s">
        <v>8165</v>
      </c>
      <c r="O6231" s="4">
        <f>INDEX(products[Cost_per_box], MATCH(shipments9[[#This Row],[PID]], products[PID], 0))</f>
        <v>2.76</v>
      </c>
      <c r="P6231" s="4">
        <f>shipments9[[#This Row],[Boxes]]*shipments9[[#This Row],[Cost Per Box]]</f>
        <v>678.95999999999992</v>
      </c>
      <c r="Q6231" s="4">
        <f>shipments9[[#This Row],[Amount]] -shipments9[[#This Row],[total cost]]</f>
        <v>2018.79</v>
      </c>
      <c r="R6231" s="4" t="str">
        <f>IF(shipments9[[#This Row],[Gross Profit]]&lt;0,"Loss","Profit")</f>
        <v>Profit</v>
      </c>
      <c r="S6231" s="9">
        <f>shipments9[[#This Row],[Gross Profit]]/shipments9[[#This Row],[Amount]]</f>
        <v>0.74832360300250211</v>
      </c>
      <c r="T6231" s="11">
        <f>shipments9[[#This Row],[Amount]]/shipments9[[#This Row],[Boxes]]</f>
        <v>10.966463414634147</v>
      </c>
    </row>
    <row r="6232" spans="1:20" hidden="1" x14ac:dyDescent="0.25">
      <c r="A6232" t="s">
        <v>6423</v>
      </c>
      <c r="B6232" t="s">
        <v>89</v>
      </c>
      <c r="C6232" t="s">
        <v>143</v>
      </c>
      <c r="D6232" t="s">
        <v>24</v>
      </c>
      <c r="E6232" s="1">
        <v>45273</v>
      </c>
      <c r="F6232" s="1" t="str">
        <f>TEXT(shipments9[[#This Row],[Shipdate]],"ddd")</f>
        <v>Wed</v>
      </c>
      <c r="G6232" s="1" t="str">
        <f>IF(OR(shipments9[[#This Row],[Day Name]]="Sat",shipments9[[#This Row],[Day Name]]="Sun"),"Weekend","Weekday")</f>
        <v>Weekday</v>
      </c>
      <c r="H6232">
        <v>2985.75</v>
      </c>
      <c r="I6232">
        <v>158</v>
      </c>
      <c r="J6232" t="s">
        <v>172</v>
      </c>
      <c r="K6232" t="s">
        <v>8151</v>
      </c>
      <c r="L6232" t="s">
        <v>8152</v>
      </c>
      <c r="M6232">
        <v>12</v>
      </c>
      <c r="N6232" t="s">
        <v>8166</v>
      </c>
      <c r="O6232" s="4">
        <f>INDEX(products[Cost_per_box], MATCH(shipments9[[#This Row],[PID]], products[PID], 0))</f>
        <v>10.23</v>
      </c>
      <c r="P6232" s="4">
        <f>shipments9[[#This Row],[Boxes]]*shipments9[[#This Row],[Cost Per Box]]</f>
        <v>1616.3400000000001</v>
      </c>
      <c r="Q6232" s="4">
        <f>shipments9[[#This Row],[Amount]] -shipments9[[#This Row],[total cost]]</f>
        <v>1369.4099999999999</v>
      </c>
      <c r="R6232" s="4" t="str">
        <f>IF(shipments9[[#This Row],[Gross Profit]]&lt;0,"Loss","Profit")</f>
        <v>Profit</v>
      </c>
      <c r="S6232" s="9">
        <f>shipments9[[#This Row],[Gross Profit]]/shipments9[[#This Row],[Amount]]</f>
        <v>0.45864858075860332</v>
      </c>
      <c r="T6232" s="11">
        <f>shipments9[[#This Row],[Amount]]/shipments9[[#This Row],[Boxes]]</f>
        <v>18.897151898734176</v>
      </c>
    </row>
    <row r="6233" spans="1:20" hidden="1" x14ac:dyDescent="0.25">
      <c r="A6233" t="s">
        <v>6424</v>
      </c>
      <c r="B6233" t="s">
        <v>89</v>
      </c>
      <c r="C6233" t="s">
        <v>128</v>
      </c>
      <c r="D6233" t="s">
        <v>24</v>
      </c>
      <c r="E6233" s="1">
        <v>44932</v>
      </c>
      <c r="F6233" s="1" t="str">
        <f>TEXT(shipments9[[#This Row],[Shipdate]],"ddd")</f>
        <v>Fri</v>
      </c>
      <c r="G6233" s="1" t="str">
        <f>IF(OR(shipments9[[#This Row],[Day Name]]="Sat",shipments9[[#This Row],[Day Name]]="Sun"),"Weekend","Weekday")</f>
        <v>Weekday</v>
      </c>
      <c r="H6233">
        <v>10561.5</v>
      </c>
      <c r="I6233">
        <v>1321</v>
      </c>
      <c r="J6233" t="s">
        <v>172</v>
      </c>
      <c r="K6233" t="s">
        <v>8151</v>
      </c>
      <c r="L6233" t="s">
        <v>8156</v>
      </c>
      <c r="M6233">
        <v>1</v>
      </c>
      <c r="N6233" t="s">
        <v>8163</v>
      </c>
      <c r="O6233" s="4">
        <f>INDEX(products[Cost_per_box], MATCH(shipments9[[#This Row],[PID]], products[PID], 0))</f>
        <v>3.85</v>
      </c>
      <c r="P6233" s="4">
        <f>shipments9[[#This Row],[Boxes]]*shipments9[[#This Row],[Cost Per Box]]</f>
        <v>5085.8500000000004</v>
      </c>
      <c r="Q6233" s="4">
        <f>shipments9[[#This Row],[Amount]] -shipments9[[#This Row],[total cost]]</f>
        <v>5475.65</v>
      </c>
      <c r="R6233" s="4" t="str">
        <f>IF(shipments9[[#This Row],[Gross Profit]]&lt;0,"Loss","Profit")</f>
        <v>Profit</v>
      </c>
      <c r="S6233" s="9">
        <f>shipments9[[#This Row],[Gross Profit]]/shipments9[[#This Row],[Amount]]</f>
        <v>0.51845381811295743</v>
      </c>
      <c r="T6233" s="11">
        <f>shipments9[[#This Row],[Amount]]/shipments9[[#This Row],[Boxes]]</f>
        <v>7.9950794852384561</v>
      </c>
    </row>
    <row r="6234" spans="1:20" hidden="1" x14ac:dyDescent="0.25">
      <c r="A6234" t="s">
        <v>6425</v>
      </c>
      <c r="B6234" t="s">
        <v>89</v>
      </c>
      <c r="C6234" t="s">
        <v>130</v>
      </c>
      <c r="D6234" t="s">
        <v>24</v>
      </c>
      <c r="E6234" s="1">
        <v>45201</v>
      </c>
      <c r="F6234" s="1" t="str">
        <f>TEXT(shipments9[[#This Row],[Shipdate]],"ddd")</f>
        <v>Mon</v>
      </c>
      <c r="G6234" s="1" t="str">
        <f>IF(OR(shipments9[[#This Row],[Day Name]]="Sat",shipments9[[#This Row],[Day Name]]="Sun"),"Weekend","Weekday")</f>
        <v>Weekday</v>
      </c>
      <c r="H6234">
        <v>704.25</v>
      </c>
      <c r="I6234">
        <v>89</v>
      </c>
      <c r="J6234" t="s">
        <v>172</v>
      </c>
      <c r="K6234" t="s">
        <v>8151</v>
      </c>
      <c r="L6234" t="s">
        <v>8152</v>
      </c>
      <c r="M6234">
        <v>10</v>
      </c>
      <c r="N6234" t="s">
        <v>8153</v>
      </c>
      <c r="O6234" s="4">
        <f>INDEX(products[Cost_per_box], MATCH(shipments9[[#This Row],[PID]], products[PID], 0))</f>
        <v>5.72</v>
      </c>
      <c r="P6234" s="4">
        <f>shipments9[[#This Row],[Boxes]]*shipments9[[#This Row],[Cost Per Box]]</f>
        <v>509.08</v>
      </c>
      <c r="Q6234" s="4">
        <f>shipments9[[#This Row],[Amount]] -shipments9[[#This Row],[total cost]]</f>
        <v>195.17000000000002</v>
      </c>
      <c r="R6234" s="4" t="str">
        <f>IF(shipments9[[#This Row],[Gross Profit]]&lt;0,"Loss","Profit")</f>
        <v>Profit</v>
      </c>
      <c r="S6234" s="9">
        <f>shipments9[[#This Row],[Gross Profit]]/shipments9[[#This Row],[Amount]]</f>
        <v>0.27713170039048635</v>
      </c>
      <c r="T6234" s="11">
        <f>shipments9[[#This Row],[Amount]]/shipments9[[#This Row],[Boxes]]</f>
        <v>7.9129213483146064</v>
      </c>
    </row>
    <row r="6235" spans="1:20" hidden="1" x14ac:dyDescent="0.25">
      <c r="A6235" t="s">
        <v>6426</v>
      </c>
      <c r="B6235" t="s">
        <v>89</v>
      </c>
      <c r="C6235" t="s">
        <v>141</v>
      </c>
      <c r="D6235" t="s">
        <v>24</v>
      </c>
      <c r="E6235" s="1">
        <v>45282</v>
      </c>
      <c r="F6235" s="1" t="str">
        <f>TEXT(shipments9[[#This Row],[Shipdate]],"ddd")</f>
        <v>Fri</v>
      </c>
      <c r="G6235" s="1" t="str">
        <f>IF(OR(shipments9[[#This Row],[Day Name]]="Sat",shipments9[[#This Row],[Day Name]]="Sun"),"Weekend","Weekday")</f>
        <v>Weekday</v>
      </c>
      <c r="H6235">
        <v>7263</v>
      </c>
      <c r="I6235">
        <v>485</v>
      </c>
      <c r="J6235" t="s">
        <v>172</v>
      </c>
      <c r="K6235" t="s">
        <v>8151</v>
      </c>
      <c r="L6235" t="s">
        <v>8152</v>
      </c>
      <c r="M6235">
        <v>12</v>
      </c>
      <c r="N6235" t="s">
        <v>8166</v>
      </c>
      <c r="O6235" s="4">
        <f>INDEX(products[Cost_per_box], MATCH(shipments9[[#This Row],[PID]], products[PID], 0))</f>
        <v>8.2200000000000006</v>
      </c>
      <c r="P6235" s="4">
        <f>shipments9[[#This Row],[Boxes]]*shipments9[[#This Row],[Cost Per Box]]</f>
        <v>3986.7000000000003</v>
      </c>
      <c r="Q6235" s="4">
        <f>shipments9[[#This Row],[Amount]] -shipments9[[#This Row],[total cost]]</f>
        <v>3276.2999999999997</v>
      </c>
      <c r="R6235" s="4" t="str">
        <f>IF(shipments9[[#This Row],[Gross Profit]]&lt;0,"Loss","Profit")</f>
        <v>Profit</v>
      </c>
      <c r="S6235" s="9">
        <f>shipments9[[#This Row],[Gross Profit]]/shipments9[[#This Row],[Amount]]</f>
        <v>0.45109458901280458</v>
      </c>
      <c r="T6235" s="11">
        <f>shipments9[[#This Row],[Amount]]/shipments9[[#This Row],[Boxes]]</f>
        <v>14.975257731958763</v>
      </c>
    </row>
    <row r="6236" spans="1:20" hidden="1" x14ac:dyDescent="0.25">
      <c r="A6236" t="s">
        <v>6427</v>
      </c>
      <c r="B6236" t="s">
        <v>92</v>
      </c>
      <c r="C6236" t="s">
        <v>165</v>
      </c>
      <c r="D6236" t="s">
        <v>24</v>
      </c>
      <c r="E6236" s="1">
        <v>45022</v>
      </c>
      <c r="F6236" s="1" t="str">
        <f>TEXT(shipments9[[#This Row],[Shipdate]],"ddd")</f>
        <v>Thu</v>
      </c>
      <c r="G6236" s="1" t="str">
        <f>IF(OR(shipments9[[#This Row],[Day Name]]="Sat",shipments9[[#This Row],[Day Name]]="Sun"),"Weekend","Weekday")</f>
        <v>Weekday</v>
      </c>
      <c r="H6236">
        <v>12613.5</v>
      </c>
      <c r="I6236">
        <v>631</v>
      </c>
      <c r="J6236" t="s">
        <v>172</v>
      </c>
      <c r="K6236" t="s">
        <v>8151</v>
      </c>
      <c r="L6236" t="s">
        <v>8154</v>
      </c>
      <c r="M6236">
        <v>4</v>
      </c>
      <c r="N6236" t="s">
        <v>8158</v>
      </c>
      <c r="O6236" s="4">
        <f>INDEX(products[Cost_per_box], MATCH(shipments9[[#This Row],[PID]], products[PID], 0))</f>
        <v>2.65</v>
      </c>
      <c r="P6236" s="4">
        <f>shipments9[[#This Row],[Boxes]]*shipments9[[#This Row],[Cost Per Box]]</f>
        <v>1672.1499999999999</v>
      </c>
      <c r="Q6236" s="4">
        <f>shipments9[[#This Row],[Amount]] -shipments9[[#This Row],[total cost]]</f>
        <v>10941.35</v>
      </c>
      <c r="R6236" s="4" t="str">
        <f>IF(shipments9[[#This Row],[Gross Profit]]&lt;0,"Loss","Profit")</f>
        <v>Profit</v>
      </c>
      <c r="S6236" s="9">
        <f>shipments9[[#This Row],[Gross Profit]]/shipments9[[#This Row],[Amount]]</f>
        <v>0.86743171998255841</v>
      </c>
      <c r="T6236" s="11">
        <f>shipments9[[#This Row],[Amount]]/shipments9[[#This Row],[Boxes]]</f>
        <v>19.989698890649763</v>
      </c>
    </row>
    <row r="6237" spans="1:20" hidden="1" x14ac:dyDescent="0.25">
      <c r="A6237" t="s">
        <v>6428</v>
      </c>
      <c r="B6237" t="s">
        <v>92</v>
      </c>
      <c r="C6237" t="s">
        <v>128</v>
      </c>
      <c r="D6237" t="s">
        <v>24</v>
      </c>
      <c r="E6237" s="1">
        <v>44945</v>
      </c>
      <c r="F6237" s="1" t="str">
        <f>TEXT(shipments9[[#This Row],[Shipdate]],"ddd")</f>
        <v>Thu</v>
      </c>
      <c r="G6237" s="1" t="str">
        <f>IF(OR(shipments9[[#This Row],[Day Name]]="Sat",shipments9[[#This Row],[Day Name]]="Sun"),"Weekend","Weekday")</f>
        <v>Weekday</v>
      </c>
      <c r="H6237">
        <v>618.75</v>
      </c>
      <c r="I6237">
        <v>69</v>
      </c>
      <c r="J6237" t="s">
        <v>172</v>
      </c>
      <c r="K6237" t="s">
        <v>8151</v>
      </c>
      <c r="L6237" t="s">
        <v>8156</v>
      </c>
      <c r="M6237">
        <v>1</v>
      </c>
      <c r="N6237" t="s">
        <v>8163</v>
      </c>
      <c r="O6237" s="4">
        <f>INDEX(products[Cost_per_box], MATCH(shipments9[[#This Row],[PID]], products[PID], 0))</f>
        <v>3.85</v>
      </c>
      <c r="P6237" s="4">
        <f>shipments9[[#This Row],[Boxes]]*shipments9[[#This Row],[Cost Per Box]]</f>
        <v>265.65000000000003</v>
      </c>
      <c r="Q6237" s="4">
        <f>shipments9[[#This Row],[Amount]] -shipments9[[#This Row],[total cost]]</f>
        <v>353.09999999999997</v>
      </c>
      <c r="R6237" s="4" t="str">
        <f>IF(shipments9[[#This Row],[Gross Profit]]&lt;0,"Loss","Profit")</f>
        <v>Profit</v>
      </c>
      <c r="S6237" s="9">
        <f>shipments9[[#This Row],[Gross Profit]]/shipments9[[#This Row],[Amount]]</f>
        <v>0.57066666666666666</v>
      </c>
      <c r="T6237" s="11">
        <f>shipments9[[#This Row],[Amount]]/shipments9[[#This Row],[Boxes]]</f>
        <v>8.9673913043478262</v>
      </c>
    </row>
    <row r="6238" spans="1:20" hidden="1" x14ac:dyDescent="0.25">
      <c r="A6238" t="s">
        <v>6429</v>
      </c>
      <c r="B6238" t="s">
        <v>92</v>
      </c>
      <c r="C6238" t="s">
        <v>130</v>
      </c>
      <c r="D6238" t="s">
        <v>24</v>
      </c>
      <c r="E6238" s="1">
        <v>45097</v>
      </c>
      <c r="F6238" s="1" t="str">
        <f>TEXT(shipments9[[#This Row],[Shipdate]],"ddd")</f>
        <v>Tue</v>
      </c>
      <c r="G6238" s="1" t="str">
        <f>IF(OR(shipments9[[#This Row],[Day Name]]="Sat",shipments9[[#This Row],[Day Name]]="Sun"),"Weekend","Weekday")</f>
        <v>Weekday</v>
      </c>
      <c r="H6238">
        <v>1802.25</v>
      </c>
      <c r="I6238">
        <v>201</v>
      </c>
      <c r="J6238" t="s">
        <v>172</v>
      </c>
      <c r="K6238" t="s">
        <v>8151</v>
      </c>
      <c r="L6238" t="s">
        <v>8154</v>
      </c>
      <c r="M6238">
        <v>6</v>
      </c>
      <c r="N6238" t="s">
        <v>8159</v>
      </c>
      <c r="O6238" s="4">
        <f>INDEX(products[Cost_per_box], MATCH(shipments9[[#This Row],[PID]], products[PID], 0))</f>
        <v>5.72</v>
      </c>
      <c r="P6238" s="4">
        <f>shipments9[[#This Row],[Boxes]]*shipments9[[#This Row],[Cost Per Box]]</f>
        <v>1149.72</v>
      </c>
      <c r="Q6238" s="4">
        <f>shipments9[[#This Row],[Amount]] -shipments9[[#This Row],[total cost]]</f>
        <v>652.53</v>
      </c>
      <c r="R6238" s="4" t="str">
        <f>IF(shipments9[[#This Row],[Gross Profit]]&lt;0,"Loss","Profit")</f>
        <v>Profit</v>
      </c>
      <c r="S6238" s="9">
        <f>shipments9[[#This Row],[Gross Profit]]/shipments9[[#This Row],[Amount]]</f>
        <v>0.36206408655846856</v>
      </c>
      <c r="T6238" s="11">
        <f>shipments9[[#This Row],[Amount]]/shipments9[[#This Row],[Boxes]]</f>
        <v>8.9664179104477615</v>
      </c>
    </row>
    <row r="6239" spans="1:20" hidden="1" x14ac:dyDescent="0.25">
      <c r="A6239" t="s">
        <v>6430</v>
      </c>
      <c r="B6239" t="s">
        <v>92</v>
      </c>
      <c r="C6239" t="s">
        <v>130</v>
      </c>
      <c r="D6239" t="s">
        <v>24</v>
      </c>
      <c r="E6239" s="1">
        <v>45328</v>
      </c>
      <c r="F6239" s="1" t="str">
        <f>TEXT(shipments9[[#This Row],[Shipdate]],"ddd")</f>
        <v>Tue</v>
      </c>
      <c r="G6239" s="1" t="str">
        <f>IF(OR(shipments9[[#This Row],[Day Name]]="Sat",shipments9[[#This Row],[Day Name]]="Sun"),"Weekend","Weekday")</f>
        <v>Weekday</v>
      </c>
      <c r="H6239">
        <v>5667.75</v>
      </c>
      <c r="I6239">
        <v>630</v>
      </c>
      <c r="J6239" t="s">
        <v>172</v>
      </c>
      <c r="K6239" t="s">
        <v>8155</v>
      </c>
      <c r="L6239" t="s">
        <v>8156</v>
      </c>
      <c r="M6239">
        <v>2</v>
      </c>
      <c r="N6239" t="s">
        <v>8157</v>
      </c>
      <c r="O6239" s="4">
        <f>INDEX(products[Cost_per_box], MATCH(shipments9[[#This Row],[PID]], products[PID], 0))</f>
        <v>5.72</v>
      </c>
      <c r="P6239" s="4">
        <f>shipments9[[#This Row],[Boxes]]*shipments9[[#This Row],[Cost Per Box]]</f>
        <v>3603.6</v>
      </c>
      <c r="Q6239" s="4">
        <f>shipments9[[#This Row],[Amount]] -shipments9[[#This Row],[total cost]]</f>
        <v>2064.15</v>
      </c>
      <c r="R6239" s="4" t="str">
        <f>IF(shipments9[[#This Row],[Gross Profit]]&lt;0,"Loss","Profit")</f>
        <v>Profit</v>
      </c>
      <c r="S6239" s="9">
        <f>shipments9[[#This Row],[Gross Profit]]/shipments9[[#This Row],[Amount]]</f>
        <v>0.36419213973799131</v>
      </c>
      <c r="T6239" s="11">
        <f>shipments9[[#This Row],[Amount]]/shipments9[[#This Row],[Boxes]]</f>
        <v>8.9964285714285719</v>
      </c>
    </row>
    <row r="6240" spans="1:20" hidden="1" x14ac:dyDescent="0.25">
      <c r="A6240" t="s">
        <v>6431</v>
      </c>
      <c r="B6240" t="s">
        <v>92</v>
      </c>
      <c r="C6240" t="s">
        <v>165</v>
      </c>
      <c r="D6240" t="s">
        <v>24</v>
      </c>
      <c r="E6240" s="1">
        <v>45124</v>
      </c>
      <c r="F6240" s="1" t="str">
        <f>TEXT(shipments9[[#This Row],[Shipdate]],"ddd")</f>
        <v>Mon</v>
      </c>
      <c r="G6240" s="1" t="str">
        <f>IF(OR(shipments9[[#This Row],[Day Name]]="Sat",shipments9[[#This Row],[Day Name]]="Sun"),"Weekend","Weekday")</f>
        <v>Weekday</v>
      </c>
      <c r="H6240">
        <v>4713.75</v>
      </c>
      <c r="I6240">
        <v>236</v>
      </c>
      <c r="J6240" t="s">
        <v>172</v>
      </c>
      <c r="K6240" t="s">
        <v>8151</v>
      </c>
      <c r="L6240" t="s">
        <v>8160</v>
      </c>
      <c r="M6240">
        <v>7</v>
      </c>
      <c r="N6240" t="s">
        <v>8161</v>
      </c>
      <c r="O6240" s="4">
        <f>INDEX(products[Cost_per_box], MATCH(shipments9[[#This Row],[PID]], products[PID], 0))</f>
        <v>2.65</v>
      </c>
      <c r="P6240" s="4">
        <f>shipments9[[#This Row],[Boxes]]*shipments9[[#This Row],[Cost Per Box]]</f>
        <v>625.4</v>
      </c>
      <c r="Q6240" s="4">
        <f>shipments9[[#This Row],[Amount]] -shipments9[[#This Row],[total cost]]</f>
        <v>4088.35</v>
      </c>
      <c r="R6240" s="4" t="str">
        <f>IF(shipments9[[#This Row],[Gross Profit]]&lt;0,"Loss","Profit")</f>
        <v>Profit</v>
      </c>
      <c r="S6240" s="9">
        <f>shipments9[[#This Row],[Gross Profit]]/shipments9[[#This Row],[Amount]]</f>
        <v>0.86732431715725267</v>
      </c>
      <c r="T6240" s="11">
        <f>shipments9[[#This Row],[Amount]]/shipments9[[#This Row],[Boxes]]</f>
        <v>19.973516949152543</v>
      </c>
    </row>
    <row r="6241" spans="1:20" hidden="1" x14ac:dyDescent="0.25">
      <c r="A6241" t="s">
        <v>6432</v>
      </c>
      <c r="B6241" t="s">
        <v>92</v>
      </c>
      <c r="C6241" t="s">
        <v>124</v>
      </c>
      <c r="D6241" t="s">
        <v>24</v>
      </c>
      <c r="E6241" s="1">
        <v>45218</v>
      </c>
      <c r="F6241" s="1" t="str">
        <f>TEXT(shipments9[[#This Row],[Shipdate]],"ddd")</f>
        <v>Thu</v>
      </c>
      <c r="G6241" s="1" t="str">
        <f>IF(OR(shipments9[[#This Row],[Day Name]]="Sat",shipments9[[#This Row],[Day Name]]="Sun"),"Weekend","Weekday")</f>
        <v>Weekday</v>
      </c>
      <c r="H6241">
        <v>6563.25</v>
      </c>
      <c r="I6241">
        <v>505</v>
      </c>
      <c r="J6241" t="s">
        <v>172</v>
      </c>
      <c r="K6241" t="s">
        <v>8151</v>
      </c>
      <c r="L6241" t="s">
        <v>8152</v>
      </c>
      <c r="M6241">
        <v>10</v>
      </c>
      <c r="N6241" t="s">
        <v>8153</v>
      </c>
      <c r="O6241" s="4">
        <f>INDEX(products[Cost_per_box], MATCH(shipments9[[#This Row],[PID]], products[PID], 0))</f>
        <v>7.48</v>
      </c>
      <c r="P6241" s="4">
        <f>shipments9[[#This Row],[Boxes]]*shipments9[[#This Row],[Cost Per Box]]</f>
        <v>3777.4</v>
      </c>
      <c r="Q6241" s="4">
        <f>shipments9[[#This Row],[Amount]] -shipments9[[#This Row],[total cost]]</f>
        <v>2785.85</v>
      </c>
      <c r="R6241" s="4" t="str">
        <f>IF(shipments9[[#This Row],[Gross Profit]]&lt;0,"Loss","Profit")</f>
        <v>Profit</v>
      </c>
      <c r="S6241" s="9">
        <f>shipments9[[#This Row],[Gross Profit]]/shipments9[[#This Row],[Amount]]</f>
        <v>0.42446196625147603</v>
      </c>
      <c r="T6241" s="11">
        <f>shipments9[[#This Row],[Amount]]/shipments9[[#This Row],[Boxes]]</f>
        <v>12.996534653465346</v>
      </c>
    </row>
    <row r="6242" spans="1:20" hidden="1" x14ac:dyDescent="0.25">
      <c r="A6242" t="s">
        <v>6433</v>
      </c>
      <c r="B6242" t="s">
        <v>92</v>
      </c>
      <c r="C6242" t="s">
        <v>132</v>
      </c>
      <c r="D6242" t="s">
        <v>24</v>
      </c>
      <c r="E6242" s="1">
        <v>45364</v>
      </c>
      <c r="F6242" s="1" t="str">
        <f>TEXT(shipments9[[#This Row],[Shipdate]],"ddd")</f>
        <v>Wed</v>
      </c>
      <c r="G6242" s="1" t="str">
        <f>IF(OR(shipments9[[#This Row],[Day Name]]="Sat",shipments9[[#This Row],[Day Name]]="Sun"),"Weekend","Weekday")</f>
        <v>Weekday</v>
      </c>
      <c r="H6242">
        <v>3129.75</v>
      </c>
      <c r="I6242">
        <v>121</v>
      </c>
      <c r="J6242" t="s">
        <v>172</v>
      </c>
      <c r="K6242" t="s">
        <v>8155</v>
      </c>
      <c r="L6242" t="s">
        <v>8156</v>
      </c>
      <c r="M6242">
        <v>3</v>
      </c>
      <c r="N6242" t="s">
        <v>8164</v>
      </c>
      <c r="O6242" s="4">
        <f>INDEX(products[Cost_per_box], MATCH(shipments9[[#This Row],[PID]], products[PID], 0))</f>
        <v>6.31</v>
      </c>
      <c r="P6242" s="4">
        <f>shipments9[[#This Row],[Boxes]]*shipments9[[#This Row],[Cost Per Box]]</f>
        <v>763.51</v>
      </c>
      <c r="Q6242" s="4">
        <f>shipments9[[#This Row],[Amount]] -shipments9[[#This Row],[total cost]]</f>
        <v>2366.2399999999998</v>
      </c>
      <c r="R6242" s="4" t="str">
        <f>IF(shipments9[[#This Row],[Gross Profit]]&lt;0,"Loss","Profit")</f>
        <v>Profit</v>
      </c>
      <c r="S6242" s="9">
        <f>shipments9[[#This Row],[Gross Profit]]/shipments9[[#This Row],[Amount]]</f>
        <v>0.75604760763639256</v>
      </c>
      <c r="T6242" s="11">
        <f>shipments9[[#This Row],[Amount]]/shipments9[[#This Row],[Boxes]]</f>
        <v>25.865702479338843</v>
      </c>
    </row>
    <row r="6243" spans="1:20" hidden="1" x14ac:dyDescent="0.25">
      <c r="A6243" t="s">
        <v>6434</v>
      </c>
      <c r="B6243" t="s">
        <v>92</v>
      </c>
      <c r="C6243" t="s">
        <v>151</v>
      </c>
      <c r="D6243" t="s">
        <v>24</v>
      </c>
      <c r="E6243" s="1">
        <v>45338</v>
      </c>
      <c r="F6243" s="1" t="str">
        <f>TEXT(shipments9[[#This Row],[Shipdate]],"ddd")</f>
        <v>Fri</v>
      </c>
      <c r="G6243" s="1" t="str">
        <f>IF(OR(shipments9[[#This Row],[Day Name]]="Sat",shipments9[[#This Row],[Day Name]]="Sun"),"Weekend","Weekday")</f>
        <v>Weekday</v>
      </c>
      <c r="H6243">
        <v>2715.75</v>
      </c>
      <c r="I6243">
        <v>160</v>
      </c>
      <c r="J6243" t="s">
        <v>172</v>
      </c>
      <c r="K6243" t="s">
        <v>8155</v>
      </c>
      <c r="L6243" t="s">
        <v>8156</v>
      </c>
      <c r="M6243">
        <v>2</v>
      </c>
      <c r="N6243" t="s">
        <v>8157</v>
      </c>
      <c r="O6243" s="4">
        <f>INDEX(products[Cost_per_box], MATCH(shipments9[[#This Row],[PID]], products[PID], 0))</f>
        <v>12.41</v>
      </c>
      <c r="P6243" s="4">
        <f>shipments9[[#This Row],[Boxes]]*shipments9[[#This Row],[Cost Per Box]]</f>
        <v>1985.6</v>
      </c>
      <c r="Q6243" s="4">
        <f>shipments9[[#This Row],[Amount]] -shipments9[[#This Row],[total cost]]</f>
        <v>730.15000000000009</v>
      </c>
      <c r="R6243" s="4" t="str">
        <f>IF(shipments9[[#This Row],[Gross Profit]]&lt;0,"Loss","Profit")</f>
        <v>Profit</v>
      </c>
      <c r="S6243" s="9">
        <f>shipments9[[#This Row],[Gross Profit]]/shipments9[[#This Row],[Amount]]</f>
        <v>0.26885758998435061</v>
      </c>
      <c r="T6243" s="11">
        <f>shipments9[[#This Row],[Amount]]/shipments9[[#This Row],[Boxes]]</f>
        <v>16.973437499999999</v>
      </c>
    </row>
    <row r="6244" spans="1:20" hidden="1" x14ac:dyDescent="0.25">
      <c r="A6244" t="s">
        <v>6435</v>
      </c>
      <c r="B6244" t="s">
        <v>92</v>
      </c>
      <c r="C6244" t="s">
        <v>165</v>
      </c>
      <c r="D6244" t="s">
        <v>24</v>
      </c>
      <c r="E6244" s="1">
        <v>45279</v>
      </c>
      <c r="F6244" s="1" t="str">
        <f>TEXT(shipments9[[#This Row],[Shipdate]],"ddd")</f>
        <v>Tue</v>
      </c>
      <c r="G6244" s="1" t="str">
        <f>IF(OR(shipments9[[#This Row],[Day Name]]="Sat",shipments9[[#This Row],[Day Name]]="Sun"),"Weekend","Weekday")</f>
        <v>Weekday</v>
      </c>
      <c r="H6244">
        <v>5805</v>
      </c>
      <c r="I6244">
        <v>277</v>
      </c>
      <c r="J6244" t="s">
        <v>172</v>
      </c>
      <c r="K6244" t="s">
        <v>8151</v>
      </c>
      <c r="L6244" t="s">
        <v>8152</v>
      </c>
      <c r="M6244">
        <v>12</v>
      </c>
      <c r="N6244" t="s">
        <v>8166</v>
      </c>
      <c r="O6244" s="4">
        <f>INDEX(products[Cost_per_box], MATCH(shipments9[[#This Row],[PID]], products[PID], 0))</f>
        <v>2.65</v>
      </c>
      <c r="P6244" s="4">
        <f>shipments9[[#This Row],[Boxes]]*shipments9[[#This Row],[Cost Per Box]]</f>
        <v>734.05</v>
      </c>
      <c r="Q6244" s="4">
        <f>shipments9[[#This Row],[Amount]] -shipments9[[#This Row],[total cost]]</f>
        <v>5070.95</v>
      </c>
      <c r="R6244" s="4" t="str">
        <f>IF(shipments9[[#This Row],[Gross Profit]]&lt;0,"Loss","Profit")</f>
        <v>Profit</v>
      </c>
      <c r="S6244" s="9">
        <f>shipments9[[#This Row],[Gross Profit]]/shipments9[[#This Row],[Amount]]</f>
        <v>0.87354866494401373</v>
      </c>
      <c r="T6244" s="11">
        <f>shipments9[[#This Row],[Amount]]/shipments9[[#This Row],[Boxes]]</f>
        <v>20.95667870036101</v>
      </c>
    </row>
    <row r="6245" spans="1:20" x14ac:dyDescent="0.25">
      <c r="A6245" t="s">
        <v>6436</v>
      </c>
      <c r="B6245" t="s">
        <v>92</v>
      </c>
      <c r="C6245" t="s">
        <v>147</v>
      </c>
      <c r="D6245" t="s">
        <v>24</v>
      </c>
      <c r="E6245" s="1">
        <v>45247</v>
      </c>
      <c r="F6245" s="1" t="str">
        <f>TEXT(shipments9[[#This Row],[Shipdate]],"ddd")</f>
        <v>Fri</v>
      </c>
      <c r="G6245" s="1" t="str">
        <f>IF(OR(shipments9[[#This Row],[Day Name]]="Sat",shipments9[[#This Row],[Day Name]]="Sun"),"Weekend","Weekday")</f>
        <v>Weekday</v>
      </c>
      <c r="H6245">
        <v>11659.5</v>
      </c>
      <c r="I6245">
        <v>1296</v>
      </c>
      <c r="J6245" t="s">
        <v>172</v>
      </c>
      <c r="K6245" t="s">
        <v>8151</v>
      </c>
      <c r="L6245" t="s">
        <v>8152</v>
      </c>
      <c r="M6245">
        <v>11</v>
      </c>
      <c r="N6245" t="s">
        <v>8165</v>
      </c>
      <c r="O6245" s="4">
        <f>INDEX(products[Cost_per_box], MATCH(shipments9[[#This Row],[PID]], products[PID], 0))</f>
        <v>10.51</v>
      </c>
      <c r="P6245" s="4">
        <f>shipments9[[#This Row],[Boxes]]*shipments9[[#This Row],[Cost Per Box]]</f>
        <v>13620.96</v>
      </c>
      <c r="Q6245" s="4">
        <f>shipments9[[#This Row],[Amount]] -shipments9[[#This Row],[total cost]]</f>
        <v>-1961.4599999999991</v>
      </c>
      <c r="R6245" s="4" t="str">
        <f>IF(shipments9[[#This Row],[Gross Profit]]&lt;0,"Loss","Profit")</f>
        <v>Loss</v>
      </c>
      <c r="S6245" s="9">
        <f>shipments9[[#This Row],[Gross Profit]]/shipments9[[#This Row],[Amount]]</f>
        <v>-0.16822848321111533</v>
      </c>
      <c r="T6245" s="11">
        <f>shipments9[[#This Row],[Amount]]/shipments9[[#This Row],[Boxes]]</f>
        <v>8.9965277777777786</v>
      </c>
    </row>
    <row r="6246" spans="1:20" hidden="1" x14ac:dyDescent="0.25">
      <c r="A6246" t="s">
        <v>6437</v>
      </c>
      <c r="B6246" t="s">
        <v>92</v>
      </c>
      <c r="C6246" t="s">
        <v>149</v>
      </c>
      <c r="D6246" t="s">
        <v>24</v>
      </c>
      <c r="E6246" s="1">
        <v>45117</v>
      </c>
      <c r="F6246" s="1" t="str">
        <f>TEXT(shipments9[[#This Row],[Shipdate]],"ddd")</f>
        <v>Mon</v>
      </c>
      <c r="G6246" s="1" t="str">
        <f>IF(OR(shipments9[[#This Row],[Day Name]]="Sat",shipments9[[#This Row],[Day Name]]="Sun"),"Weekend","Weekday")</f>
        <v>Weekday</v>
      </c>
      <c r="H6246">
        <v>5199.75</v>
      </c>
      <c r="I6246">
        <v>306</v>
      </c>
      <c r="J6246" t="s">
        <v>172</v>
      </c>
      <c r="K6246" t="s">
        <v>8151</v>
      </c>
      <c r="L6246" t="s">
        <v>8160</v>
      </c>
      <c r="M6246">
        <v>7</v>
      </c>
      <c r="N6246" t="s">
        <v>8161</v>
      </c>
      <c r="O6246" s="4">
        <f>INDEX(products[Cost_per_box], MATCH(shipments9[[#This Row],[PID]], products[PID], 0))</f>
        <v>6.43</v>
      </c>
      <c r="P6246" s="4">
        <f>shipments9[[#This Row],[Boxes]]*shipments9[[#This Row],[Cost Per Box]]</f>
        <v>1967.58</v>
      </c>
      <c r="Q6246" s="4">
        <f>shipments9[[#This Row],[Amount]] -shipments9[[#This Row],[total cost]]</f>
        <v>3232.17</v>
      </c>
      <c r="R6246" s="4" t="str">
        <f>IF(shipments9[[#This Row],[Gross Profit]]&lt;0,"Loss","Profit")</f>
        <v>Profit</v>
      </c>
      <c r="S6246" s="9">
        <f>shipments9[[#This Row],[Gross Profit]]/shipments9[[#This Row],[Amount]]</f>
        <v>0.62160103851146686</v>
      </c>
      <c r="T6246" s="11">
        <f>shipments9[[#This Row],[Amount]]/shipments9[[#This Row],[Boxes]]</f>
        <v>16.992647058823529</v>
      </c>
    </row>
    <row r="6247" spans="1:20" hidden="1" x14ac:dyDescent="0.25">
      <c r="A6247" t="s">
        <v>6438</v>
      </c>
      <c r="B6247" t="s">
        <v>92</v>
      </c>
      <c r="C6247" t="s">
        <v>165</v>
      </c>
      <c r="D6247" t="s">
        <v>24</v>
      </c>
      <c r="E6247" s="1">
        <v>45327</v>
      </c>
      <c r="F6247" s="1" t="str">
        <f>TEXT(shipments9[[#This Row],[Shipdate]],"ddd")</f>
        <v>Mon</v>
      </c>
      <c r="G6247" s="1" t="str">
        <f>IF(OR(shipments9[[#This Row],[Day Name]]="Sat",shipments9[[#This Row],[Day Name]]="Sun"),"Weekend","Weekday")</f>
        <v>Weekday</v>
      </c>
      <c r="H6247">
        <v>4279.5</v>
      </c>
      <c r="I6247">
        <v>214</v>
      </c>
      <c r="J6247" t="s">
        <v>172</v>
      </c>
      <c r="K6247" t="s">
        <v>8155</v>
      </c>
      <c r="L6247" t="s">
        <v>8156</v>
      </c>
      <c r="M6247">
        <v>2</v>
      </c>
      <c r="N6247" t="s">
        <v>8157</v>
      </c>
      <c r="O6247" s="4">
        <f>INDEX(products[Cost_per_box], MATCH(shipments9[[#This Row],[PID]], products[PID], 0))</f>
        <v>2.65</v>
      </c>
      <c r="P6247" s="4">
        <f>shipments9[[#This Row],[Boxes]]*shipments9[[#This Row],[Cost Per Box]]</f>
        <v>567.1</v>
      </c>
      <c r="Q6247" s="4">
        <f>shipments9[[#This Row],[Amount]] -shipments9[[#This Row],[total cost]]</f>
        <v>3712.4</v>
      </c>
      <c r="R6247" s="4" t="str">
        <f>IF(shipments9[[#This Row],[Gross Profit]]&lt;0,"Loss","Profit")</f>
        <v>Profit</v>
      </c>
      <c r="S6247" s="9">
        <f>shipments9[[#This Row],[Gross Profit]]/shipments9[[#This Row],[Amount]]</f>
        <v>0.86748451921953507</v>
      </c>
      <c r="T6247" s="11">
        <f>shipments9[[#This Row],[Amount]]/shipments9[[#This Row],[Boxes]]</f>
        <v>19.997663551401867</v>
      </c>
    </row>
    <row r="6248" spans="1:20" x14ac:dyDescent="0.25">
      <c r="A6248" t="s">
        <v>6439</v>
      </c>
      <c r="B6248" t="s">
        <v>92</v>
      </c>
      <c r="C6248" t="s">
        <v>147</v>
      </c>
      <c r="D6248" t="s">
        <v>24</v>
      </c>
      <c r="E6248" s="1">
        <v>45267</v>
      </c>
      <c r="F6248" s="1" t="str">
        <f>TEXT(shipments9[[#This Row],[Shipdate]],"ddd")</f>
        <v>Thu</v>
      </c>
      <c r="G6248" s="1" t="str">
        <f>IF(OR(shipments9[[#This Row],[Day Name]]="Sat",shipments9[[#This Row],[Day Name]]="Sun"),"Weekend","Weekday")</f>
        <v>Weekday</v>
      </c>
      <c r="H6248">
        <v>3179.25</v>
      </c>
      <c r="I6248">
        <v>455</v>
      </c>
      <c r="J6248" t="s">
        <v>172</v>
      </c>
      <c r="K6248" t="s">
        <v>8151</v>
      </c>
      <c r="L6248" t="s">
        <v>8152</v>
      </c>
      <c r="M6248">
        <v>12</v>
      </c>
      <c r="N6248" t="s">
        <v>8166</v>
      </c>
      <c r="O6248" s="4">
        <f>INDEX(products[Cost_per_box], MATCH(shipments9[[#This Row],[PID]], products[PID], 0))</f>
        <v>10.51</v>
      </c>
      <c r="P6248" s="4">
        <f>shipments9[[#This Row],[Boxes]]*shipments9[[#This Row],[Cost Per Box]]</f>
        <v>4782.05</v>
      </c>
      <c r="Q6248" s="4">
        <f>shipments9[[#This Row],[Amount]] -shipments9[[#This Row],[total cost]]</f>
        <v>-1602.8000000000002</v>
      </c>
      <c r="R6248" s="4" t="str">
        <f>IF(shipments9[[#This Row],[Gross Profit]]&lt;0,"Loss","Profit")</f>
        <v>Loss</v>
      </c>
      <c r="S6248" s="9">
        <f>shipments9[[#This Row],[Gross Profit]]/shipments9[[#This Row],[Amount]]</f>
        <v>-0.50414405913344351</v>
      </c>
      <c r="T6248" s="11">
        <f>shipments9[[#This Row],[Amount]]/shipments9[[#This Row],[Boxes]]</f>
        <v>6.9873626373626374</v>
      </c>
    </row>
    <row r="6249" spans="1:20" hidden="1" x14ac:dyDescent="0.25">
      <c r="A6249" t="s">
        <v>6440</v>
      </c>
      <c r="B6249" t="s">
        <v>92</v>
      </c>
      <c r="C6249" t="s">
        <v>163</v>
      </c>
      <c r="D6249" t="s">
        <v>24</v>
      </c>
      <c r="E6249" s="1">
        <v>45244</v>
      </c>
      <c r="F6249" s="1" t="str">
        <f>TEXT(shipments9[[#This Row],[Shipdate]],"ddd")</f>
        <v>Tue</v>
      </c>
      <c r="G6249" s="1" t="str">
        <f>IF(OR(shipments9[[#This Row],[Day Name]]="Sat",shipments9[[#This Row],[Day Name]]="Sun"),"Weekend","Weekday")</f>
        <v>Weekday</v>
      </c>
      <c r="H6249">
        <v>3253.5</v>
      </c>
      <c r="I6249">
        <v>326</v>
      </c>
      <c r="J6249" t="s">
        <v>172</v>
      </c>
      <c r="K6249" t="s">
        <v>8151</v>
      </c>
      <c r="L6249" t="s">
        <v>8152</v>
      </c>
      <c r="M6249">
        <v>11</v>
      </c>
      <c r="N6249" t="s">
        <v>8165</v>
      </c>
      <c r="O6249" s="4">
        <f>INDEX(products[Cost_per_box], MATCH(shipments9[[#This Row],[PID]], products[PID], 0))</f>
        <v>3.32</v>
      </c>
      <c r="P6249" s="4">
        <f>shipments9[[#This Row],[Boxes]]*shipments9[[#This Row],[Cost Per Box]]</f>
        <v>1082.32</v>
      </c>
      <c r="Q6249" s="4">
        <f>shipments9[[#This Row],[Amount]] -shipments9[[#This Row],[total cost]]</f>
        <v>2171.1800000000003</v>
      </c>
      <c r="R6249" s="4" t="str">
        <f>IF(shipments9[[#This Row],[Gross Profit]]&lt;0,"Loss","Profit")</f>
        <v>Profit</v>
      </c>
      <c r="S6249" s="9">
        <f>shipments9[[#This Row],[Gross Profit]]/shipments9[[#This Row],[Amount]]</f>
        <v>0.66733671430766872</v>
      </c>
      <c r="T6249" s="11">
        <f>shipments9[[#This Row],[Amount]]/shipments9[[#This Row],[Boxes]]</f>
        <v>9.9800613496932513</v>
      </c>
    </row>
    <row r="6250" spans="1:20" hidden="1" x14ac:dyDescent="0.25">
      <c r="A6250" t="s">
        <v>6441</v>
      </c>
      <c r="B6250" t="s">
        <v>95</v>
      </c>
      <c r="C6250" t="s">
        <v>135</v>
      </c>
      <c r="D6250" t="s">
        <v>24</v>
      </c>
      <c r="E6250" s="1">
        <v>45280</v>
      </c>
      <c r="F6250" s="1" t="str">
        <f>TEXT(shipments9[[#This Row],[Shipdate]],"ddd")</f>
        <v>Wed</v>
      </c>
      <c r="G6250" s="1" t="str">
        <f>IF(OR(shipments9[[#This Row],[Day Name]]="Sat",shipments9[[#This Row],[Day Name]]="Sun"),"Weekend","Weekday")</f>
        <v>Weekday</v>
      </c>
      <c r="H6250">
        <v>6144.75</v>
      </c>
      <c r="I6250">
        <v>246</v>
      </c>
      <c r="J6250" t="s">
        <v>172</v>
      </c>
      <c r="K6250" t="s">
        <v>8151</v>
      </c>
      <c r="L6250" t="s">
        <v>8152</v>
      </c>
      <c r="M6250">
        <v>12</v>
      </c>
      <c r="N6250" t="s">
        <v>8166</v>
      </c>
      <c r="O6250" s="4">
        <f>INDEX(products[Cost_per_box], MATCH(shipments9[[#This Row],[PID]], products[PID], 0))</f>
        <v>9.94</v>
      </c>
      <c r="P6250" s="4">
        <f>shipments9[[#This Row],[Boxes]]*shipments9[[#This Row],[Cost Per Box]]</f>
        <v>2445.2399999999998</v>
      </c>
      <c r="Q6250" s="4">
        <f>shipments9[[#This Row],[Amount]] -shipments9[[#This Row],[total cost]]</f>
        <v>3699.51</v>
      </c>
      <c r="R6250" s="4" t="str">
        <f>IF(shipments9[[#This Row],[Gross Profit]]&lt;0,"Loss","Profit")</f>
        <v>Profit</v>
      </c>
      <c r="S6250" s="9">
        <f>shipments9[[#This Row],[Gross Profit]]/shipments9[[#This Row],[Amount]]</f>
        <v>0.60206029537409989</v>
      </c>
      <c r="T6250" s="11">
        <f>shipments9[[#This Row],[Amount]]/shipments9[[#This Row],[Boxes]]</f>
        <v>24.978658536585368</v>
      </c>
    </row>
    <row r="6251" spans="1:20" hidden="1" x14ac:dyDescent="0.25">
      <c r="A6251" t="s">
        <v>6442</v>
      </c>
      <c r="B6251" t="s">
        <v>95</v>
      </c>
      <c r="C6251" t="s">
        <v>135</v>
      </c>
      <c r="D6251" t="s">
        <v>24</v>
      </c>
      <c r="E6251" s="1">
        <v>45134</v>
      </c>
      <c r="F6251" s="1" t="str">
        <f>TEXT(shipments9[[#This Row],[Shipdate]],"ddd")</f>
        <v>Thu</v>
      </c>
      <c r="G6251" s="1" t="str">
        <f>IF(OR(shipments9[[#This Row],[Day Name]]="Sat",shipments9[[#This Row],[Day Name]]="Sun"),"Weekend","Weekday")</f>
        <v>Weekday</v>
      </c>
      <c r="H6251">
        <v>5145.75</v>
      </c>
      <c r="I6251">
        <v>184</v>
      </c>
      <c r="J6251" t="s">
        <v>172</v>
      </c>
      <c r="K6251" t="s">
        <v>8151</v>
      </c>
      <c r="L6251" t="s">
        <v>8160</v>
      </c>
      <c r="M6251">
        <v>7</v>
      </c>
      <c r="N6251" t="s">
        <v>8161</v>
      </c>
      <c r="O6251" s="4">
        <f>INDEX(products[Cost_per_box], MATCH(shipments9[[#This Row],[PID]], products[PID], 0))</f>
        <v>9.94</v>
      </c>
      <c r="P6251" s="4">
        <f>shipments9[[#This Row],[Boxes]]*shipments9[[#This Row],[Cost Per Box]]</f>
        <v>1828.9599999999998</v>
      </c>
      <c r="Q6251" s="4">
        <f>shipments9[[#This Row],[Amount]] -shipments9[[#This Row],[total cost]]</f>
        <v>3316.79</v>
      </c>
      <c r="R6251" s="4" t="str">
        <f>IF(shipments9[[#This Row],[Gross Profit]]&lt;0,"Loss","Profit")</f>
        <v>Profit</v>
      </c>
      <c r="S6251" s="9">
        <f>shipments9[[#This Row],[Gross Profit]]/shipments9[[#This Row],[Amount]]</f>
        <v>0.64456881892824169</v>
      </c>
      <c r="T6251" s="11">
        <f>shipments9[[#This Row],[Amount]]/shipments9[[#This Row],[Boxes]]</f>
        <v>27.966032608695652</v>
      </c>
    </row>
    <row r="6252" spans="1:20" x14ac:dyDescent="0.25">
      <c r="A6252" t="s">
        <v>6443</v>
      </c>
      <c r="B6252" t="s">
        <v>95</v>
      </c>
      <c r="C6252" t="s">
        <v>147</v>
      </c>
      <c r="D6252" t="s">
        <v>24</v>
      </c>
      <c r="E6252" s="1">
        <v>45020</v>
      </c>
      <c r="F6252" s="1" t="str">
        <f>TEXT(shipments9[[#This Row],[Shipdate]],"ddd")</f>
        <v>Tue</v>
      </c>
      <c r="G6252" s="1" t="str">
        <f>IF(OR(shipments9[[#This Row],[Day Name]]="Sat",shipments9[[#This Row],[Day Name]]="Sun"),"Weekend","Weekday")</f>
        <v>Weekday</v>
      </c>
      <c r="H6252">
        <v>4083.75</v>
      </c>
      <c r="I6252">
        <v>584</v>
      </c>
      <c r="J6252" t="s">
        <v>172</v>
      </c>
      <c r="K6252" t="s">
        <v>8151</v>
      </c>
      <c r="L6252" t="s">
        <v>8154</v>
      </c>
      <c r="M6252">
        <v>4</v>
      </c>
      <c r="N6252" t="s">
        <v>8158</v>
      </c>
      <c r="O6252" s="4">
        <f>INDEX(products[Cost_per_box], MATCH(shipments9[[#This Row],[PID]], products[PID], 0))</f>
        <v>10.51</v>
      </c>
      <c r="P6252" s="4">
        <f>shipments9[[#This Row],[Boxes]]*shipments9[[#This Row],[Cost Per Box]]</f>
        <v>6137.84</v>
      </c>
      <c r="Q6252" s="4">
        <f>shipments9[[#This Row],[Amount]] -shipments9[[#This Row],[total cost]]</f>
        <v>-2054.09</v>
      </c>
      <c r="R6252" s="4" t="str">
        <f>IF(shipments9[[#This Row],[Gross Profit]]&lt;0,"Loss","Profit")</f>
        <v>Loss</v>
      </c>
      <c r="S6252" s="9">
        <f>shipments9[[#This Row],[Gross Profit]]/shipments9[[#This Row],[Amount]]</f>
        <v>-0.50299112335475971</v>
      </c>
      <c r="T6252" s="11">
        <f>shipments9[[#This Row],[Amount]]/shipments9[[#This Row],[Boxes]]</f>
        <v>6.9927226027397262</v>
      </c>
    </row>
    <row r="6253" spans="1:20" hidden="1" x14ac:dyDescent="0.25">
      <c r="A6253" t="s">
        <v>6444</v>
      </c>
      <c r="B6253" t="s">
        <v>95</v>
      </c>
      <c r="C6253" t="s">
        <v>121</v>
      </c>
      <c r="D6253" t="s">
        <v>24</v>
      </c>
      <c r="E6253" s="1">
        <v>45205</v>
      </c>
      <c r="F6253" s="1" t="str">
        <f>TEXT(shipments9[[#This Row],[Shipdate]],"ddd")</f>
        <v>Fri</v>
      </c>
      <c r="G6253" s="1" t="str">
        <f>IF(OR(shipments9[[#This Row],[Day Name]]="Sat",shipments9[[#This Row],[Day Name]]="Sun"),"Weekend","Weekday")</f>
        <v>Weekday</v>
      </c>
      <c r="H6253">
        <v>10728</v>
      </c>
      <c r="I6253">
        <v>716</v>
      </c>
      <c r="J6253" t="s">
        <v>172</v>
      </c>
      <c r="K6253" t="s">
        <v>8151</v>
      </c>
      <c r="L6253" t="s">
        <v>8152</v>
      </c>
      <c r="M6253">
        <v>10</v>
      </c>
      <c r="N6253" t="s">
        <v>8153</v>
      </c>
      <c r="O6253" s="4">
        <f>INDEX(products[Cost_per_box], MATCH(shipments9[[#This Row],[PID]], products[PID], 0))</f>
        <v>5.26</v>
      </c>
      <c r="P6253" s="4">
        <f>shipments9[[#This Row],[Boxes]]*shipments9[[#This Row],[Cost Per Box]]</f>
        <v>3766.16</v>
      </c>
      <c r="Q6253" s="4">
        <f>shipments9[[#This Row],[Amount]] -shipments9[[#This Row],[total cost]]</f>
        <v>6961.84</v>
      </c>
      <c r="R6253" s="4" t="str">
        <f>IF(shipments9[[#This Row],[Gross Profit]]&lt;0,"Loss","Profit")</f>
        <v>Profit</v>
      </c>
      <c r="S6253" s="9">
        <f>shipments9[[#This Row],[Gross Profit]]/shipments9[[#This Row],[Amount]]</f>
        <v>0.64894108873974643</v>
      </c>
      <c r="T6253" s="11">
        <f>shipments9[[#This Row],[Amount]]/shipments9[[#This Row],[Boxes]]</f>
        <v>14.983240223463687</v>
      </c>
    </row>
    <row r="6254" spans="1:20" x14ac:dyDescent="0.25">
      <c r="A6254" t="s">
        <v>6445</v>
      </c>
      <c r="B6254" t="s">
        <v>95</v>
      </c>
      <c r="C6254" t="s">
        <v>147</v>
      </c>
      <c r="D6254" t="s">
        <v>24</v>
      </c>
      <c r="E6254" s="1">
        <v>45204</v>
      </c>
      <c r="F6254" s="1" t="str">
        <f>TEXT(shipments9[[#This Row],[Shipdate]],"ddd")</f>
        <v>Thu</v>
      </c>
      <c r="G6254" s="1" t="str">
        <f>IF(OR(shipments9[[#This Row],[Day Name]]="Sat",shipments9[[#This Row],[Day Name]]="Sun"),"Weekend","Weekday")</f>
        <v>Weekday</v>
      </c>
      <c r="H6254">
        <v>6720.75</v>
      </c>
      <c r="I6254">
        <v>841</v>
      </c>
      <c r="J6254" t="s">
        <v>172</v>
      </c>
      <c r="K6254" t="s">
        <v>8151</v>
      </c>
      <c r="L6254" t="s">
        <v>8152</v>
      </c>
      <c r="M6254">
        <v>10</v>
      </c>
      <c r="N6254" t="s">
        <v>8153</v>
      </c>
      <c r="O6254" s="4">
        <f>INDEX(products[Cost_per_box], MATCH(shipments9[[#This Row],[PID]], products[PID], 0))</f>
        <v>10.51</v>
      </c>
      <c r="P6254" s="4">
        <f>shipments9[[#This Row],[Boxes]]*shipments9[[#This Row],[Cost Per Box]]</f>
        <v>8838.91</v>
      </c>
      <c r="Q6254" s="4">
        <f>shipments9[[#This Row],[Amount]] -shipments9[[#This Row],[total cost]]</f>
        <v>-2118.16</v>
      </c>
      <c r="R6254" s="4" t="str">
        <f>IF(shipments9[[#This Row],[Gross Profit]]&lt;0,"Loss","Profit")</f>
        <v>Loss</v>
      </c>
      <c r="S6254" s="9">
        <f>shipments9[[#This Row],[Gross Profit]]/shipments9[[#This Row],[Amount]]</f>
        <v>-0.31516720604099241</v>
      </c>
      <c r="T6254" s="11">
        <f>shipments9[[#This Row],[Amount]]/shipments9[[#This Row],[Boxes]]</f>
        <v>7.9913793103448274</v>
      </c>
    </row>
    <row r="6255" spans="1:20" hidden="1" x14ac:dyDescent="0.25">
      <c r="A6255" t="s">
        <v>6446</v>
      </c>
      <c r="B6255" t="s">
        <v>95</v>
      </c>
      <c r="C6255" t="s">
        <v>143</v>
      </c>
      <c r="D6255" t="s">
        <v>24</v>
      </c>
      <c r="E6255" s="1">
        <v>45467</v>
      </c>
      <c r="F6255" s="1" t="str">
        <f>TEXT(shipments9[[#This Row],[Shipdate]],"ddd")</f>
        <v>Mon</v>
      </c>
      <c r="G6255" s="1" t="str">
        <f>IF(OR(shipments9[[#This Row],[Day Name]]="Sat",shipments9[[#This Row],[Day Name]]="Sun"),"Weekend","Weekday")</f>
        <v>Weekday</v>
      </c>
      <c r="H6255">
        <v>9436.5</v>
      </c>
      <c r="I6255">
        <v>450</v>
      </c>
      <c r="J6255" t="s">
        <v>172</v>
      </c>
      <c r="K6255" t="s">
        <v>8155</v>
      </c>
      <c r="L6255" t="s">
        <v>8154</v>
      </c>
      <c r="M6255">
        <v>6</v>
      </c>
      <c r="N6255" t="s">
        <v>8159</v>
      </c>
      <c r="O6255" s="4">
        <f>INDEX(products[Cost_per_box], MATCH(shipments9[[#This Row],[PID]], products[PID], 0))</f>
        <v>10.23</v>
      </c>
      <c r="P6255" s="4">
        <f>shipments9[[#This Row],[Boxes]]*shipments9[[#This Row],[Cost Per Box]]</f>
        <v>4603.5</v>
      </c>
      <c r="Q6255" s="4">
        <f>shipments9[[#This Row],[Amount]] -shipments9[[#This Row],[total cost]]</f>
        <v>4833</v>
      </c>
      <c r="R6255" s="4" t="str">
        <f>IF(shipments9[[#This Row],[Gross Profit]]&lt;0,"Loss","Profit")</f>
        <v>Profit</v>
      </c>
      <c r="S6255" s="9">
        <f>shipments9[[#This Row],[Gross Profit]]/shipments9[[#This Row],[Amount]]</f>
        <v>0.51216022889842627</v>
      </c>
      <c r="T6255" s="11">
        <f>shipments9[[#This Row],[Amount]]/shipments9[[#This Row],[Boxes]]</f>
        <v>20.97</v>
      </c>
    </row>
    <row r="6256" spans="1:20" hidden="1" x14ac:dyDescent="0.25">
      <c r="A6256" t="s">
        <v>6447</v>
      </c>
      <c r="B6256" t="s">
        <v>95</v>
      </c>
      <c r="C6256" t="s">
        <v>149</v>
      </c>
      <c r="D6256" t="s">
        <v>24</v>
      </c>
      <c r="E6256" s="1">
        <v>45002</v>
      </c>
      <c r="F6256" s="1" t="str">
        <f>TEXT(shipments9[[#This Row],[Shipdate]],"ddd")</f>
        <v>Fri</v>
      </c>
      <c r="G6256" s="1" t="str">
        <f>IF(OR(shipments9[[#This Row],[Day Name]]="Sat",shipments9[[#This Row],[Day Name]]="Sun"),"Weekend","Weekday")</f>
        <v>Weekday</v>
      </c>
      <c r="H6256">
        <v>2601</v>
      </c>
      <c r="I6256">
        <v>174</v>
      </c>
      <c r="J6256" t="s">
        <v>172</v>
      </c>
      <c r="K6256" t="s">
        <v>8151</v>
      </c>
      <c r="L6256" t="s">
        <v>8156</v>
      </c>
      <c r="M6256">
        <v>3</v>
      </c>
      <c r="N6256" t="s">
        <v>8164</v>
      </c>
      <c r="O6256" s="4">
        <f>INDEX(products[Cost_per_box], MATCH(shipments9[[#This Row],[PID]], products[PID], 0))</f>
        <v>6.43</v>
      </c>
      <c r="P6256" s="4">
        <f>shipments9[[#This Row],[Boxes]]*shipments9[[#This Row],[Cost Per Box]]</f>
        <v>1118.82</v>
      </c>
      <c r="Q6256" s="4">
        <f>shipments9[[#This Row],[Amount]] -shipments9[[#This Row],[total cost]]</f>
        <v>1482.18</v>
      </c>
      <c r="R6256" s="4" t="str">
        <f>IF(shipments9[[#This Row],[Gross Profit]]&lt;0,"Loss","Profit")</f>
        <v>Profit</v>
      </c>
      <c r="S6256" s="9">
        <f>shipments9[[#This Row],[Gross Profit]]/shipments9[[#This Row],[Amount]]</f>
        <v>0.56985005767012686</v>
      </c>
      <c r="T6256" s="11">
        <f>shipments9[[#This Row],[Amount]]/shipments9[[#This Row],[Boxes]]</f>
        <v>14.948275862068966</v>
      </c>
    </row>
    <row r="6257" spans="1:20" hidden="1" x14ac:dyDescent="0.25">
      <c r="A6257" t="s">
        <v>6448</v>
      </c>
      <c r="B6257" t="s">
        <v>95</v>
      </c>
      <c r="C6257" t="s">
        <v>155</v>
      </c>
      <c r="D6257" t="s">
        <v>24</v>
      </c>
      <c r="E6257" s="1">
        <v>45202</v>
      </c>
      <c r="F6257" s="1" t="str">
        <f>TEXT(shipments9[[#This Row],[Shipdate]],"ddd")</f>
        <v>Tue</v>
      </c>
      <c r="G6257" s="1" t="str">
        <f>IF(OR(shipments9[[#This Row],[Day Name]]="Sat",shipments9[[#This Row],[Day Name]]="Sun"),"Weekend","Weekday")</f>
        <v>Weekday</v>
      </c>
      <c r="H6257">
        <v>951.75</v>
      </c>
      <c r="I6257">
        <v>87</v>
      </c>
      <c r="J6257" t="s">
        <v>172</v>
      </c>
      <c r="K6257" t="s">
        <v>8151</v>
      </c>
      <c r="L6257" t="s">
        <v>8152</v>
      </c>
      <c r="M6257">
        <v>10</v>
      </c>
      <c r="N6257" t="s">
        <v>8153</v>
      </c>
      <c r="O6257" s="4">
        <f>INDEX(products[Cost_per_box], MATCH(shipments9[[#This Row],[PID]], products[PID], 0))</f>
        <v>8.43</v>
      </c>
      <c r="P6257" s="4">
        <f>shipments9[[#This Row],[Boxes]]*shipments9[[#This Row],[Cost Per Box]]</f>
        <v>733.41</v>
      </c>
      <c r="Q6257" s="4">
        <f>shipments9[[#This Row],[Amount]] -shipments9[[#This Row],[total cost]]</f>
        <v>218.34000000000003</v>
      </c>
      <c r="R6257" s="4" t="str">
        <f>IF(shipments9[[#This Row],[Gross Profit]]&lt;0,"Loss","Profit")</f>
        <v>Profit</v>
      </c>
      <c r="S6257" s="9">
        <f>shipments9[[#This Row],[Gross Profit]]/shipments9[[#This Row],[Amount]]</f>
        <v>0.22940898345153668</v>
      </c>
      <c r="T6257" s="11">
        <f>shipments9[[#This Row],[Amount]]/shipments9[[#This Row],[Boxes]]</f>
        <v>10.939655172413794</v>
      </c>
    </row>
    <row r="6258" spans="1:20" hidden="1" x14ac:dyDescent="0.25">
      <c r="A6258" t="s">
        <v>6449</v>
      </c>
      <c r="B6258" t="s">
        <v>98</v>
      </c>
      <c r="C6258" t="s">
        <v>130</v>
      </c>
      <c r="D6258" t="s">
        <v>24</v>
      </c>
      <c r="E6258" s="1">
        <v>44953</v>
      </c>
      <c r="F6258" s="1" t="str">
        <f>TEXT(shipments9[[#This Row],[Shipdate]],"ddd")</f>
        <v>Fri</v>
      </c>
      <c r="G6258" s="1" t="str">
        <f>IF(OR(shipments9[[#This Row],[Day Name]]="Sat",shipments9[[#This Row],[Day Name]]="Sun"),"Weekend","Weekday")</f>
        <v>Weekday</v>
      </c>
      <c r="H6258">
        <v>5316.75</v>
      </c>
      <c r="I6258">
        <v>760</v>
      </c>
      <c r="J6258" t="s">
        <v>172</v>
      </c>
      <c r="K6258" t="s">
        <v>8151</v>
      </c>
      <c r="L6258" t="s">
        <v>8156</v>
      </c>
      <c r="M6258">
        <v>1</v>
      </c>
      <c r="N6258" t="s">
        <v>8163</v>
      </c>
      <c r="O6258" s="4">
        <f>INDEX(products[Cost_per_box], MATCH(shipments9[[#This Row],[PID]], products[PID], 0))</f>
        <v>5.72</v>
      </c>
      <c r="P6258" s="4">
        <f>shipments9[[#This Row],[Boxes]]*shipments9[[#This Row],[Cost Per Box]]</f>
        <v>4347.2</v>
      </c>
      <c r="Q6258" s="4">
        <f>shipments9[[#This Row],[Amount]] -shipments9[[#This Row],[total cost]]</f>
        <v>969.55000000000018</v>
      </c>
      <c r="R6258" s="4" t="str">
        <f>IF(shipments9[[#This Row],[Gross Profit]]&lt;0,"Loss","Profit")</f>
        <v>Profit</v>
      </c>
      <c r="S6258" s="9">
        <f>shipments9[[#This Row],[Gross Profit]]/shipments9[[#This Row],[Amount]]</f>
        <v>0.18235764329712703</v>
      </c>
      <c r="T6258" s="11">
        <f>shipments9[[#This Row],[Amount]]/shipments9[[#This Row],[Boxes]]</f>
        <v>6.9957236842105264</v>
      </c>
    </row>
    <row r="6259" spans="1:20" hidden="1" x14ac:dyDescent="0.25">
      <c r="A6259" t="s">
        <v>6450</v>
      </c>
      <c r="B6259" t="s">
        <v>98</v>
      </c>
      <c r="C6259" t="s">
        <v>130</v>
      </c>
      <c r="D6259" t="s">
        <v>24</v>
      </c>
      <c r="E6259" s="1">
        <v>45176</v>
      </c>
      <c r="F6259" s="1" t="str">
        <f>TEXT(shipments9[[#This Row],[Shipdate]],"ddd")</f>
        <v>Thu</v>
      </c>
      <c r="G6259" s="1" t="str">
        <f>IF(OR(shipments9[[#This Row],[Day Name]]="Sat",shipments9[[#This Row],[Day Name]]="Sun"),"Weekend","Weekday")</f>
        <v>Weekday</v>
      </c>
      <c r="H6259">
        <v>697.5</v>
      </c>
      <c r="I6259">
        <v>100</v>
      </c>
      <c r="J6259" t="s">
        <v>172</v>
      </c>
      <c r="K6259" t="s">
        <v>8151</v>
      </c>
      <c r="L6259" t="s">
        <v>8160</v>
      </c>
      <c r="M6259">
        <v>9</v>
      </c>
      <c r="N6259" t="s">
        <v>8167</v>
      </c>
      <c r="O6259" s="4">
        <f>INDEX(products[Cost_per_box], MATCH(shipments9[[#This Row],[PID]], products[PID], 0))</f>
        <v>5.72</v>
      </c>
      <c r="P6259" s="4">
        <f>shipments9[[#This Row],[Boxes]]*shipments9[[#This Row],[Cost Per Box]]</f>
        <v>572</v>
      </c>
      <c r="Q6259" s="4">
        <f>shipments9[[#This Row],[Amount]] -shipments9[[#This Row],[total cost]]</f>
        <v>125.5</v>
      </c>
      <c r="R6259" s="4" t="str">
        <f>IF(shipments9[[#This Row],[Gross Profit]]&lt;0,"Loss","Profit")</f>
        <v>Profit</v>
      </c>
      <c r="S6259" s="9">
        <f>shipments9[[#This Row],[Gross Profit]]/shipments9[[#This Row],[Amount]]</f>
        <v>0.17992831541218637</v>
      </c>
      <c r="T6259" s="11">
        <f>shipments9[[#This Row],[Amount]]/shipments9[[#This Row],[Boxes]]</f>
        <v>6.9749999999999996</v>
      </c>
    </row>
    <row r="6260" spans="1:20" hidden="1" x14ac:dyDescent="0.25">
      <c r="A6260" t="s">
        <v>6451</v>
      </c>
      <c r="B6260" t="s">
        <v>98</v>
      </c>
      <c r="C6260" t="s">
        <v>143</v>
      </c>
      <c r="D6260" t="s">
        <v>24</v>
      </c>
      <c r="E6260" s="1">
        <v>45313</v>
      </c>
      <c r="F6260" s="1" t="str">
        <f>TEXT(shipments9[[#This Row],[Shipdate]],"ddd")</f>
        <v>Mon</v>
      </c>
      <c r="G6260" s="1" t="str">
        <f>IF(OR(shipments9[[#This Row],[Day Name]]="Sat",shipments9[[#This Row],[Day Name]]="Sun"),"Weekend","Weekday")</f>
        <v>Weekday</v>
      </c>
      <c r="H6260">
        <v>6322.5</v>
      </c>
      <c r="I6260">
        <v>317</v>
      </c>
      <c r="J6260" t="s">
        <v>172</v>
      </c>
      <c r="K6260" t="s">
        <v>8155</v>
      </c>
      <c r="L6260" t="s">
        <v>8156</v>
      </c>
      <c r="M6260">
        <v>1</v>
      </c>
      <c r="N6260" t="s">
        <v>8163</v>
      </c>
      <c r="O6260" s="4">
        <f>INDEX(products[Cost_per_box], MATCH(shipments9[[#This Row],[PID]], products[PID], 0))</f>
        <v>10.23</v>
      </c>
      <c r="P6260" s="4">
        <f>shipments9[[#This Row],[Boxes]]*shipments9[[#This Row],[Cost Per Box]]</f>
        <v>3242.9100000000003</v>
      </c>
      <c r="Q6260" s="4">
        <f>shipments9[[#This Row],[Amount]] -shipments9[[#This Row],[total cost]]</f>
        <v>3079.5899999999997</v>
      </c>
      <c r="R6260" s="4" t="str">
        <f>IF(shipments9[[#This Row],[Gross Profit]]&lt;0,"Loss","Profit")</f>
        <v>Profit</v>
      </c>
      <c r="S6260" s="9">
        <f>shipments9[[#This Row],[Gross Profit]]/shipments9[[#This Row],[Amount]]</f>
        <v>0.4870842230130486</v>
      </c>
      <c r="T6260" s="11">
        <f>shipments9[[#This Row],[Amount]]/shipments9[[#This Row],[Boxes]]</f>
        <v>19.944794952681388</v>
      </c>
    </row>
    <row r="6261" spans="1:20" hidden="1" x14ac:dyDescent="0.25">
      <c r="A6261" t="s">
        <v>6452</v>
      </c>
      <c r="B6261" t="s">
        <v>98</v>
      </c>
      <c r="C6261" t="s">
        <v>149</v>
      </c>
      <c r="D6261" t="s">
        <v>24</v>
      </c>
      <c r="E6261" s="1">
        <v>45401</v>
      </c>
      <c r="F6261" s="1" t="str">
        <f>TEXT(shipments9[[#This Row],[Shipdate]],"ddd")</f>
        <v>Fri</v>
      </c>
      <c r="G6261" s="1" t="str">
        <f>IF(OR(shipments9[[#This Row],[Day Name]]="Sat",shipments9[[#This Row],[Day Name]]="Sun"),"Weekend","Weekday")</f>
        <v>Weekday</v>
      </c>
      <c r="H6261">
        <v>3971.25</v>
      </c>
      <c r="I6261">
        <v>234</v>
      </c>
      <c r="J6261" t="s">
        <v>172</v>
      </c>
      <c r="K6261" t="s">
        <v>8155</v>
      </c>
      <c r="L6261" t="s">
        <v>8154</v>
      </c>
      <c r="M6261">
        <v>4</v>
      </c>
      <c r="N6261" t="s">
        <v>8158</v>
      </c>
      <c r="O6261" s="4">
        <f>INDEX(products[Cost_per_box], MATCH(shipments9[[#This Row],[PID]], products[PID], 0))</f>
        <v>6.43</v>
      </c>
      <c r="P6261" s="4">
        <f>shipments9[[#This Row],[Boxes]]*shipments9[[#This Row],[Cost Per Box]]</f>
        <v>1504.62</v>
      </c>
      <c r="Q6261" s="4">
        <f>shipments9[[#This Row],[Amount]] -shipments9[[#This Row],[total cost]]</f>
        <v>2466.63</v>
      </c>
      <c r="R6261" s="4" t="str">
        <f>IF(shipments9[[#This Row],[Gross Profit]]&lt;0,"Loss","Profit")</f>
        <v>Profit</v>
      </c>
      <c r="S6261" s="9">
        <f>shipments9[[#This Row],[Gross Profit]]/shipments9[[#This Row],[Amount]]</f>
        <v>0.62112181303116154</v>
      </c>
      <c r="T6261" s="11">
        <f>shipments9[[#This Row],[Amount]]/shipments9[[#This Row],[Boxes]]</f>
        <v>16.971153846153847</v>
      </c>
    </row>
    <row r="6262" spans="1:20" hidden="1" x14ac:dyDescent="0.25">
      <c r="A6262" t="s">
        <v>6453</v>
      </c>
      <c r="B6262" t="s">
        <v>98</v>
      </c>
      <c r="C6262" t="s">
        <v>128</v>
      </c>
      <c r="D6262" t="s">
        <v>24</v>
      </c>
      <c r="E6262" s="1">
        <v>45098</v>
      </c>
      <c r="F6262" s="1" t="str">
        <f>TEXT(shipments9[[#This Row],[Shipdate]],"ddd")</f>
        <v>Wed</v>
      </c>
      <c r="G6262" s="1" t="str">
        <f>IF(OR(shipments9[[#This Row],[Day Name]]="Sat",shipments9[[#This Row],[Day Name]]="Sun"),"Weekend","Weekday")</f>
        <v>Weekday</v>
      </c>
      <c r="H6262">
        <v>9243</v>
      </c>
      <c r="I6262">
        <v>1321</v>
      </c>
      <c r="J6262" t="s">
        <v>172</v>
      </c>
      <c r="K6262" t="s">
        <v>8151</v>
      </c>
      <c r="L6262" t="s">
        <v>8154</v>
      </c>
      <c r="M6262">
        <v>6</v>
      </c>
      <c r="N6262" t="s">
        <v>8159</v>
      </c>
      <c r="O6262" s="4">
        <f>INDEX(products[Cost_per_box], MATCH(shipments9[[#This Row],[PID]], products[PID], 0))</f>
        <v>3.85</v>
      </c>
      <c r="P6262" s="4">
        <f>shipments9[[#This Row],[Boxes]]*shipments9[[#This Row],[Cost Per Box]]</f>
        <v>5085.8500000000004</v>
      </c>
      <c r="Q6262" s="4">
        <f>shipments9[[#This Row],[Amount]] -shipments9[[#This Row],[total cost]]</f>
        <v>4157.1499999999996</v>
      </c>
      <c r="R6262" s="4" t="str">
        <f>IF(shipments9[[#This Row],[Gross Profit]]&lt;0,"Loss","Profit")</f>
        <v>Profit</v>
      </c>
      <c r="S6262" s="9">
        <f>shipments9[[#This Row],[Gross Profit]]/shipments9[[#This Row],[Amount]]</f>
        <v>0.44976198204046303</v>
      </c>
      <c r="T6262" s="11">
        <f>shipments9[[#This Row],[Amount]]/shipments9[[#This Row],[Boxes]]</f>
        <v>6.9969719909159727</v>
      </c>
    </row>
    <row r="6263" spans="1:20" hidden="1" x14ac:dyDescent="0.25">
      <c r="A6263" t="s">
        <v>6454</v>
      </c>
      <c r="B6263" t="s">
        <v>98</v>
      </c>
      <c r="C6263" t="s">
        <v>161</v>
      </c>
      <c r="D6263" t="s">
        <v>24</v>
      </c>
      <c r="E6263" s="1">
        <v>45250</v>
      </c>
      <c r="F6263" s="1" t="str">
        <f>TEXT(shipments9[[#This Row],[Shipdate]],"ddd")</f>
        <v>Mon</v>
      </c>
      <c r="G6263" s="1" t="str">
        <f>IF(OR(shipments9[[#This Row],[Day Name]]="Sat",shipments9[[#This Row],[Day Name]]="Sun"),"Weekend","Weekday")</f>
        <v>Weekday</v>
      </c>
      <c r="H6263">
        <v>5415.75</v>
      </c>
      <c r="I6263">
        <v>602</v>
      </c>
      <c r="J6263" t="s">
        <v>172</v>
      </c>
      <c r="K6263" t="s">
        <v>8151</v>
      </c>
      <c r="L6263" t="s">
        <v>8152</v>
      </c>
      <c r="M6263">
        <v>11</v>
      </c>
      <c r="N6263" t="s">
        <v>8165</v>
      </c>
      <c r="O6263" s="4">
        <f>INDEX(products[Cost_per_box], MATCH(shipments9[[#This Row],[PID]], products[PID], 0))</f>
        <v>2.76</v>
      </c>
      <c r="P6263" s="4">
        <f>shipments9[[#This Row],[Boxes]]*shipments9[[#This Row],[Cost Per Box]]</f>
        <v>1661.52</v>
      </c>
      <c r="Q6263" s="4">
        <f>shipments9[[#This Row],[Amount]] -shipments9[[#This Row],[total cost]]</f>
        <v>3754.23</v>
      </c>
      <c r="R6263" s="4" t="str">
        <f>IF(shipments9[[#This Row],[Gross Profit]]&lt;0,"Loss","Profit")</f>
        <v>Profit</v>
      </c>
      <c r="S6263" s="9">
        <f>shipments9[[#This Row],[Gross Profit]]/shipments9[[#This Row],[Amount]]</f>
        <v>0.69320592715690343</v>
      </c>
      <c r="T6263" s="11">
        <f>shipments9[[#This Row],[Amount]]/shipments9[[#This Row],[Boxes]]</f>
        <v>8.9962624584717616</v>
      </c>
    </row>
    <row r="6264" spans="1:20" hidden="1" x14ac:dyDescent="0.25">
      <c r="A6264" t="s">
        <v>6455</v>
      </c>
      <c r="B6264" t="s">
        <v>65</v>
      </c>
      <c r="C6264" t="s">
        <v>128</v>
      </c>
      <c r="D6264" t="s">
        <v>24</v>
      </c>
      <c r="E6264" s="1">
        <v>45184</v>
      </c>
      <c r="F6264" s="1" t="str">
        <f>TEXT(shipments9[[#This Row],[Shipdate]],"ddd")</f>
        <v>Fri</v>
      </c>
      <c r="G6264" s="1" t="str">
        <f>IF(OR(shipments9[[#This Row],[Day Name]]="Sat",shipments9[[#This Row],[Day Name]]="Sun"),"Weekend","Weekday")</f>
        <v>Weekday</v>
      </c>
      <c r="H6264">
        <v>7200</v>
      </c>
      <c r="I6264">
        <v>800</v>
      </c>
      <c r="J6264" t="s">
        <v>172</v>
      </c>
      <c r="K6264" t="s">
        <v>8151</v>
      </c>
      <c r="L6264" t="s">
        <v>8160</v>
      </c>
      <c r="M6264">
        <v>9</v>
      </c>
      <c r="N6264" t="s">
        <v>8167</v>
      </c>
      <c r="O6264" s="4">
        <f>INDEX(products[Cost_per_box], MATCH(shipments9[[#This Row],[PID]], products[PID], 0))</f>
        <v>3.85</v>
      </c>
      <c r="P6264" s="4">
        <f>shipments9[[#This Row],[Boxes]]*shipments9[[#This Row],[Cost Per Box]]</f>
        <v>3080</v>
      </c>
      <c r="Q6264" s="4">
        <f>shipments9[[#This Row],[Amount]] -shipments9[[#This Row],[total cost]]</f>
        <v>4120</v>
      </c>
      <c r="R6264" s="4" t="str">
        <f>IF(shipments9[[#This Row],[Gross Profit]]&lt;0,"Loss","Profit")</f>
        <v>Profit</v>
      </c>
      <c r="S6264" s="9">
        <f>shipments9[[#This Row],[Gross Profit]]/shipments9[[#This Row],[Amount]]</f>
        <v>0.57222222222222219</v>
      </c>
      <c r="T6264" s="11">
        <f>shipments9[[#This Row],[Amount]]/shipments9[[#This Row],[Boxes]]</f>
        <v>9</v>
      </c>
    </row>
    <row r="6265" spans="1:20" hidden="1" x14ac:dyDescent="0.25">
      <c r="A6265" t="s">
        <v>6456</v>
      </c>
      <c r="B6265" t="s">
        <v>65</v>
      </c>
      <c r="C6265" t="s">
        <v>130</v>
      </c>
      <c r="D6265" t="s">
        <v>24</v>
      </c>
      <c r="E6265" s="1">
        <v>45230</v>
      </c>
      <c r="F6265" s="1" t="str">
        <f>TEXT(shipments9[[#This Row],[Shipdate]],"ddd")</f>
        <v>Tue</v>
      </c>
      <c r="G6265" s="1" t="str">
        <f>IF(OR(shipments9[[#This Row],[Day Name]]="Sat",shipments9[[#This Row],[Day Name]]="Sun"),"Weekend","Weekday")</f>
        <v>Weekday</v>
      </c>
      <c r="H6265">
        <v>7141.5</v>
      </c>
      <c r="I6265">
        <v>893</v>
      </c>
      <c r="J6265" t="s">
        <v>172</v>
      </c>
      <c r="K6265" t="s">
        <v>8151</v>
      </c>
      <c r="L6265" t="s">
        <v>8152</v>
      </c>
      <c r="M6265">
        <v>10</v>
      </c>
      <c r="N6265" t="s">
        <v>8153</v>
      </c>
      <c r="O6265" s="4">
        <f>INDEX(products[Cost_per_box], MATCH(shipments9[[#This Row],[PID]], products[PID], 0))</f>
        <v>5.72</v>
      </c>
      <c r="P6265" s="4">
        <f>shipments9[[#This Row],[Boxes]]*shipments9[[#This Row],[Cost Per Box]]</f>
        <v>5107.96</v>
      </c>
      <c r="Q6265" s="4">
        <f>shipments9[[#This Row],[Amount]] -shipments9[[#This Row],[total cost]]</f>
        <v>2033.54</v>
      </c>
      <c r="R6265" s="4" t="str">
        <f>IF(shipments9[[#This Row],[Gross Profit]]&lt;0,"Loss","Profit")</f>
        <v>Profit</v>
      </c>
      <c r="S6265" s="9">
        <f>shipments9[[#This Row],[Gross Profit]]/shipments9[[#This Row],[Amount]]</f>
        <v>0.28474970244346426</v>
      </c>
      <c r="T6265" s="11">
        <f>shipments9[[#This Row],[Amount]]/shipments9[[#This Row],[Boxes]]</f>
        <v>7.9972004479283312</v>
      </c>
    </row>
    <row r="6266" spans="1:20" hidden="1" x14ac:dyDescent="0.25">
      <c r="A6266" t="s">
        <v>6457</v>
      </c>
      <c r="B6266" t="s">
        <v>65</v>
      </c>
      <c r="C6266" t="s">
        <v>132</v>
      </c>
      <c r="D6266" t="s">
        <v>24</v>
      </c>
      <c r="E6266" s="1">
        <v>45240</v>
      </c>
      <c r="F6266" s="1" t="str">
        <f>TEXT(shipments9[[#This Row],[Shipdate]],"ddd")</f>
        <v>Fri</v>
      </c>
      <c r="G6266" s="1" t="str">
        <f>IF(OR(shipments9[[#This Row],[Day Name]]="Sat",shipments9[[#This Row],[Day Name]]="Sun"),"Weekend","Weekday")</f>
        <v>Weekday</v>
      </c>
      <c r="H6266">
        <v>123.75</v>
      </c>
      <c r="I6266">
        <v>5</v>
      </c>
      <c r="J6266" t="s">
        <v>172</v>
      </c>
      <c r="K6266" t="s">
        <v>8151</v>
      </c>
      <c r="L6266" t="s">
        <v>8152</v>
      </c>
      <c r="M6266">
        <v>11</v>
      </c>
      <c r="N6266" t="s">
        <v>8165</v>
      </c>
      <c r="O6266" s="4">
        <f>INDEX(products[Cost_per_box], MATCH(shipments9[[#This Row],[PID]], products[PID], 0))</f>
        <v>6.31</v>
      </c>
      <c r="P6266" s="4">
        <f>shipments9[[#This Row],[Boxes]]*shipments9[[#This Row],[Cost Per Box]]</f>
        <v>31.549999999999997</v>
      </c>
      <c r="Q6266" s="4">
        <f>shipments9[[#This Row],[Amount]] -shipments9[[#This Row],[total cost]]</f>
        <v>92.2</v>
      </c>
      <c r="R6266" s="4" t="str">
        <f>IF(shipments9[[#This Row],[Gross Profit]]&lt;0,"Loss","Profit")</f>
        <v>Profit</v>
      </c>
      <c r="S6266" s="9">
        <f>shipments9[[#This Row],[Gross Profit]]/shipments9[[#This Row],[Amount]]</f>
        <v>0.74505050505050507</v>
      </c>
      <c r="T6266" s="11">
        <f>shipments9[[#This Row],[Amount]]/shipments9[[#This Row],[Boxes]]</f>
        <v>24.75</v>
      </c>
    </row>
    <row r="6267" spans="1:20" hidden="1" x14ac:dyDescent="0.25">
      <c r="A6267" t="s">
        <v>6458</v>
      </c>
      <c r="B6267" t="s">
        <v>65</v>
      </c>
      <c r="C6267" t="s">
        <v>143</v>
      </c>
      <c r="D6267" t="s">
        <v>24</v>
      </c>
      <c r="E6267" s="1">
        <v>45414</v>
      </c>
      <c r="F6267" s="1" t="str">
        <f>TEXT(shipments9[[#This Row],[Shipdate]],"ddd")</f>
        <v>Thu</v>
      </c>
      <c r="G6267" s="1" t="str">
        <f>IF(OR(shipments9[[#This Row],[Day Name]]="Sat",shipments9[[#This Row],[Day Name]]="Sun"),"Weekend","Weekday")</f>
        <v>Weekday</v>
      </c>
      <c r="H6267">
        <v>5395.5</v>
      </c>
      <c r="I6267">
        <v>318</v>
      </c>
      <c r="J6267" t="s">
        <v>172</v>
      </c>
      <c r="K6267" t="s">
        <v>8155</v>
      </c>
      <c r="L6267" t="s">
        <v>8154</v>
      </c>
      <c r="M6267">
        <v>5</v>
      </c>
      <c r="N6267" t="s">
        <v>201</v>
      </c>
      <c r="O6267" s="4">
        <f>INDEX(products[Cost_per_box], MATCH(shipments9[[#This Row],[PID]], products[PID], 0))</f>
        <v>10.23</v>
      </c>
      <c r="P6267" s="4">
        <f>shipments9[[#This Row],[Boxes]]*shipments9[[#This Row],[Cost Per Box]]</f>
        <v>3253.1400000000003</v>
      </c>
      <c r="Q6267" s="4">
        <f>shipments9[[#This Row],[Amount]] -shipments9[[#This Row],[total cost]]</f>
        <v>2142.3599999999997</v>
      </c>
      <c r="R6267" s="4" t="str">
        <f>IF(shipments9[[#This Row],[Gross Profit]]&lt;0,"Loss","Profit")</f>
        <v>Profit</v>
      </c>
      <c r="S6267" s="9">
        <f>shipments9[[#This Row],[Gross Profit]]/shipments9[[#This Row],[Amount]]</f>
        <v>0.39706422018348619</v>
      </c>
      <c r="T6267" s="11">
        <f>shipments9[[#This Row],[Amount]]/shipments9[[#This Row],[Boxes]]</f>
        <v>16.966981132075471</v>
      </c>
    </row>
    <row r="6268" spans="1:20" hidden="1" x14ac:dyDescent="0.25">
      <c r="A6268" t="s">
        <v>6459</v>
      </c>
      <c r="B6268" t="s">
        <v>65</v>
      </c>
      <c r="C6268" t="s">
        <v>163</v>
      </c>
      <c r="D6268" t="s">
        <v>24</v>
      </c>
      <c r="E6268" s="1">
        <v>45145</v>
      </c>
      <c r="F6268" s="1" t="str">
        <f>TEXT(shipments9[[#This Row],[Shipdate]],"ddd")</f>
        <v>Mon</v>
      </c>
      <c r="G6268" s="1" t="str">
        <f>IF(OR(shipments9[[#This Row],[Day Name]]="Sat",shipments9[[#This Row],[Day Name]]="Sun"),"Weekend","Weekday")</f>
        <v>Weekday</v>
      </c>
      <c r="H6268">
        <v>6309</v>
      </c>
      <c r="I6268">
        <v>902</v>
      </c>
      <c r="J6268" t="s">
        <v>172</v>
      </c>
      <c r="K6268" t="s">
        <v>8151</v>
      </c>
      <c r="L6268" t="s">
        <v>8160</v>
      </c>
      <c r="M6268">
        <v>8</v>
      </c>
      <c r="N6268" t="s">
        <v>8162</v>
      </c>
      <c r="O6268" s="4">
        <f>INDEX(products[Cost_per_box], MATCH(shipments9[[#This Row],[PID]], products[PID], 0))</f>
        <v>3.32</v>
      </c>
      <c r="P6268" s="4">
        <f>shipments9[[#This Row],[Boxes]]*shipments9[[#This Row],[Cost Per Box]]</f>
        <v>2994.64</v>
      </c>
      <c r="Q6268" s="4">
        <f>shipments9[[#This Row],[Amount]] -shipments9[[#This Row],[total cost]]</f>
        <v>3314.36</v>
      </c>
      <c r="R6268" s="4" t="str">
        <f>IF(shipments9[[#This Row],[Gross Profit]]&lt;0,"Loss","Profit")</f>
        <v>Profit</v>
      </c>
      <c r="S6268" s="9">
        <f>shipments9[[#This Row],[Gross Profit]]/shipments9[[#This Row],[Amount]]</f>
        <v>0.52533840545252819</v>
      </c>
      <c r="T6268" s="11">
        <f>shipments9[[#This Row],[Amount]]/shipments9[[#This Row],[Boxes]]</f>
        <v>6.9944567627494454</v>
      </c>
    </row>
    <row r="6269" spans="1:20" hidden="1" x14ac:dyDescent="0.25">
      <c r="A6269" t="s">
        <v>6460</v>
      </c>
      <c r="B6269" t="s">
        <v>65</v>
      </c>
      <c r="C6269" t="s">
        <v>130</v>
      </c>
      <c r="D6269" t="s">
        <v>24</v>
      </c>
      <c r="E6269" s="1">
        <v>45433</v>
      </c>
      <c r="F6269" s="1" t="str">
        <f>TEXT(shipments9[[#This Row],[Shipdate]],"ddd")</f>
        <v>Tue</v>
      </c>
      <c r="G6269" s="1" t="str">
        <f>IF(OR(shipments9[[#This Row],[Day Name]]="Sat",shipments9[[#This Row],[Day Name]]="Sun"),"Weekend","Weekday")</f>
        <v>Weekday</v>
      </c>
      <c r="H6269">
        <v>3568.5</v>
      </c>
      <c r="I6269">
        <v>595</v>
      </c>
      <c r="J6269" t="s">
        <v>172</v>
      </c>
      <c r="K6269" t="s">
        <v>8155</v>
      </c>
      <c r="L6269" t="s">
        <v>8154</v>
      </c>
      <c r="M6269">
        <v>5</v>
      </c>
      <c r="N6269" t="s">
        <v>201</v>
      </c>
      <c r="O6269" s="4">
        <f>INDEX(products[Cost_per_box], MATCH(shipments9[[#This Row],[PID]], products[PID], 0))</f>
        <v>5.72</v>
      </c>
      <c r="P6269" s="4">
        <f>shipments9[[#This Row],[Boxes]]*shipments9[[#This Row],[Cost Per Box]]</f>
        <v>3403.3999999999996</v>
      </c>
      <c r="Q6269" s="4">
        <f>shipments9[[#This Row],[Amount]] -shipments9[[#This Row],[total cost]]</f>
        <v>165.10000000000036</v>
      </c>
      <c r="R6269" s="4" t="str">
        <f>IF(shipments9[[#This Row],[Gross Profit]]&lt;0,"Loss","Profit")</f>
        <v>Profit</v>
      </c>
      <c r="S6269" s="9">
        <f>shipments9[[#This Row],[Gross Profit]]/shipments9[[#This Row],[Amount]]</f>
        <v>4.6265938069216861E-2</v>
      </c>
      <c r="T6269" s="11">
        <f>shipments9[[#This Row],[Amount]]/shipments9[[#This Row],[Boxes]]</f>
        <v>5.9974789915966387</v>
      </c>
    </row>
    <row r="6270" spans="1:20" hidden="1" x14ac:dyDescent="0.25">
      <c r="A6270" t="s">
        <v>6461</v>
      </c>
      <c r="B6270" t="s">
        <v>65</v>
      </c>
      <c r="C6270" t="s">
        <v>130</v>
      </c>
      <c r="D6270" t="s">
        <v>24</v>
      </c>
      <c r="E6270" s="1">
        <v>44977</v>
      </c>
      <c r="F6270" s="1" t="str">
        <f>TEXT(shipments9[[#This Row],[Shipdate]],"ddd")</f>
        <v>Mon</v>
      </c>
      <c r="G6270" s="1" t="str">
        <f>IF(OR(shipments9[[#This Row],[Day Name]]="Sat",shipments9[[#This Row],[Day Name]]="Sun"),"Weekend","Weekday")</f>
        <v>Weekday</v>
      </c>
      <c r="H6270">
        <v>5292</v>
      </c>
      <c r="I6270">
        <v>882</v>
      </c>
      <c r="J6270" t="s">
        <v>172</v>
      </c>
      <c r="K6270" t="s">
        <v>8151</v>
      </c>
      <c r="L6270" t="s">
        <v>8156</v>
      </c>
      <c r="M6270">
        <v>2</v>
      </c>
      <c r="N6270" t="s">
        <v>8157</v>
      </c>
      <c r="O6270" s="4">
        <f>INDEX(products[Cost_per_box], MATCH(shipments9[[#This Row],[PID]], products[PID], 0))</f>
        <v>5.72</v>
      </c>
      <c r="P6270" s="4">
        <f>shipments9[[#This Row],[Boxes]]*shipments9[[#This Row],[Cost Per Box]]</f>
        <v>5045.04</v>
      </c>
      <c r="Q6270" s="4">
        <f>shipments9[[#This Row],[Amount]] -shipments9[[#This Row],[total cost]]</f>
        <v>246.96000000000004</v>
      </c>
      <c r="R6270" s="4" t="str">
        <f>IF(shipments9[[#This Row],[Gross Profit]]&lt;0,"Loss","Profit")</f>
        <v>Profit</v>
      </c>
      <c r="S6270" s="9">
        <f>shipments9[[#This Row],[Gross Profit]]/shipments9[[#This Row],[Amount]]</f>
        <v>4.6666666666666676E-2</v>
      </c>
      <c r="T6270" s="11">
        <f>shipments9[[#This Row],[Amount]]/shipments9[[#This Row],[Boxes]]</f>
        <v>6</v>
      </c>
    </row>
    <row r="6271" spans="1:20" x14ac:dyDescent="0.25">
      <c r="A6271" t="s">
        <v>6462</v>
      </c>
      <c r="B6271" t="s">
        <v>65</v>
      </c>
      <c r="C6271" t="s">
        <v>147</v>
      </c>
      <c r="D6271" t="s">
        <v>24</v>
      </c>
      <c r="E6271" s="1">
        <v>45097</v>
      </c>
      <c r="F6271" s="1" t="str">
        <f>TEXT(shipments9[[#This Row],[Shipdate]],"ddd")</f>
        <v>Tue</v>
      </c>
      <c r="G6271" s="1" t="str">
        <f>IF(OR(shipments9[[#This Row],[Day Name]]="Sat",shipments9[[#This Row],[Day Name]]="Sun"),"Weekend","Weekday")</f>
        <v>Weekday</v>
      </c>
      <c r="H6271">
        <v>3622.5</v>
      </c>
      <c r="I6271">
        <v>453</v>
      </c>
      <c r="J6271" t="s">
        <v>172</v>
      </c>
      <c r="K6271" t="s">
        <v>8151</v>
      </c>
      <c r="L6271" t="s">
        <v>8154</v>
      </c>
      <c r="M6271">
        <v>6</v>
      </c>
      <c r="N6271" t="s">
        <v>8159</v>
      </c>
      <c r="O6271" s="4">
        <f>INDEX(products[Cost_per_box], MATCH(shipments9[[#This Row],[PID]], products[PID], 0))</f>
        <v>10.51</v>
      </c>
      <c r="P6271" s="4">
        <f>shipments9[[#This Row],[Boxes]]*shipments9[[#This Row],[Cost Per Box]]</f>
        <v>4761.03</v>
      </c>
      <c r="Q6271" s="4">
        <f>shipments9[[#This Row],[Amount]] -shipments9[[#This Row],[total cost]]</f>
        <v>-1138.5299999999997</v>
      </c>
      <c r="R6271" s="4" t="str">
        <f>IF(shipments9[[#This Row],[Gross Profit]]&lt;0,"Loss","Profit")</f>
        <v>Loss</v>
      </c>
      <c r="S6271" s="9">
        <f>shipments9[[#This Row],[Gross Profit]]/shipments9[[#This Row],[Amount]]</f>
        <v>-0.31429399585921319</v>
      </c>
      <c r="T6271" s="11">
        <f>shipments9[[#This Row],[Amount]]/shipments9[[#This Row],[Boxes]]</f>
        <v>7.9966887417218544</v>
      </c>
    </row>
    <row r="6272" spans="1:20" hidden="1" x14ac:dyDescent="0.25">
      <c r="A6272" t="s">
        <v>6463</v>
      </c>
      <c r="B6272" t="s">
        <v>65</v>
      </c>
      <c r="C6272" t="s">
        <v>149</v>
      </c>
      <c r="D6272" t="s">
        <v>24</v>
      </c>
      <c r="E6272" s="1">
        <v>45252</v>
      </c>
      <c r="F6272" s="1" t="str">
        <f>TEXT(shipments9[[#This Row],[Shipdate]],"ddd")</f>
        <v>Wed</v>
      </c>
      <c r="G6272" s="1" t="str">
        <f>IF(OR(shipments9[[#This Row],[Day Name]]="Sat",shipments9[[#This Row],[Day Name]]="Sun"),"Weekend","Weekday")</f>
        <v>Weekday</v>
      </c>
      <c r="H6272">
        <v>6729.75</v>
      </c>
      <c r="I6272">
        <v>449</v>
      </c>
      <c r="J6272" t="s">
        <v>172</v>
      </c>
      <c r="K6272" t="s">
        <v>8151</v>
      </c>
      <c r="L6272" t="s">
        <v>8152</v>
      </c>
      <c r="M6272">
        <v>11</v>
      </c>
      <c r="N6272" t="s">
        <v>8165</v>
      </c>
      <c r="O6272" s="4">
        <f>INDEX(products[Cost_per_box], MATCH(shipments9[[#This Row],[PID]], products[PID], 0))</f>
        <v>6.43</v>
      </c>
      <c r="P6272" s="4">
        <f>shipments9[[#This Row],[Boxes]]*shipments9[[#This Row],[Cost Per Box]]</f>
        <v>2887.0699999999997</v>
      </c>
      <c r="Q6272" s="4">
        <f>shipments9[[#This Row],[Amount]] -shipments9[[#This Row],[total cost]]</f>
        <v>3842.6800000000003</v>
      </c>
      <c r="R6272" s="4" t="str">
        <f>IF(shipments9[[#This Row],[Gross Profit]]&lt;0,"Loss","Profit")</f>
        <v>Profit</v>
      </c>
      <c r="S6272" s="9">
        <f>shipments9[[#This Row],[Gross Profit]]/shipments9[[#This Row],[Amount]]</f>
        <v>0.57099892269400798</v>
      </c>
      <c r="T6272" s="11">
        <f>shipments9[[#This Row],[Amount]]/shipments9[[#This Row],[Boxes]]</f>
        <v>14.988307349665924</v>
      </c>
    </row>
    <row r="6273" spans="1:20" hidden="1" x14ac:dyDescent="0.25">
      <c r="A6273" t="s">
        <v>6464</v>
      </c>
      <c r="B6273" t="s">
        <v>65</v>
      </c>
      <c r="C6273" t="s">
        <v>155</v>
      </c>
      <c r="D6273" t="s">
        <v>24</v>
      </c>
      <c r="E6273" s="1">
        <v>45377</v>
      </c>
      <c r="F6273" s="1" t="str">
        <f>TEXT(shipments9[[#This Row],[Shipdate]],"ddd")</f>
        <v>Tue</v>
      </c>
      <c r="G6273" s="1" t="str">
        <f>IF(OR(shipments9[[#This Row],[Day Name]]="Sat",shipments9[[#This Row],[Day Name]]="Sun"),"Weekend","Weekday")</f>
        <v>Weekday</v>
      </c>
      <c r="H6273">
        <v>8561.25</v>
      </c>
      <c r="I6273">
        <v>952</v>
      </c>
      <c r="J6273" t="s">
        <v>172</v>
      </c>
      <c r="K6273" t="s">
        <v>8155</v>
      </c>
      <c r="L6273" t="s">
        <v>8156</v>
      </c>
      <c r="M6273">
        <v>3</v>
      </c>
      <c r="N6273" t="s">
        <v>8164</v>
      </c>
      <c r="O6273" s="4">
        <f>INDEX(products[Cost_per_box], MATCH(shipments9[[#This Row],[PID]], products[PID], 0))</f>
        <v>8.43</v>
      </c>
      <c r="P6273" s="4">
        <f>shipments9[[#This Row],[Boxes]]*shipments9[[#This Row],[Cost Per Box]]</f>
        <v>8025.36</v>
      </c>
      <c r="Q6273" s="4">
        <f>shipments9[[#This Row],[Amount]] -shipments9[[#This Row],[total cost]]</f>
        <v>535.89000000000033</v>
      </c>
      <c r="R6273" s="4" t="str">
        <f>IF(shipments9[[#This Row],[Gross Profit]]&lt;0,"Loss","Profit")</f>
        <v>Profit</v>
      </c>
      <c r="S6273" s="9">
        <f>shipments9[[#This Row],[Gross Profit]]/shipments9[[#This Row],[Amount]]</f>
        <v>6.2594831362242698E-2</v>
      </c>
      <c r="T6273" s="11">
        <f>shipments9[[#This Row],[Amount]]/shipments9[[#This Row],[Boxes]]</f>
        <v>8.9929096638655466</v>
      </c>
    </row>
    <row r="6274" spans="1:20" hidden="1" x14ac:dyDescent="0.25">
      <c r="A6274" t="s">
        <v>6465</v>
      </c>
      <c r="B6274" t="s">
        <v>65</v>
      </c>
      <c r="C6274" t="s">
        <v>159</v>
      </c>
      <c r="D6274" t="s">
        <v>24</v>
      </c>
      <c r="E6274" s="1">
        <v>45260</v>
      </c>
      <c r="F6274" s="1" t="str">
        <f>TEXT(shipments9[[#This Row],[Shipdate]],"ddd")</f>
        <v>Thu</v>
      </c>
      <c r="G6274" s="1" t="str">
        <f>IF(OR(shipments9[[#This Row],[Day Name]]="Sat",shipments9[[#This Row],[Day Name]]="Sun"),"Weekend","Weekday")</f>
        <v>Weekday</v>
      </c>
      <c r="H6274">
        <v>8241.75</v>
      </c>
      <c r="I6274">
        <v>306</v>
      </c>
      <c r="J6274" t="s">
        <v>172</v>
      </c>
      <c r="K6274" t="s">
        <v>8151</v>
      </c>
      <c r="L6274" t="s">
        <v>8152</v>
      </c>
      <c r="M6274">
        <v>11</v>
      </c>
      <c r="N6274" t="s">
        <v>8165</v>
      </c>
      <c r="O6274" s="4">
        <f>INDEX(products[Cost_per_box], MATCH(shipments9[[#This Row],[PID]], products[PID], 0))</f>
        <v>5.04</v>
      </c>
      <c r="P6274" s="4">
        <f>shipments9[[#This Row],[Boxes]]*shipments9[[#This Row],[Cost Per Box]]</f>
        <v>1542.24</v>
      </c>
      <c r="Q6274" s="4">
        <f>shipments9[[#This Row],[Amount]] -shipments9[[#This Row],[total cost]]</f>
        <v>6699.51</v>
      </c>
      <c r="R6274" s="4" t="str">
        <f>IF(shipments9[[#This Row],[Gross Profit]]&lt;0,"Loss","Profit")</f>
        <v>Profit</v>
      </c>
      <c r="S6274" s="9">
        <f>shipments9[[#This Row],[Gross Profit]]/shipments9[[#This Row],[Amount]]</f>
        <v>0.81287469287469294</v>
      </c>
      <c r="T6274" s="11">
        <f>shipments9[[#This Row],[Amount]]/shipments9[[#This Row],[Boxes]]</f>
        <v>26.933823529411764</v>
      </c>
    </row>
    <row r="6275" spans="1:20" hidden="1" x14ac:dyDescent="0.25">
      <c r="A6275" t="s">
        <v>6466</v>
      </c>
      <c r="B6275" t="s">
        <v>65</v>
      </c>
      <c r="C6275" t="s">
        <v>121</v>
      </c>
      <c r="D6275" t="s">
        <v>24</v>
      </c>
      <c r="E6275" s="1">
        <v>44951</v>
      </c>
      <c r="F6275" s="1" t="str">
        <f>TEXT(shipments9[[#This Row],[Shipdate]],"ddd")</f>
        <v>Wed</v>
      </c>
      <c r="G6275" s="1" t="str">
        <f>IF(OR(shipments9[[#This Row],[Day Name]]="Sat",shipments9[[#This Row],[Day Name]]="Sun"),"Weekend","Weekday")</f>
        <v>Weekday</v>
      </c>
      <c r="H6275">
        <v>11130.75</v>
      </c>
      <c r="I6275">
        <v>928</v>
      </c>
      <c r="J6275" t="s">
        <v>172</v>
      </c>
      <c r="K6275" t="s">
        <v>8151</v>
      </c>
      <c r="L6275" t="s">
        <v>8156</v>
      </c>
      <c r="M6275">
        <v>1</v>
      </c>
      <c r="N6275" t="s">
        <v>8163</v>
      </c>
      <c r="O6275" s="4">
        <f>INDEX(products[Cost_per_box], MATCH(shipments9[[#This Row],[PID]], products[PID], 0))</f>
        <v>5.26</v>
      </c>
      <c r="P6275" s="4">
        <f>shipments9[[#This Row],[Boxes]]*shipments9[[#This Row],[Cost Per Box]]</f>
        <v>4881.28</v>
      </c>
      <c r="Q6275" s="4">
        <f>shipments9[[#This Row],[Amount]] -shipments9[[#This Row],[total cost]]</f>
        <v>6249.47</v>
      </c>
      <c r="R6275" s="4" t="str">
        <f>IF(shipments9[[#This Row],[Gross Profit]]&lt;0,"Loss","Profit")</f>
        <v>Profit</v>
      </c>
      <c r="S6275" s="9">
        <f>shipments9[[#This Row],[Gross Profit]]/shipments9[[#This Row],[Amount]]</f>
        <v>0.56145991959212094</v>
      </c>
      <c r="T6275" s="11">
        <f>shipments9[[#This Row],[Amount]]/shipments9[[#This Row],[Boxes]]</f>
        <v>11.994342672413794</v>
      </c>
    </row>
    <row r="6276" spans="1:20" hidden="1" x14ac:dyDescent="0.25">
      <c r="A6276" t="s">
        <v>6467</v>
      </c>
      <c r="B6276" t="s">
        <v>65</v>
      </c>
      <c r="C6276" t="s">
        <v>128</v>
      </c>
      <c r="D6276" t="s">
        <v>24</v>
      </c>
      <c r="E6276" s="1">
        <v>44971</v>
      </c>
      <c r="F6276" s="1" t="str">
        <f>TEXT(shipments9[[#This Row],[Shipdate]],"ddd")</f>
        <v>Tue</v>
      </c>
      <c r="G6276" s="1" t="str">
        <f>IF(OR(shipments9[[#This Row],[Day Name]]="Sat",shipments9[[#This Row],[Day Name]]="Sun"),"Weekend","Weekday")</f>
        <v>Weekday</v>
      </c>
      <c r="H6276">
        <v>19692</v>
      </c>
      <c r="I6276">
        <v>2188</v>
      </c>
      <c r="J6276" t="s">
        <v>172</v>
      </c>
      <c r="K6276" t="s">
        <v>8151</v>
      </c>
      <c r="L6276" t="s">
        <v>8156</v>
      </c>
      <c r="M6276">
        <v>2</v>
      </c>
      <c r="N6276" t="s">
        <v>8157</v>
      </c>
      <c r="O6276" s="4">
        <f>INDEX(products[Cost_per_box], MATCH(shipments9[[#This Row],[PID]], products[PID], 0))</f>
        <v>3.85</v>
      </c>
      <c r="P6276" s="4">
        <f>shipments9[[#This Row],[Boxes]]*shipments9[[#This Row],[Cost Per Box]]</f>
        <v>8423.8000000000011</v>
      </c>
      <c r="Q6276" s="4">
        <f>shipments9[[#This Row],[Amount]] -shipments9[[#This Row],[total cost]]</f>
        <v>11268.199999999999</v>
      </c>
      <c r="R6276" s="4" t="str">
        <f>IF(shipments9[[#This Row],[Gross Profit]]&lt;0,"Loss","Profit")</f>
        <v>Profit</v>
      </c>
      <c r="S6276" s="9">
        <f>shipments9[[#This Row],[Gross Profit]]/shipments9[[#This Row],[Amount]]</f>
        <v>0.57222222222222219</v>
      </c>
      <c r="T6276" s="11">
        <f>shipments9[[#This Row],[Amount]]/shipments9[[#This Row],[Boxes]]</f>
        <v>9</v>
      </c>
    </row>
    <row r="6277" spans="1:20" hidden="1" x14ac:dyDescent="0.25">
      <c r="A6277" t="s">
        <v>6468</v>
      </c>
      <c r="B6277" t="s">
        <v>65</v>
      </c>
      <c r="C6277" t="s">
        <v>165</v>
      </c>
      <c r="D6277" t="s">
        <v>24</v>
      </c>
      <c r="E6277" s="1">
        <v>45274</v>
      </c>
      <c r="F6277" s="1" t="str">
        <f>TEXT(shipments9[[#This Row],[Shipdate]],"ddd")</f>
        <v>Thu</v>
      </c>
      <c r="G6277" s="1" t="str">
        <f>IF(OR(shipments9[[#This Row],[Day Name]]="Sat",shipments9[[#This Row],[Day Name]]="Sun"),"Weekend","Weekday")</f>
        <v>Weekday</v>
      </c>
      <c r="H6277">
        <v>20.25</v>
      </c>
      <c r="I6277">
        <v>2</v>
      </c>
      <c r="J6277" t="s">
        <v>172</v>
      </c>
      <c r="K6277" t="s">
        <v>8151</v>
      </c>
      <c r="L6277" t="s">
        <v>8152</v>
      </c>
      <c r="M6277">
        <v>12</v>
      </c>
      <c r="N6277" t="s">
        <v>8166</v>
      </c>
      <c r="O6277" s="4">
        <f>INDEX(products[Cost_per_box], MATCH(shipments9[[#This Row],[PID]], products[PID], 0))</f>
        <v>2.65</v>
      </c>
      <c r="P6277" s="4">
        <f>shipments9[[#This Row],[Boxes]]*shipments9[[#This Row],[Cost Per Box]]</f>
        <v>5.3</v>
      </c>
      <c r="Q6277" s="4">
        <f>shipments9[[#This Row],[Amount]] -shipments9[[#This Row],[total cost]]</f>
        <v>14.95</v>
      </c>
      <c r="R6277" s="4" t="str">
        <f>IF(shipments9[[#This Row],[Gross Profit]]&lt;0,"Loss","Profit")</f>
        <v>Profit</v>
      </c>
      <c r="S6277" s="9">
        <f>shipments9[[#This Row],[Gross Profit]]/shipments9[[#This Row],[Amount]]</f>
        <v>0.7382716049382716</v>
      </c>
      <c r="T6277" s="11">
        <f>shipments9[[#This Row],[Amount]]/shipments9[[#This Row],[Boxes]]</f>
        <v>10.125</v>
      </c>
    </row>
    <row r="6278" spans="1:20" hidden="1" x14ac:dyDescent="0.25">
      <c r="A6278" t="s">
        <v>6469</v>
      </c>
      <c r="B6278" t="s">
        <v>65</v>
      </c>
      <c r="C6278" t="s">
        <v>135</v>
      </c>
      <c r="D6278" t="s">
        <v>24</v>
      </c>
      <c r="E6278" s="1">
        <v>45461</v>
      </c>
      <c r="F6278" s="1" t="str">
        <f>TEXT(shipments9[[#This Row],[Shipdate]],"ddd")</f>
        <v>Tue</v>
      </c>
      <c r="G6278" s="1" t="str">
        <f>IF(OR(shipments9[[#This Row],[Day Name]]="Sat",shipments9[[#This Row],[Day Name]]="Sun"),"Weekend","Weekday")</f>
        <v>Weekday</v>
      </c>
      <c r="H6278">
        <v>3802.5</v>
      </c>
      <c r="I6278">
        <v>159</v>
      </c>
      <c r="J6278" t="s">
        <v>172</v>
      </c>
      <c r="K6278" t="s">
        <v>8155</v>
      </c>
      <c r="L6278" t="s">
        <v>8154</v>
      </c>
      <c r="M6278">
        <v>6</v>
      </c>
      <c r="N6278" t="s">
        <v>8159</v>
      </c>
      <c r="O6278" s="4">
        <f>INDEX(products[Cost_per_box], MATCH(shipments9[[#This Row],[PID]], products[PID], 0))</f>
        <v>9.94</v>
      </c>
      <c r="P6278" s="4">
        <f>shipments9[[#This Row],[Boxes]]*shipments9[[#This Row],[Cost Per Box]]</f>
        <v>1580.4599999999998</v>
      </c>
      <c r="Q6278" s="4">
        <f>shipments9[[#This Row],[Amount]] -shipments9[[#This Row],[total cost]]</f>
        <v>2222.04</v>
      </c>
      <c r="R6278" s="4" t="str">
        <f>IF(shipments9[[#This Row],[Gross Profit]]&lt;0,"Loss","Profit")</f>
        <v>Profit</v>
      </c>
      <c r="S6278" s="9">
        <f>shipments9[[#This Row],[Gross Profit]]/shipments9[[#This Row],[Amount]]</f>
        <v>0.58436291913214988</v>
      </c>
      <c r="T6278" s="11">
        <f>shipments9[[#This Row],[Amount]]/shipments9[[#This Row],[Boxes]]</f>
        <v>23.915094339622641</v>
      </c>
    </row>
    <row r="6279" spans="1:20" hidden="1" x14ac:dyDescent="0.25">
      <c r="A6279" t="s">
        <v>6470</v>
      </c>
      <c r="B6279" t="s">
        <v>65</v>
      </c>
      <c r="C6279" t="s">
        <v>143</v>
      </c>
      <c r="D6279" t="s">
        <v>24</v>
      </c>
      <c r="E6279" s="1">
        <v>45436</v>
      </c>
      <c r="F6279" s="1" t="str">
        <f>TEXT(shipments9[[#This Row],[Shipdate]],"ddd")</f>
        <v>Fri</v>
      </c>
      <c r="G6279" s="1" t="str">
        <f>IF(OR(shipments9[[#This Row],[Day Name]]="Sat",shipments9[[#This Row],[Day Name]]="Sun"),"Weekend","Weekday")</f>
        <v>Weekday</v>
      </c>
      <c r="H6279">
        <v>2954.25</v>
      </c>
      <c r="I6279">
        <v>148</v>
      </c>
      <c r="J6279" t="s">
        <v>172</v>
      </c>
      <c r="K6279" t="s">
        <v>8155</v>
      </c>
      <c r="L6279" t="s">
        <v>8154</v>
      </c>
      <c r="M6279">
        <v>5</v>
      </c>
      <c r="N6279" t="s">
        <v>201</v>
      </c>
      <c r="O6279" s="4">
        <f>INDEX(products[Cost_per_box], MATCH(shipments9[[#This Row],[PID]], products[PID], 0))</f>
        <v>10.23</v>
      </c>
      <c r="P6279" s="4">
        <f>shipments9[[#This Row],[Boxes]]*shipments9[[#This Row],[Cost Per Box]]</f>
        <v>1514.04</v>
      </c>
      <c r="Q6279" s="4">
        <f>shipments9[[#This Row],[Amount]] -shipments9[[#This Row],[total cost]]</f>
        <v>1440.21</v>
      </c>
      <c r="R6279" s="4" t="str">
        <f>IF(shipments9[[#This Row],[Gross Profit]]&lt;0,"Loss","Profit")</f>
        <v>Profit</v>
      </c>
      <c r="S6279" s="9">
        <f>shipments9[[#This Row],[Gross Profit]]/shipments9[[#This Row],[Amount]]</f>
        <v>0.48750444275196753</v>
      </c>
      <c r="T6279" s="11">
        <f>shipments9[[#This Row],[Amount]]/shipments9[[#This Row],[Boxes]]</f>
        <v>19.961148648648649</v>
      </c>
    </row>
    <row r="6280" spans="1:20" hidden="1" x14ac:dyDescent="0.25">
      <c r="A6280" t="s">
        <v>6471</v>
      </c>
      <c r="B6280" t="s">
        <v>65</v>
      </c>
      <c r="C6280" t="s">
        <v>165</v>
      </c>
      <c r="D6280" t="s">
        <v>24</v>
      </c>
      <c r="E6280" s="1">
        <v>44972</v>
      </c>
      <c r="F6280" s="1" t="str">
        <f>TEXT(shipments9[[#This Row],[Shipdate]],"ddd")</f>
        <v>Wed</v>
      </c>
      <c r="G6280" s="1" t="str">
        <f>IF(OR(shipments9[[#This Row],[Day Name]]="Sat",shipments9[[#This Row],[Day Name]]="Sun"),"Weekend","Weekday")</f>
        <v>Weekday</v>
      </c>
      <c r="H6280">
        <v>10937.25</v>
      </c>
      <c r="I6280">
        <v>576</v>
      </c>
      <c r="J6280" t="s">
        <v>172</v>
      </c>
      <c r="K6280" t="s">
        <v>8151</v>
      </c>
      <c r="L6280" t="s">
        <v>8156</v>
      </c>
      <c r="M6280">
        <v>2</v>
      </c>
      <c r="N6280" t="s">
        <v>8157</v>
      </c>
      <c r="O6280" s="4">
        <f>INDEX(products[Cost_per_box], MATCH(shipments9[[#This Row],[PID]], products[PID], 0))</f>
        <v>2.65</v>
      </c>
      <c r="P6280" s="4">
        <f>shipments9[[#This Row],[Boxes]]*shipments9[[#This Row],[Cost Per Box]]</f>
        <v>1526.3999999999999</v>
      </c>
      <c r="Q6280" s="4">
        <f>shipments9[[#This Row],[Amount]] -shipments9[[#This Row],[total cost]]</f>
        <v>9410.85</v>
      </c>
      <c r="R6280" s="4" t="str">
        <f>IF(shipments9[[#This Row],[Gross Profit]]&lt;0,"Loss","Profit")</f>
        <v>Profit</v>
      </c>
      <c r="S6280" s="9">
        <f>shipments9[[#This Row],[Gross Profit]]/shipments9[[#This Row],[Amount]]</f>
        <v>0.86044023863402597</v>
      </c>
      <c r="T6280" s="11">
        <f>shipments9[[#This Row],[Amount]]/shipments9[[#This Row],[Boxes]]</f>
        <v>18.98828125</v>
      </c>
    </row>
    <row r="6281" spans="1:20" hidden="1" x14ac:dyDescent="0.25">
      <c r="A6281" t="s">
        <v>6472</v>
      </c>
      <c r="B6281" t="s">
        <v>68</v>
      </c>
      <c r="C6281" t="s">
        <v>135</v>
      </c>
      <c r="D6281" t="s">
        <v>24</v>
      </c>
      <c r="E6281" s="1">
        <v>45393</v>
      </c>
      <c r="F6281" s="1" t="str">
        <f>TEXT(shipments9[[#This Row],[Shipdate]],"ddd")</f>
        <v>Thu</v>
      </c>
      <c r="G6281" s="1" t="str">
        <f>IF(OR(shipments9[[#This Row],[Day Name]]="Sat",shipments9[[#This Row],[Day Name]]="Sun"),"Weekend","Weekday")</f>
        <v>Weekday</v>
      </c>
      <c r="H6281">
        <v>5699.25</v>
      </c>
      <c r="I6281">
        <v>212</v>
      </c>
      <c r="J6281" t="s">
        <v>172</v>
      </c>
      <c r="K6281" t="s">
        <v>8155</v>
      </c>
      <c r="L6281" t="s">
        <v>8154</v>
      </c>
      <c r="M6281">
        <v>4</v>
      </c>
      <c r="N6281" t="s">
        <v>8158</v>
      </c>
      <c r="O6281" s="4">
        <f>INDEX(products[Cost_per_box], MATCH(shipments9[[#This Row],[PID]], products[PID], 0))</f>
        <v>9.94</v>
      </c>
      <c r="P6281" s="4">
        <f>shipments9[[#This Row],[Boxes]]*shipments9[[#This Row],[Cost Per Box]]</f>
        <v>2107.2799999999997</v>
      </c>
      <c r="Q6281" s="4">
        <f>shipments9[[#This Row],[Amount]] -shipments9[[#This Row],[total cost]]</f>
        <v>3591.9700000000003</v>
      </c>
      <c r="R6281" s="4" t="str">
        <f>IF(shipments9[[#This Row],[Gross Profit]]&lt;0,"Loss","Profit")</f>
        <v>Profit</v>
      </c>
      <c r="S6281" s="9">
        <f>shipments9[[#This Row],[Gross Profit]]/shipments9[[#This Row],[Amount]]</f>
        <v>0.63025310347852792</v>
      </c>
      <c r="T6281" s="11">
        <f>shipments9[[#This Row],[Amount]]/shipments9[[#This Row],[Boxes]]</f>
        <v>26.883254716981131</v>
      </c>
    </row>
    <row r="6282" spans="1:20" hidden="1" x14ac:dyDescent="0.25">
      <c r="A6282" t="s">
        <v>6473</v>
      </c>
      <c r="B6282" t="s">
        <v>68</v>
      </c>
      <c r="C6282" t="s">
        <v>141</v>
      </c>
      <c r="D6282" t="s">
        <v>24</v>
      </c>
      <c r="E6282" s="1">
        <v>45021</v>
      </c>
      <c r="F6282" s="1" t="str">
        <f>TEXT(shipments9[[#This Row],[Shipdate]],"ddd")</f>
        <v>Wed</v>
      </c>
      <c r="G6282" s="1" t="str">
        <f>IF(OR(shipments9[[#This Row],[Day Name]]="Sat",shipments9[[#This Row],[Day Name]]="Sun"),"Weekend","Weekday")</f>
        <v>Weekday</v>
      </c>
      <c r="H6282">
        <v>4702.5</v>
      </c>
      <c r="I6282">
        <v>294</v>
      </c>
      <c r="J6282" t="s">
        <v>172</v>
      </c>
      <c r="K6282" t="s">
        <v>8151</v>
      </c>
      <c r="L6282" t="s">
        <v>8154</v>
      </c>
      <c r="M6282">
        <v>4</v>
      </c>
      <c r="N6282" t="s">
        <v>8158</v>
      </c>
      <c r="O6282" s="4">
        <f>INDEX(products[Cost_per_box], MATCH(shipments9[[#This Row],[PID]], products[PID], 0))</f>
        <v>8.2200000000000006</v>
      </c>
      <c r="P6282" s="4">
        <f>shipments9[[#This Row],[Boxes]]*shipments9[[#This Row],[Cost Per Box]]</f>
        <v>2416.6800000000003</v>
      </c>
      <c r="Q6282" s="4">
        <f>shipments9[[#This Row],[Amount]] -shipments9[[#This Row],[total cost]]</f>
        <v>2285.8199999999997</v>
      </c>
      <c r="R6282" s="4" t="str">
        <f>IF(shipments9[[#This Row],[Gross Profit]]&lt;0,"Loss","Profit")</f>
        <v>Profit</v>
      </c>
      <c r="S6282" s="9">
        <f>shipments9[[#This Row],[Gross Profit]]/shipments9[[#This Row],[Amount]]</f>
        <v>0.48608612440191379</v>
      </c>
      <c r="T6282" s="11">
        <f>shipments9[[#This Row],[Amount]]/shipments9[[#This Row],[Boxes]]</f>
        <v>15.994897959183673</v>
      </c>
    </row>
    <row r="6283" spans="1:20" hidden="1" x14ac:dyDescent="0.25">
      <c r="A6283" t="s">
        <v>6474</v>
      </c>
      <c r="B6283" t="s">
        <v>68</v>
      </c>
      <c r="C6283" t="s">
        <v>141</v>
      </c>
      <c r="D6283" t="s">
        <v>24</v>
      </c>
      <c r="E6283" s="1">
        <v>45363</v>
      </c>
      <c r="F6283" s="1" t="str">
        <f>TEXT(shipments9[[#This Row],[Shipdate]],"ddd")</f>
        <v>Tue</v>
      </c>
      <c r="G6283" s="1" t="str">
        <f>IF(OR(shipments9[[#This Row],[Day Name]]="Sat",shipments9[[#This Row],[Day Name]]="Sun"),"Weekend","Weekday")</f>
        <v>Weekday</v>
      </c>
      <c r="H6283">
        <v>146.25</v>
      </c>
      <c r="I6283">
        <v>13</v>
      </c>
      <c r="J6283" t="s">
        <v>172</v>
      </c>
      <c r="K6283" t="s">
        <v>8155</v>
      </c>
      <c r="L6283" t="s">
        <v>8156</v>
      </c>
      <c r="M6283">
        <v>3</v>
      </c>
      <c r="N6283" t="s">
        <v>8164</v>
      </c>
      <c r="O6283" s="4">
        <f>INDEX(products[Cost_per_box], MATCH(shipments9[[#This Row],[PID]], products[PID], 0))</f>
        <v>8.2200000000000006</v>
      </c>
      <c r="P6283" s="4">
        <f>shipments9[[#This Row],[Boxes]]*shipments9[[#This Row],[Cost Per Box]]</f>
        <v>106.86000000000001</v>
      </c>
      <c r="Q6283" s="4">
        <f>shipments9[[#This Row],[Amount]] -shipments9[[#This Row],[total cost]]</f>
        <v>39.389999999999986</v>
      </c>
      <c r="R6283" s="4" t="str">
        <f>IF(shipments9[[#This Row],[Gross Profit]]&lt;0,"Loss","Profit")</f>
        <v>Profit</v>
      </c>
      <c r="S6283" s="9">
        <f>shipments9[[#This Row],[Gross Profit]]/shipments9[[#This Row],[Amount]]</f>
        <v>0.26933333333333326</v>
      </c>
      <c r="T6283" s="11">
        <f>shipments9[[#This Row],[Amount]]/shipments9[[#This Row],[Boxes]]</f>
        <v>11.25</v>
      </c>
    </row>
    <row r="6284" spans="1:20" hidden="1" x14ac:dyDescent="0.25">
      <c r="A6284" t="s">
        <v>6475</v>
      </c>
      <c r="B6284" t="s">
        <v>68</v>
      </c>
      <c r="C6284" t="s">
        <v>145</v>
      </c>
      <c r="D6284" t="s">
        <v>24</v>
      </c>
      <c r="E6284" s="1">
        <v>45174</v>
      </c>
      <c r="F6284" s="1" t="str">
        <f>TEXT(shipments9[[#This Row],[Shipdate]],"ddd")</f>
        <v>Tue</v>
      </c>
      <c r="G6284" s="1" t="str">
        <f>IF(OR(shipments9[[#This Row],[Day Name]]="Sat",shipments9[[#This Row],[Day Name]]="Sun"),"Weekend","Weekday")</f>
        <v>Weekday</v>
      </c>
      <c r="H6284">
        <v>10428.75</v>
      </c>
      <c r="I6284">
        <v>696</v>
      </c>
      <c r="J6284" t="s">
        <v>172</v>
      </c>
      <c r="K6284" t="s">
        <v>8151</v>
      </c>
      <c r="L6284" t="s">
        <v>8160</v>
      </c>
      <c r="M6284">
        <v>9</v>
      </c>
      <c r="N6284" t="s">
        <v>8167</v>
      </c>
      <c r="O6284" s="4">
        <f>INDEX(products[Cost_per_box], MATCH(shipments9[[#This Row],[PID]], products[PID], 0))</f>
        <v>4.74</v>
      </c>
      <c r="P6284" s="4">
        <f>shipments9[[#This Row],[Boxes]]*shipments9[[#This Row],[Cost Per Box]]</f>
        <v>3299.04</v>
      </c>
      <c r="Q6284" s="4">
        <f>shipments9[[#This Row],[Amount]] -shipments9[[#This Row],[total cost]]</f>
        <v>7129.71</v>
      </c>
      <c r="R6284" s="4" t="str">
        <f>IF(shipments9[[#This Row],[Gross Profit]]&lt;0,"Loss","Profit")</f>
        <v>Profit</v>
      </c>
      <c r="S6284" s="9">
        <f>shipments9[[#This Row],[Gross Profit]]/shipments9[[#This Row],[Amount]]</f>
        <v>0.68365911542610569</v>
      </c>
      <c r="T6284" s="11">
        <f>shipments9[[#This Row],[Amount]]/shipments9[[#This Row],[Boxes]]</f>
        <v>14.983836206896552</v>
      </c>
    </row>
    <row r="6285" spans="1:20" hidden="1" x14ac:dyDescent="0.25">
      <c r="A6285" t="s">
        <v>6476</v>
      </c>
      <c r="B6285" t="s">
        <v>68</v>
      </c>
      <c r="C6285" t="s">
        <v>157</v>
      </c>
      <c r="D6285" t="s">
        <v>24</v>
      </c>
      <c r="E6285" s="1">
        <v>45231</v>
      </c>
      <c r="F6285" s="1" t="str">
        <f>TEXT(shipments9[[#This Row],[Shipdate]],"ddd")</f>
        <v>Wed</v>
      </c>
      <c r="G6285" s="1" t="str">
        <f>IF(OR(shipments9[[#This Row],[Day Name]]="Sat",shipments9[[#This Row],[Day Name]]="Sun"),"Weekend","Weekday")</f>
        <v>Weekday</v>
      </c>
      <c r="H6285">
        <v>6934.5</v>
      </c>
      <c r="I6285">
        <v>991</v>
      </c>
      <c r="J6285" t="s">
        <v>172</v>
      </c>
      <c r="K6285" t="s">
        <v>8151</v>
      </c>
      <c r="L6285" t="s">
        <v>8152</v>
      </c>
      <c r="M6285">
        <v>11</v>
      </c>
      <c r="N6285" t="s">
        <v>8165</v>
      </c>
      <c r="O6285" s="4">
        <f>INDEX(products[Cost_per_box], MATCH(shipments9[[#This Row],[PID]], products[PID], 0))</f>
        <v>6.8</v>
      </c>
      <c r="P6285" s="4">
        <f>shipments9[[#This Row],[Boxes]]*shipments9[[#This Row],[Cost Per Box]]</f>
        <v>6738.8</v>
      </c>
      <c r="Q6285" s="4">
        <f>shipments9[[#This Row],[Amount]] -shipments9[[#This Row],[total cost]]</f>
        <v>195.69999999999982</v>
      </c>
      <c r="R6285" s="4" t="str">
        <f>IF(shipments9[[#This Row],[Gross Profit]]&lt;0,"Loss","Profit")</f>
        <v>Profit</v>
      </c>
      <c r="S6285" s="9">
        <f>shipments9[[#This Row],[Gross Profit]]/shipments9[[#This Row],[Amount]]</f>
        <v>2.8221212776696203E-2</v>
      </c>
      <c r="T6285" s="11">
        <f>shipments9[[#This Row],[Amount]]/shipments9[[#This Row],[Boxes]]</f>
        <v>6.9974772956609481</v>
      </c>
    </row>
    <row r="6286" spans="1:20" hidden="1" x14ac:dyDescent="0.25">
      <c r="A6286" t="s">
        <v>6477</v>
      </c>
      <c r="B6286" t="s">
        <v>68</v>
      </c>
      <c r="C6286" t="s">
        <v>135</v>
      </c>
      <c r="D6286" t="s">
        <v>24</v>
      </c>
      <c r="E6286" s="1">
        <v>45044</v>
      </c>
      <c r="F6286" s="1" t="str">
        <f>TEXT(shipments9[[#This Row],[Shipdate]],"ddd")</f>
        <v>Fri</v>
      </c>
      <c r="G6286" s="1" t="str">
        <f>IF(OR(shipments9[[#This Row],[Day Name]]="Sat",shipments9[[#This Row],[Day Name]]="Sun"),"Weekend","Weekday")</f>
        <v>Weekday</v>
      </c>
      <c r="H6286">
        <v>3044.25</v>
      </c>
      <c r="I6286">
        <v>122</v>
      </c>
      <c r="J6286" t="s">
        <v>172</v>
      </c>
      <c r="K6286" t="s">
        <v>8151</v>
      </c>
      <c r="L6286" t="s">
        <v>8154</v>
      </c>
      <c r="M6286">
        <v>4</v>
      </c>
      <c r="N6286" t="s">
        <v>8158</v>
      </c>
      <c r="O6286" s="4">
        <f>INDEX(products[Cost_per_box], MATCH(shipments9[[#This Row],[PID]], products[PID], 0))</f>
        <v>9.94</v>
      </c>
      <c r="P6286" s="4">
        <f>shipments9[[#This Row],[Boxes]]*shipments9[[#This Row],[Cost Per Box]]</f>
        <v>1212.6799999999998</v>
      </c>
      <c r="Q6286" s="4">
        <f>shipments9[[#This Row],[Amount]] -shipments9[[#This Row],[total cost]]</f>
        <v>1831.5700000000002</v>
      </c>
      <c r="R6286" s="4" t="str">
        <f>IF(shipments9[[#This Row],[Gross Profit]]&lt;0,"Loss","Profit")</f>
        <v>Profit</v>
      </c>
      <c r="S6286" s="9">
        <f>shipments9[[#This Row],[Gross Profit]]/shipments9[[#This Row],[Amount]]</f>
        <v>0.60164901042949825</v>
      </c>
      <c r="T6286" s="11">
        <f>shipments9[[#This Row],[Amount]]/shipments9[[#This Row],[Boxes]]</f>
        <v>24.952868852459016</v>
      </c>
    </row>
    <row r="6287" spans="1:20" hidden="1" x14ac:dyDescent="0.25">
      <c r="A6287" t="s">
        <v>6478</v>
      </c>
      <c r="B6287" t="s">
        <v>68</v>
      </c>
      <c r="C6287" t="s">
        <v>137</v>
      </c>
      <c r="D6287" t="s">
        <v>24</v>
      </c>
      <c r="E6287" s="1">
        <v>45362</v>
      </c>
      <c r="F6287" s="1" t="str">
        <f>TEXT(shipments9[[#This Row],[Shipdate]],"ddd")</f>
        <v>Mon</v>
      </c>
      <c r="G6287" s="1" t="str">
        <f>IF(OR(shipments9[[#This Row],[Day Name]]="Sat",shipments9[[#This Row],[Day Name]]="Sun"),"Weekend","Weekday")</f>
        <v>Weekday</v>
      </c>
      <c r="H6287">
        <v>17919</v>
      </c>
      <c r="I6287">
        <v>896</v>
      </c>
      <c r="J6287" t="s">
        <v>172</v>
      </c>
      <c r="K6287" t="s">
        <v>8155</v>
      </c>
      <c r="L6287" t="s">
        <v>8156</v>
      </c>
      <c r="M6287">
        <v>3</v>
      </c>
      <c r="N6287" t="s">
        <v>8164</v>
      </c>
      <c r="O6287" s="4">
        <f>INDEX(products[Cost_per_box], MATCH(shipments9[[#This Row],[PID]], products[PID], 0))</f>
        <v>7.73</v>
      </c>
      <c r="P6287" s="4">
        <f>shipments9[[#This Row],[Boxes]]*shipments9[[#This Row],[Cost Per Box]]</f>
        <v>6926.08</v>
      </c>
      <c r="Q6287" s="4">
        <f>shipments9[[#This Row],[Amount]] -shipments9[[#This Row],[total cost]]</f>
        <v>10992.92</v>
      </c>
      <c r="R6287" s="4" t="str">
        <f>IF(shipments9[[#This Row],[Gross Profit]]&lt;0,"Loss","Profit")</f>
        <v>Profit</v>
      </c>
      <c r="S6287" s="9">
        <f>shipments9[[#This Row],[Gross Profit]]/shipments9[[#This Row],[Amount]]</f>
        <v>0.61347843071599983</v>
      </c>
      <c r="T6287" s="11">
        <f>shipments9[[#This Row],[Amount]]/shipments9[[#This Row],[Boxes]]</f>
        <v>19.998883928571427</v>
      </c>
    </row>
    <row r="6288" spans="1:20" hidden="1" x14ac:dyDescent="0.25">
      <c r="A6288" t="s">
        <v>6479</v>
      </c>
      <c r="B6288" t="s">
        <v>68</v>
      </c>
      <c r="C6288" t="s">
        <v>141</v>
      </c>
      <c r="D6288" t="s">
        <v>24</v>
      </c>
      <c r="E6288" s="1">
        <v>45260</v>
      </c>
      <c r="F6288" s="1" t="str">
        <f>TEXT(shipments9[[#This Row],[Shipdate]],"ddd")</f>
        <v>Thu</v>
      </c>
      <c r="G6288" s="1" t="str">
        <f>IF(OR(shipments9[[#This Row],[Day Name]]="Sat",shipments9[[#This Row],[Day Name]]="Sun"),"Weekend","Weekday")</f>
        <v>Weekday</v>
      </c>
      <c r="H6288">
        <v>454.5</v>
      </c>
      <c r="I6288">
        <v>35</v>
      </c>
      <c r="J6288" t="s">
        <v>172</v>
      </c>
      <c r="K6288" t="s">
        <v>8151</v>
      </c>
      <c r="L6288" t="s">
        <v>8152</v>
      </c>
      <c r="M6288">
        <v>11</v>
      </c>
      <c r="N6288" t="s">
        <v>8165</v>
      </c>
      <c r="O6288" s="4">
        <f>INDEX(products[Cost_per_box], MATCH(shipments9[[#This Row],[PID]], products[PID], 0))</f>
        <v>8.2200000000000006</v>
      </c>
      <c r="P6288" s="4">
        <f>shipments9[[#This Row],[Boxes]]*shipments9[[#This Row],[Cost Per Box]]</f>
        <v>287.70000000000005</v>
      </c>
      <c r="Q6288" s="4">
        <f>shipments9[[#This Row],[Amount]] -shipments9[[#This Row],[total cost]]</f>
        <v>166.79999999999995</v>
      </c>
      <c r="R6288" s="4" t="str">
        <f>IF(shipments9[[#This Row],[Gross Profit]]&lt;0,"Loss","Profit")</f>
        <v>Profit</v>
      </c>
      <c r="S6288" s="9">
        <f>shipments9[[#This Row],[Gross Profit]]/shipments9[[#This Row],[Amount]]</f>
        <v>0.3669966996699669</v>
      </c>
      <c r="T6288" s="11">
        <f>shipments9[[#This Row],[Amount]]/shipments9[[#This Row],[Boxes]]</f>
        <v>12.985714285714286</v>
      </c>
    </row>
    <row r="6289" spans="1:20" hidden="1" x14ac:dyDescent="0.25">
      <c r="A6289" t="s">
        <v>6480</v>
      </c>
      <c r="B6289" t="s">
        <v>68</v>
      </c>
      <c r="C6289" t="s">
        <v>145</v>
      </c>
      <c r="D6289" t="s">
        <v>24</v>
      </c>
      <c r="E6289" s="1">
        <v>45145</v>
      </c>
      <c r="F6289" s="1" t="str">
        <f>TEXT(shipments9[[#This Row],[Shipdate]],"ddd")</f>
        <v>Mon</v>
      </c>
      <c r="G6289" s="1" t="str">
        <f>IF(OR(shipments9[[#This Row],[Day Name]]="Sat",shipments9[[#This Row],[Day Name]]="Sun"),"Weekend","Weekday")</f>
        <v>Weekday</v>
      </c>
      <c r="H6289">
        <v>10415.25</v>
      </c>
      <c r="I6289">
        <v>695</v>
      </c>
      <c r="J6289" t="s">
        <v>172</v>
      </c>
      <c r="K6289" t="s">
        <v>8151</v>
      </c>
      <c r="L6289" t="s">
        <v>8160</v>
      </c>
      <c r="M6289">
        <v>8</v>
      </c>
      <c r="N6289" t="s">
        <v>8162</v>
      </c>
      <c r="O6289" s="4">
        <f>INDEX(products[Cost_per_box], MATCH(shipments9[[#This Row],[PID]], products[PID], 0))</f>
        <v>4.74</v>
      </c>
      <c r="P6289" s="4">
        <f>shipments9[[#This Row],[Boxes]]*shipments9[[#This Row],[Cost Per Box]]</f>
        <v>3294.3</v>
      </c>
      <c r="Q6289" s="4">
        <f>shipments9[[#This Row],[Amount]] -shipments9[[#This Row],[total cost]]</f>
        <v>7120.95</v>
      </c>
      <c r="R6289" s="4" t="str">
        <f>IF(shipments9[[#This Row],[Gross Profit]]&lt;0,"Loss","Profit")</f>
        <v>Profit</v>
      </c>
      <c r="S6289" s="9">
        <f>shipments9[[#This Row],[Gross Profit]]/shipments9[[#This Row],[Amount]]</f>
        <v>0.68370418376899256</v>
      </c>
      <c r="T6289" s="11">
        <f>shipments9[[#This Row],[Amount]]/shipments9[[#This Row],[Boxes]]</f>
        <v>14.985971223021583</v>
      </c>
    </row>
    <row r="6290" spans="1:20" hidden="1" x14ac:dyDescent="0.25">
      <c r="A6290" t="s">
        <v>6481</v>
      </c>
      <c r="B6290" t="s">
        <v>68</v>
      </c>
      <c r="C6290" t="s">
        <v>157</v>
      </c>
      <c r="D6290" t="s">
        <v>24</v>
      </c>
      <c r="E6290" s="1">
        <v>45275</v>
      </c>
      <c r="F6290" s="1" t="str">
        <f>TEXT(shipments9[[#This Row],[Shipdate]],"ddd")</f>
        <v>Fri</v>
      </c>
      <c r="G6290" s="1" t="str">
        <f>IF(OR(shipments9[[#This Row],[Day Name]]="Sat",shipments9[[#This Row],[Day Name]]="Sun"),"Weekend","Weekday")</f>
        <v>Weekday</v>
      </c>
      <c r="H6290">
        <v>337.5</v>
      </c>
      <c r="I6290">
        <v>38</v>
      </c>
      <c r="J6290" t="s">
        <v>172</v>
      </c>
      <c r="K6290" t="s">
        <v>8151</v>
      </c>
      <c r="L6290" t="s">
        <v>8152</v>
      </c>
      <c r="M6290">
        <v>12</v>
      </c>
      <c r="N6290" t="s">
        <v>8166</v>
      </c>
      <c r="O6290" s="4">
        <f>INDEX(products[Cost_per_box], MATCH(shipments9[[#This Row],[PID]], products[PID], 0))</f>
        <v>6.8</v>
      </c>
      <c r="P6290" s="4">
        <f>shipments9[[#This Row],[Boxes]]*shipments9[[#This Row],[Cost Per Box]]</f>
        <v>258.39999999999998</v>
      </c>
      <c r="Q6290" s="4">
        <f>shipments9[[#This Row],[Amount]] -shipments9[[#This Row],[total cost]]</f>
        <v>79.100000000000023</v>
      </c>
      <c r="R6290" s="4" t="str">
        <f>IF(shipments9[[#This Row],[Gross Profit]]&lt;0,"Loss","Profit")</f>
        <v>Profit</v>
      </c>
      <c r="S6290" s="9">
        <f>shipments9[[#This Row],[Gross Profit]]/shipments9[[#This Row],[Amount]]</f>
        <v>0.23437037037037045</v>
      </c>
      <c r="T6290" s="11">
        <f>shipments9[[#This Row],[Amount]]/shipments9[[#This Row],[Boxes]]</f>
        <v>8.8815789473684212</v>
      </c>
    </row>
    <row r="6291" spans="1:20" hidden="1" x14ac:dyDescent="0.25">
      <c r="A6291" t="s">
        <v>6482</v>
      </c>
      <c r="B6291" t="s">
        <v>68</v>
      </c>
      <c r="C6291" t="s">
        <v>149</v>
      </c>
      <c r="D6291" t="s">
        <v>24</v>
      </c>
      <c r="E6291" s="1">
        <v>45176</v>
      </c>
      <c r="F6291" s="1" t="str">
        <f>TEXT(shipments9[[#This Row],[Shipdate]],"ddd")</f>
        <v>Thu</v>
      </c>
      <c r="G6291" s="1" t="str">
        <f>IF(OR(shipments9[[#This Row],[Day Name]]="Sat",shipments9[[#This Row],[Day Name]]="Sun"),"Weekend","Weekday")</f>
        <v>Weekday</v>
      </c>
      <c r="H6291">
        <v>7049.25</v>
      </c>
      <c r="I6291">
        <v>392</v>
      </c>
      <c r="J6291" t="s">
        <v>172</v>
      </c>
      <c r="K6291" t="s">
        <v>8151</v>
      </c>
      <c r="L6291" t="s">
        <v>8160</v>
      </c>
      <c r="M6291">
        <v>9</v>
      </c>
      <c r="N6291" t="s">
        <v>8167</v>
      </c>
      <c r="O6291" s="4">
        <f>INDEX(products[Cost_per_box], MATCH(shipments9[[#This Row],[PID]], products[PID], 0))</f>
        <v>6.43</v>
      </c>
      <c r="P6291" s="4">
        <f>shipments9[[#This Row],[Boxes]]*shipments9[[#This Row],[Cost Per Box]]</f>
        <v>2520.56</v>
      </c>
      <c r="Q6291" s="4">
        <f>shipments9[[#This Row],[Amount]] -shipments9[[#This Row],[total cost]]</f>
        <v>4528.6900000000005</v>
      </c>
      <c r="R6291" s="4" t="str">
        <f>IF(shipments9[[#This Row],[Gross Profit]]&lt;0,"Loss","Profit")</f>
        <v>Profit</v>
      </c>
      <c r="S6291" s="9">
        <f>shipments9[[#This Row],[Gross Profit]]/shipments9[[#This Row],[Amount]]</f>
        <v>0.64243572011206873</v>
      </c>
      <c r="T6291" s="11">
        <f>shipments9[[#This Row],[Amount]]/shipments9[[#This Row],[Boxes]]</f>
        <v>17.982780612244898</v>
      </c>
    </row>
    <row r="6292" spans="1:20" hidden="1" x14ac:dyDescent="0.25">
      <c r="A6292" t="s">
        <v>6483</v>
      </c>
      <c r="B6292" t="s">
        <v>68</v>
      </c>
      <c r="C6292" t="s">
        <v>153</v>
      </c>
      <c r="D6292" t="s">
        <v>24</v>
      </c>
      <c r="E6292" s="1">
        <v>44942</v>
      </c>
      <c r="F6292" s="1" t="str">
        <f>TEXT(shipments9[[#This Row],[Shipdate]],"ddd")</f>
        <v>Mon</v>
      </c>
      <c r="G6292" s="1" t="str">
        <f>IF(OR(shipments9[[#This Row],[Day Name]]="Sat",shipments9[[#This Row],[Day Name]]="Sun"),"Weekend","Weekday")</f>
        <v>Weekday</v>
      </c>
      <c r="H6292">
        <v>5130</v>
      </c>
      <c r="I6292">
        <v>321</v>
      </c>
      <c r="J6292" t="s">
        <v>172</v>
      </c>
      <c r="K6292" t="s">
        <v>8151</v>
      </c>
      <c r="L6292" t="s">
        <v>8156</v>
      </c>
      <c r="M6292">
        <v>1</v>
      </c>
      <c r="N6292" t="s">
        <v>8163</v>
      </c>
      <c r="O6292" s="4">
        <f>INDEX(products[Cost_per_box], MATCH(shipments9[[#This Row],[PID]], products[PID], 0))</f>
        <v>9.57</v>
      </c>
      <c r="P6292" s="4">
        <f>shipments9[[#This Row],[Boxes]]*shipments9[[#This Row],[Cost Per Box]]</f>
        <v>3071.9700000000003</v>
      </c>
      <c r="Q6292" s="4">
        <f>shipments9[[#This Row],[Amount]] -shipments9[[#This Row],[total cost]]</f>
        <v>2058.0299999999997</v>
      </c>
      <c r="R6292" s="4" t="str">
        <f>IF(shipments9[[#This Row],[Gross Profit]]&lt;0,"Loss","Profit")</f>
        <v>Profit</v>
      </c>
      <c r="S6292" s="9">
        <f>shipments9[[#This Row],[Gross Profit]]/shipments9[[#This Row],[Amount]]</f>
        <v>0.40117543859649119</v>
      </c>
      <c r="T6292" s="11">
        <f>shipments9[[#This Row],[Amount]]/shipments9[[#This Row],[Boxes]]</f>
        <v>15.981308411214954</v>
      </c>
    </row>
    <row r="6293" spans="1:20" hidden="1" x14ac:dyDescent="0.25">
      <c r="A6293" t="s">
        <v>6484</v>
      </c>
      <c r="B6293" t="s">
        <v>68</v>
      </c>
      <c r="C6293" t="s">
        <v>128</v>
      </c>
      <c r="D6293" t="s">
        <v>24</v>
      </c>
      <c r="E6293" s="1">
        <v>45261</v>
      </c>
      <c r="F6293" s="1" t="str">
        <f>TEXT(shipments9[[#This Row],[Shipdate]],"ddd")</f>
        <v>Fri</v>
      </c>
      <c r="G6293" s="1" t="str">
        <f>IF(OR(shipments9[[#This Row],[Day Name]]="Sat",shipments9[[#This Row],[Day Name]]="Sun"),"Weekend","Weekday")</f>
        <v>Weekday</v>
      </c>
      <c r="H6293">
        <v>3829.5</v>
      </c>
      <c r="I6293">
        <v>766</v>
      </c>
      <c r="J6293" t="s">
        <v>172</v>
      </c>
      <c r="K6293" t="s">
        <v>8151</v>
      </c>
      <c r="L6293" t="s">
        <v>8152</v>
      </c>
      <c r="M6293">
        <v>12</v>
      </c>
      <c r="N6293" t="s">
        <v>8166</v>
      </c>
      <c r="O6293" s="4">
        <f>INDEX(products[Cost_per_box], MATCH(shipments9[[#This Row],[PID]], products[PID], 0))</f>
        <v>3.85</v>
      </c>
      <c r="P6293" s="4">
        <f>shipments9[[#This Row],[Boxes]]*shipments9[[#This Row],[Cost Per Box]]</f>
        <v>2949.1</v>
      </c>
      <c r="Q6293" s="4">
        <f>shipments9[[#This Row],[Amount]] -shipments9[[#This Row],[total cost]]</f>
        <v>880.40000000000009</v>
      </c>
      <c r="R6293" s="4" t="str">
        <f>IF(shipments9[[#This Row],[Gross Profit]]&lt;0,"Loss","Profit")</f>
        <v>Profit</v>
      </c>
      <c r="S6293" s="9">
        <f>shipments9[[#This Row],[Gross Profit]]/shipments9[[#This Row],[Amount]]</f>
        <v>0.2298994646820734</v>
      </c>
      <c r="T6293" s="11">
        <f>shipments9[[#This Row],[Amount]]/shipments9[[#This Row],[Boxes]]</f>
        <v>4.9993472584856393</v>
      </c>
    </row>
    <row r="6294" spans="1:20" hidden="1" x14ac:dyDescent="0.25">
      <c r="A6294" t="s">
        <v>6485</v>
      </c>
      <c r="B6294" t="s">
        <v>68</v>
      </c>
      <c r="C6294" t="s">
        <v>128</v>
      </c>
      <c r="D6294" t="s">
        <v>24</v>
      </c>
      <c r="E6294" s="1">
        <v>45180</v>
      </c>
      <c r="F6294" s="1" t="str">
        <f>TEXT(shipments9[[#This Row],[Shipdate]],"ddd")</f>
        <v>Mon</v>
      </c>
      <c r="G6294" s="1" t="str">
        <f>IF(OR(shipments9[[#This Row],[Day Name]]="Sat",shipments9[[#This Row],[Day Name]]="Sun"),"Weekend","Weekday")</f>
        <v>Weekday</v>
      </c>
      <c r="H6294">
        <v>8887.5</v>
      </c>
      <c r="I6294">
        <v>988</v>
      </c>
      <c r="J6294" t="s">
        <v>172</v>
      </c>
      <c r="K6294" t="s">
        <v>8151</v>
      </c>
      <c r="L6294" t="s">
        <v>8160</v>
      </c>
      <c r="M6294">
        <v>9</v>
      </c>
      <c r="N6294" t="s">
        <v>8167</v>
      </c>
      <c r="O6294" s="4">
        <f>INDEX(products[Cost_per_box], MATCH(shipments9[[#This Row],[PID]], products[PID], 0))</f>
        <v>3.85</v>
      </c>
      <c r="P6294" s="4">
        <f>shipments9[[#This Row],[Boxes]]*shipments9[[#This Row],[Cost Per Box]]</f>
        <v>3803.8</v>
      </c>
      <c r="Q6294" s="4">
        <f>shipments9[[#This Row],[Amount]] -shipments9[[#This Row],[total cost]]</f>
        <v>5083.7</v>
      </c>
      <c r="R6294" s="4" t="str">
        <f>IF(shipments9[[#This Row],[Gross Profit]]&lt;0,"Loss","Profit")</f>
        <v>Profit</v>
      </c>
      <c r="S6294" s="9">
        <f>shipments9[[#This Row],[Gross Profit]]/shipments9[[#This Row],[Amount]]</f>
        <v>0.57200562587904358</v>
      </c>
      <c r="T6294" s="11">
        <f>shipments9[[#This Row],[Amount]]/shipments9[[#This Row],[Boxes]]</f>
        <v>8.9954453441295552</v>
      </c>
    </row>
    <row r="6295" spans="1:20" hidden="1" x14ac:dyDescent="0.25">
      <c r="A6295" t="s">
        <v>6486</v>
      </c>
      <c r="B6295" t="s">
        <v>68</v>
      </c>
      <c r="C6295" t="s">
        <v>145</v>
      </c>
      <c r="D6295" t="s">
        <v>24</v>
      </c>
      <c r="E6295" s="1">
        <v>45265</v>
      </c>
      <c r="F6295" s="1" t="str">
        <f>TEXT(shipments9[[#This Row],[Shipdate]],"ddd")</f>
        <v>Tue</v>
      </c>
      <c r="G6295" s="1" t="str">
        <f>IF(OR(shipments9[[#This Row],[Day Name]]="Sat",shipments9[[#This Row],[Day Name]]="Sun"),"Weekend","Weekday")</f>
        <v>Weekday</v>
      </c>
      <c r="H6295">
        <v>810</v>
      </c>
      <c r="I6295">
        <v>58</v>
      </c>
      <c r="J6295" t="s">
        <v>172</v>
      </c>
      <c r="K6295" t="s">
        <v>8151</v>
      </c>
      <c r="L6295" t="s">
        <v>8152</v>
      </c>
      <c r="M6295">
        <v>12</v>
      </c>
      <c r="N6295" t="s">
        <v>8166</v>
      </c>
      <c r="O6295" s="4">
        <f>INDEX(products[Cost_per_box], MATCH(shipments9[[#This Row],[PID]], products[PID], 0))</f>
        <v>4.74</v>
      </c>
      <c r="P6295" s="4">
        <f>shipments9[[#This Row],[Boxes]]*shipments9[[#This Row],[Cost Per Box]]</f>
        <v>274.92</v>
      </c>
      <c r="Q6295" s="4">
        <f>shipments9[[#This Row],[Amount]] -shipments9[[#This Row],[total cost]]</f>
        <v>535.07999999999993</v>
      </c>
      <c r="R6295" s="4" t="str">
        <f>IF(shipments9[[#This Row],[Gross Profit]]&lt;0,"Loss","Profit")</f>
        <v>Profit</v>
      </c>
      <c r="S6295" s="9">
        <f>shipments9[[#This Row],[Gross Profit]]/shipments9[[#This Row],[Amount]]</f>
        <v>0.66059259259259251</v>
      </c>
      <c r="T6295" s="11">
        <f>shipments9[[#This Row],[Amount]]/shipments9[[#This Row],[Boxes]]</f>
        <v>13.96551724137931</v>
      </c>
    </row>
    <row r="6296" spans="1:20" hidden="1" x14ac:dyDescent="0.25">
      <c r="A6296" t="s">
        <v>6487</v>
      </c>
      <c r="B6296" t="s">
        <v>68</v>
      </c>
      <c r="C6296" t="s">
        <v>149</v>
      </c>
      <c r="D6296" t="s">
        <v>24</v>
      </c>
      <c r="E6296" s="1">
        <v>45287</v>
      </c>
      <c r="F6296" s="1" t="str">
        <f>TEXT(shipments9[[#This Row],[Shipdate]],"ddd")</f>
        <v>Wed</v>
      </c>
      <c r="G6296" s="1" t="str">
        <f>IF(OR(shipments9[[#This Row],[Day Name]]="Sat",shipments9[[#This Row],[Day Name]]="Sun"),"Weekend","Weekday")</f>
        <v>Weekday</v>
      </c>
      <c r="H6296">
        <v>4803.75</v>
      </c>
      <c r="I6296">
        <v>283</v>
      </c>
      <c r="J6296" t="s">
        <v>172</v>
      </c>
      <c r="K6296" t="s">
        <v>8151</v>
      </c>
      <c r="L6296" t="s">
        <v>8152</v>
      </c>
      <c r="M6296">
        <v>12</v>
      </c>
      <c r="N6296" t="s">
        <v>8166</v>
      </c>
      <c r="O6296" s="4">
        <f>INDEX(products[Cost_per_box], MATCH(shipments9[[#This Row],[PID]], products[PID], 0))</f>
        <v>6.43</v>
      </c>
      <c r="P6296" s="4">
        <f>shipments9[[#This Row],[Boxes]]*shipments9[[#This Row],[Cost Per Box]]</f>
        <v>1819.6899999999998</v>
      </c>
      <c r="Q6296" s="4">
        <f>shipments9[[#This Row],[Amount]] -shipments9[[#This Row],[total cost]]</f>
        <v>2984.0600000000004</v>
      </c>
      <c r="R6296" s="4" t="str">
        <f>IF(shipments9[[#This Row],[Gross Profit]]&lt;0,"Loss","Profit")</f>
        <v>Profit</v>
      </c>
      <c r="S6296" s="9">
        <f>shipments9[[#This Row],[Gross Profit]]/shipments9[[#This Row],[Amount]]</f>
        <v>0.62119385896435086</v>
      </c>
      <c r="T6296" s="11">
        <f>shipments9[[#This Row],[Amount]]/shipments9[[#This Row],[Boxes]]</f>
        <v>16.974381625441698</v>
      </c>
    </row>
    <row r="6297" spans="1:20" hidden="1" x14ac:dyDescent="0.25">
      <c r="A6297" t="s">
        <v>6488</v>
      </c>
      <c r="B6297" t="s">
        <v>68</v>
      </c>
      <c r="C6297" t="s">
        <v>159</v>
      </c>
      <c r="D6297" t="s">
        <v>24</v>
      </c>
      <c r="E6297" s="1">
        <v>45104</v>
      </c>
      <c r="F6297" s="1" t="str">
        <f>TEXT(shipments9[[#This Row],[Shipdate]],"ddd")</f>
        <v>Tue</v>
      </c>
      <c r="G6297" s="1" t="str">
        <f>IF(OR(shipments9[[#This Row],[Day Name]]="Sat",shipments9[[#This Row],[Day Name]]="Sun"),"Weekend","Weekday")</f>
        <v>Weekday</v>
      </c>
      <c r="H6297">
        <v>641.25</v>
      </c>
      <c r="I6297">
        <v>25</v>
      </c>
      <c r="J6297" t="s">
        <v>172</v>
      </c>
      <c r="K6297" t="s">
        <v>8151</v>
      </c>
      <c r="L6297" t="s">
        <v>8154</v>
      </c>
      <c r="M6297">
        <v>6</v>
      </c>
      <c r="N6297" t="s">
        <v>8159</v>
      </c>
      <c r="O6297" s="4">
        <f>INDEX(products[Cost_per_box], MATCH(shipments9[[#This Row],[PID]], products[PID], 0))</f>
        <v>5.04</v>
      </c>
      <c r="P6297" s="4">
        <f>shipments9[[#This Row],[Boxes]]*shipments9[[#This Row],[Cost Per Box]]</f>
        <v>126</v>
      </c>
      <c r="Q6297" s="4">
        <f>shipments9[[#This Row],[Amount]] -shipments9[[#This Row],[total cost]]</f>
        <v>515.25</v>
      </c>
      <c r="R6297" s="4" t="str">
        <f>IF(shipments9[[#This Row],[Gross Profit]]&lt;0,"Loss","Profit")</f>
        <v>Profit</v>
      </c>
      <c r="S6297" s="9">
        <f>shipments9[[#This Row],[Gross Profit]]/shipments9[[#This Row],[Amount]]</f>
        <v>0.80350877192982462</v>
      </c>
      <c r="T6297" s="11">
        <f>shipments9[[#This Row],[Amount]]/shipments9[[#This Row],[Boxes]]</f>
        <v>25.65</v>
      </c>
    </row>
    <row r="6298" spans="1:20" hidden="1" x14ac:dyDescent="0.25">
      <c r="A6298" t="s">
        <v>6489</v>
      </c>
      <c r="B6298" t="s">
        <v>68</v>
      </c>
      <c r="C6298" t="s">
        <v>165</v>
      </c>
      <c r="D6298" t="s">
        <v>24</v>
      </c>
      <c r="E6298" s="1">
        <v>45104</v>
      </c>
      <c r="F6298" s="1" t="str">
        <f>TEXT(shipments9[[#This Row],[Shipdate]],"ddd")</f>
        <v>Tue</v>
      </c>
      <c r="G6298" s="1" t="str">
        <f>IF(OR(shipments9[[#This Row],[Day Name]]="Sat",shipments9[[#This Row],[Day Name]]="Sun"),"Weekend","Weekday")</f>
        <v>Weekday</v>
      </c>
      <c r="H6298">
        <v>9832.5</v>
      </c>
      <c r="I6298">
        <v>447</v>
      </c>
      <c r="J6298" t="s">
        <v>172</v>
      </c>
      <c r="K6298" t="s">
        <v>8151</v>
      </c>
      <c r="L6298" t="s">
        <v>8154</v>
      </c>
      <c r="M6298">
        <v>6</v>
      </c>
      <c r="N6298" t="s">
        <v>8159</v>
      </c>
      <c r="O6298" s="4">
        <f>INDEX(products[Cost_per_box], MATCH(shipments9[[#This Row],[PID]], products[PID], 0))</f>
        <v>2.65</v>
      </c>
      <c r="P6298" s="4">
        <f>shipments9[[#This Row],[Boxes]]*shipments9[[#This Row],[Cost Per Box]]</f>
        <v>1184.55</v>
      </c>
      <c r="Q6298" s="4">
        <f>shipments9[[#This Row],[Amount]] -shipments9[[#This Row],[total cost]]</f>
        <v>8647.9500000000007</v>
      </c>
      <c r="R6298" s="4" t="str">
        <f>IF(shipments9[[#This Row],[Gross Profit]]&lt;0,"Loss","Profit")</f>
        <v>Profit</v>
      </c>
      <c r="S6298" s="9">
        <f>shipments9[[#This Row],[Gross Profit]]/shipments9[[#This Row],[Amount]]</f>
        <v>0.87952707856598022</v>
      </c>
      <c r="T6298" s="11">
        <f>shipments9[[#This Row],[Amount]]/shipments9[[#This Row],[Boxes]]</f>
        <v>21.996644295302012</v>
      </c>
    </row>
    <row r="6299" spans="1:20" hidden="1" x14ac:dyDescent="0.25">
      <c r="A6299" t="s">
        <v>6490</v>
      </c>
      <c r="B6299" t="s">
        <v>68</v>
      </c>
      <c r="C6299" t="s">
        <v>135</v>
      </c>
      <c r="D6299" t="s">
        <v>24</v>
      </c>
      <c r="E6299" s="1">
        <v>45285</v>
      </c>
      <c r="F6299" s="1" t="str">
        <f>TEXT(shipments9[[#This Row],[Shipdate]],"ddd")</f>
        <v>Mon</v>
      </c>
      <c r="G6299" s="1" t="str">
        <f>IF(OR(shipments9[[#This Row],[Day Name]]="Sat",shipments9[[#This Row],[Day Name]]="Sun"),"Weekend","Weekday")</f>
        <v>Weekday</v>
      </c>
      <c r="H6299">
        <v>4173.75</v>
      </c>
      <c r="I6299">
        <v>150</v>
      </c>
      <c r="J6299" t="s">
        <v>172</v>
      </c>
      <c r="K6299" t="s">
        <v>8151</v>
      </c>
      <c r="L6299" t="s">
        <v>8152</v>
      </c>
      <c r="M6299">
        <v>12</v>
      </c>
      <c r="N6299" t="s">
        <v>8166</v>
      </c>
      <c r="O6299" s="4">
        <f>INDEX(products[Cost_per_box], MATCH(shipments9[[#This Row],[PID]], products[PID], 0))</f>
        <v>9.94</v>
      </c>
      <c r="P6299" s="4">
        <f>shipments9[[#This Row],[Boxes]]*shipments9[[#This Row],[Cost Per Box]]</f>
        <v>1491</v>
      </c>
      <c r="Q6299" s="4">
        <f>shipments9[[#This Row],[Amount]] -shipments9[[#This Row],[total cost]]</f>
        <v>2682.75</v>
      </c>
      <c r="R6299" s="4" t="str">
        <f>IF(shipments9[[#This Row],[Gross Profit]]&lt;0,"Loss","Profit")</f>
        <v>Profit</v>
      </c>
      <c r="S6299" s="9">
        <f>shipments9[[#This Row],[Gross Profit]]/shipments9[[#This Row],[Amount]]</f>
        <v>0.64276729559748425</v>
      </c>
      <c r="T6299" s="11">
        <f>shipments9[[#This Row],[Amount]]/shipments9[[#This Row],[Boxes]]</f>
        <v>27.824999999999999</v>
      </c>
    </row>
    <row r="6300" spans="1:20" hidden="1" x14ac:dyDescent="0.25">
      <c r="A6300" t="s">
        <v>6491</v>
      </c>
      <c r="B6300" t="s">
        <v>68</v>
      </c>
      <c r="C6300" t="s">
        <v>141</v>
      </c>
      <c r="D6300" t="s">
        <v>24</v>
      </c>
      <c r="E6300" s="1">
        <v>45314</v>
      </c>
      <c r="F6300" s="1" t="str">
        <f>TEXT(shipments9[[#This Row],[Shipdate]],"ddd")</f>
        <v>Tue</v>
      </c>
      <c r="G6300" s="1" t="str">
        <f>IF(OR(shipments9[[#This Row],[Day Name]]="Sat",shipments9[[#This Row],[Day Name]]="Sun"),"Weekend","Weekday")</f>
        <v>Weekday</v>
      </c>
      <c r="H6300">
        <v>10424.25</v>
      </c>
      <c r="I6300">
        <v>869</v>
      </c>
      <c r="J6300" t="s">
        <v>172</v>
      </c>
      <c r="K6300" t="s">
        <v>8155</v>
      </c>
      <c r="L6300" t="s">
        <v>8156</v>
      </c>
      <c r="M6300">
        <v>1</v>
      </c>
      <c r="N6300" t="s">
        <v>8163</v>
      </c>
      <c r="O6300" s="4">
        <f>INDEX(products[Cost_per_box], MATCH(shipments9[[#This Row],[PID]], products[PID], 0))</f>
        <v>8.2200000000000006</v>
      </c>
      <c r="P6300" s="4">
        <f>shipments9[[#This Row],[Boxes]]*shipments9[[#This Row],[Cost Per Box]]</f>
        <v>7143.18</v>
      </c>
      <c r="Q6300" s="4">
        <f>shipments9[[#This Row],[Amount]] -shipments9[[#This Row],[total cost]]</f>
        <v>3281.0699999999997</v>
      </c>
      <c r="R6300" s="4" t="str">
        <f>IF(shipments9[[#This Row],[Gross Profit]]&lt;0,"Loss","Profit")</f>
        <v>Profit</v>
      </c>
      <c r="S6300" s="9">
        <f>shipments9[[#This Row],[Gross Profit]]/shipments9[[#This Row],[Amount]]</f>
        <v>0.31475357939420101</v>
      </c>
      <c r="T6300" s="11">
        <f>shipments9[[#This Row],[Amount]]/shipments9[[#This Row],[Boxes]]</f>
        <v>11.995684695051784</v>
      </c>
    </row>
    <row r="6301" spans="1:20" x14ac:dyDescent="0.25">
      <c r="A6301" t="s">
        <v>6492</v>
      </c>
      <c r="B6301" t="s">
        <v>68</v>
      </c>
      <c r="C6301" t="s">
        <v>147</v>
      </c>
      <c r="D6301" t="s">
        <v>24</v>
      </c>
      <c r="E6301" s="1">
        <v>45096</v>
      </c>
      <c r="F6301" s="1" t="str">
        <f>TEXT(shipments9[[#This Row],[Shipdate]],"ddd")</f>
        <v>Mon</v>
      </c>
      <c r="G6301" s="1" t="str">
        <f>IF(OR(shipments9[[#This Row],[Day Name]]="Sat",shipments9[[#This Row],[Day Name]]="Sun"),"Weekend","Weekday")</f>
        <v>Weekday</v>
      </c>
      <c r="H6301">
        <v>7951.5</v>
      </c>
      <c r="I6301">
        <v>796</v>
      </c>
      <c r="J6301" t="s">
        <v>172</v>
      </c>
      <c r="K6301" t="s">
        <v>8151</v>
      </c>
      <c r="L6301" t="s">
        <v>8154</v>
      </c>
      <c r="M6301">
        <v>6</v>
      </c>
      <c r="N6301" t="s">
        <v>8159</v>
      </c>
      <c r="O6301" s="4">
        <f>INDEX(products[Cost_per_box], MATCH(shipments9[[#This Row],[PID]], products[PID], 0))</f>
        <v>10.51</v>
      </c>
      <c r="P6301" s="4">
        <f>shipments9[[#This Row],[Boxes]]*shipments9[[#This Row],[Cost Per Box]]</f>
        <v>8365.9599999999991</v>
      </c>
      <c r="Q6301" s="4">
        <f>shipments9[[#This Row],[Amount]] -shipments9[[#This Row],[total cost]]</f>
        <v>-414.45999999999913</v>
      </c>
      <c r="R6301" s="4" t="str">
        <f>IF(shipments9[[#This Row],[Gross Profit]]&lt;0,"Loss","Profit")</f>
        <v>Loss</v>
      </c>
      <c r="S6301" s="9">
        <f>shipments9[[#This Row],[Gross Profit]]/shipments9[[#This Row],[Amount]]</f>
        <v>-5.2123498710934933E-2</v>
      </c>
      <c r="T6301" s="11">
        <f>shipments9[[#This Row],[Amount]]/shipments9[[#This Row],[Boxes]]</f>
        <v>9.9893216080402016</v>
      </c>
    </row>
    <row r="6302" spans="1:20" x14ac:dyDescent="0.25">
      <c r="A6302" t="s">
        <v>6493</v>
      </c>
      <c r="B6302" t="s">
        <v>68</v>
      </c>
      <c r="C6302" t="s">
        <v>147</v>
      </c>
      <c r="D6302" t="s">
        <v>24</v>
      </c>
      <c r="E6302" s="1">
        <v>45002</v>
      </c>
      <c r="F6302" s="1" t="str">
        <f>TEXT(shipments9[[#This Row],[Shipdate]],"ddd")</f>
        <v>Fri</v>
      </c>
      <c r="G6302" s="1" t="str">
        <f>IF(OR(shipments9[[#This Row],[Day Name]]="Sat",shipments9[[#This Row],[Day Name]]="Sun"),"Weekend","Weekday")</f>
        <v>Weekday</v>
      </c>
      <c r="H6302">
        <v>7564.5</v>
      </c>
      <c r="I6302">
        <v>841</v>
      </c>
      <c r="J6302" t="s">
        <v>172</v>
      </c>
      <c r="K6302" t="s">
        <v>8151</v>
      </c>
      <c r="L6302" t="s">
        <v>8156</v>
      </c>
      <c r="M6302">
        <v>3</v>
      </c>
      <c r="N6302" t="s">
        <v>8164</v>
      </c>
      <c r="O6302" s="4">
        <f>INDEX(products[Cost_per_box], MATCH(shipments9[[#This Row],[PID]], products[PID], 0))</f>
        <v>10.51</v>
      </c>
      <c r="P6302" s="4">
        <f>shipments9[[#This Row],[Boxes]]*shipments9[[#This Row],[Cost Per Box]]</f>
        <v>8838.91</v>
      </c>
      <c r="Q6302" s="4">
        <f>shipments9[[#This Row],[Amount]] -shipments9[[#This Row],[total cost]]</f>
        <v>-1274.4099999999999</v>
      </c>
      <c r="R6302" s="4" t="str">
        <f>IF(shipments9[[#This Row],[Gross Profit]]&lt;0,"Loss","Profit")</f>
        <v>Loss</v>
      </c>
      <c r="S6302" s="9">
        <f>shipments9[[#This Row],[Gross Profit]]/shipments9[[#This Row],[Amount]]</f>
        <v>-0.16847247009055455</v>
      </c>
      <c r="T6302" s="11">
        <f>shipments9[[#This Row],[Amount]]/shipments9[[#This Row],[Boxes]]</f>
        <v>8.9946492271105818</v>
      </c>
    </row>
    <row r="6303" spans="1:20" hidden="1" x14ac:dyDescent="0.25">
      <c r="A6303" t="s">
        <v>6494</v>
      </c>
      <c r="B6303" t="s">
        <v>68</v>
      </c>
      <c r="C6303" t="s">
        <v>159</v>
      </c>
      <c r="D6303" t="s">
        <v>24</v>
      </c>
      <c r="E6303" s="1">
        <v>45042</v>
      </c>
      <c r="F6303" s="1" t="str">
        <f>TEXT(shipments9[[#This Row],[Shipdate]],"ddd")</f>
        <v>Wed</v>
      </c>
      <c r="G6303" s="1" t="str">
        <f>IF(OR(shipments9[[#This Row],[Day Name]]="Sat",shipments9[[#This Row],[Day Name]]="Sun"),"Weekend","Weekday")</f>
        <v>Weekday</v>
      </c>
      <c r="H6303">
        <v>2400.75</v>
      </c>
      <c r="I6303">
        <v>89</v>
      </c>
      <c r="J6303" t="s">
        <v>172</v>
      </c>
      <c r="K6303" t="s">
        <v>8151</v>
      </c>
      <c r="L6303" t="s">
        <v>8154</v>
      </c>
      <c r="M6303">
        <v>4</v>
      </c>
      <c r="N6303" t="s">
        <v>8158</v>
      </c>
      <c r="O6303" s="4">
        <f>INDEX(products[Cost_per_box], MATCH(shipments9[[#This Row],[PID]], products[PID], 0))</f>
        <v>5.04</v>
      </c>
      <c r="P6303" s="4">
        <f>shipments9[[#This Row],[Boxes]]*shipments9[[#This Row],[Cost Per Box]]</f>
        <v>448.56</v>
      </c>
      <c r="Q6303" s="4">
        <f>shipments9[[#This Row],[Amount]] -shipments9[[#This Row],[total cost]]</f>
        <v>1952.19</v>
      </c>
      <c r="R6303" s="4" t="str">
        <f>IF(shipments9[[#This Row],[Gross Profit]]&lt;0,"Loss","Profit")</f>
        <v>Profit</v>
      </c>
      <c r="S6303" s="9">
        <f>shipments9[[#This Row],[Gross Profit]]/shipments9[[#This Row],[Amount]]</f>
        <v>0.81315838800374884</v>
      </c>
      <c r="T6303" s="11">
        <f>shipments9[[#This Row],[Amount]]/shipments9[[#This Row],[Boxes]]</f>
        <v>26.974719101123597</v>
      </c>
    </row>
    <row r="6304" spans="1:20" hidden="1" x14ac:dyDescent="0.25">
      <c r="A6304" t="s">
        <v>6495</v>
      </c>
      <c r="B6304" t="s">
        <v>68</v>
      </c>
      <c r="C6304" t="s">
        <v>161</v>
      </c>
      <c r="D6304" t="s">
        <v>24</v>
      </c>
      <c r="E6304" s="1">
        <v>45285</v>
      </c>
      <c r="F6304" s="1" t="str">
        <f>TEXT(shipments9[[#This Row],[Shipdate]],"ddd")</f>
        <v>Mon</v>
      </c>
      <c r="G6304" s="1" t="str">
        <f>IF(OR(shipments9[[#This Row],[Day Name]]="Sat",shipments9[[#This Row],[Day Name]]="Sun"),"Weekend","Weekday")</f>
        <v>Weekday</v>
      </c>
      <c r="H6304">
        <v>2403</v>
      </c>
      <c r="I6304">
        <v>267</v>
      </c>
      <c r="J6304" t="s">
        <v>172</v>
      </c>
      <c r="K6304" t="s">
        <v>8151</v>
      </c>
      <c r="L6304" t="s">
        <v>8152</v>
      </c>
      <c r="M6304">
        <v>12</v>
      </c>
      <c r="N6304" t="s">
        <v>8166</v>
      </c>
      <c r="O6304" s="4">
        <f>INDEX(products[Cost_per_box], MATCH(shipments9[[#This Row],[PID]], products[PID], 0))</f>
        <v>2.76</v>
      </c>
      <c r="P6304" s="4">
        <f>shipments9[[#This Row],[Boxes]]*shipments9[[#This Row],[Cost Per Box]]</f>
        <v>736.92</v>
      </c>
      <c r="Q6304" s="4">
        <f>shipments9[[#This Row],[Amount]] -shipments9[[#This Row],[total cost]]</f>
        <v>1666.08</v>
      </c>
      <c r="R6304" s="4" t="str">
        <f>IF(shipments9[[#This Row],[Gross Profit]]&lt;0,"Loss","Profit")</f>
        <v>Profit</v>
      </c>
      <c r="S6304" s="9">
        <f>shipments9[[#This Row],[Gross Profit]]/shipments9[[#This Row],[Amount]]</f>
        <v>0.69333333333333336</v>
      </c>
      <c r="T6304" s="11">
        <f>shipments9[[#This Row],[Amount]]/shipments9[[#This Row],[Boxes]]</f>
        <v>9</v>
      </c>
    </row>
    <row r="6305" spans="1:20" hidden="1" x14ac:dyDescent="0.25">
      <c r="A6305" t="s">
        <v>6496</v>
      </c>
      <c r="B6305" t="s">
        <v>68</v>
      </c>
      <c r="C6305" t="s">
        <v>165</v>
      </c>
      <c r="D6305" t="s">
        <v>24</v>
      </c>
      <c r="E6305" s="1">
        <v>45470</v>
      </c>
      <c r="F6305" s="1" t="str">
        <f>TEXT(shipments9[[#This Row],[Shipdate]],"ddd")</f>
        <v>Thu</v>
      </c>
      <c r="G6305" s="1" t="str">
        <f>IF(OR(shipments9[[#This Row],[Day Name]]="Sat",shipments9[[#This Row],[Day Name]]="Sun"),"Weekend","Weekday")</f>
        <v>Weekday</v>
      </c>
      <c r="H6305">
        <v>2511</v>
      </c>
      <c r="I6305">
        <v>133</v>
      </c>
      <c r="J6305" t="s">
        <v>172</v>
      </c>
      <c r="K6305" t="s">
        <v>8155</v>
      </c>
      <c r="L6305" t="s">
        <v>8154</v>
      </c>
      <c r="M6305">
        <v>6</v>
      </c>
      <c r="N6305" t="s">
        <v>8159</v>
      </c>
      <c r="O6305" s="4">
        <f>INDEX(products[Cost_per_box], MATCH(shipments9[[#This Row],[PID]], products[PID], 0))</f>
        <v>2.65</v>
      </c>
      <c r="P6305" s="4">
        <f>shipments9[[#This Row],[Boxes]]*shipments9[[#This Row],[Cost Per Box]]</f>
        <v>352.45</v>
      </c>
      <c r="Q6305" s="4">
        <f>shipments9[[#This Row],[Amount]] -shipments9[[#This Row],[total cost]]</f>
        <v>2158.5500000000002</v>
      </c>
      <c r="R6305" s="4" t="str">
        <f>IF(shipments9[[#This Row],[Gross Profit]]&lt;0,"Loss","Profit")</f>
        <v>Profit</v>
      </c>
      <c r="S6305" s="9">
        <f>shipments9[[#This Row],[Gross Profit]]/shipments9[[#This Row],[Amount]]</f>
        <v>0.85963759458383127</v>
      </c>
      <c r="T6305" s="11">
        <f>shipments9[[#This Row],[Amount]]/shipments9[[#This Row],[Boxes]]</f>
        <v>18.8796992481203</v>
      </c>
    </row>
    <row r="6306" spans="1:20" hidden="1" x14ac:dyDescent="0.25">
      <c r="A6306" t="s">
        <v>6497</v>
      </c>
      <c r="B6306" t="s">
        <v>68</v>
      </c>
      <c r="C6306" t="s">
        <v>141</v>
      </c>
      <c r="D6306" t="s">
        <v>24</v>
      </c>
      <c r="E6306" s="1">
        <v>45244</v>
      </c>
      <c r="F6306" s="1" t="str">
        <f>TEXT(shipments9[[#This Row],[Shipdate]],"ddd")</f>
        <v>Tue</v>
      </c>
      <c r="G6306" s="1" t="str">
        <f>IF(OR(shipments9[[#This Row],[Day Name]]="Sat",shipments9[[#This Row],[Day Name]]="Sun"),"Weekend","Weekday")</f>
        <v>Weekday</v>
      </c>
      <c r="H6306">
        <v>3078</v>
      </c>
      <c r="I6306">
        <v>257</v>
      </c>
      <c r="J6306" t="s">
        <v>172</v>
      </c>
      <c r="K6306" t="s">
        <v>8151</v>
      </c>
      <c r="L6306" t="s">
        <v>8152</v>
      </c>
      <c r="M6306">
        <v>11</v>
      </c>
      <c r="N6306" t="s">
        <v>8165</v>
      </c>
      <c r="O6306" s="4">
        <f>INDEX(products[Cost_per_box], MATCH(shipments9[[#This Row],[PID]], products[PID], 0))</f>
        <v>8.2200000000000006</v>
      </c>
      <c r="P6306" s="4">
        <f>shipments9[[#This Row],[Boxes]]*shipments9[[#This Row],[Cost Per Box]]</f>
        <v>2112.54</v>
      </c>
      <c r="Q6306" s="4">
        <f>shipments9[[#This Row],[Amount]] -shipments9[[#This Row],[total cost]]</f>
        <v>965.46</v>
      </c>
      <c r="R6306" s="4" t="str">
        <f>IF(shipments9[[#This Row],[Gross Profit]]&lt;0,"Loss","Profit")</f>
        <v>Profit</v>
      </c>
      <c r="S6306" s="9">
        <f>shipments9[[#This Row],[Gross Profit]]/shipments9[[#This Row],[Amount]]</f>
        <v>0.31366471734892787</v>
      </c>
      <c r="T6306" s="11">
        <f>shipments9[[#This Row],[Amount]]/shipments9[[#This Row],[Boxes]]</f>
        <v>11.976653696498055</v>
      </c>
    </row>
    <row r="6307" spans="1:20" hidden="1" x14ac:dyDescent="0.25">
      <c r="A6307" t="s">
        <v>6498</v>
      </c>
      <c r="B6307" t="s">
        <v>68</v>
      </c>
      <c r="C6307" t="s">
        <v>155</v>
      </c>
      <c r="D6307" t="s">
        <v>24</v>
      </c>
      <c r="E6307" s="1">
        <v>45124</v>
      </c>
      <c r="F6307" s="1" t="str">
        <f>TEXT(shipments9[[#This Row],[Shipdate]],"ddd")</f>
        <v>Mon</v>
      </c>
      <c r="G6307" s="1" t="str">
        <f>IF(OR(shipments9[[#This Row],[Day Name]]="Sat",shipments9[[#This Row],[Day Name]]="Sun"),"Weekend","Weekday")</f>
        <v>Weekday</v>
      </c>
      <c r="H6307">
        <v>5181.75</v>
      </c>
      <c r="I6307">
        <v>519</v>
      </c>
      <c r="J6307" t="s">
        <v>172</v>
      </c>
      <c r="K6307" t="s">
        <v>8151</v>
      </c>
      <c r="L6307" t="s">
        <v>8160</v>
      </c>
      <c r="M6307">
        <v>7</v>
      </c>
      <c r="N6307" t="s">
        <v>8161</v>
      </c>
      <c r="O6307" s="4">
        <f>INDEX(products[Cost_per_box], MATCH(shipments9[[#This Row],[PID]], products[PID], 0))</f>
        <v>8.43</v>
      </c>
      <c r="P6307" s="4">
        <f>shipments9[[#This Row],[Boxes]]*shipments9[[#This Row],[Cost Per Box]]</f>
        <v>4375.17</v>
      </c>
      <c r="Q6307" s="4">
        <f>shipments9[[#This Row],[Amount]] -shipments9[[#This Row],[total cost]]</f>
        <v>806.57999999999993</v>
      </c>
      <c r="R6307" s="4" t="str">
        <f>IF(shipments9[[#This Row],[Gross Profit]]&lt;0,"Loss","Profit")</f>
        <v>Profit</v>
      </c>
      <c r="S6307" s="9">
        <f>shipments9[[#This Row],[Gross Profit]]/shipments9[[#This Row],[Amount]]</f>
        <v>0.15565783760312635</v>
      </c>
      <c r="T6307" s="11">
        <f>shipments9[[#This Row],[Amount]]/shipments9[[#This Row],[Boxes]]</f>
        <v>9.9841040462427753</v>
      </c>
    </row>
    <row r="6308" spans="1:20" hidden="1" x14ac:dyDescent="0.25">
      <c r="A6308" t="s">
        <v>6499</v>
      </c>
      <c r="B6308" t="s">
        <v>68</v>
      </c>
      <c r="C6308" t="s">
        <v>157</v>
      </c>
      <c r="D6308" t="s">
        <v>24</v>
      </c>
      <c r="E6308" s="1">
        <v>45287</v>
      </c>
      <c r="F6308" s="1" t="str">
        <f>TEXT(shipments9[[#This Row],[Shipdate]],"ddd")</f>
        <v>Wed</v>
      </c>
      <c r="G6308" s="1" t="str">
        <f>IF(OR(shipments9[[#This Row],[Day Name]]="Sat",shipments9[[#This Row],[Day Name]]="Sun"),"Weekend","Weekday")</f>
        <v>Weekday</v>
      </c>
      <c r="H6308">
        <v>1003.5</v>
      </c>
      <c r="I6308">
        <v>101</v>
      </c>
      <c r="J6308" t="s">
        <v>172</v>
      </c>
      <c r="K6308" t="s">
        <v>8151</v>
      </c>
      <c r="L6308" t="s">
        <v>8152</v>
      </c>
      <c r="M6308">
        <v>12</v>
      </c>
      <c r="N6308" t="s">
        <v>8166</v>
      </c>
      <c r="O6308" s="4">
        <f>INDEX(products[Cost_per_box], MATCH(shipments9[[#This Row],[PID]], products[PID], 0))</f>
        <v>6.8</v>
      </c>
      <c r="P6308" s="4">
        <f>shipments9[[#This Row],[Boxes]]*shipments9[[#This Row],[Cost Per Box]]</f>
        <v>686.8</v>
      </c>
      <c r="Q6308" s="4">
        <f>shipments9[[#This Row],[Amount]] -shipments9[[#This Row],[total cost]]</f>
        <v>316.70000000000005</v>
      </c>
      <c r="R6308" s="4" t="str">
        <f>IF(shipments9[[#This Row],[Gross Profit]]&lt;0,"Loss","Profit")</f>
        <v>Profit</v>
      </c>
      <c r="S6308" s="9">
        <f>shipments9[[#This Row],[Gross Profit]]/shipments9[[#This Row],[Amount]]</f>
        <v>0.31559541604384655</v>
      </c>
      <c r="T6308" s="11">
        <f>shipments9[[#This Row],[Amount]]/shipments9[[#This Row],[Boxes]]</f>
        <v>9.935643564356436</v>
      </c>
    </row>
    <row r="6309" spans="1:20" hidden="1" x14ac:dyDescent="0.25">
      <c r="A6309" t="s">
        <v>6500</v>
      </c>
      <c r="B6309" t="s">
        <v>108</v>
      </c>
      <c r="C6309" t="s">
        <v>128</v>
      </c>
      <c r="D6309" t="s">
        <v>24</v>
      </c>
      <c r="E6309" s="1">
        <v>45084</v>
      </c>
      <c r="F6309" s="1" t="str">
        <f>TEXT(shipments9[[#This Row],[Shipdate]],"ddd")</f>
        <v>Wed</v>
      </c>
      <c r="G6309" s="1" t="str">
        <f>IF(OR(shipments9[[#This Row],[Day Name]]="Sat",shipments9[[#This Row],[Day Name]]="Sun"),"Weekend","Weekday")</f>
        <v>Weekday</v>
      </c>
      <c r="H6309">
        <v>6759</v>
      </c>
      <c r="I6309">
        <v>966</v>
      </c>
      <c r="J6309" t="s">
        <v>172</v>
      </c>
      <c r="K6309" t="s">
        <v>8151</v>
      </c>
      <c r="L6309" t="s">
        <v>8154</v>
      </c>
      <c r="M6309">
        <v>6</v>
      </c>
      <c r="N6309" t="s">
        <v>8159</v>
      </c>
      <c r="O6309" s="4">
        <f>INDEX(products[Cost_per_box], MATCH(shipments9[[#This Row],[PID]], products[PID], 0))</f>
        <v>3.85</v>
      </c>
      <c r="P6309" s="4">
        <f>shipments9[[#This Row],[Boxes]]*shipments9[[#This Row],[Cost Per Box]]</f>
        <v>3719.1</v>
      </c>
      <c r="Q6309" s="4">
        <f>shipments9[[#This Row],[Amount]] -shipments9[[#This Row],[total cost]]</f>
        <v>3039.9</v>
      </c>
      <c r="R6309" s="4" t="str">
        <f>IF(shipments9[[#This Row],[Gross Profit]]&lt;0,"Loss","Profit")</f>
        <v>Profit</v>
      </c>
      <c r="S6309" s="9">
        <f>shipments9[[#This Row],[Gross Profit]]/shipments9[[#This Row],[Amount]]</f>
        <v>0.44975588104749226</v>
      </c>
      <c r="T6309" s="11">
        <f>shipments9[[#This Row],[Amount]]/shipments9[[#This Row],[Boxes]]</f>
        <v>6.9968944099378882</v>
      </c>
    </row>
    <row r="6310" spans="1:20" hidden="1" x14ac:dyDescent="0.25">
      <c r="A6310" t="s">
        <v>6501</v>
      </c>
      <c r="B6310" t="s">
        <v>108</v>
      </c>
      <c r="C6310" t="s">
        <v>130</v>
      </c>
      <c r="D6310" t="s">
        <v>24</v>
      </c>
      <c r="E6310" s="1">
        <v>45225</v>
      </c>
      <c r="F6310" s="1" t="str">
        <f>TEXT(shipments9[[#This Row],[Shipdate]],"ddd")</f>
        <v>Thu</v>
      </c>
      <c r="G6310" s="1" t="str">
        <f>IF(OR(shipments9[[#This Row],[Day Name]]="Sat",shipments9[[#This Row],[Day Name]]="Sun"),"Weekend","Weekday")</f>
        <v>Weekday</v>
      </c>
      <c r="H6310">
        <v>3449.25</v>
      </c>
      <c r="I6310">
        <v>432</v>
      </c>
      <c r="J6310" t="s">
        <v>172</v>
      </c>
      <c r="K6310" t="s">
        <v>8151</v>
      </c>
      <c r="L6310" t="s">
        <v>8152</v>
      </c>
      <c r="M6310">
        <v>10</v>
      </c>
      <c r="N6310" t="s">
        <v>8153</v>
      </c>
      <c r="O6310" s="4">
        <f>INDEX(products[Cost_per_box], MATCH(shipments9[[#This Row],[PID]], products[PID], 0))</f>
        <v>5.72</v>
      </c>
      <c r="P6310" s="4">
        <f>shipments9[[#This Row],[Boxes]]*shipments9[[#This Row],[Cost Per Box]]</f>
        <v>2471.04</v>
      </c>
      <c r="Q6310" s="4">
        <f>shipments9[[#This Row],[Amount]] -shipments9[[#This Row],[total cost]]</f>
        <v>978.21</v>
      </c>
      <c r="R6310" s="4" t="str">
        <f>IF(shipments9[[#This Row],[Gross Profit]]&lt;0,"Loss","Profit")</f>
        <v>Profit</v>
      </c>
      <c r="S6310" s="9">
        <f>shipments9[[#This Row],[Gross Profit]]/shipments9[[#This Row],[Amount]]</f>
        <v>0.28360078277886497</v>
      </c>
      <c r="T6310" s="11">
        <f>shipments9[[#This Row],[Amount]]/shipments9[[#This Row],[Boxes]]</f>
        <v>7.984375</v>
      </c>
    </row>
    <row r="6311" spans="1:20" hidden="1" x14ac:dyDescent="0.25">
      <c r="A6311" t="s">
        <v>6502</v>
      </c>
      <c r="B6311" t="s">
        <v>108</v>
      </c>
      <c r="C6311" t="s">
        <v>137</v>
      </c>
      <c r="D6311" t="s">
        <v>24</v>
      </c>
      <c r="E6311" s="1">
        <v>44966</v>
      </c>
      <c r="F6311" s="1" t="str">
        <f>TEXT(shipments9[[#This Row],[Shipdate]],"ddd")</f>
        <v>Thu</v>
      </c>
      <c r="G6311" s="1" t="str">
        <f>IF(OR(shipments9[[#This Row],[Day Name]]="Sat",shipments9[[#This Row],[Day Name]]="Sun"),"Weekend","Weekday")</f>
        <v>Weekday</v>
      </c>
      <c r="H6311">
        <v>15520.5</v>
      </c>
      <c r="I6311">
        <v>777</v>
      </c>
      <c r="J6311" t="s">
        <v>172</v>
      </c>
      <c r="K6311" t="s">
        <v>8151</v>
      </c>
      <c r="L6311" t="s">
        <v>8156</v>
      </c>
      <c r="M6311">
        <v>2</v>
      </c>
      <c r="N6311" t="s">
        <v>8157</v>
      </c>
      <c r="O6311" s="4">
        <f>INDEX(products[Cost_per_box], MATCH(shipments9[[#This Row],[PID]], products[PID], 0))</f>
        <v>7.73</v>
      </c>
      <c r="P6311" s="4">
        <f>shipments9[[#This Row],[Boxes]]*shipments9[[#This Row],[Cost Per Box]]</f>
        <v>6006.21</v>
      </c>
      <c r="Q6311" s="4">
        <f>shipments9[[#This Row],[Amount]] -shipments9[[#This Row],[total cost]]</f>
        <v>9514.2900000000009</v>
      </c>
      <c r="R6311" s="4" t="str">
        <f>IF(shipments9[[#This Row],[Gross Profit]]&lt;0,"Loss","Profit")</f>
        <v>Profit</v>
      </c>
      <c r="S6311" s="9">
        <f>shipments9[[#This Row],[Gross Profit]]/shipments9[[#This Row],[Amount]]</f>
        <v>0.61301440030926846</v>
      </c>
      <c r="T6311" s="11">
        <f>shipments9[[#This Row],[Amount]]/shipments9[[#This Row],[Boxes]]</f>
        <v>19.974903474903474</v>
      </c>
    </row>
    <row r="6312" spans="1:20" hidden="1" x14ac:dyDescent="0.25">
      <c r="A6312" t="s">
        <v>6503</v>
      </c>
      <c r="B6312" t="s">
        <v>108</v>
      </c>
      <c r="C6312" t="s">
        <v>161</v>
      </c>
      <c r="D6312" t="s">
        <v>24</v>
      </c>
      <c r="E6312" s="1">
        <v>45034</v>
      </c>
      <c r="F6312" s="1" t="str">
        <f>TEXT(shipments9[[#This Row],[Shipdate]],"ddd")</f>
        <v>Tue</v>
      </c>
      <c r="G6312" s="1" t="str">
        <f>IF(OR(shipments9[[#This Row],[Day Name]]="Sat",shipments9[[#This Row],[Day Name]]="Sun"),"Weekend","Weekday")</f>
        <v>Weekday</v>
      </c>
      <c r="H6312">
        <v>18339.75</v>
      </c>
      <c r="I6312">
        <v>1668</v>
      </c>
      <c r="J6312" t="s">
        <v>172</v>
      </c>
      <c r="K6312" t="s">
        <v>8151</v>
      </c>
      <c r="L6312" t="s">
        <v>8154</v>
      </c>
      <c r="M6312">
        <v>4</v>
      </c>
      <c r="N6312" t="s">
        <v>8158</v>
      </c>
      <c r="O6312" s="4">
        <f>INDEX(products[Cost_per_box], MATCH(shipments9[[#This Row],[PID]], products[PID], 0))</f>
        <v>2.76</v>
      </c>
      <c r="P6312" s="4">
        <f>shipments9[[#This Row],[Boxes]]*shipments9[[#This Row],[Cost Per Box]]</f>
        <v>4603.6799999999994</v>
      </c>
      <c r="Q6312" s="4">
        <f>shipments9[[#This Row],[Amount]] -shipments9[[#This Row],[total cost]]</f>
        <v>13736.07</v>
      </c>
      <c r="R6312" s="4" t="str">
        <f>IF(shipments9[[#This Row],[Gross Profit]]&lt;0,"Loss","Profit")</f>
        <v>Profit</v>
      </c>
      <c r="S6312" s="9">
        <f>shipments9[[#This Row],[Gross Profit]]/shipments9[[#This Row],[Amount]]</f>
        <v>0.74897803950435526</v>
      </c>
      <c r="T6312" s="11">
        <f>shipments9[[#This Row],[Amount]]/shipments9[[#This Row],[Boxes]]</f>
        <v>10.995053956834532</v>
      </c>
    </row>
    <row r="6313" spans="1:20" hidden="1" x14ac:dyDescent="0.25">
      <c r="A6313" t="s">
        <v>6504</v>
      </c>
      <c r="B6313" t="s">
        <v>108</v>
      </c>
      <c r="C6313" t="s">
        <v>165</v>
      </c>
      <c r="D6313" t="s">
        <v>24</v>
      </c>
      <c r="E6313" s="1">
        <v>45224</v>
      </c>
      <c r="F6313" s="1" t="str">
        <f>TEXT(shipments9[[#This Row],[Shipdate]],"ddd")</f>
        <v>Wed</v>
      </c>
      <c r="G6313" s="1" t="str">
        <f>IF(OR(shipments9[[#This Row],[Day Name]]="Sat",shipments9[[#This Row],[Day Name]]="Sun"),"Weekend","Weekday")</f>
        <v>Weekday</v>
      </c>
      <c r="H6313">
        <v>5865.75</v>
      </c>
      <c r="I6313">
        <v>280</v>
      </c>
      <c r="J6313" t="s">
        <v>172</v>
      </c>
      <c r="K6313" t="s">
        <v>8151</v>
      </c>
      <c r="L6313" t="s">
        <v>8152</v>
      </c>
      <c r="M6313">
        <v>10</v>
      </c>
      <c r="N6313" t="s">
        <v>8153</v>
      </c>
      <c r="O6313" s="4">
        <f>INDEX(products[Cost_per_box], MATCH(shipments9[[#This Row],[PID]], products[PID], 0))</f>
        <v>2.65</v>
      </c>
      <c r="P6313" s="4">
        <f>shipments9[[#This Row],[Boxes]]*shipments9[[#This Row],[Cost Per Box]]</f>
        <v>742</v>
      </c>
      <c r="Q6313" s="4">
        <f>shipments9[[#This Row],[Amount]] -shipments9[[#This Row],[total cost]]</f>
        <v>5123.75</v>
      </c>
      <c r="R6313" s="4" t="str">
        <f>IF(shipments9[[#This Row],[Gross Profit]]&lt;0,"Loss","Profit")</f>
        <v>Profit</v>
      </c>
      <c r="S6313" s="9">
        <f>shipments9[[#This Row],[Gross Profit]]/shipments9[[#This Row],[Amount]]</f>
        <v>0.873502962110557</v>
      </c>
      <c r="T6313" s="11">
        <f>shipments9[[#This Row],[Amount]]/shipments9[[#This Row],[Boxes]]</f>
        <v>20.949107142857144</v>
      </c>
    </row>
    <row r="6314" spans="1:20" x14ac:dyDescent="0.25">
      <c r="A6314" t="s">
        <v>6505</v>
      </c>
      <c r="B6314" t="s">
        <v>108</v>
      </c>
      <c r="C6314" t="s">
        <v>147</v>
      </c>
      <c r="D6314" t="s">
        <v>24</v>
      </c>
      <c r="E6314" s="1">
        <v>45364</v>
      </c>
      <c r="F6314" s="1" t="str">
        <f>TEXT(shipments9[[#This Row],[Shipdate]],"ddd")</f>
        <v>Wed</v>
      </c>
      <c r="G6314" s="1" t="str">
        <f>IF(OR(shipments9[[#This Row],[Day Name]]="Sat",shipments9[[#This Row],[Day Name]]="Sun"),"Weekend","Weekday")</f>
        <v>Weekday</v>
      </c>
      <c r="H6314">
        <v>5431.5</v>
      </c>
      <c r="I6314">
        <v>906</v>
      </c>
      <c r="J6314" t="s">
        <v>172</v>
      </c>
      <c r="K6314" t="s">
        <v>8155</v>
      </c>
      <c r="L6314" t="s">
        <v>8156</v>
      </c>
      <c r="M6314">
        <v>3</v>
      </c>
      <c r="N6314" t="s">
        <v>8164</v>
      </c>
      <c r="O6314" s="4">
        <f>INDEX(products[Cost_per_box], MATCH(shipments9[[#This Row],[PID]], products[PID], 0))</f>
        <v>10.51</v>
      </c>
      <c r="P6314" s="4">
        <f>shipments9[[#This Row],[Boxes]]*shipments9[[#This Row],[Cost Per Box]]</f>
        <v>9522.06</v>
      </c>
      <c r="Q6314" s="4">
        <f>shipments9[[#This Row],[Amount]] -shipments9[[#This Row],[total cost]]</f>
        <v>-4090.5599999999995</v>
      </c>
      <c r="R6314" s="4" t="str">
        <f>IF(shipments9[[#This Row],[Gross Profit]]&lt;0,"Loss","Profit")</f>
        <v>Loss</v>
      </c>
      <c r="S6314" s="9">
        <f>shipments9[[#This Row],[Gross Profit]]/shipments9[[#This Row],[Amount]]</f>
        <v>-0.75311792322562821</v>
      </c>
      <c r="T6314" s="11">
        <f>shipments9[[#This Row],[Amount]]/shipments9[[#This Row],[Boxes]]</f>
        <v>5.9950331125827816</v>
      </c>
    </row>
    <row r="6315" spans="1:20" hidden="1" x14ac:dyDescent="0.25">
      <c r="A6315" t="s">
        <v>6506</v>
      </c>
      <c r="B6315" t="s">
        <v>108</v>
      </c>
      <c r="C6315" t="s">
        <v>159</v>
      </c>
      <c r="D6315" t="s">
        <v>24</v>
      </c>
      <c r="E6315" s="1">
        <v>45209</v>
      </c>
      <c r="F6315" s="1" t="str">
        <f>TEXT(shipments9[[#This Row],[Shipdate]],"ddd")</f>
        <v>Tue</v>
      </c>
      <c r="G6315" s="1" t="str">
        <f>IF(OR(shipments9[[#This Row],[Day Name]]="Sat",shipments9[[#This Row],[Day Name]]="Sun"),"Weekend","Weekday")</f>
        <v>Weekday</v>
      </c>
      <c r="H6315">
        <v>3330</v>
      </c>
      <c r="I6315">
        <v>124</v>
      </c>
      <c r="J6315" t="s">
        <v>172</v>
      </c>
      <c r="K6315" t="s">
        <v>8151</v>
      </c>
      <c r="L6315" t="s">
        <v>8152</v>
      </c>
      <c r="M6315">
        <v>10</v>
      </c>
      <c r="N6315" t="s">
        <v>8153</v>
      </c>
      <c r="O6315" s="4">
        <f>INDEX(products[Cost_per_box], MATCH(shipments9[[#This Row],[PID]], products[PID], 0))</f>
        <v>5.04</v>
      </c>
      <c r="P6315" s="4">
        <f>shipments9[[#This Row],[Boxes]]*shipments9[[#This Row],[Cost Per Box]]</f>
        <v>624.96</v>
      </c>
      <c r="Q6315" s="4">
        <f>shipments9[[#This Row],[Amount]] -shipments9[[#This Row],[total cost]]</f>
        <v>2705.04</v>
      </c>
      <c r="R6315" s="4" t="str">
        <f>IF(shipments9[[#This Row],[Gross Profit]]&lt;0,"Loss","Profit")</f>
        <v>Profit</v>
      </c>
      <c r="S6315" s="9">
        <f>shipments9[[#This Row],[Gross Profit]]/shipments9[[#This Row],[Amount]]</f>
        <v>0.81232432432432433</v>
      </c>
      <c r="T6315" s="11">
        <f>shipments9[[#This Row],[Amount]]/shipments9[[#This Row],[Boxes]]</f>
        <v>26.85483870967742</v>
      </c>
    </row>
    <row r="6316" spans="1:20" hidden="1" x14ac:dyDescent="0.25">
      <c r="A6316" t="s">
        <v>6507</v>
      </c>
      <c r="B6316" t="s">
        <v>108</v>
      </c>
      <c r="C6316" t="s">
        <v>165</v>
      </c>
      <c r="D6316" t="s">
        <v>24</v>
      </c>
      <c r="E6316" s="1">
        <v>45217</v>
      </c>
      <c r="F6316" s="1" t="str">
        <f>TEXT(shipments9[[#This Row],[Shipdate]],"ddd")</f>
        <v>Wed</v>
      </c>
      <c r="G6316" s="1" t="str">
        <f>IF(OR(shipments9[[#This Row],[Day Name]]="Sat",shipments9[[#This Row],[Day Name]]="Sun"),"Weekend","Weekday")</f>
        <v>Weekday</v>
      </c>
      <c r="H6316">
        <v>11623.5</v>
      </c>
      <c r="I6316">
        <v>612</v>
      </c>
      <c r="J6316" t="s">
        <v>172</v>
      </c>
      <c r="K6316" t="s">
        <v>8151</v>
      </c>
      <c r="L6316" t="s">
        <v>8152</v>
      </c>
      <c r="M6316">
        <v>10</v>
      </c>
      <c r="N6316" t="s">
        <v>8153</v>
      </c>
      <c r="O6316" s="4">
        <f>INDEX(products[Cost_per_box], MATCH(shipments9[[#This Row],[PID]], products[PID], 0))</f>
        <v>2.65</v>
      </c>
      <c r="P6316" s="4">
        <f>shipments9[[#This Row],[Boxes]]*shipments9[[#This Row],[Cost Per Box]]</f>
        <v>1621.8</v>
      </c>
      <c r="Q6316" s="4">
        <f>shipments9[[#This Row],[Amount]] -shipments9[[#This Row],[total cost]]</f>
        <v>10001.700000000001</v>
      </c>
      <c r="R6316" s="4" t="str">
        <f>IF(shipments9[[#This Row],[Gross Profit]]&lt;0,"Loss","Profit")</f>
        <v>Profit</v>
      </c>
      <c r="S6316" s="9">
        <f>shipments9[[#This Row],[Gross Profit]]/shipments9[[#This Row],[Amount]]</f>
        <v>0.86047231900890442</v>
      </c>
      <c r="T6316" s="11">
        <f>shipments9[[#This Row],[Amount]]/shipments9[[#This Row],[Boxes]]</f>
        <v>18.992647058823529</v>
      </c>
    </row>
    <row r="6317" spans="1:20" hidden="1" x14ac:dyDescent="0.25">
      <c r="A6317" t="s">
        <v>6508</v>
      </c>
      <c r="B6317" t="s">
        <v>108</v>
      </c>
      <c r="C6317" t="s">
        <v>155</v>
      </c>
      <c r="D6317" t="s">
        <v>24</v>
      </c>
      <c r="E6317" s="1">
        <v>45271</v>
      </c>
      <c r="F6317" s="1" t="str">
        <f>TEXT(shipments9[[#This Row],[Shipdate]],"ddd")</f>
        <v>Mon</v>
      </c>
      <c r="G6317" s="1" t="str">
        <f>IF(OR(shipments9[[#This Row],[Day Name]]="Sat",shipments9[[#This Row],[Day Name]]="Sun"),"Weekend","Weekday")</f>
        <v>Weekday</v>
      </c>
      <c r="H6317">
        <v>654.75</v>
      </c>
      <c r="I6317">
        <v>73</v>
      </c>
      <c r="J6317" t="s">
        <v>172</v>
      </c>
      <c r="K6317" t="s">
        <v>8151</v>
      </c>
      <c r="L6317" t="s">
        <v>8152</v>
      </c>
      <c r="M6317">
        <v>12</v>
      </c>
      <c r="N6317" t="s">
        <v>8166</v>
      </c>
      <c r="O6317" s="4">
        <f>INDEX(products[Cost_per_box], MATCH(shipments9[[#This Row],[PID]], products[PID], 0))</f>
        <v>8.43</v>
      </c>
      <c r="P6317" s="4">
        <f>shipments9[[#This Row],[Boxes]]*shipments9[[#This Row],[Cost Per Box]]</f>
        <v>615.39</v>
      </c>
      <c r="Q6317" s="4">
        <f>shipments9[[#This Row],[Amount]] -shipments9[[#This Row],[total cost]]</f>
        <v>39.360000000000014</v>
      </c>
      <c r="R6317" s="4" t="str">
        <f>IF(shipments9[[#This Row],[Gross Profit]]&lt;0,"Loss","Profit")</f>
        <v>Profit</v>
      </c>
      <c r="S6317" s="9">
        <f>shipments9[[#This Row],[Gross Profit]]/shipments9[[#This Row],[Amount]]</f>
        <v>6.0114547537227968E-2</v>
      </c>
      <c r="T6317" s="11">
        <f>shipments9[[#This Row],[Amount]]/shipments9[[#This Row],[Boxes]]</f>
        <v>8.9691780821917817</v>
      </c>
    </row>
    <row r="6318" spans="1:20" hidden="1" x14ac:dyDescent="0.25">
      <c r="A6318" t="s">
        <v>6509</v>
      </c>
      <c r="B6318" t="s">
        <v>108</v>
      </c>
      <c r="C6318" t="s">
        <v>165</v>
      </c>
      <c r="D6318" t="s">
        <v>24</v>
      </c>
      <c r="E6318" s="1">
        <v>45180</v>
      </c>
      <c r="F6318" s="1" t="str">
        <f>TEXT(shipments9[[#This Row],[Shipdate]],"ddd")</f>
        <v>Mon</v>
      </c>
      <c r="G6318" s="1" t="str">
        <f>IF(OR(shipments9[[#This Row],[Day Name]]="Sat",shipments9[[#This Row],[Day Name]]="Sun"),"Weekend","Weekday")</f>
        <v>Weekday</v>
      </c>
      <c r="H6318">
        <v>4925.25</v>
      </c>
      <c r="I6318">
        <v>224</v>
      </c>
      <c r="J6318" t="s">
        <v>172</v>
      </c>
      <c r="K6318" t="s">
        <v>8151</v>
      </c>
      <c r="L6318" t="s">
        <v>8160</v>
      </c>
      <c r="M6318">
        <v>9</v>
      </c>
      <c r="N6318" t="s">
        <v>8167</v>
      </c>
      <c r="O6318" s="4">
        <f>INDEX(products[Cost_per_box], MATCH(shipments9[[#This Row],[PID]], products[PID], 0))</f>
        <v>2.65</v>
      </c>
      <c r="P6318" s="4">
        <f>shipments9[[#This Row],[Boxes]]*shipments9[[#This Row],[Cost Per Box]]</f>
        <v>593.6</v>
      </c>
      <c r="Q6318" s="4">
        <f>shipments9[[#This Row],[Amount]] -shipments9[[#This Row],[total cost]]</f>
        <v>4331.6499999999996</v>
      </c>
      <c r="R6318" s="4" t="str">
        <f>IF(shipments9[[#This Row],[Gross Profit]]&lt;0,"Loss","Profit")</f>
        <v>Profit</v>
      </c>
      <c r="S6318" s="9">
        <f>shipments9[[#This Row],[Gross Profit]]/shipments9[[#This Row],[Amount]]</f>
        <v>0.87947819907618896</v>
      </c>
      <c r="T6318" s="11">
        <f>shipments9[[#This Row],[Amount]]/shipments9[[#This Row],[Boxes]]</f>
        <v>21.987723214285715</v>
      </c>
    </row>
    <row r="6319" spans="1:20" hidden="1" x14ac:dyDescent="0.25">
      <c r="A6319" t="s">
        <v>6510</v>
      </c>
      <c r="B6319" t="s">
        <v>108</v>
      </c>
      <c r="C6319" t="s">
        <v>121</v>
      </c>
      <c r="D6319" t="s">
        <v>24</v>
      </c>
      <c r="E6319" s="1">
        <v>45026</v>
      </c>
      <c r="F6319" s="1" t="str">
        <f>TEXT(shipments9[[#This Row],[Shipdate]],"ddd")</f>
        <v>Mon</v>
      </c>
      <c r="G6319" s="1" t="str">
        <f>IF(OR(shipments9[[#This Row],[Day Name]]="Sat",shipments9[[#This Row],[Day Name]]="Sun"),"Weekend","Weekday")</f>
        <v>Weekday</v>
      </c>
      <c r="H6319">
        <v>2925</v>
      </c>
      <c r="I6319">
        <v>244</v>
      </c>
      <c r="J6319" t="s">
        <v>172</v>
      </c>
      <c r="K6319" t="s">
        <v>8151</v>
      </c>
      <c r="L6319" t="s">
        <v>8154</v>
      </c>
      <c r="M6319">
        <v>4</v>
      </c>
      <c r="N6319" t="s">
        <v>8158</v>
      </c>
      <c r="O6319" s="4">
        <f>INDEX(products[Cost_per_box], MATCH(shipments9[[#This Row],[PID]], products[PID], 0))</f>
        <v>5.26</v>
      </c>
      <c r="P6319" s="4">
        <f>shipments9[[#This Row],[Boxes]]*shipments9[[#This Row],[Cost Per Box]]</f>
        <v>1283.44</v>
      </c>
      <c r="Q6319" s="4">
        <f>shipments9[[#This Row],[Amount]] -shipments9[[#This Row],[total cost]]</f>
        <v>1641.56</v>
      </c>
      <c r="R6319" s="4" t="str">
        <f>IF(shipments9[[#This Row],[Gross Profit]]&lt;0,"Loss","Profit")</f>
        <v>Profit</v>
      </c>
      <c r="S6319" s="9">
        <f>shipments9[[#This Row],[Gross Profit]]/shipments9[[#This Row],[Amount]]</f>
        <v>0.56121709401709396</v>
      </c>
      <c r="T6319" s="11">
        <f>shipments9[[#This Row],[Amount]]/shipments9[[#This Row],[Boxes]]</f>
        <v>11.987704918032787</v>
      </c>
    </row>
    <row r="6320" spans="1:20" hidden="1" x14ac:dyDescent="0.25">
      <c r="A6320" t="s">
        <v>6511</v>
      </c>
      <c r="B6320" t="s">
        <v>105</v>
      </c>
      <c r="C6320" t="s">
        <v>139</v>
      </c>
      <c r="D6320" t="s">
        <v>24</v>
      </c>
      <c r="E6320" s="1">
        <v>44979</v>
      </c>
      <c r="F6320" s="1" t="str">
        <f>TEXT(shipments9[[#This Row],[Shipdate]],"ddd")</f>
        <v>Wed</v>
      </c>
      <c r="G6320" s="1" t="str">
        <f>IF(OR(shipments9[[#This Row],[Day Name]]="Sat",shipments9[[#This Row],[Day Name]]="Sun"),"Weekend","Weekday")</f>
        <v>Weekday</v>
      </c>
      <c r="H6320">
        <v>542.25</v>
      </c>
      <c r="I6320">
        <v>29</v>
      </c>
      <c r="J6320" t="s">
        <v>172</v>
      </c>
      <c r="K6320" t="s">
        <v>8151</v>
      </c>
      <c r="L6320" t="s">
        <v>8156</v>
      </c>
      <c r="M6320">
        <v>2</v>
      </c>
      <c r="N6320" t="s">
        <v>8157</v>
      </c>
      <c r="O6320" s="4">
        <f>INDEX(products[Cost_per_box], MATCH(shipments9[[#This Row],[PID]], products[PID], 0))</f>
        <v>3.68</v>
      </c>
      <c r="P6320" s="4">
        <f>shipments9[[#This Row],[Boxes]]*shipments9[[#This Row],[Cost Per Box]]</f>
        <v>106.72</v>
      </c>
      <c r="Q6320" s="4">
        <f>shipments9[[#This Row],[Amount]] -shipments9[[#This Row],[total cost]]</f>
        <v>435.53</v>
      </c>
      <c r="R6320" s="4" t="str">
        <f>IF(shipments9[[#This Row],[Gross Profit]]&lt;0,"Loss","Profit")</f>
        <v>Profit</v>
      </c>
      <c r="S6320" s="9">
        <f>shipments9[[#This Row],[Gross Profit]]/shipments9[[#This Row],[Amount]]</f>
        <v>0.80319041032733973</v>
      </c>
      <c r="T6320" s="11">
        <f>shipments9[[#This Row],[Amount]]/shipments9[[#This Row],[Boxes]]</f>
        <v>18.698275862068964</v>
      </c>
    </row>
    <row r="6321" spans="1:20" hidden="1" x14ac:dyDescent="0.25">
      <c r="A6321" t="s">
        <v>6512</v>
      </c>
      <c r="B6321" t="s">
        <v>105</v>
      </c>
      <c r="C6321" t="s">
        <v>141</v>
      </c>
      <c r="D6321" t="s">
        <v>24</v>
      </c>
      <c r="E6321" s="1">
        <v>45425</v>
      </c>
      <c r="F6321" s="1" t="str">
        <f>TEXT(shipments9[[#This Row],[Shipdate]],"ddd")</f>
        <v>Mon</v>
      </c>
      <c r="G6321" s="1" t="str">
        <f>IF(OR(shipments9[[#This Row],[Day Name]]="Sat",shipments9[[#This Row],[Day Name]]="Sun"),"Weekend","Weekday")</f>
        <v>Weekday</v>
      </c>
      <c r="H6321">
        <v>14593.5</v>
      </c>
      <c r="I6321">
        <v>1123</v>
      </c>
      <c r="J6321" t="s">
        <v>172</v>
      </c>
      <c r="K6321" t="s">
        <v>8155</v>
      </c>
      <c r="L6321" t="s">
        <v>8154</v>
      </c>
      <c r="M6321">
        <v>5</v>
      </c>
      <c r="N6321" t="s">
        <v>201</v>
      </c>
      <c r="O6321" s="4">
        <f>INDEX(products[Cost_per_box], MATCH(shipments9[[#This Row],[PID]], products[PID], 0))</f>
        <v>8.2200000000000006</v>
      </c>
      <c r="P6321" s="4">
        <f>shipments9[[#This Row],[Boxes]]*shipments9[[#This Row],[Cost Per Box]]</f>
        <v>9231.0600000000013</v>
      </c>
      <c r="Q6321" s="4">
        <f>shipments9[[#This Row],[Amount]] -shipments9[[#This Row],[total cost]]</f>
        <v>5362.4399999999987</v>
      </c>
      <c r="R6321" s="4" t="str">
        <f>IF(shipments9[[#This Row],[Gross Profit]]&lt;0,"Loss","Profit")</f>
        <v>Profit</v>
      </c>
      <c r="S6321" s="9">
        <f>shipments9[[#This Row],[Gross Profit]]/shipments9[[#This Row],[Amount]]</f>
        <v>0.36745400349470647</v>
      </c>
      <c r="T6321" s="11">
        <f>shipments9[[#This Row],[Amount]]/shipments9[[#This Row],[Boxes]]</f>
        <v>12.995102404274265</v>
      </c>
    </row>
    <row r="6322" spans="1:20" hidden="1" x14ac:dyDescent="0.25">
      <c r="A6322" t="s">
        <v>6513</v>
      </c>
      <c r="B6322" t="s">
        <v>105</v>
      </c>
      <c r="C6322" t="s">
        <v>161</v>
      </c>
      <c r="D6322" t="s">
        <v>24</v>
      </c>
      <c r="E6322" s="1">
        <v>45240</v>
      </c>
      <c r="F6322" s="1" t="str">
        <f>TEXT(shipments9[[#This Row],[Shipdate]],"ddd")</f>
        <v>Fri</v>
      </c>
      <c r="G6322" s="1" t="str">
        <f>IF(OR(shipments9[[#This Row],[Day Name]]="Sat",shipments9[[#This Row],[Day Name]]="Sun"),"Weekend","Weekday")</f>
        <v>Weekday</v>
      </c>
      <c r="H6322">
        <v>1653.75</v>
      </c>
      <c r="I6322">
        <v>207</v>
      </c>
      <c r="J6322" t="s">
        <v>172</v>
      </c>
      <c r="K6322" t="s">
        <v>8151</v>
      </c>
      <c r="L6322" t="s">
        <v>8152</v>
      </c>
      <c r="M6322">
        <v>11</v>
      </c>
      <c r="N6322" t="s">
        <v>8165</v>
      </c>
      <c r="O6322" s="4">
        <f>INDEX(products[Cost_per_box], MATCH(shipments9[[#This Row],[PID]], products[PID], 0))</f>
        <v>2.76</v>
      </c>
      <c r="P6322" s="4">
        <f>shipments9[[#This Row],[Boxes]]*shipments9[[#This Row],[Cost Per Box]]</f>
        <v>571.31999999999994</v>
      </c>
      <c r="Q6322" s="4">
        <f>shipments9[[#This Row],[Amount]] -shipments9[[#This Row],[total cost]]</f>
        <v>1082.43</v>
      </c>
      <c r="R6322" s="4" t="str">
        <f>IF(shipments9[[#This Row],[Gross Profit]]&lt;0,"Loss","Profit")</f>
        <v>Profit</v>
      </c>
      <c r="S6322" s="9">
        <f>shipments9[[#This Row],[Gross Profit]]/shipments9[[#This Row],[Amount]]</f>
        <v>0.65453061224489795</v>
      </c>
      <c r="T6322" s="11">
        <f>shipments9[[#This Row],[Amount]]/shipments9[[#This Row],[Boxes]]</f>
        <v>7.9891304347826084</v>
      </c>
    </row>
    <row r="6323" spans="1:20" x14ac:dyDescent="0.25">
      <c r="A6323" t="s">
        <v>6514</v>
      </c>
      <c r="B6323" t="s">
        <v>105</v>
      </c>
      <c r="C6323" t="s">
        <v>147</v>
      </c>
      <c r="D6323" t="s">
        <v>24</v>
      </c>
      <c r="E6323" s="1">
        <v>45243</v>
      </c>
      <c r="F6323" s="1" t="str">
        <f>TEXT(shipments9[[#This Row],[Shipdate]],"ddd")</f>
        <v>Mon</v>
      </c>
      <c r="G6323" s="1" t="str">
        <f>IF(OR(shipments9[[#This Row],[Day Name]]="Sat",shipments9[[#This Row],[Day Name]]="Sun"),"Weekend","Weekday")</f>
        <v>Weekday</v>
      </c>
      <c r="H6323">
        <v>4286.25</v>
      </c>
      <c r="I6323">
        <v>477</v>
      </c>
      <c r="J6323" t="s">
        <v>172</v>
      </c>
      <c r="K6323" t="s">
        <v>8151</v>
      </c>
      <c r="L6323" t="s">
        <v>8152</v>
      </c>
      <c r="M6323">
        <v>11</v>
      </c>
      <c r="N6323" t="s">
        <v>8165</v>
      </c>
      <c r="O6323" s="4">
        <f>INDEX(products[Cost_per_box], MATCH(shipments9[[#This Row],[PID]], products[PID], 0))</f>
        <v>10.51</v>
      </c>
      <c r="P6323" s="4">
        <f>shipments9[[#This Row],[Boxes]]*shipments9[[#This Row],[Cost Per Box]]</f>
        <v>5013.2699999999995</v>
      </c>
      <c r="Q6323" s="4">
        <f>shipments9[[#This Row],[Amount]] -shipments9[[#This Row],[total cost]]</f>
        <v>-727.01999999999953</v>
      </c>
      <c r="R6323" s="4" t="str">
        <f>IF(shipments9[[#This Row],[Gross Profit]]&lt;0,"Loss","Profit")</f>
        <v>Loss</v>
      </c>
      <c r="S6323" s="9">
        <f>shipments9[[#This Row],[Gross Profit]]/shipments9[[#This Row],[Amount]]</f>
        <v>-0.16961679790026235</v>
      </c>
      <c r="T6323" s="11">
        <f>shipments9[[#This Row],[Amount]]/shipments9[[#This Row],[Boxes]]</f>
        <v>8.9858490566037741</v>
      </c>
    </row>
    <row r="6324" spans="1:20" hidden="1" x14ac:dyDescent="0.25">
      <c r="A6324" t="s">
        <v>6515</v>
      </c>
      <c r="B6324" t="s">
        <v>105</v>
      </c>
      <c r="C6324" t="s">
        <v>157</v>
      </c>
      <c r="D6324" t="s">
        <v>24</v>
      </c>
      <c r="E6324" s="1">
        <v>45401</v>
      </c>
      <c r="F6324" s="1" t="str">
        <f>TEXT(shipments9[[#This Row],[Shipdate]],"ddd")</f>
        <v>Fri</v>
      </c>
      <c r="G6324" s="1" t="str">
        <f>IF(OR(shipments9[[#This Row],[Day Name]]="Sat",shipments9[[#This Row],[Day Name]]="Sun"),"Weekend","Weekday")</f>
        <v>Weekday</v>
      </c>
      <c r="H6324">
        <v>11119.5</v>
      </c>
      <c r="I6324">
        <v>1011</v>
      </c>
      <c r="J6324" t="s">
        <v>172</v>
      </c>
      <c r="K6324" t="s">
        <v>8155</v>
      </c>
      <c r="L6324" t="s">
        <v>8154</v>
      </c>
      <c r="M6324">
        <v>4</v>
      </c>
      <c r="N6324" t="s">
        <v>8158</v>
      </c>
      <c r="O6324" s="4">
        <f>INDEX(products[Cost_per_box], MATCH(shipments9[[#This Row],[PID]], products[PID], 0))</f>
        <v>6.8</v>
      </c>
      <c r="P6324" s="4">
        <f>shipments9[[#This Row],[Boxes]]*shipments9[[#This Row],[Cost Per Box]]</f>
        <v>6874.8</v>
      </c>
      <c r="Q6324" s="4">
        <f>shipments9[[#This Row],[Amount]] -shipments9[[#This Row],[total cost]]</f>
        <v>4244.7</v>
      </c>
      <c r="R6324" s="4" t="str">
        <f>IF(shipments9[[#This Row],[Gross Profit]]&lt;0,"Loss","Profit")</f>
        <v>Profit</v>
      </c>
      <c r="S6324" s="9">
        <f>shipments9[[#This Row],[Gross Profit]]/shipments9[[#This Row],[Amount]]</f>
        <v>0.38173479023337381</v>
      </c>
      <c r="T6324" s="11">
        <f>shipments9[[#This Row],[Amount]]/shipments9[[#This Row],[Boxes]]</f>
        <v>10.998516320474778</v>
      </c>
    </row>
    <row r="6325" spans="1:20" hidden="1" x14ac:dyDescent="0.25">
      <c r="A6325" t="s">
        <v>6516</v>
      </c>
      <c r="B6325" t="s">
        <v>105</v>
      </c>
      <c r="C6325" t="s">
        <v>161</v>
      </c>
      <c r="D6325" t="s">
        <v>24</v>
      </c>
      <c r="E6325" s="1">
        <v>45252</v>
      </c>
      <c r="F6325" s="1" t="str">
        <f>TEXT(shipments9[[#This Row],[Shipdate]],"ddd")</f>
        <v>Wed</v>
      </c>
      <c r="G6325" s="1" t="str">
        <f>IF(OR(shipments9[[#This Row],[Day Name]]="Sat",shipments9[[#This Row],[Day Name]]="Sun"),"Weekend","Weekday")</f>
        <v>Weekday</v>
      </c>
      <c r="H6325">
        <v>1093.5</v>
      </c>
      <c r="I6325">
        <v>92</v>
      </c>
      <c r="J6325" t="s">
        <v>172</v>
      </c>
      <c r="K6325" t="s">
        <v>8151</v>
      </c>
      <c r="L6325" t="s">
        <v>8152</v>
      </c>
      <c r="M6325">
        <v>11</v>
      </c>
      <c r="N6325" t="s">
        <v>8165</v>
      </c>
      <c r="O6325" s="4">
        <f>INDEX(products[Cost_per_box], MATCH(shipments9[[#This Row],[PID]], products[PID], 0))</f>
        <v>2.76</v>
      </c>
      <c r="P6325" s="4">
        <f>shipments9[[#This Row],[Boxes]]*shipments9[[#This Row],[Cost Per Box]]</f>
        <v>253.92</v>
      </c>
      <c r="Q6325" s="4">
        <f>shipments9[[#This Row],[Amount]] -shipments9[[#This Row],[total cost]]</f>
        <v>839.58</v>
      </c>
      <c r="R6325" s="4" t="str">
        <f>IF(shipments9[[#This Row],[Gross Profit]]&lt;0,"Loss","Profit")</f>
        <v>Profit</v>
      </c>
      <c r="S6325" s="9">
        <f>shipments9[[#This Row],[Gross Profit]]/shipments9[[#This Row],[Amount]]</f>
        <v>0.76779149519890266</v>
      </c>
      <c r="T6325" s="11">
        <f>shipments9[[#This Row],[Amount]]/shipments9[[#This Row],[Boxes]]</f>
        <v>11.885869565217391</v>
      </c>
    </row>
    <row r="6326" spans="1:20" hidden="1" x14ac:dyDescent="0.25">
      <c r="A6326" t="s">
        <v>6517</v>
      </c>
      <c r="B6326" t="s">
        <v>105</v>
      </c>
      <c r="C6326" t="s">
        <v>124</v>
      </c>
      <c r="D6326" t="s">
        <v>24</v>
      </c>
      <c r="E6326" s="1">
        <v>45078</v>
      </c>
      <c r="F6326" s="1" t="str">
        <f>TEXT(shipments9[[#This Row],[Shipdate]],"ddd")</f>
        <v>Thu</v>
      </c>
      <c r="G6326" s="1" t="str">
        <f>IF(OR(shipments9[[#This Row],[Day Name]]="Sat",shipments9[[#This Row],[Day Name]]="Sun"),"Weekend","Weekday")</f>
        <v>Weekday</v>
      </c>
      <c r="H6326">
        <v>3289.5</v>
      </c>
      <c r="I6326">
        <v>220</v>
      </c>
      <c r="J6326" t="s">
        <v>172</v>
      </c>
      <c r="K6326" t="s">
        <v>8151</v>
      </c>
      <c r="L6326" t="s">
        <v>8154</v>
      </c>
      <c r="M6326">
        <v>6</v>
      </c>
      <c r="N6326" t="s">
        <v>8159</v>
      </c>
      <c r="O6326" s="4">
        <f>INDEX(products[Cost_per_box], MATCH(shipments9[[#This Row],[PID]], products[PID], 0))</f>
        <v>7.48</v>
      </c>
      <c r="P6326" s="4">
        <f>shipments9[[#This Row],[Boxes]]*shipments9[[#This Row],[Cost Per Box]]</f>
        <v>1645.6000000000001</v>
      </c>
      <c r="Q6326" s="4">
        <f>shipments9[[#This Row],[Amount]] -shipments9[[#This Row],[total cost]]</f>
        <v>1643.8999999999999</v>
      </c>
      <c r="R6326" s="4" t="str">
        <f>IF(shipments9[[#This Row],[Gross Profit]]&lt;0,"Loss","Profit")</f>
        <v>Profit</v>
      </c>
      <c r="S6326" s="9">
        <f>shipments9[[#This Row],[Gross Profit]]/shipments9[[#This Row],[Amount]]</f>
        <v>0.49974160206718343</v>
      </c>
      <c r="T6326" s="11">
        <f>shipments9[[#This Row],[Amount]]/shipments9[[#This Row],[Boxes]]</f>
        <v>14.952272727272728</v>
      </c>
    </row>
    <row r="6327" spans="1:20" hidden="1" x14ac:dyDescent="0.25">
      <c r="A6327" t="s">
        <v>6518</v>
      </c>
      <c r="B6327" t="s">
        <v>105</v>
      </c>
      <c r="C6327" t="s">
        <v>137</v>
      </c>
      <c r="D6327" t="s">
        <v>24</v>
      </c>
      <c r="E6327" s="1">
        <v>45237</v>
      </c>
      <c r="F6327" s="1" t="str">
        <f>TEXT(shipments9[[#This Row],[Shipdate]],"ddd")</f>
        <v>Tue</v>
      </c>
      <c r="G6327" s="1" t="str">
        <f>IF(OR(shipments9[[#This Row],[Day Name]]="Sat",shipments9[[#This Row],[Day Name]]="Sun"),"Weekend","Weekday")</f>
        <v>Weekday</v>
      </c>
      <c r="H6327">
        <v>4619.25</v>
      </c>
      <c r="I6327">
        <v>231</v>
      </c>
      <c r="J6327" t="s">
        <v>172</v>
      </c>
      <c r="K6327" t="s">
        <v>8151</v>
      </c>
      <c r="L6327" t="s">
        <v>8152</v>
      </c>
      <c r="M6327">
        <v>11</v>
      </c>
      <c r="N6327" t="s">
        <v>8165</v>
      </c>
      <c r="O6327" s="4">
        <f>INDEX(products[Cost_per_box], MATCH(shipments9[[#This Row],[PID]], products[PID], 0))</f>
        <v>7.73</v>
      </c>
      <c r="P6327" s="4">
        <f>shipments9[[#This Row],[Boxes]]*shipments9[[#This Row],[Cost Per Box]]</f>
        <v>1785.63</v>
      </c>
      <c r="Q6327" s="4">
        <f>shipments9[[#This Row],[Amount]] -shipments9[[#This Row],[total cost]]</f>
        <v>2833.62</v>
      </c>
      <c r="R6327" s="4" t="str">
        <f>IF(shipments9[[#This Row],[Gross Profit]]&lt;0,"Loss","Profit")</f>
        <v>Profit</v>
      </c>
      <c r="S6327" s="9">
        <f>shipments9[[#This Row],[Gross Profit]]/shipments9[[#This Row],[Amount]]</f>
        <v>0.61343724630621854</v>
      </c>
      <c r="T6327" s="11">
        <f>shipments9[[#This Row],[Amount]]/shipments9[[#This Row],[Boxes]]</f>
        <v>19.996753246753247</v>
      </c>
    </row>
    <row r="6328" spans="1:20" hidden="1" x14ac:dyDescent="0.25">
      <c r="A6328" t="s">
        <v>6519</v>
      </c>
      <c r="B6328" t="s">
        <v>105</v>
      </c>
      <c r="C6328" t="s">
        <v>141</v>
      </c>
      <c r="D6328" t="s">
        <v>24</v>
      </c>
      <c r="E6328" s="1">
        <v>45161</v>
      </c>
      <c r="F6328" s="1" t="str">
        <f>TEXT(shipments9[[#This Row],[Shipdate]],"ddd")</f>
        <v>Wed</v>
      </c>
      <c r="G6328" s="1" t="str">
        <f>IF(OR(shipments9[[#This Row],[Day Name]]="Sat",shipments9[[#This Row],[Day Name]]="Sun"),"Weekend","Weekday")</f>
        <v>Weekday</v>
      </c>
      <c r="H6328">
        <v>740.25</v>
      </c>
      <c r="I6328">
        <v>62</v>
      </c>
      <c r="J6328" t="s">
        <v>172</v>
      </c>
      <c r="K6328" t="s">
        <v>8151</v>
      </c>
      <c r="L6328" t="s">
        <v>8160</v>
      </c>
      <c r="M6328">
        <v>8</v>
      </c>
      <c r="N6328" t="s">
        <v>8162</v>
      </c>
      <c r="O6328" s="4">
        <f>INDEX(products[Cost_per_box], MATCH(shipments9[[#This Row],[PID]], products[PID], 0))</f>
        <v>8.2200000000000006</v>
      </c>
      <c r="P6328" s="4">
        <f>shipments9[[#This Row],[Boxes]]*shipments9[[#This Row],[Cost Per Box]]</f>
        <v>509.64000000000004</v>
      </c>
      <c r="Q6328" s="4">
        <f>shipments9[[#This Row],[Amount]] -shipments9[[#This Row],[total cost]]</f>
        <v>230.60999999999996</v>
      </c>
      <c r="R6328" s="4" t="str">
        <f>IF(shipments9[[#This Row],[Gross Profit]]&lt;0,"Loss","Profit")</f>
        <v>Profit</v>
      </c>
      <c r="S6328" s="9">
        <f>shipments9[[#This Row],[Gross Profit]]/shipments9[[#This Row],[Amount]]</f>
        <v>0.31152988855116509</v>
      </c>
      <c r="T6328" s="11">
        <f>shipments9[[#This Row],[Amount]]/shipments9[[#This Row],[Boxes]]</f>
        <v>11.939516129032258</v>
      </c>
    </row>
    <row r="6329" spans="1:20" hidden="1" x14ac:dyDescent="0.25">
      <c r="A6329" t="s">
        <v>6520</v>
      </c>
      <c r="B6329" t="s">
        <v>105</v>
      </c>
      <c r="C6329" t="s">
        <v>149</v>
      </c>
      <c r="D6329" t="s">
        <v>24</v>
      </c>
      <c r="E6329" s="1">
        <v>45419</v>
      </c>
      <c r="F6329" s="1" t="str">
        <f>TEXT(shipments9[[#This Row],[Shipdate]],"ddd")</f>
        <v>Tue</v>
      </c>
      <c r="G6329" s="1" t="str">
        <f>IF(OR(shipments9[[#This Row],[Day Name]]="Sat",shipments9[[#This Row],[Day Name]]="Sun"),"Weekend","Weekday")</f>
        <v>Weekday</v>
      </c>
      <c r="H6329">
        <v>4943.25</v>
      </c>
      <c r="I6329">
        <v>309</v>
      </c>
      <c r="J6329" t="s">
        <v>172</v>
      </c>
      <c r="K6329" t="s">
        <v>8155</v>
      </c>
      <c r="L6329" t="s">
        <v>8154</v>
      </c>
      <c r="M6329">
        <v>5</v>
      </c>
      <c r="N6329" t="s">
        <v>201</v>
      </c>
      <c r="O6329" s="4">
        <f>INDEX(products[Cost_per_box], MATCH(shipments9[[#This Row],[PID]], products[PID], 0))</f>
        <v>6.43</v>
      </c>
      <c r="P6329" s="4">
        <f>shipments9[[#This Row],[Boxes]]*shipments9[[#This Row],[Cost Per Box]]</f>
        <v>1986.87</v>
      </c>
      <c r="Q6329" s="4">
        <f>shipments9[[#This Row],[Amount]] -shipments9[[#This Row],[total cost]]</f>
        <v>2956.38</v>
      </c>
      <c r="R6329" s="4" t="str">
        <f>IF(shipments9[[#This Row],[Gross Profit]]&lt;0,"Loss","Profit")</f>
        <v>Profit</v>
      </c>
      <c r="S6329" s="9">
        <f>shipments9[[#This Row],[Gross Profit]]/shipments9[[#This Row],[Amount]]</f>
        <v>0.59806402670308001</v>
      </c>
      <c r="T6329" s="11">
        <f>shipments9[[#This Row],[Amount]]/shipments9[[#This Row],[Boxes]]</f>
        <v>15.99757281553398</v>
      </c>
    </row>
    <row r="6330" spans="1:20" hidden="1" x14ac:dyDescent="0.25">
      <c r="A6330" t="s">
        <v>6521</v>
      </c>
      <c r="B6330" t="s">
        <v>105</v>
      </c>
      <c r="C6330" t="s">
        <v>159</v>
      </c>
      <c r="D6330" t="s">
        <v>24</v>
      </c>
      <c r="E6330" s="1">
        <v>45337</v>
      </c>
      <c r="F6330" s="1" t="str">
        <f>TEXT(shipments9[[#This Row],[Shipdate]],"ddd")</f>
        <v>Thu</v>
      </c>
      <c r="G6330" s="1" t="str">
        <f>IF(OR(shipments9[[#This Row],[Day Name]]="Sat",shipments9[[#This Row],[Day Name]]="Sun"),"Weekend","Weekday")</f>
        <v>Weekday</v>
      </c>
      <c r="H6330">
        <v>51.75</v>
      </c>
      <c r="I6330">
        <v>3</v>
      </c>
      <c r="J6330" t="s">
        <v>172</v>
      </c>
      <c r="K6330" t="s">
        <v>8155</v>
      </c>
      <c r="L6330" t="s">
        <v>8156</v>
      </c>
      <c r="M6330">
        <v>2</v>
      </c>
      <c r="N6330" t="s">
        <v>8157</v>
      </c>
      <c r="O6330" s="4">
        <f>INDEX(products[Cost_per_box], MATCH(shipments9[[#This Row],[PID]], products[PID], 0))</f>
        <v>5.04</v>
      </c>
      <c r="P6330" s="4">
        <f>shipments9[[#This Row],[Boxes]]*shipments9[[#This Row],[Cost Per Box]]</f>
        <v>15.120000000000001</v>
      </c>
      <c r="Q6330" s="4">
        <f>shipments9[[#This Row],[Amount]] -shipments9[[#This Row],[total cost]]</f>
        <v>36.629999999999995</v>
      </c>
      <c r="R6330" s="4" t="str">
        <f>IF(shipments9[[#This Row],[Gross Profit]]&lt;0,"Loss","Profit")</f>
        <v>Profit</v>
      </c>
      <c r="S6330" s="9">
        <f>shipments9[[#This Row],[Gross Profit]]/shipments9[[#This Row],[Amount]]</f>
        <v>0.70782608695652161</v>
      </c>
      <c r="T6330" s="11">
        <f>shipments9[[#This Row],[Amount]]/shipments9[[#This Row],[Boxes]]</f>
        <v>17.25</v>
      </c>
    </row>
    <row r="6331" spans="1:20" hidden="1" x14ac:dyDescent="0.25">
      <c r="A6331" t="s">
        <v>6522</v>
      </c>
      <c r="B6331" t="s">
        <v>105</v>
      </c>
      <c r="C6331" t="s">
        <v>159</v>
      </c>
      <c r="D6331" t="s">
        <v>24</v>
      </c>
      <c r="E6331" s="1">
        <v>45461</v>
      </c>
      <c r="F6331" s="1" t="str">
        <f>TEXT(shipments9[[#This Row],[Shipdate]],"ddd")</f>
        <v>Tue</v>
      </c>
      <c r="G6331" s="1" t="str">
        <f>IF(OR(shipments9[[#This Row],[Day Name]]="Sat",shipments9[[#This Row],[Day Name]]="Sun"),"Weekend","Weekday")</f>
        <v>Weekday</v>
      </c>
      <c r="H6331">
        <v>9072</v>
      </c>
      <c r="I6331">
        <v>363</v>
      </c>
      <c r="J6331" t="s">
        <v>172</v>
      </c>
      <c r="K6331" t="s">
        <v>8155</v>
      </c>
      <c r="L6331" t="s">
        <v>8154</v>
      </c>
      <c r="M6331">
        <v>6</v>
      </c>
      <c r="N6331" t="s">
        <v>8159</v>
      </c>
      <c r="O6331" s="4">
        <f>INDEX(products[Cost_per_box], MATCH(shipments9[[#This Row],[PID]], products[PID], 0))</f>
        <v>5.04</v>
      </c>
      <c r="P6331" s="4">
        <f>shipments9[[#This Row],[Boxes]]*shipments9[[#This Row],[Cost Per Box]]</f>
        <v>1829.52</v>
      </c>
      <c r="Q6331" s="4">
        <f>shipments9[[#This Row],[Amount]] -shipments9[[#This Row],[total cost]]</f>
        <v>7242.48</v>
      </c>
      <c r="R6331" s="4" t="str">
        <f>IF(shipments9[[#This Row],[Gross Profit]]&lt;0,"Loss","Profit")</f>
        <v>Profit</v>
      </c>
      <c r="S6331" s="9">
        <f>shipments9[[#This Row],[Gross Profit]]/shipments9[[#This Row],[Amount]]</f>
        <v>0.79833333333333334</v>
      </c>
      <c r="T6331" s="11">
        <f>shipments9[[#This Row],[Amount]]/shipments9[[#This Row],[Boxes]]</f>
        <v>24.991735537190081</v>
      </c>
    </row>
    <row r="6332" spans="1:20" hidden="1" x14ac:dyDescent="0.25">
      <c r="A6332" t="s">
        <v>6523</v>
      </c>
      <c r="B6332" t="s">
        <v>105</v>
      </c>
      <c r="C6332" t="s">
        <v>161</v>
      </c>
      <c r="D6332" t="s">
        <v>24</v>
      </c>
      <c r="E6332" s="1">
        <v>45362</v>
      </c>
      <c r="F6332" s="1" t="str">
        <f>TEXT(shipments9[[#This Row],[Shipdate]],"ddd")</f>
        <v>Mon</v>
      </c>
      <c r="G6332" s="1" t="str">
        <f>IF(OR(shipments9[[#This Row],[Day Name]]="Sat",shipments9[[#This Row],[Day Name]]="Sun"),"Weekend","Weekday")</f>
        <v>Weekday</v>
      </c>
      <c r="H6332">
        <v>137.25</v>
      </c>
      <c r="I6332">
        <v>13</v>
      </c>
      <c r="J6332" t="s">
        <v>172</v>
      </c>
      <c r="K6332" t="s">
        <v>8155</v>
      </c>
      <c r="L6332" t="s">
        <v>8156</v>
      </c>
      <c r="M6332">
        <v>3</v>
      </c>
      <c r="N6332" t="s">
        <v>8164</v>
      </c>
      <c r="O6332" s="4">
        <f>INDEX(products[Cost_per_box], MATCH(shipments9[[#This Row],[PID]], products[PID], 0))</f>
        <v>2.76</v>
      </c>
      <c r="P6332" s="4">
        <f>shipments9[[#This Row],[Boxes]]*shipments9[[#This Row],[Cost Per Box]]</f>
        <v>35.879999999999995</v>
      </c>
      <c r="Q6332" s="4">
        <f>shipments9[[#This Row],[Amount]] -shipments9[[#This Row],[total cost]]</f>
        <v>101.37</v>
      </c>
      <c r="R6332" s="4" t="str">
        <f>IF(shipments9[[#This Row],[Gross Profit]]&lt;0,"Loss","Profit")</f>
        <v>Profit</v>
      </c>
      <c r="S6332" s="9">
        <f>shipments9[[#This Row],[Gross Profit]]/shipments9[[#This Row],[Amount]]</f>
        <v>0.73857923497267763</v>
      </c>
      <c r="T6332" s="11">
        <f>shipments9[[#This Row],[Amount]]/shipments9[[#This Row],[Boxes]]</f>
        <v>10.557692307692308</v>
      </c>
    </row>
    <row r="6333" spans="1:20" hidden="1" x14ac:dyDescent="0.25">
      <c r="A6333" t="s">
        <v>6524</v>
      </c>
      <c r="B6333" t="s">
        <v>105</v>
      </c>
      <c r="C6333" t="s">
        <v>165</v>
      </c>
      <c r="D6333" t="s">
        <v>24</v>
      </c>
      <c r="E6333" s="1">
        <v>44950</v>
      </c>
      <c r="F6333" s="1" t="str">
        <f>TEXT(shipments9[[#This Row],[Shipdate]],"ddd")</f>
        <v>Tue</v>
      </c>
      <c r="G6333" s="1" t="str">
        <f>IF(OR(shipments9[[#This Row],[Day Name]]="Sat",shipments9[[#This Row],[Day Name]]="Sun"),"Weekend","Weekday")</f>
        <v>Weekday</v>
      </c>
      <c r="H6333">
        <v>11425.5</v>
      </c>
      <c r="I6333">
        <v>602</v>
      </c>
      <c r="J6333" t="s">
        <v>172</v>
      </c>
      <c r="K6333" t="s">
        <v>8151</v>
      </c>
      <c r="L6333" t="s">
        <v>8156</v>
      </c>
      <c r="M6333">
        <v>1</v>
      </c>
      <c r="N6333" t="s">
        <v>8163</v>
      </c>
      <c r="O6333" s="4">
        <f>INDEX(products[Cost_per_box], MATCH(shipments9[[#This Row],[PID]], products[PID], 0))</f>
        <v>2.65</v>
      </c>
      <c r="P6333" s="4">
        <f>shipments9[[#This Row],[Boxes]]*shipments9[[#This Row],[Cost Per Box]]</f>
        <v>1595.3</v>
      </c>
      <c r="Q6333" s="4">
        <f>shipments9[[#This Row],[Amount]] -shipments9[[#This Row],[total cost]]</f>
        <v>9830.2000000000007</v>
      </c>
      <c r="R6333" s="4" t="str">
        <f>IF(shipments9[[#This Row],[Gross Profit]]&lt;0,"Loss","Profit")</f>
        <v>Profit</v>
      </c>
      <c r="S6333" s="9">
        <f>shipments9[[#This Row],[Gross Profit]]/shipments9[[#This Row],[Amount]]</f>
        <v>0.86037372543871171</v>
      </c>
      <c r="T6333" s="11">
        <f>shipments9[[#This Row],[Amount]]/shipments9[[#This Row],[Boxes]]</f>
        <v>18.979235880398672</v>
      </c>
    </row>
    <row r="6334" spans="1:20" hidden="1" x14ac:dyDescent="0.25">
      <c r="A6334" t="s">
        <v>6525</v>
      </c>
      <c r="B6334" t="s">
        <v>105</v>
      </c>
      <c r="C6334" t="s">
        <v>143</v>
      </c>
      <c r="D6334" t="s">
        <v>24</v>
      </c>
      <c r="E6334" s="1">
        <v>45063</v>
      </c>
      <c r="F6334" s="1" t="str">
        <f>TEXT(shipments9[[#This Row],[Shipdate]],"ddd")</f>
        <v>Wed</v>
      </c>
      <c r="G6334" s="1" t="str">
        <f>IF(OR(shipments9[[#This Row],[Day Name]]="Sat",shipments9[[#This Row],[Day Name]]="Sun"),"Weekend","Weekday")</f>
        <v>Weekday</v>
      </c>
      <c r="H6334">
        <v>14989.5</v>
      </c>
      <c r="I6334">
        <v>789</v>
      </c>
      <c r="J6334" t="s">
        <v>172</v>
      </c>
      <c r="K6334" t="s">
        <v>8151</v>
      </c>
      <c r="L6334" t="s">
        <v>8154</v>
      </c>
      <c r="M6334">
        <v>5</v>
      </c>
      <c r="N6334" t="s">
        <v>201</v>
      </c>
      <c r="O6334" s="4">
        <f>INDEX(products[Cost_per_box], MATCH(shipments9[[#This Row],[PID]], products[PID], 0))</f>
        <v>10.23</v>
      </c>
      <c r="P6334" s="4">
        <f>shipments9[[#This Row],[Boxes]]*shipments9[[#This Row],[Cost Per Box]]</f>
        <v>8071.47</v>
      </c>
      <c r="Q6334" s="4">
        <f>shipments9[[#This Row],[Amount]] -shipments9[[#This Row],[total cost]]</f>
        <v>6918.03</v>
      </c>
      <c r="R6334" s="4" t="str">
        <f>IF(shipments9[[#This Row],[Gross Profit]]&lt;0,"Loss","Profit")</f>
        <v>Profit</v>
      </c>
      <c r="S6334" s="9">
        <f>shipments9[[#This Row],[Gross Profit]]/shipments9[[#This Row],[Amount]]</f>
        <v>0.46152506754728306</v>
      </c>
      <c r="T6334" s="11">
        <f>shipments9[[#This Row],[Amount]]/shipments9[[#This Row],[Boxes]]</f>
        <v>18.99809885931559</v>
      </c>
    </row>
    <row r="6335" spans="1:20" hidden="1" x14ac:dyDescent="0.25">
      <c r="A6335" t="s">
        <v>6526</v>
      </c>
      <c r="B6335" t="s">
        <v>105</v>
      </c>
      <c r="C6335" t="s">
        <v>145</v>
      </c>
      <c r="D6335" t="s">
        <v>24</v>
      </c>
      <c r="E6335" s="1">
        <v>45324</v>
      </c>
      <c r="F6335" s="1" t="str">
        <f>TEXT(shipments9[[#This Row],[Shipdate]],"ddd")</f>
        <v>Fri</v>
      </c>
      <c r="G6335" s="1" t="str">
        <f>IF(OR(shipments9[[#This Row],[Day Name]]="Sat",shipments9[[#This Row],[Day Name]]="Sun"),"Weekend","Weekday")</f>
        <v>Weekday</v>
      </c>
      <c r="H6335">
        <v>4248</v>
      </c>
      <c r="I6335">
        <v>304</v>
      </c>
      <c r="J6335" t="s">
        <v>172</v>
      </c>
      <c r="K6335" t="s">
        <v>8155</v>
      </c>
      <c r="L6335" t="s">
        <v>8156</v>
      </c>
      <c r="M6335">
        <v>2</v>
      </c>
      <c r="N6335" t="s">
        <v>8157</v>
      </c>
      <c r="O6335" s="4">
        <f>INDEX(products[Cost_per_box], MATCH(shipments9[[#This Row],[PID]], products[PID], 0))</f>
        <v>4.74</v>
      </c>
      <c r="P6335" s="4">
        <f>shipments9[[#This Row],[Boxes]]*shipments9[[#This Row],[Cost Per Box]]</f>
        <v>1440.96</v>
      </c>
      <c r="Q6335" s="4">
        <f>shipments9[[#This Row],[Amount]] -shipments9[[#This Row],[total cost]]</f>
        <v>2807.04</v>
      </c>
      <c r="R6335" s="4" t="str">
        <f>IF(shipments9[[#This Row],[Gross Profit]]&lt;0,"Loss","Profit")</f>
        <v>Profit</v>
      </c>
      <c r="S6335" s="9">
        <f>shipments9[[#This Row],[Gross Profit]]/shipments9[[#This Row],[Amount]]</f>
        <v>0.66079096045197738</v>
      </c>
      <c r="T6335" s="11">
        <f>shipments9[[#This Row],[Amount]]/shipments9[[#This Row],[Boxes]]</f>
        <v>13.973684210526315</v>
      </c>
    </row>
    <row r="6336" spans="1:20" x14ac:dyDescent="0.25">
      <c r="A6336" t="s">
        <v>6527</v>
      </c>
      <c r="B6336" t="s">
        <v>105</v>
      </c>
      <c r="C6336" t="s">
        <v>155</v>
      </c>
      <c r="D6336" t="s">
        <v>24</v>
      </c>
      <c r="E6336" s="1">
        <v>45138</v>
      </c>
      <c r="F6336" s="1" t="str">
        <f>TEXT(shipments9[[#This Row],[Shipdate]],"ddd")</f>
        <v>Mon</v>
      </c>
      <c r="G6336" s="1" t="str">
        <f>IF(OR(shipments9[[#This Row],[Day Name]]="Sat",shipments9[[#This Row],[Day Name]]="Sun"),"Weekend","Weekday")</f>
        <v>Weekday</v>
      </c>
      <c r="H6336">
        <v>8160.75</v>
      </c>
      <c r="I6336">
        <v>1021</v>
      </c>
      <c r="J6336" t="s">
        <v>172</v>
      </c>
      <c r="K6336" t="s">
        <v>8151</v>
      </c>
      <c r="L6336" t="s">
        <v>8160</v>
      </c>
      <c r="M6336">
        <v>7</v>
      </c>
      <c r="N6336" t="s">
        <v>8161</v>
      </c>
      <c r="O6336" s="4">
        <f>INDEX(products[Cost_per_box], MATCH(shipments9[[#This Row],[PID]], products[PID], 0))</f>
        <v>8.43</v>
      </c>
      <c r="P6336" s="4">
        <f>shipments9[[#This Row],[Boxes]]*shipments9[[#This Row],[Cost Per Box]]</f>
        <v>8607.0299999999988</v>
      </c>
      <c r="Q6336" s="4">
        <f>shipments9[[#This Row],[Amount]] -shipments9[[#This Row],[total cost]]</f>
        <v>-446.27999999999884</v>
      </c>
      <c r="R6336" s="4" t="str">
        <f>IF(shipments9[[#This Row],[Gross Profit]]&lt;0,"Loss","Profit")</f>
        <v>Loss</v>
      </c>
      <c r="S6336" s="9">
        <f>shipments9[[#This Row],[Gross Profit]]/shipments9[[#This Row],[Amount]]</f>
        <v>-5.4686150170020993E-2</v>
      </c>
      <c r="T6336" s="11">
        <f>shipments9[[#This Row],[Amount]]/shipments9[[#This Row],[Boxes]]</f>
        <v>7.9928991185112634</v>
      </c>
    </row>
    <row r="6337" spans="1:20" hidden="1" x14ac:dyDescent="0.25">
      <c r="A6337" t="s">
        <v>6528</v>
      </c>
      <c r="B6337" t="s">
        <v>105</v>
      </c>
      <c r="C6337" t="s">
        <v>157</v>
      </c>
      <c r="D6337" t="s">
        <v>24</v>
      </c>
      <c r="E6337" s="1">
        <v>44935</v>
      </c>
      <c r="F6337" s="1" t="str">
        <f>TEXT(shipments9[[#This Row],[Shipdate]],"ddd")</f>
        <v>Mon</v>
      </c>
      <c r="G6337" s="1" t="str">
        <f>IF(OR(shipments9[[#This Row],[Day Name]]="Sat",shipments9[[#This Row],[Day Name]]="Sun"),"Weekend","Weekday")</f>
        <v>Weekday</v>
      </c>
      <c r="H6337">
        <v>18659.25</v>
      </c>
      <c r="I6337">
        <v>2074</v>
      </c>
      <c r="J6337" t="s">
        <v>172</v>
      </c>
      <c r="K6337" t="s">
        <v>8151</v>
      </c>
      <c r="L6337" t="s">
        <v>8156</v>
      </c>
      <c r="M6337">
        <v>1</v>
      </c>
      <c r="N6337" t="s">
        <v>8163</v>
      </c>
      <c r="O6337" s="4">
        <f>INDEX(products[Cost_per_box], MATCH(shipments9[[#This Row],[PID]], products[PID], 0))</f>
        <v>6.8</v>
      </c>
      <c r="P6337" s="4">
        <f>shipments9[[#This Row],[Boxes]]*shipments9[[#This Row],[Cost Per Box]]</f>
        <v>14103.199999999999</v>
      </c>
      <c r="Q6337" s="4">
        <f>shipments9[[#This Row],[Amount]] -shipments9[[#This Row],[total cost]]</f>
        <v>4556.0500000000011</v>
      </c>
      <c r="R6337" s="4" t="str">
        <f>IF(shipments9[[#This Row],[Gross Profit]]&lt;0,"Loss","Profit")</f>
        <v>Profit</v>
      </c>
      <c r="S6337" s="9">
        <f>shipments9[[#This Row],[Gross Profit]]/shipments9[[#This Row],[Amount]]</f>
        <v>0.24417112156169199</v>
      </c>
      <c r="T6337" s="11">
        <f>shipments9[[#This Row],[Amount]]/shipments9[[#This Row],[Boxes]]</f>
        <v>8.996745419479268</v>
      </c>
    </row>
    <row r="6338" spans="1:20" hidden="1" x14ac:dyDescent="0.25">
      <c r="A6338" t="s">
        <v>6529</v>
      </c>
      <c r="B6338" t="s">
        <v>111</v>
      </c>
      <c r="C6338" t="s">
        <v>141</v>
      </c>
      <c r="D6338" t="s">
        <v>24</v>
      </c>
      <c r="E6338" s="1">
        <v>45435</v>
      </c>
      <c r="F6338" s="1" t="str">
        <f>TEXT(shipments9[[#This Row],[Shipdate]],"ddd")</f>
        <v>Thu</v>
      </c>
      <c r="G6338" s="1" t="str">
        <f>IF(OR(shipments9[[#This Row],[Day Name]]="Sat",shipments9[[#This Row],[Day Name]]="Sun"),"Weekend","Weekday")</f>
        <v>Weekday</v>
      </c>
      <c r="H6338">
        <v>1028.25</v>
      </c>
      <c r="I6338">
        <v>86</v>
      </c>
      <c r="J6338" t="s">
        <v>172</v>
      </c>
      <c r="K6338" t="s">
        <v>8155</v>
      </c>
      <c r="L6338" t="s">
        <v>8154</v>
      </c>
      <c r="M6338">
        <v>5</v>
      </c>
      <c r="N6338" t="s">
        <v>201</v>
      </c>
      <c r="O6338" s="4">
        <f>INDEX(products[Cost_per_box], MATCH(shipments9[[#This Row],[PID]], products[PID], 0))</f>
        <v>8.2200000000000006</v>
      </c>
      <c r="P6338" s="4">
        <f>shipments9[[#This Row],[Boxes]]*shipments9[[#This Row],[Cost Per Box]]</f>
        <v>706.92000000000007</v>
      </c>
      <c r="Q6338" s="4">
        <f>shipments9[[#This Row],[Amount]] -shipments9[[#This Row],[total cost]]</f>
        <v>321.32999999999993</v>
      </c>
      <c r="R6338" s="4" t="str">
        <f>IF(shipments9[[#This Row],[Gross Profit]]&lt;0,"Loss","Profit")</f>
        <v>Profit</v>
      </c>
      <c r="S6338" s="9">
        <f>shipments9[[#This Row],[Gross Profit]]/shipments9[[#This Row],[Amount]]</f>
        <v>0.31250182348650613</v>
      </c>
      <c r="T6338" s="11">
        <f>shipments9[[#This Row],[Amount]]/shipments9[[#This Row],[Boxes]]</f>
        <v>11.956395348837209</v>
      </c>
    </row>
    <row r="6339" spans="1:20" hidden="1" x14ac:dyDescent="0.25">
      <c r="A6339" t="s">
        <v>6530</v>
      </c>
      <c r="B6339" t="s">
        <v>111</v>
      </c>
      <c r="C6339" t="s">
        <v>159</v>
      </c>
      <c r="D6339" t="s">
        <v>24</v>
      </c>
      <c r="E6339" s="1">
        <v>45194</v>
      </c>
      <c r="F6339" s="1" t="str">
        <f>TEXT(shipments9[[#This Row],[Shipdate]],"ddd")</f>
        <v>Mon</v>
      </c>
      <c r="G6339" s="1" t="str">
        <f>IF(OR(shipments9[[#This Row],[Day Name]]="Sat",shipments9[[#This Row],[Day Name]]="Sun"),"Weekend","Weekday")</f>
        <v>Weekday</v>
      </c>
      <c r="H6339">
        <v>821.25</v>
      </c>
      <c r="I6339">
        <v>31</v>
      </c>
      <c r="J6339" t="s">
        <v>172</v>
      </c>
      <c r="K6339" t="s">
        <v>8151</v>
      </c>
      <c r="L6339" t="s">
        <v>8160</v>
      </c>
      <c r="M6339">
        <v>9</v>
      </c>
      <c r="N6339" t="s">
        <v>8167</v>
      </c>
      <c r="O6339" s="4">
        <f>INDEX(products[Cost_per_box], MATCH(shipments9[[#This Row],[PID]], products[PID], 0))</f>
        <v>5.04</v>
      </c>
      <c r="P6339" s="4">
        <f>shipments9[[#This Row],[Boxes]]*shipments9[[#This Row],[Cost Per Box]]</f>
        <v>156.24</v>
      </c>
      <c r="Q6339" s="4">
        <f>shipments9[[#This Row],[Amount]] -shipments9[[#This Row],[total cost]]</f>
        <v>665.01</v>
      </c>
      <c r="R6339" s="4" t="str">
        <f>IF(shipments9[[#This Row],[Gross Profit]]&lt;0,"Loss","Profit")</f>
        <v>Profit</v>
      </c>
      <c r="S6339" s="9">
        <f>shipments9[[#This Row],[Gross Profit]]/shipments9[[#This Row],[Amount]]</f>
        <v>0.80975342465753419</v>
      </c>
      <c r="T6339" s="11">
        <f>shipments9[[#This Row],[Amount]]/shipments9[[#This Row],[Boxes]]</f>
        <v>26.491935483870968</v>
      </c>
    </row>
    <row r="6340" spans="1:20" x14ac:dyDescent="0.25">
      <c r="A6340" t="s">
        <v>6531</v>
      </c>
      <c r="B6340" t="s">
        <v>111</v>
      </c>
      <c r="C6340" t="s">
        <v>147</v>
      </c>
      <c r="D6340" t="s">
        <v>24</v>
      </c>
      <c r="E6340" s="1">
        <v>44960</v>
      </c>
      <c r="F6340" s="1" t="str">
        <f>TEXT(shipments9[[#This Row],[Shipdate]],"ddd")</f>
        <v>Fri</v>
      </c>
      <c r="G6340" s="1" t="str">
        <f>IF(OR(shipments9[[#This Row],[Day Name]]="Sat",shipments9[[#This Row],[Day Name]]="Sun"),"Weekend","Weekday")</f>
        <v>Weekday</v>
      </c>
      <c r="H6340">
        <v>3246.75</v>
      </c>
      <c r="I6340">
        <v>406</v>
      </c>
      <c r="J6340" t="s">
        <v>172</v>
      </c>
      <c r="K6340" t="s">
        <v>8151</v>
      </c>
      <c r="L6340" t="s">
        <v>8156</v>
      </c>
      <c r="M6340">
        <v>2</v>
      </c>
      <c r="N6340" t="s">
        <v>8157</v>
      </c>
      <c r="O6340" s="4">
        <f>INDEX(products[Cost_per_box], MATCH(shipments9[[#This Row],[PID]], products[PID], 0))</f>
        <v>10.51</v>
      </c>
      <c r="P6340" s="4">
        <f>shipments9[[#This Row],[Boxes]]*shipments9[[#This Row],[Cost Per Box]]</f>
        <v>4267.0599999999995</v>
      </c>
      <c r="Q6340" s="4">
        <f>shipments9[[#This Row],[Amount]] -shipments9[[#This Row],[total cost]]</f>
        <v>-1020.3099999999995</v>
      </c>
      <c r="R6340" s="4" t="str">
        <f>IF(shipments9[[#This Row],[Gross Profit]]&lt;0,"Loss","Profit")</f>
        <v>Loss</v>
      </c>
      <c r="S6340" s="9">
        <f>shipments9[[#This Row],[Gross Profit]]/shipments9[[#This Row],[Amount]]</f>
        <v>-0.31425579425579409</v>
      </c>
      <c r="T6340" s="11">
        <f>shipments9[[#This Row],[Amount]]/shipments9[[#This Row],[Boxes]]</f>
        <v>7.9969211822660098</v>
      </c>
    </row>
    <row r="6341" spans="1:20" hidden="1" x14ac:dyDescent="0.25">
      <c r="A6341" t="s">
        <v>6532</v>
      </c>
      <c r="B6341" t="s">
        <v>111</v>
      </c>
      <c r="C6341" t="s">
        <v>155</v>
      </c>
      <c r="D6341" t="s">
        <v>24</v>
      </c>
      <c r="E6341" s="1">
        <v>45140</v>
      </c>
      <c r="F6341" s="1" t="str">
        <f>TEXT(shipments9[[#This Row],[Shipdate]],"ddd")</f>
        <v>Wed</v>
      </c>
      <c r="G6341" s="1" t="str">
        <f>IF(OR(shipments9[[#This Row],[Day Name]]="Sat",shipments9[[#This Row],[Day Name]]="Sun"),"Weekend","Weekday")</f>
        <v>Weekday</v>
      </c>
      <c r="H6341">
        <v>110.25</v>
      </c>
      <c r="I6341">
        <v>12</v>
      </c>
      <c r="J6341" t="s">
        <v>172</v>
      </c>
      <c r="K6341" t="s">
        <v>8151</v>
      </c>
      <c r="L6341" t="s">
        <v>8160</v>
      </c>
      <c r="M6341">
        <v>8</v>
      </c>
      <c r="N6341" t="s">
        <v>8162</v>
      </c>
      <c r="O6341" s="4">
        <f>INDEX(products[Cost_per_box], MATCH(shipments9[[#This Row],[PID]], products[PID], 0))</f>
        <v>8.43</v>
      </c>
      <c r="P6341" s="4">
        <f>shipments9[[#This Row],[Boxes]]*shipments9[[#This Row],[Cost Per Box]]</f>
        <v>101.16</v>
      </c>
      <c r="Q6341" s="4">
        <f>shipments9[[#This Row],[Amount]] -shipments9[[#This Row],[total cost]]</f>
        <v>9.0900000000000034</v>
      </c>
      <c r="R6341" s="4" t="str">
        <f>IF(shipments9[[#This Row],[Gross Profit]]&lt;0,"Loss","Profit")</f>
        <v>Profit</v>
      </c>
      <c r="S6341" s="9">
        <f>shipments9[[#This Row],[Gross Profit]]/shipments9[[#This Row],[Amount]]</f>
        <v>8.2448979591836766E-2</v>
      </c>
      <c r="T6341" s="11">
        <f>shipments9[[#This Row],[Amount]]/shipments9[[#This Row],[Boxes]]</f>
        <v>9.1875</v>
      </c>
    </row>
    <row r="6342" spans="1:20" hidden="1" x14ac:dyDescent="0.25">
      <c r="A6342" t="s">
        <v>6533</v>
      </c>
      <c r="B6342" t="s">
        <v>114</v>
      </c>
      <c r="C6342" t="s">
        <v>121</v>
      </c>
      <c r="D6342" t="s">
        <v>24</v>
      </c>
      <c r="E6342" s="1">
        <v>44956</v>
      </c>
      <c r="F6342" s="1" t="str">
        <f>TEXT(shipments9[[#This Row],[Shipdate]],"ddd")</f>
        <v>Mon</v>
      </c>
      <c r="G6342" s="1" t="str">
        <f>IF(OR(shipments9[[#This Row],[Day Name]]="Sat",shipments9[[#This Row],[Day Name]]="Sun"),"Weekend","Weekday")</f>
        <v>Weekday</v>
      </c>
      <c r="H6342">
        <v>1671.75</v>
      </c>
      <c r="I6342">
        <v>129</v>
      </c>
      <c r="J6342" t="s">
        <v>172</v>
      </c>
      <c r="K6342" t="s">
        <v>8151</v>
      </c>
      <c r="L6342" t="s">
        <v>8156</v>
      </c>
      <c r="M6342">
        <v>1</v>
      </c>
      <c r="N6342" t="s">
        <v>8163</v>
      </c>
      <c r="O6342" s="4">
        <f>INDEX(products[Cost_per_box], MATCH(shipments9[[#This Row],[PID]], products[PID], 0))</f>
        <v>5.26</v>
      </c>
      <c r="P6342" s="4">
        <f>shipments9[[#This Row],[Boxes]]*shipments9[[#This Row],[Cost Per Box]]</f>
        <v>678.54</v>
      </c>
      <c r="Q6342" s="4">
        <f>shipments9[[#This Row],[Amount]] -shipments9[[#This Row],[total cost]]</f>
        <v>993.21</v>
      </c>
      <c r="R6342" s="4" t="str">
        <f>IF(shipments9[[#This Row],[Gross Profit]]&lt;0,"Loss","Profit")</f>
        <v>Profit</v>
      </c>
      <c r="S6342" s="9">
        <f>shipments9[[#This Row],[Gross Profit]]/shipments9[[#This Row],[Amount]]</f>
        <v>0.59411395244504261</v>
      </c>
      <c r="T6342" s="11">
        <f>shipments9[[#This Row],[Amount]]/shipments9[[#This Row],[Boxes]]</f>
        <v>12.959302325581396</v>
      </c>
    </row>
    <row r="6343" spans="1:20" hidden="1" x14ac:dyDescent="0.25">
      <c r="A6343" t="s">
        <v>6534</v>
      </c>
      <c r="B6343" t="s">
        <v>114</v>
      </c>
      <c r="C6343" t="s">
        <v>135</v>
      </c>
      <c r="D6343" t="s">
        <v>24</v>
      </c>
      <c r="E6343" s="1">
        <v>45372</v>
      </c>
      <c r="F6343" s="1" t="str">
        <f>TEXT(shipments9[[#This Row],[Shipdate]],"ddd")</f>
        <v>Thu</v>
      </c>
      <c r="G6343" s="1" t="str">
        <f>IF(OR(shipments9[[#This Row],[Day Name]]="Sat",shipments9[[#This Row],[Day Name]]="Sun"),"Weekend","Weekday")</f>
        <v>Weekday</v>
      </c>
      <c r="H6343">
        <v>5834.25</v>
      </c>
      <c r="I6343">
        <v>234</v>
      </c>
      <c r="J6343" t="s">
        <v>172</v>
      </c>
      <c r="K6343" t="s">
        <v>8155</v>
      </c>
      <c r="L6343" t="s">
        <v>8156</v>
      </c>
      <c r="M6343">
        <v>3</v>
      </c>
      <c r="N6343" t="s">
        <v>8164</v>
      </c>
      <c r="O6343" s="4">
        <f>INDEX(products[Cost_per_box], MATCH(shipments9[[#This Row],[PID]], products[PID], 0))</f>
        <v>9.94</v>
      </c>
      <c r="P6343" s="4">
        <f>shipments9[[#This Row],[Boxes]]*shipments9[[#This Row],[Cost Per Box]]</f>
        <v>2325.96</v>
      </c>
      <c r="Q6343" s="4">
        <f>shipments9[[#This Row],[Amount]] -shipments9[[#This Row],[total cost]]</f>
        <v>3508.29</v>
      </c>
      <c r="R6343" s="4" t="str">
        <f>IF(shipments9[[#This Row],[Gross Profit]]&lt;0,"Loss","Profit")</f>
        <v>Profit</v>
      </c>
      <c r="S6343" s="9">
        <f>shipments9[[#This Row],[Gross Profit]]/shipments9[[#This Row],[Amount]]</f>
        <v>0.60132664866949481</v>
      </c>
      <c r="T6343" s="11">
        <f>shipments9[[#This Row],[Amount]]/shipments9[[#This Row],[Boxes]]</f>
        <v>24.932692307692307</v>
      </c>
    </row>
    <row r="6344" spans="1:20" hidden="1" x14ac:dyDescent="0.25">
      <c r="A6344" t="s">
        <v>6535</v>
      </c>
      <c r="B6344" t="s">
        <v>114</v>
      </c>
      <c r="C6344" t="s">
        <v>137</v>
      </c>
      <c r="D6344" t="s">
        <v>24</v>
      </c>
      <c r="E6344" s="1">
        <v>44999</v>
      </c>
      <c r="F6344" s="1" t="str">
        <f>TEXT(shipments9[[#This Row],[Shipdate]],"ddd")</f>
        <v>Tue</v>
      </c>
      <c r="G6344" s="1" t="str">
        <f>IF(OR(shipments9[[#This Row],[Day Name]]="Sat",shipments9[[#This Row],[Day Name]]="Sun"),"Weekend","Weekday")</f>
        <v>Weekday</v>
      </c>
      <c r="H6344">
        <v>4565.25</v>
      </c>
      <c r="I6344">
        <v>208</v>
      </c>
      <c r="J6344" t="s">
        <v>172</v>
      </c>
      <c r="K6344" t="s">
        <v>8151</v>
      </c>
      <c r="L6344" t="s">
        <v>8156</v>
      </c>
      <c r="M6344">
        <v>3</v>
      </c>
      <c r="N6344" t="s">
        <v>8164</v>
      </c>
      <c r="O6344" s="4">
        <f>INDEX(products[Cost_per_box], MATCH(shipments9[[#This Row],[PID]], products[PID], 0))</f>
        <v>7.73</v>
      </c>
      <c r="P6344" s="4">
        <f>shipments9[[#This Row],[Boxes]]*shipments9[[#This Row],[Cost Per Box]]</f>
        <v>1607.8400000000001</v>
      </c>
      <c r="Q6344" s="4">
        <f>shipments9[[#This Row],[Amount]] -shipments9[[#This Row],[total cost]]</f>
        <v>2957.41</v>
      </c>
      <c r="R6344" s="4" t="str">
        <f>IF(shipments9[[#This Row],[Gross Profit]]&lt;0,"Loss","Profit")</f>
        <v>Profit</v>
      </c>
      <c r="S6344" s="9">
        <f>shipments9[[#This Row],[Gross Profit]]/shipments9[[#This Row],[Amount]]</f>
        <v>0.64780899184053442</v>
      </c>
      <c r="T6344" s="11">
        <f>shipments9[[#This Row],[Amount]]/shipments9[[#This Row],[Boxes]]</f>
        <v>21.948317307692307</v>
      </c>
    </row>
    <row r="6345" spans="1:20" x14ac:dyDescent="0.25">
      <c r="A6345" t="s">
        <v>6536</v>
      </c>
      <c r="B6345" t="s">
        <v>114</v>
      </c>
      <c r="C6345" t="s">
        <v>147</v>
      </c>
      <c r="D6345" t="s">
        <v>24</v>
      </c>
      <c r="E6345" s="1">
        <v>45020</v>
      </c>
      <c r="F6345" s="1" t="str">
        <f>TEXT(shipments9[[#This Row],[Shipdate]],"ddd")</f>
        <v>Tue</v>
      </c>
      <c r="G6345" s="1" t="str">
        <f>IF(OR(shipments9[[#This Row],[Day Name]]="Sat",shipments9[[#This Row],[Day Name]]="Sun"),"Weekend","Weekday")</f>
        <v>Weekday</v>
      </c>
      <c r="H6345">
        <v>3271.5</v>
      </c>
      <c r="I6345">
        <v>546</v>
      </c>
      <c r="J6345" t="s">
        <v>172</v>
      </c>
      <c r="K6345" t="s">
        <v>8151</v>
      </c>
      <c r="L6345" t="s">
        <v>8154</v>
      </c>
      <c r="M6345">
        <v>4</v>
      </c>
      <c r="N6345" t="s">
        <v>8158</v>
      </c>
      <c r="O6345" s="4">
        <f>INDEX(products[Cost_per_box], MATCH(shipments9[[#This Row],[PID]], products[PID], 0))</f>
        <v>10.51</v>
      </c>
      <c r="P6345" s="4">
        <f>shipments9[[#This Row],[Boxes]]*shipments9[[#This Row],[Cost Per Box]]</f>
        <v>5738.46</v>
      </c>
      <c r="Q6345" s="4">
        <f>shipments9[[#This Row],[Amount]] -shipments9[[#This Row],[total cost]]</f>
        <v>-2466.96</v>
      </c>
      <c r="R6345" s="4" t="str">
        <f>IF(shipments9[[#This Row],[Gross Profit]]&lt;0,"Loss","Profit")</f>
        <v>Loss</v>
      </c>
      <c r="S6345" s="9">
        <f>shipments9[[#This Row],[Gross Profit]]/shipments9[[#This Row],[Amount]]</f>
        <v>-0.75407611187528656</v>
      </c>
      <c r="T6345" s="11">
        <f>shipments9[[#This Row],[Amount]]/shipments9[[#This Row],[Boxes]]</f>
        <v>5.9917582417582418</v>
      </c>
    </row>
    <row r="6346" spans="1:20" hidden="1" x14ac:dyDescent="0.25">
      <c r="A6346" t="s">
        <v>6537</v>
      </c>
      <c r="B6346" t="s">
        <v>114</v>
      </c>
      <c r="C6346" t="s">
        <v>121</v>
      </c>
      <c r="D6346" t="s">
        <v>24</v>
      </c>
      <c r="E6346" s="1">
        <v>44959</v>
      </c>
      <c r="F6346" s="1" t="str">
        <f>TEXT(shipments9[[#This Row],[Shipdate]],"ddd")</f>
        <v>Thu</v>
      </c>
      <c r="G6346" s="1" t="str">
        <f>IF(OR(shipments9[[#This Row],[Day Name]]="Sat",shipments9[[#This Row],[Day Name]]="Sun"),"Weekend","Weekday")</f>
        <v>Weekday</v>
      </c>
      <c r="H6346">
        <v>2362.5</v>
      </c>
      <c r="I6346">
        <v>148</v>
      </c>
      <c r="J6346" t="s">
        <v>172</v>
      </c>
      <c r="K6346" t="s">
        <v>8151</v>
      </c>
      <c r="L6346" t="s">
        <v>8156</v>
      </c>
      <c r="M6346">
        <v>2</v>
      </c>
      <c r="N6346" t="s">
        <v>8157</v>
      </c>
      <c r="O6346" s="4">
        <f>INDEX(products[Cost_per_box], MATCH(shipments9[[#This Row],[PID]], products[PID], 0))</f>
        <v>5.26</v>
      </c>
      <c r="P6346" s="4">
        <f>shipments9[[#This Row],[Boxes]]*shipments9[[#This Row],[Cost Per Box]]</f>
        <v>778.48</v>
      </c>
      <c r="Q6346" s="4">
        <f>shipments9[[#This Row],[Amount]] -shipments9[[#This Row],[total cost]]</f>
        <v>1584.02</v>
      </c>
      <c r="R6346" s="4" t="str">
        <f>IF(shipments9[[#This Row],[Gross Profit]]&lt;0,"Loss","Profit")</f>
        <v>Profit</v>
      </c>
      <c r="S6346" s="9">
        <f>shipments9[[#This Row],[Gross Profit]]/shipments9[[#This Row],[Amount]]</f>
        <v>0.67048465608465613</v>
      </c>
      <c r="T6346" s="11">
        <f>shipments9[[#This Row],[Amount]]/shipments9[[#This Row],[Boxes]]</f>
        <v>15.962837837837839</v>
      </c>
    </row>
    <row r="6347" spans="1:20" hidden="1" x14ac:dyDescent="0.25">
      <c r="A6347" t="s">
        <v>6538</v>
      </c>
      <c r="B6347" t="s">
        <v>102</v>
      </c>
      <c r="C6347" t="s">
        <v>135</v>
      </c>
      <c r="D6347" t="s">
        <v>24</v>
      </c>
      <c r="E6347" s="1">
        <v>45097</v>
      </c>
      <c r="F6347" s="1" t="str">
        <f>TEXT(shipments9[[#This Row],[Shipdate]],"ddd")</f>
        <v>Tue</v>
      </c>
      <c r="G6347" s="1" t="str">
        <f>IF(OR(shipments9[[#This Row],[Day Name]]="Sat",shipments9[[#This Row],[Day Name]]="Sun"),"Weekend","Weekday")</f>
        <v>Weekday</v>
      </c>
      <c r="H6347">
        <v>5535</v>
      </c>
      <c r="I6347">
        <v>198</v>
      </c>
      <c r="J6347" t="s">
        <v>172</v>
      </c>
      <c r="K6347" t="s">
        <v>8151</v>
      </c>
      <c r="L6347" t="s">
        <v>8154</v>
      </c>
      <c r="M6347">
        <v>6</v>
      </c>
      <c r="N6347" t="s">
        <v>8159</v>
      </c>
      <c r="O6347" s="4">
        <f>INDEX(products[Cost_per_box], MATCH(shipments9[[#This Row],[PID]], products[PID], 0))</f>
        <v>9.94</v>
      </c>
      <c r="P6347" s="4">
        <f>shipments9[[#This Row],[Boxes]]*shipments9[[#This Row],[Cost Per Box]]</f>
        <v>1968.12</v>
      </c>
      <c r="Q6347" s="4">
        <f>shipments9[[#This Row],[Amount]] -shipments9[[#This Row],[total cost]]</f>
        <v>3566.88</v>
      </c>
      <c r="R6347" s="4" t="str">
        <f>IF(shipments9[[#This Row],[Gross Profit]]&lt;0,"Loss","Profit")</f>
        <v>Profit</v>
      </c>
      <c r="S6347" s="9">
        <f>shipments9[[#This Row],[Gross Profit]]/shipments9[[#This Row],[Amount]]</f>
        <v>0.64442276422764233</v>
      </c>
      <c r="T6347" s="11">
        <f>shipments9[[#This Row],[Amount]]/shipments9[[#This Row],[Boxes]]</f>
        <v>27.954545454545453</v>
      </c>
    </row>
    <row r="6348" spans="1:20" hidden="1" x14ac:dyDescent="0.25">
      <c r="A6348" t="s">
        <v>6539</v>
      </c>
      <c r="B6348" t="s">
        <v>102</v>
      </c>
      <c r="C6348" t="s">
        <v>135</v>
      </c>
      <c r="D6348" t="s">
        <v>24</v>
      </c>
      <c r="E6348" s="1">
        <v>45159</v>
      </c>
      <c r="F6348" s="1" t="str">
        <f>TEXT(shipments9[[#This Row],[Shipdate]],"ddd")</f>
        <v>Mon</v>
      </c>
      <c r="G6348" s="1" t="str">
        <f>IF(OR(shipments9[[#This Row],[Day Name]]="Sat",shipments9[[#This Row],[Day Name]]="Sun"),"Weekend","Weekday")</f>
        <v>Weekday</v>
      </c>
      <c r="H6348">
        <v>6549.75</v>
      </c>
      <c r="I6348">
        <v>234</v>
      </c>
      <c r="J6348" t="s">
        <v>172</v>
      </c>
      <c r="K6348" t="s">
        <v>8151</v>
      </c>
      <c r="L6348" t="s">
        <v>8160</v>
      </c>
      <c r="M6348">
        <v>8</v>
      </c>
      <c r="N6348" t="s">
        <v>8162</v>
      </c>
      <c r="O6348" s="4">
        <f>INDEX(products[Cost_per_box], MATCH(shipments9[[#This Row],[PID]], products[PID], 0))</f>
        <v>9.94</v>
      </c>
      <c r="P6348" s="4">
        <f>shipments9[[#This Row],[Boxes]]*shipments9[[#This Row],[Cost Per Box]]</f>
        <v>2325.96</v>
      </c>
      <c r="Q6348" s="4">
        <f>shipments9[[#This Row],[Amount]] -shipments9[[#This Row],[total cost]]</f>
        <v>4223.79</v>
      </c>
      <c r="R6348" s="4" t="str">
        <f>IF(shipments9[[#This Row],[Gross Profit]]&lt;0,"Loss","Profit")</f>
        <v>Profit</v>
      </c>
      <c r="S6348" s="9">
        <f>shipments9[[#This Row],[Gross Profit]]/shipments9[[#This Row],[Amount]]</f>
        <v>0.64487804878048782</v>
      </c>
      <c r="T6348" s="11">
        <f>shipments9[[#This Row],[Amount]]/shipments9[[#This Row],[Boxes]]</f>
        <v>27.990384615384617</v>
      </c>
    </row>
    <row r="6349" spans="1:20" hidden="1" x14ac:dyDescent="0.25">
      <c r="A6349" t="s">
        <v>6540</v>
      </c>
      <c r="B6349" t="s">
        <v>102</v>
      </c>
      <c r="C6349" t="s">
        <v>157</v>
      </c>
      <c r="D6349" t="s">
        <v>24</v>
      </c>
      <c r="E6349" s="1">
        <v>45188</v>
      </c>
      <c r="F6349" s="1" t="str">
        <f>TEXT(shipments9[[#This Row],[Shipdate]],"ddd")</f>
        <v>Tue</v>
      </c>
      <c r="G6349" s="1" t="str">
        <f>IF(OR(shipments9[[#This Row],[Day Name]]="Sat",shipments9[[#This Row],[Day Name]]="Sun"),"Weekend","Weekday")</f>
        <v>Weekday</v>
      </c>
      <c r="H6349">
        <v>3507.75</v>
      </c>
      <c r="I6349">
        <v>319</v>
      </c>
      <c r="J6349" t="s">
        <v>172</v>
      </c>
      <c r="K6349" t="s">
        <v>8151</v>
      </c>
      <c r="L6349" t="s">
        <v>8160</v>
      </c>
      <c r="M6349">
        <v>9</v>
      </c>
      <c r="N6349" t="s">
        <v>8167</v>
      </c>
      <c r="O6349" s="4">
        <f>INDEX(products[Cost_per_box], MATCH(shipments9[[#This Row],[PID]], products[PID], 0))</f>
        <v>6.8</v>
      </c>
      <c r="P6349" s="4">
        <f>shipments9[[#This Row],[Boxes]]*shipments9[[#This Row],[Cost Per Box]]</f>
        <v>2169.1999999999998</v>
      </c>
      <c r="Q6349" s="4">
        <f>shipments9[[#This Row],[Amount]] -shipments9[[#This Row],[total cost]]</f>
        <v>1338.5500000000002</v>
      </c>
      <c r="R6349" s="4" t="str">
        <f>IF(shipments9[[#This Row],[Gross Profit]]&lt;0,"Loss","Profit")</f>
        <v>Profit</v>
      </c>
      <c r="S6349" s="9">
        <f>shipments9[[#This Row],[Gross Profit]]/shipments9[[#This Row],[Amount]]</f>
        <v>0.38159789038557484</v>
      </c>
      <c r="T6349" s="11">
        <f>shipments9[[#This Row],[Amount]]/shipments9[[#This Row],[Boxes]]</f>
        <v>10.996081504702195</v>
      </c>
    </row>
    <row r="6350" spans="1:20" hidden="1" x14ac:dyDescent="0.25">
      <c r="A6350" t="s">
        <v>6541</v>
      </c>
      <c r="B6350" t="s">
        <v>102</v>
      </c>
      <c r="C6350" t="s">
        <v>163</v>
      </c>
      <c r="D6350" t="s">
        <v>24</v>
      </c>
      <c r="E6350" s="1">
        <v>45335</v>
      </c>
      <c r="F6350" s="1" t="str">
        <f>TEXT(shipments9[[#This Row],[Shipdate]],"ddd")</f>
        <v>Tue</v>
      </c>
      <c r="G6350" s="1" t="str">
        <f>IF(OR(shipments9[[#This Row],[Day Name]]="Sat",shipments9[[#This Row],[Day Name]]="Sun"),"Weekend","Weekday")</f>
        <v>Weekday</v>
      </c>
      <c r="H6350">
        <v>9625.5</v>
      </c>
      <c r="I6350">
        <v>963</v>
      </c>
      <c r="J6350" t="s">
        <v>172</v>
      </c>
      <c r="K6350" t="s">
        <v>8155</v>
      </c>
      <c r="L6350" t="s">
        <v>8156</v>
      </c>
      <c r="M6350">
        <v>2</v>
      </c>
      <c r="N6350" t="s">
        <v>8157</v>
      </c>
      <c r="O6350" s="4">
        <f>INDEX(products[Cost_per_box], MATCH(shipments9[[#This Row],[PID]], products[PID], 0))</f>
        <v>3.32</v>
      </c>
      <c r="P6350" s="4">
        <f>shipments9[[#This Row],[Boxes]]*shipments9[[#This Row],[Cost Per Box]]</f>
        <v>3197.16</v>
      </c>
      <c r="Q6350" s="4">
        <f>shipments9[[#This Row],[Amount]] -shipments9[[#This Row],[total cost]]</f>
        <v>6428.34</v>
      </c>
      <c r="R6350" s="4" t="str">
        <f>IF(shipments9[[#This Row],[Gross Profit]]&lt;0,"Loss","Profit")</f>
        <v>Profit</v>
      </c>
      <c r="S6350" s="9">
        <f>shipments9[[#This Row],[Gross Profit]]/shipments9[[#This Row],[Amount]]</f>
        <v>0.6678447872837775</v>
      </c>
      <c r="T6350" s="11">
        <f>shipments9[[#This Row],[Amount]]/shipments9[[#This Row],[Boxes]]</f>
        <v>9.9953271028037385</v>
      </c>
    </row>
    <row r="6351" spans="1:20" hidden="1" x14ac:dyDescent="0.25">
      <c r="A6351" t="s">
        <v>6542</v>
      </c>
      <c r="B6351" t="s">
        <v>102</v>
      </c>
      <c r="C6351" t="s">
        <v>141</v>
      </c>
      <c r="D6351" t="s">
        <v>24</v>
      </c>
      <c r="E6351" s="1">
        <v>45335</v>
      </c>
      <c r="F6351" s="1" t="str">
        <f>TEXT(shipments9[[#This Row],[Shipdate]],"ddd")</f>
        <v>Tue</v>
      </c>
      <c r="G6351" s="1" t="str">
        <f>IF(OR(shipments9[[#This Row],[Day Name]]="Sat",shipments9[[#This Row],[Day Name]]="Sun"),"Weekend","Weekday")</f>
        <v>Weekday</v>
      </c>
      <c r="H6351">
        <v>2470.5</v>
      </c>
      <c r="I6351">
        <v>177</v>
      </c>
      <c r="J6351" t="s">
        <v>172</v>
      </c>
      <c r="K6351" t="s">
        <v>8155</v>
      </c>
      <c r="L6351" t="s">
        <v>8156</v>
      </c>
      <c r="M6351">
        <v>2</v>
      </c>
      <c r="N6351" t="s">
        <v>8157</v>
      </c>
      <c r="O6351" s="4">
        <f>INDEX(products[Cost_per_box], MATCH(shipments9[[#This Row],[PID]], products[PID], 0))</f>
        <v>8.2200000000000006</v>
      </c>
      <c r="P6351" s="4">
        <f>shipments9[[#This Row],[Boxes]]*shipments9[[#This Row],[Cost Per Box]]</f>
        <v>1454.94</v>
      </c>
      <c r="Q6351" s="4">
        <f>shipments9[[#This Row],[Amount]] -shipments9[[#This Row],[total cost]]</f>
        <v>1015.56</v>
      </c>
      <c r="R6351" s="4" t="str">
        <f>IF(shipments9[[#This Row],[Gross Profit]]&lt;0,"Loss","Profit")</f>
        <v>Profit</v>
      </c>
      <c r="S6351" s="9">
        <f>shipments9[[#This Row],[Gross Profit]]/shipments9[[#This Row],[Amount]]</f>
        <v>0.41107468123861562</v>
      </c>
      <c r="T6351" s="11">
        <f>shipments9[[#This Row],[Amount]]/shipments9[[#This Row],[Boxes]]</f>
        <v>13.957627118644067</v>
      </c>
    </row>
    <row r="6352" spans="1:20" hidden="1" x14ac:dyDescent="0.25">
      <c r="A6352" t="s">
        <v>6543</v>
      </c>
      <c r="B6352" t="s">
        <v>102</v>
      </c>
      <c r="C6352" t="s">
        <v>128</v>
      </c>
      <c r="D6352" t="s">
        <v>24</v>
      </c>
      <c r="E6352" s="1">
        <v>45293</v>
      </c>
      <c r="F6352" s="1" t="str">
        <f>TEXT(shipments9[[#This Row],[Shipdate]],"ddd")</f>
        <v>Tue</v>
      </c>
      <c r="G6352" s="1" t="str">
        <f>IF(OR(shipments9[[#This Row],[Day Name]]="Sat",shipments9[[#This Row],[Day Name]]="Sun"),"Weekend","Weekday")</f>
        <v>Weekday</v>
      </c>
      <c r="H6352">
        <v>3723.75</v>
      </c>
      <c r="I6352">
        <v>466</v>
      </c>
      <c r="J6352" t="s">
        <v>172</v>
      </c>
      <c r="K6352" t="s">
        <v>8155</v>
      </c>
      <c r="L6352" t="s">
        <v>8156</v>
      </c>
      <c r="M6352">
        <v>1</v>
      </c>
      <c r="N6352" t="s">
        <v>8163</v>
      </c>
      <c r="O6352" s="4">
        <f>INDEX(products[Cost_per_box], MATCH(shipments9[[#This Row],[PID]], products[PID], 0))</f>
        <v>3.85</v>
      </c>
      <c r="P6352" s="4">
        <f>shipments9[[#This Row],[Boxes]]*shipments9[[#This Row],[Cost Per Box]]</f>
        <v>1794.1000000000001</v>
      </c>
      <c r="Q6352" s="4">
        <f>shipments9[[#This Row],[Amount]] -shipments9[[#This Row],[total cost]]</f>
        <v>1929.6499999999999</v>
      </c>
      <c r="R6352" s="4" t="str">
        <f>IF(shipments9[[#This Row],[Gross Profit]]&lt;0,"Loss","Profit")</f>
        <v>Profit</v>
      </c>
      <c r="S6352" s="9">
        <f>shipments9[[#This Row],[Gross Profit]]/shipments9[[#This Row],[Amount]]</f>
        <v>0.51820073850285331</v>
      </c>
      <c r="T6352" s="11">
        <f>shipments9[[#This Row],[Amount]]/shipments9[[#This Row],[Boxes]]</f>
        <v>7.9908798283261806</v>
      </c>
    </row>
    <row r="6353" spans="1:20" hidden="1" x14ac:dyDescent="0.25">
      <c r="A6353" t="s">
        <v>6544</v>
      </c>
      <c r="B6353" t="s">
        <v>102</v>
      </c>
      <c r="C6353" t="s">
        <v>165</v>
      </c>
      <c r="D6353" t="s">
        <v>24</v>
      </c>
      <c r="E6353" s="1">
        <v>45467</v>
      </c>
      <c r="F6353" s="1" t="str">
        <f>TEXT(shipments9[[#This Row],[Shipdate]],"ddd")</f>
        <v>Mon</v>
      </c>
      <c r="G6353" s="1" t="str">
        <f>IF(OR(shipments9[[#This Row],[Day Name]]="Sat",shipments9[[#This Row],[Day Name]]="Sun"),"Weekend","Weekday")</f>
        <v>Weekday</v>
      </c>
      <c r="H6353">
        <v>11479.5</v>
      </c>
      <c r="I6353">
        <v>638</v>
      </c>
      <c r="J6353" t="s">
        <v>172</v>
      </c>
      <c r="K6353" t="s">
        <v>8155</v>
      </c>
      <c r="L6353" t="s">
        <v>8154</v>
      </c>
      <c r="M6353">
        <v>6</v>
      </c>
      <c r="N6353" t="s">
        <v>8159</v>
      </c>
      <c r="O6353" s="4">
        <f>INDEX(products[Cost_per_box], MATCH(shipments9[[#This Row],[PID]], products[PID], 0))</f>
        <v>2.65</v>
      </c>
      <c r="P6353" s="4">
        <f>shipments9[[#This Row],[Boxes]]*shipments9[[#This Row],[Cost Per Box]]</f>
        <v>1690.7</v>
      </c>
      <c r="Q6353" s="4">
        <f>shipments9[[#This Row],[Amount]] -shipments9[[#This Row],[total cost]]</f>
        <v>9788.7999999999993</v>
      </c>
      <c r="R6353" s="4" t="str">
        <f>IF(shipments9[[#This Row],[Gross Profit]]&lt;0,"Loss","Profit")</f>
        <v>Profit</v>
      </c>
      <c r="S6353" s="9">
        <f>shipments9[[#This Row],[Gross Profit]]/shipments9[[#This Row],[Amount]]</f>
        <v>0.85272006620497398</v>
      </c>
      <c r="T6353" s="11">
        <f>shipments9[[#This Row],[Amount]]/shipments9[[#This Row],[Boxes]]</f>
        <v>17.992946708463951</v>
      </c>
    </row>
    <row r="6354" spans="1:20" x14ac:dyDescent="0.25">
      <c r="A6354" t="s">
        <v>6545</v>
      </c>
      <c r="B6354" t="s">
        <v>102</v>
      </c>
      <c r="C6354" t="s">
        <v>130</v>
      </c>
      <c r="D6354" t="s">
        <v>24</v>
      </c>
      <c r="E6354" s="1">
        <v>45414</v>
      </c>
      <c r="F6354" s="1" t="str">
        <f>TEXT(shipments9[[#This Row],[Shipdate]],"ddd")</f>
        <v>Thu</v>
      </c>
      <c r="G6354" s="1" t="str">
        <f>IF(OR(shipments9[[#This Row],[Day Name]]="Sat",shipments9[[#This Row],[Day Name]]="Sun"),"Weekend","Weekday")</f>
        <v>Weekday</v>
      </c>
      <c r="H6354">
        <v>353.25</v>
      </c>
      <c r="I6354">
        <v>71</v>
      </c>
      <c r="J6354" t="s">
        <v>172</v>
      </c>
      <c r="K6354" t="s">
        <v>8155</v>
      </c>
      <c r="L6354" t="s">
        <v>8154</v>
      </c>
      <c r="M6354">
        <v>5</v>
      </c>
      <c r="N6354" t="s">
        <v>201</v>
      </c>
      <c r="O6354" s="4">
        <f>INDEX(products[Cost_per_box], MATCH(shipments9[[#This Row],[PID]], products[PID], 0))</f>
        <v>5.72</v>
      </c>
      <c r="P6354" s="4">
        <f>shipments9[[#This Row],[Boxes]]*shipments9[[#This Row],[Cost Per Box]]</f>
        <v>406.12</v>
      </c>
      <c r="Q6354" s="4">
        <f>shipments9[[#This Row],[Amount]] -shipments9[[#This Row],[total cost]]</f>
        <v>-52.870000000000005</v>
      </c>
      <c r="R6354" s="4" t="str">
        <f>IF(shipments9[[#This Row],[Gross Profit]]&lt;0,"Loss","Profit")</f>
        <v>Loss</v>
      </c>
      <c r="S6354" s="9">
        <f>shipments9[[#This Row],[Gross Profit]]/shipments9[[#This Row],[Amount]]</f>
        <v>-0.1496673743807502</v>
      </c>
      <c r="T6354" s="11">
        <f>shipments9[[#This Row],[Amount]]/shipments9[[#This Row],[Boxes]]</f>
        <v>4.975352112676056</v>
      </c>
    </row>
    <row r="6355" spans="1:20" hidden="1" x14ac:dyDescent="0.25">
      <c r="A6355" t="s">
        <v>6546</v>
      </c>
      <c r="B6355" t="s">
        <v>102</v>
      </c>
      <c r="C6355" t="s">
        <v>135</v>
      </c>
      <c r="D6355" t="s">
        <v>24</v>
      </c>
      <c r="E6355" s="1">
        <v>45141</v>
      </c>
      <c r="F6355" s="1" t="str">
        <f>TEXT(shipments9[[#This Row],[Shipdate]],"ddd")</f>
        <v>Thu</v>
      </c>
      <c r="G6355" s="1" t="str">
        <f>IF(OR(shipments9[[#This Row],[Day Name]]="Sat",shipments9[[#This Row],[Day Name]]="Sun"),"Weekend","Weekday")</f>
        <v>Weekday</v>
      </c>
      <c r="H6355">
        <v>5577.75</v>
      </c>
      <c r="I6355">
        <v>215</v>
      </c>
      <c r="J6355" t="s">
        <v>172</v>
      </c>
      <c r="K6355" t="s">
        <v>8151</v>
      </c>
      <c r="L6355" t="s">
        <v>8160</v>
      </c>
      <c r="M6355">
        <v>8</v>
      </c>
      <c r="N6355" t="s">
        <v>8162</v>
      </c>
      <c r="O6355" s="4">
        <f>INDEX(products[Cost_per_box], MATCH(shipments9[[#This Row],[PID]], products[PID], 0))</f>
        <v>9.94</v>
      </c>
      <c r="P6355" s="4">
        <f>shipments9[[#This Row],[Boxes]]*shipments9[[#This Row],[Cost Per Box]]</f>
        <v>2137.1</v>
      </c>
      <c r="Q6355" s="4">
        <f>shipments9[[#This Row],[Amount]] -shipments9[[#This Row],[total cost]]</f>
        <v>3440.65</v>
      </c>
      <c r="R6355" s="4" t="str">
        <f>IF(shipments9[[#This Row],[Gross Profit]]&lt;0,"Loss","Profit")</f>
        <v>Profit</v>
      </c>
      <c r="S6355" s="9">
        <f>shipments9[[#This Row],[Gross Profit]]/shipments9[[#This Row],[Amount]]</f>
        <v>0.61685267356909146</v>
      </c>
      <c r="T6355" s="11">
        <f>shipments9[[#This Row],[Amount]]/shipments9[[#This Row],[Boxes]]</f>
        <v>25.943023255813955</v>
      </c>
    </row>
    <row r="6356" spans="1:20" hidden="1" x14ac:dyDescent="0.25">
      <c r="A6356" t="s">
        <v>6547</v>
      </c>
      <c r="B6356" t="s">
        <v>102</v>
      </c>
      <c r="C6356" t="s">
        <v>145</v>
      </c>
      <c r="D6356" t="s">
        <v>24</v>
      </c>
      <c r="E6356" s="1">
        <v>45398</v>
      </c>
      <c r="F6356" s="1" t="str">
        <f>TEXT(shipments9[[#This Row],[Shipdate]],"ddd")</f>
        <v>Tue</v>
      </c>
      <c r="G6356" s="1" t="str">
        <f>IF(OR(shipments9[[#This Row],[Day Name]]="Sat",shipments9[[#This Row],[Day Name]]="Sun"),"Weekend","Weekday")</f>
        <v>Weekday</v>
      </c>
      <c r="H6356">
        <v>375.75</v>
      </c>
      <c r="I6356">
        <v>26</v>
      </c>
      <c r="J6356" t="s">
        <v>172</v>
      </c>
      <c r="K6356" t="s">
        <v>8155</v>
      </c>
      <c r="L6356" t="s">
        <v>8154</v>
      </c>
      <c r="M6356">
        <v>4</v>
      </c>
      <c r="N6356" t="s">
        <v>8158</v>
      </c>
      <c r="O6356" s="4">
        <f>INDEX(products[Cost_per_box], MATCH(shipments9[[#This Row],[PID]], products[PID], 0))</f>
        <v>4.74</v>
      </c>
      <c r="P6356" s="4">
        <f>shipments9[[#This Row],[Boxes]]*shipments9[[#This Row],[Cost Per Box]]</f>
        <v>123.24000000000001</v>
      </c>
      <c r="Q6356" s="4">
        <f>shipments9[[#This Row],[Amount]] -shipments9[[#This Row],[total cost]]</f>
        <v>252.51</v>
      </c>
      <c r="R6356" s="4" t="str">
        <f>IF(shipments9[[#This Row],[Gross Profit]]&lt;0,"Loss","Profit")</f>
        <v>Profit</v>
      </c>
      <c r="S6356" s="9">
        <f>shipments9[[#This Row],[Gross Profit]]/shipments9[[#This Row],[Amount]]</f>
        <v>0.6720159680638722</v>
      </c>
      <c r="T6356" s="11">
        <f>shipments9[[#This Row],[Amount]]/shipments9[[#This Row],[Boxes]]</f>
        <v>14.451923076923077</v>
      </c>
    </row>
    <row r="6357" spans="1:20" hidden="1" x14ac:dyDescent="0.25">
      <c r="A6357" t="s">
        <v>6548</v>
      </c>
      <c r="B6357" t="s">
        <v>102</v>
      </c>
      <c r="C6357" t="s">
        <v>165</v>
      </c>
      <c r="D6357" t="s">
        <v>24</v>
      </c>
      <c r="E6357" s="1">
        <v>45205</v>
      </c>
      <c r="F6357" s="1" t="str">
        <f>TEXT(shipments9[[#This Row],[Shipdate]],"ddd")</f>
        <v>Fri</v>
      </c>
      <c r="G6357" s="1" t="str">
        <f>IF(OR(shipments9[[#This Row],[Day Name]]="Sat",shipments9[[#This Row],[Day Name]]="Sun"),"Weekend","Weekday")</f>
        <v>Weekday</v>
      </c>
      <c r="H6357">
        <v>5591.25</v>
      </c>
      <c r="I6357">
        <v>280</v>
      </c>
      <c r="J6357" t="s">
        <v>172</v>
      </c>
      <c r="K6357" t="s">
        <v>8151</v>
      </c>
      <c r="L6357" t="s">
        <v>8152</v>
      </c>
      <c r="M6357">
        <v>10</v>
      </c>
      <c r="N6357" t="s">
        <v>8153</v>
      </c>
      <c r="O6357" s="4">
        <f>INDEX(products[Cost_per_box], MATCH(shipments9[[#This Row],[PID]], products[PID], 0))</f>
        <v>2.65</v>
      </c>
      <c r="P6357" s="4">
        <f>shipments9[[#This Row],[Boxes]]*shipments9[[#This Row],[Cost Per Box]]</f>
        <v>742</v>
      </c>
      <c r="Q6357" s="4">
        <f>shipments9[[#This Row],[Amount]] -shipments9[[#This Row],[total cost]]</f>
        <v>4849.25</v>
      </c>
      <c r="R6357" s="4" t="str">
        <f>IF(shipments9[[#This Row],[Gross Profit]]&lt;0,"Loss","Profit")</f>
        <v>Profit</v>
      </c>
      <c r="S6357" s="9">
        <f>shipments9[[#This Row],[Gross Profit]]/shipments9[[#This Row],[Amount]]</f>
        <v>0.86729264475743351</v>
      </c>
      <c r="T6357" s="11">
        <f>shipments9[[#This Row],[Amount]]/shipments9[[#This Row],[Boxes]]</f>
        <v>19.96875</v>
      </c>
    </row>
    <row r="6358" spans="1:20" hidden="1" x14ac:dyDescent="0.25">
      <c r="A6358" t="s">
        <v>6549</v>
      </c>
      <c r="B6358" t="s">
        <v>39</v>
      </c>
      <c r="C6358" t="s">
        <v>145</v>
      </c>
      <c r="D6358" t="s">
        <v>28</v>
      </c>
      <c r="E6358" s="1">
        <v>45511</v>
      </c>
      <c r="F6358" s="1" t="str">
        <f>TEXT(shipments9[[#This Row],[Shipdate]],"ddd")</f>
        <v>Wed</v>
      </c>
      <c r="G6358" s="1" t="str">
        <f>IF(OR(shipments9[[#This Row],[Day Name]]="Sat",shipments9[[#This Row],[Day Name]]="Sun"),"Weekend","Weekday")</f>
        <v>Weekday</v>
      </c>
      <c r="H6358">
        <v>7332.75</v>
      </c>
      <c r="I6358">
        <v>524</v>
      </c>
      <c r="J6358" t="s">
        <v>178</v>
      </c>
      <c r="K6358" t="s">
        <v>8155</v>
      </c>
      <c r="L6358" t="s">
        <v>8160</v>
      </c>
      <c r="M6358">
        <v>8</v>
      </c>
      <c r="N6358" t="s">
        <v>8162</v>
      </c>
      <c r="O6358" s="4">
        <f>INDEX(products[Cost_per_box], MATCH(shipments9[[#This Row],[PID]], products[PID], 0))</f>
        <v>4.74</v>
      </c>
      <c r="P6358" s="4">
        <f>shipments9[[#This Row],[Boxes]]*shipments9[[#This Row],[Cost Per Box]]</f>
        <v>2483.7600000000002</v>
      </c>
      <c r="Q6358" s="4">
        <f>shipments9[[#This Row],[Amount]] -shipments9[[#This Row],[total cost]]</f>
        <v>4848.99</v>
      </c>
      <c r="R6358" s="4" t="str">
        <f>IF(shipments9[[#This Row],[Gross Profit]]&lt;0,"Loss","Profit")</f>
        <v>Profit</v>
      </c>
      <c r="S6358" s="9">
        <f>shipments9[[#This Row],[Gross Profit]]/shipments9[[#This Row],[Amount]]</f>
        <v>0.66127851079063105</v>
      </c>
      <c r="T6358" s="11">
        <f>shipments9[[#This Row],[Amount]]/shipments9[[#This Row],[Boxes]]</f>
        <v>13.993797709923664</v>
      </c>
    </row>
    <row r="6359" spans="1:20" x14ac:dyDescent="0.25">
      <c r="A6359" t="s">
        <v>6550</v>
      </c>
      <c r="B6359" t="s">
        <v>39</v>
      </c>
      <c r="C6359" t="s">
        <v>147</v>
      </c>
      <c r="D6359" t="s">
        <v>28</v>
      </c>
      <c r="E6359" s="1">
        <v>45534</v>
      </c>
      <c r="F6359" s="1" t="str">
        <f>TEXT(shipments9[[#This Row],[Shipdate]],"ddd")</f>
        <v>Fri</v>
      </c>
      <c r="G6359" s="1" t="str">
        <f>IF(OR(shipments9[[#This Row],[Day Name]]="Sat",shipments9[[#This Row],[Day Name]]="Sun"),"Weekend","Weekday")</f>
        <v>Weekday</v>
      </c>
      <c r="H6359">
        <v>9708.75</v>
      </c>
      <c r="I6359">
        <v>971</v>
      </c>
      <c r="J6359" t="s">
        <v>178</v>
      </c>
      <c r="K6359" t="s">
        <v>8155</v>
      </c>
      <c r="L6359" t="s">
        <v>8160</v>
      </c>
      <c r="M6359">
        <v>8</v>
      </c>
      <c r="N6359" t="s">
        <v>8162</v>
      </c>
      <c r="O6359" s="4">
        <f>INDEX(products[Cost_per_box], MATCH(shipments9[[#This Row],[PID]], products[PID], 0))</f>
        <v>10.51</v>
      </c>
      <c r="P6359" s="4">
        <f>shipments9[[#This Row],[Boxes]]*shipments9[[#This Row],[Cost Per Box]]</f>
        <v>10205.209999999999</v>
      </c>
      <c r="Q6359" s="4">
        <f>shipments9[[#This Row],[Amount]] -shipments9[[#This Row],[total cost]]</f>
        <v>-496.45999999999913</v>
      </c>
      <c r="R6359" s="4" t="str">
        <f>IF(shipments9[[#This Row],[Gross Profit]]&lt;0,"Loss","Profit")</f>
        <v>Loss</v>
      </c>
      <c r="S6359" s="9">
        <f>shipments9[[#This Row],[Gross Profit]]/shipments9[[#This Row],[Amount]]</f>
        <v>-5.1135316080854809E-2</v>
      </c>
      <c r="T6359" s="11">
        <f>shipments9[[#This Row],[Amount]]/shipments9[[#This Row],[Boxes]]</f>
        <v>9.998712667353244</v>
      </c>
    </row>
    <row r="6360" spans="1:20" x14ac:dyDescent="0.25">
      <c r="A6360" t="s">
        <v>6551</v>
      </c>
      <c r="B6360" t="s">
        <v>39</v>
      </c>
      <c r="C6360" t="s">
        <v>147</v>
      </c>
      <c r="D6360" t="s">
        <v>28</v>
      </c>
      <c r="E6360" s="1">
        <v>45484</v>
      </c>
      <c r="F6360" s="1" t="str">
        <f>TEXT(shipments9[[#This Row],[Shipdate]],"ddd")</f>
        <v>Thu</v>
      </c>
      <c r="G6360" s="1" t="str">
        <f>IF(OR(shipments9[[#This Row],[Day Name]]="Sat",shipments9[[#This Row],[Day Name]]="Sun"),"Weekend","Weekday")</f>
        <v>Weekday</v>
      </c>
      <c r="H6360">
        <v>4720.5</v>
      </c>
      <c r="I6360">
        <v>675</v>
      </c>
      <c r="J6360" t="s">
        <v>178</v>
      </c>
      <c r="K6360" t="s">
        <v>8155</v>
      </c>
      <c r="L6360" t="s">
        <v>8160</v>
      </c>
      <c r="M6360">
        <v>7</v>
      </c>
      <c r="N6360" t="s">
        <v>8161</v>
      </c>
      <c r="O6360" s="4">
        <f>INDEX(products[Cost_per_box], MATCH(shipments9[[#This Row],[PID]], products[PID], 0))</f>
        <v>10.51</v>
      </c>
      <c r="P6360" s="4">
        <f>shipments9[[#This Row],[Boxes]]*shipments9[[#This Row],[Cost Per Box]]</f>
        <v>7094.25</v>
      </c>
      <c r="Q6360" s="4">
        <f>shipments9[[#This Row],[Amount]] -shipments9[[#This Row],[total cost]]</f>
        <v>-2373.75</v>
      </c>
      <c r="R6360" s="4" t="str">
        <f>IF(shipments9[[#This Row],[Gross Profit]]&lt;0,"Loss","Profit")</f>
        <v>Loss</v>
      </c>
      <c r="S6360" s="9">
        <f>shipments9[[#This Row],[Gross Profit]]/shipments9[[#This Row],[Amount]]</f>
        <v>-0.5028598665395615</v>
      </c>
      <c r="T6360" s="11">
        <f>shipments9[[#This Row],[Amount]]/shipments9[[#This Row],[Boxes]]</f>
        <v>6.9933333333333332</v>
      </c>
    </row>
    <row r="6361" spans="1:20" hidden="1" x14ac:dyDescent="0.25">
      <c r="A6361" t="s">
        <v>6552</v>
      </c>
      <c r="B6361" t="s">
        <v>39</v>
      </c>
      <c r="C6361" t="s">
        <v>128</v>
      </c>
      <c r="D6361" t="s">
        <v>28</v>
      </c>
      <c r="E6361" s="1">
        <v>45474</v>
      </c>
      <c r="F6361" s="1" t="str">
        <f>TEXT(shipments9[[#This Row],[Shipdate]],"ddd")</f>
        <v>Mon</v>
      </c>
      <c r="G6361" s="1" t="str">
        <f>IF(OR(shipments9[[#This Row],[Day Name]]="Sat",shipments9[[#This Row],[Day Name]]="Sun"),"Weekend","Weekday")</f>
        <v>Weekday</v>
      </c>
      <c r="H6361">
        <v>3251.25</v>
      </c>
      <c r="I6361">
        <v>407</v>
      </c>
      <c r="J6361" t="s">
        <v>178</v>
      </c>
      <c r="K6361" t="s">
        <v>8155</v>
      </c>
      <c r="L6361" t="s">
        <v>8160</v>
      </c>
      <c r="M6361">
        <v>7</v>
      </c>
      <c r="N6361" t="s">
        <v>8161</v>
      </c>
      <c r="O6361" s="4">
        <f>INDEX(products[Cost_per_box], MATCH(shipments9[[#This Row],[PID]], products[PID], 0))</f>
        <v>3.85</v>
      </c>
      <c r="P6361" s="4">
        <f>shipments9[[#This Row],[Boxes]]*shipments9[[#This Row],[Cost Per Box]]</f>
        <v>1566.95</v>
      </c>
      <c r="Q6361" s="4">
        <f>shipments9[[#This Row],[Amount]] -shipments9[[#This Row],[total cost]]</f>
        <v>1684.3</v>
      </c>
      <c r="R6361" s="4" t="str">
        <f>IF(shipments9[[#This Row],[Gross Profit]]&lt;0,"Loss","Profit")</f>
        <v>Profit</v>
      </c>
      <c r="S6361" s="9">
        <f>shipments9[[#This Row],[Gross Profit]]/shipments9[[#This Row],[Amount]]</f>
        <v>0.5180469050365244</v>
      </c>
      <c r="T6361" s="11">
        <f>shipments9[[#This Row],[Amount]]/shipments9[[#This Row],[Boxes]]</f>
        <v>7.9883292383292384</v>
      </c>
    </row>
    <row r="6362" spans="1:20" hidden="1" x14ac:dyDescent="0.25">
      <c r="A6362" t="s">
        <v>6553</v>
      </c>
      <c r="B6362" t="s">
        <v>39</v>
      </c>
      <c r="C6362" t="s">
        <v>135</v>
      </c>
      <c r="D6362" t="s">
        <v>28</v>
      </c>
      <c r="E6362" s="1">
        <v>45481</v>
      </c>
      <c r="F6362" s="1" t="str">
        <f>TEXT(shipments9[[#This Row],[Shipdate]],"ddd")</f>
        <v>Mon</v>
      </c>
      <c r="G6362" s="1" t="str">
        <f>IF(OR(shipments9[[#This Row],[Day Name]]="Sat",shipments9[[#This Row],[Day Name]]="Sun"),"Weekend","Weekday")</f>
        <v>Weekday</v>
      </c>
      <c r="H6362">
        <v>5841</v>
      </c>
      <c r="I6362">
        <v>234</v>
      </c>
      <c r="J6362" t="s">
        <v>178</v>
      </c>
      <c r="K6362" t="s">
        <v>8155</v>
      </c>
      <c r="L6362" t="s">
        <v>8160</v>
      </c>
      <c r="M6362">
        <v>7</v>
      </c>
      <c r="N6362" t="s">
        <v>8161</v>
      </c>
      <c r="O6362" s="4">
        <f>INDEX(products[Cost_per_box], MATCH(shipments9[[#This Row],[PID]], products[PID], 0))</f>
        <v>9.94</v>
      </c>
      <c r="P6362" s="4">
        <f>shipments9[[#This Row],[Boxes]]*shipments9[[#This Row],[Cost Per Box]]</f>
        <v>2325.96</v>
      </c>
      <c r="Q6362" s="4">
        <f>shipments9[[#This Row],[Amount]] -shipments9[[#This Row],[total cost]]</f>
        <v>3515.04</v>
      </c>
      <c r="R6362" s="4" t="str">
        <f>IF(shipments9[[#This Row],[Gross Profit]]&lt;0,"Loss","Profit")</f>
        <v>Profit</v>
      </c>
      <c r="S6362" s="9">
        <f>shipments9[[#This Row],[Gross Profit]]/shipments9[[#This Row],[Amount]]</f>
        <v>0.60178736517719567</v>
      </c>
      <c r="T6362" s="11">
        <f>shipments9[[#This Row],[Amount]]/shipments9[[#This Row],[Boxes]]</f>
        <v>24.96153846153846</v>
      </c>
    </row>
    <row r="6363" spans="1:20" hidden="1" x14ac:dyDescent="0.25">
      <c r="A6363" t="s">
        <v>6554</v>
      </c>
      <c r="B6363" t="s">
        <v>39</v>
      </c>
      <c r="C6363" t="s">
        <v>153</v>
      </c>
      <c r="D6363" t="s">
        <v>28</v>
      </c>
      <c r="E6363" s="1">
        <v>45517</v>
      </c>
      <c r="F6363" s="1" t="str">
        <f>TEXT(shipments9[[#This Row],[Shipdate]],"ddd")</f>
        <v>Tue</v>
      </c>
      <c r="G6363" s="1" t="str">
        <f>IF(OR(shipments9[[#This Row],[Day Name]]="Sat",shipments9[[#This Row],[Day Name]]="Sun"),"Weekend","Weekday")</f>
        <v>Weekday</v>
      </c>
      <c r="H6363">
        <v>8205.75</v>
      </c>
      <c r="I6363">
        <v>548</v>
      </c>
      <c r="J6363" t="s">
        <v>178</v>
      </c>
      <c r="K6363" t="s">
        <v>8155</v>
      </c>
      <c r="L6363" t="s">
        <v>8160</v>
      </c>
      <c r="M6363">
        <v>8</v>
      </c>
      <c r="N6363" t="s">
        <v>8162</v>
      </c>
      <c r="O6363" s="4">
        <f>INDEX(products[Cost_per_box], MATCH(shipments9[[#This Row],[PID]], products[PID], 0))</f>
        <v>9.57</v>
      </c>
      <c r="P6363" s="4">
        <f>shipments9[[#This Row],[Boxes]]*shipments9[[#This Row],[Cost Per Box]]</f>
        <v>5244.3600000000006</v>
      </c>
      <c r="Q6363" s="4">
        <f>shipments9[[#This Row],[Amount]] -shipments9[[#This Row],[total cost]]</f>
        <v>2961.3899999999994</v>
      </c>
      <c r="R6363" s="4" t="str">
        <f>IF(shipments9[[#This Row],[Gross Profit]]&lt;0,"Loss","Profit")</f>
        <v>Profit</v>
      </c>
      <c r="S6363" s="9">
        <f>shipments9[[#This Row],[Gross Profit]]/shipments9[[#This Row],[Amount]]</f>
        <v>0.36089205739877517</v>
      </c>
      <c r="T6363" s="11">
        <f>shipments9[[#This Row],[Amount]]/shipments9[[#This Row],[Boxes]]</f>
        <v>14.973996350364963</v>
      </c>
    </row>
    <row r="6364" spans="1:20" hidden="1" x14ac:dyDescent="0.25">
      <c r="A6364" t="s">
        <v>6555</v>
      </c>
      <c r="B6364" t="s">
        <v>39</v>
      </c>
      <c r="C6364" t="s">
        <v>130</v>
      </c>
      <c r="D6364" t="s">
        <v>28</v>
      </c>
      <c r="E6364" s="1">
        <v>45489</v>
      </c>
      <c r="F6364" s="1" t="str">
        <f>TEXT(shipments9[[#This Row],[Shipdate]],"ddd")</f>
        <v>Tue</v>
      </c>
      <c r="G6364" s="1" t="str">
        <f>IF(OR(shipments9[[#This Row],[Day Name]]="Sat",shipments9[[#This Row],[Day Name]]="Sun"),"Weekend","Weekday")</f>
        <v>Weekday</v>
      </c>
      <c r="H6364">
        <v>738</v>
      </c>
      <c r="I6364">
        <v>93</v>
      </c>
      <c r="J6364" t="s">
        <v>178</v>
      </c>
      <c r="K6364" t="s">
        <v>8155</v>
      </c>
      <c r="L6364" t="s">
        <v>8160</v>
      </c>
      <c r="M6364">
        <v>7</v>
      </c>
      <c r="N6364" t="s">
        <v>8161</v>
      </c>
      <c r="O6364" s="4">
        <f>INDEX(products[Cost_per_box], MATCH(shipments9[[#This Row],[PID]], products[PID], 0))</f>
        <v>5.72</v>
      </c>
      <c r="P6364" s="4">
        <f>shipments9[[#This Row],[Boxes]]*shipments9[[#This Row],[Cost Per Box]]</f>
        <v>531.95999999999992</v>
      </c>
      <c r="Q6364" s="4">
        <f>shipments9[[#This Row],[Amount]] -shipments9[[#This Row],[total cost]]</f>
        <v>206.04000000000008</v>
      </c>
      <c r="R6364" s="4" t="str">
        <f>IF(shipments9[[#This Row],[Gross Profit]]&lt;0,"Loss","Profit")</f>
        <v>Profit</v>
      </c>
      <c r="S6364" s="9">
        <f>shipments9[[#This Row],[Gross Profit]]/shipments9[[#This Row],[Amount]]</f>
        <v>0.2791869918699188</v>
      </c>
      <c r="T6364" s="11">
        <f>shipments9[[#This Row],[Amount]]/shipments9[[#This Row],[Boxes]]</f>
        <v>7.935483870967742</v>
      </c>
    </row>
    <row r="6365" spans="1:20" hidden="1" x14ac:dyDescent="0.25">
      <c r="A6365" t="s">
        <v>6556</v>
      </c>
      <c r="B6365" t="s">
        <v>39</v>
      </c>
      <c r="C6365" t="s">
        <v>135</v>
      </c>
      <c r="D6365" t="s">
        <v>28</v>
      </c>
      <c r="E6365" s="1">
        <v>45512</v>
      </c>
      <c r="F6365" s="1" t="str">
        <f>TEXT(shipments9[[#This Row],[Shipdate]],"ddd")</f>
        <v>Thu</v>
      </c>
      <c r="G6365" s="1" t="str">
        <f>IF(OR(shipments9[[#This Row],[Day Name]]="Sat",shipments9[[#This Row],[Day Name]]="Sun"),"Weekend","Weekday")</f>
        <v>Weekday</v>
      </c>
      <c r="H6365">
        <v>5211</v>
      </c>
      <c r="I6365">
        <v>209</v>
      </c>
      <c r="J6365" t="s">
        <v>178</v>
      </c>
      <c r="K6365" t="s">
        <v>8155</v>
      </c>
      <c r="L6365" t="s">
        <v>8160</v>
      </c>
      <c r="M6365">
        <v>8</v>
      </c>
      <c r="N6365" t="s">
        <v>8162</v>
      </c>
      <c r="O6365" s="4">
        <f>INDEX(products[Cost_per_box], MATCH(shipments9[[#This Row],[PID]], products[PID], 0))</f>
        <v>9.94</v>
      </c>
      <c r="P6365" s="4">
        <f>shipments9[[#This Row],[Boxes]]*shipments9[[#This Row],[Cost Per Box]]</f>
        <v>2077.46</v>
      </c>
      <c r="Q6365" s="4">
        <f>shipments9[[#This Row],[Amount]] -shipments9[[#This Row],[total cost]]</f>
        <v>3133.54</v>
      </c>
      <c r="R6365" s="4" t="str">
        <f>IF(shipments9[[#This Row],[Gross Profit]]&lt;0,"Loss","Profit")</f>
        <v>Profit</v>
      </c>
      <c r="S6365" s="9">
        <f>shipments9[[#This Row],[Gross Profit]]/shipments9[[#This Row],[Amount]]</f>
        <v>0.60133179811936288</v>
      </c>
      <c r="T6365" s="11">
        <f>shipments9[[#This Row],[Amount]]/shipments9[[#This Row],[Boxes]]</f>
        <v>24.933014354066987</v>
      </c>
    </row>
    <row r="6366" spans="1:20" hidden="1" x14ac:dyDescent="0.25">
      <c r="A6366" t="s">
        <v>6557</v>
      </c>
      <c r="B6366" t="s">
        <v>39</v>
      </c>
      <c r="C6366" t="s">
        <v>149</v>
      </c>
      <c r="D6366" t="s">
        <v>28</v>
      </c>
      <c r="E6366" s="1">
        <v>45505</v>
      </c>
      <c r="F6366" s="1" t="str">
        <f>TEXT(shipments9[[#This Row],[Shipdate]],"ddd")</f>
        <v>Thu</v>
      </c>
      <c r="G6366" s="1" t="str">
        <f>IF(OR(shipments9[[#This Row],[Day Name]]="Sat",shipments9[[#This Row],[Day Name]]="Sun"),"Weekend","Weekday")</f>
        <v>Weekday</v>
      </c>
      <c r="H6366">
        <v>4047.75</v>
      </c>
      <c r="I6366">
        <v>290</v>
      </c>
      <c r="J6366" t="s">
        <v>178</v>
      </c>
      <c r="K6366" t="s">
        <v>8155</v>
      </c>
      <c r="L6366" t="s">
        <v>8160</v>
      </c>
      <c r="M6366">
        <v>8</v>
      </c>
      <c r="N6366" t="s">
        <v>8162</v>
      </c>
      <c r="O6366" s="4">
        <f>INDEX(products[Cost_per_box], MATCH(shipments9[[#This Row],[PID]], products[PID], 0))</f>
        <v>6.43</v>
      </c>
      <c r="P6366" s="4">
        <f>shipments9[[#This Row],[Boxes]]*shipments9[[#This Row],[Cost Per Box]]</f>
        <v>1864.6999999999998</v>
      </c>
      <c r="Q6366" s="4">
        <f>shipments9[[#This Row],[Amount]] -shipments9[[#This Row],[total cost]]</f>
        <v>2183.0500000000002</v>
      </c>
      <c r="R6366" s="4" t="str">
        <f>IF(shipments9[[#This Row],[Gross Profit]]&lt;0,"Loss","Profit")</f>
        <v>Profit</v>
      </c>
      <c r="S6366" s="9">
        <f>shipments9[[#This Row],[Gross Profit]]/shipments9[[#This Row],[Amount]]</f>
        <v>0.53932431597801256</v>
      </c>
      <c r="T6366" s="11">
        <f>shipments9[[#This Row],[Amount]]/shipments9[[#This Row],[Boxes]]</f>
        <v>13.957758620689654</v>
      </c>
    </row>
    <row r="6367" spans="1:20" x14ac:dyDescent="0.25">
      <c r="A6367" t="s">
        <v>6558</v>
      </c>
      <c r="B6367" t="s">
        <v>39</v>
      </c>
      <c r="C6367" t="s">
        <v>147</v>
      </c>
      <c r="D6367" t="s">
        <v>28</v>
      </c>
      <c r="E6367" s="1">
        <v>45481</v>
      </c>
      <c r="F6367" s="1" t="str">
        <f>TEXT(shipments9[[#This Row],[Shipdate]],"ddd")</f>
        <v>Mon</v>
      </c>
      <c r="G6367" s="1" t="str">
        <f>IF(OR(shipments9[[#This Row],[Day Name]]="Sat",shipments9[[#This Row],[Day Name]]="Sun"),"Weekend","Weekday")</f>
        <v>Weekday</v>
      </c>
      <c r="H6367">
        <v>9096.75</v>
      </c>
      <c r="I6367">
        <v>1300</v>
      </c>
      <c r="J6367" t="s">
        <v>178</v>
      </c>
      <c r="K6367" t="s">
        <v>8155</v>
      </c>
      <c r="L6367" t="s">
        <v>8160</v>
      </c>
      <c r="M6367">
        <v>7</v>
      </c>
      <c r="N6367" t="s">
        <v>8161</v>
      </c>
      <c r="O6367" s="4">
        <f>INDEX(products[Cost_per_box], MATCH(shipments9[[#This Row],[PID]], products[PID], 0))</f>
        <v>10.51</v>
      </c>
      <c r="P6367" s="4">
        <f>shipments9[[#This Row],[Boxes]]*shipments9[[#This Row],[Cost Per Box]]</f>
        <v>13663</v>
      </c>
      <c r="Q6367" s="4">
        <f>shipments9[[#This Row],[Amount]] -shipments9[[#This Row],[total cost]]</f>
        <v>-4566.25</v>
      </c>
      <c r="R6367" s="4" t="str">
        <f>IF(shipments9[[#This Row],[Gross Profit]]&lt;0,"Loss","Profit")</f>
        <v>Loss</v>
      </c>
      <c r="S6367" s="9">
        <f>shipments9[[#This Row],[Gross Profit]]/shipments9[[#This Row],[Amount]]</f>
        <v>-0.50196498749553409</v>
      </c>
      <c r="T6367" s="11">
        <f>shipments9[[#This Row],[Amount]]/shipments9[[#This Row],[Boxes]]</f>
        <v>6.9974999999999996</v>
      </c>
    </row>
    <row r="6368" spans="1:20" hidden="1" x14ac:dyDescent="0.25">
      <c r="A6368" t="s">
        <v>6559</v>
      </c>
      <c r="B6368" t="s">
        <v>39</v>
      </c>
      <c r="C6368" t="s">
        <v>139</v>
      </c>
      <c r="D6368" t="s">
        <v>28</v>
      </c>
      <c r="E6368" s="1">
        <v>45477</v>
      </c>
      <c r="F6368" s="1" t="str">
        <f>TEXT(shipments9[[#This Row],[Shipdate]],"ddd")</f>
        <v>Thu</v>
      </c>
      <c r="G6368" s="1" t="str">
        <f>IF(OR(shipments9[[#This Row],[Day Name]]="Sat",shipments9[[#This Row],[Day Name]]="Sun"),"Weekend","Weekday")</f>
        <v>Weekday</v>
      </c>
      <c r="H6368">
        <v>9639</v>
      </c>
      <c r="I6368">
        <v>439</v>
      </c>
      <c r="J6368" t="s">
        <v>178</v>
      </c>
      <c r="K6368" t="s">
        <v>8155</v>
      </c>
      <c r="L6368" t="s">
        <v>8160</v>
      </c>
      <c r="M6368">
        <v>7</v>
      </c>
      <c r="N6368" t="s">
        <v>8161</v>
      </c>
      <c r="O6368" s="4">
        <f>INDEX(products[Cost_per_box], MATCH(shipments9[[#This Row],[PID]], products[PID], 0))</f>
        <v>3.68</v>
      </c>
      <c r="P6368" s="4">
        <f>shipments9[[#This Row],[Boxes]]*shipments9[[#This Row],[Cost Per Box]]</f>
        <v>1615.52</v>
      </c>
      <c r="Q6368" s="4">
        <f>shipments9[[#This Row],[Amount]] -shipments9[[#This Row],[total cost]]</f>
        <v>8023.48</v>
      </c>
      <c r="R6368" s="4" t="str">
        <f>IF(shipments9[[#This Row],[Gross Profit]]&lt;0,"Loss","Profit")</f>
        <v>Profit</v>
      </c>
      <c r="S6368" s="9">
        <f>shipments9[[#This Row],[Gross Profit]]/shipments9[[#This Row],[Amount]]</f>
        <v>0.83239755161323781</v>
      </c>
      <c r="T6368" s="11">
        <f>shipments9[[#This Row],[Amount]]/shipments9[[#This Row],[Boxes]]</f>
        <v>21.956719817767652</v>
      </c>
    </row>
    <row r="6369" spans="1:20" hidden="1" x14ac:dyDescent="0.25">
      <c r="A6369" t="s">
        <v>6560</v>
      </c>
      <c r="B6369" t="s">
        <v>39</v>
      </c>
      <c r="C6369" t="s">
        <v>141</v>
      </c>
      <c r="D6369" t="s">
        <v>28</v>
      </c>
      <c r="E6369" s="1">
        <v>45476</v>
      </c>
      <c r="F6369" s="1" t="str">
        <f>TEXT(shipments9[[#This Row],[Shipdate]],"ddd")</f>
        <v>Wed</v>
      </c>
      <c r="G6369" s="1" t="str">
        <f>IF(OR(shipments9[[#This Row],[Day Name]]="Sat",shipments9[[#This Row],[Day Name]]="Sun"),"Weekend","Weekday")</f>
        <v>Weekday</v>
      </c>
      <c r="H6369">
        <v>1410.75</v>
      </c>
      <c r="I6369">
        <v>95</v>
      </c>
      <c r="J6369" t="s">
        <v>178</v>
      </c>
      <c r="K6369" t="s">
        <v>8155</v>
      </c>
      <c r="L6369" t="s">
        <v>8160</v>
      </c>
      <c r="M6369">
        <v>7</v>
      </c>
      <c r="N6369" t="s">
        <v>8161</v>
      </c>
      <c r="O6369" s="4">
        <f>INDEX(products[Cost_per_box], MATCH(shipments9[[#This Row],[PID]], products[PID], 0))</f>
        <v>8.2200000000000006</v>
      </c>
      <c r="P6369" s="4">
        <f>shipments9[[#This Row],[Boxes]]*shipments9[[#This Row],[Cost Per Box]]</f>
        <v>780.90000000000009</v>
      </c>
      <c r="Q6369" s="4">
        <f>shipments9[[#This Row],[Amount]] -shipments9[[#This Row],[total cost]]</f>
        <v>629.84999999999991</v>
      </c>
      <c r="R6369" s="4" t="str">
        <f>IF(shipments9[[#This Row],[Gross Profit]]&lt;0,"Loss","Profit")</f>
        <v>Profit</v>
      </c>
      <c r="S6369" s="9">
        <f>shipments9[[#This Row],[Gross Profit]]/shipments9[[#This Row],[Amount]]</f>
        <v>0.4464646464646464</v>
      </c>
      <c r="T6369" s="11">
        <f>shipments9[[#This Row],[Amount]]/shipments9[[#This Row],[Boxes]]</f>
        <v>14.85</v>
      </c>
    </row>
    <row r="6370" spans="1:20" x14ac:dyDescent="0.25">
      <c r="A6370" t="s">
        <v>6561</v>
      </c>
      <c r="B6370" t="s">
        <v>39</v>
      </c>
      <c r="C6370" t="s">
        <v>147</v>
      </c>
      <c r="D6370" t="s">
        <v>28</v>
      </c>
      <c r="E6370" s="1">
        <v>45533</v>
      </c>
      <c r="F6370" s="1" t="str">
        <f>TEXT(shipments9[[#This Row],[Shipdate]],"ddd")</f>
        <v>Thu</v>
      </c>
      <c r="G6370" s="1" t="str">
        <f>IF(OR(shipments9[[#This Row],[Day Name]]="Sat",shipments9[[#This Row],[Day Name]]="Sun"),"Weekend","Weekday")</f>
        <v>Weekday</v>
      </c>
      <c r="H6370">
        <v>5526</v>
      </c>
      <c r="I6370">
        <v>790</v>
      </c>
      <c r="J6370" t="s">
        <v>178</v>
      </c>
      <c r="K6370" t="s">
        <v>8155</v>
      </c>
      <c r="L6370" t="s">
        <v>8160</v>
      </c>
      <c r="M6370">
        <v>8</v>
      </c>
      <c r="N6370" t="s">
        <v>8162</v>
      </c>
      <c r="O6370" s="4">
        <f>INDEX(products[Cost_per_box], MATCH(shipments9[[#This Row],[PID]], products[PID], 0))</f>
        <v>10.51</v>
      </c>
      <c r="P6370" s="4">
        <f>shipments9[[#This Row],[Boxes]]*shipments9[[#This Row],[Cost Per Box]]</f>
        <v>8302.9</v>
      </c>
      <c r="Q6370" s="4">
        <f>shipments9[[#This Row],[Amount]] -shipments9[[#This Row],[total cost]]</f>
        <v>-2776.8999999999996</v>
      </c>
      <c r="R6370" s="4" t="str">
        <f>IF(shipments9[[#This Row],[Gross Profit]]&lt;0,"Loss","Profit")</f>
        <v>Loss</v>
      </c>
      <c r="S6370" s="9">
        <f>shipments9[[#This Row],[Gross Profit]]/shipments9[[#This Row],[Amount]]</f>
        <v>-0.5025153818313427</v>
      </c>
      <c r="T6370" s="11">
        <f>shipments9[[#This Row],[Amount]]/shipments9[[#This Row],[Boxes]]</f>
        <v>6.9949367088607595</v>
      </c>
    </row>
    <row r="6371" spans="1:20" hidden="1" x14ac:dyDescent="0.25">
      <c r="A6371" t="s">
        <v>6562</v>
      </c>
      <c r="B6371" t="s">
        <v>39</v>
      </c>
      <c r="C6371" t="s">
        <v>151</v>
      </c>
      <c r="D6371" t="s">
        <v>28</v>
      </c>
      <c r="E6371" s="1">
        <v>45517</v>
      </c>
      <c r="F6371" s="1" t="str">
        <f>TEXT(shipments9[[#This Row],[Shipdate]],"ddd")</f>
        <v>Tue</v>
      </c>
      <c r="G6371" s="1" t="str">
        <f>IF(OR(shipments9[[#This Row],[Day Name]]="Sat",shipments9[[#This Row],[Day Name]]="Sun"),"Weekend","Weekday")</f>
        <v>Weekday</v>
      </c>
      <c r="H6371">
        <v>12168</v>
      </c>
      <c r="I6371">
        <v>609</v>
      </c>
      <c r="J6371" t="s">
        <v>178</v>
      </c>
      <c r="K6371" t="s">
        <v>8155</v>
      </c>
      <c r="L6371" t="s">
        <v>8160</v>
      </c>
      <c r="M6371">
        <v>8</v>
      </c>
      <c r="N6371" t="s">
        <v>8162</v>
      </c>
      <c r="O6371" s="4">
        <f>INDEX(products[Cost_per_box], MATCH(shipments9[[#This Row],[PID]], products[PID], 0))</f>
        <v>12.41</v>
      </c>
      <c r="P6371" s="4">
        <f>shipments9[[#This Row],[Boxes]]*shipments9[[#This Row],[Cost Per Box]]</f>
        <v>7557.6900000000005</v>
      </c>
      <c r="Q6371" s="4">
        <f>shipments9[[#This Row],[Amount]] -shipments9[[#This Row],[total cost]]</f>
        <v>4610.3099999999995</v>
      </c>
      <c r="R6371" s="4" t="str">
        <f>IF(shipments9[[#This Row],[Gross Profit]]&lt;0,"Loss","Profit")</f>
        <v>Profit</v>
      </c>
      <c r="S6371" s="9">
        <f>shipments9[[#This Row],[Gross Profit]]/shipments9[[#This Row],[Amount]]</f>
        <v>0.37888806706114392</v>
      </c>
      <c r="T6371" s="11">
        <f>shipments9[[#This Row],[Amount]]/shipments9[[#This Row],[Boxes]]</f>
        <v>19.980295566502463</v>
      </c>
    </row>
    <row r="6372" spans="1:20" hidden="1" x14ac:dyDescent="0.25">
      <c r="A6372" t="s">
        <v>6563</v>
      </c>
      <c r="B6372" t="s">
        <v>39</v>
      </c>
      <c r="C6372" t="s">
        <v>130</v>
      </c>
      <c r="D6372" t="s">
        <v>28</v>
      </c>
      <c r="E6372" s="1">
        <v>45518</v>
      </c>
      <c r="F6372" s="1" t="str">
        <f>TEXT(shipments9[[#This Row],[Shipdate]],"ddd")</f>
        <v>Wed</v>
      </c>
      <c r="G6372" s="1" t="str">
        <f>IF(OR(shipments9[[#This Row],[Day Name]]="Sat",shipments9[[#This Row],[Day Name]]="Sun"),"Weekend","Weekday")</f>
        <v>Weekday</v>
      </c>
      <c r="H6372">
        <v>1847.25</v>
      </c>
      <c r="I6372">
        <v>206</v>
      </c>
      <c r="J6372" t="s">
        <v>178</v>
      </c>
      <c r="K6372" t="s">
        <v>8155</v>
      </c>
      <c r="L6372" t="s">
        <v>8160</v>
      </c>
      <c r="M6372">
        <v>8</v>
      </c>
      <c r="N6372" t="s">
        <v>8162</v>
      </c>
      <c r="O6372" s="4">
        <f>INDEX(products[Cost_per_box], MATCH(shipments9[[#This Row],[PID]], products[PID], 0))</f>
        <v>5.72</v>
      </c>
      <c r="P6372" s="4">
        <f>shipments9[[#This Row],[Boxes]]*shipments9[[#This Row],[Cost Per Box]]</f>
        <v>1178.32</v>
      </c>
      <c r="Q6372" s="4">
        <f>shipments9[[#This Row],[Amount]] -shipments9[[#This Row],[total cost]]</f>
        <v>668.93000000000006</v>
      </c>
      <c r="R6372" s="4" t="str">
        <f>IF(shipments9[[#This Row],[Gross Profit]]&lt;0,"Loss","Profit")</f>
        <v>Profit</v>
      </c>
      <c r="S6372" s="9">
        <f>shipments9[[#This Row],[Gross Profit]]/shipments9[[#This Row],[Amount]]</f>
        <v>0.36212207335228047</v>
      </c>
      <c r="T6372" s="11">
        <f>shipments9[[#This Row],[Amount]]/shipments9[[#This Row],[Boxes]]</f>
        <v>8.9672330097087372</v>
      </c>
    </row>
    <row r="6373" spans="1:20" hidden="1" x14ac:dyDescent="0.25">
      <c r="A6373" t="s">
        <v>6564</v>
      </c>
      <c r="B6373" t="s">
        <v>39</v>
      </c>
      <c r="C6373" t="s">
        <v>157</v>
      </c>
      <c r="D6373" t="s">
        <v>28</v>
      </c>
      <c r="E6373" s="1">
        <v>45490</v>
      </c>
      <c r="F6373" s="1" t="str">
        <f>TEXT(shipments9[[#This Row],[Shipdate]],"ddd")</f>
        <v>Wed</v>
      </c>
      <c r="G6373" s="1" t="str">
        <f>IF(OR(shipments9[[#This Row],[Day Name]]="Sat",shipments9[[#This Row],[Day Name]]="Sun"),"Weekend","Weekday")</f>
        <v>Weekday</v>
      </c>
      <c r="H6373">
        <v>7355.25</v>
      </c>
      <c r="I6373">
        <v>920</v>
      </c>
      <c r="J6373" t="s">
        <v>178</v>
      </c>
      <c r="K6373" t="s">
        <v>8155</v>
      </c>
      <c r="L6373" t="s">
        <v>8160</v>
      </c>
      <c r="M6373">
        <v>7</v>
      </c>
      <c r="N6373" t="s">
        <v>8161</v>
      </c>
      <c r="O6373" s="4">
        <f>INDEX(products[Cost_per_box], MATCH(shipments9[[#This Row],[PID]], products[PID], 0))</f>
        <v>6.8</v>
      </c>
      <c r="P6373" s="4">
        <f>shipments9[[#This Row],[Boxes]]*shipments9[[#This Row],[Cost Per Box]]</f>
        <v>6256</v>
      </c>
      <c r="Q6373" s="4">
        <f>shipments9[[#This Row],[Amount]] -shipments9[[#This Row],[total cost]]</f>
        <v>1099.25</v>
      </c>
      <c r="R6373" s="4" t="str">
        <f>IF(shipments9[[#This Row],[Gross Profit]]&lt;0,"Loss","Profit")</f>
        <v>Profit</v>
      </c>
      <c r="S6373" s="9">
        <f>shipments9[[#This Row],[Gross Profit]]/shipments9[[#This Row],[Amount]]</f>
        <v>0.14945107236327793</v>
      </c>
      <c r="T6373" s="11">
        <f>shipments9[[#This Row],[Amount]]/shipments9[[#This Row],[Boxes]]</f>
        <v>7.9948369565217394</v>
      </c>
    </row>
    <row r="6374" spans="1:20" hidden="1" x14ac:dyDescent="0.25">
      <c r="A6374" t="s">
        <v>6565</v>
      </c>
      <c r="B6374" t="s">
        <v>39</v>
      </c>
      <c r="C6374" t="s">
        <v>157</v>
      </c>
      <c r="D6374" t="s">
        <v>28</v>
      </c>
      <c r="E6374" s="1">
        <v>45476</v>
      </c>
      <c r="F6374" s="1" t="str">
        <f>TEXT(shipments9[[#This Row],[Shipdate]],"ddd")</f>
        <v>Wed</v>
      </c>
      <c r="G6374" s="1" t="str">
        <f>IF(OR(shipments9[[#This Row],[Day Name]]="Sat",shipments9[[#This Row],[Day Name]]="Sun"),"Weekend","Weekday")</f>
        <v>Weekday</v>
      </c>
      <c r="H6374">
        <v>2160</v>
      </c>
      <c r="I6374">
        <v>197</v>
      </c>
      <c r="J6374" t="s">
        <v>178</v>
      </c>
      <c r="K6374" t="s">
        <v>8155</v>
      </c>
      <c r="L6374" t="s">
        <v>8160</v>
      </c>
      <c r="M6374">
        <v>7</v>
      </c>
      <c r="N6374" t="s">
        <v>8161</v>
      </c>
      <c r="O6374" s="4">
        <f>INDEX(products[Cost_per_box], MATCH(shipments9[[#This Row],[PID]], products[PID], 0))</f>
        <v>6.8</v>
      </c>
      <c r="P6374" s="4">
        <f>shipments9[[#This Row],[Boxes]]*shipments9[[#This Row],[Cost Per Box]]</f>
        <v>1339.6</v>
      </c>
      <c r="Q6374" s="4">
        <f>shipments9[[#This Row],[Amount]] -shipments9[[#This Row],[total cost]]</f>
        <v>820.40000000000009</v>
      </c>
      <c r="R6374" s="4" t="str">
        <f>IF(shipments9[[#This Row],[Gross Profit]]&lt;0,"Loss","Profit")</f>
        <v>Profit</v>
      </c>
      <c r="S6374" s="9">
        <f>shipments9[[#This Row],[Gross Profit]]/shipments9[[#This Row],[Amount]]</f>
        <v>0.37981481481481488</v>
      </c>
      <c r="T6374" s="11">
        <f>shipments9[[#This Row],[Amount]]/shipments9[[#This Row],[Boxes]]</f>
        <v>10.964467005076141</v>
      </c>
    </row>
    <row r="6375" spans="1:20" hidden="1" x14ac:dyDescent="0.25">
      <c r="A6375" t="s">
        <v>6566</v>
      </c>
      <c r="B6375" t="s">
        <v>39</v>
      </c>
      <c r="C6375" t="s">
        <v>159</v>
      </c>
      <c r="D6375" t="s">
        <v>28</v>
      </c>
      <c r="E6375" s="1">
        <v>45475</v>
      </c>
      <c r="F6375" s="1" t="str">
        <f>TEXT(shipments9[[#This Row],[Shipdate]],"ddd")</f>
        <v>Tue</v>
      </c>
      <c r="G6375" s="1" t="str">
        <f>IF(OR(shipments9[[#This Row],[Day Name]]="Sat",shipments9[[#This Row],[Day Name]]="Sun"),"Weekend","Weekday")</f>
        <v>Weekday</v>
      </c>
      <c r="H6375">
        <v>1887.75</v>
      </c>
      <c r="I6375">
        <v>66</v>
      </c>
      <c r="J6375" t="s">
        <v>178</v>
      </c>
      <c r="K6375" t="s">
        <v>8155</v>
      </c>
      <c r="L6375" t="s">
        <v>8160</v>
      </c>
      <c r="M6375">
        <v>7</v>
      </c>
      <c r="N6375" t="s">
        <v>8161</v>
      </c>
      <c r="O6375" s="4">
        <f>INDEX(products[Cost_per_box], MATCH(shipments9[[#This Row],[PID]], products[PID], 0))</f>
        <v>5.04</v>
      </c>
      <c r="P6375" s="4">
        <f>shipments9[[#This Row],[Boxes]]*shipments9[[#This Row],[Cost Per Box]]</f>
        <v>332.64</v>
      </c>
      <c r="Q6375" s="4">
        <f>shipments9[[#This Row],[Amount]] -shipments9[[#This Row],[total cost]]</f>
        <v>1555.1100000000001</v>
      </c>
      <c r="R6375" s="4" t="str">
        <f>IF(shipments9[[#This Row],[Gross Profit]]&lt;0,"Loss","Profit")</f>
        <v>Profit</v>
      </c>
      <c r="S6375" s="9">
        <f>shipments9[[#This Row],[Gross Profit]]/shipments9[[#This Row],[Amount]]</f>
        <v>0.82379022646007161</v>
      </c>
      <c r="T6375" s="11">
        <f>shipments9[[#This Row],[Amount]]/shipments9[[#This Row],[Boxes]]</f>
        <v>28.602272727272727</v>
      </c>
    </row>
    <row r="6376" spans="1:20" hidden="1" x14ac:dyDescent="0.25">
      <c r="A6376" t="s">
        <v>6567</v>
      </c>
      <c r="B6376" t="s">
        <v>39</v>
      </c>
      <c r="C6376" t="s">
        <v>165</v>
      </c>
      <c r="D6376" t="s">
        <v>28</v>
      </c>
      <c r="E6376" s="1">
        <v>45511</v>
      </c>
      <c r="F6376" s="1" t="str">
        <f>TEXT(shipments9[[#This Row],[Shipdate]],"ddd")</f>
        <v>Wed</v>
      </c>
      <c r="G6376" s="1" t="str">
        <f>IF(OR(shipments9[[#This Row],[Day Name]]="Sat",shipments9[[#This Row],[Day Name]]="Sun"),"Weekend","Weekday")</f>
        <v>Weekday</v>
      </c>
      <c r="H6376">
        <v>12521.25</v>
      </c>
      <c r="I6376">
        <v>570</v>
      </c>
      <c r="J6376" t="s">
        <v>178</v>
      </c>
      <c r="K6376" t="s">
        <v>8155</v>
      </c>
      <c r="L6376" t="s">
        <v>8160</v>
      </c>
      <c r="M6376">
        <v>8</v>
      </c>
      <c r="N6376" t="s">
        <v>8162</v>
      </c>
      <c r="O6376" s="4">
        <f>INDEX(products[Cost_per_box], MATCH(shipments9[[#This Row],[PID]], products[PID], 0))</f>
        <v>2.65</v>
      </c>
      <c r="P6376" s="4">
        <f>shipments9[[#This Row],[Boxes]]*shipments9[[#This Row],[Cost Per Box]]</f>
        <v>1510.5</v>
      </c>
      <c r="Q6376" s="4">
        <f>shipments9[[#This Row],[Amount]] -shipments9[[#This Row],[total cost]]</f>
        <v>11010.75</v>
      </c>
      <c r="R6376" s="4" t="str">
        <f>IF(shipments9[[#This Row],[Gross Profit]]&lt;0,"Loss","Profit")</f>
        <v>Profit</v>
      </c>
      <c r="S6376" s="9">
        <f>shipments9[[#This Row],[Gross Profit]]/shipments9[[#This Row],[Amount]]</f>
        <v>0.87936507936507935</v>
      </c>
      <c r="T6376" s="11">
        <f>shipments9[[#This Row],[Amount]]/shipments9[[#This Row],[Boxes]]</f>
        <v>21.967105263157894</v>
      </c>
    </row>
    <row r="6377" spans="1:20" hidden="1" x14ac:dyDescent="0.25">
      <c r="A6377" t="s">
        <v>6568</v>
      </c>
      <c r="B6377" t="s">
        <v>39</v>
      </c>
      <c r="C6377" t="s">
        <v>145</v>
      </c>
      <c r="D6377" t="s">
        <v>28</v>
      </c>
      <c r="E6377" s="1">
        <v>45484</v>
      </c>
      <c r="F6377" s="1" t="str">
        <f>TEXT(shipments9[[#This Row],[Shipdate]],"ddd")</f>
        <v>Thu</v>
      </c>
      <c r="G6377" s="1" t="str">
        <f>IF(OR(shipments9[[#This Row],[Day Name]]="Sat",shipments9[[#This Row],[Day Name]]="Sun"),"Weekend","Weekday")</f>
        <v>Weekday</v>
      </c>
      <c r="H6377">
        <v>2985.75</v>
      </c>
      <c r="I6377">
        <v>200</v>
      </c>
      <c r="J6377" t="s">
        <v>178</v>
      </c>
      <c r="K6377" t="s">
        <v>8155</v>
      </c>
      <c r="L6377" t="s">
        <v>8160</v>
      </c>
      <c r="M6377">
        <v>7</v>
      </c>
      <c r="N6377" t="s">
        <v>8161</v>
      </c>
      <c r="O6377" s="4">
        <f>INDEX(products[Cost_per_box], MATCH(shipments9[[#This Row],[PID]], products[PID], 0))</f>
        <v>4.74</v>
      </c>
      <c r="P6377" s="4">
        <f>shipments9[[#This Row],[Boxes]]*shipments9[[#This Row],[Cost Per Box]]</f>
        <v>948</v>
      </c>
      <c r="Q6377" s="4">
        <f>shipments9[[#This Row],[Amount]] -shipments9[[#This Row],[total cost]]</f>
        <v>2037.75</v>
      </c>
      <c r="R6377" s="4" t="str">
        <f>IF(shipments9[[#This Row],[Gross Profit]]&lt;0,"Loss","Profit")</f>
        <v>Profit</v>
      </c>
      <c r="S6377" s="9">
        <f>shipments9[[#This Row],[Gross Profit]]/shipments9[[#This Row],[Amount]]</f>
        <v>0.68249183622205478</v>
      </c>
      <c r="T6377" s="11">
        <f>shipments9[[#This Row],[Amount]]/shipments9[[#This Row],[Boxes]]</f>
        <v>14.928750000000001</v>
      </c>
    </row>
    <row r="6378" spans="1:20" hidden="1" x14ac:dyDescent="0.25">
      <c r="A6378" t="s">
        <v>6569</v>
      </c>
      <c r="B6378" t="s">
        <v>39</v>
      </c>
      <c r="C6378" t="s">
        <v>161</v>
      </c>
      <c r="D6378" t="s">
        <v>28</v>
      </c>
      <c r="E6378" s="1">
        <v>45495</v>
      </c>
      <c r="F6378" s="1" t="str">
        <f>TEXT(shipments9[[#This Row],[Shipdate]],"ddd")</f>
        <v>Mon</v>
      </c>
      <c r="G6378" s="1" t="str">
        <f>IF(OR(shipments9[[#This Row],[Day Name]]="Sat",shipments9[[#This Row],[Day Name]]="Sun"),"Weekend","Weekday")</f>
        <v>Weekday</v>
      </c>
      <c r="H6378">
        <v>13434.75</v>
      </c>
      <c r="I6378">
        <v>1120</v>
      </c>
      <c r="J6378" t="s">
        <v>178</v>
      </c>
      <c r="K6378" t="s">
        <v>8155</v>
      </c>
      <c r="L6378" t="s">
        <v>8160</v>
      </c>
      <c r="M6378">
        <v>7</v>
      </c>
      <c r="N6378" t="s">
        <v>8161</v>
      </c>
      <c r="O6378" s="4">
        <f>INDEX(products[Cost_per_box], MATCH(shipments9[[#This Row],[PID]], products[PID], 0))</f>
        <v>2.76</v>
      </c>
      <c r="P6378" s="4">
        <f>shipments9[[#This Row],[Boxes]]*shipments9[[#This Row],[Cost Per Box]]</f>
        <v>3091.2</v>
      </c>
      <c r="Q6378" s="4">
        <f>shipments9[[#This Row],[Amount]] -shipments9[[#This Row],[total cost]]</f>
        <v>10343.549999999999</v>
      </c>
      <c r="R6378" s="4" t="str">
        <f>IF(shipments9[[#This Row],[Gross Profit]]&lt;0,"Loss","Profit")</f>
        <v>Profit</v>
      </c>
      <c r="S6378" s="9">
        <f>shipments9[[#This Row],[Gross Profit]]/shipments9[[#This Row],[Amount]]</f>
        <v>0.76991012114107071</v>
      </c>
      <c r="T6378" s="11">
        <f>shipments9[[#This Row],[Amount]]/shipments9[[#This Row],[Boxes]]</f>
        <v>11.995312500000001</v>
      </c>
    </row>
    <row r="6379" spans="1:20" hidden="1" x14ac:dyDescent="0.25">
      <c r="A6379" t="s">
        <v>6570</v>
      </c>
      <c r="B6379" t="s">
        <v>39</v>
      </c>
      <c r="C6379" t="s">
        <v>139</v>
      </c>
      <c r="D6379" t="s">
        <v>28</v>
      </c>
      <c r="E6379" s="1">
        <v>45488</v>
      </c>
      <c r="F6379" s="1" t="str">
        <f>TEXT(shipments9[[#This Row],[Shipdate]],"ddd")</f>
        <v>Mon</v>
      </c>
      <c r="G6379" s="1" t="str">
        <f>IF(OR(shipments9[[#This Row],[Day Name]]="Sat",shipments9[[#This Row],[Day Name]]="Sun"),"Weekend","Weekday")</f>
        <v>Weekday</v>
      </c>
      <c r="H6379">
        <v>13628.25</v>
      </c>
      <c r="I6379">
        <v>649</v>
      </c>
      <c r="J6379" t="s">
        <v>178</v>
      </c>
      <c r="K6379" t="s">
        <v>8155</v>
      </c>
      <c r="L6379" t="s">
        <v>8160</v>
      </c>
      <c r="M6379">
        <v>7</v>
      </c>
      <c r="N6379" t="s">
        <v>8161</v>
      </c>
      <c r="O6379" s="4">
        <f>INDEX(products[Cost_per_box], MATCH(shipments9[[#This Row],[PID]], products[PID], 0))</f>
        <v>3.68</v>
      </c>
      <c r="P6379" s="4">
        <f>shipments9[[#This Row],[Boxes]]*shipments9[[#This Row],[Cost Per Box]]</f>
        <v>2388.3200000000002</v>
      </c>
      <c r="Q6379" s="4">
        <f>shipments9[[#This Row],[Amount]] -shipments9[[#This Row],[total cost]]</f>
        <v>11239.93</v>
      </c>
      <c r="R6379" s="4" t="str">
        <f>IF(shipments9[[#This Row],[Gross Profit]]&lt;0,"Loss","Profit")</f>
        <v>Profit</v>
      </c>
      <c r="S6379" s="9">
        <f>shipments9[[#This Row],[Gross Profit]]/shipments9[[#This Row],[Amount]]</f>
        <v>0.82475226092858589</v>
      </c>
      <c r="T6379" s="11">
        <f>shipments9[[#This Row],[Amount]]/shipments9[[#This Row],[Boxes]]</f>
        <v>20.998844375963021</v>
      </c>
    </row>
    <row r="6380" spans="1:20" hidden="1" x14ac:dyDescent="0.25">
      <c r="A6380" t="s">
        <v>6571</v>
      </c>
      <c r="B6380" t="s">
        <v>42</v>
      </c>
      <c r="C6380" t="s">
        <v>153</v>
      </c>
      <c r="D6380" t="s">
        <v>28</v>
      </c>
      <c r="E6380" s="1">
        <v>45476</v>
      </c>
      <c r="F6380" s="1" t="str">
        <f>TEXT(shipments9[[#This Row],[Shipdate]],"ddd")</f>
        <v>Wed</v>
      </c>
      <c r="G6380" s="1" t="str">
        <f>IF(OR(shipments9[[#This Row],[Day Name]]="Sat",shipments9[[#This Row],[Day Name]]="Sun"),"Weekend","Weekday")</f>
        <v>Weekday</v>
      </c>
      <c r="H6380">
        <v>11380.5</v>
      </c>
      <c r="I6380">
        <v>712</v>
      </c>
      <c r="J6380" t="s">
        <v>178</v>
      </c>
      <c r="K6380" t="s">
        <v>8155</v>
      </c>
      <c r="L6380" t="s">
        <v>8160</v>
      </c>
      <c r="M6380">
        <v>7</v>
      </c>
      <c r="N6380" t="s">
        <v>8161</v>
      </c>
      <c r="O6380" s="4">
        <f>INDEX(products[Cost_per_box], MATCH(shipments9[[#This Row],[PID]], products[PID], 0))</f>
        <v>9.57</v>
      </c>
      <c r="P6380" s="4">
        <f>shipments9[[#This Row],[Boxes]]*shipments9[[#This Row],[Cost Per Box]]</f>
        <v>6813.84</v>
      </c>
      <c r="Q6380" s="4">
        <f>shipments9[[#This Row],[Amount]] -shipments9[[#This Row],[total cost]]</f>
        <v>4566.66</v>
      </c>
      <c r="R6380" s="4" t="str">
        <f>IF(shipments9[[#This Row],[Gross Profit]]&lt;0,"Loss","Profit")</f>
        <v>Profit</v>
      </c>
      <c r="S6380" s="9">
        <f>shipments9[[#This Row],[Gross Profit]]/shipments9[[#This Row],[Amount]]</f>
        <v>0.40127059443785423</v>
      </c>
      <c r="T6380" s="11">
        <f>shipments9[[#This Row],[Amount]]/shipments9[[#This Row],[Boxes]]</f>
        <v>15.983848314606741</v>
      </c>
    </row>
    <row r="6381" spans="1:20" hidden="1" x14ac:dyDescent="0.25">
      <c r="A6381" t="s">
        <v>6572</v>
      </c>
      <c r="B6381" t="s">
        <v>42</v>
      </c>
      <c r="C6381" t="s">
        <v>157</v>
      </c>
      <c r="D6381" t="s">
        <v>28</v>
      </c>
      <c r="E6381" s="1">
        <v>45506</v>
      </c>
      <c r="F6381" s="1" t="str">
        <f>TEXT(shipments9[[#This Row],[Shipdate]],"ddd")</f>
        <v>Fri</v>
      </c>
      <c r="G6381" s="1" t="str">
        <f>IF(OR(shipments9[[#This Row],[Day Name]]="Sat",shipments9[[#This Row],[Day Name]]="Sun"),"Weekend","Weekday")</f>
        <v>Weekday</v>
      </c>
      <c r="H6381">
        <v>877.5</v>
      </c>
      <c r="I6381">
        <v>88</v>
      </c>
      <c r="J6381" t="s">
        <v>178</v>
      </c>
      <c r="K6381" t="s">
        <v>8155</v>
      </c>
      <c r="L6381" t="s">
        <v>8160</v>
      </c>
      <c r="M6381">
        <v>8</v>
      </c>
      <c r="N6381" t="s">
        <v>8162</v>
      </c>
      <c r="O6381" s="4">
        <f>INDEX(products[Cost_per_box], MATCH(shipments9[[#This Row],[PID]], products[PID], 0))</f>
        <v>6.8</v>
      </c>
      <c r="P6381" s="4">
        <f>shipments9[[#This Row],[Boxes]]*shipments9[[#This Row],[Cost Per Box]]</f>
        <v>598.4</v>
      </c>
      <c r="Q6381" s="4">
        <f>shipments9[[#This Row],[Amount]] -shipments9[[#This Row],[total cost]]</f>
        <v>279.10000000000002</v>
      </c>
      <c r="R6381" s="4" t="str">
        <f>IF(shipments9[[#This Row],[Gross Profit]]&lt;0,"Loss","Profit")</f>
        <v>Profit</v>
      </c>
      <c r="S6381" s="9">
        <f>shipments9[[#This Row],[Gross Profit]]/shipments9[[#This Row],[Amount]]</f>
        <v>0.31806267806267807</v>
      </c>
      <c r="T6381" s="11">
        <f>shipments9[[#This Row],[Amount]]/shipments9[[#This Row],[Boxes]]</f>
        <v>9.9715909090909083</v>
      </c>
    </row>
    <row r="6382" spans="1:20" hidden="1" x14ac:dyDescent="0.25">
      <c r="A6382" t="s">
        <v>6573</v>
      </c>
      <c r="B6382" t="s">
        <v>42</v>
      </c>
      <c r="C6382" t="s">
        <v>143</v>
      </c>
      <c r="D6382" t="s">
        <v>28</v>
      </c>
      <c r="E6382" s="1">
        <v>45531</v>
      </c>
      <c r="F6382" s="1" t="str">
        <f>TEXT(shipments9[[#This Row],[Shipdate]],"ddd")</f>
        <v>Tue</v>
      </c>
      <c r="G6382" s="1" t="str">
        <f>IF(OR(shipments9[[#This Row],[Day Name]]="Sat",shipments9[[#This Row],[Day Name]]="Sun"),"Weekend","Weekday")</f>
        <v>Weekday</v>
      </c>
      <c r="H6382">
        <v>8635.5</v>
      </c>
      <c r="I6382">
        <v>508</v>
      </c>
      <c r="J6382" t="s">
        <v>178</v>
      </c>
      <c r="K6382" t="s">
        <v>8155</v>
      </c>
      <c r="L6382" t="s">
        <v>8160</v>
      </c>
      <c r="M6382">
        <v>8</v>
      </c>
      <c r="N6382" t="s">
        <v>8162</v>
      </c>
      <c r="O6382" s="4">
        <f>INDEX(products[Cost_per_box], MATCH(shipments9[[#This Row],[PID]], products[PID], 0))</f>
        <v>10.23</v>
      </c>
      <c r="P6382" s="4">
        <f>shipments9[[#This Row],[Boxes]]*shipments9[[#This Row],[Cost Per Box]]</f>
        <v>5196.84</v>
      </c>
      <c r="Q6382" s="4">
        <f>shipments9[[#This Row],[Amount]] -shipments9[[#This Row],[total cost]]</f>
        <v>3438.66</v>
      </c>
      <c r="R6382" s="4" t="str">
        <f>IF(shipments9[[#This Row],[Gross Profit]]&lt;0,"Loss","Profit")</f>
        <v>Profit</v>
      </c>
      <c r="S6382" s="9">
        <f>shipments9[[#This Row],[Gross Profit]]/shipments9[[#This Row],[Amount]]</f>
        <v>0.39820045162410977</v>
      </c>
      <c r="T6382" s="11">
        <f>shipments9[[#This Row],[Amount]]/shipments9[[#This Row],[Boxes]]</f>
        <v>16.999015748031496</v>
      </c>
    </row>
    <row r="6383" spans="1:20" hidden="1" x14ac:dyDescent="0.25">
      <c r="A6383" t="s">
        <v>6574</v>
      </c>
      <c r="B6383" t="s">
        <v>42</v>
      </c>
      <c r="C6383" t="s">
        <v>139</v>
      </c>
      <c r="D6383" t="s">
        <v>28</v>
      </c>
      <c r="E6383" s="1">
        <v>45498</v>
      </c>
      <c r="F6383" s="1" t="str">
        <f>TEXT(shipments9[[#This Row],[Shipdate]],"ddd")</f>
        <v>Thu</v>
      </c>
      <c r="G6383" s="1" t="str">
        <f>IF(OR(shipments9[[#This Row],[Day Name]]="Sat",shipments9[[#This Row],[Day Name]]="Sun"),"Weekend","Weekday")</f>
        <v>Weekday</v>
      </c>
      <c r="H6383">
        <v>4995</v>
      </c>
      <c r="I6383">
        <v>250</v>
      </c>
      <c r="J6383" t="s">
        <v>178</v>
      </c>
      <c r="K6383" t="s">
        <v>8155</v>
      </c>
      <c r="L6383" t="s">
        <v>8160</v>
      </c>
      <c r="M6383">
        <v>7</v>
      </c>
      <c r="N6383" t="s">
        <v>8161</v>
      </c>
      <c r="O6383" s="4">
        <f>INDEX(products[Cost_per_box], MATCH(shipments9[[#This Row],[PID]], products[PID], 0))</f>
        <v>3.68</v>
      </c>
      <c r="P6383" s="4">
        <f>shipments9[[#This Row],[Boxes]]*shipments9[[#This Row],[Cost Per Box]]</f>
        <v>920</v>
      </c>
      <c r="Q6383" s="4">
        <f>shipments9[[#This Row],[Amount]] -shipments9[[#This Row],[total cost]]</f>
        <v>4075</v>
      </c>
      <c r="R6383" s="4" t="str">
        <f>IF(shipments9[[#This Row],[Gross Profit]]&lt;0,"Loss","Profit")</f>
        <v>Profit</v>
      </c>
      <c r="S6383" s="9">
        <f>shipments9[[#This Row],[Gross Profit]]/shipments9[[#This Row],[Amount]]</f>
        <v>0.81581581581581586</v>
      </c>
      <c r="T6383" s="11">
        <f>shipments9[[#This Row],[Amount]]/shipments9[[#This Row],[Boxes]]</f>
        <v>19.98</v>
      </c>
    </row>
    <row r="6384" spans="1:20" hidden="1" x14ac:dyDescent="0.25">
      <c r="A6384" t="s">
        <v>6575</v>
      </c>
      <c r="B6384" t="s">
        <v>42</v>
      </c>
      <c r="C6384" t="s">
        <v>157</v>
      </c>
      <c r="D6384" t="s">
        <v>28</v>
      </c>
      <c r="E6384" s="1">
        <v>45489</v>
      </c>
      <c r="F6384" s="1" t="str">
        <f>TEXT(shipments9[[#This Row],[Shipdate]],"ddd")</f>
        <v>Tue</v>
      </c>
      <c r="G6384" s="1" t="str">
        <f>IF(OR(shipments9[[#This Row],[Day Name]]="Sat",shipments9[[#This Row],[Day Name]]="Sun"),"Weekend","Weekday")</f>
        <v>Weekday</v>
      </c>
      <c r="H6384">
        <v>11160</v>
      </c>
      <c r="I6384">
        <v>1116</v>
      </c>
      <c r="J6384" t="s">
        <v>178</v>
      </c>
      <c r="K6384" t="s">
        <v>8155</v>
      </c>
      <c r="L6384" t="s">
        <v>8160</v>
      </c>
      <c r="M6384">
        <v>7</v>
      </c>
      <c r="N6384" t="s">
        <v>8161</v>
      </c>
      <c r="O6384" s="4">
        <f>INDEX(products[Cost_per_box], MATCH(shipments9[[#This Row],[PID]], products[PID], 0))</f>
        <v>6.8</v>
      </c>
      <c r="P6384" s="4">
        <f>shipments9[[#This Row],[Boxes]]*shipments9[[#This Row],[Cost Per Box]]</f>
        <v>7588.8</v>
      </c>
      <c r="Q6384" s="4">
        <f>shipments9[[#This Row],[Amount]] -shipments9[[#This Row],[total cost]]</f>
        <v>3571.2</v>
      </c>
      <c r="R6384" s="4" t="str">
        <f>IF(shipments9[[#This Row],[Gross Profit]]&lt;0,"Loss","Profit")</f>
        <v>Profit</v>
      </c>
      <c r="S6384" s="9">
        <f>shipments9[[#This Row],[Gross Profit]]/shipments9[[#This Row],[Amount]]</f>
        <v>0.32</v>
      </c>
      <c r="T6384" s="11">
        <f>shipments9[[#This Row],[Amount]]/shipments9[[#This Row],[Boxes]]</f>
        <v>10</v>
      </c>
    </row>
    <row r="6385" spans="1:20" hidden="1" x14ac:dyDescent="0.25">
      <c r="A6385" t="s">
        <v>6576</v>
      </c>
      <c r="B6385" t="s">
        <v>42</v>
      </c>
      <c r="C6385" t="s">
        <v>149</v>
      </c>
      <c r="D6385" t="s">
        <v>28</v>
      </c>
      <c r="E6385" s="1">
        <v>45475</v>
      </c>
      <c r="F6385" s="1" t="str">
        <f>TEXT(shipments9[[#This Row],[Shipdate]],"ddd")</f>
        <v>Tue</v>
      </c>
      <c r="G6385" s="1" t="str">
        <f>IF(OR(shipments9[[#This Row],[Day Name]]="Sat",shipments9[[#This Row],[Day Name]]="Sun"),"Weekend","Weekday")</f>
        <v>Weekday</v>
      </c>
      <c r="H6385">
        <v>6126.75</v>
      </c>
      <c r="I6385">
        <v>409</v>
      </c>
      <c r="J6385" t="s">
        <v>178</v>
      </c>
      <c r="K6385" t="s">
        <v>8155</v>
      </c>
      <c r="L6385" t="s">
        <v>8160</v>
      </c>
      <c r="M6385">
        <v>7</v>
      </c>
      <c r="N6385" t="s">
        <v>8161</v>
      </c>
      <c r="O6385" s="4">
        <f>INDEX(products[Cost_per_box], MATCH(shipments9[[#This Row],[PID]], products[PID], 0))</f>
        <v>6.43</v>
      </c>
      <c r="P6385" s="4">
        <f>shipments9[[#This Row],[Boxes]]*shipments9[[#This Row],[Cost Per Box]]</f>
        <v>2629.87</v>
      </c>
      <c r="Q6385" s="4">
        <f>shipments9[[#This Row],[Amount]] -shipments9[[#This Row],[total cost]]</f>
        <v>3496.88</v>
      </c>
      <c r="R6385" s="4" t="str">
        <f>IF(shipments9[[#This Row],[Gross Profit]]&lt;0,"Loss","Profit")</f>
        <v>Profit</v>
      </c>
      <c r="S6385" s="9">
        <f>shipments9[[#This Row],[Gross Profit]]/shipments9[[#This Row],[Amount]]</f>
        <v>0.57075611049904107</v>
      </c>
      <c r="T6385" s="11">
        <f>shipments9[[#This Row],[Amount]]/shipments9[[#This Row],[Boxes]]</f>
        <v>14.979828850855746</v>
      </c>
    </row>
    <row r="6386" spans="1:20" hidden="1" x14ac:dyDescent="0.25">
      <c r="A6386" t="s">
        <v>6577</v>
      </c>
      <c r="B6386" t="s">
        <v>42</v>
      </c>
      <c r="C6386" t="s">
        <v>157</v>
      </c>
      <c r="D6386" t="s">
        <v>28</v>
      </c>
      <c r="E6386" s="1">
        <v>45502</v>
      </c>
      <c r="F6386" s="1" t="str">
        <f>TEXT(shipments9[[#This Row],[Shipdate]],"ddd")</f>
        <v>Mon</v>
      </c>
      <c r="G6386" s="1" t="str">
        <f>IF(OR(shipments9[[#This Row],[Day Name]]="Sat",shipments9[[#This Row],[Day Name]]="Sun"),"Weekend","Weekday")</f>
        <v>Weekday</v>
      </c>
      <c r="H6386">
        <v>5240.25</v>
      </c>
      <c r="I6386">
        <v>525</v>
      </c>
      <c r="J6386" t="s">
        <v>178</v>
      </c>
      <c r="K6386" t="s">
        <v>8155</v>
      </c>
      <c r="L6386" t="s">
        <v>8160</v>
      </c>
      <c r="M6386">
        <v>7</v>
      </c>
      <c r="N6386" t="s">
        <v>8161</v>
      </c>
      <c r="O6386" s="4">
        <f>INDEX(products[Cost_per_box], MATCH(shipments9[[#This Row],[PID]], products[PID], 0))</f>
        <v>6.8</v>
      </c>
      <c r="P6386" s="4">
        <f>shipments9[[#This Row],[Boxes]]*shipments9[[#This Row],[Cost Per Box]]</f>
        <v>3570</v>
      </c>
      <c r="Q6386" s="4">
        <f>shipments9[[#This Row],[Amount]] -shipments9[[#This Row],[total cost]]</f>
        <v>1670.25</v>
      </c>
      <c r="R6386" s="4" t="str">
        <f>IF(shipments9[[#This Row],[Gross Profit]]&lt;0,"Loss","Profit")</f>
        <v>Profit</v>
      </c>
      <c r="S6386" s="9">
        <f>shipments9[[#This Row],[Gross Profit]]/shipments9[[#This Row],[Amount]]</f>
        <v>0.31873479318734793</v>
      </c>
      <c r="T6386" s="11">
        <f>shipments9[[#This Row],[Amount]]/shipments9[[#This Row],[Boxes]]</f>
        <v>9.9814285714285713</v>
      </c>
    </row>
    <row r="6387" spans="1:20" hidden="1" x14ac:dyDescent="0.25">
      <c r="A6387" t="s">
        <v>6578</v>
      </c>
      <c r="B6387" t="s">
        <v>42</v>
      </c>
      <c r="C6387" t="s">
        <v>165</v>
      </c>
      <c r="D6387" t="s">
        <v>28</v>
      </c>
      <c r="E6387" s="1">
        <v>45512</v>
      </c>
      <c r="F6387" s="1" t="str">
        <f>TEXT(shipments9[[#This Row],[Shipdate]],"ddd")</f>
        <v>Thu</v>
      </c>
      <c r="G6387" s="1" t="str">
        <f>IF(OR(shipments9[[#This Row],[Day Name]]="Sat",shipments9[[#This Row],[Day Name]]="Sun"),"Weekend","Weekday")</f>
        <v>Weekday</v>
      </c>
      <c r="H6387">
        <v>1624.5</v>
      </c>
      <c r="I6387">
        <v>86</v>
      </c>
      <c r="J6387" t="s">
        <v>178</v>
      </c>
      <c r="K6387" t="s">
        <v>8155</v>
      </c>
      <c r="L6387" t="s">
        <v>8160</v>
      </c>
      <c r="M6387">
        <v>8</v>
      </c>
      <c r="N6387" t="s">
        <v>8162</v>
      </c>
      <c r="O6387" s="4">
        <f>INDEX(products[Cost_per_box], MATCH(shipments9[[#This Row],[PID]], products[PID], 0))</f>
        <v>2.65</v>
      </c>
      <c r="P6387" s="4">
        <f>shipments9[[#This Row],[Boxes]]*shipments9[[#This Row],[Cost Per Box]]</f>
        <v>227.9</v>
      </c>
      <c r="Q6387" s="4">
        <f>shipments9[[#This Row],[Amount]] -shipments9[[#This Row],[total cost]]</f>
        <v>1396.6</v>
      </c>
      <c r="R6387" s="4" t="str">
        <f>IF(shipments9[[#This Row],[Gross Profit]]&lt;0,"Loss","Profit")</f>
        <v>Profit</v>
      </c>
      <c r="S6387" s="9">
        <f>shipments9[[#This Row],[Gross Profit]]/shipments9[[#This Row],[Amount]]</f>
        <v>0.85971068020929509</v>
      </c>
      <c r="T6387" s="11">
        <f>shipments9[[#This Row],[Amount]]/shipments9[[#This Row],[Boxes]]</f>
        <v>18.88953488372093</v>
      </c>
    </row>
    <row r="6388" spans="1:20" hidden="1" x14ac:dyDescent="0.25">
      <c r="A6388" t="s">
        <v>6579</v>
      </c>
      <c r="B6388" t="s">
        <v>42</v>
      </c>
      <c r="C6388" t="s">
        <v>163</v>
      </c>
      <c r="D6388" t="s">
        <v>28</v>
      </c>
      <c r="E6388" s="1">
        <v>45530</v>
      </c>
      <c r="F6388" s="1" t="str">
        <f>TEXT(shipments9[[#This Row],[Shipdate]],"ddd")</f>
        <v>Mon</v>
      </c>
      <c r="G6388" s="1" t="str">
        <f>IF(OR(shipments9[[#This Row],[Day Name]]="Sat",shipments9[[#This Row],[Day Name]]="Sun"),"Weekend","Weekday")</f>
        <v>Weekday</v>
      </c>
      <c r="H6388">
        <v>3861</v>
      </c>
      <c r="I6388">
        <v>483</v>
      </c>
      <c r="J6388" t="s">
        <v>178</v>
      </c>
      <c r="K6388" t="s">
        <v>8155</v>
      </c>
      <c r="L6388" t="s">
        <v>8160</v>
      </c>
      <c r="M6388">
        <v>8</v>
      </c>
      <c r="N6388" t="s">
        <v>8162</v>
      </c>
      <c r="O6388" s="4">
        <f>INDEX(products[Cost_per_box], MATCH(shipments9[[#This Row],[PID]], products[PID], 0))</f>
        <v>3.32</v>
      </c>
      <c r="P6388" s="4">
        <f>shipments9[[#This Row],[Boxes]]*shipments9[[#This Row],[Cost Per Box]]</f>
        <v>1603.56</v>
      </c>
      <c r="Q6388" s="4">
        <f>shipments9[[#This Row],[Amount]] -shipments9[[#This Row],[total cost]]</f>
        <v>2257.44</v>
      </c>
      <c r="R6388" s="4" t="str">
        <f>IF(shipments9[[#This Row],[Gross Profit]]&lt;0,"Loss","Profit")</f>
        <v>Profit</v>
      </c>
      <c r="S6388" s="9">
        <f>shipments9[[#This Row],[Gross Profit]]/shipments9[[#This Row],[Amount]]</f>
        <v>0.58467754467754474</v>
      </c>
      <c r="T6388" s="11">
        <f>shipments9[[#This Row],[Amount]]/shipments9[[#This Row],[Boxes]]</f>
        <v>7.9937888198757765</v>
      </c>
    </row>
    <row r="6389" spans="1:20" x14ac:dyDescent="0.25">
      <c r="A6389" t="s">
        <v>6580</v>
      </c>
      <c r="B6389" t="s">
        <v>45</v>
      </c>
      <c r="C6389" t="s">
        <v>147</v>
      </c>
      <c r="D6389" t="s">
        <v>28</v>
      </c>
      <c r="E6389" s="1">
        <v>45504</v>
      </c>
      <c r="F6389" s="1" t="str">
        <f>TEXT(shipments9[[#This Row],[Shipdate]],"ddd")</f>
        <v>Wed</v>
      </c>
      <c r="G6389" s="1" t="str">
        <f>IF(OR(shipments9[[#This Row],[Day Name]]="Sat",shipments9[[#This Row],[Day Name]]="Sun"),"Weekend","Weekday")</f>
        <v>Weekday</v>
      </c>
      <c r="H6389">
        <v>2979</v>
      </c>
      <c r="I6389">
        <v>298</v>
      </c>
      <c r="J6389" t="s">
        <v>178</v>
      </c>
      <c r="K6389" t="s">
        <v>8155</v>
      </c>
      <c r="L6389" t="s">
        <v>8160</v>
      </c>
      <c r="M6389">
        <v>7</v>
      </c>
      <c r="N6389" t="s">
        <v>8161</v>
      </c>
      <c r="O6389" s="4">
        <f>INDEX(products[Cost_per_box], MATCH(shipments9[[#This Row],[PID]], products[PID], 0))</f>
        <v>10.51</v>
      </c>
      <c r="P6389" s="4">
        <f>shipments9[[#This Row],[Boxes]]*shipments9[[#This Row],[Cost Per Box]]</f>
        <v>3131.98</v>
      </c>
      <c r="Q6389" s="4">
        <f>shipments9[[#This Row],[Amount]] -shipments9[[#This Row],[total cost]]</f>
        <v>-152.98000000000002</v>
      </c>
      <c r="R6389" s="4" t="str">
        <f>IF(shipments9[[#This Row],[Gross Profit]]&lt;0,"Loss","Profit")</f>
        <v>Loss</v>
      </c>
      <c r="S6389" s="9">
        <f>shipments9[[#This Row],[Gross Profit]]/shipments9[[#This Row],[Amount]]</f>
        <v>-5.1352802954011421E-2</v>
      </c>
      <c r="T6389" s="11">
        <f>shipments9[[#This Row],[Amount]]/shipments9[[#This Row],[Boxes]]</f>
        <v>9.9966442953020138</v>
      </c>
    </row>
    <row r="6390" spans="1:20" hidden="1" x14ac:dyDescent="0.25">
      <c r="A6390" t="s">
        <v>6581</v>
      </c>
      <c r="B6390" t="s">
        <v>45</v>
      </c>
      <c r="C6390" t="s">
        <v>153</v>
      </c>
      <c r="D6390" t="s">
        <v>28</v>
      </c>
      <c r="E6390" s="1">
        <v>45495</v>
      </c>
      <c r="F6390" s="1" t="str">
        <f>TEXT(shipments9[[#This Row],[Shipdate]],"ddd")</f>
        <v>Mon</v>
      </c>
      <c r="G6390" s="1" t="str">
        <f>IF(OR(shipments9[[#This Row],[Day Name]]="Sat",shipments9[[#This Row],[Day Name]]="Sun"),"Weekend","Weekday")</f>
        <v>Weekday</v>
      </c>
      <c r="H6390">
        <v>2099.25</v>
      </c>
      <c r="I6390">
        <v>132</v>
      </c>
      <c r="J6390" t="s">
        <v>178</v>
      </c>
      <c r="K6390" t="s">
        <v>8155</v>
      </c>
      <c r="L6390" t="s">
        <v>8160</v>
      </c>
      <c r="M6390">
        <v>7</v>
      </c>
      <c r="N6390" t="s">
        <v>8161</v>
      </c>
      <c r="O6390" s="4">
        <f>INDEX(products[Cost_per_box], MATCH(shipments9[[#This Row],[PID]], products[PID], 0))</f>
        <v>9.57</v>
      </c>
      <c r="P6390" s="4">
        <f>shipments9[[#This Row],[Boxes]]*shipments9[[#This Row],[Cost Per Box]]</f>
        <v>1263.24</v>
      </c>
      <c r="Q6390" s="4">
        <f>shipments9[[#This Row],[Amount]] -shipments9[[#This Row],[total cost]]</f>
        <v>836.01</v>
      </c>
      <c r="R6390" s="4" t="str">
        <f>IF(shipments9[[#This Row],[Gross Profit]]&lt;0,"Loss","Profit")</f>
        <v>Profit</v>
      </c>
      <c r="S6390" s="9">
        <f>shipments9[[#This Row],[Gross Profit]]/shipments9[[#This Row],[Amount]]</f>
        <v>0.39824222936763132</v>
      </c>
      <c r="T6390" s="11">
        <f>shipments9[[#This Row],[Amount]]/shipments9[[#This Row],[Boxes]]</f>
        <v>15.903409090909092</v>
      </c>
    </row>
    <row r="6391" spans="1:20" hidden="1" x14ac:dyDescent="0.25">
      <c r="A6391" t="s">
        <v>6582</v>
      </c>
      <c r="B6391" t="s">
        <v>45</v>
      </c>
      <c r="C6391" t="s">
        <v>157</v>
      </c>
      <c r="D6391" t="s">
        <v>28</v>
      </c>
      <c r="E6391" s="1">
        <v>45478</v>
      </c>
      <c r="F6391" s="1" t="str">
        <f>TEXT(shipments9[[#This Row],[Shipdate]],"ddd")</f>
        <v>Fri</v>
      </c>
      <c r="G6391" s="1" t="str">
        <f>IF(OR(shipments9[[#This Row],[Day Name]]="Sat",shipments9[[#This Row],[Day Name]]="Sun"),"Weekend","Weekday")</f>
        <v>Weekday</v>
      </c>
      <c r="H6391">
        <v>12660.75</v>
      </c>
      <c r="I6391">
        <v>1407</v>
      </c>
      <c r="J6391" t="s">
        <v>178</v>
      </c>
      <c r="K6391" t="s">
        <v>8155</v>
      </c>
      <c r="L6391" t="s">
        <v>8160</v>
      </c>
      <c r="M6391">
        <v>7</v>
      </c>
      <c r="N6391" t="s">
        <v>8161</v>
      </c>
      <c r="O6391" s="4">
        <f>INDEX(products[Cost_per_box], MATCH(shipments9[[#This Row],[PID]], products[PID], 0))</f>
        <v>6.8</v>
      </c>
      <c r="P6391" s="4">
        <f>shipments9[[#This Row],[Boxes]]*shipments9[[#This Row],[Cost Per Box]]</f>
        <v>9567.6</v>
      </c>
      <c r="Q6391" s="4">
        <f>shipments9[[#This Row],[Amount]] -shipments9[[#This Row],[total cost]]</f>
        <v>3093.1499999999996</v>
      </c>
      <c r="R6391" s="4" t="str">
        <f>IF(shipments9[[#This Row],[Gross Profit]]&lt;0,"Loss","Profit")</f>
        <v>Profit</v>
      </c>
      <c r="S6391" s="9">
        <f>shipments9[[#This Row],[Gross Profit]]/shipments9[[#This Row],[Amount]]</f>
        <v>0.24431017119838869</v>
      </c>
      <c r="T6391" s="11">
        <f>shipments9[[#This Row],[Amount]]/shipments9[[#This Row],[Boxes]]</f>
        <v>8.9984008528784649</v>
      </c>
    </row>
    <row r="6392" spans="1:20" hidden="1" x14ac:dyDescent="0.25">
      <c r="A6392" t="s">
        <v>6583</v>
      </c>
      <c r="B6392" t="s">
        <v>45</v>
      </c>
      <c r="C6392" t="s">
        <v>163</v>
      </c>
      <c r="D6392" t="s">
        <v>28</v>
      </c>
      <c r="E6392" s="1">
        <v>45485</v>
      </c>
      <c r="F6392" s="1" t="str">
        <f>TEXT(shipments9[[#This Row],[Shipdate]],"ddd")</f>
        <v>Fri</v>
      </c>
      <c r="G6392" s="1" t="str">
        <f>IF(OR(shipments9[[#This Row],[Day Name]]="Sat",shipments9[[#This Row],[Day Name]]="Sun"),"Weekend","Weekday")</f>
        <v>Weekday</v>
      </c>
      <c r="H6392">
        <v>3291.75</v>
      </c>
      <c r="I6392">
        <v>366</v>
      </c>
      <c r="J6392" t="s">
        <v>178</v>
      </c>
      <c r="K6392" t="s">
        <v>8155</v>
      </c>
      <c r="L6392" t="s">
        <v>8160</v>
      </c>
      <c r="M6392">
        <v>7</v>
      </c>
      <c r="N6392" t="s">
        <v>8161</v>
      </c>
      <c r="O6392" s="4">
        <f>INDEX(products[Cost_per_box], MATCH(shipments9[[#This Row],[PID]], products[PID], 0))</f>
        <v>3.32</v>
      </c>
      <c r="P6392" s="4">
        <f>shipments9[[#This Row],[Boxes]]*shipments9[[#This Row],[Cost Per Box]]</f>
        <v>1215.1199999999999</v>
      </c>
      <c r="Q6392" s="4">
        <f>shipments9[[#This Row],[Amount]] -shipments9[[#This Row],[total cost]]</f>
        <v>2076.63</v>
      </c>
      <c r="R6392" s="4" t="str">
        <f>IF(shipments9[[#This Row],[Gross Profit]]&lt;0,"Loss","Profit")</f>
        <v>Profit</v>
      </c>
      <c r="S6392" s="9">
        <f>shipments9[[#This Row],[Gross Profit]]/shipments9[[#This Row],[Amount]]</f>
        <v>0.63085896559580779</v>
      </c>
      <c r="T6392" s="11">
        <f>shipments9[[#This Row],[Amount]]/shipments9[[#This Row],[Boxes]]</f>
        <v>8.9938524590163933</v>
      </c>
    </row>
    <row r="6393" spans="1:20" hidden="1" x14ac:dyDescent="0.25">
      <c r="A6393" t="s">
        <v>6584</v>
      </c>
      <c r="B6393" t="s">
        <v>45</v>
      </c>
      <c r="C6393" t="s">
        <v>163</v>
      </c>
      <c r="D6393" t="s">
        <v>28</v>
      </c>
      <c r="E6393" s="1">
        <v>45510</v>
      </c>
      <c r="F6393" s="1" t="str">
        <f>TEXT(shipments9[[#This Row],[Shipdate]],"ddd")</f>
        <v>Tue</v>
      </c>
      <c r="G6393" s="1" t="str">
        <f>IF(OR(shipments9[[#This Row],[Day Name]]="Sat",shipments9[[#This Row],[Day Name]]="Sun"),"Weekend","Weekday")</f>
        <v>Weekday</v>
      </c>
      <c r="H6393">
        <v>7101</v>
      </c>
      <c r="I6393">
        <v>646</v>
      </c>
      <c r="J6393" t="s">
        <v>178</v>
      </c>
      <c r="K6393" t="s">
        <v>8155</v>
      </c>
      <c r="L6393" t="s">
        <v>8160</v>
      </c>
      <c r="M6393">
        <v>8</v>
      </c>
      <c r="N6393" t="s">
        <v>8162</v>
      </c>
      <c r="O6393" s="4">
        <f>INDEX(products[Cost_per_box], MATCH(shipments9[[#This Row],[PID]], products[PID], 0))</f>
        <v>3.32</v>
      </c>
      <c r="P6393" s="4">
        <f>shipments9[[#This Row],[Boxes]]*shipments9[[#This Row],[Cost Per Box]]</f>
        <v>2144.7199999999998</v>
      </c>
      <c r="Q6393" s="4">
        <f>shipments9[[#This Row],[Amount]] -shipments9[[#This Row],[total cost]]</f>
        <v>4956.2800000000007</v>
      </c>
      <c r="R6393" s="4" t="str">
        <f>IF(shipments9[[#This Row],[Gross Profit]]&lt;0,"Loss","Profit")</f>
        <v>Profit</v>
      </c>
      <c r="S6393" s="9">
        <f>shipments9[[#This Row],[Gross Profit]]/shipments9[[#This Row],[Amount]]</f>
        <v>0.69796930009857772</v>
      </c>
      <c r="T6393" s="11">
        <f>shipments9[[#This Row],[Amount]]/shipments9[[#This Row],[Boxes]]</f>
        <v>10.992260061919504</v>
      </c>
    </row>
    <row r="6394" spans="1:20" hidden="1" x14ac:dyDescent="0.25">
      <c r="A6394" t="s">
        <v>6585</v>
      </c>
      <c r="B6394" t="s">
        <v>45</v>
      </c>
      <c r="C6394" t="s">
        <v>132</v>
      </c>
      <c r="D6394" t="s">
        <v>28</v>
      </c>
      <c r="E6394" s="1">
        <v>45504</v>
      </c>
      <c r="F6394" s="1" t="str">
        <f>TEXT(shipments9[[#This Row],[Shipdate]],"ddd")</f>
        <v>Wed</v>
      </c>
      <c r="G6394" s="1" t="str">
        <f>IF(OR(shipments9[[#This Row],[Day Name]]="Sat",shipments9[[#This Row],[Day Name]]="Sun"),"Weekend","Weekday")</f>
        <v>Weekday</v>
      </c>
      <c r="H6394">
        <v>7753.5</v>
      </c>
      <c r="I6394">
        <v>311</v>
      </c>
      <c r="J6394" t="s">
        <v>178</v>
      </c>
      <c r="K6394" t="s">
        <v>8155</v>
      </c>
      <c r="L6394" t="s">
        <v>8160</v>
      </c>
      <c r="M6394">
        <v>7</v>
      </c>
      <c r="N6394" t="s">
        <v>8161</v>
      </c>
      <c r="O6394" s="4">
        <f>INDEX(products[Cost_per_box], MATCH(shipments9[[#This Row],[PID]], products[PID], 0))</f>
        <v>6.31</v>
      </c>
      <c r="P6394" s="4">
        <f>shipments9[[#This Row],[Boxes]]*shipments9[[#This Row],[Cost Per Box]]</f>
        <v>1962.4099999999999</v>
      </c>
      <c r="Q6394" s="4">
        <f>shipments9[[#This Row],[Amount]] -shipments9[[#This Row],[total cost]]</f>
        <v>5791.09</v>
      </c>
      <c r="R6394" s="4" t="str">
        <f>IF(shipments9[[#This Row],[Gross Profit]]&lt;0,"Loss","Profit")</f>
        <v>Profit</v>
      </c>
      <c r="S6394" s="9">
        <f>shipments9[[#This Row],[Gross Profit]]/shipments9[[#This Row],[Amount]]</f>
        <v>0.74690010962790998</v>
      </c>
      <c r="T6394" s="11">
        <f>shipments9[[#This Row],[Amount]]/shipments9[[#This Row],[Boxes]]</f>
        <v>24.930868167202572</v>
      </c>
    </row>
    <row r="6395" spans="1:20" hidden="1" x14ac:dyDescent="0.25">
      <c r="A6395" t="s">
        <v>6586</v>
      </c>
      <c r="B6395" t="s">
        <v>45</v>
      </c>
      <c r="C6395" t="s">
        <v>157</v>
      </c>
      <c r="D6395" t="s">
        <v>28</v>
      </c>
      <c r="E6395" s="1">
        <v>45484</v>
      </c>
      <c r="F6395" s="1" t="str">
        <f>TEXT(shipments9[[#This Row],[Shipdate]],"ddd")</f>
        <v>Thu</v>
      </c>
      <c r="G6395" s="1" t="str">
        <f>IF(OR(shipments9[[#This Row],[Day Name]]="Sat",shipments9[[#This Row],[Day Name]]="Sun"),"Weekend","Weekday")</f>
        <v>Weekday</v>
      </c>
      <c r="H6395">
        <v>1012.5</v>
      </c>
      <c r="I6395">
        <v>127</v>
      </c>
      <c r="J6395" t="s">
        <v>178</v>
      </c>
      <c r="K6395" t="s">
        <v>8155</v>
      </c>
      <c r="L6395" t="s">
        <v>8160</v>
      </c>
      <c r="M6395">
        <v>7</v>
      </c>
      <c r="N6395" t="s">
        <v>8161</v>
      </c>
      <c r="O6395" s="4">
        <f>INDEX(products[Cost_per_box], MATCH(shipments9[[#This Row],[PID]], products[PID], 0))</f>
        <v>6.8</v>
      </c>
      <c r="P6395" s="4">
        <f>shipments9[[#This Row],[Boxes]]*shipments9[[#This Row],[Cost Per Box]]</f>
        <v>863.6</v>
      </c>
      <c r="Q6395" s="4">
        <f>shipments9[[#This Row],[Amount]] -shipments9[[#This Row],[total cost]]</f>
        <v>148.89999999999998</v>
      </c>
      <c r="R6395" s="4" t="str">
        <f>IF(shipments9[[#This Row],[Gross Profit]]&lt;0,"Loss","Profit")</f>
        <v>Profit</v>
      </c>
      <c r="S6395" s="9">
        <f>shipments9[[#This Row],[Gross Profit]]/shipments9[[#This Row],[Amount]]</f>
        <v>0.14706172839506171</v>
      </c>
      <c r="T6395" s="11">
        <f>shipments9[[#This Row],[Amount]]/shipments9[[#This Row],[Boxes]]</f>
        <v>7.9724409448818898</v>
      </c>
    </row>
    <row r="6396" spans="1:20" hidden="1" x14ac:dyDescent="0.25">
      <c r="A6396" t="s">
        <v>6587</v>
      </c>
      <c r="B6396" t="s">
        <v>45</v>
      </c>
      <c r="C6396" t="s">
        <v>157</v>
      </c>
      <c r="D6396" t="s">
        <v>28</v>
      </c>
      <c r="E6396" s="1">
        <v>45495</v>
      </c>
      <c r="F6396" s="1" t="str">
        <f>TEXT(shipments9[[#This Row],[Shipdate]],"ddd")</f>
        <v>Mon</v>
      </c>
      <c r="G6396" s="1" t="str">
        <f>IF(OR(shipments9[[#This Row],[Day Name]]="Sat",shipments9[[#This Row],[Day Name]]="Sun"),"Weekend","Weekday")</f>
        <v>Weekday</v>
      </c>
      <c r="H6396">
        <v>6871.5</v>
      </c>
      <c r="I6396">
        <v>982</v>
      </c>
      <c r="J6396" t="s">
        <v>178</v>
      </c>
      <c r="K6396" t="s">
        <v>8155</v>
      </c>
      <c r="L6396" t="s">
        <v>8160</v>
      </c>
      <c r="M6396">
        <v>7</v>
      </c>
      <c r="N6396" t="s">
        <v>8161</v>
      </c>
      <c r="O6396" s="4">
        <f>INDEX(products[Cost_per_box], MATCH(shipments9[[#This Row],[PID]], products[PID], 0))</f>
        <v>6.8</v>
      </c>
      <c r="P6396" s="4">
        <f>shipments9[[#This Row],[Boxes]]*shipments9[[#This Row],[Cost Per Box]]</f>
        <v>6677.5999999999995</v>
      </c>
      <c r="Q6396" s="4">
        <f>shipments9[[#This Row],[Amount]] -shipments9[[#This Row],[total cost]]</f>
        <v>193.90000000000055</v>
      </c>
      <c r="R6396" s="4" t="str">
        <f>IF(shipments9[[#This Row],[Gross Profit]]&lt;0,"Loss","Profit")</f>
        <v>Profit</v>
      </c>
      <c r="S6396" s="9">
        <f>shipments9[[#This Row],[Gross Profit]]/shipments9[[#This Row],[Amount]]</f>
        <v>2.8218001891872305E-2</v>
      </c>
      <c r="T6396" s="11">
        <f>shipments9[[#This Row],[Amount]]/shipments9[[#This Row],[Boxes]]</f>
        <v>6.9974541751527495</v>
      </c>
    </row>
    <row r="6397" spans="1:20" x14ac:dyDescent="0.25">
      <c r="A6397" t="s">
        <v>6588</v>
      </c>
      <c r="B6397" t="s">
        <v>71</v>
      </c>
      <c r="C6397" t="s">
        <v>147</v>
      </c>
      <c r="D6397" t="s">
        <v>28</v>
      </c>
      <c r="E6397" s="1">
        <v>45481</v>
      </c>
      <c r="F6397" s="1" t="str">
        <f>TEXT(shipments9[[#This Row],[Shipdate]],"ddd")</f>
        <v>Mon</v>
      </c>
      <c r="G6397" s="1" t="str">
        <f>IF(OR(shipments9[[#This Row],[Day Name]]="Sat",shipments9[[#This Row],[Day Name]]="Sun"),"Weekend","Weekday")</f>
        <v>Weekday</v>
      </c>
      <c r="H6397">
        <v>4367.25</v>
      </c>
      <c r="I6397">
        <v>437</v>
      </c>
      <c r="J6397" t="s">
        <v>178</v>
      </c>
      <c r="K6397" t="s">
        <v>8155</v>
      </c>
      <c r="L6397" t="s">
        <v>8160</v>
      </c>
      <c r="M6397">
        <v>7</v>
      </c>
      <c r="N6397" t="s">
        <v>8161</v>
      </c>
      <c r="O6397" s="4">
        <f>INDEX(products[Cost_per_box], MATCH(shipments9[[#This Row],[PID]], products[PID], 0))</f>
        <v>10.51</v>
      </c>
      <c r="P6397" s="4">
        <f>shipments9[[#This Row],[Boxes]]*shipments9[[#This Row],[Cost Per Box]]</f>
        <v>4592.87</v>
      </c>
      <c r="Q6397" s="4">
        <f>shipments9[[#This Row],[Amount]] -shipments9[[#This Row],[total cost]]</f>
        <v>-225.61999999999989</v>
      </c>
      <c r="R6397" s="4" t="str">
        <f>IF(shipments9[[#This Row],[Gross Profit]]&lt;0,"Loss","Profit")</f>
        <v>Loss</v>
      </c>
      <c r="S6397" s="9">
        <f>shipments9[[#This Row],[Gross Profit]]/shipments9[[#This Row],[Amount]]</f>
        <v>-5.16618009044593E-2</v>
      </c>
      <c r="T6397" s="11">
        <f>shipments9[[#This Row],[Amount]]/shipments9[[#This Row],[Boxes]]</f>
        <v>9.9937070938215111</v>
      </c>
    </row>
    <row r="6398" spans="1:20" hidden="1" x14ac:dyDescent="0.25">
      <c r="A6398" t="s">
        <v>6589</v>
      </c>
      <c r="B6398" t="s">
        <v>71</v>
      </c>
      <c r="C6398" t="s">
        <v>157</v>
      </c>
      <c r="D6398" t="s">
        <v>28</v>
      </c>
      <c r="E6398" s="1">
        <v>45526</v>
      </c>
      <c r="F6398" s="1" t="str">
        <f>TEXT(shipments9[[#This Row],[Shipdate]],"ddd")</f>
        <v>Thu</v>
      </c>
      <c r="G6398" s="1" t="str">
        <f>IF(OR(shipments9[[#This Row],[Day Name]]="Sat",shipments9[[#This Row],[Day Name]]="Sun"),"Weekend","Weekday")</f>
        <v>Weekday</v>
      </c>
      <c r="H6398">
        <v>7119</v>
      </c>
      <c r="I6398">
        <v>890</v>
      </c>
      <c r="J6398" t="s">
        <v>178</v>
      </c>
      <c r="K6398" t="s">
        <v>8155</v>
      </c>
      <c r="L6398" t="s">
        <v>8160</v>
      </c>
      <c r="M6398">
        <v>8</v>
      </c>
      <c r="N6398" t="s">
        <v>8162</v>
      </c>
      <c r="O6398" s="4">
        <f>INDEX(products[Cost_per_box], MATCH(shipments9[[#This Row],[PID]], products[PID], 0))</f>
        <v>6.8</v>
      </c>
      <c r="P6398" s="4">
        <f>shipments9[[#This Row],[Boxes]]*shipments9[[#This Row],[Cost Per Box]]</f>
        <v>6052</v>
      </c>
      <c r="Q6398" s="4">
        <f>shipments9[[#This Row],[Amount]] -shipments9[[#This Row],[total cost]]</f>
        <v>1067</v>
      </c>
      <c r="R6398" s="4" t="str">
        <f>IF(shipments9[[#This Row],[Gross Profit]]&lt;0,"Loss","Profit")</f>
        <v>Profit</v>
      </c>
      <c r="S6398" s="9">
        <f>shipments9[[#This Row],[Gross Profit]]/shipments9[[#This Row],[Amount]]</f>
        <v>0.14988060120803484</v>
      </c>
      <c r="T6398" s="11">
        <f>shipments9[[#This Row],[Amount]]/shipments9[[#This Row],[Boxes]]</f>
        <v>7.9988764044943821</v>
      </c>
    </row>
    <row r="6399" spans="1:20" hidden="1" x14ac:dyDescent="0.25">
      <c r="A6399" t="s">
        <v>6590</v>
      </c>
      <c r="B6399" t="s">
        <v>71</v>
      </c>
      <c r="C6399" t="s">
        <v>130</v>
      </c>
      <c r="D6399" t="s">
        <v>28</v>
      </c>
      <c r="E6399" s="1">
        <v>45484</v>
      </c>
      <c r="F6399" s="1" t="str">
        <f>TEXT(shipments9[[#This Row],[Shipdate]],"ddd")</f>
        <v>Thu</v>
      </c>
      <c r="G6399" s="1" t="str">
        <f>IF(OR(shipments9[[#This Row],[Day Name]]="Sat",shipments9[[#This Row],[Day Name]]="Sun"),"Weekend","Weekday")</f>
        <v>Weekday</v>
      </c>
      <c r="H6399">
        <v>2522.25</v>
      </c>
      <c r="I6399">
        <v>281</v>
      </c>
      <c r="J6399" t="s">
        <v>178</v>
      </c>
      <c r="K6399" t="s">
        <v>8155</v>
      </c>
      <c r="L6399" t="s">
        <v>8160</v>
      </c>
      <c r="M6399">
        <v>7</v>
      </c>
      <c r="N6399" t="s">
        <v>8161</v>
      </c>
      <c r="O6399" s="4">
        <f>INDEX(products[Cost_per_box], MATCH(shipments9[[#This Row],[PID]], products[PID], 0))</f>
        <v>5.72</v>
      </c>
      <c r="P6399" s="4">
        <f>shipments9[[#This Row],[Boxes]]*shipments9[[#This Row],[Cost Per Box]]</f>
        <v>1607.32</v>
      </c>
      <c r="Q6399" s="4">
        <f>shipments9[[#This Row],[Amount]] -shipments9[[#This Row],[total cost]]</f>
        <v>914.93000000000006</v>
      </c>
      <c r="R6399" s="4" t="str">
        <f>IF(shipments9[[#This Row],[Gross Profit]]&lt;0,"Loss","Profit")</f>
        <v>Profit</v>
      </c>
      <c r="S6399" s="9">
        <f>shipments9[[#This Row],[Gross Profit]]/shipments9[[#This Row],[Amount]]</f>
        <v>0.36274358211913971</v>
      </c>
      <c r="T6399" s="11">
        <f>shipments9[[#This Row],[Amount]]/shipments9[[#This Row],[Boxes]]</f>
        <v>8.9759786476868335</v>
      </c>
    </row>
    <row r="6400" spans="1:20" hidden="1" x14ac:dyDescent="0.25">
      <c r="A6400" t="s">
        <v>6591</v>
      </c>
      <c r="B6400" t="s">
        <v>71</v>
      </c>
      <c r="C6400" t="s">
        <v>139</v>
      </c>
      <c r="D6400" t="s">
        <v>28</v>
      </c>
      <c r="E6400" s="1">
        <v>45495</v>
      </c>
      <c r="F6400" s="1" t="str">
        <f>TEXT(shipments9[[#This Row],[Shipdate]],"ddd")</f>
        <v>Mon</v>
      </c>
      <c r="G6400" s="1" t="str">
        <f>IF(OR(shipments9[[#This Row],[Day Name]]="Sat",shipments9[[#This Row],[Day Name]]="Sun"),"Weekend","Weekday")</f>
        <v>Weekday</v>
      </c>
      <c r="H6400">
        <v>1509.75</v>
      </c>
      <c r="I6400">
        <v>66</v>
      </c>
      <c r="J6400" t="s">
        <v>178</v>
      </c>
      <c r="K6400" t="s">
        <v>8155</v>
      </c>
      <c r="L6400" t="s">
        <v>8160</v>
      </c>
      <c r="M6400">
        <v>7</v>
      </c>
      <c r="N6400" t="s">
        <v>8161</v>
      </c>
      <c r="O6400" s="4">
        <f>INDEX(products[Cost_per_box], MATCH(shipments9[[#This Row],[PID]], products[PID], 0))</f>
        <v>3.68</v>
      </c>
      <c r="P6400" s="4">
        <f>shipments9[[#This Row],[Boxes]]*shipments9[[#This Row],[Cost Per Box]]</f>
        <v>242.88000000000002</v>
      </c>
      <c r="Q6400" s="4">
        <f>shipments9[[#This Row],[Amount]] -shipments9[[#This Row],[total cost]]</f>
        <v>1266.8699999999999</v>
      </c>
      <c r="R6400" s="4" t="str">
        <f>IF(shipments9[[#This Row],[Gross Profit]]&lt;0,"Loss","Profit")</f>
        <v>Profit</v>
      </c>
      <c r="S6400" s="9">
        <f>shipments9[[#This Row],[Gross Profit]]/shipments9[[#This Row],[Amount]]</f>
        <v>0.83912568306010926</v>
      </c>
      <c r="T6400" s="11">
        <f>shipments9[[#This Row],[Amount]]/shipments9[[#This Row],[Boxes]]</f>
        <v>22.875</v>
      </c>
    </row>
    <row r="6401" spans="1:20" hidden="1" x14ac:dyDescent="0.25">
      <c r="A6401" t="s">
        <v>6592</v>
      </c>
      <c r="B6401" t="s">
        <v>71</v>
      </c>
      <c r="C6401" t="s">
        <v>161</v>
      </c>
      <c r="D6401" t="s">
        <v>28</v>
      </c>
      <c r="E6401" s="1">
        <v>45489</v>
      </c>
      <c r="F6401" s="1" t="str">
        <f>TEXT(shipments9[[#This Row],[Shipdate]],"ddd")</f>
        <v>Tue</v>
      </c>
      <c r="G6401" s="1" t="str">
        <f>IF(OR(shipments9[[#This Row],[Day Name]]="Sat",shipments9[[#This Row],[Day Name]]="Sun"),"Weekend","Weekday")</f>
        <v>Weekday</v>
      </c>
      <c r="H6401">
        <v>21354.75</v>
      </c>
      <c r="I6401">
        <v>2136</v>
      </c>
      <c r="J6401" t="s">
        <v>178</v>
      </c>
      <c r="K6401" t="s">
        <v>8155</v>
      </c>
      <c r="L6401" t="s">
        <v>8160</v>
      </c>
      <c r="M6401">
        <v>7</v>
      </c>
      <c r="N6401" t="s">
        <v>8161</v>
      </c>
      <c r="O6401" s="4">
        <f>INDEX(products[Cost_per_box], MATCH(shipments9[[#This Row],[PID]], products[PID], 0))</f>
        <v>2.76</v>
      </c>
      <c r="P6401" s="4">
        <f>shipments9[[#This Row],[Boxes]]*shipments9[[#This Row],[Cost Per Box]]</f>
        <v>5895.36</v>
      </c>
      <c r="Q6401" s="4">
        <f>shipments9[[#This Row],[Amount]] -shipments9[[#This Row],[total cost]]</f>
        <v>15459.39</v>
      </c>
      <c r="R6401" s="4" t="str">
        <f>IF(shipments9[[#This Row],[Gross Profit]]&lt;0,"Loss","Profit")</f>
        <v>Profit</v>
      </c>
      <c r="S6401" s="9">
        <f>shipments9[[#This Row],[Gross Profit]]/shipments9[[#This Row],[Amount]]</f>
        <v>0.72393214624380986</v>
      </c>
      <c r="T6401" s="11">
        <f>shipments9[[#This Row],[Amount]]/shipments9[[#This Row],[Boxes]]</f>
        <v>9.9975421348314608</v>
      </c>
    </row>
    <row r="6402" spans="1:20" hidden="1" x14ac:dyDescent="0.25">
      <c r="A6402" t="s">
        <v>6593</v>
      </c>
      <c r="B6402" t="s">
        <v>71</v>
      </c>
      <c r="C6402" t="s">
        <v>165</v>
      </c>
      <c r="D6402" t="s">
        <v>28</v>
      </c>
      <c r="E6402" s="1">
        <v>45502</v>
      </c>
      <c r="F6402" s="1" t="str">
        <f>TEXT(shipments9[[#This Row],[Shipdate]],"ddd")</f>
        <v>Mon</v>
      </c>
      <c r="G6402" s="1" t="str">
        <f>IF(OR(shipments9[[#This Row],[Day Name]]="Sat",shipments9[[#This Row],[Day Name]]="Sun"),"Weekend","Weekday")</f>
        <v>Weekday</v>
      </c>
      <c r="H6402">
        <v>6133.5</v>
      </c>
      <c r="I6402">
        <v>279</v>
      </c>
      <c r="J6402" t="s">
        <v>178</v>
      </c>
      <c r="K6402" t="s">
        <v>8155</v>
      </c>
      <c r="L6402" t="s">
        <v>8160</v>
      </c>
      <c r="M6402">
        <v>7</v>
      </c>
      <c r="N6402" t="s">
        <v>8161</v>
      </c>
      <c r="O6402" s="4">
        <f>INDEX(products[Cost_per_box], MATCH(shipments9[[#This Row],[PID]], products[PID], 0))</f>
        <v>2.65</v>
      </c>
      <c r="P6402" s="4">
        <f>shipments9[[#This Row],[Boxes]]*shipments9[[#This Row],[Cost Per Box]]</f>
        <v>739.35</v>
      </c>
      <c r="Q6402" s="4">
        <f>shipments9[[#This Row],[Amount]] -shipments9[[#This Row],[total cost]]</f>
        <v>5394.15</v>
      </c>
      <c r="R6402" s="4" t="str">
        <f>IF(shipments9[[#This Row],[Gross Profit]]&lt;0,"Loss","Profit")</f>
        <v>Profit</v>
      </c>
      <c r="S6402" s="9">
        <f>shipments9[[#This Row],[Gross Profit]]/shipments9[[#This Row],[Amount]]</f>
        <v>0.87945707997065292</v>
      </c>
      <c r="T6402" s="11">
        <f>shipments9[[#This Row],[Amount]]/shipments9[[#This Row],[Boxes]]</f>
        <v>21.983870967741936</v>
      </c>
    </row>
    <row r="6403" spans="1:20" hidden="1" x14ac:dyDescent="0.25">
      <c r="A6403" t="s">
        <v>6594</v>
      </c>
      <c r="B6403" t="s">
        <v>74</v>
      </c>
      <c r="C6403" t="s">
        <v>135</v>
      </c>
      <c r="D6403" t="s">
        <v>28</v>
      </c>
      <c r="E6403" s="1">
        <v>45474</v>
      </c>
      <c r="F6403" s="1" t="str">
        <f>TEXT(shipments9[[#This Row],[Shipdate]],"ddd")</f>
        <v>Mon</v>
      </c>
      <c r="G6403" s="1" t="str">
        <f>IF(OR(shipments9[[#This Row],[Day Name]]="Sat",shipments9[[#This Row],[Day Name]]="Sun"),"Weekend","Weekday")</f>
        <v>Weekday</v>
      </c>
      <c r="H6403">
        <v>5269.5</v>
      </c>
      <c r="I6403">
        <v>203</v>
      </c>
      <c r="J6403" t="s">
        <v>178</v>
      </c>
      <c r="K6403" t="s">
        <v>8155</v>
      </c>
      <c r="L6403" t="s">
        <v>8160</v>
      </c>
      <c r="M6403">
        <v>7</v>
      </c>
      <c r="N6403" t="s">
        <v>8161</v>
      </c>
      <c r="O6403" s="4">
        <f>INDEX(products[Cost_per_box], MATCH(shipments9[[#This Row],[PID]], products[PID], 0))</f>
        <v>9.94</v>
      </c>
      <c r="P6403" s="4">
        <f>shipments9[[#This Row],[Boxes]]*shipments9[[#This Row],[Cost Per Box]]</f>
        <v>2017.82</v>
      </c>
      <c r="Q6403" s="4">
        <f>shipments9[[#This Row],[Amount]] -shipments9[[#This Row],[total cost]]</f>
        <v>3251.6800000000003</v>
      </c>
      <c r="R6403" s="4" t="str">
        <f>IF(shipments9[[#This Row],[Gross Profit]]&lt;0,"Loss","Profit")</f>
        <v>Profit</v>
      </c>
      <c r="S6403" s="9">
        <f>shipments9[[#This Row],[Gross Profit]]/shipments9[[#This Row],[Amount]]</f>
        <v>0.61707562387323278</v>
      </c>
      <c r="T6403" s="11">
        <f>shipments9[[#This Row],[Amount]]/shipments9[[#This Row],[Boxes]]</f>
        <v>25.958128078817733</v>
      </c>
    </row>
    <row r="6404" spans="1:20" hidden="1" x14ac:dyDescent="0.25">
      <c r="A6404" t="s">
        <v>6595</v>
      </c>
      <c r="B6404" t="s">
        <v>74</v>
      </c>
      <c r="C6404" t="s">
        <v>145</v>
      </c>
      <c r="D6404" t="s">
        <v>28</v>
      </c>
      <c r="E6404" s="1">
        <v>45492</v>
      </c>
      <c r="F6404" s="1" t="str">
        <f>TEXT(shipments9[[#This Row],[Shipdate]],"ddd")</f>
        <v>Fri</v>
      </c>
      <c r="G6404" s="1" t="str">
        <f>IF(OR(shipments9[[#This Row],[Day Name]]="Sat",shipments9[[#This Row],[Day Name]]="Sun"),"Weekend","Weekday")</f>
        <v>Weekday</v>
      </c>
      <c r="H6404">
        <v>5742</v>
      </c>
      <c r="I6404">
        <v>442</v>
      </c>
      <c r="J6404" t="s">
        <v>178</v>
      </c>
      <c r="K6404" t="s">
        <v>8155</v>
      </c>
      <c r="L6404" t="s">
        <v>8160</v>
      </c>
      <c r="M6404">
        <v>7</v>
      </c>
      <c r="N6404" t="s">
        <v>8161</v>
      </c>
      <c r="O6404" s="4">
        <f>INDEX(products[Cost_per_box], MATCH(shipments9[[#This Row],[PID]], products[PID], 0))</f>
        <v>4.74</v>
      </c>
      <c r="P6404" s="4">
        <f>shipments9[[#This Row],[Boxes]]*shipments9[[#This Row],[Cost Per Box]]</f>
        <v>2095.08</v>
      </c>
      <c r="Q6404" s="4">
        <f>shipments9[[#This Row],[Amount]] -shipments9[[#This Row],[total cost]]</f>
        <v>3646.92</v>
      </c>
      <c r="R6404" s="4" t="str">
        <f>IF(shipments9[[#This Row],[Gross Profit]]&lt;0,"Loss","Profit")</f>
        <v>Profit</v>
      </c>
      <c r="S6404" s="9">
        <f>shipments9[[#This Row],[Gross Profit]]/shipments9[[#This Row],[Amount]]</f>
        <v>0.63513061650992686</v>
      </c>
      <c r="T6404" s="11">
        <f>shipments9[[#This Row],[Amount]]/shipments9[[#This Row],[Boxes]]</f>
        <v>12.990950226244344</v>
      </c>
    </row>
    <row r="6405" spans="1:20" hidden="1" x14ac:dyDescent="0.25">
      <c r="A6405" t="s">
        <v>6596</v>
      </c>
      <c r="B6405" t="s">
        <v>49</v>
      </c>
      <c r="C6405" t="s">
        <v>141</v>
      </c>
      <c r="D6405" t="s">
        <v>28</v>
      </c>
      <c r="E6405" s="1">
        <v>45496</v>
      </c>
      <c r="F6405" s="1" t="str">
        <f>TEXT(shipments9[[#This Row],[Shipdate]],"ddd")</f>
        <v>Tue</v>
      </c>
      <c r="G6405" s="1" t="str">
        <f>IF(OR(shipments9[[#This Row],[Day Name]]="Sat",shipments9[[#This Row],[Day Name]]="Sun"),"Weekend","Weekday")</f>
        <v>Weekday</v>
      </c>
      <c r="H6405">
        <v>3222</v>
      </c>
      <c r="I6405">
        <v>248</v>
      </c>
      <c r="J6405" t="s">
        <v>178</v>
      </c>
      <c r="K6405" t="s">
        <v>8155</v>
      </c>
      <c r="L6405" t="s">
        <v>8160</v>
      </c>
      <c r="M6405">
        <v>7</v>
      </c>
      <c r="N6405" t="s">
        <v>8161</v>
      </c>
      <c r="O6405" s="4">
        <f>INDEX(products[Cost_per_box], MATCH(shipments9[[#This Row],[PID]], products[PID], 0))</f>
        <v>8.2200000000000006</v>
      </c>
      <c r="P6405" s="4">
        <f>shipments9[[#This Row],[Boxes]]*shipments9[[#This Row],[Cost Per Box]]</f>
        <v>2038.5600000000002</v>
      </c>
      <c r="Q6405" s="4">
        <f>shipments9[[#This Row],[Amount]] -shipments9[[#This Row],[total cost]]</f>
        <v>1183.4399999999998</v>
      </c>
      <c r="R6405" s="4" t="str">
        <f>IF(shipments9[[#This Row],[Gross Profit]]&lt;0,"Loss","Profit")</f>
        <v>Profit</v>
      </c>
      <c r="S6405" s="9">
        <f>shipments9[[#This Row],[Gross Profit]]/shipments9[[#This Row],[Amount]]</f>
        <v>0.36729981378026066</v>
      </c>
      <c r="T6405" s="11">
        <f>shipments9[[#This Row],[Amount]]/shipments9[[#This Row],[Boxes]]</f>
        <v>12.991935483870968</v>
      </c>
    </row>
    <row r="6406" spans="1:20" hidden="1" x14ac:dyDescent="0.25">
      <c r="A6406" t="s">
        <v>6597</v>
      </c>
      <c r="B6406" t="s">
        <v>49</v>
      </c>
      <c r="C6406" t="s">
        <v>135</v>
      </c>
      <c r="D6406" t="s">
        <v>28</v>
      </c>
      <c r="E6406" s="1">
        <v>45512</v>
      </c>
      <c r="F6406" s="1" t="str">
        <f>TEXT(shipments9[[#This Row],[Shipdate]],"ddd")</f>
        <v>Thu</v>
      </c>
      <c r="G6406" s="1" t="str">
        <f>IF(OR(shipments9[[#This Row],[Day Name]]="Sat",shipments9[[#This Row],[Day Name]]="Sun"),"Weekend","Weekday")</f>
        <v>Weekday</v>
      </c>
      <c r="H6406">
        <v>5060.25</v>
      </c>
      <c r="I6406">
        <v>181</v>
      </c>
      <c r="J6406" t="s">
        <v>178</v>
      </c>
      <c r="K6406" t="s">
        <v>8155</v>
      </c>
      <c r="L6406" t="s">
        <v>8160</v>
      </c>
      <c r="M6406">
        <v>8</v>
      </c>
      <c r="N6406" t="s">
        <v>8162</v>
      </c>
      <c r="O6406" s="4">
        <f>INDEX(products[Cost_per_box], MATCH(shipments9[[#This Row],[PID]], products[PID], 0))</f>
        <v>9.94</v>
      </c>
      <c r="P6406" s="4">
        <f>shipments9[[#This Row],[Boxes]]*shipments9[[#This Row],[Cost Per Box]]</f>
        <v>1799.1399999999999</v>
      </c>
      <c r="Q6406" s="4">
        <f>shipments9[[#This Row],[Amount]] -shipments9[[#This Row],[total cost]]</f>
        <v>3261.11</v>
      </c>
      <c r="R6406" s="4" t="str">
        <f>IF(shipments9[[#This Row],[Gross Profit]]&lt;0,"Loss","Profit")</f>
        <v>Profit</v>
      </c>
      <c r="S6406" s="9">
        <f>shipments9[[#This Row],[Gross Profit]]/shipments9[[#This Row],[Amount]]</f>
        <v>0.64445630156612821</v>
      </c>
      <c r="T6406" s="11">
        <f>shipments9[[#This Row],[Amount]]/shipments9[[#This Row],[Boxes]]</f>
        <v>27.957182320441991</v>
      </c>
    </row>
    <row r="6407" spans="1:20" hidden="1" x14ac:dyDescent="0.25">
      <c r="A6407" t="s">
        <v>6598</v>
      </c>
      <c r="B6407" t="s">
        <v>49</v>
      </c>
      <c r="C6407" t="s">
        <v>157</v>
      </c>
      <c r="D6407" t="s">
        <v>28</v>
      </c>
      <c r="E6407" s="1">
        <v>45491</v>
      </c>
      <c r="F6407" s="1" t="str">
        <f>TEXT(shipments9[[#This Row],[Shipdate]],"ddd")</f>
        <v>Thu</v>
      </c>
      <c r="G6407" s="1" t="str">
        <f>IF(OR(shipments9[[#This Row],[Day Name]]="Sat",shipments9[[#This Row],[Day Name]]="Sun"),"Weekend","Weekday")</f>
        <v>Weekday</v>
      </c>
      <c r="H6407">
        <v>1804.5</v>
      </c>
      <c r="I6407">
        <v>165</v>
      </c>
      <c r="J6407" t="s">
        <v>178</v>
      </c>
      <c r="K6407" t="s">
        <v>8155</v>
      </c>
      <c r="L6407" t="s">
        <v>8160</v>
      </c>
      <c r="M6407">
        <v>7</v>
      </c>
      <c r="N6407" t="s">
        <v>8161</v>
      </c>
      <c r="O6407" s="4">
        <f>INDEX(products[Cost_per_box], MATCH(shipments9[[#This Row],[PID]], products[PID], 0))</f>
        <v>6.8</v>
      </c>
      <c r="P6407" s="4">
        <f>shipments9[[#This Row],[Boxes]]*shipments9[[#This Row],[Cost Per Box]]</f>
        <v>1122</v>
      </c>
      <c r="Q6407" s="4">
        <f>shipments9[[#This Row],[Amount]] -shipments9[[#This Row],[total cost]]</f>
        <v>682.5</v>
      </c>
      <c r="R6407" s="4" t="str">
        <f>IF(shipments9[[#This Row],[Gross Profit]]&lt;0,"Loss","Profit")</f>
        <v>Profit</v>
      </c>
      <c r="S6407" s="9">
        <f>shipments9[[#This Row],[Gross Profit]]/shipments9[[#This Row],[Amount]]</f>
        <v>0.37822111388196178</v>
      </c>
      <c r="T6407" s="11">
        <f>shipments9[[#This Row],[Amount]]/shipments9[[#This Row],[Boxes]]</f>
        <v>10.936363636363636</v>
      </c>
    </row>
    <row r="6408" spans="1:20" hidden="1" x14ac:dyDescent="0.25">
      <c r="A6408" t="s">
        <v>6599</v>
      </c>
      <c r="B6408" t="s">
        <v>49</v>
      </c>
      <c r="C6408" t="s">
        <v>128</v>
      </c>
      <c r="D6408" t="s">
        <v>28</v>
      </c>
      <c r="E6408" s="1">
        <v>45481</v>
      </c>
      <c r="F6408" s="1" t="str">
        <f>TEXT(shipments9[[#This Row],[Shipdate]],"ddd")</f>
        <v>Mon</v>
      </c>
      <c r="G6408" s="1" t="str">
        <f>IF(OR(shipments9[[#This Row],[Day Name]]="Sat",shipments9[[#This Row],[Day Name]]="Sun"),"Weekend","Weekday")</f>
        <v>Weekday</v>
      </c>
      <c r="H6408">
        <v>2196</v>
      </c>
      <c r="I6408">
        <v>314</v>
      </c>
      <c r="J6408" t="s">
        <v>178</v>
      </c>
      <c r="K6408" t="s">
        <v>8155</v>
      </c>
      <c r="L6408" t="s">
        <v>8160</v>
      </c>
      <c r="M6408">
        <v>7</v>
      </c>
      <c r="N6408" t="s">
        <v>8161</v>
      </c>
      <c r="O6408" s="4">
        <f>INDEX(products[Cost_per_box], MATCH(shipments9[[#This Row],[PID]], products[PID], 0))</f>
        <v>3.85</v>
      </c>
      <c r="P6408" s="4">
        <f>shipments9[[#This Row],[Boxes]]*shipments9[[#This Row],[Cost Per Box]]</f>
        <v>1208.9000000000001</v>
      </c>
      <c r="Q6408" s="4">
        <f>shipments9[[#This Row],[Amount]] -shipments9[[#This Row],[total cost]]</f>
        <v>987.09999999999991</v>
      </c>
      <c r="R6408" s="4" t="str">
        <f>IF(shipments9[[#This Row],[Gross Profit]]&lt;0,"Loss","Profit")</f>
        <v>Profit</v>
      </c>
      <c r="S6408" s="9">
        <f>shipments9[[#This Row],[Gross Profit]]/shipments9[[#This Row],[Amount]]</f>
        <v>0.44949908925318754</v>
      </c>
      <c r="T6408" s="11">
        <f>shipments9[[#This Row],[Amount]]/shipments9[[#This Row],[Boxes]]</f>
        <v>6.9936305732484074</v>
      </c>
    </row>
    <row r="6409" spans="1:20" x14ac:dyDescent="0.25">
      <c r="A6409" t="s">
        <v>6600</v>
      </c>
      <c r="B6409" t="s">
        <v>49</v>
      </c>
      <c r="C6409" t="s">
        <v>155</v>
      </c>
      <c r="D6409" t="s">
        <v>28</v>
      </c>
      <c r="E6409" s="1">
        <v>45530</v>
      </c>
      <c r="F6409" s="1" t="str">
        <f>TEXT(shipments9[[#This Row],[Shipdate]],"ddd")</f>
        <v>Mon</v>
      </c>
      <c r="G6409" s="1" t="str">
        <f>IF(OR(shipments9[[#This Row],[Day Name]]="Sat",shipments9[[#This Row],[Day Name]]="Sun"),"Weekend","Weekday")</f>
        <v>Weekday</v>
      </c>
      <c r="H6409">
        <v>3395.25</v>
      </c>
      <c r="I6409">
        <v>486</v>
      </c>
      <c r="J6409" t="s">
        <v>178</v>
      </c>
      <c r="K6409" t="s">
        <v>8155</v>
      </c>
      <c r="L6409" t="s">
        <v>8160</v>
      </c>
      <c r="M6409">
        <v>8</v>
      </c>
      <c r="N6409" t="s">
        <v>8162</v>
      </c>
      <c r="O6409" s="4">
        <f>INDEX(products[Cost_per_box], MATCH(shipments9[[#This Row],[PID]], products[PID], 0))</f>
        <v>8.43</v>
      </c>
      <c r="P6409" s="4">
        <f>shipments9[[#This Row],[Boxes]]*shipments9[[#This Row],[Cost Per Box]]</f>
        <v>4096.9799999999996</v>
      </c>
      <c r="Q6409" s="4">
        <f>shipments9[[#This Row],[Amount]] -shipments9[[#This Row],[total cost]]</f>
        <v>-701.72999999999956</v>
      </c>
      <c r="R6409" s="4" t="str">
        <f>IF(shipments9[[#This Row],[Gross Profit]]&lt;0,"Loss","Profit")</f>
        <v>Loss</v>
      </c>
      <c r="S6409" s="9">
        <f>shipments9[[#This Row],[Gross Profit]]/shipments9[[#This Row],[Amount]]</f>
        <v>-0.20667992047713704</v>
      </c>
      <c r="T6409" s="11">
        <f>shipments9[[#This Row],[Amount]]/shipments9[[#This Row],[Boxes]]</f>
        <v>6.9861111111111107</v>
      </c>
    </row>
    <row r="6410" spans="1:20" hidden="1" x14ac:dyDescent="0.25">
      <c r="A6410" t="s">
        <v>6601</v>
      </c>
      <c r="B6410" t="s">
        <v>52</v>
      </c>
      <c r="C6410" t="s">
        <v>139</v>
      </c>
      <c r="D6410" t="s">
        <v>28</v>
      </c>
      <c r="E6410" s="1">
        <v>45506</v>
      </c>
      <c r="F6410" s="1" t="str">
        <f>TEXT(shipments9[[#This Row],[Shipdate]],"ddd")</f>
        <v>Fri</v>
      </c>
      <c r="G6410" s="1" t="str">
        <f>IF(OR(shipments9[[#This Row],[Day Name]]="Sat",shipments9[[#This Row],[Day Name]]="Sun"),"Weekend","Weekday")</f>
        <v>Weekday</v>
      </c>
      <c r="H6410">
        <v>12073.5</v>
      </c>
      <c r="I6410">
        <v>636</v>
      </c>
      <c r="J6410" t="s">
        <v>178</v>
      </c>
      <c r="K6410" t="s">
        <v>8155</v>
      </c>
      <c r="L6410" t="s">
        <v>8160</v>
      </c>
      <c r="M6410">
        <v>8</v>
      </c>
      <c r="N6410" t="s">
        <v>8162</v>
      </c>
      <c r="O6410" s="4">
        <f>INDEX(products[Cost_per_box], MATCH(shipments9[[#This Row],[PID]], products[PID], 0))</f>
        <v>3.68</v>
      </c>
      <c r="P6410" s="4">
        <f>shipments9[[#This Row],[Boxes]]*shipments9[[#This Row],[Cost Per Box]]</f>
        <v>2340.48</v>
      </c>
      <c r="Q6410" s="4">
        <f>shipments9[[#This Row],[Amount]] -shipments9[[#This Row],[total cost]]</f>
        <v>9733.02</v>
      </c>
      <c r="R6410" s="4" t="str">
        <f>IF(shipments9[[#This Row],[Gross Profit]]&lt;0,"Loss","Profit")</f>
        <v>Profit</v>
      </c>
      <c r="S6410" s="9">
        <f>shipments9[[#This Row],[Gross Profit]]/shipments9[[#This Row],[Amount]]</f>
        <v>0.80614734749658346</v>
      </c>
      <c r="T6410" s="11">
        <f>shipments9[[#This Row],[Amount]]/shipments9[[#This Row],[Boxes]]</f>
        <v>18.983490566037737</v>
      </c>
    </row>
    <row r="6411" spans="1:20" hidden="1" x14ac:dyDescent="0.25">
      <c r="A6411" t="s">
        <v>6602</v>
      </c>
      <c r="B6411" t="s">
        <v>52</v>
      </c>
      <c r="C6411" t="s">
        <v>135</v>
      </c>
      <c r="D6411" t="s">
        <v>28</v>
      </c>
      <c r="E6411" s="1">
        <v>45495</v>
      </c>
      <c r="F6411" s="1" t="str">
        <f>TEXT(shipments9[[#This Row],[Shipdate]],"ddd")</f>
        <v>Mon</v>
      </c>
      <c r="G6411" s="1" t="str">
        <f>IF(OR(shipments9[[#This Row],[Day Name]]="Sat",shipments9[[#This Row],[Day Name]]="Sun"),"Weekend","Weekday")</f>
        <v>Weekday</v>
      </c>
      <c r="H6411">
        <v>6342.75</v>
      </c>
      <c r="I6411">
        <v>235</v>
      </c>
      <c r="J6411" t="s">
        <v>178</v>
      </c>
      <c r="K6411" t="s">
        <v>8155</v>
      </c>
      <c r="L6411" t="s">
        <v>8160</v>
      </c>
      <c r="M6411">
        <v>7</v>
      </c>
      <c r="N6411" t="s">
        <v>8161</v>
      </c>
      <c r="O6411" s="4">
        <f>INDEX(products[Cost_per_box], MATCH(shipments9[[#This Row],[PID]], products[PID], 0))</f>
        <v>9.94</v>
      </c>
      <c r="P6411" s="4">
        <f>shipments9[[#This Row],[Boxes]]*shipments9[[#This Row],[Cost Per Box]]</f>
        <v>2335.9</v>
      </c>
      <c r="Q6411" s="4">
        <f>shipments9[[#This Row],[Amount]] -shipments9[[#This Row],[total cost]]</f>
        <v>4006.85</v>
      </c>
      <c r="R6411" s="4" t="str">
        <f>IF(shipments9[[#This Row],[Gross Profit]]&lt;0,"Loss","Profit")</f>
        <v>Profit</v>
      </c>
      <c r="S6411" s="9">
        <f>shipments9[[#This Row],[Gross Profit]]/shipments9[[#This Row],[Amount]]</f>
        <v>0.63172125655275702</v>
      </c>
      <c r="T6411" s="11">
        <f>shipments9[[#This Row],[Amount]]/shipments9[[#This Row],[Boxes]]</f>
        <v>26.990425531914894</v>
      </c>
    </row>
    <row r="6412" spans="1:20" x14ac:dyDescent="0.25">
      <c r="A6412" t="s">
        <v>6603</v>
      </c>
      <c r="B6412" t="s">
        <v>55</v>
      </c>
      <c r="C6412" t="s">
        <v>147</v>
      </c>
      <c r="D6412" t="s">
        <v>28</v>
      </c>
      <c r="E6412" s="1">
        <v>45502</v>
      </c>
      <c r="F6412" s="1" t="str">
        <f>TEXT(shipments9[[#This Row],[Shipdate]],"ddd")</f>
        <v>Mon</v>
      </c>
      <c r="G6412" s="1" t="str">
        <f>IF(OR(shipments9[[#This Row],[Day Name]]="Sat",shipments9[[#This Row],[Day Name]]="Sun"),"Weekend","Weekday")</f>
        <v>Weekday</v>
      </c>
      <c r="H6412">
        <v>8664.75</v>
      </c>
      <c r="I6412">
        <v>1445</v>
      </c>
      <c r="J6412" t="s">
        <v>178</v>
      </c>
      <c r="K6412" t="s">
        <v>8155</v>
      </c>
      <c r="L6412" t="s">
        <v>8160</v>
      </c>
      <c r="M6412">
        <v>7</v>
      </c>
      <c r="N6412" t="s">
        <v>8161</v>
      </c>
      <c r="O6412" s="4">
        <f>INDEX(products[Cost_per_box], MATCH(shipments9[[#This Row],[PID]], products[PID], 0))</f>
        <v>10.51</v>
      </c>
      <c r="P6412" s="4">
        <f>shipments9[[#This Row],[Boxes]]*shipments9[[#This Row],[Cost Per Box]]</f>
        <v>15186.949999999999</v>
      </c>
      <c r="Q6412" s="4">
        <f>shipments9[[#This Row],[Amount]] -shipments9[[#This Row],[total cost]]</f>
        <v>-6522.1999999999989</v>
      </c>
      <c r="R6412" s="4" t="str">
        <f>IF(shipments9[[#This Row],[Gross Profit]]&lt;0,"Loss","Profit")</f>
        <v>Loss</v>
      </c>
      <c r="S6412" s="9">
        <f>shipments9[[#This Row],[Gross Profit]]/shipments9[[#This Row],[Amount]]</f>
        <v>-0.75272800715542842</v>
      </c>
      <c r="T6412" s="11">
        <f>shipments9[[#This Row],[Amount]]/shipments9[[#This Row],[Boxes]]</f>
        <v>5.9963667820069206</v>
      </c>
    </row>
    <row r="6413" spans="1:20" hidden="1" x14ac:dyDescent="0.25">
      <c r="A6413" t="s">
        <v>6604</v>
      </c>
      <c r="B6413" t="s">
        <v>55</v>
      </c>
      <c r="C6413" t="s">
        <v>149</v>
      </c>
      <c r="D6413" t="s">
        <v>28</v>
      </c>
      <c r="E6413" s="1">
        <v>45517</v>
      </c>
      <c r="F6413" s="1" t="str">
        <f>TEXT(shipments9[[#This Row],[Shipdate]],"ddd")</f>
        <v>Tue</v>
      </c>
      <c r="G6413" s="1" t="str">
        <f>IF(OR(shipments9[[#This Row],[Day Name]]="Sat",shipments9[[#This Row],[Day Name]]="Sun"),"Weekend","Weekday")</f>
        <v>Weekday</v>
      </c>
      <c r="H6413">
        <v>5422.5</v>
      </c>
      <c r="I6413">
        <v>388</v>
      </c>
      <c r="J6413" t="s">
        <v>178</v>
      </c>
      <c r="K6413" t="s">
        <v>8155</v>
      </c>
      <c r="L6413" t="s">
        <v>8160</v>
      </c>
      <c r="M6413">
        <v>8</v>
      </c>
      <c r="N6413" t="s">
        <v>8162</v>
      </c>
      <c r="O6413" s="4">
        <f>INDEX(products[Cost_per_box], MATCH(shipments9[[#This Row],[PID]], products[PID], 0))</f>
        <v>6.43</v>
      </c>
      <c r="P6413" s="4">
        <f>shipments9[[#This Row],[Boxes]]*shipments9[[#This Row],[Cost Per Box]]</f>
        <v>2494.8399999999997</v>
      </c>
      <c r="Q6413" s="4">
        <f>shipments9[[#This Row],[Amount]] -shipments9[[#This Row],[total cost]]</f>
        <v>2927.6600000000003</v>
      </c>
      <c r="R6413" s="4" t="str">
        <f>IF(shipments9[[#This Row],[Gross Profit]]&lt;0,"Loss","Profit")</f>
        <v>Profit</v>
      </c>
      <c r="S6413" s="9">
        <f>shipments9[[#This Row],[Gross Profit]]/shipments9[[#This Row],[Amount]]</f>
        <v>0.5399096357768558</v>
      </c>
      <c r="T6413" s="11">
        <f>shipments9[[#This Row],[Amount]]/shipments9[[#This Row],[Boxes]]</f>
        <v>13.975515463917526</v>
      </c>
    </row>
    <row r="6414" spans="1:20" hidden="1" x14ac:dyDescent="0.25">
      <c r="A6414" t="s">
        <v>6605</v>
      </c>
      <c r="B6414" t="s">
        <v>55</v>
      </c>
      <c r="C6414" t="s">
        <v>137</v>
      </c>
      <c r="D6414" t="s">
        <v>28</v>
      </c>
      <c r="E6414" s="1">
        <v>45523</v>
      </c>
      <c r="F6414" s="1" t="str">
        <f>TEXT(shipments9[[#This Row],[Shipdate]],"ddd")</f>
        <v>Mon</v>
      </c>
      <c r="G6414" s="1" t="str">
        <f>IF(OR(shipments9[[#This Row],[Day Name]]="Sat",shipments9[[#This Row],[Day Name]]="Sun"),"Weekend","Weekday")</f>
        <v>Weekday</v>
      </c>
      <c r="H6414">
        <v>10210.5</v>
      </c>
      <c r="I6414">
        <v>487</v>
      </c>
      <c r="J6414" t="s">
        <v>178</v>
      </c>
      <c r="K6414" t="s">
        <v>8155</v>
      </c>
      <c r="L6414" t="s">
        <v>8160</v>
      </c>
      <c r="M6414">
        <v>8</v>
      </c>
      <c r="N6414" t="s">
        <v>8162</v>
      </c>
      <c r="O6414" s="4">
        <f>INDEX(products[Cost_per_box], MATCH(shipments9[[#This Row],[PID]], products[PID], 0))</f>
        <v>7.73</v>
      </c>
      <c r="P6414" s="4">
        <f>shipments9[[#This Row],[Boxes]]*shipments9[[#This Row],[Cost Per Box]]</f>
        <v>3764.51</v>
      </c>
      <c r="Q6414" s="4">
        <f>shipments9[[#This Row],[Amount]] -shipments9[[#This Row],[total cost]]</f>
        <v>6445.99</v>
      </c>
      <c r="R6414" s="4" t="str">
        <f>IF(shipments9[[#This Row],[Gross Profit]]&lt;0,"Loss","Profit")</f>
        <v>Profit</v>
      </c>
      <c r="S6414" s="9">
        <f>shipments9[[#This Row],[Gross Profit]]/shipments9[[#This Row],[Amount]]</f>
        <v>0.63130992605651048</v>
      </c>
      <c r="T6414" s="11">
        <f>shipments9[[#This Row],[Amount]]/shipments9[[#This Row],[Boxes]]</f>
        <v>20.966119096509239</v>
      </c>
    </row>
    <row r="6415" spans="1:20" hidden="1" x14ac:dyDescent="0.25">
      <c r="A6415" t="s">
        <v>6606</v>
      </c>
      <c r="B6415" t="s">
        <v>55</v>
      </c>
      <c r="C6415" t="s">
        <v>121</v>
      </c>
      <c r="D6415" t="s">
        <v>28</v>
      </c>
      <c r="E6415" s="1">
        <v>45519</v>
      </c>
      <c r="F6415" s="1" t="str">
        <f>TEXT(shipments9[[#This Row],[Shipdate]],"ddd")</f>
        <v>Thu</v>
      </c>
      <c r="G6415" s="1" t="str">
        <f>IF(OR(shipments9[[#This Row],[Day Name]]="Sat",shipments9[[#This Row],[Day Name]]="Sun"),"Weekend","Weekday")</f>
        <v>Weekday</v>
      </c>
      <c r="H6415">
        <v>5827.5</v>
      </c>
      <c r="I6415">
        <v>449</v>
      </c>
      <c r="J6415" t="s">
        <v>178</v>
      </c>
      <c r="K6415" t="s">
        <v>8155</v>
      </c>
      <c r="L6415" t="s">
        <v>8160</v>
      </c>
      <c r="M6415">
        <v>8</v>
      </c>
      <c r="N6415" t="s">
        <v>8162</v>
      </c>
      <c r="O6415" s="4">
        <f>INDEX(products[Cost_per_box], MATCH(shipments9[[#This Row],[PID]], products[PID], 0))</f>
        <v>5.26</v>
      </c>
      <c r="P6415" s="4">
        <f>shipments9[[#This Row],[Boxes]]*shipments9[[#This Row],[Cost Per Box]]</f>
        <v>2361.7399999999998</v>
      </c>
      <c r="Q6415" s="4">
        <f>shipments9[[#This Row],[Amount]] -shipments9[[#This Row],[total cost]]</f>
        <v>3465.76</v>
      </c>
      <c r="R6415" s="4" t="str">
        <f>IF(shipments9[[#This Row],[Gross Profit]]&lt;0,"Loss","Profit")</f>
        <v>Profit</v>
      </c>
      <c r="S6415" s="9">
        <f>shipments9[[#This Row],[Gross Profit]]/shipments9[[#This Row],[Amount]]</f>
        <v>0.59472501072501072</v>
      </c>
      <c r="T6415" s="11">
        <f>shipments9[[#This Row],[Amount]]/shipments9[[#This Row],[Boxes]]</f>
        <v>12.978841870824054</v>
      </c>
    </row>
    <row r="6416" spans="1:20" hidden="1" x14ac:dyDescent="0.25">
      <c r="A6416" t="s">
        <v>6607</v>
      </c>
      <c r="B6416" t="s">
        <v>55</v>
      </c>
      <c r="C6416" t="s">
        <v>143</v>
      </c>
      <c r="D6416" t="s">
        <v>28</v>
      </c>
      <c r="E6416" s="1">
        <v>45495</v>
      </c>
      <c r="F6416" s="1" t="str">
        <f>TEXT(shipments9[[#This Row],[Shipdate]],"ddd")</f>
        <v>Mon</v>
      </c>
      <c r="G6416" s="1" t="str">
        <f>IF(OR(shipments9[[#This Row],[Day Name]]="Sat",shipments9[[#This Row],[Day Name]]="Sun"),"Weekend","Weekday")</f>
        <v>Weekday</v>
      </c>
      <c r="H6416">
        <v>5690.25</v>
      </c>
      <c r="I6416">
        <v>285</v>
      </c>
      <c r="J6416" t="s">
        <v>178</v>
      </c>
      <c r="K6416" t="s">
        <v>8155</v>
      </c>
      <c r="L6416" t="s">
        <v>8160</v>
      </c>
      <c r="M6416">
        <v>7</v>
      </c>
      <c r="N6416" t="s">
        <v>8161</v>
      </c>
      <c r="O6416" s="4">
        <f>INDEX(products[Cost_per_box], MATCH(shipments9[[#This Row],[PID]], products[PID], 0))</f>
        <v>10.23</v>
      </c>
      <c r="P6416" s="4">
        <f>shipments9[[#This Row],[Boxes]]*shipments9[[#This Row],[Cost Per Box]]</f>
        <v>2915.55</v>
      </c>
      <c r="Q6416" s="4">
        <f>shipments9[[#This Row],[Amount]] -shipments9[[#This Row],[total cost]]</f>
        <v>2774.7</v>
      </c>
      <c r="R6416" s="4" t="str">
        <f>IF(shipments9[[#This Row],[Gross Profit]]&lt;0,"Loss","Profit")</f>
        <v>Profit</v>
      </c>
      <c r="S6416" s="9">
        <f>shipments9[[#This Row],[Gross Profit]]/shipments9[[#This Row],[Amount]]</f>
        <v>0.4876235666271253</v>
      </c>
      <c r="T6416" s="11">
        <f>shipments9[[#This Row],[Amount]]/shipments9[[#This Row],[Boxes]]</f>
        <v>19.965789473684211</v>
      </c>
    </row>
    <row r="6417" spans="1:20" x14ac:dyDescent="0.25">
      <c r="A6417" t="s">
        <v>6608</v>
      </c>
      <c r="B6417" t="s">
        <v>55</v>
      </c>
      <c r="C6417" t="s">
        <v>147</v>
      </c>
      <c r="D6417" t="s">
        <v>28</v>
      </c>
      <c r="E6417" s="1">
        <v>45531</v>
      </c>
      <c r="F6417" s="1" t="str">
        <f>TEXT(shipments9[[#This Row],[Shipdate]],"ddd")</f>
        <v>Tue</v>
      </c>
      <c r="G6417" s="1" t="str">
        <f>IF(OR(shipments9[[#This Row],[Day Name]]="Sat",shipments9[[#This Row],[Day Name]]="Sun"),"Weekend","Weekday")</f>
        <v>Weekday</v>
      </c>
      <c r="H6417">
        <v>11992.5</v>
      </c>
      <c r="I6417">
        <v>1200</v>
      </c>
      <c r="J6417" t="s">
        <v>178</v>
      </c>
      <c r="K6417" t="s">
        <v>8155</v>
      </c>
      <c r="L6417" t="s">
        <v>8160</v>
      </c>
      <c r="M6417">
        <v>8</v>
      </c>
      <c r="N6417" t="s">
        <v>8162</v>
      </c>
      <c r="O6417" s="4">
        <f>INDEX(products[Cost_per_box], MATCH(shipments9[[#This Row],[PID]], products[PID], 0))</f>
        <v>10.51</v>
      </c>
      <c r="P6417" s="4">
        <f>shipments9[[#This Row],[Boxes]]*shipments9[[#This Row],[Cost Per Box]]</f>
        <v>12612</v>
      </c>
      <c r="Q6417" s="4">
        <f>shipments9[[#This Row],[Amount]] -shipments9[[#This Row],[total cost]]</f>
        <v>-619.5</v>
      </c>
      <c r="R6417" s="4" t="str">
        <f>IF(shipments9[[#This Row],[Gross Profit]]&lt;0,"Loss","Profit")</f>
        <v>Loss</v>
      </c>
      <c r="S6417" s="9">
        <f>shipments9[[#This Row],[Gross Profit]]/shipments9[[#This Row],[Amount]]</f>
        <v>-5.1657285803627266E-2</v>
      </c>
      <c r="T6417" s="11">
        <f>shipments9[[#This Row],[Amount]]/shipments9[[#This Row],[Boxes]]</f>
        <v>9.9937500000000004</v>
      </c>
    </row>
    <row r="6418" spans="1:20" hidden="1" x14ac:dyDescent="0.25">
      <c r="A6418" t="s">
        <v>6609</v>
      </c>
      <c r="B6418" t="s">
        <v>55</v>
      </c>
      <c r="C6418" t="s">
        <v>132</v>
      </c>
      <c r="D6418" t="s">
        <v>28</v>
      </c>
      <c r="E6418" s="1">
        <v>45488</v>
      </c>
      <c r="F6418" s="1" t="str">
        <f>TEXT(shipments9[[#This Row],[Shipdate]],"ddd")</f>
        <v>Mon</v>
      </c>
      <c r="G6418" s="1" t="str">
        <f>IF(OR(shipments9[[#This Row],[Day Name]]="Sat",shipments9[[#This Row],[Day Name]]="Sun"),"Weekend","Weekday")</f>
        <v>Weekday</v>
      </c>
      <c r="H6418">
        <v>4151.25</v>
      </c>
      <c r="I6418">
        <v>160</v>
      </c>
      <c r="J6418" t="s">
        <v>178</v>
      </c>
      <c r="K6418" t="s">
        <v>8155</v>
      </c>
      <c r="L6418" t="s">
        <v>8160</v>
      </c>
      <c r="M6418">
        <v>7</v>
      </c>
      <c r="N6418" t="s">
        <v>8161</v>
      </c>
      <c r="O6418" s="4">
        <f>INDEX(products[Cost_per_box], MATCH(shipments9[[#This Row],[PID]], products[PID], 0))</f>
        <v>6.31</v>
      </c>
      <c r="P6418" s="4">
        <f>shipments9[[#This Row],[Boxes]]*shipments9[[#This Row],[Cost Per Box]]</f>
        <v>1009.5999999999999</v>
      </c>
      <c r="Q6418" s="4">
        <f>shipments9[[#This Row],[Amount]] -shipments9[[#This Row],[total cost]]</f>
        <v>3141.65</v>
      </c>
      <c r="R6418" s="4" t="str">
        <f>IF(shipments9[[#This Row],[Gross Profit]]&lt;0,"Loss","Profit")</f>
        <v>Profit</v>
      </c>
      <c r="S6418" s="9">
        <f>shipments9[[#This Row],[Gross Profit]]/shipments9[[#This Row],[Amount]]</f>
        <v>0.75679614573923515</v>
      </c>
      <c r="T6418" s="11">
        <f>shipments9[[#This Row],[Amount]]/shipments9[[#This Row],[Boxes]]</f>
        <v>25.9453125</v>
      </c>
    </row>
    <row r="6419" spans="1:20" hidden="1" x14ac:dyDescent="0.25">
      <c r="A6419" t="s">
        <v>6610</v>
      </c>
      <c r="B6419" t="s">
        <v>55</v>
      </c>
      <c r="C6419" t="s">
        <v>145</v>
      </c>
      <c r="D6419" t="s">
        <v>28</v>
      </c>
      <c r="E6419" s="1">
        <v>45495</v>
      </c>
      <c r="F6419" s="1" t="str">
        <f>TEXT(shipments9[[#This Row],[Shipdate]],"ddd")</f>
        <v>Mon</v>
      </c>
      <c r="G6419" s="1" t="str">
        <f>IF(OR(shipments9[[#This Row],[Day Name]]="Sat",shipments9[[#This Row],[Day Name]]="Sun"),"Weekend","Weekday")</f>
        <v>Weekday</v>
      </c>
      <c r="H6419">
        <v>6059.25</v>
      </c>
      <c r="I6419">
        <v>433</v>
      </c>
      <c r="J6419" t="s">
        <v>178</v>
      </c>
      <c r="K6419" t="s">
        <v>8155</v>
      </c>
      <c r="L6419" t="s">
        <v>8160</v>
      </c>
      <c r="M6419">
        <v>7</v>
      </c>
      <c r="N6419" t="s">
        <v>8161</v>
      </c>
      <c r="O6419" s="4">
        <f>INDEX(products[Cost_per_box], MATCH(shipments9[[#This Row],[PID]], products[PID], 0))</f>
        <v>4.74</v>
      </c>
      <c r="P6419" s="4">
        <f>shipments9[[#This Row],[Boxes]]*shipments9[[#This Row],[Cost Per Box]]</f>
        <v>2052.42</v>
      </c>
      <c r="Q6419" s="4">
        <f>shipments9[[#This Row],[Amount]] -shipments9[[#This Row],[total cost]]</f>
        <v>4006.83</v>
      </c>
      <c r="R6419" s="4" t="str">
        <f>IF(shipments9[[#This Row],[Gross Profit]]&lt;0,"Loss","Profit")</f>
        <v>Profit</v>
      </c>
      <c r="S6419" s="9">
        <f>shipments9[[#This Row],[Gross Profit]]/shipments9[[#This Row],[Amount]]</f>
        <v>0.66127491026117091</v>
      </c>
      <c r="T6419" s="11">
        <f>shipments9[[#This Row],[Amount]]/shipments9[[#This Row],[Boxes]]</f>
        <v>13.99364896073903</v>
      </c>
    </row>
    <row r="6420" spans="1:20" hidden="1" x14ac:dyDescent="0.25">
      <c r="A6420" t="s">
        <v>6611</v>
      </c>
      <c r="B6420" t="s">
        <v>55</v>
      </c>
      <c r="C6420" t="s">
        <v>153</v>
      </c>
      <c r="D6420" t="s">
        <v>28</v>
      </c>
      <c r="E6420" s="1">
        <v>45490</v>
      </c>
      <c r="F6420" s="1" t="str">
        <f>TEXT(shipments9[[#This Row],[Shipdate]],"ddd")</f>
        <v>Wed</v>
      </c>
      <c r="G6420" s="1" t="str">
        <f>IF(OR(shipments9[[#This Row],[Day Name]]="Sat",shipments9[[#This Row],[Day Name]]="Sun"),"Weekend","Weekday")</f>
        <v>Weekday</v>
      </c>
      <c r="H6420">
        <v>393.75</v>
      </c>
      <c r="I6420">
        <v>27</v>
      </c>
      <c r="J6420" t="s">
        <v>178</v>
      </c>
      <c r="K6420" t="s">
        <v>8155</v>
      </c>
      <c r="L6420" t="s">
        <v>8160</v>
      </c>
      <c r="M6420">
        <v>7</v>
      </c>
      <c r="N6420" t="s">
        <v>8161</v>
      </c>
      <c r="O6420" s="4">
        <f>INDEX(products[Cost_per_box], MATCH(shipments9[[#This Row],[PID]], products[PID], 0))</f>
        <v>9.57</v>
      </c>
      <c r="P6420" s="4">
        <f>shipments9[[#This Row],[Boxes]]*shipments9[[#This Row],[Cost Per Box]]</f>
        <v>258.39</v>
      </c>
      <c r="Q6420" s="4">
        <f>shipments9[[#This Row],[Amount]] -shipments9[[#This Row],[total cost]]</f>
        <v>135.36000000000001</v>
      </c>
      <c r="R6420" s="4" t="str">
        <f>IF(shipments9[[#This Row],[Gross Profit]]&lt;0,"Loss","Profit")</f>
        <v>Profit</v>
      </c>
      <c r="S6420" s="9">
        <f>shipments9[[#This Row],[Gross Profit]]/shipments9[[#This Row],[Amount]]</f>
        <v>0.34377142857142862</v>
      </c>
      <c r="T6420" s="11">
        <f>shipments9[[#This Row],[Amount]]/shipments9[[#This Row],[Boxes]]</f>
        <v>14.583333333333334</v>
      </c>
    </row>
    <row r="6421" spans="1:20" hidden="1" x14ac:dyDescent="0.25">
      <c r="A6421" t="s">
        <v>6612</v>
      </c>
      <c r="B6421" t="s">
        <v>77</v>
      </c>
      <c r="C6421" t="s">
        <v>141</v>
      </c>
      <c r="D6421" t="s">
        <v>28</v>
      </c>
      <c r="E6421" s="1">
        <v>45484</v>
      </c>
      <c r="F6421" s="1" t="str">
        <f>TEXT(shipments9[[#This Row],[Shipdate]],"ddd")</f>
        <v>Thu</v>
      </c>
      <c r="G6421" s="1" t="str">
        <f>IF(OR(shipments9[[#This Row],[Day Name]]="Sat",shipments9[[#This Row],[Day Name]]="Sun"),"Weekend","Weekday")</f>
        <v>Weekday</v>
      </c>
      <c r="H6421">
        <v>11477.25</v>
      </c>
      <c r="I6421">
        <v>883</v>
      </c>
      <c r="J6421" t="s">
        <v>178</v>
      </c>
      <c r="K6421" t="s">
        <v>8155</v>
      </c>
      <c r="L6421" t="s">
        <v>8160</v>
      </c>
      <c r="M6421">
        <v>7</v>
      </c>
      <c r="N6421" t="s">
        <v>8161</v>
      </c>
      <c r="O6421" s="4">
        <f>INDEX(products[Cost_per_box], MATCH(shipments9[[#This Row],[PID]], products[PID], 0))</f>
        <v>8.2200000000000006</v>
      </c>
      <c r="P6421" s="4">
        <f>shipments9[[#This Row],[Boxes]]*shipments9[[#This Row],[Cost Per Box]]</f>
        <v>7258.26</v>
      </c>
      <c r="Q6421" s="4">
        <f>shipments9[[#This Row],[Amount]] -shipments9[[#This Row],[total cost]]</f>
        <v>4218.99</v>
      </c>
      <c r="R6421" s="4" t="str">
        <f>IF(shipments9[[#This Row],[Gross Profit]]&lt;0,"Loss","Profit")</f>
        <v>Profit</v>
      </c>
      <c r="S6421" s="9">
        <f>shipments9[[#This Row],[Gross Profit]]/shipments9[[#This Row],[Amount]]</f>
        <v>0.36759589622949745</v>
      </c>
      <c r="T6421" s="11">
        <f>shipments9[[#This Row],[Amount]]/shipments9[[#This Row],[Boxes]]</f>
        <v>12.9980181200453</v>
      </c>
    </row>
    <row r="6422" spans="1:20" hidden="1" x14ac:dyDescent="0.25">
      <c r="A6422" t="s">
        <v>6613</v>
      </c>
      <c r="B6422" t="s">
        <v>77</v>
      </c>
      <c r="C6422" t="s">
        <v>155</v>
      </c>
      <c r="D6422" t="s">
        <v>28</v>
      </c>
      <c r="E6422" s="1">
        <v>45512</v>
      </c>
      <c r="F6422" s="1" t="str">
        <f>TEXT(shipments9[[#This Row],[Shipdate]],"ddd")</f>
        <v>Thu</v>
      </c>
      <c r="G6422" s="1" t="str">
        <f>IF(OR(shipments9[[#This Row],[Day Name]]="Sat",shipments9[[#This Row],[Day Name]]="Sun"),"Weekend","Weekday")</f>
        <v>Weekday</v>
      </c>
      <c r="H6422">
        <v>4304.25</v>
      </c>
      <c r="I6422">
        <v>431</v>
      </c>
      <c r="J6422" t="s">
        <v>178</v>
      </c>
      <c r="K6422" t="s">
        <v>8155</v>
      </c>
      <c r="L6422" t="s">
        <v>8160</v>
      </c>
      <c r="M6422">
        <v>8</v>
      </c>
      <c r="N6422" t="s">
        <v>8162</v>
      </c>
      <c r="O6422" s="4">
        <f>INDEX(products[Cost_per_box], MATCH(shipments9[[#This Row],[PID]], products[PID], 0))</f>
        <v>8.43</v>
      </c>
      <c r="P6422" s="4">
        <f>shipments9[[#This Row],[Boxes]]*shipments9[[#This Row],[Cost Per Box]]</f>
        <v>3633.33</v>
      </c>
      <c r="Q6422" s="4">
        <f>shipments9[[#This Row],[Amount]] -shipments9[[#This Row],[total cost]]</f>
        <v>670.92000000000007</v>
      </c>
      <c r="R6422" s="4" t="str">
        <f>IF(shipments9[[#This Row],[Gross Profit]]&lt;0,"Loss","Profit")</f>
        <v>Profit</v>
      </c>
      <c r="S6422" s="9">
        <f>shipments9[[#This Row],[Gross Profit]]/shipments9[[#This Row],[Amount]]</f>
        <v>0.15587384561770345</v>
      </c>
      <c r="T6422" s="11">
        <f>shipments9[[#This Row],[Amount]]/shipments9[[#This Row],[Boxes]]</f>
        <v>9.9866589327146169</v>
      </c>
    </row>
    <row r="6423" spans="1:20" hidden="1" x14ac:dyDescent="0.25">
      <c r="A6423" t="s">
        <v>6614</v>
      </c>
      <c r="B6423" t="s">
        <v>77</v>
      </c>
      <c r="C6423" t="s">
        <v>155</v>
      </c>
      <c r="D6423" t="s">
        <v>28</v>
      </c>
      <c r="E6423" s="1">
        <v>45532</v>
      </c>
      <c r="F6423" s="1" t="str">
        <f>TEXT(shipments9[[#This Row],[Shipdate]],"ddd")</f>
        <v>Wed</v>
      </c>
      <c r="G6423" s="1" t="str">
        <f>IF(OR(shipments9[[#This Row],[Day Name]]="Sat",shipments9[[#This Row],[Day Name]]="Sun"),"Weekend","Weekday")</f>
        <v>Weekday</v>
      </c>
      <c r="H6423">
        <v>12055.5</v>
      </c>
      <c r="I6423">
        <v>1206</v>
      </c>
      <c r="J6423" t="s">
        <v>178</v>
      </c>
      <c r="K6423" t="s">
        <v>8155</v>
      </c>
      <c r="L6423" t="s">
        <v>8160</v>
      </c>
      <c r="M6423">
        <v>8</v>
      </c>
      <c r="N6423" t="s">
        <v>8162</v>
      </c>
      <c r="O6423" s="4">
        <f>INDEX(products[Cost_per_box], MATCH(shipments9[[#This Row],[PID]], products[PID], 0))</f>
        <v>8.43</v>
      </c>
      <c r="P6423" s="4">
        <f>shipments9[[#This Row],[Boxes]]*shipments9[[#This Row],[Cost Per Box]]</f>
        <v>10166.58</v>
      </c>
      <c r="Q6423" s="4">
        <f>shipments9[[#This Row],[Amount]] -shipments9[[#This Row],[total cost]]</f>
        <v>1888.92</v>
      </c>
      <c r="R6423" s="4" t="str">
        <f>IF(shipments9[[#This Row],[Gross Profit]]&lt;0,"Loss","Profit")</f>
        <v>Profit</v>
      </c>
      <c r="S6423" s="9">
        <f>shipments9[[#This Row],[Gross Profit]]/shipments9[[#This Row],[Amount]]</f>
        <v>0.15668533034714446</v>
      </c>
      <c r="T6423" s="11">
        <f>shipments9[[#This Row],[Amount]]/shipments9[[#This Row],[Boxes]]</f>
        <v>9.9962686567164187</v>
      </c>
    </row>
    <row r="6424" spans="1:20" hidden="1" x14ac:dyDescent="0.25">
      <c r="A6424" t="s">
        <v>6615</v>
      </c>
      <c r="B6424" t="s">
        <v>77</v>
      </c>
      <c r="C6424" t="s">
        <v>137</v>
      </c>
      <c r="D6424" t="s">
        <v>28</v>
      </c>
      <c r="E6424" s="1">
        <v>45523</v>
      </c>
      <c r="F6424" s="1" t="str">
        <f>TEXT(shipments9[[#This Row],[Shipdate]],"ddd")</f>
        <v>Mon</v>
      </c>
      <c r="G6424" s="1" t="str">
        <f>IF(OR(shipments9[[#This Row],[Day Name]]="Sat",shipments9[[#This Row],[Day Name]]="Sun"),"Weekend","Weekday")</f>
        <v>Weekday</v>
      </c>
      <c r="H6424">
        <v>8221.5</v>
      </c>
      <c r="I6424">
        <v>433</v>
      </c>
      <c r="J6424" t="s">
        <v>178</v>
      </c>
      <c r="K6424" t="s">
        <v>8155</v>
      </c>
      <c r="L6424" t="s">
        <v>8160</v>
      </c>
      <c r="M6424">
        <v>8</v>
      </c>
      <c r="N6424" t="s">
        <v>8162</v>
      </c>
      <c r="O6424" s="4">
        <f>INDEX(products[Cost_per_box], MATCH(shipments9[[#This Row],[PID]], products[PID], 0))</f>
        <v>7.73</v>
      </c>
      <c r="P6424" s="4">
        <f>shipments9[[#This Row],[Boxes]]*shipments9[[#This Row],[Cost Per Box]]</f>
        <v>3347.09</v>
      </c>
      <c r="Q6424" s="4">
        <f>shipments9[[#This Row],[Amount]] -shipments9[[#This Row],[total cost]]</f>
        <v>4874.41</v>
      </c>
      <c r="R6424" s="4" t="str">
        <f>IF(shipments9[[#This Row],[Gross Profit]]&lt;0,"Loss","Profit")</f>
        <v>Profit</v>
      </c>
      <c r="S6424" s="9">
        <f>shipments9[[#This Row],[Gross Profit]]/shipments9[[#This Row],[Amount]]</f>
        <v>0.59288572644894477</v>
      </c>
      <c r="T6424" s="11">
        <f>shipments9[[#This Row],[Amount]]/shipments9[[#This Row],[Boxes]]</f>
        <v>18.98729792147806</v>
      </c>
    </row>
    <row r="6425" spans="1:20" hidden="1" x14ac:dyDescent="0.25">
      <c r="A6425" t="s">
        <v>6616</v>
      </c>
      <c r="B6425" t="s">
        <v>77</v>
      </c>
      <c r="C6425" t="s">
        <v>137</v>
      </c>
      <c r="D6425" t="s">
        <v>28</v>
      </c>
      <c r="E6425" s="1">
        <v>45482</v>
      </c>
      <c r="F6425" s="1" t="str">
        <f>TEXT(shipments9[[#This Row],[Shipdate]],"ddd")</f>
        <v>Tue</v>
      </c>
      <c r="G6425" s="1" t="str">
        <f>IF(OR(shipments9[[#This Row],[Day Name]]="Sat",shipments9[[#This Row],[Day Name]]="Sun"),"Weekend","Weekday")</f>
        <v>Weekday</v>
      </c>
      <c r="H6425">
        <v>4128.75</v>
      </c>
      <c r="I6425">
        <v>218</v>
      </c>
      <c r="J6425" t="s">
        <v>178</v>
      </c>
      <c r="K6425" t="s">
        <v>8155</v>
      </c>
      <c r="L6425" t="s">
        <v>8160</v>
      </c>
      <c r="M6425">
        <v>7</v>
      </c>
      <c r="N6425" t="s">
        <v>8161</v>
      </c>
      <c r="O6425" s="4">
        <f>INDEX(products[Cost_per_box], MATCH(shipments9[[#This Row],[PID]], products[PID], 0))</f>
        <v>7.73</v>
      </c>
      <c r="P6425" s="4">
        <f>shipments9[[#This Row],[Boxes]]*shipments9[[#This Row],[Cost Per Box]]</f>
        <v>1685.14</v>
      </c>
      <c r="Q6425" s="4">
        <f>shipments9[[#This Row],[Amount]] -shipments9[[#This Row],[total cost]]</f>
        <v>2443.6099999999997</v>
      </c>
      <c r="R6425" s="4" t="str">
        <f>IF(shipments9[[#This Row],[Gross Profit]]&lt;0,"Loss","Profit")</f>
        <v>Profit</v>
      </c>
      <c r="S6425" s="9">
        <f>shipments9[[#This Row],[Gross Profit]]/shipments9[[#This Row],[Amount]]</f>
        <v>0.59185225552527998</v>
      </c>
      <c r="T6425" s="11">
        <f>shipments9[[#This Row],[Amount]]/shipments9[[#This Row],[Boxes]]</f>
        <v>18.939220183486238</v>
      </c>
    </row>
    <row r="6426" spans="1:20" hidden="1" x14ac:dyDescent="0.25">
      <c r="A6426" t="s">
        <v>6617</v>
      </c>
      <c r="B6426" t="s">
        <v>77</v>
      </c>
      <c r="C6426" t="s">
        <v>157</v>
      </c>
      <c r="D6426" t="s">
        <v>28</v>
      </c>
      <c r="E6426" s="1">
        <v>45506</v>
      </c>
      <c r="F6426" s="1" t="str">
        <f>TEXT(shipments9[[#This Row],[Shipdate]],"ddd")</f>
        <v>Fri</v>
      </c>
      <c r="G6426" s="1" t="str">
        <f>IF(OR(shipments9[[#This Row],[Day Name]]="Sat",shipments9[[#This Row],[Day Name]]="Sun"),"Weekend","Weekday")</f>
        <v>Weekday</v>
      </c>
      <c r="H6426">
        <v>7566.75</v>
      </c>
      <c r="I6426">
        <v>688</v>
      </c>
      <c r="J6426" t="s">
        <v>178</v>
      </c>
      <c r="K6426" t="s">
        <v>8155</v>
      </c>
      <c r="L6426" t="s">
        <v>8160</v>
      </c>
      <c r="M6426">
        <v>8</v>
      </c>
      <c r="N6426" t="s">
        <v>8162</v>
      </c>
      <c r="O6426" s="4">
        <f>INDEX(products[Cost_per_box], MATCH(shipments9[[#This Row],[PID]], products[PID], 0))</f>
        <v>6.8</v>
      </c>
      <c r="P6426" s="4">
        <f>shipments9[[#This Row],[Boxes]]*shipments9[[#This Row],[Cost Per Box]]</f>
        <v>4678.3999999999996</v>
      </c>
      <c r="Q6426" s="4">
        <f>shipments9[[#This Row],[Amount]] -shipments9[[#This Row],[total cost]]</f>
        <v>2888.3500000000004</v>
      </c>
      <c r="R6426" s="4" t="str">
        <f>IF(shipments9[[#This Row],[Gross Profit]]&lt;0,"Loss","Profit")</f>
        <v>Profit</v>
      </c>
      <c r="S6426" s="9">
        <f>shipments9[[#This Row],[Gross Profit]]/shipments9[[#This Row],[Amount]]</f>
        <v>0.38171606039581069</v>
      </c>
      <c r="T6426" s="11">
        <f>shipments9[[#This Row],[Amount]]/shipments9[[#This Row],[Boxes]]</f>
        <v>10.998183139534884</v>
      </c>
    </row>
    <row r="6427" spans="1:20" hidden="1" x14ac:dyDescent="0.25">
      <c r="A6427" t="s">
        <v>6618</v>
      </c>
      <c r="B6427" t="s">
        <v>77</v>
      </c>
      <c r="C6427" t="s">
        <v>126</v>
      </c>
      <c r="D6427" t="s">
        <v>28</v>
      </c>
      <c r="E6427" s="1">
        <v>45484</v>
      </c>
      <c r="F6427" s="1" t="str">
        <f>TEXT(shipments9[[#This Row],[Shipdate]],"ddd")</f>
        <v>Thu</v>
      </c>
      <c r="G6427" s="1" t="str">
        <f>IF(OR(shipments9[[#This Row],[Day Name]]="Sat",shipments9[[#This Row],[Day Name]]="Sun"),"Weekend","Weekday")</f>
        <v>Weekday</v>
      </c>
      <c r="H6427">
        <v>6003</v>
      </c>
      <c r="I6427">
        <v>667</v>
      </c>
      <c r="J6427" t="s">
        <v>178</v>
      </c>
      <c r="K6427" t="s">
        <v>8155</v>
      </c>
      <c r="L6427" t="s">
        <v>8160</v>
      </c>
      <c r="M6427">
        <v>7</v>
      </c>
      <c r="N6427" t="s">
        <v>8161</v>
      </c>
      <c r="O6427" s="4">
        <f>INDEX(products[Cost_per_box], MATCH(shipments9[[#This Row],[PID]], products[PID], 0))</f>
        <v>5.15</v>
      </c>
      <c r="P6427" s="4">
        <f>shipments9[[#This Row],[Boxes]]*shipments9[[#This Row],[Cost Per Box]]</f>
        <v>3435.05</v>
      </c>
      <c r="Q6427" s="4">
        <f>shipments9[[#This Row],[Amount]] -shipments9[[#This Row],[total cost]]</f>
        <v>2567.9499999999998</v>
      </c>
      <c r="R6427" s="4" t="str">
        <f>IF(shipments9[[#This Row],[Gross Profit]]&lt;0,"Loss","Profit")</f>
        <v>Profit</v>
      </c>
      <c r="S6427" s="9">
        <f>shipments9[[#This Row],[Gross Profit]]/shipments9[[#This Row],[Amount]]</f>
        <v>0.42777777777777776</v>
      </c>
      <c r="T6427" s="11">
        <f>shipments9[[#This Row],[Amount]]/shipments9[[#This Row],[Boxes]]</f>
        <v>9</v>
      </c>
    </row>
    <row r="6428" spans="1:20" hidden="1" x14ac:dyDescent="0.25">
      <c r="A6428" t="s">
        <v>6619</v>
      </c>
      <c r="B6428" t="s">
        <v>77</v>
      </c>
      <c r="C6428" t="s">
        <v>165</v>
      </c>
      <c r="D6428" t="s">
        <v>28</v>
      </c>
      <c r="E6428" s="1">
        <v>45478</v>
      </c>
      <c r="F6428" s="1" t="str">
        <f>TEXT(shipments9[[#This Row],[Shipdate]],"ddd")</f>
        <v>Fri</v>
      </c>
      <c r="G6428" s="1" t="str">
        <f>IF(OR(shipments9[[#This Row],[Day Name]]="Sat",shipments9[[#This Row],[Day Name]]="Sun"),"Weekend","Weekday")</f>
        <v>Weekday</v>
      </c>
      <c r="H6428">
        <v>7425</v>
      </c>
      <c r="I6428">
        <v>391</v>
      </c>
      <c r="J6428" t="s">
        <v>178</v>
      </c>
      <c r="K6428" t="s">
        <v>8155</v>
      </c>
      <c r="L6428" t="s">
        <v>8160</v>
      </c>
      <c r="M6428">
        <v>7</v>
      </c>
      <c r="N6428" t="s">
        <v>8161</v>
      </c>
      <c r="O6428" s="4">
        <f>INDEX(products[Cost_per_box], MATCH(shipments9[[#This Row],[PID]], products[PID], 0))</f>
        <v>2.65</v>
      </c>
      <c r="P6428" s="4">
        <f>shipments9[[#This Row],[Boxes]]*shipments9[[#This Row],[Cost Per Box]]</f>
        <v>1036.1499999999999</v>
      </c>
      <c r="Q6428" s="4">
        <f>shipments9[[#This Row],[Amount]] -shipments9[[#This Row],[total cost]]</f>
        <v>6388.85</v>
      </c>
      <c r="R6428" s="4" t="str">
        <f>IF(shipments9[[#This Row],[Gross Profit]]&lt;0,"Loss","Profit")</f>
        <v>Profit</v>
      </c>
      <c r="S6428" s="9">
        <f>shipments9[[#This Row],[Gross Profit]]/shipments9[[#This Row],[Amount]]</f>
        <v>0.86045117845117847</v>
      </c>
      <c r="T6428" s="11">
        <f>shipments9[[#This Row],[Amount]]/shipments9[[#This Row],[Boxes]]</f>
        <v>18.989769820971865</v>
      </c>
    </row>
    <row r="6429" spans="1:20" hidden="1" x14ac:dyDescent="0.25">
      <c r="A6429" t="s">
        <v>6620</v>
      </c>
      <c r="B6429" t="s">
        <v>58</v>
      </c>
      <c r="C6429" t="s">
        <v>128</v>
      </c>
      <c r="D6429" t="s">
        <v>28</v>
      </c>
      <c r="E6429" s="1">
        <v>45503</v>
      </c>
      <c r="F6429" s="1" t="str">
        <f>TEXT(shipments9[[#This Row],[Shipdate]],"ddd")</f>
        <v>Tue</v>
      </c>
      <c r="G6429" s="1" t="str">
        <f>IF(OR(shipments9[[#This Row],[Day Name]]="Sat",shipments9[[#This Row],[Day Name]]="Sun"),"Weekend","Weekday")</f>
        <v>Weekday</v>
      </c>
      <c r="H6429">
        <v>2634.75</v>
      </c>
      <c r="I6429">
        <v>293</v>
      </c>
      <c r="J6429" t="s">
        <v>178</v>
      </c>
      <c r="K6429" t="s">
        <v>8155</v>
      </c>
      <c r="L6429" t="s">
        <v>8160</v>
      </c>
      <c r="M6429">
        <v>7</v>
      </c>
      <c r="N6429" t="s">
        <v>8161</v>
      </c>
      <c r="O6429" s="4">
        <f>INDEX(products[Cost_per_box], MATCH(shipments9[[#This Row],[PID]], products[PID], 0))</f>
        <v>3.85</v>
      </c>
      <c r="P6429" s="4">
        <f>shipments9[[#This Row],[Boxes]]*shipments9[[#This Row],[Cost Per Box]]</f>
        <v>1128.05</v>
      </c>
      <c r="Q6429" s="4">
        <f>shipments9[[#This Row],[Amount]] -shipments9[[#This Row],[total cost]]</f>
        <v>1506.7</v>
      </c>
      <c r="R6429" s="4" t="str">
        <f>IF(shipments9[[#This Row],[Gross Profit]]&lt;0,"Loss","Profit")</f>
        <v>Profit</v>
      </c>
      <c r="S6429" s="9">
        <f>shipments9[[#This Row],[Gross Profit]]/shipments9[[#This Row],[Amount]]</f>
        <v>0.57185691242053327</v>
      </c>
      <c r="T6429" s="11">
        <f>shipments9[[#This Row],[Amount]]/shipments9[[#This Row],[Boxes]]</f>
        <v>8.9923208191126278</v>
      </c>
    </row>
    <row r="6430" spans="1:20" hidden="1" x14ac:dyDescent="0.25">
      <c r="A6430" t="s">
        <v>6621</v>
      </c>
      <c r="B6430" t="s">
        <v>58</v>
      </c>
      <c r="C6430" t="s">
        <v>130</v>
      </c>
      <c r="D6430" t="s">
        <v>28</v>
      </c>
      <c r="E6430" s="1">
        <v>45475</v>
      </c>
      <c r="F6430" s="1" t="str">
        <f>TEXT(shipments9[[#This Row],[Shipdate]],"ddd")</f>
        <v>Tue</v>
      </c>
      <c r="G6430" s="1" t="str">
        <f>IF(OR(shipments9[[#This Row],[Day Name]]="Sat",shipments9[[#This Row],[Day Name]]="Sun"),"Weekend","Weekday")</f>
        <v>Weekday</v>
      </c>
      <c r="H6430">
        <v>3609</v>
      </c>
      <c r="I6430">
        <v>516</v>
      </c>
      <c r="J6430" t="s">
        <v>178</v>
      </c>
      <c r="K6430" t="s">
        <v>8155</v>
      </c>
      <c r="L6430" t="s">
        <v>8160</v>
      </c>
      <c r="M6430">
        <v>7</v>
      </c>
      <c r="N6430" t="s">
        <v>8161</v>
      </c>
      <c r="O6430" s="4">
        <f>INDEX(products[Cost_per_box], MATCH(shipments9[[#This Row],[PID]], products[PID], 0))</f>
        <v>5.72</v>
      </c>
      <c r="P6430" s="4">
        <f>shipments9[[#This Row],[Boxes]]*shipments9[[#This Row],[Cost Per Box]]</f>
        <v>2951.52</v>
      </c>
      <c r="Q6430" s="4">
        <f>shipments9[[#This Row],[Amount]] -shipments9[[#This Row],[total cost]]</f>
        <v>657.48</v>
      </c>
      <c r="R6430" s="4" t="str">
        <f>IF(shipments9[[#This Row],[Gross Profit]]&lt;0,"Loss","Profit")</f>
        <v>Profit</v>
      </c>
      <c r="S6430" s="9">
        <f>shipments9[[#This Row],[Gross Profit]]/shipments9[[#This Row],[Amount]]</f>
        <v>0.18217788861180384</v>
      </c>
      <c r="T6430" s="11">
        <f>shipments9[[#This Row],[Amount]]/shipments9[[#This Row],[Boxes]]</f>
        <v>6.9941860465116283</v>
      </c>
    </row>
    <row r="6431" spans="1:20" hidden="1" x14ac:dyDescent="0.25">
      <c r="A6431" t="s">
        <v>6622</v>
      </c>
      <c r="B6431" t="s">
        <v>58</v>
      </c>
      <c r="C6431" t="s">
        <v>141</v>
      </c>
      <c r="D6431" t="s">
        <v>28</v>
      </c>
      <c r="E6431" s="1">
        <v>45482</v>
      </c>
      <c r="F6431" s="1" t="str">
        <f>TEXT(shipments9[[#This Row],[Shipdate]],"ddd")</f>
        <v>Tue</v>
      </c>
      <c r="G6431" s="1" t="str">
        <f>IF(OR(shipments9[[#This Row],[Day Name]]="Sat",shipments9[[#This Row],[Day Name]]="Sun"),"Weekend","Weekday")</f>
        <v>Weekday</v>
      </c>
      <c r="H6431">
        <v>5985</v>
      </c>
      <c r="I6431">
        <v>399</v>
      </c>
      <c r="J6431" t="s">
        <v>178</v>
      </c>
      <c r="K6431" t="s">
        <v>8155</v>
      </c>
      <c r="L6431" t="s">
        <v>8160</v>
      </c>
      <c r="M6431">
        <v>7</v>
      </c>
      <c r="N6431" t="s">
        <v>8161</v>
      </c>
      <c r="O6431" s="4">
        <f>INDEX(products[Cost_per_box], MATCH(shipments9[[#This Row],[PID]], products[PID], 0))</f>
        <v>8.2200000000000006</v>
      </c>
      <c r="P6431" s="4">
        <f>shipments9[[#This Row],[Boxes]]*shipments9[[#This Row],[Cost Per Box]]</f>
        <v>3279.78</v>
      </c>
      <c r="Q6431" s="4">
        <f>shipments9[[#This Row],[Amount]] -shipments9[[#This Row],[total cost]]</f>
        <v>2705.22</v>
      </c>
      <c r="R6431" s="4" t="str">
        <f>IF(shipments9[[#This Row],[Gross Profit]]&lt;0,"Loss","Profit")</f>
        <v>Profit</v>
      </c>
      <c r="S6431" s="9">
        <f>shipments9[[#This Row],[Gross Profit]]/shipments9[[#This Row],[Amount]]</f>
        <v>0.45199999999999996</v>
      </c>
      <c r="T6431" s="11">
        <f>shipments9[[#This Row],[Amount]]/shipments9[[#This Row],[Boxes]]</f>
        <v>15</v>
      </c>
    </row>
    <row r="6432" spans="1:20" x14ac:dyDescent="0.25">
      <c r="A6432" t="s">
        <v>6623</v>
      </c>
      <c r="B6432" t="s">
        <v>58</v>
      </c>
      <c r="C6432" t="s">
        <v>147</v>
      </c>
      <c r="D6432" t="s">
        <v>28</v>
      </c>
      <c r="E6432" s="1">
        <v>45477</v>
      </c>
      <c r="F6432" s="1" t="str">
        <f>TEXT(shipments9[[#This Row],[Shipdate]],"ddd")</f>
        <v>Thu</v>
      </c>
      <c r="G6432" s="1" t="str">
        <f>IF(OR(shipments9[[#This Row],[Day Name]]="Sat",shipments9[[#This Row],[Day Name]]="Sun"),"Weekend","Weekday")</f>
        <v>Weekday</v>
      </c>
      <c r="H6432">
        <v>4160.25</v>
      </c>
      <c r="I6432">
        <v>595</v>
      </c>
      <c r="J6432" t="s">
        <v>178</v>
      </c>
      <c r="K6432" t="s">
        <v>8155</v>
      </c>
      <c r="L6432" t="s">
        <v>8160</v>
      </c>
      <c r="M6432">
        <v>7</v>
      </c>
      <c r="N6432" t="s">
        <v>8161</v>
      </c>
      <c r="O6432" s="4">
        <f>INDEX(products[Cost_per_box], MATCH(shipments9[[#This Row],[PID]], products[PID], 0))</f>
        <v>10.51</v>
      </c>
      <c r="P6432" s="4">
        <f>shipments9[[#This Row],[Boxes]]*shipments9[[#This Row],[Cost Per Box]]</f>
        <v>6253.45</v>
      </c>
      <c r="Q6432" s="4">
        <f>shipments9[[#This Row],[Amount]] -shipments9[[#This Row],[total cost]]</f>
        <v>-2093.1999999999998</v>
      </c>
      <c r="R6432" s="4" t="str">
        <f>IF(shipments9[[#This Row],[Gross Profit]]&lt;0,"Loss","Profit")</f>
        <v>Loss</v>
      </c>
      <c r="S6432" s="9">
        <f>shipments9[[#This Row],[Gross Profit]]/shipments9[[#This Row],[Amount]]</f>
        <v>-0.50314283997355924</v>
      </c>
      <c r="T6432" s="11">
        <f>shipments9[[#This Row],[Amount]]/shipments9[[#This Row],[Boxes]]</f>
        <v>6.9920168067226891</v>
      </c>
    </row>
    <row r="6433" spans="1:20" hidden="1" x14ac:dyDescent="0.25">
      <c r="A6433" t="s">
        <v>6624</v>
      </c>
      <c r="B6433" t="s">
        <v>58</v>
      </c>
      <c r="C6433" t="s">
        <v>165</v>
      </c>
      <c r="D6433" t="s">
        <v>28</v>
      </c>
      <c r="E6433" s="1">
        <v>45531</v>
      </c>
      <c r="F6433" s="1" t="str">
        <f>TEXT(shipments9[[#This Row],[Shipdate]],"ddd")</f>
        <v>Tue</v>
      </c>
      <c r="G6433" s="1" t="str">
        <f>IF(OR(shipments9[[#This Row],[Day Name]]="Sat",shipments9[[#This Row],[Day Name]]="Sun"),"Weekend","Weekday")</f>
        <v>Weekday</v>
      </c>
      <c r="H6433">
        <v>6700.5</v>
      </c>
      <c r="I6433">
        <v>336</v>
      </c>
      <c r="J6433" t="s">
        <v>178</v>
      </c>
      <c r="K6433" t="s">
        <v>8155</v>
      </c>
      <c r="L6433" t="s">
        <v>8160</v>
      </c>
      <c r="M6433">
        <v>8</v>
      </c>
      <c r="N6433" t="s">
        <v>8162</v>
      </c>
      <c r="O6433" s="4">
        <f>INDEX(products[Cost_per_box], MATCH(shipments9[[#This Row],[PID]], products[PID], 0))</f>
        <v>2.65</v>
      </c>
      <c r="P6433" s="4">
        <f>shipments9[[#This Row],[Boxes]]*shipments9[[#This Row],[Cost Per Box]]</f>
        <v>890.4</v>
      </c>
      <c r="Q6433" s="4">
        <f>shipments9[[#This Row],[Amount]] -shipments9[[#This Row],[total cost]]</f>
        <v>5810.1</v>
      </c>
      <c r="R6433" s="4" t="str">
        <f>IF(shipments9[[#This Row],[Gross Profit]]&lt;0,"Loss","Profit")</f>
        <v>Profit</v>
      </c>
      <c r="S6433" s="9">
        <f>shipments9[[#This Row],[Gross Profit]]/shipments9[[#This Row],[Amount]]</f>
        <v>0.86711439444817562</v>
      </c>
      <c r="T6433" s="11">
        <f>shipments9[[#This Row],[Amount]]/shipments9[[#This Row],[Boxes]]</f>
        <v>19.941964285714285</v>
      </c>
    </row>
    <row r="6434" spans="1:20" hidden="1" x14ac:dyDescent="0.25">
      <c r="A6434" t="s">
        <v>6625</v>
      </c>
      <c r="B6434" t="s">
        <v>58</v>
      </c>
      <c r="C6434" t="s">
        <v>165</v>
      </c>
      <c r="D6434" t="s">
        <v>28</v>
      </c>
      <c r="E6434" s="1">
        <v>45484</v>
      </c>
      <c r="F6434" s="1" t="str">
        <f>TEXT(shipments9[[#This Row],[Shipdate]],"ddd")</f>
        <v>Thu</v>
      </c>
      <c r="G6434" s="1" t="str">
        <f>IF(OR(shipments9[[#This Row],[Day Name]]="Sat",shipments9[[#This Row],[Day Name]]="Sun"),"Weekend","Weekday")</f>
        <v>Weekday</v>
      </c>
      <c r="H6434">
        <v>4029.75</v>
      </c>
      <c r="I6434">
        <v>202</v>
      </c>
      <c r="J6434" t="s">
        <v>178</v>
      </c>
      <c r="K6434" t="s">
        <v>8155</v>
      </c>
      <c r="L6434" t="s">
        <v>8160</v>
      </c>
      <c r="M6434">
        <v>7</v>
      </c>
      <c r="N6434" t="s">
        <v>8161</v>
      </c>
      <c r="O6434" s="4">
        <f>INDEX(products[Cost_per_box], MATCH(shipments9[[#This Row],[PID]], products[PID], 0))</f>
        <v>2.65</v>
      </c>
      <c r="P6434" s="4">
        <f>shipments9[[#This Row],[Boxes]]*shipments9[[#This Row],[Cost Per Box]]</f>
        <v>535.29999999999995</v>
      </c>
      <c r="Q6434" s="4">
        <f>shipments9[[#This Row],[Amount]] -shipments9[[#This Row],[total cost]]</f>
        <v>3494.45</v>
      </c>
      <c r="R6434" s="4" t="str">
        <f>IF(shipments9[[#This Row],[Gross Profit]]&lt;0,"Loss","Profit")</f>
        <v>Profit</v>
      </c>
      <c r="S6434" s="9">
        <f>shipments9[[#This Row],[Gross Profit]]/shipments9[[#This Row],[Amount]]</f>
        <v>0.86716297537068054</v>
      </c>
      <c r="T6434" s="11">
        <f>shipments9[[#This Row],[Amount]]/shipments9[[#This Row],[Boxes]]</f>
        <v>19.949257425742573</v>
      </c>
    </row>
    <row r="6435" spans="1:20" hidden="1" x14ac:dyDescent="0.25">
      <c r="A6435" t="s">
        <v>6626</v>
      </c>
      <c r="B6435" t="s">
        <v>58</v>
      </c>
      <c r="C6435" t="s">
        <v>137</v>
      </c>
      <c r="D6435" t="s">
        <v>28</v>
      </c>
      <c r="E6435" s="1">
        <v>45534</v>
      </c>
      <c r="F6435" s="1" t="str">
        <f>TEXT(shipments9[[#This Row],[Shipdate]],"ddd")</f>
        <v>Fri</v>
      </c>
      <c r="G6435" s="1" t="str">
        <f>IF(OR(shipments9[[#This Row],[Day Name]]="Sat",shipments9[[#This Row],[Day Name]]="Sun"),"Weekend","Weekday")</f>
        <v>Weekday</v>
      </c>
      <c r="H6435">
        <v>6063.75</v>
      </c>
      <c r="I6435">
        <v>276</v>
      </c>
      <c r="J6435" t="s">
        <v>178</v>
      </c>
      <c r="K6435" t="s">
        <v>8155</v>
      </c>
      <c r="L6435" t="s">
        <v>8160</v>
      </c>
      <c r="M6435">
        <v>8</v>
      </c>
      <c r="N6435" t="s">
        <v>8162</v>
      </c>
      <c r="O6435" s="4">
        <f>INDEX(products[Cost_per_box], MATCH(shipments9[[#This Row],[PID]], products[PID], 0))</f>
        <v>7.73</v>
      </c>
      <c r="P6435" s="4">
        <f>shipments9[[#This Row],[Boxes]]*shipments9[[#This Row],[Cost Per Box]]</f>
        <v>2133.48</v>
      </c>
      <c r="Q6435" s="4">
        <f>shipments9[[#This Row],[Amount]] -shipments9[[#This Row],[total cost]]</f>
        <v>3930.27</v>
      </c>
      <c r="R6435" s="4" t="str">
        <f>IF(shipments9[[#This Row],[Gross Profit]]&lt;0,"Loss","Profit")</f>
        <v>Profit</v>
      </c>
      <c r="S6435" s="9">
        <f>shipments9[[#This Row],[Gross Profit]]/shipments9[[#This Row],[Amount]]</f>
        <v>0.64815831787260358</v>
      </c>
      <c r="T6435" s="11">
        <f>shipments9[[#This Row],[Amount]]/shipments9[[#This Row],[Boxes]]</f>
        <v>21.970108695652176</v>
      </c>
    </row>
    <row r="6436" spans="1:20" hidden="1" x14ac:dyDescent="0.25">
      <c r="A6436" t="s">
        <v>6627</v>
      </c>
      <c r="B6436" t="s">
        <v>58</v>
      </c>
      <c r="C6436" t="s">
        <v>126</v>
      </c>
      <c r="D6436" t="s">
        <v>28</v>
      </c>
      <c r="E6436" s="1">
        <v>45520</v>
      </c>
      <c r="F6436" s="1" t="str">
        <f>TEXT(shipments9[[#This Row],[Shipdate]],"ddd")</f>
        <v>Fri</v>
      </c>
      <c r="G6436" s="1" t="str">
        <f>IF(OR(shipments9[[#This Row],[Day Name]]="Sat",shipments9[[#This Row],[Day Name]]="Sun"),"Weekend","Weekday")</f>
        <v>Weekday</v>
      </c>
      <c r="H6436">
        <v>1287</v>
      </c>
      <c r="I6436">
        <v>117</v>
      </c>
      <c r="J6436" t="s">
        <v>178</v>
      </c>
      <c r="K6436" t="s">
        <v>8155</v>
      </c>
      <c r="L6436" t="s">
        <v>8160</v>
      </c>
      <c r="M6436">
        <v>8</v>
      </c>
      <c r="N6436" t="s">
        <v>8162</v>
      </c>
      <c r="O6436" s="4">
        <f>INDEX(products[Cost_per_box], MATCH(shipments9[[#This Row],[PID]], products[PID], 0))</f>
        <v>5.15</v>
      </c>
      <c r="P6436" s="4">
        <f>shipments9[[#This Row],[Boxes]]*shipments9[[#This Row],[Cost Per Box]]</f>
        <v>602.55000000000007</v>
      </c>
      <c r="Q6436" s="4">
        <f>shipments9[[#This Row],[Amount]] -shipments9[[#This Row],[total cost]]</f>
        <v>684.44999999999993</v>
      </c>
      <c r="R6436" s="4" t="str">
        <f>IF(shipments9[[#This Row],[Gross Profit]]&lt;0,"Loss","Profit")</f>
        <v>Profit</v>
      </c>
      <c r="S6436" s="9">
        <f>shipments9[[#This Row],[Gross Profit]]/shipments9[[#This Row],[Amount]]</f>
        <v>0.53181818181818175</v>
      </c>
      <c r="T6436" s="11">
        <f>shipments9[[#This Row],[Amount]]/shipments9[[#This Row],[Boxes]]</f>
        <v>11</v>
      </c>
    </row>
    <row r="6437" spans="1:20" hidden="1" x14ac:dyDescent="0.25">
      <c r="A6437" t="s">
        <v>6628</v>
      </c>
      <c r="B6437" t="s">
        <v>61</v>
      </c>
      <c r="C6437" t="s">
        <v>130</v>
      </c>
      <c r="D6437" t="s">
        <v>28</v>
      </c>
      <c r="E6437" s="1">
        <v>45485</v>
      </c>
      <c r="F6437" s="1" t="str">
        <f>TEXT(shipments9[[#This Row],[Shipdate]],"ddd")</f>
        <v>Fri</v>
      </c>
      <c r="G6437" s="1" t="str">
        <f>IF(OR(shipments9[[#This Row],[Day Name]]="Sat",shipments9[[#This Row],[Day Name]]="Sun"),"Weekend","Weekday")</f>
        <v>Weekday</v>
      </c>
      <c r="H6437">
        <v>1311.75</v>
      </c>
      <c r="I6437">
        <v>164</v>
      </c>
      <c r="J6437" t="s">
        <v>178</v>
      </c>
      <c r="K6437" t="s">
        <v>8155</v>
      </c>
      <c r="L6437" t="s">
        <v>8160</v>
      </c>
      <c r="M6437">
        <v>7</v>
      </c>
      <c r="N6437" t="s">
        <v>8161</v>
      </c>
      <c r="O6437" s="4">
        <f>INDEX(products[Cost_per_box], MATCH(shipments9[[#This Row],[PID]], products[PID], 0))</f>
        <v>5.72</v>
      </c>
      <c r="P6437" s="4">
        <f>shipments9[[#This Row],[Boxes]]*shipments9[[#This Row],[Cost Per Box]]</f>
        <v>938.07999999999993</v>
      </c>
      <c r="Q6437" s="4">
        <f>shipments9[[#This Row],[Amount]] -shipments9[[#This Row],[total cost]]</f>
        <v>373.67000000000007</v>
      </c>
      <c r="R6437" s="4" t="str">
        <f>IF(shipments9[[#This Row],[Gross Profit]]&lt;0,"Loss","Profit")</f>
        <v>Profit</v>
      </c>
      <c r="S6437" s="9">
        <f>shipments9[[#This Row],[Gross Profit]]/shipments9[[#This Row],[Amount]]</f>
        <v>0.28486373165618456</v>
      </c>
      <c r="T6437" s="11">
        <f>shipments9[[#This Row],[Amount]]/shipments9[[#This Row],[Boxes]]</f>
        <v>7.9984756097560972</v>
      </c>
    </row>
    <row r="6438" spans="1:20" hidden="1" x14ac:dyDescent="0.25">
      <c r="A6438" t="s">
        <v>6629</v>
      </c>
      <c r="B6438" t="s">
        <v>61</v>
      </c>
      <c r="C6438" t="s">
        <v>128</v>
      </c>
      <c r="D6438" t="s">
        <v>28</v>
      </c>
      <c r="E6438" s="1">
        <v>45517</v>
      </c>
      <c r="F6438" s="1" t="str">
        <f>TEXT(shipments9[[#This Row],[Shipdate]],"ddd")</f>
        <v>Tue</v>
      </c>
      <c r="G6438" s="1" t="str">
        <f>IF(OR(shipments9[[#This Row],[Day Name]]="Sat",shipments9[[#This Row],[Day Name]]="Sun"),"Weekend","Weekday")</f>
        <v>Weekday</v>
      </c>
      <c r="H6438">
        <v>7465.5</v>
      </c>
      <c r="I6438">
        <v>1067</v>
      </c>
      <c r="J6438" t="s">
        <v>178</v>
      </c>
      <c r="K6438" t="s">
        <v>8155</v>
      </c>
      <c r="L6438" t="s">
        <v>8160</v>
      </c>
      <c r="M6438">
        <v>8</v>
      </c>
      <c r="N6438" t="s">
        <v>8162</v>
      </c>
      <c r="O6438" s="4">
        <f>INDEX(products[Cost_per_box], MATCH(shipments9[[#This Row],[PID]], products[PID], 0))</f>
        <v>3.85</v>
      </c>
      <c r="P6438" s="4">
        <f>shipments9[[#This Row],[Boxes]]*shipments9[[#This Row],[Cost Per Box]]</f>
        <v>4107.95</v>
      </c>
      <c r="Q6438" s="4">
        <f>shipments9[[#This Row],[Amount]] -shipments9[[#This Row],[total cost]]</f>
        <v>3357.55</v>
      </c>
      <c r="R6438" s="4" t="str">
        <f>IF(shipments9[[#This Row],[Gross Profit]]&lt;0,"Loss","Profit")</f>
        <v>Profit</v>
      </c>
      <c r="S6438" s="9">
        <f>shipments9[[#This Row],[Gross Profit]]/shipments9[[#This Row],[Amount]]</f>
        <v>0.44974214721050165</v>
      </c>
      <c r="T6438" s="11">
        <f>shipments9[[#This Row],[Amount]]/shipments9[[#This Row],[Boxes]]</f>
        <v>6.9967197750702903</v>
      </c>
    </row>
    <row r="6439" spans="1:20" hidden="1" x14ac:dyDescent="0.25">
      <c r="A6439" t="s">
        <v>6630</v>
      </c>
      <c r="B6439" t="s">
        <v>61</v>
      </c>
      <c r="C6439" t="s">
        <v>157</v>
      </c>
      <c r="D6439" t="s">
        <v>28</v>
      </c>
      <c r="E6439" s="1">
        <v>45495</v>
      </c>
      <c r="F6439" s="1" t="str">
        <f>TEXT(shipments9[[#This Row],[Shipdate]],"ddd")</f>
        <v>Mon</v>
      </c>
      <c r="G6439" s="1" t="str">
        <f>IF(OR(shipments9[[#This Row],[Day Name]]="Sat",shipments9[[#This Row],[Day Name]]="Sun"),"Weekend","Weekday")</f>
        <v>Weekday</v>
      </c>
      <c r="H6439">
        <v>14397.75</v>
      </c>
      <c r="I6439">
        <v>1440</v>
      </c>
      <c r="J6439" t="s">
        <v>178</v>
      </c>
      <c r="K6439" t="s">
        <v>8155</v>
      </c>
      <c r="L6439" t="s">
        <v>8160</v>
      </c>
      <c r="M6439">
        <v>7</v>
      </c>
      <c r="N6439" t="s">
        <v>8161</v>
      </c>
      <c r="O6439" s="4">
        <f>INDEX(products[Cost_per_box], MATCH(shipments9[[#This Row],[PID]], products[PID], 0))</f>
        <v>6.8</v>
      </c>
      <c r="P6439" s="4">
        <f>shipments9[[#This Row],[Boxes]]*shipments9[[#This Row],[Cost Per Box]]</f>
        <v>9792</v>
      </c>
      <c r="Q6439" s="4">
        <f>shipments9[[#This Row],[Amount]] -shipments9[[#This Row],[total cost]]</f>
        <v>4605.75</v>
      </c>
      <c r="R6439" s="4" t="str">
        <f>IF(shipments9[[#This Row],[Gross Profit]]&lt;0,"Loss","Profit")</f>
        <v>Profit</v>
      </c>
      <c r="S6439" s="9">
        <f>shipments9[[#This Row],[Gross Profit]]/shipments9[[#This Row],[Amount]]</f>
        <v>0.31989373339584309</v>
      </c>
      <c r="T6439" s="11">
        <f>shipments9[[#This Row],[Amount]]/shipments9[[#This Row],[Boxes]]</f>
        <v>9.9984374999999996</v>
      </c>
    </row>
    <row r="6440" spans="1:20" hidden="1" x14ac:dyDescent="0.25">
      <c r="A6440" t="s">
        <v>6631</v>
      </c>
      <c r="B6440" t="s">
        <v>61</v>
      </c>
      <c r="C6440" t="s">
        <v>163</v>
      </c>
      <c r="D6440" t="s">
        <v>28</v>
      </c>
      <c r="E6440" s="1">
        <v>45532</v>
      </c>
      <c r="F6440" s="1" t="str">
        <f>TEXT(shipments9[[#This Row],[Shipdate]],"ddd")</f>
        <v>Wed</v>
      </c>
      <c r="G6440" s="1" t="str">
        <f>IF(OR(shipments9[[#This Row],[Day Name]]="Sat",shipments9[[#This Row],[Day Name]]="Sun"),"Weekend","Weekday")</f>
        <v>Weekday</v>
      </c>
      <c r="H6440">
        <v>9006.75</v>
      </c>
      <c r="I6440">
        <v>1001</v>
      </c>
      <c r="J6440" t="s">
        <v>178</v>
      </c>
      <c r="K6440" t="s">
        <v>8155</v>
      </c>
      <c r="L6440" t="s">
        <v>8160</v>
      </c>
      <c r="M6440">
        <v>8</v>
      </c>
      <c r="N6440" t="s">
        <v>8162</v>
      </c>
      <c r="O6440" s="4">
        <f>INDEX(products[Cost_per_box], MATCH(shipments9[[#This Row],[PID]], products[PID], 0))</f>
        <v>3.32</v>
      </c>
      <c r="P6440" s="4">
        <f>shipments9[[#This Row],[Boxes]]*shipments9[[#This Row],[Cost Per Box]]</f>
        <v>3323.3199999999997</v>
      </c>
      <c r="Q6440" s="4">
        <f>shipments9[[#This Row],[Amount]] -shipments9[[#This Row],[total cost]]</f>
        <v>5683.43</v>
      </c>
      <c r="R6440" s="4" t="str">
        <f>IF(shipments9[[#This Row],[Gross Profit]]&lt;0,"Loss","Profit")</f>
        <v>Profit</v>
      </c>
      <c r="S6440" s="9">
        <f>shipments9[[#This Row],[Gross Profit]]/shipments9[[#This Row],[Amount]]</f>
        <v>0.63101895800371943</v>
      </c>
      <c r="T6440" s="11">
        <f>shipments9[[#This Row],[Amount]]/shipments9[[#This Row],[Boxes]]</f>
        <v>8.9977522477522474</v>
      </c>
    </row>
    <row r="6441" spans="1:20" hidden="1" x14ac:dyDescent="0.25">
      <c r="A6441" t="s">
        <v>6632</v>
      </c>
      <c r="B6441" t="s">
        <v>83</v>
      </c>
      <c r="C6441" t="s">
        <v>161</v>
      </c>
      <c r="D6441" t="s">
        <v>28</v>
      </c>
      <c r="E6441" s="1">
        <v>45532</v>
      </c>
      <c r="F6441" s="1" t="str">
        <f>TEXT(shipments9[[#This Row],[Shipdate]],"ddd")</f>
        <v>Wed</v>
      </c>
      <c r="G6441" s="1" t="str">
        <f>IF(OR(shipments9[[#This Row],[Day Name]]="Sat",shipments9[[#This Row],[Day Name]]="Sun"),"Weekend","Weekday")</f>
        <v>Weekday</v>
      </c>
      <c r="H6441">
        <v>4785.75</v>
      </c>
      <c r="I6441">
        <v>399</v>
      </c>
      <c r="J6441" t="s">
        <v>178</v>
      </c>
      <c r="K6441" t="s">
        <v>8155</v>
      </c>
      <c r="L6441" t="s">
        <v>8160</v>
      </c>
      <c r="M6441">
        <v>8</v>
      </c>
      <c r="N6441" t="s">
        <v>8162</v>
      </c>
      <c r="O6441" s="4">
        <f>INDEX(products[Cost_per_box], MATCH(shipments9[[#This Row],[PID]], products[PID], 0))</f>
        <v>2.76</v>
      </c>
      <c r="P6441" s="4">
        <f>shipments9[[#This Row],[Boxes]]*shipments9[[#This Row],[Cost Per Box]]</f>
        <v>1101.24</v>
      </c>
      <c r="Q6441" s="4">
        <f>shipments9[[#This Row],[Amount]] -shipments9[[#This Row],[total cost]]</f>
        <v>3684.51</v>
      </c>
      <c r="R6441" s="4" t="str">
        <f>IF(shipments9[[#This Row],[Gross Profit]]&lt;0,"Loss","Profit")</f>
        <v>Profit</v>
      </c>
      <c r="S6441" s="9">
        <f>shipments9[[#This Row],[Gross Profit]]/shipments9[[#This Row],[Amount]]</f>
        <v>0.76989186647860841</v>
      </c>
      <c r="T6441" s="11">
        <f>shipments9[[#This Row],[Amount]]/shipments9[[#This Row],[Boxes]]</f>
        <v>11.994360902255639</v>
      </c>
    </row>
    <row r="6442" spans="1:20" hidden="1" x14ac:dyDescent="0.25">
      <c r="A6442" t="s">
        <v>6633</v>
      </c>
      <c r="B6442" t="s">
        <v>86</v>
      </c>
      <c r="C6442" t="s">
        <v>141</v>
      </c>
      <c r="D6442" t="s">
        <v>28</v>
      </c>
      <c r="E6442" s="1">
        <v>45495</v>
      </c>
      <c r="F6442" s="1" t="str">
        <f>TEXT(shipments9[[#This Row],[Shipdate]],"ddd")</f>
        <v>Mon</v>
      </c>
      <c r="G6442" s="1" t="str">
        <f>IF(OR(shipments9[[#This Row],[Day Name]]="Sat",shipments9[[#This Row],[Day Name]]="Sun"),"Weekend","Weekday")</f>
        <v>Weekday</v>
      </c>
      <c r="H6442">
        <v>6358.5</v>
      </c>
      <c r="I6442">
        <v>455</v>
      </c>
      <c r="J6442" t="s">
        <v>178</v>
      </c>
      <c r="K6442" t="s">
        <v>8155</v>
      </c>
      <c r="L6442" t="s">
        <v>8160</v>
      </c>
      <c r="M6442">
        <v>7</v>
      </c>
      <c r="N6442" t="s">
        <v>8161</v>
      </c>
      <c r="O6442" s="4">
        <f>INDEX(products[Cost_per_box], MATCH(shipments9[[#This Row],[PID]], products[PID], 0))</f>
        <v>8.2200000000000006</v>
      </c>
      <c r="P6442" s="4">
        <f>shipments9[[#This Row],[Boxes]]*shipments9[[#This Row],[Cost Per Box]]</f>
        <v>3740.1000000000004</v>
      </c>
      <c r="Q6442" s="4">
        <f>shipments9[[#This Row],[Amount]] -shipments9[[#This Row],[total cost]]</f>
        <v>2618.3999999999996</v>
      </c>
      <c r="R6442" s="4" t="str">
        <f>IF(shipments9[[#This Row],[Gross Profit]]&lt;0,"Loss","Profit")</f>
        <v>Profit</v>
      </c>
      <c r="S6442" s="9">
        <f>shipments9[[#This Row],[Gross Profit]]/shipments9[[#This Row],[Amount]]</f>
        <v>0.41179523472517099</v>
      </c>
      <c r="T6442" s="11">
        <f>shipments9[[#This Row],[Amount]]/shipments9[[#This Row],[Boxes]]</f>
        <v>13.974725274725275</v>
      </c>
    </row>
    <row r="6443" spans="1:20" hidden="1" x14ac:dyDescent="0.25">
      <c r="A6443" t="s">
        <v>6634</v>
      </c>
      <c r="B6443" t="s">
        <v>86</v>
      </c>
      <c r="C6443" t="s">
        <v>157</v>
      </c>
      <c r="D6443" t="s">
        <v>28</v>
      </c>
      <c r="E6443" s="1">
        <v>45488</v>
      </c>
      <c r="F6443" s="1" t="str">
        <f>TEXT(shipments9[[#This Row],[Shipdate]],"ddd")</f>
        <v>Mon</v>
      </c>
      <c r="G6443" s="1" t="str">
        <f>IF(OR(shipments9[[#This Row],[Day Name]]="Sat",shipments9[[#This Row],[Day Name]]="Sun"),"Weekend","Weekday")</f>
        <v>Weekday</v>
      </c>
      <c r="H6443">
        <v>3010.5</v>
      </c>
      <c r="I6443">
        <v>335</v>
      </c>
      <c r="J6443" t="s">
        <v>178</v>
      </c>
      <c r="K6443" t="s">
        <v>8155</v>
      </c>
      <c r="L6443" t="s">
        <v>8160</v>
      </c>
      <c r="M6443">
        <v>7</v>
      </c>
      <c r="N6443" t="s">
        <v>8161</v>
      </c>
      <c r="O6443" s="4">
        <f>INDEX(products[Cost_per_box], MATCH(shipments9[[#This Row],[PID]], products[PID], 0))</f>
        <v>6.8</v>
      </c>
      <c r="P6443" s="4">
        <f>shipments9[[#This Row],[Boxes]]*shipments9[[#This Row],[Cost Per Box]]</f>
        <v>2278</v>
      </c>
      <c r="Q6443" s="4">
        <f>shipments9[[#This Row],[Amount]] -shipments9[[#This Row],[total cost]]</f>
        <v>732.5</v>
      </c>
      <c r="R6443" s="4" t="str">
        <f>IF(shipments9[[#This Row],[Gross Profit]]&lt;0,"Loss","Profit")</f>
        <v>Profit</v>
      </c>
      <c r="S6443" s="9">
        <f>shipments9[[#This Row],[Gross Profit]]/shipments9[[#This Row],[Amount]]</f>
        <v>0.24331506394286664</v>
      </c>
      <c r="T6443" s="11">
        <f>shipments9[[#This Row],[Amount]]/shipments9[[#This Row],[Boxes]]</f>
        <v>8.9865671641791049</v>
      </c>
    </row>
    <row r="6444" spans="1:20" hidden="1" x14ac:dyDescent="0.25">
      <c r="A6444" t="s">
        <v>6635</v>
      </c>
      <c r="B6444" t="s">
        <v>86</v>
      </c>
      <c r="C6444" t="s">
        <v>161</v>
      </c>
      <c r="D6444" t="s">
        <v>28</v>
      </c>
      <c r="E6444" s="1">
        <v>45533</v>
      </c>
      <c r="F6444" s="1" t="str">
        <f>TEXT(shipments9[[#This Row],[Shipdate]],"ddd")</f>
        <v>Thu</v>
      </c>
      <c r="G6444" s="1" t="str">
        <f>IF(OR(shipments9[[#This Row],[Day Name]]="Sat",shipments9[[#This Row],[Day Name]]="Sun"),"Weekend","Weekday")</f>
        <v>Weekday</v>
      </c>
      <c r="H6444">
        <v>9119.25</v>
      </c>
      <c r="I6444">
        <v>1140</v>
      </c>
      <c r="J6444" t="s">
        <v>178</v>
      </c>
      <c r="K6444" t="s">
        <v>8155</v>
      </c>
      <c r="L6444" t="s">
        <v>8160</v>
      </c>
      <c r="M6444">
        <v>8</v>
      </c>
      <c r="N6444" t="s">
        <v>8162</v>
      </c>
      <c r="O6444" s="4">
        <f>INDEX(products[Cost_per_box], MATCH(shipments9[[#This Row],[PID]], products[PID], 0))</f>
        <v>2.76</v>
      </c>
      <c r="P6444" s="4">
        <f>shipments9[[#This Row],[Boxes]]*shipments9[[#This Row],[Cost Per Box]]</f>
        <v>3146.3999999999996</v>
      </c>
      <c r="Q6444" s="4">
        <f>shipments9[[#This Row],[Amount]] -shipments9[[#This Row],[total cost]]</f>
        <v>5972.85</v>
      </c>
      <c r="R6444" s="4" t="str">
        <f>IF(shipments9[[#This Row],[Gross Profit]]&lt;0,"Loss","Profit")</f>
        <v>Profit</v>
      </c>
      <c r="S6444" s="9">
        <f>shipments9[[#This Row],[Gross Profit]]/shipments9[[#This Row],[Amount]]</f>
        <v>0.65497162595608194</v>
      </c>
      <c r="T6444" s="11">
        <f>shipments9[[#This Row],[Amount]]/shipments9[[#This Row],[Boxes]]</f>
        <v>7.9993421052631577</v>
      </c>
    </row>
    <row r="6445" spans="1:20" hidden="1" x14ac:dyDescent="0.25">
      <c r="A6445" t="s">
        <v>6636</v>
      </c>
      <c r="B6445" t="s">
        <v>86</v>
      </c>
      <c r="C6445" t="s">
        <v>143</v>
      </c>
      <c r="D6445" t="s">
        <v>28</v>
      </c>
      <c r="E6445" s="1">
        <v>45481</v>
      </c>
      <c r="F6445" s="1" t="str">
        <f>TEXT(shipments9[[#This Row],[Shipdate]],"ddd")</f>
        <v>Mon</v>
      </c>
      <c r="G6445" s="1" t="str">
        <f>IF(OR(shipments9[[#This Row],[Day Name]]="Sat",shipments9[[#This Row],[Day Name]]="Sun"),"Weekend","Weekday")</f>
        <v>Weekday</v>
      </c>
      <c r="H6445">
        <v>5199.75</v>
      </c>
      <c r="I6445">
        <v>248</v>
      </c>
      <c r="J6445" t="s">
        <v>178</v>
      </c>
      <c r="K6445" t="s">
        <v>8155</v>
      </c>
      <c r="L6445" t="s">
        <v>8160</v>
      </c>
      <c r="M6445">
        <v>7</v>
      </c>
      <c r="N6445" t="s">
        <v>8161</v>
      </c>
      <c r="O6445" s="4">
        <f>INDEX(products[Cost_per_box], MATCH(shipments9[[#This Row],[PID]], products[PID], 0))</f>
        <v>10.23</v>
      </c>
      <c r="P6445" s="4">
        <f>shipments9[[#This Row],[Boxes]]*shipments9[[#This Row],[Cost Per Box]]</f>
        <v>2537.04</v>
      </c>
      <c r="Q6445" s="4">
        <f>shipments9[[#This Row],[Amount]] -shipments9[[#This Row],[total cost]]</f>
        <v>2662.71</v>
      </c>
      <c r="R6445" s="4" t="str">
        <f>IF(shipments9[[#This Row],[Gross Profit]]&lt;0,"Loss","Profit")</f>
        <v>Profit</v>
      </c>
      <c r="S6445" s="9">
        <f>shipments9[[#This Row],[Gross Profit]]/shipments9[[#This Row],[Amount]]</f>
        <v>0.51208423481898169</v>
      </c>
      <c r="T6445" s="11">
        <f>shipments9[[#This Row],[Amount]]/shipments9[[#This Row],[Boxes]]</f>
        <v>20.96673387096774</v>
      </c>
    </row>
    <row r="6446" spans="1:20" hidden="1" x14ac:dyDescent="0.25">
      <c r="A6446" t="s">
        <v>6637</v>
      </c>
      <c r="B6446" t="s">
        <v>86</v>
      </c>
      <c r="C6446" t="s">
        <v>141</v>
      </c>
      <c r="D6446" t="s">
        <v>28</v>
      </c>
      <c r="E6446" s="1">
        <v>45505</v>
      </c>
      <c r="F6446" s="1" t="str">
        <f>TEXT(shipments9[[#This Row],[Shipdate]],"ddd")</f>
        <v>Thu</v>
      </c>
      <c r="G6446" s="1" t="str">
        <f>IF(OR(shipments9[[#This Row],[Day Name]]="Sat",shipments9[[#This Row],[Day Name]]="Sun"),"Weekend","Weekday")</f>
        <v>Weekday</v>
      </c>
      <c r="H6446">
        <v>1377</v>
      </c>
      <c r="I6446">
        <v>87</v>
      </c>
      <c r="J6446" t="s">
        <v>178</v>
      </c>
      <c r="K6446" t="s">
        <v>8155</v>
      </c>
      <c r="L6446" t="s">
        <v>8160</v>
      </c>
      <c r="M6446">
        <v>8</v>
      </c>
      <c r="N6446" t="s">
        <v>8162</v>
      </c>
      <c r="O6446" s="4">
        <f>INDEX(products[Cost_per_box], MATCH(shipments9[[#This Row],[PID]], products[PID], 0))</f>
        <v>8.2200000000000006</v>
      </c>
      <c r="P6446" s="4">
        <f>shipments9[[#This Row],[Boxes]]*shipments9[[#This Row],[Cost Per Box]]</f>
        <v>715.1400000000001</v>
      </c>
      <c r="Q6446" s="4">
        <f>shipments9[[#This Row],[Amount]] -shipments9[[#This Row],[total cost]]</f>
        <v>661.8599999999999</v>
      </c>
      <c r="R6446" s="4" t="str">
        <f>IF(shipments9[[#This Row],[Gross Profit]]&lt;0,"Loss","Profit")</f>
        <v>Profit</v>
      </c>
      <c r="S6446" s="9">
        <f>shipments9[[#This Row],[Gross Profit]]/shipments9[[#This Row],[Amount]]</f>
        <v>0.48065359477124175</v>
      </c>
      <c r="T6446" s="11">
        <f>shipments9[[#This Row],[Amount]]/shipments9[[#This Row],[Boxes]]</f>
        <v>15.827586206896552</v>
      </c>
    </row>
    <row r="6447" spans="1:20" hidden="1" x14ac:dyDescent="0.25">
      <c r="A6447" t="s">
        <v>6638</v>
      </c>
      <c r="B6447" t="s">
        <v>86</v>
      </c>
      <c r="C6447" t="s">
        <v>157</v>
      </c>
      <c r="D6447" t="s">
        <v>28</v>
      </c>
      <c r="E6447" s="1">
        <v>45495</v>
      </c>
      <c r="F6447" s="1" t="str">
        <f>TEXT(shipments9[[#This Row],[Shipdate]],"ddd")</f>
        <v>Mon</v>
      </c>
      <c r="G6447" s="1" t="str">
        <f>IF(OR(shipments9[[#This Row],[Day Name]]="Sat",shipments9[[#This Row],[Day Name]]="Sun"),"Weekend","Weekday")</f>
        <v>Weekday</v>
      </c>
      <c r="H6447">
        <v>8095.5</v>
      </c>
      <c r="I6447">
        <v>900</v>
      </c>
      <c r="J6447" t="s">
        <v>178</v>
      </c>
      <c r="K6447" t="s">
        <v>8155</v>
      </c>
      <c r="L6447" t="s">
        <v>8160</v>
      </c>
      <c r="M6447">
        <v>7</v>
      </c>
      <c r="N6447" t="s">
        <v>8161</v>
      </c>
      <c r="O6447" s="4">
        <f>INDEX(products[Cost_per_box], MATCH(shipments9[[#This Row],[PID]], products[PID], 0))</f>
        <v>6.8</v>
      </c>
      <c r="P6447" s="4">
        <f>shipments9[[#This Row],[Boxes]]*shipments9[[#This Row],[Cost Per Box]]</f>
        <v>6120</v>
      </c>
      <c r="Q6447" s="4">
        <f>shipments9[[#This Row],[Amount]] -shipments9[[#This Row],[total cost]]</f>
        <v>1975.5</v>
      </c>
      <c r="R6447" s="4" t="str">
        <f>IF(shipments9[[#This Row],[Gross Profit]]&lt;0,"Loss","Profit")</f>
        <v>Profit</v>
      </c>
      <c r="S6447" s="9">
        <f>shipments9[[#This Row],[Gross Profit]]/shipments9[[#This Row],[Amount]]</f>
        <v>0.24402445803224013</v>
      </c>
      <c r="T6447" s="11">
        <f>shipments9[[#This Row],[Amount]]/shipments9[[#This Row],[Boxes]]</f>
        <v>8.9949999999999992</v>
      </c>
    </row>
    <row r="6448" spans="1:20" hidden="1" x14ac:dyDescent="0.25">
      <c r="A6448" t="s">
        <v>6639</v>
      </c>
      <c r="B6448" t="s">
        <v>89</v>
      </c>
      <c r="C6448" t="s">
        <v>139</v>
      </c>
      <c r="D6448" t="s">
        <v>28</v>
      </c>
      <c r="E6448" s="1">
        <v>45499</v>
      </c>
      <c r="F6448" s="1" t="str">
        <f>TEXT(shipments9[[#This Row],[Shipdate]],"ddd")</f>
        <v>Fri</v>
      </c>
      <c r="G6448" s="1" t="str">
        <f>IF(OR(shipments9[[#This Row],[Day Name]]="Sat",shipments9[[#This Row],[Day Name]]="Sun"),"Weekend","Weekday")</f>
        <v>Weekday</v>
      </c>
      <c r="H6448">
        <v>8572.5</v>
      </c>
      <c r="I6448">
        <v>373</v>
      </c>
      <c r="J6448" t="s">
        <v>178</v>
      </c>
      <c r="K6448" t="s">
        <v>8155</v>
      </c>
      <c r="L6448" t="s">
        <v>8160</v>
      </c>
      <c r="M6448">
        <v>7</v>
      </c>
      <c r="N6448" t="s">
        <v>8161</v>
      </c>
      <c r="O6448" s="4">
        <f>INDEX(products[Cost_per_box], MATCH(shipments9[[#This Row],[PID]], products[PID], 0))</f>
        <v>3.68</v>
      </c>
      <c r="P6448" s="4">
        <f>shipments9[[#This Row],[Boxes]]*shipments9[[#This Row],[Cost Per Box]]</f>
        <v>1372.64</v>
      </c>
      <c r="Q6448" s="4">
        <f>shipments9[[#This Row],[Amount]] -shipments9[[#This Row],[total cost]]</f>
        <v>7199.86</v>
      </c>
      <c r="R6448" s="4" t="str">
        <f>IF(shipments9[[#This Row],[Gross Profit]]&lt;0,"Loss","Profit")</f>
        <v>Profit</v>
      </c>
      <c r="S6448" s="9">
        <f>shipments9[[#This Row],[Gross Profit]]/shipments9[[#This Row],[Amount]]</f>
        <v>0.83987868183143766</v>
      </c>
      <c r="T6448" s="11">
        <f>shipments9[[#This Row],[Amount]]/shipments9[[#This Row],[Boxes]]</f>
        <v>22.982573726541556</v>
      </c>
    </row>
    <row r="6449" spans="1:20" hidden="1" x14ac:dyDescent="0.25">
      <c r="A6449" t="s">
        <v>6640</v>
      </c>
      <c r="B6449" t="s">
        <v>89</v>
      </c>
      <c r="C6449" t="s">
        <v>145</v>
      </c>
      <c r="D6449" t="s">
        <v>28</v>
      </c>
      <c r="E6449" s="1">
        <v>45513</v>
      </c>
      <c r="F6449" s="1" t="str">
        <f>TEXT(shipments9[[#This Row],[Shipdate]],"ddd")</f>
        <v>Fri</v>
      </c>
      <c r="G6449" s="1" t="str">
        <f>IF(OR(shipments9[[#This Row],[Day Name]]="Sat",shipments9[[#This Row],[Day Name]]="Sun"),"Weekend","Weekday")</f>
        <v>Weekday</v>
      </c>
      <c r="H6449">
        <v>3883.5</v>
      </c>
      <c r="I6449">
        <v>299</v>
      </c>
      <c r="J6449" t="s">
        <v>178</v>
      </c>
      <c r="K6449" t="s">
        <v>8155</v>
      </c>
      <c r="L6449" t="s">
        <v>8160</v>
      </c>
      <c r="M6449">
        <v>8</v>
      </c>
      <c r="N6449" t="s">
        <v>8162</v>
      </c>
      <c r="O6449" s="4">
        <f>INDEX(products[Cost_per_box], MATCH(shipments9[[#This Row],[PID]], products[PID], 0))</f>
        <v>4.74</v>
      </c>
      <c r="P6449" s="4">
        <f>shipments9[[#This Row],[Boxes]]*shipments9[[#This Row],[Cost Per Box]]</f>
        <v>1417.26</v>
      </c>
      <c r="Q6449" s="4">
        <f>shipments9[[#This Row],[Amount]] -shipments9[[#This Row],[total cost]]</f>
        <v>2466.2399999999998</v>
      </c>
      <c r="R6449" s="4" t="str">
        <f>IF(shipments9[[#This Row],[Gross Profit]]&lt;0,"Loss","Profit")</f>
        <v>Profit</v>
      </c>
      <c r="S6449" s="9">
        <f>shipments9[[#This Row],[Gross Profit]]/shipments9[[#This Row],[Amount]]</f>
        <v>0.63505600617999225</v>
      </c>
      <c r="T6449" s="11">
        <f>shipments9[[#This Row],[Amount]]/shipments9[[#This Row],[Boxes]]</f>
        <v>12.988294314381271</v>
      </c>
    </row>
    <row r="6450" spans="1:20" hidden="1" x14ac:dyDescent="0.25">
      <c r="A6450" t="s">
        <v>6641</v>
      </c>
      <c r="B6450" t="s">
        <v>89</v>
      </c>
      <c r="C6450" t="s">
        <v>159</v>
      </c>
      <c r="D6450" t="s">
        <v>28</v>
      </c>
      <c r="E6450" s="1">
        <v>45488</v>
      </c>
      <c r="F6450" s="1" t="str">
        <f>TEXT(shipments9[[#This Row],[Shipdate]],"ddd")</f>
        <v>Mon</v>
      </c>
      <c r="G6450" s="1" t="str">
        <f>IF(OR(shipments9[[#This Row],[Day Name]]="Sat",shipments9[[#This Row],[Day Name]]="Sun"),"Weekend","Weekday")</f>
        <v>Weekday</v>
      </c>
      <c r="H6450">
        <v>693</v>
      </c>
      <c r="I6450">
        <v>27</v>
      </c>
      <c r="J6450" t="s">
        <v>178</v>
      </c>
      <c r="K6450" t="s">
        <v>8155</v>
      </c>
      <c r="L6450" t="s">
        <v>8160</v>
      </c>
      <c r="M6450">
        <v>7</v>
      </c>
      <c r="N6450" t="s">
        <v>8161</v>
      </c>
      <c r="O6450" s="4">
        <f>INDEX(products[Cost_per_box], MATCH(shipments9[[#This Row],[PID]], products[PID], 0))</f>
        <v>5.04</v>
      </c>
      <c r="P6450" s="4">
        <f>shipments9[[#This Row],[Boxes]]*shipments9[[#This Row],[Cost Per Box]]</f>
        <v>136.08000000000001</v>
      </c>
      <c r="Q6450" s="4">
        <f>shipments9[[#This Row],[Amount]] -shipments9[[#This Row],[total cost]]</f>
        <v>556.91999999999996</v>
      </c>
      <c r="R6450" s="4" t="str">
        <f>IF(shipments9[[#This Row],[Gross Profit]]&lt;0,"Loss","Profit")</f>
        <v>Profit</v>
      </c>
      <c r="S6450" s="9">
        <f>shipments9[[#This Row],[Gross Profit]]/shipments9[[#This Row],[Amount]]</f>
        <v>0.80363636363636359</v>
      </c>
      <c r="T6450" s="11">
        <f>shipments9[[#This Row],[Amount]]/shipments9[[#This Row],[Boxes]]</f>
        <v>25.666666666666668</v>
      </c>
    </row>
    <row r="6451" spans="1:20" hidden="1" x14ac:dyDescent="0.25">
      <c r="A6451" t="s">
        <v>6642</v>
      </c>
      <c r="B6451" t="s">
        <v>89</v>
      </c>
      <c r="C6451" t="s">
        <v>143</v>
      </c>
      <c r="D6451" t="s">
        <v>28</v>
      </c>
      <c r="E6451" s="1">
        <v>45532</v>
      </c>
      <c r="F6451" s="1" t="str">
        <f>TEXT(shipments9[[#This Row],[Shipdate]],"ddd")</f>
        <v>Wed</v>
      </c>
      <c r="G6451" s="1" t="str">
        <f>IF(OR(shipments9[[#This Row],[Day Name]]="Sat",shipments9[[#This Row],[Day Name]]="Sun"),"Weekend","Weekday")</f>
        <v>Weekday</v>
      </c>
      <c r="H6451">
        <v>5676.75</v>
      </c>
      <c r="I6451">
        <v>316</v>
      </c>
      <c r="J6451" t="s">
        <v>178</v>
      </c>
      <c r="K6451" t="s">
        <v>8155</v>
      </c>
      <c r="L6451" t="s">
        <v>8160</v>
      </c>
      <c r="M6451">
        <v>8</v>
      </c>
      <c r="N6451" t="s">
        <v>8162</v>
      </c>
      <c r="O6451" s="4">
        <f>INDEX(products[Cost_per_box], MATCH(shipments9[[#This Row],[PID]], products[PID], 0))</f>
        <v>10.23</v>
      </c>
      <c r="P6451" s="4">
        <f>shipments9[[#This Row],[Boxes]]*shipments9[[#This Row],[Cost Per Box]]</f>
        <v>3232.6800000000003</v>
      </c>
      <c r="Q6451" s="4">
        <f>shipments9[[#This Row],[Amount]] -shipments9[[#This Row],[total cost]]</f>
        <v>2444.0699999999997</v>
      </c>
      <c r="R6451" s="4" t="str">
        <f>IF(shipments9[[#This Row],[Gross Profit]]&lt;0,"Loss","Profit")</f>
        <v>Profit</v>
      </c>
      <c r="S6451" s="9">
        <f>shipments9[[#This Row],[Gross Profit]]/shipments9[[#This Row],[Amount]]</f>
        <v>0.43054036200290652</v>
      </c>
      <c r="T6451" s="11">
        <f>shipments9[[#This Row],[Amount]]/shipments9[[#This Row],[Boxes]]</f>
        <v>17.964398734177216</v>
      </c>
    </row>
    <row r="6452" spans="1:20" hidden="1" x14ac:dyDescent="0.25">
      <c r="A6452" t="s">
        <v>6643</v>
      </c>
      <c r="B6452" t="s">
        <v>89</v>
      </c>
      <c r="C6452" t="s">
        <v>141</v>
      </c>
      <c r="D6452" t="s">
        <v>28</v>
      </c>
      <c r="E6452" s="1">
        <v>45511</v>
      </c>
      <c r="F6452" s="1" t="str">
        <f>TEXT(shipments9[[#This Row],[Shipdate]],"ddd")</f>
        <v>Wed</v>
      </c>
      <c r="G6452" s="1" t="str">
        <f>IF(OR(shipments9[[#This Row],[Day Name]]="Sat",shipments9[[#This Row],[Day Name]]="Sun"),"Weekend","Weekday")</f>
        <v>Weekday</v>
      </c>
      <c r="H6452">
        <v>8203.5</v>
      </c>
      <c r="I6452">
        <v>586</v>
      </c>
      <c r="J6452" t="s">
        <v>178</v>
      </c>
      <c r="K6452" t="s">
        <v>8155</v>
      </c>
      <c r="L6452" t="s">
        <v>8160</v>
      </c>
      <c r="M6452">
        <v>8</v>
      </c>
      <c r="N6452" t="s">
        <v>8162</v>
      </c>
      <c r="O6452" s="4">
        <f>INDEX(products[Cost_per_box], MATCH(shipments9[[#This Row],[PID]], products[PID], 0))</f>
        <v>8.2200000000000006</v>
      </c>
      <c r="P6452" s="4">
        <f>shipments9[[#This Row],[Boxes]]*shipments9[[#This Row],[Cost Per Box]]</f>
        <v>4816.92</v>
      </c>
      <c r="Q6452" s="4">
        <f>shipments9[[#This Row],[Amount]] -shipments9[[#This Row],[total cost]]</f>
        <v>3386.58</v>
      </c>
      <c r="R6452" s="4" t="str">
        <f>IF(shipments9[[#This Row],[Gross Profit]]&lt;0,"Loss","Profit")</f>
        <v>Profit</v>
      </c>
      <c r="S6452" s="9">
        <f>shipments9[[#This Row],[Gross Profit]]/shipments9[[#This Row],[Amount]]</f>
        <v>0.41282135673797771</v>
      </c>
      <c r="T6452" s="11">
        <f>shipments9[[#This Row],[Amount]]/shipments9[[#This Row],[Boxes]]</f>
        <v>13.999146757679181</v>
      </c>
    </row>
    <row r="6453" spans="1:20" hidden="1" x14ac:dyDescent="0.25">
      <c r="A6453" t="s">
        <v>6644</v>
      </c>
      <c r="B6453" t="s">
        <v>89</v>
      </c>
      <c r="C6453" t="s">
        <v>149</v>
      </c>
      <c r="D6453" t="s">
        <v>28</v>
      </c>
      <c r="E6453" s="1">
        <v>45475</v>
      </c>
      <c r="F6453" s="1" t="str">
        <f>TEXT(shipments9[[#This Row],[Shipdate]],"ddd")</f>
        <v>Tue</v>
      </c>
      <c r="G6453" s="1" t="str">
        <f>IF(OR(shipments9[[#This Row],[Day Name]]="Sat",shipments9[[#This Row],[Day Name]]="Sun"),"Weekend","Weekday")</f>
        <v>Weekday</v>
      </c>
      <c r="H6453">
        <v>5267.25</v>
      </c>
      <c r="I6453">
        <v>377</v>
      </c>
      <c r="J6453" t="s">
        <v>178</v>
      </c>
      <c r="K6453" t="s">
        <v>8155</v>
      </c>
      <c r="L6453" t="s">
        <v>8160</v>
      </c>
      <c r="M6453">
        <v>7</v>
      </c>
      <c r="N6453" t="s">
        <v>8161</v>
      </c>
      <c r="O6453" s="4">
        <f>INDEX(products[Cost_per_box], MATCH(shipments9[[#This Row],[PID]], products[PID], 0))</f>
        <v>6.43</v>
      </c>
      <c r="P6453" s="4">
        <f>shipments9[[#This Row],[Boxes]]*shipments9[[#This Row],[Cost Per Box]]</f>
        <v>2424.1099999999997</v>
      </c>
      <c r="Q6453" s="4">
        <f>shipments9[[#This Row],[Amount]] -shipments9[[#This Row],[total cost]]</f>
        <v>2843.1400000000003</v>
      </c>
      <c r="R6453" s="4" t="str">
        <f>IF(shipments9[[#This Row],[Gross Profit]]&lt;0,"Loss","Profit")</f>
        <v>Profit</v>
      </c>
      <c r="S6453" s="9">
        <f>shipments9[[#This Row],[Gross Profit]]/shipments9[[#This Row],[Amount]]</f>
        <v>0.53977692344202388</v>
      </c>
      <c r="T6453" s="11">
        <f>shipments9[[#This Row],[Amount]]/shipments9[[#This Row],[Boxes]]</f>
        <v>13.971485411140584</v>
      </c>
    </row>
    <row r="6454" spans="1:20" hidden="1" x14ac:dyDescent="0.25">
      <c r="A6454" t="s">
        <v>6645</v>
      </c>
      <c r="B6454" t="s">
        <v>89</v>
      </c>
      <c r="C6454" t="s">
        <v>157</v>
      </c>
      <c r="D6454" t="s">
        <v>28</v>
      </c>
      <c r="E6454" s="1">
        <v>45491</v>
      </c>
      <c r="F6454" s="1" t="str">
        <f>TEXT(shipments9[[#This Row],[Shipdate]],"ddd")</f>
        <v>Thu</v>
      </c>
      <c r="G6454" s="1" t="str">
        <f>IF(OR(shipments9[[#This Row],[Day Name]]="Sat",shipments9[[#This Row],[Day Name]]="Sun"),"Weekend","Weekday")</f>
        <v>Weekday</v>
      </c>
      <c r="H6454">
        <v>4963.5</v>
      </c>
      <c r="I6454">
        <v>452</v>
      </c>
      <c r="J6454" t="s">
        <v>178</v>
      </c>
      <c r="K6454" t="s">
        <v>8155</v>
      </c>
      <c r="L6454" t="s">
        <v>8160</v>
      </c>
      <c r="M6454">
        <v>7</v>
      </c>
      <c r="N6454" t="s">
        <v>8161</v>
      </c>
      <c r="O6454" s="4">
        <f>INDEX(products[Cost_per_box], MATCH(shipments9[[#This Row],[PID]], products[PID], 0))</f>
        <v>6.8</v>
      </c>
      <c r="P6454" s="4">
        <f>shipments9[[#This Row],[Boxes]]*shipments9[[#This Row],[Cost Per Box]]</f>
        <v>3073.6</v>
      </c>
      <c r="Q6454" s="4">
        <f>shipments9[[#This Row],[Amount]] -shipments9[[#This Row],[total cost]]</f>
        <v>1889.9</v>
      </c>
      <c r="R6454" s="4" t="str">
        <f>IF(shipments9[[#This Row],[Gross Profit]]&lt;0,"Loss","Profit")</f>
        <v>Profit</v>
      </c>
      <c r="S6454" s="9">
        <f>shipments9[[#This Row],[Gross Profit]]/shipments9[[#This Row],[Amount]]</f>
        <v>0.38075954467613582</v>
      </c>
      <c r="T6454" s="11">
        <f>shipments9[[#This Row],[Amount]]/shipments9[[#This Row],[Boxes]]</f>
        <v>10.981194690265486</v>
      </c>
    </row>
    <row r="6455" spans="1:20" hidden="1" x14ac:dyDescent="0.25">
      <c r="A6455" t="s">
        <v>6646</v>
      </c>
      <c r="B6455" t="s">
        <v>92</v>
      </c>
      <c r="C6455" t="s">
        <v>130</v>
      </c>
      <c r="D6455" t="s">
        <v>28</v>
      </c>
      <c r="E6455" s="1">
        <v>45531</v>
      </c>
      <c r="F6455" s="1" t="str">
        <f>TEXT(shipments9[[#This Row],[Shipdate]],"ddd")</f>
        <v>Tue</v>
      </c>
      <c r="G6455" s="1" t="str">
        <f>IF(OR(shipments9[[#This Row],[Day Name]]="Sat",shipments9[[#This Row],[Day Name]]="Sun"),"Weekend","Weekday")</f>
        <v>Weekday</v>
      </c>
      <c r="H6455">
        <v>10813.5</v>
      </c>
      <c r="I6455">
        <v>1545</v>
      </c>
      <c r="J6455" t="s">
        <v>178</v>
      </c>
      <c r="K6455" t="s">
        <v>8155</v>
      </c>
      <c r="L6455" t="s">
        <v>8160</v>
      </c>
      <c r="M6455">
        <v>8</v>
      </c>
      <c r="N6455" t="s">
        <v>8162</v>
      </c>
      <c r="O6455" s="4">
        <f>INDEX(products[Cost_per_box], MATCH(shipments9[[#This Row],[PID]], products[PID], 0))</f>
        <v>5.72</v>
      </c>
      <c r="P6455" s="4">
        <f>shipments9[[#This Row],[Boxes]]*shipments9[[#This Row],[Cost Per Box]]</f>
        <v>8837.4</v>
      </c>
      <c r="Q6455" s="4">
        <f>shipments9[[#This Row],[Amount]] -shipments9[[#This Row],[total cost]]</f>
        <v>1976.1000000000004</v>
      </c>
      <c r="R6455" s="4" t="str">
        <f>IF(shipments9[[#This Row],[Gross Profit]]&lt;0,"Loss","Profit")</f>
        <v>Profit</v>
      </c>
      <c r="S6455" s="9">
        <f>shipments9[[#This Row],[Gross Profit]]/shipments9[[#This Row],[Amount]]</f>
        <v>0.18274379248162023</v>
      </c>
      <c r="T6455" s="11">
        <f>shipments9[[#This Row],[Amount]]/shipments9[[#This Row],[Boxes]]</f>
        <v>6.9990291262135926</v>
      </c>
    </row>
    <row r="6456" spans="1:20" hidden="1" x14ac:dyDescent="0.25">
      <c r="A6456" t="s">
        <v>6647</v>
      </c>
      <c r="B6456" t="s">
        <v>92</v>
      </c>
      <c r="C6456" t="s">
        <v>135</v>
      </c>
      <c r="D6456" t="s">
        <v>28</v>
      </c>
      <c r="E6456" s="1">
        <v>45513</v>
      </c>
      <c r="F6456" s="1" t="str">
        <f>TEXT(shipments9[[#This Row],[Shipdate]],"ddd")</f>
        <v>Fri</v>
      </c>
      <c r="G6456" s="1" t="str">
        <f>IF(OR(shipments9[[#This Row],[Day Name]]="Sat",shipments9[[#This Row],[Day Name]]="Sun"),"Weekend","Weekday")</f>
        <v>Weekday</v>
      </c>
      <c r="H6456">
        <v>4243.5</v>
      </c>
      <c r="I6456">
        <v>170</v>
      </c>
      <c r="J6456" t="s">
        <v>178</v>
      </c>
      <c r="K6456" t="s">
        <v>8155</v>
      </c>
      <c r="L6456" t="s">
        <v>8160</v>
      </c>
      <c r="M6456">
        <v>8</v>
      </c>
      <c r="N6456" t="s">
        <v>8162</v>
      </c>
      <c r="O6456" s="4">
        <f>INDEX(products[Cost_per_box], MATCH(shipments9[[#This Row],[PID]], products[PID], 0))</f>
        <v>9.94</v>
      </c>
      <c r="P6456" s="4">
        <f>shipments9[[#This Row],[Boxes]]*shipments9[[#This Row],[Cost Per Box]]</f>
        <v>1689.8</v>
      </c>
      <c r="Q6456" s="4">
        <f>shipments9[[#This Row],[Amount]] -shipments9[[#This Row],[total cost]]</f>
        <v>2553.6999999999998</v>
      </c>
      <c r="R6456" s="4" t="str">
        <f>IF(shipments9[[#This Row],[Gross Profit]]&lt;0,"Loss","Profit")</f>
        <v>Profit</v>
      </c>
      <c r="S6456" s="9">
        <f>shipments9[[#This Row],[Gross Profit]]/shipments9[[#This Row],[Amount]]</f>
        <v>0.60179097443148344</v>
      </c>
      <c r="T6456" s="11">
        <f>shipments9[[#This Row],[Amount]]/shipments9[[#This Row],[Boxes]]</f>
        <v>24.961764705882352</v>
      </c>
    </row>
    <row r="6457" spans="1:20" hidden="1" x14ac:dyDescent="0.25">
      <c r="A6457" t="s">
        <v>6648</v>
      </c>
      <c r="B6457" t="s">
        <v>92</v>
      </c>
      <c r="C6457" t="s">
        <v>141</v>
      </c>
      <c r="D6457" t="s">
        <v>28</v>
      </c>
      <c r="E6457" s="1">
        <v>45523</v>
      </c>
      <c r="F6457" s="1" t="str">
        <f>TEXT(shipments9[[#This Row],[Shipdate]],"ddd")</f>
        <v>Mon</v>
      </c>
      <c r="G6457" s="1" t="str">
        <f>IF(OR(shipments9[[#This Row],[Day Name]]="Sat",shipments9[[#This Row],[Day Name]]="Sun"),"Weekend","Weekday")</f>
        <v>Weekday</v>
      </c>
      <c r="H6457">
        <v>10190.25</v>
      </c>
      <c r="I6457">
        <v>850</v>
      </c>
      <c r="J6457" t="s">
        <v>178</v>
      </c>
      <c r="K6457" t="s">
        <v>8155</v>
      </c>
      <c r="L6457" t="s">
        <v>8160</v>
      </c>
      <c r="M6457">
        <v>8</v>
      </c>
      <c r="N6457" t="s">
        <v>8162</v>
      </c>
      <c r="O6457" s="4">
        <f>INDEX(products[Cost_per_box], MATCH(shipments9[[#This Row],[PID]], products[PID], 0))</f>
        <v>8.2200000000000006</v>
      </c>
      <c r="P6457" s="4">
        <f>shipments9[[#This Row],[Boxes]]*shipments9[[#This Row],[Cost Per Box]]</f>
        <v>6987.0000000000009</v>
      </c>
      <c r="Q6457" s="4">
        <f>shipments9[[#This Row],[Amount]] -shipments9[[#This Row],[total cost]]</f>
        <v>3203.2499999999991</v>
      </c>
      <c r="R6457" s="4" t="str">
        <f>IF(shipments9[[#This Row],[Gross Profit]]&lt;0,"Loss","Profit")</f>
        <v>Profit</v>
      </c>
      <c r="S6457" s="9">
        <f>shipments9[[#This Row],[Gross Profit]]/shipments9[[#This Row],[Amount]]</f>
        <v>0.31434459409729881</v>
      </c>
      <c r="T6457" s="11">
        <f>shipments9[[#This Row],[Amount]]/shipments9[[#This Row],[Boxes]]</f>
        <v>11.988529411764706</v>
      </c>
    </row>
    <row r="6458" spans="1:20" hidden="1" x14ac:dyDescent="0.25">
      <c r="A6458" t="s">
        <v>6649</v>
      </c>
      <c r="B6458" t="s">
        <v>92</v>
      </c>
      <c r="C6458" t="s">
        <v>121</v>
      </c>
      <c r="D6458" t="s">
        <v>28</v>
      </c>
      <c r="E6458" s="1">
        <v>45523</v>
      </c>
      <c r="F6458" s="1" t="str">
        <f>TEXT(shipments9[[#This Row],[Shipdate]],"ddd")</f>
        <v>Mon</v>
      </c>
      <c r="G6458" s="1" t="str">
        <f>IF(OR(shipments9[[#This Row],[Day Name]]="Sat",shipments9[[#This Row],[Day Name]]="Sun"),"Weekend","Weekday")</f>
        <v>Weekday</v>
      </c>
      <c r="H6458">
        <v>10021.5</v>
      </c>
      <c r="I6458">
        <v>716</v>
      </c>
      <c r="J6458" t="s">
        <v>178</v>
      </c>
      <c r="K6458" t="s">
        <v>8155</v>
      </c>
      <c r="L6458" t="s">
        <v>8160</v>
      </c>
      <c r="M6458">
        <v>8</v>
      </c>
      <c r="N6458" t="s">
        <v>8162</v>
      </c>
      <c r="O6458" s="4">
        <f>INDEX(products[Cost_per_box], MATCH(shipments9[[#This Row],[PID]], products[PID], 0))</f>
        <v>5.26</v>
      </c>
      <c r="P6458" s="4">
        <f>shipments9[[#This Row],[Boxes]]*shipments9[[#This Row],[Cost Per Box]]</f>
        <v>3766.16</v>
      </c>
      <c r="Q6458" s="4">
        <f>shipments9[[#This Row],[Amount]] -shipments9[[#This Row],[total cost]]</f>
        <v>6255.34</v>
      </c>
      <c r="R6458" s="4" t="str">
        <f>IF(shipments9[[#This Row],[Gross Profit]]&lt;0,"Loss","Profit")</f>
        <v>Profit</v>
      </c>
      <c r="S6458" s="9">
        <f>shipments9[[#This Row],[Gross Profit]]/shipments9[[#This Row],[Amount]]</f>
        <v>0.62419198722746094</v>
      </c>
      <c r="T6458" s="11">
        <f>shipments9[[#This Row],[Amount]]/shipments9[[#This Row],[Boxes]]</f>
        <v>13.996508379888269</v>
      </c>
    </row>
    <row r="6459" spans="1:20" hidden="1" x14ac:dyDescent="0.25">
      <c r="A6459" t="s">
        <v>6650</v>
      </c>
      <c r="B6459" t="s">
        <v>92</v>
      </c>
      <c r="C6459" t="s">
        <v>135</v>
      </c>
      <c r="D6459" t="s">
        <v>28</v>
      </c>
      <c r="E6459" s="1">
        <v>45518</v>
      </c>
      <c r="F6459" s="1" t="str">
        <f>TEXT(shipments9[[#This Row],[Shipdate]],"ddd")</f>
        <v>Wed</v>
      </c>
      <c r="G6459" s="1" t="str">
        <f>IF(OR(shipments9[[#This Row],[Day Name]]="Sat",shipments9[[#This Row],[Day Name]]="Sun"),"Weekend","Weekday")</f>
        <v>Weekday</v>
      </c>
      <c r="H6459">
        <v>6504.75</v>
      </c>
      <c r="I6459">
        <v>233</v>
      </c>
      <c r="J6459" t="s">
        <v>178</v>
      </c>
      <c r="K6459" t="s">
        <v>8155</v>
      </c>
      <c r="L6459" t="s">
        <v>8160</v>
      </c>
      <c r="M6459">
        <v>8</v>
      </c>
      <c r="N6459" t="s">
        <v>8162</v>
      </c>
      <c r="O6459" s="4">
        <f>INDEX(products[Cost_per_box], MATCH(shipments9[[#This Row],[PID]], products[PID], 0))</f>
        <v>9.94</v>
      </c>
      <c r="P6459" s="4">
        <f>shipments9[[#This Row],[Boxes]]*shipments9[[#This Row],[Cost Per Box]]</f>
        <v>2316.02</v>
      </c>
      <c r="Q6459" s="4">
        <f>shipments9[[#This Row],[Amount]] -shipments9[[#This Row],[total cost]]</f>
        <v>4188.7299999999996</v>
      </c>
      <c r="R6459" s="4" t="str">
        <f>IF(shipments9[[#This Row],[Gross Profit]]&lt;0,"Loss","Profit")</f>
        <v>Profit</v>
      </c>
      <c r="S6459" s="9">
        <f>shipments9[[#This Row],[Gross Profit]]/shipments9[[#This Row],[Amount]]</f>
        <v>0.64394942157654012</v>
      </c>
      <c r="T6459" s="11">
        <f>shipments9[[#This Row],[Amount]]/shipments9[[#This Row],[Boxes]]</f>
        <v>27.917381974248926</v>
      </c>
    </row>
    <row r="6460" spans="1:20" hidden="1" x14ac:dyDescent="0.25">
      <c r="A6460" t="s">
        <v>6651</v>
      </c>
      <c r="B6460" t="s">
        <v>92</v>
      </c>
      <c r="C6460" t="s">
        <v>141</v>
      </c>
      <c r="D6460" t="s">
        <v>28</v>
      </c>
      <c r="E6460" s="1">
        <v>45510</v>
      </c>
      <c r="F6460" s="1" t="str">
        <f>TEXT(shipments9[[#This Row],[Shipdate]],"ddd")</f>
        <v>Tue</v>
      </c>
      <c r="G6460" s="1" t="str">
        <f>IF(OR(shipments9[[#This Row],[Day Name]]="Sat",shipments9[[#This Row],[Day Name]]="Sun"),"Weekend","Weekday")</f>
        <v>Weekday</v>
      </c>
      <c r="H6460">
        <v>6039</v>
      </c>
      <c r="I6460">
        <v>403</v>
      </c>
      <c r="J6460" t="s">
        <v>178</v>
      </c>
      <c r="K6460" t="s">
        <v>8155</v>
      </c>
      <c r="L6460" t="s">
        <v>8160</v>
      </c>
      <c r="M6460">
        <v>8</v>
      </c>
      <c r="N6460" t="s">
        <v>8162</v>
      </c>
      <c r="O6460" s="4">
        <f>INDEX(products[Cost_per_box], MATCH(shipments9[[#This Row],[PID]], products[PID], 0))</f>
        <v>8.2200000000000006</v>
      </c>
      <c r="P6460" s="4">
        <f>shipments9[[#This Row],[Boxes]]*shipments9[[#This Row],[Cost Per Box]]</f>
        <v>3312.6600000000003</v>
      </c>
      <c r="Q6460" s="4">
        <f>shipments9[[#This Row],[Amount]] -shipments9[[#This Row],[total cost]]</f>
        <v>2726.3399999999997</v>
      </c>
      <c r="R6460" s="4" t="str">
        <f>IF(shipments9[[#This Row],[Gross Profit]]&lt;0,"Loss","Profit")</f>
        <v>Profit</v>
      </c>
      <c r="S6460" s="9">
        <f>shipments9[[#This Row],[Gross Profit]]/shipments9[[#This Row],[Amount]]</f>
        <v>0.45145553899652258</v>
      </c>
      <c r="T6460" s="11">
        <f>shipments9[[#This Row],[Amount]]/shipments9[[#This Row],[Boxes]]</f>
        <v>14.985111662531017</v>
      </c>
    </row>
    <row r="6461" spans="1:20" hidden="1" x14ac:dyDescent="0.25">
      <c r="A6461" t="s">
        <v>6652</v>
      </c>
      <c r="B6461" t="s">
        <v>92</v>
      </c>
      <c r="C6461" t="s">
        <v>137</v>
      </c>
      <c r="D6461" t="s">
        <v>28</v>
      </c>
      <c r="E6461" s="1">
        <v>45517</v>
      </c>
      <c r="F6461" s="1" t="str">
        <f>TEXT(shipments9[[#This Row],[Shipdate]],"ddd")</f>
        <v>Tue</v>
      </c>
      <c r="G6461" s="1" t="str">
        <f>IF(OR(shipments9[[#This Row],[Day Name]]="Sat",shipments9[[#This Row],[Day Name]]="Sun"),"Weekend","Weekday")</f>
        <v>Weekday</v>
      </c>
      <c r="H6461">
        <v>6279.75</v>
      </c>
      <c r="I6461">
        <v>314</v>
      </c>
      <c r="J6461" t="s">
        <v>178</v>
      </c>
      <c r="K6461" t="s">
        <v>8155</v>
      </c>
      <c r="L6461" t="s">
        <v>8160</v>
      </c>
      <c r="M6461">
        <v>8</v>
      </c>
      <c r="N6461" t="s">
        <v>8162</v>
      </c>
      <c r="O6461" s="4">
        <f>INDEX(products[Cost_per_box], MATCH(shipments9[[#This Row],[PID]], products[PID], 0))</f>
        <v>7.73</v>
      </c>
      <c r="P6461" s="4">
        <f>shipments9[[#This Row],[Boxes]]*shipments9[[#This Row],[Cost Per Box]]</f>
        <v>2427.2200000000003</v>
      </c>
      <c r="Q6461" s="4">
        <f>shipments9[[#This Row],[Amount]] -shipments9[[#This Row],[total cost]]</f>
        <v>3852.5299999999997</v>
      </c>
      <c r="R6461" s="4" t="str">
        <f>IF(shipments9[[#This Row],[Gross Profit]]&lt;0,"Loss","Profit")</f>
        <v>Profit</v>
      </c>
      <c r="S6461" s="9">
        <f>shipments9[[#This Row],[Gross Profit]]/shipments9[[#This Row],[Amount]]</f>
        <v>0.61348461324097292</v>
      </c>
      <c r="T6461" s="11">
        <f>shipments9[[#This Row],[Amount]]/shipments9[[#This Row],[Boxes]]</f>
        <v>19.999203821656049</v>
      </c>
    </row>
    <row r="6462" spans="1:20" hidden="1" x14ac:dyDescent="0.25">
      <c r="A6462" t="s">
        <v>6653</v>
      </c>
      <c r="B6462" t="s">
        <v>92</v>
      </c>
      <c r="C6462" t="s">
        <v>139</v>
      </c>
      <c r="D6462" t="s">
        <v>28</v>
      </c>
      <c r="E6462" s="1">
        <v>45531</v>
      </c>
      <c r="F6462" s="1" t="str">
        <f>TEXT(shipments9[[#This Row],[Shipdate]],"ddd")</f>
        <v>Tue</v>
      </c>
      <c r="G6462" s="1" t="str">
        <f>IF(OR(shipments9[[#This Row],[Day Name]]="Sat",shipments9[[#This Row],[Day Name]]="Sun"),"Weekend","Weekday")</f>
        <v>Weekday</v>
      </c>
      <c r="H6462">
        <v>16544.25</v>
      </c>
      <c r="I6462">
        <v>828</v>
      </c>
      <c r="J6462" t="s">
        <v>178</v>
      </c>
      <c r="K6462" t="s">
        <v>8155</v>
      </c>
      <c r="L6462" t="s">
        <v>8160</v>
      </c>
      <c r="M6462">
        <v>8</v>
      </c>
      <c r="N6462" t="s">
        <v>8162</v>
      </c>
      <c r="O6462" s="4">
        <f>INDEX(products[Cost_per_box], MATCH(shipments9[[#This Row],[PID]], products[PID], 0))</f>
        <v>3.68</v>
      </c>
      <c r="P6462" s="4">
        <f>shipments9[[#This Row],[Boxes]]*shipments9[[#This Row],[Cost Per Box]]</f>
        <v>3047.04</v>
      </c>
      <c r="Q6462" s="4">
        <f>shipments9[[#This Row],[Amount]] -shipments9[[#This Row],[total cost]]</f>
        <v>13497.21</v>
      </c>
      <c r="R6462" s="4" t="str">
        <f>IF(shipments9[[#This Row],[Gross Profit]]&lt;0,"Loss","Profit")</f>
        <v>Profit</v>
      </c>
      <c r="S6462" s="9">
        <f>shipments9[[#This Row],[Gross Profit]]/shipments9[[#This Row],[Amount]]</f>
        <v>0.81582483340133272</v>
      </c>
      <c r="T6462" s="11">
        <f>shipments9[[#This Row],[Amount]]/shipments9[[#This Row],[Boxes]]</f>
        <v>19.980978260869566</v>
      </c>
    </row>
    <row r="6463" spans="1:20" hidden="1" x14ac:dyDescent="0.25">
      <c r="A6463" t="s">
        <v>6654</v>
      </c>
      <c r="B6463" t="s">
        <v>95</v>
      </c>
      <c r="C6463" t="s">
        <v>165</v>
      </c>
      <c r="D6463" t="s">
        <v>28</v>
      </c>
      <c r="E6463" s="1">
        <v>45477</v>
      </c>
      <c r="F6463" s="1" t="str">
        <f>TEXT(shipments9[[#This Row],[Shipdate]],"ddd")</f>
        <v>Thu</v>
      </c>
      <c r="G6463" s="1" t="str">
        <f>IF(OR(shipments9[[#This Row],[Day Name]]="Sat",shipments9[[#This Row],[Day Name]]="Sun"),"Weekend","Weekday")</f>
        <v>Weekday</v>
      </c>
      <c r="H6463">
        <v>6977.25</v>
      </c>
      <c r="I6463">
        <v>349</v>
      </c>
      <c r="J6463" t="s">
        <v>178</v>
      </c>
      <c r="K6463" t="s">
        <v>8155</v>
      </c>
      <c r="L6463" t="s">
        <v>8160</v>
      </c>
      <c r="M6463">
        <v>7</v>
      </c>
      <c r="N6463" t="s">
        <v>8161</v>
      </c>
      <c r="O6463" s="4">
        <f>INDEX(products[Cost_per_box], MATCH(shipments9[[#This Row],[PID]], products[PID], 0))</f>
        <v>2.65</v>
      </c>
      <c r="P6463" s="4">
        <f>shipments9[[#This Row],[Boxes]]*shipments9[[#This Row],[Cost Per Box]]</f>
        <v>924.85</v>
      </c>
      <c r="Q6463" s="4">
        <f>shipments9[[#This Row],[Amount]] -shipments9[[#This Row],[total cost]]</f>
        <v>6052.4</v>
      </c>
      <c r="R6463" s="4" t="str">
        <f>IF(shipments9[[#This Row],[Gross Profit]]&lt;0,"Loss","Profit")</f>
        <v>Profit</v>
      </c>
      <c r="S6463" s="9">
        <f>shipments9[[#This Row],[Gross Profit]]/shipments9[[#This Row],[Amount]]</f>
        <v>0.86744777670285567</v>
      </c>
      <c r="T6463" s="11">
        <f>shipments9[[#This Row],[Amount]]/shipments9[[#This Row],[Boxes]]</f>
        <v>19.992120343839542</v>
      </c>
    </row>
    <row r="6464" spans="1:20" hidden="1" x14ac:dyDescent="0.25">
      <c r="A6464" t="s">
        <v>6655</v>
      </c>
      <c r="B6464" t="s">
        <v>95</v>
      </c>
      <c r="C6464" t="s">
        <v>159</v>
      </c>
      <c r="D6464" t="s">
        <v>28</v>
      </c>
      <c r="E6464" s="1">
        <v>45496</v>
      </c>
      <c r="F6464" s="1" t="str">
        <f>TEXT(shipments9[[#This Row],[Shipdate]],"ddd")</f>
        <v>Tue</v>
      </c>
      <c r="G6464" s="1" t="str">
        <f>IF(OR(shipments9[[#This Row],[Day Name]]="Sat",shipments9[[#This Row],[Day Name]]="Sun"),"Weekend","Weekday")</f>
        <v>Weekday</v>
      </c>
      <c r="H6464">
        <v>7629.75</v>
      </c>
      <c r="I6464">
        <v>273</v>
      </c>
      <c r="J6464" t="s">
        <v>178</v>
      </c>
      <c r="K6464" t="s">
        <v>8155</v>
      </c>
      <c r="L6464" t="s">
        <v>8160</v>
      </c>
      <c r="M6464">
        <v>7</v>
      </c>
      <c r="N6464" t="s">
        <v>8161</v>
      </c>
      <c r="O6464" s="4">
        <f>INDEX(products[Cost_per_box], MATCH(shipments9[[#This Row],[PID]], products[PID], 0))</f>
        <v>5.04</v>
      </c>
      <c r="P6464" s="4">
        <f>shipments9[[#This Row],[Boxes]]*shipments9[[#This Row],[Cost Per Box]]</f>
        <v>1375.92</v>
      </c>
      <c r="Q6464" s="4">
        <f>shipments9[[#This Row],[Amount]] -shipments9[[#This Row],[total cost]]</f>
        <v>6253.83</v>
      </c>
      <c r="R6464" s="4" t="str">
        <f>IF(shipments9[[#This Row],[Gross Profit]]&lt;0,"Loss","Profit")</f>
        <v>Profit</v>
      </c>
      <c r="S6464" s="9">
        <f>shipments9[[#This Row],[Gross Profit]]/shipments9[[#This Row],[Amount]]</f>
        <v>0.8196638159834857</v>
      </c>
      <c r="T6464" s="11">
        <f>shipments9[[#This Row],[Amount]]/shipments9[[#This Row],[Boxes]]</f>
        <v>27.947802197802197</v>
      </c>
    </row>
    <row r="6465" spans="1:20" hidden="1" x14ac:dyDescent="0.25">
      <c r="A6465" t="s">
        <v>6656</v>
      </c>
      <c r="B6465" t="s">
        <v>95</v>
      </c>
      <c r="C6465" t="s">
        <v>130</v>
      </c>
      <c r="D6465" t="s">
        <v>28</v>
      </c>
      <c r="E6465" s="1">
        <v>45531</v>
      </c>
      <c r="F6465" s="1" t="str">
        <f>TEXT(shipments9[[#This Row],[Shipdate]],"ddd")</f>
        <v>Tue</v>
      </c>
      <c r="G6465" s="1" t="str">
        <f>IF(OR(shipments9[[#This Row],[Day Name]]="Sat",shipments9[[#This Row],[Day Name]]="Sun"),"Weekend","Weekday")</f>
        <v>Weekday</v>
      </c>
      <c r="H6465">
        <v>5202</v>
      </c>
      <c r="I6465">
        <v>867</v>
      </c>
      <c r="J6465" t="s">
        <v>178</v>
      </c>
      <c r="K6465" t="s">
        <v>8155</v>
      </c>
      <c r="L6465" t="s">
        <v>8160</v>
      </c>
      <c r="M6465">
        <v>8</v>
      </c>
      <c r="N6465" t="s">
        <v>8162</v>
      </c>
      <c r="O6465" s="4">
        <f>INDEX(products[Cost_per_box], MATCH(shipments9[[#This Row],[PID]], products[PID], 0))</f>
        <v>5.72</v>
      </c>
      <c r="P6465" s="4">
        <f>shipments9[[#This Row],[Boxes]]*shipments9[[#This Row],[Cost Per Box]]</f>
        <v>4959.24</v>
      </c>
      <c r="Q6465" s="4">
        <f>shipments9[[#This Row],[Amount]] -shipments9[[#This Row],[total cost]]</f>
        <v>242.76000000000022</v>
      </c>
      <c r="R6465" s="4" t="str">
        <f>IF(shipments9[[#This Row],[Gross Profit]]&lt;0,"Loss","Profit")</f>
        <v>Profit</v>
      </c>
      <c r="S6465" s="9">
        <f>shipments9[[#This Row],[Gross Profit]]/shipments9[[#This Row],[Amount]]</f>
        <v>4.666666666666671E-2</v>
      </c>
      <c r="T6465" s="11">
        <f>shipments9[[#This Row],[Amount]]/shipments9[[#This Row],[Boxes]]</f>
        <v>6</v>
      </c>
    </row>
    <row r="6466" spans="1:20" hidden="1" x14ac:dyDescent="0.25">
      <c r="A6466" t="s">
        <v>6657</v>
      </c>
      <c r="B6466" t="s">
        <v>95</v>
      </c>
      <c r="C6466" t="s">
        <v>161</v>
      </c>
      <c r="D6466" t="s">
        <v>28</v>
      </c>
      <c r="E6466" s="1">
        <v>45481</v>
      </c>
      <c r="F6466" s="1" t="str">
        <f>TEXT(shipments9[[#This Row],[Shipdate]],"ddd")</f>
        <v>Mon</v>
      </c>
      <c r="G6466" s="1" t="str">
        <f>IF(OR(shipments9[[#This Row],[Day Name]]="Sat",shipments9[[#This Row],[Day Name]]="Sun"),"Weekend","Weekday")</f>
        <v>Weekday</v>
      </c>
      <c r="H6466">
        <v>4142.25</v>
      </c>
      <c r="I6466">
        <v>461</v>
      </c>
      <c r="J6466" t="s">
        <v>178</v>
      </c>
      <c r="K6466" t="s">
        <v>8155</v>
      </c>
      <c r="L6466" t="s">
        <v>8160</v>
      </c>
      <c r="M6466">
        <v>7</v>
      </c>
      <c r="N6466" t="s">
        <v>8161</v>
      </c>
      <c r="O6466" s="4">
        <f>INDEX(products[Cost_per_box], MATCH(shipments9[[#This Row],[PID]], products[PID], 0))</f>
        <v>2.76</v>
      </c>
      <c r="P6466" s="4">
        <f>shipments9[[#This Row],[Boxes]]*shipments9[[#This Row],[Cost Per Box]]</f>
        <v>1272.3599999999999</v>
      </c>
      <c r="Q6466" s="4">
        <f>shipments9[[#This Row],[Amount]] -shipments9[[#This Row],[total cost]]</f>
        <v>2869.8900000000003</v>
      </c>
      <c r="R6466" s="4" t="str">
        <f>IF(shipments9[[#This Row],[Gross Profit]]&lt;0,"Loss","Profit")</f>
        <v>Profit</v>
      </c>
      <c r="S6466" s="9">
        <f>shipments9[[#This Row],[Gross Profit]]/shipments9[[#This Row],[Amount]]</f>
        <v>0.69283360492485979</v>
      </c>
      <c r="T6466" s="11">
        <f>shipments9[[#This Row],[Amount]]/shipments9[[#This Row],[Boxes]]</f>
        <v>8.9853579175704983</v>
      </c>
    </row>
    <row r="6467" spans="1:20" hidden="1" x14ac:dyDescent="0.25">
      <c r="A6467" t="s">
        <v>6658</v>
      </c>
      <c r="B6467" t="s">
        <v>98</v>
      </c>
      <c r="C6467" t="s">
        <v>159</v>
      </c>
      <c r="D6467" t="s">
        <v>28</v>
      </c>
      <c r="E6467" s="1">
        <v>45520</v>
      </c>
      <c r="F6467" s="1" t="str">
        <f>TEXT(shipments9[[#This Row],[Shipdate]],"ddd")</f>
        <v>Fri</v>
      </c>
      <c r="G6467" s="1" t="str">
        <f>IF(OR(shipments9[[#This Row],[Day Name]]="Sat",shipments9[[#This Row],[Day Name]]="Sun"),"Weekend","Weekday")</f>
        <v>Weekday</v>
      </c>
      <c r="H6467">
        <v>5512.5</v>
      </c>
      <c r="I6467">
        <v>213</v>
      </c>
      <c r="J6467" t="s">
        <v>178</v>
      </c>
      <c r="K6467" t="s">
        <v>8155</v>
      </c>
      <c r="L6467" t="s">
        <v>8160</v>
      </c>
      <c r="M6467">
        <v>8</v>
      </c>
      <c r="N6467" t="s">
        <v>8162</v>
      </c>
      <c r="O6467" s="4">
        <f>INDEX(products[Cost_per_box], MATCH(shipments9[[#This Row],[PID]], products[PID], 0))</f>
        <v>5.04</v>
      </c>
      <c r="P6467" s="4">
        <f>shipments9[[#This Row],[Boxes]]*shipments9[[#This Row],[Cost Per Box]]</f>
        <v>1073.52</v>
      </c>
      <c r="Q6467" s="4">
        <f>shipments9[[#This Row],[Amount]] -shipments9[[#This Row],[total cost]]</f>
        <v>4438.9799999999996</v>
      </c>
      <c r="R6467" s="4" t="str">
        <f>IF(shipments9[[#This Row],[Gross Profit]]&lt;0,"Loss","Profit")</f>
        <v>Profit</v>
      </c>
      <c r="S6467" s="9">
        <f>shipments9[[#This Row],[Gross Profit]]/shipments9[[#This Row],[Amount]]</f>
        <v>0.80525714285714278</v>
      </c>
      <c r="T6467" s="11">
        <f>shipments9[[#This Row],[Amount]]/shipments9[[#This Row],[Boxes]]</f>
        <v>25.880281690140844</v>
      </c>
    </row>
    <row r="6468" spans="1:20" hidden="1" x14ac:dyDescent="0.25">
      <c r="A6468" t="s">
        <v>6659</v>
      </c>
      <c r="B6468" t="s">
        <v>65</v>
      </c>
      <c r="C6468" t="s">
        <v>141</v>
      </c>
      <c r="D6468" t="s">
        <v>28</v>
      </c>
      <c r="E6468" s="1">
        <v>45483</v>
      </c>
      <c r="F6468" s="1" t="str">
        <f>TEXT(shipments9[[#This Row],[Shipdate]],"ddd")</f>
        <v>Wed</v>
      </c>
      <c r="G6468" s="1" t="str">
        <f>IF(OR(shipments9[[#This Row],[Day Name]]="Sat",shipments9[[#This Row],[Day Name]]="Sun"),"Weekend","Weekday")</f>
        <v>Weekday</v>
      </c>
      <c r="H6468">
        <v>7629.75</v>
      </c>
      <c r="I6468">
        <v>636</v>
      </c>
      <c r="J6468" t="s">
        <v>178</v>
      </c>
      <c r="K6468" t="s">
        <v>8155</v>
      </c>
      <c r="L6468" t="s">
        <v>8160</v>
      </c>
      <c r="M6468">
        <v>7</v>
      </c>
      <c r="N6468" t="s">
        <v>8161</v>
      </c>
      <c r="O6468" s="4">
        <f>INDEX(products[Cost_per_box], MATCH(shipments9[[#This Row],[PID]], products[PID], 0))</f>
        <v>8.2200000000000006</v>
      </c>
      <c r="P6468" s="4">
        <f>shipments9[[#This Row],[Boxes]]*shipments9[[#This Row],[Cost Per Box]]</f>
        <v>5227.92</v>
      </c>
      <c r="Q6468" s="4">
        <f>shipments9[[#This Row],[Amount]] -shipments9[[#This Row],[total cost]]</f>
        <v>2401.83</v>
      </c>
      <c r="R6468" s="4" t="str">
        <f>IF(shipments9[[#This Row],[Gross Profit]]&lt;0,"Loss","Profit")</f>
        <v>Profit</v>
      </c>
      <c r="S6468" s="9">
        <f>shipments9[[#This Row],[Gross Profit]]/shipments9[[#This Row],[Amount]]</f>
        <v>0.31479799469183128</v>
      </c>
      <c r="T6468" s="11">
        <f>shipments9[[#This Row],[Amount]]/shipments9[[#This Row],[Boxes]]</f>
        <v>11.996462264150944</v>
      </c>
    </row>
    <row r="6469" spans="1:20" hidden="1" x14ac:dyDescent="0.25">
      <c r="A6469" t="s">
        <v>6660</v>
      </c>
      <c r="B6469" t="s">
        <v>65</v>
      </c>
      <c r="C6469" t="s">
        <v>141</v>
      </c>
      <c r="D6469" t="s">
        <v>28</v>
      </c>
      <c r="E6469" s="1">
        <v>45532</v>
      </c>
      <c r="F6469" s="1" t="str">
        <f>TEXT(shipments9[[#This Row],[Shipdate]],"ddd")</f>
        <v>Wed</v>
      </c>
      <c r="G6469" s="1" t="str">
        <f>IF(OR(shipments9[[#This Row],[Day Name]]="Sat",shipments9[[#This Row],[Day Name]]="Sun"),"Weekend","Weekday")</f>
        <v>Weekday</v>
      </c>
      <c r="H6469">
        <v>8709.75</v>
      </c>
      <c r="I6469">
        <v>623</v>
      </c>
      <c r="J6469" t="s">
        <v>178</v>
      </c>
      <c r="K6469" t="s">
        <v>8155</v>
      </c>
      <c r="L6469" t="s">
        <v>8160</v>
      </c>
      <c r="M6469">
        <v>8</v>
      </c>
      <c r="N6469" t="s">
        <v>8162</v>
      </c>
      <c r="O6469" s="4">
        <f>INDEX(products[Cost_per_box], MATCH(shipments9[[#This Row],[PID]], products[PID], 0))</f>
        <v>8.2200000000000006</v>
      </c>
      <c r="P6469" s="4">
        <f>shipments9[[#This Row],[Boxes]]*shipments9[[#This Row],[Cost Per Box]]</f>
        <v>5121.0600000000004</v>
      </c>
      <c r="Q6469" s="4">
        <f>shipments9[[#This Row],[Amount]] -shipments9[[#This Row],[total cost]]</f>
        <v>3588.6899999999996</v>
      </c>
      <c r="R6469" s="4" t="str">
        <f>IF(shipments9[[#This Row],[Gross Profit]]&lt;0,"Loss","Profit")</f>
        <v>Profit</v>
      </c>
      <c r="S6469" s="9">
        <f>shipments9[[#This Row],[Gross Profit]]/shipments9[[#This Row],[Amount]]</f>
        <v>0.41203134418324289</v>
      </c>
      <c r="T6469" s="11">
        <f>shipments9[[#This Row],[Amount]]/shipments9[[#This Row],[Boxes]]</f>
        <v>13.980337078651685</v>
      </c>
    </row>
    <row r="6470" spans="1:20" hidden="1" x14ac:dyDescent="0.25">
      <c r="A6470" t="s">
        <v>6661</v>
      </c>
      <c r="B6470" t="s">
        <v>65</v>
      </c>
      <c r="C6470" t="s">
        <v>137</v>
      </c>
      <c r="D6470" t="s">
        <v>28</v>
      </c>
      <c r="E6470" s="1">
        <v>45496</v>
      </c>
      <c r="F6470" s="1" t="str">
        <f>TEXT(shipments9[[#This Row],[Shipdate]],"ddd")</f>
        <v>Tue</v>
      </c>
      <c r="G6470" s="1" t="str">
        <f>IF(OR(shipments9[[#This Row],[Day Name]]="Sat",shipments9[[#This Row],[Day Name]]="Sun"),"Weekend","Weekday")</f>
        <v>Weekday</v>
      </c>
      <c r="H6470">
        <v>11983.5</v>
      </c>
      <c r="I6470">
        <v>545</v>
      </c>
      <c r="J6470" t="s">
        <v>178</v>
      </c>
      <c r="K6470" t="s">
        <v>8155</v>
      </c>
      <c r="L6470" t="s">
        <v>8160</v>
      </c>
      <c r="M6470">
        <v>7</v>
      </c>
      <c r="N6470" t="s">
        <v>8161</v>
      </c>
      <c r="O6470" s="4">
        <f>INDEX(products[Cost_per_box], MATCH(shipments9[[#This Row],[PID]], products[PID], 0))</f>
        <v>7.73</v>
      </c>
      <c r="P6470" s="4">
        <f>shipments9[[#This Row],[Boxes]]*shipments9[[#This Row],[Cost Per Box]]</f>
        <v>4212.8500000000004</v>
      </c>
      <c r="Q6470" s="4">
        <f>shipments9[[#This Row],[Amount]] -shipments9[[#This Row],[total cost]]</f>
        <v>7770.65</v>
      </c>
      <c r="R6470" s="4" t="str">
        <f>IF(shipments9[[#This Row],[Gross Profit]]&lt;0,"Loss","Profit")</f>
        <v>Profit</v>
      </c>
      <c r="S6470" s="9">
        <f>shipments9[[#This Row],[Gross Profit]]/shipments9[[#This Row],[Amount]]</f>
        <v>0.64844577961363536</v>
      </c>
      <c r="T6470" s="11">
        <f>shipments9[[#This Row],[Amount]]/shipments9[[#This Row],[Boxes]]</f>
        <v>21.988073394495412</v>
      </c>
    </row>
    <row r="6471" spans="1:20" hidden="1" x14ac:dyDescent="0.25">
      <c r="A6471" t="s">
        <v>6662</v>
      </c>
      <c r="B6471" t="s">
        <v>65</v>
      </c>
      <c r="C6471" t="s">
        <v>130</v>
      </c>
      <c r="D6471" t="s">
        <v>28</v>
      </c>
      <c r="E6471" s="1">
        <v>45505</v>
      </c>
      <c r="F6471" s="1" t="str">
        <f>TEXT(shipments9[[#This Row],[Shipdate]],"ddd")</f>
        <v>Thu</v>
      </c>
      <c r="G6471" s="1" t="str">
        <f>IF(OR(shipments9[[#This Row],[Day Name]]="Sat",shipments9[[#This Row],[Day Name]]="Sun"),"Weekend","Weekday")</f>
        <v>Weekday</v>
      </c>
      <c r="H6471">
        <v>740.25</v>
      </c>
      <c r="I6471">
        <v>83</v>
      </c>
      <c r="J6471" t="s">
        <v>178</v>
      </c>
      <c r="K6471" t="s">
        <v>8155</v>
      </c>
      <c r="L6471" t="s">
        <v>8160</v>
      </c>
      <c r="M6471">
        <v>8</v>
      </c>
      <c r="N6471" t="s">
        <v>8162</v>
      </c>
      <c r="O6471" s="4">
        <f>INDEX(products[Cost_per_box], MATCH(shipments9[[#This Row],[PID]], products[PID], 0))</f>
        <v>5.72</v>
      </c>
      <c r="P6471" s="4">
        <f>shipments9[[#This Row],[Boxes]]*shipments9[[#This Row],[Cost Per Box]]</f>
        <v>474.76</v>
      </c>
      <c r="Q6471" s="4">
        <f>shipments9[[#This Row],[Amount]] -shipments9[[#This Row],[total cost]]</f>
        <v>265.49</v>
      </c>
      <c r="R6471" s="4" t="str">
        <f>IF(shipments9[[#This Row],[Gross Profit]]&lt;0,"Loss","Profit")</f>
        <v>Profit</v>
      </c>
      <c r="S6471" s="9">
        <f>shipments9[[#This Row],[Gross Profit]]/shipments9[[#This Row],[Amount]]</f>
        <v>0.35864910503208375</v>
      </c>
      <c r="T6471" s="11">
        <f>shipments9[[#This Row],[Amount]]/shipments9[[#This Row],[Boxes]]</f>
        <v>8.918674698795181</v>
      </c>
    </row>
    <row r="6472" spans="1:20" hidden="1" x14ac:dyDescent="0.25">
      <c r="A6472" t="s">
        <v>6663</v>
      </c>
      <c r="B6472" t="s">
        <v>65</v>
      </c>
      <c r="C6472" t="s">
        <v>135</v>
      </c>
      <c r="D6472" t="s">
        <v>28</v>
      </c>
      <c r="E6472" s="1">
        <v>45481</v>
      </c>
      <c r="F6472" s="1" t="str">
        <f>TEXT(shipments9[[#This Row],[Shipdate]],"ddd")</f>
        <v>Mon</v>
      </c>
      <c r="G6472" s="1" t="str">
        <f>IF(OR(shipments9[[#This Row],[Day Name]]="Sat",shipments9[[#This Row],[Day Name]]="Sun"),"Weekend","Weekday")</f>
        <v>Weekday</v>
      </c>
      <c r="H6472">
        <v>5307.75</v>
      </c>
      <c r="I6472">
        <v>213</v>
      </c>
      <c r="J6472" t="s">
        <v>178</v>
      </c>
      <c r="K6472" t="s">
        <v>8155</v>
      </c>
      <c r="L6472" t="s">
        <v>8160</v>
      </c>
      <c r="M6472">
        <v>7</v>
      </c>
      <c r="N6472" t="s">
        <v>8161</v>
      </c>
      <c r="O6472" s="4">
        <f>INDEX(products[Cost_per_box], MATCH(shipments9[[#This Row],[PID]], products[PID], 0))</f>
        <v>9.94</v>
      </c>
      <c r="P6472" s="4">
        <f>shipments9[[#This Row],[Boxes]]*shipments9[[#This Row],[Cost Per Box]]</f>
        <v>2117.2199999999998</v>
      </c>
      <c r="Q6472" s="4">
        <f>shipments9[[#This Row],[Amount]] -shipments9[[#This Row],[total cost]]</f>
        <v>3190.53</v>
      </c>
      <c r="R6472" s="4" t="str">
        <f>IF(shipments9[[#This Row],[Gross Profit]]&lt;0,"Loss","Profit")</f>
        <v>Profit</v>
      </c>
      <c r="S6472" s="9">
        <f>shipments9[[#This Row],[Gross Profit]]/shipments9[[#This Row],[Amount]]</f>
        <v>0.60110781404549951</v>
      </c>
      <c r="T6472" s="11">
        <f>shipments9[[#This Row],[Amount]]/shipments9[[#This Row],[Boxes]]</f>
        <v>24.919014084507044</v>
      </c>
    </row>
    <row r="6473" spans="1:20" hidden="1" x14ac:dyDescent="0.25">
      <c r="A6473" t="s">
        <v>6664</v>
      </c>
      <c r="B6473" t="s">
        <v>65</v>
      </c>
      <c r="C6473" t="s">
        <v>141</v>
      </c>
      <c r="D6473" t="s">
        <v>28</v>
      </c>
      <c r="E6473" s="1">
        <v>45532</v>
      </c>
      <c r="F6473" s="1" t="str">
        <f>TEXT(shipments9[[#This Row],[Shipdate]],"ddd")</f>
        <v>Wed</v>
      </c>
      <c r="G6473" s="1" t="str">
        <f>IF(OR(shipments9[[#This Row],[Day Name]]="Sat",shipments9[[#This Row],[Day Name]]="Sun"),"Weekend","Weekday")</f>
        <v>Weekday</v>
      </c>
      <c r="H6473">
        <v>1698.75</v>
      </c>
      <c r="I6473">
        <v>122</v>
      </c>
      <c r="J6473" t="s">
        <v>178</v>
      </c>
      <c r="K6473" t="s">
        <v>8155</v>
      </c>
      <c r="L6473" t="s">
        <v>8160</v>
      </c>
      <c r="M6473">
        <v>8</v>
      </c>
      <c r="N6473" t="s">
        <v>8162</v>
      </c>
      <c r="O6473" s="4">
        <f>INDEX(products[Cost_per_box], MATCH(shipments9[[#This Row],[PID]], products[PID], 0))</f>
        <v>8.2200000000000006</v>
      </c>
      <c r="P6473" s="4">
        <f>shipments9[[#This Row],[Boxes]]*shipments9[[#This Row],[Cost Per Box]]</f>
        <v>1002.84</v>
      </c>
      <c r="Q6473" s="4">
        <f>shipments9[[#This Row],[Amount]] -shipments9[[#This Row],[total cost]]</f>
        <v>695.91</v>
      </c>
      <c r="R6473" s="4" t="str">
        <f>IF(shipments9[[#This Row],[Gross Profit]]&lt;0,"Loss","Profit")</f>
        <v>Profit</v>
      </c>
      <c r="S6473" s="9">
        <f>shipments9[[#This Row],[Gross Profit]]/shipments9[[#This Row],[Amount]]</f>
        <v>0.40966004415011037</v>
      </c>
      <c r="T6473" s="11">
        <f>shipments9[[#This Row],[Amount]]/shipments9[[#This Row],[Boxes]]</f>
        <v>13.924180327868852</v>
      </c>
    </row>
    <row r="6474" spans="1:20" hidden="1" x14ac:dyDescent="0.25">
      <c r="A6474" t="s">
        <v>6665</v>
      </c>
      <c r="B6474" t="s">
        <v>65</v>
      </c>
      <c r="C6474" t="s">
        <v>153</v>
      </c>
      <c r="D6474" t="s">
        <v>28</v>
      </c>
      <c r="E6474" s="1">
        <v>45527</v>
      </c>
      <c r="F6474" s="1" t="str">
        <f>TEXT(shipments9[[#This Row],[Shipdate]],"ddd")</f>
        <v>Fri</v>
      </c>
      <c r="G6474" s="1" t="str">
        <f>IF(OR(shipments9[[#This Row],[Day Name]]="Sat",shipments9[[#This Row],[Day Name]]="Sun"),"Weekend","Weekday")</f>
        <v>Weekday</v>
      </c>
      <c r="H6474">
        <v>4209.75</v>
      </c>
      <c r="I6474">
        <v>248</v>
      </c>
      <c r="J6474" t="s">
        <v>178</v>
      </c>
      <c r="K6474" t="s">
        <v>8155</v>
      </c>
      <c r="L6474" t="s">
        <v>8160</v>
      </c>
      <c r="M6474">
        <v>8</v>
      </c>
      <c r="N6474" t="s">
        <v>8162</v>
      </c>
      <c r="O6474" s="4">
        <f>INDEX(products[Cost_per_box], MATCH(shipments9[[#This Row],[PID]], products[PID], 0))</f>
        <v>9.57</v>
      </c>
      <c r="P6474" s="4">
        <f>shipments9[[#This Row],[Boxes]]*shipments9[[#This Row],[Cost Per Box]]</f>
        <v>2373.36</v>
      </c>
      <c r="Q6474" s="4">
        <f>shipments9[[#This Row],[Amount]] -shipments9[[#This Row],[total cost]]</f>
        <v>1836.3899999999999</v>
      </c>
      <c r="R6474" s="4" t="str">
        <f>IF(shipments9[[#This Row],[Gross Profit]]&lt;0,"Loss","Profit")</f>
        <v>Profit</v>
      </c>
      <c r="S6474" s="9">
        <f>shipments9[[#This Row],[Gross Profit]]/shipments9[[#This Row],[Amount]]</f>
        <v>0.43622305362551217</v>
      </c>
      <c r="T6474" s="11">
        <f>shipments9[[#This Row],[Amount]]/shipments9[[#This Row],[Boxes]]</f>
        <v>16.974798387096776</v>
      </c>
    </row>
    <row r="6475" spans="1:20" hidden="1" x14ac:dyDescent="0.25">
      <c r="A6475" t="s">
        <v>6666</v>
      </c>
      <c r="B6475" t="s">
        <v>65</v>
      </c>
      <c r="C6475" t="s">
        <v>130</v>
      </c>
      <c r="D6475" t="s">
        <v>28</v>
      </c>
      <c r="E6475" s="1">
        <v>45484</v>
      </c>
      <c r="F6475" s="1" t="str">
        <f>TEXT(shipments9[[#This Row],[Shipdate]],"ddd")</f>
        <v>Thu</v>
      </c>
      <c r="G6475" s="1" t="str">
        <f>IF(OR(shipments9[[#This Row],[Day Name]]="Sat",shipments9[[#This Row],[Day Name]]="Sun"),"Weekend","Weekday")</f>
        <v>Weekday</v>
      </c>
      <c r="H6475">
        <v>3336.75</v>
      </c>
      <c r="I6475">
        <v>557</v>
      </c>
      <c r="J6475" t="s">
        <v>178</v>
      </c>
      <c r="K6475" t="s">
        <v>8155</v>
      </c>
      <c r="L6475" t="s">
        <v>8160</v>
      </c>
      <c r="M6475">
        <v>7</v>
      </c>
      <c r="N6475" t="s">
        <v>8161</v>
      </c>
      <c r="O6475" s="4">
        <f>INDEX(products[Cost_per_box], MATCH(shipments9[[#This Row],[PID]], products[PID], 0))</f>
        <v>5.72</v>
      </c>
      <c r="P6475" s="4">
        <f>shipments9[[#This Row],[Boxes]]*shipments9[[#This Row],[Cost Per Box]]</f>
        <v>3186.04</v>
      </c>
      <c r="Q6475" s="4">
        <f>shipments9[[#This Row],[Amount]] -shipments9[[#This Row],[total cost]]</f>
        <v>150.71000000000004</v>
      </c>
      <c r="R6475" s="4" t="str">
        <f>IF(shipments9[[#This Row],[Gross Profit]]&lt;0,"Loss","Profit")</f>
        <v>Profit</v>
      </c>
      <c r="S6475" s="9">
        <f>shipments9[[#This Row],[Gross Profit]]/shipments9[[#This Row],[Amount]]</f>
        <v>4.5166704128268537E-2</v>
      </c>
      <c r="T6475" s="11">
        <f>shipments9[[#This Row],[Amount]]/shipments9[[#This Row],[Boxes]]</f>
        <v>5.9905745062836626</v>
      </c>
    </row>
    <row r="6476" spans="1:20" hidden="1" x14ac:dyDescent="0.25">
      <c r="A6476" t="s">
        <v>6667</v>
      </c>
      <c r="B6476" t="s">
        <v>65</v>
      </c>
      <c r="C6476" t="s">
        <v>141</v>
      </c>
      <c r="D6476" t="s">
        <v>28</v>
      </c>
      <c r="E6476" s="1">
        <v>45497</v>
      </c>
      <c r="F6476" s="1" t="str">
        <f>TEXT(shipments9[[#This Row],[Shipdate]],"ddd")</f>
        <v>Wed</v>
      </c>
      <c r="G6476" s="1" t="str">
        <f>IF(OR(shipments9[[#This Row],[Day Name]]="Sat",shipments9[[#This Row],[Day Name]]="Sun"),"Weekend","Weekday")</f>
        <v>Weekday</v>
      </c>
      <c r="H6476">
        <v>3487.5</v>
      </c>
      <c r="I6476">
        <v>250</v>
      </c>
      <c r="J6476" t="s">
        <v>178</v>
      </c>
      <c r="K6476" t="s">
        <v>8155</v>
      </c>
      <c r="L6476" t="s">
        <v>8160</v>
      </c>
      <c r="M6476">
        <v>7</v>
      </c>
      <c r="N6476" t="s">
        <v>8161</v>
      </c>
      <c r="O6476" s="4">
        <f>INDEX(products[Cost_per_box], MATCH(shipments9[[#This Row],[PID]], products[PID], 0))</f>
        <v>8.2200000000000006</v>
      </c>
      <c r="P6476" s="4">
        <f>shipments9[[#This Row],[Boxes]]*shipments9[[#This Row],[Cost Per Box]]</f>
        <v>2055</v>
      </c>
      <c r="Q6476" s="4">
        <f>shipments9[[#This Row],[Amount]] -shipments9[[#This Row],[total cost]]</f>
        <v>1432.5</v>
      </c>
      <c r="R6476" s="4" t="str">
        <f>IF(shipments9[[#This Row],[Gross Profit]]&lt;0,"Loss","Profit")</f>
        <v>Profit</v>
      </c>
      <c r="S6476" s="9">
        <f>shipments9[[#This Row],[Gross Profit]]/shipments9[[#This Row],[Amount]]</f>
        <v>0.41075268817204302</v>
      </c>
      <c r="T6476" s="11">
        <f>shipments9[[#This Row],[Amount]]/shipments9[[#This Row],[Boxes]]</f>
        <v>13.95</v>
      </c>
    </row>
    <row r="6477" spans="1:20" hidden="1" x14ac:dyDescent="0.25">
      <c r="A6477" t="s">
        <v>6668</v>
      </c>
      <c r="B6477" t="s">
        <v>65</v>
      </c>
      <c r="C6477" t="s">
        <v>157</v>
      </c>
      <c r="D6477" t="s">
        <v>28</v>
      </c>
      <c r="E6477" s="1">
        <v>45506</v>
      </c>
      <c r="F6477" s="1" t="str">
        <f>TEXT(shipments9[[#This Row],[Shipdate]],"ddd")</f>
        <v>Fri</v>
      </c>
      <c r="G6477" s="1" t="str">
        <f>IF(OR(shipments9[[#This Row],[Day Name]]="Sat",shipments9[[#This Row],[Day Name]]="Sun"),"Weekend","Weekday")</f>
        <v>Weekday</v>
      </c>
      <c r="H6477">
        <v>9596.25</v>
      </c>
      <c r="I6477">
        <v>1067</v>
      </c>
      <c r="J6477" t="s">
        <v>178</v>
      </c>
      <c r="K6477" t="s">
        <v>8155</v>
      </c>
      <c r="L6477" t="s">
        <v>8160</v>
      </c>
      <c r="M6477">
        <v>8</v>
      </c>
      <c r="N6477" t="s">
        <v>8162</v>
      </c>
      <c r="O6477" s="4">
        <f>INDEX(products[Cost_per_box], MATCH(shipments9[[#This Row],[PID]], products[PID], 0))</f>
        <v>6.8</v>
      </c>
      <c r="P6477" s="4">
        <f>shipments9[[#This Row],[Boxes]]*shipments9[[#This Row],[Cost Per Box]]</f>
        <v>7255.5999999999995</v>
      </c>
      <c r="Q6477" s="4">
        <f>shipments9[[#This Row],[Amount]] -shipments9[[#This Row],[total cost]]</f>
        <v>2340.6500000000005</v>
      </c>
      <c r="R6477" s="4" t="str">
        <f>IF(shipments9[[#This Row],[Gross Profit]]&lt;0,"Loss","Profit")</f>
        <v>Profit</v>
      </c>
      <c r="S6477" s="9">
        <f>shipments9[[#This Row],[Gross Profit]]/shipments9[[#This Row],[Amount]]</f>
        <v>0.24391298684381926</v>
      </c>
      <c r="T6477" s="11">
        <f>shipments9[[#This Row],[Amount]]/shipments9[[#This Row],[Boxes]]</f>
        <v>8.9936738519212742</v>
      </c>
    </row>
    <row r="6478" spans="1:20" hidden="1" x14ac:dyDescent="0.25">
      <c r="A6478" t="s">
        <v>6669</v>
      </c>
      <c r="B6478" t="s">
        <v>65</v>
      </c>
      <c r="C6478" t="s">
        <v>165</v>
      </c>
      <c r="D6478" t="s">
        <v>28</v>
      </c>
      <c r="E6478" s="1">
        <v>45506</v>
      </c>
      <c r="F6478" s="1" t="str">
        <f>TEXT(shipments9[[#This Row],[Shipdate]],"ddd")</f>
        <v>Fri</v>
      </c>
      <c r="G6478" s="1" t="str">
        <f>IF(OR(shipments9[[#This Row],[Day Name]]="Sat",shipments9[[#This Row],[Day Name]]="Sun"),"Weekend","Weekday")</f>
        <v>Weekday</v>
      </c>
      <c r="H6478">
        <v>65.25</v>
      </c>
      <c r="I6478">
        <v>3</v>
      </c>
      <c r="J6478" t="s">
        <v>178</v>
      </c>
      <c r="K6478" t="s">
        <v>8155</v>
      </c>
      <c r="L6478" t="s">
        <v>8160</v>
      </c>
      <c r="M6478">
        <v>8</v>
      </c>
      <c r="N6478" t="s">
        <v>8162</v>
      </c>
      <c r="O6478" s="4">
        <f>INDEX(products[Cost_per_box], MATCH(shipments9[[#This Row],[PID]], products[PID], 0))</f>
        <v>2.65</v>
      </c>
      <c r="P6478" s="4">
        <f>shipments9[[#This Row],[Boxes]]*shipments9[[#This Row],[Cost Per Box]]</f>
        <v>7.9499999999999993</v>
      </c>
      <c r="Q6478" s="4">
        <f>shipments9[[#This Row],[Amount]] -shipments9[[#This Row],[total cost]]</f>
        <v>57.3</v>
      </c>
      <c r="R6478" s="4" t="str">
        <f>IF(shipments9[[#This Row],[Gross Profit]]&lt;0,"Loss","Profit")</f>
        <v>Profit</v>
      </c>
      <c r="S6478" s="9">
        <f>shipments9[[#This Row],[Gross Profit]]/shipments9[[#This Row],[Amount]]</f>
        <v>0.87816091954022979</v>
      </c>
      <c r="T6478" s="11">
        <f>shipments9[[#This Row],[Amount]]/shipments9[[#This Row],[Boxes]]</f>
        <v>21.75</v>
      </c>
    </row>
    <row r="6479" spans="1:20" x14ac:dyDescent="0.25">
      <c r="A6479" t="s">
        <v>6670</v>
      </c>
      <c r="B6479" t="s">
        <v>65</v>
      </c>
      <c r="C6479" t="s">
        <v>147</v>
      </c>
      <c r="D6479" t="s">
        <v>28</v>
      </c>
      <c r="E6479" s="1">
        <v>45518</v>
      </c>
      <c r="F6479" s="1" t="str">
        <f>TEXT(shipments9[[#This Row],[Shipdate]],"ddd")</f>
        <v>Wed</v>
      </c>
      <c r="G6479" s="1" t="str">
        <f>IF(OR(shipments9[[#This Row],[Day Name]]="Sat",shipments9[[#This Row],[Day Name]]="Sun"),"Weekend","Weekday")</f>
        <v>Weekday</v>
      </c>
      <c r="H6479">
        <v>3195</v>
      </c>
      <c r="I6479">
        <v>400</v>
      </c>
      <c r="J6479" t="s">
        <v>178</v>
      </c>
      <c r="K6479" t="s">
        <v>8155</v>
      </c>
      <c r="L6479" t="s">
        <v>8160</v>
      </c>
      <c r="M6479">
        <v>8</v>
      </c>
      <c r="N6479" t="s">
        <v>8162</v>
      </c>
      <c r="O6479" s="4">
        <f>INDEX(products[Cost_per_box], MATCH(shipments9[[#This Row],[PID]], products[PID], 0))</f>
        <v>10.51</v>
      </c>
      <c r="P6479" s="4">
        <f>shipments9[[#This Row],[Boxes]]*shipments9[[#This Row],[Cost Per Box]]</f>
        <v>4204</v>
      </c>
      <c r="Q6479" s="4">
        <f>shipments9[[#This Row],[Amount]] -shipments9[[#This Row],[total cost]]</f>
        <v>-1009</v>
      </c>
      <c r="R6479" s="4" t="str">
        <f>IF(shipments9[[#This Row],[Gross Profit]]&lt;0,"Loss","Profit")</f>
        <v>Loss</v>
      </c>
      <c r="S6479" s="9">
        <f>shipments9[[#This Row],[Gross Profit]]/shipments9[[#This Row],[Amount]]</f>
        <v>-0.3158059467918623</v>
      </c>
      <c r="T6479" s="11">
        <f>shipments9[[#This Row],[Amount]]/shipments9[[#This Row],[Boxes]]</f>
        <v>7.9874999999999998</v>
      </c>
    </row>
    <row r="6480" spans="1:20" hidden="1" x14ac:dyDescent="0.25">
      <c r="A6480" t="s">
        <v>6671</v>
      </c>
      <c r="B6480" t="s">
        <v>68</v>
      </c>
      <c r="C6480" t="s">
        <v>128</v>
      </c>
      <c r="D6480" t="s">
        <v>28</v>
      </c>
      <c r="E6480" s="1">
        <v>45506</v>
      </c>
      <c r="F6480" s="1" t="str">
        <f>TEXT(shipments9[[#This Row],[Shipdate]],"ddd")</f>
        <v>Fri</v>
      </c>
      <c r="G6480" s="1" t="str">
        <f>IF(OR(shipments9[[#This Row],[Day Name]]="Sat",shipments9[[#This Row],[Day Name]]="Sun"),"Weekend","Weekday")</f>
        <v>Weekday</v>
      </c>
      <c r="H6480">
        <v>7742.25</v>
      </c>
      <c r="I6480">
        <v>861</v>
      </c>
      <c r="J6480" t="s">
        <v>178</v>
      </c>
      <c r="K6480" t="s">
        <v>8155</v>
      </c>
      <c r="L6480" t="s">
        <v>8160</v>
      </c>
      <c r="M6480">
        <v>8</v>
      </c>
      <c r="N6480" t="s">
        <v>8162</v>
      </c>
      <c r="O6480" s="4">
        <f>INDEX(products[Cost_per_box], MATCH(shipments9[[#This Row],[PID]], products[PID], 0))</f>
        <v>3.85</v>
      </c>
      <c r="P6480" s="4">
        <f>shipments9[[#This Row],[Boxes]]*shipments9[[#This Row],[Cost Per Box]]</f>
        <v>3314.85</v>
      </c>
      <c r="Q6480" s="4">
        <f>shipments9[[#This Row],[Amount]] -shipments9[[#This Row],[total cost]]</f>
        <v>4427.3999999999996</v>
      </c>
      <c r="R6480" s="4" t="str">
        <f>IF(shipments9[[#This Row],[Gross Profit]]&lt;0,"Loss","Profit")</f>
        <v>Profit</v>
      </c>
      <c r="S6480" s="9">
        <f>shipments9[[#This Row],[Gross Profit]]/shipments9[[#This Row],[Amount]]</f>
        <v>0.57184926862346208</v>
      </c>
      <c r="T6480" s="11">
        <f>shipments9[[#This Row],[Amount]]/shipments9[[#This Row],[Boxes]]</f>
        <v>8.9921602787456454</v>
      </c>
    </row>
    <row r="6481" spans="1:20" hidden="1" x14ac:dyDescent="0.25">
      <c r="A6481" t="s">
        <v>6672</v>
      </c>
      <c r="B6481" t="s">
        <v>68</v>
      </c>
      <c r="C6481" t="s">
        <v>157</v>
      </c>
      <c r="D6481" t="s">
        <v>28</v>
      </c>
      <c r="E6481" s="1">
        <v>45506</v>
      </c>
      <c r="F6481" s="1" t="str">
        <f>TEXT(shipments9[[#This Row],[Shipdate]],"ddd")</f>
        <v>Fri</v>
      </c>
      <c r="G6481" s="1" t="str">
        <f>IF(OR(shipments9[[#This Row],[Day Name]]="Sat",shipments9[[#This Row],[Day Name]]="Sun"),"Weekend","Weekday")</f>
        <v>Weekday</v>
      </c>
      <c r="H6481">
        <v>8408.25</v>
      </c>
      <c r="I6481">
        <v>1052</v>
      </c>
      <c r="J6481" t="s">
        <v>178</v>
      </c>
      <c r="K6481" t="s">
        <v>8155</v>
      </c>
      <c r="L6481" t="s">
        <v>8160</v>
      </c>
      <c r="M6481">
        <v>8</v>
      </c>
      <c r="N6481" t="s">
        <v>8162</v>
      </c>
      <c r="O6481" s="4">
        <f>INDEX(products[Cost_per_box], MATCH(shipments9[[#This Row],[PID]], products[PID], 0))</f>
        <v>6.8</v>
      </c>
      <c r="P6481" s="4">
        <f>shipments9[[#This Row],[Boxes]]*shipments9[[#This Row],[Cost Per Box]]</f>
        <v>7153.5999999999995</v>
      </c>
      <c r="Q6481" s="4">
        <f>shipments9[[#This Row],[Amount]] -shipments9[[#This Row],[total cost]]</f>
        <v>1254.6500000000005</v>
      </c>
      <c r="R6481" s="4" t="str">
        <f>IF(shipments9[[#This Row],[Gross Profit]]&lt;0,"Loss","Profit")</f>
        <v>Profit</v>
      </c>
      <c r="S6481" s="9">
        <f>shipments9[[#This Row],[Gross Profit]]/shipments9[[#This Row],[Amount]]</f>
        <v>0.14921654327594927</v>
      </c>
      <c r="T6481" s="11">
        <f>shipments9[[#This Row],[Amount]]/shipments9[[#This Row],[Boxes]]</f>
        <v>7.9926330798479084</v>
      </c>
    </row>
    <row r="6482" spans="1:20" hidden="1" x14ac:dyDescent="0.25">
      <c r="A6482" t="s">
        <v>6673</v>
      </c>
      <c r="B6482" t="s">
        <v>68</v>
      </c>
      <c r="C6482" t="s">
        <v>155</v>
      </c>
      <c r="D6482" t="s">
        <v>28</v>
      </c>
      <c r="E6482" s="1">
        <v>45531</v>
      </c>
      <c r="F6482" s="1" t="str">
        <f>TEXT(shipments9[[#This Row],[Shipdate]],"ddd")</f>
        <v>Tue</v>
      </c>
      <c r="G6482" s="1" t="str">
        <f>IF(OR(shipments9[[#This Row],[Day Name]]="Sat",shipments9[[#This Row],[Day Name]]="Sun"),"Weekend","Weekday")</f>
        <v>Weekday</v>
      </c>
      <c r="H6482">
        <v>3154.5</v>
      </c>
      <c r="I6482">
        <v>287</v>
      </c>
      <c r="J6482" t="s">
        <v>178</v>
      </c>
      <c r="K6482" t="s">
        <v>8155</v>
      </c>
      <c r="L6482" t="s">
        <v>8160</v>
      </c>
      <c r="M6482">
        <v>8</v>
      </c>
      <c r="N6482" t="s">
        <v>8162</v>
      </c>
      <c r="O6482" s="4">
        <f>INDEX(products[Cost_per_box], MATCH(shipments9[[#This Row],[PID]], products[PID], 0))</f>
        <v>8.43</v>
      </c>
      <c r="P6482" s="4">
        <f>shipments9[[#This Row],[Boxes]]*shipments9[[#This Row],[Cost Per Box]]</f>
        <v>2419.41</v>
      </c>
      <c r="Q6482" s="4">
        <f>shipments9[[#This Row],[Amount]] -shipments9[[#This Row],[total cost]]</f>
        <v>735.09000000000015</v>
      </c>
      <c r="R6482" s="4" t="str">
        <f>IF(shipments9[[#This Row],[Gross Profit]]&lt;0,"Loss","Profit")</f>
        <v>Profit</v>
      </c>
      <c r="S6482" s="9">
        <f>shipments9[[#This Row],[Gross Profit]]/shipments9[[#This Row],[Amount]]</f>
        <v>0.23302900618164532</v>
      </c>
      <c r="T6482" s="11">
        <f>shipments9[[#This Row],[Amount]]/shipments9[[#This Row],[Boxes]]</f>
        <v>10.991289198606271</v>
      </c>
    </row>
    <row r="6483" spans="1:20" hidden="1" x14ac:dyDescent="0.25">
      <c r="A6483" t="s">
        <v>6674</v>
      </c>
      <c r="B6483" t="s">
        <v>68</v>
      </c>
      <c r="C6483" t="s">
        <v>161</v>
      </c>
      <c r="D6483" t="s">
        <v>28</v>
      </c>
      <c r="E6483" s="1">
        <v>45482</v>
      </c>
      <c r="F6483" s="1" t="str">
        <f>TEXT(shipments9[[#This Row],[Shipdate]],"ddd")</f>
        <v>Tue</v>
      </c>
      <c r="G6483" s="1" t="str">
        <f>IF(OR(shipments9[[#This Row],[Day Name]]="Sat",shipments9[[#This Row],[Day Name]]="Sun"),"Weekend","Weekday")</f>
        <v>Weekday</v>
      </c>
      <c r="H6483">
        <v>5013</v>
      </c>
      <c r="I6483">
        <v>627</v>
      </c>
      <c r="J6483" t="s">
        <v>178</v>
      </c>
      <c r="K6483" t="s">
        <v>8155</v>
      </c>
      <c r="L6483" t="s">
        <v>8160</v>
      </c>
      <c r="M6483">
        <v>7</v>
      </c>
      <c r="N6483" t="s">
        <v>8161</v>
      </c>
      <c r="O6483" s="4">
        <f>INDEX(products[Cost_per_box], MATCH(shipments9[[#This Row],[PID]], products[PID], 0))</f>
        <v>2.76</v>
      </c>
      <c r="P6483" s="4">
        <f>shipments9[[#This Row],[Boxes]]*shipments9[[#This Row],[Cost Per Box]]</f>
        <v>1730.5199999999998</v>
      </c>
      <c r="Q6483" s="4">
        <f>shipments9[[#This Row],[Amount]] -shipments9[[#This Row],[total cost]]</f>
        <v>3282.4800000000005</v>
      </c>
      <c r="R6483" s="4" t="str">
        <f>IF(shipments9[[#This Row],[Gross Profit]]&lt;0,"Loss","Profit")</f>
        <v>Profit</v>
      </c>
      <c r="S6483" s="9">
        <f>shipments9[[#This Row],[Gross Profit]]/shipments9[[#This Row],[Amount]]</f>
        <v>0.65479353680430885</v>
      </c>
      <c r="T6483" s="11">
        <f>shipments9[[#This Row],[Amount]]/shipments9[[#This Row],[Boxes]]</f>
        <v>7.9952153110047846</v>
      </c>
    </row>
    <row r="6484" spans="1:20" hidden="1" x14ac:dyDescent="0.25">
      <c r="A6484" t="s">
        <v>6675</v>
      </c>
      <c r="B6484" t="s">
        <v>68</v>
      </c>
      <c r="C6484" t="s">
        <v>135</v>
      </c>
      <c r="D6484" t="s">
        <v>28</v>
      </c>
      <c r="E6484" s="1">
        <v>45483</v>
      </c>
      <c r="F6484" s="1" t="str">
        <f>TEXT(shipments9[[#This Row],[Shipdate]],"ddd")</f>
        <v>Wed</v>
      </c>
      <c r="G6484" s="1" t="str">
        <f>IF(OR(shipments9[[#This Row],[Day Name]]="Sat",shipments9[[#This Row],[Day Name]]="Sun"),"Weekend","Weekday")</f>
        <v>Weekday</v>
      </c>
      <c r="H6484">
        <v>5789.25</v>
      </c>
      <c r="I6484">
        <v>232</v>
      </c>
      <c r="J6484" t="s">
        <v>178</v>
      </c>
      <c r="K6484" t="s">
        <v>8155</v>
      </c>
      <c r="L6484" t="s">
        <v>8160</v>
      </c>
      <c r="M6484">
        <v>7</v>
      </c>
      <c r="N6484" t="s">
        <v>8161</v>
      </c>
      <c r="O6484" s="4">
        <f>INDEX(products[Cost_per_box], MATCH(shipments9[[#This Row],[PID]], products[PID], 0))</f>
        <v>9.94</v>
      </c>
      <c r="P6484" s="4">
        <f>shipments9[[#This Row],[Boxes]]*shipments9[[#This Row],[Cost Per Box]]</f>
        <v>2306.08</v>
      </c>
      <c r="Q6484" s="4">
        <f>shipments9[[#This Row],[Amount]] -shipments9[[#This Row],[total cost]]</f>
        <v>3483.17</v>
      </c>
      <c r="R6484" s="4" t="str">
        <f>IF(shipments9[[#This Row],[Gross Profit]]&lt;0,"Loss","Profit")</f>
        <v>Profit</v>
      </c>
      <c r="S6484" s="9">
        <f>shipments9[[#This Row],[Gross Profit]]/shipments9[[#This Row],[Amount]]</f>
        <v>0.60166170056570367</v>
      </c>
      <c r="T6484" s="11">
        <f>shipments9[[#This Row],[Amount]]/shipments9[[#This Row],[Boxes]]</f>
        <v>24.953663793103448</v>
      </c>
    </row>
    <row r="6485" spans="1:20" hidden="1" x14ac:dyDescent="0.25">
      <c r="A6485" t="s">
        <v>6676</v>
      </c>
      <c r="B6485" t="s">
        <v>68</v>
      </c>
      <c r="C6485" t="s">
        <v>165</v>
      </c>
      <c r="D6485" t="s">
        <v>28</v>
      </c>
      <c r="E6485" s="1">
        <v>45513</v>
      </c>
      <c r="F6485" s="1" t="str">
        <f>TEXT(shipments9[[#This Row],[Shipdate]],"ddd")</f>
        <v>Fri</v>
      </c>
      <c r="G6485" s="1" t="str">
        <f>IF(OR(shipments9[[#This Row],[Day Name]]="Sat",shipments9[[#This Row],[Day Name]]="Sun"),"Weekend","Weekday")</f>
        <v>Weekday</v>
      </c>
      <c r="H6485">
        <v>3748.5</v>
      </c>
      <c r="I6485">
        <v>209</v>
      </c>
      <c r="J6485" t="s">
        <v>178</v>
      </c>
      <c r="K6485" t="s">
        <v>8155</v>
      </c>
      <c r="L6485" t="s">
        <v>8160</v>
      </c>
      <c r="M6485">
        <v>8</v>
      </c>
      <c r="N6485" t="s">
        <v>8162</v>
      </c>
      <c r="O6485" s="4">
        <f>INDEX(products[Cost_per_box], MATCH(shipments9[[#This Row],[PID]], products[PID], 0))</f>
        <v>2.65</v>
      </c>
      <c r="P6485" s="4">
        <f>shipments9[[#This Row],[Boxes]]*shipments9[[#This Row],[Cost Per Box]]</f>
        <v>553.85</v>
      </c>
      <c r="Q6485" s="4">
        <f>shipments9[[#This Row],[Amount]] -shipments9[[#This Row],[total cost]]</f>
        <v>3194.65</v>
      </c>
      <c r="R6485" s="4" t="str">
        <f>IF(shipments9[[#This Row],[Gross Profit]]&lt;0,"Loss","Profit")</f>
        <v>Profit</v>
      </c>
      <c r="S6485" s="9">
        <f>shipments9[[#This Row],[Gross Profit]]/shipments9[[#This Row],[Amount]]</f>
        <v>0.85224756569294391</v>
      </c>
      <c r="T6485" s="11">
        <f>shipments9[[#This Row],[Amount]]/shipments9[[#This Row],[Boxes]]</f>
        <v>17.935406698564595</v>
      </c>
    </row>
    <row r="6486" spans="1:20" hidden="1" x14ac:dyDescent="0.25">
      <c r="A6486" t="s">
        <v>6677</v>
      </c>
      <c r="B6486" t="s">
        <v>108</v>
      </c>
      <c r="C6486" t="s">
        <v>135</v>
      </c>
      <c r="D6486" t="s">
        <v>28</v>
      </c>
      <c r="E6486" s="1">
        <v>45518</v>
      </c>
      <c r="F6486" s="1" t="str">
        <f>TEXT(shipments9[[#This Row],[Shipdate]],"ddd")</f>
        <v>Wed</v>
      </c>
      <c r="G6486" s="1" t="str">
        <f>IF(OR(shipments9[[#This Row],[Day Name]]="Sat",shipments9[[#This Row],[Day Name]]="Sun"),"Weekend","Weekday")</f>
        <v>Weekday</v>
      </c>
      <c r="H6486">
        <v>5096.25</v>
      </c>
      <c r="I6486">
        <v>204</v>
      </c>
      <c r="J6486" t="s">
        <v>178</v>
      </c>
      <c r="K6486" t="s">
        <v>8155</v>
      </c>
      <c r="L6486" t="s">
        <v>8160</v>
      </c>
      <c r="M6486">
        <v>8</v>
      </c>
      <c r="N6486" t="s">
        <v>8162</v>
      </c>
      <c r="O6486" s="4">
        <f>INDEX(products[Cost_per_box], MATCH(shipments9[[#This Row],[PID]], products[PID], 0))</f>
        <v>9.94</v>
      </c>
      <c r="P6486" s="4">
        <f>shipments9[[#This Row],[Boxes]]*shipments9[[#This Row],[Cost Per Box]]</f>
        <v>2027.76</v>
      </c>
      <c r="Q6486" s="4">
        <f>shipments9[[#This Row],[Amount]] -shipments9[[#This Row],[total cost]]</f>
        <v>3068.49</v>
      </c>
      <c r="R6486" s="4" t="str">
        <f>IF(shipments9[[#This Row],[Gross Profit]]&lt;0,"Loss","Profit")</f>
        <v>Profit</v>
      </c>
      <c r="S6486" s="9">
        <f>shipments9[[#This Row],[Gross Profit]]/shipments9[[#This Row],[Amount]]</f>
        <v>0.60210743193524641</v>
      </c>
      <c r="T6486" s="11">
        <f>shipments9[[#This Row],[Amount]]/shipments9[[#This Row],[Boxes]]</f>
        <v>24.981617647058822</v>
      </c>
    </row>
    <row r="6487" spans="1:20" hidden="1" x14ac:dyDescent="0.25">
      <c r="A6487" t="s">
        <v>6678</v>
      </c>
      <c r="B6487" t="s">
        <v>105</v>
      </c>
      <c r="C6487" t="s">
        <v>143</v>
      </c>
      <c r="D6487" t="s">
        <v>28</v>
      </c>
      <c r="E6487" s="1">
        <v>45476</v>
      </c>
      <c r="F6487" s="1" t="str">
        <f>TEXT(shipments9[[#This Row],[Shipdate]],"ddd")</f>
        <v>Wed</v>
      </c>
      <c r="G6487" s="1" t="str">
        <f>IF(OR(shipments9[[#This Row],[Day Name]]="Sat",shipments9[[#This Row],[Day Name]]="Sun"),"Weekend","Weekday")</f>
        <v>Weekday</v>
      </c>
      <c r="H6487">
        <v>7971.75</v>
      </c>
      <c r="I6487">
        <v>380</v>
      </c>
      <c r="J6487" t="s">
        <v>178</v>
      </c>
      <c r="K6487" t="s">
        <v>8155</v>
      </c>
      <c r="L6487" t="s">
        <v>8160</v>
      </c>
      <c r="M6487">
        <v>7</v>
      </c>
      <c r="N6487" t="s">
        <v>8161</v>
      </c>
      <c r="O6487" s="4">
        <f>INDEX(products[Cost_per_box], MATCH(shipments9[[#This Row],[PID]], products[PID], 0))</f>
        <v>10.23</v>
      </c>
      <c r="P6487" s="4">
        <f>shipments9[[#This Row],[Boxes]]*shipments9[[#This Row],[Cost Per Box]]</f>
        <v>3887.4</v>
      </c>
      <c r="Q6487" s="4">
        <f>shipments9[[#This Row],[Amount]] -shipments9[[#This Row],[total cost]]</f>
        <v>4084.35</v>
      </c>
      <c r="R6487" s="4" t="str">
        <f>IF(shipments9[[#This Row],[Gross Profit]]&lt;0,"Loss","Profit")</f>
        <v>Profit</v>
      </c>
      <c r="S6487" s="9">
        <f>shipments9[[#This Row],[Gross Profit]]/shipments9[[#This Row],[Amount]]</f>
        <v>0.5123529965189576</v>
      </c>
      <c r="T6487" s="11">
        <f>shipments9[[#This Row],[Amount]]/shipments9[[#This Row],[Boxes]]</f>
        <v>20.97828947368421</v>
      </c>
    </row>
    <row r="6488" spans="1:20" hidden="1" x14ac:dyDescent="0.25">
      <c r="A6488" t="s">
        <v>6679</v>
      </c>
      <c r="B6488" t="s">
        <v>111</v>
      </c>
      <c r="C6488" t="s">
        <v>128</v>
      </c>
      <c r="D6488" t="s">
        <v>28</v>
      </c>
      <c r="E6488" s="1">
        <v>45511</v>
      </c>
      <c r="F6488" s="1" t="str">
        <f>TEXT(shipments9[[#This Row],[Shipdate]],"ddd")</f>
        <v>Wed</v>
      </c>
      <c r="G6488" s="1" t="str">
        <f>IF(OR(shipments9[[#This Row],[Day Name]]="Sat",shipments9[[#This Row],[Day Name]]="Sun"),"Weekend","Weekday")</f>
        <v>Weekday</v>
      </c>
      <c r="H6488">
        <v>2632.5</v>
      </c>
      <c r="I6488">
        <v>377</v>
      </c>
      <c r="J6488" t="s">
        <v>178</v>
      </c>
      <c r="K6488" t="s">
        <v>8155</v>
      </c>
      <c r="L6488" t="s">
        <v>8160</v>
      </c>
      <c r="M6488">
        <v>8</v>
      </c>
      <c r="N6488" t="s">
        <v>8162</v>
      </c>
      <c r="O6488" s="4">
        <f>INDEX(products[Cost_per_box], MATCH(shipments9[[#This Row],[PID]], products[PID], 0))</f>
        <v>3.85</v>
      </c>
      <c r="P6488" s="4">
        <f>shipments9[[#This Row],[Boxes]]*shipments9[[#This Row],[Cost Per Box]]</f>
        <v>1451.45</v>
      </c>
      <c r="Q6488" s="4">
        <f>shipments9[[#This Row],[Amount]] -shipments9[[#This Row],[total cost]]</f>
        <v>1181.05</v>
      </c>
      <c r="R6488" s="4" t="str">
        <f>IF(shipments9[[#This Row],[Gross Profit]]&lt;0,"Loss","Profit")</f>
        <v>Profit</v>
      </c>
      <c r="S6488" s="9">
        <f>shipments9[[#This Row],[Gross Profit]]/shipments9[[#This Row],[Amount]]</f>
        <v>0.44864197530864197</v>
      </c>
      <c r="T6488" s="11">
        <f>shipments9[[#This Row],[Amount]]/shipments9[[#This Row],[Boxes]]</f>
        <v>6.9827586206896548</v>
      </c>
    </row>
    <row r="6489" spans="1:20" hidden="1" x14ac:dyDescent="0.25">
      <c r="A6489" t="s">
        <v>6680</v>
      </c>
      <c r="B6489" t="s">
        <v>111</v>
      </c>
      <c r="C6489" t="s">
        <v>121</v>
      </c>
      <c r="D6489" t="s">
        <v>28</v>
      </c>
      <c r="E6489" s="1">
        <v>45526</v>
      </c>
      <c r="F6489" s="1" t="str">
        <f>TEXT(shipments9[[#This Row],[Shipdate]],"ddd")</f>
        <v>Thu</v>
      </c>
      <c r="G6489" s="1" t="str">
        <f>IF(OR(shipments9[[#This Row],[Day Name]]="Sat",shipments9[[#This Row],[Day Name]]="Sun"),"Weekend","Weekday")</f>
        <v>Weekday</v>
      </c>
      <c r="H6489">
        <v>686.25</v>
      </c>
      <c r="I6489">
        <v>50</v>
      </c>
      <c r="J6489" t="s">
        <v>178</v>
      </c>
      <c r="K6489" t="s">
        <v>8155</v>
      </c>
      <c r="L6489" t="s">
        <v>8160</v>
      </c>
      <c r="M6489">
        <v>8</v>
      </c>
      <c r="N6489" t="s">
        <v>8162</v>
      </c>
      <c r="O6489" s="4">
        <f>INDEX(products[Cost_per_box], MATCH(shipments9[[#This Row],[PID]], products[PID], 0))</f>
        <v>5.26</v>
      </c>
      <c r="P6489" s="4">
        <f>shipments9[[#This Row],[Boxes]]*shipments9[[#This Row],[Cost Per Box]]</f>
        <v>263</v>
      </c>
      <c r="Q6489" s="4">
        <f>shipments9[[#This Row],[Amount]] -shipments9[[#This Row],[total cost]]</f>
        <v>423.25</v>
      </c>
      <c r="R6489" s="4" t="str">
        <f>IF(shipments9[[#This Row],[Gross Profit]]&lt;0,"Loss","Profit")</f>
        <v>Profit</v>
      </c>
      <c r="S6489" s="9">
        <f>shipments9[[#This Row],[Gross Profit]]/shipments9[[#This Row],[Amount]]</f>
        <v>0.61675774134790529</v>
      </c>
      <c r="T6489" s="11">
        <f>shipments9[[#This Row],[Amount]]/shipments9[[#This Row],[Boxes]]</f>
        <v>13.725</v>
      </c>
    </row>
    <row r="6490" spans="1:20" hidden="1" x14ac:dyDescent="0.25">
      <c r="A6490" t="s">
        <v>6681</v>
      </c>
      <c r="B6490" t="s">
        <v>111</v>
      </c>
      <c r="C6490" t="s">
        <v>145</v>
      </c>
      <c r="D6490" t="s">
        <v>28</v>
      </c>
      <c r="E6490" s="1">
        <v>45488</v>
      </c>
      <c r="F6490" s="1" t="str">
        <f>TEXT(shipments9[[#This Row],[Shipdate]],"ddd")</f>
        <v>Mon</v>
      </c>
      <c r="G6490" s="1" t="str">
        <f>IF(OR(shipments9[[#This Row],[Day Name]]="Sat",shipments9[[#This Row],[Day Name]]="Sun"),"Weekend","Weekday")</f>
        <v>Weekday</v>
      </c>
      <c r="H6490">
        <v>4632.75</v>
      </c>
      <c r="I6490">
        <v>290</v>
      </c>
      <c r="J6490" t="s">
        <v>178</v>
      </c>
      <c r="K6490" t="s">
        <v>8155</v>
      </c>
      <c r="L6490" t="s">
        <v>8160</v>
      </c>
      <c r="M6490">
        <v>7</v>
      </c>
      <c r="N6490" t="s">
        <v>8161</v>
      </c>
      <c r="O6490" s="4">
        <f>INDEX(products[Cost_per_box], MATCH(shipments9[[#This Row],[PID]], products[PID], 0))</f>
        <v>4.74</v>
      </c>
      <c r="P6490" s="4">
        <f>shipments9[[#This Row],[Boxes]]*shipments9[[#This Row],[Cost Per Box]]</f>
        <v>1374.6000000000001</v>
      </c>
      <c r="Q6490" s="4">
        <f>shipments9[[#This Row],[Amount]] -shipments9[[#This Row],[total cost]]</f>
        <v>3258.1499999999996</v>
      </c>
      <c r="R6490" s="4" t="str">
        <f>IF(shipments9[[#This Row],[Gross Profit]]&lt;0,"Loss","Profit")</f>
        <v>Profit</v>
      </c>
      <c r="S6490" s="9">
        <f>shipments9[[#This Row],[Gross Profit]]/shipments9[[#This Row],[Amount]]</f>
        <v>0.70328638497652574</v>
      </c>
      <c r="T6490" s="11">
        <f>shipments9[[#This Row],[Amount]]/shipments9[[#This Row],[Boxes]]</f>
        <v>15.975</v>
      </c>
    </row>
    <row r="6491" spans="1:20" hidden="1" x14ac:dyDescent="0.25">
      <c r="A6491" t="s">
        <v>6682</v>
      </c>
      <c r="B6491" t="s">
        <v>114</v>
      </c>
      <c r="C6491" t="s">
        <v>121</v>
      </c>
      <c r="D6491" t="s">
        <v>28</v>
      </c>
      <c r="E6491" s="1">
        <v>45484</v>
      </c>
      <c r="F6491" s="1" t="str">
        <f>TEXT(shipments9[[#This Row],[Shipdate]],"ddd")</f>
        <v>Thu</v>
      </c>
      <c r="G6491" s="1" t="str">
        <f>IF(OR(shipments9[[#This Row],[Day Name]]="Sat",shipments9[[#This Row],[Day Name]]="Sun"),"Weekend","Weekday")</f>
        <v>Weekday</v>
      </c>
      <c r="H6491">
        <v>5980.5</v>
      </c>
      <c r="I6491">
        <v>461</v>
      </c>
      <c r="J6491" t="s">
        <v>178</v>
      </c>
      <c r="K6491" t="s">
        <v>8155</v>
      </c>
      <c r="L6491" t="s">
        <v>8160</v>
      </c>
      <c r="M6491">
        <v>7</v>
      </c>
      <c r="N6491" t="s">
        <v>8161</v>
      </c>
      <c r="O6491" s="4">
        <f>INDEX(products[Cost_per_box], MATCH(shipments9[[#This Row],[PID]], products[PID], 0))</f>
        <v>5.26</v>
      </c>
      <c r="P6491" s="4">
        <f>shipments9[[#This Row],[Boxes]]*shipments9[[#This Row],[Cost Per Box]]</f>
        <v>2424.86</v>
      </c>
      <c r="Q6491" s="4">
        <f>shipments9[[#This Row],[Amount]] -shipments9[[#This Row],[total cost]]</f>
        <v>3555.64</v>
      </c>
      <c r="R6491" s="4" t="str">
        <f>IF(shipments9[[#This Row],[Gross Profit]]&lt;0,"Loss","Profit")</f>
        <v>Profit</v>
      </c>
      <c r="S6491" s="9">
        <f>shipments9[[#This Row],[Gross Profit]]/shipments9[[#This Row],[Amount]]</f>
        <v>0.59453891815065629</v>
      </c>
      <c r="T6491" s="11">
        <f>shipments9[[#This Row],[Amount]]/shipments9[[#This Row],[Boxes]]</f>
        <v>12.972885032537961</v>
      </c>
    </row>
    <row r="6492" spans="1:20" hidden="1" x14ac:dyDescent="0.25">
      <c r="A6492" t="s">
        <v>6683</v>
      </c>
      <c r="B6492" t="s">
        <v>114</v>
      </c>
      <c r="C6492" t="s">
        <v>130</v>
      </c>
      <c r="D6492" t="s">
        <v>28</v>
      </c>
      <c r="E6492" s="1">
        <v>45516</v>
      </c>
      <c r="F6492" s="1" t="str">
        <f>TEXT(shipments9[[#This Row],[Shipdate]],"ddd")</f>
        <v>Mon</v>
      </c>
      <c r="G6492" s="1" t="str">
        <f>IF(OR(shipments9[[#This Row],[Day Name]]="Sat",shipments9[[#This Row],[Day Name]]="Sun"),"Weekend","Weekday")</f>
        <v>Weekday</v>
      </c>
      <c r="H6492">
        <v>2954.25</v>
      </c>
      <c r="I6492">
        <v>423</v>
      </c>
      <c r="J6492" t="s">
        <v>178</v>
      </c>
      <c r="K6492" t="s">
        <v>8155</v>
      </c>
      <c r="L6492" t="s">
        <v>8160</v>
      </c>
      <c r="M6492">
        <v>8</v>
      </c>
      <c r="N6492" t="s">
        <v>8162</v>
      </c>
      <c r="O6492" s="4">
        <f>INDEX(products[Cost_per_box], MATCH(shipments9[[#This Row],[PID]], products[PID], 0))</f>
        <v>5.72</v>
      </c>
      <c r="P6492" s="4">
        <f>shipments9[[#This Row],[Boxes]]*shipments9[[#This Row],[Cost Per Box]]</f>
        <v>2419.56</v>
      </c>
      <c r="Q6492" s="4">
        <f>shipments9[[#This Row],[Amount]] -shipments9[[#This Row],[total cost]]</f>
        <v>534.69000000000005</v>
      </c>
      <c r="R6492" s="4" t="str">
        <f>IF(shipments9[[#This Row],[Gross Profit]]&lt;0,"Loss","Profit")</f>
        <v>Profit</v>
      </c>
      <c r="S6492" s="9">
        <f>shipments9[[#This Row],[Gross Profit]]/shipments9[[#This Row],[Amount]]</f>
        <v>0.18099009900990101</v>
      </c>
      <c r="T6492" s="11">
        <f>shipments9[[#This Row],[Amount]]/shipments9[[#This Row],[Boxes]]</f>
        <v>6.9840425531914896</v>
      </c>
    </row>
    <row r="6493" spans="1:20" hidden="1" x14ac:dyDescent="0.25">
      <c r="A6493" t="s">
        <v>6684</v>
      </c>
      <c r="B6493" t="s">
        <v>114</v>
      </c>
      <c r="C6493" t="s">
        <v>130</v>
      </c>
      <c r="D6493" t="s">
        <v>28</v>
      </c>
      <c r="E6493" s="1">
        <v>45503</v>
      </c>
      <c r="F6493" s="1" t="str">
        <f>TEXT(shipments9[[#This Row],[Shipdate]],"ddd")</f>
        <v>Tue</v>
      </c>
      <c r="G6493" s="1" t="str">
        <f>IF(OR(shipments9[[#This Row],[Day Name]]="Sat",shipments9[[#This Row],[Day Name]]="Sun"),"Weekend","Weekday")</f>
        <v>Weekday</v>
      </c>
      <c r="H6493">
        <v>9400.5</v>
      </c>
      <c r="I6493">
        <v>1176</v>
      </c>
      <c r="J6493" t="s">
        <v>178</v>
      </c>
      <c r="K6493" t="s">
        <v>8155</v>
      </c>
      <c r="L6493" t="s">
        <v>8160</v>
      </c>
      <c r="M6493">
        <v>7</v>
      </c>
      <c r="N6493" t="s">
        <v>8161</v>
      </c>
      <c r="O6493" s="4">
        <f>INDEX(products[Cost_per_box], MATCH(shipments9[[#This Row],[PID]], products[PID], 0))</f>
        <v>5.72</v>
      </c>
      <c r="P6493" s="4">
        <f>shipments9[[#This Row],[Boxes]]*shipments9[[#This Row],[Cost Per Box]]</f>
        <v>6726.7199999999993</v>
      </c>
      <c r="Q6493" s="4">
        <f>shipments9[[#This Row],[Amount]] -shipments9[[#This Row],[total cost]]</f>
        <v>2673.7800000000007</v>
      </c>
      <c r="R6493" s="4" t="str">
        <f>IF(shipments9[[#This Row],[Gross Profit]]&lt;0,"Loss","Profit")</f>
        <v>Profit</v>
      </c>
      <c r="S6493" s="9">
        <f>shipments9[[#This Row],[Gross Profit]]/shipments9[[#This Row],[Amount]]</f>
        <v>0.28442955161959477</v>
      </c>
      <c r="T6493" s="11">
        <f>shipments9[[#This Row],[Amount]]/shipments9[[#This Row],[Boxes]]</f>
        <v>7.9936224489795915</v>
      </c>
    </row>
    <row r="6494" spans="1:20" hidden="1" x14ac:dyDescent="0.25">
      <c r="A6494" t="s">
        <v>6685</v>
      </c>
      <c r="B6494" t="s">
        <v>114</v>
      </c>
      <c r="C6494" t="s">
        <v>141</v>
      </c>
      <c r="D6494" t="s">
        <v>28</v>
      </c>
      <c r="E6494" s="1">
        <v>45495</v>
      </c>
      <c r="F6494" s="1" t="str">
        <f>TEXT(shipments9[[#This Row],[Shipdate]],"ddd")</f>
        <v>Mon</v>
      </c>
      <c r="G6494" s="1" t="str">
        <f>IF(OR(shipments9[[#This Row],[Day Name]]="Sat",shipments9[[#This Row],[Day Name]]="Sun"),"Weekend","Weekday")</f>
        <v>Weekday</v>
      </c>
      <c r="H6494">
        <v>5377.5</v>
      </c>
      <c r="I6494">
        <v>359</v>
      </c>
      <c r="J6494" t="s">
        <v>178</v>
      </c>
      <c r="K6494" t="s">
        <v>8155</v>
      </c>
      <c r="L6494" t="s">
        <v>8160</v>
      </c>
      <c r="M6494">
        <v>7</v>
      </c>
      <c r="N6494" t="s">
        <v>8161</v>
      </c>
      <c r="O6494" s="4">
        <f>INDEX(products[Cost_per_box], MATCH(shipments9[[#This Row],[PID]], products[PID], 0))</f>
        <v>8.2200000000000006</v>
      </c>
      <c r="P6494" s="4">
        <f>shipments9[[#This Row],[Boxes]]*shipments9[[#This Row],[Cost Per Box]]</f>
        <v>2950.98</v>
      </c>
      <c r="Q6494" s="4">
        <f>shipments9[[#This Row],[Amount]] -shipments9[[#This Row],[total cost]]</f>
        <v>2426.52</v>
      </c>
      <c r="R6494" s="4" t="str">
        <f>IF(shipments9[[#This Row],[Gross Profit]]&lt;0,"Loss","Profit")</f>
        <v>Profit</v>
      </c>
      <c r="S6494" s="9">
        <f>shipments9[[#This Row],[Gross Profit]]/shipments9[[#This Row],[Amount]]</f>
        <v>0.45123570432357041</v>
      </c>
      <c r="T6494" s="11">
        <f>shipments9[[#This Row],[Amount]]/shipments9[[#This Row],[Boxes]]</f>
        <v>14.979108635097493</v>
      </c>
    </row>
    <row r="6495" spans="1:20" hidden="1" x14ac:dyDescent="0.25">
      <c r="A6495" t="s">
        <v>6686</v>
      </c>
      <c r="B6495" t="s">
        <v>114</v>
      </c>
      <c r="C6495" t="s">
        <v>157</v>
      </c>
      <c r="D6495" t="s">
        <v>28</v>
      </c>
      <c r="E6495" s="1">
        <v>45534</v>
      </c>
      <c r="F6495" s="1" t="str">
        <f>TEXT(shipments9[[#This Row],[Shipdate]],"ddd")</f>
        <v>Fri</v>
      </c>
      <c r="G6495" s="1" t="str">
        <f>IF(OR(shipments9[[#This Row],[Day Name]]="Sat",shipments9[[#This Row],[Day Name]]="Sun"),"Weekend","Weekday")</f>
        <v>Weekday</v>
      </c>
      <c r="H6495">
        <v>17095.5</v>
      </c>
      <c r="I6495">
        <v>1900</v>
      </c>
      <c r="J6495" t="s">
        <v>178</v>
      </c>
      <c r="K6495" t="s">
        <v>8155</v>
      </c>
      <c r="L6495" t="s">
        <v>8160</v>
      </c>
      <c r="M6495">
        <v>8</v>
      </c>
      <c r="N6495" t="s">
        <v>8162</v>
      </c>
      <c r="O6495" s="4">
        <f>INDEX(products[Cost_per_box], MATCH(shipments9[[#This Row],[PID]], products[PID], 0))</f>
        <v>6.8</v>
      </c>
      <c r="P6495" s="4">
        <f>shipments9[[#This Row],[Boxes]]*shipments9[[#This Row],[Cost Per Box]]</f>
        <v>12920</v>
      </c>
      <c r="Q6495" s="4">
        <f>shipments9[[#This Row],[Amount]] -shipments9[[#This Row],[total cost]]</f>
        <v>4175.5</v>
      </c>
      <c r="R6495" s="4" t="str">
        <f>IF(shipments9[[#This Row],[Gross Profit]]&lt;0,"Loss","Profit")</f>
        <v>Profit</v>
      </c>
      <c r="S6495" s="9">
        <f>shipments9[[#This Row],[Gross Profit]]/shipments9[[#This Row],[Amount]]</f>
        <v>0.24424556169752273</v>
      </c>
      <c r="T6495" s="11">
        <f>shipments9[[#This Row],[Amount]]/shipments9[[#This Row],[Boxes]]</f>
        <v>8.9976315789473684</v>
      </c>
    </row>
    <row r="6496" spans="1:20" hidden="1" x14ac:dyDescent="0.25">
      <c r="A6496" t="s">
        <v>6687</v>
      </c>
      <c r="B6496" t="s">
        <v>102</v>
      </c>
      <c r="C6496" t="s">
        <v>141</v>
      </c>
      <c r="D6496" t="s">
        <v>28</v>
      </c>
      <c r="E6496" s="1">
        <v>45488</v>
      </c>
      <c r="F6496" s="1" t="str">
        <f>TEXT(shipments9[[#This Row],[Shipdate]],"ddd")</f>
        <v>Mon</v>
      </c>
      <c r="G6496" s="1" t="str">
        <f>IF(OR(shipments9[[#This Row],[Day Name]]="Sat",shipments9[[#This Row],[Day Name]]="Sun"),"Weekend","Weekday")</f>
        <v>Weekday</v>
      </c>
      <c r="H6496">
        <v>4065.75</v>
      </c>
      <c r="I6496">
        <v>313</v>
      </c>
      <c r="J6496" t="s">
        <v>178</v>
      </c>
      <c r="K6496" t="s">
        <v>8155</v>
      </c>
      <c r="L6496" t="s">
        <v>8160</v>
      </c>
      <c r="M6496">
        <v>7</v>
      </c>
      <c r="N6496" t="s">
        <v>8161</v>
      </c>
      <c r="O6496" s="4">
        <f>INDEX(products[Cost_per_box], MATCH(shipments9[[#This Row],[PID]], products[PID], 0))</f>
        <v>8.2200000000000006</v>
      </c>
      <c r="P6496" s="4">
        <f>shipments9[[#This Row],[Boxes]]*shipments9[[#This Row],[Cost Per Box]]</f>
        <v>2572.86</v>
      </c>
      <c r="Q6496" s="4">
        <f>shipments9[[#This Row],[Amount]] -shipments9[[#This Row],[total cost]]</f>
        <v>1492.8899999999999</v>
      </c>
      <c r="R6496" s="4" t="str">
        <f>IF(shipments9[[#This Row],[Gross Profit]]&lt;0,"Loss","Profit")</f>
        <v>Profit</v>
      </c>
      <c r="S6496" s="9">
        <f>shipments9[[#This Row],[Gross Profit]]/shipments9[[#This Row],[Amount]]</f>
        <v>0.36718686589190186</v>
      </c>
      <c r="T6496" s="11">
        <f>shipments9[[#This Row],[Amount]]/shipments9[[#This Row],[Boxes]]</f>
        <v>12.98961661341853</v>
      </c>
    </row>
    <row r="6497" spans="1:20" hidden="1" x14ac:dyDescent="0.25">
      <c r="A6497" t="s">
        <v>6688</v>
      </c>
      <c r="B6497" t="s">
        <v>102</v>
      </c>
      <c r="C6497" t="s">
        <v>151</v>
      </c>
      <c r="D6497" t="s">
        <v>28</v>
      </c>
      <c r="E6497" s="1">
        <v>45488</v>
      </c>
      <c r="F6497" s="1" t="str">
        <f>TEXT(shipments9[[#This Row],[Shipdate]],"ddd")</f>
        <v>Mon</v>
      </c>
      <c r="G6497" s="1" t="str">
        <f>IF(OR(shipments9[[#This Row],[Day Name]]="Sat",shipments9[[#This Row],[Day Name]]="Sun"),"Weekend","Weekday")</f>
        <v>Weekday</v>
      </c>
      <c r="H6497">
        <v>8507.25</v>
      </c>
      <c r="I6497">
        <v>473</v>
      </c>
      <c r="J6497" t="s">
        <v>178</v>
      </c>
      <c r="K6497" t="s">
        <v>8155</v>
      </c>
      <c r="L6497" t="s">
        <v>8160</v>
      </c>
      <c r="M6497">
        <v>7</v>
      </c>
      <c r="N6497" t="s">
        <v>8161</v>
      </c>
      <c r="O6497" s="4">
        <f>INDEX(products[Cost_per_box], MATCH(shipments9[[#This Row],[PID]], products[PID], 0))</f>
        <v>12.41</v>
      </c>
      <c r="P6497" s="4">
        <f>shipments9[[#This Row],[Boxes]]*shipments9[[#This Row],[Cost Per Box]]</f>
        <v>5869.93</v>
      </c>
      <c r="Q6497" s="4">
        <f>shipments9[[#This Row],[Amount]] -shipments9[[#This Row],[total cost]]</f>
        <v>2637.3199999999997</v>
      </c>
      <c r="R6497" s="4" t="str">
        <f>IF(shipments9[[#This Row],[Gross Profit]]&lt;0,"Loss","Profit")</f>
        <v>Profit</v>
      </c>
      <c r="S6497" s="9">
        <f>shipments9[[#This Row],[Gross Profit]]/shipments9[[#This Row],[Amount]]</f>
        <v>0.31000852214287811</v>
      </c>
      <c r="T6497" s="11">
        <f>shipments9[[#This Row],[Amount]]/shipments9[[#This Row],[Boxes]]</f>
        <v>17.985729386892178</v>
      </c>
    </row>
    <row r="6498" spans="1:20" hidden="1" x14ac:dyDescent="0.25">
      <c r="A6498" t="s">
        <v>6689</v>
      </c>
      <c r="B6498" t="s">
        <v>102</v>
      </c>
      <c r="C6498" t="s">
        <v>165</v>
      </c>
      <c r="D6498" t="s">
        <v>28</v>
      </c>
      <c r="E6498" s="1">
        <v>45517</v>
      </c>
      <c r="F6498" s="1" t="str">
        <f>TEXT(shipments9[[#This Row],[Shipdate]],"ddd")</f>
        <v>Tue</v>
      </c>
      <c r="G6498" s="1" t="str">
        <f>IF(OR(shipments9[[#This Row],[Day Name]]="Sat",shipments9[[#This Row],[Day Name]]="Sun"),"Weekend","Weekday")</f>
        <v>Weekday</v>
      </c>
      <c r="H6498">
        <v>5994</v>
      </c>
      <c r="I6498">
        <v>333</v>
      </c>
      <c r="J6498" t="s">
        <v>178</v>
      </c>
      <c r="K6498" t="s">
        <v>8155</v>
      </c>
      <c r="L6498" t="s">
        <v>8160</v>
      </c>
      <c r="M6498">
        <v>8</v>
      </c>
      <c r="N6498" t="s">
        <v>8162</v>
      </c>
      <c r="O6498" s="4">
        <f>INDEX(products[Cost_per_box], MATCH(shipments9[[#This Row],[PID]], products[PID], 0))</f>
        <v>2.65</v>
      </c>
      <c r="P6498" s="4">
        <f>shipments9[[#This Row],[Boxes]]*shipments9[[#This Row],[Cost Per Box]]</f>
        <v>882.44999999999993</v>
      </c>
      <c r="Q6498" s="4">
        <f>shipments9[[#This Row],[Amount]] -shipments9[[#This Row],[total cost]]</f>
        <v>5111.55</v>
      </c>
      <c r="R6498" s="4" t="str">
        <f>IF(shipments9[[#This Row],[Gross Profit]]&lt;0,"Loss","Profit")</f>
        <v>Profit</v>
      </c>
      <c r="S6498" s="9">
        <f>shipments9[[#This Row],[Gross Profit]]/shipments9[[#This Row],[Amount]]</f>
        <v>0.85277777777777786</v>
      </c>
      <c r="T6498" s="11">
        <f>shipments9[[#This Row],[Amount]]/shipments9[[#This Row],[Boxes]]</f>
        <v>18</v>
      </c>
    </row>
    <row r="6499" spans="1:20" hidden="1" x14ac:dyDescent="0.25">
      <c r="A6499" t="s">
        <v>6690</v>
      </c>
      <c r="B6499" t="s">
        <v>102</v>
      </c>
      <c r="C6499" t="s">
        <v>128</v>
      </c>
      <c r="D6499" t="s">
        <v>28</v>
      </c>
      <c r="E6499" s="1">
        <v>45483</v>
      </c>
      <c r="F6499" s="1" t="str">
        <f>TEXT(shipments9[[#This Row],[Shipdate]],"ddd")</f>
        <v>Wed</v>
      </c>
      <c r="G6499" s="1" t="str">
        <f>IF(OR(shipments9[[#This Row],[Day Name]]="Sat",shipments9[[#This Row],[Day Name]]="Sun"),"Weekend","Weekday")</f>
        <v>Weekday</v>
      </c>
      <c r="H6499">
        <v>2952</v>
      </c>
      <c r="I6499">
        <v>369</v>
      </c>
      <c r="J6499" t="s">
        <v>178</v>
      </c>
      <c r="K6499" t="s">
        <v>8155</v>
      </c>
      <c r="L6499" t="s">
        <v>8160</v>
      </c>
      <c r="M6499">
        <v>7</v>
      </c>
      <c r="N6499" t="s">
        <v>8161</v>
      </c>
      <c r="O6499" s="4">
        <f>INDEX(products[Cost_per_box], MATCH(shipments9[[#This Row],[PID]], products[PID], 0))</f>
        <v>3.85</v>
      </c>
      <c r="P6499" s="4">
        <f>shipments9[[#This Row],[Boxes]]*shipments9[[#This Row],[Cost Per Box]]</f>
        <v>1420.65</v>
      </c>
      <c r="Q6499" s="4">
        <f>shipments9[[#This Row],[Amount]] -shipments9[[#This Row],[total cost]]</f>
        <v>1531.35</v>
      </c>
      <c r="R6499" s="4" t="str">
        <f>IF(shipments9[[#This Row],[Gross Profit]]&lt;0,"Loss","Profit")</f>
        <v>Profit</v>
      </c>
      <c r="S6499" s="9">
        <f>shipments9[[#This Row],[Gross Profit]]/shipments9[[#This Row],[Amount]]</f>
        <v>0.51874999999999993</v>
      </c>
      <c r="T6499" s="11">
        <f>shipments9[[#This Row],[Amount]]/shipments9[[#This Row],[Boxes]]</f>
        <v>8</v>
      </c>
    </row>
    <row r="6500" spans="1:20" hidden="1" x14ac:dyDescent="0.25">
      <c r="A6500" t="s">
        <v>6691</v>
      </c>
      <c r="B6500" t="s">
        <v>102</v>
      </c>
      <c r="C6500" t="s">
        <v>161</v>
      </c>
      <c r="D6500" t="s">
        <v>28</v>
      </c>
      <c r="E6500" s="1">
        <v>45523</v>
      </c>
      <c r="F6500" s="1" t="str">
        <f>TEXT(shipments9[[#This Row],[Shipdate]],"ddd")</f>
        <v>Mon</v>
      </c>
      <c r="G6500" s="1" t="str">
        <f>IF(OR(shipments9[[#This Row],[Day Name]]="Sat",shipments9[[#This Row],[Day Name]]="Sun"),"Weekend","Weekday")</f>
        <v>Weekday</v>
      </c>
      <c r="H6500">
        <v>8813.25</v>
      </c>
      <c r="I6500">
        <v>980</v>
      </c>
      <c r="J6500" t="s">
        <v>178</v>
      </c>
      <c r="K6500" t="s">
        <v>8155</v>
      </c>
      <c r="L6500" t="s">
        <v>8160</v>
      </c>
      <c r="M6500">
        <v>8</v>
      </c>
      <c r="N6500" t="s">
        <v>8162</v>
      </c>
      <c r="O6500" s="4">
        <f>INDEX(products[Cost_per_box], MATCH(shipments9[[#This Row],[PID]], products[PID], 0))</f>
        <v>2.76</v>
      </c>
      <c r="P6500" s="4">
        <f>shipments9[[#This Row],[Boxes]]*shipments9[[#This Row],[Cost Per Box]]</f>
        <v>2704.7999999999997</v>
      </c>
      <c r="Q6500" s="4">
        <f>shipments9[[#This Row],[Amount]] -shipments9[[#This Row],[total cost]]</f>
        <v>6108.4500000000007</v>
      </c>
      <c r="R6500" s="4" t="str">
        <f>IF(shipments9[[#This Row],[Gross Profit]]&lt;0,"Loss","Profit")</f>
        <v>Profit</v>
      </c>
      <c r="S6500" s="9">
        <f>shipments9[[#This Row],[Gross Profit]]/shipments9[[#This Row],[Amount]]</f>
        <v>0.69309845970555706</v>
      </c>
      <c r="T6500" s="11">
        <f>shipments9[[#This Row],[Amount]]/shipments9[[#This Row],[Boxes]]</f>
        <v>8.9931122448979597</v>
      </c>
    </row>
    <row r="6501" spans="1:20" hidden="1" x14ac:dyDescent="0.25">
      <c r="A6501" t="s">
        <v>6692</v>
      </c>
      <c r="B6501" t="s">
        <v>39</v>
      </c>
      <c r="C6501" t="s">
        <v>163</v>
      </c>
      <c r="D6501" t="s">
        <v>26</v>
      </c>
      <c r="E6501" s="1">
        <v>45489</v>
      </c>
      <c r="F6501" s="1" t="str">
        <f>TEXT(shipments9[[#This Row],[Shipdate]],"ddd")</f>
        <v>Tue</v>
      </c>
      <c r="G6501" s="1" t="str">
        <f>IF(OR(shipments9[[#This Row],[Day Name]]="Sat",shipments9[[#This Row],[Day Name]]="Sun"),"Weekend","Weekday")</f>
        <v>Weekday</v>
      </c>
      <c r="H6501">
        <v>1381.5</v>
      </c>
      <c r="I6501">
        <v>154</v>
      </c>
      <c r="J6501" t="s">
        <v>178</v>
      </c>
      <c r="K6501" t="s">
        <v>8155</v>
      </c>
      <c r="L6501" t="s">
        <v>8160</v>
      </c>
      <c r="M6501">
        <v>7</v>
      </c>
      <c r="N6501" t="s">
        <v>8161</v>
      </c>
      <c r="O6501" s="4">
        <f>INDEX(products[Cost_per_box], MATCH(shipments9[[#This Row],[PID]], products[PID], 0))</f>
        <v>3.32</v>
      </c>
      <c r="P6501" s="4">
        <f>shipments9[[#This Row],[Boxes]]*shipments9[[#This Row],[Cost Per Box]]</f>
        <v>511.28</v>
      </c>
      <c r="Q6501" s="4">
        <f>shipments9[[#This Row],[Amount]] -shipments9[[#This Row],[total cost]]</f>
        <v>870.22</v>
      </c>
      <c r="R6501" s="4" t="str">
        <f>IF(shipments9[[#This Row],[Gross Profit]]&lt;0,"Loss","Profit")</f>
        <v>Profit</v>
      </c>
      <c r="S6501" s="9">
        <f>shipments9[[#This Row],[Gross Profit]]/shipments9[[#This Row],[Amount]]</f>
        <v>0.62990951863916034</v>
      </c>
      <c r="T6501" s="11">
        <f>shipments9[[#This Row],[Amount]]/shipments9[[#This Row],[Boxes]]</f>
        <v>8.970779220779221</v>
      </c>
    </row>
    <row r="6502" spans="1:20" hidden="1" x14ac:dyDescent="0.25">
      <c r="A6502" t="s">
        <v>6693</v>
      </c>
      <c r="B6502" t="s">
        <v>39</v>
      </c>
      <c r="C6502" t="s">
        <v>165</v>
      </c>
      <c r="D6502" t="s">
        <v>26</v>
      </c>
      <c r="E6502" s="1">
        <v>45496</v>
      </c>
      <c r="F6502" s="1" t="str">
        <f>TEXT(shipments9[[#This Row],[Shipdate]],"ddd")</f>
        <v>Tue</v>
      </c>
      <c r="G6502" s="1" t="str">
        <f>IF(OR(shipments9[[#This Row],[Day Name]]="Sat",shipments9[[#This Row],[Day Name]]="Sun"),"Weekend","Weekday")</f>
        <v>Weekday</v>
      </c>
      <c r="H6502">
        <v>4835.25</v>
      </c>
      <c r="I6502">
        <v>255</v>
      </c>
      <c r="J6502" t="s">
        <v>178</v>
      </c>
      <c r="K6502" t="s">
        <v>8155</v>
      </c>
      <c r="L6502" t="s">
        <v>8160</v>
      </c>
      <c r="M6502">
        <v>7</v>
      </c>
      <c r="N6502" t="s">
        <v>8161</v>
      </c>
      <c r="O6502" s="4">
        <f>INDEX(products[Cost_per_box], MATCH(shipments9[[#This Row],[PID]], products[PID], 0))</f>
        <v>2.65</v>
      </c>
      <c r="P6502" s="4">
        <f>shipments9[[#This Row],[Boxes]]*shipments9[[#This Row],[Cost Per Box]]</f>
        <v>675.75</v>
      </c>
      <c r="Q6502" s="4">
        <f>shipments9[[#This Row],[Amount]] -shipments9[[#This Row],[total cost]]</f>
        <v>4159.5</v>
      </c>
      <c r="R6502" s="4" t="str">
        <f>IF(shipments9[[#This Row],[Gross Profit]]&lt;0,"Loss","Profit")</f>
        <v>Profit</v>
      </c>
      <c r="S6502" s="9">
        <f>shipments9[[#This Row],[Gross Profit]]/shipments9[[#This Row],[Amount]]</f>
        <v>0.86024507522878857</v>
      </c>
      <c r="T6502" s="11">
        <f>shipments9[[#This Row],[Amount]]/shipments9[[#This Row],[Boxes]]</f>
        <v>18.961764705882352</v>
      </c>
    </row>
    <row r="6503" spans="1:20" hidden="1" x14ac:dyDescent="0.25">
      <c r="A6503" t="s">
        <v>6694</v>
      </c>
      <c r="B6503" t="s">
        <v>39</v>
      </c>
      <c r="C6503" t="s">
        <v>121</v>
      </c>
      <c r="D6503" t="s">
        <v>26</v>
      </c>
      <c r="E6503" s="1">
        <v>45499</v>
      </c>
      <c r="F6503" s="1" t="str">
        <f>TEXT(shipments9[[#This Row],[Shipdate]],"ddd")</f>
        <v>Fri</v>
      </c>
      <c r="G6503" s="1" t="str">
        <f>IF(OR(shipments9[[#This Row],[Day Name]]="Sat",shipments9[[#This Row],[Day Name]]="Sun"),"Weekend","Weekday")</f>
        <v>Weekday</v>
      </c>
      <c r="H6503">
        <v>5811.75</v>
      </c>
      <c r="I6503">
        <v>416</v>
      </c>
      <c r="J6503" t="s">
        <v>178</v>
      </c>
      <c r="K6503" t="s">
        <v>8155</v>
      </c>
      <c r="L6503" t="s">
        <v>8160</v>
      </c>
      <c r="M6503">
        <v>7</v>
      </c>
      <c r="N6503" t="s">
        <v>8161</v>
      </c>
      <c r="O6503" s="4">
        <f>INDEX(products[Cost_per_box], MATCH(shipments9[[#This Row],[PID]], products[PID], 0))</f>
        <v>5.26</v>
      </c>
      <c r="P6503" s="4">
        <f>shipments9[[#This Row],[Boxes]]*shipments9[[#This Row],[Cost Per Box]]</f>
        <v>2188.16</v>
      </c>
      <c r="Q6503" s="4">
        <f>shipments9[[#This Row],[Amount]] -shipments9[[#This Row],[total cost]]</f>
        <v>3623.59</v>
      </c>
      <c r="R6503" s="4" t="str">
        <f>IF(shipments9[[#This Row],[Gross Profit]]&lt;0,"Loss","Profit")</f>
        <v>Profit</v>
      </c>
      <c r="S6503" s="9">
        <f>shipments9[[#This Row],[Gross Profit]]/shipments9[[#This Row],[Amount]]</f>
        <v>0.62349378414419065</v>
      </c>
      <c r="T6503" s="11">
        <f>shipments9[[#This Row],[Amount]]/shipments9[[#This Row],[Boxes]]</f>
        <v>13.970552884615385</v>
      </c>
    </row>
    <row r="6504" spans="1:20" hidden="1" x14ac:dyDescent="0.25">
      <c r="A6504" t="s">
        <v>6695</v>
      </c>
      <c r="B6504" t="s">
        <v>39</v>
      </c>
      <c r="C6504" t="s">
        <v>141</v>
      </c>
      <c r="D6504" t="s">
        <v>26</v>
      </c>
      <c r="E6504" s="1">
        <v>45475</v>
      </c>
      <c r="F6504" s="1" t="str">
        <f>TEXT(shipments9[[#This Row],[Shipdate]],"ddd")</f>
        <v>Tue</v>
      </c>
      <c r="G6504" s="1" t="str">
        <f>IF(OR(shipments9[[#This Row],[Day Name]]="Sat",shipments9[[#This Row],[Day Name]]="Sun"),"Weekend","Weekday")</f>
        <v>Weekday</v>
      </c>
      <c r="H6504">
        <v>8901</v>
      </c>
      <c r="I6504">
        <v>742</v>
      </c>
      <c r="J6504" t="s">
        <v>178</v>
      </c>
      <c r="K6504" t="s">
        <v>8155</v>
      </c>
      <c r="L6504" t="s">
        <v>8160</v>
      </c>
      <c r="M6504">
        <v>7</v>
      </c>
      <c r="N6504" t="s">
        <v>8161</v>
      </c>
      <c r="O6504" s="4">
        <f>INDEX(products[Cost_per_box], MATCH(shipments9[[#This Row],[PID]], products[PID], 0))</f>
        <v>8.2200000000000006</v>
      </c>
      <c r="P6504" s="4">
        <f>shipments9[[#This Row],[Boxes]]*shipments9[[#This Row],[Cost Per Box]]</f>
        <v>6099.2400000000007</v>
      </c>
      <c r="Q6504" s="4">
        <f>shipments9[[#This Row],[Amount]] -shipments9[[#This Row],[total cost]]</f>
        <v>2801.7599999999993</v>
      </c>
      <c r="R6504" s="4" t="str">
        <f>IF(shipments9[[#This Row],[Gross Profit]]&lt;0,"Loss","Profit")</f>
        <v>Profit</v>
      </c>
      <c r="S6504" s="9">
        <f>shipments9[[#This Row],[Gross Profit]]/shipments9[[#This Row],[Amount]]</f>
        <v>0.31476912706437471</v>
      </c>
      <c r="T6504" s="11">
        <f>shipments9[[#This Row],[Amount]]/shipments9[[#This Row],[Boxes]]</f>
        <v>11.995956873315365</v>
      </c>
    </row>
    <row r="6505" spans="1:20" hidden="1" x14ac:dyDescent="0.25">
      <c r="A6505" t="s">
        <v>6696</v>
      </c>
      <c r="B6505" t="s">
        <v>39</v>
      </c>
      <c r="C6505" t="s">
        <v>121</v>
      </c>
      <c r="D6505" t="s">
        <v>26</v>
      </c>
      <c r="E6505" s="1">
        <v>45532</v>
      </c>
      <c r="F6505" s="1" t="str">
        <f>TEXT(shipments9[[#This Row],[Shipdate]],"ddd")</f>
        <v>Wed</v>
      </c>
      <c r="G6505" s="1" t="str">
        <f>IF(OR(shipments9[[#This Row],[Day Name]]="Sat",shipments9[[#This Row],[Day Name]]="Sun"),"Weekend","Weekday")</f>
        <v>Weekday</v>
      </c>
      <c r="H6505">
        <v>1359</v>
      </c>
      <c r="I6505">
        <v>114</v>
      </c>
      <c r="J6505" t="s">
        <v>178</v>
      </c>
      <c r="K6505" t="s">
        <v>8155</v>
      </c>
      <c r="L6505" t="s">
        <v>8160</v>
      </c>
      <c r="M6505">
        <v>8</v>
      </c>
      <c r="N6505" t="s">
        <v>8162</v>
      </c>
      <c r="O6505" s="4">
        <f>INDEX(products[Cost_per_box], MATCH(shipments9[[#This Row],[PID]], products[PID], 0))</f>
        <v>5.26</v>
      </c>
      <c r="P6505" s="4">
        <f>shipments9[[#This Row],[Boxes]]*shipments9[[#This Row],[Cost Per Box]]</f>
        <v>599.64</v>
      </c>
      <c r="Q6505" s="4">
        <f>shipments9[[#This Row],[Amount]] -shipments9[[#This Row],[total cost]]</f>
        <v>759.36</v>
      </c>
      <c r="R6505" s="4" t="str">
        <f>IF(shipments9[[#This Row],[Gross Profit]]&lt;0,"Loss","Profit")</f>
        <v>Profit</v>
      </c>
      <c r="S6505" s="9">
        <f>shipments9[[#This Row],[Gross Profit]]/shipments9[[#This Row],[Amount]]</f>
        <v>0.55876379690949229</v>
      </c>
      <c r="T6505" s="11">
        <f>shipments9[[#This Row],[Amount]]/shipments9[[#This Row],[Boxes]]</f>
        <v>11.921052631578947</v>
      </c>
    </row>
    <row r="6506" spans="1:20" hidden="1" x14ac:dyDescent="0.25">
      <c r="A6506" t="s">
        <v>6697</v>
      </c>
      <c r="B6506" t="s">
        <v>39</v>
      </c>
      <c r="C6506" t="s">
        <v>163</v>
      </c>
      <c r="D6506" t="s">
        <v>26</v>
      </c>
      <c r="E6506" s="1">
        <v>45482</v>
      </c>
      <c r="F6506" s="1" t="str">
        <f>TEXT(shipments9[[#This Row],[Shipdate]],"ddd")</f>
        <v>Tue</v>
      </c>
      <c r="G6506" s="1" t="str">
        <f>IF(OR(shipments9[[#This Row],[Day Name]]="Sat",shipments9[[#This Row],[Day Name]]="Sun"),"Weekend","Weekday")</f>
        <v>Weekday</v>
      </c>
      <c r="H6506">
        <v>6293.25</v>
      </c>
      <c r="I6506">
        <v>573</v>
      </c>
      <c r="J6506" t="s">
        <v>178</v>
      </c>
      <c r="K6506" t="s">
        <v>8155</v>
      </c>
      <c r="L6506" t="s">
        <v>8160</v>
      </c>
      <c r="M6506">
        <v>7</v>
      </c>
      <c r="N6506" t="s">
        <v>8161</v>
      </c>
      <c r="O6506" s="4">
        <f>INDEX(products[Cost_per_box], MATCH(shipments9[[#This Row],[PID]], products[PID], 0))</f>
        <v>3.32</v>
      </c>
      <c r="P6506" s="4">
        <f>shipments9[[#This Row],[Boxes]]*shipments9[[#This Row],[Cost Per Box]]</f>
        <v>1902.36</v>
      </c>
      <c r="Q6506" s="4">
        <f>shipments9[[#This Row],[Amount]] -shipments9[[#This Row],[total cost]]</f>
        <v>4390.8900000000003</v>
      </c>
      <c r="R6506" s="4" t="str">
        <f>IF(shipments9[[#This Row],[Gross Profit]]&lt;0,"Loss","Profit")</f>
        <v>Profit</v>
      </c>
      <c r="S6506" s="9">
        <f>shipments9[[#This Row],[Gross Profit]]/shipments9[[#This Row],[Amount]]</f>
        <v>0.69771421761411045</v>
      </c>
      <c r="T6506" s="11">
        <f>shipments9[[#This Row],[Amount]]/shipments9[[#This Row],[Boxes]]</f>
        <v>10.982984293193716</v>
      </c>
    </row>
    <row r="6507" spans="1:20" hidden="1" x14ac:dyDescent="0.25">
      <c r="A6507" t="s">
        <v>6698</v>
      </c>
      <c r="B6507" t="s">
        <v>39</v>
      </c>
      <c r="C6507" t="s">
        <v>149</v>
      </c>
      <c r="D6507" t="s">
        <v>26</v>
      </c>
      <c r="E6507" s="1">
        <v>45510</v>
      </c>
      <c r="F6507" s="1" t="str">
        <f>TEXT(shipments9[[#This Row],[Shipdate]],"ddd")</f>
        <v>Tue</v>
      </c>
      <c r="G6507" s="1" t="str">
        <f>IF(OR(shipments9[[#This Row],[Day Name]]="Sat",shipments9[[#This Row],[Day Name]]="Sun"),"Weekend","Weekday")</f>
        <v>Weekday</v>
      </c>
      <c r="H6507">
        <v>8464.5</v>
      </c>
      <c r="I6507">
        <v>471</v>
      </c>
      <c r="J6507" t="s">
        <v>178</v>
      </c>
      <c r="K6507" t="s">
        <v>8155</v>
      </c>
      <c r="L6507" t="s">
        <v>8160</v>
      </c>
      <c r="M6507">
        <v>8</v>
      </c>
      <c r="N6507" t="s">
        <v>8162</v>
      </c>
      <c r="O6507" s="4">
        <f>INDEX(products[Cost_per_box], MATCH(shipments9[[#This Row],[PID]], products[PID], 0))</f>
        <v>6.43</v>
      </c>
      <c r="P6507" s="4">
        <f>shipments9[[#This Row],[Boxes]]*shipments9[[#This Row],[Cost Per Box]]</f>
        <v>3028.5299999999997</v>
      </c>
      <c r="Q6507" s="4">
        <f>shipments9[[#This Row],[Amount]] -shipments9[[#This Row],[total cost]]</f>
        <v>5435.97</v>
      </c>
      <c r="R6507" s="4" t="str">
        <f>IF(shipments9[[#This Row],[Gross Profit]]&lt;0,"Loss","Profit")</f>
        <v>Profit</v>
      </c>
      <c r="S6507" s="9">
        <f>shipments9[[#This Row],[Gross Profit]]/shipments9[[#This Row],[Amount]]</f>
        <v>0.64220804536594012</v>
      </c>
      <c r="T6507" s="11">
        <f>shipments9[[#This Row],[Amount]]/shipments9[[#This Row],[Boxes]]</f>
        <v>17.971337579617835</v>
      </c>
    </row>
    <row r="6508" spans="1:20" hidden="1" x14ac:dyDescent="0.25">
      <c r="A6508" t="s">
        <v>6699</v>
      </c>
      <c r="B6508" t="s">
        <v>42</v>
      </c>
      <c r="C6508" t="s">
        <v>153</v>
      </c>
      <c r="D6508" t="s">
        <v>26</v>
      </c>
      <c r="E6508" s="1">
        <v>45517</v>
      </c>
      <c r="F6508" s="1" t="str">
        <f>TEXT(shipments9[[#This Row],[Shipdate]],"ddd")</f>
        <v>Tue</v>
      </c>
      <c r="G6508" s="1" t="str">
        <f>IF(OR(shipments9[[#This Row],[Day Name]]="Sat",shipments9[[#This Row],[Day Name]]="Sun"),"Weekend","Weekday")</f>
        <v>Weekday</v>
      </c>
      <c r="H6508">
        <v>5755.5</v>
      </c>
      <c r="I6508">
        <v>384</v>
      </c>
      <c r="J6508" t="s">
        <v>178</v>
      </c>
      <c r="K6508" t="s">
        <v>8155</v>
      </c>
      <c r="L6508" t="s">
        <v>8160</v>
      </c>
      <c r="M6508">
        <v>8</v>
      </c>
      <c r="N6508" t="s">
        <v>8162</v>
      </c>
      <c r="O6508" s="4">
        <f>INDEX(products[Cost_per_box], MATCH(shipments9[[#This Row],[PID]], products[PID], 0))</f>
        <v>9.57</v>
      </c>
      <c r="P6508" s="4">
        <f>shipments9[[#This Row],[Boxes]]*shipments9[[#This Row],[Cost Per Box]]</f>
        <v>3674.88</v>
      </c>
      <c r="Q6508" s="4">
        <f>shipments9[[#This Row],[Amount]] -shipments9[[#This Row],[total cost]]</f>
        <v>2080.62</v>
      </c>
      <c r="R6508" s="4" t="str">
        <f>IF(shipments9[[#This Row],[Gross Profit]]&lt;0,"Loss","Profit")</f>
        <v>Profit</v>
      </c>
      <c r="S6508" s="9">
        <f>shipments9[[#This Row],[Gross Profit]]/shipments9[[#This Row],[Amount]]</f>
        <v>0.36150117279124316</v>
      </c>
      <c r="T6508" s="11">
        <f>shipments9[[#This Row],[Amount]]/shipments9[[#This Row],[Boxes]]</f>
        <v>14.98828125</v>
      </c>
    </row>
    <row r="6509" spans="1:20" hidden="1" x14ac:dyDescent="0.25">
      <c r="A6509" t="s">
        <v>6700</v>
      </c>
      <c r="B6509" t="s">
        <v>42</v>
      </c>
      <c r="C6509" t="s">
        <v>157</v>
      </c>
      <c r="D6509" t="s">
        <v>26</v>
      </c>
      <c r="E6509" s="1">
        <v>45526</v>
      </c>
      <c r="F6509" s="1" t="str">
        <f>TEXT(shipments9[[#This Row],[Shipdate]],"ddd")</f>
        <v>Thu</v>
      </c>
      <c r="G6509" s="1" t="str">
        <f>IF(OR(shipments9[[#This Row],[Day Name]]="Sat",shipments9[[#This Row],[Day Name]]="Sun"),"Weekend","Weekday")</f>
        <v>Weekday</v>
      </c>
      <c r="H6509">
        <v>31.5</v>
      </c>
      <c r="I6509">
        <v>4</v>
      </c>
      <c r="J6509" t="s">
        <v>178</v>
      </c>
      <c r="K6509" t="s">
        <v>8155</v>
      </c>
      <c r="L6509" t="s">
        <v>8160</v>
      </c>
      <c r="M6509">
        <v>8</v>
      </c>
      <c r="N6509" t="s">
        <v>8162</v>
      </c>
      <c r="O6509" s="4">
        <f>INDEX(products[Cost_per_box], MATCH(shipments9[[#This Row],[PID]], products[PID], 0))</f>
        <v>6.8</v>
      </c>
      <c r="P6509" s="4">
        <f>shipments9[[#This Row],[Boxes]]*shipments9[[#This Row],[Cost Per Box]]</f>
        <v>27.2</v>
      </c>
      <c r="Q6509" s="4">
        <f>shipments9[[#This Row],[Amount]] -shipments9[[#This Row],[total cost]]</f>
        <v>4.3000000000000007</v>
      </c>
      <c r="R6509" s="4" t="str">
        <f>IF(shipments9[[#This Row],[Gross Profit]]&lt;0,"Loss","Profit")</f>
        <v>Profit</v>
      </c>
      <c r="S6509" s="9">
        <f>shipments9[[#This Row],[Gross Profit]]/shipments9[[#This Row],[Amount]]</f>
        <v>0.13650793650793652</v>
      </c>
      <c r="T6509" s="11">
        <f>shipments9[[#This Row],[Amount]]/shipments9[[#This Row],[Boxes]]</f>
        <v>7.875</v>
      </c>
    </row>
    <row r="6510" spans="1:20" hidden="1" x14ac:dyDescent="0.25">
      <c r="A6510" t="s">
        <v>6701</v>
      </c>
      <c r="B6510" t="s">
        <v>42</v>
      </c>
      <c r="C6510" t="s">
        <v>159</v>
      </c>
      <c r="D6510" t="s">
        <v>26</v>
      </c>
      <c r="E6510" s="1">
        <v>45524</v>
      </c>
      <c r="F6510" s="1" t="str">
        <f>TEXT(shipments9[[#This Row],[Shipdate]],"ddd")</f>
        <v>Tue</v>
      </c>
      <c r="G6510" s="1" t="str">
        <f>IF(OR(shipments9[[#This Row],[Day Name]]="Sat",shipments9[[#This Row],[Day Name]]="Sun"),"Weekend","Weekday")</f>
        <v>Weekday</v>
      </c>
      <c r="H6510">
        <v>4376.25</v>
      </c>
      <c r="I6510">
        <v>151</v>
      </c>
      <c r="J6510" t="s">
        <v>178</v>
      </c>
      <c r="K6510" t="s">
        <v>8155</v>
      </c>
      <c r="L6510" t="s">
        <v>8160</v>
      </c>
      <c r="M6510">
        <v>8</v>
      </c>
      <c r="N6510" t="s">
        <v>8162</v>
      </c>
      <c r="O6510" s="4">
        <f>INDEX(products[Cost_per_box], MATCH(shipments9[[#This Row],[PID]], products[PID], 0))</f>
        <v>5.04</v>
      </c>
      <c r="P6510" s="4">
        <f>shipments9[[#This Row],[Boxes]]*shipments9[[#This Row],[Cost Per Box]]</f>
        <v>761.04</v>
      </c>
      <c r="Q6510" s="4">
        <f>shipments9[[#This Row],[Amount]] -shipments9[[#This Row],[total cost]]</f>
        <v>3615.21</v>
      </c>
      <c r="R6510" s="4" t="str">
        <f>IF(shipments9[[#This Row],[Gross Profit]]&lt;0,"Loss","Profit")</f>
        <v>Profit</v>
      </c>
      <c r="S6510" s="9">
        <f>shipments9[[#This Row],[Gross Profit]]/shipments9[[#This Row],[Amount]]</f>
        <v>0.82609768637532133</v>
      </c>
      <c r="T6510" s="11">
        <f>shipments9[[#This Row],[Amount]]/shipments9[[#This Row],[Boxes]]</f>
        <v>28.981788079470199</v>
      </c>
    </row>
    <row r="6511" spans="1:20" hidden="1" x14ac:dyDescent="0.25">
      <c r="A6511" t="s">
        <v>6702</v>
      </c>
      <c r="B6511" t="s">
        <v>42</v>
      </c>
      <c r="C6511" t="s">
        <v>145</v>
      </c>
      <c r="D6511" t="s">
        <v>26</v>
      </c>
      <c r="E6511" s="1">
        <v>45498</v>
      </c>
      <c r="F6511" s="1" t="str">
        <f>TEXT(shipments9[[#This Row],[Shipdate]],"ddd")</f>
        <v>Thu</v>
      </c>
      <c r="G6511" s="1" t="str">
        <f>IF(OR(shipments9[[#This Row],[Day Name]]="Sat",shipments9[[#This Row],[Day Name]]="Sun"),"Weekend","Weekday")</f>
        <v>Weekday</v>
      </c>
      <c r="H6511">
        <v>7733.25</v>
      </c>
      <c r="I6511">
        <v>553</v>
      </c>
      <c r="J6511" t="s">
        <v>178</v>
      </c>
      <c r="K6511" t="s">
        <v>8155</v>
      </c>
      <c r="L6511" t="s">
        <v>8160</v>
      </c>
      <c r="M6511">
        <v>7</v>
      </c>
      <c r="N6511" t="s">
        <v>8161</v>
      </c>
      <c r="O6511" s="4">
        <f>INDEX(products[Cost_per_box], MATCH(shipments9[[#This Row],[PID]], products[PID], 0))</f>
        <v>4.74</v>
      </c>
      <c r="P6511" s="4">
        <f>shipments9[[#This Row],[Boxes]]*shipments9[[#This Row],[Cost Per Box]]</f>
        <v>2621.2200000000003</v>
      </c>
      <c r="Q6511" s="4">
        <f>shipments9[[#This Row],[Amount]] -shipments9[[#This Row],[total cost]]</f>
        <v>5112.03</v>
      </c>
      <c r="R6511" s="4" t="str">
        <f>IF(shipments9[[#This Row],[Gross Profit]]&lt;0,"Loss","Profit")</f>
        <v>Profit</v>
      </c>
      <c r="S6511" s="9">
        <f>shipments9[[#This Row],[Gross Profit]]/shipments9[[#This Row],[Amount]]</f>
        <v>0.66104548540393748</v>
      </c>
      <c r="T6511" s="11">
        <f>shipments9[[#This Row],[Amount]]/shipments9[[#This Row],[Boxes]]</f>
        <v>13.984177215189874</v>
      </c>
    </row>
    <row r="6512" spans="1:20" x14ac:dyDescent="0.25">
      <c r="A6512" t="s">
        <v>6703</v>
      </c>
      <c r="B6512" t="s">
        <v>42</v>
      </c>
      <c r="C6512" t="s">
        <v>147</v>
      </c>
      <c r="D6512" t="s">
        <v>26</v>
      </c>
      <c r="E6512" s="1">
        <v>45485</v>
      </c>
      <c r="F6512" s="1" t="str">
        <f>TEXT(shipments9[[#This Row],[Shipdate]],"ddd")</f>
        <v>Fri</v>
      </c>
      <c r="G6512" s="1" t="str">
        <f>IF(OR(shipments9[[#This Row],[Day Name]]="Sat",shipments9[[#This Row],[Day Name]]="Sun"),"Weekend","Weekday")</f>
        <v>Weekday</v>
      </c>
      <c r="H6512">
        <v>3852</v>
      </c>
      <c r="I6512">
        <v>551</v>
      </c>
      <c r="J6512" t="s">
        <v>178</v>
      </c>
      <c r="K6512" t="s">
        <v>8155</v>
      </c>
      <c r="L6512" t="s">
        <v>8160</v>
      </c>
      <c r="M6512">
        <v>7</v>
      </c>
      <c r="N6512" t="s">
        <v>8161</v>
      </c>
      <c r="O6512" s="4">
        <f>INDEX(products[Cost_per_box], MATCH(shipments9[[#This Row],[PID]], products[PID], 0))</f>
        <v>10.51</v>
      </c>
      <c r="P6512" s="4">
        <f>shipments9[[#This Row],[Boxes]]*shipments9[[#This Row],[Cost Per Box]]</f>
        <v>5791.01</v>
      </c>
      <c r="Q6512" s="4">
        <f>shipments9[[#This Row],[Amount]] -shipments9[[#This Row],[total cost]]</f>
        <v>-1939.0100000000002</v>
      </c>
      <c r="R6512" s="4" t="str">
        <f>IF(shipments9[[#This Row],[Gross Profit]]&lt;0,"Loss","Profit")</f>
        <v>Loss</v>
      </c>
      <c r="S6512" s="9">
        <f>shipments9[[#This Row],[Gross Profit]]/shipments9[[#This Row],[Amount]]</f>
        <v>-0.50337746625129809</v>
      </c>
      <c r="T6512" s="11">
        <f>shipments9[[#This Row],[Amount]]/shipments9[[#This Row],[Boxes]]</f>
        <v>6.9909255898366602</v>
      </c>
    </row>
    <row r="6513" spans="1:20" hidden="1" x14ac:dyDescent="0.25">
      <c r="A6513" t="s">
        <v>6704</v>
      </c>
      <c r="B6513" t="s">
        <v>42</v>
      </c>
      <c r="C6513" t="s">
        <v>151</v>
      </c>
      <c r="D6513" t="s">
        <v>26</v>
      </c>
      <c r="E6513" s="1">
        <v>45483</v>
      </c>
      <c r="F6513" s="1" t="str">
        <f>TEXT(shipments9[[#This Row],[Shipdate]],"ddd")</f>
        <v>Wed</v>
      </c>
      <c r="G6513" s="1" t="str">
        <f>IF(OR(shipments9[[#This Row],[Day Name]]="Sat",shipments9[[#This Row],[Day Name]]="Sun"),"Weekend","Weekday")</f>
        <v>Weekday</v>
      </c>
      <c r="H6513">
        <v>3555</v>
      </c>
      <c r="I6513">
        <v>188</v>
      </c>
      <c r="J6513" t="s">
        <v>178</v>
      </c>
      <c r="K6513" t="s">
        <v>8155</v>
      </c>
      <c r="L6513" t="s">
        <v>8160</v>
      </c>
      <c r="M6513">
        <v>7</v>
      </c>
      <c r="N6513" t="s">
        <v>8161</v>
      </c>
      <c r="O6513" s="4">
        <f>INDEX(products[Cost_per_box], MATCH(shipments9[[#This Row],[PID]], products[PID], 0))</f>
        <v>12.41</v>
      </c>
      <c r="P6513" s="4">
        <f>shipments9[[#This Row],[Boxes]]*shipments9[[#This Row],[Cost Per Box]]</f>
        <v>2333.08</v>
      </c>
      <c r="Q6513" s="4">
        <f>shipments9[[#This Row],[Amount]] -shipments9[[#This Row],[total cost]]</f>
        <v>1221.92</v>
      </c>
      <c r="R6513" s="4" t="str">
        <f>IF(shipments9[[#This Row],[Gross Profit]]&lt;0,"Loss","Profit")</f>
        <v>Profit</v>
      </c>
      <c r="S6513" s="9">
        <f>shipments9[[#This Row],[Gross Profit]]/shipments9[[#This Row],[Amount]]</f>
        <v>0.34371870604782001</v>
      </c>
      <c r="T6513" s="11">
        <f>shipments9[[#This Row],[Amount]]/shipments9[[#This Row],[Boxes]]</f>
        <v>18.909574468085108</v>
      </c>
    </row>
    <row r="6514" spans="1:20" x14ac:dyDescent="0.25">
      <c r="A6514" t="s">
        <v>6705</v>
      </c>
      <c r="B6514" t="s">
        <v>42</v>
      </c>
      <c r="C6514" t="s">
        <v>155</v>
      </c>
      <c r="D6514" t="s">
        <v>26</v>
      </c>
      <c r="E6514" s="1">
        <v>45512</v>
      </c>
      <c r="F6514" s="1" t="str">
        <f>TEXT(shipments9[[#This Row],[Shipdate]],"ddd")</f>
        <v>Thu</v>
      </c>
      <c r="G6514" s="1" t="str">
        <f>IF(OR(shipments9[[#This Row],[Day Name]]="Sat",shipments9[[#This Row],[Day Name]]="Sun"),"Weekend","Weekday")</f>
        <v>Weekday</v>
      </c>
      <c r="H6514">
        <v>6192</v>
      </c>
      <c r="I6514">
        <v>774</v>
      </c>
      <c r="J6514" t="s">
        <v>178</v>
      </c>
      <c r="K6514" t="s">
        <v>8155</v>
      </c>
      <c r="L6514" t="s">
        <v>8160</v>
      </c>
      <c r="M6514">
        <v>8</v>
      </c>
      <c r="N6514" t="s">
        <v>8162</v>
      </c>
      <c r="O6514" s="4">
        <f>INDEX(products[Cost_per_box], MATCH(shipments9[[#This Row],[PID]], products[PID], 0))</f>
        <v>8.43</v>
      </c>
      <c r="P6514" s="4">
        <f>shipments9[[#This Row],[Boxes]]*shipments9[[#This Row],[Cost Per Box]]</f>
        <v>6524.82</v>
      </c>
      <c r="Q6514" s="4">
        <f>shipments9[[#This Row],[Amount]] -shipments9[[#This Row],[total cost]]</f>
        <v>-332.81999999999971</v>
      </c>
      <c r="R6514" s="4" t="str">
        <f>IF(shipments9[[#This Row],[Gross Profit]]&lt;0,"Loss","Profit")</f>
        <v>Loss</v>
      </c>
      <c r="S6514" s="9">
        <f>shipments9[[#This Row],[Gross Profit]]/shipments9[[#This Row],[Amount]]</f>
        <v>-5.3749999999999951E-2</v>
      </c>
      <c r="T6514" s="11">
        <f>shipments9[[#This Row],[Amount]]/shipments9[[#This Row],[Boxes]]</f>
        <v>8</v>
      </c>
    </row>
    <row r="6515" spans="1:20" hidden="1" x14ac:dyDescent="0.25">
      <c r="A6515" t="s">
        <v>6706</v>
      </c>
      <c r="B6515" t="s">
        <v>42</v>
      </c>
      <c r="C6515" t="s">
        <v>137</v>
      </c>
      <c r="D6515" t="s">
        <v>26</v>
      </c>
      <c r="E6515" s="1">
        <v>45481</v>
      </c>
      <c r="F6515" s="1" t="str">
        <f>TEXT(shipments9[[#This Row],[Shipdate]],"ddd")</f>
        <v>Mon</v>
      </c>
      <c r="G6515" s="1" t="str">
        <f>IF(OR(shipments9[[#This Row],[Day Name]]="Sat",shipments9[[#This Row],[Day Name]]="Sun"),"Weekend","Weekday")</f>
        <v>Weekday</v>
      </c>
      <c r="H6515">
        <v>13063.5</v>
      </c>
      <c r="I6515">
        <v>726</v>
      </c>
      <c r="J6515" t="s">
        <v>178</v>
      </c>
      <c r="K6515" t="s">
        <v>8155</v>
      </c>
      <c r="L6515" t="s">
        <v>8160</v>
      </c>
      <c r="M6515">
        <v>7</v>
      </c>
      <c r="N6515" t="s">
        <v>8161</v>
      </c>
      <c r="O6515" s="4">
        <f>INDEX(products[Cost_per_box], MATCH(shipments9[[#This Row],[PID]], products[PID], 0))</f>
        <v>7.73</v>
      </c>
      <c r="P6515" s="4">
        <f>shipments9[[#This Row],[Boxes]]*shipments9[[#This Row],[Cost Per Box]]</f>
        <v>5611.9800000000005</v>
      </c>
      <c r="Q6515" s="4">
        <f>shipments9[[#This Row],[Amount]] -shipments9[[#This Row],[total cost]]</f>
        <v>7451.5199999999995</v>
      </c>
      <c r="R6515" s="4" t="str">
        <f>IF(shipments9[[#This Row],[Gross Profit]]&lt;0,"Loss","Profit")</f>
        <v>Profit</v>
      </c>
      <c r="S6515" s="9">
        <f>shipments9[[#This Row],[Gross Profit]]/shipments9[[#This Row],[Amount]]</f>
        <v>0.57040762429670455</v>
      </c>
      <c r="T6515" s="11">
        <f>shipments9[[#This Row],[Amount]]/shipments9[[#This Row],[Boxes]]</f>
        <v>17.993801652892561</v>
      </c>
    </row>
    <row r="6516" spans="1:20" hidden="1" x14ac:dyDescent="0.25">
      <c r="A6516" t="s">
        <v>6707</v>
      </c>
      <c r="B6516" t="s">
        <v>42</v>
      </c>
      <c r="C6516" t="s">
        <v>149</v>
      </c>
      <c r="D6516" t="s">
        <v>26</v>
      </c>
      <c r="E6516" s="1">
        <v>45523</v>
      </c>
      <c r="F6516" s="1" t="str">
        <f>TEXT(shipments9[[#This Row],[Shipdate]],"ddd")</f>
        <v>Mon</v>
      </c>
      <c r="G6516" s="1" t="str">
        <f>IF(OR(shipments9[[#This Row],[Day Name]]="Sat",shipments9[[#This Row],[Day Name]]="Sun"),"Weekend","Weekday")</f>
        <v>Weekday</v>
      </c>
      <c r="H6516">
        <v>598.5</v>
      </c>
      <c r="I6516">
        <v>38</v>
      </c>
      <c r="J6516" t="s">
        <v>178</v>
      </c>
      <c r="K6516" t="s">
        <v>8155</v>
      </c>
      <c r="L6516" t="s">
        <v>8160</v>
      </c>
      <c r="M6516">
        <v>8</v>
      </c>
      <c r="N6516" t="s">
        <v>8162</v>
      </c>
      <c r="O6516" s="4">
        <f>INDEX(products[Cost_per_box], MATCH(shipments9[[#This Row],[PID]], products[PID], 0))</f>
        <v>6.43</v>
      </c>
      <c r="P6516" s="4">
        <f>shipments9[[#This Row],[Boxes]]*shipments9[[#This Row],[Cost Per Box]]</f>
        <v>244.33999999999997</v>
      </c>
      <c r="Q6516" s="4">
        <f>shipments9[[#This Row],[Amount]] -shipments9[[#This Row],[total cost]]</f>
        <v>354.16</v>
      </c>
      <c r="R6516" s="4" t="str">
        <f>IF(shipments9[[#This Row],[Gross Profit]]&lt;0,"Loss","Profit")</f>
        <v>Profit</v>
      </c>
      <c r="S6516" s="9">
        <f>shipments9[[#This Row],[Gross Profit]]/shipments9[[#This Row],[Amount]]</f>
        <v>0.5917460317460318</v>
      </c>
      <c r="T6516" s="11">
        <f>shipments9[[#This Row],[Amount]]/shipments9[[#This Row],[Boxes]]</f>
        <v>15.75</v>
      </c>
    </row>
    <row r="6517" spans="1:20" x14ac:dyDescent="0.25">
      <c r="A6517" t="s">
        <v>6708</v>
      </c>
      <c r="B6517" t="s">
        <v>45</v>
      </c>
      <c r="C6517" t="s">
        <v>147</v>
      </c>
      <c r="D6517" t="s">
        <v>26</v>
      </c>
      <c r="E6517" s="1">
        <v>45506</v>
      </c>
      <c r="F6517" s="1" t="str">
        <f>TEXT(shipments9[[#This Row],[Shipdate]],"ddd")</f>
        <v>Fri</v>
      </c>
      <c r="G6517" s="1" t="str">
        <f>IF(OR(shipments9[[#This Row],[Day Name]]="Sat",shipments9[[#This Row],[Day Name]]="Sun"),"Weekend","Weekday")</f>
        <v>Weekday</v>
      </c>
      <c r="H6517">
        <v>5708.25</v>
      </c>
      <c r="I6517">
        <v>952</v>
      </c>
      <c r="J6517" t="s">
        <v>178</v>
      </c>
      <c r="K6517" t="s">
        <v>8155</v>
      </c>
      <c r="L6517" t="s">
        <v>8160</v>
      </c>
      <c r="M6517">
        <v>8</v>
      </c>
      <c r="N6517" t="s">
        <v>8162</v>
      </c>
      <c r="O6517" s="4">
        <f>INDEX(products[Cost_per_box], MATCH(shipments9[[#This Row],[PID]], products[PID], 0))</f>
        <v>10.51</v>
      </c>
      <c r="P6517" s="4">
        <f>shipments9[[#This Row],[Boxes]]*shipments9[[#This Row],[Cost Per Box]]</f>
        <v>10005.52</v>
      </c>
      <c r="Q6517" s="4">
        <f>shipments9[[#This Row],[Amount]] -shipments9[[#This Row],[total cost]]</f>
        <v>-4297.2700000000004</v>
      </c>
      <c r="R6517" s="4" t="str">
        <f>IF(shipments9[[#This Row],[Gross Profit]]&lt;0,"Loss","Profit")</f>
        <v>Loss</v>
      </c>
      <c r="S6517" s="9">
        <f>shipments9[[#This Row],[Gross Profit]]/shipments9[[#This Row],[Amount]]</f>
        <v>-0.75281741339289632</v>
      </c>
      <c r="T6517" s="11">
        <f>shipments9[[#This Row],[Amount]]/shipments9[[#This Row],[Boxes]]</f>
        <v>5.9960609243697478</v>
      </c>
    </row>
    <row r="6518" spans="1:20" hidden="1" x14ac:dyDescent="0.25">
      <c r="A6518" t="s">
        <v>6709</v>
      </c>
      <c r="B6518" t="s">
        <v>45</v>
      </c>
      <c r="C6518" t="s">
        <v>151</v>
      </c>
      <c r="D6518" t="s">
        <v>26</v>
      </c>
      <c r="E6518" s="1">
        <v>45482</v>
      </c>
      <c r="F6518" s="1" t="str">
        <f>TEXT(shipments9[[#This Row],[Shipdate]],"ddd")</f>
        <v>Tue</v>
      </c>
      <c r="G6518" s="1" t="str">
        <f>IF(OR(shipments9[[#This Row],[Day Name]]="Sat",shipments9[[#This Row],[Day Name]]="Sun"),"Weekend","Weekday")</f>
        <v>Weekday</v>
      </c>
      <c r="H6518">
        <v>3980.25</v>
      </c>
      <c r="I6518">
        <v>200</v>
      </c>
      <c r="J6518" t="s">
        <v>178</v>
      </c>
      <c r="K6518" t="s">
        <v>8155</v>
      </c>
      <c r="L6518" t="s">
        <v>8160</v>
      </c>
      <c r="M6518">
        <v>7</v>
      </c>
      <c r="N6518" t="s">
        <v>8161</v>
      </c>
      <c r="O6518" s="4">
        <f>INDEX(products[Cost_per_box], MATCH(shipments9[[#This Row],[PID]], products[PID], 0))</f>
        <v>12.41</v>
      </c>
      <c r="P6518" s="4">
        <f>shipments9[[#This Row],[Boxes]]*shipments9[[#This Row],[Cost Per Box]]</f>
        <v>2482</v>
      </c>
      <c r="Q6518" s="4">
        <f>shipments9[[#This Row],[Amount]] -shipments9[[#This Row],[total cost]]</f>
        <v>1498.25</v>
      </c>
      <c r="R6518" s="4" t="str">
        <f>IF(shipments9[[#This Row],[Gross Profit]]&lt;0,"Loss","Profit")</f>
        <v>Profit</v>
      </c>
      <c r="S6518" s="9">
        <f>shipments9[[#This Row],[Gross Profit]]/shipments9[[#This Row],[Amount]]</f>
        <v>0.37642107907794736</v>
      </c>
      <c r="T6518" s="11">
        <f>shipments9[[#This Row],[Amount]]/shipments9[[#This Row],[Boxes]]</f>
        <v>19.901250000000001</v>
      </c>
    </row>
    <row r="6519" spans="1:20" hidden="1" x14ac:dyDescent="0.25">
      <c r="A6519" t="s">
        <v>6710</v>
      </c>
      <c r="B6519" t="s">
        <v>45</v>
      </c>
      <c r="C6519" t="s">
        <v>135</v>
      </c>
      <c r="D6519" t="s">
        <v>26</v>
      </c>
      <c r="E6519" s="1">
        <v>45489</v>
      </c>
      <c r="F6519" s="1" t="str">
        <f>TEXT(shipments9[[#This Row],[Shipdate]],"ddd")</f>
        <v>Tue</v>
      </c>
      <c r="G6519" s="1" t="str">
        <f>IF(OR(shipments9[[#This Row],[Day Name]]="Sat",shipments9[[#This Row],[Day Name]]="Sun"),"Weekend","Weekday")</f>
        <v>Weekday</v>
      </c>
      <c r="H6519">
        <v>5490</v>
      </c>
      <c r="I6519">
        <v>204</v>
      </c>
      <c r="J6519" t="s">
        <v>178</v>
      </c>
      <c r="K6519" t="s">
        <v>8155</v>
      </c>
      <c r="L6519" t="s">
        <v>8160</v>
      </c>
      <c r="M6519">
        <v>7</v>
      </c>
      <c r="N6519" t="s">
        <v>8161</v>
      </c>
      <c r="O6519" s="4">
        <f>INDEX(products[Cost_per_box], MATCH(shipments9[[#This Row],[PID]], products[PID], 0))</f>
        <v>9.94</v>
      </c>
      <c r="P6519" s="4">
        <f>shipments9[[#This Row],[Boxes]]*shipments9[[#This Row],[Cost Per Box]]</f>
        <v>2027.76</v>
      </c>
      <c r="Q6519" s="4">
        <f>shipments9[[#This Row],[Amount]] -shipments9[[#This Row],[total cost]]</f>
        <v>3462.24</v>
      </c>
      <c r="R6519" s="4" t="str">
        <f>IF(shipments9[[#This Row],[Gross Profit]]&lt;0,"Loss","Profit")</f>
        <v>Profit</v>
      </c>
      <c r="S6519" s="9">
        <f>shipments9[[#This Row],[Gross Profit]]/shipments9[[#This Row],[Amount]]</f>
        <v>0.63064480874316931</v>
      </c>
      <c r="T6519" s="11">
        <f>shipments9[[#This Row],[Amount]]/shipments9[[#This Row],[Boxes]]</f>
        <v>26.911764705882351</v>
      </c>
    </row>
    <row r="6520" spans="1:20" hidden="1" x14ac:dyDescent="0.25">
      <c r="A6520" t="s">
        <v>6711</v>
      </c>
      <c r="B6520" t="s">
        <v>45</v>
      </c>
      <c r="C6520" t="s">
        <v>137</v>
      </c>
      <c r="D6520" t="s">
        <v>26</v>
      </c>
      <c r="E6520" s="1">
        <v>45509</v>
      </c>
      <c r="F6520" s="1" t="str">
        <f>TEXT(shipments9[[#This Row],[Shipdate]],"ddd")</f>
        <v>Mon</v>
      </c>
      <c r="G6520" s="1" t="str">
        <f>IF(OR(shipments9[[#This Row],[Day Name]]="Sat",shipments9[[#This Row],[Day Name]]="Sun"),"Weekend","Weekday")</f>
        <v>Weekday</v>
      </c>
      <c r="H6520">
        <v>11526.75</v>
      </c>
      <c r="I6520">
        <v>577</v>
      </c>
      <c r="J6520" t="s">
        <v>178</v>
      </c>
      <c r="K6520" t="s">
        <v>8155</v>
      </c>
      <c r="L6520" t="s">
        <v>8160</v>
      </c>
      <c r="M6520">
        <v>8</v>
      </c>
      <c r="N6520" t="s">
        <v>8162</v>
      </c>
      <c r="O6520" s="4">
        <f>INDEX(products[Cost_per_box], MATCH(shipments9[[#This Row],[PID]], products[PID], 0))</f>
        <v>7.73</v>
      </c>
      <c r="P6520" s="4">
        <f>shipments9[[#This Row],[Boxes]]*shipments9[[#This Row],[Cost Per Box]]</f>
        <v>4460.21</v>
      </c>
      <c r="Q6520" s="4">
        <f>shipments9[[#This Row],[Amount]] -shipments9[[#This Row],[total cost]]</f>
        <v>7066.54</v>
      </c>
      <c r="R6520" s="4" t="str">
        <f>IF(shipments9[[#This Row],[Gross Profit]]&lt;0,"Loss","Profit")</f>
        <v>Profit</v>
      </c>
      <c r="S6520" s="9">
        <f>shipments9[[#This Row],[Gross Profit]]/shipments9[[#This Row],[Amount]]</f>
        <v>0.61305571822066063</v>
      </c>
      <c r="T6520" s="11">
        <f>shipments9[[#This Row],[Amount]]/shipments9[[#This Row],[Boxes]]</f>
        <v>19.977036395147312</v>
      </c>
    </row>
    <row r="6521" spans="1:20" hidden="1" x14ac:dyDescent="0.25">
      <c r="A6521" t="s">
        <v>6712</v>
      </c>
      <c r="B6521" t="s">
        <v>45</v>
      </c>
      <c r="C6521" t="s">
        <v>153</v>
      </c>
      <c r="D6521" t="s">
        <v>26</v>
      </c>
      <c r="E6521" s="1">
        <v>45483</v>
      </c>
      <c r="F6521" s="1" t="str">
        <f>TEXT(shipments9[[#This Row],[Shipdate]],"ddd")</f>
        <v>Wed</v>
      </c>
      <c r="G6521" s="1" t="str">
        <f>IF(OR(shipments9[[#This Row],[Day Name]]="Sat",shipments9[[#This Row],[Day Name]]="Sun"),"Weekend","Weekday")</f>
        <v>Weekday</v>
      </c>
      <c r="H6521">
        <v>10660.5</v>
      </c>
      <c r="I6521">
        <v>628</v>
      </c>
      <c r="J6521" t="s">
        <v>178</v>
      </c>
      <c r="K6521" t="s">
        <v>8155</v>
      </c>
      <c r="L6521" t="s">
        <v>8160</v>
      </c>
      <c r="M6521">
        <v>7</v>
      </c>
      <c r="N6521" t="s">
        <v>8161</v>
      </c>
      <c r="O6521" s="4">
        <f>INDEX(products[Cost_per_box], MATCH(shipments9[[#This Row],[PID]], products[PID], 0))</f>
        <v>9.57</v>
      </c>
      <c r="P6521" s="4">
        <f>shipments9[[#This Row],[Boxes]]*shipments9[[#This Row],[Cost Per Box]]</f>
        <v>6009.96</v>
      </c>
      <c r="Q6521" s="4">
        <f>shipments9[[#This Row],[Amount]] -shipments9[[#This Row],[total cost]]</f>
        <v>4650.54</v>
      </c>
      <c r="R6521" s="4" t="str">
        <f>IF(shipments9[[#This Row],[Gross Profit]]&lt;0,"Loss","Profit")</f>
        <v>Profit</v>
      </c>
      <c r="S6521" s="9">
        <f>shipments9[[#This Row],[Gross Profit]]/shipments9[[#This Row],[Amount]]</f>
        <v>0.4362403264387224</v>
      </c>
      <c r="T6521" s="11">
        <f>shipments9[[#This Row],[Amount]]/shipments9[[#This Row],[Boxes]]</f>
        <v>16.97531847133758</v>
      </c>
    </row>
    <row r="6522" spans="1:20" hidden="1" x14ac:dyDescent="0.25">
      <c r="A6522" t="s">
        <v>6713</v>
      </c>
      <c r="B6522" t="s">
        <v>45</v>
      </c>
      <c r="C6522" t="s">
        <v>157</v>
      </c>
      <c r="D6522" t="s">
        <v>26</v>
      </c>
      <c r="E6522" s="1">
        <v>45510</v>
      </c>
      <c r="F6522" s="1" t="str">
        <f>TEXT(shipments9[[#This Row],[Shipdate]],"ddd")</f>
        <v>Tue</v>
      </c>
      <c r="G6522" s="1" t="str">
        <f>IF(OR(shipments9[[#This Row],[Day Name]]="Sat",shipments9[[#This Row],[Day Name]]="Sun"),"Weekend","Weekday")</f>
        <v>Weekday</v>
      </c>
      <c r="H6522">
        <v>24450.75</v>
      </c>
      <c r="I6522">
        <v>3493</v>
      </c>
      <c r="J6522" t="s">
        <v>178</v>
      </c>
      <c r="K6522" t="s">
        <v>8155</v>
      </c>
      <c r="L6522" t="s">
        <v>8160</v>
      </c>
      <c r="M6522">
        <v>8</v>
      </c>
      <c r="N6522" t="s">
        <v>8162</v>
      </c>
      <c r="O6522" s="4">
        <f>INDEX(products[Cost_per_box], MATCH(shipments9[[#This Row],[PID]], products[PID], 0))</f>
        <v>6.8</v>
      </c>
      <c r="P6522" s="4">
        <f>shipments9[[#This Row],[Boxes]]*shipments9[[#This Row],[Cost Per Box]]</f>
        <v>23752.399999999998</v>
      </c>
      <c r="Q6522" s="4">
        <f>shipments9[[#This Row],[Amount]] -shipments9[[#This Row],[total cost]]</f>
        <v>698.35000000000218</v>
      </c>
      <c r="R6522" s="4" t="str">
        <f>IF(shipments9[[#This Row],[Gross Profit]]&lt;0,"Loss","Profit")</f>
        <v>Profit</v>
      </c>
      <c r="S6522" s="9">
        <f>shipments9[[#This Row],[Gross Profit]]/shipments9[[#This Row],[Amount]]</f>
        <v>2.8561496068627842E-2</v>
      </c>
      <c r="T6522" s="11">
        <f>shipments9[[#This Row],[Amount]]/shipments9[[#This Row],[Boxes]]</f>
        <v>6.9999284282851413</v>
      </c>
    </row>
    <row r="6523" spans="1:20" x14ac:dyDescent="0.25">
      <c r="A6523" t="s">
        <v>6714</v>
      </c>
      <c r="B6523" t="s">
        <v>45</v>
      </c>
      <c r="C6523" t="s">
        <v>155</v>
      </c>
      <c r="D6523" t="s">
        <v>26</v>
      </c>
      <c r="E6523" s="1">
        <v>45474</v>
      </c>
      <c r="F6523" s="1" t="str">
        <f>TEXT(shipments9[[#This Row],[Shipdate]],"ddd")</f>
        <v>Mon</v>
      </c>
      <c r="G6523" s="1" t="str">
        <f>IF(OR(shipments9[[#This Row],[Day Name]]="Sat",shipments9[[#This Row],[Day Name]]="Sun"),"Weekend","Weekday")</f>
        <v>Weekday</v>
      </c>
      <c r="H6523">
        <v>5440.5</v>
      </c>
      <c r="I6523">
        <v>681</v>
      </c>
      <c r="J6523" t="s">
        <v>178</v>
      </c>
      <c r="K6523" t="s">
        <v>8155</v>
      </c>
      <c r="L6523" t="s">
        <v>8160</v>
      </c>
      <c r="M6523">
        <v>7</v>
      </c>
      <c r="N6523" t="s">
        <v>8161</v>
      </c>
      <c r="O6523" s="4">
        <f>INDEX(products[Cost_per_box], MATCH(shipments9[[#This Row],[PID]], products[PID], 0))</f>
        <v>8.43</v>
      </c>
      <c r="P6523" s="4">
        <f>shipments9[[#This Row],[Boxes]]*shipments9[[#This Row],[Cost Per Box]]</f>
        <v>5740.83</v>
      </c>
      <c r="Q6523" s="4">
        <f>shipments9[[#This Row],[Amount]] -shipments9[[#This Row],[total cost]]</f>
        <v>-300.32999999999993</v>
      </c>
      <c r="R6523" s="4" t="str">
        <f>IF(shipments9[[#This Row],[Gross Profit]]&lt;0,"Loss","Profit")</f>
        <v>Loss</v>
      </c>
      <c r="S6523" s="9">
        <f>shipments9[[#This Row],[Gross Profit]]/shipments9[[#This Row],[Amount]]</f>
        <v>-5.5202646815550031E-2</v>
      </c>
      <c r="T6523" s="11">
        <f>shipments9[[#This Row],[Amount]]/shipments9[[#This Row],[Boxes]]</f>
        <v>7.9889867841409687</v>
      </c>
    </row>
    <row r="6524" spans="1:20" x14ac:dyDescent="0.25">
      <c r="A6524" t="s">
        <v>6715</v>
      </c>
      <c r="B6524" t="s">
        <v>71</v>
      </c>
      <c r="C6524" t="s">
        <v>130</v>
      </c>
      <c r="D6524" t="s">
        <v>26</v>
      </c>
      <c r="E6524" s="1">
        <v>45520</v>
      </c>
      <c r="F6524" s="1" t="str">
        <f>TEXT(shipments9[[#This Row],[Shipdate]],"ddd")</f>
        <v>Fri</v>
      </c>
      <c r="G6524" s="1" t="str">
        <f>IF(OR(shipments9[[#This Row],[Day Name]]="Sat",shipments9[[#This Row],[Day Name]]="Sun"),"Weekend","Weekday")</f>
        <v>Weekday</v>
      </c>
      <c r="H6524">
        <v>4173.75</v>
      </c>
      <c r="I6524">
        <v>835</v>
      </c>
      <c r="J6524" t="s">
        <v>178</v>
      </c>
      <c r="K6524" t="s">
        <v>8155</v>
      </c>
      <c r="L6524" t="s">
        <v>8160</v>
      </c>
      <c r="M6524">
        <v>8</v>
      </c>
      <c r="N6524" t="s">
        <v>8162</v>
      </c>
      <c r="O6524" s="4">
        <f>INDEX(products[Cost_per_box], MATCH(shipments9[[#This Row],[PID]], products[PID], 0))</f>
        <v>5.72</v>
      </c>
      <c r="P6524" s="4">
        <f>shipments9[[#This Row],[Boxes]]*shipments9[[#This Row],[Cost Per Box]]</f>
        <v>4776.2</v>
      </c>
      <c r="Q6524" s="4">
        <f>shipments9[[#This Row],[Amount]] -shipments9[[#This Row],[total cost]]</f>
        <v>-602.44999999999982</v>
      </c>
      <c r="R6524" s="4" t="str">
        <f>IF(shipments9[[#This Row],[Gross Profit]]&lt;0,"Loss","Profit")</f>
        <v>Loss</v>
      </c>
      <c r="S6524" s="9">
        <f>shipments9[[#This Row],[Gross Profit]]/shipments9[[#This Row],[Amount]]</f>
        <v>-0.14434261755016467</v>
      </c>
      <c r="T6524" s="11">
        <f>shipments9[[#This Row],[Amount]]/shipments9[[#This Row],[Boxes]]</f>
        <v>4.9985029940119761</v>
      </c>
    </row>
    <row r="6525" spans="1:20" hidden="1" x14ac:dyDescent="0.25">
      <c r="A6525" t="s">
        <v>6716</v>
      </c>
      <c r="B6525" t="s">
        <v>71</v>
      </c>
      <c r="C6525" t="s">
        <v>145</v>
      </c>
      <c r="D6525" t="s">
        <v>26</v>
      </c>
      <c r="E6525" s="1">
        <v>45517</v>
      </c>
      <c r="F6525" s="1" t="str">
        <f>TEXT(shipments9[[#This Row],[Shipdate]],"ddd")</f>
        <v>Tue</v>
      </c>
      <c r="G6525" s="1" t="str">
        <f>IF(OR(shipments9[[#This Row],[Day Name]]="Sat",shipments9[[#This Row],[Day Name]]="Sun"),"Weekend","Weekday")</f>
        <v>Weekday</v>
      </c>
      <c r="H6525">
        <v>9708.75</v>
      </c>
      <c r="I6525">
        <v>607</v>
      </c>
      <c r="J6525" t="s">
        <v>178</v>
      </c>
      <c r="K6525" t="s">
        <v>8155</v>
      </c>
      <c r="L6525" t="s">
        <v>8160</v>
      </c>
      <c r="M6525">
        <v>8</v>
      </c>
      <c r="N6525" t="s">
        <v>8162</v>
      </c>
      <c r="O6525" s="4">
        <f>INDEX(products[Cost_per_box], MATCH(shipments9[[#This Row],[PID]], products[PID], 0))</f>
        <v>4.74</v>
      </c>
      <c r="P6525" s="4">
        <f>shipments9[[#This Row],[Boxes]]*shipments9[[#This Row],[Cost Per Box]]</f>
        <v>2877.1800000000003</v>
      </c>
      <c r="Q6525" s="4">
        <f>shipments9[[#This Row],[Amount]] -shipments9[[#This Row],[total cost]]</f>
        <v>6831.57</v>
      </c>
      <c r="R6525" s="4" t="str">
        <f>IF(shipments9[[#This Row],[Gross Profit]]&lt;0,"Loss","Profit")</f>
        <v>Profit</v>
      </c>
      <c r="S6525" s="9">
        <f>shipments9[[#This Row],[Gross Profit]]/shipments9[[#This Row],[Amount]]</f>
        <v>0.70365083043646193</v>
      </c>
      <c r="T6525" s="11">
        <f>shipments9[[#This Row],[Amount]]/shipments9[[#This Row],[Boxes]]</f>
        <v>15.994645799011533</v>
      </c>
    </row>
    <row r="6526" spans="1:20" hidden="1" x14ac:dyDescent="0.25">
      <c r="A6526" t="s">
        <v>6717</v>
      </c>
      <c r="B6526" t="s">
        <v>74</v>
      </c>
      <c r="C6526" t="s">
        <v>128</v>
      </c>
      <c r="D6526" t="s">
        <v>26</v>
      </c>
      <c r="E6526" s="1">
        <v>45499</v>
      </c>
      <c r="F6526" s="1" t="str">
        <f>TEXT(shipments9[[#This Row],[Shipdate]],"ddd")</f>
        <v>Fri</v>
      </c>
      <c r="G6526" s="1" t="str">
        <f>IF(OR(shipments9[[#This Row],[Day Name]]="Sat",shipments9[[#This Row],[Day Name]]="Sun"),"Weekend","Weekday")</f>
        <v>Weekday</v>
      </c>
      <c r="H6526">
        <v>5559.75</v>
      </c>
      <c r="I6526">
        <v>695</v>
      </c>
      <c r="J6526" t="s">
        <v>178</v>
      </c>
      <c r="K6526" t="s">
        <v>8155</v>
      </c>
      <c r="L6526" t="s">
        <v>8160</v>
      </c>
      <c r="M6526">
        <v>7</v>
      </c>
      <c r="N6526" t="s">
        <v>8161</v>
      </c>
      <c r="O6526" s="4">
        <f>INDEX(products[Cost_per_box], MATCH(shipments9[[#This Row],[PID]], products[PID], 0))</f>
        <v>3.85</v>
      </c>
      <c r="P6526" s="4">
        <f>shipments9[[#This Row],[Boxes]]*shipments9[[#This Row],[Cost Per Box]]</f>
        <v>2675.75</v>
      </c>
      <c r="Q6526" s="4">
        <f>shipments9[[#This Row],[Amount]] -shipments9[[#This Row],[total cost]]</f>
        <v>2884</v>
      </c>
      <c r="R6526" s="4" t="str">
        <f>IF(shipments9[[#This Row],[Gross Profit]]&lt;0,"Loss","Profit")</f>
        <v>Profit</v>
      </c>
      <c r="S6526" s="9">
        <f>shipments9[[#This Row],[Gross Profit]]/shipments9[[#This Row],[Amount]]</f>
        <v>0.5187283600881335</v>
      </c>
      <c r="T6526" s="11">
        <f>shipments9[[#This Row],[Amount]]/shipments9[[#This Row],[Boxes]]</f>
        <v>7.9996402877697843</v>
      </c>
    </row>
    <row r="6527" spans="1:20" hidden="1" x14ac:dyDescent="0.25">
      <c r="A6527" t="s">
        <v>6718</v>
      </c>
      <c r="B6527" t="s">
        <v>49</v>
      </c>
      <c r="C6527" t="s">
        <v>121</v>
      </c>
      <c r="D6527" t="s">
        <v>26</v>
      </c>
      <c r="E6527" s="1">
        <v>45481</v>
      </c>
      <c r="F6527" s="1" t="str">
        <f>TEXT(shipments9[[#This Row],[Shipdate]],"ddd")</f>
        <v>Mon</v>
      </c>
      <c r="G6527" s="1" t="str">
        <f>IF(OR(shipments9[[#This Row],[Day Name]]="Sat",shipments9[[#This Row],[Day Name]]="Sun"),"Weekend","Weekday")</f>
        <v>Weekday</v>
      </c>
      <c r="H6527">
        <v>6882.75</v>
      </c>
      <c r="I6527">
        <v>530</v>
      </c>
      <c r="J6527" t="s">
        <v>178</v>
      </c>
      <c r="K6527" t="s">
        <v>8155</v>
      </c>
      <c r="L6527" t="s">
        <v>8160</v>
      </c>
      <c r="M6527">
        <v>7</v>
      </c>
      <c r="N6527" t="s">
        <v>8161</v>
      </c>
      <c r="O6527" s="4">
        <f>INDEX(products[Cost_per_box], MATCH(shipments9[[#This Row],[PID]], products[PID], 0))</f>
        <v>5.26</v>
      </c>
      <c r="P6527" s="4">
        <f>shipments9[[#This Row],[Boxes]]*shipments9[[#This Row],[Cost Per Box]]</f>
        <v>2787.7999999999997</v>
      </c>
      <c r="Q6527" s="4">
        <f>shipments9[[#This Row],[Amount]] -shipments9[[#This Row],[total cost]]</f>
        <v>4094.9500000000003</v>
      </c>
      <c r="R6527" s="4" t="str">
        <f>IF(shipments9[[#This Row],[Gross Profit]]&lt;0,"Loss","Profit")</f>
        <v>Profit</v>
      </c>
      <c r="S6527" s="9">
        <f>shipments9[[#This Row],[Gross Profit]]/shipments9[[#This Row],[Amount]]</f>
        <v>0.5949584105190513</v>
      </c>
      <c r="T6527" s="11">
        <f>shipments9[[#This Row],[Amount]]/shipments9[[#This Row],[Boxes]]</f>
        <v>12.986320754716981</v>
      </c>
    </row>
    <row r="6528" spans="1:20" hidden="1" x14ac:dyDescent="0.25">
      <c r="A6528" t="s">
        <v>6719</v>
      </c>
      <c r="B6528" t="s">
        <v>49</v>
      </c>
      <c r="C6528" t="s">
        <v>137</v>
      </c>
      <c r="D6528" t="s">
        <v>26</v>
      </c>
      <c r="E6528" s="1">
        <v>45474</v>
      </c>
      <c r="F6528" s="1" t="str">
        <f>TEXT(shipments9[[#This Row],[Shipdate]],"ddd")</f>
        <v>Mon</v>
      </c>
      <c r="G6528" s="1" t="str">
        <f>IF(OR(shipments9[[#This Row],[Day Name]]="Sat",shipments9[[#This Row],[Day Name]]="Sun"),"Weekend","Weekday")</f>
        <v>Weekday</v>
      </c>
      <c r="H6528">
        <v>8734.5</v>
      </c>
      <c r="I6528">
        <v>398</v>
      </c>
      <c r="J6528" t="s">
        <v>178</v>
      </c>
      <c r="K6528" t="s">
        <v>8155</v>
      </c>
      <c r="L6528" t="s">
        <v>8160</v>
      </c>
      <c r="M6528">
        <v>7</v>
      </c>
      <c r="N6528" t="s">
        <v>8161</v>
      </c>
      <c r="O6528" s="4">
        <f>INDEX(products[Cost_per_box], MATCH(shipments9[[#This Row],[PID]], products[PID], 0))</f>
        <v>7.73</v>
      </c>
      <c r="P6528" s="4">
        <f>shipments9[[#This Row],[Boxes]]*shipments9[[#This Row],[Cost Per Box]]</f>
        <v>3076.54</v>
      </c>
      <c r="Q6528" s="4">
        <f>shipments9[[#This Row],[Amount]] -shipments9[[#This Row],[total cost]]</f>
        <v>5657.96</v>
      </c>
      <c r="R6528" s="4" t="str">
        <f>IF(shipments9[[#This Row],[Gross Profit]]&lt;0,"Loss","Profit")</f>
        <v>Profit</v>
      </c>
      <c r="S6528" s="9">
        <f>shipments9[[#This Row],[Gross Profit]]/shipments9[[#This Row],[Amount]]</f>
        <v>0.64777148090903891</v>
      </c>
      <c r="T6528" s="11">
        <f>shipments9[[#This Row],[Amount]]/shipments9[[#This Row],[Boxes]]</f>
        <v>21.945979899497488</v>
      </c>
    </row>
    <row r="6529" spans="1:20" hidden="1" x14ac:dyDescent="0.25">
      <c r="A6529" t="s">
        <v>6720</v>
      </c>
      <c r="B6529" t="s">
        <v>49</v>
      </c>
      <c r="C6529" t="s">
        <v>128</v>
      </c>
      <c r="D6529" t="s">
        <v>26</v>
      </c>
      <c r="E6529" s="1">
        <v>45485</v>
      </c>
      <c r="F6529" s="1" t="str">
        <f>TEXT(shipments9[[#This Row],[Shipdate]],"ddd")</f>
        <v>Fri</v>
      </c>
      <c r="G6529" s="1" t="str">
        <f>IF(OR(shipments9[[#This Row],[Day Name]]="Sat",shipments9[[#This Row],[Day Name]]="Sun"),"Weekend","Weekday")</f>
        <v>Weekday</v>
      </c>
      <c r="H6529">
        <v>4304.25</v>
      </c>
      <c r="I6529">
        <v>615</v>
      </c>
      <c r="J6529" t="s">
        <v>178</v>
      </c>
      <c r="K6529" t="s">
        <v>8155</v>
      </c>
      <c r="L6529" t="s">
        <v>8160</v>
      </c>
      <c r="M6529">
        <v>7</v>
      </c>
      <c r="N6529" t="s">
        <v>8161</v>
      </c>
      <c r="O6529" s="4">
        <f>INDEX(products[Cost_per_box], MATCH(shipments9[[#This Row],[PID]], products[PID], 0))</f>
        <v>3.85</v>
      </c>
      <c r="P6529" s="4">
        <f>shipments9[[#This Row],[Boxes]]*shipments9[[#This Row],[Cost Per Box]]</f>
        <v>2367.75</v>
      </c>
      <c r="Q6529" s="4">
        <f>shipments9[[#This Row],[Amount]] -shipments9[[#This Row],[total cost]]</f>
        <v>1936.5</v>
      </c>
      <c r="R6529" s="4" t="str">
        <f>IF(shipments9[[#This Row],[Gross Profit]]&lt;0,"Loss","Profit")</f>
        <v>Profit</v>
      </c>
      <c r="S6529" s="9">
        <f>shipments9[[#This Row],[Gross Profit]]/shipments9[[#This Row],[Amount]]</f>
        <v>0.44990416448858689</v>
      </c>
      <c r="T6529" s="11">
        <f>shipments9[[#This Row],[Amount]]/shipments9[[#This Row],[Boxes]]</f>
        <v>6.9987804878048783</v>
      </c>
    </row>
    <row r="6530" spans="1:20" hidden="1" x14ac:dyDescent="0.25">
      <c r="A6530" t="s">
        <v>6721</v>
      </c>
      <c r="B6530" t="s">
        <v>52</v>
      </c>
      <c r="C6530" t="s">
        <v>157</v>
      </c>
      <c r="D6530" t="s">
        <v>26</v>
      </c>
      <c r="E6530" s="1">
        <v>45532</v>
      </c>
      <c r="F6530" s="1" t="str">
        <f>TEXT(shipments9[[#This Row],[Shipdate]],"ddd")</f>
        <v>Wed</v>
      </c>
      <c r="G6530" s="1" t="str">
        <f>IF(OR(shipments9[[#This Row],[Day Name]]="Sat",shipments9[[#This Row],[Day Name]]="Sun"),"Weekend","Weekday")</f>
        <v>Weekday</v>
      </c>
      <c r="H6530">
        <v>9452.25</v>
      </c>
      <c r="I6530">
        <v>1182</v>
      </c>
      <c r="J6530" t="s">
        <v>178</v>
      </c>
      <c r="K6530" t="s">
        <v>8155</v>
      </c>
      <c r="L6530" t="s">
        <v>8160</v>
      </c>
      <c r="M6530">
        <v>8</v>
      </c>
      <c r="N6530" t="s">
        <v>8162</v>
      </c>
      <c r="O6530" s="4">
        <f>INDEX(products[Cost_per_box], MATCH(shipments9[[#This Row],[PID]], products[PID], 0))</f>
        <v>6.8</v>
      </c>
      <c r="P6530" s="4">
        <f>shipments9[[#This Row],[Boxes]]*shipments9[[#This Row],[Cost Per Box]]</f>
        <v>8037.5999999999995</v>
      </c>
      <c r="Q6530" s="4">
        <f>shipments9[[#This Row],[Amount]] -shipments9[[#This Row],[total cost]]</f>
        <v>1414.6500000000005</v>
      </c>
      <c r="R6530" s="4" t="str">
        <f>IF(shipments9[[#This Row],[Gross Profit]]&lt;0,"Loss","Profit")</f>
        <v>Profit</v>
      </c>
      <c r="S6530" s="9">
        <f>shipments9[[#This Row],[Gross Profit]]/shipments9[[#This Row],[Amount]]</f>
        <v>0.14966277870348335</v>
      </c>
      <c r="T6530" s="11">
        <f>shipments9[[#This Row],[Amount]]/shipments9[[#This Row],[Boxes]]</f>
        <v>7.9968274111675131</v>
      </c>
    </row>
    <row r="6531" spans="1:20" hidden="1" x14ac:dyDescent="0.25">
      <c r="A6531" t="s">
        <v>6722</v>
      </c>
      <c r="B6531" t="s">
        <v>52</v>
      </c>
      <c r="C6531" t="s">
        <v>121</v>
      </c>
      <c r="D6531" t="s">
        <v>26</v>
      </c>
      <c r="E6531" s="1">
        <v>45495</v>
      </c>
      <c r="F6531" s="1" t="str">
        <f>TEXT(shipments9[[#This Row],[Shipdate]],"ddd")</f>
        <v>Mon</v>
      </c>
      <c r="G6531" s="1" t="str">
        <f>IF(OR(shipments9[[#This Row],[Day Name]]="Sat",shipments9[[#This Row],[Day Name]]="Sun"),"Weekend","Weekday")</f>
        <v>Weekday</v>
      </c>
      <c r="H6531">
        <v>4932</v>
      </c>
      <c r="I6531">
        <v>411</v>
      </c>
      <c r="J6531" t="s">
        <v>178</v>
      </c>
      <c r="K6531" t="s">
        <v>8155</v>
      </c>
      <c r="L6531" t="s">
        <v>8160</v>
      </c>
      <c r="M6531">
        <v>7</v>
      </c>
      <c r="N6531" t="s">
        <v>8161</v>
      </c>
      <c r="O6531" s="4">
        <f>INDEX(products[Cost_per_box], MATCH(shipments9[[#This Row],[PID]], products[PID], 0))</f>
        <v>5.26</v>
      </c>
      <c r="P6531" s="4">
        <f>shipments9[[#This Row],[Boxes]]*shipments9[[#This Row],[Cost Per Box]]</f>
        <v>2161.86</v>
      </c>
      <c r="Q6531" s="4">
        <f>shipments9[[#This Row],[Amount]] -shipments9[[#This Row],[total cost]]</f>
        <v>2770.14</v>
      </c>
      <c r="R6531" s="4" t="str">
        <f>IF(shipments9[[#This Row],[Gross Profit]]&lt;0,"Loss","Profit")</f>
        <v>Profit</v>
      </c>
      <c r="S6531" s="9">
        <f>shipments9[[#This Row],[Gross Profit]]/shipments9[[#This Row],[Amount]]</f>
        <v>0.56166666666666665</v>
      </c>
      <c r="T6531" s="11">
        <f>shipments9[[#This Row],[Amount]]/shipments9[[#This Row],[Boxes]]</f>
        <v>12</v>
      </c>
    </row>
    <row r="6532" spans="1:20" hidden="1" x14ac:dyDescent="0.25">
      <c r="A6532" t="s">
        <v>6723</v>
      </c>
      <c r="B6532" t="s">
        <v>52</v>
      </c>
      <c r="C6532" t="s">
        <v>128</v>
      </c>
      <c r="D6532" t="s">
        <v>26</v>
      </c>
      <c r="E6532" s="1">
        <v>45517</v>
      </c>
      <c r="F6532" s="1" t="str">
        <f>TEXT(shipments9[[#This Row],[Shipdate]],"ddd")</f>
        <v>Tue</v>
      </c>
      <c r="G6532" s="1" t="str">
        <f>IF(OR(shipments9[[#This Row],[Day Name]]="Sat",shipments9[[#This Row],[Day Name]]="Sun"),"Weekend","Weekday")</f>
        <v>Weekday</v>
      </c>
      <c r="H6532">
        <v>7146</v>
      </c>
      <c r="I6532">
        <v>1021</v>
      </c>
      <c r="J6532" t="s">
        <v>178</v>
      </c>
      <c r="K6532" t="s">
        <v>8155</v>
      </c>
      <c r="L6532" t="s">
        <v>8160</v>
      </c>
      <c r="M6532">
        <v>8</v>
      </c>
      <c r="N6532" t="s">
        <v>8162</v>
      </c>
      <c r="O6532" s="4">
        <f>INDEX(products[Cost_per_box], MATCH(shipments9[[#This Row],[PID]], products[PID], 0))</f>
        <v>3.85</v>
      </c>
      <c r="P6532" s="4">
        <f>shipments9[[#This Row],[Boxes]]*shipments9[[#This Row],[Cost Per Box]]</f>
        <v>3930.85</v>
      </c>
      <c r="Q6532" s="4">
        <f>shipments9[[#This Row],[Amount]] -shipments9[[#This Row],[total cost]]</f>
        <v>3215.15</v>
      </c>
      <c r="R6532" s="4" t="str">
        <f>IF(shipments9[[#This Row],[Gross Profit]]&lt;0,"Loss","Profit")</f>
        <v>Profit</v>
      </c>
      <c r="S6532" s="9">
        <f>shipments9[[#This Row],[Gross Profit]]/shipments9[[#This Row],[Amount]]</f>
        <v>0.44992303386509935</v>
      </c>
      <c r="T6532" s="11">
        <f>shipments9[[#This Row],[Amount]]/shipments9[[#This Row],[Boxes]]</f>
        <v>6.9990205680705193</v>
      </c>
    </row>
    <row r="6533" spans="1:20" hidden="1" x14ac:dyDescent="0.25">
      <c r="A6533" t="s">
        <v>6724</v>
      </c>
      <c r="B6533" t="s">
        <v>52</v>
      </c>
      <c r="C6533" t="s">
        <v>149</v>
      </c>
      <c r="D6533" t="s">
        <v>26</v>
      </c>
      <c r="E6533" s="1">
        <v>45517</v>
      </c>
      <c r="F6533" s="1" t="str">
        <f>TEXT(shipments9[[#This Row],[Shipdate]],"ddd")</f>
        <v>Tue</v>
      </c>
      <c r="G6533" s="1" t="str">
        <f>IF(OR(shipments9[[#This Row],[Day Name]]="Sat",shipments9[[#This Row],[Day Name]]="Sun"),"Weekend","Weekday")</f>
        <v>Weekday</v>
      </c>
      <c r="H6533">
        <v>3723.75</v>
      </c>
      <c r="I6533">
        <v>220</v>
      </c>
      <c r="J6533" t="s">
        <v>178</v>
      </c>
      <c r="K6533" t="s">
        <v>8155</v>
      </c>
      <c r="L6533" t="s">
        <v>8160</v>
      </c>
      <c r="M6533">
        <v>8</v>
      </c>
      <c r="N6533" t="s">
        <v>8162</v>
      </c>
      <c r="O6533" s="4">
        <f>INDEX(products[Cost_per_box], MATCH(shipments9[[#This Row],[PID]], products[PID], 0))</f>
        <v>6.43</v>
      </c>
      <c r="P6533" s="4">
        <f>shipments9[[#This Row],[Boxes]]*shipments9[[#This Row],[Cost Per Box]]</f>
        <v>1414.6</v>
      </c>
      <c r="Q6533" s="4">
        <f>shipments9[[#This Row],[Amount]] -shipments9[[#This Row],[total cost]]</f>
        <v>2309.15</v>
      </c>
      <c r="R6533" s="4" t="str">
        <f>IF(shipments9[[#This Row],[Gross Profit]]&lt;0,"Loss","Profit")</f>
        <v>Profit</v>
      </c>
      <c r="S6533" s="9">
        <f>shipments9[[#This Row],[Gross Profit]]/shipments9[[#This Row],[Amount]]</f>
        <v>0.62011413225914735</v>
      </c>
      <c r="T6533" s="11">
        <f>shipments9[[#This Row],[Amount]]/shipments9[[#This Row],[Boxes]]</f>
        <v>16.926136363636363</v>
      </c>
    </row>
    <row r="6534" spans="1:20" hidden="1" x14ac:dyDescent="0.25">
      <c r="A6534" t="s">
        <v>6725</v>
      </c>
      <c r="B6534" t="s">
        <v>55</v>
      </c>
      <c r="C6534" t="s">
        <v>155</v>
      </c>
      <c r="D6534" t="s">
        <v>26</v>
      </c>
      <c r="E6534" s="1">
        <v>45496</v>
      </c>
      <c r="F6534" s="1" t="str">
        <f>TEXT(shipments9[[#This Row],[Shipdate]],"ddd")</f>
        <v>Tue</v>
      </c>
      <c r="G6534" s="1" t="str">
        <f>IF(OR(shipments9[[#This Row],[Day Name]]="Sat",shipments9[[#This Row],[Day Name]]="Sun"),"Weekend","Weekday")</f>
        <v>Weekday</v>
      </c>
      <c r="H6534">
        <v>3422.25</v>
      </c>
      <c r="I6534">
        <v>343</v>
      </c>
      <c r="J6534" t="s">
        <v>178</v>
      </c>
      <c r="K6534" t="s">
        <v>8155</v>
      </c>
      <c r="L6534" t="s">
        <v>8160</v>
      </c>
      <c r="M6534">
        <v>7</v>
      </c>
      <c r="N6534" t="s">
        <v>8161</v>
      </c>
      <c r="O6534" s="4">
        <f>INDEX(products[Cost_per_box], MATCH(shipments9[[#This Row],[PID]], products[PID], 0))</f>
        <v>8.43</v>
      </c>
      <c r="P6534" s="4">
        <f>shipments9[[#This Row],[Boxes]]*shipments9[[#This Row],[Cost Per Box]]</f>
        <v>2891.49</v>
      </c>
      <c r="Q6534" s="4">
        <f>shipments9[[#This Row],[Amount]] -shipments9[[#This Row],[total cost]]</f>
        <v>530.76000000000022</v>
      </c>
      <c r="R6534" s="4" t="str">
        <f>IF(shipments9[[#This Row],[Gross Profit]]&lt;0,"Loss","Profit")</f>
        <v>Profit</v>
      </c>
      <c r="S6534" s="9">
        <f>shipments9[[#This Row],[Gross Profit]]/shipments9[[#This Row],[Amount]]</f>
        <v>0.15509094893710285</v>
      </c>
      <c r="T6534" s="11">
        <f>shipments9[[#This Row],[Amount]]/shipments9[[#This Row],[Boxes]]</f>
        <v>9.9774052478134116</v>
      </c>
    </row>
    <row r="6535" spans="1:20" hidden="1" x14ac:dyDescent="0.25">
      <c r="A6535" t="s">
        <v>6726</v>
      </c>
      <c r="B6535" t="s">
        <v>55</v>
      </c>
      <c r="C6535" t="s">
        <v>159</v>
      </c>
      <c r="D6535" t="s">
        <v>26</v>
      </c>
      <c r="E6535" s="1">
        <v>45503</v>
      </c>
      <c r="F6535" s="1" t="str">
        <f>TEXT(shipments9[[#This Row],[Shipdate]],"ddd")</f>
        <v>Tue</v>
      </c>
      <c r="G6535" s="1" t="str">
        <f>IF(OR(shipments9[[#This Row],[Day Name]]="Sat",shipments9[[#This Row],[Day Name]]="Sun"),"Weekend","Weekday")</f>
        <v>Weekday</v>
      </c>
      <c r="H6535">
        <v>9094.5</v>
      </c>
      <c r="I6535">
        <v>350</v>
      </c>
      <c r="J6535" t="s">
        <v>178</v>
      </c>
      <c r="K6535" t="s">
        <v>8155</v>
      </c>
      <c r="L6535" t="s">
        <v>8160</v>
      </c>
      <c r="M6535">
        <v>7</v>
      </c>
      <c r="N6535" t="s">
        <v>8161</v>
      </c>
      <c r="O6535" s="4">
        <f>INDEX(products[Cost_per_box], MATCH(shipments9[[#This Row],[PID]], products[PID], 0))</f>
        <v>5.04</v>
      </c>
      <c r="P6535" s="4">
        <f>shipments9[[#This Row],[Boxes]]*shipments9[[#This Row],[Cost Per Box]]</f>
        <v>1764</v>
      </c>
      <c r="Q6535" s="4">
        <f>shipments9[[#This Row],[Amount]] -shipments9[[#This Row],[total cost]]</f>
        <v>7330.5</v>
      </c>
      <c r="R6535" s="4" t="str">
        <f>IF(shipments9[[#This Row],[Gross Profit]]&lt;0,"Loss","Profit")</f>
        <v>Profit</v>
      </c>
      <c r="S6535" s="9">
        <f>shipments9[[#This Row],[Gross Profit]]/shipments9[[#This Row],[Amount]]</f>
        <v>0.8060366155368629</v>
      </c>
      <c r="T6535" s="11">
        <f>shipments9[[#This Row],[Amount]]/shipments9[[#This Row],[Boxes]]</f>
        <v>25.984285714285715</v>
      </c>
    </row>
    <row r="6536" spans="1:20" hidden="1" x14ac:dyDescent="0.25">
      <c r="A6536" t="s">
        <v>6727</v>
      </c>
      <c r="B6536" t="s">
        <v>55</v>
      </c>
      <c r="C6536" t="s">
        <v>149</v>
      </c>
      <c r="D6536" t="s">
        <v>26</v>
      </c>
      <c r="E6536" s="1">
        <v>45499</v>
      </c>
      <c r="F6536" s="1" t="str">
        <f>TEXT(shipments9[[#This Row],[Shipdate]],"ddd")</f>
        <v>Fri</v>
      </c>
      <c r="G6536" s="1" t="str">
        <f>IF(OR(shipments9[[#This Row],[Day Name]]="Sat",shipments9[[#This Row],[Day Name]]="Sun"),"Weekend","Weekday")</f>
        <v>Weekday</v>
      </c>
      <c r="H6536">
        <v>5937.75</v>
      </c>
      <c r="I6536">
        <v>372</v>
      </c>
      <c r="J6536" t="s">
        <v>178</v>
      </c>
      <c r="K6536" t="s">
        <v>8155</v>
      </c>
      <c r="L6536" t="s">
        <v>8160</v>
      </c>
      <c r="M6536">
        <v>7</v>
      </c>
      <c r="N6536" t="s">
        <v>8161</v>
      </c>
      <c r="O6536" s="4">
        <f>INDEX(products[Cost_per_box], MATCH(shipments9[[#This Row],[PID]], products[PID], 0))</f>
        <v>6.43</v>
      </c>
      <c r="P6536" s="4">
        <f>shipments9[[#This Row],[Boxes]]*shipments9[[#This Row],[Cost Per Box]]</f>
        <v>2391.96</v>
      </c>
      <c r="Q6536" s="4">
        <f>shipments9[[#This Row],[Amount]] -shipments9[[#This Row],[total cost]]</f>
        <v>3545.79</v>
      </c>
      <c r="R6536" s="4" t="str">
        <f>IF(shipments9[[#This Row],[Gross Profit]]&lt;0,"Loss","Profit")</f>
        <v>Profit</v>
      </c>
      <c r="S6536" s="9">
        <f>shipments9[[#This Row],[Gross Profit]]/shipments9[[#This Row],[Amount]]</f>
        <v>0.59716054060881651</v>
      </c>
      <c r="T6536" s="11">
        <f>shipments9[[#This Row],[Amount]]/shipments9[[#This Row],[Boxes]]</f>
        <v>15.961693548387096</v>
      </c>
    </row>
    <row r="6537" spans="1:20" hidden="1" x14ac:dyDescent="0.25">
      <c r="A6537" t="s">
        <v>6728</v>
      </c>
      <c r="B6537" t="s">
        <v>55</v>
      </c>
      <c r="C6537" t="s">
        <v>149</v>
      </c>
      <c r="D6537" t="s">
        <v>26</v>
      </c>
      <c r="E6537" s="1">
        <v>45523</v>
      </c>
      <c r="F6537" s="1" t="str">
        <f>TEXT(shipments9[[#This Row],[Shipdate]],"ddd")</f>
        <v>Mon</v>
      </c>
      <c r="G6537" s="1" t="str">
        <f>IF(OR(shipments9[[#This Row],[Day Name]]="Sat",shipments9[[#This Row],[Day Name]]="Sun"),"Weekend","Weekday")</f>
        <v>Weekday</v>
      </c>
      <c r="H6537">
        <v>4099.5</v>
      </c>
      <c r="I6537">
        <v>228</v>
      </c>
      <c r="J6537" t="s">
        <v>178</v>
      </c>
      <c r="K6537" t="s">
        <v>8155</v>
      </c>
      <c r="L6537" t="s">
        <v>8160</v>
      </c>
      <c r="M6537">
        <v>8</v>
      </c>
      <c r="N6537" t="s">
        <v>8162</v>
      </c>
      <c r="O6537" s="4">
        <f>INDEX(products[Cost_per_box], MATCH(shipments9[[#This Row],[PID]], products[PID], 0))</f>
        <v>6.43</v>
      </c>
      <c r="P6537" s="4">
        <f>shipments9[[#This Row],[Boxes]]*shipments9[[#This Row],[Cost Per Box]]</f>
        <v>1466.04</v>
      </c>
      <c r="Q6537" s="4">
        <f>shipments9[[#This Row],[Amount]] -shipments9[[#This Row],[total cost]]</f>
        <v>2633.46</v>
      </c>
      <c r="R6537" s="4" t="str">
        <f>IF(shipments9[[#This Row],[Gross Profit]]&lt;0,"Loss","Profit")</f>
        <v>Profit</v>
      </c>
      <c r="S6537" s="9">
        <f>shipments9[[#This Row],[Gross Profit]]/shipments9[[#This Row],[Amount]]</f>
        <v>0.64238565678741311</v>
      </c>
      <c r="T6537" s="11">
        <f>shipments9[[#This Row],[Amount]]/shipments9[[#This Row],[Boxes]]</f>
        <v>17.980263157894736</v>
      </c>
    </row>
    <row r="6538" spans="1:20" hidden="1" x14ac:dyDescent="0.25">
      <c r="A6538" t="s">
        <v>6729</v>
      </c>
      <c r="B6538" t="s">
        <v>55</v>
      </c>
      <c r="C6538" t="s">
        <v>141</v>
      </c>
      <c r="D6538" t="s">
        <v>26</v>
      </c>
      <c r="E6538" s="1">
        <v>45495</v>
      </c>
      <c r="F6538" s="1" t="str">
        <f>TEXT(shipments9[[#This Row],[Shipdate]],"ddd")</f>
        <v>Mon</v>
      </c>
      <c r="G6538" s="1" t="str">
        <f>IF(OR(shipments9[[#This Row],[Day Name]]="Sat",shipments9[[#This Row],[Day Name]]="Sun"),"Weekend","Weekday")</f>
        <v>Weekday</v>
      </c>
      <c r="H6538">
        <v>1453.5</v>
      </c>
      <c r="I6538">
        <v>112</v>
      </c>
      <c r="J6538" t="s">
        <v>178</v>
      </c>
      <c r="K6538" t="s">
        <v>8155</v>
      </c>
      <c r="L6538" t="s">
        <v>8160</v>
      </c>
      <c r="M6538">
        <v>7</v>
      </c>
      <c r="N6538" t="s">
        <v>8161</v>
      </c>
      <c r="O6538" s="4">
        <f>INDEX(products[Cost_per_box], MATCH(shipments9[[#This Row],[PID]], products[PID], 0))</f>
        <v>8.2200000000000006</v>
      </c>
      <c r="P6538" s="4">
        <f>shipments9[[#This Row],[Boxes]]*shipments9[[#This Row],[Cost Per Box]]</f>
        <v>920.6400000000001</v>
      </c>
      <c r="Q6538" s="4">
        <f>shipments9[[#This Row],[Amount]] -shipments9[[#This Row],[total cost]]</f>
        <v>532.8599999999999</v>
      </c>
      <c r="R6538" s="4" t="str">
        <f>IF(shipments9[[#This Row],[Gross Profit]]&lt;0,"Loss","Profit")</f>
        <v>Profit</v>
      </c>
      <c r="S6538" s="9">
        <f>shipments9[[#This Row],[Gross Profit]]/shipments9[[#This Row],[Amount]]</f>
        <v>0.36660474716202263</v>
      </c>
      <c r="T6538" s="11">
        <f>shipments9[[#This Row],[Amount]]/shipments9[[#This Row],[Boxes]]</f>
        <v>12.977678571428571</v>
      </c>
    </row>
    <row r="6539" spans="1:20" hidden="1" x14ac:dyDescent="0.25">
      <c r="A6539" t="s">
        <v>6730</v>
      </c>
      <c r="B6539" t="s">
        <v>55</v>
      </c>
      <c r="C6539" t="s">
        <v>161</v>
      </c>
      <c r="D6539" t="s">
        <v>26</v>
      </c>
      <c r="E6539" s="1">
        <v>45476</v>
      </c>
      <c r="F6539" s="1" t="str">
        <f>TEXT(shipments9[[#This Row],[Shipdate]],"ddd")</f>
        <v>Wed</v>
      </c>
      <c r="G6539" s="1" t="str">
        <f>IF(OR(shipments9[[#This Row],[Day Name]]="Sat",shipments9[[#This Row],[Day Name]]="Sun"),"Weekend","Weekday")</f>
        <v>Weekday</v>
      </c>
      <c r="H6539">
        <v>2362.5</v>
      </c>
      <c r="I6539">
        <v>237</v>
      </c>
      <c r="J6539" t="s">
        <v>178</v>
      </c>
      <c r="K6539" t="s">
        <v>8155</v>
      </c>
      <c r="L6539" t="s">
        <v>8160</v>
      </c>
      <c r="M6539">
        <v>7</v>
      </c>
      <c r="N6539" t="s">
        <v>8161</v>
      </c>
      <c r="O6539" s="4">
        <f>INDEX(products[Cost_per_box], MATCH(shipments9[[#This Row],[PID]], products[PID], 0))</f>
        <v>2.76</v>
      </c>
      <c r="P6539" s="4">
        <f>shipments9[[#This Row],[Boxes]]*shipments9[[#This Row],[Cost Per Box]]</f>
        <v>654.12</v>
      </c>
      <c r="Q6539" s="4">
        <f>shipments9[[#This Row],[Amount]] -shipments9[[#This Row],[total cost]]</f>
        <v>1708.38</v>
      </c>
      <c r="R6539" s="4" t="str">
        <f>IF(shipments9[[#This Row],[Gross Profit]]&lt;0,"Loss","Profit")</f>
        <v>Profit</v>
      </c>
      <c r="S6539" s="9">
        <f>shipments9[[#This Row],[Gross Profit]]/shipments9[[#This Row],[Amount]]</f>
        <v>0.72312380952380961</v>
      </c>
      <c r="T6539" s="11">
        <f>shipments9[[#This Row],[Amount]]/shipments9[[#This Row],[Boxes]]</f>
        <v>9.9683544303797476</v>
      </c>
    </row>
    <row r="6540" spans="1:20" hidden="1" x14ac:dyDescent="0.25">
      <c r="A6540" t="s">
        <v>6731</v>
      </c>
      <c r="B6540" t="s">
        <v>77</v>
      </c>
      <c r="C6540" t="s">
        <v>163</v>
      </c>
      <c r="D6540" t="s">
        <v>26</v>
      </c>
      <c r="E6540" s="1">
        <v>45482</v>
      </c>
      <c r="F6540" s="1" t="str">
        <f>TEXT(shipments9[[#This Row],[Shipdate]],"ddd")</f>
        <v>Tue</v>
      </c>
      <c r="G6540" s="1" t="str">
        <f>IF(OR(shipments9[[#This Row],[Day Name]]="Sat",shipments9[[#This Row],[Day Name]]="Sun"),"Weekend","Weekday")</f>
        <v>Weekday</v>
      </c>
      <c r="H6540">
        <v>6993</v>
      </c>
      <c r="I6540">
        <v>875</v>
      </c>
      <c r="J6540" t="s">
        <v>178</v>
      </c>
      <c r="K6540" t="s">
        <v>8155</v>
      </c>
      <c r="L6540" t="s">
        <v>8160</v>
      </c>
      <c r="M6540">
        <v>7</v>
      </c>
      <c r="N6540" t="s">
        <v>8161</v>
      </c>
      <c r="O6540" s="4">
        <f>INDEX(products[Cost_per_box], MATCH(shipments9[[#This Row],[PID]], products[PID], 0))</f>
        <v>3.32</v>
      </c>
      <c r="P6540" s="4">
        <f>shipments9[[#This Row],[Boxes]]*shipments9[[#This Row],[Cost Per Box]]</f>
        <v>2905</v>
      </c>
      <c r="Q6540" s="4">
        <f>shipments9[[#This Row],[Amount]] -shipments9[[#This Row],[total cost]]</f>
        <v>4088</v>
      </c>
      <c r="R6540" s="4" t="str">
        <f>IF(shipments9[[#This Row],[Gross Profit]]&lt;0,"Loss","Profit")</f>
        <v>Profit</v>
      </c>
      <c r="S6540" s="9">
        <f>shipments9[[#This Row],[Gross Profit]]/shipments9[[#This Row],[Amount]]</f>
        <v>0.58458458458458462</v>
      </c>
      <c r="T6540" s="11">
        <f>shipments9[[#This Row],[Amount]]/shipments9[[#This Row],[Boxes]]</f>
        <v>7.992</v>
      </c>
    </row>
    <row r="6541" spans="1:20" hidden="1" x14ac:dyDescent="0.25">
      <c r="A6541" t="s">
        <v>6732</v>
      </c>
      <c r="B6541" t="s">
        <v>77</v>
      </c>
      <c r="C6541" t="s">
        <v>121</v>
      </c>
      <c r="D6541" t="s">
        <v>26</v>
      </c>
      <c r="E6541" s="1">
        <v>45526</v>
      </c>
      <c r="F6541" s="1" t="str">
        <f>TEXT(shipments9[[#This Row],[Shipdate]],"ddd")</f>
        <v>Thu</v>
      </c>
      <c r="G6541" s="1" t="str">
        <f>IF(OR(shipments9[[#This Row],[Day Name]]="Sat",shipments9[[#This Row],[Day Name]]="Sun"),"Weekend","Weekday")</f>
        <v>Weekday</v>
      </c>
      <c r="H6541">
        <v>9463.5</v>
      </c>
      <c r="I6541">
        <v>631</v>
      </c>
      <c r="J6541" t="s">
        <v>178</v>
      </c>
      <c r="K6541" t="s">
        <v>8155</v>
      </c>
      <c r="L6541" t="s">
        <v>8160</v>
      </c>
      <c r="M6541">
        <v>8</v>
      </c>
      <c r="N6541" t="s">
        <v>8162</v>
      </c>
      <c r="O6541" s="4">
        <f>INDEX(products[Cost_per_box], MATCH(shipments9[[#This Row],[PID]], products[PID], 0))</f>
        <v>5.26</v>
      </c>
      <c r="P6541" s="4">
        <f>shipments9[[#This Row],[Boxes]]*shipments9[[#This Row],[Cost Per Box]]</f>
        <v>3319.06</v>
      </c>
      <c r="Q6541" s="4">
        <f>shipments9[[#This Row],[Amount]] -shipments9[[#This Row],[total cost]]</f>
        <v>6144.4400000000005</v>
      </c>
      <c r="R6541" s="4" t="str">
        <f>IF(shipments9[[#This Row],[Gross Profit]]&lt;0,"Loss","Profit")</f>
        <v>Profit</v>
      </c>
      <c r="S6541" s="9">
        <f>shipments9[[#This Row],[Gross Profit]]/shipments9[[#This Row],[Amount]]</f>
        <v>0.64927775136049037</v>
      </c>
      <c r="T6541" s="11">
        <f>shipments9[[#This Row],[Amount]]/shipments9[[#This Row],[Boxes]]</f>
        <v>14.997622820919176</v>
      </c>
    </row>
    <row r="6542" spans="1:20" hidden="1" x14ac:dyDescent="0.25">
      <c r="A6542" t="s">
        <v>6733</v>
      </c>
      <c r="B6542" t="s">
        <v>77</v>
      </c>
      <c r="C6542" t="s">
        <v>128</v>
      </c>
      <c r="D6542" t="s">
        <v>26</v>
      </c>
      <c r="E6542" s="1">
        <v>45512</v>
      </c>
      <c r="F6542" s="1" t="str">
        <f>TEXT(shipments9[[#This Row],[Shipdate]],"ddd")</f>
        <v>Thu</v>
      </c>
      <c r="G6542" s="1" t="str">
        <f>IF(OR(shipments9[[#This Row],[Day Name]]="Sat",shipments9[[#This Row],[Day Name]]="Sun"),"Weekend","Weekday")</f>
        <v>Weekday</v>
      </c>
      <c r="H6542">
        <v>8111.25</v>
      </c>
      <c r="I6542">
        <v>1159</v>
      </c>
      <c r="J6542" t="s">
        <v>178</v>
      </c>
      <c r="K6542" t="s">
        <v>8155</v>
      </c>
      <c r="L6542" t="s">
        <v>8160</v>
      </c>
      <c r="M6542">
        <v>8</v>
      </c>
      <c r="N6542" t="s">
        <v>8162</v>
      </c>
      <c r="O6542" s="4">
        <f>INDEX(products[Cost_per_box], MATCH(shipments9[[#This Row],[PID]], products[PID], 0))</f>
        <v>3.85</v>
      </c>
      <c r="P6542" s="4">
        <f>shipments9[[#This Row],[Boxes]]*shipments9[[#This Row],[Cost Per Box]]</f>
        <v>4462.1500000000005</v>
      </c>
      <c r="Q6542" s="4">
        <f>shipments9[[#This Row],[Amount]] -shipments9[[#This Row],[total cost]]</f>
        <v>3649.0999999999995</v>
      </c>
      <c r="R6542" s="4" t="str">
        <f>IF(shipments9[[#This Row],[Gross Profit]]&lt;0,"Loss","Profit")</f>
        <v>Profit</v>
      </c>
      <c r="S6542" s="9">
        <f>shipments9[[#This Row],[Gross Profit]]/shipments9[[#This Row],[Amount]]</f>
        <v>0.44988133764832788</v>
      </c>
      <c r="T6542" s="11">
        <f>shipments9[[#This Row],[Amount]]/shipments9[[#This Row],[Boxes]]</f>
        <v>6.9984900776531491</v>
      </c>
    </row>
    <row r="6543" spans="1:20" hidden="1" x14ac:dyDescent="0.25">
      <c r="A6543" t="s">
        <v>6734</v>
      </c>
      <c r="B6543" t="s">
        <v>77</v>
      </c>
      <c r="C6543" t="s">
        <v>145</v>
      </c>
      <c r="D6543" t="s">
        <v>26</v>
      </c>
      <c r="E6543" s="1">
        <v>45516</v>
      </c>
      <c r="F6543" s="1" t="str">
        <f>TEXT(shipments9[[#This Row],[Shipdate]],"ddd")</f>
        <v>Mon</v>
      </c>
      <c r="G6543" s="1" t="str">
        <f>IF(OR(shipments9[[#This Row],[Day Name]]="Sat",shipments9[[#This Row],[Day Name]]="Sun"),"Weekend","Weekday")</f>
        <v>Weekday</v>
      </c>
      <c r="H6543">
        <v>15369.75</v>
      </c>
      <c r="I6543">
        <v>1098</v>
      </c>
      <c r="J6543" t="s">
        <v>178</v>
      </c>
      <c r="K6543" t="s">
        <v>8155</v>
      </c>
      <c r="L6543" t="s">
        <v>8160</v>
      </c>
      <c r="M6543">
        <v>8</v>
      </c>
      <c r="N6543" t="s">
        <v>8162</v>
      </c>
      <c r="O6543" s="4">
        <f>INDEX(products[Cost_per_box], MATCH(shipments9[[#This Row],[PID]], products[PID], 0))</f>
        <v>4.74</v>
      </c>
      <c r="P6543" s="4">
        <f>shipments9[[#This Row],[Boxes]]*shipments9[[#This Row],[Cost Per Box]]</f>
        <v>5204.5200000000004</v>
      </c>
      <c r="Q6543" s="4">
        <f>shipments9[[#This Row],[Amount]] -shipments9[[#This Row],[total cost]]</f>
        <v>10165.23</v>
      </c>
      <c r="R6543" s="4" t="str">
        <f>IF(shipments9[[#This Row],[Gross Profit]]&lt;0,"Loss","Profit")</f>
        <v>Profit</v>
      </c>
      <c r="S6543" s="9">
        <f>shipments9[[#This Row],[Gross Profit]]/shipments9[[#This Row],[Amount]]</f>
        <v>0.66137900746596401</v>
      </c>
      <c r="T6543" s="11">
        <f>shipments9[[#This Row],[Amount]]/shipments9[[#This Row],[Boxes]]</f>
        <v>13.997950819672131</v>
      </c>
    </row>
    <row r="6544" spans="1:20" hidden="1" x14ac:dyDescent="0.25">
      <c r="A6544" t="s">
        <v>6735</v>
      </c>
      <c r="B6544" t="s">
        <v>58</v>
      </c>
      <c r="C6544" t="s">
        <v>141</v>
      </c>
      <c r="D6544" t="s">
        <v>26</v>
      </c>
      <c r="E6544" s="1">
        <v>45476</v>
      </c>
      <c r="F6544" s="1" t="str">
        <f>TEXT(shipments9[[#This Row],[Shipdate]],"ddd")</f>
        <v>Wed</v>
      </c>
      <c r="G6544" s="1" t="str">
        <f>IF(OR(shipments9[[#This Row],[Day Name]]="Sat",shipments9[[#This Row],[Day Name]]="Sun"),"Weekend","Weekday")</f>
        <v>Weekday</v>
      </c>
      <c r="H6544">
        <v>1345.5</v>
      </c>
      <c r="I6544">
        <v>97</v>
      </c>
      <c r="J6544" t="s">
        <v>178</v>
      </c>
      <c r="K6544" t="s">
        <v>8155</v>
      </c>
      <c r="L6544" t="s">
        <v>8160</v>
      </c>
      <c r="M6544">
        <v>7</v>
      </c>
      <c r="N6544" t="s">
        <v>8161</v>
      </c>
      <c r="O6544" s="4">
        <f>INDEX(products[Cost_per_box], MATCH(shipments9[[#This Row],[PID]], products[PID], 0))</f>
        <v>8.2200000000000006</v>
      </c>
      <c r="P6544" s="4">
        <f>shipments9[[#This Row],[Boxes]]*shipments9[[#This Row],[Cost Per Box]]</f>
        <v>797.34</v>
      </c>
      <c r="Q6544" s="4">
        <f>shipments9[[#This Row],[Amount]] -shipments9[[#This Row],[total cost]]</f>
        <v>548.16</v>
      </c>
      <c r="R6544" s="4" t="str">
        <f>IF(shipments9[[#This Row],[Gross Profit]]&lt;0,"Loss","Profit")</f>
        <v>Profit</v>
      </c>
      <c r="S6544" s="9">
        <f>shipments9[[#This Row],[Gross Profit]]/shipments9[[#This Row],[Amount]]</f>
        <v>0.40740245261984392</v>
      </c>
      <c r="T6544" s="11">
        <f>shipments9[[#This Row],[Amount]]/shipments9[[#This Row],[Boxes]]</f>
        <v>13.871134020618557</v>
      </c>
    </row>
    <row r="6545" spans="1:20" hidden="1" x14ac:dyDescent="0.25">
      <c r="A6545" t="s">
        <v>6736</v>
      </c>
      <c r="B6545" t="s">
        <v>58</v>
      </c>
      <c r="C6545" t="s">
        <v>141</v>
      </c>
      <c r="D6545" t="s">
        <v>26</v>
      </c>
      <c r="E6545" s="1">
        <v>45481</v>
      </c>
      <c r="F6545" s="1" t="str">
        <f>TEXT(shipments9[[#This Row],[Shipdate]],"ddd")</f>
        <v>Mon</v>
      </c>
      <c r="G6545" s="1" t="str">
        <f>IF(OR(shipments9[[#This Row],[Day Name]]="Sat",shipments9[[#This Row],[Day Name]]="Sun"),"Weekend","Weekday")</f>
        <v>Weekday</v>
      </c>
      <c r="H6545">
        <v>8397</v>
      </c>
      <c r="I6545">
        <v>646</v>
      </c>
      <c r="J6545" t="s">
        <v>178</v>
      </c>
      <c r="K6545" t="s">
        <v>8155</v>
      </c>
      <c r="L6545" t="s">
        <v>8160</v>
      </c>
      <c r="M6545">
        <v>7</v>
      </c>
      <c r="N6545" t="s">
        <v>8161</v>
      </c>
      <c r="O6545" s="4">
        <f>INDEX(products[Cost_per_box], MATCH(shipments9[[#This Row],[PID]], products[PID], 0))</f>
        <v>8.2200000000000006</v>
      </c>
      <c r="P6545" s="4">
        <f>shipments9[[#This Row],[Boxes]]*shipments9[[#This Row],[Cost Per Box]]</f>
        <v>5310.1200000000008</v>
      </c>
      <c r="Q6545" s="4">
        <f>shipments9[[#This Row],[Amount]] -shipments9[[#This Row],[total cost]]</f>
        <v>3086.8799999999992</v>
      </c>
      <c r="R6545" s="4" t="str">
        <f>IF(shipments9[[#This Row],[Gross Profit]]&lt;0,"Loss","Profit")</f>
        <v>Profit</v>
      </c>
      <c r="S6545" s="9">
        <f>shipments9[[#This Row],[Gross Profit]]/shipments9[[#This Row],[Amount]]</f>
        <v>0.3676170060735976</v>
      </c>
      <c r="T6545" s="11">
        <f>shipments9[[#This Row],[Amount]]/shipments9[[#This Row],[Boxes]]</f>
        <v>12.9984520123839</v>
      </c>
    </row>
    <row r="6546" spans="1:20" hidden="1" x14ac:dyDescent="0.25">
      <c r="A6546" t="s">
        <v>6737</v>
      </c>
      <c r="B6546" t="s">
        <v>58</v>
      </c>
      <c r="C6546" t="s">
        <v>145</v>
      </c>
      <c r="D6546" t="s">
        <v>26</v>
      </c>
      <c r="E6546" s="1">
        <v>45503</v>
      </c>
      <c r="F6546" s="1" t="str">
        <f>TEXT(shipments9[[#This Row],[Shipdate]],"ddd")</f>
        <v>Tue</v>
      </c>
      <c r="G6546" s="1" t="str">
        <f>IF(OR(shipments9[[#This Row],[Day Name]]="Sat",shipments9[[#This Row],[Day Name]]="Sun"),"Weekend","Weekday")</f>
        <v>Weekday</v>
      </c>
      <c r="H6546">
        <v>12496.5</v>
      </c>
      <c r="I6546">
        <v>782</v>
      </c>
      <c r="J6546" t="s">
        <v>178</v>
      </c>
      <c r="K6546" t="s">
        <v>8155</v>
      </c>
      <c r="L6546" t="s">
        <v>8160</v>
      </c>
      <c r="M6546">
        <v>7</v>
      </c>
      <c r="N6546" t="s">
        <v>8161</v>
      </c>
      <c r="O6546" s="4">
        <f>INDEX(products[Cost_per_box], MATCH(shipments9[[#This Row],[PID]], products[PID], 0))</f>
        <v>4.74</v>
      </c>
      <c r="P6546" s="4">
        <f>shipments9[[#This Row],[Boxes]]*shipments9[[#This Row],[Cost Per Box]]</f>
        <v>3706.6800000000003</v>
      </c>
      <c r="Q6546" s="4">
        <f>shipments9[[#This Row],[Amount]] -shipments9[[#This Row],[total cost]]</f>
        <v>8789.82</v>
      </c>
      <c r="R6546" s="4" t="str">
        <f>IF(shipments9[[#This Row],[Gross Profit]]&lt;0,"Loss","Profit")</f>
        <v>Profit</v>
      </c>
      <c r="S6546" s="9">
        <f>shipments9[[#This Row],[Gross Profit]]/shipments9[[#This Row],[Amount]]</f>
        <v>0.7033825471131917</v>
      </c>
      <c r="T6546" s="11">
        <f>shipments9[[#This Row],[Amount]]/shipments9[[#This Row],[Boxes]]</f>
        <v>15.980179028132993</v>
      </c>
    </row>
    <row r="6547" spans="1:20" hidden="1" x14ac:dyDescent="0.25">
      <c r="A6547" t="s">
        <v>6738</v>
      </c>
      <c r="B6547" t="s">
        <v>58</v>
      </c>
      <c r="C6547" t="s">
        <v>128</v>
      </c>
      <c r="D6547" t="s">
        <v>26</v>
      </c>
      <c r="E6547" s="1">
        <v>45489</v>
      </c>
      <c r="F6547" s="1" t="str">
        <f>TEXT(shipments9[[#This Row],[Shipdate]],"ddd")</f>
        <v>Tue</v>
      </c>
      <c r="G6547" s="1" t="str">
        <f>IF(OR(shipments9[[#This Row],[Day Name]]="Sat",shipments9[[#This Row],[Day Name]]="Sun"),"Weekend","Weekday")</f>
        <v>Weekday</v>
      </c>
      <c r="H6547">
        <v>686.25</v>
      </c>
      <c r="I6547">
        <v>77</v>
      </c>
      <c r="J6547" t="s">
        <v>178</v>
      </c>
      <c r="K6547" t="s">
        <v>8155</v>
      </c>
      <c r="L6547" t="s">
        <v>8160</v>
      </c>
      <c r="M6547">
        <v>7</v>
      </c>
      <c r="N6547" t="s">
        <v>8161</v>
      </c>
      <c r="O6547" s="4">
        <f>INDEX(products[Cost_per_box], MATCH(shipments9[[#This Row],[PID]], products[PID], 0))</f>
        <v>3.85</v>
      </c>
      <c r="P6547" s="4">
        <f>shipments9[[#This Row],[Boxes]]*shipments9[[#This Row],[Cost Per Box]]</f>
        <v>296.45</v>
      </c>
      <c r="Q6547" s="4">
        <f>shipments9[[#This Row],[Amount]] -shipments9[[#This Row],[total cost]]</f>
        <v>389.8</v>
      </c>
      <c r="R6547" s="4" t="str">
        <f>IF(shipments9[[#This Row],[Gross Profit]]&lt;0,"Loss","Profit")</f>
        <v>Profit</v>
      </c>
      <c r="S6547" s="9">
        <f>shipments9[[#This Row],[Gross Profit]]/shipments9[[#This Row],[Amount]]</f>
        <v>0.56801457194899818</v>
      </c>
      <c r="T6547" s="11">
        <f>shipments9[[#This Row],[Amount]]/shipments9[[#This Row],[Boxes]]</f>
        <v>8.9123376623376629</v>
      </c>
    </row>
    <row r="6548" spans="1:20" hidden="1" x14ac:dyDescent="0.25">
      <c r="A6548" t="s">
        <v>6739</v>
      </c>
      <c r="B6548" t="s">
        <v>58</v>
      </c>
      <c r="C6548" t="s">
        <v>149</v>
      </c>
      <c r="D6548" t="s">
        <v>26</v>
      </c>
      <c r="E6548" s="1">
        <v>45478</v>
      </c>
      <c r="F6548" s="1" t="str">
        <f>TEXT(shipments9[[#This Row],[Shipdate]],"ddd")</f>
        <v>Fri</v>
      </c>
      <c r="G6548" s="1" t="str">
        <f>IF(OR(shipments9[[#This Row],[Day Name]]="Sat",shipments9[[#This Row],[Day Name]]="Sun"),"Weekend","Weekday")</f>
        <v>Weekday</v>
      </c>
      <c r="H6548">
        <v>4063.5</v>
      </c>
      <c r="I6548">
        <v>240</v>
      </c>
      <c r="J6548" t="s">
        <v>178</v>
      </c>
      <c r="K6548" t="s">
        <v>8155</v>
      </c>
      <c r="L6548" t="s">
        <v>8160</v>
      </c>
      <c r="M6548">
        <v>7</v>
      </c>
      <c r="N6548" t="s">
        <v>8161</v>
      </c>
      <c r="O6548" s="4">
        <f>INDEX(products[Cost_per_box], MATCH(shipments9[[#This Row],[PID]], products[PID], 0))</f>
        <v>6.43</v>
      </c>
      <c r="P6548" s="4">
        <f>shipments9[[#This Row],[Boxes]]*shipments9[[#This Row],[Cost Per Box]]</f>
        <v>1543.1999999999998</v>
      </c>
      <c r="Q6548" s="4">
        <f>shipments9[[#This Row],[Amount]] -shipments9[[#This Row],[total cost]]</f>
        <v>2520.3000000000002</v>
      </c>
      <c r="R6548" s="4" t="str">
        <f>IF(shipments9[[#This Row],[Gross Profit]]&lt;0,"Loss","Profit")</f>
        <v>Profit</v>
      </c>
      <c r="S6548" s="9">
        <f>shipments9[[#This Row],[Gross Profit]]/shipments9[[#This Row],[Amount]]</f>
        <v>0.62022886674049471</v>
      </c>
      <c r="T6548" s="11">
        <f>shipments9[[#This Row],[Amount]]/shipments9[[#This Row],[Boxes]]</f>
        <v>16.931249999999999</v>
      </c>
    </row>
    <row r="6549" spans="1:20" hidden="1" x14ac:dyDescent="0.25">
      <c r="A6549" t="s">
        <v>6740</v>
      </c>
      <c r="B6549" t="s">
        <v>58</v>
      </c>
      <c r="C6549" t="s">
        <v>151</v>
      </c>
      <c r="D6549" t="s">
        <v>26</v>
      </c>
      <c r="E6549" s="1">
        <v>45497</v>
      </c>
      <c r="F6549" s="1" t="str">
        <f>TEXT(shipments9[[#This Row],[Shipdate]],"ddd")</f>
        <v>Wed</v>
      </c>
      <c r="G6549" s="1" t="str">
        <f>IF(OR(shipments9[[#This Row],[Day Name]]="Sat",shipments9[[#This Row],[Day Name]]="Sun"),"Weekend","Weekday")</f>
        <v>Weekday</v>
      </c>
      <c r="H6549">
        <v>13527</v>
      </c>
      <c r="I6549">
        <v>645</v>
      </c>
      <c r="J6549" t="s">
        <v>178</v>
      </c>
      <c r="K6549" t="s">
        <v>8155</v>
      </c>
      <c r="L6549" t="s">
        <v>8160</v>
      </c>
      <c r="M6549">
        <v>7</v>
      </c>
      <c r="N6549" t="s">
        <v>8161</v>
      </c>
      <c r="O6549" s="4">
        <f>INDEX(products[Cost_per_box], MATCH(shipments9[[#This Row],[PID]], products[PID], 0))</f>
        <v>12.41</v>
      </c>
      <c r="P6549" s="4">
        <f>shipments9[[#This Row],[Boxes]]*shipments9[[#This Row],[Cost Per Box]]</f>
        <v>8004.45</v>
      </c>
      <c r="Q6549" s="4">
        <f>shipments9[[#This Row],[Amount]] -shipments9[[#This Row],[total cost]]</f>
        <v>5522.55</v>
      </c>
      <c r="R6549" s="4" t="str">
        <f>IF(shipments9[[#This Row],[Gross Profit]]&lt;0,"Loss","Profit")</f>
        <v>Profit</v>
      </c>
      <c r="S6549" s="9">
        <f>shipments9[[#This Row],[Gross Profit]]/shipments9[[#This Row],[Amount]]</f>
        <v>0.40826125526724333</v>
      </c>
      <c r="T6549" s="11">
        <f>shipments9[[#This Row],[Amount]]/shipments9[[#This Row],[Boxes]]</f>
        <v>20.972093023255812</v>
      </c>
    </row>
    <row r="6550" spans="1:20" hidden="1" x14ac:dyDescent="0.25">
      <c r="A6550" t="s">
        <v>6741</v>
      </c>
      <c r="B6550" t="s">
        <v>61</v>
      </c>
      <c r="C6550" t="s">
        <v>143</v>
      </c>
      <c r="D6550" t="s">
        <v>26</v>
      </c>
      <c r="E6550" s="1">
        <v>45474</v>
      </c>
      <c r="F6550" s="1" t="str">
        <f>TEXT(shipments9[[#This Row],[Shipdate]],"ddd")</f>
        <v>Mon</v>
      </c>
      <c r="G6550" s="1" t="str">
        <f>IF(OR(shipments9[[#This Row],[Day Name]]="Sat",shipments9[[#This Row],[Day Name]]="Sun"),"Weekend","Weekday")</f>
        <v>Weekday</v>
      </c>
      <c r="H6550">
        <v>8291.25</v>
      </c>
      <c r="I6550">
        <v>461</v>
      </c>
      <c r="J6550" t="s">
        <v>178</v>
      </c>
      <c r="K6550" t="s">
        <v>8155</v>
      </c>
      <c r="L6550" t="s">
        <v>8160</v>
      </c>
      <c r="M6550">
        <v>7</v>
      </c>
      <c r="N6550" t="s">
        <v>8161</v>
      </c>
      <c r="O6550" s="4">
        <f>INDEX(products[Cost_per_box], MATCH(shipments9[[#This Row],[PID]], products[PID], 0))</f>
        <v>10.23</v>
      </c>
      <c r="P6550" s="4">
        <f>shipments9[[#This Row],[Boxes]]*shipments9[[#This Row],[Cost Per Box]]</f>
        <v>4716.03</v>
      </c>
      <c r="Q6550" s="4">
        <f>shipments9[[#This Row],[Amount]] -shipments9[[#This Row],[total cost]]</f>
        <v>3575.2200000000003</v>
      </c>
      <c r="R6550" s="4" t="str">
        <f>IF(shipments9[[#This Row],[Gross Profit]]&lt;0,"Loss","Profit")</f>
        <v>Profit</v>
      </c>
      <c r="S6550" s="9">
        <f>shipments9[[#This Row],[Gross Profit]]/shipments9[[#This Row],[Amount]]</f>
        <v>0.4312039800995025</v>
      </c>
      <c r="T6550" s="11">
        <f>shipments9[[#This Row],[Amount]]/shipments9[[#This Row],[Boxes]]</f>
        <v>17.9853579175705</v>
      </c>
    </row>
    <row r="6551" spans="1:20" hidden="1" x14ac:dyDescent="0.25">
      <c r="A6551" t="s">
        <v>6742</v>
      </c>
      <c r="B6551" t="s">
        <v>61</v>
      </c>
      <c r="C6551" t="s">
        <v>145</v>
      </c>
      <c r="D6551" t="s">
        <v>26</v>
      </c>
      <c r="E6551" s="1">
        <v>45502</v>
      </c>
      <c r="F6551" s="1" t="str">
        <f>TEXT(shipments9[[#This Row],[Shipdate]],"ddd")</f>
        <v>Mon</v>
      </c>
      <c r="G6551" s="1" t="str">
        <f>IF(OR(shipments9[[#This Row],[Day Name]]="Sat",shipments9[[#This Row],[Day Name]]="Sun"),"Weekend","Weekday")</f>
        <v>Weekday</v>
      </c>
      <c r="H6551">
        <v>5256</v>
      </c>
      <c r="I6551">
        <v>310</v>
      </c>
      <c r="J6551" t="s">
        <v>178</v>
      </c>
      <c r="K6551" t="s">
        <v>8155</v>
      </c>
      <c r="L6551" t="s">
        <v>8160</v>
      </c>
      <c r="M6551">
        <v>7</v>
      </c>
      <c r="N6551" t="s">
        <v>8161</v>
      </c>
      <c r="O6551" s="4">
        <f>INDEX(products[Cost_per_box], MATCH(shipments9[[#This Row],[PID]], products[PID], 0))</f>
        <v>4.74</v>
      </c>
      <c r="P6551" s="4">
        <f>shipments9[[#This Row],[Boxes]]*shipments9[[#This Row],[Cost Per Box]]</f>
        <v>1469.4</v>
      </c>
      <c r="Q6551" s="4">
        <f>shipments9[[#This Row],[Amount]] -shipments9[[#This Row],[total cost]]</f>
        <v>3786.6</v>
      </c>
      <c r="R6551" s="4" t="str">
        <f>IF(shipments9[[#This Row],[Gross Profit]]&lt;0,"Loss","Profit")</f>
        <v>Profit</v>
      </c>
      <c r="S6551" s="9">
        <f>shipments9[[#This Row],[Gross Profit]]/shipments9[[#This Row],[Amount]]</f>
        <v>0.72043378995433793</v>
      </c>
      <c r="T6551" s="11">
        <f>shipments9[[#This Row],[Amount]]/shipments9[[#This Row],[Boxes]]</f>
        <v>16.954838709677418</v>
      </c>
    </row>
    <row r="6552" spans="1:20" hidden="1" x14ac:dyDescent="0.25">
      <c r="A6552" t="s">
        <v>6743</v>
      </c>
      <c r="B6552" t="s">
        <v>61</v>
      </c>
      <c r="C6552" t="s">
        <v>143</v>
      </c>
      <c r="D6552" t="s">
        <v>26</v>
      </c>
      <c r="E6552" s="1">
        <v>45518</v>
      </c>
      <c r="F6552" s="1" t="str">
        <f>TEXT(shipments9[[#This Row],[Shipdate]],"ddd")</f>
        <v>Wed</v>
      </c>
      <c r="G6552" s="1" t="str">
        <f>IF(OR(shipments9[[#This Row],[Day Name]]="Sat",shipments9[[#This Row],[Day Name]]="Sun"),"Weekend","Weekday")</f>
        <v>Weekday</v>
      </c>
      <c r="H6552">
        <v>7659</v>
      </c>
      <c r="I6552">
        <v>451</v>
      </c>
      <c r="J6552" t="s">
        <v>178</v>
      </c>
      <c r="K6552" t="s">
        <v>8155</v>
      </c>
      <c r="L6552" t="s">
        <v>8160</v>
      </c>
      <c r="M6552">
        <v>8</v>
      </c>
      <c r="N6552" t="s">
        <v>8162</v>
      </c>
      <c r="O6552" s="4">
        <f>INDEX(products[Cost_per_box], MATCH(shipments9[[#This Row],[PID]], products[PID], 0))</f>
        <v>10.23</v>
      </c>
      <c r="P6552" s="4">
        <f>shipments9[[#This Row],[Boxes]]*shipments9[[#This Row],[Cost Per Box]]</f>
        <v>4613.7300000000005</v>
      </c>
      <c r="Q6552" s="4">
        <f>shipments9[[#This Row],[Amount]] -shipments9[[#This Row],[total cost]]</f>
        <v>3045.2699999999995</v>
      </c>
      <c r="R6552" s="4" t="str">
        <f>IF(shipments9[[#This Row],[Gross Profit]]&lt;0,"Loss","Profit")</f>
        <v>Profit</v>
      </c>
      <c r="S6552" s="9">
        <f>shipments9[[#This Row],[Gross Profit]]/shipments9[[#This Row],[Amount]]</f>
        <v>0.39760673717195449</v>
      </c>
      <c r="T6552" s="11">
        <f>shipments9[[#This Row],[Amount]]/shipments9[[#This Row],[Boxes]]</f>
        <v>16.982261640798225</v>
      </c>
    </row>
    <row r="6553" spans="1:20" hidden="1" x14ac:dyDescent="0.25">
      <c r="A6553" t="s">
        <v>6744</v>
      </c>
      <c r="B6553" t="s">
        <v>61</v>
      </c>
      <c r="C6553" t="s">
        <v>135</v>
      </c>
      <c r="D6553" t="s">
        <v>26</v>
      </c>
      <c r="E6553" s="1">
        <v>45511</v>
      </c>
      <c r="F6553" s="1" t="str">
        <f>TEXT(shipments9[[#This Row],[Shipdate]],"ddd")</f>
        <v>Wed</v>
      </c>
      <c r="G6553" s="1" t="str">
        <f>IF(OR(shipments9[[#This Row],[Day Name]]="Sat",shipments9[[#This Row],[Day Name]]="Sun"),"Weekend","Weekday")</f>
        <v>Weekday</v>
      </c>
      <c r="H6553">
        <v>5834.25</v>
      </c>
      <c r="I6553">
        <v>209</v>
      </c>
      <c r="J6553" t="s">
        <v>178</v>
      </c>
      <c r="K6553" t="s">
        <v>8155</v>
      </c>
      <c r="L6553" t="s">
        <v>8160</v>
      </c>
      <c r="M6553">
        <v>8</v>
      </c>
      <c r="N6553" t="s">
        <v>8162</v>
      </c>
      <c r="O6553" s="4">
        <f>INDEX(products[Cost_per_box], MATCH(shipments9[[#This Row],[PID]], products[PID], 0))</f>
        <v>9.94</v>
      </c>
      <c r="P6553" s="4">
        <f>shipments9[[#This Row],[Boxes]]*shipments9[[#This Row],[Cost Per Box]]</f>
        <v>2077.46</v>
      </c>
      <c r="Q6553" s="4">
        <f>shipments9[[#This Row],[Amount]] -shipments9[[#This Row],[total cost]]</f>
        <v>3756.79</v>
      </c>
      <c r="R6553" s="4" t="str">
        <f>IF(shipments9[[#This Row],[Gross Profit]]&lt;0,"Loss","Profit")</f>
        <v>Profit</v>
      </c>
      <c r="S6553" s="9">
        <f>shipments9[[#This Row],[Gross Profit]]/shipments9[[#This Row],[Amount]]</f>
        <v>0.64391995543557445</v>
      </c>
      <c r="T6553" s="11">
        <f>shipments9[[#This Row],[Amount]]/shipments9[[#This Row],[Boxes]]</f>
        <v>27.915071770334929</v>
      </c>
    </row>
    <row r="6554" spans="1:20" hidden="1" x14ac:dyDescent="0.25">
      <c r="A6554" t="s">
        <v>6745</v>
      </c>
      <c r="B6554" t="s">
        <v>80</v>
      </c>
      <c r="C6554" t="s">
        <v>130</v>
      </c>
      <c r="D6554" t="s">
        <v>26</v>
      </c>
      <c r="E6554" s="1">
        <v>45499</v>
      </c>
      <c r="F6554" s="1" t="str">
        <f>TEXT(shipments9[[#This Row],[Shipdate]],"ddd")</f>
        <v>Fri</v>
      </c>
      <c r="G6554" s="1" t="str">
        <f>IF(OR(shipments9[[#This Row],[Day Name]]="Sat",shipments9[[#This Row],[Day Name]]="Sun"),"Weekend","Weekday")</f>
        <v>Weekday</v>
      </c>
      <c r="H6554">
        <v>8874</v>
      </c>
      <c r="I6554">
        <v>1479</v>
      </c>
      <c r="J6554" t="s">
        <v>178</v>
      </c>
      <c r="K6554" t="s">
        <v>8155</v>
      </c>
      <c r="L6554" t="s">
        <v>8160</v>
      </c>
      <c r="M6554">
        <v>7</v>
      </c>
      <c r="N6554" t="s">
        <v>8161</v>
      </c>
      <c r="O6554" s="4">
        <f>INDEX(products[Cost_per_box], MATCH(shipments9[[#This Row],[PID]], products[PID], 0))</f>
        <v>5.72</v>
      </c>
      <c r="P6554" s="4">
        <f>shipments9[[#This Row],[Boxes]]*shipments9[[#This Row],[Cost Per Box]]</f>
        <v>8459.8799999999992</v>
      </c>
      <c r="Q6554" s="4">
        <f>shipments9[[#This Row],[Amount]] -shipments9[[#This Row],[total cost]]</f>
        <v>414.1200000000008</v>
      </c>
      <c r="R6554" s="4" t="str">
        <f>IF(shipments9[[#This Row],[Gross Profit]]&lt;0,"Loss","Profit")</f>
        <v>Profit</v>
      </c>
      <c r="S6554" s="9">
        <f>shipments9[[#This Row],[Gross Profit]]/shipments9[[#This Row],[Amount]]</f>
        <v>4.6666666666666759E-2</v>
      </c>
      <c r="T6554" s="11">
        <f>shipments9[[#This Row],[Amount]]/shipments9[[#This Row],[Boxes]]</f>
        <v>6</v>
      </c>
    </row>
    <row r="6555" spans="1:20" hidden="1" x14ac:dyDescent="0.25">
      <c r="A6555" t="s">
        <v>6746</v>
      </c>
      <c r="B6555" t="s">
        <v>80</v>
      </c>
      <c r="C6555" t="s">
        <v>139</v>
      </c>
      <c r="D6555" t="s">
        <v>26</v>
      </c>
      <c r="E6555" s="1">
        <v>45506</v>
      </c>
      <c r="F6555" s="1" t="str">
        <f>TEXT(shipments9[[#This Row],[Shipdate]],"ddd")</f>
        <v>Fri</v>
      </c>
      <c r="G6555" s="1" t="str">
        <f>IF(OR(shipments9[[#This Row],[Day Name]]="Sat",shipments9[[#This Row],[Day Name]]="Sun"),"Weekend","Weekday")</f>
        <v>Weekday</v>
      </c>
      <c r="H6555">
        <v>7107.75</v>
      </c>
      <c r="I6555">
        <v>356</v>
      </c>
      <c r="J6555" t="s">
        <v>178</v>
      </c>
      <c r="K6555" t="s">
        <v>8155</v>
      </c>
      <c r="L6555" t="s">
        <v>8160</v>
      </c>
      <c r="M6555">
        <v>8</v>
      </c>
      <c r="N6555" t="s">
        <v>8162</v>
      </c>
      <c r="O6555" s="4">
        <f>INDEX(products[Cost_per_box], MATCH(shipments9[[#This Row],[PID]], products[PID], 0))</f>
        <v>3.68</v>
      </c>
      <c r="P6555" s="4">
        <f>shipments9[[#This Row],[Boxes]]*shipments9[[#This Row],[Cost Per Box]]</f>
        <v>1310.0800000000002</v>
      </c>
      <c r="Q6555" s="4">
        <f>shipments9[[#This Row],[Amount]] -shipments9[[#This Row],[total cost]]</f>
        <v>5797.67</v>
      </c>
      <c r="R6555" s="4" t="str">
        <f>IF(shipments9[[#This Row],[Gross Profit]]&lt;0,"Loss","Profit")</f>
        <v>Profit</v>
      </c>
      <c r="S6555" s="9">
        <f>shipments9[[#This Row],[Gross Profit]]/shipments9[[#This Row],[Amount]]</f>
        <v>0.81568288136189371</v>
      </c>
      <c r="T6555" s="11">
        <f>shipments9[[#This Row],[Amount]]/shipments9[[#This Row],[Boxes]]</f>
        <v>19.965589887640448</v>
      </c>
    </row>
    <row r="6556" spans="1:20" hidden="1" x14ac:dyDescent="0.25">
      <c r="A6556" t="s">
        <v>6747</v>
      </c>
      <c r="B6556" t="s">
        <v>83</v>
      </c>
      <c r="C6556" t="s">
        <v>130</v>
      </c>
      <c r="D6556" t="s">
        <v>26</v>
      </c>
      <c r="E6556" s="1">
        <v>45495</v>
      </c>
      <c r="F6556" s="1" t="str">
        <f>TEXT(shipments9[[#This Row],[Shipdate]],"ddd")</f>
        <v>Mon</v>
      </c>
      <c r="G6556" s="1" t="str">
        <f>IF(OR(shipments9[[#This Row],[Day Name]]="Sat",shipments9[[#This Row],[Day Name]]="Sun"),"Weekend","Weekday")</f>
        <v>Weekday</v>
      </c>
      <c r="H6556">
        <v>5271.75</v>
      </c>
      <c r="I6556">
        <v>879</v>
      </c>
      <c r="J6556" t="s">
        <v>178</v>
      </c>
      <c r="K6556" t="s">
        <v>8155</v>
      </c>
      <c r="L6556" t="s">
        <v>8160</v>
      </c>
      <c r="M6556">
        <v>7</v>
      </c>
      <c r="N6556" t="s">
        <v>8161</v>
      </c>
      <c r="O6556" s="4">
        <f>INDEX(products[Cost_per_box], MATCH(shipments9[[#This Row],[PID]], products[PID], 0))</f>
        <v>5.72</v>
      </c>
      <c r="P6556" s="4">
        <f>shipments9[[#This Row],[Boxes]]*shipments9[[#This Row],[Cost Per Box]]</f>
        <v>5027.88</v>
      </c>
      <c r="Q6556" s="4">
        <f>shipments9[[#This Row],[Amount]] -shipments9[[#This Row],[total cost]]</f>
        <v>243.86999999999989</v>
      </c>
      <c r="R6556" s="4" t="str">
        <f>IF(shipments9[[#This Row],[Gross Profit]]&lt;0,"Loss","Profit")</f>
        <v>Profit</v>
      </c>
      <c r="S6556" s="9">
        <f>shipments9[[#This Row],[Gross Profit]]/shipments9[[#This Row],[Amount]]</f>
        <v>4.6259780907668212E-2</v>
      </c>
      <c r="T6556" s="11">
        <f>shipments9[[#This Row],[Amount]]/shipments9[[#This Row],[Boxes]]</f>
        <v>5.9974402730375429</v>
      </c>
    </row>
    <row r="6557" spans="1:20" hidden="1" x14ac:dyDescent="0.25">
      <c r="A6557" t="s">
        <v>6748</v>
      </c>
      <c r="B6557" t="s">
        <v>83</v>
      </c>
      <c r="C6557" t="s">
        <v>159</v>
      </c>
      <c r="D6557" t="s">
        <v>26</v>
      </c>
      <c r="E6557" s="1">
        <v>45481</v>
      </c>
      <c r="F6557" s="1" t="str">
        <f>TEXT(shipments9[[#This Row],[Shipdate]],"ddd")</f>
        <v>Mon</v>
      </c>
      <c r="G6557" s="1" t="str">
        <f>IF(OR(shipments9[[#This Row],[Day Name]]="Sat",shipments9[[#This Row],[Day Name]]="Sun"),"Weekend","Weekday")</f>
        <v>Weekday</v>
      </c>
      <c r="H6557">
        <v>5861.25</v>
      </c>
      <c r="I6557">
        <v>235</v>
      </c>
      <c r="J6557" t="s">
        <v>178</v>
      </c>
      <c r="K6557" t="s">
        <v>8155</v>
      </c>
      <c r="L6557" t="s">
        <v>8160</v>
      </c>
      <c r="M6557">
        <v>7</v>
      </c>
      <c r="N6557" t="s">
        <v>8161</v>
      </c>
      <c r="O6557" s="4">
        <f>INDEX(products[Cost_per_box], MATCH(shipments9[[#This Row],[PID]], products[PID], 0))</f>
        <v>5.04</v>
      </c>
      <c r="P6557" s="4">
        <f>shipments9[[#This Row],[Boxes]]*shipments9[[#This Row],[Cost Per Box]]</f>
        <v>1184.4000000000001</v>
      </c>
      <c r="Q6557" s="4">
        <f>shipments9[[#This Row],[Amount]] -shipments9[[#This Row],[total cost]]</f>
        <v>4676.8500000000004</v>
      </c>
      <c r="R6557" s="4" t="str">
        <f>IF(shipments9[[#This Row],[Gross Profit]]&lt;0,"Loss","Profit")</f>
        <v>Profit</v>
      </c>
      <c r="S6557" s="9">
        <f>shipments9[[#This Row],[Gross Profit]]/shipments9[[#This Row],[Amount]]</f>
        <v>0.7979270633397314</v>
      </c>
      <c r="T6557" s="11">
        <f>shipments9[[#This Row],[Amount]]/shipments9[[#This Row],[Boxes]]</f>
        <v>24.941489361702128</v>
      </c>
    </row>
    <row r="6558" spans="1:20" hidden="1" x14ac:dyDescent="0.25">
      <c r="A6558" t="s">
        <v>6749</v>
      </c>
      <c r="B6558" t="s">
        <v>86</v>
      </c>
      <c r="C6558" t="s">
        <v>157</v>
      </c>
      <c r="D6558" t="s">
        <v>26</v>
      </c>
      <c r="E6558" s="1">
        <v>45490</v>
      </c>
      <c r="F6558" s="1" t="str">
        <f>TEXT(shipments9[[#This Row],[Shipdate]],"ddd")</f>
        <v>Wed</v>
      </c>
      <c r="G6558" s="1" t="str">
        <f>IF(OR(shipments9[[#This Row],[Day Name]]="Sat",shipments9[[#This Row],[Day Name]]="Sun"),"Weekend","Weekday")</f>
        <v>Weekday</v>
      </c>
      <c r="H6558">
        <v>3222</v>
      </c>
      <c r="I6558">
        <v>323</v>
      </c>
      <c r="J6558" t="s">
        <v>178</v>
      </c>
      <c r="K6558" t="s">
        <v>8155</v>
      </c>
      <c r="L6558" t="s">
        <v>8160</v>
      </c>
      <c r="M6558">
        <v>7</v>
      </c>
      <c r="N6558" t="s">
        <v>8161</v>
      </c>
      <c r="O6558" s="4">
        <f>INDEX(products[Cost_per_box], MATCH(shipments9[[#This Row],[PID]], products[PID], 0))</f>
        <v>6.8</v>
      </c>
      <c r="P6558" s="4">
        <f>shipments9[[#This Row],[Boxes]]*shipments9[[#This Row],[Cost Per Box]]</f>
        <v>2196.4</v>
      </c>
      <c r="Q6558" s="4">
        <f>shipments9[[#This Row],[Amount]] -shipments9[[#This Row],[total cost]]</f>
        <v>1025.5999999999999</v>
      </c>
      <c r="R6558" s="4" t="str">
        <f>IF(shipments9[[#This Row],[Gross Profit]]&lt;0,"Loss","Profit")</f>
        <v>Profit</v>
      </c>
      <c r="S6558" s="9">
        <f>shipments9[[#This Row],[Gross Profit]]/shipments9[[#This Row],[Amount]]</f>
        <v>0.31831160769708255</v>
      </c>
      <c r="T6558" s="11">
        <f>shipments9[[#This Row],[Amount]]/shipments9[[#This Row],[Boxes]]</f>
        <v>9.9752321981424146</v>
      </c>
    </row>
    <row r="6559" spans="1:20" hidden="1" x14ac:dyDescent="0.25">
      <c r="A6559" t="s">
        <v>6750</v>
      </c>
      <c r="B6559" t="s">
        <v>86</v>
      </c>
      <c r="C6559" t="s">
        <v>137</v>
      </c>
      <c r="D6559" t="s">
        <v>26</v>
      </c>
      <c r="E6559" s="1">
        <v>45524</v>
      </c>
      <c r="F6559" s="1" t="str">
        <f>TEXT(shipments9[[#This Row],[Shipdate]],"ddd")</f>
        <v>Tue</v>
      </c>
      <c r="G6559" s="1" t="str">
        <f>IF(OR(shipments9[[#This Row],[Day Name]]="Sat",shipments9[[#This Row],[Day Name]]="Sun"),"Weekend","Weekday")</f>
        <v>Weekday</v>
      </c>
      <c r="H6559">
        <v>2808</v>
      </c>
      <c r="I6559">
        <v>141</v>
      </c>
      <c r="J6559" t="s">
        <v>178</v>
      </c>
      <c r="K6559" t="s">
        <v>8155</v>
      </c>
      <c r="L6559" t="s">
        <v>8160</v>
      </c>
      <c r="M6559">
        <v>8</v>
      </c>
      <c r="N6559" t="s">
        <v>8162</v>
      </c>
      <c r="O6559" s="4">
        <f>INDEX(products[Cost_per_box], MATCH(shipments9[[#This Row],[PID]], products[PID], 0))</f>
        <v>7.73</v>
      </c>
      <c r="P6559" s="4">
        <f>shipments9[[#This Row],[Boxes]]*shipments9[[#This Row],[Cost Per Box]]</f>
        <v>1089.93</v>
      </c>
      <c r="Q6559" s="4">
        <f>shipments9[[#This Row],[Amount]] -shipments9[[#This Row],[total cost]]</f>
        <v>1718.07</v>
      </c>
      <c r="R6559" s="4" t="str">
        <f>IF(shipments9[[#This Row],[Gross Profit]]&lt;0,"Loss","Profit")</f>
        <v>Profit</v>
      </c>
      <c r="S6559" s="9">
        <f>shipments9[[#This Row],[Gross Profit]]/shipments9[[#This Row],[Amount]]</f>
        <v>0.6118482905982906</v>
      </c>
      <c r="T6559" s="11">
        <f>shipments9[[#This Row],[Amount]]/shipments9[[#This Row],[Boxes]]</f>
        <v>19.914893617021278</v>
      </c>
    </row>
    <row r="6560" spans="1:20" hidden="1" x14ac:dyDescent="0.25">
      <c r="A6560" t="s">
        <v>6751</v>
      </c>
      <c r="B6560" t="s">
        <v>86</v>
      </c>
      <c r="C6560" t="s">
        <v>141</v>
      </c>
      <c r="D6560" t="s">
        <v>26</v>
      </c>
      <c r="E6560" s="1">
        <v>45510</v>
      </c>
      <c r="F6560" s="1" t="str">
        <f>TEXT(shipments9[[#This Row],[Shipdate]],"ddd")</f>
        <v>Tue</v>
      </c>
      <c r="G6560" s="1" t="str">
        <f>IF(OR(shipments9[[#This Row],[Day Name]]="Sat",shipments9[[#This Row],[Day Name]]="Sun"),"Weekend","Weekday")</f>
        <v>Weekday</v>
      </c>
      <c r="H6560">
        <v>9420.75</v>
      </c>
      <c r="I6560">
        <v>589</v>
      </c>
      <c r="J6560" t="s">
        <v>178</v>
      </c>
      <c r="K6560" t="s">
        <v>8155</v>
      </c>
      <c r="L6560" t="s">
        <v>8160</v>
      </c>
      <c r="M6560">
        <v>8</v>
      </c>
      <c r="N6560" t="s">
        <v>8162</v>
      </c>
      <c r="O6560" s="4">
        <f>INDEX(products[Cost_per_box], MATCH(shipments9[[#This Row],[PID]], products[PID], 0))</f>
        <v>8.2200000000000006</v>
      </c>
      <c r="P6560" s="4">
        <f>shipments9[[#This Row],[Boxes]]*shipments9[[#This Row],[Cost Per Box]]</f>
        <v>4841.58</v>
      </c>
      <c r="Q6560" s="4">
        <f>shipments9[[#This Row],[Amount]] -shipments9[[#This Row],[total cost]]</f>
        <v>4579.17</v>
      </c>
      <c r="R6560" s="4" t="str">
        <f>IF(shipments9[[#This Row],[Gross Profit]]&lt;0,"Loss","Profit")</f>
        <v>Profit</v>
      </c>
      <c r="S6560" s="9">
        <f>shipments9[[#This Row],[Gross Profit]]/shipments9[[#This Row],[Amount]]</f>
        <v>0.4860727649072526</v>
      </c>
      <c r="T6560" s="11">
        <f>shipments9[[#This Row],[Amount]]/shipments9[[#This Row],[Boxes]]</f>
        <v>15.994482173174873</v>
      </c>
    </row>
    <row r="6561" spans="1:20" hidden="1" x14ac:dyDescent="0.25">
      <c r="A6561" t="s">
        <v>6752</v>
      </c>
      <c r="B6561" t="s">
        <v>86</v>
      </c>
      <c r="C6561" t="s">
        <v>149</v>
      </c>
      <c r="D6561" t="s">
        <v>26</v>
      </c>
      <c r="E6561" s="1">
        <v>45516</v>
      </c>
      <c r="F6561" s="1" t="str">
        <f>TEXT(shipments9[[#This Row],[Shipdate]],"ddd")</f>
        <v>Mon</v>
      </c>
      <c r="G6561" s="1" t="str">
        <f>IF(OR(shipments9[[#This Row],[Day Name]]="Sat",shipments9[[#This Row],[Day Name]]="Sun"),"Weekend","Weekday")</f>
        <v>Weekday</v>
      </c>
      <c r="H6561">
        <v>5931</v>
      </c>
      <c r="I6561">
        <v>330</v>
      </c>
      <c r="J6561" t="s">
        <v>178</v>
      </c>
      <c r="K6561" t="s">
        <v>8155</v>
      </c>
      <c r="L6561" t="s">
        <v>8160</v>
      </c>
      <c r="M6561">
        <v>8</v>
      </c>
      <c r="N6561" t="s">
        <v>8162</v>
      </c>
      <c r="O6561" s="4">
        <f>INDEX(products[Cost_per_box], MATCH(shipments9[[#This Row],[PID]], products[PID], 0))</f>
        <v>6.43</v>
      </c>
      <c r="P6561" s="4">
        <f>shipments9[[#This Row],[Boxes]]*shipments9[[#This Row],[Cost Per Box]]</f>
        <v>2121.9</v>
      </c>
      <c r="Q6561" s="4">
        <f>shipments9[[#This Row],[Amount]] -shipments9[[#This Row],[total cost]]</f>
        <v>3809.1</v>
      </c>
      <c r="R6561" s="4" t="str">
        <f>IF(shipments9[[#This Row],[Gross Profit]]&lt;0,"Loss","Profit")</f>
        <v>Profit</v>
      </c>
      <c r="S6561" s="9">
        <f>shipments9[[#This Row],[Gross Profit]]/shipments9[[#This Row],[Amount]]</f>
        <v>0.64223571067273644</v>
      </c>
      <c r="T6561" s="11">
        <f>shipments9[[#This Row],[Amount]]/shipments9[[#This Row],[Boxes]]</f>
        <v>17.972727272727273</v>
      </c>
    </row>
    <row r="6562" spans="1:20" hidden="1" x14ac:dyDescent="0.25">
      <c r="A6562" t="s">
        <v>6753</v>
      </c>
      <c r="B6562" t="s">
        <v>89</v>
      </c>
      <c r="C6562" t="s">
        <v>141</v>
      </c>
      <c r="D6562" t="s">
        <v>26</v>
      </c>
      <c r="E6562" s="1">
        <v>45474</v>
      </c>
      <c r="F6562" s="1" t="str">
        <f>TEXT(shipments9[[#This Row],[Shipdate]],"ddd")</f>
        <v>Mon</v>
      </c>
      <c r="G6562" s="1" t="str">
        <f>IF(OR(shipments9[[#This Row],[Day Name]]="Sat",shipments9[[#This Row],[Day Name]]="Sun"),"Weekend","Weekday")</f>
        <v>Weekday</v>
      </c>
      <c r="H6562">
        <v>1066.5</v>
      </c>
      <c r="I6562">
        <v>89</v>
      </c>
      <c r="J6562" t="s">
        <v>178</v>
      </c>
      <c r="K6562" t="s">
        <v>8155</v>
      </c>
      <c r="L6562" t="s">
        <v>8160</v>
      </c>
      <c r="M6562">
        <v>7</v>
      </c>
      <c r="N6562" t="s">
        <v>8161</v>
      </c>
      <c r="O6562" s="4">
        <f>INDEX(products[Cost_per_box], MATCH(shipments9[[#This Row],[PID]], products[PID], 0))</f>
        <v>8.2200000000000006</v>
      </c>
      <c r="P6562" s="4">
        <f>shipments9[[#This Row],[Boxes]]*shipments9[[#This Row],[Cost Per Box]]</f>
        <v>731.58</v>
      </c>
      <c r="Q6562" s="4">
        <f>shipments9[[#This Row],[Amount]] -shipments9[[#This Row],[total cost]]</f>
        <v>334.91999999999996</v>
      </c>
      <c r="R6562" s="4" t="str">
        <f>IF(shipments9[[#This Row],[Gross Profit]]&lt;0,"Loss","Profit")</f>
        <v>Profit</v>
      </c>
      <c r="S6562" s="9">
        <f>shipments9[[#This Row],[Gross Profit]]/shipments9[[#This Row],[Amount]]</f>
        <v>0.31403656821378334</v>
      </c>
      <c r="T6562" s="11">
        <f>shipments9[[#This Row],[Amount]]/shipments9[[#This Row],[Boxes]]</f>
        <v>11.98314606741573</v>
      </c>
    </row>
    <row r="6563" spans="1:20" hidden="1" x14ac:dyDescent="0.25">
      <c r="A6563" t="s">
        <v>6754</v>
      </c>
      <c r="B6563" t="s">
        <v>89</v>
      </c>
      <c r="C6563" t="s">
        <v>159</v>
      </c>
      <c r="D6563" t="s">
        <v>26</v>
      </c>
      <c r="E6563" s="1">
        <v>45475</v>
      </c>
      <c r="F6563" s="1" t="str">
        <f>TEXT(shipments9[[#This Row],[Shipdate]],"ddd")</f>
        <v>Tue</v>
      </c>
      <c r="G6563" s="1" t="str">
        <f>IF(OR(shipments9[[#This Row],[Day Name]]="Sat",shipments9[[#This Row],[Day Name]]="Sun"),"Weekend","Weekday")</f>
        <v>Weekday</v>
      </c>
      <c r="H6563">
        <v>6261.75</v>
      </c>
      <c r="I6563">
        <v>241</v>
      </c>
      <c r="J6563" t="s">
        <v>178</v>
      </c>
      <c r="K6563" t="s">
        <v>8155</v>
      </c>
      <c r="L6563" t="s">
        <v>8160</v>
      </c>
      <c r="M6563">
        <v>7</v>
      </c>
      <c r="N6563" t="s">
        <v>8161</v>
      </c>
      <c r="O6563" s="4">
        <f>INDEX(products[Cost_per_box], MATCH(shipments9[[#This Row],[PID]], products[PID], 0))</f>
        <v>5.04</v>
      </c>
      <c r="P6563" s="4">
        <f>shipments9[[#This Row],[Boxes]]*shipments9[[#This Row],[Cost Per Box]]</f>
        <v>1214.6400000000001</v>
      </c>
      <c r="Q6563" s="4">
        <f>shipments9[[#This Row],[Amount]] -shipments9[[#This Row],[total cost]]</f>
        <v>5047.1099999999997</v>
      </c>
      <c r="R6563" s="4" t="str">
        <f>IF(shipments9[[#This Row],[Gross Profit]]&lt;0,"Loss","Profit")</f>
        <v>Profit</v>
      </c>
      <c r="S6563" s="9">
        <f>shipments9[[#This Row],[Gross Profit]]/shipments9[[#This Row],[Amount]]</f>
        <v>0.80602227811713978</v>
      </c>
      <c r="T6563" s="11">
        <f>shipments9[[#This Row],[Amount]]/shipments9[[#This Row],[Boxes]]</f>
        <v>25.982365145228215</v>
      </c>
    </row>
    <row r="6564" spans="1:20" hidden="1" x14ac:dyDescent="0.25">
      <c r="A6564" t="s">
        <v>6755</v>
      </c>
      <c r="B6564" t="s">
        <v>89</v>
      </c>
      <c r="C6564" t="s">
        <v>165</v>
      </c>
      <c r="D6564" t="s">
        <v>26</v>
      </c>
      <c r="E6564" s="1">
        <v>45505</v>
      </c>
      <c r="F6564" s="1" t="str">
        <f>TEXT(shipments9[[#This Row],[Shipdate]],"ddd")</f>
        <v>Thu</v>
      </c>
      <c r="G6564" s="1" t="str">
        <f>IF(OR(shipments9[[#This Row],[Day Name]]="Sat",shipments9[[#This Row],[Day Name]]="Sun"),"Weekend","Weekday")</f>
        <v>Weekday</v>
      </c>
      <c r="H6564">
        <v>10152</v>
      </c>
      <c r="I6564">
        <v>462</v>
      </c>
      <c r="J6564" t="s">
        <v>178</v>
      </c>
      <c r="K6564" t="s">
        <v>8155</v>
      </c>
      <c r="L6564" t="s">
        <v>8160</v>
      </c>
      <c r="M6564">
        <v>8</v>
      </c>
      <c r="N6564" t="s">
        <v>8162</v>
      </c>
      <c r="O6564" s="4">
        <f>INDEX(products[Cost_per_box], MATCH(shipments9[[#This Row],[PID]], products[PID], 0))</f>
        <v>2.65</v>
      </c>
      <c r="P6564" s="4">
        <f>shipments9[[#This Row],[Boxes]]*shipments9[[#This Row],[Cost Per Box]]</f>
        <v>1224.3</v>
      </c>
      <c r="Q6564" s="4">
        <f>shipments9[[#This Row],[Amount]] -shipments9[[#This Row],[total cost]]</f>
        <v>8927.7000000000007</v>
      </c>
      <c r="R6564" s="4" t="str">
        <f>IF(shipments9[[#This Row],[Gross Profit]]&lt;0,"Loss","Profit")</f>
        <v>Profit</v>
      </c>
      <c r="S6564" s="9">
        <f>shipments9[[#This Row],[Gross Profit]]/shipments9[[#This Row],[Amount]]</f>
        <v>0.87940307328605205</v>
      </c>
      <c r="T6564" s="11">
        <f>shipments9[[#This Row],[Amount]]/shipments9[[#This Row],[Boxes]]</f>
        <v>21.974025974025974</v>
      </c>
    </row>
    <row r="6565" spans="1:20" hidden="1" x14ac:dyDescent="0.25">
      <c r="A6565" t="s">
        <v>6756</v>
      </c>
      <c r="B6565" t="s">
        <v>89</v>
      </c>
      <c r="C6565" t="s">
        <v>157</v>
      </c>
      <c r="D6565" t="s">
        <v>26</v>
      </c>
      <c r="E6565" s="1">
        <v>45495</v>
      </c>
      <c r="F6565" s="1" t="str">
        <f>TEXT(shipments9[[#This Row],[Shipdate]],"ddd")</f>
        <v>Mon</v>
      </c>
      <c r="G6565" s="1" t="str">
        <f>IF(OR(shipments9[[#This Row],[Day Name]]="Sat",shipments9[[#This Row],[Day Name]]="Sun"),"Weekend","Weekday")</f>
        <v>Weekday</v>
      </c>
      <c r="H6565">
        <v>4745.25</v>
      </c>
      <c r="I6565">
        <v>594</v>
      </c>
      <c r="J6565" t="s">
        <v>178</v>
      </c>
      <c r="K6565" t="s">
        <v>8155</v>
      </c>
      <c r="L6565" t="s">
        <v>8160</v>
      </c>
      <c r="M6565">
        <v>7</v>
      </c>
      <c r="N6565" t="s">
        <v>8161</v>
      </c>
      <c r="O6565" s="4">
        <f>INDEX(products[Cost_per_box], MATCH(shipments9[[#This Row],[PID]], products[PID], 0))</f>
        <v>6.8</v>
      </c>
      <c r="P6565" s="4">
        <f>shipments9[[#This Row],[Boxes]]*shipments9[[#This Row],[Cost Per Box]]</f>
        <v>4039.2</v>
      </c>
      <c r="Q6565" s="4">
        <f>shipments9[[#This Row],[Amount]] -shipments9[[#This Row],[total cost]]</f>
        <v>706.05000000000018</v>
      </c>
      <c r="R6565" s="4" t="str">
        <f>IF(shipments9[[#This Row],[Gross Profit]]&lt;0,"Loss","Profit")</f>
        <v>Profit</v>
      </c>
      <c r="S6565" s="9">
        <f>shipments9[[#This Row],[Gross Profit]]/shipments9[[#This Row],[Amount]]</f>
        <v>0.14879089615931726</v>
      </c>
      <c r="T6565" s="11">
        <f>shipments9[[#This Row],[Amount]]/shipments9[[#This Row],[Boxes]]</f>
        <v>7.9886363636363633</v>
      </c>
    </row>
    <row r="6566" spans="1:20" hidden="1" x14ac:dyDescent="0.25">
      <c r="A6566" t="s">
        <v>6757</v>
      </c>
      <c r="B6566" t="s">
        <v>92</v>
      </c>
      <c r="C6566" t="s">
        <v>128</v>
      </c>
      <c r="D6566" t="s">
        <v>26</v>
      </c>
      <c r="E6566" s="1">
        <v>45506</v>
      </c>
      <c r="F6566" s="1" t="str">
        <f>TEXT(shipments9[[#This Row],[Shipdate]],"ddd")</f>
        <v>Fri</v>
      </c>
      <c r="G6566" s="1" t="str">
        <f>IF(OR(shipments9[[#This Row],[Day Name]]="Sat",shipments9[[#This Row],[Day Name]]="Sun"),"Weekend","Weekday")</f>
        <v>Weekday</v>
      </c>
      <c r="H6566">
        <v>220.5</v>
      </c>
      <c r="I6566">
        <v>25</v>
      </c>
      <c r="J6566" t="s">
        <v>178</v>
      </c>
      <c r="K6566" t="s">
        <v>8155</v>
      </c>
      <c r="L6566" t="s">
        <v>8160</v>
      </c>
      <c r="M6566">
        <v>8</v>
      </c>
      <c r="N6566" t="s">
        <v>8162</v>
      </c>
      <c r="O6566" s="4">
        <f>INDEX(products[Cost_per_box], MATCH(shipments9[[#This Row],[PID]], products[PID], 0))</f>
        <v>3.85</v>
      </c>
      <c r="P6566" s="4">
        <f>shipments9[[#This Row],[Boxes]]*shipments9[[#This Row],[Cost Per Box]]</f>
        <v>96.25</v>
      </c>
      <c r="Q6566" s="4">
        <f>shipments9[[#This Row],[Amount]] -shipments9[[#This Row],[total cost]]</f>
        <v>124.25</v>
      </c>
      <c r="R6566" s="4" t="str">
        <f>IF(shipments9[[#This Row],[Gross Profit]]&lt;0,"Loss","Profit")</f>
        <v>Profit</v>
      </c>
      <c r="S6566" s="9">
        <f>shipments9[[#This Row],[Gross Profit]]/shipments9[[#This Row],[Amount]]</f>
        <v>0.56349206349206349</v>
      </c>
      <c r="T6566" s="11">
        <f>shipments9[[#This Row],[Amount]]/shipments9[[#This Row],[Boxes]]</f>
        <v>8.82</v>
      </c>
    </row>
    <row r="6567" spans="1:20" hidden="1" x14ac:dyDescent="0.25">
      <c r="A6567" t="s">
        <v>6758</v>
      </c>
      <c r="B6567" t="s">
        <v>92</v>
      </c>
      <c r="C6567" t="s">
        <v>141</v>
      </c>
      <c r="D6567" t="s">
        <v>26</v>
      </c>
      <c r="E6567" s="1">
        <v>45511</v>
      </c>
      <c r="F6567" s="1" t="str">
        <f>TEXT(shipments9[[#This Row],[Shipdate]],"ddd")</f>
        <v>Wed</v>
      </c>
      <c r="G6567" s="1" t="str">
        <f>IF(OR(shipments9[[#This Row],[Day Name]]="Sat",shipments9[[#This Row],[Day Name]]="Sun"),"Weekend","Weekday")</f>
        <v>Weekday</v>
      </c>
      <c r="H6567">
        <v>6570</v>
      </c>
      <c r="I6567">
        <v>470</v>
      </c>
      <c r="J6567" t="s">
        <v>178</v>
      </c>
      <c r="K6567" t="s">
        <v>8155</v>
      </c>
      <c r="L6567" t="s">
        <v>8160</v>
      </c>
      <c r="M6567">
        <v>8</v>
      </c>
      <c r="N6567" t="s">
        <v>8162</v>
      </c>
      <c r="O6567" s="4">
        <f>INDEX(products[Cost_per_box], MATCH(shipments9[[#This Row],[PID]], products[PID], 0))</f>
        <v>8.2200000000000006</v>
      </c>
      <c r="P6567" s="4">
        <f>shipments9[[#This Row],[Boxes]]*shipments9[[#This Row],[Cost Per Box]]</f>
        <v>3863.4</v>
      </c>
      <c r="Q6567" s="4">
        <f>shipments9[[#This Row],[Amount]] -shipments9[[#This Row],[total cost]]</f>
        <v>2706.6</v>
      </c>
      <c r="R6567" s="4" t="str">
        <f>IF(shipments9[[#This Row],[Gross Profit]]&lt;0,"Loss","Profit")</f>
        <v>Profit</v>
      </c>
      <c r="S6567" s="9">
        <f>shipments9[[#This Row],[Gross Profit]]/shipments9[[#This Row],[Amount]]</f>
        <v>0.41196347031963471</v>
      </c>
      <c r="T6567" s="11">
        <f>shipments9[[#This Row],[Amount]]/shipments9[[#This Row],[Boxes]]</f>
        <v>13.978723404255319</v>
      </c>
    </row>
    <row r="6568" spans="1:20" hidden="1" x14ac:dyDescent="0.25">
      <c r="A6568" t="s">
        <v>6759</v>
      </c>
      <c r="B6568" t="s">
        <v>92</v>
      </c>
      <c r="C6568" t="s">
        <v>135</v>
      </c>
      <c r="D6568" t="s">
        <v>26</v>
      </c>
      <c r="E6568" s="1">
        <v>45482</v>
      </c>
      <c r="F6568" s="1" t="str">
        <f>TEXT(shipments9[[#This Row],[Shipdate]],"ddd")</f>
        <v>Tue</v>
      </c>
      <c r="G6568" s="1" t="str">
        <f>IF(OR(shipments9[[#This Row],[Day Name]]="Sat",shipments9[[#This Row],[Day Name]]="Sun"),"Weekend","Weekday")</f>
        <v>Weekday</v>
      </c>
      <c r="H6568">
        <v>5339.25</v>
      </c>
      <c r="I6568">
        <v>223</v>
      </c>
      <c r="J6568" t="s">
        <v>178</v>
      </c>
      <c r="K6568" t="s">
        <v>8155</v>
      </c>
      <c r="L6568" t="s">
        <v>8160</v>
      </c>
      <c r="M6568">
        <v>7</v>
      </c>
      <c r="N6568" t="s">
        <v>8161</v>
      </c>
      <c r="O6568" s="4">
        <f>INDEX(products[Cost_per_box], MATCH(shipments9[[#This Row],[PID]], products[PID], 0))</f>
        <v>9.94</v>
      </c>
      <c r="P6568" s="4">
        <f>shipments9[[#This Row],[Boxes]]*shipments9[[#This Row],[Cost Per Box]]</f>
        <v>2216.62</v>
      </c>
      <c r="Q6568" s="4">
        <f>shipments9[[#This Row],[Amount]] -shipments9[[#This Row],[total cost]]</f>
        <v>3122.63</v>
      </c>
      <c r="R6568" s="4" t="str">
        <f>IF(shipments9[[#This Row],[Gross Profit]]&lt;0,"Loss","Profit")</f>
        <v>Profit</v>
      </c>
      <c r="S6568" s="9">
        <f>shipments9[[#This Row],[Gross Profit]]/shipments9[[#This Row],[Amount]]</f>
        <v>0.58484431333988862</v>
      </c>
      <c r="T6568" s="11">
        <f>shipments9[[#This Row],[Amount]]/shipments9[[#This Row],[Boxes]]</f>
        <v>23.942825112107624</v>
      </c>
    </row>
    <row r="6569" spans="1:20" hidden="1" x14ac:dyDescent="0.25">
      <c r="A6569" t="s">
        <v>6760</v>
      </c>
      <c r="B6569" t="s">
        <v>92</v>
      </c>
      <c r="C6569" t="s">
        <v>137</v>
      </c>
      <c r="D6569" t="s">
        <v>26</v>
      </c>
      <c r="E6569" s="1">
        <v>45496</v>
      </c>
      <c r="F6569" s="1" t="str">
        <f>TEXT(shipments9[[#This Row],[Shipdate]],"ddd")</f>
        <v>Tue</v>
      </c>
      <c r="G6569" s="1" t="str">
        <f>IF(OR(shipments9[[#This Row],[Day Name]]="Sat",shipments9[[#This Row],[Day Name]]="Sun"),"Weekend","Weekday")</f>
        <v>Weekday</v>
      </c>
      <c r="H6569">
        <v>2659.5</v>
      </c>
      <c r="I6569">
        <v>148</v>
      </c>
      <c r="J6569" t="s">
        <v>178</v>
      </c>
      <c r="K6569" t="s">
        <v>8155</v>
      </c>
      <c r="L6569" t="s">
        <v>8160</v>
      </c>
      <c r="M6569">
        <v>7</v>
      </c>
      <c r="N6569" t="s">
        <v>8161</v>
      </c>
      <c r="O6569" s="4">
        <f>INDEX(products[Cost_per_box], MATCH(shipments9[[#This Row],[PID]], products[PID], 0))</f>
        <v>7.73</v>
      </c>
      <c r="P6569" s="4">
        <f>shipments9[[#This Row],[Boxes]]*shipments9[[#This Row],[Cost Per Box]]</f>
        <v>1144.04</v>
      </c>
      <c r="Q6569" s="4">
        <f>shipments9[[#This Row],[Amount]] -shipments9[[#This Row],[total cost]]</f>
        <v>1515.46</v>
      </c>
      <c r="R6569" s="4" t="str">
        <f>IF(shipments9[[#This Row],[Gross Profit]]&lt;0,"Loss","Profit")</f>
        <v>Profit</v>
      </c>
      <c r="S6569" s="9">
        <f>shipments9[[#This Row],[Gross Profit]]/shipments9[[#This Row],[Amount]]</f>
        <v>0.56982891520962586</v>
      </c>
      <c r="T6569" s="11">
        <f>shipments9[[#This Row],[Amount]]/shipments9[[#This Row],[Boxes]]</f>
        <v>17.969594594594593</v>
      </c>
    </row>
    <row r="6570" spans="1:20" hidden="1" x14ac:dyDescent="0.25">
      <c r="A6570" t="s">
        <v>6761</v>
      </c>
      <c r="B6570" t="s">
        <v>92</v>
      </c>
      <c r="C6570" t="s">
        <v>141</v>
      </c>
      <c r="D6570" t="s">
        <v>26</v>
      </c>
      <c r="E6570" s="1">
        <v>45511</v>
      </c>
      <c r="F6570" s="1" t="str">
        <f>TEXT(shipments9[[#This Row],[Shipdate]],"ddd")</f>
        <v>Wed</v>
      </c>
      <c r="G6570" s="1" t="str">
        <f>IF(OR(shipments9[[#This Row],[Day Name]]="Sat",shipments9[[#This Row],[Day Name]]="Sun"),"Weekend","Weekday")</f>
        <v>Weekday</v>
      </c>
      <c r="H6570">
        <v>1858.5</v>
      </c>
      <c r="I6570">
        <v>155</v>
      </c>
      <c r="J6570" t="s">
        <v>178</v>
      </c>
      <c r="K6570" t="s">
        <v>8155</v>
      </c>
      <c r="L6570" t="s">
        <v>8160</v>
      </c>
      <c r="M6570">
        <v>8</v>
      </c>
      <c r="N6570" t="s">
        <v>8162</v>
      </c>
      <c r="O6570" s="4">
        <f>INDEX(products[Cost_per_box], MATCH(shipments9[[#This Row],[PID]], products[PID], 0))</f>
        <v>8.2200000000000006</v>
      </c>
      <c r="P6570" s="4">
        <f>shipments9[[#This Row],[Boxes]]*shipments9[[#This Row],[Cost Per Box]]</f>
        <v>1274.1000000000001</v>
      </c>
      <c r="Q6570" s="4">
        <f>shipments9[[#This Row],[Amount]] -shipments9[[#This Row],[total cost]]</f>
        <v>584.39999999999986</v>
      </c>
      <c r="R6570" s="4" t="str">
        <f>IF(shipments9[[#This Row],[Gross Profit]]&lt;0,"Loss","Profit")</f>
        <v>Profit</v>
      </c>
      <c r="S6570" s="9">
        <f>shipments9[[#This Row],[Gross Profit]]/shipments9[[#This Row],[Amount]]</f>
        <v>0.31444713478611774</v>
      </c>
      <c r="T6570" s="11">
        <f>shipments9[[#This Row],[Amount]]/shipments9[[#This Row],[Boxes]]</f>
        <v>11.990322580645161</v>
      </c>
    </row>
    <row r="6571" spans="1:20" hidden="1" x14ac:dyDescent="0.25">
      <c r="A6571" t="s">
        <v>6762</v>
      </c>
      <c r="B6571" t="s">
        <v>92</v>
      </c>
      <c r="C6571" t="s">
        <v>141</v>
      </c>
      <c r="D6571" t="s">
        <v>26</v>
      </c>
      <c r="E6571" s="1">
        <v>45488</v>
      </c>
      <c r="F6571" s="1" t="str">
        <f>TEXT(shipments9[[#This Row],[Shipdate]],"ddd")</f>
        <v>Mon</v>
      </c>
      <c r="G6571" s="1" t="str">
        <f>IF(OR(shipments9[[#This Row],[Day Name]]="Sat",shipments9[[#This Row],[Day Name]]="Sun"),"Weekend","Weekday")</f>
        <v>Weekday</v>
      </c>
      <c r="H6571">
        <v>4961.25</v>
      </c>
      <c r="I6571">
        <v>331</v>
      </c>
      <c r="J6571" t="s">
        <v>178</v>
      </c>
      <c r="K6571" t="s">
        <v>8155</v>
      </c>
      <c r="L6571" t="s">
        <v>8160</v>
      </c>
      <c r="M6571">
        <v>7</v>
      </c>
      <c r="N6571" t="s">
        <v>8161</v>
      </c>
      <c r="O6571" s="4">
        <f>INDEX(products[Cost_per_box], MATCH(shipments9[[#This Row],[PID]], products[PID], 0))</f>
        <v>8.2200000000000006</v>
      </c>
      <c r="P6571" s="4">
        <f>shipments9[[#This Row],[Boxes]]*shipments9[[#This Row],[Cost Per Box]]</f>
        <v>2720.82</v>
      </c>
      <c r="Q6571" s="4">
        <f>shipments9[[#This Row],[Amount]] -shipments9[[#This Row],[total cost]]</f>
        <v>2240.4299999999998</v>
      </c>
      <c r="R6571" s="4" t="str">
        <f>IF(shipments9[[#This Row],[Gross Profit]]&lt;0,"Loss","Profit")</f>
        <v>Profit</v>
      </c>
      <c r="S6571" s="9">
        <f>shipments9[[#This Row],[Gross Profit]]/shipments9[[#This Row],[Amount]]</f>
        <v>0.45158578987150411</v>
      </c>
      <c r="T6571" s="11">
        <f>shipments9[[#This Row],[Amount]]/shipments9[[#This Row],[Boxes]]</f>
        <v>14.988670694864048</v>
      </c>
    </row>
    <row r="6572" spans="1:20" hidden="1" x14ac:dyDescent="0.25">
      <c r="A6572" t="s">
        <v>6763</v>
      </c>
      <c r="B6572" t="s">
        <v>92</v>
      </c>
      <c r="C6572" t="s">
        <v>137</v>
      </c>
      <c r="D6572" t="s">
        <v>26</v>
      </c>
      <c r="E6572" s="1">
        <v>45498</v>
      </c>
      <c r="F6572" s="1" t="str">
        <f>TEXT(shipments9[[#This Row],[Shipdate]],"ddd")</f>
        <v>Thu</v>
      </c>
      <c r="G6572" s="1" t="str">
        <f>IF(OR(shipments9[[#This Row],[Day Name]]="Sat",shipments9[[#This Row],[Day Name]]="Sun"),"Weekend","Weekday")</f>
        <v>Weekday</v>
      </c>
      <c r="H6572">
        <v>11389.5</v>
      </c>
      <c r="I6572">
        <v>543</v>
      </c>
      <c r="J6572" t="s">
        <v>178</v>
      </c>
      <c r="K6572" t="s">
        <v>8155</v>
      </c>
      <c r="L6572" t="s">
        <v>8160</v>
      </c>
      <c r="M6572">
        <v>7</v>
      </c>
      <c r="N6572" t="s">
        <v>8161</v>
      </c>
      <c r="O6572" s="4">
        <f>INDEX(products[Cost_per_box], MATCH(shipments9[[#This Row],[PID]], products[PID], 0))</f>
        <v>7.73</v>
      </c>
      <c r="P6572" s="4">
        <f>shipments9[[#This Row],[Boxes]]*shipments9[[#This Row],[Cost Per Box]]</f>
        <v>4197.3900000000003</v>
      </c>
      <c r="Q6572" s="4">
        <f>shipments9[[#This Row],[Amount]] -shipments9[[#This Row],[total cost]]</f>
        <v>7192.11</v>
      </c>
      <c r="R6572" s="4" t="str">
        <f>IF(shipments9[[#This Row],[Gross Profit]]&lt;0,"Loss","Profit")</f>
        <v>Profit</v>
      </c>
      <c r="S6572" s="9">
        <f>shipments9[[#This Row],[Gross Profit]]/shipments9[[#This Row],[Amount]]</f>
        <v>0.63146845779006977</v>
      </c>
      <c r="T6572" s="11">
        <f>shipments9[[#This Row],[Amount]]/shipments9[[#This Row],[Boxes]]</f>
        <v>20.975138121546962</v>
      </c>
    </row>
    <row r="6573" spans="1:20" hidden="1" x14ac:dyDescent="0.25">
      <c r="A6573" t="s">
        <v>6764</v>
      </c>
      <c r="B6573" t="s">
        <v>95</v>
      </c>
      <c r="C6573" t="s">
        <v>128</v>
      </c>
      <c r="D6573" t="s">
        <v>26</v>
      </c>
      <c r="E6573" s="1">
        <v>45495</v>
      </c>
      <c r="F6573" s="1" t="str">
        <f>TEXT(shipments9[[#This Row],[Shipdate]],"ddd")</f>
        <v>Mon</v>
      </c>
      <c r="G6573" s="1" t="str">
        <f>IF(OR(shipments9[[#This Row],[Day Name]]="Sat",shipments9[[#This Row],[Day Name]]="Sun"),"Weekend","Weekday")</f>
        <v>Weekday</v>
      </c>
      <c r="H6573">
        <v>4851</v>
      </c>
      <c r="I6573">
        <v>607</v>
      </c>
      <c r="J6573" t="s">
        <v>178</v>
      </c>
      <c r="K6573" t="s">
        <v>8155</v>
      </c>
      <c r="L6573" t="s">
        <v>8160</v>
      </c>
      <c r="M6573">
        <v>7</v>
      </c>
      <c r="N6573" t="s">
        <v>8161</v>
      </c>
      <c r="O6573" s="4">
        <f>INDEX(products[Cost_per_box], MATCH(shipments9[[#This Row],[PID]], products[PID], 0))</f>
        <v>3.85</v>
      </c>
      <c r="P6573" s="4">
        <f>shipments9[[#This Row],[Boxes]]*shipments9[[#This Row],[Cost Per Box]]</f>
        <v>2336.9500000000003</v>
      </c>
      <c r="Q6573" s="4">
        <f>shipments9[[#This Row],[Amount]] -shipments9[[#This Row],[total cost]]</f>
        <v>2514.0499999999997</v>
      </c>
      <c r="R6573" s="4" t="str">
        <f>IF(shipments9[[#This Row],[Gross Profit]]&lt;0,"Loss","Profit")</f>
        <v>Profit</v>
      </c>
      <c r="S6573" s="9">
        <f>shipments9[[#This Row],[Gross Profit]]/shipments9[[#This Row],[Amount]]</f>
        <v>0.51825396825396819</v>
      </c>
      <c r="T6573" s="11">
        <f>shipments9[[#This Row],[Amount]]/shipments9[[#This Row],[Boxes]]</f>
        <v>7.9917627677100498</v>
      </c>
    </row>
    <row r="6574" spans="1:20" hidden="1" x14ac:dyDescent="0.25">
      <c r="A6574" t="s">
        <v>6765</v>
      </c>
      <c r="B6574" t="s">
        <v>95</v>
      </c>
      <c r="C6574" t="s">
        <v>165</v>
      </c>
      <c r="D6574" t="s">
        <v>26</v>
      </c>
      <c r="E6574" s="1">
        <v>45483</v>
      </c>
      <c r="F6574" s="1" t="str">
        <f>TEXT(shipments9[[#This Row],[Shipdate]],"ddd")</f>
        <v>Wed</v>
      </c>
      <c r="G6574" s="1" t="str">
        <f>IF(OR(shipments9[[#This Row],[Day Name]]="Sat",shipments9[[#This Row],[Day Name]]="Sun"),"Weekend","Weekday")</f>
        <v>Weekday</v>
      </c>
      <c r="H6574">
        <v>4927.5</v>
      </c>
      <c r="I6574">
        <v>274</v>
      </c>
      <c r="J6574" t="s">
        <v>178</v>
      </c>
      <c r="K6574" t="s">
        <v>8155</v>
      </c>
      <c r="L6574" t="s">
        <v>8160</v>
      </c>
      <c r="M6574">
        <v>7</v>
      </c>
      <c r="N6574" t="s">
        <v>8161</v>
      </c>
      <c r="O6574" s="4">
        <f>INDEX(products[Cost_per_box], MATCH(shipments9[[#This Row],[PID]], products[PID], 0))</f>
        <v>2.65</v>
      </c>
      <c r="P6574" s="4">
        <f>shipments9[[#This Row],[Boxes]]*shipments9[[#This Row],[Cost Per Box]]</f>
        <v>726.1</v>
      </c>
      <c r="Q6574" s="4">
        <f>shipments9[[#This Row],[Amount]] -shipments9[[#This Row],[total cost]]</f>
        <v>4201.3999999999996</v>
      </c>
      <c r="R6574" s="4" t="str">
        <f>IF(shipments9[[#This Row],[Gross Profit]]&lt;0,"Loss","Profit")</f>
        <v>Profit</v>
      </c>
      <c r="S6574" s="9">
        <f>shipments9[[#This Row],[Gross Profit]]/shipments9[[#This Row],[Amount]]</f>
        <v>0.85264332825976652</v>
      </c>
      <c r="T6574" s="11">
        <f>shipments9[[#This Row],[Amount]]/shipments9[[#This Row],[Boxes]]</f>
        <v>17.983576642335766</v>
      </c>
    </row>
    <row r="6575" spans="1:20" hidden="1" x14ac:dyDescent="0.25">
      <c r="A6575" t="s">
        <v>6766</v>
      </c>
      <c r="B6575" t="s">
        <v>98</v>
      </c>
      <c r="C6575" t="s">
        <v>141</v>
      </c>
      <c r="D6575" t="s">
        <v>26</v>
      </c>
      <c r="E6575" s="1">
        <v>45483</v>
      </c>
      <c r="F6575" s="1" t="str">
        <f>TEXT(shipments9[[#This Row],[Shipdate]],"ddd")</f>
        <v>Wed</v>
      </c>
      <c r="G6575" s="1" t="str">
        <f>IF(OR(shipments9[[#This Row],[Day Name]]="Sat",shipments9[[#This Row],[Day Name]]="Sun"),"Weekend","Weekday")</f>
        <v>Weekday</v>
      </c>
      <c r="H6575">
        <v>6171.75</v>
      </c>
      <c r="I6575">
        <v>441</v>
      </c>
      <c r="J6575" t="s">
        <v>178</v>
      </c>
      <c r="K6575" t="s">
        <v>8155</v>
      </c>
      <c r="L6575" t="s">
        <v>8160</v>
      </c>
      <c r="M6575">
        <v>7</v>
      </c>
      <c r="N6575" t="s">
        <v>8161</v>
      </c>
      <c r="O6575" s="4">
        <f>INDEX(products[Cost_per_box], MATCH(shipments9[[#This Row],[PID]], products[PID], 0))</f>
        <v>8.2200000000000006</v>
      </c>
      <c r="P6575" s="4">
        <f>shipments9[[#This Row],[Boxes]]*shipments9[[#This Row],[Cost Per Box]]</f>
        <v>3625.0200000000004</v>
      </c>
      <c r="Q6575" s="4">
        <f>shipments9[[#This Row],[Amount]] -shipments9[[#This Row],[total cost]]</f>
        <v>2546.7299999999996</v>
      </c>
      <c r="R6575" s="4" t="str">
        <f>IF(shipments9[[#This Row],[Gross Profit]]&lt;0,"Loss","Profit")</f>
        <v>Profit</v>
      </c>
      <c r="S6575" s="9">
        <f>shipments9[[#This Row],[Gross Profit]]/shipments9[[#This Row],[Amount]]</f>
        <v>0.41264309150565065</v>
      </c>
      <c r="T6575" s="11">
        <f>shipments9[[#This Row],[Amount]]/shipments9[[#This Row],[Boxes]]</f>
        <v>13.994897959183673</v>
      </c>
    </row>
    <row r="6576" spans="1:20" hidden="1" x14ac:dyDescent="0.25">
      <c r="A6576" t="s">
        <v>6767</v>
      </c>
      <c r="B6576" t="s">
        <v>65</v>
      </c>
      <c r="C6576" t="s">
        <v>161</v>
      </c>
      <c r="D6576" t="s">
        <v>26</v>
      </c>
      <c r="E6576" s="1">
        <v>45504</v>
      </c>
      <c r="F6576" s="1" t="str">
        <f>TEXT(shipments9[[#This Row],[Shipdate]],"ddd")</f>
        <v>Wed</v>
      </c>
      <c r="G6576" s="1" t="str">
        <f>IF(OR(shipments9[[#This Row],[Day Name]]="Sat",shipments9[[#This Row],[Day Name]]="Sun"),"Weekend","Weekday")</f>
        <v>Weekday</v>
      </c>
      <c r="H6576">
        <v>13785.75</v>
      </c>
      <c r="I6576">
        <v>1724</v>
      </c>
      <c r="J6576" t="s">
        <v>178</v>
      </c>
      <c r="K6576" t="s">
        <v>8155</v>
      </c>
      <c r="L6576" t="s">
        <v>8160</v>
      </c>
      <c r="M6576">
        <v>7</v>
      </c>
      <c r="N6576" t="s">
        <v>8161</v>
      </c>
      <c r="O6576" s="4">
        <f>INDEX(products[Cost_per_box], MATCH(shipments9[[#This Row],[PID]], products[PID], 0))</f>
        <v>2.76</v>
      </c>
      <c r="P6576" s="4">
        <f>shipments9[[#This Row],[Boxes]]*shipments9[[#This Row],[Cost Per Box]]</f>
        <v>4758.24</v>
      </c>
      <c r="Q6576" s="4">
        <f>shipments9[[#This Row],[Amount]] -shipments9[[#This Row],[total cost]]</f>
        <v>9027.51</v>
      </c>
      <c r="R6576" s="4" t="str">
        <f>IF(shipments9[[#This Row],[Gross Profit]]&lt;0,"Loss","Profit")</f>
        <v>Profit</v>
      </c>
      <c r="S6576" s="9">
        <f>shipments9[[#This Row],[Gross Profit]]/shipments9[[#This Row],[Amount]]</f>
        <v>0.65484358848811275</v>
      </c>
      <c r="T6576" s="11">
        <f>shipments9[[#This Row],[Amount]]/shipments9[[#This Row],[Boxes]]</f>
        <v>7.9963747099767986</v>
      </c>
    </row>
    <row r="6577" spans="1:20" hidden="1" x14ac:dyDescent="0.25">
      <c r="A6577" t="s">
        <v>6768</v>
      </c>
      <c r="B6577" t="s">
        <v>65</v>
      </c>
      <c r="C6577" t="s">
        <v>128</v>
      </c>
      <c r="D6577" t="s">
        <v>26</v>
      </c>
      <c r="E6577" s="1">
        <v>45502</v>
      </c>
      <c r="F6577" s="1" t="str">
        <f>TEXT(shipments9[[#This Row],[Shipdate]],"ddd")</f>
        <v>Mon</v>
      </c>
      <c r="G6577" s="1" t="str">
        <f>IF(OR(shipments9[[#This Row],[Day Name]]="Sat",shipments9[[#This Row],[Day Name]]="Sun"),"Weekend","Weekday")</f>
        <v>Weekday</v>
      </c>
      <c r="H6577">
        <v>4131</v>
      </c>
      <c r="I6577">
        <v>591</v>
      </c>
      <c r="J6577" t="s">
        <v>178</v>
      </c>
      <c r="K6577" t="s">
        <v>8155</v>
      </c>
      <c r="L6577" t="s">
        <v>8160</v>
      </c>
      <c r="M6577">
        <v>7</v>
      </c>
      <c r="N6577" t="s">
        <v>8161</v>
      </c>
      <c r="O6577" s="4">
        <f>INDEX(products[Cost_per_box], MATCH(shipments9[[#This Row],[PID]], products[PID], 0))</f>
        <v>3.85</v>
      </c>
      <c r="P6577" s="4">
        <f>shipments9[[#This Row],[Boxes]]*shipments9[[#This Row],[Cost Per Box]]</f>
        <v>2275.35</v>
      </c>
      <c r="Q6577" s="4">
        <f>shipments9[[#This Row],[Amount]] -shipments9[[#This Row],[total cost]]</f>
        <v>1855.65</v>
      </c>
      <c r="R6577" s="4" t="str">
        <f>IF(shipments9[[#This Row],[Gross Profit]]&lt;0,"Loss","Profit")</f>
        <v>Profit</v>
      </c>
      <c r="S6577" s="9">
        <f>shipments9[[#This Row],[Gross Profit]]/shipments9[[#This Row],[Amount]]</f>
        <v>0.44920116194626003</v>
      </c>
      <c r="T6577" s="11">
        <f>shipments9[[#This Row],[Amount]]/shipments9[[#This Row],[Boxes]]</f>
        <v>6.9898477157360404</v>
      </c>
    </row>
    <row r="6578" spans="1:20" hidden="1" x14ac:dyDescent="0.25">
      <c r="A6578" t="s">
        <v>6769</v>
      </c>
      <c r="B6578" t="s">
        <v>65</v>
      </c>
      <c r="C6578" t="s">
        <v>151</v>
      </c>
      <c r="D6578" t="s">
        <v>26</v>
      </c>
      <c r="E6578" s="1">
        <v>45495</v>
      </c>
      <c r="F6578" s="1" t="str">
        <f>TEXT(shipments9[[#This Row],[Shipdate]],"ddd")</f>
        <v>Mon</v>
      </c>
      <c r="G6578" s="1" t="str">
        <f>IF(OR(shipments9[[#This Row],[Day Name]]="Sat",shipments9[[#This Row],[Day Name]]="Sun"),"Weekend","Weekday")</f>
        <v>Weekday</v>
      </c>
      <c r="H6578">
        <v>11468.25</v>
      </c>
      <c r="I6578">
        <v>638</v>
      </c>
      <c r="J6578" t="s">
        <v>178</v>
      </c>
      <c r="K6578" t="s">
        <v>8155</v>
      </c>
      <c r="L6578" t="s">
        <v>8160</v>
      </c>
      <c r="M6578">
        <v>7</v>
      </c>
      <c r="N6578" t="s">
        <v>8161</v>
      </c>
      <c r="O6578" s="4">
        <f>INDEX(products[Cost_per_box], MATCH(shipments9[[#This Row],[PID]], products[PID], 0))</f>
        <v>12.41</v>
      </c>
      <c r="P6578" s="4">
        <f>shipments9[[#This Row],[Boxes]]*shipments9[[#This Row],[Cost Per Box]]</f>
        <v>7917.58</v>
      </c>
      <c r="Q6578" s="4">
        <f>shipments9[[#This Row],[Amount]] -shipments9[[#This Row],[total cost]]</f>
        <v>3550.67</v>
      </c>
      <c r="R6578" s="4" t="str">
        <f>IF(shipments9[[#This Row],[Gross Profit]]&lt;0,"Loss","Profit")</f>
        <v>Profit</v>
      </c>
      <c r="S6578" s="9">
        <f>shipments9[[#This Row],[Gross Profit]]/shipments9[[#This Row],[Amount]]</f>
        <v>0.30960870228674819</v>
      </c>
      <c r="T6578" s="11">
        <f>shipments9[[#This Row],[Amount]]/shipments9[[#This Row],[Boxes]]</f>
        <v>17.975313479623825</v>
      </c>
    </row>
    <row r="6579" spans="1:20" hidden="1" x14ac:dyDescent="0.25">
      <c r="A6579" t="s">
        <v>6770</v>
      </c>
      <c r="B6579" t="s">
        <v>65</v>
      </c>
      <c r="C6579" t="s">
        <v>157</v>
      </c>
      <c r="D6579" t="s">
        <v>26</v>
      </c>
      <c r="E6579" s="1">
        <v>45523</v>
      </c>
      <c r="F6579" s="1" t="str">
        <f>TEXT(shipments9[[#This Row],[Shipdate]],"ddd")</f>
        <v>Mon</v>
      </c>
      <c r="G6579" s="1" t="str">
        <f>IF(OR(shipments9[[#This Row],[Day Name]]="Sat",shipments9[[#This Row],[Day Name]]="Sun"),"Weekend","Weekday")</f>
        <v>Weekday</v>
      </c>
      <c r="H6579">
        <v>7206.75</v>
      </c>
      <c r="I6579">
        <v>801</v>
      </c>
      <c r="J6579" t="s">
        <v>178</v>
      </c>
      <c r="K6579" t="s">
        <v>8155</v>
      </c>
      <c r="L6579" t="s">
        <v>8160</v>
      </c>
      <c r="M6579">
        <v>8</v>
      </c>
      <c r="N6579" t="s">
        <v>8162</v>
      </c>
      <c r="O6579" s="4">
        <f>INDEX(products[Cost_per_box], MATCH(shipments9[[#This Row],[PID]], products[PID], 0))</f>
        <v>6.8</v>
      </c>
      <c r="P6579" s="4">
        <f>shipments9[[#This Row],[Boxes]]*shipments9[[#This Row],[Cost Per Box]]</f>
        <v>5446.8</v>
      </c>
      <c r="Q6579" s="4">
        <f>shipments9[[#This Row],[Amount]] -shipments9[[#This Row],[total cost]]</f>
        <v>1759.9499999999998</v>
      </c>
      <c r="R6579" s="4" t="str">
        <f>IF(shipments9[[#This Row],[Gross Profit]]&lt;0,"Loss","Profit")</f>
        <v>Profit</v>
      </c>
      <c r="S6579" s="9">
        <f>shipments9[[#This Row],[Gross Profit]]/shipments9[[#This Row],[Amount]]</f>
        <v>0.24420855448017481</v>
      </c>
      <c r="T6579" s="11">
        <f>shipments9[[#This Row],[Amount]]/shipments9[[#This Row],[Boxes]]</f>
        <v>8.9971910112359552</v>
      </c>
    </row>
    <row r="6580" spans="1:20" hidden="1" x14ac:dyDescent="0.25">
      <c r="A6580" t="s">
        <v>6771</v>
      </c>
      <c r="B6580" t="s">
        <v>65</v>
      </c>
      <c r="C6580" t="s">
        <v>161</v>
      </c>
      <c r="D6580" t="s">
        <v>26</v>
      </c>
      <c r="E6580" s="1">
        <v>45503</v>
      </c>
      <c r="F6580" s="1" t="str">
        <f>TEXT(shipments9[[#This Row],[Shipdate]],"ddd")</f>
        <v>Tue</v>
      </c>
      <c r="G6580" s="1" t="str">
        <f>IF(OR(shipments9[[#This Row],[Day Name]]="Sat",shipments9[[#This Row],[Day Name]]="Sun"),"Weekend","Weekday")</f>
        <v>Weekday</v>
      </c>
      <c r="H6580">
        <v>2767.5</v>
      </c>
      <c r="I6580">
        <v>346</v>
      </c>
      <c r="J6580" t="s">
        <v>178</v>
      </c>
      <c r="K6580" t="s">
        <v>8155</v>
      </c>
      <c r="L6580" t="s">
        <v>8160</v>
      </c>
      <c r="M6580">
        <v>7</v>
      </c>
      <c r="N6580" t="s">
        <v>8161</v>
      </c>
      <c r="O6580" s="4">
        <f>INDEX(products[Cost_per_box], MATCH(shipments9[[#This Row],[PID]], products[PID], 0))</f>
        <v>2.76</v>
      </c>
      <c r="P6580" s="4">
        <f>shipments9[[#This Row],[Boxes]]*shipments9[[#This Row],[Cost Per Box]]</f>
        <v>954.95999999999992</v>
      </c>
      <c r="Q6580" s="4">
        <f>shipments9[[#This Row],[Amount]] -shipments9[[#This Row],[total cost]]</f>
        <v>1812.54</v>
      </c>
      <c r="R6580" s="4" t="str">
        <f>IF(shipments9[[#This Row],[Gross Profit]]&lt;0,"Loss","Profit")</f>
        <v>Profit</v>
      </c>
      <c r="S6580" s="9">
        <f>shipments9[[#This Row],[Gross Profit]]/shipments9[[#This Row],[Amount]]</f>
        <v>0.65493766937669373</v>
      </c>
      <c r="T6580" s="11">
        <f>shipments9[[#This Row],[Amount]]/shipments9[[#This Row],[Boxes]]</f>
        <v>7.9985549132947975</v>
      </c>
    </row>
    <row r="6581" spans="1:20" hidden="1" x14ac:dyDescent="0.25">
      <c r="A6581" t="s">
        <v>6772</v>
      </c>
      <c r="B6581" t="s">
        <v>65</v>
      </c>
      <c r="C6581" t="s">
        <v>165</v>
      </c>
      <c r="D6581" t="s">
        <v>26</v>
      </c>
      <c r="E6581" s="1">
        <v>45523</v>
      </c>
      <c r="F6581" s="1" t="str">
        <f>TEXT(shipments9[[#This Row],[Shipdate]],"ddd")</f>
        <v>Mon</v>
      </c>
      <c r="G6581" s="1" t="str">
        <f>IF(OR(shipments9[[#This Row],[Day Name]]="Sat",shipments9[[#This Row],[Day Name]]="Sun"),"Weekend","Weekday")</f>
        <v>Weekday</v>
      </c>
      <c r="H6581">
        <v>3278.25</v>
      </c>
      <c r="I6581">
        <v>150</v>
      </c>
      <c r="J6581" t="s">
        <v>178</v>
      </c>
      <c r="K6581" t="s">
        <v>8155</v>
      </c>
      <c r="L6581" t="s">
        <v>8160</v>
      </c>
      <c r="M6581">
        <v>8</v>
      </c>
      <c r="N6581" t="s">
        <v>8162</v>
      </c>
      <c r="O6581" s="4">
        <f>INDEX(products[Cost_per_box], MATCH(shipments9[[#This Row],[PID]], products[PID], 0))</f>
        <v>2.65</v>
      </c>
      <c r="P6581" s="4">
        <f>shipments9[[#This Row],[Boxes]]*shipments9[[#This Row],[Cost Per Box]]</f>
        <v>397.5</v>
      </c>
      <c r="Q6581" s="4">
        <f>shipments9[[#This Row],[Amount]] -shipments9[[#This Row],[total cost]]</f>
        <v>2880.75</v>
      </c>
      <c r="R6581" s="4" t="str">
        <f>IF(shipments9[[#This Row],[Gross Profit]]&lt;0,"Loss","Profit")</f>
        <v>Profit</v>
      </c>
      <c r="S6581" s="9">
        <f>shipments9[[#This Row],[Gross Profit]]/shipments9[[#This Row],[Amount]]</f>
        <v>0.87874628231525964</v>
      </c>
      <c r="T6581" s="11">
        <f>shipments9[[#This Row],[Amount]]/shipments9[[#This Row],[Boxes]]</f>
        <v>21.855</v>
      </c>
    </row>
    <row r="6582" spans="1:20" hidden="1" x14ac:dyDescent="0.25">
      <c r="A6582" t="s">
        <v>6773</v>
      </c>
      <c r="B6582" t="s">
        <v>65</v>
      </c>
      <c r="C6582" t="s">
        <v>128</v>
      </c>
      <c r="D6582" t="s">
        <v>26</v>
      </c>
      <c r="E6582" s="1">
        <v>45497</v>
      </c>
      <c r="F6582" s="1" t="str">
        <f>TEXT(shipments9[[#This Row],[Shipdate]],"ddd")</f>
        <v>Wed</v>
      </c>
      <c r="G6582" s="1" t="str">
        <f>IF(OR(shipments9[[#This Row],[Day Name]]="Sat",shipments9[[#This Row],[Day Name]]="Sun"),"Weekend","Weekday")</f>
        <v>Weekday</v>
      </c>
      <c r="H6582">
        <v>6012</v>
      </c>
      <c r="I6582">
        <v>668</v>
      </c>
      <c r="J6582" t="s">
        <v>178</v>
      </c>
      <c r="K6582" t="s">
        <v>8155</v>
      </c>
      <c r="L6582" t="s">
        <v>8160</v>
      </c>
      <c r="M6582">
        <v>7</v>
      </c>
      <c r="N6582" t="s">
        <v>8161</v>
      </c>
      <c r="O6582" s="4">
        <f>INDEX(products[Cost_per_box], MATCH(shipments9[[#This Row],[PID]], products[PID], 0))</f>
        <v>3.85</v>
      </c>
      <c r="P6582" s="4">
        <f>shipments9[[#This Row],[Boxes]]*shipments9[[#This Row],[Cost Per Box]]</f>
        <v>2571.8000000000002</v>
      </c>
      <c r="Q6582" s="4">
        <f>shipments9[[#This Row],[Amount]] -shipments9[[#This Row],[total cost]]</f>
        <v>3440.2</v>
      </c>
      <c r="R6582" s="4" t="str">
        <f>IF(shipments9[[#This Row],[Gross Profit]]&lt;0,"Loss","Profit")</f>
        <v>Profit</v>
      </c>
      <c r="S6582" s="9">
        <f>shipments9[[#This Row],[Gross Profit]]/shipments9[[#This Row],[Amount]]</f>
        <v>0.57222222222222219</v>
      </c>
      <c r="T6582" s="11">
        <f>shipments9[[#This Row],[Amount]]/shipments9[[#This Row],[Boxes]]</f>
        <v>9</v>
      </c>
    </row>
    <row r="6583" spans="1:20" hidden="1" x14ac:dyDescent="0.25">
      <c r="A6583" t="s">
        <v>6774</v>
      </c>
      <c r="B6583" t="s">
        <v>68</v>
      </c>
      <c r="C6583" t="s">
        <v>130</v>
      </c>
      <c r="D6583" t="s">
        <v>26</v>
      </c>
      <c r="E6583" s="1">
        <v>45495</v>
      </c>
      <c r="F6583" s="1" t="str">
        <f>TEXT(shipments9[[#This Row],[Shipdate]],"ddd")</f>
        <v>Mon</v>
      </c>
      <c r="G6583" s="1" t="str">
        <f>IF(OR(shipments9[[#This Row],[Day Name]]="Sat",shipments9[[#This Row],[Day Name]]="Sun"),"Weekend","Weekday")</f>
        <v>Weekday</v>
      </c>
      <c r="H6583">
        <v>2263.5</v>
      </c>
      <c r="I6583">
        <v>283</v>
      </c>
      <c r="J6583" t="s">
        <v>178</v>
      </c>
      <c r="K6583" t="s">
        <v>8155</v>
      </c>
      <c r="L6583" t="s">
        <v>8160</v>
      </c>
      <c r="M6583">
        <v>7</v>
      </c>
      <c r="N6583" t="s">
        <v>8161</v>
      </c>
      <c r="O6583" s="4">
        <f>INDEX(products[Cost_per_box], MATCH(shipments9[[#This Row],[PID]], products[PID], 0))</f>
        <v>5.72</v>
      </c>
      <c r="P6583" s="4">
        <f>shipments9[[#This Row],[Boxes]]*shipments9[[#This Row],[Cost Per Box]]</f>
        <v>1618.76</v>
      </c>
      <c r="Q6583" s="4">
        <f>shipments9[[#This Row],[Amount]] -shipments9[[#This Row],[total cost]]</f>
        <v>644.74</v>
      </c>
      <c r="R6583" s="4" t="str">
        <f>IF(shipments9[[#This Row],[Gross Profit]]&lt;0,"Loss","Profit")</f>
        <v>Profit</v>
      </c>
      <c r="S6583" s="9">
        <f>shipments9[[#This Row],[Gross Profit]]/shipments9[[#This Row],[Amount]]</f>
        <v>0.28484205875855978</v>
      </c>
      <c r="T6583" s="11">
        <f>shipments9[[#This Row],[Amount]]/shipments9[[#This Row],[Boxes]]</f>
        <v>7.9982332155477032</v>
      </c>
    </row>
    <row r="6584" spans="1:20" hidden="1" x14ac:dyDescent="0.25">
      <c r="A6584" t="s">
        <v>6775</v>
      </c>
      <c r="B6584" t="s">
        <v>68</v>
      </c>
      <c r="C6584" t="s">
        <v>145</v>
      </c>
      <c r="D6584" t="s">
        <v>26</v>
      </c>
      <c r="E6584" s="1">
        <v>45498</v>
      </c>
      <c r="F6584" s="1" t="str">
        <f>TEXT(shipments9[[#This Row],[Shipdate]],"ddd")</f>
        <v>Thu</v>
      </c>
      <c r="G6584" s="1" t="str">
        <f>IF(OR(shipments9[[#This Row],[Day Name]]="Sat",shipments9[[#This Row],[Day Name]]="Sun"),"Weekend","Weekday")</f>
        <v>Weekday</v>
      </c>
      <c r="H6584">
        <v>931.5</v>
      </c>
      <c r="I6584">
        <v>55</v>
      </c>
      <c r="J6584" t="s">
        <v>178</v>
      </c>
      <c r="K6584" t="s">
        <v>8155</v>
      </c>
      <c r="L6584" t="s">
        <v>8160</v>
      </c>
      <c r="M6584">
        <v>7</v>
      </c>
      <c r="N6584" t="s">
        <v>8161</v>
      </c>
      <c r="O6584" s="4">
        <f>INDEX(products[Cost_per_box], MATCH(shipments9[[#This Row],[PID]], products[PID], 0))</f>
        <v>4.74</v>
      </c>
      <c r="P6584" s="4">
        <f>shipments9[[#This Row],[Boxes]]*shipments9[[#This Row],[Cost Per Box]]</f>
        <v>260.7</v>
      </c>
      <c r="Q6584" s="4">
        <f>shipments9[[#This Row],[Amount]] -shipments9[[#This Row],[total cost]]</f>
        <v>670.8</v>
      </c>
      <c r="R6584" s="4" t="str">
        <f>IF(shipments9[[#This Row],[Gross Profit]]&lt;0,"Loss","Profit")</f>
        <v>Profit</v>
      </c>
      <c r="S6584" s="9">
        <f>shipments9[[#This Row],[Gross Profit]]/shipments9[[#This Row],[Amount]]</f>
        <v>0.7201288244766505</v>
      </c>
      <c r="T6584" s="11">
        <f>shipments9[[#This Row],[Amount]]/shipments9[[#This Row],[Boxes]]</f>
        <v>16.936363636363637</v>
      </c>
    </row>
    <row r="6585" spans="1:20" x14ac:dyDescent="0.25">
      <c r="A6585" t="s">
        <v>6776</v>
      </c>
      <c r="B6585" t="s">
        <v>108</v>
      </c>
      <c r="C6585" t="s">
        <v>147</v>
      </c>
      <c r="D6585" t="s">
        <v>26</v>
      </c>
      <c r="E6585" s="1">
        <v>45505</v>
      </c>
      <c r="F6585" s="1" t="str">
        <f>TEXT(shipments9[[#This Row],[Shipdate]],"ddd")</f>
        <v>Thu</v>
      </c>
      <c r="G6585" s="1" t="str">
        <f>IF(OR(shipments9[[#This Row],[Day Name]]="Sat",shipments9[[#This Row],[Day Name]]="Sun"),"Weekend","Weekday")</f>
        <v>Weekday</v>
      </c>
      <c r="H6585">
        <v>5278.5</v>
      </c>
      <c r="I6585">
        <v>880</v>
      </c>
      <c r="J6585" t="s">
        <v>178</v>
      </c>
      <c r="K6585" t="s">
        <v>8155</v>
      </c>
      <c r="L6585" t="s">
        <v>8160</v>
      </c>
      <c r="M6585">
        <v>8</v>
      </c>
      <c r="N6585" t="s">
        <v>8162</v>
      </c>
      <c r="O6585" s="4">
        <f>INDEX(products[Cost_per_box], MATCH(shipments9[[#This Row],[PID]], products[PID], 0))</f>
        <v>10.51</v>
      </c>
      <c r="P6585" s="4">
        <f>shipments9[[#This Row],[Boxes]]*shipments9[[#This Row],[Cost Per Box]]</f>
        <v>9248.7999999999993</v>
      </c>
      <c r="Q6585" s="4">
        <f>shipments9[[#This Row],[Amount]] -shipments9[[#This Row],[total cost]]</f>
        <v>-3970.2999999999993</v>
      </c>
      <c r="R6585" s="4" t="str">
        <f>IF(shipments9[[#This Row],[Gross Profit]]&lt;0,"Loss","Profit")</f>
        <v>Loss</v>
      </c>
      <c r="S6585" s="9">
        <f>shipments9[[#This Row],[Gross Profit]]/shipments9[[#This Row],[Amount]]</f>
        <v>-0.75216444065548915</v>
      </c>
      <c r="T6585" s="11">
        <f>shipments9[[#This Row],[Amount]]/shipments9[[#This Row],[Boxes]]</f>
        <v>5.9982954545454543</v>
      </c>
    </row>
    <row r="6586" spans="1:20" hidden="1" x14ac:dyDescent="0.25">
      <c r="A6586" t="s">
        <v>6777</v>
      </c>
      <c r="B6586" t="s">
        <v>114</v>
      </c>
      <c r="C6586" t="s">
        <v>143</v>
      </c>
      <c r="D6586" t="s">
        <v>26</v>
      </c>
      <c r="E6586" s="1">
        <v>45481</v>
      </c>
      <c r="F6586" s="1" t="str">
        <f>TEXT(shipments9[[#This Row],[Shipdate]],"ddd")</f>
        <v>Mon</v>
      </c>
      <c r="G6586" s="1" t="str">
        <f>IF(OR(shipments9[[#This Row],[Day Name]]="Sat",shipments9[[#This Row],[Day Name]]="Sun"),"Weekend","Weekday")</f>
        <v>Weekday</v>
      </c>
      <c r="H6586">
        <v>12982.5</v>
      </c>
      <c r="I6586">
        <v>764</v>
      </c>
      <c r="J6586" t="s">
        <v>178</v>
      </c>
      <c r="K6586" t="s">
        <v>8155</v>
      </c>
      <c r="L6586" t="s">
        <v>8160</v>
      </c>
      <c r="M6586">
        <v>7</v>
      </c>
      <c r="N6586" t="s">
        <v>8161</v>
      </c>
      <c r="O6586" s="4">
        <f>INDEX(products[Cost_per_box], MATCH(shipments9[[#This Row],[PID]], products[PID], 0))</f>
        <v>10.23</v>
      </c>
      <c r="P6586" s="4">
        <f>shipments9[[#This Row],[Boxes]]*shipments9[[#This Row],[Cost Per Box]]</f>
        <v>7815.72</v>
      </c>
      <c r="Q6586" s="4">
        <f>shipments9[[#This Row],[Amount]] -shipments9[[#This Row],[total cost]]</f>
        <v>5166.78</v>
      </c>
      <c r="R6586" s="4" t="str">
        <f>IF(shipments9[[#This Row],[Gross Profit]]&lt;0,"Loss","Profit")</f>
        <v>Profit</v>
      </c>
      <c r="S6586" s="9">
        <f>shipments9[[#This Row],[Gross Profit]]/shipments9[[#This Row],[Amount]]</f>
        <v>0.39798035817446559</v>
      </c>
      <c r="T6586" s="11">
        <f>shipments9[[#This Row],[Amount]]/shipments9[[#This Row],[Boxes]]</f>
        <v>16.99280104712042</v>
      </c>
    </row>
    <row r="6587" spans="1:20" hidden="1" x14ac:dyDescent="0.25">
      <c r="A6587" t="s">
        <v>6778</v>
      </c>
      <c r="B6587" t="s">
        <v>114</v>
      </c>
      <c r="C6587" t="s">
        <v>153</v>
      </c>
      <c r="D6587" t="s">
        <v>26</v>
      </c>
      <c r="E6587" s="1">
        <v>45534</v>
      </c>
      <c r="F6587" s="1" t="str">
        <f>TEXT(shipments9[[#This Row],[Shipdate]],"ddd")</f>
        <v>Fri</v>
      </c>
      <c r="G6587" s="1" t="str">
        <f>IF(OR(shipments9[[#This Row],[Day Name]]="Sat",shipments9[[#This Row],[Day Name]]="Sun"),"Weekend","Weekday")</f>
        <v>Weekday</v>
      </c>
      <c r="H6587">
        <v>7062.75</v>
      </c>
      <c r="I6587">
        <v>505</v>
      </c>
      <c r="J6587" t="s">
        <v>178</v>
      </c>
      <c r="K6587" t="s">
        <v>8155</v>
      </c>
      <c r="L6587" t="s">
        <v>8160</v>
      </c>
      <c r="M6587">
        <v>8</v>
      </c>
      <c r="N6587" t="s">
        <v>8162</v>
      </c>
      <c r="O6587" s="4">
        <f>INDEX(products[Cost_per_box], MATCH(shipments9[[#This Row],[PID]], products[PID], 0))</f>
        <v>9.57</v>
      </c>
      <c r="P6587" s="4">
        <f>shipments9[[#This Row],[Boxes]]*shipments9[[#This Row],[Cost Per Box]]</f>
        <v>4832.8500000000004</v>
      </c>
      <c r="Q6587" s="4">
        <f>shipments9[[#This Row],[Amount]] -shipments9[[#This Row],[total cost]]</f>
        <v>2229.8999999999996</v>
      </c>
      <c r="R6587" s="4" t="str">
        <f>IF(shipments9[[#This Row],[Gross Profit]]&lt;0,"Loss","Profit")</f>
        <v>Profit</v>
      </c>
      <c r="S6587" s="9">
        <f>shipments9[[#This Row],[Gross Profit]]/shipments9[[#This Row],[Amount]]</f>
        <v>0.31572687692471058</v>
      </c>
      <c r="T6587" s="11">
        <f>shipments9[[#This Row],[Amount]]/shipments9[[#This Row],[Boxes]]</f>
        <v>13.985643564356435</v>
      </c>
    </row>
    <row r="6588" spans="1:20" hidden="1" x14ac:dyDescent="0.25">
      <c r="A6588" t="s">
        <v>6779</v>
      </c>
      <c r="B6588" t="s">
        <v>114</v>
      </c>
      <c r="C6588" t="s">
        <v>135</v>
      </c>
      <c r="D6588" t="s">
        <v>26</v>
      </c>
      <c r="E6588" s="1">
        <v>45485</v>
      </c>
      <c r="F6588" s="1" t="str">
        <f>TEXT(shipments9[[#This Row],[Shipdate]],"ddd")</f>
        <v>Fri</v>
      </c>
      <c r="G6588" s="1" t="str">
        <f>IF(OR(shipments9[[#This Row],[Day Name]]="Sat",shipments9[[#This Row],[Day Name]]="Sun"),"Weekend","Weekday")</f>
        <v>Weekday</v>
      </c>
      <c r="H6588">
        <v>5643</v>
      </c>
      <c r="I6588">
        <v>209</v>
      </c>
      <c r="J6588" t="s">
        <v>178</v>
      </c>
      <c r="K6588" t="s">
        <v>8155</v>
      </c>
      <c r="L6588" t="s">
        <v>8160</v>
      </c>
      <c r="M6588">
        <v>7</v>
      </c>
      <c r="N6588" t="s">
        <v>8161</v>
      </c>
      <c r="O6588" s="4">
        <f>INDEX(products[Cost_per_box], MATCH(shipments9[[#This Row],[PID]], products[PID], 0))</f>
        <v>9.94</v>
      </c>
      <c r="P6588" s="4">
        <f>shipments9[[#This Row],[Boxes]]*shipments9[[#This Row],[Cost Per Box]]</f>
        <v>2077.46</v>
      </c>
      <c r="Q6588" s="4">
        <f>shipments9[[#This Row],[Amount]] -shipments9[[#This Row],[total cost]]</f>
        <v>3565.54</v>
      </c>
      <c r="R6588" s="4" t="str">
        <f>IF(shipments9[[#This Row],[Gross Profit]]&lt;0,"Loss","Profit")</f>
        <v>Profit</v>
      </c>
      <c r="S6588" s="9">
        <f>shipments9[[#This Row],[Gross Profit]]/shipments9[[#This Row],[Amount]]</f>
        <v>0.63185185185185189</v>
      </c>
      <c r="T6588" s="11">
        <f>shipments9[[#This Row],[Amount]]/shipments9[[#This Row],[Boxes]]</f>
        <v>27</v>
      </c>
    </row>
    <row r="6589" spans="1:20" hidden="1" x14ac:dyDescent="0.25">
      <c r="A6589" t="s">
        <v>6780</v>
      </c>
      <c r="B6589" t="s">
        <v>114</v>
      </c>
      <c r="C6589" t="s">
        <v>165</v>
      </c>
      <c r="D6589" t="s">
        <v>26</v>
      </c>
      <c r="E6589" s="1">
        <v>45489</v>
      </c>
      <c r="F6589" s="1" t="str">
        <f>TEXT(shipments9[[#This Row],[Shipdate]],"ddd")</f>
        <v>Tue</v>
      </c>
      <c r="G6589" s="1" t="str">
        <f>IF(OR(shipments9[[#This Row],[Day Name]]="Sat",shipments9[[#This Row],[Day Name]]="Sun"),"Weekend","Weekday")</f>
        <v>Weekday</v>
      </c>
      <c r="H6589">
        <v>4905</v>
      </c>
      <c r="I6589">
        <v>246</v>
      </c>
      <c r="J6589" t="s">
        <v>178</v>
      </c>
      <c r="K6589" t="s">
        <v>8155</v>
      </c>
      <c r="L6589" t="s">
        <v>8160</v>
      </c>
      <c r="M6589">
        <v>7</v>
      </c>
      <c r="N6589" t="s">
        <v>8161</v>
      </c>
      <c r="O6589" s="4">
        <f>INDEX(products[Cost_per_box], MATCH(shipments9[[#This Row],[PID]], products[PID], 0))</f>
        <v>2.65</v>
      </c>
      <c r="P6589" s="4">
        <f>shipments9[[#This Row],[Boxes]]*shipments9[[#This Row],[Cost Per Box]]</f>
        <v>651.9</v>
      </c>
      <c r="Q6589" s="4">
        <f>shipments9[[#This Row],[Amount]] -shipments9[[#This Row],[total cost]]</f>
        <v>4253.1000000000004</v>
      </c>
      <c r="R6589" s="4" t="str">
        <f>IF(shipments9[[#This Row],[Gross Profit]]&lt;0,"Loss","Profit")</f>
        <v>Profit</v>
      </c>
      <c r="S6589" s="9">
        <f>shipments9[[#This Row],[Gross Profit]]/shipments9[[#This Row],[Amount]]</f>
        <v>0.86709480122324167</v>
      </c>
      <c r="T6589" s="11">
        <f>shipments9[[#This Row],[Amount]]/shipments9[[#This Row],[Boxes]]</f>
        <v>19.939024390243901</v>
      </c>
    </row>
    <row r="6590" spans="1:20" hidden="1" x14ac:dyDescent="0.25">
      <c r="A6590" t="s">
        <v>6781</v>
      </c>
      <c r="B6590" t="s">
        <v>102</v>
      </c>
      <c r="C6590" t="s">
        <v>163</v>
      </c>
      <c r="D6590" t="s">
        <v>26</v>
      </c>
      <c r="E6590" s="1">
        <v>45519</v>
      </c>
      <c r="F6590" s="1" t="str">
        <f>TEXT(shipments9[[#This Row],[Shipdate]],"ddd")</f>
        <v>Thu</v>
      </c>
      <c r="G6590" s="1" t="str">
        <f>IF(OR(shipments9[[#This Row],[Day Name]]="Sat",shipments9[[#This Row],[Day Name]]="Sun"),"Weekend","Weekday")</f>
        <v>Weekday</v>
      </c>
      <c r="H6590">
        <v>2551.5</v>
      </c>
      <c r="I6590">
        <v>284</v>
      </c>
      <c r="J6590" t="s">
        <v>178</v>
      </c>
      <c r="K6590" t="s">
        <v>8155</v>
      </c>
      <c r="L6590" t="s">
        <v>8160</v>
      </c>
      <c r="M6590">
        <v>8</v>
      </c>
      <c r="N6590" t="s">
        <v>8162</v>
      </c>
      <c r="O6590" s="4">
        <f>INDEX(products[Cost_per_box], MATCH(shipments9[[#This Row],[PID]], products[PID], 0))</f>
        <v>3.32</v>
      </c>
      <c r="P6590" s="4">
        <f>shipments9[[#This Row],[Boxes]]*shipments9[[#This Row],[Cost Per Box]]</f>
        <v>942.88</v>
      </c>
      <c r="Q6590" s="4">
        <f>shipments9[[#This Row],[Amount]] -shipments9[[#This Row],[total cost]]</f>
        <v>1608.62</v>
      </c>
      <c r="R6590" s="4" t="str">
        <f>IF(shipments9[[#This Row],[Gross Profit]]&lt;0,"Loss","Profit")</f>
        <v>Profit</v>
      </c>
      <c r="S6590" s="9">
        <f>shipments9[[#This Row],[Gross Profit]]/shipments9[[#This Row],[Amount]]</f>
        <v>0.63046051342347631</v>
      </c>
      <c r="T6590" s="11">
        <f>shipments9[[#This Row],[Amount]]/shipments9[[#This Row],[Boxes]]</f>
        <v>8.9841549295774641</v>
      </c>
    </row>
    <row r="6591" spans="1:20" hidden="1" x14ac:dyDescent="0.25">
      <c r="A6591" t="s">
        <v>6782</v>
      </c>
      <c r="B6591" t="s">
        <v>102</v>
      </c>
      <c r="C6591" t="s">
        <v>121</v>
      </c>
      <c r="D6591" t="s">
        <v>26</v>
      </c>
      <c r="E6591" s="1">
        <v>45504</v>
      </c>
      <c r="F6591" s="1" t="str">
        <f>TEXT(shipments9[[#This Row],[Shipdate]],"ddd")</f>
        <v>Wed</v>
      </c>
      <c r="G6591" s="1" t="str">
        <f>IF(OR(shipments9[[#This Row],[Day Name]]="Sat",shipments9[[#This Row],[Day Name]]="Sun"),"Weekend","Weekday")</f>
        <v>Weekday</v>
      </c>
      <c r="H6591">
        <v>11290.5</v>
      </c>
      <c r="I6591">
        <v>941</v>
      </c>
      <c r="J6591" t="s">
        <v>178</v>
      </c>
      <c r="K6591" t="s">
        <v>8155</v>
      </c>
      <c r="L6591" t="s">
        <v>8160</v>
      </c>
      <c r="M6591">
        <v>7</v>
      </c>
      <c r="N6591" t="s">
        <v>8161</v>
      </c>
      <c r="O6591" s="4">
        <f>INDEX(products[Cost_per_box], MATCH(shipments9[[#This Row],[PID]], products[PID], 0))</f>
        <v>5.26</v>
      </c>
      <c r="P6591" s="4">
        <f>shipments9[[#This Row],[Boxes]]*shipments9[[#This Row],[Cost Per Box]]</f>
        <v>4949.66</v>
      </c>
      <c r="Q6591" s="4">
        <f>shipments9[[#This Row],[Amount]] -shipments9[[#This Row],[total cost]]</f>
        <v>6340.84</v>
      </c>
      <c r="R6591" s="4" t="str">
        <f>IF(shipments9[[#This Row],[Gross Profit]]&lt;0,"Loss","Profit")</f>
        <v>Profit</v>
      </c>
      <c r="S6591" s="9">
        <f>shipments9[[#This Row],[Gross Profit]]/shipments9[[#This Row],[Amount]]</f>
        <v>0.5616084318674992</v>
      </c>
      <c r="T6591" s="11">
        <f>shipments9[[#This Row],[Amount]]/shipments9[[#This Row],[Boxes]]</f>
        <v>11.998405951115835</v>
      </c>
    </row>
    <row r="6592" spans="1:20" hidden="1" x14ac:dyDescent="0.25">
      <c r="A6592" t="s">
        <v>6783</v>
      </c>
      <c r="B6592" t="s">
        <v>102</v>
      </c>
      <c r="C6592" t="s">
        <v>121</v>
      </c>
      <c r="D6592" t="s">
        <v>26</v>
      </c>
      <c r="E6592" s="1">
        <v>45474</v>
      </c>
      <c r="F6592" s="1" t="str">
        <f>TEXT(shipments9[[#This Row],[Shipdate]],"ddd")</f>
        <v>Mon</v>
      </c>
      <c r="G6592" s="1" t="str">
        <f>IF(OR(shipments9[[#This Row],[Day Name]]="Sat",shipments9[[#This Row],[Day Name]]="Sun"),"Weekend","Weekday")</f>
        <v>Weekday</v>
      </c>
      <c r="H6592">
        <v>7985.25</v>
      </c>
      <c r="I6592">
        <v>533</v>
      </c>
      <c r="J6592" t="s">
        <v>178</v>
      </c>
      <c r="K6592" t="s">
        <v>8155</v>
      </c>
      <c r="L6592" t="s">
        <v>8160</v>
      </c>
      <c r="M6592">
        <v>7</v>
      </c>
      <c r="N6592" t="s">
        <v>8161</v>
      </c>
      <c r="O6592" s="4">
        <f>INDEX(products[Cost_per_box], MATCH(shipments9[[#This Row],[PID]], products[PID], 0))</f>
        <v>5.26</v>
      </c>
      <c r="P6592" s="4">
        <f>shipments9[[#This Row],[Boxes]]*shipments9[[#This Row],[Cost Per Box]]</f>
        <v>2803.58</v>
      </c>
      <c r="Q6592" s="4">
        <f>shipments9[[#This Row],[Amount]] -shipments9[[#This Row],[total cost]]</f>
        <v>5181.67</v>
      </c>
      <c r="R6592" s="4" t="str">
        <f>IF(shipments9[[#This Row],[Gross Profit]]&lt;0,"Loss","Profit")</f>
        <v>Profit</v>
      </c>
      <c r="S6592" s="9">
        <f>shipments9[[#This Row],[Gross Profit]]/shipments9[[#This Row],[Amount]]</f>
        <v>0.64890516890516892</v>
      </c>
      <c r="T6592" s="11">
        <f>shipments9[[#This Row],[Amount]]/shipments9[[#This Row],[Boxes]]</f>
        <v>14.981707317073171</v>
      </c>
    </row>
    <row r="6593" spans="1:20" hidden="1" x14ac:dyDescent="0.25">
      <c r="A6593" t="s">
        <v>6784</v>
      </c>
      <c r="B6593" t="s">
        <v>39</v>
      </c>
      <c r="C6593" t="s">
        <v>121</v>
      </c>
      <c r="D6593" t="s">
        <v>24</v>
      </c>
      <c r="E6593" s="1">
        <v>45482</v>
      </c>
      <c r="F6593" s="1" t="str">
        <f>TEXT(shipments9[[#This Row],[Shipdate]],"ddd")</f>
        <v>Tue</v>
      </c>
      <c r="G6593" s="1" t="str">
        <f>IF(OR(shipments9[[#This Row],[Day Name]]="Sat",shipments9[[#This Row],[Day Name]]="Sun"),"Weekend","Weekday")</f>
        <v>Weekday</v>
      </c>
      <c r="H6593">
        <v>11389.5</v>
      </c>
      <c r="I6593">
        <v>814</v>
      </c>
      <c r="J6593" t="s">
        <v>178</v>
      </c>
      <c r="K6593" t="s">
        <v>8155</v>
      </c>
      <c r="L6593" t="s">
        <v>8160</v>
      </c>
      <c r="M6593">
        <v>7</v>
      </c>
      <c r="N6593" t="s">
        <v>8161</v>
      </c>
      <c r="O6593" s="4">
        <f>INDEX(products[Cost_per_box], MATCH(shipments9[[#This Row],[PID]], products[PID], 0))</f>
        <v>5.26</v>
      </c>
      <c r="P6593" s="4">
        <f>shipments9[[#This Row],[Boxes]]*shipments9[[#This Row],[Cost Per Box]]</f>
        <v>4281.6399999999994</v>
      </c>
      <c r="Q6593" s="4">
        <f>shipments9[[#This Row],[Amount]] -shipments9[[#This Row],[total cost]]</f>
        <v>7107.8600000000006</v>
      </c>
      <c r="R6593" s="4" t="str">
        <f>IF(shipments9[[#This Row],[Gross Profit]]&lt;0,"Loss","Profit")</f>
        <v>Profit</v>
      </c>
      <c r="S6593" s="9">
        <f>shipments9[[#This Row],[Gross Profit]]/shipments9[[#This Row],[Amount]]</f>
        <v>0.62407129373545811</v>
      </c>
      <c r="T6593" s="11">
        <f>shipments9[[#This Row],[Amount]]/shipments9[[#This Row],[Boxes]]</f>
        <v>13.992014742014742</v>
      </c>
    </row>
    <row r="6594" spans="1:20" hidden="1" x14ac:dyDescent="0.25">
      <c r="A6594" t="s">
        <v>6785</v>
      </c>
      <c r="B6594" t="s">
        <v>39</v>
      </c>
      <c r="C6594" t="s">
        <v>128</v>
      </c>
      <c r="D6594" t="s">
        <v>24</v>
      </c>
      <c r="E6594" s="1">
        <v>45520</v>
      </c>
      <c r="F6594" s="1" t="str">
        <f>TEXT(shipments9[[#This Row],[Shipdate]],"ddd")</f>
        <v>Fri</v>
      </c>
      <c r="G6594" s="1" t="str">
        <f>IF(OR(shipments9[[#This Row],[Day Name]]="Sat",shipments9[[#This Row],[Day Name]]="Sun"),"Weekend","Weekday")</f>
        <v>Weekday</v>
      </c>
      <c r="H6594">
        <v>1048.5</v>
      </c>
      <c r="I6594">
        <v>117</v>
      </c>
      <c r="J6594" t="s">
        <v>178</v>
      </c>
      <c r="K6594" t="s">
        <v>8155</v>
      </c>
      <c r="L6594" t="s">
        <v>8160</v>
      </c>
      <c r="M6594">
        <v>8</v>
      </c>
      <c r="N6594" t="s">
        <v>8162</v>
      </c>
      <c r="O6594" s="4">
        <f>INDEX(products[Cost_per_box], MATCH(shipments9[[#This Row],[PID]], products[PID], 0))</f>
        <v>3.85</v>
      </c>
      <c r="P6594" s="4">
        <f>shipments9[[#This Row],[Boxes]]*shipments9[[#This Row],[Cost Per Box]]</f>
        <v>450.45</v>
      </c>
      <c r="Q6594" s="4">
        <f>shipments9[[#This Row],[Amount]] -shipments9[[#This Row],[total cost]]</f>
        <v>598.04999999999995</v>
      </c>
      <c r="R6594" s="4" t="str">
        <f>IF(shipments9[[#This Row],[Gross Profit]]&lt;0,"Loss","Profit")</f>
        <v>Profit</v>
      </c>
      <c r="S6594" s="9">
        <f>shipments9[[#This Row],[Gross Profit]]/shipments9[[#This Row],[Amount]]</f>
        <v>0.57038626609442056</v>
      </c>
      <c r="T6594" s="11">
        <f>shipments9[[#This Row],[Amount]]/shipments9[[#This Row],[Boxes]]</f>
        <v>8.9615384615384617</v>
      </c>
    </row>
    <row r="6595" spans="1:20" hidden="1" x14ac:dyDescent="0.25">
      <c r="A6595" t="s">
        <v>6786</v>
      </c>
      <c r="B6595" t="s">
        <v>39</v>
      </c>
      <c r="C6595" t="s">
        <v>151</v>
      </c>
      <c r="D6595" t="s">
        <v>24</v>
      </c>
      <c r="E6595" s="1">
        <v>45488</v>
      </c>
      <c r="F6595" s="1" t="str">
        <f>TEXT(shipments9[[#This Row],[Shipdate]],"ddd")</f>
        <v>Mon</v>
      </c>
      <c r="G6595" s="1" t="str">
        <f>IF(OR(shipments9[[#This Row],[Day Name]]="Sat",shipments9[[#This Row],[Day Name]]="Sun"),"Weekend","Weekday")</f>
        <v>Weekday</v>
      </c>
      <c r="H6595">
        <v>2508.75</v>
      </c>
      <c r="I6595">
        <v>133</v>
      </c>
      <c r="J6595" t="s">
        <v>178</v>
      </c>
      <c r="K6595" t="s">
        <v>8155</v>
      </c>
      <c r="L6595" t="s">
        <v>8160</v>
      </c>
      <c r="M6595">
        <v>7</v>
      </c>
      <c r="N6595" t="s">
        <v>8161</v>
      </c>
      <c r="O6595" s="4">
        <f>INDEX(products[Cost_per_box], MATCH(shipments9[[#This Row],[PID]], products[PID], 0))</f>
        <v>12.41</v>
      </c>
      <c r="P6595" s="4">
        <f>shipments9[[#This Row],[Boxes]]*shipments9[[#This Row],[Cost Per Box]]</f>
        <v>1650.53</v>
      </c>
      <c r="Q6595" s="4">
        <f>shipments9[[#This Row],[Amount]] -shipments9[[#This Row],[total cost]]</f>
        <v>858.22</v>
      </c>
      <c r="R6595" s="4" t="str">
        <f>IF(shipments9[[#This Row],[Gross Profit]]&lt;0,"Loss","Profit")</f>
        <v>Profit</v>
      </c>
      <c r="S6595" s="9">
        <f>shipments9[[#This Row],[Gross Profit]]/shipments9[[#This Row],[Amount]]</f>
        <v>0.34209068261086201</v>
      </c>
      <c r="T6595" s="11">
        <f>shipments9[[#This Row],[Amount]]/shipments9[[#This Row],[Boxes]]</f>
        <v>18.862781954887218</v>
      </c>
    </row>
    <row r="6596" spans="1:20" hidden="1" x14ac:dyDescent="0.25">
      <c r="A6596" t="s">
        <v>6787</v>
      </c>
      <c r="B6596" t="s">
        <v>39</v>
      </c>
      <c r="C6596" t="s">
        <v>165</v>
      </c>
      <c r="D6596" t="s">
        <v>24</v>
      </c>
      <c r="E6596" s="1">
        <v>45478</v>
      </c>
      <c r="F6596" s="1" t="str">
        <f>TEXT(shipments9[[#This Row],[Shipdate]],"ddd")</f>
        <v>Fri</v>
      </c>
      <c r="G6596" s="1" t="str">
        <f>IF(OR(shipments9[[#This Row],[Day Name]]="Sat",shipments9[[#This Row],[Day Name]]="Sun"),"Weekend","Weekday")</f>
        <v>Weekday</v>
      </c>
      <c r="H6596">
        <v>5514.75</v>
      </c>
      <c r="I6596">
        <v>276</v>
      </c>
      <c r="J6596" t="s">
        <v>178</v>
      </c>
      <c r="K6596" t="s">
        <v>8155</v>
      </c>
      <c r="L6596" t="s">
        <v>8160</v>
      </c>
      <c r="M6596">
        <v>7</v>
      </c>
      <c r="N6596" t="s">
        <v>8161</v>
      </c>
      <c r="O6596" s="4">
        <f>INDEX(products[Cost_per_box], MATCH(shipments9[[#This Row],[PID]], products[PID], 0))</f>
        <v>2.65</v>
      </c>
      <c r="P6596" s="4">
        <f>shipments9[[#This Row],[Boxes]]*shipments9[[#This Row],[Cost Per Box]]</f>
        <v>731.4</v>
      </c>
      <c r="Q6596" s="4">
        <f>shipments9[[#This Row],[Amount]] -shipments9[[#This Row],[total cost]]</f>
        <v>4783.3500000000004</v>
      </c>
      <c r="R6596" s="4" t="str">
        <f>IF(shipments9[[#This Row],[Gross Profit]]&lt;0,"Loss","Profit")</f>
        <v>Profit</v>
      </c>
      <c r="S6596" s="9">
        <f>shipments9[[#This Row],[Gross Profit]]/shipments9[[#This Row],[Amount]]</f>
        <v>0.86737386100911196</v>
      </c>
      <c r="T6596" s="11">
        <f>shipments9[[#This Row],[Amount]]/shipments9[[#This Row],[Boxes]]</f>
        <v>19.980978260869566</v>
      </c>
    </row>
    <row r="6597" spans="1:20" hidden="1" x14ac:dyDescent="0.25">
      <c r="A6597" t="s">
        <v>6788</v>
      </c>
      <c r="B6597" t="s">
        <v>39</v>
      </c>
      <c r="C6597" t="s">
        <v>155</v>
      </c>
      <c r="D6597" t="s">
        <v>24</v>
      </c>
      <c r="E6597" s="1">
        <v>45485</v>
      </c>
      <c r="F6597" s="1" t="str">
        <f>TEXT(shipments9[[#This Row],[Shipdate]],"ddd")</f>
        <v>Fri</v>
      </c>
      <c r="G6597" s="1" t="str">
        <f>IF(OR(shipments9[[#This Row],[Day Name]]="Sat",shipments9[[#This Row],[Day Name]]="Sun"),"Weekend","Weekday")</f>
        <v>Weekday</v>
      </c>
      <c r="H6597">
        <v>4450.5</v>
      </c>
      <c r="I6597">
        <v>446</v>
      </c>
      <c r="J6597" t="s">
        <v>178</v>
      </c>
      <c r="K6597" t="s">
        <v>8155</v>
      </c>
      <c r="L6597" t="s">
        <v>8160</v>
      </c>
      <c r="M6597">
        <v>7</v>
      </c>
      <c r="N6597" t="s">
        <v>8161</v>
      </c>
      <c r="O6597" s="4">
        <f>INDEX(products[Cost_per_box], MATCH(shipments9[[#This Row],[PID]], products[PID], 0))</f>
        <v>8.43</v>
      </c>
      <c r="P6597" s="4">
        <f>shipments9[[#This Row],[Boxes]]*shipments9[[#This Row],[Cost Per Box]]</f>
        <v>3759.7799999999997</v>
      </c>
      <c r="Q6597" s="4">
        <f>shipments9[[#This Row],[Amount]] -shipments9[[#This Row],[total cost]]</f>
        <v>690.72000000000025</v>
      </c>
      <c r="R6597" s="4" t="str">
        <f>IF(shipments9[[#This Row],[Gross Profit]]&lt;0,"Loss","Profit")</f>
        <v>Profit</v>
      </c>
      <c r="S6597" s="9">
        <f>shipments9[[#This Row],[Gross Profit]]/shipments9[[#This Row],[Amount]]</f>
        <v>0.15520053926525115</v>
      </c>
      <c r="T6597" s="11">
        <f>shipments9[[#This Row],[Amount]]/shipments9[[#This Row],[Boxes]]</f>
        <v>9.9786995515695072</v>
      </c>
    </row>
    <row r="6598" spans="1:20" x14ac:dyDescent="0.25">
      <c r="A6598" t="s">
        <v>6789</v>
      </c>
      <c r="B6598" t="s">
        <v>42</v>
      </c>
      <c r="C6598" t="s">
        <v>130</v>
      </c>
      <c r="D6598" t="s">
        <v>24</v>
      </c>
      <c r="E6598" s="1">
        <v>45477</v>
      </c>
      <c r="F6598" s="1" t="str">
        <f>TEXT(shipments9[[#This Row],[Shipdate]],"ddd")</f>
        <v>Thu</v>
      </c>
      <c r="G6598" s="1" t="str">
        <f>IF(OR(shipments9[[#This Row],[Day Name]]="Sat",shipments9[[#This Row],[Day Name]]="Sun"),"Weekend","Weekday")</f>
        <v>Weekday</v>
      </c>
      <c r="H6598">
        <v>2616.75</v>
      </c>
      <c r="I6598">
        <v>524</v>
      </c>
      <c r="J6598" t="s">
        <v>178</v>
      </c>
      <c r="K6598" t="s">
        <v>8155</v>
      </c>
      <c r="L6598" t="s">
        <v>8160</v>
      </c>
      <c r="M6598">
        <v>7</v>
      </c>
      <c r="N6598" t="s">
        <v>8161</v>
      </c>
      <c r="O6598" s="4">
        <f>INDEX(products[Cost_per_box], MATCH(shipments9[[#This Row],[PID]], products[PID], 0))</f>
        <v>5.72</v>
      </c>
      <c r="P6598" s="4">
        <f>shipments9[[#This Row],[Boxes]]*shipments9[[#This Row],[Cost Per Box]]</f>
        <v>2997.2799999999997</v>
      </c>
      <c r="Q6598" s="4">
        <f>shipments9[[#This Row],[Amount]] -shipments9[[#This Row],[total cost]]</f>
        <v>-380.52999999999975</v>
      </c>
      <c r="R6598" s="4" t="str">
        <f>IF(shipments9[[#This Row],[Gross Profit]]&lt;0,"Loss","Profit")</f>
        <v>Loss</v>
      </c>
      <c r="S6598" s="9">
        <f>shipments9[[#This Row],[Gross Profit]]/shipments9[[#This Row],[Amount]]</f>
        <v>-0.14542084646985756</v>
      </c>
      <c r="T6598" s="11">
        <f>shipments9[[#This Row],[Amount]]/shipments9[[#This Row],[Boxes]]</f>
        <v>4.9937977099236646</v>
      </c>
    </row>
    <row r="6599" spans="1:20" hidden="1" x14ac:dyDescent="0.25">
      <c r="A6599" t="s">
        <v>6790</v>
      </c>
      <c r="B6599" t="s">
        <v>42</v>
      </c>
      <c r="C6599" t="s">
        <v>145</v>
      </c>
      <c r="D6599" t="s">
        <v>24</v>
      </c>
      <c r="E6599" s="1">
        <v>45510</v>
      </c>
      <c r="F6599" s="1" t="str">
        <f>TEXT(shipments9[[#This Row],[Shipdate]],"ddd")</f>
        <v>Tue</v>
      </c>
      <c r="G6599" s="1" t="str">
        <f>IF(OR(shipments9[[#This Row],[Day Name]]="Sat",shipments9[[#This Row],[Day Name]]="Sun"),"Weekend","Weekday")</f>
        <v>Weekday</v>
      </c>
      <c r="H6599">
        <v>13104</v>
      </c>
      <c r="I6599">
        <v>819</v>
      </c>
      <c r="J6599" t="s">
        <v>178</v>
      </c>
      <c r="K6599" t="s">
        <v>8155</v>
      </c>
      <c r="L6599" t="s">
        <v>8160</v>
      </c>
      <c r="M6599">
        <v>8</v>
      </c>
      <c r="N6599" t="s">
        <v>8162</v>
      </c>
      <c r="O6599" s="4">
        <f>INDEX(products[Cost_per_box], MATCH(shipments9[[#This Row],[PID]], products[PID], 0))</f>
        <v>4.74</v>
      </c>
      <c r="P6599" s="4">
        <f>shipments9[[#This Row],[Boxes]]*shipments9[[#This Row],[Cost Per Box]]</f>
        <v>3882.0600000000004</v>
      </c>
      <c r="Q6599" s="4">
        <f>shipments9[[#This Row],[Amount]] -shipments9[[#This Row],[total cost]]</f>
        <v>9221.9399999999987</v>
      </c>
      <c r="R6599" s="4" t="str">
        <f>IF(shipments9[[#This Row],[Gross Profit]]&lt;0,"Loss","Profit")</f>
        <v>Profit</v>
      </c>
      <c r="S6599" s="9">
        <f>shipments9[[#This Row],[Gross Profit]]/shipments9[[#This Row],[Amount]]</f>
        <v>0.70374999999999988</v>
      </c>
      <c r="T6599" s="11">
        <f>shipments9[[#This Row],[Amount]]/shipments9[[#This Row],[Boxes]]</f>
        <v>16</v>
      </c>
    </row>
    <row r="6600" spans="1:20" x14ac:dyDescent="0.25">
      <c r="A6600" t="s">
        <v>6791</v>
      </c>
      <c r="B6600" t="s">
        <v>45</v>
      </c>
      <c r="C6600" t="s">
        <v>147</v>
      </c>
      <c r="D6600" t="s">
        <v>24</v>
      </c>
      <c r="E6600" s="1">
        <v>45506</v>
      </c>
      <c r="F6600" s="1" t="str">
        <f>TEXT(shipments9[[#This Row],[Shipdate]],"ddd")</f>
        <v>Fri</v>
      </c>
      <c r="G6600" s="1" t="str">
        <f>IF(OR(shipments9[[#This Row],[Day Name]]="Sat",shipments9[[#This Row],[Day Name]]="Sun"),"Weekend","Weekday")</f>
        <v>Weekday</v>
      </c>
      <c r="H6600">
        <v>63</v>
      </c>
      <c r="I6600">
        <v>9</v>
      </c>
      <c r="J6600" t="s">
        <v>178</v>
      </c>
      <c r="K6600" t="s">
        <v>8155</v>
      </c>
      <c r="L6600" t="s">
        <v>8160</v>
      </c>
      <c r="M6600">
        <v>8</v>
      </c>
      <c r="N6600" t="s">
        <v>8162</v>
      </c>
      <c r="O6600" s="4">
        <f>INDEX(products[Cost_per_box], MATCH(shipments9[[#This Row],[PID]], products[PID], 0))</f>
        <v>10.51</v>
      </c>
      <c r="P6600" s="4">
        <f>shipments9[[#This Row],[Boxes]]*shipments9[[#This Row],[Cost Per Box]]</f>
        <v>94.59</v>
      </c>
      <c r="Q6600" s="4">
        <f>shipments9[[#This Row],[Amount]] -shipments9[[#This Row],[total cost]]</f>
        <v>-31.590000000000003</v>
      </c>
      <c r="R6600" s="4" t="str">
        <f>IF(shipments9[[#This Row],[Gross Profit]]&lt;0,"Loss","Profit")</f>
        <v>Loss</v>
      </c>
      <c r="S6600" s="9">
        <f>shipments9[[#This Row],[Gross Profit]]/shipments9[[#This Row],[Amount]]</f>
        <v>-0.50142857142857145</v>
      </c>
      <c r="T6600" s="11">
        <f>shipments9[[#This Row],[Amount]]/shipments9[[#This Row],[Boxes]]</f>
        <v>7</v>
      </c>
    </row>
    <row r="6601" spans="1:20" hidden="1" x14ac:dyDescent="0.25">
      <c r="A6601" t="s">
        <v>6792</v>
      </c>
      <c r="B6601" t="s">
        <v>45</v>
      </c>
      <c r="C6601" t="s">
        <v>135</v>
      </c>
      <c r="D6601" t="s">
        <v>24</v>
      </c>
      <c r="E6601" s="1">
        <v>45478</v>
      </c>
      <c r="F6601" s="1" t="str">
        <f>TEXT(shipments9[[#This Row],[Shipdate]],"ddd")</f>
        <v>Fri</v>
      </c>
      <c r="G6601" s="1" t="str">
        <f>IF(OR(shipments9[[#This Row],[Day Name]]="Sat",shipments9[[#This Row],[Day Name]]="Sun"),"Weekend","Weekday")</f>
        <v>Weekday</v>
      </c>
      <c r="H6601">
        <v>6383.25</v>
      </c>
      <c r="I6601">
        <v>256</v>
      </c>
      <c r="J6601" t="s">
        <v>178</v>
      </c>
      <c r="K6601" t="s">
        <v>8155</v>
      </c>
      <c r="L6601" t="s">
        <v>8160</v>
      </c>
      <c r="M6601">
        <v>7</v>
      </c>
      <c r="N6601" t="s">
        <v>8161</v>
      </c>
      <c r="O6601" s="4">
        <f>INDEX(products[Cost_per_box], MATCH(shipments9[[#This Row],[PID]], products[PID], 0))</f>
        <v>9.94</v>
      </c>
      <c r="P6601" s="4">
        <f>shipments9[[#This Row],[Boxes]]*shipments9[[#This Row],[Cost Per Box]]</f>
        <v>2544.64</v>
      </c>
      <c r="Q6601" s="4">
        <f>shipments9[[#This Row],[Amount]] -shipments9[[#This Row],[total cost]]</f>
        <v>3838.61</v>
      </c>
      <c r="R6601" s="4" t="str">
        <f>IF(shipments9[[#This Row],[Gross Profit]]&lt;0,"Loss","Profit")</f>
        <v>Profit</v>
      </c>
      <c r="S6601" s="9">
        <f>shipments9[[#This Row],[Gross Profit]]/shipments9[[#This Row],[Amount]]</f>
        <v>0.60135667567461715</v>
      </c>
      <c r="T6601" s="11">
        <f>shipments9[[#This Row],[Amount]]/shipments9[[#This Row],[Boxes]]</f>
        <v>24.9345703125</v>
      </c>
    </row>
    <row r="6602" spans="1:20" hidden="1" x14ac:dyDescent="0.25">
      <c r="A6602" t="s">
        <v>6793</v>
      </c>
      <c r="B6602" t="s">
        <v>45</v>
      </c>
      <c r="C6602" t="s">
        <v>157</v>
      </c>
      <c r="D6602" t="s">
        <v>24</v>
      </c>
      <c r="E6602" s="1">
        <v>45483</v>
      </c>
      <c r="F6602" s="1" t="str">
        <f>TEXT(shipments9[[#This Row],[Shipdate]],"ddd")</f>
        <v>Wed</v>
      </c>
      <c r="G6602" s="1" t="str">
        <f>IF(OR(shipments9[[#This Row],[Day Name]]="Sat",shipments9[[#This Row],[Day Name]]="Sun"),"Weekend","Weekday")</f>
        <v>Weekday</v>
      </c>
      <c r="H6602">
        <v>3559.5</v>
      </c>
      <c r="I6602">
        <v>396</v>
      </c>
      <c r="J6602" t="s">
        <v>178</v>
      </c>
      <c r="K6602" t="s">
        <v>8155</v>
      </c>
      <c r="L6602" t="s">
        <v>8160</v>
      </c>
      <c r="M6602">
        <v>7</v>
      </c>
      <c r="N6602" t="s">
        <v>8161</v>
      </c>
      <c r="O6602" s="4">
        <f>INDEX(products[Cost_per_box], MATCH(shipments9[[#This Row],[PID]], products[PID], 0))</f>
        <v>6.8</v>
      </c>
      <c r="P6602" s="4">
        <f>shipments9[[#This Row],[Boxes]]*shipments9[[#This Row],[Cost Per Box]]</f>
        <v>2692.7999999999997</v>
      </c>
      <c r="Q6602" s="4">
        <f>shipments9[[#This Row],[Amount]] -shipments9[[#This Row],[total cost]]</f>
        <v>866.70000000000027</v>
      </c>
      <c r="R6602" s="4" t="str">
        <f>IF(shipments9[[#This Row],[Gross Profit]]&lt;0,"Loss","Profit")</f>
        <v>Profit</v>
      </c>
      <c r="S6602" s="9">
        <f>shipments9[[#This Row],[Gross Profit]]/shipments9[[#This Row],[Amount]]</f>
        <v>0.24348925410872321</v>
      </c>
      <c r="T6602" s="11">
        <f>shipments9[[#This Row],[Amount]]/shipments9[[#This Row],[Boxes]]</f>
        <v>8.9886363636363633</v>
      </c>
    </row>
    <row r="6603" spans="1:20" x14ac:dyDescent="0.25">
      <c r="A6603" t="s">
        <v>6794</v>
      </c>
      <c r="B6603" t="s">
        <v>71</v>
      </c>
      <c r="C6603" t="s">
        <v>147</v>
      </c>
      <c r="D6603" t="s">
        <v>24</v>
      </c>
      <c r="E6603" s="1">
        <v>45502</v>
      </c>
      <c r="F6603" s="1" t="str">
        <f>TEXT(shipments9[[#This Row],[Shipdate]],"ddd")</f>
        <v>Mon</v>
      </c>
      <c r="G6603" s="1" t="str">
        <f>IF(OR(shipments9[[#This Row],[Day Name]]="Sat",shipments9[[#This Row],[Day Name]]="Sun"),"Weekend","Weekday")</f>
        <v>Weekday</v>
      </c>
      <c r="H6603">
        <v>12269.25</v>
      </c>
      <c r="I6603">
        <v>1364</v>
      </c>
      <c r="J6603" t="s">
        <v>178</v>
      </c>
      <c r="K6603" t="s">
        <v>8155</v>
      </c>
      <c r="L6603" t="s">
        <v>8160</v>
      </c>
      <c r="M6603">
        <v>7</v>
      </c>
      <c r="N6603" t="s">
        <v>8161</v>
      </c>
      <c r="O6603" s="4">
        <f>INDEX(products[Cost_per_box], MATCH(shipments9[[#This Row],[PID]], products[PID], 0))</f>
        <v>10.51</v>
      </c>
      <c r="P6603" s="4">
        <f>shipments9[[#This Row],[Boxes]]*shipments9[[#This Row],[Cost Per Box]]</f>
        <v>14335.64</v>
      </c>
      <c r="Q6603" s="4">
        <f>shipments9[[#This Row],[Amount]] -shipments9[[#This Row],[total cost]]</f>
        <v>-2066.3899999999994</v>
      </c>
      <c r="R6603" s="4" t="str">
        <f>IF(shipments9[[#This Row],[Gross Profit]]&lt;0,"Loss","Profit")</f>
        <v>Loss</v>
      </c>
      <c r="S6603" s="9">
        <f>shipments9[[#This Row],[Gross Profit]]/shipments9[[#This Row],[Amount]]</f>
        <v>-0.16842023758583446</v>
      </c>
      <c r="T6603" s="11">
        <f>shipments9[[#This Row],[Amount]]/shipments9[[#This Row],[Boxes]]</f>
        <v>8.995051319648093</v>
      </c>
    </row>
    <row r="6604" spans="1:20" x14ac:dyDescent="0.25">
      <c r="A6604" t="s">
        <v>6795</v>
      </c>
      <c r="B6604" t="s">
        <v>71</v>
      </c>
      <c r="C6604" t="s">
        <v>130</v>
      </c>
      <c r="D6604" t="s">
        <v>24</v>
      </c>
      <c r="E6604" s="1">
        <v>45495</v>
      </c>
      <c r="F6604" s="1" t="str">
        <f>TEXT(shipments9[[#This Row],[Shipdate]],"ddd")</f>
        <v>Mon</v>
      </c>
      <c r="G6604" s="1" t="str">
        <f>IF(OR(shipments9[[#This Row],[Day Name]]="Sat",shipments9[[#This Row],[Day Name]]="Sun"),"Weekend","Weekday")</f>
        <v>Weekday</v>
      </c>
      <c r="H6604">
        <v>3438</v>
      </c>
      <c r="I6604">
        <v>688</v>
      </c>
      <c r="J6604" t="s">
        <v>178</v>
      </c>
      <c r="K6604" t="s">
        <v>8155</v>
      </c>
      <c r="L6604" t="s">
        <v>8160</v>
      </c>
      <c r="M6604">
        <v>7</v>
      </c>
      <c r="N6604" t="s">
        <v>8161</v>
      </c>
      <c r="O6604" s="4">
        <f>INDEX(products[Cost_per_box], MATCH(shipments9[[#This Row],[PID]], products[PID], 0))</f>
        <v>5.72</v>
      </c>
      <c r="P6604" s="4">
        <f>shipments9[[#This Row],[Boxes]]*shipments9[[#This Row],[Cost Per Box]]</f>
        <v>3935.3599999999997</v>
      </c>
      <c r="Q6604" s="4">
        <f>shipments9[[#This Row],[Amount]] -shipments9[[#This Row],[total cost]]</f>
        <v>-497.35999999999967</v>
      </c>
      <c r="R6604" s="4" t="str">
        <f>IF(shipments9[[#This Row],[Gross Profit]]&lt;0,"Loss","Profit")</f>
        <v>Loss</v>
      </c>
      <c r="S6604" s="9">
        <f>shipments9[[#This Row],[Gross Profit]]/shipments9[[#This Row],[Amount]]</f>
        <v>-0.14466550319953453</v>
      </c>
      <c r="T6604" s="11">
        <f>shipments9[[#This Row],[Amount]]/shipments9[[#This Row],[Boxes]]</f>
        <v>4.9970930232558137</v>
      </c>
    </row>
    <row r="6605" spans="1:20" hidden="1" x14ac:dyDescent="0.25">
      <c r="A6605" t="s">
        <v>6796</v>
      </c>
      <c r="B6605" t="s">
        <v>71</v>
      </c>
      <c r="C6605" t="s">
        <v>135</v>
      </c>
      <c r="D6605" t="s">
        <v>24</v>
      </c>
      <c r="E6605" s="1">
        <v>45502</v>
      </c>
      <c r="F6605" s="1" t="str">
        <f>TEXT(shipments9[[#This Row],[Shipdate]],"ddd")</f>
        <v>Mon</v>
      </c>
      <c r="G6605" s="1" t="str">
        <f>IF(OR(shipments9[[#This Row],[Day Name]]="Sat",shipments9[[#This Row],[Day Name]]="Sun"),"Weekend","Weekday")</f>
        <v>Weekday</v>
      </c>
      <c r="H6605">
        <v>6594.75</v>
      </c>
      <c r="I6605">
        <v>275</v>
      </c>
      <c r="J6605" t="s">
        <v>178</v>
      </c>
      <c r="K6605" t="s">
        <v>8155</v>
      </c>
      <c r="L6605" t="s">
        <v>8160</v>
      </c>
      <c r="M6605">
        <v>7</v>
      </c>
      <c r="N6605" t="s">
        <v>8161</v>
      </c>
      <c r="O6605" s="4">
        <f>INDEX(products[Cost_per_box], MATCH(shipments9[[#This Row],[PID]], products[PID], 0))</f>
        <v>9.94</v>
      </c>
      <c r="P6605" s="4">
        <f>shipments9[[#This Row],[Boxes]]*shipments9[[#This Row],[Cost Per Box]]</f>
        <v>2733.5</v>
      </c>
      <c r="Q6605" s="4">
        <f>shipments9[[#This Row],[Amount]] -shipments9[[#This Row],[total cost]]</f>
        <v>3861.25</v>
      </c>
      <c r="R6605" s="4" t="str">
        <f>IF(shipments9[[#This Row],[Gross Profit]]&lt;0,"Loss","Profit")</f>
        <v>Profit</v>
      </c>
      <c r="S6605" s="9">
        <f>shipments9[[#This Row],[Gross Profit]]/shipments9[[#This Row],[Amount]]</f>
        <v>0.58550362030402969</v>
      </c>
      <c r="T6605" s="11">
        <f>shipments9[[#This Row],[Amount]]/shipments9[[#This Row],[Boxes]]</f>
        <v>23.980909090909091</v>
      </c>
    </row>
    <row r="6606" spans="1:20" hidden="1" x14ac:dyDescent="0.25">
      <c r="A6606" t="s">
        <v>6797</v>
      </c>
      <c r="B6606" t="s">
        <v>49</v>
      </c>
      <c r="C6606" t="s">
        <v>161</v>
      </c>
      <c r="D6606" t="s">
        <v>24</v>
      </c>
      <c r="E6606" s="1">
        <v>45509</v>
      </c>
      <c r="F6606" s="1" t="str">
        <f>TEXT(shipments9[[#This Row],[Shipdate]],"ddd")</f>
        <v>Mon</v>
      </c>
      <c r="G6606" s="1" t="str">
        <f>IF(OR(shipments9[[#This Row],[Day Name]]="Sat",shipments9[[#This Row],[Day Name]]="Sun"),"Weekend","Weekday")</f>
        <v>Weekday</v>
      </c>
      <c r="H6606">
        <v>2211.75</v>
      </c>
      <c r="I6606">
        <v>222</v>
      </c>
      <c r="J6606" t="s">
        <v>178</v>
      </c>
      <c r="K6606" t="s">
        <v>8155</v>
      </c>
      <c r="L6606" t="s">
        <v>8160</v>
      </c>
      <c r="M6606">
        <v>8</v>
      </c>
      <c r="N6606" t="s">
        <v>8162</v>
      </c>
      <c r="O6606" s="4">
        <f>INDEX(products[Cost_per_box], MATCH(shipments9[[#This Row],[PID]], products[PID], 0))</f>
        <v>2.76</v>
      </c>
      <c r="P6606" s="4">
        <f>shipments9[[#This Row],[Boxes]]*shipments9[[#This Row],[Cost Per Box]]</f>
        <v>612.71999999999991</v>
      </c>
      <c r="Q6606" s="4">
        <f>shipments9[[#This Row],[Amount]] -shipments9[[#This Row],[total cost]]</f>
        <v>1599.0300000000002</v>
      </c>
      <c r="R6606" s="4" t="str">
        <f>IF(shipments9[[#This Row],[Gross Profit]]&lt;0,"Loss","Profit")</f>
        <v>Profit</v>
      </c>
      <c r="S6606" s="9">
        <f>shipments9[[#This Row],[Gross Profit]]/shipments9[[#This Row],[Amount]]</f>
        <v>0.72297049847405914</v>
      </c>
      <c r="T6606" s="11">
        <f>shipments9[[#This Row],[Amount]]/shipments9[[#This Row],[Boxes]]</f>
        <v>9.9628378378378386</v>
      </c>
    </row>
    <row r="6607" spans="1:20" hidden="1" x14ac:dyDescent="0.25">
      <c r="A6607" t="s">
        <v>6798</v>
      </c>
      <c r="B6607" t="s">
        <v>52</v>
      </c>
      <c r="C6607" t="s">
        <v>165</v>
      </c>
      <c r="D6607" t="s">
        <v>24</v>
      </c>
      <c r="E6607" s="1">
        <v>45496</v>
      </c>
      <c r="F6607" s="1" t="str">
        <f>TEXT(shipments9[[#This Row],[Shipdate]],"ddd")</f>
        <v>Tue</v>
      </c>
      <c r="G6607" s="1" t="str">
        <f>IF(OR(shipments9[[#This Row],[Day Name]]="Sat",shipments9[[#This Row],[Day Name]]="Sun"),"Weekend","Weekday")</f>
        <v>Weekday</v>
      </c>
      <c r="H6607">
        <v>7062.75</v>
      </c>
      <c r="I6607">
        <v>372</v>
      </c>
      <c r="J6607" t="s">
        <v>178</v>
      </c>
      <c r="K6607" t="s">
        <v>8155</v>
      </c>
      <c r="L6607" t="s">
        <v>8160</v>
      </c>
      <c r="M6607">
        <v>7</v>
      </c>
      <c r="N6607" t="s">
        <v>8161</v>
      </c>
      <c r="O6607" s="4">
        <f>INDEX(products[Cost_per_box], MATCH(shipments9[[#This Row],[PID]], products[PID], 0))</f>
        <v>2.65</v>
      </c>
      <c r="P6607" s="4">
        <f>shipments9[[#This Row],[Boxes]]*shipments9[[#This Row],[Cost Per Box]]</f>
        <v>985.8</v>
      </c>
      <c r="Q6607" s="4">
        <f>shipments9[[#This Row],[Amount]] -shipments9[[#This Row],[total cost]]</f>
        <v>6076.95</v>
      </c>
      <c r="R6607" s="4" t="str">
        <f>IF(shipments9[[#This Row],[Gross Profit]]&lt;0,"Loss","Profit")</f>
        <v>Profit</v>
      </c>
      <c r="S6607" s="9">
        <f>shipments9[[#This Row],[Gross Profit]]/shipments9[[#This Row],[Amount]]</f>
        <v>0.86042263990655199</v>
      </c>
      <c r="T6607" s="11">
        <f>shipments9[[#This Row],[Amount]]/shipments9[[#This Row],[Boxes]]</f>
        <v>18.985887096774192</v>
      </c>
    </row>
    <row r="6608" spans="1:20" hidden="1" x14ac:dyDescent="0.25">
      <c r="A6608" t="s">
        <v>6799</v>
      </c>
      <c r="B6608" t="s">
        <v>55</v>
      </c>
      <c r="C6608" t="s">
        <v>128</v>
      </c>
      <c r="D6608" t="s">
        <v>24</v>
      </c>
      <c r="E6608" s="1">
        <v>45517</v>
      </c>
      <c r="F6608" s="1" t="str">
        <f>TEXT(shipments9[[#This Row],[Shipdate]],"ddd")</f>
        <v>Tue</v>
      </c>
      <c r="G6608" s="1" t="str">
        <f>IF(OR(shipments9[[#This Row],[Day Name]]="Sat",shipments9[[#This Row],[Day Name]]="Sun"),"Weekend","Weekday")</f>
        <v>Weekday</v>
      </c>
      <c r="H6608">
        <v>7332.75</v>
      </c>
      <c r="I6608">
        <v>917</v>
      </c>
      <c r="J6608" t="s">
        <v>178</v>
      </c>
      <c r="K6608" t="s">
        <v>8155</v>
      </c>
      <c r="L6608" t="s">
        <v>8160</v>
      </c>
      <c r="M6608">
        <v>8</v>
      </c>
      <c r="N6608" t="s">
        <v>8162</v>
      </c>
      <c r="O6608" s="4">
        <f>INDEX(products[Cost_per_box], MATCH(shipments9[[#This Row],[PID]], products[PID], 0))</f>
        <v>3.85</v>
      </c>
      <c r="P6608" s="4">
        <f>shipments9[[#This Row],[Boxes]]*shipments9[[#This Row],[Cost Per Box]]</f>
        <v>3530.4500000000003</v>
      </c>
      <c r="Q6608" s="4">
        <f>shipments9[[#This Row],[Amount]] -shipments9[[#This Row],[total cost]]</f>
        <v>3802.2999999999997</v>
      </c>
      <c r="R6608" s="4" t="str">
        <f>IF(shipments9[[#This Row],[Gross Profit]]&lt;0,"Loss","Profit")</f>
        <v>Profit</v>
      </c>
      <c r="S6608" s="9">
        <f>shipments9[[#This Row],[Gross Profit]]/shipments9[[#This Row],[Amount]]</f>
        <v>0.5185367017830963</v>
      </c>
      <c r="T6608" s="11">
        <f>shipments9[[#This Row],[Amount]]/shipments9[[#This Row],[Boxes]]</f>
        <v>7.9964558342420942</v>
      </c>
    </row>
    <row r="6609" spans="1:20" hidden="1" x14ac:dyDescent="0.25">
      <c r="A6609" t="s">
        <v>6800</v>
      </c>
      <c r="B6609" t="s">
        <v>55</v>
      </c>
      <c r="C6609" t="s">
        <v>153</v>
      </c>
      <c r="D6609" t="s">
        <v>24</v>
      </c>
      <c r="E6609" s="1">
        <v>45533</v>
      </c>
      <c r="F6609" s="1" t="str">
        <f>TEXT(shipments9[[#This Row],[Shipdate]],"ddd")</f>
        <v>Thu</v>
      </c>
      <c r="G6609" s="1" t="str">
        <f>IF(OR(shipments9[[#This Row],[Day Name]]="Sat",shipments9[[#This Row],[Day Name]]="Sun"),"Weekend","Weekday")</f>
        <v>Weekday</v>
      </c>
      <c r="H6609">
        <v>4893.75</v>
      </c>
      <c r="I6609">
        <v>350</v>
      </c>
      <c r="J6609" t="s">
        <v>178</v>
      </c>
      <c r="K6609" t="s">
        <v>8155</v>
      </c>
      <c r="L6609" t="s">
        <v>8160</v>
      </c>
      <c r="M6609">
        <v>8</v>
      </c>
      <c r="N6609" t="s">
        <v>8162</v>
      </c>
      <c r="O6609" s="4">
        <f>INDEX(products[Cost_per_box], MATCH(shipments9[[#This Row],[PID]], products[PID], 0))</f>
        <v>9.57</v>
      </c>
      <c r="P6609" s="4">
        <f>shipments9[[#This Row],[Boxes]]*shipments9[[#This Row],[Cost Per Box]]</f>
        <v>3349.5</v>
      </c>
      <c r="Q6609" s="4">
        <f>shipments9[[#This Row],[Amount]] -shipments9[[#This Row],[total cost]]</f>
        <v>1544.25</v>
      </c>
      <c r="R6609" s="4" t="str">
        <f>IF(shipments9[[#This Row],[Gross Profit]]&lt;0,"Loss","Profit")</f>
        <v>Profit</v>
      </c>
      <c r="S6609" s="9">
        <f>shipments9[[#This Row],[Gross Profit]]/shipments9[[#This Row],[Amount]]</f>
        <v>0.31555555555555553</v>
      </c>
      <c r="T6609" s="11">
        <f>shipments9[[#This Row],[Amount]]/shipments9[[#This Row],[Boxes]]</f>
        <v>13.982142857142858</v>
      </c>
    </row>
    <row r="6610" spans="1:20" hidden="1" x14ac:dyDescent="0.25">
      <c r="A6610" t="s">
        <v>6801</v>
      </c>
      <c r="B6610" t="s">
        <v>55</v>
      </c>
      <c r="C6610" t="s">
        <v>165</v>
      </c>
      <c r="D6610" t="s">
        <v>24</v>
      </c>
      <c r="E6610" s="1">
        <v>45481</v>
      </c>
      <c r="F6610" s="1" t="str">
        <f>TEXT(shipments9[[#This Row],[Shipdate]],"ddd")</f>
        <v>Mon</v>
      </c>
      <c r="G6610" s="1" t="str">
        <f>IF(OR(shipments9[[#This Row],[Day Name]]="Sat",shipments9[[#This Row],[Day Name]]="Sun"),"Weekend","Weekday")</f>
        <v>Weekday</v>
      </c>
      <c r="H6610">
        <v>7141.5</v>
      </c>
      <c r="I6610">
        <v>325</v>
      </c>
      <c r="J6610" t="s">
        <v>178</v>
      </c>
      <c r="K6610" t="s">
        <v>8155</v>
      </c>
      <c r="L6610" t="s">
        <v>8160</v>
      </c>
      <c r="M6610">
        <v>7</v>
      </c>
      <c r="N6610" t="s">
        <v>8161</v>
      </c>
      <c r="O6610" s="4">
        <f>INDEX(products[Cost_per_box], MATCH(shipments9[[#This Row],[PID]], products[PID], 0))</f>
        <v>2.65</v>
      </c>
      <c r="P6610" s="4">
        <f>shipments9[[#This Row],[Boxes]]*shipments9[[#This Row],[Cost Per Box]]</f>
        <v>861.25</v>
      </c>
      <c r="Q6610" s="4">
        <f>shipments9[[#This Row],[Amount]] -shipments9[[#This Row],[total cost]]</f>
        <v>6280.25</v>
      </c>
      <c r="R6610" s="4" t="str">
        <f>IF(shipments9[[#This Row],[Gross Profit]]&lt;0,"Loss","Profit")</f>
        <v>Profit</v>
      </c>
      <c r="S6610" s="9">
        <f>shipments9[[#This Row],[Gross Profit]]/shipments9[[#This Row],[Amount]]</f>
        <v>0.87940208639641537</v>
      </c>
      <c r="T6610" s="11">
        <f>shipments9[[#This Row],[Amount]]/shipments9[[#This Row],[Boxes]]</f>
        <v>21.973846153846154</v>
      </c>
    </row>
    <row r="6611" spans="1:20" hidden="1" x14ac:dyDescent="0.25">
      <c r="A6611" t="s">
        <v>6802</v>
      </c>
      <c r="B6611" t="s">
        <v>77</v>
      </c>
      <c r="C6611" t="s">
        <v>153</v>
      </c>
      <c r="D6611" t="s">
        <v>24</v>
      </c>
      <c r="E6611" s="1">
        <v>45478</v>
      </c>
      <c r="F6611" s="1" t="str">
        <f>TEXT(shipments9[[#This Row],[Shipdate]],"ddd")</f>
        <v>Fri</v>
      </c>
      <c r="G6611" s="1" t="str">
        <f>IF(OR(shipments9[[#This Row],[Day Name]]="Sat",shipments9[[#This Row],[Day Name]]="Sun"),"Weekend","Weekday")</f>
        <v>Weekday</v>
      </c>
      <c r="H6611">
        <v>4632.75</v>
      </c>
      <c r="I6611">
        <v>309</v>
      </c>
      <c r="J6611" t="s">
        <v>178</v>
      </c>
      <c r="K6611" t="s">
        <v>8155</v>
      </c>
      <c r="L6611" t="s">
        <v>8160</v>
      </c>
      <c r="M6611">
        <v>7</v>
      </c>
      <c r="N6611" t="s">
        <v>8161</v>
      </c>
      <c r="O6611" s="4">
        <f>INDEX(products[Cost_per_box], MATCH(shipments9[[#This Row],[PID]], products[PID], 0))</f>
        <v>9.57</v>
      </c>
      <c r="P6611" s="4">
        <f>shipments9[[#This Row],[Boxes]]*shipments9[[#This Row],[Cost Per Box]]</f>
        <v>2957.13</v>
      </c>
      <c r="Q6611" s="4">
        <f>shipments9[[#This Row],[Amount]] -shipments9[[#This Row],[total cost]]</f>
        <v>1675.62</v>
      </c>
      <c r="R6611" s="4" t="str">
        <f>IF(shipments9[[#This Row],[Gross Profit]]&lt;0,"Loss","Profit")</f>
        <v>Profit</v>
      </c>
      <c r="S6611" s="9">
        <f>shipments9[[#This Row],[Gross Profit]]/shipments9[[#This Row],[Amount]]</f>
        <v>0.3616901408450704</v>
      </c>
      <c r="T6611" s="11">
        <f>shipments9[[#This Row],[Amount]]/shipments9[[#This Row],[Boxes]]</f>
        <v>14.992718446601941</v>
      </c>
    </row>
    <row r="6612" spans="1:20" hidden="1" x14ac:dyDescent="0.25">
      <c r="A6612" t="s">
        <v>6803</v>
      </c>
      <c r="B6612" t="s">
        <v>77</v>
      </c>
      <c r="C6612" t="s">
        <v>130</v>
      </c>
      <c r="D6612" t="s">
        <v>24</v>
      </c>
      <c r="E6612" s="1">
        <v>45474</v>
      </c>
      <c r="F6612" s="1" t="str">
        <f>TEXT(shipments9[[#This Row],[Shipdate]],"ddd")</f>
        <v>Mon</v>
      </c>
      <c r="G6612" s="1" t="str">
        <f>IF(OR(shipments9[[#This Row],[Day Name]]="Sat",shipments9[[#This Row],[Day Name]]="Sun"),"Weekend","Weekday")</f>
        <v>Weekday</v>
      </c>
      <c r="H6612">
        <v>4567.5</v>
      </c>
      <c r="I6612">
        <v>571</v>
      </c>
      <c r="J6612" t="s">
        <v>178</v>
      </c>
      <c r="K6612" t="s">
        <v>8155</v>
      </c>
      <c r="L6612" t="s">
        <v>8160</v>
      </c>
      <c r="M6612">
        <v>7</v>
      </c>
      <c r="N6612" t="s">
        <v>8161</v>
      </c>
      <c r="O6612" s="4">
        <f>INDEX(products[Cost_per_box], MATCH(shipments9[[#This Row],[PID]], products[PID], 0))</f>
        <v>5.72</v>
      </c>
      <c r="P6612" s="4">
        <f>shipments9[[#This Row],[Boxes]]*shipments9[[#This Row],[Cost Per Box]]</f>
        <v>3266.12</v>
      </c>
      <c r="Q6612" s="4">
        <f>shipments9[[#This Row],[Amount]] -shipments9[[#This Row],[total cost]]</f>
        <v>1301.3800000000001</v>
      </c>
      <c r="R6612" s="4" t="str">
        <f>IF(shipments9[[#This Row],[Gross Profit]]&lt;0,"Loss","Profit")</f>
        <v>Profit</v>
      </c>
      <c r="S6612" s="9">
        <f>shipments9[[#This Row],[Gross Profit]]/shipments9[[#This Row],[Amount]]</f>
        <v>0.28492172961138479</v>
      </c>
      <c r="T6612" s="11">
        <f>shipments9[[#This Row],[Amount]]/shipments9[[#This Row],[Boxes]]</f>
        <v>7.999124343257443</v>
      </c>
    </row>
    <row r="6613" spans="1:20" hidden="1" x14ac:dyDescent="0.25">
      <c r="A6613" t="s">
        <v>6804</v>
      </c>
      <c r="B6613" t="s">
        <v>61</v>
      </c>
      <c r="C6613" t="s">
        <v>130</v>
      </c>
      <c r="D6613" t="s">
        <v>24</v>
      </c>
      <c r="E6613" s="1">
        <v>45474</v>
      </c>
      <c r="F6613" s="1" t="str">
        <f>TEXT(shipments9[[#This Row],[Shipdate]],"ddd")</f>
        <v>Mon</v>
      </c>
      <c r="G6613" s="1" t="str">
        <f>IF(OR(shipments9[[#This Row],[Day Name]]="Sat",shipments9[[#This Row],[Day Name]]="Sun"),"Weekend","Weekday")</f>
        <v>Weekday</v>
      </c>
      <c r="H6613">
        <v>3181.5</v>
      </c>
      <c r="I6613">
        <v>398</v>
      </c>
      <c r="J6613" t="s">
        <v>178</v>
      </c>
      <c r="K6613" t="s">
        <v>8155</v>
      </c>
      <c r="L6613" t="s">
        <v>8160</v>
      </c>
      <c r="M6613">
        <v>7</v>
      </c>
      <c r="N6613" t="s">
        <v>8161</v>
      </c>
      <c r="O6613" s="4">
        <f>INDEX(products[Cost_per_box], MATCH(shipments9[[#This Row],[PID]], products[PID], 0))</f>
        <v>5.72</v>
      </c>
      <c r="P6613" s="4">
        <f>shipments9[[#This Row],[Boxes]]*shipments9[[#This Row],[Cost Per Box]]</f>
        <v>2276.56</v>
      </c>
      <c r="Q6613" s="4">
        <f>shipments9[[#This Row],[Amount]] -shipments9[[#This Row],[total cost]]</f>
        <v>904.94</v>
      </c>
      <c r="R6613" s="4" t="str">
        <f>IF(shipments9[[#This Row],[Gross Profit]]&lt;0,"Loss","Profit")</f>
        <v>Profit</v>
      </c>
      <c r="S6613" s="9">
        <f>shipments9[[#This Row],[Gross Profit]]/shipments9[[#This Row],[Amount]]</f>
        <v>0.28443815810152445</v>
      </c>
      <c r="T6613" s="11">
        <f>shipments9[[#This Row],[Amount]]/shipments9[[#This Row],[Boxes]]</f>
        <v>7.9937185929648242</v>
      </c>
    </row>
    <row r="6614" spans="1:20" hidden="1" x14ac:dyDescent="0.25">
      <c r="A6614" t="s">
        <v>6805</v>
      </c>
      <c r="B6614" t="s">
        <v>61</v>
      </c>
      <c r="C6614" t="s">
        <v>161</v>
      </c>
      <c r="D6614" t="s">
        <v>24</v>
      </c>
      <c r="E6614" s="1">
        <v>45509</v>
      </c>
      <c r="F6614" s="1" t="str">
        <f>TEXT(shipments9[[#This Row],[Shipdate]],"ddd")</f>
        <v>Mon</v>
      </c>
      <c r="G6614" s="1" t="str">
        <f>IF(OR(shipments9[[#This Row],[Day Name]]="Sat",shipments9[[#This Row],[Day Name]]="Sun"),"Weekend","Weekday")</f>
        <v>Weekday</v>
      </c>
      <c r="H6614">
        <v>6855.75</v>
      </c>
      <c r="I6614">
        <v>624</v>
      </c>
      <c r="J6614" t="s">
        <v>178</v>
      </c>
      <c r="K6614" t="s">
        <v>8155</v>
      </c>
      <c r="L6614" t="s">
        <v>8160</v>
      </c>
      <c r="M6614">
        <v>8</v>
      </c>
      <c r="N6614" t="s">
        <v>8162</v>
      </c>
      <c r="O6614" s="4">
        <f>INDEX(products[Cost_per_box], MATCH(shipments9[[#This Row],[PID]], products[PID], 0))</f>
        <v>2.76</v>
      </c>
      <c r="P6614" s="4">
        <f>shipments9[[#This Row],[Boxes]]*shipments9[[#This Row],[Cost Per Box]]</f>
        <v>1722.2399999999998</v>
      </c>
      <c r="Q6614" s="4">
        <f>shipments9[[#This Row],[Amount]] -shipments9[[#This Row],[total cost]]</f>
        <v>5133.51</v>
      </c>
      <c r="R6614" s="4" t="str">
        <f>IF(shipments9[[#This Row],[Gross Profit]]&lt;0,"Loss","Profit")</f>
        <v>Profit</v>
      </c>
      <c r="S6614" s="9">
        <f>shipments9[[#This Row],[Gross Profit]]/shipments9[[#This Row],[Amount]]</f>
        <v>0.74878897276009193</v>
      </c>
      <c r="T6614" s="11">
        <f>shipments9[[#This Row],[Amount]]/shipments9[[#This Row],[Boxes]]</f>
        <v>10.986778846153847</v>
      </c>
    </row>
    <row r="6615" spans="1:20" x14ac:dyDescent="0.25">
      <c r="A6615" t="s">
        <v>6806</v>
      </c>
      <c r="B6615" t="s">
        <v>61</v>
      </c>
      <c r="C6615" t="s">
        <v>147</v>
      </c>
      <c r="D6615" t="s">
        <v>24</v>
      </c>
      <c r="E6615" s="1">
        <v>45531</v>
      </c>
      <c r="F6615" s="1" t="str">
        <f>TEXT(shipments9[[#This Row],[Shipdate]],"ddd")</f>
        <v>Tue</v>
      </c>
      <c r="G6615" s="1" t="str">
        <f>IF(OR(shipments9[[#This Row],[Day Name]]="Sat",shipments9[[#This Row],[Day Name]]="Sun"),"Weekend","Weekday")</f>
        <v>Weekday</v>
      </c>
      <c r="H6615">
        <v>1046.25</v>
      </c>
      <c r="I6615">
        <v>175</v>
      </c>
      <c r="J6615" t="s">
        <v>178</v>
      </c>
      <c r="K6615" t="s">
        <v>8155</v>
      </c>
      <c r="L6615" t="s">
        <v>8160</v>
      </c>
      <c r="M6615">
        <v>8</v>
      </c>
      <c r="N6615" t="s">
        <v>8162</v>
      </c>
      <c r="O6615" s="4">
        <f>INDEX(products[Cost_per_box], MATCH(shipments9[[#This Row],[PID]], products[PID], 0))</f>
        <v>10.51</v>
      </c>
      <c r="P6615" s="4">
        <f>shipments9[[#This Row],[Boxes]]*shipments9[[#This Row],[Cost Per Box]]</f>
        <v>1839.25</v>
      </c>
      <c r="Q6615" s="4">
        <f>shipments9[[#This Row],[Amount]] -shipments9[[#This Row],[total cost]]</f>
        <v>-793</v>
      </c>
      <c r="R6615" s="4" t="str">
        <f>IF(shipments9[[#This Row],[Gross Profit]]&lt;0,"Loss","Profit")</f>
        <v>Loss</v>
      </c>
      <c r="S6615" s="9">
        <f>shipments9[[#This Row],[Gross Profit]]/shipments9[[#This Row],[Amount]]</f>
        <v>-0.75794504181600952</v>
      </c>
      <c r="T6615" s="11">
        <f>shipments9[[#This Row],[Amount]]/shipments9[[#This Row],[Boxes]]</f>
        <v>5.9785714285714286</v>
      </c>
    </row>
    <row r="6616" spans="1:20" hidden="1" x14ac:dyDescent="0.25">
      <c r="A6616" t="s">
        <v>6807</v>
      </c>
      <c r="B6616" t="s">
        <v>80</v>
      </c>
      <c r="C6616" t="s">
        <v>128</v>
      </c>
      <c r="D6616" t="s">
        <v>24</v>
      </c>
      <c r="E6616" s="1">
        <v>45532</v>
      </c>
      <c r="F6616" s="1" t="str">
        <f>TEXT(shipments9[[#This Row],[Shipdate]],"ddd")</f>
        <v>Wed</v>
      </c>
      <c r="G6616" s="1" t="str">
        <f>IF(OR(shipments9[[#This Row],[Day Name]]="Sat",shipments9[[#This Row],[Day Name]]="Sun"),"Weekend","Weekday")</f>
        <v>Weekday</v>
      </c>
      <c r="H6616">
        <v>4527</v>
      </c>
      <c r="I6616">
        <v>503</v>
      </c>
      <c r="J6616" t="s">
        <v>178</v>
      </c>
      <c r="K6616" t="s">
        <v>8155</v>
      </c>
      <c r="L6616" t="s">
        <v>8160</v>
      </c>
      <c r="M6616">
        <v>8</v>
      </c>
      <c r="N6616" t="s">
        <v>8162</v>
      </c>
      <c r="O6616" s="4">
        <f>INDEX(products[Cost_per_box], MATCH(shipments9[[#This Row],[PID]], products[PID], 0))</f>
        <v>3.85</v>
      </c>
      <c r="P6616" s="4">
        <f>shipments9[[#This Row],[Boxes]]*shipments9[[#This Row],[Cost Per Box]]</f>
        <v>1936.55</v>
      </c>
      <c r="Q6616" s="4">
        <f>shipments9[[#This Row],[Amount]] -shipments9[[#This Row],[total cost]]</f>
        <v>2590.4499999999998</v>
      </c>
      <c r="R6616" s="4" t="str">
        <f>IF(shipments9[[#This Row],[Gross Profit]]&lt;0,"Loss","Profit")</f>
        <v>Profit</v>
      </c>
      <c r="S6616" s="9">
        <f>shipments9[[#This Row],[Gross Profit]]/shipments9[[#This Row],[Amount]]</f>
        <v>0.57222222222222219</v>
      </c>
      <c r="T6616" s="11">
        <f>shipments9[[#This Row],[Amount]]/shipments9[[#This Row],[Boxes]]</f>
        <v>9</v>
      </c>
    </row>
    <row r="6617" spans="1:20" hidden="1" x14ac:dyDescent="0.25">
      <c r="A6617" t="s">
        <v>6808</v>
      </c>
      <c r="B6617" t="s">
        <v>80</v>
      </c>
      <c r="C6617" t="s">
        <v>163</v>
      </c>
      <c r="D6617" t="s">
        <v>24</v>
      </c>
      <c r="E6617" s="1">
        <v>45517</v>
      </c>
      <c r="F6617" s="1" t="str">
        <f>TEXT(shipments9[[#This Row],[Shipdate]],"ddd")</f>
        <v>Tue</v>
      </c>
      <c r="G6617" s="1" t="str">
        <f>IF(OR(shipments9[[#This Row],[Day Name]]="Sat",shipments9[[#This Row],[Day Name]]="Sun"),"Weekend","Weekday")</f>
        <v>Weekday</v>
      </c>
      <c r="H6617">
        <v>2079</v>
      </c>
      <c r="I6617">
        <v>260</v>
      </c>
      <c r="J6617" t="s">
        <v>178</v>
      </c>
      <c r="K6617" t="s">
        <v>8155</v>
      </c>
      <c r="L6617" t="s">
        <v>8160</v>
      </c>
      <c r="M6617">
        <v>8</v>
      </c>
      <c r="N6617" t="s">
        <v>8162</v>
      </c>
      <c r="O6617" s="4">
        <f>INDEX(products[Cost_per_box], MATCH(shipments9[[#This Row],[PID]], products[PID], 0))</f>
        <v>3.32</v>
      </c>
      <c r="P6617" s="4">
        <f>shipments9[[#This Row],[Boxes]]*shipments9[[#This Row],[Cost Per Box]]</f>
        <v>863.19999999999993</v>
      </c>
      <c r="Q6617" s="4">
        <f>shipments9[[#This Row],[Amount]] -shipments9[[#This Row],[total cost]]</f>
        <v>1215.8000000000002</v>
      </c>
      <c r="R6617" s="4" t="str">
        <f>IF(shipments9[[#This Row],[Gross Profit]]&lt;0,"Loss","Profit")</f>
        <v>Profit</v>
      </c>
      <c r="S6617" s="9">
        <f>shipments9[[#This Row],[Gross Profit]]/shipments9[[#This Row],[Amount]]</f>
        <v>0.58480038480038488</v>
      </c>
      <c r="T6617" s="11">
        <f>shipments9[[#This Row],[Amount]]/shipments9[[#This Row],[Boxes]]</f>
        <v>7.9961538461538462</v>
      </c>
    </row>
    <row r="6618" spans="1:20" hidden="1" x14ac:dyDescent="0.25">
      <c r="A6618" t="s">
        <v>6809</v>
      </c>
      <c r="B6618" t="s">
        <v>83</v>
      </c>
      <c r="C6618" t="s">
        <v>141</v>
      </c>
      <c r="D6618" t="s">
        <v>24</v>
      </c>
      <c r="E6618" s="1">
        <v>45481</v>
      </c>
      <c r="F6618" s="1" t="str">
        <f>TEXT(shipments9[[#This Row],[Shipdate]],"ddd")</f>
        <v>Mon</v>
      </c>
      <c r="G6618" s="1" t="str">
        <f>IF(OR(shipments9[[#This Row],[Day Name]]="Sat",shipments9[[#This Row],[Day Name]]="Sun"),"Weekend","Weekday")</f>
        <v>Weekday</v>
      </c>
      <c r="H6618">
        <v>6358.5</v>
      </c>
      <c r="I6618">
        <v>398</v>
      </c>
      <c r="J6618" t="s">
        <v>178</v>
      </c>
      <c r="K6618" t="s">
        <v>8155</v>
      </c>
      <c r="L6618" t="s">
        <v>8160</v>
      </c>
      <c r="M6618">
        <v>7</v>
      </c>
      <c r="N6618" t="s">
        <v>8161</v>
      </c>
      <c r="O6618" s="4">
        <f>INDEX(products[Cost_per_box], MATCH(shipments9[[#This Row],[PID]], products[PID], 0))</f>
        <v>8.2200000000000006</v>
      </c>
      <c r="P6618" s="4">
        <f>shipments9[[#This Row],[Boxes]]*shipments9[[#This Row],[Cost Per Box]]</f>
        <v>3271.5600000000004</v>
      </c>
      <c r="Q6618" s="4">
        <f>shipments9[[#This Row],[Amount]] -shipments9[[#This Row],[total cost]]</f>
        <v>3086.9399999999996</v>
      </c>
      <c r="R6618" s="4" t="str">
        <f>IF(shipments9[[#This Row],[Gross Profit]]&lt;0,"Loss","Profit")</f>
        <v>Profit</v>
      </c>
      <c r="S6618" s="9">
        <f>shipments9[[#This Row],[Gross Profit]]/shipments9[[#This Row],[Amount]]</f>
        <v>0.48548242510025941</v>
      </c>
      <c r="T6618" s="11">
        <f>shipments9[[#This Row],[Amount]]/shipments9[[#This Row],[Boxes]]</f>
        <v>15.976130653266331</v>
      </c>
    </row>
    <row r="6619" spans="1:20" hidden="1" x14ac:dyDescent="0.25">
      <c r="A6619" t="s">
        <v>6810</v>
      </c>
      <c r="B6619" t="s">
        <v>86</v>
      </c>
      <c r="C6619" t="s">
        <v>132</v>
      </c>
      <c r="D6619" t="s">
        <v>24</v>
      </c>
      <c r="E6619" s="1">
        <v>45497</v>
      </c>
      <c r="F6619" s="1" t="str">
        <f>TEXT(shipments9[[#This Row],[Shipdate]],"ddd")</f>
        <v>Wed</v>
      </c>
      <c r="G6619" s="1" t="str">
        <f>IF(OR(shipments9[[#This Row],[Day Name]]="Sat",shipments9[[#This Row],[Day Name]]="Sun"),"Weekend","Weekday")</f>
        <v>Weekday</v>
      </c>
      <c r="H6619">
        <v>3458.25</v>
      </c>
      <c r="I6619">
        <v>145</v>
      </c>
      <c r="J6619" t="s">
        <v>178</v>
      </c>
      <c r="K6619" t="s">
        <v>8155</v>
      </c>
      <c r="L6619" t="s">
        <v>8160</v>
      </c>
      <c r="M6619">
        <v>7</v>
      </c>
      <c r="N6619" t="s">
        <v>8161</v>
      </c>
      <c r="O6619" s="4">
        <f>INDEX(products[Cost_per_box], MATCH(shipments9[[#This Row],[PID]], products[PID], 0))</f>
        <v>6.31</v>
      </c>
      <c r="P6619" s="4">
        <f>shipments9[[#This Row],[Boxes]]*shipments9[[#This Row],[Cost Per Box]]</f>
        <v>914.94999999999993</v>
      </c>
      <c r="Q6619" s="4">
        <f>shipments9[[#This Row],[Amount]] -shipments9[[#This Row],[total cost]]</f>
        <v>2543.3000000000002</v>
      </c>
      <c r="R6619" s="4" t="str">
        <f>IF(shipments9[[#This Row],[Gross Profit]]&lt;0,"Loss","Profit")</f>
        <v>Profit</v>
      </c>
      <c r="S6619" s="9">
        <f>shipments9[[#This Row],[Gross Profit]]/shipments9[[#This Row],[Amount]]</f>
        <v>0.73542976939203364</v>
      </c>
      <c r="T6619" s="11">
        <f>shipments9[[#This Row],[Amount]]/shipments9[[#This Row],[Boxes]]</f>
        <v>23.85</v>
      </c>
    </row>
    <row r="6620" spans="1:20" hidden="1" x14ac:dyDescent="0.25">
      <c r="A6620" t="s">
        <v>6811</v>
      </c>
      <c r="B6620" t="s">
        <v>86</v>
      </c>
      <c r="C6620" t="s">
        <v>149</v>
      </c>
      <c r="D6620" t="s">
        <v>24</v>
      </c>
      <c r="E6620" s="1">
        <v>45502</v>
      </c>
      <c r="F6620" s="1" t="str">
        <f>TEXT(shipments9[[#This Row],[Shipdate]],"ddd")</f>
        <v>Mon</v>
      </c>
      <c r="G6620" s="1" t="str">
        <f>IF(OR(shipments9[[#This Row],[Day Name]]="Sat",shipments9[[#This Row],[Day Name]]="Sun"),"Weekend","Weekday")</f>
        <v>Weekday</v>
      </c>
      <c r="H6620">
        <v>4162.5</v>
      </c>
      <c r="I6620">
        <v>245</v>
      </c>
      <c r="J6620" t="s">
        <v>178</v>
      </c>
      <c r="K6620" t="s">
        <v>8155</v>
      </c>
      <c r="L6620" t="s">
        <v>8160</v>
      </c>
      <c r="M6620">
        <v>7</v>
      </c>
      <c r="N6620" t="s">
        <v>8161</v>
      </c>
      <c r="O6620" s="4">
        <f>INDEX(products[Cost_per_box], MATCH(shipments9[[#This Row],[PID]], products[PID], 0))</f>
        <v>6.43</v>
      </c>
      <c r="P6620" s="4">
        <f>shipments9[[#This Row],[Boxes]]*shipments9[[#This Row],[Cost Per Box]]</f>
        <v>1575.35</v>
      </c>
      <c r="Q6620" s="4">
        <f>shipments9[[#This Row],[Amount]] -shipments9[[#This Row],[total cost]]</f>
        <v>2587.15</v>
      </c>
      <c r="R6620" s="4" t="str">
        <f>IF(shipments9[[#This Row],[Gross Profit]]&lt;0,"Loss","Profit")</f>
        <v>Profit</v>
      </c>
      <c r="S6620" s="9">
        <f>shipments9[[#This Row],[Gross Profit]]/shipments9[[#This Row],[Amount]]</f>
        <v>0.6215375375375376</v>
      </c>
      <c r="T6620" s="11">
        <f>shipments9[[#This Row],[Amount]]/shipments9[[#This Row],[Boxes]]</f>
        <v>16.989795918367346</v>
      </c>
    </row>
    <row r="6621" spans="1:20" hidden="1" x14ac:dyDescent="0.25">
      <c r="A6621" t="s">
        <v>6812</v>
      </c>
      <c r="B6621" t="s">
        <v>86</v>
      </c>
      <c r="C6621" t="s">
        <v>141</v>
      </c>
      <c r="D6621" t="s">
        <v>24</v>
      </c>
      <c r="E6621" s="1">
        <v>45483</v>
      </c>
      <c r="F6621" s="1" t="str">
        <f>TEXT(shipments9[[#This Row],[Shipdate]],"ddd")</f>
        <v>Wed</v>
      </c>
      <c r="G6621" s="1" t="str">
        <f>IF(OR(shipments9[[#This Row],[Day Name]]="Sat",shipments9[[#This Row],[Day Name]]="Sun"),"Weekend","Weekday")</f>
        <v>Weekday</v>
      </c>
      <c r="H6621">
        <v>3991.5</v>
      </c>
      <c r="I6621">
        <v>333</v>
      </c>
      <c r="J6621" t="s">
        <v>178</v>
      </c>
      <c r="K6621" t="s">
        <v>8155</v>
      </c>
      <c r="L6621" t="s">
        <v>8160</v>
      </c>
      <c r="M6621">
        <v>7</v>
      </c>
      <c r="N6621" t="s">
        <v>8161</v>
      </c>
      <c r="O6621" s="4">
        <f>INDEX(products[Cost_per_box], MATCH(shipments9[[#This Row],[PID]], products[PID], 0))</f>
        <v>8.2200000000000006</v>
      </c>
      <c r="P6621" s="4">
        <f>shipments9[[#This Row],[Boxes]]*shipments9[[#This Row],[Cost Per Box]]</f>
        <v>2737.26</v>
      </c>
      <c r="Q6621" s="4">
        <f>shipments9[[#This Row],[Amount]] -shipments9[[#This Row],[total cost]]</f>
        <v>1254.2399999999998</v>
      </c>
      <c r="R6621" s="4" t="str">
        <f>IF(shipments9[[#This Row],[Gross Profit]]&lt;0,"Loss","Profit")</f>
        <v>Profit</v>
      </c>
      <c r="S6621" s="9">
        <f>shipments9[[#This Row],[Gross Profit]]/shipments9[[#This Row],[Amount]]</f>
        <v>0.31422773393461101</v>
      </c>
      <c r="T6621" s="11">
        <f>shipments9[[#This Row],[Amount]]/shipments9[[#This Row],[Boxes]]</f>
        <v>11.986486486486486</v>
      </c>
    </row>
    <row r="6622" spans="1:20" hidden="1" x14ac:dyDescent="0.25">
      <c r="A6622" t="s">
        <v>6813</v>
      </c>
      <c r="B6622" t="s">
        <v>86</v>
      </c>
      <c r="C6622" t="s">
        <v>165</v>
      </c>
      <c r="D6622" t="s">
        <v>24</v>
      </c>
      <c r="E6622" s="1">
        <v>45492</v>
      </c>
      <c r="F6622" s="1" t="str">
        <f>TEXT(shipments9[[#This Row],[Shipdate]],"ddd")</f>
        <v>Fri</v>
      </c>
      <c r="G6622" s="1" t="str">
        <f>IF(OR(shipments9[[#This Row],[Day Name]]="Sat",shipments9[[#This Row],[Day Name]]="Sun"),"Weekend","Weekday")</f>
        <v>Weekday</v>
      </c>
      <c r="H6622">
        <v>8174.25</v>
      </c>
      <c r="I6622">
        <v>455</v>
      </c>
      <c r="J6622" t="s">
        <v>178</v>
      </c>
      <c r="K6622" t="s">
        <v>8155</v>
      </c>
      <c r="L6622" t="s">
        <v>8160</v>
      </c>
      <c r="M6622">
        <v>7</v>
      </c>
      <c r="N6622" t="s">
        <v>8161</v>
      </c>
      <c r="O6622" s="4">
        <f>INDEX(products[Cost_per_box], MATCH(shipments9[[#This Row],[PID]], products[PID], 0))</f>
        <v>2.65</v>
      </c>
      <c r="P6622" s="4">
        <f>shipments9[[#This Row],[Boxes]]*shipments9[[#This Row],[Cost Per Box]]</f>
        <v>1205.75</v>
      </c>
      <c r="Q6622" s="4">
        <f>shipments9[[#This Row],[Amount]] -shipments9[[#This Row],[total cost]]</f>
        <v>6968.5</v>
      </c>
      <c r="R6622" s="4" t="str">
        <f>IF(shipments9[[#This Row],[Gross Profit]]&lt;0,"Loss","Profit")</f>
        <v>Profit</v>
      </c>
      <c r="S6622" s="9">
        <f>shipments9[[#This Row],[Gross Profit]]/shipments9[[#This Row],[Amount]]</f>
        <v>0.85249411260971952</v>
      </c>
      <c r="T6622" s="11">
        <f>shipments9[[#This Row],[Amount]]/shipments9[[#This Row],[Boxes]]</f>
        <v>17.965384615384615</v>
      </c>
    </row>
    <row r="6623" spans="1:20" hidden="1" x14ac:dyDescent="0.25">
      <c r="A6623" t="s">
        <v>6814</v>
      </c>
      <c r="B6623" t="s">
        <v>89</v>
      </c>
      <c r="C6623" t="s">
        <v>141</v>
      </c>
      <c r="D6623" t="s">
        <v>24</v>
      </c>
      <c r="E6623" s="1">
        <v>45509</v>
      </c>
      <c r="F6623" s="1" t="str">
        <f>TEXT(shipments9[[#This Row],[Shipdate]],"ddd")</f>
        <v>Mon</v>
      </c>
      <c r="G6623" s="1" t="str">
        <f>IF(OR(shipments9[[#This Row],[Day Name]]="Sat",shipments9[[#This Row],[Day Name]]="Sun"),"Weekend","Weekday")</f>
        <v>Weekday</v>
      </c>
      <c r="H6623">
        <v>330.75</v>
      </c>
      <c r="I6623">
        <v>21</v>
      </c>
      <c r="J6623" t="s">
        <v>178</v>
      </c>
      <c r="K6623" t="s">
        <v>8155</v>
      </c>
      <c r="L6623" t="s">
        <v>8160</v>
      </c>
      <c r="M6623">
        <v>8</v>
      </c>
      <c r="N6623" t="s">
        <v>8162</v>
      </c>
      <c r="O6623" s="4">
        <f>INDEX(products[Cost_per_box], MATCH(shipments9[[#This Row],[PID]], products[PID], 0))</f>
        <v>8.2200000000000006</v>
      </c>
      <c r="P6623" s="4">
        <f>shipments9[[#This Row],[Boxes]]*shipments9[[#This Row],[Cost Per Box]]</f>
        <v>172.62</v>
      </c>
      <c r="Q6623" s="4">
        <f>shipments9[[#This Row],[Amount]] -shipments9[[#This Row],[total cost]]</f>
        <v>158.13</v>
      </c>
      <c r="R6623" s="4" t="str">
        <f>IF(shipments9[[#This Row],[Gross Profit]]&lt;0,"Loss","Profit")</f>
        <v>Profit</v>
      </c>
      <c r="S6623" s="9">
        <f>shipments9[[#This Row],[Gross Profit]]/shipments9[[#This Row],[Amount]]</f>
        <v>0.47809523809523807</v>
      </c>
      <c r="T6623" s="11">
        <f>shipments9[[#This Row],[Amount]]/shipments9[[#This Row],[Boxes]]</f>
        <v>15.75</v>
      </c>
    </row>
    <row r="6624" spans="1:20" hidden="1" x14ac:dyDescent="0.25">
      <c r="A6624" t="s">
        <v>6815</v>
      </c>
      <c r="B6624" t="s">
        <v>89</v>
      </c>
      <c r="C6624" t="s">
        <v>153</v>
      </c>
      <c r="D6624" t="s">
        <v>24</v>
      </c>
      <c r="E6624" s="1">
        <v>45517</v>
      </c>
      <c r="F6624" s="1" t="str">
        <f>TEXT(shipments9[[#This Row],[Shipdate]],"ddd")</f>
        <v>Tue</v>
      </c>
      <c r="G6624" s="1" t="str">
        <f>IF(OR(shipments9[[#This Row],[Day Name]]="Sat",shipments9[[#This Row],[Day Name]]="Sun"),"Weekend","Weekday")</f>
        <v>Weekday</v>
      </c>
      <c r="H6624">
        <v>6799.5</v>
      </c>
      <c r="I6624">
        <v>378</v>
      </c>
      <c r="J6624" t="s">
        <v>178</v>
      </c>
      <c r="K6624" t="s">
        <v>8155</v>
      </c>
      <c r="L6624" t="s">
        <v>8160</v>
      </c>
      <c r="M6624">
        <v>8</v>
      </c>
      <c r="N6624" t="s">
        <v>8162</v>
      </c>
      <c r="O6624" s="4">
        <f>INDEX(products[Cost_per_box], MATCH(shipments9[[#This Row],[PID]], products[PID], 0))</f>
        <v>9.57</v>
      </c>
      <c r="P6624" s="4">
        <f>shipments9[[#This Row],[Boxes]]*shipments9[[#This Row],[Cost Per Box]]</f>
        <v>3617.46</v>
      </c>
      <c r="Q6624" s="4">
        <f>shipments9[[#This Row],[Amount]] -shipments9[[#This Row],[total cost]]</f>
        <v>3182.04</v>
      </c>
      <c r="R6624" s="4" t="str">
        <f>IF(shipments9[[#This Row],[Gross Profit]]&lt;0,"Loss","Profit")</f>
        <v>Profit</v>
      </c>
      <c r="S6624" s="9">
        <f>shipments9[[#This Row],[Gross Profit]]/shipments9[[#This Row],[Amount]]</f>
        <v>0.46798146922567835</v>
      </c>
      <c r="T6624" s="11">
        <f>shipments9[[#This Row],[Amount]]/shipments9[[#This Row],[Boxes]]</f>
        <v>17.988095238095237</v>
      </c>
    </row>
    <row r="6625" spans="1:20" hidden="1" x14ac:dyDescent="0.25">
      <c r="A6625" t="s">
        <v>6816</v>
      </c>
      <c r="B6625" t="s">
        <v>92</v>
      </c>
      <c r="C6625" t="s">
        <v>165</v>
      </c>
      <c r="D6625" t="s">
        <v>24</v>
      </c>
      <c r="E6625" s="1">
        <v>45475</v>
      </c>
      <c r="F6625" s="1" t="str">
        <f>TEXT(shipments9[[#This Row],[Shipdate]],"ddd")</f>
        <v>Tue</v>
      </c>
      <c r="G6625" s="1" t="str">
        <f>IF(OR(shipments9[[#This Row],[Day Name]]="Sat",shipments9[[#This Row],[Day Name]]="Sun"),"Weekend","Weekday")</f>
        <v>Weekday</v>
      </c>
      <c r="H6625">
        <v>8745.75</v>
      </c>
      <c r="I6625">
        <v>398</v>
      </c>
      <c r="J6625" t="s">
        <v>178</v>
      </c>
      <c r="K6625" t="s">
        <v>8155</v>
      </c>
      <c r="L6625" t="s">
        <v>8160</v>
      </c>
      <c r="M6625">
        <v>7</v>
      </c>
      <c r="N6625" t="s">
        <v>8161</v>
      </c>
      <c r="O6625" s="4">
        <f>INDEX(products[Cost_per_box], MATCH(shipments9[[#This Row],[PID]], products[PID], 0))</f>
        <v>2.65</v>
      </c>
      <c r="P6625" s="4">
        <f>shipments9[[#This Row],[Boxes]]*shipments9[[#This Row],[Cost Per Box]]</f>
        <v>1054.7</v>
      </c>
      <c r="Q6625" s="4">
        <f>shipments9[[#This Row],[Amount]] -shipments9[[#This Row],[total cost]]</f>
        <v>7691.05</v>
      </c>
      <c r="R6625" s="4" t="str">
        <f>IF(shipments9[[#This Row],[Gross Profit]]&lt;0,"Loss","Profit")</f>
        <v>Profit</v>
      </c>
      <c r="S6625" s="9">
        <f>shipments9[[#This Row],[Gross Profit]]/shipments9[[#This Row],[Amount]]</f>
        <v>0.87940428207986743</v>
      </c>
      <c r="T6625" s="11">
        <f>shipments9[[#This Row],[Amount]]/shipments9[[#This Row],[Boxes]]</f>
        <v>21.974246231155778</v>
      </c>
    </row>
    <row r="6626" spans="1:20" hidden="1" x14ac:dyDescent="0.25">
      <c r="A6626" t="s">
        <v>6817</v>
      </c>
      <c r="B6626" t="s">
        <v>95</v>
      </c>
      <c r="C6626" t="s">
        <v>128</v>
      </c>
      <c r="D6626" t="s">
        <v>24</v>
      </c>
      <c r="E6626" s="1">
        <v>45532</v>
      </c>
      <c r="F6626" s="1" t="str">
        <f>TEXT(shipments9[[#This Row],[Shipdate]],"ddd")</f>
        <v>Wed</v>
      </c>
      <c r="G6626" s="1" t="str">
        <f>IF(OR(shipments9[[#This Row],[Day Name]]="Sat",shipments9[[#This Row],[Day Name]]="Sun"),"Weekend","Weekday")</f>
        <v>Weekday</v>
      </c>
      <c r="H6626">
        <v>459</v>
      </c>
      <c r="I6626">
        <v>51</v>
      </c>
      <c r="J6626" t="s">
        <v>178</v>
      </c>
      <c r="K6626" t="s">
        <v>8155</v>
      </c>
      <c r="L6626" t="s">
        <v>8160</v>
      </c>
      <c r="M6626">
        <v>8</v>
      </c>
      <c r="N6626" t="s">
        <v>8162</v>
      </c>
      <c r="O6626" s="4">
        <f>INDEX(products[Cost_per_box], MATCH(shipments9[[#This Row],[PID]], products[PID], 0))</f>
        <v>3.85</v>
      </c>
      <c r="P6626" s="4">
        <f>shipments9[[#This Row],[Boxes]]*shipments9[[#This Row],[Cost Per Box]]</f>
        <v>196.35</v>
      </c>
      <c r="Q6626" s="4">
        <f>shipments9[[#This Row],[Amount]] -shipments9[[#This Row],[total cost]]</f>
        <v>262.64999999999998</v>
      </c>
      <c r="R6626" s="4" t="str">
        <f>IF(shipments9[[#This Row],[Gross Profit]]&lt;0,"Loss","Profit")</f>
        <v>Profit</v>
      </c>
      <c r="S6626" s="9">
        <f>shipments9[[#This Row],[Gross Profit]]/shipments9[[#This Row],[Amount]]</f>
        <v>0.57222222222222219</v>
      </c>
      <c r="T6626" s="11">
        <f>shipments9[[#This Row],[Amount]]/shipments9[[#This Row],[Boxes]]</f>
        <v>9</v>
      </c>
    </row>
    <row r="6627" spans="1:20" hidden="1" x14ac:dyDescent="0.25">
      <c r="A6627" t="s">
        <v>6818</v>
      </c>
      <c r="B6627" t="s">
        <v>95</v>
      </c>
      <c r="C6627" t="s">
        <v>139</v>
      </c>
      <c r="D6627" t="s">
        <v>24</v>
      </c>
      <c r="E6627" s="1">
        <v>45526</v>
      </c>
      <c r="F6627" s="1" t="str">
        <f>TEXT(shipments9[[#This Row],[Shipdate]],"ddd")</f>
        <v>Thu</v>
      </c>
      <c r="G6627" s="1" t="str">
        <f>IF(OR(shipments9[[#This Row],[Day Name]]="Sat",shipments9[[#This Row],[Day Name]]="Sun"),"Weekend","Weekday")</f>
        <v>Weekday</v>
      </c>
      <c r="H6627">
        <v>4475.25</v>
      </c>
      <c r="I6627">
        <v>204</v>
      </c>
      <c r="J6627" t="s">
        <v>178</v>
      </c>
      <c r="K6627" t="s">
        <v>8155</v>
      </c>
      <c r="L6627" t="s">
        <v>8160</v>
      </c>
      <c r="M6627">
        <v>8</v>
      </c>
      <c r="N6627" t="s">
        <v>8162</v>
      </c>
      <c r="O6627" s="4">
        <f>INDEX(products[Cost_per_box], MATCH(shipments9[[#This Row],[PID]], products[PID], 0))</f>
        <v>3.68</v>
      </c>
      <c r="P6627" s="4">
        <f>shipments9[[#This Row],[Boxes]]*shipments9[[#This Row],[Cost Per Box]]</f>
        <v>750.72</v>
      </c>
      <c r="Q6627" s="4">
        <f>shipments9[[#This Row],[Amount]] -shipments9[[#This Row],[total cost]]</f>
        <v>3724.5299999999997</v>
      </c>
      <c r="R6627" s="4" t="str">
        <f>IF(shipments9[[#This Row],[Gross Profit]]&lt;0,"Loss","Profit")</f>
        <v>Profit</v>
      </c>
      <c r="S6627" s="9">
        <f>shipments9[[#This Row],[Gross Profit]]/shipments9[[#This Row],[Amount]]</f>
        <v>0.83225071225071223</v>
      </c>
      <c r="T6627" s="11">
        <f>shipments9[[#This Row],[Amount]]/shipments9[[#This Row],[Boxes]]</f>
        <v>21.9375</v>
      </c>
    </row>
    <row r="6628" spans="1:20" hidden="1" x14ac:dyDescent="0.25">
      <c r="A6628" t="s">
        <v>6819</v>
      </c>
      <c r="B6628" t="s">
        <v>95</v>
      </c>
      <c r="C6628" t="s">
        <v>145</v>
      </c>
      <c r="D6628" t="s">
        <v>24</v>
      </c>
      <c r="E6628" s="1">
        <v>45476</v>
      </c>
      <c r="F6628" s="1" t="str">
        <f>TEXT(shipments9[[#This Row],[Shipdate]],"ddd")</f>
        <v>Wed</v>
      </c>
      <c r="G6628" s="1" t="str">
        <f>IF(OR(shipments9[[#This Row],[Day Name]]="Sat",shipments9[[#This Row],[Day Name]]="Sun"),"Weekend","Weekday")</f>
        <v>Weekday</v>
      </c>
      <c r="H6628">
        <v>9186.75</v>
      </c>
      <c r="I6628">
        <v>541</v>
      </c>
      <c r="J6628" t="s">
        <v>178</v>
      </c>
      <c r="K6628" t="s">
        <v>8155</v>
      </c>
      <c r="L6628" t="s">
        <v>8160</v>
      </c>
      <c r="M6628">
        <v>7</v>
      </c>
      <c r="N6628" t="s">
        <v>8161</v>
      </c>
      <c r="O6628" s="4">
        <f>INDEX(products[Cost_per_box], MATCH(shipments9[[#This Row],[PID]], products[PID], 0))</f>
        <v>4.74</v>
      </c>
      <c r="P6628" s="4">
        <f>shipments9[[#This Row],[Boxes]]*shipments9[[#This Row],[Cost Per Box]]</f>
        <v>2564.34</v>
      </c>
      <c r="Q6628" s="4">
        <f>shipments9[[#This Row],[Amount]] -shipments9[[#This Row],[total cost]]</f>
        <v>6622.41</v>
      </c>
      <c r="R6628" s="4" t="str">
        <f>IF(shipments9[[#This Row],[Gross Profit]]&lt;0,"Loss","Profit")</f>
        <v>Profit</v>
      </c>
      <c r="S6628" s="9">
        <f>shipments9[[#This Row],[Gross Profit]]/shipments9[[#This Row],[Amount]]</f>
        <v>0.72086537676545026</v>
      </c>
      <c r="T6628" s="11">
        <f>shipments9[[#This Row],[Amount]]/shipments9[[#This Row],[Boxes]]</f>
        <v>16.98105360443623</v>
      </c>
    </row>
    <row r="6629" spans="1:20" hidden="1" x14ac:dyDescent="0.25">
      <c r="A6629" t="s">
        <v>6820</v>
      </c>
      <c r="B6629" t="s">
        <v>98</v>
      </c>
      <c r="C6629" t="s">
        <v>143</v>
      </c>
      <c r="D6629" t="s">
        <v>24</v>
      </c>
      <c r="E6629" s="1">
        <v>45504</v>
      </c>
      <c r="F6629" s="1" t="str">
        <f>TEXT(shipments9[[#This Row],[Shipdate]],"ddd")</f>
        <v>Wed</v>
      </c>
      <c r="G6629" s="1" t="str">
        <f>IF(OR(shipments9[[#This Row],[Day Name]]="Sat",shipments9[[#This Row],[Day Name]]="Sun"),"Weekend","Weekday")</f>
        <v>Weekday</v>
      </c>
      <c r="H6629">
        <v>5064.75</v>
      </c>
      <c r="I6629">
        <v>282</v>
      </c>
      <c r="J6629" t="s">
        <v>178</v>
      </c>
      <c r="K6629" t="s">
        <v>8155</v>
      </c>
      <c r="L6629" t="s">
        <v>8160</v>
      </c>
      <c r="M6629">
        <v>7</v>
      </c>
      <c r="N6629" t="s">
        <v>8161</v>
      </c>
      <c r="O6629" s="4">
        <f>INDEX(products[Cost_per_box], MATCH(shipments9[[#This Row],[PID]], products[PID], 0))</f>
        <v>10.23</v>
      </c>
      <c r="P6629" s="4">
        <f>shipments9[[#This Row],[Boxes]]*shipments9[[#This Row],[Cost Per Box]]</f>
        <v>2884.86</v>
      </c>
      <c r="Q6629" s="4">
        <f>shipments9[[#This Row],[Amount]] -shipments9[[#This Row],[total cost]]</f>
        <v>2179.89</v>
      </c>
      <c r="R6629" s="4" t="str">
        <f>IF(shipments9[[#This Row],[Gross Profit]]&lt;0,"Loss","Profit")</f>
        <v>Profit</v>
      </c>
      <c r="S6629" s="9">
        <f>shipments9[[#This Row],[Gross Profit]]/shipments9[[#This Row],[Amount]]</f>
        <v>0.4304042647712128</v>
      </c>
      <c r="T6629" s="11">
        <f>shipments9[[#This Row],[Amount]]/shipments9[[#This Row],[Boxes]]</f>
        <v>17.960106382978722</v>
      </c>
    </row>
    <row r="6630" spans="1:20" hidden="1" x14ac:dyDescent="0.25">
      <c r="A6630" t="s">
        <v>6821</v>
      </c>
      <c r="B6630" t="s">
        <v>65</v>
      </c>
      <c r="C6630" t="s">
        <v>165</v>
      </c>
      <c r="D6630" t="s">
        <v>24</v>
      </c>
      <c r="E6630" s="1">
        <v>45502</v>
      </c>
      <c r="F6630" s="1" t="str">
        <f>TEXT(shipments9[[#This Row],[Shipdate]],"ddd")</f>
        <v>Mon</v>
      </c>
      <c r="G6630" s="1" t="str">
        <f>IF(OR(shipments9[[#This Row],[Day Name]]="Sat",shipments9[[#This Row],[Day Name]]="Sun"),"Weekend","Weekday")</f>
        <v>Weekday</v>
      </c>
      <c r="H6630">
        <v>1658.25</v>
      </c>
      <c r="I6630">
        <v>93</v>
      </c>
      <c r="J6630" t="s">
        <v>178</v>
      </c>
      <c r="K6630" t="s">
        <v>8155</v>
      </c>
      <c r="L6630" t="s">
        <v>8160</v>
      </c>
      <c r="M6630">
        <v>7</v>
      </c>
      <c r="N6630" t="s">
        <v>8161</v>
      </c>
      <c r="O6630" s="4">
        <f>INDEX(products[Cost_per_box], MATCH(shipments9[[#This Row],[PID]], products[PID], 0))</f>
        <v>2.65</v>
      </c>
      <c r="P6630" s="4">
        <f>shipments9[[#This Row],[Boxes]]*shipments9[[#This Row],[Cost Per Box]]</f>
        <v>246.45</v>
      </c>
      <c r="Q6630" s="4">
        <f>shipments9[[#This Row],[Amount]] -shipments9[[#This Row],[total cost]]</f>
        <v>1411.8</v>
      </c>
      <c r="R6630" s="4" t="str">
        <f>IF(shipments9[[#This Row],[Gross Profit]]&lt;0,"Loss","Profit")</f>
        <v>Profit</v>
      </c>
      <c r="S6630" s="9">
        <f>shipments9[[#This Row],[Gross Profit]]/shipments9[[#This Row],[Amount]]</f>
        <v>0.85137946630483941</v>
      </c>
      <c r="T6630" s="11">
        <f>shipments9[[#This Row],[Amount]]/shipments9[[#This Row],[Boxes]]</f>
        <v>17.830645161290324</v>
      </c>
    </row>
    <row r="6631" spans="1:20" hidden="1" x14ac:dyDescent="0.25">
      <c r="A6631" t="s">
        <v>6822</v>
      </c>
      <c r="B6631" t="s">
        <v>65</v>
      </c>
      <c r="C6631" t="s">
        <v>137</v>
      </c>
      <c r="D6631" t="s">
        <v>24</v>
      </c>
      <c r="E6631" s="1">
        <v>45523</v>
      </c>
      <c r="F6631" s="1" t="str">
        <f>TEXT(shipments9[[#This Row],[Shipdate]],"ddd")</f>
        <v>Mon</v>
      </c>
      <c r="G6631" s="1" t="str">
        <f>IF(OR(shipments9[[#This Row],[Day Name]]="Sat",shipments9[[#This Row],[Day Name]]="Sun"),"Weekend","Weekday")</f>
        <v>Weekday</v>
      </c>
      <c r="H6631">
        <v>6234.75</v>
      </c>
      <c r="I6631">
        <v>347</v>
      </c>
      <c r="J6631" t="s">
        <v>178</v>
      </c>
      <c r="K6631" t="s">
        <v>8155</v>
      </c>
      <c r="L6631" t="s">
        <v>8160</v>
      </c>
      <c r="M6631">
        <v>8</v>
      </c>
      <c r="N6631" t="s">
        <v>8162</v>
      </c>
      <c r="O6631" s="4">
        <f>INDEX(products[Cost_per_box], MATCH(shipments9[[#This Row],[PID]], products[PID], 0))</f>
        <v>7.73</v>
      </c>
      <c r="P6631" s="4">
        <f>shipments9[[#This Row],[Boxes]]*shipments9[[#This Row],[Cost Per Box]]</f>
        <v>2682.31</v>
      </c>
      <c r="Q6631" s="4">
        <f>shipments9[[#This Row],[Amount]] -shipments9[[#This Row],[total cost]]</f>
        <v>3552.44</v>
      </c>
      <c r="R6631" s="4" t="str">
        <f>IF(shipments9[[#This Row],[Gross Profit]]&lt;0,"Loss","Profit")</f>
        <v>Profit</v>
      </c>
      <c r="S6631" s="9">
        <f>shipments9[[#This Row],[Gross Profit]]/shipments9[[#This Row],[Amount]]</f>
        <v>0.56978066482216605</v>
      </c>
      <c r="T6631" s="11">
        <f>shipments9[[#This Row],[Amount]]/shipments9[[#This Row],[Boxes]]</f>
        <v>17.967579250720462</v>
      </c>
    </row>
    <row r="6632" spans="1:20" hidden="1" x14ac:dyDescent="0.25">
      <c r="A6632" t="s">
        <v>6823</v>
      </c>
      <c r="B6632" t="s">
        <v>68</v>
      </c>
      <c r="C6632" t="s">
        <v>143</v>
      </c>
      <c r="D6632" t="s">
        <v>24</v>
      </c>
      <c r="E6632" s="1">
        <v>45530</v>
      </c>
      <c r="F6632" s="1" t="str">
        <f>TEXT(shipments9[[#This Row],[Shipdate]],"ddd")</f>
        <v>Mon</v>
      </c>
      <c r="G6632" s="1" t="str">
        <f>IF(OR(shipments9[[#This Row],[Day Name]]="Sat",shipments9[[#This Row],[Day Name]]="Sun"),"Weekend","Weekday")</f>
        <v>Weekday</v>
      </c>
      <c r="H6632">
        <v>4860</v>
      </c>
      <c r="I6632">
        <v>270</v>
      </c>
      <c r="J6632" t="s">
        <v>178</v>
      </c>
      <c r="K6632" t="s">
        <v>8155</v>
      </c>
      <c r="L6632" t="s">
        <v>8160</v>
      </c>
      <c r="M6632">
        <v>8</v>
      </c>
      <c r="N6632" t="s">
        <v>8162</v>
      </c>
      <c r="O6632" s="4">
        <f>INDEX(products[Cost_per_box], MATCH(shipments9[[#This Row],[PID]], products[PID], 0))</f>
        <v>10.23</v>
      </c>
      <c r="P6632" s="4">
        <f>shipments9[[#This Row],[Boxes]]*shipments9[[#This Row],[Cost Per Box]]</f>
        <v>2762.1</v>
      </c>
      <c r="Q6632" s="4">
        <f>shipments9[[#This Row],[Amount]] -shipments9[[#This Row],[total cost]]</f>
        <v>2097.9</v>
      </c>
      <c r="R6632" s="4" t="str">
        <f>IF(shipments9[[#This Row],[Gross Profit]]&lt;0,"Loss","Profit")</f>
        <v>Profit</v>
      </c>
      <c r="S6632" s="9">
        <f>shipments9[[#This Row],[Gross Profit]]/shipments9[[#This Row],[Amount]]</f>
        <v>0.4316666666666667</v>
      </c>
      <c r="T6632" s="11">
        <f>shipments9[[#This Row],[Amount]]/shipments9[[#This Row],[Boxes]]</f>
        <v>18</v>
      </c>
    </row>
    <row r="6633" spans="1:20" hidden="1" x14ac:dyDescent="0.25">
      <c r="A6633" t="s">
        <v>6824</v>
      </c>
      <c r="B6633" t="s">
        <v>68</v>
      </c>
      <c r="C6633" t="s">
        <v>141</v>
      </c>
      <c r="D6633" t="s">
        <v>24</v>
      </c>
      <c r="E6633" s="1">
        <v>45504</v>
      </c>
      <c r="F6633" s="1" t="str">
        <f>TEXT(shipments9[[#This Row],[Shipdate]],"ddd")</f>
        <v>Wed</v>
      </c>
      <c r="G6633" s="1" t="str">
        <f>IF(OR(shipments9[[#This Row],[Day Name]]="Sat",shipments9[[#This Row],[Day Name]]="Sun"),"Weekend","Weekday")</f>
        <v>Weekday</v>
      </c>
      <c r="H6633">
        <v>2614.5</v>
      </c>
      <c r="I6633">
        <v>202</v>
      </c>
      <c r="J6633" t="s">
        <v>178</v>
      </c>
      <c r="K6633" t="s">
        <v>8155</v>
      </c>
      <c r="L6633" t="s">
        <v>8160</v>
      </c>
      <c r="M6633">
        <v>7</v>
      </c>
      <c r="N6633" t="s">
        <v>8161</v>
      </c>
      <c r="O6633" s="4">
        <f>INDEX(products[Cost_per_box], MATCH(shipments9[[#This Row],[PID]], products[PID], 0))</f>
        <v>8.2200000000000006</v>
      </c>
      <c r="P6633" s="4">
        <f>shipments9[[#This Row],[Boxes]]*shipments9[[#This Row],[Cost Per Box]]</f>
        <v>1660.44</v>
      </c>
      <c r="Q6633" s="4">
        <f>shipments9[[#This Row],[Amount]] -shipments9[[#This Row],[total cost]]</f>
        <v>954.06</v>
      </c>
      <c r="R6633" s="4" t="str">
        <f>IF(shipments9[[#This Row],[Gross Profit]]&lt;0,"Loss","Profit")</f>
        <v>Profit</v>
      </c>
      <c r="S6633" s="9">
        <f>shipments9[[#This Row],[Gross Profit]]/shipments9[[#This Row],[Amount]]</f>
        <v>0.36491107286288005</v>
      </c>
      <c r="T6633" s="11">
        <f>shipments9[[#This Row],[Amount]]/shipments9[[#This Row],[Boxes]]</f>
        <v>12.943069306930694</v>
      </c>
    </row>
    <row r="6634" spans="1:20" x14ac:dyDescent="0.25">
      <c r="A6634" t="s">
        <v>6825</v>
      </c>
      <c r="B6634" t="s">
        <v>108</v>
      </c>
      <c r="C6634" t="s">
        <v>155</v>
      </c>
      <c r="D6634" t="s">
        <v>24</v>
      </c>
      <c r="E6634" s="1">
        <v>45519</v>
      </c>
      <c r="F6634" s="1" t="str">
        <f>TEXT(shipments9[[#This Row],[Shipdate]],"ddd")</f>
        <v>Thu</v>
      </c>
      <c r="G6634" s="1" t="str">
        <f>IF(OR(shipments9[[#This Row],[Day Name]]="Sat",shipments9[[#This Row],[Day Name]]="Sun"),"Weekend","Weekday")</f>
        <v>Weekday</v>
      </c>
      <c r="H6634">
        <v>9067.5</v>
      </c>
      <c r="I6634">
        <v>1134</v>
      </c>
      <c r="J6634" t="s">
        <v>178</v>
      </c>
      <c r="K6634" t="s">
        <v>8155</v>
      </c>
      <c r="L6634" t="s">
        <v>8160</v>
      </c>
      <c r="M6634">
        <v>8</v>
      </c>
      <c r="N6634" t="s">
        <v>8162</v>
      </c>
      <c r="O6634" s="4">
        <f>INDEX(products[Cost_per_box], MATCH(shipments9[[#This Row],[PID]], products[PID], 0))</f>
        <v>8.43</v>
      </c>
      <c r="P6634" s="4">
        <f>shipments9[[#This Row],[Boxes]]*shipments9[[#This Row],[Cost Per Box]]</f>
        <v>9559.619999999999</v>
      </c>
      <c r="Q6634" s="4">
        <f>shipments9[[#This Row],[Amount]] -shipments9[[#This Row],[total cost]]</f>
        <v>-492.11999999999898</v>
      </c>
      <c r="R6634" s="4" t="str">
        <f>IF(shipments9[[#This Row],[Gross Profit]]&lt;0,"Loss","Profit")</f>
        <v>Loss</v>
      </c>
      <c r="S6634" s="9">
        <f>shipments9[[#This Row],[Gross Profit]]/shipments9[[#This Row],[Amount]]</f>
        <v>-5.42729528535979E-2</v>
      </c>
      <c r="T6634" s="11">
        <f>shipments9[[#This Row],[Amount]]/shipments9[[#This Row],[Boxes]]</f>
        <v>7.996031746031746</v>
      </c>
    </row>
    <row r="6635" spans="1:20" hidden="1" x14ac:dyDescent="0.25">
      <c r="A6635" t="s">
        <v>6826</v>
      </c>
      <c r="B6635" t="s">
        <v>108</v>
      </c>
      <c r="C6635" t="s">
        <v>128</v>
      </c>
      <c r="D6635" t="s">
        <v>24</v>
      </c>
      <c r="E6635" s="1">
        <v>45531</v>
      </c>
      <c r="F6635" s="1" t="str">
        <f>TEXT(shipments9[[#This Row],[Shipdate]],"ddd")</f>
        <v>Tue</v>
      </c>
      <c r="G6635" s="1" t="str">
        <f>IF(OR(shipments9[[#This Row],[Day Name]]="Sat",shipments9[[#This Row],[Day Name]]="Sun"),"Weekend","Weekday")</f>
        <v>Weekday</v>
      </c>
      <c r="H6635">
        <v>15475.5</v>
      </c>
      <c r="I6635">
        <v>1720</v>
      </c>
      <c r="J6635" t="s">
        <v>178</v>
      </c>
      <c r="K6635" t="s">
        <v>8155</v>
      </c>
      <c r="L6635" t="s">
        <v>8160</v>
      </c>
      <c r="M6635">
        <v>8</v>
      </c>
      <c r="N6635" t="s">
        <v>8162</v>
      </c>
      <c r="O6635" s="4">
        <f>INDEX(products[Cost_per_box], MATCH(shipments9[[#This Row],[PID]], products[PID], 0))</f>
        <v>3.85</v>
      </c>
      <c r="P6635" s="4">
        <f>shipments9[[#This Row],[Boxes]]*shipments9[[#This Row],[Cost Per Box]]</f>
        <v>6622</v>
      </c>
      <c r="Q6635" s="4">
        <f>shipments9[[#This Row],[Amount]] -shipments9[[#This Row],[total cost]]</f>
        <v>8853.5</v>
      </c>
      <c r="R6635" s="4" t="str">
        <f>IF(shipments9[[#This Row],[Gross Profit]]&lt;0,"Loss","Profit")</f>
        <v>Profit</v>
      </c>
      <c r="S6635" s="9">
        <f>shipments9[[#This Row],[Gross Profit]]/shipments9[[#This Row],[Amount]]</f>
        <v>0.5720978320571225</v>
      </c>
      <c r="T6635" s="11">
        <f>shipments9[[#This Row],[Amount]]/shipments9[[#This Row],[Boxes]]</f>
        <v>8.9973837209302321</v>
      </c>
    </row>
    <row r="6636" spans="1:20" x14ac:dyDescent="0.25">
      <c r="A6636" t="s">
        <v>6827</v>
      </c>
      <c r="B6636" t="s">
        <v>108</v>
      </c>
      <c r="C6636" t="s">
        <v>147</v>
      </c>
      <c r="D6636" t="s">
        <v>24</v>
      </c>
      <c r="E6636" s="1">
        <v>45525</v>
      </c>
      <c r="F6636" s="1" t="str">
        <f>TEXT(shipments9[[#This Row],[Shipdate]],"ddd")</f>
        <v>Wed</v>
      </c>
      <c r="G6636" s="1" t="str">
        <f>IF(OR(shipments9[[#This Row],[Day Name]]="Sat",shipments9[[#This Row],[Day Name]]="Sun"),"Weekend","Weekday")</f>
        <v>Weekday</v>
      </c>
      <c r="H6636">
        <v>1795.5</v>
      </c>
      <c r="I6636">
        <v>180</v>
      </c>
      <c r="J6636" t="s">
        <v>178</v>
      </c>
      <c r="K6636" t="s">
        <v>8155</v>
      </c>
      <c r="L6636" t="s">
        <v>8160</v>
      </c>
      <c r="M6636">
        <v>8</v>
      </c>
      <c r="N6636" t="s">
        <v>8162</v>
      </c>
      <c r="O6636" s="4">
        <f>INDEX(products[Cost_per_box], MATCH(shipments9[[#This Row],[PID]], products[PID], 0))</f>
        <v>10.51</v>
      </c>
      <c r="P6636" s="4">
        <f>shipments9[[#This Row],[Boxes]]*shipments9[[#This Row],[Cost Per Box]]</f>
        <v>1891.8</v>
      </c>
      <c r="Q6636" s="4">
        <f>shipments9[[#This Row],[Amount]] -shipments9[[#This Row],[total cost]]</f>
        <v>-96.299999999999955</v>
      </c>
      <c r="R6636" s="4" t="str">
        <f>IF(shipments9[[#This Row],[Gross Profit]]&lt;0,"Loss","Profit")</f>
        <v>Loss</v>
      </c>
      <c r="S6636" s="9">
        <f>shipments9[[#This Row],[Gross Profit]]/shipments9[[#This Row],[Amount]]</f>
        <v>-5.3634085213032555E-2</v>
      </c>
      <c r="T6636" s="11">
        <f>shipments9[[#This Row],[Amount]]/shipments9[[#This Row],[Boxes]]</f>
        <v>9.9749999999999996</v>
      </c>
    </row>
    <row r="6637" spans="1:20" x14ac:dyDescent="0.25">
      <c r="A6637" t="s">
        <v>6828</v>
      </c>
      <c r="B6637" t="s">
        <v>105</v>
      </c>
      <c r="C6637" t="s">
        <v>147</v>
      </c>
      <c r="D6637" t="s">
        <v>24</v>
      </c>
      <c r="E6637" s="1">
        <v>45482</v>
      </c>
      <c r="F6637" s="1" t="str">
        <f>TEXT(shipments9[[#This Row],[Shipdate]],"ddd")</f>
        <v>Tue</v>
      </c>
      <c r="G6637" s="1" t="str">
        <f>IF(OR(shipments9[[#This Row],[Day Name]]="Sat",shipments9[[#This Row],[Day Name]]="Sun"),"Weekend","Weekday")</f>
        <v>Weekday</v>
      </c>
      <c r="H6637">
        <v>7312.5</v>
      </c>
      <c r="I6637">
        <v>915</v>
      </c>
      <c r="J6637" t="s">
        <v>178</v>
      </c>
      <c r="K6637" t="s">
        <v>8155</v>
      </c>
      <c r="L6637" t="s">
        <v>8160</v>
      </c>
      <c r="M6637">
        <v>7</v>
      </c>
      <c r="N6637" t="s">
        <v>8161</v>
      </c>
      <c r="O6637" s="4">
        <f>INDEX(products[Cost_per_box], MATCH(shipments9[[#This Row],[PID]], products[PID], 0))</f>
        <v>10.51</v>
      </c>
      <c r="P6637" s="4">
        <f>shipments9[[#This Row],[Boxes]]*shipments9[[#This Row],[Cost Per Box]]</f>
        <v>9616.65</v>
      </c>
      <c r="Q6637" s="4">
        <f>shipments9[[#This Row],[Amount]] -shipments9[[#This Row],[total cost]]</f>
        <v>-2304.1499999999996</v>
      </c>
      <c r="R6637" s="4" t="str">
        <f>IF(shipments9[[#This Row],[Gross Profit]]&lt;0,"Loss","Profit")</f>
        <v>Loss</v>
      </c>
      <c r="S6637" s="9">
        <f>shipments9[[#This Row],[Gross Profit]]/shipments9[[#This Row],[Amount]]</f>
        <v>-0.31509743589743583</v>
      </c>
      <c r="T6637" s="11">
        <f>shipments9[[#This Row],[Amount]]/shipments9[[#This Row],[Boxes]]</f>
        <v>7.9918032786885247</v>
      </c>
    </row>
    <row r="6638" spans="1:20" hidden="1" x14ac:dyDescent="0.25">
      <c r="A6638" t="s">
        <v>6829</v>
      </c>
      <c r="B6638" t="s">
        <v>105</v>
      </c>
      <c r="C6638" t="s">
        <v>149</v>
      </c>
      <c r="D6638" t="s">
        <v>24</v>
      </c>
      <c r="E6638" s="1">
        <v>45496</v>
      </c>
      <c r="F6638" s="1" t="str">
        <f>TEXT(shipments9[[#This Row],[Shipdate]],"ddd")</f>
        <v>Tue</v>
      </c>
      <c r="G6638" s="1" t="str">
        <f>IF(OR(shipments9[[#This Row],[Day Name]]="Sat",shipments9[[#This Row],[Day Name]]="Sun"),"Weekend","Weekday")</f>
        <v>Weekday</v>
      </c>
      <c r="H6638">
        <v>4941</v>
      </c>
      <c r="I6638">
        <v>275</v>
      </c>
      <c r="J6638" t="s">
        <v>178</v>
      </c>
      <c r="K6638" t="s">
        <v>8155</v>
      </c>
      <c r="L6638" t="s">
        <v>8160</v>
      </c>
      <c r="M6638">
        <v>7</v>
      </c>
      <c r="N6638" t="s">
        <v>8161</v>
      </c>
      <c r="O6638" s="4">
        <f>INDEX(products[Cost_per_box], MATCH(shipments9[[#This Row],[PID]], products[PID], 0))</f>
        <v>6.43</v>
      </c>
      <c r="P6638" s="4">
        <f>shipments9[[#This Row],[Boxes]]*shipments9[[#This Row],[Cost Per Box]]</f>
        <v>1768.25</v>
      </c>
      <c r="Q6638" s="4">
        <f>shipments9[[#This Row],[Amount]] -shipments9[[#This Row],[total cost]]</f>
        <v>3172.75</v>
      </c>
      <c r="R6638" s="4" t="str">
        <f>IF(shipments9[[#This Row],[Gross Profit]]&lt;0,"Loss","Profit")</f>
        <v>Profit</v>
      </c>
      <c r="S6638" s="9">
        <f>shipments9[[#This Row],[Gross Profit]]/shipments9[[#This Row],[Amount]]</f>
        <v>0.64212709977737303</v>
      </c>
      <c r="T6638" s="11">
        <f>shipments9[[#This Row],[Amount]]/shipments9[[#This Row],[Boxes]]</f>
        <v>17.967272727272729</v>
      </c>
    </row>
    <row r="6639" spans="1:20" hidden="1" x14ac:dyDescent="0.25">
      <c r="A6639" t="s">
        <v>6830</v>
      </c>
      <c r="B6639" t="s">
        <v>105</v>
      </c>
      <c r="C6639" t="s">
        <v>155</v>
      </c>
      <c r="D6639" t="s">
        <v>24</v>
      </c>
      <c r="E6639" s="1">
        <v>45527</v>
      </c>
      <c r="F6639" s="1" t="str">
        <f>TEXT(shipments9[[#This Row],[Shipdate]],"ddd")</f>
        <v>Fri</v>
      </c>
      <c r="G6639" s="1" t="str">
        <f>IF(OR(shipments9[[#This Row],[Day Name]]="Sat",shipments9[[#This Row],[Day Name]]="Sun"),"Weekend","Weekday")</f>
        <v>Weekday</v>
      </c>
      <c r="H6639">
        <v>2085.75</v>
      </c>
      <c r="I6639">
        <v>209</v>
      </c>
      <c r="J6639" t="s">
        <v>178</v>
      </c>
      <c r="K6639" t="s">
        <v>8155</v>
      </c>
      <c r="L6639" t="s">
        <v>8160</v>
      </c>
      <c r="M6639">
        <v>8</v>
      </c>
      <c r="N6639" t="s">
        <v>8162</v>
      </c>
      <c r="O6639" s="4">
        <f>INDEX(products[Cost_per_box], MATCH(shipments9[[#This Row],[PID]], products[PID], 0))</f>
        <v>8.43</v>
      </c>
      <c r="P6639" s="4">
        <f>shipments9[[#This Row],[Boxes]]*shipments9[[#This Row],[Cost Per Box]]</f>
        <v>1761.87</v>
      </c>
      <c r="Q6639" s="4">
        <f>shipments9[[#This Row],[Amount]] -shipments9[[#This Row],[total cost]]</f>
        <v>323.88000000000011</v>
      </c>
      <c r="R6639" s="4" t="str">
        <f>IF(shipments9[[#This Row],[Gross Profit]]&lt;0,"Loss","Profit")</f>
        <v>Profit</v>
      </c>
      <c r="S6639" s="9">
        <f>shipments9[[#This Row],[Gross Profit]]/shipments9[[#This Row],[Amount]]</f>
        <v>0.15528227256382601</v>
      </c>
      <c r="T6639" s="11">
        <f>shipments9[[#This Row],[Amount]]/shipments9[[#This Row],[Boxes]]</f>
        <v>9.9796650717703344</v>
      </c>
    </row>
    <row r="6640" spans="1:20" hidden="1" x14ac:dyDescent="0.25">
      <c r="A6640" t="s">
        <v>6831</v>
      </c>
      <c r="B6640" t="s">
        <v>114</v>
      </c>
      <c r="C6640" t="s">
        <v>163</v>
      </c>
      <c r="D6640" t="s">
        <v>24</v>
      </c>
      <c r="E6640" s="1">
        <v>45474</v>
      </c>
      <c r="F6640" s="1" t="str">
        <f>TEXT(shipments9[[#This Row],[Shipdate]],"ddd")</f>
        <v>Mon</v>
      </c>
      <c r="G6640" s="1" t="str">
        <f>IF(OR(shipments9[[#This Row],[Day Name]]="Sat",shipments9[[#This Row],[Day Name]]="Sun"),"Weekend","Weekday")</f>
        <v>Weekday</v>
      </c>
      <c r="H6640">
        <v>103.5</v>
      </c>
      <c r="I6640">
        <v>13</v>
      </c>
      <c r="J6640" t="s">
        <v>178</v>
      </c>
      <c r="K6640" t="s">
        <v>8155</v>
      </c>
      <c r="L6640" t="s">
        <v>8160</v>
      </c>
      <c r="M6640">
        <v>7</v>
      </c>
      <c r="N6640" t="s">
        <v>8161</v>
      </c>
      <c r="O6640" s="4">
        <f>INDEX(products[Cost_per_box], MATCH(shipments9[[#This Row],[PID]], products[PID], 0))</f>
        <v>3.32</v>
      </c>
      <c r="P6640" s="4">
        <f>shipments9[[#This Row],[Boxes]]*shipments9[[#This Row],[Cost Per Box]]</f>
        <v>43.16</v>
      </c>
      <c r="Q6640" s="4">
        <f>shipments9[[#This Row],[Amount]] -shipments9[[#This Row],[total cost]]</f>
        <v>60.34</v>
      </c>
      <c r="R6640" s="4" t="str">
        <f>IF(shipments9[[#This Row],[Gross Profit]]&lt;0,"Loss","Profit")</f>
        <v>Profit</v>
      </c>
      <c r="S6640" s="9">
        <f>shipments9[[#This Row],[Gross Profit]]/shipments9[[#This Row],[Amount]]</f>
        <v>0.58299516908212567</v>
      </c>
      <c r="T6640" s="11">
        <f>shipments9[[#This Row],[Amount]]/shipments9[[#This Row],[Boxes]]</f>
        <v>7.9615384615384617</v>
      </c>
    </row>
    <row r="6641" spans="1:20" hidden="1" x14ac:dyDescent="0.25">
      <c r="A6641" t="s">
        <v>6832</v>
      </c>
      <c r="B6641" t="s">
        <v>102</v>
      </c>
      <c r="C6641" t="s">
        <v>155</v>
      </c>
      <c r="D6641" t="s">
        <v>24</v>
      </c>
      <c r="E6641" s="1">
        <v>45505</v>
      </c>
      <c r="F6641" s="1" t="str">
        <f>TEXT(shipments9[[#This Row],[Shipdate]],"ddd")</f>
        <v>Thu</v>
      </c>
      <c r="G6641" s="1" t="str">
        <f>IF(OR(shipments9[[#This Row],[Day Name]]="Sat",shipments9[[#This Row],[Day Name]]="Sun"),"Weekend","Weekday")</f>
        <v>Weekday</v>
      </c>
      <c r="H6641">
        <v>5157</v>
      </c>
      <c r="I6641">
        <v>469</v>
      </c>
      <c r="J6641" t="s">
        <v>178</v>
      </c>
      <c r="K6641" t="s">
        <v>8155</v>
      </c>
      <c r="L6641" t="s">
        <v>8160</v>
      </c>
      <c r="M6641">
        <v>8</v>
      </c>
      <c r="N6641" t="s">
        <v>8162</v>
      </c>
      <c r="O6641" s="4">
        <f>INDEX(products[Cost_per_box], MATCH(shipments9[[#This Row],[PID]], products[PID], 0))</f>
        <v>8.43</v>
      </c>
      <c r="P6641" s="4">
        <f>shipments9[[#This Row],[Boxes]]*shipments9[[#This Row],[Cost Per Box]]</f>
        <v>3953.67</v>
      </c>
      <c r="Q6641" s="4">
        <f>shipments9[[#This Row],[Amount]] -shipments9[[#This Row],[total cost]]</f>
        <v>1203.33</v>
      </c>
      <c r="R6641" s="4" t="str">
        <f>IF(shipments9[[#This Row],[Gross Profit]]&lt;0,"Loss","Profit")</f>
        <v>Profit</v>
      </c>
      <c r="S6641" s="9">
        <f>shipments9[[#This Row],[Gross Profit]]/shipments9[[#This Row],[Amount]]</f>
        <v>0.23333915066899358</v>
      </c>
      <c r="T6641" s="11">
        <f>shipments9[[#This Row],[Amount]]/shipments9[[#This Row],[Boxes]]</f>
        <v>10.995735607675906</v>
      </c>
    </row>
    <row r="6642" spans="1:20" hidden="1" x14ac:dyDescent="0.25">
      <c r="A6642" t="s">
        <v>188</v>
      </c>
      <c r="B6642" t="s">
        <v>39</v>
      </c>
      <c r="C6642" t="s">
        <v>132</v>
      </c>
      <c r="D6642" t="s">
        <v>22</v>
      </c>
      <c r="E6642" s="1">
        <v>45532</v>
      </c>
      <c r="F6642" s="1" t="str">
        <f>TEXT(shipments9[[#This Row],[Shipdate]],"ddd")</f>
        <v>Wed</v>
      </c>
      <c r="G6642" s="1" t="str">
        <f>IF(OR(shipments9[[#This Row],[Day Name]]="Sat",shipments9[[#This Row],[Day Name]]="Sun"),"Weekend","Weekday")</f>
        <v>Weekday</v>
      </c>
      <c r="H6642">
        <v>2963.25</v>
      </c>
      <c r="I6642">
        <v>106</v>
      </c>
      <c r="J6642" t="s">
        <v>178</v>
      </c>
      <c r="K6642" t="s">
        <v>8155</v>
      </c>
      <c r="L6642" t="s">
        <v>8160</v>
      </c>
      <c r="M6642">
        <v>8</v>
      </c>
      <c r="N6642" t="s">
        <v>8162</v>
      </c>
      <c r="O6642" s="4">
        <f>INDEX(products[Cost_per_box], MATCH(shipments9[[#This Row],[PID]], products[PID], 0))</f>
        <v>6.31</v>
      </c>
      <c r="P6642" s="4">
        <f>shipments9[[#This Row],[Boxes]]*shipments9[[#This Row],[Cost Per Box]]</f>
        <v>668.86</v>
      </c>
      <c r="Q6642" s="4">
        <f>shipments9[[#This Row],[Amount]] -shipments9[[#This Row],[total cost]]</f>
        <v>2294.39</v>
      </c>
      <c r="R6642" s="4" t="str">
        <f>IF(shipments9[[#This Row],[Gross Profit]]&lt;0,"Loss","Profit")</f>
        <v>Profit</v>
      </c>
      <c r="S6642" s="9">
        <f>shipments9[[#This Row],[Gross Profit]]/shipments9[[#This Row],[Amount]]</f>
        <v>0.77428161646840454</v>
      </c>
      <c r="T6642" s="11">
        <f>shipments9[[#This Row],[Amount]]/shipments9[[#This Row],[Boxes]]</f>
        <v>27.955188679245282</v>
      </c>
    </row>
    <row r="6643" spans="1:20" hidden="1" x14ac:dyDescent="0.25">
      <c r="A6643" t="s">
        <v>190</v>
      </c>
      <c r="B6643" t="s">
        <v>39</v>
      </c>
      <c r="C6643" t="s">
        <v>135</v>
      </c>
      <c r="D6643" t="s">
        <v>22</v>
      </c>
      <c r="E6643" s="1">
        <v>45484</v>
      </c>
      <c r="F6643" s="1" t="str">
        <f>TEXT(shipments9[[#This Row],[Shipdate]],"ddd")</f>
        <v>Thu</v>
      </c>
      <c r="G6643" s="1" t="str">
        <f>IF(OR(shipments9[[#This Row],[Day Name]]="Sat",shipments9[[#This Row],[Day Name]]="Sun"),"Weekend","Weekday")</f>
        <v>Weekday</v>
      </c>
      <c r="H6643">
        <v>4560.75</v>
      </c>
      <c r="I6643">
        <v>183</v>
      </c>
      <c r="J6643" t="s">
        <v>178</v>
      </c>
      <c r="K6643" t="s">
        <v>8155</v>
      </c>
      <c r="L6643" t="s">
        <v>8160</v>
      </c>
      <c r="M6643">
        <v>7</v>
      </c>
      <c r="N6643" t="s">
        <v>8161</v>
      </c>
      <c r="O6643" s="4">
        <f>INDEX(products[Cost_per_box], MATCH(shipments9[[#This Row],[PID]], products[PID], 0))</f>
        <v>9.94</v>
      </c>
      <c r="P6643" s="4">
        <f>shipments9[[#This Row],[Boxes]]*shipments9[[#This Row],[Cost Per Box]]</f>
        <v>1819.02</v>
      </c>
      <c r="Q6643" s="4">
        <f>shipments9[[#This Row],[Amount]] -shipments9[[#This Row],[total cost]]</f>
        <v>2741.73</v>
      </c>
      <c r="R6643" s="4" t="str">
        <f>IF(shipments9[[#This Row],[Gross Profit]]&lt;0,"Loss","Profit")</f>
        <v>Profit</v>
      </c>
      <c r="S6643" s="9">
        <f>shipments9[[#This Row],[Gross Profit]]/shipments9[[#This Row],[Amount]]</f>
        <v>0.60115770432494653</v>
      </c>
      <c r="T6643" s="11">
        <f>shipments9[[#This Row],[Amount]]/shipments9[[#This Row],[Boxes]]</f>
        <v>24.922131147540984</v>
      </c>
    </row>
    <row r="6644" spans="1:20" hidden="1" x14ac:dyDescent="0.25">
      <c r="A6644" t="s">
        <v>6833</v>
      </c>
      <c r="B6644" t="s">
        <v>39</v>
      </c>
      <c r="C6644" t="s">
        <v>124</v>
      </c>
      <c r="D6644" t="s">
        <v>22</v>
      </c>
      <c r="E6644" s="1">
        <v>45477</v>
      </c>
      <c r="F6644" s="1" t="str">
        <f>TEXT(shipments9[[#This Row],[Shipdate]],"ddd")</f>
        <v>Thu</v>
      </c>
      <c r="G6644" s="1" t="str">
        <f>IF(OR(shipments9[[#This Row],[Day Name]]="Sat",shipments9[[#This Row],[Day Name]]="Sun"),"Weekend","Weekday")</f>
        <v>Weekday</v>
      </c>
      <c r="H6644">
        <v>11130.75</v>
      </c>
      <c r="I6644">
        <v>743</v>
      </c>
      <c r="J6644" t="s">
        <v>178</v>
      </c>
      <c r="K6644" t="s">
        <v>8155</v>
      </c>
      <c r="L6644" t="s">
        <v>8160</v>
      </c>
      <c r="M6644">
        <v>7</v>
      </c>
      <c r="N6644" t="s">
        <v>8161</v>
      </c>
      <c r="O6644" s="4">
        <f>INDEX(products[Cost_per_box], MATCH(shipments9[[#This Row],[PID]], products[PID], 0))</f>
        <v>7.48</v>
      </c>
      <c r="P6644" s="4">
        <f>shipments9[[#This Row],[Boxes]]*shipments9[[#This Row],[Cost Per Box]]</f>
        <v>5557.64</v>
      </c>
      <c r="Q6644" s="4">
        <f>shipments9[[#This Row],[Amount]] -shipments9[[#This Row],[total cost]]</f>
        <v>5573.11</v>
      </c>
      <c r="R6644" s="4" t="str">
        <f>IF(shipments9[[#This Row],[Gross Profit]]&lt;0,"Loss","Profit")</f>
        <v>Profit</v>
      </c>
      <c r="S6644" s="9">
        <f>shipments9[[#This Row],[Gross Profit]]/shipments9[[#This Row],[Amount]]</f>
        <v>0.50069492172584951</v>
      </c>
      <c r="T6644" s="11">
        <f>shipments9[[#This Row],[Amount]]/shipments9[[#This Row],[Boxes]]</f>
        <v>14.980820995962315</v>
      </c>
    </row>
    <row r="6645" spans="1:20" x14ac:dyDescent="0.25">
      <c r="A6645" t="s">
        <v>6834</v>
      </c>
      <c r="B6645" t="s">
        <v>39</v>
      </c>
      <c r="C6645" t="s">
        <v>147</v>
      </c>
      <c r="D6645" t="s">
        <v>22</v>
      </c>
      <c r="E6645" s="1">
        <v>45483</v>
      </c>
      <c r="F6645" s="1" t="str">
        <f>TEXT(shipments9[[#This Row],[Shipdate]],"ddd")</f>
        <v>Wed</v>
      </c>
      <c r="G6645" s="1" t="str">
        <f>IF(OR(shipments9[[#This Row],[Day Name]]="Sat",shipments9[[#This Row],[Day Name]]="Sun"),"Weekend","Weekday")</f>
        <v>Weekday</v>
      </c>
      <c r="H6645">
        <v>2506.5</v>
      </c>
      <c r="I6645">
        <v>251</v>
      </c>
      <c r="J6645" t="s">
        <v>178</v>
      </c>
      <c r="K6645" t="s">
        <v>8155</v>
      </c>
      <c r="L6645" t="s">
        <v>8160</v>
      </c>
      <c r="M6645">
        <v>7</v>
      </c>
      <c r="N6645" t="s">
        <v>8161</v>
      </c>
      <c r="O6645" s="4">
        <f>INDEX(products[Cost_per_box], MATCH(shipments9[[#This Row],[PID]], products[PID], 0))</f>
        <v>10.51</v>
      </c>
      <c r="P6645" s="4">
        <f>shipments9[[#This Row],[Boxes]]*shipments9[[#This Row],[Cost Per Box]]</f>
        <v>2638.0099999999998</v>
      </c>
      <c r="Q6645" s="4">
        <f>shipments9[[#This Row],[Amount]] -shipments9[[#This Row],[total cost]]</f>
        <v>-131.50999999999976</v>
      </c>
      <c r="R6645" s="4" t="str">
        <f>IF(shipments9[[#This Row],[Gross Profit]]&lt;0,"Loss","Profit")</f>
        <v>Loss</v>
      </c>
      <c r="S6645" s="9">
        <f>shipments9[[#This Row],[Gross Profit]]/shipments9[[#This Row],[Amount]]</f>
        <v>-5.2467584280869645E-2</v>
      </c>
      <c r="T6645" s="11">
        <f>shipments9[[#This Row],[Amount]]/shipments9[[#This Row],[Boxes]]</f>
        <v>9.9860557768924298</v>
      </c>
    </row>
    <row r="6646" spans="1:20" hidden="1" x14ac:dyDescent="0.25">
      <c r="A6646" t="s">
        <v>6835</v>
      </c>
      <c r="B6646" t="s">
        <v>39</v>
      </c>
      <c r="C6646" t="s">
        <v>130</v>
      </c>
      <c r="D6646" t="s">
        <v>22</v>
      </c>
      <c r="E6646" s="1">
        <v>45502</v>
      </c>
      <c r="F6646" s="1" t="str">
        <f>TEXT(shipments9[[#This Row],[Shipdate]],"ddd")</f>
        <v>Mon</v>
      </c>
      <c r="G6646" s="1" t="str">
        <f>IF(OR(shipments9[[#This Row],[Day Name]]="Sat",shipments9[[#This Row],[Day Name]]="Sun"),"Weekend","Weekday")</f>
        <v>Weekday</v>
      </c>
      <c r="H6646">
        <v>2144.25</v>
      </c>
      <c r="I6646">
        <v>307</v>
      </c>
      <c r="J6646" t="s">
        <v>178</v>
      </c>
      <c r="K6646" t="s">
        <v>8155</v>
      </c>
      <c r="L6646" t="s">
        <v>8160</v>
      </c>
      <c r="M6646">
        <v>7</v>
      </c>
      <c r="N6646" t="s">
        <v>8161</v>
      </c>
      <c r="O6646" s="4">
        <f>INDEX(products[Cost_per_box], MATCH(shipments9[[#This Row],[PID]], products[PID], 0))</f>
        <v>5.72</v>
      </c>
      <c r="P6646" s="4">
        <f>shipments9[[#This Row],[Boxes]]*shipments9[[#This Row],[Cost Per Box]]</f>
        <v>1756.04</v>
      </c>
      <c r="Q6646" s="4">
        <f>shipments9[[#This Row],[Amount]] -shipments9[[#This Row],[total cost]]</f>
        <v>388.21000000000004</v>
      </c>
      <c r="R6646" s="4" t="str">
        <f>IF(shipments9[[#This Row],[Gross Profit]]&lt;0,"Loss","Profit")</f>
        <v>Profit</v>
      </c>
      <c r="S6646" s="9">
        <f>shipments9[[#This Row],[Gross Profit]]/shipments9[[#This Row],[Amount]]</f>
        <v>0.18104698612568498</v>
      </c>
      <c r="T6646" s="11">
        <f>shipments9[[#This Row],[Amount]]/shipments9[[#This Row],[Boxes]]</f>
        <v>6.984527687296417</v>
      </c>
    </row>
    <row r="6647" spans="1:20" x14ac:dyDescent="0.25">
      <c r="A6647" t="s">
        <v>6836</v>
      </c>
      <c r="B6647" t="s">
        <v>39</v>
      </c>
      <c r="C6647" t="s">
        <v>147</v>
      </c>
      <c r="D6647" t="s">
        <v>22</v>
      </c>
      <c r="E6647" s="1">
        <v>45533</v>
      </c>
      <c r="F6647" s="1" t="str">
        <f>TEXT(shipments9[[#This Row],[Shipdate]],"ddd")</f>
        <v>Thu</v>
      </c>
      <c r="G6647" s="1" t="str">
        <f>IF(OR(shipments9[[#This Row],[Day Name]]="Sat",shipments9[[#This Row],[Day Name]]="Sun"),"Weekend","Weekday")</f>
        <v>Weekday</v>
      </c>
      <c r="H6647">
        <v>8673.75</v>
      </c>
      <c r="I6647">
        <v>964</v>
      </c>
      <c r="J6647" t="s">
        <v>178</v>
      </c>
      <c r="K6647" t="s">
        <v>8155</v>
      </c>
      <c r="L6647" t="s">
        <v>8160</v>
      </c>
      <c r="M6647">
        <v>8</v>
      </c>
      <c r="N6647" t="s">
        <v>8162</v>
      </c>
      <c r="O6647" s="4">
        <f>INDEX(products[Cost_per_box], MATCH(shipments9[[#This Row],[PID]], products[PID], 0))</f>
        <v>10.51</v>
      </c>
      <c r="P6647" s="4">
        <f>shipments9[[#This Row],[Boxes]]*shipments9[[#This Row],[Cost Per Box]]</f>
        <v>10131.64</v>
      </c>
      <c r="Q6647" s="4">
        <f>shipments9[[#This Row],[Amount]] -shipments9[[#This Row],[total cost]]</f>
        <v>-1457.8899999999994</v>
      </c>
      <c r="R6647" s="4" t="str">
        <f>IF(shipments9[[#This Row],[Gross Profit]]&lt;0,"Loss","Profit")</f>
        <v>Loss</v>
      </c>
      <c r="S6647" s="9">
        <f>shipments9[[#This Row],[Gross Profit]]/shipments9[[#This Row],[Amount]]</f>
        <v>-0.16808070327136468</v>
      </c>
      <c r="T6647" s="11">
        <f>shipments9[[#This Row],[Amount]]/shipments9[[#This Row],[Boxes]]</f>
        <v>8.9976659751037342</v>
      </c>
    </row>
    <row r="6648" spans="1:20" hidden="1" x14ac:dyDescent="0.25">
      <c r="A6648" t="s">
        <v>6837</v>
      </c>
      <c r="B6648" t="s">
        <v>39</v>
      </c>
      <c r="C6648" t="s">
        <v>159</v>
      </c>
      <c r="D6648" t="s">
        <v>22</v>
      </c>
      <c r="E6648" s="1">
        <v>45512</v>
      </c>
      <c r="F6648" s="1" t="str">
        <f>TEXT(shipments9[[#This Row],[Shipdate]],"ddd")</f>
        <v>Thu</v>
      </c>
      <c r="G6648" s="1" t="str">
        <f>IF(OR(shipments9[[#This Row],[Day Name]]="Sat",shipments9[[#This Row],[Day Name]]="Sun"),"Weekend","Weekday")</f>
        <v>Weekday</v>
      </c>
      <c r="H6648">
        <v>1829.25</v>
      </c>
      <c r="I6648">
        <v>74</v>
      </c>
      <c r="J6648" t="s">
        <v>178</v>
      </c>
      <c r="K6648" t="s">
        <v>8155</v>
      </c>
      <c r="L6648" t="s">
        <v>8160</v>
      </c>
      <c r="M6648">
        <v>8</v>
      </c>
      <c r="N6648" t="s">
        <v>8162</v>
      </c>
      <c r="O6648" s="4">
        <f>INDEX(products[Cost_per_box], MATCH(shipments9[[#This Row],[PID]], products[PID], 0))</f>
        <v>5.04</v>
      </c>
      <c r="P6648" s="4">
        <f>shipments9[[#This Row],[Boxes]]*shipments9[[#This Row],[Cost Per Box]]</f>
        <v>372.96</v>
      </c>
      <c r="Q6648" s="4">
        <f>shipments9[[#This Row],[Amount]] -shipments9[[#This Row],[total cost]]</f>
        <v>1456.29</v>
      </c>
      <c r="R6648" s="4" t="str">
        <f>IF(shipments9[[#This Row],[Gross Profit]]&lt;0,"Loss","Profit")</f>
        <v>Profit</v>
      </c>
      <c r="S6648" s="9">
        <f>shipments9[[#This Row],[Gross Profit]]/shipments9[[#This Row],[Amount]]</f>
        <v>0.79611316113161135</v>
      </c>
      <c r="T6648" s="11">
        <f>shipments9[[#This Row],[Amount]]/shipments9[[#This Row],[Boxes]]</f>
        <v>24.719594594594593</v>
      </c>
    </row>
    <row r="6649" spans="1:20" hidden="1" x14ac:dyDescent="0.25">
      <c r="A6649" t="s">
        <v>6838</v>
      </c>
      <c r="B6649" t="s">
        <v>39</v>
      </c>
      <c r="C6649" t="s">
        <v>149</v>
      </c>
      <c r="D6649" t="s">
        <v>22</v>
      </c>
      <c r="E6649" s="1">
        <v>45499</v>
      </c>
      <c r="F6649" s="1" t="str">
        <f>TEXT(shipments9[[#This Row],[Shipdate]],"ddd")</f>
        <v>Fri</v>
      </c>
      <c r="G6649" s="1" t="str">
        <f>IF(OR(shipments9[[#This Row],[Day Name]]="Sat",shipments9[[#This Row],[Day Name]]="Sun"),"Weekend","Weekday")</f>
        <v>Weekday</v>
      </c>
      <c r="H6649">
        <v>5103</v>
      </c>
      <c r="I6649">
        <v>319</v>
      </c>
      <c r="J6649" t="s">
        <v>178</v>
      </c>
      <c r="K6649" t="s">
        <v>8155</v>
      </c>
      <c r="L6649" t="s">
        <v>8160</v>
      </c>
      <c r="M6649">
        <v>7</v>
      </c>
      <c r="N6649" t="s">
        <v>8161</v>
      </c>
      <c r="O6649" s="4">
        <f>INDEX(products[Cost_per_box], MATCH(shipments9[[#This Row],[PID]], products[PID], 0))</f>
        <v>6.43</v>
      </c>
      <c r="P6649" s="4">
        <f>shipments9[[#This Row],[Boxes]]*shipments9[[#This Row],[Cost Per Box]]</f>
        <v>2051.17</v>
      </c>
      <c r="Q6649" s="4">
        <f>shipments9[[#This Row],[Amount]] -shipments9[[#This Row],[total cost]]</f>
        <v>3051.83</v>
      </c>
      <c r="R6649" s="4" t="str">
        <f>IF(shipments9[[#This Row],[Gross Profit]]&lt;0,"Loss","Profit")</f>
        <v>Profit</v>
      </c>
      <c r="S6649" s="9">
        <f>shipments9[[#This Row],[Gross Profit]]/shipments9[[#This Row],[Amount]]</f>
        <v>0.5980462473055066</v>
      </c>
      <c r="T6649" s="11">
        <f>shipments9[[#This Row],[Amount]]/shipments9[[#This Row],[Boxes]]</f>
        <v>15.996865203761756</v>
      </c>
    </row>
    <row r="6650" spans="1:20" hidden="1" x14ac:dyDescent="0.25">
      <c r="A6650" t="s">
        <v>6839</v>
      </c>
      <c r="B6650" t="s">
        <v>42</v>
      </c>
      <c r="C6650" t="s">
        <v>128</v>
      </c>
      <c r="D6650" t="s">
        <v>22</v>
      </c>
      <c r="E6650" s="1">
        <v>45477</v>
      </c>
      <c r="F6650" s="1" t="str">
        <f>TEXT(shipments9[[#This Row],[Shipdate]],"ddd")</f>
        <v>Thu</v>
      </c>
      <c r="G6650" s="1" t="str">
        <f>IF(OR(shipments9[[#This Row],[Day Name]]="Sat",shipments9[[#This Row],[Day Name]]="Sun"),"Weekend","Weekday")</f>
        <v>Weekday</v>
      </c>
      <c r="H6650">
        <v>306</v>
      </c>
      <c r="I6650">
        <v>39</v>
      </c>
      <c r="J6650" t="s">
        <v>178</v>
      </c>
      <c r="K6650" t="s">
        <v>8155</v>
      </c>
      <c r="L6650" t="s">
        <v>8160</v>
      </c>
      <c r="M6650">
        <v>7</v>
      </c>
      <c r="N6650" t="s">
        <v>8161</v>
      </c>
      <c r="O6650" s="4">
        <f>INDEX(products[Cost_per_box], MATCH(shipments9[[#This Row],[PID]], products[PID], 0))</f>
        <v>3.85</v>
      </c>
      <c r="P6650" s="4">
        <f>shipments9[[#This Row],[Boxes]]*shipments9[[#This Row],[Cost Per Box]]</f>
        <v>150.15</v>
      </c>
      <c r="Q6650" s="4">
        <f>shipments9[[#This Row],[Amount]] -shipments9[[#This Row],[total cost]]</f>
        <v>155.85</v>
      </c>
      <c r="R6650" s="4" t="str">
        <f>IF(shipments9[[#This Row],[Gross Profit]]&lt;0,"Loss","Profit")</f>
        <v>Profit</v>
      </c>
      <c r="S6650" s="9">
        <f>shipments9[[#This Row],[Gross Profit]]/shipments9[[#This Row],[Amount]]</f>
        <v>0.50931372549019605</v>
      </c>
      <c r="T6650" s="11">
        <f>shipments9[[#This Row],[Amount]]/shipments9[[#This Row],[Boxes]]</f>
        <v>7.8461538461538458</v>
      </c>
    </row>
    <row r="6651" spans="1:20" hidden="1" x14ac:dyDescent="0.25">
      <c r="A6651" t="s">
        <v>6840</v>
      </c>
      <c r="B6651" t="s">
        <v>42</v>
      </c>
      <c r="C6651" t="s">
        <v>132</v>
      </c>
      <c r="D6651" t="s">
        <v>22</v>
      </c>
      <c r="E6651" s="1">
        <v>45502</v>
      </c>
      <c r="F6651" s="1" t="str">
        <f>TEXT(shipments9[[#This Row],[Shipdate]],"ddd")</f>
        <v>Mon</v>
      </c>
      <c r="G6651" s="1" t="str">
        <f>IF(OR(shipments9[[#This Row],[Day Name]]="Sat",shipments9[[#This Row],[Day Name]]="Sun"),"Weekend","Weekday")</f>
        <v>Weekday</v>
      </c>
      <c r="H6651">
        <v>1273.5</v>
      </c>
      <c r="I6651">
        <v>46</v>
      </c>
      <c r="J6651" t="s">
        <v>178</v>
      </c>
      <c r="K6651" t="s">
        <v>8155</v>
      </c>
      <c r="L6651" t="s">
        <v>8160</v>
      </c>
      <c r="M6651">
        <v>7</v>
      </c>
      <c r="N6651" t="s">
        <v>8161</v>
      </c>
      <c r="O6651" s="4">
        <f>INDEX(products[Cost_per_box], MATCH(shipments9[[#This Row],[PID]], products[PID], 0))</f>
        <v>6.31</v>
      </c>
      <c r="P6651" s="4">
        <f>shipments9[[#This Row],[Boxes]]*shipments9[[#This Row],[Cost Per Box]]</f>
        <v>290.26</v>
      </c>
      <c r="Q6651" s="4">
        <f>shipments9[[#This Row],[Amount]] -shipments9[[#This Row],[total cost]]</f>
        <v>983.24</v>
      </c>
      <c r="R6651" s="4" t="str">
        <f>IF(shipments9[[#This Row],[Gross Profit]]&lt;0,"Loss","Profit")</f>
        <v>Profit</v>
      </c>
      <c r="S6651" s="9">
        <f>shipments9[[#This Row],[Gross Profit]]/shipments9[[#This Row],[Amount]]</f>
        <v>0.77207695327836667</v>
      </c>
      <c r="T6651" s="11">
        <f>shipments9[[#This Row],[Amount]]/shipments9[[#This Row],[Boxes]]</f>
        <v>27.684782608695652</v>
      </c>
    </row>
    <row r="6652" spans="1:20" x14ac:dyDescent="0.25">
      <c r="A6652" t="s">
        <v>6841</v>
      </c>
      <c r="B6652" t="s">
        <v>42</v>
      </c>
      <c r="C6652" t="s">
        <v>147</v>
      </c>
      <c r="D6652" t="s">
        <v>22</v>
      </c>
      <c r="E6652" s="1">
        <v>45512</v>
      </c>
      <c r="F6652" s="1" t="str">
        <f>TEXT(shipments9[[#This Row],[Shipdate]],"ddd")</f>
        <v>Thu</v>
      </c>
      <c r="G6652" s="1" t="str">
        <f>IF(OR(shipments9[[#This Row],[Day Name]]="Sat",shipments9[[#This Row],[Day Name]]="Sun"),"Weekend","Weekday")</f>
        <v>Weekday</v>
      </c>
      <c r="H6652">
        <v>5285.25</v>
      </c>
      <c r="I6652">
        <v>756</v>
      </c>
      <c r="J6652" t="s">
        <v>178</v>
      </c>
      <c r="K6652" t="s">
        <v>8155</v>
      </c>
      <c r="L6652" t="s">
        <v>8160</v>
      </c>
      <c r="M6652">
        <v>8</v>
      </c>
      <c r="N6652" t="s">
        <v>8162</v>
      </c>
      <c r="O6652" s="4">
        <f>INDEX(products[Cost_per_box], MATCH(shipments9[[#This Row],[PID]], products[PID], 0))</f>
        <v>10.51</v>
      </c>
      <c r="P6652" s="4">
        <f>shipments9[[#This Row],[Boxes]]*shipments9[[#This Row],[Cost Per Box]]</f>
        <v>7945.5599999999995</v>
      </c>
      <c r="Q6652" s="4">
        <f>shipments9[[#This Row],[Amount]] -shipments9[[#This Row],[total cost]]</f>
        <v>-2660.3099999999995</v>
      </c>
      <c r="R6652" s="4" t="str">
        <f>IF(shipments9[[#This Row],[Gross Profit]]&lt;0,"Loss","Profit")</f>
        <v>Loss</v>
      </c>
      <c r="S6652" s="9">
        <f>shipments9[[#This Row],[Gross Profit]]/shipments9[[#This Row],[Amount]]</f>
        <v>-0.50334610472541497</v>
      </c>
      <c r="T6652" s="11">
        <f>shipments9[[#This Row],[Amount]]/shipments9[[#This Row],[Boxes]]</f>
        <v>6.9910714285714288</v>
      </c>
    </row>
    <row r="6653" spans="1:20" hidden="1" x14ac:dyDescent="0.25">
      <c r="A6653" t="s">
        <v>6842</v>
      </c>
      <c r="B6653" t="s">
        <v>42</v>
      </c>
      <c r="C6653" t="s">
        <v>128</v>
      </c>
      <c r="D6653" t="s">
        <v>22</v>
      </c>
      <c r="E6653" s="1">
        <v>45484</v>
      </c>
      <c r="F6653" s="1" t="str">
        <f>TEXT(shipments9[[#This Row],[Shipdate]],"ddd")</f>
        <v>Thu</v>
      </c>
      <c r="G6653" s="1" t="str">
        <f>IF(OR(shipments9[[#This Row],[Day Name]]="Sat",shipments9[[#This Row],[Day Name]]="Sun"),"Weekend","Weekday")</f>
        <v>Weekday</v>
      </c>
      <c r="H6653">
        <v>711</v>
      </c>
      <c r="I6653">
        <v>79</v>
      </c>
      <c r="J6653" t="s">
        <v>178</v>
      </c>
      <c r="K6653" t="s">
        <v>8155</v>
      </c>
      <c r="L6653" t="s">
        <v>8160</v>
      </c>
      <c r="M6653">
        <v>7</v>
      </c>
      <c r="N6653" t="s">
        <v>8161</v>
      </c>
      <c r="O6653" s="4">
        <f>INDEX(products[Cost_per_box], MATCH(shipments9[[#This Row],[PID]], products[PID], 0))</f>
        <v>3.85</v>
      </c>
      <c r="P6653" s="4">
        <f>shipments9[[#This Row],[Boxes]]*shipments9[[#This Row],[Cost Per Box]]</f>
        <v>304.15000000000003</v>
      </c>
      <c r="Q6653" s="4">
        <f>shipments9[[#This Row],[Amount]] -shipments9[[#This Row],[total cost]]</f>
        <v>406.84999999999997</v>
      </c>
      <c r="R6653" s="4" t="str">
        <f>IF(shipments9[[#This Row],[Gross Profit]]&lt;0,"Loss","Profit")</f>
        <v>Profit</v>
      </c>
      <c r="S6653" s="9">
        <f>shipments9[[#This Row],[Gross Profit]]/shipments9[[#This Row],[Amount]]</f>
        <v>0.57222222222222219</v>
      </c>
      <c r="T6653" s="11">
        <f>shipments9[[#This Row],[Amount]]/shipments9[[#This Row],[Boxes]]</f>
        <v>9</v>
      </c>
    </row>
    <row r="6654" spans="1:20" hidden="1" x14ac:dyDescent="0.25">
      <c r="A6654" t="s">
        <v>6843</v>
      </c>
      <c r="B6654" t="s">
        <v>42</v>
      </c>
      <c r="C6654" t="s">
        <v>159</v>
      </c>
      <c r="D6654" t="s">
        <v>22</v>
      </c>
      <c r="E6654" s="1">
        <v>45477</v>
      </c>
      <c r="F6654" s="1" t="str">
        <f>TEXT(shipments9[[#This Row],[Shipdate]],"ddd")</f>
        <v>Thu</v>
      </c>
      <c r="G6654" s="1" t="str">
        <f>IF(OR(shipments9[[#This Row],[Day Name]]="Sat",shipments9[[#This Row],[Day Name]]="Sun"),"Weekend","Weekday")</f>
        <v>Weekday</v>
      </c>
      <c r="H6654">
        <v>5127.75</v>
      </c>
      <c r="I6654">
        <v>198</v>
      </c>
      <c r="J6654" t="s">
        <v>178</v>
      </c>
      <c r="K6654" t="s">
        <v>8155</v>
      </c>
      <c r="L6654" t="s">
        <v>8160</v>
      </c>
      <c r="M6654">
        <v>7</v>
      </c>
      <c r="N6654" t="s">
        <v>8161</v>
      </c>
      <c r="O6654" s="4">
        <f>INDEX(products[Cost_per_box], MATCH(shipments9[[#This Row],[PID]], products[PID], 0))</f>
        <v>5.04</v>
      </c>
      <c r="P6654" s="4">
        <f>shipments9[[#This Row],[Boxes]]*shipments9[[#This Row],[Cost Per Box]]</f>
        <v>997.92</v>
      </c>
      <c r="Q6654" s="4">
        <f>shipments9[[#This Row],[Amount]] -shipments9[[#This Row],[total cost]]</f>
        <v>4129.83</v>
      </c>
      <c r="R6654" s="4" t="str">
        <f>IF(shipments9[[#This Row],[Gross Profit]]&lt;0,"Loss","Profit")</f>
        <v>Profit</v>
      </c>
      <c r="S6654" s="9">
        <f>shipments9[[#This Row],[Gross Profit]]/shipments9[[#This Row],[Amount]]</f>
        <v>0.80538832821412898</v>
      </c>
      <c r="T6654" s="11">
        <f>shipments9[[#This Row],[Amount]]/shipments9[[#This Row],[Boxes]]</f>
        <v>25.897727272727273</v>
      </c>
    </row>
    <row r="6655" spans="1:20" hidden="1" x14ac:dyDescent="0.25">
      <c r="A6655" t="s">
        <v>6844</v>
      </c>
      <c r="B6655" t="s">
        <v>42</v>
      </c>
      <c r="C6655" t="s">
        <v>163</v>
      </c>
      <c r="D6655" t="s">
        <v>22</v>
      </c>
      <c r="E6655" s="1">
        <v>45490</v>
      </c>
      <c r="F6655" s="1" t="str">
        <f>TEXT(shipments9[[#This Row],[Shipdate]],"ddd")</f>
        <v>Wed</v>
      </c>
      <c r="G6655" s="1" t="str">
        <f>IF(OR(shipments9[[#This Row],[Day Name]]="Sat",shipments9[[#This Row],[Day Name]]="Sun"),"Weekend","Weekday")</f>
        <v>Weekday</v>
      </c>
      <c r="H6655">
        <v>10552.5</v>
      </c>
      <c r="I6655">
        <v>1173</v>
      </c>
      <c r="J6655" t="s">
        <v>178</v>
      </c>
      <c r="K6655" t="s">
        <v>8155</v>
      </c>
      <c r="L6655" t="s">
        <v>8160</v>
      </c>
      <c r="M6655">
        <v>7</v>
      </c>
      <c r="N6655" t="s">
        <v>8161</v>
      </c>
      <c r="O6655" s="4">
        <f>INDEX(products[Cost_per_box], MATCH(shipments9[[#This Row],[PID]], products[PID], 0))</f>
        <v>3.32</v>
      </c>
      <c r="P6655" s="4">
        <f>shipments9[[#This Row],[Boxes]]*shipments9[[#This Row],[Cost Per Box]]</f>
        <v>3894.3599999999997</v>
      </c>
      <c r="Q6655" s="4">
        <f>shipments9[[#This Row],[Amount]] -shipments9[[#This Row],[total cost]]</f>
        <v>6658.14</v>
      </c>
      <c r="R6655" s="4" t="str">
        <f>IF(shipments9[[#This Row],[Gross Profit]]&lt;0,"Loss","Profit")</f>
        <v>Profit</v>
      </c>
      <c r="S6655" s="9">
        <f>shipments9[[#This Row],[Gross Profit]]/shipments9[[#This Row],[Amount]]</f>
        <v>0.63095380241648902</v>
      </c>
      <c r="T6655" s="11">
        <f>shipments9[[#This Row],[Amount]]/shipments9[[#This Row],[Boxes]]</f>
        <v>8.9961636828644505</v>
      </c>
    </row>
    <row r="6656" spans="1:20" hidden="1" x14ac:dyDescent="0.25">
      <c r="A6656" t="s">
        <v>6845</v>
      </c>
      <c r="B6656" t="s">
        <v>42</v>
      </c>
      <c r="C6656" t="s">
        <v>165</v>
      </c>
      <c r="D6656" t="s">
        <v>22</v>
      </c>
      <c r="E6656" s="1">
        <v>45490</v>
      </c>
      <c r="F6656" s="1" t="str">
        <f>TEXT(shipments9[[#This Row],[Shipdate]],"ddd")</f>
        <v>Wed</v>
      </c>
      <c r="G6656" s="1" t="str">
        <f>IF(OR(shipments9[[#This Row],[Day Name]]="Sat",shipments9[[#This Row],[Day Name]]="Sun"),"Weekend","Weekday")</f>
        <v>Weekday</v>
      </c>
      <c r="H6656">
        <v>4218.75</v>
      </c>
      <c r="I6656">
        <v>211</v>
      </c>
      <c r="J6656" t="s">
        <v>178</v>
      </c>
      <c r="K6656" t="s">
        <v>8155</v>
      </c>
      <c r="L6656" t="s">
        <v>8160</v>
      </c>
      <c r="M6656">
        <v>7</v>
      </c>
      <c r="N6656" t="s">
        <v>8161</v>
      </c>
      <c r="O6656" s="4">
        <f>INDEX(products[Cost_per_box], MATCH(shipments9[[#This Row],[PID]], products[PID], 0))</f>
        <v>2.65</v>
      </c>
      <c r="P6656" s="4">
        <f>shipments9[[#This Row],[Boxes]]*shipments9[[#This Row],[Cost Per Box]]</f>
        <v>559.15</v>
      </c>
      <c r="Q6656" s="4">
        <f>shipments9[[#This Row],[Amount]] -shipments9[[#This Row],[total cost]]</f>
        <v>3659.6</v>
      </c>
      <c r="R6656" s="4" t="str">
        <f>IF(shipments9[[#This Row],[Gross Profit]]&lt;0,"Loss","Profit")</f>
        <v>Profit</v>
      </c>
      <c r="S6656" s="9">
        <f>shipments9[[#This Row],[Gross Profit]]/shipments9[[#This Row],[Amount]]</f>
        <v>0.86746074074074075</v>
      </c>
      <c r="T6656" s="11">
        <f>shipments9[[#This Row],[Amount]]/shipments9[[#This Row],[Boxes]]</f>
        <v>19.994075829383885</v>
      </c>
    </row>
    <row r="6657" spans="1:20" hidden="1" x14ac:dyDescent="0.25">
      <c r="A6657" t="s">
        <v>6846</v>
      </c>
      <c r="B6657" t="s">
        <v>42</v>
      </c>
      <c r="C6657" t="s">
        <v>149</v>
      </c>
      <c r="D6657" t="s">
        <v>22</v>
      </c>
      <c r="E6657" s="1">
        <v>45495</v>
      </c>
      <c r="F6657" s="1" t="str">
        <f>TEXT(shipments9[[#This Row],[Shipdate]],"ddd")</f>
        <v>Mon</v>
      </c>
      <c r="G6657" s="1" t="str">
        <f>IF(OR(shipments9[[#This Row],[Day Name]]="Sat",shipments9[[#This Row],[Day Name]]="Sun"),"Weekend","Weekday")</f>
        <v>Weekday</v>
      </c>
      <c r="H6657">
        <v>5220</v>
      </c>
      <c r="I6657">
        <v>327</v>
      </c>
      <c r="J6657" t="s">
        <v>178</v>
      </c>
      <c r="K6657" t="s">
        <v>8155</v>
      </c>
      <c r="L6657" t="s">
        <v>8160</v>
      </c>
      <c r="M6657">
        <v>7</v>
      </c>
      <c r="N6657" t="s">
        <v>8161</v>
      </c>
      <c r="O6657" s="4">
        <f>INDEX(products[Cost_per_box], MATCH(shipments9[[#This Row],[PID]], products[PID], 0))</f>
        <v>6.43</v>
      </c>
      <c r="P6657" s="4">
        <f>shipments9[[#This Row],[Boxes]]*shipments9[[#This Row],[Cost Per Box]]</f>
        <v>2102.61</v>
      </c>
      <c r="Q6657" s="4">
        <f>shipments9[[#This Row],[Amount]] -shipments9[[#This Row],[total cost]]</f>
        <v>3117.39</v>
      </c>
      <c r="R6657" s="4" t="str">
        <f>IF(shipments9[[#This Row],[Gross Profit]]&lt;0,"Loss","Profit")</f>
        <v>Profit</v>
      </c>
      <c r="S6657" s="9">
        <f>shipments9[[#This Row],[Gross Profit]]/shipments9[[#This Row],[Amount]]</f>
        <v>0.59720114942528735</v>
      </c>
      <c r="T6657" s="11">
        <f>shipments9[[#This Row],[Amount]]/shipments9[[#This Row],[Boxes]]</f>
        <v>15.963302752293577</v>
      </c>
    </row>
    <row r="6658" spans="1:20" hidden="1" x14ac:dyDescent="0.25">
      <c r="A6658" t="s">
        <v>6847</v>
      </c>
      <c r="B6658" t="s">
        <v>42</v>
      </c>
      <c r="C6658" t="s">
        <v>153</v>
      </c>
      <c r="D6658" t="s">
        <v>22</v>
      </c>
      <c r="E6658" s="1">
        <v>45534</v>
      </c>
      <c r="F6658" s="1" t="str">
        <f>TEXT(shipments9[[#This Row],[Shipdate]],"ddd")</f>
        <v>Fri</v>
      </c>
      <c r="G6658" s="1" t="str">
        <f>IF(OR(shipments9[[#This Row],[Day Name]]="Sat",shipments9[[#This Row],[Day Name]]="Sun"),"Weekend","Weekday")</f>
        <v>Weekday</v>
      </c>
      <c r="H6658">
        <v>9211.5</v>
      </c>
      <c r="I6658">
        <v>576</v>
      </c>
      <c r="J6658" t="s">
        <v>178</v>
      </c>
      <c r="K6658" t="s">
        <v>8155</v>
      </c>
      <c r="L6658" t="s">
        <v>8160</v>
      </c>
      <c r="M6658">
        <v>8</v>
      </c>
      <c r="N6658" t="s">
        <v>8162</v>
      </c>
      <c r="O6658" s="4">
        <f>INDEX(products[Cost_per_box], MATCH(shipments9[[#This Row],[PID]], products[PID], 0))</f>
        <v>9.57</v>
      </c>
      <c r="P6658" s="4">
        <f>shipments9[[#This Row],[Boxes]]*shipments9[[#This Row],[Cost Per Box]]</f>
        <v>5512.32</v>
      </c>
      <c r="Q6658" s="4">
        <f>shipments9[[#This Row],[Amount]] -shipments9[[#This Row],[total cost]]</f>
        <v>3699.1800000000003</v>
      </c>
      <c r="R6658" s="4" t="str">
        <f>IF(shipments9[[#This Row],[Gross Profit]]&lt;0,"Loss","Profit")</f>
        <v>Profit</v>
      </c>
      <c r="S6658" s="9">
        <f>shipments9[[#This Row],[Gross Profit]]/shipments9[[#This Row],[Amount]]</f>
        <v>0.40158280410356623</v>
      </c>
      <c r="T6658" s="11">
        <f>shipments9[[#This Row],[Amount]]/shipments9[[#This Row],[Boxes]]</f>
        <v>15.9921875</v>
      </c>
    </row>
    <row r="6659" spans="1:20" hidden="1" x14ac:dyDescent="0.25">
      <c r="A6659" t="s">
        <v>6848</v>
      </c>
      <c r="B6659" t="s">
        <v>42</v>
      </c>
      <c r="C6659" t="s">
        <v>155</v>
      </c>
      <c r="D6659" t="s">
        <v>22</v>
      </c>
      <c r="E6659" s="1">
        <v>45517</v>
      </c>
      <c r="F6659" s="1" t="str">
        <f>TEXT(shipments9[[#This Row],[Shipdate]],"ddd")</f>
        <v>Tue</v>
      </c>
      <c r="G6659" s="1" t="str">
        <f>IF(OR(shipments9[[#This Row],[Day Name]]="Sat",shipments9[[#This Row],[Day Name]]="Sun"),"Weekend","Weekday")</f>
        <v>Weekday</v>
      </c>
      <c r="H6659">
        <v>9875.25</v>
      </c>
      <c r="I6659">
        <v>1098</v>
      </c>
      <c r="J6659" t="s">
        <v>178</v>
      </c>
      <c r="K6659" t="s">
        <v>8155</v>
      </c>
      <c r="L6659" t="s">
        <v>8160</v>
      </c>
      <c r="M6659">
        <v>8</v>
      </c>
      <c r="N6659" t="s">
        <v>8162</v>
      </c>
      <c r="O6659" s="4">
        <f>INDEX(products[Cost_per_box], MATCH(shipments9[[#This Row],[PID]], products[PID], 0))</f>
        <v>8.43</v>
      </c>
      <c r="P6659" s="4">
        <f>shipments9[[#This Row],[Boxes]]*shipments9[[#This Row],[Cost Per Box]]</f>
        <v>9256.14</v>
      </c>
      <c r="Q6659" s="4">
        <f>shipments9[[#This Row],[Amount]] -shipments9[[#This Row],[total cost]]</f>
        <v>619.11000000000058</v>
      </c>
      <c r="R6659" s="4" t="str">
        <f>IF(shipments9[[#This Row],[Gross Profit]]&lt;0,"Loss","Profit")</f>
        <v>Profit</v>
      </c>
      <c r="S6659" s="9">
        <f>shipments9[[#This Row],[Gross Profit]]/shipments9[[#This Row],[Amount]]</f>
        <v>6.2693096377306967E-2</v>
      </c>
      <c r="T6659" s="11">
        <f>shipments9[[#This Row],[Amount]]/shipments9[[#This Row],[Boxes]]</f>
        <v>8.9938524590163933</v>
      </c>
    </row>
    <row r="6660" spans="1:20" x14ac:dyDescent="0.25">
      <c r="A6660" t="s">
        <v>6849</v>
      </c>
      <c r="B6660" t="s">
        <v>42</v>
      </c>
      <c r="C6660" t="s">
        <v>155</v>
      </c>
      <c r="D6660" t="s">
        <v>22</v>
      </c>
      <c r="E6660" s="1">
        <v>45498</v>
      </c>
      <c r="F6660" s="1" t="str">
        <f>TEXT(shipments9[[#This Row],[Shipdate]],"ddd")</f>
        <v>Thu</v>
      </c>
      <c r="G6660" s="1" t="str">
        <f>IF(OR(shipments9[[#This Row],[Day Name]]="Sat",shipments9[[#This Row],[Day Name]]="Sun"),"Weekend","Weekday")</f>
        <v>Weekday</v>
      </c>
      <c r="H6660">
        <v>9564.75</v>
      </c>
      <c r="I6660">
        <v>1196</v>
      </c>
      <c r="J6660" t="s">
        <v>178</v>
      </c>
      <c r="K6660" t="s">
        <v>8155</v>
      </c>
      <c r="L6660" t="s">
        <v>8160</v>
      </c>
      <c r="M6660">
        <v>7</v>
      </c>
      <c r="N6660" t="s">
        <v>8161</v>
      </c>
      <c r="O6660" s="4">
        <f>INDEX(products[Cost_per_box], MATCH(shipments9[[#This Row],[PID]], products[PID], 0))</f>
        <v>8.43</v>
      </c>
      <c r="P6660" s="4">
        <f>shipments9[[#This Row],[Boxes]]*shipments9[[#This Row],[Cost Per Box]]</f>
        <v>10082.279999999999</v>
      </c>
      <c r="Q6660" s="4">
        <f>shipments9[[#This Row],[Amount]] -shipments9[[#This Row],[total cost]]</f>
        <v>-517.52999999999884</v>
      </c>
      <c r="R6660" s="4" t="str">
        <f>IF(shipments9[[#This Row],[Gross Profit]]&lt;0,"Loss","Profit")</f>
        <v>Loss</v>
      </c>
      <c r="S6660" s="9">
        <f>shipments9[[#This Row],[Gross Profit]]/shipments9[[#This Row],[Amount]]</f>
        <v>-5.4108053007135455E-2</v>
      </c>
      <c r="T6660" s="11">
        <f>shipments9[[#This Row],[Amount]]/shipments9[[#This Row],[Boxes]]</f>
        <v>7.9972826086956523</v>
      </c>
    </row>
    <row r="6661" spans="1:20" hidden="1" x14ac:dyDescent="0.25">
      <c r="A6661" t="s">
        <v>6850</v>
      </c>
      <c r="B6661" t="s">
        <v>45</v>
      </c>
      <c r="C6661" t="s">
        <v>128</v>
      </c>
      <c r="D6661" t="s">
        <v>22</v>
      </c>
      <c r="E6661" s="1">
        <v>45492</v>
      </c>
      <c r="F6661" s="1" t="str">
        <f>TEXT(shipments9[[#This Row],[Shipdate]],"ddd")</f>
        <v>Fri</v>
      </c>
      <c r="G6661" s="1" t="str">
        <f>IF(OR(shipments9[[#This Row],[Day Name]]="Sat",shipments9[[#This Row],[Day Name]]="Sun"),"Weekend","Weekday")</f>
        <v>Weekday</v>
      </c>
      <c r="H6661">
        <v>3075.75</v>
      </c>
      <c r="I6661">
        <v>342</v>
      </c>
      <c r="J6661" t="s">
        <v>178</v>
      </c>
      <c r="K6661" t="s">
        <v>8155</v>
      </c>
      <c r="L6661" t="s">
        <v>8160</v>
      </c>
      <c r="M6661">
        <v>7</v>
      </c>
      <c r="N6661" t="s">
        <v>8161</v>
      </c>
      <c r="O6661" s="4">
        <f>INDEX(products[Cost_per_box], MATCH(shipments9[[#This Row],[PID]], products[PID], 0))</f>
        <v>3.85</v>
      </c>
      <c r="P6661" s="4">
        <f>shipments9[[#This Row],[Boxes]]*shipments9[[#This Row],[Cost Per Box]]</f>
        <v>1316.7</v>
      </c>
      <c r="Q6661" s="4">
        <f>shipments9[[#This Row],[Amount]] -shipments9[[#This Row],[total cost]]</f>
        <v>1759.05</v>
      </c>
      <c r="R6661" s="4" t="str">
        <f>IF(shipments9[[#This Row],[Gross Profit]]&lt;0,"Loss","Profit")</f>
        <v>Profit</v>
      </c>
      <c r="S6661" s="9">
        <f>shipments9[[#This Row],[Gross Profit]]/shipments9[[#This Row],[Amount]]</f>
        <v>0.57190929041697147</v>
      </c>
      <c r="T6661" s="11">
        <f>shipments9[[#This Row],[Amount]]/shipments9[[#This Row],[Boxes]]</f>
        <v>8.9934210526315788</v>
      </c>
    </row>
    <row r="6662" spans="1:20" x14ac:dyDescent="0.25">
      <c r="A6662" t="s">
        <v>6851</v>
      </c>
      <c r="B6662" t="s">
        <v>45</v>
      </c>
      <c r="C6662" t="s">
        <v>147</v>
      </c>
      <c r="D6662" t="s">
        <v>22</v>
      </c>
      <c r="E6662" s="1">
        <v>45504</v>
      </c>
      <c r="F6662" s="1" t="str">
        <f>TEXT(shipments9[[#This Row],[Shipdate]],"ddd")</f>
        <v>Wed</v>
      </c>
      <c r="G6662" s="1" t="str">
        <f>IF(OR(shipments9[[#This Row],[Day Name]]="Sat",shipments9[[#This Row],[Day Name]]="Sun"),"Weekend","Weekday")</f>
        <v>Weekday</v>
      </c>
      <c r="H6662">
        <v>6423.75</v>
      </c>
      <c r="I6662">
        <v>803</v>
      </c>
      <c r="J6662" t="s">
        <v>178</v>
      </c>
      <c r="K6662" t="s">
        <v>8155</v>
      </c>
      <c r="L6662" t="s">
        <v>8160</v>
      </c>
      <c r="M6662">
        <v>7</v>
      </c>
      <c r="N6662" t="s">
        <v>8161</v>
      </c>
      <c r="O6662" s="4">
        <f>INDEX(products[Cost_per_box], MATCH(shipments9[[#This Row],[PID]], products[PID], 0))</f>
        <v>10.51</v>
      </c>
      <c r="P6662" s="4">
        <f>shipments9[[#This Row],[Boxes]]*shipments9[[#This Row],[Cost Per Box]]</f>
        <v>8439.5300000000007</v>
      </c>
      <c r="Q6662" s="4">
        <f>shipments9[[#This Row],[Amount]] -shipments9[[#This Row],[total cost]]</f>
        <v>-2015.7800000000007</v>
      </c>
      <c r="R6662" s="4" t="str">
        <f>IF(shipments9[[#This Row],[Gross Profit]]&lt;0,"Loss","Profit")</f>
        <v>Loss</v>
      </c>
      <c r="S6662" s="9">
        <f>shipments9[[#This Row],[Gross Profit]]/shipments9[[#This Row],[Amount]]</f>
        <v>-0.31380112862424608</v>
      </c>
      <c r="T6662" s="11">
        <f>shipments9[[#This Row],[Amount]]/shipments9[[#This Row],[Boxes]]</f>
        <v>7.999688667496887</v>
      </c>
    </row>
    <row r="6663" spans="1:20" hidden="1" x14ac:dyDescent="0.25">
      <c r="A6663" t="s">
        <v>6852</v>
      </c>
      <c r="B6663" t="s">
        <v>45</v>
      </c>
      <c r="C6663" t="s">
        <v>130</v>
      </c>
      <c r="D6663" t="s">
        <v>22</v>
      </c>
      <c r="E6663" s="1">
        <v>45488</v>
      </c>
      <c r="F6663" s="1" t="str">
        <f>TEXT(shipments9[[#This Row],[Shipdate]],"ddd")</f>
        <v>Mon</v>
      </c>
      <c r="G6663" s="1" t="str">
        <f>IF(OR(shipments9[[#This Row],[Day Name]]="Sat",shipments9[[#This Row],[Day Name]]="Sun"),"Weekend","Weekday")</f>
        <v>Weekday</v>
      </c>
      <c r="H6663">
        <v>4140</v>
      </c>
      <c r="I6663">
        <v>518</v>
      </c>
      <c r="J6663" t="s">
        <v>178</v>
      </c>
      <c r="K6663" t="s">
        <v>8155</v>
      </c>
      <c r="L6663" t="s">
        <v>8160</v>
      </c>
      <c r="M6663">
        <v>7</v>
      </c>
      <c r="N6663" t="s">
        <v>8161</v>
      </c>
      <c r="O6663" s="4">
        <f>INDEX(products[Cost_per_box], MATCH(shipments9[[#This Row],[PID]], products[PID], 0))</f>
        <v>5.72</v>
      </c>
      <c r="P6663" s="4">
        <f>shipments9[[#This Row],[Boxes]]*shipments9[[#This Row],[Cost Per Box]]</f>
        <v>2962.96</v>
      </c>
      <c r="Q6663" s="4">
        <f>shipments9[[#This Row],[Amount]] -shipments9[[#This Row],[total cost]]</f>
        <v>1177.04</v>
      </c>
      <c r="R6663" s="4" t="str">
        <f>IF(shipments9[[#This Row],[Gross Profit]]&lt;0,"Loss","Profit")</f>
        <v>Profit</v>
      </c>
      <c r="S6663" s="9">
        <f>shipments9[[#This Row],[Gross Profit]]/shipments9[[#This Row],[Amount]]</f>
        <v>0.28430917874396133</v>
      </c>
      <c r="T6663" s="11">
        <f>shipments9[[#This Row],[Amount]]/shipments9[[#This Row],[Boxes]]</f>
        <v>7.9922779922779918</v>
      </c>
    </row>
    <row r="6664" spans="1:20" hidden="1" x14ac:dyDescent="0.25">
      <c r="A6664" t="s">
        <v>6853</v>
      </c>
      <c r="B6664" t="s">
        <v>45</v>
      </c>
      <c r="C6664" t="s">
        <v>141</v>
      </c>
      <c r="D6664" t="s">
        <v>22</v>
      </c>
      <c r="E6664" s="1">
        <v>45503</v>
      </c>
      <c r="F6664" s="1" t="str">
        <f>TEXT(shipments9[[#This Row],[Shipdate]],"ddd")</f>
        <v>Tue</v>
      </c>
      <c r="G6664" s="1" t="str">
        <f>IF(OR(shipments9[[#This Row],[Day Name]]="Sat",shipments9[[#This Row],[Day Name]]="Sun"),"Weekend","Weekday")</f>
        <v>Weekday</v>
      </c>
      <c r="H6664">
        <v>1003.5</v>
      </c>
      <c r="I6664">
        <v>84</v>
      </c>
      <c r="J6664" t="s">
        <v>178</v>
      </c>
      <c r="K6664" t="s">
        <v>8155</v>
      </c>
      <c r="L6664" t="s">
        <v>8160</v>
      </c>
      <c r="M6664">
        <v>7</v>
      </c>
      <c r="N6664" t="s">
        <v>8161</v>
      </c>
      <c r="O6664" s="4">
        <f>INDEX(products[Cost_per_box], MATCH(shipments9[[#This Row],[PID]], products[PID], 0))</f>
        <v>8.2200000000000006</v>
      </c>
      <c r="P6664" s="4">
        <f>shipments9[[#This Row],[Boxes]]*shipments9[[#This Row],[Cost Per Box]]</f>
        <v>690.48</v>
      </c>
      <c r="Q6664" s="4">
        <f>shipments9[[#This Row],[Amount]] -shipments9[[#This Row],[total cost]]</f>
        <v>313.02</v>
      </c>
      <c r="R6664" s="4" t="str">
        <f>IF(shipments9[[#This Row],[Gross Profit]]&lt;0,"Loss","Profit")</f>
        <v>Profit</v>
      </c>
      <c r="S6664" s="9">
        <f>shipments9[[#This Row],[Gross Profit]]/shipments9[[#This Row],[Amount]]</f>
        <v>0.31192825112107619</v>
      </c>
      <c r="T6664" s="11">
        <f>shipments9[[#This Row],[Amount]]/shipments9[[#This Row],[Boxes]]</f>
        <v>11.946428571428571</v>
      </c>
    </row>
    <row r="6665" spans="1:20" x14ac:dyDescent="0.25">
      <c r="A6665" t="s">
        <v>6854</v>
      </c>
      <c r="B6665" t="s">
        <v>45</v>
      </c>
      <c r="C6665" t="s">
        <v>130</v>
      </c>
      <c r="D6665" t="s">
        <v>22</v>
      </c>
      <c r="E6665" s="1">
        <v>45489</v>
      </c>
      <c r="F6665" s="1" t="str">
        <f>TEXT(shipments9[[#This Row],[Shipdate]],"ddd")</f>
        <v>Tue</v>
      </c>
      <c r="G6665" s="1" t="str">
        <f>IF(OR(shipments9[[#This Row],[Day Name]]="Sat",shipments9[[#This Row],[Day Name]]="Sun"),"Weekend","Weekday")</f>
        <v>Weekday</v>
      </c>
      <c r="H6665">
        <v>2022.75</v>
      </c>
      <c r="I6665">
        <v>405</v>
      </c>
      <c r="J6665" t="s">
        <v>178</v>
      </c>
      <c r="K6665" t="s">
        <v>8155</v>
      </c>
      <c r="L6665" t="s">
        <v>8160</v>
      </c>
      <c r="M6665">
        <v>7</v>
      </c>
      <c r="N6665" t="s">
        <v>8161</v>
      </c>
      <c r="O6665" s="4">
        <f>INDEX(products[Cost_per_box], MATCH(shipments9[[#This Row],[PID]], products[PID], 0))</f>
        <v>5.72</v>
      </c>
      <c r="P6665" s="4">
        <f>shipments9[[#This Row],[Boxes]]*shipments9[[#This Row],[Cost Per Box]]</f>
        <v>2316.6</v>
      </c>
      <c r="Q6665" s="4">
        <f>shipments9[[#This Row],[Amount]] -shipments9[[#This Row],[total cost]]</f>
        <v>-293.84999999999991</v>
      </c>
      <c r="R6665" s="4" t="str">
        <f>IF(shipments9[[#This Row],[Gross Profit]]&lt;0,"Loss","Profit")</f>
        <v>Loss</v>
      </c>
      <c r="S6665" s="9">
        <f>shipments9[[#This Row],[Gross Profit]]/shipments9[[#This Row],[Amount]]</f>
        <v>-0.14527252502780863</v>
      </c>
      <c r="T6665" s="11">
        <f>shipments9[[#This Row],[Amount]]/shipments9[[#This Row],[Boxes]]</f>
        <v>4.9944444444444445</v>
      </c>
    </row>
    <row r="6666" spans="1:20" hidden="1" x14ac:dyDescent="0.25">
      <c r="A6666" t="s">
        <v>6855</v>
      </c>
      <c r="B6666" t="s">
        <v>71</v>
      </c>
      <c r="C6666" t="s">
        <v>135</v>
      </c>
      <c r="D6666" t="s">
        <v>22</v>
      </c>
      <c r="E6666" s="1">
        <v>45533</v>
      </c>
      <c r="F6666" s="1" t="str">
        <f>TEXT(shipments9[[#This Row],[Shipdate]],"ddd")</f>
        <v>Thu</v>
      </c>
      <c r="G6666" s="1" t="str">
        <f>IF(OR(shipments9[[#This Row],[Day Name]]="Sat",shipments9[[#This Row],[Day Name]]="Sun"),"Weekend","Weekday")</f>
        <v>Weekday</v>
      </c>
      <c r="H6666">
        <v>3602.25</v>
      </c>
      <c r="I6666">
        <v>145</v>
      </c>
      <c r="J6666" t="s">
        <v>178</v>
      </c>
      <c r="K6666" t="s">
        <v>8155</v>
      </c>
      <c r="L6666" t="s">
        <v>8160</v>
      </c>
      <c r="M6666">
        <v>8</v>
      </c>
      <c r="N6666" t="s">
        <v>8162</v>
      </c>
      <c r="O6666" s="4">
        <f>INDEX(products[Cost_per_box], MATCH(shipments9[[#This Row],[PID]], products[PID], 0))</f>
        <v>9.94</v>
      </c>
      <c r="P6666" s="4">
        <f>shipments9[[#This Row],[Boxes]]*shipments9[[#This Row],[Cost Per Box]]</f>
        <v>1441.3</v>
      </c>
      <c r="Q6666" s="4">
        <f>shipments9[[#This Row],[Amount]] -shipments9[[#This Row],[total cost]]</f>
        <v>2160.9499999999998</v>
      </c>
      <c r="R6666" s="4" t="str">
        <f>IF(shipments9[[#This Row],[Gross Profit]]&lt;0,"Loss","Profit")</f>
        <v>Profit</v>
      </c>
      <c r="S6666" s="9">
        <f>shipments9[[#This Row],[Gross Profit]]/shipments9[[#This Row],[Amount]]</f>
        <v>0.59988895828995759</v>
      </c>
      <c r="T6666" s="11">
        <f>shipments9[[#This Row],[Amount]]/shipments9[[#This Row],[Boxes]]</f>
        <v>24.843103448275862</v>
      </c>
    </row>
    <row r="6667" spans="1:20" hidden="1" x14ac:dyDescent="0.25">
      <c r="A6667" t="s">
        <v>6856</v>
      </c>
      <c r="B6667" t="s">
        <v>71</v>
      </c>
      <c r="C6667" t="s">
        <v>135</v>
      </c>
      <c r="D6667" t="s">
        <v>22</v>
      </c>
      <c r="E6667" s="1">
        <v>45534</v>
      </c>
      <c r="F6667" s="1" t="str">
        <f>TEXT(shipments9[[#This Row],[Shipdate]],"ddd")</f>
        <v>Fri</v>
      </c>
      <c r="G6667" s="1" t="str">
        <f>IF(OR(shipments9[[#This Row],[Day Name]]="Sat",shipments9[[#This Row],[Day Name]]="Sun"),"Weekend","Weekday")</f>
        <v>Weekday</v>
      </c>
      <c r="H6667">
        <v>5625</v>
      </c>
      <c r="I6667">
        <v>225</v>
      </c>
      <c r="J6667" t="s">
        <v>178</v>
      </c>
      <c r="K6667" t="s">
        <v>8155</v>
      </c>
      <c r="L6667" t="s">
        <v>8160</v>
      </c>
      <c r="M6667">
        <v>8</v>
      </c>
      <c r="N6667" t="s">
        <v>8162</v>
      </c>
      <c r="O6667" s="4">
        <f>INDEX(products[Cost_per_box], MATCH(shipments9[[#This Row],[PID]], products[PID], 0))</f>
        <v>9.94</v>
      </c>
      <c r="P6667" s="4">
        <f>shipments9[[#This Row],[Boxes]]*shipments9[[#This Row],[Cost Per Box]]</f>
        <v>2236.5</v>
      </c>
      <c r="Q6667" s="4">
        <f>shipments9[[#This Row],[Amount]] -shipments9[[#This Row],[total cost]]</f>
        <v>3388.5</v>
      </c>
      <c r="R6667" s="4" t="str">
        <f>IF(shipments9[[#This Row],[Gross Profit]]&lt;0,"Loss","Profit")</f>
        <v>Profit</v>
      </c>
      <c r="S6667" s="9">
        <f>shipments9[[#This Row],[Gross Profit]]/shipments9[[#This Row],[Amount]]</f>
        <v>0.60240000000000005</v>
      </c>
      <c r="T6667" s="11">
        <f>shipments9[[#This Row],[Amount]]/shipments9[[#This Row],[Boxes]]</f>
        <v>25</v>
      </c>
    </row>
    <row r="6668" spans="1:20" hidden="1" x14ac:dyDescent="0.25">
      <c r="A6668" t="s">
        <v>6857</v>
      </c>
      <c r="B6668" t="s">
        <v>71</v>
      </c>
      <c r="C6668" t="s">
        <v>159</v>
      </c>
      <c r="D6668" t="s">
        <v>22</v>
      </c>
      <c r="E6668" s="1">
        <v>45523</v>
      </c>
      <c r="F6668" s="1" t="str">
        <f>TEXT(shipments9[[#This Row],[Shipdate]],"ddd")</f>
        <v>Mon</v>
      </c>
      <c r="G6668" s="1" t="str">
        <f>IF(OR(shipments9[[#This Row],[Day Name]]="Sat",shipments9[[#This Row],[Day Name]]="Sun"),"Weekend","Weekday")</f>
        <v>Weekday</v>
      </c>
      <c r="H6668">
        <v>4653</v>
      </c>
      <c r="I6668">
        <v>187</v>
      </c>
      <c r="J6668" t="s">
        <v>178</v>
      </c>
      <c r="K6668" t="s">
        <v>8155</v>
      </c>
      <c r="L6668" t="s">
        <v>8160</v>
      </c>
      <c r="M6668">
        <v>8</v>
      </c>
      <c r="N6668" t="s">
        <v>8162</v>
      </c>
      <c r="O6668" s="4">
        <f>INDEX(products[Cost_per_box], MATCH(shipments9[[#This Row],[PID]], products[PID], 0))</f>
        <v>5.04</v>
      </c>
      <c r="P6668" s="4">
        <f>shipments9[[#This Row],[Boxes]]*shipments9[[#This Row],[Cost Per Box]]</f>
        <v>942.48</v>
      </c>
      <c r="Q6668" s="4">
        <f>shipments9[[#This Row],[Amount]] -shipments9[[#This Row],[total cost]]</f>
        <v>3710.52</v>
      </c>
      <c r="R6668" s="4" t="str">
        <f>IF(shipments9[[#This Row],[Gross Profit]]&lt;0,"Loss","Profit")</f>
        <v>Profit</v>
      </c>
      <c r="S6668" s="9">
        <f>shipments9[[#This Row],[Gross Profit]]/shipments9[[#This Row],[Amount]]</f>
        <v>0.79744680851063832</v>
      </c>
      <c r="T6668" s="11">
        <f>shipments9[[#This Row],[Amount]]/shipments9[[#This Row],[Boxes]]</f>
        <v>24.882352941176471</v>
      </c>
    </row>
    <row r="6669" spans="1:20" hidden="1" x14ac:dyDescent="0.25">
      <c r="A6669" t="s">
        <v>6858</v>
      </c>
      <c r="B6669" t="s">
        <v>71</v>
      </c>
      <c r="C6669" t="s">
        <v>163</v>
      </c>
      <c r="D6669" t="s">
        <v>22</v>
      </c>
      <c r="E6669" s="1">
        <v>45516</v>
      </c>
      <c r="F6669" s="1" t="str">
        <f>TEXT(shipments9[[#This Row],[Shipdate]],"ddd")</f>
        <v>Mon</v>
      </c>
      <c r="G6669" s="1" t="str">
        <f>IF(OR(shipments9[[#This Row],[Day Name]]="Sat",shipments9[[#This Row],[Day Name]]="Sun"),"Weekend","Weekday")</f>
        <v>Weekday</v>
      </c>
      <c r="H6669">
        <v>5496.75</v>
      </c>
      <c r="I6669">
        <v>688</v>
      </c>
      <c r="J6669" t="s">
        <v>178</v>
      </c>
      <c r="K6669" t="s">
        <v>8155</v>
      </c>
      <c r="L6669" t="s">
        <v>8160</v>
      </c>
      <c r="M6669">
        <v>8</v>
      </c>
      <c r="N6669" t="s">
        <v>8162</v>
      </c>
      <c r="O6669" s="4">
        <f>INDEX(products[Cost_per_box], MATCH(shipments9[[#This Row],[PID]], products[PID], 0))</f>
        <v>3.32</v>
      </c>
      <c r="P6669" s="4">
        <f>shipments9[[#This Row],[Boxes]]*shipments9[[#This Row],[Cost Per Box]]</f>
        <v>2284.16</v>
      </c>
      <c r="Q6669" s="4">
        <f>shipments9[[#This Row],[Amount]] -shipments9[[#This Row],[total cost]]</f>
        <v>3212.59</v>
      </c>
      <c r="R6669" s="4" t="str">
        <f>IF(shipments9[[#This Row],[Gross Profit]]&lt;0,"Loss","Profit")</f>
        <v>Profit</v>
      </c>
      <c r="S6669" s="9">
        <f>shipments9[[#This Row],[Gross Profit]]/shipments9[[#This Row],[Amount]]</f>
        <v>0.58445263110019563</v>
      </c>
      <c r="T6669" s="11">
        <f>shipments9[[#This Row],[Amount]]/shipments9[[#This Row],[Boxes]]</f>
        <v>7.9894622093023253</v>
      </c>
    </row>
    <row r="6670" spans="1:20" hidden="1" x14ac:dyDescent="0.25">
      <c r="A6670" t="s">
        <v>6859</v>
      </c>
      <c r="B6670" t="s">
        <v>71</v>
      </c>
      <c r="C6670" t="s">
        <v>135</v>
      </c>
      <c r="D6670" t="s">
        <v>22</v>
      </c>
      <c r="E6670" s="1">
        <v>45530</v>
      </c>
      <c r="F6670" s="1" t="str">
        <f>TEXT(shipments9[[#This Row],[Shipdate]],"ddd")</f>
        <v>Mon</v>
      </c>
      <c r="G6670" s="1" t="str">
        <f>IF(OR(shipments9[[#This Row],[Day Name]]="Sat",shipments9[[#This Row],[Day Name]]="Sun"),"Weekend","Weekday")</f>
        <v>Weekday</v>
      </c>
      <c r="H6670">
        <v>5850</v>
      </c>
      <c r="I6670">
        <v>244</v>
      </c>
      <c r="J6670" t="s">
        <v>178</v>
      </c>
      <c r="K6670" t="s">
        <v>8155</v>
      </c>
      <c r="L6670" t="s">
        <v>8160</v>
      </c>
      <c r="M6670">
        <v>8</v>
      </c>
      <c r="N6670" t="s">
        <v>8162</v>
      </c>
      <c r="O6670" s="4">
        <f>INDEX(products[Cost_per_box], MATCH(shipments9[[#This Row],[PID]], products[PID], 0))</f>
        <v>9.94</v>
      </c>
      <c r="P6670" s="4">
        <f>shipments9[[#This Row],[Boxes]]*shipments9[[#This Row],[Cost Per Box]]</f>
        <v>2425.3599999999997</v>
      </c>
      <c r="Q6670" s="4">
        <f>shipments9[[#This Row],[Amount]] -shipments9[[#This Row],[total cost]]</f>
        <v>3424.6400000000003</v>
      </c>
      <c r="R6670" s="4" t="str">
        <f>IF(shipments9[[#This Row],[Gross Profit]]&lt;0,"Loss","Profit")</f>
        <v>Profit</v>
      </c>
      <c r="S6670" s="9">
        <f>shipments9[[#This Row],[Gross Profit]]/shipments9[[#This Row],[Amount]]</f>
        <v>0.58540854700854705</v>
      </c>
      <c r="T6670" s="11">
        <f>shipments9[[#This Row],[Amount]]/shipments9[[#This Row],[Boxes]]</f>
        <v>23.975409836065573</v>
      </c>
    </row>
    <row r="6671" spans="1:20" hidden="1" x14ac:dyDescent="0.25">
      <c r="A6671" t="s">
        <v>6860</v>
      </c>
      <c r="B6671" t="s">
        <v>74</v>
      </c>
      <c r="C6671" t="s">
        <v>159</v>
      </c>
      <c r="D6671" t="s">
        <v>22</v>
      </c>
      <c r="E6671" s="1">
        <v>45482</v>
      </c>
      <c r="F6671" s="1" t="str">
        <f>TEXT(shipments9[[#This Row],[Shipdate]],"ddd")</f>
        <v>Tue</v>
      </c>
      <c r="G6671" s="1" t="str">
        <f>IF(OR(shipments9[[#This Row],[Day Name]]="Sat",shipments9[[#This Row],[Day Name]]="Sun"),"Weekend","Weekday")</f>
        <v>Weekday</v>
      </c>
      <c r="H6671">
        <v>3622.5</v>
      </c>
      <c r="I6671">
        <v>140</v>
      </c>
      <c r="J6671" t="s">
        <v>178</v>
      </c>
      <c r="K6671" t="s">
        <v>8155</v>
      </c>
      <c r="L6671" t="s">
        <v>8160</v>
      </c>
      <c r="M6671">
        <v>7</v>
      </c>
      <c r="N6671" t="s">
        <v>8161</v>
      </c>
      <c r="O6671" s="4">
        <f>INDEX(products[Cost_per_box], MATCH(shipments9[[#This Row],[PID]], products[PID], 0))</f>
        <v>5.04</v>
      </c>
      <c r="P6671" s="4">
        <f>shipments9[[#This Row],[Boxes]]*shipments9[[#This Row],[Cost Per Box]]</f>
        <v>705.6</v>
      </c>
      <c r="Q6671" s="4">
        <f>shipments9[[#This Row],[Amount]] -shipments9[[#This Row],[total cost]]</f>
        <v>2916.9</v>
      </c>
      <c r="R6671" s="4" t="str">
        <f>IF(shipments9[[#This Row],[Gross Profit]]&lt;0,"Loss","Profit")</f>
        <v>Profit</v>
      </c>
      <c r="S6671" s="9">
        <f>shipments9[[#This Row],[Gross Profit]]/shipments9[[#This Row],[Amount]]</f>
        <v>0.80521739130434788</v>
      </c>
      <c r="T6671" s="11">
        <f>shipments9[[#This Row],[Amount]]/shipments9[[#This Row],[Boxes]]</f>
        <v>25.875</v>
      </c>
    </row>
    <row r="6672" spans="1:20" hidden="1" x14ac:dyDescent="0.25">
      <c r="A6672" t="s">
        <v>6861</v>
      </c>
      <c r="B6672" t="s">
        <v>74</v>
      </c>
      <c r="C6672" t="s">
        <v>121</v>
      </c>
      <c r="D6672" t="s">
        <v>22</v>
      </c>
      <c r="E6672" s="1">
        <v>45532</v>
      </c>
      <c r="F6672" s="1" t="str">
        <f>TEXT(shipments9[[#This Row],[Shipdate]],"ddd")</f>
        <v>Wed</v>
      </c>
      <c r="G6672" s="1" t="str">
        <f>IF(OR(shipments9[[#This Row],[Day Name]]="Sat",shipments9[[#This Row],[Day Name]]="Sun"),"Weekend","Weekday")</f>
        <v>Weekday</v>
      </c>
      <c r="H6672">
        <v>816.75</v>
      </c>
      <c r="I6672">
        <v>55</v>
      </c>
      <c r="J6672" t="s">
        <v>178</v>
      </c>
      <c r="K6672" t="s">
        <v>8155</v>
      </c>
      <c r="L6672" t="s">
        <v>8160</v>
      </c>
      <c r="M6672">
        <v>8</v>
      </c>
      <c r="N6672" t="s">
        <v>8162</v>
      </c>
      <c r="O6672" s="4">
        <f>INDEX(products[Cost_per_box], MATCH(shipments9[[#This Row],[PID]], products[PID], 0))</f>
        <v>5.26</v>
      </c>
      <c r="P6672" s="4">
        <f>shipments9[[#This Row],[Boxes]]*shipments9[[#This Row],[Cost Per Box]]</f>
        <v>289.3</v>
      </c>
      <c r="Q6672" s="4">
        <f>shipments9[[#This Row],[Amount]] -shipments9[[#This Row],[total cost]]</f>
        <v>527.45000000000005</v>
      </c>
      <c r="R6672" s="4" t="str">
        <f>IF(shipments9[[#This Row],[Gross Profit]]&lt;0,"Loss","Profit")</f>
        <v>Profit</v>
      </c>
      <c r="S6672" s="9">
        <f>shipments9[[#This Row],[Gross Profit]]/shipments9[[#This Row],[Amount]]</f>
        <v>0.6457912457912458</v>
      </c>
      <c r="T6672" s="11">
        <f>shipments9[[#This Row],[Amount]]/shipments9[[#This Row],[Boxes]]</f>
        <v>14.85</v>
      </c>
    </row>
    <row r="6673" spans="1:20" hidden="1" x14ac:dyDescent="0.25">
      <c r="A6673" t="s">
        <v>6862</v>
      </c>
      <c r="B6673" t="s">
        <v>74</v>
      </c>
      <c r="C6673" t="s">
        <v>141</v>
      </c>
      <c r="D6673" t="s">
        <v>22</v>
      </c>
      <c r="E6673" s="1">
        <v>45489</v>
      </c>
      <c r="F6673" s="1" t="str">
        <f>TEXT(shipments9[[#This Row],[Shipdate]],"ddd")</f>
        <v>Tue</v>
      </c>
      <c r="G6673" s="1" t="str">
        <f>IF(OR(shipments9[[#This Row],[Day Name]]="Sat",shipments9[[#This Row],[Day Name]]="Sun"),"Weekend","Weekday")</f>
        <v>Weekday</v>
      </c>
      <c r="H6673">
        <v>7573.5</v>
      </c>
      <c r="I6673">
        <v>505</v>
      </c>
      <c r="J6673" t="s">
        <v>178</v>
      </c>
      <c r="K6673" t="s">
        <v>8155</v>
      </c>
      <c r="L6673" t="s">
        <v>8160</v>
      </c>
      <c r="M6673">
        <v>7</v>
      </c>
      <c r="N6673" t="s">
        <v>8161</v>
      </c>
      <c r="O6673" s="4">
        <f>INDEX(products[Cost_per_box], MATCH(shipments9[[#This Row],[PID]], products[PID], 0))</f>
        <v>8.2200000000000006</v>
      </c>
      <c r="P6673" s="4">
        <f>shipments9[[#This Row],[Boxes]]*shipments9[[#This Row],[Cost Per Box]]</f>
        <v>4151.1000000000004</v>
      </c>
      <c r="Q6673" s="4">
        <f>shipments9[[#This Row],[Amount]] -shipments9[[#This Row],[total cost]]</f>
        <v>3422.3999999999996</v>
      </c>
      <c r="R6673" s="4" t="str">
        <f>IF(shipments9[[#This Row],[Gross Profit]]&lt;0,"Loss","Profit")</f>
        <v>Profit</v>
      </c>
      <c r="S6673" s="9">
        <f>shipments9[[#This Row],[Gross Profit]]/shipments9[[#This Row],[Amount]]</f>
        <v>0.4518914636561695</v>
      </c>
      <c r="T6673" s="11">
        <f>shipments9[[#This Row],[Amount]]/shipments9[[#This Row],[Boxes]]</f>
        <v>14.997029702970297</v>
      </c>
    </row>
    <row r="6674" spans="1:20" hidden="1" x14ac:dyDescent="0.25">
      <c r="A6674" t="s">
        <v>6863</v>
      </c>
      <c r="B6674" t="s">
        <v>74</v>
      </c>
      <c r="C6674" t="s">
        <v>165</v>
      </c>
      <c r="D6674" t="s">
        <v>22</v>
      </c>
      <c r="E6674" s="1">
        <v>45484</v>
      </c>
      <c r="F6674" s="1" t="str">
        <f>TEXT(shipments9[[#This Row],[Shipdate]],"ddd")</f>
        <v>Thu</v>
      </c>
      <c r="G6674" s="1" t="str">
        <f>IF(OR(shipments9[[#This Row],[Day Name]]="Sat",shipments9[[#This Row],[Day Name]]="Sun"),"Weekend","Weekday")</f>
        <v>Weekday</v>
      </c>
      <c r="H6674">
        <v>2504.25</v>
      </c>
      <c r="I6674">
        <v>114</v>
      </c>
      <c r="J6674" t="s">
        <v>178</v>
      </c>
      <c r="K6674" t="s">
        <v>8155</v>
      </c>
      <c r="L6674" t="s">
        <v>8160</v>
      </c>
      <c r="M6674">
        <v>7</v>
      </c>
      <c r="N6674" t="s">
        <v>8161</v>
      </c>
      <c r="O6674" s="4">
        <f>INDEX(products[Cost_per_box], MATCH(shipments9[[#This Row],[PID]], products[PID], 0))</f>
        <v>2.65</v>
      </c>
      <c r="P6674" s="4">
        <f>shipments9[[#This Row],[Boxes]]*shipments9[[#This Row],[Cost Per Box]]</f>
        <v>302.09999999999997</v>
      </c>
      <c r="Q6674" s="4">
        <f>shipments9[[#This Row],[Amount]] -shipments9[[#This Row],[total cost]]</f>
        <v>2202.15</v>
      </c>
      <c r="R6674" s="4" t="str">
        <f>IF(shipments9[[#This Row],[Gross Profit]]&lt;0,"Loss","Profit")</f>
        <v>Profit</v>
      </c>
      <c r="S6674" s="9">
        <f>shipments9[[#This Row],[Gross Profit]]/shipments9[[#This Row],[Amount]]</f>
        <v>0.87936507936507935</v>
      </c>
      <c r="T6674" s="11">
        <f>shipments9[[#This Row],[Amount]]/shipments9[[#This Row],[Boxes]]</f>
        <v>21.967105263157894</v>
      </c>
    </row>
    <row r="6675" spans="1:20" hidden="1" x14ac:dyDescent="0.25">
      <c r="A6675" t="s">
        <v>6864</v>
      </c>
      <c r="B6675" t="s">
        <v>74</v>
      </c>
      <c r="C6675" t="s">
        <v>165</v>
      </c>
      <c r="D6675" t="s">
        <v>22</v>
      </c>
      <c r="E6675" s="1">
        <v>45505</v>
      </c>
      <c r="F6675" s="1" t="str">
        <f>TEXT(shipments9[[#This Row],[Shipdate]],"ddd")</f>
        <v>Thu</v>
      </c>
      <c r="G6675" s="1" t="str">
        <f>IF(OR(shipments9[[#This Row],[Day Name]]="Sat",shipments9[[#This Row],[Day Name]]="Sun"),"Weekend","Weekday")</f>
        <v>Weekday</v>
      </c>
      <c r="H6675">
        <v>4.5</v>
      </c>
      <c r="I6675">
        <v>1</v>
      </c>
      <c r="J6675" t="s">
        <v>178</v>
      </c>
      <c r="K6675" t="s">
        <v>8155</v>
      </c>
      <c r="L6675" t="s">
        <v>8160</v>
      </c>
      <c r="M6675">
        <v>8</v>
      </c>
      <c r="N6675" t="s">
        <v>8162</v>
      </c>
      <c r="O6675" s="4">
        <f>INDEX(products[Cost_per_box], MATCH(shipments9[[#This Row],[PID]], products[PID], 0))</f>
        <v>2.65</v>
      </c>
      <c r="P6675" s="4">
        <f>shipments9[[#This Row],[Boxes]]*shipments9[[#This Row],[Cost Per Box]]</f>
        <v>2.65</v>
      </c>
      <c r="Q6675" s="4">
        <f>shipments9[[#This Row],[Amount]] -shipments9[[#This Row],[total cost]]</f>
        <v>1.85</v>
      </c>
      <c r="R6675" s="4" t="str">
        <f>IF(shipments9[[#This Row],[Gross Profit]]&lt;0,"Loss","Profit")</f>
        <v>Profit</v>
      </c>
      <c r="S6675" s="9">
        <f>shipments9[[#This Row],[Gross Profit]]/shipments9[[#This Row],[Amount]]</f>
        <v>0.41111111111111115</v>
      </c>
      <c r="T6675" s="11">
        <f>shipments9[[#This Row],[Amount]]/shipments9[[#This Row],[Boxes]]</f>
        <v>4.5</v>
      </c>
    </row>
    <row r="6676" spans="1:20" hidden="1" x14ac:dyDescent="0.25">
      <c r="A6676" t="s">
        <v>6865</v>
      </c>
      <c r="B6676" t="s">
        <v>74</v>
      </c>
      <c r="C6676" t="s">
        <v>137</v>
      </c>
      <c r="D6676" t="s">
        <v>22</v>
      </c>
      <c r="E6676" s="1">
        <v>45504</v>
      </c>
      <c r="F6676" s="1" t="str">
        <f>TEXT(shipments9[[#This Row],[Shipdate]],"ddd")</f>
        <v>Wed</v>
      </c>
      <c r="G6676" s="1" t="str">
        <f>IF(OR(shipments9[[#This Row],[Day Name]]="Sat",shipments9[[#This Row],[Day Name]]="Sun"),"Weekend","Weekday")</f>
        <v>Weekday</v>
      </c>
      <c r="H6676">
        <v>3109.5</v>
      </c>
      <c r="I6676">
        <v>173</v>
      </c>
      <c r="J6676" t="s">
        <v>178</v>
      </c>
      <c r="K6676" t="s">
        <v>8155</v>
      </c>
      <c r="L6676" t="s">
        <v>8160</v>
      </c>
      <c r="M6676">
        <v>7</v>
      </c>
      <c r="N6676" t="s">
        <v>8161</v>
      </c>
      <c r="O6676" s="4">
        <f>INDEX(products[Cost_per_box], MATCH(shipments9[[#This Row],[PID]], products[PID], 0))</f>
        <v>7.73</v>
      </c>
      <c r="P6676" s="4">
        <f>shipments9[[#This Row],[Boxes]]*shipments9[[#This Row],[Cost Per Box]]</f>
        <v>1337.29</v>
      </c>
      <c r="Q6676" s="4">
        <f>shipments9[[#This Row],[Amount]] -shipments9[[#This Row],[total cost]]</f>
        <v>1772.21</v>
      </c>
      <c r="R6676" s="4" t="str">
        <f>IF(shipments9[[#This Row],[Gross Profit]]&lt;0,"Loss","Profit")</f>
        <v>Profit</v>
      </c>
      <c r="S6676" s="9">
        <f>shipments9[[#This Row],[Gross Profit]]/shipments9[[#This Row],[Amount]]</f>
        <v>0.56993407300209042</v>
      </c>
      <c r="T6676" s="11">
        <f>shipments9[[#This Row],[Amount]]/shipments9[[#This Row],[Boxes]]</f>
        <v>17.973988439306357</v>
      </c>
    </row>
    <row r="6677" spans="1:20" hidden="1" x14ac:dyDescent="0.25">
      <c r="A6677" t="s">
        <v>6866</v>
      </c>
      <c r="B6677" t="s">
        <v>49</v>
      </c>
      <c r="C6677" t="s">
        <v>128</v>
      </c>
      <c r="D6677" t="s">
        <v>22</v>
      </c>
      <c r="E6677" s="1">
        <v>45496</v>
      </c>
      <c r="F6677" s="1" t="str">
        <f>TEXT(shipments9[[#This Row],[Shipdate]],"ddd")</f>
        <v>Tue</v>
      </c>
      <c r="G6677" s="1" t="str">
        <f>IF(OR(shipments9[[#This Row],[Day Name]]="Sat",shipments9[[#This Row],[Day Name]]="Sun"),"Weekend","Weekday")</f>
        <v>Weekday</v>
      </c>
      <c r="H6677">
        <v>8354.25</v>
      </c>
      <c r="I6677">
        <v>1045</v>
      </c>
      <c r="J6677" t="s">
        <v>178</v>
      </c>
      <c r="K6677" t="s">
        <v>8155</v>
      </c>
      <c r="L6677" t="s">
        <v>8160</v>
      </c>
      <c r="M6677">
        <v>7</v>
      </c>
      <c r="N6677" t="s">
        <v>8161</v>
      </c>
      <c r="O6677" s="4">
        <f>INDEX(products[Cost_per_box], MATCH(shipments9[[#This Row],[PID]], products[PID], 0))</f>
        <v>3.85</v>
      </c>
      <c r="P6677" s="4">
        <f>shipments9[[#This Row],[Boxes]]*shipments9[[#This Row],[Cost Per Box]]</f>
        <v>4023.25</v>
      </c>
      <c r="Q6677" s="4">
        <f>shipments9[[#This Row],[Amount]] -shipments9[[#This Row],[total cost]]</f>
        <v>4331</v>
      </c>
      <c r="R6677" s="4" t="str">
        <f>IF(shipments9[[#This Row],[Gross Profit]]&lt;0,"Loss","Profit")</f>
        <v>Profit</v>
      </c>
      <c r="S6677" s="9">
        <f>shipments9[[#This Row],[Gross Profit]]/shipments9[[#This Row],[Amount]]</f>
        <v>0.51841876889008587</v>
      </c>
      <c r="T6677" s="11">
        <f>shipments9[[#This Row],[Amount]]/shipments9[[#This Row],[Boxes]]</f>
        <v>7.9944976076555028</v>
      </c>
    </row>
    <row r="6678" spans="1:20" hidden="1" x14ac:dyDescent="0.25">
      <c r="A6678" t="s">
        <v>6867</v>
      </c>
      <c r="B6678" t="s">
        <v>49</v>
      </c>
      <c r="C6678" t="s">
        <v>163</v>
      </c>
      <c r="D6678" t="s">
        <v>22</v>
      </c>
      <c r="E6678" s="1">
        <v>45532</v>
      </c>
      <c r="F6678" s="1" t="str">
        <f>TEXT(shipments9[[#This Row],[Shipdate]],"ddd")</f>
        <v>Wed</v>
      </c>
      <c r="G6678" s="1" t="str">
        <f>IF(OR(shipments9[[#This Row],[Day Name]]="Sat",shipments9[[#This Row],[Day Name]]="Sun"),"Weekend","Weekday")</f>
        <v>Weekday</v>
      </c>
      <c r="H6678">
        <v>2013.75</v>
      </c>
      <c r="I6678">
        <v>184</v>
      </c>
      <c r="J6678" t="s">
        <v>178</v>
      </c>
      <c r="K6678" t="s">
        <v>8155</v>
      </c>
      <c r="L6678" t="s">
        <v>8160</v>
      </c>
      <c r="M6678">
        <v>8</v>
      </c>
      <c r="N6678" t="s">
        <v>8162</v>
      </c>
      <c r="O6678" s="4">
        <f>INDEX(products[Cost_per_box], MATCH(shipments9[[#This Row],[PID]], products[PID], 0))</f>
        <v>3.32</v>
      </c>
      <c r="P6678" s="4">
        <f>shipments9[[#This Row],[Boxes]]*shipments9[[#This Row],[Cost Per Box]]</f>
        <v>610.88</v>
      </c>
      <c r="Q6678" s="4">
        <f>shipments9[[#This Row],[Amount]] -shipments9[[#This Row],[total cost]]</f>
        <v>1402.87</v>
      </c>
      <c r="R6678" s="4" t="str">
        <f>IF(shipments9[[#This Row],[Gross Profit]]&lt;0,"Loss","Profit")</f>
        <v>Profit</v>
      </c>
      <c r="S6678" s="9">
        <f>shipments9[[#This Row],[Gross Profit]]/shipments9[[#This Row],[Amount]]</f>
        <v>0.69664556176288017</v>
      </c>
      <c r="T6678" s="11">
        <f>shipments9[[#This Row],[Amount]]/shipments9[[#This Row],[Boxes]]</f>
        <v>10.944293478260869</v>
      </c>
    </row>
    <row r="6679" spans="1:20" hidden="1" x14ac:dyDescent="0.25">
      <c r="A6679" t="s">
        <v>6868</v>
      </c>
      <c r="B6679" t="s">
        <v>52</v>
      </c>
      <c r="C6679" t="s">
        <v>128</v>
      </c>
      <c r="D6679" t="s">
        <v>22</v>
      </c>
      <c r="E6679" s="1">
        <v>45489</v>
      </c>
      <c r="F6679" s="1" t="str">
        <f>TEXT(shipments9[[#This Row],[Shipdate]],"ddd")</f>
        <v>Tue</v>
      </c>
      <c r="G6679" s="1" t="str">
        <f>IF(OR(shipments9[[#This Row],[Day Name]]="Sat",shipments9[[#This Row],[Day Name]]="Sun"),"Weekend","Weekday")</f>
        <v>Weekday</v>
      </c>
      <c r="H6679">
        <v>7121.25</v>
      </c>
      <c r="I6679">
        <v>1425</v>
      </c>
      <c r="J6679" t="s">
        <v>178</v>
      </c>
      <c r="K6679" t="s">
        <v>8155</v>
      </c>
      <c r="L6679" t="s">
        <v>8160</v>
      </c>
      <c r="M6679">
        <v>7</v>
      </c>
      <c r="N6679" t="s">
        <v>8161</v>
      </c>
      <c r="O6679" s="4">
        <f>INDEX(products[Cost_per_box], MATCH(shipments9[[#This Row],[PID]], products[PID], 0))</f>
        <v>3.85</v>
      </c>
      <c r="P6679" s="4">
        <f>shipments9[[#This Row],[Boxes]]*shipments9[[#This Row],[Cost Per Box]]</f>
        <v>5486.25</v>
      </c>
      <c r="Q6679" s="4">
        <f>shipments9[[#This Row],[Amount]] -shipments9[[#This Row],[total cost]]</f>
        <v>1635</v>
      </c>
      <c r="R6679" s="4" t="str">
        <f>IF(shipments9[[#This Row],[Gross Profit]]&lt;0,"Loss","Profit")</f>
        <v>Profit</v>
      </c>
      <c r="S6679" s="9">
        <f>shipments9[[#This Row],[Gross Profit]]/shipments9[[#This Row],[Amount]]</f>
        <v>0.22959452343338599</v>
      </c>
      <c r="T6679" s="11">
        <f>shipments9[[#This Row],[Amount]]/shipments9[[#This Row],[Boxes]]</f>
        <v>4.9973684210526317</v>
      </c>
    </row>
    <row r="6680" spans="1:20" x14ac:dyDescent="0.25">
      <c r="A6680" t="s">
        <v>6869</v>
      </c>
      <c r="B6680" t="s">
        <v>52</v>
      </c>
      <c r="C6680" t="s">
        <v>130</v>
      </c>
      <c r="D6680" t="s">
        <v>22</v>
      </c>
      <c r="E6680" s="1">
        <v>45474</v>
      </c>
      <c r="F6680" s="1" t="str">
        <f>TEXT(shipments9[[#This Row],[Shipdate]],"ddd")</f>
        <v>Mon</v>
      </c>
      <c r="G6680" s="1" t="str">
        <f>IF(OR(shipments9[[#This Row],[Day Name]]="Sat",shipments9[[#This Row],[Day Name]]="Sun"),"Weekend","Weekday")</f>
        <v>Weekday</v>
      </c>
      <c r="H6680">
        <v>1984.5</v>
      </c>
      <c r="I6680">
        <v>397</v>
      </c>
      <c r="J6680" t="s">
        <v>178</v>
      </c>
      <c r="K6680" t="s">
        <v>8155</v>
      </c>
      <c r="L6680" t="s">
        <v>8160</v>
      </c>
      <c r="M6680">
        <v>7</v>
      </c>
      <c r="N6680" t="s">
        <v>8161</v>
      </c>
      <c r="O6680" s="4">
        <f>INDEX(products[Cost_per_box], MATCH(shipments9[[#This Row],[PID]], products[PID], 0))</f>
        <v>5.72</v>
      </c>
      <c r="P6680" s="4">
        <f>shipments9[[#This Row],[Boxes]]*shipments9[[#This Row],[Cost Per Box]]</f>
        <v>2270.8399999999997</v>
      </c>
      <c r="Q6680" s="4">
        <f>shipments9[[#This Row],[Amount]] -shipments9[[#This Row],[total cost]]</f>
        <v>-286.33999999999969</v>
      </c>
      <c r="R6680" s="4" t="str">
        <f>IF(shipments9[[#This Row],[Gross Profit]]&lt;0,"Loss","Profit")</f>
        <v>Loss</v>
      </c>
      <c r="S6680" s="9">
        <f>shipments9[[#This Row],[Gross Profit]]/shipments9[[#This Row],[Amount]]</f>
        <v>-0.14428823381204317</v>
      </c>
      <c r="T6680" s="11">
        <f>shipments9[[#This Row],[Amount]]/shipments9[[#This Row],[Boxes]]</f>
        <v>4.9987405541561714</v>
      </c>
    </row>
    <row r="6681" spans="1:20" x14ac:dyDescent="0.25">
      <c r="A6681" t="s">
        <v>6870</v>
      </c>
      <c r="B6681" t="s">
        <v>52</v>
      </c>
      <c r="C6681" t="s">
        <v>147</v>
      </c>
      <c r="D6681" t="s">
        <v>22</v>
      </c>
      <c r="E6681" s="1">
        <v>45503</v>
      </c>
      <c r="F6681" s="1" t="str">
        <f>TEXT(shipments9[[#This Row],[Shipdate]],"ddd")</f>
        <v>Tue</v>
      </c>
      <c r="G6681" s="1" t="str">
        <f>IF(OR(shipments9[[#This Row],[Day Name]]="Sat",shipments9[[#This Row],[Day Name]]="Sun"),"Weekend","Weekday")</f>
        <v>Weekday</v>
      </c>
      <c r="H6681">
        <v>189</v>
      </c>
      <c r="I6681">
        <v>32</v>
      </c>
      <c r="J6681" t="s">
        <v>178</v>
      </c>
      <c r="K6681" t="s">
        <v>8155</v>
      </c>
      <c r="L6681" t="s">
        <v>8160</v>
      </c>
      <c r="M6681">
        <v>7</v>
      </c>
      <c r="N6681" t="s">
        <v>8161</v>
      </c>
      <c r="O6681" s="4">
        <f>INDEX(products[Cost_per_box], MATCH(shipments9[[#This Row],[PID]], products[PID], 0))</f>
        <v>10.51</v>
      </c>
      <c r="P6681" s="4">
        <f>shipments9[[#This Row],[Boxes]]*shipments9[[#This Row],[Cost Per Box]]</f>
        <v>336.32</v>
      </c>
      <c r="Q6681" s="4">
        <f>shipments9[[#This Row],[Amount]] -shipments9[[#This Row],[total cost]]</f>
        <v>-147.32</v>
      </c>
      <c r="R6681" s="4" t="str">
        <f>IF(shipments9[[#This Row],[Gross Profit]]&lt;0,"Loss","Profit")</f>
        <v>Loss</v>
      </c>
      <c r="S6681" s="9">
        <f>shipments9[[#This Row],[Gross Profit]]/shipments9[[#This Row],[Amount]]</f>
        <v>-0.77947089947089943</v>
      </c>
      <c r="T6681" s="11">
        <f>shipments9[[#This Row],[Amount]]/shipments9[[#This Row],[Boxes]]</f>
        <v>5.90625</v>
      </c>
    </row>
    <row r="6682" spans="1:20" hidden="1" x14ac:dyDescent="0.25">
      <c r="A6682" t="s">
        <v>6871</v>
      </c>
      <c r="B6682" t="s">
        <v>55</v>
      </c>
      <c r="C6682" t="s">
        <v>141</v>
      </c>
      <c r="D6682" t="s">
        <v>22</v>
      </c>
      <c r="E6682" s="1">
        <v>45498</v>
      </c>
      <c r="F6682" s="1" t="str">
        <f>TEXT(shipments9[[#This Row],[Shipdate]],"ddd")</f>
        <v>Thu</v>
      </c>
      <c r="G6682" s="1" t="str">
        <f>IF(OR(shipments9[[#This Row],[Day Name]]="Sat",shipments9[[#This Row],[Day Name]]="Sun"),"Weekend","Weekday")</f>
        <v>Weekday</v>
      </c>
      <c r="H6682">
        <v>297</v>
      </c>
      <c r="I6682">
        <v>20</v>
      </c>
      <c r="J6682" t="s">
        <v>178</v>
      </c>
      <c r="K6682" t="s">
        <v>8155</v>
      </c>
      <c r="L6682" t="s">
        <v>8160</v>
      </c>
      <c r="M6682">
        <v>7</v>
      </c>
      <c r="N6682" t="s">
        <v>8161</v>
      </c>
      <c r="O6682" s="4">
        <f>INDEX(products[Cost_per_box], MATCH(shipments9[[#This Row],[PID]], products[PID], 0))</f>
        <v>8.2200000000000006</v>
      </c>
      <c r="P6682" s="4">
        <f>shipments9[[#This Row],[Boxes]]*shipments9[[#This Row],[Cost Per Box]]</f>
        <v>164.4</v>
      </c>
      <c r="Q6682" s="4">
        <f>shipments9[[#This Row],[Amount]] -shipments9[[#This Row],[total cost]]</f>
        <v>132.6</v>
      </c>
      <c r="R6682" s="4" t="str">
        <f>IF(shipments9[[#This Row],[Gross Profit]]&lt;0,"Loss","Profit")</f>
        <v>Profit</v>
      </c>
      <c r="S6682" s="9">
        <f>shipments9[[#This Row],[Gross Profit]]/shipments9[[#This Row],[Amount]]</f>
        <v>0.44646464646464645</v>
      </c>
      <c r="T6682" s="11">
        <f>shipments9[[#This Row],[Amount]]/shipments9[[#This Row],[Boxes]]</f>
        <v>14.85</v>
      </c>
    </row>
    <row r="6683" spans="1:20" hidden="1" x14ac:dyDescent="0.25">
      <c r="A6683" t="s">
        <v>6872</v>
      </c>
      <c r="B6683" t="s">
        <v>55</v>
      </c>
      <c r="C6683" t="s">
        <v>145</v>
      </c>
      <c r="D6683" t="s">
        <v>22</v>
      </c>
      <c r="E6683" s="1">
        <v>45475</v>
      </c>
      <c r="F6683" s="1" t="str">
        <f>TEXT(shipments9[[#This Row],[Shipdate]],"ddd")</f>
        <v>Tue</v>
      </c>
      <c r="G6683" s="1" t="str">
        <f>IF(OR(shipments9[[#This Row],[Day Name]]="Sat",shipments9[[#This Row],[Day Name]]="Sun"),"Weekend","Weekday")</f>
        <v>Weekday</v>
      </c>
      <c r="H6683">
        <v>5757.75</v>
      </c>
      <c r="I6683">
        <v>384</v>
      </c>
      <c r="J6683" t="s">
        <v>178</v>
      </c>
      <c r="K6683" t="s">
        <v>8155</v>
      </c>
      <c r="L6683" t="s">
        <v>8160</v>
      </c>
      <c r="M6683">
        <v>7</v>
      </c>
      <c r="N6683" t="s">
        <v>8161</v>
      </c>
      <c r="O6683" s="4">
        <f>INDEX(products[Cost_per_box], MATCH(shipments9[[#This Row],[PID]], products[PID], 0))</f>
        <v>4.74</v>
      </c>
      <c r="P6683" s="4">
        <f>shipments9[[#This Row],[Boxes]]*shipments9[[#This Row],[Cost Per Box]]</f>
        <v>1820.16</v>
      </c>
      <c r="Q6683" s="4">
        <f>shipments9[[#This Row],[Amount]] -shipments9[[#This Row],[total cost]]</f>
        <v>3937.59</v>
      </c>
      <c r="R6683" s="4" t="str">
        <f>IF(shipments9[[#This Row],[Gross Profit]]&lt;0,"Loss","Profit")</f>
        <v>Profit</v>
      </c>
      <c r="S6683" s="9">
        <f>shipments9[[#This Row],[Gross Profit]]/shipments9[[#This Row],[Amount]]</f>
        <v>0.68387651426338414</v>
      </c>
      <c r="T6683" s="11">
        <f>shipments9[[#This Row],[Amount]]/shipments9[[#This Row],[Boxes]]</f>
        <v>14.994140625</v>
      </c>
    </row>
    <row r="6684" spans="1:20" hidden="1" x14ac:dyDescent="0.25">
      <c r="A6684" t="s">
        <v>6873</v>
      </c>
      <c r="B6684" t="s">
        <v>55</v>
      </c>
      <c r="C6684" t="s">
        <v>137</v>
      </c>
      <c r="D6684" t="s">
        <v>22</v>
      </c>
      <c r="E6684" s="1">
        <v>45502</v>
      </c>
      <c r="F6684" s="1" t="str">
        <f>TEXT(shipments9[[#This Row],[Shipdate]],"ddd")</f>
        <v>Mon</v>
      </c>
      <c r="G6684" s="1" t="str">
        <f>IF(OR(shipments9[[#This Row],[Day Name]]="Sat",shipments9[[#This Row],[Day Name]]="Sun"),"Weekend","Weekday")</f>
        <v>Weekday</v>
      </c>
      <c r="H6684">
        <v>5564.25</v>
      </c>
      <c r="I6684">
        <v>310</v>
      </c>
      <c r="J6684" t="s">
        <v>178</v>
      </c>
      <c r="K6684" t="s">
        <v>8155</v>
      </c>
      <c r="L6684" t="s">
        <v>8160</v>
      </c>
      <c r="M6684">
        <v>7</v>
      </c>
      <c r="N6684" t="s">
        <v>8161</v>
      </c>
      <c r="O6684" s="4">
        <f>INDEX(products[Cost_per_box], MATCH(shipments9[[#This Row],[PID]], products[PID], 0))</f>
        <v>7.73</v>
      </c>
      <c r="P6684" s="4">
        <f>shipments9[[#This Row],[Boxes]]*shipments9[[#This Row],[Cost Per Box]]</f>
        <v>2396.3000000000002</v>
      </c>
      <c r="Q6684" s="4">
        <f>shipments9[[#This Row],[Amount]] -shipments9[[#This Row],[total cost]]</f>
        <v>3167.95</v>
      </c>
      <c r="R6684" s="4" t="str">
        <f>IF(shipments9[[#This Row],[Gross Profit]]&lt;0,"Loss","Profit")</f>
        <v>Profit</v>
      </c>
      <c r="S6684" s="9">
        <f>shipments9[[#This Row],[Gross Profit]]/shipments9[[#This Row],[Amount]]</f>
        <v>0.56933998292671961</v>
      </c>
      <c r="T6684" s="11">
        <f>shipments9[[#This Row],[Amount]]/shipments9[[#This Row],[Boxes]]</f>
        <v>17.949193548387097</v>
      </c>
    </row>
    <row r="6685" spans="1:20" hidden="1" x14ac:dyDescent="0.25">
      <c r="A6685" t="s">
        <v>6874</v>
      </c>
      <c r="B6685" t="s">
        <v>55</v>
      </c>
      <c r="C6685" t="s">
        <v>149</v>
      </c>
      <c r="D6685" t="s">
        <v>22</v>
      </c>
      <c r="E6685" s="1">
        <v>45476</v>
      </c>
      <c r="F6685" s="1" t="str">
        <f>TEXT(shipments9[[#This Row],[Shipdate]],"ddd")</f>
        <v>Wed</v>
      </c>
      <c r="G6685" s="1" t="str">
        <f>IF(OR(shipments9[[#This Row],[Day Name]]="Sat",shipments9[[#This Row],[Day Name]]="Sun"),"Weekend","Weekday")</f>
        <v>Weekday</v>
      </c>
      <c r="H6685">
        <v>9888.75</v>
      </c>
      <c r="I6685">
        <v>619</v>
      </c>
      <c r="J6685" t="s">
        <v>178</v>
      </c>
      <c r="K6685" t="s">
        <v>8155</v>
      </c>
      <c r="L6685" t="s">
        <v>8160</v>
      </c>
      <c r="M6685">
        <v>7</v>
      </c>
      <c r="N6685" t="s">
        <v>8161</v>
      </c>
      <c r="O6685" s="4">
        <f>INDEX(products[Cost_per_box], MATCH(shipments9[[#This Row],[PID]], products[PID], 0))</f>
        <v>6.43</v>
      </c>
      <c r="P6685" s="4">
        <f>shipments9[[#This Row],[Boxes]]*shipments9[[#This Row],[Cost Per Box]]</f>
        <v>3980.1699999999996</v>
      </c>
      <c r="Q6685" s="4">
        <f>shipments9[[#This Row],[Amount]] -shipments9[[#This Row],[total cost]]</f>
        <v>5908.58</v>
      </c>
      <c r="R6685" s="4" t="str">
        <f>IF(shipments9[[#This Row],[Gross Profit]]&lt;0,"Loss","Profit")</f>
        <v>Profit</v>
      </c>
      <c r="S6685" s="9">
        <f>shipments9[[#This Row],[Gross Profit]]/shipments9[[#This Row],[Amount]]</f>
        <v>0.59750524586019471</v>
      </c>
      <c r="T6685" s="11">
        <f>shipments9[[#This Row],[Amount]]/shipments9[[#This Row],[Boxes]]</f>
        <v>15.975363489499193</v>
      </c>
    </row>
    <row r="6686" spans="1:20" hidden="1" x14ac:dyDescent="0.25">
      <c r="A6686" t="s">
        <v>6875</v>
      </c>
      <c r="B6686" t="s">
        <v>55</v>
      </c>
      <c r="C6686" t="s">
        <v>153</v>
      </c>
      <c r="D6686" t="s">
        <v>22</v>
      </c>
      <c r="E6686" s="1">
        <v>45497</v>
      </c>
      <c r="F6686" s="1" t="str">
        <f>TEXT(shipments9[[#This Row],[Shipdate]],"ddd")</f>
        <v>Wed</v>
      </c>
      <c r="G6686" s="1" t="str">
        <f>IF(OR(shipments9[[#This Row],[Day Name]]="Sat",shipments9[[#This Row],[Day Name]]="Sun"),"Weekend","Weekday")</f>
        <v>Weekday</v>
      </c>
      <c r="H6686">
        <v>5931</v>
      </c>
      <c r="I6686">
        <v>424</v>
      </c>
      <c r="J6686" t="s">
        <v>178</v>
      </c>
      <c r="K6686" t="s">
        <v>8155</v>
      </c>
      <c r="L6686" t="s">
        <v>8160</v>
      </c>
      <c r="M6686">
        <v>7</v>
      </c>
      <c r="N6686" t="s">
        <v>8161</v>
      </c>
      <c r="O6686" s="4">
        <f>INDEX(products[Cost_per_box], MATCH(shipments9[[#This Row],[PID]], products[PID], 0))</f>
        <v>9.57</v>
      </c>
      <c r="P6686" s="4">
        <f>shipments9[[#This Row],[Boxes]]*shipments9[[#This Row],[Cost Per Box]]</f>
        <v>4057.6800000000003</v>
      </c>
      <c r="Q6686" s="4">
        <f>shipments9[[#This Row],[Amount]] -shipments9[[#This Row],[total cost]]</f>
        <v>1873.3199999999997</v>
      </c>
      <c r="R6686" s="4" t="str">
        <f>IF(shipments9[[#This Row],[Gross Profit]]&lt;0,"Loss","Profit")</f>
        <v>Profit</v>
      </c>
      <c r="S6686" s="9">
        <f>shipments9[[#This Row],[Gross Profit]]/shipments9[[#This Row],[Amount]]</f>
        <v>0.31585230146686893</v>
      </c>
      <c r="T6686" s="11">
        <f>shipments9[[#This Row],[Amount]]/shipments9[[#This Row],[Boxes]]</f>
        <v>13.988207547169811</v>
      </c>
    </row>
    <row r="6687" spans="1:20" hidden="1" x14ac:dyDescent="0.25">
      <c r="A6687" t="s">
        <v>6876</v>
      </c>
      <c r="B6687" t="s">
        <v>55</v>
      </c>
      <c r="C6687" t="s">
        <v>165</v>
      </c>
      <c r="D6687" t="s">
        <v>22</v>
      </c>
      <c r="E6687" s="1">
        <v>45506</v>
      </c>
      <c r="F6687" s="1" t="str">
        <f>TEXT(shipments9[[#This Row],[Shipdate]],"ddd")</f>
        <v>Fri</v>
      </c>
      <c r="G6687" s="1" t="str">
        <f>IF(OR(shipments9[[#This Row],[Day Name]]="Sat",shipments9[[#This Row],[Day Name]]="Sun"),"Weekend","Weekday")</f>
        <v>Weekday</v>
      </c>
      <c r="H6687">
        <v>3847.5</v>
      </c>
      <c r="I6687">
        <v>193</v>
      </c>
      <c r="J6687" t="s">
        <v>178</v>
      </c>
      <c r="K6687" t="s">
        <v>8155</v>
      </c>
      <c r="L6687" t="s">
        <v>8160</v>
      </c>
      <c r="M6687">
        <v>8</v>
      </c>
      <c r="N6687" t="s">
        <v>8162</v>
      </c>
      <c r="O6687" s="4">
        <f>INDEX(products[Cost_per_box], MATCH(shipments9[[#This Row],[PID]], products[PID], 0))</f>
        <v>2.65</v>
      </c>
      <c r="P6687" s="4">
        <f>shipments9[[#This Row],[Boxes]]*shipments9[[#This Row],[Cost Per Box]]</f>
        <v>511.45</v>
      </c>
      <c r="Q6687" s="4">
        <f>shipments9[[#This Row],[Amount]] -shipments9[[#This Row],[total cost]]</f>
        <v>3336.05</v>
      </c>
      <c r="R6687" s="4" t="str">
        <f>IF(shipments9[[#This Row],[Gross Profit]]&lt;0,"Loss","Profit")</f>
        <v>Profit</v>
      </c>
      <c r="S6687" s="9">
        <f>shipments9[[#This Row],[Gross Profit]]/shipments9[[#This Row],[Amount]]</f>
        <v>0.86706952566601692</v>
      </c>
      <c r="T6687" s="11">
        <f>shipments9[[#This Row],[Amount]]/shipments9[[#This Row],[Boxes]]</f>
        <v>19.935233160621763</v>
      </c>
    </row>
    <row r="6688" spans="1:20" x14ac:dyDescent="0.25">
      <c r="A6688" t="s">
        <v>6877</v>
      </c>
      <c r="B6688" t="s">
        <v>55</v>
      </c>
      <c r="C6688" t="s">
        <v>147</v>
      </c>
      <c r="D6688" t="s">
        <v>22</v>
      </c>
      <c r="E6688" s="1">
        <v>45517</v>
      </c>
      <c r="F6688" s="1" t="str">
        <f>TEXT(shipments9[[#This Row],[Shipdate]],"ddd")</f>
        <v>Tue</v>
      </c>
      <c r="G6688" s="1" t="str">
        <f>IF(OR(shipments9[[#This Row],[Day Name]]="Sat",shipments9[[#This Row],[Day Name]]="Sun"),"Weekend","Weekday")</f>
        <v>Weekday</v>
      </c>
      <c r="H6688">
        <v>2362.5</v>
      </c>
      <c r="I6688">
        <v>263</v>
      </c>
      <c r="J6688" t="s">
        <v>178</v>
      </c>
      <c r="K6688" t="s">
        <v>8155</v>
      </c>
      <c r="L6688" t="s">
        <v>8160</v>
      </c>
      <c r="M6688">
        <v>8</v>
      </c>
      <c r="N6688" t="s">
        <v>8162</v>
      </c>
      <c r="O6688" s="4">
        <f>INDEX(products[Cost_per_box], MATCH(shipments9[[#This Row],[PID]], products[PID], 0))</f>
        <v>10.51</v>
      </c>
      <c r="P6688" s="4">
        <f>shipments9[[#This Row],[Boxes]]*shipments9[[#This Row],[Cost Per Box]]</f>
        <v>2764.13</v>
      </c>
      <c r="Q6688" s="4">
        <f>shipments9[[#This Row],[Amount]] -shipments9[[#This Row],[total cost]]</f>
        <v>-401.63000000000011</v>
      </c>
      <c r="R6688" s="4" t="str">
        <f>IF(shipments9[[#This Row],[Gross Profit]]&lt;0,"Loss","Profit")</f>
        <v>Loss</v>
      </c>
      <c r="S6688" s="9">
        <f>shipments9[[#This Row],[Gross Profit]]/shipments9[[#This Row],[Amount]]</f>
        <v>-0.17000211640211646</v>
      </c>
      <c r="T6688" s="11">
        <f>shipments9[[#This Row],[Amount]]/shipments9[[#This Row],[Boxes]]</f>
        <v>8.9828897338403042</v>
      </c>
    </row>
    <row r="6689" spans="1:20" hidden="1" x14ac:dyDescent="0.25">
      <c r="A6689" t="s">
        <v>6878</v>
      </c>
      <c r="B6689" t="s">
        <v>55</v>
      </c>
      <c r="C6689" t="s">
        <v>157</v>
      </c>
      <c r="D6689" t="s">
        <v>22</v>
      </c>
      <c r="E6689" s="1">
        <v>45504</v>
      </c>
      <c r="F6689" s="1" t="str">
        <f>TEXT(shipments9[[#This Row],[Shipdate]],"ddd")</f>
        <v>Wed</v>
      </c>
      <c r="G6689" s="1" t="str">
        <f>IF(OR(shipments9[[#This Row],[Day Name]]="Sat",shipments9[[#This Row],[Day Name]]="Sun"),"Weekend","Weekday")</f>
        <v>Weekday</v>
      </c>
      <c r="H6689">
        <v>1174.5</v>
      </c>
      <c r="I6689">
        <v>131</v>
      </c>
      <c r="J6689" t="s">
        <v>178</v>
      </c>
      <c r="K6689" t="s">
        <v>8155</v>
      </c>
      <c r="L6689" t="s">
        <v>8160</v>
      </c>
      <c r="M6689">
        <v>7</v>
      </c>
      <c r="N6689" t="s">
        <v>8161</v>
      </c>
      <c r="O6689" s="4">
        <f>INDEX(products[Cost_per_box], MATCH(shipments9[[#This Row],[PID]], products[PID], 0))</f>
        <v>6.8</v>
      </c>
      <c r="P6689" s="4">
        <f>shipments9[[#This Row],[Boxes]]*shipments9[[#This Row],[Cost Per Box]]</f>
        <v>890.8</v>
      </c>
      <c r="Q6689" s="4">
        <f>shipments9[[#This Row],[Amount]] -shipments9[[#This Row],[total cost]]</f>
        <v>283.70000000000005</v>
      </c>
      <c r="R6689" s="4" t="str">
        <f>IF(shipments9[[#This Row],[Gross Profit]]&lt;0,"Loss","Profit")</f>
        <v>Profit</v>
      </c>
      <c r="S6689" s="9">
        <f>shipments9[[#This Row],[Gross Profit]]/shipments9[[#This Row],[Amount]]</f>
        <v>0.24154959557258412</v>
      </c>
      <c r="T6689" s="11">
        <f>shipments9[[#This Row],[Amount]]/shipments9[[#This Row],[Boxes]]</f>
        <v>8.9656488549618327</v>
      </c>
    </row>
    <row r="6690" spans="1:20" hidden="1" x14ac:dyDescent="0.25">
      <c r="A6690" t="s">
        <v>6879</v>
      </c>
      <c r="B6690" t="s">
        <v>55</v>
      </c>
      <c r="C6690" t="s">
        <v>121</v>
      </c>
      <c r="D6690" t="s">
        <v>22</v>
      </c>
      <c r="E6690" s="1">
        <v>45477</v>
      </c>
      <c r="F6690" s="1" t="str">
        <f>TEXT(shipments9[[#This Row],[Shipdate]],"ddd")</f>
        <v>Thu</v>
      </c>
      <c r="G6690" s="1" t="str">
        <f>IF(OR(shipments9[[#This Row],[Day Name]]="Sat",shipments9[[#This Row],[Day Name]]="Sun"),"Weekend","Weekday")</f>
        <v>Weekday</v>
      </c>
      <c r="H6690">
        <v>4045.5</v>
      </c>
      <c r="I6690">
        <v>253</v>
      </c>
      <c r="J6690" t="s">
        <v>178</v>
      </c>
      <c r="K6690" t="s">
        <v>8155</v>
      </c>
      <c r="L6690" t="s">
        <v>8160</v>
      </c>
      <c r="M6690">
        <v>7</v>
      </c>
      <c r="N6690" t="s">
        <v>8161</v>
      </c>
      <c r="O6690" s="4">
        <f>INDEX(products[Cost_per_box], MATCH(shipments9[[#This Row],[PID]], products[PID], 0))</f>
        <v>5.26</v>
      </c>
      <c r="P6690" s="4">
        <f>shipments9[[#This Row],[Boxes]]*shipments9[[#This Row],[Cost Per Box]]</f>
        <v>1330.78</v>
      </c>
      <c r="Q6690" s="4">
        <f>shipments9[[#This Row],[Amount]] -shipments9[[#This Row],[total cost]]</f>
        <v>2714.7200000000003</v>
      </c>
      <c r="R6690" s="4" t="str">
        <f>IF(shipments9[[#This Row],[Gross Profit]]&lt;0,"Loss","Profit")</f>
        <v>Profit</v>
      </c>
      <c r="S6690" s="9">
        <f>shipments9[[#This Row],[Gross Profit]]/shipments9[[#This Row],[Amount]]</f>
        <v>0.67104684217031274</v>
      </c>
      <c r="T6690" s="11">
        <f>shipments9[[#This Row],[Amount]]/shipments9[[#This Row],[Boxes]]</f>
        <v>15.9901185770751</v>
      </c>
    </row>
    <row r="6691" spans="1:20" hidden="1" x14ac:dyDescent="0.25">
      <c r="A6691" t="s">
        <v>6880</v>
      </c>
      <c r="B6691" t="s">
        <v>55</v>
      </c>
      <c r="C6691" t="s">
        <v>135</v>
      </c>
      <c r="D6691" t="s">
        <v>22</v>
      </c>
      <c r="E6691" s="1">
        <v>45482</v>
      </c>
      <c r="F6691" s="1" t="str">
        <f>TEXT(shipments9[[#This Row],[Shipdate]],"ddd")</f>
        <v>Tue</v>
      </c>
      <c r="G6691" s="1" t="str">
        <f>IF(OR(shipments9[[#This Row],[Day Name]]="Sat",shipments9[[#This Row],[Day Name]]="Sun"),"Weekend","Weekday")</f>
        <v>Weekday</v>
      </c>
      <c r="H6691">
        <v>5208.75</v>
      </c>
      <c r="I6691">
        <v>209</v>
      </c>
      <c r="J6691" t="s">
        <v>178</v>
      </c>
      <c r="K6691" t="s">
        <v>8155</v>
      </c>
      <c r="L6691" t="s">
        <v>8160</v>
      </c>
      <c r="M6691">
        <v>7</v>
      </c>
      <c r="N6691" t="s">
        <v>8161</v>
      </c>
      <c r="O6691" s="4">
        <f>INDEX(products[Cost_per_box], MATCH(shipments9[[#This Row],[PID]], products[PID], 0))</f>
        <v>9.94</v>
      </c>
      <c r="P6691" s="4">
        <f>shipments9[[#This Row],[Boxes]]*shipments9[[#This Row],[Cost Per Box]]</f>
        <v>2077.46</v>
      </c>
      <c r="Q6691" s="4">
        <f>shipments9[[#This Row],[Amount]] -shipments9[[#This Row],[total cost]]</f>
        <v>3131.29</v>
      </c>
      <c r="R6691" s="4" t="str">
        <f>IF(shipments9[[#This Row],[Gross Profit]]&lt;0,"Loss","Profit")</f>
        <v>Profit</v>
      </c>
      <c r="S6691" s="9">
        <f>shipments9[[#This Row],[Gross Profit]]/shipments9[[#This Row],[Amount]]</f>
        <v>0.60115958723302132</v>
      </c>
      <c r="T6691" s="11">
        <f>shipments9[[#This Row],[Amount]]/shipments9[[#This Row],[Boxes]]</f>
        <v>24.922248803827753</v>
      </c>
    </row>
    <row r="6692" spans="1:20" hidden="1" x14ac:dyDescent="0.25">
      <c r="A6692" t="s">
        <v>6881</v>
      </c>
      <c r="B6692" t="s">
        <v>55</v>
      </c>
      <c r="C6692" t="s">
        <v>137</v>
      </c>
      <c r="D6692" t="s">
        <v>22</v>
      </c>
      <c r="E6692" s="1">
        <v>45519</v>
      </c>
      <c r="F6692" s="1" t="str">
        <f>TEXT(shipments9[[#This Row],[Shipdate]],"ddd")</f>
        <v>Thu</v>
      </c>
      <c r="G6692" s="1" t="str">
        <f>IF(OR(shipments9[[#This Row],[Day Name]]="Sat",shipments9[[#This Row],[Day Name]]="Sun"),"Weekend","Weekday")</f>
        <v>Weekday</v>
      </c>
      <c r="H6692">
        <v>4074.75</v>
      </c>
      <c r="I6692">
        <v>215</v>
      </c>
      <c r="J6692" t="s">
        <v>178</v>
      </c>
      <c r="K6692" t="s">
        <v>8155</v>
      </c>
      <c r="L6692" t="s">
        <v>8160</v>
      </c>
      <c r="M6692">
        <v>8</v>
      </c>
      <c r="N6692" t="s">
        <v>8162</v>
      </c>
      <c r="O6692" s="4">
        <f>INDEX(products[Cost_per_box], MATCH(shipments9[[#This Row],[PID]], products[PID], 0))</f>
        <v>7.73</v>
      </c>
      <c r="P6692" s="4">
        <f>shipments9[[#This Row],[Boxes]]*shipments9[[#This Row],[Cost Per Box]]</f>
        <v>1661.95</v>
      </c>
      <c r="Q6692" s="4">
        <f>shipments9[[#This Row],[Amount]] -shipments9[[#This Row],[total cost]]</f>
        <v>2412.8000000000002</v>
      </c>
      <c r="R6692" s="4" t="str">
        <f>IF(shipments9[[#This Row],[Gross Profit]]&lt;0,"Loss","Profit")</f>
        <v>Profit</v>
      </c>
      <c r="S6692" s="9">
        <f>shipments9[[#This Row],[Gross Profit]]/shipments9[[#This Row],[Amount]]</f>
        <v>0.59213448677833003</v>
      </c>
      <c r="T6692" s="11">
        <f>shipments9[[#This Row],[Amount]]/shipments9[[#This Row],[Boxes]]</f>
        <v>18.95232558139535</v>
      </c>
    </row>
    <row r="6693" spans="1:20" hidden="1" x14ac:dyDescent="0.25">
      <c r="A6693" t="s">
        <v>6882</v>
      </c>
      <c r="B6693" t="s">
        <v>55</v>
      </c>
      <c r="C6693" t="s">
        <v>143</v>
      </c>
      <c r="D6693" t="s">
        <v>22</v>
      </c>
      <c r="E6693" s="1">
        <v>45525</v>
      </c>
      <c r="F6693" s="1" t="str">
        <f>TEXT(shipments9[[#This Row],[Shipdate]],"ddd")</f>
        <v>Wed</v>
      </c>
      <c r="G6693" s="1" t="str">
        <f>IF(OR(shipments9[[#This Row],[Day Name]]="Sat",shipments9[[#This Row],[Day Name]]="Sun"),"Weekend","Weekday")</f>
        <v>Weekday</v>
      </c>
      <c r="H6693">
        <v>8232.75</v>
      </c>
      <c r="I6693">
        <v>458</v>
      </c>
      <c r="J6693" t="s">
        <v>178</v>
      </c>
      <c r="K6693" t="s">
        <v>8155</v>
      </c>
      <c r="L6693" t="s">
        <v>8160</v>
      </c>
      <c r="M6693">
        <v>8</v>
      </c>
      <c r="N6693" t="s">
        <v>8162</v>
      </c>
      <c r="O6693" s="4">
        <f>INDEX(products[Cost_per_box], MATCH(shipments9[[#This Row],[PID]], products[PID], 0))</f>
        <v>10.23</v>
      </c>
      <c r="P6693" s="4">
        <f>shipments9[[#This Row],[Boxes]]*shipments9[[#This Row],[Cost Per Box]]</f>
        <v>4685.34</v>
      </c>
      <c r="Q6693" s="4">
        <f>shipments9[[#This Row],[Amount]] -shipments9[[#This Row],[total cost]]</f>
        <v>3547.41</v>
      </c>
      <c r="R6693" s="4" t="str">
        <f>IF(shipments9[[#This Row],[Gross Profit]]&lt;0,"Loss","Profit")</f>
        <v>Profit</v>
      </c>
      <c r="S6693" s="9">
        <f>shipments9[[#This Row],[Gross Profit]]/shipments9[[#This Row],[Amount]]</f>
        <v>0.43089004281679877</v>
      </c>
      <c r="T6693" s="11">
        <f>shipments9[[#This Row],[Amount]]/shipments9[[#This Row],[Boxes]]</f>
        <v>17.975436681222707</v>
      </c>
    </row>
    <row r="6694" spans="1:20" x14ac:dyDescent="0.25">
      <c r="A6694" t="s">
        <v>6883</v>
      </c>
      <c r="B6694" t="s">
        <v>77</v>
      </c>
      <c r="C6694" t="s">
        <v>147</v>
      </c>
      <c r="D6694" t="s">
        <v>22</v>
      </c>
      <c r="E6694" s="1">
        <v>45512</v>
      </c>
      <c r="F6694" s="1" t="str">
        <f>TEXT(shipments9[[#This Row],[Shipdate]],"ddd")</f>
        <v>Thu</v>
      </c>
      <c r="G6694" s="1" t="str">
        <f>IF(OR(shipments9[[#This Row],[Day Name]]="Sat",shipments9[[#This Row],[Day Name]]="Sun"),"Weekend","Weekday")</f>
        <v>Weekday</v>
      </c>
      <c r="H6694">
        <v>6228</v>
      </c>
      <c r="I6694">
        <v>623</v>
      </c>
      <c r="J6694" t="s">
        <v>178</v>
      </c>
      <c r="K6694" t="s">
        <v>8155</v>
      </c>
      <c r="L6694" t="s">
        <v>8160</v>
      </c>
      <c r="M6694">
        <v>8</v>
      </c>
      <c r="N6694" t="s">
        <v>8162</v>
      </c>
      <c r="O6694" s="4">
        <f>INDEX(products[Cost_per_box], MATCH(shipments9[[#This Row],[PID]], products[PID], 0))</f>
        <v>10.51</v>
      </c>
      <c r="P6694" s="4">
        <f>shipments9[[#This Row],[Boxes]]*shipments9[[#This Row],[Cost Per Box]]</f>
        <v>6547.73</v>
      </c>
      <c r="Q6694" s="4">
        <f>shipments9[[#This Row],[Amount]] -shipments9[[#This Row],[total cost]]</f>
        <v>-319.72999999999956</v>
      </c>
      <c r="R6694" s="4" t="str">
        <f>IF(shipments9[[#This Row],[Gross Profit]]&lt;0,"Loss","Profit")</f>
        <v>Loss</v>
      </c>
      <c r="S6694" s="9">
        <f>shipments9[[#This Row],[Gross Profit]]/shipments9[[#This Row],[Amount]]</f>
        <v>-5.1337508028259406E-2</v>
      </c>
      <c r="T6694" s="11">
        <f>shipments9[[#This Row],[Amount]]/shipments9[[#This Row],[Boxes]]</f>
        <v>9.9967897271268065</v>
      </c>
    </row>
    <row r="6695" spans="1:20" hidden="1" x14ac:dyDescent="0.25">
      <c r="A6695" t="s">
        <v>6884</v>
      </c>
      <c r="B6695" t="s">
        <v>77</v>
      </c>
      <c r="C6695" t="s">
        <v>153</v>
      </c>
      <c r="D6695" t="s">
        <v>22</v>
      </c>
      <c r="E6695" s="1">
        <v>45509</v>
      </c>
      <c r="F6695" s="1" t="str">
        <f>TEXT(shipments9[[#This Row],[Shipdate]],"ddd")</f>
        <v>Mon</v>
      </c>
      <c r="G6695" s="1" t="str">
        <f>IF(OR(shipments9[[#This Row],[Day Name]]="Sat",shipments9[[#This Row],[Day Name]]="Sun"),"Weekend","Weekday")</f>
        <v>Weekday</v>
      </c>
      <c r="H6695">
        <v>6286.5</v>
      </c>
      <c r="I6695">
        <v>350</v>
      </c>
      <c r="J6695" t="s">
        <v>178</v>
      </c>
      <c r="K6695" t="s">
        <v>8155</v>
      </c>
      <c r="L6695" t="s">
        <v>8160</v>
      </c>
      <c r="M6695">
        <v>8</v>
      </c>
      <c r="N6695" t="s">
        <v>8162</v>
      </c>
      <c r="O6695" s="4">
        <f>INDEX(products[Cost_per_box], MATCH(shipments9[[#This Row],[PID]], products[PID], 0))</f>
        <v>9.57</v>
      </c>
      <c r="P6695" s="4">
        <f>shipments9[[#This Row],[Boxes]]*shipments9[[#This Row],[Cost Per Box]]</f>
        <v>3349.5</v>
      </c>
      <c r="Q6695" s="4">
        <f>shipments9[[#This Row],[Amount]] -shipments9[[#This Row],[total cost]]</f>
        <v>2937</v>
      </c>
      <c r="R6695" s="4" t="str">
        <f>IF(shipments9[[#This Row],[Gross Profit]]&lt;0,"Loss","Profit")</f>
        <v>Profit</v>
      </c>
      <c r="S6695" s="9">
        <f>shipments9[[#This Row],[Gross Profit]]/shipments9[[#This Row],[Amount]]</f>
        <v>0.46719160104986879</v>
      </c>
      <c r="T6695" s="11">
        <f>shipments9[[#This Row],[Amount]]/shipments9[[#This Row],[Boxes]]</f>
        <v>17.96142857142857</v>
      </c>
    </row>
    <row r="6696" spans="1:20" hidden="1" x14ac:dyDescent="0.25">
      <c r="A6696" t="s">
        <v>6885</v>
      </c>
      <c r="B6696" t="s">
        <v>77</v>
      </c>
      <c r="C6696" t="s">
        <v>128</v>
      </c>
      <c r="D6696" t="s">
        <v>22</v>
      </c>
      <c r="E6696" s="1">
        <v>45517</v>
      </c>
      <c r="F6696" s="1" t="str">
        <f>TEXT(shipments9[[#This Row],[Shipdate]],"ddd")</f>
        <v>Tue</v>
      </c>
      <c r="G6696" s="1" t="str">
        <f>IF(OR(shipments9[[#This Row],[Day Name]]="Sat",shipments9[[#This Row],[Day Name]]="Sun"),"Weekend","Weekday")</f>
        <v>Weekday</v>
      </c>
      <c r="H6696">
        <v>2319.75</v>
      </c>
      <c r="I6696">
        <v>332</v>
      </c>
      <c r="J6696" t="s">
        <v>178</v>
      </c>
      <c r="K6696" t="s">
        <v>8155</v>
      </c>
      <c r="L6696" t="s">
        <v>8160</v>
      </c>
      <c r="M6696">
        <v>8</v>
      </c>
      <c r="N6696" t="s">
        <v>8162</v>
      </c>
      <c r="O6696" s="4">
        <f>INDEX(products[Cost_per_box], MATCH(shipments9[[#This Row],[PID]], products[PID], 0))</f>
        <v>3.85</v>
      </c>
      <c r="P6696" s="4">
        <f>shipments9[[#This Row],[Boxes]]*shipments9[[#This Row],[Cost Per Box]]</f>
        <v>1278.2</v>
      </c>
      <c r="Q6696" s="4">
        <f>shipments9[[#This Row],[Amount]] -shipments9[[#This Row],[total cost]]</f>
        <v>1041.55</v>
      </c>
      <c r="R6696" s="4" t="str">
        <f>IF(shipments9[[#This Row],[Gross Profit]]&lt;0,"Loss","Profit")</f>
        <v>Profit</v>
      </c>
      <c r="S6696" s="9">
        <f>shipments9[[#This Row],[Gross Profit]]/shipments9[[#This Row],[Amount]]</f>
        <v>0.44899234831339579</v>
      </c>
      <c r="T6696" s="11">
        <f>shipments9[[#This Row],[Amount]]/shipments9[[#This Row],[Boxes]]</f>
        <v>6.9871987951807233</v>
      </c>
    </row>
    <row r="6697" spans="1:20" hidden="1" x14ac:dyDescent="0.25">
      <c r="A6697" t="s">
        <v>6886</v>
      </c>
      <c r="B6697" t="s">
        <v>77</v>
      </c>
      <c r="C6697" t="s">
        <v>128</v>
      </c>
      <c r="D6697" t="s">
        <v>22</v>
      </c>
      <c r="E6697" s="1">
        <v>45495</v>
      </c>
      <c r="F6697" s="1" t="str">
        <f>TEXT(shipments9[[#This Row],[Shipdate]],"ddd")</f>
        <v>Mon</v>
      </c>
      <c r="G6697" s="1" t="str">
        <f>IF(OR(shipments9[[#This Row],[Day Name]]="Sat",shipments9[[#This Row],[Day Name]]="Sun"),"Weekend","Weekday")</f>
        <v>Weekday</v>
      </c>
      <c r="H6697">
        <v>9308.25</v>
      </c>
      <c r="I6697">
        <v>1330</v>
      </c>
      <c r="J6697" t="s">
        <v>178</v>
      </c>
      <c r="K6697" t="s">
        <v>8155</v>
      </c>
      <c r="L6697" t="s">
        <v>8160</v>
      </c>
      <c r="M6697">
        <v>7</v>
      </c>
      <c r="N6697" t="s">
        <v>8161</v>
      </c>
      <c r="O6697" s="4">
        <f>INDEX(products[Cost_per_box], MATCH(shipments9[[#This Row],[PID]], products[PID], 0))</f>
        <v>3.85</v>
      </c>
      <c r="P6697" s="4">
        <f>shipments9[[#This Row],[Boxes]]*shipments9[[#This Row],[Cost Per Box]]</f>
        <v>5120.5</v>
      </c>
      <c r="Q6697" s="4">
        <f>shipments9[[#This Row],[Amount]] -shipments9[[#This Row],[total cost]]</f>
        <v>4187.75</v>
      </c>
      <c r="R6697" s="4" t="str">
        <f>IF(shipments9[[#This Row],[Gross Profit]]&lt;0,"Loss","Profit")</f>
        <v>Profit</v>
      </c>
      <c r="S6697" s="9">
        <f>shipments9[[#This Row],[Gross Profit]]/shipments9[[#This Row],[Amount]]</f>
        <v>0.44989659710471891</v>
      </c>
      <c r="T6697" s="11">
        <f>shipments9[[#This Row],[Amount]]/shipments9[[#This Row],[Boxes]]</f>
        <v>6.9986842105263154</v>
      </c>
    </row>
    <row r="6698" spans="1:20" x14ac:dyDescent="0.25">
      <c r="A6698" t="s">
        <v>6887</v>
      </c>
      <c r="B6698" t="s">
        <v>77</v>
      </c>
      <c r="C6698" t="s">
        <v>155</v>
      </c>
      <c r="D6698" t="s">
        <v>22</v>
      </c>
      <c r="E6698" s="1">
        <v>45488</v>
      </c>
      <c r="F6698" s="1" t="str">
        <f>TEXT(shipments9[[#This Row],[Shipdate]],"ddd")</f>
        <v>Mon</v>
      </c>
      <c r="G6698" s="1" t="str">
        <f>IF(OR(shipments9[[#This Row],[Day Name]]="Sat",shipments9[[#This Row],[Day Name]]="Sun"),"Weekend","Weekday")</f>
        <v>Weekday</v>
      </c>
      <c r="H6698">
        <v>2830.5</v>
      </c>
      <c r="I6698">
        <v>405</v>
      </c>
      <c r="J6698" t="s">
        <v>178</v>
      </c>
      <c r="K6698" t="s">
        <v>8155</v>
      </c>
      <c r="L6698" t="s">
        <v>8160</v>
      </c>
      <c r="M6698">
        <v>7</v>
      </c>
      <c r="N6698" t="s">
        <v>8161</v>
      </c>
      <c r="O6698" s="4">
        <f>INDEX(products[Cost_per_box], MATCH(shipments9[[#This Row],[PID]], products[PID], 0))</f>
        <v>8.43</v>
      </c>
      <c r="P6698" s="4">
        <f>shipments9[[#This Row],[Boxes]]*shipments9[[#This Row],[Cost Per Box]]</f>
        <v>3414.15</v>
      </c>
      <c r="Q6698" s="4">
        <f>shipments9[[#This Row],[Amount]] -shipments9[[#This Row],[total cost]]</f>
        <v>-583.65000000000009</v>
      </c>
      <c r="R6698" s="4" t="str">
        <f>IF(shipments9[[#This Row],[Gross Profit]]&lt;0,"Loss","Profit")</f>
        <v>Loss</v>
      </c>
      <c r="S6698" s="9">
        <f>shipments9[[#This Row],[Gross Profit]]/shipments9[[#This Row],[Amount]]</f>
        <v>-0.20620031796502389</v>
      </c>
      <c r="T6698" s="11">
        <f>shipments9[[#This Row],[Amount]]/shipments9[[#This Row],[Boxes]]</f>
        <v>6.9888888888888889</v>
      </c>
    </row>
    <row r="6699" spans="1:20" hidden="1" x14ac:dyDescent="0.25">
      <c r="A6699" t="s">
        <v>6888</v>
      </c>
      <c r="B6699" t="s">
        <v>58</v>
      </c>
      <c r="C6699" t="s">
        <v>137</v>
      </c>
      <c r="D6699" t="s">
        <v>22</v>
      </c>
      <c r="E6699" s="1">
        <v>45499</v>
      </c>
      <c r="F6699" s="1" t="str">
        <f>TEXT(shipments9[[#This Row],[Shipdate]],"ddd")</f>
        <v>Fri</v>
      </c>
      <c r="G6699" s="1" t="str">
        <f>IF(OR(shipments9[[#This Row],[Day Name]]="Sat",shipments9[[#This Row],[Day Name]]="Sun"),"Weekend","Weekday")</f>
        <v>Weekday</v>
      </c>
      <c r="H6699">
        <v>3546</v>
      </c>
      <c r="I6699">
        <v>178</v>
      </c>
      <c r="J6699" t="s">
        <v>178</v>
      </c>
      <c r="K6699" t="s">
        <v>8155</v>
      </c>
      <c r="L6699" t="s">
        <v>8160</v>
      </c>
      <c r="M6699">
        <v>7</v>
      </c>
      <c r="N6699" t="s">
        <v>8161</v>
      </c>
      <c r="O6699" s="4">
        <f>INDEX(products[Cost_per_box], MATCH(shipments9[[#This Row],[PID]], products[PID], 0))</f>
        <v>7.73</v>
      </c>
      <c r="P6699" s="4">
        <f>shipments9[[#This Row],[Boxes]]*shipments9[[#This Row],[Cost Per Box]]</f>
        <v>1375.94</v>
      </c>
      <c r="Q6699" s="4">
        <f>shipments9[[#This Row],[Amount]] -shipments9[[#This Row],[total cost]]</f>
        <v>2170.06</v>
      </c>
      <c r="R6699" s="4" t="str">
        <f>IF(shipments9[[#This Row],[Gross Profit]]&lt;0,"Loss","Profit")</f>
        <v>Profit</v>
      </c>
      <c r="S6699" s="9">
        <f>shipments9[[#This Row],[Gross Profit]]/shipments9[[#This Row],[Amount]]</f>
        <v>0.61197405527354765</v>
      </c>
      <c r="T6699" s="11">
        <f>shipments9[[#This Row],[Amount]]/shipments9[[#This Row],[Boxes]]</f>
        <v>19.921348314606742</v>
      </c>
    </row>
    <row r="6700" spans="1:20" x14ac:dyDescent="0.25">
      <c r="A6700" t="s">
        <v>6889</v>
      </c>
      <c r="B6700" t="s">
        <v>58</v>
      </c>
      <c r="C6700" t="s">
        <v>147</v>
      </c>
      <c r="D6700" t="s">
        <v>22</v>
      </c>
      <c r="E6700" s="1">
        <v>45523</v>
      </c>
      <c r="F6700" s="1" t="str">
        <f>TEXT(shipments9[[#This Row],[Shipdate]],"ddd")</f>
        <v>Mon</v>
      </c>
      <c r="G6700" s="1" t="str">
        <f>IF(OR(shipments9[[#This Row],[Day Name]]="Sat",shipments9[[#This Row],[Day Name]]="Sun"),"Weekend","Weekday")</f>
        <v>Weekday</v>
      </c>
      <c r="H6700">
        <v>5573.25</v>
      </c>
      <c r="I6700">
        <v>558</v>
      </c>
      <c r="J6700" t="s">
        <v>178</v>
      </c>
      <c r="K6700" t="s">
        <v>8155</v>
      </c>
      <c r="L6700" t="s">
        <v>8160</v>
      </c>
      <c r="M6700">
        <v>8</v>
      </c>
      <c r="N6700" t="s">
        <v>8162</v>
      </c>
      <c r="O6700" s="4">
        <f>INDEX(products[Cost_per_box], MATCH(shipments9[[#This Row],[PID]], products[PID], 0))</f>
        <v>10.51</v>
      </c>
      <c r="P6700" s="4">
        <f>shipments9[[#This Row],[Boxes]]*shipments9[[#This Row],[Cost Per Box]]</f>
        <v>5864.58</v>
      </c>
      <c r="Q6700" s="4">
        <f>shipments9[[#This Row],[Amount]] -shipments9[[#This Row],[total cost]]</f>
        <v>-291.32999999999993</v>
      </c>
      <c r="R6700" s="4" t="str">
        <f>IF(shipments9[[#This Row],[Gross Profit]]&lt;0,"Loss","Profit")</f>
        <v>Loss</v>
      </c>
      <c r="S6700" s="9">
        <f>shipments9[[#This Row],[Gross Profit]]/shipments9[[#This Row],[Amount]]</f>
        <v>-5.2272910779168333E-2</v>
      </c>
      <c r="T6700" s="11">
        <f>shipments9[[#This Row],[Amount]]/shipments9[[#This Row],[Boxes]]</f>
        <v>9.987903225806452</v>
      </c>
    </row>
    <row r="6701" spans="1:20" hidden="1" x14ac:dyDescent="0.25">
      <c r="A6701" t="s">
        <v>6890</v>
      </c>
      <c r="B6701" t="s">
        <v>58</v>
      </c>
      <c r="C6701" t="s">
        <v>121</v>
      </c>
      <c r="D6701" t="s">
        <v>22</v>
      </c>
      <c r="E6701" s="1">
        <v>45503</v>
      </c>
      <c r="F6701" s="1" t="str">
        <f>TEXT(shipments9[[#This Row],[Shipdate]],"ddd")</f>
        <v>Tue</v>
      </c>
      <c r="G6701" s="1" t="str">
        <f>IF(OR(shipments9[[#This Row],[Day Name]]="Sat",shipments9[[#This Row],[Day Name]]="Sun"),"Weekend","Weekday")</f>
        <v>Weekday</v>
      </c>
      <c r="H6701">
        <v>947.25</v>
      </c>
      <c r="I6701">
        <v>79</v>
      </c>
      <c r="J6701" t="s">
        <v>178</v>
      </c>
      <c r="K6701" t="s">
        <v>8155</v>
      </c>
      <c r="L6701" t="s">
        <v>8160</v>
      </c>
      <c r="M6701">
        <v>7</v>
      </c>
      <c r="N6701" t="s">
        <v>8161</v>
      </c>
      <c r="O6701" s="4">
        <f>INDEX(products[Cost_per_box], MATCH(shipments9[[#This Row],[PID]], products[PID], 0))</f>
        <v>5.26</v>
      </c>
      <c r="P6701" s="4">
        <f>shipments9[[#This Row],[Boxes]]*shipments9[[#This Row],[Cost Per Box]]</f>
        <v>415.53999999999996</v>
      </c>
      <c r="Q6701" s="4">
        <f>shipments9[[#This Row],[Amount]] -shipments9[[#This Row],[total cost]]</f>
        <v>531.71</v>
      </c>
      <c r="R6701" s="4" t="str">
        <f>IF(shipments9[[#This Row],[Gross Profit]]&lt;0,"Loss","Profit")</f>
        <v>Profit</v>
      </c>
      <c r="S6701" s="9">
        <f>shipments9[[#This Row],[Gross Profit]]/shipments9[[#This Row],[Amount]]</f>
        <v>0.56131960939561898</v>
      </c>
      <c r="T6701" s="11">
        <f>shipments9[[#This Row],[Amount]]/shipments9[[#This Row],[Boxes]]</f>
        <v>11.990506329113924</v>
      </c>
    </row>
    <row r="6702" spans="1:20" hidden="1" x14ac:dyDescent="0.25">
      <c r="A6702" t="s">
        <v>6891</v>
      </c>
      <c r="B6702" t="s">
        <v>58</v>
      </c>
      <c r="C6702" t="s">
        <v>121</v>
      </c>
      <c r="D6702" t="s">
        <v>22</v>
      </c>
      <c r="E6702" s="1">
        <v>45475</v>
      </c>
      <c r="F6702" s="1" t="str">
        <f>TEXT(shipments9[[#This Row],[Shipdate]],"ddd")</f>
        <v>Tue</v>
      </c>
      <c r="G6702" s="1" t="str">
        <f>IF(OR(shipments9[[#This Row],[Day Name]]="Sat",shipments9[[#This Row],[Day Name]]="Sun"),"Weekend","Weekday")</f>
        <v>Weekday</v>
      </c>
      <c r="H6702">
        <v>186.75</v>
      </c>
      <c r="I6702">
        <v>14</v>
      </c>
      <c r="J6702" t="s">
        <v>178</v>
      </c>
      <c r="K6702" t="s">
        <v>8155</v>
      </c>
      <c r="L6702" t="s">
        <v>8160</v>
      </c>
      <c r="M6702">
        <v>7</v>
      </c>
      <c r="N6702" t="s">
        <v>8161</v>
      </c>
      <c r="O6702" s="4">
        <f>INDEX(products[Cost_per_box], MATCH(shipments9[[#This Row],[PID]], products[PID], 0))</f>
        <v>5.26</v>
      </c>
      <c r="P6702" s="4">
        <f>shipments9[[#This Row],[Boxes]]*shipments9[[#This Row],[Cost Per Box]]</f>
        <v>73.64</v>
      </c>
      <c r="Q6702" s="4">
        <f>shipments9[[#This Row],[Amount]] -shipments9[[#This Row],[total cost]]</f>
        <v>113.11</v>
      </c>
      <c r="R6702" s="4" t="str">
        <f>IF(shipments9[[#This Row],[Gross Profit]]&lt;0,"Loss","Profit")</f>
        <v>Profit</v>
      </c>
      <c r="S6702" s="9">
        <f>shipments9[[#This Row],[Gross Profit]]/shipments9[[#This Row],[Amount]]</f>
        <v>0.60567603748326637</v>
      </c>
      <c r="T6702" s="11">
        <f>shipments9[[#This Row],[Amount]]/shipments9[[#This Row],[Boxes]]</f>
        <v>13.339285714285714</v>
      </c>
    </row>
    <row r="6703" spans="1:20" hidden="1" x14ac:dyDescent="0.25">
      <c r="A6703" t="s">
        <v>6892</v>
      </c>
      <c r="B6703" t="s">
        <v>58</v>
      </c>
      <c r="C6703" t="s">
        <v>137</v>
      </c>
      <c r="D6703" t="s">
        <v>22</v>
      </c>
      <c r="E6703" s="1">
        <v>45474</v>
      </c>
      <c r="F6703" s="1" t="str">
        <f>TEXT(shipments9[[#This Row],[Shipdate]],"ddd")</f>
        <v>Mon</v>
      </c>
      <c r="G6703" s="1" t="str">
        <f>IF(OR(shipments9[[#This Row],[Day Name]]="Sat",shipments9[[#This Row],[Day Name]]="Sun"),"Weekend","Weekday")</f>
        <v>Weekday</v>
      </c>
      <c r="H6703">
        <v>1613.25</v>
      </c>
      <c r="I6703">
        <v>74</v>
      </c>
      <c r="J6703" t="s">
        <v>178</v>
      </c>
      <c r="K6703" t="s">
        <v>8155</v>
      </c>
      <c r="L6703" t="s">
        <v>8160</v>
      </c>
      <c r="M6703">
        <v>7</v>
      </c>
      <c r="N6703" t="s">
        <v>8161</v>
      </c>
      <c r="O6703" s="4">
        <f>INDEX(products[Cost_per_box], MATCH(shipments9[[#This Row],[PID]], products[PID], 0))</f>
        <v>7.73</v>
      </c>
      <c r="P6703" s="4">
        <f>shipments9[[#This Row],[Boxes]]*shipments9[[#This Row],[Cost Per Box]]</f>
        <v>572.02</v>
      </c>
      <c r="Q6703" s="4">
        <f>shipments9[[#This Row],[Amount]] -shipments9[[#This Row],[total cost]]</f>
        <v>1041.23</v>
      </c>
      <c r="R6703" s="4" t="str">
        <f>IF(shipments9[[#This Row],[Gross Profit]]&lt;0,"Loss","Profit")</f>
        <v>Profit</v>
      </c>
      <c r="S6703" s="9">
        <f>shipments9[[#This Row],[Gross Profit]]/shipments9[[#This Row],[Amount]]</f>
        <v>0.64542383387571678</v>
      </c>
      <c r="T6703" s="11">
        <f>shipments9[[#This Row],[Amount]]/shipments9[[#This Row],[Boxes]]</f>
        <v>21.800675675675677</v>
      </c>
    </row>
    <row r="6704" spans="1:20" hidden="1" x14ac:dyDescent="0.25">
      <c r="A6704" t="s">
        <v>6893</v>
      </c>
      <c r="B6704" t="s">
        <v>58</v>
      </c>
      <c r="C6704" t="s">
        <v>165</v>
      </c>
      <c r="D6704" t="s">
        <v>22</v>
      </c>
      <c r="E6704" s="1">
        <v>45484</v>
      </c>
      <c r="F6704" s="1" t="str">
        <f>TEXT(shipments9[[#This Row],[Shipdate]],"ddd")</f>
        <v>Thu</v>
      </c>
      <c r="G6704" s="1" t="str">
        <f>IF(OR(shipments9[[#This Row],[Day Name]]="Sat",shipments9[[#This Row],[Day Name]]="Sun"),"Weekend","Weekday")</f>
        <v>Weekday</v>
      </c>
      <c r="H6704">
        <v>1161</v>
      </c>
      <c r="I6704">
        <v>53</v>
      </c>
      <c r="J6704" t="s">
        <v>178</v>
      </c>
      <c r="K6704" t="s">
        <v>8155</v>
      </c>
      <c r="L6704" t="s">
        <v>8160</v>
      </c>
      <c r="M6704">
        <v>7</v>
      </c>
      <c r="N6704" t="s">
        <v>8161</v>
      </c>
      <c r="O6704" s="4">
        <f>INDEX(products[Cost_per_box], MATCH(shipments9[[#This Row],[PID]], products[PID], 0))</f>
        <v>2.65</v>
      </c>
      <c r="P6704" s="4">
        <f>shipments9[[#This Row],[Boxes]]*shipments9[[#This Row],[Cost Per Box]]</f>
        <v>140.44999999999999</v>
      </c>
      <c r="Q6704" s="4">
        <f>shipments9[[#This Row],[Amount]] -shipments9[[#This Row],[total cost]]</f>
        <v>1020.55</v>
      </c>
      <c r="R6704" s="4" t="str">
        <f>IF(shipments9[[#This Row],[Gross Profit]]&lt;0,"Loss","Profit")</f>
        <v>Profit</v>
      </c>
      <c r="S6704" s="9">
        <f>shipments9[[#This Row],[Gross Profit]]/shipments9[[#This Row],[Amount]]</f>
        <v>0.87902670111972436</v>
      </c>
      <c r="T6704" s="11">
        <f>shipments9[[#This Row],[Amount]]/shipments9[[#This Row],[Boxes]]</f>
        <v>21.90566037735849</v>
      </c>
    </row>
    <row r="6705" spans="1:20" x14ac:dyDescent="0.25">
      <c r="A6705" t="s">
        <v>6894</v>
      </c>
      <c r="B6705" t="s">
        <v>58</v>
      </c>
      <c r="C6705" t="s">
        <v>147</v>
      </c>
      <c r="D6705" t="s">
        <v>22</v>
      </c>
      <c r="E6705" s="1">
        <v>45519</v>
      </c>
      <c r="F6705" s="1" t="str">
        <f>TEXT(shipments9[[#This Row],[Shipdate]],"ddd")</f>
        <v>Thu</v>
      </c>
      <c r="G6705" s="1" t="str">
        <f>IF(OR(shipments9[[#This Row],[Day Name]]="Sat",shipments9[[#This Row],[Day Name]]="Sun"),"Weekend","Weekday")</f>
        <v>Weekday</v>
      </c>
      <c r="H6705">
        <v>789.75</v>
      </c>
      <c r="I6705">
        <v>88</v>
      </c>
      <c r="J6705" t="s">
        <v>178</v>
      </c>
      <c r="K6705" t="s">
        <v>8155</v>
      </c>
      <c r="L6705" t="s">
        <v>8160</v>
      </c>
      <c r="M6705">
        <v>8</v>
      </c>
      <c r="N6705" t="s">
        <v>8162</v>
      </c>
      <c r="O6705" s="4">
        <f>INDEX(products[Cost_per_box], MATCH(shipments9[[#This Row],[PID]], products[PID], 0))</f>
        <v>10.51</v>
      </c>
      <c r="P6705" s="4">
        <f>shipments9[[#This Row],[Boxes]]*shipments9[[#This Row],[Cost Per Box]]</f>
        <v>924.88</v>
      </c>
      <c r="Q6705" s="4">
        <f>shipments9[[#This Row],[Amount]] -shipments9[[#This Row],[total cost]]</f>
        <v>-135.13</v>
      </c>
      <c r="R6705" s="4" t="str">
        <f>IF(shipments9[[#This Row],[Gross Profit]]&lt;0,"Loss","Profit")</f>
        <v>Loss</v>
      </c>
      <c r="S6705" s="9">
        <f>shipments9[[#This Row],[Gross Profit]]/shipments9[[#This Row],[Amount]]</f>
        <v>-0.17110477999366888</v>
      </c>
      <c r="T6705" s="11">
        <f>shipments9[[#This Row],[Amount]]/shipments9[[#This Row],[Boxes]]</f>
        <v>8.9744318181818183</v>
      </c>
    </row>
    <row r="6706" spans="1:20" hidden="1" x14ac:dyDescent="0.25">
      <c r="A6706" t="s">
        <v>6895</v>
      </c>
      <c r="B6706" t="s">
        <v>58</v>
      </c>
      <c r="C6706" t="s">
        <v>153</v>
      </c>
      <c r="D6706" t="s">
        <v>22</v>
      </c>
      <c r="E6706" s="1">
        <v>45513</v>
      </c>
      <c r="F6706" s="1" t="str">
        <f>TEXT(shipments9[[#This Row],[Shipdate]],"ddd")</f>
        <v>Fri</v>
      </c>
      <c r="G6706" s="1" t="str">
        <f>IF(OR(shipments9[[#This Row],[Day Name]]="Sat",shipments9[[#This Row],[Day Name]]="Sun"),"Weekend","Weekday")</f>
        <v>Weekday</v>
      </c>
      <c r="H6706">
        <v>5382</v>
      </c>
      <c r="I6706">
        <v>385</v>
      </c>
      <c r="J6706" t="s">
        <v>178</v>
      </c>
      <c r="K6706" t="s">
        <v>8155</v>
      </c>
      <c r="L6706" t="s">
        <v>8160</v>
      </c>
      <c r="M6706">
        <v>8</v>
      </c>
      <c r="N6706" t="s">
        <v>8162</v>
      </c>
      <c r="O6706" s="4">
        <f>INDEX(products[Cost_per_box], MATCH(shipments9[[#This Row],[PID]], products[PID], 0))</f>
        <v>9.57</v>
      </c>
      <c r="P6706" s="4">
        <f>shipments9[[#This Row],[Boxes]]*shipments9[[#This Row],[Cost Per Box]]</f>
        <v>3684.4500000000003</v>
      </c>
      <c r="Q6706" s="4">
        <f>shipments9[[#This Row],[Amount]] -shipments9[[#This Row],[total cost]]</f>
        <v>1697.5499999999997</v>
      </c>
      <c r="R6706" s="4" t="str">
        <f>IF(shipments9[[#This Row],[Gross Profit]]&lt;0,"Loss","Profit")</f>
        <v>Profit</v>
      </c>
      <c r="S6706" s="9">
        <f>shipments9[[#This Row],[Gross Profit]]/shipments9[[#This Row],[Amount]]</f>
        <v>0.31541248606465994</v>
      </c>
      <c r="T6706" s="11">
        <f>shipments9[[#This Row],[Amount]]/shipments9[[#This Row],[Boxes]]</f>
        <v>13.97922077922078</v>
      </c>
    </row>
    <row r="6707" spans="1:20" hidden="1" x14ac:dyDescent="0.25">
      <c r="A6707" t="s">
        <v>6896</v>
      </c>
      <c r="B6707" t="s">
        <v>58</v>
      </c>
      <c r="C6707" t="s">
        <v>121</v>
      </c>
      <c r="D6707" t="s">
        <v>22</v>
      </c>
      <c r="E6707" s="1">
        <v>45476</v>
      </c>
      <c r="F6707" s="1" t="str">
        <f>TEXT(shipments9[[#This Row],[Shipdate]],"ddd")</f>
        <v>Wed</v>
      </c>
      <c r="G6707" s="1" t="str">
        <f>IF(OR(shipments9[[#This Row],[Day Name]]="Sat",shipments9[[#This Row],[Day Name]]="Sun"),"Weekend","Weekday")</f>
        <v>Weekday</v>
      </c>
      <c r="H6707">
        <v>4909.5</v>
      </c>
      <c r="I6707">
        <v>328</v>
      </c>
      <c r="J6707" t="s">
        <v>178</v>
      </c>
      <c r="K6707" t="s">
        <v>8155</v>
      </c>
      <c r="L6707" t="s">
        <v>8160</v>
      </c>
      <c r="M6707">
        <v>7</v>
      </c>
      <c r="N6707" t="s">
        <v>8161</v>
      </c>
      <c r="O6707" s="4">
        <f>INDEX(products[Cost_per_box], MATCH(shipments9[[#This Row],[PID]], products[PID], 0))</f>
        <v>5.26</v>
      </c>
      <c r="P6707" s="4">
        <f>shipments9[[#This Row],[Boxes]]*shipments9[[#This Row],[Cost Per Box]]</f>
        <v>1725.28</v>
      </c>
      <c r="Q6707" s="4">
        <f>shipments9[[#This Row],[Amount]] -shipments9[[#This Row],[total cost]]</f>
        <v>3184.2200000000003</v>
      </c>
      <c r="R6707" s="4" t="str">
        <f>IF(shipments9[[#This Row],[Gross Profit]]&lt;0,"Loss","Profit")</f>
        <v>Profit</v>
      </c>
      <c r="S6707" s="9">
        <f>shipments9[[#This Row],[Gross Profit]]/shipments9[[#This Row],[Amount]]</f>
        <v>0.64858335879417461</v>
      </c>
      <c r="T6707" s="11">
        <f>shipments9[[#This Row],[Amount]]/shipments9[[#This Row],[Boxes]]</f>
        <v>14.967987804878049</v>
      </c>
    </row>
    <row r="6708" spans="1:20" hidden="1" x14ac:dyDescent="0.25">
      <c r="A6708" t="s">
        <v>6897</v>
      </c>
      <c r="B6708" t="s">
        <v>58</v>
      </c>
      <c r="C6708" t="s">
        <v>132</v>
      </c>
      <c r="D6708" t="s">
        <v>22</v>
      </c>
      <c r="E6708" s="1">
        <v>45497</v>
      </c>
      <c r="F6708" s="1" t="str">
        <f>TEXT(shipments9[[#This Row],[Shipdate]],"ddd")</f>
        <v>Wed</v>
      </c>
      <c r="G6708" s="1" t="str">
        <f>IF(OR(shipments9[[#This Row],[Day Name]]="Sat",shipments9[[#This Row],[Day Name]]="Sun"),"Weekend","Weekday")</f>
        <v>Weekday</v>
      </c>
      <c r="H6708">
        <v>8961.75</v>
      </c>
      <c r="I6708">
        <v>374</v>
      </c>
      <c r="J6708" t="s">
        <v>178</v>
      </c>
      <c r="K6708" t="s">
        <v>8155</v>
      </c>
      <c r="L6708" t="s">
        <v>8160</v>
      </c>
      <c r="M6708">
        <v>7</v>
      </c>
      <c r="N6708" t="s">
        <v>8161</v>
      </c>
      <c r="O6708" s="4">
        <f>INDEX(products[Cost_per_box], MATCH(shipments9[[#This Row],[PID]], products[PID], 0))</f>
        <v>6.31</v>
      </c>
      <c r="P6708" s="4">
        <f>shipments9[[#This Row],[Boxes]]*shipments9[[#This Row],[Cost Per Box]]</f>
        <v>2359.94</v>
      </c>
      <c r="Q6708" s="4">
        <f>shipments9[[#This Row],[Amount]] -shipments9[[#This Row],[total cost]]</f>
        <v>6601.8099999999995</v>
      </c>
      <c r="R6708" s="4" t="str">
        <f>IF(shipments9[[#This Row],[Gross Profit]]&lt;0,"Loss","Profit")</f>
        <v>Profit</v>
      </c>
      <c r="S6708" s="9">
        <f>shipments9[[#This Row],[Gross Profit]]/shipments9[[#This Row],[Amount]]</f>
        <v>0.73666527184980601</v>
      </c>
      <c r="T6708" s="11">
        <f>shipments9[[#This Row],[Amount]]/shipments9[[#This Row],[Boxes]]</f>
        <v>23.961898395721924</v>
      </c>
    </row>
    <row r="6709" spans="1:20" hidden="1" x14ac:dyDescent="0.25">
      <c r="A6709" t="s">
        <v>6898</v>
      </c>
      <c r="B6709" t="s">
        <v>58</v>
      </c>
      <c r="C6709" t="s">
        <v>153</v>
      </c>
      <c r="D6709" t="s">
        <v>22</v>
      </c>
      <c r="E6709" s="1">
        <v>45482</v>
      </c>
      <c r="F6709" s="1" t="str">
        <f>TEXT(shipments9[[#This Row],[Shipdate]],"ddd")</f>
        <v>Tue</v>
      </c>
      <c r="G6709" s="1" t="str">
        <f>IF(OR(shipments9[[#This Row],[Day Name]]="Sat",shipments9[[#This Row],[Day Name]]="Sun"),"Weekend","Weekday")</f>
        <v>Weekday</v>
      </c>
      <c r="H6709">
        <v>2945.25</v>
      </c>
      <c r="I6709">
        <v>164</v>
      </c>
      <c r="J6709" t="s">
        <v>178</v>
      </c>
      <c r="K6709" t="s">
        <v>8155</v>
      </c>
      <c r="L6709" t="s">
        <v>8160</v>
      </c>
      <c r="M6709">
        <v>7</v>
      </c>
      <c r="N6709" t="s">
        <v>8161</v>
      </c>
      <c r="O6709" s="4">
        <f>INDEX(products[Cost_per_box], MATCH(shipments9[[#This Row],[PID]], products[PID], 0))</f>
        <v>9.57</v>
      </c>
      <c r="P6709" s="4">
        <f>shipments9[[#This Row],[Boxes]]*shipments9[[#This Row],[Cost Per Box]]</f>
        <v>1569.48</v>
      </c>
      <c r="Q6709" s="4">
        <f>shipments9[[#This Row],[Amount]] -shipments9[[#This Row],[total cost]]</f>
        <v>1375.77</v>
      </c>
      <c r="R6709" s="4" t="str">
        <f>IF(shipments9[[#This Row],[Gross Profit]]&lt;0,"Loss","Profit")</f>
        <v>Profit</v>
      </c>
      <c r="S6709" s="9">
        <f>shipments9[[#This Row],[Gross Profit]]/shipments9[[#This Row],[Amount]]</f>
        <v>0.46711484593837532</v>
      </c>
      <c r="T6709" s="11">
        <f>shipments9[[#This Row],[Amount]]/shipments9[[#This Row],[Boxes]]</f>
        <v>17.958841463414632</v>
      </c>
    </row>
    <row r="6710" spans="1:20" hidden="1" x14ac:dyDescent="0.25">
      <c r="A6710" t="s">
        <v>6899</v>
      </c>
      <c r="B6710" t="s">
        <v>58</v>
      </c>
      <c r="C6710" t="s">
        <v>163</v>
      </c>
      <c r="D6710" t="s">
        <v>22</v>
      </c>
      <c r="E6710" s="1">
        <v>45484</v>
      </c>
      <c r="F6710" s="1" t="str">
        <f>TEXT(shipments9[[#This Row],[Shipdate]],"ddd")</f>
        <v>Thu</v>
      </c>
      <c r="G6710" s="1" t="str">
        <f>IF(OR(shipments9[[#This Row],[Day Name]]="Sat",shipments9[[#This Row],[Day Name]]="Sun"),"Weekend","Weekday")</f>
        <v>Weekday</v>
      </c>
      <c r="H6710">
        <v>3930.75</v>
      </c>
      <c r="I6710">
        <v>562</v>
      </c>
      <c r="J6710" t="s">
        <v>178</v>
      </c>
      <c r="K6710" t="s">
        <v>8155</v>
      </c>
      <c r="L6710" t="s">
        <v>8160</v>
      </c>
      <c r="M6710">
        <v>7</v>
      </c>
      <c r="N6710" t="s">
        <v>8161</v>
      </c>
      <c r="O6710" s="4">
        <f>INDEX(products[Cost_per_box], MATCH(shipments9[[#This Row],[PID]], products[PID], 0))</f>
        <v>3.32</v>
      </c>
      <c r="P6710" s="4">
        <f>shipments9[[#This Row],[Boxes]]*shipments9[[#This Row],[Cost Per Box]]</f>
        <v>1865.84</v>
      </c>
      <c r="Q6710" s="4">
        <f>shipments9[[#This Row],[Amount]] -shipments9[[#This Row],[total cost]]</f>
        <v>2064.91</v>
      </c>
      <c r="R6710" s="4" t="str">
        <f>IF(shipments9[[#This Row],[Gross Profit]]&lt;0,"Loss","Profit")</f>
        <v>Profit</v>
      </c>
      <c r="S6710" s="9">
        <f>shipments9[[#This Row],[Gross Profit]]/shipments9[[#This Row],[Amount]]</f>
        <v>0.52532213954080009</v>
      </c>
      <c r="T6710" s="11">
        <f>shipments9[[#This Row],[Amount]]/shipments9[[#This Row],[Boxes]]</f>
        <v>6.9942170818505334</v>
      </c>
    </row>
    <row r="6711" spans="1:20" hidden="1" x14ac:dyDescent="0.25">
      <c r="A6711" t="s">
        <v>6900</v>
      </c>
      <c r="B6711" t="s">
        <v>61</v>
      </c>
      <c r="C6711" t="s">
        <v>137</v>
      </c>
      <c r="D6711" t="s">
        <v>22</v>
      </c>
      <c r="E6711" s="1">
        <v>45518</v>
      </c>
      <c r="F6711" s="1" t="str">
        <f>TEXT(shipments9[[#This Row],[Shipdate]],"ddd")</f>
        <v>Wed</v>
      </c>
      <c r="G6711" s="1" t="str">
        <f>IF(OR(shipments9[[#This Row],[Day Name]]="Sat",shipments9[[#This Row],[Day Name]]="Sun"),"Weekend","Weekday")</f>
        <v>Weekday</v>
      </c>
      <c r="H6711">
        <v>10550.25</v>
      </c>
      <c r="I6711">
        <v>503</v>
      </c>
      <c r="J6711" t="s">
        <v>178</v>
      </c>
      <c r="K6711" t="s">
        <v>8155</v>
      </c>
      <c r="L6711" t="s">
        <v>8160</v>
      </c>
      <c r="M6711">
        <v>8</v>
      </c>
      <c r="N6711" t="s">
        <v>8162</v>
      </c>
      <c r="O6711" s="4">
        <f>INDEX(products[Cost_per_box], MATCH(shipments9[[#This Row],[PID]], products[PID], 0))</f>
        <v>7.73</v>
      </c>
      <c r="P6711" s="4">
        <f>shipments9[[#This Row],[Boxes]]*shipments9[[#This Row],[Cost Per Box]]</f>
        <v>3888.19</v>
      </c>
      <c r="Q6711" s="4">
        <f>shipments9[[#This Row],[Amount]] -shipments9[[#This Row],[total cost]]</f>
        <v>6662.0599999999995</v>
      </c>
      <c r="R6711" s="4" t="str">
        <f>IF(shipments9[[#This Row],[Gross Profit]]&lt;0,"Loss","Profit")</f>
        <v>Profit</v>
      </c>
      <c r="S6711" s="9">
        <f>shipments9[[#This Row],[Gross Profit]]/shipments9[[#This Row],[Amount]]</f>
        <v>0.63145991801142143</v>
      </c>
      <c r="T6711" s="11">
        <f>shipments9[[#This Row],[Amount]]/shipments9[[#This Row],[Boxes]]</f>
        <v>20.97465208747515</v>
      </c>
    </row>
    <row r="6712" spans="1:20" hidden="1" x14ac:dyDescent="0.25">
      <c r="A6712" t="s">
        <v>6901</v>
      </c>
      <c r="B6712" t="s">
        <v>61</v>
      </c>
      <c r="C6712" t="s">
        <v>137</v>
      </c>
      <c r="D6712" t="s">
        <v>22</v>
      </c>
      <c r="E6712" s="1">
        <v>45483</v>
      </c>
      <c r="F6712" s="1" t="str">
        <f>TEXT(shipments9[[#This Row],[Shipdate]],"ddd")</f>
        <v>Wed</v>
      </c>
      <c r="G6712" s="1" t="str">
        <f>IF(OR(shipments9[[#This Row],[Day Name]]="Sat",shipments9[[#This Row],[Day Name]]="Sun"),"Weekend","Weekday")</f>
        <v>Weekday</v>
      </c>
      <c r="H6712">
        <v>17448.75</v>
      </c>
      <c r="I6712">
        <v>831</v>
      </c>
      <c r="J6712" t="s">
        <v>178</v>
      </c>
      <c r="K6712" t="s">
        <v>8155</v>
      </c>
      <c r="L6712" t="s">
        <v>8160</v>
      </c>
      <c r="M6712">
        <v>7</v>
      </c>
      <c r="N6712" t="s">
        <v>8161</v>
      </c>
      <c r="O6712" s="4">
        <f>INDEX(products[Cost_per_box], MATCH(shipments9[[#This Row],[PID]], products[PID], 0))</f>
        <v>7.73</v>
      </c>
      <c r="P6712" s="4">
        <f>shipments9[[#This Row],[Boxes]]*shipments9[[#This Row],[Cost Per Box]]</f>
        <v>6423.63</v>
      </c>
      <c r="Q6712" s="4">
        <f>shipments9[[#This Row],[Amount]] -shipments9[[#This Row],[total cost]]</f>
        <v>11025.119999999999</v>
      </c>
      <c r="R6712" s="4" t="str">
        <f>IF(shipments9[[#This Row],[Gross Profit]]&lt;0,"Loss","Profit")</f>
        <v>Profit</v>
      </c>
      <c r="S6712" s="9">
        <f>shipments9[[#This Row],[Gross Profit]]/shipments9[[#This Row],[Amount]]</f>
        <v>0.63185729636793464</v>
      </c>
      <c r="T6712" s="11">
        <f>shipments9[[#This Row],[Amount]]/shipments9[[#This Row],[Boxes]]</f>
        <v>20.997292418772563</v>
      </c>
    </row>
    <row r="6713" spans="1:20" hidden="1" x14ac:dyDescent="0.25">
      <c r="A6713" t="s">
        <v>6902</v>
      </c>
      <c r="B6713" t="s">
        <v>61</v>
      </c>
      <c r="C6713" t="s">
        <v>151</v>
      </c>
      <c r="D6713" t="s">
        <v>22</v>
      </c>
      <c r="E6713" s="1">
        <v>45502</v>
      </c>
      <c r="F6713" s="1" t="str">
        <f>TEXT(shipments9[[#This Row],[Shipdate]],"ddd")</f>
        <v>Mon</v>
      </c>
      <c r="G6713" s="1" t="str">
        <f>IF(OR(shipments9[[#This Row],[Day Name]]="Sat",shipments9[[#This Row],[Day Name]]="Sun"),"Weekend","Weekday")</f>
        <v>Weekday</v>
      </c>
      <c r="H6713">
        <v>6212.25</v>
      </c>
      <c r="I6713">
        <v>327</v>
      </c>
      <c r="J6713" t="s">
        <v>178</v>
      </c>
      <c r="K6713" t="s">
        <v>8155</v>
      </c>
      <c r="L6713" t="s">
        <v>8160</v>
      </c>
      <c r="M6713">
        <v>7</v>
      </c>
      <c r="N6713" t="s">
        <v>8161</v>
      </c>
      <c r="O6713" s="4">
        <f>INDEX(products[Cost_per_box], MATCH(shipments9[[#This Row],[PID]], products[PID], 0))</f>
        <v>12.41</v>
      </c>
      <c r="P6713" s="4">
        <f>shipments9[[#This Row],[Boxes]]*shipments9[[#This Row],[Cost Per Box]]</f>
        <v>4058.07</v>
      </c>
      <c r="Q6713" s="4">
        <f>shipments9[[#This Row],[Amount]] -shipments9[[#This Row],[total cost]]</f>
        <v>2154.1799999999998</v>
      </c>
      <c r="R6713" s="4" t="str">
        <f>IF(shipments9[[#This Row],[Gross Profit]]&lt;0,"Loss","Profit")</f>
        <v>Profit</v>
      </c>
      <c r="S6713" s="9">
        <f>shipments9[[#This Row],[Gross Profit]]/shipments9[[#This Row],[Amount]]</f>
        <v>0.34676325003018227</v>
      </c>
      <c r="T6713" s="11">
        <f>shipments9[[#This Row],[Amount]]/shipments9[[#This Row],[Boxes]]</f>
        <v>18.99770642201835</v>
      </c>
    </row>
    <row r="6714" spans="1:20" hidden="1" x14ac:dyDescent="0.25">
      <c r="A6714" t="s">
        <v>6903</v>
      </c>
      <c r="B6714" t="s">
        <v>61</v>
      </c>
      <c r="C6714" t="s">
        <v>165</v>
      </c>
      <c r="D6714" t="s">
        <v>22</v>
      </c>
      <c r="E6714" s="1">
        <v>45481</v>
      </c>
      <c r="F6714" s="1" t="str">
        <f>TEXT(shipments9[[#This Row],[Shipdate]],"ddd")</f>
        <v>Mon</v>
      </c>
      <c r="G6714" s="1" t="str">
        <f>IF(OR(shipments9[[#This Row],[Day Name]]="Sat",shipments9[[#This Row],[Day Name]]="Sun"),"Weekend","Weekday")</f>
        <v>Weekday</v>
      </c>
      <c r="H6714">
        <v>7065</v>
      </c>
      <c r="I6714">
        <v>372</v>
      </c>
      <c r="J6714" t="s">
        <v>178</v>
      </c>
      <c r="K6714" t="s">
        <v>8155</v>
      </c>
      <c r="L6714" t="s">
        <v>8160</v>
      </c>
      <c r="M6714">
        <v>7</v>
      </c>
      <c r="N6714" t="s">
        <v>8161</v>
      </c>
      <c r="O6714" s="4">
        <f>INDEX(products[Cost_per_box], MATCH(shipments9[[#This Row],[PID]], products[PID], 0))</f>
        <v>2.65</v>
      </c>
      <c r="P6714" s="4">
        <f>shipments9[[#This Row],[Boxes]]*shipments9[[#This Row],[Cost Per Box]]</f>
        <v>985.8</v>
      </c>
      <c r="Q6714" s="4">
        <f>shipments9[[#This Row],[Amount]] -shipments9[[#This Row],[total cost]]</f>
        <v>6079.2</v>
      </c>
      <c r="R6714" s="4" t="str">
        <f>IF(shipments9[[#This Row],[Gross Profit]]&lt;0,"Loss","Profit")</f>
        <v>Profit</v>
      </c>
      <c r="S6714" s="9">
        <f>shipments9[[#This Row],[Gross Profit]]/shipments9[[#This Row],[Amount]]</f>
        <v>0.86046709129511678</v>
      </c>
      <c r="T6714" s="11">
        <f>shipments9[[#This Row],[Amount]]/shipments9[[#This Row],[Boxes]]</f>
        <v>18.991935483870968</v>
      </c>
    </row>
    <row r="6715" spans="1:20" hidden="1" x14ac:dyDescent="0.25">
      <c r="A6715" t="s">
        <v>6904</v>
      </c>
      <c r="B6715" t="s">
        <v>61</v>
      </c>
      <c r="C6715" t="s">
        <v>128</v>
      </c>
      <c r="D6715" t="s">
        <v>22</v>
      </c>
      <c r="E6715" s="1">
        <v>45495</v>
      </c>
      <c r="F6715" s="1" t="str">
        <f>TEXT(shipments9[[#This Row],[Shipdate]],"ddd")</f>
        <v>Mon</v>
      </c>
      <c r="G6715" s="1" t="str">
        <f>IF(OR(shipments9[[#This Row],[Day Name]]="Sat",shipments9[[#This Row],[Day Name]]="Sun"),"Weekend","Weekday")</f>
        <v>Weekday</v>
      </c>
      <c r="H6715">
        <v>3514.5</v>
      </c>
      <c r="I6715">
        <v>703</v>
      </c>
      <c r="J6715" t="s">
        <v>178</v>
      </c>
      <c r="K6715" t="s">
        <v>8155</v>
      </c>
      <c r="L6715" t="s">
        <v>8160</v>
      </c>
      <c r="M6715">
        <v>7</v>
      </c>
      <c r="N6715" t="s">
        <v>8161</v>
      </c>
      <c r="O6715" s="4">
        <f>INDEX(products[Cost_per_box], MATCH(shipments9[[#This Row],[PID]], products[PID], 0))</f>
        <v>3.85</v>
      </c>
      <c r="P6715" s="4">
        <f>shipments9[[#This Row],[Boxes]]*shipments9[[#This Row],[Cost Per Box]]</f>
        <v>2706.55</v>
      </c>
      <c r="Q6715" s="4">
        <f>shipments9[[#This Row],[Amount]] -shipments9[[#This Row],[total cost]]</f>
        <v>807.94999999999982</v>
      </c>
      <c r="R6715" s="4" t="str">
        <f>IF(shipments9[[#This Row],[Gross Profit]]&lt;0,"Loss","Profit")</f>
        <v>Profit</v>
      </c>
      <c r="S6715" s="9">
        <f>shipments9[[#This Row],[Gross Profit]]/shipments9[[#This Row],[Amount]]</f>
        <v>0.22989045383411574</v>
      </c>
      <c r="T6715" s="11">
        <f>shipments9[[#This Row],[Amount]]/shipments9[[#This Row],[Boxes]]</f>
        <v>4.9992887624466569</v>
      </c>
    </row>
    <row r="6716" spans="1:20" x14ac:dyDescent="0.25">
      <c r="A6716" t="s">
        <v>6905</v>
      </c>
      <c r="B6716" t="s">
        <v>61</v>
      </c>
      <c r="C6716" t="s">
        <v>130</v>
      </c>
      <c r="D6716" t="s">
        <v>22</v>
      </c>
      <c r="E6716" s="1">
        <v>45483</v>
      </c>
      <c r="F6716" s="1" t="str">
        <f>TEXT(shipments9[[#This Row],[Shipdate]],"ddd")</f>
        <v>Wed</v>
      </c>
      <c r="G6716" s="1" t="str">
        <f>IF(OR(shipments9[[#This Row],[Day Name]]="Sat",shipments9[[#This Row],[Day Name]]="Sun"),"Weekend","Weekday")</f>
        <v>Weekday</v>
      </c>
      <c r="H6716">
        <v>6923.25</v>
      </c>
      <c r="I6716">
        <v>1385</v>
      </c>
      <c r="J6716" t="s">
        <v>178</v>
      </c>
      <c r="K6716" t="s">
        <v>8155</v>
      </c>
      <c r="L6716" t="s">
        <v>8160</v>
      </c>
      <c r="M6716">
        <v>7</v>
      </c>
      <c r="N6716" t="s">
        <v>8161</v>
      </c>
      <c r="O6716" s="4">
        <f>INDEX(products[Cost_per_box], MATCH(shipments9[[#This Row],[PID]], products[PID], 0))</f>
        <v>5.72</v>
      </c>
      <c r="P6716" s="4">
        <f>shipments9[[#This Row],[Boxes]]*shipments9[[#This Row],[Cost Per Box]]</f>
        <v>7922.2</v>
      </c>
      <c r="Q6716" s="4">
        <f>shipments9[[#This Row],[Amount]] -shipments9[[#This Row],[total cost]]</f>
        <v>-998.94999999999982</v>
      </c>
      <c r="R6716" s="4" t="str">
        <f>IF(shipments9[[#This Row],[Gross Profit]]&lt;0,"Loss","Profit")</f>
        <v>Loss</v>
      </c>
      <c r="S6716" s="9">
        <f>shipments9[[#This Row],[Gross Profit]]/shipments9[[#This Row],[Amount]]</f>
        <v>-0.14428917054851403</v>
      </c>
      <c r="T6716" s="11">
        <f>shipments9[[#This Row],[Amount]]/shipments9[[#This Row],[Boxes]]</f>
        <v>4.9987364620938628</v>
      </c>
    </row>
    <row r="6717" spans="1:20" hidden="1" x14ac:dyDescent="0.25">
      <c r="A6717" t="s">
        <v>6906</v>
      </c>
      <c r="B6717" t="s">
        <v>61</v>
      </c>
      <c r="C6717" t="s">
        <v>157</v>
      </c>
      <c r="D6717" t="s">
        <v>22</v>
      </c>
      <c r="E6717" s="1">
        <v>45518</v>
      </c>
      <c r="F6717" s="1" t="str">
        <f>TEXT(shipments9[[#This Row],[Shipdate]],"ddd")</f>
        <v>Wed</v>
      </c>
      <c r="G6717" s="1" t="str">
        <f>IF(OR(shipments9[[#This Row],[Day Name]]="Sat",shipments9[[#This Row],[Day Name]]="Sun"),"Weekend","Weekday")</f>
        <v>Weekday</v>
      </c>
      <c r="H6717">
        <v>3006</v>
      </c>
      <c r="I6717">
        <v>274</v>
      </c>
      <c r="J6717" t="s">
        <v>178</v>
      </c>
      <c r="K6717" t="s">
        <v>8155</v>
      </c>
      <c r="L6717" t="s">
        <v>8160</v>
      </c>
      <c r="M6717">
        <v>8</v>
      </c>
      <c r="N6717" t="s">
        <v>8162</v>
      </c>
      <c r="O6717" s="4">
        <f>INDEX(products[Cost_per_box], MATCH(shipments9[[#This Row],[PID]], products[PID], 0))</f>
        <v>6.8</v>
      </c>
      <c r="P6717" s="4">
        <f>shipments9[[#This Row],[Boxes]]*shipments9[[#This Row],[Cost Per Box]]</f>
        <v>1863.2</v>
      </c>
      <c r="Q6717" s="4">
        <f>shipments9[[#This Row],[Amount]] -shipments9[[#This Row],[total cost]]</f>
        <v>1142.8</v>
      </c>
      <c r="R6717" s="4" t="str">
        <f>IF(shipments9[[#This Row],[Gross Profit]]&lt;0,"Loss","Profit")</f>
        <v>Profit</v>
      </c>
      <c r="S6717" s="9">
        <f>shipments9[[#This Row],[Gross Profit]]/shipments9[[#This Row],[Amount]]</f>
        <v>0.3801729873586161</v>
      </c>
      <c r="T6717" s="11">
        <f>shipments9[[#This Row],[Amount]]/shipments9[[#This Row],[Boxes]]</f>
        <v>10.97080291970803</v>
      </c>
    </row>
    <row r="6718" spans="1:20" hidden="1" x14ac:dyDescent="0.25">
      <c r="A6718" t="s">
        <v>6907</v>
      </c>
      <c r="B6718" t="s">
        <v>61</v>
      </c>
      <c r="C6718" t="s">
        <v>141</v>
      </c>
      <c r="D6718" t="s">
        <v>22</v>
      </c>
      <c r="E6718" s="1">
        <v>45499</v>
      </c>
      <c r="F6718" s="1" t="str">
        <f>TEXT(shipments9[[#This Row],[Shipdate]],"ddd")</f>
        <v>Fri</v>
      </c>
      <c r="G6718" s="1" t="str">
        <f>IF(OR(shipments9[[#This Row],[Day Name]]="Sat",shipments9[[#This Row],[Day Name]]="Sun"),"Weekend","Weekday")</f>
        <v>Weekday</v>
      </c>
      <c r="H6718">
        <v>713.25</v>
      </c>
      <c r="I6718">
        <v>55</v>
      </c>
      <c r="J6718" t="s">
        <v>178</v>
      </c>
      <c r="K6718" t="s">
        <v>8155</v>
      </c>
      <c r="L6718" t="s">
        <v>8160</v>
      </c>
      <c r="M6718">
        <v>7</v>
      </c>
      <c r="N6718" t="s">
        <v>8161</v>
      </c>
      <c r="O6718" s="4">
        <f>INDEX(products[Cost_per_box], MATCH(shipments9[[#This Row],[PID]], products[PID], 0))</f>
        <v>8.2200000000000006</v>
      </c>
      <c r="P6718" s="4">
        <f>shipments9[[#This Row],[Boxes]]*shipments9[[#This Row],[Cost Per Box]]</f>
        <v>452.1</v>
      </c>
      <c r="Q6718" s="4">
        <f>shipments9[[#This Row],[Amount]] -shipments9[[#This Row],[total cost]]</f>
        <v>261.14999999999998</v>
      </c>
      <c r="R6718" s="4" t="str">
        <f>IF(shipments9[[#This Row],[Gross Profit]]&lt;0,"Loss","Profit")</f>
        <v>Profit</v>
      </c>
      <c r="S6718" s="9">
        <f>shipments9[[#This Row],[Gross Profit]]/shipments9[[#This Row],[Amount]]</f>
        <v>0.36614090431125129</v>
      </c>
      <c r="T6718" s="11">
        <f>shipments9[[#This Row],[Amount]]/shipments9[[#This Row],[Boxes]]</f>
        <v>12.968181818181819</v>
      </c>
    </row>
    <row r="6719" spans="1:20" hidden="1" x14ac:dyDescent="0.25">
      <c r="A6719" t="s">
        <v>6908</v>
      </c>
      <c r="B6719" t="s">
        <v>80</v>
      </c>
      <c r="C6719" t="s">
        <v>157</v>
      </c>
      <c r="D6719" t="s">
        <v>22</v>
      </c>
      <c r="E6719" s="1">
        <v>45474</v>
      </c>
      <c r="F6719" s="1" t="str">
        <f>TEXT(shipments9[[#This Row],[Shipdate]],"ddd")</f>
        <v>Mon</v>
      </c>
      <c r="G6719" s="1" t="str">
        <f>IF(OR(shipments9[[#This Row],[Day Name]]="Sat",shipments9[[#This Row],[Day Name]]="Sun"),"Weekend","Weekday")</f>
        <v>Weekday</v>
      </c>
      <c r="H6719">
        <v>1766.25</v>
      </c>
      <c r="I6719">
        <v>221</v>
      </c>
      <c r="J6719" t="s">
        <v>178</v>
      </c>
      <c r="K6719" t="s">
        <v>8155</v>
      </c>
      <c r="L6719" t="s">
        <v>8160</v>
      </c>
      <c r="M6719">
        <v>7</v>
      </c>
      <c r="N6719" t="s">
        <v>8161</v>
      </c>
      <c r="O6719" s="4">
        <f>INDEX(products[Cost_per_box], MATCH(shipments9[[#This Row],[PID]], products[PID], 0))</f>
        <v>6.8</v>
      </c>
      <c r="P6719" s="4">
        <f>shipments9[[#This Row],[Boxes]]*shipments9[[#This Row],[Cost Per Box]]</f>
        <v>1502.8</v>
      </c>
      <c r="Q6719" s="4">
        <f>shipments9[[#This Row],[Amount]] -shipments9[[#This Row],[total cost]]</f>
        <v>263.45000000000005</v>
      </c>
      <c r="R6719" s="4" t="str">
        <f>IF(shipments9[[#This Row],[Gross Profit]]&lt;0,"Loss","Profit")</f>
        <v>Profit</v>
      </c>
      <c r="S6719" s="9">
        <f>shipments9[[#This Row],[Gross Profit]]/shipments9[[#This Row],[Amount]]</f>
        <v>0.14915782024062282</v>
      </c>
      <c r="T6719" s="11">
        <f>shipments9[[#This Row],[Amount]]/shipments9[[#This Row],[Boxes]]</f>
        <v>7.9920814479638009</v>
      </c>
    </row>
    <row r="6720" spans="1:20" hidden="1" x14ac:dyDescent="0.25">
      <c r="A6720" t="s">
        <v>6909</v>
      </c>
      <c r="B6720" t="s">
        <v>80</v>
      </c>
      <c r="C6720" t="s">
        <v>121</v>
      </c>
      <c r="D6720" t="s">
        <v>22</v>
      </c>
      <c r="E6720" s="1">
        <v>45518</v>
      </c>
      <c r="F6720" s="1" t="str">
        <f>TEXT(shipments9[[#This Row],[Shipdate]],"ddd")</f>
        <v>Wed</v>
      </c>
      <c r="G6720" s="1" t="str">
        <f>IF(OR(shipments9[[#This Row],[Day Name]]="Sat",shipments9[[#This Row],[Day Name]]="Sun"),"Weekend","Weekday")</f>
        <v>Weekday</v>
      </c>
      <c r="H6720">
        <v>9405</v>
      </c>
      <c r="I6720">
        <v>724</v>
      </c>
      <c r="J6720" t="s">
        <v>178</v>
      </c>
      <c r="K6720" t="s">
        <v>8155</v>
      </c>
      <c r="L6720" t="s">
        <v>8160</v>
      </c>
      <c r="M6720">
        <v>8</v>
      </c>
      <c r="N6720" t="s">
        <v>8162</v>
      </c>
      <c r="O6720" s="4">
        <f>INDEX(products[Cost_per_box], MATCH(shipments9[[#This Row],[PID]], products[PID], 0))</f>
        <v>5.26</v>
      </c>
      <c r="P6720" s="4">
        <f>shipments9[[#This Row],[Boxes]]*shipments9[[#This Row],[Cost Per Box]]</f>
        <v>3808.24</v>
      </c>
      <c r="Q6720" s="4">
        <f>shipments9[[#This Row],[Amount]] -shipments9[[#This Row],[total cost]]</f>
        <v>5596.76</v>
      </c>
      <c r="R6720" s="4" t="str">
        <f>IF(shipments9[[#This Row],[Gross Profit]]&lt;0,"Loss","Profit")</f>
        <v>Profit</v>
      </c>
      <c r="S6720" s="9">
        <f>shipments9[[#This Row],[Gross Profit]]/shipments9[[#This Row],[Amount]]</f>
        <v>0.59508346624136099</v>
      </c>
      <c r="T6720" s="11">
        <f>shipments9[[#This Row],[Amount]]/shipments9[[#This Row],[Boxes]]</f>
        <v>12.990331491712707</v>
      </c>
    </row>
    <row r="6721" spans="1:20" hidden="1" x14ac:dyDescent="0.25">
      <c r="A6721" t="s">
        <v>6910</v>
      </c>
      <c r="B6721" t="s">
        <v>80</v>
      </c>
      <c r="C6721" t="s">
        <v>157</v>
      </c>
      <c r="D6721" t="s">
        <v>22</v>
      </c>
      <c r="E6721" s="1">
        <v>45484</v>
      </c>
      <c r="F6721" s="1" t="str">
        <f>TEXT(shipments9[[#This Row],[Shipdate]],"ddd")</f>
        <v>Thu</v>
      </c>
      <c r="G6721" s="1" t="str">
        <f>IF(OR(shipments9[[#This Row],[Day Name]]="Sat",shipments9[[#This Row],[Day Name]]="Sun"),"Weekend","Weekday")</f>
        <v>Weekday</v>
      </c>
      <c r="H6721">
        <v>10971</v>
      </c>
      <c r="I6721">
        <v>1372</v>
      </c>
      <c r="J6721" t="s">
        <v>178</v>
      </c>
      <c r="K6721" t="s">
        <v>8155</v>
      </c>
      <c r="L6721" t="s">
        <v>8160</v>
      </c>
      <c r="M6721">
        <v>7</v>
      </c>
      <c r="N6721" t="s">
        <v>8161</v>
      </c>
      <c r="O6721" s="4">
        <f>INDEX(products[Cost_per_box], MATCH(shipments9[[#This Row],[PID]], products[PID], 0))</f>
        <v>6.8</v>
      </c>
      <c r="P6721" s="4">
        <f>shipments9[[#This Row],[Boxes]]*shipments9[[#This Row],[Cost Per Box]]</f>
        <v>9329.6</v>
      </c>
      <c r="Q6721" s="4">
        <f>shipments9[[#This Row],[Amount]] -shipments9[[#This Row],[total cost]]</f>
        <v>1641.3999999999996</v>
      </c>
      <c r="R6721" s="4" t="str">
        <f>IF(shipments9[[#This Row],[Gross Profit]]&lt;0,"Loss","Profit")</f>
        <v>Profit</v>
      </c>
      <c r="S6721" s="9">
        <f>shipments9[[#This Row],[Gross Profit]]/shipments9[[#This Row],[Amount]]</f>
        <v>0.14961261507610971</v>
      </c>
      <c r="T6721" s="11">
        <f>shipments9[[#This Row],[Amount]]/shipments9[[#This Row],[Boxes]]</f>
        <v>7.9963556851311957</v>
      </c>
    </row>
    <row r="6722" spans="1:20" x14ac:dyDescent="0.25">
      <c r="A6722" t="s">
        <v>6911</v>
      </c>
      <c r="B6722" t="s">
        <v>83</v>
      </c>
      <c r="C6722" t="s">
        <v>147</v>
      </c>
      <c r="D6722" t="s">
        <v>22</v>
      </c>
      <c r="E6722" s="1">
        <v>45503</v>
      </c>
      <c r="F6722" s="1" t="str">
        <f>TEXT(shipments9[[#This Row],[Shipdate]],"ddd")</f>
        <v>Tue</v>
      </c>
      <c r="G6722" s="1" t="str">
        <f>IF(OR(shipments9[[#This Row],[Day Name]]="Sat",shipments9[[#This Row],[Day Name]]="Sun"),"Weekend","Weekday")</f>
        <v>Weekday</v>
      </c>
      <c r="H6722">
        <v>3746.25</v>
      </c>
      <c r="I6722">
        <v>469</v>
      </c>
      <c r="J6722" t="s">
        <v>178</v>
      </c>
      <c r="K6722" t="s">
        <v>8155</v>
      </c>
      <c r="L6722" t="s">
        <v>8160</v>
      </c>
      <c r="M6722">
        <v>7</v>
      </c>
      <c r="N6722" t="s">
        <v>8161</v>
      </c>
      <c r="O6722" s="4">
        <f>INDEX(products[Cost_per_box], MATCH(shipments9[[#This Row],[PID]], products[PID], 0))</f>
        <v>10.51</v>
      </c>
      <c r="P6722" s="4">
        <f>shipments9[[#This Row],[Boxes]]*shipments9[[#This Row],[Cost Per Box]]</f>
        <v>4929.1899999999996</v>
      </c>
      <c r="Q6722" s="4">
        <f>shipments9[[#This Row],[Amount]] -shipments9[[#This Row],[total cost]]</f>
        <v>-1182.9399999999996</v>
      </c>
      <c r="R6722" s="4" t="str">
        <f>IF(shipments9[[#This Row],[Gross Profit]]&lt;0,"Loss","Profit")</f>
        <v>Loss</v>
      </c>
      <c r="S6722" s="9">
        <f>shipments9[[#This Row],[Gross Profit]]/shipments9[[#This Row],[Amount]]</f>
        <v>-0.31576643309976632</v>
      </c>
      <c r="T6722" s="11">
        <f>shipments9[[#This Row],[Amount]]/shipments9[[#This Row],[Boxes]]</f>
        <v>7.9877398720682304</v>
      </c>
    </row>
    <row r="6723" spans="1:20" hidden="1" x14ac:dyDescent="0.25">
      <c r="A6723" t="s">
        <v>6912</v>
      </c>
      <c r="B6723" t="s">
        <v>86</v>
      </c>
      <c r="C6723" t="s">
        <v>141</v>
      </c>
      <c r="D6723" t="s">
        <v>22</v>
      </c>
      <c r="E6723" s="1">
        <v>45481</v>
      </c>
      <c r="F6723" s="1" t="str">
        <f>TEXT(shipments9[[#This Row],[Shipdate]],"ddd")</f>
        <v>Mon</v>
      </c>
      <c r="G6723" s="1" t="str">
        <f>IF(OR(shipments9[[#This Row],[Day Name]]="Sat",shipments9[[#This Row],[Day Name]]="Sun"),"Weekend","Weekday")</f>
        <v>Weekday</v>
      </c>
      <c r="H6723">
        <v>418.5</v>
      </c>
      <c r="I6723">
        <v>35</v>
      </c>
      <c r="J6723" t="s">
        <v>178</v>
      </c>
      <c r="K6723" t="s">
        <v>8155</v>
      </c>
      <c r="L6723" t="s">
        <v>8160</v>
      </c>
      <c r="M6723">
        <v>7</v>
      </c>
      <c r="N6723" t="s">
        <v>8161</v>
      </c>
      <c r="O6723" s="4">
        <f>INDEX(products[Cost_per_box], MATCH(shipments9[[#This Row],[PID]], products[PID], 0))</f>
        <v>8.2200000000000006</v>
      </c>
      <c r="P6723" s="4">
        <f>shipments9[[#This Row],[Boxes]]*shipments9[[#This Row],[Cost Per Box]]</f>
        <v>287.70000000000005</v>
      </c>
      <c r="Q6723" s="4">
        <f>shipments9[[#This Row],[Amount]] -shipments9[[#This Row],[total cost]]</f>
        <v>130.79999999999995</v>
      </c>
      <c r="R6723" s="4" t="str">
        <f>IF(shipments9[[#This Row],[Gross Profit]]&lt;0,"Loss","Profit")</f>
        <v>Profit</v>
      </c>
      <c r="S6723" s="9">
        <f>shipments9[[#This Row],[Gross Profit]]/shipments9[[#This Row],[Amount]]</f>
        <v>0.3125448028673834</v>
      </c>
      <c r="T6723" s="11">
        <f>shipments9[[#This Row],[Amount]]/shipments9[[#This Row],[Boxes]]</f>
        <v>11.957142857142857</v>
      </c>
    </row>
    <row r="6724" spans="1:20" hidden="1" x14ac:dyDescent="0.25">
      <c r="A6724" t="s">
        <v>6913</v>
      </c>
      <c r="B6724" t="s">
        <v>86</v>
      </c>
      <c r="C6724" t="s">
        <v>135</v>
      </c>
      <c r="D6724" t="s">
        <v>22</v>
      </c>
      <c r="E6724" s="1">
        <v>45491</v>
      </c>
      <c r="F6724" s="1" t="str">
        <f>TEXT(shipments9[[#This Row],[Shipdate]],"ddd")</f>
        <v>Thu</v>
      </c>
      <c r="G6724" s="1" t="str">
        <f>IF(OR(shipments9[[#This Row],[Day Name]]="Sat",shipments9[[#This Row],[Day Name]]="Sun"),"Weekend","Weekday")</f>
        <v>Weekday</v>
      </c>
      <c r="H6724">
        <v>5850</v>
      </c>
      <c r="I6724">
        <v>209</v>
      </c>
      <c r="J6724" t="s">
        <v>178</v>
      </c>
      <c r="K6724" t="s">
        <v>8155</v>
      </c>
      <c r="L6724" t="s">
        <v>8160</v>
      </c>
      <c r="M6724">
        <v>7</v>
      </c>
      <c r="N6724" t="s">
        <v>8161</v>
      </c>
      <c r="O6724" s="4">
        <f>INDEX(products[Cost_per_box], MATCH(shipments9[[#This Row],[PID]], products[PID], 0))</f>
        <v>9.94</v>
      </c>
      <c r="P6724" s="4">
        <f>shipments9[[#This Row],[Boxes]]*shipments9[[#This Row],[Cost Per Box]]</f>
        <v>2077.46</v>
      </c>
      <c r="Q6724" s="4">
        <f>shipments9[[#This Row],[Amount]] -shipments9[[#This Row],[total cost]]</f>
        <v>3772.54</v>
      </c>
      <c r="R6724" s="4" t="str">
        <f>IF(shipments9[[#This Row],[Gross Profit]]&lt;0,"Loss","Profit")</f>
        <v>Profit</v>
      </c>
      <c r="S6724" s="9">
        <f>shipments9[[#This Row],[Gross Profit]]/shipments9[[#This Row],[Amount]]</f>
        <v>0.64487863247863242</v>
      </c>
      <c r="T6724" s="11">
        <f>shipments9[[#This Row],[Amount]]/shipments9[[#This Row],[Boxes]]</f>
        <v>27.990430622009569</v>
      </c>
    </row>
    <row r="6725" spans="1:20" x14ac:dyDescent="0.25">
      <c r="A6725" t="s">
        <v>6914</v>
      </c>
      <c r="B6725" t="s">
        <v>86</v>
      </c>
      <c r="C6725" t="s">
        <v>155</v>
      </c>
      <c r="D6725" t="s">
        <v>22</v>
      </c>
      <c r="E6725" s="1">
        <v>45483</v>
      </c>
      <c r="F6725" s="1" t="str">
        <f>TEXT(shipments9[[#This Row],[Shipdate]],"ddd")</f>
        <v>Wed</v>
      </c>
      <c r="G6725" s="1" t="str">
        <f>IF(OR(shipments9[[#This Row],[Day Name]]="Sat",shipments9[[#This Row],[Day Name]]="Sun"),"Weekend","Weekday")</f>
        <v>Weekday</v>
      </c>
      <c r="H6725">
        <v>5622.75</v>
      </c>
      <c r="I6725">
        <v>804</v>
      </c>
      <c r="J6725" t="s">
        <v>178</v>
      </c>
      <c r="K6725" t="s">
        <v>8155</v>
      </c>
      <c r="L6725" t="s">
        <v>8160</v>
      </c>
      <c r="M6725">
        <v>7</v>
      </c>
      <c r="N6725" t="s">
        <v>8161</v>
      </c>
      <c r="O6725" s="4">
        <f>INDEX(products[Cost_per_box], MATCH(shipments9[[#This Row],[PID]], products[PID], 0))</f>
        <v>8.43</v>
      </c>
      <c r="P6725" s="4">
        <f>shipments9[[#This Row],[Boxes]]*shipments9[[#This Row],[Cost Per Box]]</f>
        <v>6777.7199999999993</v>
      </c>
      <c r="Q6725" s="4">
        <f>shipments9[[#This Row],[Amount]] -shipments9[[#This Row],[total cost]]</f>
        <v>-1154.9699999999993</v>
      </c>
      <c r="R6725" s="4" t="str">
        <f>IF(shipments9[[#This Row],[Gross Profit]]&lt;0,"Loss","Profit")</f>
        <v>Loss</v>
      </c>
      <c r="S6725" s="9">
        <f>shipments9[[#This Row],[Gross Profit]]/shipments9[[#This Row],[Amount]]</f>
        <v>-0.20541016406562612</v>
      </c>
      <c r="T6725" s="11">
        <f>shipments9[[#This Row],[Amount]]/shipments9[[#This Row],[Boxes]]</f>
        <v>6.9934701492537314</v>
      </c>
    </row>
    <row r="6726" spans="1:20" hidden="1" x14ac:dyDescent="0.25">
      <c r="A6726" t="s">
        <v>6915</v>
      </c>
      <c r="B6726" t="s">
        <v>86</v>
      </c>
      <c r="C6726" t="s">
        <v>145</v>
      </c>
      <c r="D6726" t="s">
        <v>22</v>
      </c>
      <c r="E6726" s="1">
        <v>45532</v>
      </c>
      <c r="F6726" s="1" t="str">
        <f>TEXT(shipments9[[#This Row],[Shipdate]],"ddd")</f>
        <v>Wed</v>
      </c>
      <c r="G6726" s="1" t="str">
        <f>IF(OR(shipments9[[#This Row],[Day Name]]="Sat",shipments9[[#This Row],[Day Name]]="Sun"),"Weekend","Weekday")</f>
        <v>Weekday</v>
      </c>
      <c r="H6726">
        <v>3307.5</v>
      </c>
      <c r="I6726">
        <v>221</v>
      </c>
      <c r="J6726" t="s">
        <v>178</v>
      </c>
      <c r="K6726" t="s">
        <v>8155</v>
      </c>
      <c r="L6726" t="s">
        <v>8160</v>
      </c>
      <c r="M6726">
        <v>8</v>
      </c>
      <c r="N6726" t="s">
        <v>8162</v>
      </c>
      <c r="O6726" s="4">
        <f>INDEX(products[Cost_per_box], MATCH(shipments9[[#This Row],[PID]], products[PID], 0))</f>
        <v>4.74</v>
      </c>
      <c r="P6726" s="4">
        <f>shipments9[[#This Row],[Boxes]]*shipments9[[#This Row],[Cost Per Box]]</f>
        <v>1047.54</v>
      </c>
      <c r="Q6726" s="4">
        <f>shipments9[[#This Row],[Amount]] -shipments9[[#This Row],[total cost]]</f>
        <v>2259.96</v>
      </c>
      <c r="R6726" s="4" t="str">
        <f>IF(shipments9[[#This Row],[Gross Profit]]&lt;0,"Loss","Profit")</f>
        <v>Profit</v>
      </c>
      <c r="S6726" s="9">
        <f>shipments9[[#This Row],[Gross Profit]]/shipments9[[#This Row],[Amount]]</f>
        <v>0.68328344671201813</v>
      </c>
      <c r="T6726" s="11">
        <f>shipments9[[#This Row],[Amount]]/shipments9[[#This Row],[Boxes]]</f>
        <v>14.96606334841629</v>
      </c>
    </row>
    <row r="6727" spans="1:20" hidden="1" x14ac:dyDescent="0.25">
      <c r="A6727" t="s">
        <v>6916</v>
      </c>
      <c r="B6727" t="s">
        <v>86</v>
      </c>
      <c r="C6727" t="s">
        <v>161</v>
      </c>
      <c r="D6727" t="s">
        <v>22</v>
      </c>
      <c r="E6727" s="1">
        <v>45499</v>
      </c>
      <c r="F6727" s="1" t="str">
        <f>TEXT(shipments9[[#This Row],[Shipdate]],"ddd")</f>
        <v>Fri</v>
      </c>
      <c r="G6727" s="1" t="str">
        <f>IF(OR(shipments9[[#This Row],[Day Name]]="Sat",shipments9[[#This Row],[Day Name]]="Sun"),"Weekend","Weekday")</f>
        <v>Weekday</v>
      </c>
      <c r="H6727">
        <v>2229.75</v>
      </c>
      <c r="I6727">
        <v>279</v>
      </c>
      <c r="J6727" t="s">
        <v>178</v>
      </c>
      <c r="K6727" t="s">
        <v>8155</v>
      </c>
      <c r="L6727" t="s">
        <v>8160</v>
      </c>
      <c r="M6727">
        <v>7</v>
      </c>
      <c r="N6727" t="s">
        <v>8161</v>
      </c>
      <c r="O6727" s="4">
        <f>INDEX(products[Cost_per_box], MATCH(shipments9[[#This Row],[PID]], products[PID], 0))</f>
        <v>2.76</v>
      </c>
      <c r="P6727" s="4">
        <f>shipments9[[#This Row],[Boxes]]*shipments9[[#This Row],[Cost Per Box]]</f>
        <v>770.04</v>
      </c>
      <c r="Q6727" s="4">
        <f>shipments9[[#This Row],[Amount]] -shipments9[[#This Row],[total cost]]</f>
        <v>1459.71</v>
      </c>
      <c r="R6727" s="4" t="str">
        <f>IF(shipments9[[#This Row],[Gross Profit]]&lt;0,"Loss","Profit")</f>
        <v>Profit</v>
      </c>
      <c r="S6727" s="9">
        <f>shipments9[[#This Row],[Gross Profit]]/shipments9[[#This Row],[Amount]]</f>
        <v>0.6546518668012109</v>
      </c>
      <c r="T6727" s="11">
        <f>shipments9[[#This Row],[Amount]]/shipments9[[#This Row],[Boxes]]</f>
        <v>7.991935483870968</v>
      </c>
    </row>
    <row r="6728" spans="1:20" hidden="1" x14ac:dyDescent="0.25">
      <c r="A6728" t="s">
        <v>6917</v>
      </c>
      <c r="B6728" t="s">
        <v>89</v>
      </c>
      <c r="C6728" t="s">
        <v>165</v>
      </c>
      <c r="D6728" t="s">
        <v>22</v>
      </c>
      <c r="E6728" s="1">
        <v>45484</v>
      </c>
      <c r="F6728" s="1" t="str">
        <f>TEXT(shipments9[[#This Row],[Shipdate]],"ddd")</f>
        <v>Thu</v>
      </c>
      <c r="G6728" s="1" t="str">
        <f>IF(OR(shipments9[[#This Row],[Day Name]]="Sat",shipments9[[#This Row],[Day Name]]="Sun"),"Weekend","Weekday")</f>
        <v>Weekday</v>
      </c>
      <c r="H6728">
        <v>4981.5</v>
      </c>
      <c r="I6728">
        <v>238</v>
      </c>
      <c r="J6728" t="s">
        <v>178</v>
      </c>
      <c r="K6728" t="s">
        <v>8155</v>
      </c>
      <c r="L6728" t="s">
        <v>8160</v>
      </c>
      <c r="M6728">
        <v>7</v>
      </c>
      <c r="N6728" t="s">
        <v>8161</v>
      </c>
      <c r="O6728" s="4">
        <f>INDEX(products[Cost_per_box], MATCH(shipments9[[#This Row],[PID]], products[PID], 0))</f>
        <v>2.65</v>
      </c>
      <c r="P6728" s="4">
        <f>shipments9[[#This Row],[Boxes]]*shipments9[[#This Row],[Cost Per Box]]</f>
        <v>630.69999999999993</v>
      </c>
      <c r="Q6728" s="4">
        <f>shipments9[[#This Row],[Amount]] -shipments9[[#This Row],[total cost]]</f>
        <v>4350.8</v>
      </c>
      <c r="R6728" s="4" t="str">
        <f>IF(shipments9[[#This Row],[Gross Profit]]&lt;0,"Loss","Profit")</f>
        <v>Profit</v>
      </c>
      <c r="S6728" s="9">
        <f>shipments9[[#This Row],[Gross Profit]]/shipments9[[#This Row],[Amount]]</f>
        <v>0.87339154873030211</v>
      </c>
      <c r="T6728" s="11">
        <f>shipments9[[#This Row],[Amount]]/shipments9[[#This Row],[Boxes]]</f>
        <v>20.930672268907564</v>
      </c>
    </row>
    <row r="6729" spans="1:20" hidden="1" x14ac:dyDescent="0.25">
      <c r="A6729" t="s">
        <v>6918</v>
      </c>
      <c r="B6729" t="s">
        <v>89</v>
      </c>
      <c r="C6729" t="s">
        <v>139</v>
      </c>
      <c r="D6729" t="s">
        <v>22</v>
      </c>
      <c r="E6729" s="1">
        <v>45488</v>
      </c>
      <c r="F6729" s="1" t="str">
        <f>TEXT(shipments9[[#This Row],[Shipdate]],"ddd")</f>
        <v>Mon</v>
      </c>
      <c r="G6729" s="1" t="str">
        <f>IF(OR(shipments9[[#This Row],[Day Name]]="Sat",shipments9[[#This Row],[Day Name]]="Sun"),"Weekend","Weekday")</f>
        <v>Weekday</v>
      </c>
      <c r="H6729">
        <v>10143</v>
      </c>
      <c r="I6729">
        <v>462</v>
      </c>
      <c r="J6729" t="s">
        <v>178</v>
      </c>
      <c r="K6729" t="s">
        <v>8155</v>
      </c>
      <c r="L6729" t="s">
        <v>8160</v>
      </c>
      <c r="M6729">
        <v>7</v>
      </c>
      <c r="N6729" t="s">
        <v>8161</v>
      </c>
      <c r="O6729" s="4">
        <f>INDEX(products[Cost_per_box], MATCH(shipments9[[#This Row],[PID]], products[PID], 0))</f>
        <v>3.68</v>
      </c>
      <c r="P6729" s="4">
        <f>shipments9[[#This Row],[Boxes]]*shipments9[[#This Row],[Cost Per Box]]</f>
        <v>1700.16</v>
      </c>
      <c r="Q6729" s="4">
        <f>shipments9[[#This Row],[Amount]] -shipments9[[#This Row],[total cost]]</f>
        <v>8442.84</v>
      </c>
      <c r="R6729" s="4" t="str">
        <f>IF(shipments9[[#This Row],[Gross Profit]]&lt;0,"Loss","Profit")</f>
        <v>Profit</v>
      </c>
      <c r="S6729" s="9">
        <f>shipments9[[#This Row],[Gross Profit]]/shipments9[[#This Row],[Amount]]</f>
        <v>0.83238095238095244</v>
      </c>
      <c r="T6729" s="11">
        <f>shipments9[[#This Row],[Amount]]/shipments9[[#This Row],[Boxes]]</f>
        <v>21.954545454545453</v>
      </c>
    </row>
    <row r="6730" spans="1:20" hidden="1" x14ac:dyDescent="0.25">
      <c r="A6730" t="s">
        <v>6919</v>
      </c>
      <c r="B6730" t="s">
        <v>89</v>
      </c>
      <c r="C6730" t="s">
        <v>130</v>
      </c>
      <c r="D6730" t="s">
        <v>22</v>
      </c>
      <c r="E6730" s="1">
        <v>45506</v>
      </c>
      <c r="F6730" s="1" t="str">
        <f>TEXT(shipments9[[#This Row],[Shipdate]],"ddd")</f>
        <v>Fri</v>
      </c>
      <c r="G6730" s="1" t="str">
        <f>IF(OR(shipments9[[#This Row],[Day Name]]="Sat",shipments9[[#This Row],[Day Name]]="Sun"),"Weekend","Weekday")</f>
        <v>Weekday</v>
      </c>
      <c r="H6730">
        <v>756</v>
      </c>
      <c r="I6730">
        <v>126</v>
      </c>
      <c r="J6730" t="s">
        <v>178</v>
      </c>
      <c r="K6730" t="s">
        <v>8155</v>
      </c>
      <c r="L6730" t="s">
        <v>8160</v>
      </c>
      <c r="M6730">
        <v>8</v>
      </c>
      <c r="N6730" t="s">
        <v>8162</v>
      </c>
      <c r="O6730" s="4">
        <f>INDEX(products[Cost_per_box], MATCH(shipments9[[#This Row],[PID]], products[PID], 0))</f>
        <v>5.72</v>
      </c>
      <c r="P6730" s="4">
        <f>shipments9[[#This Row],[Boxes]]*shipments9[[#This Row],[Cost Per Box]]</f>
        <v>720.71999999999991</v>
      </c>
      <c r="Q6730" s="4">
        <f>shipments9[[#This Row],[Amount]] -shipments9[[#This Row],[total cost]]</f>
        <v>35.280000000000086</v>
      </c>
      <c r="R6730" s="4" t="str">
        <f>IF(shipments9[[#This Row],[Gross Profit]]&lt;0,"Loss","Profit")</f>
        <v>Profit</v>
      </c>
      <c r="S6730" s="9">
        <f>shipments9[[#This Row],[Gross Profit]]/shipments9[[#This Row],[Amount]]</f>
        <v>4.666666666666678E-2</v>
      </c>
      <c r="T6730" s="11">
        <f>shipments9[[#This Row],[Amount]]/shipments9[[#This Row],[Boxes]]</f>
        <v>6</v>
      </c>
    </row>
    <row r="6731" spans="1:20" x14ac:dyDescent="0.25">
      <c r="A6731" t="s">
        <v>6920</v>
      </c>
      <c r="B6731" t="s">
        <v>89</v>
      </c>
      <c r="C6731" t="s">
        <v>130</v>
      </c>
      <c r="D6731" t="s">
        <v>22</v>
      </c>
      <c r="E6731" s="1">
        <v>45492</v>
      </c>
      <c r="F6731" s="1" t="str">
        <f>TEXT(shipments9[[#This Row],[Shipdate]],"ddd")</f>
        <v>Fri</v>
      </c>
      <c r="G6731" s="1" t="str">
        <f>IF(OR(shipments9[[#This Row],[Day Name]]="Sat",shipments9[[#This Row],[Day Name]]="Sun"),"Weekend","Weekday")</f>
        <v>Weekday</v>
      </c>
      <c r="H6731">
        <v>1622.25</v>
      </c>
      <c r="I6731">
        <v>325</v>
      </c>
      <c r="J6731" t="s">
        <v>178</v>
      </c>
      <c r="K6731" t="s">
        <v>8155</v>
      </c>
      <c r="L6731" t="s">
        <v>8160</v>
      </c>
      <c r="M6731">
        <v>7</v>
      </c>
      <c r="N6731" t="s">
        <v>8161</v>
      </c>
      <c r="O6731" s="4">
        <f>INDEX(products[Cost_per_box], MATCH(shipments9[[#This Row],[PID]], products[PID], 0))</f>
        <v>5.72</v>
      </c>
      <c r="P6731" s="4">
        <f>shipments9[[#This Row],[Boxes]]*shipments9[[#This Row],[Cost Per Box]]</f>
        <v>1859</v>
      </c>
      <c r="Q6731" s="4">
        <f>shipments9[[#This Row],[Amount]] -shipments9[[#This Row],[total cost]]</f>
        <v>-236.75</v>
      </c>
      <c r="R6731" s="4" t="str">
        <f>IF(shipments9[[#This Row],[Gross Profit]]&lt;0,"Loss","Profit")</f>
        <v>Loss</v>
      </c>
      <c r="S6731" s="9">
        <f>shipments9[[#This Row],[Gross Profit]]/shipments9[[#This Row],[Amount]]</f>
        <v>-0.14593928186161195</v>
      </c>
      <c r="T6731" s="11">
        <f>shipments9[[#This Row],[Amount]]/shipments9[[#This Row],[Boxes]]</f>
        <v>4.9915384615384619</v>
      </c>
    </row>
    <row r="6732" spans="1:20" hidden="1" x14ac:dyDescent="0.25">
      <c r="A6732" t="s">
        <v>6921</v>
      </c>
      <c r="B6732" t="s">
        <v>89</v>
      </c>
      <c r="C6732" t="s">
        <v>143</v>
      </c>
      <c r="D6732" t="s">
        <v>22</v>
      </c>
      <c r="E6732" s="1">
        <v>45498</v>
      </c>
      <c r="F6732" s="1" t="str">
        <f>TEXT(shipments9[[#This Row],[Shipdate]],"ddd")</f>
        <v>Thu</v>
      </c>
      <c r="G6732" s="1" t="str">
        <f>IF(OR(shipments9[[#This Row],[Day Name]]="Sat",shipments9[[#This Row],[Day Name]]="Sun"),"Weekend","Weekday")</f>
        <v>Weekday</v>
      </c>
      <c r="H6732">
        <v>940.5</v>
      </c>
      <c r="I6732">
        <v>50</v>
      </c>
      <c r="J6732" t="s">
        <v>178</v>
      </c>
      <c r="K6732" t="s">
        <v>8155</v>
      </c>
      <c r="L6732" t="s">
        <v>8160</v>
      </c>
      <c r="M6732">
        <v>7</v>
      </c>
      <c r="N6732" t="s">
        <v>8161</v>
      </c>
      <c r="O6732" s="4">
        <f>INDEX(products[Cost_per_box], MATCH(shipments9[[#This Row],[PID]], products[PID], 0))</f>
        <v>10.23</v>
      </c>
      <c r="P6732" s="4">
        <f>shipments9[[#This Row],[Boxes]]*shipments9[[#This Row],[Cost Per Box]]</f>
        <v>511.5</v>
      </c>
      <c r="Q6732" s="4">
        <f>shipments9[[#This Row],[Amount]] -shipments9[[#This Row],[total cost]]</f>
        <v>429</v>
      </c>
      <c r="R6732" s="4" t="str">
        <f>IF(shipments9[[#This Row],[Gross Profit]]&lt;0,"Loss","Profit")</f>
        <v>Profit</v>
      </c>
      <c r="S6732" s="9">
        <f>shipments9[[#This Row],[Gross Profit]]/shipments9[[#This Row],[Amount]]</f>
        <v>0.45614035087719296</v>
      </c>
      <c r="T6732" s="11">
        <f>shipments9[[#This Row],[Amount]]/shipments9[[#This Row],[Boxes]]</f>
        <v>18.809999999999999</v>
      </c>
    </row>
    <row r="6733" spans="1:20" hidden="1" x14ac:dyDescent="0.25">
      <c r="A6733" t="s">
        <v>6922</v>
      </c>
      <c r="B6733" t="s">
        <v>89</v>
      </c>
      <c r="C6733" t="s">
        <v>130</v>
      </c>
      <c r="D6733" t="s">
        <v>22</v>
      </c>
      <c r="E6733" s="1">
        <v>45477</v>
      </c>
      <c r="F6733" s="1" t="str">
        <f>TEXT(shipments9[[#This Row],[Shipdate]],"ddd")</f>
        <v>Thu</v>
      </c>
      <c r="G6733" s="1" t="str">
        <f>IF(OR(shipments9[[#This Row],[Day Name]]="Sat",shipments9[[#This Row],[Day Name]]="Sun"),"Weekend","Weekday")</f>
        <v>Weekday</v>
      </c>
      <c r="H6733">
        <v>10631.25</v>
      </c>
      <c r="I6733">
        <v>1182</v>
      </c>
      <c r="J6733" t="s">
        <v>178</v>
      </c>
      <c r="K6733" t="s">
        <v>8155</v>
      </c>
      <c r="L6733" t="s">
        <v>8160</v>
      </c>
      <c r="M6733">
        <v>7</v>
      </c>
      <c r="N6733" t="s">
        <v>8161</v>
      </c>
      <c r="O6733" s="4">
        <f>INDEX(products[Cost_per_box], MATCH(shipments9[[#This Row],[PID]], products[PID], 0))</f>
        <v>5.72</v>
      </c>
      <c r="P6733" s="4">
        <f>shipments9[[#This Row],[Boxes]]*shipments9[[#This Row],[Cost Per Box]]</f>
        <v>6761.04</v>
      </c>
      <c r="Q6733" s="4">
        <f>shipments9[[#This Row],[Amount]] -shipments9[[#This Row],[total cost]]</f>
        <v>3870.21</v>
      </c>
      <c r="R6733" s="4" t="str">
        <f>IF(shipments9[[#This Row],[Gross Profit]]&lt;0,"Loss","Profit")</f>
        <v>Profit</v>
      </c>
      <c r="S6733" s="9">
        <f>shipments9[[#This Row],[Gross Profit]]/shipments9[[#This Row],[Amount]]</f>
        <v>0.36404091710758379</v>
      </c>
      <c r="T6733" s="11">
        <f>shipments9[[#This Row],[Amount]]/shipments9[[#This Row],[Boxes]]</f>
        <v>8.9942893401015223</v>
      </c>
    </row>
    <row r="6734" spans="1:20" hidden="1" x14ac:dyDescent="0.25">
      <c r="A6734" t="s">
        <v>6923</v>
      </c>
      <c r="B6734" t="s">
        <v>89</v>
      </c>
      <c r="C6734" t="s">
        <v>137</v>
      </c>
      <c r="D6734" t="s">
        <v>22</v>
      </c>
      <c r="E6734" s="1">
        <v>45478</v>
      </c>
      <c r="F6734" s="1" t="str">
        <f>TEXT(shipments9[[#This Row],[Shipdate]],"ddd")</f>
        <v>Fri</v>
      </c>
      <c r="G6734" s="1" t="str">
        <f>IF(OR(shipments9[[#This Row],[Day Name]]="Sat",shipments9[[#This Row],[Day Name]]="Sun"),"Weekend","Weekday")</f>
        <v>Weekday</v>
      </c>
      <c r="H6734">
        <v>5224.5</v>
      </c>
      <c r="I6734">
        <v>238</v>
      </c>
      <c r="J6734" t="s">
        <v>178</v>
      </c>
      <c r="K6734" t="s">
        <v>8155</v>
      </c>
      <c r="L6734" t="s">
        <v>8160</v>
      </c>
      <c r="M6734">
        <v>7</v>
      </c>
      <c r="N6734" t="s">
        <v>8161</v>
      </c>
      <c r="O6734" s="4">
        <f>INDEX(products[Cost_per_box], MATCH(shipments9[[#This Row],[PID]], products[PID], 0))</f>
        <v>7.73</v>
      </c>
      <c r="P6734" s="4">
        <f>shipments9[[#This Row],[Boxes]]*shipments9[[#This Row],[Cost Per Box]]</f>
        <v>1839.74</v>
      </c>
      <c r="Q6734" s="4">
        <f>shipments9[[#This Row],[Amount]] -shipments9[[#This Row],[total cost]]</f>
        <v>3384.76</v>
      </c>
      <c r="R6734" s="4" t="str">
        <f>IF(shipments9[[#This Row],[Gross Profit]]&lt;0,"Loss","Profit")</f>
        <v>Profit</v>
      </c>
      <c r="S6734" s="9">
        <f>shipments9[[#This Row],[Gross Profit]]/shipments9[[#This Row],[Amount]]</f>
        <v>0.64786295339266919</v>
      </c>
      <c r="T6734" s="11">
        <f>shipments9[[#This Row],[Amount]]/shipments9[[#This Row],[Boxes]]</f>
        <v>21.951680672268907</v>
      </c>
    </row>
    <row r="6735" spans="1:20" hidden="1" x14ac:dyDescent="0.25">
      <c r="A6735" t="s">
        <v>6924</v>
      </c>
      <c r="B6735" t="s">
        <v>89</v>
      </c>
      <c r="C6735" t="s">
        <v>149</v>
      </c>
      <c r="D6735" t="s">
        <v>22</v>
      </c>
      <c r="E6735" s="1">
        <v>45497</v>
      </c>
      <c r="F6735" s="1" t="str">
        <f>TEXT(shipments9[[#This Row],[Shipdate]],"ddd")</f>
        <v>Wed</v>
      </c>
      <c r="G6735" s="1" t="str">
        <f>IF(OR(shipments9[[#This Row],[Day Name]]="Sat",shipments9[[#This Row],[Day Name]]="Sun"),"Weekend","Weekday")</f>
        <v>Weekday</v>
      </c>
      <c r="H6735">
        <v>4313.25</v>
      </c>
      <c r="I6735">
        <v>240</v>
      </c>
      <c r="J6735" t="s">
        <v>178</v>
      </c>
      <c r="K6735" t="s">
        <v>8155</v>
      </c>
      <c r="L6735" t="s">
        <v>8160</v>
      </c>
      <c r="M6735">
        <v>7</v>
      </c>
      <c r="N6735" t="s">
        <v>8161</v>
      </c>
      <c r="O6735" s="4">
        <f>INDEX(products[Cost_per_box], MATCH(shipments9[[#This Row],[PID]], products[PID], 0))</f>
        <v>6.43</v>
      </c>
      <c r="P6735" s="4">
        <f>shipments9[[#This Row],[Boxes]]*shipments9[[#This Row],[Cost Per Box]]</f>
        <v>1543.1999999999998</v>
      </c>
      <c r="Q6735" s="4">
        <f>shipments9[[#This Row],[Amount]] -shipments9[[#This Row],[total cost]]</f>
        <v>2770.05</v>
      </c>
      <c r="R6735" s="4" t="str">
        <f>IF(shipments9[[#This Row],[Gross Profit]]&lt;0,"Loss","Profit")</f>
        <v>Profit</v>
      </c>
      <c r="S6735" s="9">
        <f>shipments9[[#This Row],[Gross Profit]]/shipments9[[#This Row],[Amount]]</f>
        <v>0.64221874456616246</v>
      </c>
      <c r="T6735" s="11">
        <f>shipments9[[#This Row],[Amount]]/shipments9[[#This Row],[Boxes]]</f>
        <v>17.971875000000001</v>
      </c>
    </row>
    <row r="6736" spans="1:20" x14ac:dyDescent="0.25">
      <c r="A6736" t="s">
        <v>6925</v>
      </c>
      <c r="B6736" t="s">
        <v>89</v>
      </c>
      <c r="C6736" t="s">
        <v>147</v>
      </c>
      <c r="D6736" t="s">
        <v>22</v>
      </c>
      <c r="E6736" s="1">
        <v>45527</v>
      </c>
      <c r="F6736" s="1" t="str">
        <f>TEXT(shipments9[[#This Row],[Shipdate]],"ddd")</f>
        <v>Fri</v>
      </c>
      <c r="G6736" s="1" t="str">
        <f>IF(OR(shipments9[[#This Row],[Day Name]]="Sat",shipments9[[#This Row],[Day Name]]="Sun"),"Weekend","Weekday")</f>
        <v>Weekday</v>
      </c>
      <c r="H6736">
        <v>1959.75</v>
      </c>
      <c r="I6736">
        <v>280</v>
      </c>
      <c r="J6736" t="s">
        <v>178</v>
      </c>
      <c r="K6736" t="s">
        <v>8155</v>
      </c>
      <c r="L6736" t="s">
        <v>8160</v>
      </c>
      <c r="M6736">
        <v>8</v>
      </c>
      <c r="N6736" t="s">
        <v>8162</v>
      </c>
      <c r="O6736" s="4">
        <f>INDEX(products[Cost_per_box], MATCH(shipments9[[#This Row],[PID]], products[PID], 0))</f>
        <v>10.51</v>
      </c>
      <c r="P6736" s="4">
        <f>shipments9[[#This Row],[Boxes]]*shipments9[[#This Row],[Cost Per Box]]</f>
        <v>2942.7999999999997</v>
      </c>
      <c r="Q6736" s="4">
        <f>shipments9[[#This Row],[Amount]] -shipments9[[#This Row],[total cost]]</f>
        <v>-983.04999999999973</v>
      </c>
      <c r="R6736" s="4" t="str">
        <f>IF(shipments9[[#This Row],[Gross Profit]]&lt;0,"Loss","Profit")</f>
        <v>Loss</v>
      </c>
      <c r="S6736" s="9">
        <f>shipments9[[#This Row],[Gross Profit]]/shipments9[[#This Row],[Amount]]</f>
        <v>-0.50162010460517914</v>
      </c>
      <c r="T6736" s="11">
        <f>shipments9[[#This Row],[Amount]]/shipments9[[#This Row],[Boxes]]</f>
        <v>6.9991071428571425</v>
      </c>
    </row>
    <row r="6737" spans="1:20" hidden="1" x14ac:dyDescent="0.25">
      <c r="A6737" t="s">
        <v>6926</v>
      </c>
      <c r="B6737" t="s">
        <v>92</v>
      </c>
      <c r="C6737" t="s">
        <v>121</v>
      </c>
      <c r="D6737" t="s">
        <v>22</v>
      </c>
      <c r="E6737" s="1">
        <v>45502</v>
      </c>
      <c r="F6737" s="1" t="str">
        <f>TEXT(shipments9[[#This Row],[Shipdate]],"ddd")</f>
        <v>Mon</v>
      </c>
      <c r="G6737" s="1" t="str">
        <f>IF(OR(shipments9[[#This Row],[Day Name]]="Sat",shipments9[[#This Row],[Day Name]]="Sun"),"Weekend","Weekday")</f>
        <v>Weekday</v>
      </c>
      <c r="H6737">
        <v>7652.25</v>
      </c>
      <c r="I6737">
        <v>638</v>
      </c>
      <c r="J6737" t="s">
        <v>178</v>
      </c>
      <c r="K6737" t="s">
        <v>8155</v>
      </c>
      <c r="L6737" t="s">
        <v>8160</v>
      </c>
      <c r="M6737">
        <v>7</v>
      </c>
      <c r="N6737" t="s">
        <v>8161</v>
      </c>
      <c r="O6737" s="4">
        <f>INDEX(products[Cost_per_box], MATCH(shipments9[[#This Row],[PID]], products[PID], 0))</f>
        <v>5.26</v>
      </c>
      <c r="P6737" s="4">
        <f>shipments9[[#This Row],[Boxes]]*shipments9[[#This Row],[Cost Per Box]]</f>
        <v>3355.8799999999997</v>
      </c>
      <c r="Q6737" s="4">
        <f>shipments9[[#This Row],[Amount]] -shipments9[[#This Row],[total cost]]</f>
        <v>4296.3700000000008</v>
      </c>
      <c r="R6737" s="4" t="str">
        <f>IF(shipments9[[#This Row],[Gross Profit]]&lt;0,"Loss","Profit")</f>
        <v>Profit</v>
      </c>
      <c r="S6737" s="9">
        <f>shipments9[[#This Row],[Gross Profit]]/shipments9[[#This Row],[Amount]]</f>
        <v>0.56145186056388652</v>
      </c>
      <c r="T6737" s="11">
        <f>shipments9[[#This Row],[Amount]]/shipments9[[#This Row],[Boxes]]</f>
        <v>11.994122257053291</v>
      </c>
    </row>
    <row r="6738" spans="1:20" hidden="1" x14ac:dyDescent="0.25">
      <c r="A6738" t="s">
        <v>6927</v>
      </c>
      <c r="B6738" t="s">
        <v>92</v>
      </c>
      <c r="C6738" t="s">
        <v>149</v>
      </c>
      <c r="D6738" t="s">
        <v>22</v>
      </c>
      <c r="E6738" s="1">
        <v>45490</v>
      </c>
      <c r="F6738" s="1" t="str">
        <f>TEXT(shipments9[[#This Row],[Shipdate]],"ddd")</f>
        <v>Wed</v>
      </c>
      <c r="G6738" s="1" t="str">
        <f>IF(OR(shipments9[[#This Row],[Day Name]]="Sat",shipments9[[#This Row],[Day Name]]="Sun"),"Weekend","Weekday")</f>
        <v>Weekday</v>
      </c>
      <c r="H6738">
        <v>4056.75</v>
      </c>
      <c r="I6738">
        <v>290</v>
      </c>
      <c r="J6738" t="s">
        <v>178</v>
      </c>
      <c r="K6738" t="s">
        <v>8155</v>
      </c>
      <c r="L6738" t="s">
        <v>8160</v>
      </c>
      <c r="M6738">
        <v>7</v>
      </c>
      <c r="N6738" t="s">
        <v>8161</v>
      </c>
      <c r="O6738" s="4">
        <f>INDEX(products[Cost_per_box], MATCH(shipments9[[#This Row],[PID]], products[PID], 0))</f>
        <v>6.43</v>
      </c>
      <c r="P6738" s="4">
        <f>shipments9[[#This Row],[Boxes]]*shipments9[[#This Row],[Cost Per Box]]</f>
        <v>1864.6999999999998</v>
      </c>
      <c r="Q6738" s="4">
        <f>shipments9[[#This Row],[Amount]] -shipments9[[#This Row],[total cost]]</f>
        <v>2192.0500000000002</v>
      </c>
      <c r="R6738" s="4" t="str">
        <f>IF(shipments9[[#This Row],[Gross Profit]]&lt;0,"Loss","Profit")</f>
        <v>Profit</v>
      </c>
      <c r="S6738" s="9">
        <f>shipments9[[#This Row],[Gross Profit]]/shipments9[[#This Row],[Amount]]</f>
        <v>0.54034633635299201</v>
      </c>
      <c r="T6738" s="11">
        <f>shipments9[[#This Row],[Amount]]/shipments9[[#This Row],[Boxes]]</f>
        <v>13.988793103448275</v>
      </c>
    </row>
    <row r="6739" spans="1:20" hidden="1" x14ac:dyDescent="0.25">
      <c r="A6739" t="s">
        <v>6928</v>
      </c>
      <c r="B6739" t="s">
        <v>92</v>
      </c>
      <c r="C6739" t="s">
        <v>135</v>
      </c>
      <c r="D6739" t="s">
        <v>22</v>
      </c>
      <c r="E6739" s="1">
        <v>45482</v>
      </c>
      <c r="F6739" s="1" t="str">
        <f>TEXT(shipments9[[#This Row],[Shipdate]],"ddd")</f>
        <v>Tue</v>
      </c>
      <c r="G6739" s="1" t="str">
        <f>IF(OR(shipments9[[#This Row],[Day Name]]="Sat",shipments9[[#This Row],[Day Name]]="Sun"),"Weekend","Weekday")</f>
        <v>Weekday</v>
      </c>
      <c r="H6739">
        <v>4713.75</v>
      </c>
      <c r="I6739">
        <v>197</v>
      </c>
      <c r="J6739" t="s">
        <v>178</v>
      </c>
      <c r="K6739" t="s">
        <v>8155</v>
      </c>
      <c r="L6739" t="s">
        <v>8160</v>
      </c>
      <c r="M6739">
        <v>7</v>
      </c>
      <c r="N6739" t="s">
        <v>8161</v>
      </c>
      <c r="O6739" s="4">
        <f>INDEX(products[Cost_per_box], MATCH(shipments9[[#This Row],[PID]], products[PID], 0))</f>
        <v>9.94</v>
      </c>
      <c r="P6739" s="4">
        <f>shipments9[[#This Row],[Boxes]]*shipments9[[#This Row],[Cost Per Box]]</f>
        <v>1958.1799999999998</v>
      </c>
      <c r="Q6739" s="4">
        <f>shipments9[[#This Row],[Amount]] -shipments9[[#This Row],[total cost]]</f>
        <v>2755.57</v>
      </c>
      <c r="R6739" s="4" t="str">
        <f>IF(shipments9[[#This Row],[Gross Profit]]&lt;0,"Loss","Profit")</f>
        <v>Profit</v>
      </c>
      <c r="S6739" s="9">
        <f>shipments9[[#This Row],[Gross Profit]]/shipments9[[#This Row],[Amount]]</f>
        <v>0.58458127817555028</v>
      </c>
      <c r="T6739" s="11">
        <f>shipments9[[#This Row],[Amount]]/shipments9[[#This Row],[Boxes]]</f>
        <v>23.92766497461929</v>
      </c>
    </row>
    <row r="6740" spans="1:20" hidden="1" x14ac:dyDescent="0.25">
      <c r="A6740" t="s">
        <v>6929</v>
      </c>
      <c r="B6740" t="s">
        <v>92</v>
      </c>
      <c r="C6740" t="s">
        <v>128</v>
      </c>
      <c r="D6740" t="s">
        <v>22</v>
      </c>
      <c r="E6740" s="1">
        <v>45495</v>
      </c>
      <c r="F6740" s="1" t="str">
        <f>TEXT(shipments9[[#This Row],[Shipdate]],"ddd")</f>
        <v>Mon</v>
      </c>
      <c r="G6740" s="1" t="str">
        <f>IF(OR(shipments9[[#This Row],[Day Name]]="Sat",shipments9[[#This Row],[Day Name]]="Sun"),"Weekend","Weekday")</f>
        <v>Weekday</v>
      </c>
      <c r="H6740">
        <v>8766</v>
      </c>
      <c r="I6740">
        <v>974</v>
      </c>
      <c r="J6740" t="s">
        <v>178</v>
      </c>
      <c r="K6740" t="s">
        <v>8155</v>
      </c>
      <c r="L6740" t="s">
        <v>8160</v>
      </c>
      <c r="M6740">
        <v>7</v>
      </c>
      <c r="N6740" t="s">
        <v>8161</v>
      </c>
      <c r="O6740" s="4">
        <f>INDEX(products[Cost_per_box], MATCH(shipments9[[#This Row],[PID]], products[PID], 0))</f>
        <v>3.85</v>
      </c>
      <c r="P6740" s="4">
        <f>shipments9[[#This Row],[Boxes]]*shipments9[[#This Row],[Cost Per Box]]</f>
        <v>3749.9</v>
      </c>
      <c r="Q6740" s="4">
        <f>shipments9[[#This Row],[Amount]] -shipments9[[#This Row],[total cost]]</f>
        <v>5016.1000000000004</v>
      </c>
      <c r="R6740" s="4" t="str">
        <f>IF(shipments9[[#This Row],[Gross Profit]]&lt;0,"Loss","Profit")</f>
        <v>Profit</v>
      </c>
      <c r="S6740" s="9">
        <f>shipments9[[#This Row],[Gross Profit]]/shipments9[[#This Row],[Amount]]</f>
        <v>0.5722222222222223</v>
      </c>
      <c r="T6740" s="11">
        <f>shipments9[[#This Row],[Amount]]/shipments9[[#This Row],[Boxes]]</f>
        <v>9</v>
      </c>
    </row>
    <row r="6741" spans="1:20" hidden="1" x14ac:dyDescent="0.25">
      <c r="A6741" t="s">
        <v>6930</v>
      </c>
      <c r="B6741" t="s">
        <v>92</v>
      </c>
      <c r="C6741" t="s">
        <v>141</v>
      </c>
      <c r="D6741" t="s">
        <v>22</v>
      </c>
      <c r="E6741" s="1">
        <v>45483</v>
      </c>
      <c r="F6741" s="1" t="str">
        <f>TEXT(shipments9[[#This Row],[Shipdate]],"ddd")</f>
        <v>Wed</v>
      </c>
      <c r="G6741" s="1" t="str">
        <f>IF(OR(shipments9[[#This Row],[Day Name]]="Sat",shipments9[[#This Row],[Day Name]]="Sun"),"Weekend","Weekday")</f>
        <v>Weekday</v>
      </c>
      <c r="H6741">
        <v>1626.75</v>
      </c>
      <c r="I6741">
        <v>136</v>
      </c>
      <c r="J6741" t="s">
        <v>178</v>
      </c>
      <c r="K6741" t="s">
        <v>8155</v>
      </c>
      <c r="L6741" t="s">
        <v>8160</v>
      </c>
      <c r="M6741">
        <v>7</v>
      </c>
      <c r="N6741" t="s">
        <v>8161</v>
      </c>
      <c r="O6741" s="4">
        <f>INDEX(products[Cost_per_box], MATCH(shipments9[[#This Row],[PID]], products[PID], 0))</f>
        <v>8.2200000000000006</v>
      </c>
      <c r="P6741" s="4">
        <f>shipments9[[#This Row],[Boxes]]*shipments9[[#This Row],[Cost Per Box]]</f>
        <v>1117.92</v>
      </c>
      <c r="Q6741" s="4">
        <f>shipments9[[#This Row],[Amount]] -shipments9[[#This Row],[total cost]]</f>
        <v>508.82999999999993</v>
      </c>
      <c r="R6741" s="4" t="str">
        <f>IF(shipments9[[#This Row],[Gross Profit]]&lt;0,"Loss","Profit")</f>
        <v>Profit</v>
      </c>
      <c r="S6741" s="9">
        <f>shipments9[[#This Row],[Gross Profit]]/shipments9[[#This Row],[Amount]]</f>
        <v>0.31278930382664816</v>
      </c>
      <c r="T6741" s="11">
        <f>shipments9[[#This Row],[Amount]]/shipments9[[#This Row],[Boxes]]</f>
        <v>11.961397058823529</v>
      </c>
    </row>
    <row r="6742" spans="1:20" hidden="1" x14ac:dyDescent="0.25">
      <c r="A6742" t="s">
        <v>6931</v>
      </c>
      <c r="B6742" t="s">
        <v>92</v>
      </c>
      <c r="C6742" t="s">
        <v>143</v>
      </c>
      <c r="D6742" t="s">
        <v>22</v>
      </c>
      <c r="E6742" s="1">
        <v>45511</v>
      </c>
      <c r="F6742" s="1" t="str">
        <f>TEXT(shipments9[[#This Row],[Shipdate]],"ddd")</f>
        <v>Wed</v>
      </c>
      <c r="G6742" s="1" t="str">
        <f>IF(OR(shipments9[[#This Row],[Day Name]]="Sat",shipments9[[#This Row],[Day Name]]="Sun"),"Weekend","Weekday")</f>
        <v>Weekday</v>
      </c>
      <c r="H6742">
        <v>6788.25</v>
      </c>
      <c r="I6742">
        <v>400</v>
      </c>
      <c r="J6742" t="s">
        <v>178</v>
      </c>
      <c r="K6742" t="s">
        <v>8155</v>
      </c>
      <c r="L6742" t="s">
        <v>8160</v>
      </c>
      <c r="M6742">
        <v>8</v>
      </c>
      <c r="N6742" t="s">
        <v>8162</v>
      </c>
      <c r="O6742" s="4">
        <f>INDEX(products[Cost_per_box], MATCH(shipments9[[#This Row],[PID]], products[PID], 0))</f>
        <v>10.23</v>
      </c>
      <c r="P6742" s="4">
        <f>shipments9[[#This Row],[Boxes]]*shipments9[[#This Row],[Cost Per Box]]</f>
        <v>4092</v>
      </c>
      <c r="Q6742" s="4">
        <f>shipments9[[#This Row],[Amount]] -shipments9[[#This Row],[total cost]]</f>
        <v>2696.25</v>
      </c>
      <c r="R6742" s="4" t="str">
        <f>IF(shipments9[[#This Row],[Gross Profit]]&lt;0,"Loss","Profit")</f>
        <v>Profit</v>
      </c>
      <c r="S6742" s="9">
        <f>shipments9[[#This Row],[Gross Profit]]/shipments9[[#This Row],[Amount]]</f>
        <v>0.39719368025632529</v>
      </c>
      <c r="T6742" s="11">
        <f>shipments9[[#This Row],[Amount]]/shipments9[[#This Row],[Boxes]]</f>
        <v>16.970624999999998</v>
      </c>
    </row>
    <row r="6743" spans="1:20" hidden="1" x14ac:dyDescent="0.25">
      <c r="A6743" t="s">
        <v>6932</v>
      </c>
      <c r="B6743" t="s">
        <v>92</v>
      </c>
      <c r="C6743" t="s">
        <v>161</v>
      </c>
      <c r="D6743" t="s">
        <v>22</v>
      </c>
      <c r="E6743" s="1">
        <v>45502</v>
      </c>
      <c r="F6743" s="1" t="str">
        <f>TEXT(shipments9[[#This Row],[Shipdate]],"ddd")</f>
        <v>Mon</v>
      </c>
      <c r="G6743" s="1" t="str">
        <f>IF(OR(shipments9[[#This Row],[Day Name]]="Sat",shipments9[[#This Row],[Day Name]]="Sun"),"Weekend","Weekday")</f>
        <v>Weekday</v>
      </c>
      <c r="H6743">
        <v>6792.75</v>
      </c>
      <c r="I6743">
        <v>755</v>
      </c>
      <c r="J6743" t="s">
        <v>178</v>
      </c>
      <c r="K6743" t="s">
        <v>8155</v>
      </c>
      <c r="L6743" t="s">
        <v>8160</v>
      </c>
      <c r="M6743">
        <v>7</v>
      </c>
      <c r="N6743" t="s">
        <v>8161</v>
      </c>
      <c r="O6743" s="4">
        <f>INDEX(products[Cost_per_box], MATCH(shipments9[[#This Row],[PID]], products[PID], 0))</f>
        <v>2.76</v>
      </c>
      <c r="P6743" s="4">
        <f>shipments9[[#This Row],[Boxes]]*shipments9[[#This Row],[Cost Per Box]]</f>
        <v>2083.7999999999997</v>
      </c>
      <c r="Q6743" s="4">
        <f>shipments9[[#This Row],[Amount]] -shipments9[[#This Row],[total cost]]</f>
        <v>4708.9500000000007</v>
      </c>
      <c r="R6743" s="4" t="str">
        <f>IF(shipments9[[#This Row],[Gross Profit]]&lt;0,"Loss","Profit")</f>
        <v>Profit</v>
      </c>
      <c r="S6743" s="9">
        <f>shipments9[[#This Row],[Gross Profit]]/shipments9[[#This Row],[Amount]]</f>
        <v>0.69323175444407648</v>
      </c>
      <c r="T6743" s="11">
        <f>shipments9[[#This Row],[Amount]]/shipments9[[#This Row],[Boxes]]</f>
        <v>8.9970198675496693</v>
      </c>
    </row>
    <row r="6744" spans="1:20" hidden="1" x14ac:dyDescent="0.25">
      <c r="A6744" t="s">
        <v>6933</v>
      </c>
      <c r="B6744" t="s">
        <v>92</v>
      </c>
      <c r="C6744" t="s">
        <v>163</v>
      </c>
      <c r="D6744" t="s">
        <v>22</v>
      </c>
      <c r="E6744" s="1">
        <v>45485</v>
      </c>
      <c r="F6744" s="1" t="str">
        <f>TEXT(shipments9[[#This Row],[Shipdate]],"ddd")</f>
        <v>Fri</v>
      </c>
      <c r="G6744" s="1" t="str">
        <f>IF(OR(shipments9[[#This Row],[Day Name]]="Sat",shipments9[[#This Row],[Day Name]]="Sun"),"Weekend","Weekday")</f>
        <v>Weekday</v>
      </c>
      <c r="H6744">
        <v>139.5</v>
      </c>
      <c r="I6744">
        <v>20</v>
      </c>
      <c r="J6744" t="s">
        <v>178</v>
      </c>
      <c r="K6744" t="s">
        <v>8155</v>
      </c>
      <c r="L6744" t="s">
        <v>8160</v>
      </c>
      <c r="M6744">
        <v>7</v>
      </c>
      <c r="N6744" t="s">
        <v>8161</v>
      </c>
      <c r="O6744" s="4">
        <f>INDEX(products[Cost_per_box], MATCH(shipments9[[#This Row],[PID]], products[PID], 0))</f>
        <v>3.32</v>
      </c>
      <c r="P6744" s="4">
        <f>shipments9[[#This Row],[Boxes]]*shipments9[[#This Row],[Cost Per Box]]</f>
        <v>66.399999999999991</v>
      </c>
      <c r="Q6744" s="4">
        <f>shipments9[[#This Row],[Amount]] -shipments9[[#This Row],[total cost]]</f>
        <v>73.100000000000009</v>
      </c>
      <c r="R6744" s="4" t="str">
        <f>IF(shipments9[[#This Row],[Gross Profit]]&lt;0,"Loss","Profit")</f>
        <v>Profit</v>
      </c>
      <c r="S6744" s="9">
        <f>shipments9[[#This Row],[Gross Profit]]/shipments9[[#This Row],[Amount]]</f>
        <v>0.52401433691756283</v>
      </c>
      <c r="T6744" s="11">
        <f>shipments9[[#This Row],[Amount]]/shipments9[[#This Row],[Boxes]]</f>
        <v>6.9749999999999996</v>
      </c>
    </row>
    <row r="6745" spans="1:20" hidden="1" x14ac:dyDescent="0.25">
      <c r="A6745" t="s">
        <v>6934</v>
      </c>
      <c r="B6745" t="s">
        <v>92</v>
      </c>
      <c r="C6745" t="s">
        <v>149</v>
      </c>
      <c r="D6745" t="s">
        <v>22</v>
      </c>
      <c r="E6745" s="1">
        <v>45495</v>
      </c>
      <c r="F6745" s="1" t="str">
        <f>TEXT(shipments9[[#This Row],[Shipdate]],"ddd")</f>
        <v>Mon</v>
      </c>
      <c r="G6745" s="1" t="str">
        <f>IF(OR(shipments9[[#This Row],[Day Name]]="Sat",shipments9[[#This Row],[Day Name]]="Sun"),"Weekend","Weekday")</f>
        <v>Weekday</v>
      </c>
      <c r="H6745">
        <v>4997.25</v>
      </c>
      <c r="I6745">
        <v>334</v>
      </c>
      <c r="J6745" t="s">
        <v>178</v>
      </c>
      <c r="K6745" t="s">
        <v>8155</v>
      </c>
      <c r="L6745" t="s">
        <v>8160</v>
      </c>
      <c r="M6745">
        <v>7</v>
      </c>
      <c r="N6745" t="s">
        <v>8161</v>
      </c>
      <c r="O6745" s="4">
        <f>INDEX(products[Cost_per_box], MATCH(shipments9[[#This Row],[PID]], products[PID], 0))</f>
        <v>6.43</v>
      </c>
      <c r="P6745" s="4">
        <f>shipments9[[#This Row],[Boxes]]*shipments9[[#This Row],[Cost Per Box]]</f>
        <v>2147.62</v>
      </c>
      <c r="Q6745" s="4">
        <f>shipments9[[#This Row],[Amount]] -shipments9[[#This Row],[total cost]]</f>
        <v>2849.63</v>
      </c>
      <c r="R6745" s="4" t="str">
        <f>IF(shipments9[[#This Row],[Gross Profit]]&lt;0,"Loss","Profit")</f>
        <v>Profit</v>
      </c>
      <c r="S6745" s="9">
        <f>shipments9[[#This Row],[Gross Profit]]/shipments9[[#This Row],[Amount]]</f>
        <v>0.5702396317974886</v>
      </c>
      <c r="T6745" s="11">
        <f>shipments9[[#This Row],[Amount]]/shipments9[[#This Row],[Boxes]]</f>
        <v>14.96182634730539</v>
      </c>
    </row>
    <row r="6746" spans="1:20" hidden="1" x14ac:dyDescent="0.25">
      <c r="A6746" t="s">
        <v>6935</v>
      </c>
      <c r="B6746" t="s">
        <v>92</v>
      </c>
      <c r="C6746" t="s">
        <v>151</v>
      </c>
      <c r="D6746" t="s">
        <v>22</v>
      </c>
      <c r="E6746" s="1">
        <v>45523</v>
      </c>
      <c r="F6746" s="1" t="str">
        <f>TEXT(shipments9[[#This Row],[Shipdate]],"ddd")</f>
        <v>Mon</v>
      </c>
      <c r="G6746" s="1" t="str">
        <f>IF(OR(shipments9[[#This Row],[Day Name]]="Sat",shipments9[[#This Row],[Day Name]]="Sun"),"Weekend","Weekday")</f>
        <v>Weekday</v>
      </c>
      <c r="H6746">
        <v>3028.5</v>
      </c>
      <c r="I6746">
        <v>179</v>
      </c>
      <c r="J6746" t="s">
        <v>178</v>
      </c>
      <c r="K6746" t="s">
        <v>8155</v>
      </c>
      <c r="L6746" t="s">
        <v>8160</v>
      </c>
      <c r="M6746">
        <v>8</v>
      </c>
      <c r="N6746" t="s">
        <v>8162</v>
      </c>
      <c r="O6746" s="4">
        <f>INDEX(products[Cost_per_box], MATCH(shipments9[[#This Row],[PID]], products[PID], 0))</f>
        <v>12.41</v>
      </c>
      <c r="P6746" s="4">
        <f>shipments9[[#This Row],[Boxes]]*shipments9[[#This Row],[Cost Per Box]]</f>
        <v>2221.39</v>
      </c>
      <c r="Q6746" s="4">
        <f>shipments9[[#This Row],[Amount]] -shipments9[[#This Row],[total cost]]</f>
        <v>807.11000000000013</v>
      </c>
      <c r="R6746" s="4" t="str">
        <f>IF(shipments9[[#This Row],[Gross Profit]]&lt;0,"Loss","Profit")</f>
        <v>Profit</v>
      </c>
      <c r="S6746" s="9">
        <f>shipments9[[#This Row],[Gross Profit]]/shipments9[[#This Row],[Amount]]</f>
        <v>0.26650487039788678</v>
      </c>
      <c r="T6746" s="11">
        <f>shipments9[[#This Row],[Amount]]/shipments9[[#This Row],[Boxes]]</f>
        <v>16.91899441340782</v>
      </c>
    </row>
    <row r="6747" spans="1:20" hidden="1" x14ac:dyDescent="0.25">
      <c r="A6747" t="s">
        <v>6936</v>
      </c>
      <c r="B6747" t="s">
        <v>92</v>
      </c>
      <c r="C6747" t="s">
        <v>159</v>
      </c>
      <c r="D6747" t="s">
        <v>22</v>
      </c>
      <c r="E6747" s="1">
        <v>45475</v>
      </c>
      <c r="F6747" s="1" t="str">
        <f>TEXT(shipments9[[#This Row],[Shipdate]],"ddd")</f>
        <v>Tue</v>
      </c>
      <c r="G6747" s="1" t="str">
        <f>IF(OR(shipments9[[#This Row],[Day Name]]="Sat",shipments9[[#This Row],[Day Name]]="Sun"),"Weekend","Weekday")</f>
        <v>Weekday</v>
      </c>
      <c r="H6747">
        <v>4977</v>
      </c>
      <c r="I6747">
        <v>172</v>
      </c>
      <c r="J6747" t="s">
        <v>178</v>
      </c>
      <c r="K6747" t="s">
        <v>8155</v>
      </c>
      <c r="L6747" t="s">
        <v>8160</v>
      </c>
      <c r="M6747">
        <v>7</v>
      </c>
      <c r="N6747" t="s">
        <v>8161</v>
      </c>
      <c r="O6747" s="4">
        <f>INDEX(products[Cost_per_box], MATCH(shipments9[[#This Row],[PID]], products[PID], 0))</f>
        <v>5.04</v>
      </c>
      <c r="P6747" s="4">
        <f>shipments9[[#This Row],[Boxes]]*shipments9[[#This Row],[Cost Per Box]]</f>
        <v>866.88</v>
      </c>
      <c r="Q6747" s="4">
        <f>shipments9[[#This Row],[Amount]] -shipments9[[#This Row],[total cost]]</f>
        <v>4110.12</v>
      </c>
      <c r="R6747" s="4" t="str">
        <f>IF(shipments9[[#This Row],[Gross Profit]]&lt;0,"Loss","Profit")</f>
        <v>Profit</v>
      </c>
      <c r="S6747" s="9">
        <f>shipments9[[#This Row],[Gross Profit]]/shipments9[[#This Row],[Amount]]</f>
        <v>0.82582278481012661</v>
      </c>
      <c r="T6747" s="11">
        <f>shipments9[[#This Row],[Amount]]/shipments9[[#This Row],[Boxes]]</f>
        <v>28.936046511627907</v>
      </c>
    </row>
    <row r="6748" spans="1:20" hidden="1" x14ac:dyDescent="0.25">
      <c r="A6748" t="s">
        <v>6937</v>
      </c>
      <c r="B6748" t="s">
        <v>92</v>
      </c>
      <c r="C6748" t="s">
        <v>165</v>
      </c>
      <c r="D6748" t="s">
        <v>22</v>
      </c>
      <c r="E6748" s="1">
        <v>45481</v>
      </c>
      <c r="F6748" s="1" t="str">
        <f>TEXT(shipments9[[#This Row],[Shipdate]],"ddd")</f>
        <v>Mon</v>
      </c>
      <c r="G6748" s="1" t="str">
        <f>IF(OR(shipments9[[#This Row],[Day Name]]="Sat",shipments9[[#This Row],[Day Name]]="Sun"),"Weekend","Weekday")</f>
        <v>Weekday</v>
      </c>
      <c r="H6748">
        <v>10107</v>
      </c>
      <c r="I6748">
        <v>460</v>
      </c>
      <c r="J6748" t="s">
        <v>178</v>
      </c>
      <c r="K6748" t="s">
        <v>8155</v>
      </c>
      <c r="L6748" t="s">
        <v>8160</v>
      </c>
      <c r="M6748">
        <v>7</v>
      </c>
      <c r="N6748" t="s">
        <v>8161</v>
      </c>
      <c r="O6748" s="4">
        <f>INDEX(products[Cost_per_box], MATCH(shipments9[[#This Row],[PID]], products[PID], 0))</f>
        <v>2.65</v>
      </c>
      <c r="P6748" s="4">
        <f>shipments9[[#This Row],[Boxes]]*shipments9[[#This Row],[Cost Per Box]]</f>
        <v>1219</v>
      </c>
      <c r="Q6748" s="4">
        <f>shipments9[[#This Row],[Amount]] -shipments9[[#This Row],[total cost]]</f>
        <v>8888</v>
      </c>
      <c r="R6748" s="4" t="str">
        <f>IF(shipments9[[#This Row],[Gross Profit]]&lt;0,"Loss","Profit")</f>
        <v>Profit</v>
      </c>
      <c r="S6748" s="9">
        <f>shipments9[[#This Row],[Gross Profit]]/shipments9[[#This Row],[Amount]]</f>
        <v>0.87939052142079743</v>
      </c>
      <c r="T6748" s="11">
        <f>shipments9[[#This Row],[Amount]]/shipments9[[#This Row],[Boxes]]</f>
        <v>21.971739130434784</v>
      </c>
    </row>
    <row r="6749" spans="1:20" hidden="1" x14ac:dyDescent="0.25">
      <c r="A6749" t="s">
        <v>6938</v>
      </c>
      <c r="B6749" t="s">
        <v>92</v>
      </c>
      <c r="C6749" t="s">
        <v>121</v>
      </c>
      <c r="D6749" t="s">
        <v>22</v>
      </c>
      <c r="E6749" s="1">
        <v>45516</v>
      </c>
      <c r="F6749" s="1" t="str">
        <f>TEXT(shipments9[[#This Row],[Shipdate]],"ddd")</f>
        <v>Mon</v>
      </c>
      <c r="G6749" s="1" t="str">
        <f>IF(OR(shipments9[[#This Row],[Day Name]]="Sat",shipments9[[#This Row],[Day Name]]="Sun"),"Weekend","Weekday")</f>
        <v>Weekday</v>
      </c>
      <c r="H6749">
        <v>15311.25</v>
      </c>
      <c r="I6749">
        <v>957</v>
      </c>
      <c r="J6749" t="s">
        <v>178</v>
      </c>
      <c r="K6749" t="s">
        <v>8155</v>
      </c>
      <c r="L6749" t="s">
        <v>8160</v>
      </c>
      <c r="M6749">
        <v>8</v>
      </c>
      <c r="N6749" t="s">
        <v>8162</v>
      </c>
      <c r="O6749" s="4">
        <f>INDEX(products[Cost_per_box], MATCH(shipments9[[#This Row],[PID]], products[PID], 0))</f>
        <v>5.26</v>
      </c>
      <c r="P6749" s="4">
        <f>shipments9[[#This Row],[Boxes]]*shipments9[[#This Row],[Cost Per Box]]</f>
        <v>5033.82</v>
      </c>
      <c r="Q6749" s="4">
        <f>shipments9[[#This Row],[Amount]] -shipments9[[#This Row],[total cost]]</f>
        <v>10277.43</v>
      </c>
      <c r="R6749" s="4" t="str">
        <f>IF(shipments9[[#This Row],[Gross Profit]]&lt;0,"Loss","Profit")</f>
        <v>Profit</v>
      </c>
      <c r="S6749" s="9">
        <f>shipments9[[#This Row],[Gross Profit]]/shipments9[[#This Row],[Amount]]</f>
        <v>0.67123389664462407</v>
      </c>
      <c r="T6749" s="11">
        <f>shipments9[[#This Row],[Amount]]/shipments9[[#This Row],[Boxes]]</f>
        <v>15.999216300940439</v>
      </c>
    </row>
    <row r="6750" spans="1:20" hidden="1" x14ac:dyDescent="0.25">
      <c r="A6750" t="s">
        <v>6939</v>
      </c>
      <c r="B6750" t="s">
        <v>95</v>
      </c>
      <c r="C6750" t="s">
        <v>165</v>
      </c>
      <c r="D6750" t="s">
        <v>22</v>
      </c>
      <c r="E6750" s="1">
        <v>45512</v>
      </c>
      <c r="F6750" s="1" t="str">
        <f>TEXT(shipments9[[#This Row],[Shipdate]],"ddd")</f>
        <v>Thu</v>
      </c>
      <c r="G6750" s="1" t="str">
        <f>IF(OR(shipments9[[#This Row],[Day Name]]="Sat",shipments9[[#This Row],[Day Name]]="Sun"),"Weekend","Weekday")</f>
        <v>Weekday</v>
      </c>
      <c r="H6750">
        <v>7841.25</v>
      </c>
      <c r="I6750">
        <v>436</v>
      </c>
      <c r="J6750" t="s">
        <v>178</v>
      </c>
      <c r="K6750" t="s">
        <v>8155</v>
      </c>
      <c r="L6750" t="s">
        <v>8160</v>
      </c>
      <c r="M6750">
        <v>8</v>
      </c>
      <c r="N6750" t="s">
        <v>8162</v>
      </c>
      <c r="O6750" s="4">
        <f>INDEX(products[Cost_per_box], MATCH(shipments9[[#This Row],[PID]], products[PID], 0))</f>
        <v>2.65</v>
      </c>
      <c r="P6750" s="4">
        <f>shipments9[[#This Row],[Boxes]]*shipments9[[#This Row],[Cost Per Box]]</f>
        <v>1155.3999999999999</v>
      </c>
      <c r="Q6750" s="4">
        <f>shipments9[[#This Row],[Amount]] -shipments9[[#This Row],[total cost]]</f>
        <v>6685.85</v>
      </c>
      <c r="R6750" s="4" t="str">
        <f>IF(shipments9[[#This Row],[Gross Profit]]&lt;0,"Loss","Profit")</f>
        <v>Profit</v>
      </c>
      <c r="S6750" s="9">
        <f>shipments9[[#This Row],[Gross Profit]]/shipments9[[#This Row],[Amount]]</f>
        <v>0.85265104415750048</v>
      </c>
      <c r="T6750" s="11">
        <f>shipments9[[#This Row],[Amount]]/shipments9[[#This Row],[Boxes]]</f>
        <v>17.984518348623855</v>
      </c>
    </row>
    <row r="6751" spans="1:20" hidden="1" x14ac:dyDescent="0.25">
      <c r="A6751" t="s">
        <v>6940</v>
      </c>
      <c r="B6751" t="s">
        <v>95</v>
      </c>
      <c r="C6751" t="s">
        <v>159</v>
      </c>
      <c r="D6751" t="s">
        <v>22</v>
      </c>
      <c r="E6751" s="1">
        <v>45503</v>
      </c>
      <c r="F6751" s="1" t="str">
        <f>TEXT(shipments9[[#This Row],[Shipdate]],"ddd")</f>
        <v>Tue</v>
      </c>
      <c r="G6751" s="1" t="str">
        <f>IF(OR(shipments9[[#This Row],[Day Name]]="Sat",shipments9[[#This Row],[Day Name]]="Sun"),"Weekend","Weekday")</f>
        <v>Weekday</v>
      </c>
      <c r="H6751">
        <v>11173.5</v>
      </c>
      <c r="I6751">
        <v>400</v>
      </c>
      <c r="J6751" t="s">
        <v>178</v>
      </c>
      <c r="K6751" t="s">
        <v>8155</v>
      </c>
      <c r="L6751" t="s">
        <v>8160</v>
      </c>
      <c r="M6751">
        <v>7</v>
      </c>
      <c r="N6751" t="s">
        <v>8161</v>
      </c>
      <c r="O6751" s="4">
        <f>INDEX(products[Cost_per_box], MATCH(shipments9[[#This Row],[PID]], products[PID], 0))</f>
        <v>5.04</v>
      </c>
      <c r="P6751" s="4">
        <f>shipments9[[#This Row],[Boxes]]*shipments9[[#This Row],[Cost Per Box]]</f>
        <v>2016</v>
      </c>
      <c r="Q6751" s="4">
        <f>shipments9[[#This Row],[Amount]] -shipments9[[#This Row],[total cost]]</f>
        <v>9157.5</v>
      </c>
      <c r="R6751" s="4" t="str">
        <f>IF(shipments9[[#This Row],[Gross Profit]]&lt;0,"Loss","Profit")</f>
        <v>Profit</v>
      </c>
      <c r="S6751" s="9">
        <f>shipments9[[#This Row],[Gross Profit]]/shipments9[[#This Row],[Amount]]</f>
        <v>0.81957309706000803</v>
      </c>
      <c r="T6751" s="11">
        <f>shipments9[[#This Row],[Amount]]/shipments9[[#This Row],[Boxes]]</f>
        <v>27.93375</v>
      </c>
    </row>
    <row r="6752" spans="1:20" x14ac:dyDescent="0.25">
      <c r="A6752" t="s">
        <v>6941</v>
      </c>
      <c r="B6752" t="s">
        <v>95</v>
      </c>
      <c r="C6752" t="s">
        <v>147</v>
      </c>
      <c r="D6752" t="s">
        <v>22</v>
      </c>
      <c r="E6752" s="1">
        <v>45523</v>
      </c>
      <c r="F6752" s="1" t="str">
        <f>TEXT(shipments9[[#This Row],[Shipdate]],"ddd")</f>
        <v>Mon</v>
      </c>
      <c r="G6752" s="1" t="str">
        <f>IF(OR(shipments9[[#This Row],[Day Name]]="Sat",shipments9[[#This Row],[Day Name]]="Sun"),"Weekend","Weekday")</f>
        <v>Weekday</v>
      </c>
      <c r="H6752">
        <v>3107.25</v>
      </c>
      <c r="I6752">
        <v>389</v>
      </c>
      <c r="J6752" t="s">
        <v>178</v>
      </c>
      <c r="K6752" t="s">
        <v>8155</v>
      </c>
      <c r="L6752" t="s">
        <v>8160</v>
      </c>
      <c r="M6752">
        <v>8</v>
      </c>
      <c r="N6752" t="s">
        <v>8162</v>
      </c>
      <c r="O6752" s="4">
        <f>INDEX(products[Cost_per_box], MATCH(shipments9[[#This Row],[PID]], products[PID], 0))</f>
        <v>10.51</v>
      </c>
      <c r="P6752" s="4">
        <f>shipments9[[#This Row],[Boxes]]*shipments9[[#This Row],[Cost Per Box]]</f>
        <v>4088.39</v>
      </c>
      <c r="Q6752" s="4">
        <f>shipments9[[#This Row],[Amount]] -shipments9[[#This Row],[total cost]]</f>
        <v>-981.13999999999987</v>
      </c>
      <c r="R6752" s="4" t="str">
        <f>IF(shipments9[[#This Row],[Gross Profit]]&lt;0,"Loss","Profit")</f>
        <v>Loss</v>
      </c>
      <c r="S6752" s="9">
        <f>shipments9[[#This Row],[Gross Profit]]/shipments9[[#This Row],[Amount]]</f>
        <v>-0.31575830718480968</v>
      </c>
      <c r="T6752" s="11">
        <f>shipments9[[#This Row],[Amount]]/shipments9[[#This Row],[Boxes]]</f>
        <v>7.9877892030848328</v>
      </c>
    </row>
    <row r="6753" spans="1:20" hidden="1" x14ac:dyDescent="0.25">
      <c r="A6753" t="s">
        <v>6942</v>
      </c>
      <c r="B6753" t="s">
        <v>95</v>
      </c>
      <c r="C6753" t="s">
        <v>163</v>
      </c>
      <c r="D6753" t="s">
        <v>22</v>
      </c>
      <c r="E6753" s="1">
        <v>45530</v>
      </c>
      <c r="F6753" s="1" t="str">
        <f>TEXT(shipments9[[#This Row],[Shipdate]],"ddd")</f>
        <v>Mon</v>
      </c>
      <c r="G6753" s="1" t="str">
        <f>IF(OR(shipments9[[#This Row],[Day Name]]="Sat",shipments9[[#This Row],[Day Name]]="Sun"),"Weekend","Weekday")</f>
        <v>Weekday</v>
      </c>
      <c r="H6753">
        <v>3453.75</v>
      </c>
      <c r="I6753">
        <v>346</v>
      </c>
      <c r="J6753" t="s">
        <v>178</v>
      </c>
      <c r="K6753" t="s">
        <v>8155</v>
      </c>
      <c r="L6753" t="s">
        <v>8160</v>
      </c>
      <c r="M6753">
        <v>8</v>
      </c>
      <c r="N6753" t="s">
        <v>8162</v>
      </c>
      <c r="O6753" s="4">
        <f>INDEX(products[Cost_per_box], MATCH(shipments9[[#This Row],[PID]], products[PID], 0))</f>
        <v>3.32</v>
      </c>
      <c r="P6753" s="4">
        <f>shipments9[[#This Row],[Boxes]]*shipments9[[#This Row],[Cost Per Box]]</f>
        <v>1148.72</v>
      </c>
      <c r="Q6753" s="4">
        <f>shipments9[[#This Row],[Amount]] -shipments9[[#This Row],[total cost]]</f>
        <v>2305.0299999999997</v>
      </c>
      <c r="R6753" s="4" t="str">
        <f>IF(shipments9[[#This Row],[Gross Profit]]&lt;0,"Loss","Profit")</f>
        <v>Profit</v>
      </c>
      <c r="S6753" s="9">
        <f>shipments9[[#This Row],[Gross Profit]]/shipments9[[#This Row],[Amount]]</f>
        <v>0.66739920376402451</v>
      </c>
      <c r="T6753" s="11">
        <f>shipments9[[#This Row],[Amount]]/shipments9[[#This Row],[Boxes]]</f>
        <v>9.981936416184972</v>
      </c>
    </row>
    <row r="6754" spans="1:20" hidden="1" x14ac:dyDescent="0.25">
      <c r="A6754" t="s">
        <v>6943</v>
      </c>
      <c r="B6754" t="s">
        <v>65</v>
      </c>
      <c r="C6754" t="s">
        <v>130</v>
      </c>
      <c r="D6754" t="s">
        <v>22</v>
      </c>
      <c r="E6754" s="1">
        <v>45504</v>
      </c>
      <c r="F6754" s="1" t="str">
        <f>TEXT(shipments9[[#This Row],[Shipdate]],"ddd")</f>
        <v>Wed</v>
      </c>
      <c r="G6754" s="1" t="str">
        <f>IF(OR(shipments9[[#This Row],[Day Name]]="Sat",shipments9[[#This Row],[Day Name]]="Sun"),"Weekend","Weekday")</f>
        <v>Weekday</v>
      </c>
      <c r="H6754">
        <v>9627.75</v>
      </c>
      <c r="I6754">
        <v>1204</v>
      </c>
      <c r="J6754" t="s">
        <v>178</v>
      </c>
      <c r="K6754" t="s">
        <v>8155</v>
      </c>
      <c r="L6754" t="s">
        <v>8160</v>
      </c>
      <c r="M6754">
        <v>7</v>
      </c>
      <c r="N6754" t="s">
        <v>8161</v>
      </c>
      <c r="O6754" s="4">
        <f>INDEX(products[Cost_per_box], MATCH(shipments9[[#This Row],[PID]], products[PID], 0))</f>
        <v>5.72</v>
      </c>
      <c r="P6754" s="4">
        <f>shipments9[[#This Row],[Boxes]]*shipments9[[#This Row],[Cost Per Box]]</f>
        <v>6886.88</v>
      </c>
      <c r="Q6754" s="4">
        <f>shipments9[[#This Row],[Amount]] -shipments9[[#This Row],[total cost]]</f>
        <v>2740.87</v>
      </c>
      <c r="R6754" s="4" t="str">
        <f>IF(shipments9[[#This Row],[Gross Profit]]&lt;0,"Loss","Profit")</f>
        <v>Profit</v>
      </c>
      <c r="S6754" s="9">
        <f>shipments9[[#This Row],[Gross Profit]]/shipments9[[#This Row],[Amount]]</f>
        <v>0.28468437589260209</v>
      </c>
      <c r="T6754" s="11">
        <f>shipments9[[#This Row],[Amount]]/shipments9[[#This Row],[Boxes]]</f>
        <v>7.996470099667774</v>
      </c>
    </row>
    <row r="6755" spans="1:20" hidden="1" x14ac:dyDescent="0.25">
      <c r="A6755" t="s">
        <v>6944</v>
      </c>
      <c r="B6755" t="s">
        <v>65</v>
      </c>
      <c r="C6755" t="s">
        <v>159</v>
      </c>
      <c r="D6755" t="s">
        <v>22</v>
      </c>
      <c r="E6755" s="1">
        <v>45484</v>
      </c>
      <c r="F6755" s="1" t="str">
        <f>TEXT(shipments9[[#This Row],[Shipdate]],"ddd")</f>
        <v>Thu</v>
      </c>
      <c r="G6755" s="1" t="str">
        <f>IF(OR(shipments9[[#This Row],[Day Name]]="Sat",shipments9[[#This Row],[Day Name]]="Sun"),"Weekend","Weekday")</f>
        <v>Weekday</v>
      </c>
      <c r="H6755">
        <v>9058.5</v>
      </c>
      <c r="I6755">
        <v>363</v>
      </c>
      <c r="J6755" t="s">
        <v>178</v>
      </c>
      <c r="K6755" t="s">
        <v>8155</v>
      </c>
      <c r="L6755" t="s">
        <v>8160</v>
      </c>
      <c r="M6755">
        <v>7</v>
      </c>
      <c r="N6755" t="s">
        <v>8161</v>
      </c>
      <c r="O6755" s="4">
        <f>INDEX(products[Cost_per_box], MATCH(shipments9[[#This Row],[PID]], products[PID], 0))</f>
        <v>5.04</v>
      </c>
      <c r="P6755" s="4">
        <f>shipments9[[#This Row],[Boxes]]*shipments9[[#This Row],[Cost Per Box]]</f>
        <v>1829.52</v>
      </c>
      <c r="Q6755" s="4">
        <f>shipments9[[#This Row],[Amount]] -shipments9[[#This Row],[total cost]]</f>
        <v>7228.98</v>
      </c>
      <c r="R6755" s="4" t="str">
        <f>IF(shipments9[[#This Row],[Gross Profit]]&lt;0,"Loss","Profit")</f>
        <v>Profit</v>
      </c>
      <c r="S6755" s="9">
        <f>shipments9[[#This Row],[Gross Profit]]/shipments9[[#This Row],[Amount]]</f>
        <v>0.79803278688524582</v>
      </c>
      <c r="T6755" s="11">
        <f>shipments9[[#This Row],[Amount]]/shipments9[[#This Row],[Boxes]]</f>
        <v>24.954545454545453</v>
      </c>
    </row>
    <row r="6756" spans="1:20" hidden="1" x14ac:dyDescent="0.25">
      <c r="A6756" t="s">
        <v>6945</v>
      </c>
      <c r="B6756" t="s">
        <v>65</v>
      </c>
      <c r="C6756" t="s">
        <v>128</v>
      </c>
      <c r="D6756" t="s">
        <v>22</v>
      </c>
      <c r="E6756" s="1">
        <v>45481</v>
      </c>
      <c r="F6756" s="1" t="str">
        <f>TEXT(shipments9[[#This Row],[Shipdate]],"ddd")</f>
        <v>Mon</v>
      </c>
      <c r="G6756" s="1" t="str">
        <f>IF(OR(shipments9[[#This Row],[Day Name]]="Sat",shipments9[[#This Row],[Day Name]]="Sun"),"Weekend","Weekday")</f>
        <v>Weekday</v>
      </c>
      <c r="H6756">
        <v>540</v>
      </c>
      <c r="I6756">
        <v>78</v>
      </c>
      <c r="J6756" t="s">
        <v>178</v>
      </c>
      <c r="K6756" t="s">
        <v>8155</v>
      </c>
      <c r="L6756" t="s">
        <v>8160</v>
      </c>
      <c r="M6756">
        <v>7</v>
      </c>
      <c r="N6756" t="s">
        <v>8161</v>
      </c>
      <c r="O6756" s="4">
        <f>INDEX(products[Cost_per_box], MATCH(shipments9[[#This Row],[PID]], products[PID], 0))</f>
        <v>3.85</v>
      </c>
      <c r="P6756" s="4">
        <f>shipments9[[#This Row],[Boxes]]*shipments9[[#This Row],[Cost Per Box]]</f>
        <v>300.3</v>
      </c>
      <c r="Q6756" s="4">
        <f>shipments9[[#This Row],[Amount]] -shipments9[[#This Row],[total cost]]</f>
        <v>239.7</v>
      </c>
      <c r="R6756" s="4" t="str">
        <f>IF(shipments9[[#This Row],[Gross Profit]]&lt;0,"Loss","Profit")</f>
        <v>Profit</v>
      </c>
      <c r="S6756" s="9">
        <f>shipments9[[#This Row],[Gross Profit]]/shipments9[[#This Row],[Amount]]</f>
        <v>0.44388888888888889</v>
      </c>
      <c r="T6756" s="11">
        <f>shipments9[[#This Row],[Amount]]/shipments9[[#This Row],[Boxes]]</f>
        <v>6.9230769230769234</v>
      </c>
    </row>
    <row r="6757" spans="1:20" hidden="1" x14ac:dyDescent="0.25">
      <c r="A6757" t="s">
        <v>6946</v>
      </c>
      <c r="B6757" t="s">
        <v>65</v>
      </c>
      <c r="C6757" t="s">
        <v>130</v>
      </c>
      <c r="D6757" t="s">
        <v>22</v>
      </c>
      <c r="E6757" s="1">
        <v>45526</v>
      </c>
      <c r="F6757" s="1" t="str">
        <f>TEXT(shipments9[[#This Row],[Shipdate]],"ddd")</f>
        <v>Thu</v>
      </c>
      <c r="G6757" s="1" t="str">
        <f>IF(OR(shipments9[[#This Row],[Day Name]]="Sat",shipments9[[#This Row],[Day Name]]="Sun"),"Weekend","Weekday")</f>
        <v>Weekday</v>
      </c>
      <c r="H6757">
        <v>801</v>
      </c>
      <c r="I6757">
        <v>134</v>
      </c>
      <c r="J6757" t="s">
        <v>178</v>
      </c>
      <c r="K6757" t="s">
        <v>8155</v>
      </c>
      <c r="L6757" t="s">
        <v>8160</v>
      </c>
      <c r="M6757">
        <v>8</v>
      </c>
      <c r="N6757" t="s">
        <v>8162</v>
      </c>
      <c r="O6757" s="4">
        <f>INDEX(products[Cost_per_box], MATCH(shipments9[[#This Row],[PID]], products[PID], 0))</f>
        <v>5.72</v>
      </c>
      <c r="P6757" s="4">
        <f>shipments9[[#This Row],[Boxes]]*shipments9[[#This Row],[Cost Per Box]]</f>
        <v>766.48</v>
      </c>
      <c r="Q6757" s="4">
        <f>shipments9[[#This Row],[Amount]] -shipments9[[#This Row],[total cost]]</f>
        <v>34.519999999999982</v>
      </c>
      <c r="R6757" s="4" t="str">
        <f>IF(shipments9[[#This Row],[Gross Profit]]&lt;0,"Loss","Profit")</f>
        <v>Profit</v>
      </c>
      <c r="S6757" s="9">
        <f>shipments9[[#This Row],[Gross Profit]]/shipments9[[#This Row],[Amount]]</f>
        <v>4.3096129837702848E-2</v>
      </c>
      <c r="T6757" s="11">
        <f>shipments9[[#This Row],[Amount]]/shipments9[[#This Row],[Boxes]]</f>
        <v>5.9776119402985071</v>
      </c>
    </row>
    <row r="6758" spans="1:20" hidden="1" x14ac:dyDescent="0.25">
      <c r="A6758" t="s">
        <v>6947</v>
      </c>
      <c r="B6758" t="s">
        <v>65</v>
      </c>
      <c r="C6758" t="s">
        <v>163</v>
      </c>
      <c r="D6758" t="s">
        <v>22</v>
      </c>
      <c r="E6758" s="1">
        <v>45506</v>
      </c>
      <c r="F6758" s="1" t="str">
        <f>TEXT(shipments9[[#This Row],[Shipdate]],"ddd")</f>
        <v>Fri</v>
      </c>
      <c r="G6758" s="1" t="str">
        <f>IF(OR(shipments9[[#This Row],[Day Name]]="Sat",shipments9[[#This Row],[Day Name]]="Sun"),"Weekend","Weekday")</f>
        <v>Weekday</v>
      </c>
      <c r="H6758">
        <v>5737.5</v>
      </c>
      <c r="I6758">
        <v>820</v>
      </c>
      <c r="J6758" t="s">
        <v>178</v>
      </c>
      <c r="K6758" t="s">
        <v>8155</v>
      </c>
      <c r="L6758" t="s">
        <v>8160</v>
      </c>
      <c r="M6758">
        <v>8</v>
      </c>
      <c r="N6758" t="s">
        <v>8162</v>
      </c>
      <c r="O6758" s="4">
        <f>INDEX(products[Cost_per_box], MATCH(shipments9[[#This Row],[PID]], products[PID], 0))</f>
        <v>3.32</v>
      </c>
      <c r="P6758" s="4">
        <f>shipments9[[#This Row],[Boxes]]*shipments9[[#This Row],[Cost Per Box]]</f>
        <v>2722.4</v>
      </c>
      <c r="Q6758" s="4">
        <f>shipments9[[#This Row],[Amount]] -shipments9[[#This Row],[total cost]]</f>
        <v>3015.1</v>
      </c>
      <c r="R6758" s="4" t="str">
        <f>IF(shipments9[[#This Row],[Gross Profit]]&lt;0,"Loss","Profit")</f>
        <v>Profit</v>
      </c>
      <c r="S6758" s="9">
        <f>shipments9[[#This Row],[Gross Profit]]/shipments9[[#This Row],[Amount]]</f>
        <v>0.52550762527233119</v>
      </c>
      <c r="T6758" s="11">
        <f>shipments9[[#This Row],[Amount]]/shipments9[[#This Row],[Boxes]]</f>
        <v>6.9969512195121952</v>
      </c>
    </row>
    <row r="6759" spans="1:20" hidden="1" x14ac:dyDescent="0.25">
      <c r="A6759" t="s">
        <v>6948</v>
      </c>
      <c r="B6759" t="s">
        <v>65</v>
      </c>
      <c r="C6759" t="s">
        <v>141</v>
      </c>
      <c r="D6759" t="s">
        <v>22</v>
      </c>
      <c r="E6759" s="1">
        <v>45496</v>
      </c>
      <c r="F6759" s="1" t="str">
        <f>TEXT(shipments9[[#This Row],[Shipdate]],"ddd")</f>
        <v>Tue</v>
      </c>
      <c r="G6759" s="1" t="str">
        <f>IF(OR(shipments9[[#This Row],[Day Name]]="Sat",shipments9[[#This Row],[Day Name]]="Sun"),"Weekend","Weekday")</f>
        <v>Weekday</v>
      </c>
      <c r="H6759">
        <v>2628</v>
      </c>
      <c r="I6759">
        <v>203</v>
      </c>
      <c r="J6759" t="s">
        <v>178</v>
      </c>
      <c r="K6759" t="s">
        <v>8155</v>
      </c>
      <c r="L6759" t="s">
        <v>8160</v>
      </c>
      <c r="M6759">
        <v>7</v>
      </c>
      <c r="N6759" t="s">
        <v>8161</v>
      </c>
      <c r="O6759" s="4">
        <f>INDEX(products[Cost_per_box], MATCH(shipments9[[#This Row],[PID]], products[PID], 0))</f>
        <v>8.2200000000000006</v>
      </c>
      <c r="P6759" s="4">
        <f>shipments9[[#This Row],[Boxes]]*shipments9[[#This Row],[Cost Per Box]]</f>
        <v>1668.66</v>
      </c>
      <c r="Q6759" s="4">
        <f>shipments9[[#This Row],[Amount]] -shipments9[[#This Row],[total cost]]</f>
        <v>959.33999999999992</v>
      </c>
      <c r="R6759" s="4" t="str">
        <f>IF(shipments9[[#This Row],[Gross Profit]]&lt;0,"Loss","Profit")</f>
        <v>Profit</v>
      </c>
      <c r="S6759" s="9">
        <f>shipments9[[#This Row],[Gross Profit]]/shipments9[[#This Row],[Amount]]</f>
        <v>0.36504566210045658</v>
      </c>
      <c r="T6759" s="11">
        <f>shipments9[[#This Row],[Amount]]/shipments9[[#This Row],[Boxes]]</f>
        <v>12.945812807881774</v>
      </c>
    </row>
    <row r="6760" spans="1:20" hidden="1" x14ac:dyDescent="0.25">
      <c r="A6760" t="s">
        <v>6949</v>
      </c>
      <c r="B6760" t="s">
        <v>65</v>
      </c>
      <c r="C6760" t="s">
        <v>145</v>
      </c>
      <c r="D6760" t="s">
        <v>22</v>
      </c>
      <c r="E6760" s="1">
        <v>45532</v>
      </c>
      <c r="F6760" s="1" t="str">
        <f>TEXT(shipments9[[#This Row],[Shipdate]],"ddd")</f>
        <v>Wed</v>
      </c>
      <c r="G6760" s="1" t="str">
        <f>IF(OR(shipments9[[#This Row],[Day Name]]="Sat",shipments9[[#This Row],[Day Name]]="Sun"),"Weekend","Weekday")</f>
        <v>Weekday</v>
      </c>
      <c r="H6760">
        <v>9724.5</v>
      </c>
      <c r="I6760">
        <v>649</v>
      </c>
      <c r="J6760" t="s">
        <v>178</v>
      </c>
      <c r="K6760" t="s">
        <v>8155</v>
      </c>
      <c r="L6760" t="s">
        <v>8160</v>
      </c>
      <c r="M6760">
        <v>8</v>
      </c>
      <c r="N6760" t="s">
        <v>8162</v>
      </c>
      <c r="O6760" s="4">
        <f>INDEX(products[Cost_per_box], MATCH(shipments9[[#This Row],[PID]], products[PID], 0))</f>
        <v>4.74</v>
      </c>
      <c r="P6760" s="4">
        <f>shipments9[[#This Row],[Boxes]]*shipments9[[#This Row],[Cost Per Box]]</f>
        <v>3076.26</v>
      </c>
      <c r="Q6760" s="4">
        <f>shipments9[[#This Row],[Amount]] -shipments9[[#This Row],[total cost]]</f>
        <v>6648.24</v>
      </c>
      <c r="R6760" s="4" t="str">
        <f>IF(shipments9[[#This Row],[Gross Profit]]&lt;0,"Loss","Profit")</f>
        <v>Profit</v>
      </c>
      <c r="S6760" s="9">
        <f>shipments9[[#This Row],[Gross Profit]]/shipments9[[#This Row],[Amount]]</f>
        <v>0.68365879993830014</v>
      </c>
      <c r="T6760" s="11">
        <f>shipments9[[#This Row],[Amount]]/shipments9[[#This Row],[Boxes]]</f>
        <v>14.98382126348228</v>
      </c>
    </row>
    <row r="6761" spans="1:20" hidden="1" x14ac:dyDescent="0.25">
      <c r="A6761" t="s">
        <v>6950</v>
      </c>
      <c r="B6761" t="s">
        <v>65</v>
      </c>
      <c r="C6761" t="s">
        <v>130</v>
      </c>
      <c r="D6761" t="s">
        <v>22</v>
      </c>
      <c r="E6761" s="1">
        <v>45476</v>
      </c>
      <c r="F6761" s="1" t="str">
        <f>TEXT(shipments9[[#This Row],[Shipdate]],"ddd")</f>
        <v>Wed</v>
      </c>
      <c r="G6761" s="1" t="str">
        <f>IF(OR(shipments9[[#This Row],[Day Name]]="Sat",shipments9[[#This Row],[Day Name]]="Sun"),"Weekend","Weekday")</f>
        <v>Weekday</v>
      </c>
      <c r="H6761">
        <v>3415.5</v>
      </c>
      <c r="I6761">
        <v>380</v>
      </c>
      <c r="J6761" t="s">
        <v>178</v>
      </c>
      <c r="K6761" t="s">
        <v>8155</v>
      </c>
      <c r="L6761" t="s">
        <v>8160</v>
      </c>
      <c r="M6761">
        <v>7</v>
      </c>
      <c r="N6761" t="s">
        <v>8161</v>
      </c>
      <c r="O6761" s="4">
        <f>INDEX(products[Cost_per_box], MATCH(shipments9[[#This Row],[PID]], products[PID], 0))</f>
        <v>5.72</v>
      </c>
      <c r="P6761" s="4">
        <f>shipments9[[#This Row],[Boxes]]*shipments9[[#This Row],[Cost Per Box]]</f>
        <v>2173.6</v>
      </c>
      <c r="Q6761" s="4">
        <f>shipments9[[#This Row],[Amount]] -shipments9[[#This Row],[total cost]]</f>
        <v>1241.9000000000001</v>
      </c>
      <c r="R6761" s="4" t="str">
        <f>IF(shipments9[[#This Row],[Gross Profit]]&lt;0,"Loss","Profit")</f>
        <v>Profit</v>
      </c>
      <c r="S6761" s="9">
        <f>shipments9[[#This Row],[Gross Profit]]/shipments9[[#This Row],[Amount]]</f>
        <v>0.36360708534621583</v>
      </c>
      <c r="T6761" s="11">
        <f>shipments9[[#This Row],[Amount]]/shipments9[[#This Row],[Boxes]]</f>
        <v>8.9881578947368421</v>
      </c>
    </row>
    <row r="6762" spans="1:20" hidden="1" x14ac:dyDescent="0.25">
      <c r="A6762" t="s">
        <v>6951</v>
      </c>
      <c r="B6762" t="s">
        <v>65</v>
      </c>
      <c r="C6762" t="s">
        <v>165</v>
      </c>
      <c r="D6762" t="s">
        <v>22</v>
      </c>
      <c r="E6762" s="1">
        <v>45517</v>
      </c>
      <c r="F6762" s="1" t="str">
        <f>TEXT(shipments9[[#This Row],[Shipdate]],"ddd")</f>
        <v>Tue</v>
      </c>
      <c r="G6762" s="1" t="str">
        <f>IF(OR(shipments9[[#This Row],[Day Name]]="Sat",shipments9[[#This Row],[Day Name]]="Sun"),"Weekend","Weekday")</f>
        <v>Weekday</v>
      </c>
      <c r="H6762">
        <v>7503.75</v>
      </c>
      <c r="I6762">
        <v>358</v>
      </c>
      <c r="J6762" t="s">
        <v>178</v>
      </c>
      <c r="K6762" t="s">
        <v>8155</v>
      </c>
      <c r="L6762" t="s">
        <v>8160</v>
      </c>
      <c r="M6762">
        <v>8</v>
      </c>
      <c r="N6762" t="s">
        <v>8162</v>
      </c>
      <c r="O6762" s="4">
        <f>INDEX(products[Cost_per_box], MATCH(shipments9[[#This Row],[PID]], products[PID], 0))</f>
        <v>2.65</v>
      </c>
      <c r="P6762" s="4">
        <f>shipments9[[#This Row],[Boxes]]*shipments9[[#This Row],[Cost Per Box]]</f>
        <v>948.69999999999993</v>
      </c>
      <c r="Q6762" s="4">
        <f>shipments9[[#This Row],[Amount]] -shipments9[[#This Row],[total cost]]</f>
        <v>6555.05</v>
      </c>
      <c r="R6762" s="4" t="str">
        <f>IF(shipments9[[#This Row],[Gross Profit]]&lt;0,"Loss","Profit")</f>
        <v>Profit</v>
      </c>
      <c r="S6762" s="9">
        <f>shipments9[[#This Row],[Gross Profit]]/shipments9[[#This Row],[Amount]]</f>
        <v>0.87356988172580374</v>
      </c>
      <c r="T6762" s="11">
        <f>shipments9[[#This Row],[Amount]]/shipments9[[#This Row],[Boxes]]</f>
        <v>20.960195530726256</v>
      </c>
    </row>
    <row r="6763" spans="1:20" hidden="1" x14ac:dyDescent="0.25">
      <c r="A6763" t="s">
        <v>6952</v>
      </c>
      <c r="B6763" t="s">
        <v>68</v>
      </c>
      <c r="C6763" t="s">
        <v>151</v>
      </c>
      <c r="D6763" t="s">
        <v>22</v>
      </c>
      <c r="E6763" s="1">
        <v>45485</v>
      </c>
      <c r="F6763" s="1" t="str">
        <f>TEXT(shipments9[[#This Row],[Shipdate]],"ddd")</f>
        <v>Fri</v>
      </c>
      <c r="G6763" s="1" t="str">
        <f>IF(OR(shipments9[[#This Row],[Day Name]]="Sat",shipments9[[#This Row],[Day Name]]="Sun"),"Weekend","Weekday")</f>
        <v>Weekday</v>
      </c>
      <c r="H6763">
        <v>9245.25</v>
      </c>
      <c r="I6763">
        <v>463</v>
      </c>
      <c r="J6763" t="s">
        <v>178</v>
      </c>
      <c r="K6763" t="s">
        <v>8155</v>
      </c>
      <c r="L6763" t="s">
        <v>8160</v>
      </c>
      <c r="M6763">
        <v>7</v>
      </c>
      <c r="N6763" t="s">
        <v>8161</v>
      </c>
      <c r="O6763" s="4">
        <f>INDEX(products[Cost_per_box], MATCH(shipments9[[#This Row],[PID]], products[PID], 0))</f>
        <v>12.41</v>
      </c>
      <c r="P6763" s="4">
        <f>shipments9[[#This Row],[Boxes]]*shipments9[[#This Row],[Cost Per Box]]</f>
        <v>5745.83</v>
      </c>
      <c r="Q6763" s="4">
        <f>shipments9[[#This Row],[Amount]] -shipments9[[#This Row],[total cost]]</f>
        <v>3499.42</v>
      </c>
      <c r="R6763" s="4" t="str">
        <f>IF(shipments9[[#This Row],[Gross Profit]]&lt;0,"Loss","Profit")</f>
        <v>Profit</v>
      </c>
      <c r="S6763" s="9">
        <f>shipments9[[#This Row],[Gross Profit]]/shipments9[[#This Row],[Amount]]</f>
        <v>0.37851004569914282</v>
      </c>
      <c r="T6763" s="11">
        <f>shipments9[[#This Row],[Amount]]/shipments9[[#This Row],[Boxes]]</f>
        <v>19.968142548596113</v>
      </c>
    </row>
    <row r="6764" spans="1:20" hidden="1" x14ac:dyDescent="0.25">
      <c r="A6764" t="s">
        <v>6953</v>
      </c>
      <c r="B6764" t="s">
        <v>68</v>
      </c>
      <c r="C6764" t="s">
        <v>121</v>
      </c>
      <c r="D6764" t="s">
        <v>22</v>
      </c>
      <c r="E6764" s="1">
        <v>45523</v>
      </c>
      <c r="F6764" s="1" t="str">
        <f>TEXT(shipments9[[#This Row],[Shipdate]],"ddd")</f>
        <v>Mon</v>
      </c>
      <c r="G6764" s="1" t="str">
        <f>IF(OR(shipments9[[#This Row],[Day Name]]="Sat",shipments9[[#This Row],[Day Name]]="Sun"),"Weekend","Weekday")</f>
        <v>Weekday</v>
      </c>
      <c r="H6764">
        <v>884.25</v>
      </c>
      <c r="I6764">
        <v>69</v>
      </c>
      <c r="J6764" t="s">
        <v>178</v>
      </c>
      <c r="K6764" t="s">
        <v>8155</v>
      </c>
      <c r="L6764" t="s">
        <v>8160</v>
      </c>
      <c r="M6764">
        <v>8</v>
      </c>
      <c r="N6764" t="s">
        <v>8162</v>
      </c>
      <c r="O6764" s="4">
        <f>INDEX(products[Cost_per_box], MATCH(shipments9[[#This Row],[PID]], products[PID], 0))</f>
        <v>5.26</v>
      </c>
      <c r="P6764" s="4">
        <f>shipments9[[#This Row],[Boxes]]*shipments9[[#This Row],[Cost Per Box]]</f>
        <v>362.94</v>
      </c>
      <c r="Q6764" s="4">
        <f>shipments9[[#This Row],[Amount]] -shipments9[[#This Row],[total cost]]</f>
        <v>521.30999999999995</v>
      </c>
      <c r="R6764" s="4" t="str">
        <f>IF(shipments9[[#This Row],[Gross Profit]]&lt;0,"Loss","Profit")</f>
        <v>Profit</v>
      </c>
      <c r="S6764" s="9">
        <f>shipments9[[#This Row],[Gross Profit]]/shipments9[[#This Row],[Amount]]</f>
        <v>0.58955046649703136</v>
      </c>
      <c r="T6764" s="11">
        <f>shipments9[[#This Row],[Amount]]/shipments9[[#This Row],[Boxes]]</f>
        <v>12.815217391304348</v>
      </c>
    </row>
    <row r="6765" spans="1:20" x14ac:dyDescent="0.25">
      <c r="A6765" t="s">
        <v>6954</v>
      </c>
      <c r="B6765" t="s">
        <v>68</v>
      </c>
      <c r="C6765" t="s">
        <v>147</v>
      </c>
      <c r="D6765" t="s">
        <v>22</v>
      </c>
      <c r="E6765" s="1">
        <v>45513</v>
      </c>
      <c r="F6765" s="1" t="str">
        <f>TEXT(shipments9[[#This Row],[Shipdate]],"ddd")</f>
        <v>Fri</v>
      </c>
      <c r="G6765" s="1" t="str">
        <f>IF(OR(shipments9[[#This Row],[Day Name]]="Sat",shipments9[[#This Row],[Day Name]]="Sun"),"Weekend","Weekday")</f>
        <v>Weekday</v>
      </c>
      <c r="H6765">
        <v>4830.75</v>
      </c>
      <c r="I6765">
        <v>484</v>
      </c>
      <c r="J6765" t="s">
        <v>178</v>
      </c>
      <c r="K6765" t="s">
        <v>8155</v>
      </c>
      <c r="L6765" t="s">
        <v>8160</v>
      </c>
      <c r="M6765">
        <v>8</v>
      </c>
      <c r="N6765" t="s">
        <v>8162</v>
      </c>
      <c r="O6765" s="4">
        <f>INDEX(products[Cost_per_box], MATCH(shipments9[[#This Row],[PID]], products[PID], 0))</f>
        <v>10.51</v>
      </c>
      <c r="P6765" s="4">
        <f>shipments9[[#This Row],[Boxes]]*shipments9[[#This Row],[Cost Per Box]]</f>
        <v>5086.84</v>
      </c>
      <c r="Q6765" s="4">
        <f>shipments9[[#This Row],[Amount]] -shipments9[[#This Row],[total cost]]</f>
        <v>-256.09000000000015</v>
      </c>
      <c r="R6765" s="4" t="str">
        <f>IF(shipments9[[#This Row],[Gross Profit]]&lt;0,"Loss","Profit")</f>
        <v>Loss</v>
      </c>
      <c r="S6765" s="9">
        <f>shipments9[[#This Row],[Gross Profit]]/shipments9[[#This Row],[Amount]]</f>
        <v>-5.3012472183408405E-2</v>
      </c>
      <c r="T6765" s="11">
        <f>shipments9[[#This Row],[Amount]]/shipments9[[#This Row],[Boxes]]</f>
        <v>9.9808884297520652</v>
      </c>
    </row>
    <row r="6766" spans="1:20" hidden="1" x14ac:dyDescent="0.25">
      <c r="A6766" t="s">
        <v>6955</v>
      </c>
      <c r="B6766" t="s">
        <v>68</v>
      </c>
      <c r="C6766" t="s">
        <v>165</v>
      </c>
      <c r="D6766" t="s">
        <v>22</v>
      </c>
      <c r="E6766" s="1">
        <v>45530</v>
      </c>
      <c r="F6766" s="1" t="str">
        <f>TEXT(shipments9[[#This Row],[Shipdate]],"ddd")</f>
        <v>Mon</v>
      </c>
      <c r="G6766" s="1" t="str">
        <f>IF(OR(shipments9[[#This Row],[Day Name]]="Sat",shipments9[[#This Row],[Day Name]]="Sun"),"Weekend","Weekday")</f>
        <v>Weekday</v>
      </c>
      <c r="H6766">
        <v>371.25</v>
      </c>
      <c r="I6766">
        <v>20</v>
      </c>
      <c r="J6766" t="s">
        <v>178</v>
      </c>
      <c r="K6766" t="s">
        <v>8155</v>
      </c>
      <c r="L6766" t="s">
        <v>8160</v>
      </c>
      <c r="M6766">
        <v>8</v>
      </c>
      <c r="N6766" t="s">
        <v>8162</v>
      </c>
      <c r="O6766" s="4">
        <f>INDEX(products[Cost_per_box], MATCH(shipments9[[#This Row],[PID]], products[PID], 0))</f>
        <v>2.65</v>
      </c>
      <c r="P6766" s="4">
        <f>shipments9[[#This Row],[Boxes]]*shipments9[[#This Row],[Cost Per Box]]</f>
        <v>53</v>
      </c>
      <c r="Q6766" s="4">
        <f>shipments9[[#This Row],[Amount]] -shipments9[[#This Row],[total cost]]</f>
        <v>318.25</v>
      </c>
      <c r="R6766" s="4" t="str">
        <f>IF(shipments9[[#This Row],[Gross Profit]]&lt;0,"Loss","Profit")</f>
        <v>Profit</v>
      </c>
      <c r="S6766" s="9">
        <f>shipments9[[#This Row],[Gross Profit]]/shipments9[[#This Row],[Amount]]</f>
        <v>0.85723905723905724</v>
      </c>
      <c r="T6766" s="11">
        <f>shipments9[[#This Row],[Amount]]/shipments9[[#This Row],[Boxes]]</f>
        <v>18.5625</v>
      </c>
    </row>
    <row r="6767" spans="1:20" hidden="1" x14ac:dyDescent="0.25">
      <c r="A6767" t="s">
        <v>6956</v>
      </c>
      <c r="B6767" t="s">
        <v>68</v>
      </c>
      <c r="C6767" t="s">
        <v>149</v>
      </c>
      <c r="D6767" t="s">
        <v>22</v>
      </c>
      <c r="E6767" s="1">
        <v>45505</v>
      </c>
      <c r="F6767" s="1" t="str">
        <f>TEXT(shipments9[[#This Row],[Shipdate]],"ddd")</f>
        <v>Thu</v>
      </c>
      <c r="G6767" s="1" t="str">
        <f>IF(OR(shipments9[[#This Row],[Day Name]]="Sat",shipments9[[#This Row],[Day Name]]="Sun"),"Weekend","Weekday")</f>
        <v>Weekday</v>
      </c>
      <c r="H6767">
        <v>7114.5</v>
      </c>
      <c r="I6767">
        <v>419</v>
      </c>
      <c r="J6767" t="s">
        <v>178</v>
      </c>
      <c r="K6767" t="s">
        <v>8155</v>
      </c>
      <c r="L6767" t="s">
        <v>8160</v>
      </c>
      <c r="M6767">
        <v>8</v>
      </c>
      <c r="N6767" t="s">
        <v>8162</v>
      </c>
      <c r="O6767" s="4">
        <f>INDEX(products[Cost_per_box], MATCH(shipments9[[#This Row],[PID]], products[PID], 0))</f>
        <v>6.43</v>
      </c>
      <c r="P6767" s="4">
        <f>shipments9[[#This Row],[Boxes]]*shipments9[[#This Row],[Cost Per Box]]</f>
        <v>2694.17</v>
      </c>
      <c r="Q6767" s="4">
        <f>shipments9[[#This Row],[Amount]] -shipments9[[#This Row],[total cost]]</f>
        <v>4420.33</v>
      </c>
      <c r="R6767" s="4" t="str">
        <f>IF(shipments9[[#This Row],[Gross Profit]]&lt;0,"Loss","Profit")</f>
        <v>Profit</v>
      </c>
      <c r="S6767" s="9">
        <f>shipments9[[#This Row],[Gross Profit]]/shipments9[[#This Row],[Amount]]</f>
        <v>0.6213128118630965</v>
      </c>
      <c r="T6767" s="11">
        <f>shipments9[[#This Row],[Amount]]/shipments9[[#This Row],[Boxes]]</f>
        <v>16.979713603818617</v>
      </c>
    </row>
    <row r="6768" spans="1:20" hidden="1" x14ac:dyDescent="0.25">
      <c r="A6768" t="s">
        <v>6957</v>
      </c>
      <c r="B6768" t="s">
        <v>68</v>
      </c>
      <c r="C6768" t="s">
        <v>128</v>
      </c>
      <c r="D6768" t="s">
        <v>22</v>
      </c>
      <c r="E6768" s="1">
        <v>45526</v>
      </c>
      <c r="F6768" s="1" t="str">
        <f>TEXT(shipments9[[#This Row],[Shipdate]],"ddd")</f>
        <v>Thu</v>
      </c>
      <c r="G6768" s="1" t="str">
        <f>IF(OR(shipments9[[#This Row],[Day Name]]="Sat",shipments9[[#This Row],[Day Name]]="Sun"),"Weekend","Weekday")</f>
        <v>Weekday</v>
      </c>
      <c r="H6768">
        <v>12075.75</v>
      </c>
      <c r="I6768">
        <v>1342</v>
      </c>
      <c r="J6768" t="s">
        <v>178</v>
      </c>
      <c r="K6768" t="s">
        <v>8155</v>
      </c>
      <c r="L6768" t="s">
        <v>8160</v>
      </c>
      <c r="M6768">
        <v>8</v>
      </c>
      <c r="N6768" t="s">
        <v>8162</v>
      </c>
      <c r="O6768" s="4">
        <f>INDEX(products[Cost_per_box], MATCH(shipments9[[#This Row],[PID]], products[PID], 0))</f>
        <v>3.85</v>
      </c>
      <c r="P6768" s="4">
        <f>shipments9[[#This Row],[Boxes]]*shipments9[[#This Row],[Cost Per Box]]</f>
        <v>5166.7</v>
      </c>
      <c r="Q6768" s="4">
        <f>shipments9[[#This Row],[Amount]] -shipments9[[#This Row],[total cost]]</f>
        <v>6909.05</v>
      </c>
      <c r="R6768" s="4" t="str">
        <f>IF(shipments9[[#This Row],[Gross Profit]]&lt;0,"Loss","Profit")</f>
        <v>Profit</v>
      </c>
      <c r="S6768" s="9">
        <f>shipments9[[#This Row],[Gross Profit]]/shipments9[[#This Row],[Amount]]</f>
        <v>0.57214251702792784</v>
      </c>
      <c r="T6768" s="11">
        <f>shipments9[[#This Row],[Amount]]/shipments9[[#This Row],[Boxes]]</f>
        <v>8.9983233979135626</v>
      </c>
    </row>
    <row r="6769" spans="1:20" hidden="1" x14ac:dyDescent="0.25">
      <c r="A6769" t="s">
        <v>6958</v>
      </c>
      <c r="B6769" t="s">
        <v>68</v>
      </c>
      <c r="C6769" t="s">
        <v>141</v>
      </c>
      <c r="D6769" t="s">
        <v>22</v>
      </c>
      <c r="E6769" s="1">
        <v>45520</v>
      </c>
      <c r="F6769" s="1" t="str">
        <f>TEXT(shipments9[[#This Row],[Shipdate]],"ddd")</f>
        <v>Fri</v>
      </c>
      <c r="G6769" s="1" t="str">
        <f>IF(OR(shipments9[[#This Row],[Day Name]]="Sat",shipments9[[#This Row],[Day Name]]="Sun"),"Weekend","Weekday")</f>
        <v>Weekday</v>
      </c>
      <c r="H6769">
        <v>9411.75</v>
      </c>
      <c r="I6769">
        <v>628</v>
      </c>
      <c r="J6769" t="s">
        <v>178</v>
      </c>
      <c r="K6769" t="s">
        <v>8155</v>
      </c>
      <c r="L6769" t="s">
        <v>8160</v>
      </c>
      <c r="M6769">
        <v>8</v>
      </c>
      <c r="N6769" t="s">
        <v>8162</v>
      </c>
      <c r="O6769" s="4">
        <f>INDEX(products[Cost_per_box], MATCH(shipments9[[#This Row],[PID]], products[PID], 0))</f>
        <v>8.2200000000000006</v>
      </c>
      <c r="P6769" s="4">
        <f>shipments9[[#This Row],[Boxes]]*shipments9[[#This Row],[Cost Per Box]]</f>
        <v>5162.1600000000008</v>
      </c>
      <c r="Q6769" s="4">
        <f>shipments9[[#This Row],[Amount]] -shipments9[[#This Row],[total cost]]</f>
        <v>4249.5899999999992</v>
      </c>
      <c r="R6769" s="4" t="str">
        <f>IF(shipments9[[#This Row],[Gross Profit]]&lt;0,"Loss","Profit")</f>
        <v>Profit</v>
      </c>
      <c r="S6769" s="9">
        <f>shipments9[[#This Row],[Gross Profit]]/shipments9[[#This Row],[Amount]]</f>
        <v>0.45151964299944208</v>
      </c>
      <c r="T6769" s="11">
        <f>shipments9[[#This Row],[Amount]]/shipments9[[#This Row],[Boxes]]</f>
        <v>14.986863057324841</v>
      </c>
    </row>
    <row r="6770" spans="1:20" hidden="1" x14ac:dyDescent="0.25">
      <c r="A6770" t="s">
        <v>6959</v>
      </c>
      <c r="B6770" t="s">
        <v>68</v>
      </c>
      <c r="C6770" t="s">
        <v>153</v>
      </c>
      <c r="D6770" t="s">
        <v>22</v>
      </c>
      <c r="E6770" s="1">
        <v>45498</v>
      </c>
      <c r="F6770" s="1" t="str">
        <f>TEXT(shipments9[[#This Row],[Shipdate]],"ddd")</f>
        <v>Thu</v>
      </c>
      <c r="G6770" s="1" t="str">
        <f>IF(OR(shipments9[[#This Row],[Day Name]]="Sat",shipments9[[#This Row],[Day Name]]="Sun"),"Weekend","Weekday")</f>
        <v>Weekday</v>
      </c>
      <c r="H6770">
        <v>14260.5</v>
      </c>
      <c r="I6770">
        <v>951</v>
      </c>
      <c r="J6770" t="s">
        <v>178</v>
      </c>
      <c r="K6770" t="s">
        <v>8155</v>
      </c>
      <c r="L6770" t="s">
        <v>8160</v>
      </c>
      <c r="M6770">
        <v>7</v>
      </c>
      <c r="N6770" t="s">
        <v>8161</v>
      </c>
      <c r="O6770" s="4">
        <f>INDEX(products[Cost_per_box], MATCH(shipments9[[#This Row],[PID]], products[PID], 0))</f>
        <v>9.57</v>
      </c>
      <c r="P6770" s="4">
        <f>shipments9[[#This Row],[Boxes]]*shipments9[[#This Row],[Cost Per Box]]</f>
        <v>9101.07</v>
      </c>
      <c r="Q6770" s="4">
        <f>shipments9[[#This Row],[Amount]] -shipments9[[#This Row],[total cost]]</f>
        <v>5159.43</v>
      </c>
      <c r="R6770" s="4" t="str">
        <f>IF(shipments9[[#This Row],[Gross Profit]]&lt;0,"Loss","Profit")</f>
        <v>Profit</v>
      </c>
      <c r="S6770" s="9">
        <f>shipments9[[#This Row],[Gross Profit]]/shipments9[[#This Row],[Amount]]</f>
        <v>0.36179867466077631</v>
      </c>
      <c r="T6770" s="11">
        <f>shipments9[[#This Row],[Amount]]/shipments9[[#This Row],[Boxes]]</f>
        <v>14.995268138801261</v>
      </c>
    </row>
    <row r="6771" spans="1:20" hidden="1" x14ac:dyDescent="0.25">
      <c r="A6771" t="s">
        <v>6960</v>
      </c>
      <c r="B6771" t="s">
        <v>108</v>
      </c>
      <c r="C6771" t="s">
        <v>130</v>
      </c>
      <c r="D6771" t="s">
        <v>22</v>
      </c>
      <c r="E6771" s="1">
        <v>45519</v>
      </c>
      <c r="F6771" s="1" t="str">
        <f>TEXT(shipments9[[#This Row],[Shipdate]],"ddd")</f>
        <v>Thu</v>
      </c>
      <c r="G6771" s="1" t="str">
        <f>IF(OR(shipments9[[#This Row],[Day Name]]="Sat",shipments9[[#This Row],[Day Name]]="Sun"),"Weekend","Weekday")</f>
        <v>Weekday</v>
      </c>
      <c r="H6771">
        <v>9427.5</v>
      </c>
      <c r="I6771">
        <v>1179</v>
      </c>
      <c r="J6771" t="s">
        <v>178</v>
      </c>
      <c r="K6771" t="s">
        <v>8155</v>
      </c>
      <c r="L6771" t="s">
        <v>8160</v>
      </c>
      <c r="M6771">
        <v>8</v>
      </c>
      <c r="N6771" t="s">
        <v>8162</v>
      </c>
      <c r="O6771" s="4">
        <f>INDEX(products[Cost_per_box], MATCH(shipments9[[#This Row],[PID]], products[PID], 0))</f>
        <v>5.72</v>
      </c>
      <c r="P6771" s="4">
        <f>shipments9[[#This Row],[Boxes]]*shipments9[[#This Row],[Cost Per Box]]</f>
        <v>6743.88</v>
      </c>
      <c r="Q6771" s="4">
        <f>shipments9[[#This Row],[Amount]] -shipments9[[#This Row],[total cost]]</f>
        <v>2683.62</v>
      </c>
      <c r="R6771" s="4" t="str">
        <f>IF(shipments9[[#This Row],[Gross Profit]]&lt;0,"Loss","Profit")</f>
        <v>Profit</v>
      </c>
      <c r="S6771" s="9">
        <f>shipments9[[#This Row],[Gross Profit]]/shipments9[[#This Row],[Amount]]</f>
        <v>0.28465871121718378</v>
      </c>
      <c r="T6771" s="11">
        <f>shipments9[[#This Row],[Amount]]/shipments9[[#This Row],[Boxes]]</f>
        <v>7.9961832061068705</v>
      </c>
    </row>
    <row r="6772" spans="1:20" hidden="1" x14ac:dyDescent="0.25">
      <c r="A6772" t="s">
        <v>6961</v>
      </c>
      <c r="B6772" t="s">
        <v>108</v>
      </c>
      <c r="C6772" t="s">
        <v>149</v>
      </c>
      <c r="D6772" t="s">
        <v>22</v>
      </c>
      <c r="E6772" s="1">
        <v>45495</v>
      </c>
      <c r="F6772" s="1" t="str">
        <f>TEXT(shipments9[[#This Row],[Shipdate]],"ddd")</f>
        <v>Mon</v>
      </c>
      <c r="G6772" s="1" t="str">
        <f>IF(OR(shipments9[[#This Row],[Day Name]]="Sat",shipments9[[#This Row],[Day Name]]="Sun"),"Weekend","Weekday")</f>
        <v>Weekday</v>
      </c>
      <c r="H6772">
        <v>3294</v>
      </c>
      <c r="I6772">
        <v>236</v>
      </c>
      <c r="J6772" t="s">
        <v>178</v>
      </c>
      <c r="K6772" t="s">
        <v>8155</v>
      </c>
      <c r="L6772" t="s">
        <v>8160</v>
      </c>
      <c r="M6772">
        <v>7</v>
      </c>
      <c r="N6772" t="s">
        <v>8161</v>
      </c>
      <c r="O6772" s="4">
        <f>INDEX(products[Cost_per_box], MATCH(shipments9[[#This Row],[PID]], products[PID], 0))</f>
        <v>6.43</v>
      </c>
      <c r="P6772" s="4">
        <f>shipments9[[#This Row],[Boxes]]*shipments9[[#This Row],[Cost Per Box]]</f>
        <v>1517.48</v>
      </c>
      <c r="Q6772" s="4">
        <f>shipments9[[#This Row],[Amount]] -shipments9[[#This Row],[total cost]]</f>
        <v>1776.52</v>
      </c>
      <c r="R6772" s="4" t="str">
        <f>IF(shipments9[[#This Row],[Gross Profit]]&lt;0,"Loss","Profit")</f>
        <v>Profit</v>
      </c>
      <c r="S6772" s="9">
        <f>shipments9[[#This Row],[Gross Profit]]/shipments9[[#This Row],[Amount]]</f>
        <v>0.53931997571341828</v>
      </c>
      <c r="T6772" s="11">
        <f>shipments9[[#This Row],[Amount]]/shipments9[[#This Row],[Boxes]]</f>
        <v>13.957627118644067</v>
      </c>
    </row>
    <row r="6773" spans="1:20" hidden="1" x14ac:dyDescent="0.25">
      <c r="A6773" t="s">
        <v>6962</v>
      </c>
      <c r="B6773" t="s">
        <v>108</v>
      </c>
      <c r="C6773" t="s">
        <v>121</v>
      </c>
      <c r="D6773" t="s">
        <v>22</v>
      </c>
      <c r="E6773" s="1">
        <v>45519</v>
      </c>
      <c r="F6773" s="1" t="str">
        <f>TEXT(shipments9[[#This Row],[Shipdate]],"ddd")</f>
        <v>Thu</v>
      </c>
      <c r="G6773" s="1" t="str">
        <f>IF(OR(shipments9[[#This Row],[Day Name]]="Sat",shipments9[[#This Row],[Day Name]]="Sun"),"Weekend","Weekday")</f>
        <v>Weekday</v>
      </c>
      <c r="H6773">
        <v>5103</v>
      </c>
      <c r="I6773">
        <v>341</v>
      </c>
      <c r="J6773" t="s">
        <v>178</v>
      </c>
      <c r="K6773" t="s">
        <v>8155</v>
      </c>
      <c r="L6773" t="s">
        <v>8160</v>
      </c>
      <c r="M6773">
        <v>8</v>
      </c>
      <c r="N6773" t="s">
        <v>8162</v>
      </c>
      <c r="O6773" s="4">
        <f>INDEX(products[Cost_per_box], MATCH(shipments9[[#This Row],[PID]], products[PID], 0))</f>
        <v>5.26</v>
      </c>
      <c r="P6773" s="4">
        <f>shipments9[[#This Row],[Boxes]]*shipments9[[#This Row],[Cost Per Box]]</f>
        <v>1793.6599999999999</v>
      </c>
      <c r="Q6773" s="4">
        <f>shipments9[[#This Row],[Amount]] -shipments9[[#This Row],[total cost]]</f>
        <v>3309.34</v>
      </c>
      <c r="R6773" s="4" t="str">
        <f>IF(shipments9[[#This Row],[Gross Profit]]&lt;0,"Loss","Profit")</f>
        <v>Profit</v>
      </c>
      <c r="S6773" s="9">
        <f>shipments9[[#This Row],[Gross Profit]]/shipments9[[#This Row],[Amount]]</f>
        <v>0.64850872036057228</v>
      </c>
      <c r="T6773" s="11">
        <f>shipments9[[#This Row],[Amount]]/shipments9[[#This Row],[Boxes]]</f>
        <v>14.964809384164223</v>
      </c>
    </row>
    <row r="6774" spans="1:20" hidden="1" x14ac:dyDescent="0.25">
      <c r="A6774" t="s">
        <v>6963</v>
      </c>
      <c r="B6774" t="s">
        <v>105</v>
      </c>
      <c r="C6774" t="s">
        <v>157</v>
      </c>
      <c r="D6774" t="s">
        <v>22</v>
      </c>
      <c r="E6774" s="1">
        <v>45524</v>
      </c>
      <c r="F6774" s="1" t="str">
        <f>TEXT(shipments9[[#This Row],[Shipdate]],"ddd")</f>
        <v>Tue</v>
      </c>
      <c r="G6774" s="1" t="str">
        <f>IF(OR(shipments9[[#This Row],[Day Name]]="Sat",shipments9[[#This Row],[Day Name]]="Sun"),"Weekend","Weekday")</f>
        <v>Weekday</v>
      </c>
      <c r="H6774">
        <v>3962.25</v>
      </c>
      <c r="I6774">
        <v>496</v>
      </c>
      <c r="J6774" t="s">
        <v>178</v>
      </c>
      <c r="K6774" t="s">
        <v>8155</v>
      </c>
      <c r="L6774" t="s">
        <v>8160</v>
      </c>
      <c r="M6774">
        <v>8</v>
      </c>
      <c r="N6774" t="s">
        <v>8162</v>
      </c>
      <c r="O6774" s="4">
        <f>INDEX(products[Cost_per_box], MATCH(shipments9[[#This Row],[PID]], products[PID], 0))</f>
        <v>6.8</v>
      </c>
      <c r="P6774" s="4">
        <f>shipments9[[#This Row],[Boxes]]*shipments9[[#This Row],[Cost Per Box]]</f>
        <v>3372.7999999999997</v>
      </c>
      <c r="Q6774" s="4">
        <f>shipments9[[#This Row],[Amount]] -shipments9[[#This Row],[total cost]]</f>
        <v>589.45000000000027</v>
      </c>
      <c r="R6774" s="4" t="str">
        <f>IF(shipments9[[#This Row],[Gross Profit]]&lt;0,"Loss","Profit")</f>
        <v>Profit</v>
      </c>
      <c r="S6774" s="9">
        <f>shipments9[[#This Row],[Gross Profit]]/shipments9[[#This Row],[Amount]]</f>
        <v>0.14876648368982276</v>
      </c>
      <c r="T6774" s="11">
        <f>shipments9[[#This Row],[Amount]]/shipments9[[#This Row],[Boxes]]</f>
        <v>7.988407258064516</v>
      </c>
    </row>
    <row r="6775" spans="1:20" hidden="1" x14ac:dyDescent="0.25">
      <c r="A6775" t="s">
        <v>6964</v>
      </c>
      <c r="B6775" t="s">
        <v>105</v>
      </c>
      <c r="C6775" t="s">
        <v>121</v>
      </c>
      <c r="D6775" t="s">
        <v>22</v>
      </c>
      <c r="E6775" s="1">
        <v>45483</v>
      </c>
      <c r="F6775" s="1" t="str">
        <f>TEXT(shipments9[[#This Row],[Shipdate]],"ddd")</f>
        <v>Wed</v>
      </c>
      <c r="G6775" s="1" t="str">
        <f>IF(OR(shipments9[[#This Row],[Day Name]]="Sat",shipments9[[#This Row],[Day Name]]="Sun"),"Weekend","Weekday")</f>
        <v>Weekday</v>
      </c>
      <c r="H6775">
        <v>7191</v>
      </c>
      <c r="I6775">
        <v>480</v>
      </c>
      <c r="J6775" t="s">
        <v>178</v>
      </c>
      <c r="K6775" t="s">
        <v>8155</v>
      </c>
      <c r="L6775" t="s">
        <v>8160</v>
      </c>
      <c r="M6775">
        <v>7</v>
      </c>
      <c r="N6775" t="s">
        <v>8161</v>
      </c>
      <c r="O6775" s="4">
        <f>INDEX(products[Cost_per_box], MATCH(shipments9[[#This Row],[PID]], products[PID], 0))</f>
        <v>5.26</v>
      </c>
      <c r="P6775" s="4">
        <f>shipments9[[#This Row],[Boxes]]*shipments9[[#This Row],[Cost Per Box]]</f>
        <v>2524.7999999999997</v>
      </c>
      <c r="Q6775" s="4">
        <f>shipments9[[#This Row],[Amount]] -shipments9[[#This Row],[total cost]]</f>
        <v>4666.2000000000007</v>
      </c>
      <c r="R6775" s="4" t="str">
        <f>IF(shipments9[[#This Row],[Gross Profit]]&lt;0,"Loss","Profit")</f>
        <v>Profit</v>
      </c>
      <c r="S6775" s="9">
        <f>shipments9[[#This Row],[Gross Profit]]/shipments9[[#This Row],[Amount]]</f>
        <v>0.6488944513975804</v>
      </c>
      <c r="T6775" s="11">
        <f>shipments9[[#This Row],[Amount]]/shipments9[[#This Row],[Boxes]]</f>
        <v>14.981249999999999</v>
      </c>
    </row>
    <row r="6776" spans="1:20" hidden="1" x14ac:dyDescent="0.25">
      <c r="A6776" t="s">
        <v>6965</v>
      </c>
      <c r="B6776" t="s">
        <v>105</v>
      </c>
      <c r="C6776" t="s">
        <v>143</v>
      </c>
      <c r="D6776" t="s">
        <v>22</v>
      </c>
      <c r="E6776" s="1">
        <v>45512</v>
      </c>
      <c r="F6776" s="1" t="str">
        <f>TEXT(shipments9[[#This Row],[Shipdate]],"ddd")</f>
        <v>Thu</v>
      </c>
      <c r="G6776" s="1" t="str">
        <f>IF(OR(shipments9[[#This Row],[Day Name]]="Sat",shipments9[[#This Row],[Day Name]]="Sun"),"Weekend","Weekday")</f>
        <v>Weekday</v>
      </c>
      <c r="H6776">
        <v>6430.5</v>
      </c>
      <c r="I6776">
        <v>307</v>
      </c>
      <c r="J6776" t="s">
        <v>178</v>
      </c>
      <c r="K6776" t="s">
        <v>8155</v>
      </c>
      <c r="L6776" t="s">
        <v>8160</v>
      </c>
      <c r="M6776">
        <v>8</v>
      </c>
      <c r="N6776" t="s">
        <v>8162</v>
      </c>
      <c r="O6776" s="4">
        <f>INDEX(products[Cost_per_box], MATCH(shipments9[[#This Row],[PID]], products[PID], 0))</f>
        <v>10.23</v>
      </c>
      <c r="P6776" s="4">
        <f>shipments9[[#This Row],[Boxes]]*shipments9[[#This Row],[Cost Per Box]]</f>
        <v>3140.61</v>
      </c>
      <c r="Q6776" s="4">
        <f>shipments9[[#This Row],[Amount]] -shipments9[[#This Row],[total cost]]</f>
        <v>3289.89</v>
      </c>
      <c r="R6776" s="4" t="str">
        <f>IF(shipments9[[#This Row],[Gross Profit]]&lt;0,"Loss","Profit")</f>
        <v>Profit</v>
      </c>
      <c r="S6776" s="9">
        <f>shipments9[[#This Row],[Gross Profit]]/shipments9[[#This Row],[Amount]]</f>
        <v>0.51160718451131326</v>
      </c>
      <c r="T6776" s="11">
        <f>shipments9[[#This Row],[Amount]]/shipments9[[#This Row],[Boxes]]</f>
        <v>20.946254071661237</v>
      </c>
    </row>
    <row r="6777" spans="1:20" hidden="1" x14ac:dyDescent="0.25">
      <c r="A6777" t="s">
        <v>6966</v>
      </c>
      <c r="B6777" t="s">
        <v>105</v>
      </c>
      <c r="C6777" t="s">
        <v>149</v>
      </c>
      <c r="D6777" t="s">
        <v>22</v>
      </c>
      <c r="E6777" s="1">
        <v>45533</v>
      </c>
      <c r="F6777" s="1" t="str">
        <f>TEXT(shipments9[[#This Row],[Shipdate]],"ddd")</f>
        <v>Thu</v>
      </c>
      <c r="G6777" s="1" t="str">
        <f>IF(OR(shipments9[[#This Row],[Day Name]]="Sat",shipments9[[#This Row],[Day Name]]="Sun"),"Weekend","Weekday")</f>
        <v>Weekday</v>
      </c>
      <c r="H6777">
        <v>1962</v>
      </c>
      <c r="I6777">
        <v>123</v>
      </c>
      <c r="J6777" t="s">
        <v>178</v>
      </c>
      <c r="K6777" t="s">
        <v>8155</v>
      </c>
      <c r="L6777" t="s">
        <v>8160</v>
      </c>
      <c r="M6777">
        <v>8</v>
      </c>
      <c r="N6777" t="s">
        <v>8162</v>
      </c>
      <c r="O6777" s="4">
        <f>INDEX(products[Cost_per_box], MATCH(shipments9[[#This Row],[PID]], products[PID], 0))</f>
        <v>6.43</v>
      </c>
      <c r="P6777" s="4">
        <f>shipments9[[#This Row],[Boxes]]*shipments9[[#This Row],[Cost Per Box]]</f>
        <v>790.89</v>
      </c>
      <c r="Q6777" s="4">
        <f>shipments9[[#This Row],[Amount]] -shipments9[[#This Row],[total cost]]</f>
        <v>1171.1100000000001</v>
      </c>
      <c r="R6777" s="4" t="str">
        <f>IF(shipments9[[#This Row],[Gross Profit]]&lt;0,"Loss","Profit")</f>
        <v>Profit</v>
      </c>
      <c r="S6777" s="9">
        <f>shipments9[[#This Row],[Gross Profit]]/shipments9[[#This Row],[Amount]]</f>
        <v>0.59689602446483192</v>
      </c>
      <c r="T6777" s="11">
        <f>shipments9[[#This Row],[Amount]]/shipments9[[#This Row],[Boxes]]</f>
        <v>15.951219512195122</v>
      </c>
    </row>
    <row r="6778" spans="1:20" hidden="1" x14ac:dyDescent="0.25">
      <c r="A6778" t="s">
        <v>6967</v>
      </c>
      <c r="B6778" t="s">
        <v>105</v>
      </c>
      <c r="C6778" t="s">
        <v>121</v>
      </c>
      <c r="D6778" t="s">
        <v>22</v>
      </c>
      <c r="E6778" s="1">
        <v>45519</v>
      </c>
      <c r="F6778" s="1" t="str">
        <f>TEXT(shipments9[[#This Row],[Shipdate]],"ddd")</f>
        <v>Thu</v>
      </c>
      <c r="G6778" s="1" t="str">
        <f>IF(OR(shipments9[[#This Row],[Day Name]]="Sat",shipments9[[#This Row],[Day Name]]="Sun"),"Weekend","Weekday")</f>
        <v>Weekday</v>
      </c>
      <c r="H6778">
        <v>11702.25</v>
      </c>
      <c r="I6778">
        <v>976</v>
      </c>
      <c r="J6778" t="s">
        <v>178</v>
      </c>
      <c r="K6778" t="s">
        <v>8155</v>
      </c>
      <c r="L6778" t="s">
        <v>8160</v>
      </c>
      <c r="M6778">
        <v>8</v>
      </c>
      <c r="N6778" t="s">
        <v>8162</v>
      </c>
      <c r="O6778" s="4">
        <f>INDEX(products[Cost_per_box], MATCH(shipments9[[#This Row],[PID]], products[PID], 0))</f>
        <v>5.26</v>
      </c>
      <c r="P6778" s="4">
        <f>shipments9[[#This Row],[Boxes]]*shipments9[[#This Row],[Cost Per Box]]</f>
        <v>5133.76</v>
      </c>
      <c r="Q6778" s="4">
        <f>shipments9[[#This Row],[Amount]] -shipments9[[#This Row],[total cost]]</f>
        <v>6568.49</v>
      </c>
      <c r="R6778" s="4" t="str">
        <f>IF(shipments9[[#This Row],[Gross Profit]]&lt;0,"Loss","Profit")</f>
        <v>Profit</v>
      </c>
      <c r="S6778" s="9">
        <f>shipments9[[#This Row],[Gross Profit]]/shipments9[[#This Row],[Amount]]</f>
        <v>0.56130145912110918</v>
      </c>
      <c r="T6778" s="11">
        <f>shipments9[[#This Row],[Amount]]/shipments9[[#This Row],[Boxes]]</f>
        <v>11.99001024590164</v>
      </c>
    </row>
    <row r="6779" spans="1:20" hidden="1" x14ac:dyDescent="0.25">
      <c r="A6779" t="s">
        <v>6968</v>
      </c>
      <c r="B6779" t="s">
        <v>105</v>
      </c>
      <c r="C6779" t="s">
        <v>121</v>
      </c>
      <c r="D6779" t="s">
        <v>22</v>
      </c>
      <c r="E6779" s="1">
        <v>45512</v>
      </c>
      <c r="F6779" s="1" t="str">
        <f>TEXT(shipments9[[#This Row],[Shipdate]],"ddd")</f>
        <v>Thu</v>
      </c>
      <c r="G6779" s="1" t="str">
        <f>IF(OR(shipments9[[#This Row],[Day Name]]="Sat",shipments9[[#This Row],[Day Name]]="Sun"),"Weekend","Weekday")</f>
        <v>Weekday</v>
      </c>
      <c r="H6779">
        <v>6437.25</v>
      </c>
      <c r="I6779">
        <v>537</v>
      </c>
      <c r="J6779" t="s">
        <v>178</v>
      </c>
      <c r="K6779" t="s">
        <v>8155</v>
      </c>
      <c r="L6779" t="s">
        <v>8160</v>
      </c>
      <c r="M6779">
        <v>8</v>
      </c>
      <c r="N6779" t="s">
        <v>8162</v>
      </c>
      <c r="O6779" s="4">
        <f>INDEX(products[Cost_per_box], MATCH(shipments9[[#This Row],[PID]], products[PID], 0))</f>
        <v>5.26</v>
      </c>
      <c r="P6779" s="4">
        <f>shipments9[[#This Row],[Boxes]]*shipments9[[#This Row],[Cost Per Box]]</f>
        <v>2824.62</v>
      </c>
      <c r="Q6779" s="4">
        <f>shipments9[[#This Row],[Amount]] -shipments9[[#This Row],[total cost]]</f>
        <v>3612.63</v>
      </c>
      <c r="R6779" s="4" t="str">
        <f>IF(shipments9[[#This Row],[Gross Profit]]&lt;0,"Loss","Profit")</f>
        <v>Profit</v>
      </c>
      <c r="S6779" s="9">
        <f>shipments9[[#This Row],[Gross Profit]]/shipments9[[#This Row],[Amount]]</f>
        <v>0.5612070371664919</v>
      </c>
      <c r="T6779" s="11">
        <f>shipments9[[#This Row],[Amount]]/shipments9[[#This Row],[Boxes]]</f>
        <v>11.987430167597765</v>
      </c>
    </row>
    <row r="6780" spans="1:20" hidden="1" x14ac:dyDescent="0.25">
      <c r="A6780" t="s">
        <v>6969</v>
      </c>
      <c r="B6780" t="s">
        <v>105</v>
      </c>
      <c r="C6780" t="s">
        <v>165</v>
      </c>
      <c r="D6780" t="s">
        <v>22</v>
      </c>
      <c r="E6780" s="1">
        <v>45523</v>
      </c>
      <c r="F6780" s="1" t="str">
        <f>TEXT(shipments9[[#This Row],[Shipdate]],"ddd")</f>
        <v>Mon</v>
      </c>
      <c r="G6780" s="1" t="str">
        <f>IF(OR(shipments9[[#This Row],[Day Name]]="Sat",shipments9[[#This Row],[Day Name]]="Sun"),"Weekend","Weekday")</f>
        <v>Weekday</v>
      </c>
      <c r="H6780">
        <v>8095.5</v>
      </c>
      <c r="I6780">
        <v>405</v>
      </c>
      <c r="J6780" t="s">
        <v>178</v>
      </c>
      <c r="K6780" t="s">
        <v>8155</v>
      </c>
      <c r="L6780" t="s">
        <v>8160</v>
      </c>
      <c r="M6780">
        <v>8</v>
      </c>
      <c r="N6780" t="s">
        <v>8162</v>
      </c>
      <c r="O6780" s="4">
        <f>INDEX(products[Cost_per_box], MATCH(shipments9[[#This Row],[PID]], products[PID], 0))</f>
        <v>2.65</v>
      </c>
      <c r="P6780" s="4">
        <f>shipments9[[#This Row],[Boxes]]*shipments9[[#This Row],[Cost Per Box]]</f>
        <v>1073.25</v>
      </c>
      <c r="Q6780" s="4">
        <f>shipments9[[#This Row],[Amount]] -shipments9[[#This Row],[total cost]]</f>
        <v>7022.25</v>
      </c>
      <c r="R6780" s="4" t="str">
        <f>IF(shipments9[[#This Row],[Gross Profit]]&lt;0,"Loss","Profit")</f>
        <v>Profit</v>
      </c>
      <c r="S6780" s="9">
        <f>shipments9[[#This Row],[Gross Profit]]/shipments9[[#This Row],[Amount]]</f>
        <v>0.86742634797109508</v>
      </c>
      <c r="T6780" s="11">
        <f>shipments9[[#This Row],[Amount]]/shipments9[[#This Row],[Boxes]]</f>
        <v>19.988888888888887</v>
      </c>
    </row>
    <row r="6781" spans="1:20" hidden="1" x14ac:dyDescent="0.25">
      <c r="A6781" t="s">
        <v>6970</v>
      </c>
      <c r="B6781" t="s">
        <v>105</v>
      </c>
      <c r="C6781" t="s">
        <v>137</v>
      </c>
      <c r="D6781" t="s">
        <v>22</v>
      </c>
      <c r="E6781" s="1">
        <v>45488</v>
      </c>
      <c r="F6781" s="1" t="str">
        <f>TEXT(shipments9[[#This Row],[Shipdate]],"ddd")</f>
        <v>Mon</v>
      </c>
      <c r="G6781" s="1" t="str">
        <f>IF(OR(shipments9[[#This Row],[Day Name]]="Sat",shipments9[[#This Row],[Day Name]]="Sun"),"Weekend","Weekday")</f>
        <v>Weekday</v>
      </c>
      <c r="H6781">
        <v>16488</v>
      </c>
      <c r="I6781">
        <v>825</v>
      </c>
      <c r="J6781" t="s">
        <v>178</v>
      </c>
      <c r="K6781" t="s">
        <v>8155</v>
      </c>
      <c r="L6781" t="s">
        <v>8160</v>
      </c>
      <c r="M6781">
        <v>7</v>
      </c>
      <c r="N6781" t="s">
        <v>8161</v>
      </c>
      <c r="O6781" s="4">
        <f>INDEX(products[Cost_per_box], MATCH(shipments9[[#This Row],[PID]], products[PID], 0))</f>
        <v>7.73</v>
      </c>
      <c r="P6781" s="4">
        <f>shipments9[[#This Row],[Boxes]]*shipments9[[#This Row],[Cost Per Box]]</f>
        <v>6377.25</v>
      </c>
      <c r="Q6781" s="4">
        <f>shipments9[[#This Row],[Amount]] -shipments9[[#This Row],[total cost]]</f>
        <v>10110.75</v>
      </c>
      <c r="R6781" s="4" t="str">
        <f>IF(shipments9[[#This Row],[Gross Profit]]&lt;0,"Loss","Profit")</f>
        <v>Profit</v>
      </c>
      <c r="S6781" s="9">
        <f>shipments9[[#This Row],[Gross Profit]]/shipments9[[#This Row],[Amount]]</f>
        <v>0.61321870451237259</v>
      </c>
      <c r="T6781" s="11">
        <f>shipments9[[#This Row],[Amount]]/shipments9[[#This Row],[Boxes]]</f>
        <v>19.985454545454544</v>
      </c>
    </row>
    <row r="6782" spans="1:20" hidden="1" x14ac:dyDescent="0.25">
      <c r="A6782" t="s">
        <v>6971</v>
      </c>
      <c r="B6782" t="s">
        <v>105</v>
      </c>
      <c r="C6782" t="s">
        <v>153</v>
      </c>
      <c r="D6782" t="s">
        <v>22</v>
      </c>
      <c r="E6782" s="1">
        <v>45533</v>
      </c>
      <c r="F6782" s="1" t="str">
        <f>TEXT(shipments9[[#This Row],[Shipdate]],"ddd")</f>
        <v>Thu</v>
      </c>
      <c r="G6782" s="1" t="str">
        <f>IF(OR(shipments9[[#This Row],[Day Name]]="Sat",shipments9[[#This Row],[Day Name]]="Sun"),"Weekend","Weekday")</f>
        <v>Weekday</v>
      </c>
      <c r="H6782">
        <v>3017.25</v>
      </c>
      <c r="I6782">
        <v>216</v>
      </c>
      <c r="J6782" t="s">
        <v>178</v>
      </c>
      <c r="K6782" t="s">
        <v>8155</v>
      </c>
      <c r="L6782" t="s">
        <v>8160</v>
      </c>
      <c r="M6782">
        <v>8</v>
      </c>
      <c r="N6782" t="s">
        <v>8162</v>
      </c>
      <c r="O6782" s="4">
        <f>INDEX(products[Cost_per_box], MATCH(shipments9[[#This Row],[PID]], products[PID], 0))</f>
        <v>9.57</v>
      </c>
      <c r="P6782" s="4">
        <f>shipments9[[#This Row],[Boxes]]*shipments9[[#This Row],[Cost Per Box]]</f>
        <v>2067.12</v>
      </c>
      <c r="Q6782" s="4">
        <f>shipments9[[#This Row],[Amount]] -shipments9[[#This Row],[total cost]]</f>
        <v>950.13000000000011</v>
      </c>
      <c r="R6782" s="4" t="str">
        <f>IF(shipments9[[#This Row],[Gross Profit]]&lt;0,"Loss","Profit")</f>
        <v>Profit</v>
      </c>
      <c r="S6782" s="9">
        <f>shipments9[[#This Row],[Gross Profit]]/shipments9[[#This Row],[Amount]]</f>
        <v>0.31489932885906041</v>
      </c>
      <c r="T6782" s="11">
        <f>shipments9[[#This Row],[Amount]]/shipments9[[#This Row],[Boxes]]</f>
        <v>13.96875</v>
      </c>
    </row>
    <row r="6783" spans="1:20" hidden="1" x14ac:dyDescent="0.25">
      <c r="A6783" t="s">
        <v>6972</v>
      </c>
      <c r="B6783" t="s">
        <v>111</v>
      </c>
      <c r="C6783" t="s">
        <v>137</v>
      </c>
      <c r="D6783" t="s">
        <v>22</v>
      </c>
      <c r="E6783" s="1">
        <v>45484</v>
      </c>
      <c r="F6783" s="1" t="str">
        <f>TEXT(shipments9[[#This Row],[Shipdate]],"ddd")</f>
        <v>Thu</v>
      </c>
      <c r="G6783" s="1" t="str">
        <f>IF(OR(shipments9[[#This Row],[Day Name]]="Sat",shipments9[[#This Row],[Day Name]]="Sun"),"Weekend","Weekday")</f>
        <v>Weekday</v>
      </c>
      <c r="H6783">
        <v>6531.75</v>
      </c>
      <c r="I6783">
        <v>363</v>
      </c>
      <c r="J6783" t="s">
        <v>178</v>
      </c>
      <c r="K6783" t="s">
        <v>8155</v>
      </c>
      <c r="L6783" t="s">
        <v>8160</v>
      </c>
      <c r="M6783">
        <v>7</v>
      </c>
      <c r="N6783" t="s">
        <v>8161</v>
      </c>
      <c r="O6783" s="4">
        <f>INDEX(products[Cost_per_box], MATCH(shipments9[[#This Row],[PID]], products[PID], 0))</f>
        <v>7.73</v>
      </c>
      <c r="P6783" s="4">
        <f>shipments9[[#This Row],[Boxes]]*shipments9[[#This Row],[Cost Per Box]]</f>
        <v>2805.9900000000002</v>
      </c>
      <c r="Q6783" s="4">
        <f>shipments9[[#This Row],[Amount]] -shipments9[[#This Row],[total cost]]</f>
        <v>3725.7599999999998</v>
      </c>
      <c r="R6783" s="4" t="str">
        <f>IF(shipments9[[#This Row],[Gross Profit]]&lt;0,"Loss","Profit")</f>
        <v>Profit</v>
      </c>
      <c r="S6783" s="9">
        <f>shipments9[[#This Row],[Gross Profit]]/shipments9[[#This Row],[Amount]]</f>
        <v>0.57040762429670455</v>
      </c>
      <c r="T6783" s="11">
        <f>shipments9[[#This Row],[Amount]]/shipments9[[#This Row],[Boxes]]</f>
        <v>17.993801652892561</v>
      </c>
    </row>
    <row r="6784" spans="1:20" hidden="1" x14ac:dyDescent="0.25">
      <c r="A6784" t="s">
        <v>6973</v>
      </c>
      <c r="B6784" t="s">
        <v>111</v>
      </c>
      <c r="C6784" t="s">
        <v>145</v>
      </c>
      <c r="D6784" t="s">
        <v>22</v>
      </c>
      <c r="E6784" s="1">
        <v>45511</v>
      </c>
      <c r="F6784" s="1" t="str">
        <f>TEXT(shipments9[[#This Row],[Shipdate]],"ddd")</f>
        <v>Wed</v>
      </c>
      <c r="G6784" s="1" t="str">
        <f>IF(OR(shipments9[[#This Row],[Day Name]]="Sat",shipments9[[#This Row],[Day Name]]="Sun"),"Weekend","Weekday")</f>
        <v>Weekday</v>
      </c>
      <c r="H6784">
        <v>4803.75</v>
      </c>
      <c r="I6784">
        <v>344</v>
      </c>
      <c r="J6784" t="s">
        <v>178</v>
      </c>
      <c r="K6784" t="s">
        <v>8155</v>
      </c>
      <c r="L6784" t="s">
        <v>8160</v>
      </c>
      <c r="M6784">
        <v>8</v>
      </c>
      <c r="N6784" t="s">
        <v>8162</v>
      </c>
      <c r="O6784" s="4">
        <f>INDEX(products[Cost_per_box], MATCH(shipments9[[#This Row],[PID]], products[PID], 0))</f>
        <v>4.74</v>
      </c>
      <c r="P6784" s="4">
        <f>shipments9[[#This Row],[Boxes]]*shipments9[[#This Row],[Cost Per Box]]</f>
        <v>1630.5600000000002</v>
      </c>
      <c r="Q6784" s="4">
        <f>shipments9[[#This Row],[Amount]] -shipments9[[#This Row],[total cost]]</f>
        <v>3173.1899999999996</v>
      </c>
      <c r="R6784" s="4" t="str">
        <f>IF(shipments9[[#This Row],[Gross Profit]]&lt;0,"Loss","Profit")</f>
        <v>Profit</v>
      </c>
      <c r="S6784" s="9">
        <f>shipments9[[#This Row],[Gross Profit]]/shipments9[[#This Row],[Amount]]</f>
        <v>0.66056518345042925</v>
      </c>
      <c r="T6784" s="11">
        <f>shipments9[[#This Row],[Amount]]/shipments9[[#This Row],[Boxes]]</f>
        <v>13.96438953488372</v>
      </c>
    </row>
    <row r="6785" spans="1:20" hidden="1" x14ac:dyDescent="0.25">
      <c r="A6785" t="s">
        <v>6974</v>
      </c>
      <c r="B6785" t="s">
        <v>111</v>
      </c>
      <c r="C6785" t="s">
        <v>163</v>
      </c>
      <c r="D6785" t="s">
        <v>22</v>
      </c>
      <c r="E6785" s="1">
        <v>45525</v>
      </c>
      <c r="F6785" s="1" t="str">
        <f>TEXT(shipments9[[#This Row],[Shipdate]],"ddd")</f>
        <v>Wed</v>
      </c>
      <c r="G6785" s="1" t="str">
        <f>IF(OR(shipments9[[#This Row],[Day Name]]="Sat",shipments9[[#This Row],[Day Name]]="Sun"),"Weekend","Weekday")</f>
        <v>Weekday</v>
      </c>
      <c r="H6785">
        <v>6039</v>
      </c>
      <c r="I6785">
        <v>863</v>
      </c>
      <c r="J6785" t="s">
        <v>178</v>
      </c>
      <c r="K6785" t="s">
        <v>8155</v>
      </c>
      <c r="L6785" t="s">
        <v>8160</v>
      </c>
      <c r="M6785">
        <v>8</v>
      </c>
      <c r="N6785" t="s">
        <v>8162</v>
      </c>
      <c r="O6785" s="4">
        <f>INDEX(products[Cost_per_box], MATCH(shipments9[[#This Row],[PID]], products[PID], 0))</f>
        <v>3.32</v>
      </c>
      <c r="P6785" s="4">
        <f>shipments9[[#This Row],[Boxes]]*shipments9[[#This Row],[Cost Per Box]]</f>
        <v>2865.16</v>
      </c>
      <c r="Q6785" s="4">
        <f>shipments9[[#This Row],[Amount]] -shipments9[[#This Row],[total cost]]</f>
        <v>3173.84</v>
      </c>
      <c r="R6785" s="4" t="str">
        <f>IF(shipments9[[#This Row],[Gross Profit]]&lt;0,"Loss","Profit")</f>
        <v>Profit</v>
      </c>
      <c r="S6785" s="9">
        <f>shipments9[[#This Row],[Gross Profit]]/shipments9[[#This Row],[Amount]]</f>
        <v>0.52555721145885081</v>
      </c>
      <c r="T6785" s="11">
        <f>shipments9[[#This Row],[Amount]]/shipments9[[#This Row],[Boxes]]</f>
        <v>6.997682502896871</v>
      </c>
    </row>
    <row r="6786" spans="1:20" hidden="1" x14ac:dyDescent="0.25">
      <c r="A6786" t="s">
        <v>6975</v>
      </c>
      <c r="B6786" t="s">
        <v>114</v>
      </c>
      <c r="C6786" t="s">
        <v>130</v>
      </c>
      <c r="D6786" t="s">
        <v>22</v>
      </c>
      <c r="E6786" s="1">
        <v>45505</v>
      </c>
      <c r="F6786" s="1" t="str">
        <f>TEXT(shipments9[[#This Row],[Shipdate]],"ddd")</f>
        <v>Thu</v>
      </c>
      <c r="G6786" s="1" t="str">
        <f>IF(OR(shipments9[[#This Row],[Day Name]]="Sat",shipments9[[#This Row],[Day Name]]="Sun"),"Weekend","Weekday")</f>
        <v>Weekday</v>
      </c>
      <c r="H6786">
        <v>2202.75</v>
      </c>
      <c r="I6786">
        <v>315</v>
      </c>
      <c r="J6786" t="s">
        <v>178</v>
      </c>
      <c r="K6786" t="s">
        <v>8155</v>
      </c>
      <c r="L6786" t="s">
        <v>8160</v>
      </c>
      <c r="M6786">
        <v>8</v>
      </c>
      <c r="N6786" t="s">
        <v>8162</v>
      </c>
      <c r="O6786" s="4">
        <f>INDEX(products[Cost_per_box], MATCH(shipments9[[#This Row],[PID]], products[PID], 0))</f>
        <v>5.72</v>
      </c>
      <c r="P6786" s="4">
        <f>shipments9[[#This Row],[Boxes]]*shipments9[[#This Row],[Cost Per Box]]</f>
        <v>1801.8</v>
      </c>
      <c r="Q6786" s="4">
        <f>shipments9[[#This Row],[Amount]] -shipments9[[#This Row],[total cost]]</f>
        <v>400.95000000000005</v>
      </c>
      <c r="R6786" s="4" t="str">
        <f>IF(shipments9[[#This Row],[Gross Profit]]&lt;0,"Loss","Profit")</f>
        <v>Profit</v>
      </c>
      <c r="S6786" s="9">
        <f>shipments9[[#This Row],[Gross Profit]]/shipments9[[#This Row],[Amount]]</f>
        <v>0.18202247191011239</v>
      </c>
      <c r="T6786" s="11">
        <f>shipments9[[#This Row],[Amount]]/shipments9[[#This Row],[Boxes]]</f>
        <v>6.9928571428571429</v>
      </c>
    </row>
    <row r="6787" spans="1:20" x14ac:dyDescent="0.25">
      <c r="A6787" t="s">
        <v>6976</v>
      </c>
      <c r="B6787" t="s">
        <v>114</v>
      </c>
      <c r="C6787" t="s">
        <v>147</v>
      </c>
      <c r="D6787" t="s">
        <v>22</v>
      </c>
      <c r="E6787" s="1">
        <v>45526</v>
      </c>
      <c r="F6787" s="1" t="str">
        <f>TEXT(shipments9[[#This Row],[Shipdate]],"ddd")</f>
        <v>Thu</v>
      </c>
      <c r="G6787" s="1" t="str">
        <f>IF(OR(shipments9[[#This Row],[Day Name]]="Sat",shipments9[[#This Row],[Day Name]]="Sun"),"Weekend","Weekday")</f>
        <v>Weekday</v>
      </c>
      <c r="H6787">
        <v>9456.75</v>
      </c>
      <c r="I6787">
        <v>1051</v>
      </c>
      <c r="J6787" t="s">
        <v>178</v>
      </c>
      <c r="K6787" t="s">
        <v>8155</v>
      </c>
      <c r="L6787" t="s">
        <v>8160</v>
      </c>
      <c r="M6787">
        <v>8</v>
      </c>
      <c r="N6787" t="s">
        <v>8162</v>
      </c>
      <c r="O6787" s="4">
        <f>INDEX(products[Cost_per_box], MATCH(shipments9[[#This Row],[PID]], products[PID], 0))</f>
        <v>10.51</v>
      </c>
      <c r="P6787" s="4">
        <f>shipments9[[#This Row],[Boxes]]*shipments9[[#This Row],[Cost Per Box]]</f>
        <v>11046.01</v>
      </c>
      <c r="Q6787" s="4">
        <f>shipments9[[#This Row],[Amount]] -shipments9[[#This Row],[total cost]]</f>
        <v>-1589.2600000000002</v>
      </c>
      <c r="R6787" s="4" t="str">
        <f>IF(shipments9[[#This Row],[Gross Profit]]&lt;0,"Loss","Profit")</f>
        <v>Loss</v>
      </c>
      <c r="S6787" s="9">
        <f>shipments9[[#This Row],[Gross Profit]]/shipments9[[#This Row],[Amount]]</f>
        <v>-0.16805562164591431</v>
      </c>
      <c r="T6787" s="11">
        <f>shipments9[[#This Row],[Amount]]/shipments9[[#This Row],[Boxes]]</f>
        <v>8.997859181731684</v>
      </c>
    </row>
    <row r="6788" spans="1:20" hidden="1" x14ac:dyDescent="0.25">
      <c r="A6788" t="s">
        <v>6977</v>
      </c>
      <c r="B6788" t="s">
        <v>114</v>
      </c>
      <c r="C6788" t="s">
        <v>130</v>
      </c>
      <c r="D6788" t="s">
        <v>22</v>
      </c>
      <c r="E6788" s="1">
        <v>45492</v>
      </c>
      <c r="F6788" s="1" t="str">
        <f>TEXT(shipments9[[#This Row],[Shipdate]],"ddd")</f>
        <v>Fri</v>
      </c>
      <c r="G6788" s="1" t="str">
        <f>IF(OR(shipments9[[#This Row],[Day Name]]="Sat",shipments9[[#This Row],[Day Name]]="Sun"),"Weekend","Weekday")</f>
        <v>Weekday</v>
      </c>
      <c r="H6788">
        <v>8336.25</v>
      </c>
      <c r="I6788">
        <v>1191</v>
      </c>
      <c r="J6788" t="s">
        <v>178</v>
      </c>
      <c r="K6788" t="s">
        <v>8155</v>
      </c>
      <c r="L6788" t="s">
        <v>8160</v>
      </c>
      <c r="M6788">
        <v>7</v>
      </c>
      <c r="N6788" t="s">
        <v>8161</v>
      </c>
      <c r="O6788" s="4">
        <f>INDEX(products[Cost_per_box], MATCH(shipments9[[#This Row],[PID]], products[PID], 0))</f>
        <v>5.72</v>
      </c>
      <c r="P6788" s="4">
        <f>shipments9[[#This Row],[Boxes]]*shipments9[[#This Row],[Cost Per Box]]</f>
        <v>6812.5199999999995</v>
      </c>
      <c r="Q6788" s="4">
        <f>shipments9[[#This Row],[Amount]] -shipments9[[#This Row],[total cost]]</f>
        <v>1523.7300000000005</v>
      </c>
      <c r="R6788" s="4" t="str">
        <f>IF(shipments9[[#This Row],[Gross Profit]]&lt;0,"Loss","Profit")</f>
        <v>Profit</v>
      </c>
      <c r="S6788" s="9">
        <f>shipments9[[#This Row],[Gross Profit]]/shipments9[[#This Row],[Amount]]</f>
        <v>0.18278362573099421</v>
      </c>
      <c r="T6788" s="11">
        <f>shipments9[[#This Row],[Amount]]/shipments9[[#This Row],[Boxes]]</f>
        <v>6.9993702770780857</v>
      </c>
    </row>
    <row r="6789" spans="1:20" hidden="1" x14ac:dyDescent="0.25">
      <c r="A6789" t="s">
        <v>6978</v>
      </c>
      <c r="B6789" t="s">
        <v>114</v>
      </c>
      <c r="C6789" t="s">
        <v>132</v>
      </c>
      <c r="D6789" t="s">
        <v>22</v>
      </c>
      <c r="E6789" s="1">
        <v>45477</v>
      </c>
      <c r="F6789" s="1" t="str">
        <f>TEXT(shipments9[[#This Row],[Shipdate]],"ddd")</f>
        <v>Thu</v>
      </c>
      <c r="G6789" s="1" t="str">
        <f>IF(OR(shipments9[[#This Row],[Day Name]]="Sat",shipments9[[#This Row],[Day Name]]="Sun"),"Weekend","Weekday")</f>
        <v>Weekday</v>
      </c>
      <c r="H6789">
        <v>5611.5</v>
      </c>
      <c r="I6789">
        <v>216</v>
      </c>
      <c r="J6789" t="s">
        <v>178</v>
      </c>
      <c r="K6789" t="s">
        <v>8155</v>
      </c>
      <c r="L6789" t="s">
        <v>8160</v>
      </c>
      <c r="M6789">
        <v>7</v>
      </c>
      <c r="N6789" t="s">
        <v>8161</v>
      </c>
      <c r="O6789" s="4">
        <f>INDEX(products[Cost_per_box], MATCH(shipments9[[#This Row],[PID]], products[PID], 0))</f>
        <v>6.31</v>
      </c>
      <c r="P6789" s="4">
        <f>shipments9[[#This Row],[Boxes]]*shipments9[[#This Row],[Cost Per Box]]</f>
        <v>1362.9599999999998</v>
      </c>
      <c r="Q6789" s="4">
        <f>shipments9[[#This Row],[Amount]] -shipments9[[#This Row],[total cost]]</f>
        <v>4248.54</v>
      </c>
      <c r="R6789" s="4" t="str">
        <f>IF(shipments9[[#This Row],[Gross Profit]]&lt;0,"Loss","Profit")</f>
        <v>Profit</v>
      </c>
      <c r="S6789" s="9">
        <f>shipments9[[#This Row],[Gross Profit]]/shipments9[[#This Row],[Amount]]</f>
        <v>0.75711307137129114</v>
      </c>
      <c r="T6789" s="11">
        <f>shipments9[[#This Row],[Amount]]/shipments9[[#This Row],[Boxes]]</f>
        <v>25.979166666666668</v>
      </c>
    </row>
    <row r="6790" spans="1:20" hidden="1" x14ac:dyDescent="0.25">
      <c r="A6790" t="s">
        <v>6979</v>
      </c>
      <c r="B6790" t="s">
        <v>114</v>
      </c>
      <c r="C6790" t="s">
        <v>149</v>
      </c>
      <c r="D6790" t="s">
        <v>22</v>
      </c>
      <c r="E6790" s="1">
        <v>45518</v>
      </c>
      <c r="F6790" s="1" t="str">
        <f>TEXT(shipments9[[#This Row],[Shipdate]],"ddd")</f>
        <v>Wed</v>
      </c>
      <c r="G6790" s="1" t="str">
        <f>IF(OR(shipments9[[#This Row],[Day Name]]="Sat",shipments9[[#This Row],[Day Name]]="Sun"),"Weekend","Weekday")</f>
        <v>Weekday</v>
      </c>
      <c r="H6790">
        <v>5865.75</v>
      </c>
      <c r="I6790">
        <v>392</v>
      </c>
      <c r="J6790" t="s">
        <v>178</v>
      </c>
      <c r="K6790" t="s">
        <v>8155</v>
      </c>
      <c r="L6790" t="s">
        <v>8160</v>
      </c>
      <c r="M6790">
        <v>8</v>
      </c>
      <c r="N6790" t="s">
        <v>8162</v>
      </c>
      <c r="O6790" s="4">
        <f>INDEX(products[Cost_per_box], MATCH(shipments9[[#This Row],[PID]], products[PID], 0))</f>
        <v>6.43</v>
      </c>
      <c r="P6790" s="4">
        <f>shipments9[[#This Row],[Boxes]]*shipments9[[#This Row],[Cost Per Box]]</f>
        <v>2520.56</v>
      </c>
      <c r="Q6790" s="4">
        <f>shipments9[[#This Row],[Amount]] -shipments9[[#This Row],[total cost]]</f>
        <v>3345.19</v>
      </c>
      <c r="R6790" s="4" t="str">
        <f>IF(shipments9[[#This Row],[Gross Profit]]&lt;0,"Loss","Profit")</f>
        <v>Profit</v>
      </c>
      <c r="S6790" s="9">
        <f>shipments9[[#This Row],[Gross Profit]]/shipments9[[#This Row],[Amount]]</f>
        <v>0.57029194902612623</v>
      </c>
      <c r="T6790" s="11">
        <f>shipments9[[#This Row],[Amount]]/shipments9[[#This Row],[Boxes]]</f>
        <v>14.963647959183673</v>
      </c>
    </row>
    <row r="6791" spans="1:20" hidden="1" x14ac:dyDescent="0.25">
      <c r="A6791" t="s">
        <v>6980</v>
      </c>
      <c r="B6791" t="s">
        <v>102</v>
      </c>
      <c r="C6791" t="s">
        <v>128</v>
      </c>
      <c r="D6791" t="s">
        <v>22</v>
      </c>
      <c r="E6791" s="1">
        <v>45482</v>
      </c>
      <c r="F6791" s="1" t="str">
        <f>TEXT(shipments9[[#This Row],[Shipdate]],"ddd")</f>
        <v>Tue</v>
      </c>
      <c r="G6791" s="1" t="str">
        <f>IF(OR(shipments9[[#This Row],[Day Name]]="Sat",shipments9[[#This Row],[Day Name]]="Sun"),"Weekend","Weekday")</f>
        <v>Weekday</v>
      </c>
      <c r="H6791">
        <v>3908.25</v>
      </c>
      <c r="I6791">
        <v>652</v>
      </c>
      <c r="J6791" t="s">
        <v>178</v>
      </c>
      <c r="K6791" t="s">
        <v>8155</v>
      </c>
      <c r="L6791" t="s">
        <v>8160</v>
      </c>
      <c r="M6791">
        <v>7</v>
      </c>
      <c r="N6791" t="s">
        <v>8161</v>
      </c>
      <c r="O6791" s="4">
        <f>INDEX(products[Cost_per_box], MATCH(shipments9[[#This Row],[PID]], products[PID], 0))</f>
        <v>3.85</v>
      </c>
      <c r="P6791" s="4">
        <f>shipments9[[#This Row],[Boxes]]*shipments9[[#This Row],[Cost Per Box]]</f>
        <v>2510.2000000000003</v>
      </c>
      <c r="Q6791" s="4">
        <f>shipments9[[#This Row],[Amount]] -shipments9[[#This Row],[total cost]]</f>
        <v>1398.0499999999997</v>
      </c>
      <c r="R6791" s="4" t="str">
        <f>IF(shipments9[[#This Row],[Gross Profit]]&lt;0,"Loss","Profit")</f>
        <v>Profit</v>
      </c>
      <c r="S6791" s="9">
        <f>shipments9[[#This Row],[Gross Profit]]/shipments9[[#This Row],[Amount]]</f>
        <v>0.35771764856393518</v>
      </c>
      <c r="T6791" s="11">
        <f>shipments9[[#This Row],[Amount]]/shipments9[[#This Row],[Boxes]]</f>
        <v>5.9942484662576687</v>
      </c>
    </row>
    <row r="6792" spans="1:20" x14ac:dyDescent="0.25">
      <c r="A6792" t="s">
        <v>6981</v>
      </c>
      <c r="B6792" t="s">
        <v>102</v>
      </c>
      <c r="C6792" t="s">
        <v>147</v>
      </c>
      <c r="D6792" t="s">
        <v>22</v>
      </c>
      <c r="E6792" s="1">
        <v>45503</v>
      </c>
      <c r="F6792" s="1" t="str">
        <f>TEXT(shipments9[[#This Row],[Shipdate]],"ddd")</f>
        <v>Tue</v>
      </c>
      <c r="G6792" s="1" t="str">
        <f>IF(OR(shipments9[[#This Row],[Day Name]]="Sat",shipments9[[#This Row],[Day Name]]="Sun"),"Weekend","Weekday")</f>
        <v>Weekday</v>
      </c>
      <c r="H6792">
        <v>8473.5</v>
      </c>
      <c r="I6792">
        <v>1413</v>
      </c>
      <c r="J6792" t="s">
        <v>178</v>
      </c>
      <c r="K6792" t="s">
        <v>8155</v>
      </c>
      <c r="L6792" t="s">
        <v>8160</v>
      </c>
      <c r="M6792">
        <v>7</v>
      </c>
      <c r="N6792" t="s">
        <v>8161</v>
      </c>
      <c r="O6792" s="4">
        <f>INDEX(products[Cost_per_box], MATCH(shipments9[[#This Row],[PID]], products[PID], 0))</f>
        <v>10.51</v>
      </c>
      <c r="P6792" s="4">
        <f>shipments9[[#This Row],[Boxes]]*shipments9[[#This Row],[Cost Per Box]]</f>
        <v>14850.63</v>
      </c>
      <c r="Q6792" s="4">
        <f>shipments9[[#This Row],[Amount]] -shipments9[[#This Row],[total cost]]</f>
        <v>-6377.1299999999992</v>
      </c>
      <c r="R6792" s="4" t="str">
        <f>IF(shipments9[[#This Row],[Gross Profit]]&lt;0,"Loss","Profit")</f>
        <v>Loss</v>
      </c>
      <c r="S6792" s="9">
        <f>shipments9[[#This Row],[Gross Profit]]/shipments9[[#This Row],[Amount]]</f>
        <v>-0.7525969198088156</v>
      </c>
      <c r="T6792" s="11">
        <f>shipments9[[#This Row],[Amount]]/shipments9[[#This Row],[Boxes]]</f>
        <v>5.9968152866242042</v>
      </c>
    </row>
    <row r="6793" spans="1:20" hidden="1" x14ac:dyDescent="0.25">
      <c r="A6793" t="s">
        <v>6982</v>
      </c>
      <c r="B6793" t="s">
        <v>102</v>
      </c>
      <c r="C6793" t="s">
        <v>163</v>
      </c>
      <c r="D6793" t="s">
        <v>22</v>
      </c>
      <c r="E6793" s="1">
        <v>45532</v>
      </c>
      <c r="F6793" s="1" t="str">
        <f>TEXT(shipments9[[#This Row],[Shipdate]],"ddd")</f>
        <v>Wed</v>
      </c>
      <c r="G6793" s="1" t="str">
        <f>IF(OR(shipments9[[#This Row],[Day Name]]="Sat",shipments9[[#This Row],[Day Name]]="Sun"),"Weekend","Weekday")</f>
        <v>Weekday</v>
      </c>
      <c r="H6793">
        <v>1372.5</v>
      </c>
      <c r="I6793">
        <v>197</v>
      </c>
      <c r="J6793" t="s">
        <v>178</v>
      </c>
      <c r="K6793" t="s">
        <v>8155</v>
      </c>
      <c r="L6793" t="s">
        <v>8160</v>
      </c>
      <c r="M6793">
        <v>8</v>
      </c>
      <c r="N6793" t="s">
        <v>8162</v>
      </c>
      <c r="O6793" s="4">
        <f>INDEX(products[Cost_per_box], MATCH(shipments9[[#This Row],[PID]], products[PID], 0))</f>
        <v>3.32</v>
      </c>
      <c r="P6793" s="4">
        <f>shipments9[[#This Row],[Boxes]]*shipments9[[#This Row],[Cost Per Box]]</f>
        <v>654.04</v>
      </c>
      <c r="Q6793" s="4">
        <f>shipments9[[#This Row],[Amount]] -shipments9[[#This Row],[total cost]]</f>
        <v>718.46</v>
      </c>
      <c r="R6793" s="4" t="str">
        <f>IF(shipments9[[#This Row],[Gross Profit]]&lt;0,"Loss","Profit")</f>
        <v>Profit</v>
      </c>
      <c r="S6793" s="9">
        <f>shipments9[[#This Row],[Gross Profit]]/shipments9[[#This Row],[Amount]]</f>
        <v>0.52346812386156649</v>
      </c>
      <c r="T6793" s="11">
        <f>shipments9[[#This Row],[Amount]]/shipments9[[#This Row],[Boxes]]</f>
        <v>6.967005076142132</v>
      </c>
    </row>
    <row r="6794" spans="1:20" hidden="1" x14ac:dyDescent="0.25">
      <c r="A6794" t="s">
        <v>6983</v>
      </c>
      <c r="B6794" t="s">
        <v>102</v>
      </c>
      <c r="C6794" t="s">
        <v>130</v>
      </c>
      <c r="D6794" t="s">
        <v>22</v>
      </c>
      <c r="E6794" s="1">
        <v>45523</v>
      </c>
      <c r="F6794" s="1" t="str">
        <f>TEXT(shipments9[[#This Row],[Shipdate]],"ddd")</f>
        <v>Mon</v>
      </c>
      <c r="G6794" s="1" t="str">
        <f>IF(OR(shipments9[[#This Row],[Day Name]]="Sat",shipments9[[#This Row],[Day Name]]="Sun"),"Weekend","Weekday")</f>
        <v>Weekday</v>
      </c>
      <c r="H6794">
        <v>9618.75</v>
      </c>
      <c r="I6794">
        <v>1203</v>
      </c>
      <c r="J6794" t="s">
        <v>178</v>
      </c>
      <c r="K6794" t="s">
        <v>8155</v>
      </c>
      <c r="L6794" t="s">
        <v>8160</v>
      </c>
      <c r="M6794">
        <v>8</v>
      </c>
      <c r="N6794" t="s">
        <v>8162</v>
      </c>
      <c r="O6794" s="4">
        <f>INDEX(products[Cost_per_box], MATCH(shipments9[[#This Row],[PID]], products[PID], 0))</f>
        <v>5.72</v>
      </c>
      <c r="P6794" s="4">
        <f>shipments9[[#This Row],[Boxes]]*shipments9[[#This Row],[Cost Per Box]]</f>
        <v>6881.16</v>
      </c>
      <c r="Q6794" s="4">
        <f>shipments9[[#This Row],[Amount]] -shipments9[[#This Row],[total cost]]</f>
        <v>2737.59</v>
      </c>
      <c r="R6794" s="4" t="str">
        <f>IF(shipments9[[#This Row],[Gross Profit]]&lt;0,"Loss","Profit")</f>
        <v>Profit</v>
      </c>
      <c r="S6794" s="9">
        <f>shipments9[[#This Row],[Gross Profit]]/shipments9[[#This Row],[Amount]]</f>
        <v>0.28460974658869398</v>
      </c>
      <c r="T6794" s="11">
        <f>shipments9[[#This Row],[Amount]]/shipments9[[#This Row],[Boxes]]</f>
        <v>7.995635910224439</v>
      </c>
    </row>
    <row r="6795" spans="1:20" hidden="1" x14ac:dyDescent="0.25">
      <c r="A6795" t="s">
        <v>6984</v>
      </c>
      <c r="B6795" t="s">
        <v>39</v>
      </c>
      <c r="C6795" t="s">
        <v>141</v>
      </c>
      <c r="D6795" t="s">
        <v>31</v>
      </c>
      <c r="E6795" s="1">
        <v>45518</v>
      </c>
      <c r="F6795" s="1" t="str">
        <f>TEXT(shipments9[[#This Row],[Shipdate]],"ddd")</f>
        <v>Wed</v>
      </c>
      <c r="G6795" s="1" t="str">
        <f>IF(OR(shipments9[[#This Row],[Day Name]]="Sat",shipments9[[#This Row],[Day Name]]="Sun"),"Weekend","Weekday")</f>
        <v>Weekday</v>
      </c>
      <c r="H6795">
        <v>33.75</v>
      </c>
      <c r="I6795">
        <v>3</v>
      </c>
      <c r="J6795" t="s">
        <v>178</v>
      </c>
      <c r="K6795" t="s">
        <v>8155</v>
      </c>
      <c r="L6795" t="s">
        <v>8160</v>
      </c>
      <c r="M6795">
        <v>8</v>
      </c>
      <c r="N6795" t="s">
        <v>8162</v>
      </c>
      <c r="O6795" s="4">
        <f>INDEX(products[Cost_per_box], MATCH(shipments9[[#This Row],[PID]], products[PID], 0))</f>
        <v>8.2200000000000006</v>
      </c>
      <c r="P6795" s="4">
        <f>shipments9[[#This Row],[Boxes]]*shipments9[[#This Row],[Cost Per Box]]</f>
        <v>24.660000000000004</v>
      </c>
      <c r="Q6795" s="4">
        <f>shipments9[[#This Row],[Amount]] -shipments9[[#This Row],[total cost]]</f>
        <v>9.0899999999999963</v>
      </c>
      <c r="R6795" s="4" t="str">
        <f>IF(shipments9[[#This Row],[Gross Profit]]&lt;0,"Loss","Profit")</f>
        <v>Profit</v>
      </c>
      <c r="S6795" s="9">
        <f>shipments9[[#This Row],[Gross Profit]]/shipments9[[#This Row],[Amount]]</f>
        <v>0.2693333333333332</v>
      </c>
      <c r="T6795" s="11">
        <f>shipments9[[#This Row],[Amount]]/shipments9[[#This Row],[Boxes]]</f>
        <v>11.25</v>
      </c>
    </row>
    <row r="6796" spans="1:20" hidden="1" x14ac:dyDescent="0.25">
      <c r="A6796" t="s">
        <v>6985</v>
      </c>
      <c r="B6796" t="s">
        <v>39</v>
      </c>
      <c r="C6796" t="s">
        <v>121</v>
      </c>
      <c r="D6796" t="s">
        <v>31</v>
      </c>
      <c r="E6796" s="1">
        <v>45530</v>
      </c>
      <c r="F6796" s="1" t="str">
        <f>TEXT(shipments9[[#This Row],[Shipdate]],"ddd")</f>
        <v>Mon</v>
      </c>
      <c r="G6796" s="1" t="str">
        <f>IF(OR(shipments9[[#This Row],[Day Name]]="Sat",shipments9[[#This Row],[Day Name]]="Sun"),"Weekend","Weekday")</f>
        <v>Weekday</v>
      </c>
      <c r="H6796">
        <v>12458.25</v>
      </c>
      <c r="I6796">
        <v>959</v>
      </c>
      <c r="J6796" t="s">
        <v>178</v>
      </c>
      <c r="K6796" t="s">
        <v>8155</v>
      </c>
      <c r="L6796" t="s">
        <v>8160</v>
      </c>
      <c r="M6796">
        <v>8</v>
      </c>
      <c r="N6796" t="s">
        <v>8162</v>
      </c>
      <c r="O6796" s="4">
        <f>INDEX(products[Cost_per_box], MATCH(shipments9[[#This Row],[PID]], products[PID], 0))</f>
        <v>5.26</v>
      </c>
      <c r="P6796" s="4">
        <f>shipments9[[#This Row],[Boxes]]*shipments9[[#This Row],[Cost Per Box]]</f>
        <v>5044.34</v>
      </c>
      <c r="Q6796" s="4">
        <f>shipments9[[#This Row],[Amount]] -shipments9[[#This Row],[total cost]]</f>
        <v>7413.91</v>
      </c>
      <c r="R6796" s="4" t="str">
        <f>IF(shipments9[[#This Row],[Gross Profit]]&lt;0,"Loss","Profit")</f>
        <v>Profit</v>
      </c>
      <c r="S6796" s="9">
        <f>shipments9[[#This Row],[Gross Profit]]/shipments9[[#This Row],[Amount]]</f>
        <v>0.59510043545441771</v>
      </c>
      <c r="T6796" s="11">
        <f>shipments9[[#This Row],[Amount]]/shipments9[[#This Row],[Boxes]]</f>
        <v>12.990875912408759</v>
      </c>
    </row>
    <row r="6797" spans="1:20" hidden="1" x14ac:dyDescent="0.25">
      <c r="A6797" t="s">
        <v>6986</v>
      </c>
      <c r="B6797" t="s">
        <v>39</v>
      </c>
      <c r="C6797" t="s">
        <v>165</v>
      </c>
      <c r="D6797" t="s">
        <v>31</v>
      </c>
      <c r="E6797" s="1">
        <v>45510</v>
      </c>
      <c r="F6797" s="1" t="str">
        <f>TEXT(shipments9[[#This Row],[Shipdate]],"ddd")</f>
        <v>Tue</v>
      </c>
      <c r="G6797" s="1" t="str">
        <f>IF(OR(shipments9[[#This Row],[Day Name]]="Sat",shipments9[[#This Row],[Day Name]]="Sun"),"Weekend","Weekday")</f>
        <v>Weekday</v>
      </c>
      <c r="H6797">
        <v>4428</v>
      </c>
      <c r="I6797">
        <v>211</v>
      </c>
      <c r="J6797" t="s">
        <v>178</v>
      </c>
      <c r="K6797" t="s">
        <v>8155</v>
      </c>
      <c r="L6797" t="s">
        <v>8160</v>
      </c>
      <c r="M6797">
        <v>8</v>
      </c>
      <c r="N6797" t="s">
        <v>8162</v>
      </c>
      <c r="O6797" s="4">
        <f>INDEX(products[Cost_per_box], MATCH(shipments9[[#This Row],[PID]], products[PID], 0))</f>
        <v>2.65</v>
      </c>
      <c r="P6797" s="4">
        <f>shipments9[[#This Row],[Boxes]]*shipments9[[#This Row],[Cost Per Box]]</f>
        <v>559.15</v>
      </c>
      <c r="Q6797" s="4">
        <f>shipments9[[#This Row],[Amount]] -shipments9[[#This Row],[total cost]]</f>
        <v>3868.85</v>
      </c>
      <c r="R6797" s="4" t="str">
        <f>IF(shipments9[[#This Row],[Gross Profit]]&lt;0,"Loss","Profit")</f>
        <v>Profit</v>
      </c>
      <c r="S6797" s="9">
        <f>shipments9[[#This Row],[Gross Profit]]/shipments9[[#This Row],[Amount]]</f>
        <v>0.87372402890695566</v>
      </c>
      <c r="T6797" s="11">
        <f>shipments9[[#This Row],[Amount]]/shipments9[[#This Row],[Boxes]]</f>
        <v>20.985781990521328</v>
      </c>
    </row>
    <row r="6798" spans="1:20" hidden="1" x14ac:dyDescent="0.25">
      <c r="A6798" t="s">
        <v>6987</v>
      </c>
      <c r="B6798" t="s">
        <v>39</v>
      </c>
      <c r="C6798" t="s">
        <v>151</v>
      </c>
      <c r="D6798" t="s">
        <v>31</v>
      </c>
      <c r="E6798" s="1">
        <v>45509</v>
      </c>
      <c r="F6798" s="1" t="str">
        <f>TEXT(shipments9[[#This Row],[Shipdate]],"ddd")</f>
        <v>Mon</v>
      </c>
      <c r="G6798" s="1" t="str">
        <f>IF(OR(shipments9[[#This Row],[Day Name]]="Sat",shipments9[[#This Row],[Day Name]]="Sun"),"Weekend","Weekday")</f>
        <v>Weekday</v>
      </c>
      <c r="H6798">
        <v>8505</v>
      </c>
      <c r="I6798">
        <v>473</v>
      </c>
      <c r="J6798" t="s">
        <v>178</v>
      </c>
      <c r="K6798" t="s">
        <v>8155</v>
      </c>
      <c r="L6798" t="s">
        <v>8160</v>
      </c>
      <c r="M6798">
        <v>8</v>
      </c>
      <c r="N6798" t="s">
        <v>8162</v>
      </c>
      <c r="O6798" s="4">
        <f>INDEX(products[Cost_per_box], MATCH(shipments9[[#This Row],[PID]], products[PID], 0))</f>
        <v>12.41</v>
      </c>
      <c r="P6798" s="4">
        <f>shipments9[[#This Row],[Boxes]]*shipments9[[#This Row],[Cost Per Box]]</f>
        <v>5869.93</v>
      </c>
      <c r="Q6798" s="4">
        <f>shipments9[[#This Row],[Amount]] -shipments9[[#This Row],[total cost]]</f>
        <v>2635.0699999999997</v>
      </c>
      <c r="R6798" s="4" t="str">
        <f>IF(shipments9[[#This Row],[Gross Profit]]&lt;0,"Loss","Profit")</f>
        <v>Profit</v>
      </c>
      <c r="S6798" s="9">
        <f>shipments9[[#This Row],[Gross Profit]]/shipments9[[#This Row],[Amount]]</f>
        <v>0.30982598471487355</v>
      </c>
      <c r="T6798" s="11">
        <f>shipments9[[#This Row],[Amount]]/shipments9[[#This Row],[Boxes]]</f>
        <v>17.980972515856237</v>
      </c>
    </row>
    <row r="6799" spans="1:20" hidden="1" x14ac:dyDescent="0.25">
      <c r="A6799" t="s">
        <v>6988</v>
      </c>
      <c r="B6799" t="s">
        <v>39</v>
      </c>
      <c r="C6799" t="s">
        <v>157</v>
      </c>
      <c r="D6799" t="s">
        <v>31</v>
      </c>
      <c r="E6799" s="1">
        <v>45517</v>
      </c>
      <c r="F6799" s="1" t="str">
        <f>TEXT(shipments9[[#This Row],[Shipdate]],"ddd")</f>
        <v>Tue</v>
      </c>
      <c r="G6799" s="1" t="str">
        <f>IF(OR(shipments9[[#This Row],[Day Name]]="Sat",shipments9[[#This Row],[Day Name]]="Sun"),"Weekend","Weekday")</f>
        <v>Weekday</v>
      </c>
      <c r="H6799">
        <v>15489</v>
      </c>
      <c r="I6799">
        <v>1721</v>
      </c>
      <c r="J6799" t="s">
        <v>178</v>
      </c>
      <c r="K6799" t="s">
        <v>8155</v>
      </c>
      <c r="L6799" t="s">
        <v>8160</v>
      </c>
      <c r="M6799">
        <v>8</v>
      </c>
      <c r="N6799" t="s">
        <v>8162</v>
      </c>
      <c r="O6799" s="4">
        <f>INDEX(products[Cost_per_box], MATCH(shipments9[[#This Row],[PID]], products[PID], 0))</f>
        <v>6.8</v>
      </c>
      <c r="P6799" s="4">
        <f>shipments9[[#This Row],[Boxes]]*shipments9[[#This Row],[Cost Per Box]]</f>
        <v>11702.8</v>
      </c>
      <c r="Q6799" s="4">
        <f>shipments9[[#This Row],[Amount]] -shipments9[[#This Row],[total cost]]</f>
        <v>3786.2000000000007</v>
      </c>
      <c r="R6799" s="4" t="str">
        <f>IF(shipments9[[#This Row],[Gross Profit]]&lt;0,"Loss","Profit")</f>
        <v>Profit</v>
      </c>
      <c r="S6799" s="9">
        <f>shipments9[[#This Row],[Gross Profit]]/shipments9[[#This Row],[Amount]]</f>
        <v>0.24444444444444449</v>
      </c>
      <c r="T6799" s="11">
        <f>shipments9[[#This Row],[Amount]]/shipments9[[#This Row],[Boxes]]</f>
        <v>9</v>
      </c>
    </row>
    <row r="6800" spans="1:20" hidden="1" x14ac:dyDescent="0.25">
      <c r="A6800" t="s">
        <v>6989</v>
      </c>
      <c r="B6800" t="s">
        <v>39</v>
      </c>
      <c r="C6800" t="s">
        <v>128</v>
      </c>
      <c r="D6800" t="s">
        <v>31</v>
      </c>
      <c r="E6800" s="1">
        <v>45523</v>
      </c>
      <c r="F6800" s="1" t="str">
        <f>TEXT(shipments9[[#This Row],[Shipdate]],"ddd")</f>
        <v>Mon</v>
      </c>
      <c r="G6800" s="1" t="str">
        <f>IF(OR(shipments9[[#This Row],[Day Name]]="Sat",shipments9[[#This Row],[Day Name]]="Sun"),"Weekend","Weekday")</f>
        <v>Weekday</v>
      </c>
      <c r="H6800">
        <v>2459.25</v>
      </c>
      <c r="I6800">
        <v>352</v>
      </c>
      <c r="J6800" t="s">
        <v>178</v>
      </c>
      <c r="K6800" t="s">
        <v>8155</v>
      </c>
      <c r="L6800" t="s">
        <v>8160</v>
      </c>
      <c r="M6800">
        <v>8</v>
      </c>
      <c r="N6800" t="s">
        <v>8162</v>
      </c>
      <c r="O6800" s="4">
        <f>INDEX(products[Cost_per_box], MATCH(shipments9[[#This Row],[PID]], products[PID], 0))</f>
        <v>3.85</v>
      </c>
      <c r="P6800" s="4">
        <f>shipments9[[#This Row],[Boxes]]*shipments9[[#This Row],[Cost Per Box]]</f>
        <v>1355.2</v>
      </c>
      <c r="Q6800" s="4">
        <f>shipments9[[#This Row],[Amount]] -shipments9[[#This Row],[total cost]]</f>
        <v>1104.05</v>
      </c>
      <c r="R6800" s="4" t="str">
        <f>IF(shipments9[[#This Row],[Gross Profit]]&lt;0,"Loss","Profit")</f>
        <v>Profit</v>
      </c>
      <c r="S6800" s="9">
        <f>shipments9[[#This Row],[Gross Profit]]/shipments9[[#This Row],[Amount]]</f>
        <v>0.44893768425332925</v>
      </c>
      <c r="T6800" s="11">
        <f>shipments9[[#This Row],[Amount]]/shipments9[[#This Row],[Boxes]]</f>
        <v>6.9865056818181817</v>
      </c>
    </row>
    <row r="6801" spans="1:20" hidden="1" x14ac:dyDescent="0.25">
      <c r="A6801" t="s">
        <v>6990</v>
      </c>
      <c r="B6801" t="s">
        <v>39</v>
      </c>
      <c r="C6801" t="s">
        <v>141</v>
      </c>
      <c r="D6801" t="s">
        <v>31</v>
      </c>
      <c r="E6801" s="1">
        <v>45488</v>
      </c>
      <c r="F6801" s="1" t="str">
        <f>TEXT(shipments9[[#This Row],[Shipdate]],"ddd")</f>
        <v>Mon</v>
      </c>
      <c r="G6801" s="1" t="str">
        <f>IF(OR(shipments9[[#This Row],[Day Name]]="Sat",shipments9[[#This Row],[Day Name]]="Sun"),"Weekend","Weekday")</f>
        <v>Weekday</v>
      </c>
      <c r="H6801">
        <v>3228.75</v>
      </c>
      <c r="I6801">
        <v>270</v>
      </c>
      <c r="J6801" t="s">
        <v>178</v>
      </c>
      <c r="K6801" t="s">
        <v>8155</v>
      </c>
      <c r="L6801" t="s">
        <v>8160</v>
      </c>
      <c r="M6801">
        <v>7</v>
      </c>
      <c r="N6801" t="s">
        <v>8161</v>
      </c>
      <c r="O6801" s="4">
        <f>INDEX(products[Cost_per_box], MATCH(shipments9[[#This Row],[PID]], products[PID], 0))</f>
        <v>8.2200000000000006</v>
      </c>
      <c r="P6801" s="4">
        <f>shipments9[[#This Row],[Boxes]]*shipments9[[#This Row],[Cost Per Box]]</f>
        <v>2219.4</v>
      </c>
      <c r="Q6801" s="4">
        <f>shipments9[[#This Row],[Amount]] -shipments9[[#This Row],[total cost]]</f>
        <v>1009.3499999999999</v>
      </c>
      <c r="R6801" s="4" t="str">
        <f>IF(shipments9[[#This Row],[Gross Profit]]&lt;0,"Loss","Profit")</f>
        <v>Profit</v>
      </c>
      <c r="S6801" s="9">
        <f>shipments9[[#This Row],[Gross Profit]]/shipments9[[#This Row],[Amount]]</f>
        <v>0.31261324041811844</v>
      </c>
      <c r="T6801" s="11">
        <f>shipments9[[#This Row],[Amount]]/shipments9[[#This Row],[Boxes]]</f>
        <v>11.958333333333334</v>
      </c>
    </row>
    <row r="6802" spans="1:20" hidden="1" x14ac:dyDescent="0.25">
      <c r="A6802" t="s">
        <v>6991</v>
      </c>
      <c r="B6802" t="s">
        <v>39</v>
      </c>
      <c r="C6802" t="s">
        <v>155</v>
      </c>
      <c r="D6802" t="s">
        <v>31</v>
      </c>
      <c r="E6802" s="1">
        <v>45526</v>
      </c>
      <c r="F6802" s="1" t="str">
        <f>TEXT(shipments9[[#This Row],[Shipdate]],"ddd")</f>
        <v>Thu</v>
      </c>
      <c r="G6802" s="1" t="str">
        <f>IF(OR(shipments9[[#This Row],[Day Name]]="Sat",shipments9[[#This Row],[Day Name]]="Sun"),"Weekend","Weekday")</f>
        <v>Weekday</v>
      </c>
      <c r="H6802">
        <v>7656.75</v>
      </c>
      <c r="I6802">
        <v>766</v>
      </c>
      <c r="J6802" t="s">
        <v>178</v>
      </c>
      <c r="K6802" t="s">
        <v>8155</v>
      </c>
      <c r="L6802" t="s">
        <v>8160</v>
      </c>
      <c r="M6802">
        <v>8</v>
      </c>
      <c r="N6802" t="s">
        <v>8162</v>
      </c>
      <c r="O6802" s="4">
        <f>INDEX(products[Cost_per_box], MATCH(shipments9[[#This Row],[PID]], products[PID], 0))</f>
        <v>8.43</v>
      </c>
      <c r="P6802" s="4">
        <f>shipments9[[#This Row],[Boxes]]*shipments9[[#This Row],[Cost Per Box]]</f>
        <v>6457.38</v>
      </c>
      <c r="Q6802" s="4">
        <f>shipments9[[#This Row],[Amount]] -shipments9[[#This Row],[total cost]]</f>
        <v>1199.3699999999999</v>
      </c>
      <c r="R6802" s="4" t="str">
        <f>IF(shipments9[[#This Row],[Gross Profit]]&lt;0,"Loss","Profit")</f>
        <v>Profit</v>
      </c>
      <c r="S6802" s="9">
        <f>shipments9[[#This Row],[Gross Profit]]/shipments9[[#This Row],[Amount]]</f>
        <v>0.15664217846997747</v>
      </c>
      <c r="T6802" s="11">
        <f>shipments9[[#This Row],[Amount]]/shipments9[[#This Row],[Boxes]]</f>
        <v>9.9957571801566587</v>
      </c>
    </row>
    <row r="6803" spans="1:20" hidden="1" x14ac:dyDescent="0.25">
      <c r="A6803" t="s">
        <v>6992</v>
      </c>
      <c r="B6803" t="s">
        <v>39</v>
      </c>
      <c r="C6803" t="s">
        <v>128</v>
      </c>
      <c r="D6803" t="s">
        <v>31</v>
      </c>
      <c r="E6803" s="1">
        <v>45503</v>
      </c>
      <c r="F6803" s="1" t="str">
        <f>TEXT(shipments9[[#This Row],[Shipdate]],"ddd")</f>
        <v>Tue</v>
      </c>
      <c r="G6803" s="1" t="str">
        <f>IF(OR(shipments9[[#This Row],[Day Name]]="Sat",shipments9[[#This Row],[Day Name]]="Sun"),"Weekend","Weekday")</f>
        <v>Weekday</v>
      </c>
      <c r="H6803">
        <v>375.75</v>
      </c>
      <c r="I6803">
        <v>54</v>
      </c>
      <c r="J6803" t="s">
        <v>178</v>
      </c>
      <c r="K6803" t="s">
        <v>8155</v>
      </c>
      <c r="L6803" t="s">
        <v>8160</v>
      </c>
      <c r="M6803">
        <v>7</v>
      </c>
      <c r="N6803" t="s">
        <v>8161</v>
      </c>
      <c r="O6803" s="4">
        <f>INDEX(products[Cost_per_box], MATCH(shipments9[[#This Row],[PID]], products[PID], 0))</f>
        <v>3.85</v>
      </c>
      <c r="P6803" s="4">
        <f>shipments9[[#This Row],[Boxes]]*shipments9[[#This Row],[Cost Per Box]]</f>
        <v>207.9</v>
      </c>
      <c r="Q6803" s="4">
        <f>shipments9[[#This Row],[Amount]] -shipments9[[#This Row],[total cost]]</f>
        <v>167.85</v>
      </c>
      <c r="R6803" s="4" t="str">
        <f>IF(shipments9[[#This Row],[Gross Profit]]&lt;0,"Loss","Profit")</f>
        <v>Profit</v>
      </c>
      <c r="S6803" s="9">
        <f>shipments9[[#This Row],[Gross Profit]]/shipments9[[#This Row],[Amount]]</f>
        <v>0.44670658682634728</v>
      </c>
      <c r="T6803" s="11">
        <f>shipments9[[#This Row],[Amount]]/shipments9[[#This Row],[Boxes]]</f>
        <v>6.958333333333333</v>
      </c>
    </row>
    <row r="6804" spans="1:20" hidden="1" x14ac:dyDescent="0.25">
      <c r="A6804" t="s">
        <v>6993</v>
      </c>
      <c r="B6804" t="s">
        <v>39</v>
      </c>
      <c r="C6804" t="s">
        <v>128</v>
      </c>
      <c r="D6804" t="s">
        <v>31</v>
      </c>
      <c r="E6804" s="1">
        <v>45498</v>
      </c>
      <c r="F6804" s="1" t="str">
        <f>TEXT(shipments9[[#This Row],[Shipdate]],"ddd")</f>
        <v>Thu</v>
      </c>
      <c r="G6804" s="1" t="str">
        <f>IF(OR(shipments9[[#This Row],[Day Name]]="Sat",shipments9[[#This Row],[Day Name]]="Sun"),"Weekend","Weekday")</f>
        <v>Weekday</v>
      </c>
      <c r="H6804">
        <v>5001.75</v>
      </c>
      <c r="I6804">
        <v>715</v>
      </c>
      <c r="J6804" t="s">
        <v>178</v>
      </c>
      <c r="K6804" t="s">
        <v>8155</v>
      </c>
      <c r="L6804" t="s">
        <v>8160</v>
      </c>
      <c r="M6804">
        <v>7</v>
      </c>
      <c r="N6804" t="s">
        <v>8161</v>
      </c>
      <c r="O6804" s="4">
        <f>INDEX(products[Cost_per_box], MATCH(shipments9[[#This Row],[PID]], products[PID], 0))</f>
        <v>3.85</v>
      </c>
      <c r="P6804" s="4">
        <f>shipments9[[#This Row],[Boxes]]*shipments9[[#This Row],[Cost Per Box]]</f>
        <v>2752.75</v>
      </c>
      <c r="Q6804" s="4">
        <f>shipments9[[#This Row],[Amount]] -shipments9[[#This Row],[total cost]]</f>
        <v>2249</v>
      </c>
      <c r="R6804" s="4" t="str">
        <f>IF(shipments9[[#This Row],[Gross Profit]]&lt;0,"Loss","Profit")</f>
        <v>Profit</v>
      </c>
      <c r="S6804" s="9">
        <f>shipments9[[#This Row],[Gross Profit]]/shipments9[[#This Row],[Amount]]</f>
        <v>0.44964262508122155</v>
      </c>
      <c r="T6804" s="11">
        <f>shipments9[[#This Row],[Amount]]/shipments9[[#This Row],[Boxes]]</f>
        <v>6.9954545454545451</v>
      </c>
    </row>
    <row r="6805" spans="1:20" hidden="1" x14ac:dyDescent="0.25">
      <c r="A6805" t="s">
        <v>6994</v>
      </c>
      <c r="B6805" t="s">
        <v>39</v>
      </c>
      <c r="C6805" t="s">
        <v>157</v>
      </c>
      <c r="D6805" t="s">
        <v>31</v>
      </c>
      <c r="E6805" s="1">
        <v>45520</v>
      </c>
      <c r="F6805" s="1" t="str">
        <f>TEXT(shipments9[[#This Row],[Shipdate]],"ddd")</f>
        <v>Fri</v>
      </c>
      <c r="G6805" s="1" t="str">
        <f>IF(OR(shipments9[[#This Row],[Day Name]]="Sat",shipments9[[#This Row],[Day Name]]="Sun"),"Weekend","Weekday")</f>
        <v>Weekday</v>
      </c>
      <c r="H6805">
        <v>9468</v>
      </c>
      <c r="I6805">
        <v>861</v>
      </c>
      <c r="J6805" t="s">
        <v>178</v>
      </c>
      <c r="K6805" t="s">
        <v>8155</v>
      </c>
      <c r="L6805" t="s">
        <v>8160</v>
      </c>
      <c r="M6805">
        <v>8</v>
      </c>
      <c r="N6805" t="s">
        <v>8162</v>
      </c>
      <c r="O6805" s="4">
        <f>INDEX(products[Cost_per_box], MATCH(shipments9[[#This Row],[PID]], products[PID], 0))</f>
        <v>6.8</v>
      </c>
      <c r="P6805" s="4">
        <f>shipments9[[#This Row],[Boxes]]*shipments9[[#This Row],[Cost Per Box]]</f>
        <v>5854.8</v>
      </c>
      <c r="Q6805" s="4">
        <f>shipments9[[#This Row],[Amount]] -shipments9[[#This Row],[total cost]]</f>
        <v>3613.2</v>
      </c>
      <c r="R6805" s="4" t="str">
        <f>IF(shipments9[[#This Row],[Gross Profit]]&lt;0,"Loss","Profit")</f>
        <v>Profit</v>
      </c>
      <c r="S6805" s="9">
        <f>shipments9[[#This Row],[Gross Profit]]/shipments9[[#This Row],[Amount]]</f>
        <v>0.38162230671736375</v>
      </c>
      <c r="T6805" s="11">
        <f>shipments9[[#This Row],[Amount]]/shipments9[[#This Row],[Boxes]]</f>
        <v>10.996515679442508</v>
      </c>
    </row>
    <row r="6806" spans="1:20" x14ac:dyDescent="0.25">
      <c r="A6806" t="s">
        <v>6995</v>
      </c>
      <c r="B6806" t="s">
        <v>42</v>
      </c>
      <c r="C6806" t="s">
        <v>147</v>
      </c>
      <c r="D6806" t="s">
        <v>31</v>
      </c>
      <c r="E6806" s="1">
        <v>45523</v>
      </c>
      <c r="F6806" s="1" t="str">
        <f>TEXT(shipments9[[#This Row],[Shipdate]],"ddd")</f>
        <v>Mon</v>
      </c>
      <c r="G6806" s="1" t="str">
        <f>IF(OR(shipments9[[#This Row],[Day Name]]="Sat",shipments9[[#This Row],[Day Name]]="Sun"),"Weekend","Weekday")</f>
        <v>Weekday</v>
      </c>
      <c r="H6806">
        <v>7209</v>
      </c>
      <c r="I6806">
        <v>721</v>
      </c>
      <c r="J6806" t="s">
        <v>178</v>
      </c>
      <c r="K6806" t="s">
        <v>8155</v>
      </c>
      <c r="L6806" t="s">
        <v>8160</v>
      </c>
      <c r="M6806">
        <v>8</v>
      </c>
      <c r="N6806" t="s">
        <v>8162</v>
      </c>
      <c r="O6806" s="4">
        <f>INDEX(products[Cost_per_box], MATCH(shipments9[[#This Row],[PID]], products[PID], 0))</f>
        <v>10.51</v>
      </c>
      <c r="P6806" s="4">
        <f>shipments9[[#This Row],[Boxes]]*shipments9[[#This Row],[Cost Per Box]]</f>
        <v>7577.71</v>
      </c>
      <c r="Q6806" s="4">
        <f>shipments9[[#This Row],[Amount]] -shipments9[[#This Row],[total cost]]</f>
        <v>-368.71000000000004</v>
      </c>
      <c r="R6806" s="4" t="str">
        <f>IF(shipments9[[#This Row],[Gross Profit]]&lt;0,"Loss","Profit")</f>
        <v>Loss</v>
      </c>
      <c r="S6806" s="9">
        <f>shipments9[[#This Row],[Gross Profit]]/shipments9[[#This Row],[Amount]]</f>
        <v>-5.1145789984741299E-2</v>
      </c>
      <c r="T6806" s="11">
        <f>shipments9[[#This Row],[Amount]]/shipments9[[#This Row],[Boxes]]</f>
        <v>9.9986130374479885</v>
      </c>
    </row>
    <row r="6807" spans="1:20" hidden="1" x14ac:dyDescent="0.25">
      <c r="A6807" t="s">
        <v>6996</v>
      </c>
      <c r="B6807" t="s">
        <v>42</v>
      </c>
      <c r="C6807" t="s">
        <v>141</v>
      </c>
      <c r="D6807" t="s">
        <v>31</v>
      </c>
      <c r="E6807" s="1">
        <v>45516</v>
      </c>
      <c r="F6807" s="1" t="str">
        <f>TEXT(shipments9[[#This Row],[Shipdate]],"ddd")</f>
        <v>Mon</v>
      </c>
      <c r="G6807" s="1" t="str">
        <f>IF(OR(shipments9[[#This Row],[Day Name]]="Sat",shipments9[[#This Row],[Day Name]]="Sun"),"Weekend","Weekday")</f>
        <v>Weekday</v>
      </c>
      <c r="H6807">
        <v>2488.5</v>
      </c>
      <c r="I6807">
        <v>156</v>
      </c>
      <c r="J6807" t="s">
        <v>178</v>
      </c>
      <c r="K6807" t="s">
        <v>8155</v>
      </c>
      <c r="L6807" t="s">
        <v>8160</v>
      </c>
      <c r="M6807">
        <v>8</v>
      </c>
      <c r="N6807" t="s">
        <v>8162</v>
      </c>
      <c r="O6807" s="4">
        <f>INDEX(products[Cost_per_box], MATCH(shipments9[[#This Row],[PID]], products[PID], 0))</f>
        <v>8.2200000000000006</v>
      </c>
      <c r="P6807" s="4">
        <f>shipments9[[#This Row],[Boxes]]*shipments9[[#This Row],[Cost Per Box]]</f>
        <v>1282.3200000000002</v>
      </c>
      <c r="Q6807" s="4">
        <f>shipments9[[#This Row],[Amount]] -shipments9[[#This Row],[total cost]]</f>
        <v>1206.1799999999998</v>
      </c>
      <c r="R6807" s="4" t="str">
        <f>IF(shipments9[[#This Row],[Gross Profit]]&lt;0,"Loss","Profit")</f>
        <v>Profit</v>
      </c>
      <c r="S6807" s="9">
        <f>shipments9[[#This Row],[Gross Profit]]/shipments9[[#This Row],[Amount]]</f>
        <v>0.48470162748643753</v>
      </c>
      <c r="T6807" s="11">
        <f>shipments9[[#This Row],[Amount]]/shipments9[[#This Row],[Boxes]]</f>
        <v>15.951923076923077</v>
      </c>
    </row>
    <row r="6808" spans="1:20" x14ac:dyDescent="0.25">
      <c r="A6808" t="s">
        <v>6997</v>
      </c>
      <c r="B6808" t="s">
        <v>42</v>
      </c>
      <c r="C6808" t="s">
        <v>155</v>
      </c>
      <c r="D6808" t="s">
        <v>31</v>
      </c>
      <c r="E6808" s="1">
        <v>45511</v>
      </c>
      <c r="F6808" s="1" t="str">
        <f>TEXT(shipments9[[#This Row],[Shipdate]],"ddd")</f>
        <v>Wed</v>
      </c>
      <c r="G6808" s="1" t="str">
        <f>IF(OR(shipments9[[#This Row],[Day Name]]="Sat",shipments9[[#This Row],[Day Name]]="Sun"),"Weekend","Weekday")</f>
        <v>Weekday</v>
      </c>
      <c r="H6808">
        <v>12172.5</v>
      </c>
      <c r="I6808">
        <v>1522</v>
      </c>
      <c r="J6808" t="s">
        <v>178</v>
      </c>
      <c r="K6808" t="s">
        <v>8155</v>
      </c>
      <c r="L6808" t="s">
        <v>8160</v>
      </c>
      <c r="M6808">
        <v>8</v>
      </c>
      <c r="N6808" t="s">
        <v>8162</v>
      </c>
      <c r="O6808" s="4">
        <f>INDEX(products[Cost_per_box], MATCH(shipments9[[#This Row],[PID]], products[PID], 0))</f>
        <v>8.43</v>
      </c>
      <c r="P6808" s="4">
        <f>shipments9[[#This Row],[Boxes]]*shipments9[[#This Row],[Cost Per Box]]</f>
        <v>12830.46</v>
      </c>
      <c r="Q6808" s="4">
        <f>shipments9[[#This Row],[Amount]] -shipments9[[#This Row],[total cost]]</f>
        <v>-657.95999999999913</v>
      </c>
      <c r="R6808" s="4" t="str">
        <f>IF(shipments9[[#This Row],[Gross Profit]]&lt;0,"Loss","Profit")</f>
        <v>Loss</v>
      </c>
      <c r="S6808" s="9">
        <f>shipments9[[#This Row],[Gross Profit]]/shipments9[[#This Row],[Amount]]</f>
        <v>-5.405298829328397E-2</v>
      </c>
      <c r="T6808" s="11">
        <f>shipments9[[#This Row],[Amount]]/shipments9[[#This Row],[Boxes]]</f>
        <v>7.9977003942181337</v>
      </c>
    </row>
    <row r="6809" spans="1:20" hidden="1" x14ac:dyDescent="0.25">
      <c r="A6809" t="s">
        <v>6998</v>
      </c>
      <c r="B6809" t="s">
        <v>42</v>
      </c>
      <c r="C6809" t="s">
        <v>153</v>
      </c>
      <c r="D6809" t="s">
        <v>31</v>
      </c>
      <c r="E6809" s="1">
        <v>45503</v>
      </c>
      <c r="F6809" s="1" t="str">
        <f>TEXT(shipments9[[#This Row],[Shipdate]],"ddd")</f>
        <v>Tue</v>
      </c>
      <c r="G6809" s="1" t="str">
        <f>IF(OR(shipments9[[#This Row],[Day Name]]="Sat",shipments9[[#This Row],[Day Name]]="Sun"),"Weekend","Weekday")</f>
        <v>Weekday</v>
      </c>
      <c r="H6809">
        <v>8775</v>
      </c>
      <c r="I6809">
        <v>627</v>
      </c>
      <c r="J6809" t="s">
        <v>178</v>
      </c>
      <c r="K6809" t="s">
        <v>8155</v>
      </c>
      <c r="L6809" t="s">
        <v>8160</v>
      </c>
      <c r="M6809">
        <v>7</v>
      </c>
      <c r="N6809" t="s">
        <v>8161</v>
      </c>
      <c r="O6809" s="4">
        <f>INDEX(products[Cost_per_box], MATCH(shipments9[[#This Row],[PID]], products[PID], 0))</f>
        <v>9.57</v>
      </c>
      <c r="P6809" s="4">
        <f>shipments9[[#This Row],[Boxes]]*shipments9[[#This Row],[Cost Per Box]]</f>
        <v>6000.39</v>
      </c>
      <c r="Q6809" s="4">
        <f>shipments9[[#This Row],[Amount]] -shipments9[[#This Row],[total cost]]</f>
        <v>2774.6099999999997</v>
      </c>
      <c r="R6809" s="4" t="str">
        <f>IF(shipments9[[#This Row],[Gross Profit]]&lt;0,"Loss","Profit")</f>
        <v>Profit</v>
      </c>
      <c r="S6809" s="9">
        <f>shipments9[[#This Row],[Gross Profit]]/shipments9[[#This Row],[Amount]]</f>
        <v>0.31619487179487177</v>
      </c>
      <c r="T6809" s="11">
        <f>shipments9[[#This Row],[Amount]]/shipments9[[#This Row],[Boxes]]</f>
        <v>13.995215311004785</v>
      </c>
    </row>
    <row r="6810" spans="1:20" hidden="1" x14ac:dyDescent="0.25">
      <c r="A6810" t="s">
        <v>6999</v>
      </c>
      <c r="B6810" t="s">
        <v>42</v>
      </c>
      <c r="C6810" t="s">
        <v>121</v>
      </c>
      <c r="D6810" t="s">
        <v>31</v>
      </c>
      <c r="E6810" s="1">
        <v>45523</v>
      </c>
      <c r="F6810" s="1" t="str">
        <f>TEXT(shipments9[[#This Row],[Shipdate]],"ddd")</f>
        <v>Mon</v>
      </c>
      <c r="G6810" s="1" t="str">
        <f>IF(OR(shipments9[[#This Row],[Day Name]]="Sat",shipments9[[#This Row],[Day Name]]="Sun"),"Weekend","Weekday")</f>
        <v>Weekday</v>
      </c>
      <c r="H6810">
        <v>783</v>
      </c>
      <c r="I6810">
        <v>56</v>
      </c>
      <c r="J6810" t="s">
        <v>178</v>
      </c>
      <c r="K6810" t="s">
        <v>8155</v>
      </c>
      <c r="L6810" t="s">
        <v>8160</v>
      </c>
      <c r="M6810">
        <v>8</v>
      </c>
      <c r="N6810" t="s">
        <v>8162</v>
      </c>
      <c r="O6810" s="4">
        <f>INDEX(products[Cost_per_box], MATCH(shipments9[[#This Row],[PID]], products[PID], 0))</f>
        <v>5.26</v>
      </c>
      <c r="P6810" s="4">
        <f>shipments9[[#This Row],[Boxes]]*shipments9[[#This Row],[Cost Per Box]]</f>
        <v>294.56</v>
      </c>
      <c r="Q6810" s="4">
        <f>shipments9[[#This Row],[Amount]] -shipments9[[#This Row],[total cost]]</f>
        <v>488.44</v>
      </c>
      <c r="R6810" s="4" t="str">
        <f>IF(shipments9[[#This Row],[Gross Profit]]&lt;0,"Loss","Profit")</f>
        <v>Profit</v>
      </c>
      <c r="S6810" s="9">
        <f>shipments9[[#This Row],[Gross Profit]]/shipments9[[#This Row],[Amount]]</f>
        <v>0.62380587484035754</v>
      </c>
      <c r="T6810" s="11">
        <f>shipments9[[#This Row],[Amount]]/shipments9[[#This Row],[Boxes]]</f>
        <v>13.982142857142858</v>
      </c>
    </row>
    <row r="6811" spans="1:20" hidden="1" x14ac:dyDescent="0.25">
      <c r="A6811" t="s">
        <v>7000</v>
      </c>
      <c r="B6811" t="s">
        <v>42</v>
      </c>
      <c r="C6811" t="s">
        <v>135</v>
      </c>
      <c r="D6811" t="s">
        <v>31</v>
      </c>
      <c r="E6811" s="1">
        <v>45509</v>
      </c>
      <c r="F6811" s="1" t="str">
        <f>TEXT(shipments9[[#This Row],[Shipdate]],"ddd")</f>
        <v>Mon</v>
      </c>
      <c r="G6811" s="1" t="str">
        <f>IF(OR(shipments9[[#This Row],[Day Name]]="Sat",shipments9[[#This Row],[Day Name]]="Sun"),"Weekend","Weekday")</f>
        <v>Weekday</v>
      </c>
      <c r="H6811">
        <v>6176.25</v>
      </c>
      <c r="I6811">
        <v>248</v>
      </c>
      <c r="J6811" t="s">
        <v>178</v>
      </c>
      <c r="K6811" t="s">
        <v>8155</v>
      </c>
      <c r="L6811" t="s">
        <v>8160</v>
      </c>
      <c r="M6811">
        <v>8</v>
      </c>
      <c r="N6811" t="s">
        <v>8162</v>
      </c>
      <c r="O6811" s="4">
        <f>INDEX(products[Cost_per_box], MATCH(shipments9[[#This Row],[PID]], products[PID], 0))</f>
        <v>9.94</v>
      </c>
      <c r="P6811" s="4">
        <f>shipments9[[#This Row],[Boxes]]*shipments9[[#This Row],[Cost Per Box]]</f>
        <v>2465.12</v>
      </c>
      <c r="Q6811" s="4">
        <f>shipments9[[#This Row],[Amount]] -shipments9[[#This Row],[total cost]]</f>
        <v>3711.13</v>
      </c>
      <c r="R6811" s="4" t="str">
        <f>IF(shipments9[[#This Row],[Gross Profit]]&lt;0,"Loss","Profit")</f>
        <v>Profit</v>
      </c>
      <c r="S6811" s="9">
        <f>shipments9[[#This Row],[Gross Profit]]/shipments9[[#This Row],[Amount]]</f>
        <v>0.60087107872900225</v>
      </c>
      <c r="T6811" s="11">
        <f>shipments9[[#This Row],[Amount]]/shipments9[[#This Row],[Boxes]]</f>
        <v>24.90423387096774</v>
      </c>
    </row>
    <row r="6812" spans="1:20" hidden="1" x14ac:dyDescent="0.25">
      <c r="A6812" t="s">
        <v>7001</v>
      </c>
      <c r="B6812" t="s">
        <v>45</v>
      </c>
      <c r="C6812" t="s">
        <v>149</v>
      </c>
      <c r="D6812" t="s">
        <v>31</v>
      </c>
      <c r="E6812" s="1">
        <v>45510</v>
      </c>
      <c r="F6812" s="1" t="str">
        <f>TEXT(shipments9[[#This Row],[Shipdate]],"ddd")</f>
        <v>Tue</v>
      </c>
      <c r="G6812" s="1" t="str">
        <f>IF(OR(shipments9[[#This Row],[Day Name]]="Sat",shipments9[[#This Row],[Day Name]]="Sun"),"Weekend","Weekday")</f>
        <v>Weekday</v>
      </c>
      <c r="H6812">
        <v>5843.25</v>
      </c>
      <c r="I6812">
        <v>418</v>
      </c>
      <c r="J6812" t="s">
        <v>178</v>
      </c>
      <c r="K6812" t="s">
        <v>8155</v>
      </c>
      <c r="L6812" t="s">
        <v>8160</v>
      </c>
      <c r="M6812">
        <v>8</v>
      </c>
      <c r="N6812" t="s">
        <v>8162</v>
      </c>
      <c r="O6812" s="4">
        <f>INDEX(products[Cost_per_box], MATCH(shipments9[[#This Row],[PID]], products[PID], 0))</f>
        <v>6.43</v>
      </c>
      <c r="P6812" s="4">
        <f>shipments9[[#This Row],[Boxes]]*shipments9[[#This Row],[Cost Per Box]]</f>
        <v>2687.74</v>
      </c>
      <c r="Q6812" s="4">
        <f>shipments9[[#This Row],[Amount]] -shipments9[[#This Row],[total cost]]</f>
        <v>3155.51</v>
      </c>
      <c r="R6812" s="4" t="str">
        <f>IF(shipments9[[#This Row],[Gross Profit]]&lt;0,"Loss","Profit")</f>
        <v>Profit</v>
      </c>
      <c r="S6812" s="9">
        <f>shipments9[[#This Row],[Gross Profit]]/shipments9[[#This Row],[Amount]]</f>
        <v>0.54002652633380399</v>
      </c>
      <c r="T6812" s="11">
        <f>shipments9[[#This Row],[Amount]]/shipments9[[#This Row],[Boxes]]</f>
        <v>13.979066985645932</v>
      </c>
    </row>
    <row r="6813" spans="1:20" x14ac:dyDescent="0.25">
      <c r="A6813" t="s">
        <v>7002</v>
      </c>
      <c r="B6813" t="s">
        <v>45</v>
      </c>
      <c r="C6813" t="s">
        <v>147</v>
      </c>
      <c r="D6813" t="s">
        <v>31</v>
      </c>
      <c r="E6813" s="1">
        <v>45476</v>
      </c>
      <c r="F6813" s="1" t="str">
        <f>TEXT(shipments9[[#This Row],[Shipdate]],"ddd")</f>
        <v>Wed</v>
      </c>
      <c r="G6813" s="1" t="str">
        <f>IF(OR(shipments9[[#This Row],[Day Name]]="Sat",shipments9[[#This Row],[Day Name]]="Sun"),"Weekend","Weekday")</f>
        <v>Weekday</v>
      </c>
      <c r="H6813">
        <v>3093.75</v>
      </c>
      <c r="I6813">
        <v>516</v>
      </c>
      <c r="J6813" t="s">
        <v>178</v>
      </c>
      <c r="K6813" t="s">
        <v>8155</v>
      </c>
      <c r="L6813" t="s">
        <v>8160</v>
      </c>
      <c r="M6813">
        <v>7</v>
      </c>
      <c r="N6813" t="s">
        <v>8161</v>
      </c>
      <c r="O6813" s="4">
        <f>INDEX(products[Cost_per_box], MATCH(shipments9[[#This Row],[PID]], products[PID], 0))</f>
        <v>10.51</v>
      </c>
      <c r="P6813" s="4">
        <f>shipments9[[#This Row],[Boxes]]*shipments9[[#This Row],[Cost Per Box]]</f>
        <v>5423.16</v>
      </c>
      <c r="Q6813" s="4">
        <f>shipments9[[#This Row],[Amount]] -shipments9[[#This Row],[total cost]]</f>
        <v>-2329.41</v>
      </c>
      <c r="R6813" s="4" t="str">
        <f>IF(shipments9[[#This Row],[Gross Profit]]&lt;0,"Loss","Profit")</f>
        <v>Loss</v>
      </c>
      <c r="S6813" s="9">
        <f>shipments9[[#This Row],[Gross Profit]]/shipments9[[#This Row],[Amount]]</f>
        <v>-0.75294060606060598</v>
      </c>
      <c r="T6813" s="11">
        <f>shipments9[[#This Row],[Amount]]/shipments9[[#This Row],[Boxes]]</f>
        <v>5.995639534883721</v>
      </c>
    </row>
    <row r="6814" spans="1:20" x14ac:dyDescent="0.25">
      <c r="A6814" t="s">
        <v>7003</v>
      </c>
      <c r="B6814" t="s">
        <v>45</v>
      </c>
      <c r="C6814" t="s">
        <v>147</v>
      </c>
      <c r="D6814" t="s">
        <v>31</v>
      </c>
      <c r="E6814" s="1">
        <v>45520</v>
      </c>
      <c r="F6814" s="1" t="str">
        <f>TEXT(shipments9[[#This Row],[Shipdate]],"ddd")</f>
        <v>Fri</v>
      </c>
      <c r="G6814" s="1" t="str">
        <f>IF(OR(shipments9[[#This Row],[Day Name]]="Sat",shipments9[[#This Row],[Day Name]]="Sun"),"Weekend","Weekday")</f>
        <v>Weekday</v>
      </c>
      <c r="H6814">
        <v>6014.25</v>
      </c>
      <c r="I6814">
        <v>602</v>
      </c>
      <c r="J6814" t="s">
        <v>178</v>
      </c>
      <c r="K6814" t="s">
        <v>8155</v>
      </c>
      <c r="L6814" t="s">
        <v>8160</v>
      </c>
      <c r="M6814">
        <v>8</v>
      </c>
      <c r="N6814" t="s">
        <v>8162</v>
      </c>
      <c r="O6814" s="4">
        <f>INDEX(products[Cost_per_box], MATCH(shipments9[[#This Row],[PID]], products[PID], 0))</f>
        <v>10.51</v>
      </c>
      <c r="P6814" s="4">
        <f>shipments9[[#This Row],[Boxes]]*shipments9[[#This Row],[Cost Per Box]]</f>
        <v>6327.0199999999995</v>
      </c>
      <c r="Q6814" s="4">
        <f>shipments9[[#This Row],[Amount]] -shipments9[[#This Row],[total cost]]</f>
        <v>-312.76999999999953</v>
      </c>
      <c r="R6814" s="4" t="str">
        <f>IF(shipments9[[#This Row],[Gross Profit]]&lt;0,"Loss","Profit")</f>
        <v>Loss</v>
      </c>
      <c r="S6814" s="9">
        <f>shipments9[[#This Row],[Gross Profit]]/shipments9[[#This Row],[Amount]]</f>
        <v>-5.2004821881365015E-2</v>
      </c>
      <c r="T6814" s="11">
        <f>shipments9[[#This Row],[Amount]]/shipments9[[#This Row],[Boxes]]</f>
        <v>9.9904485049833891</v>
      </c>
    </row>
    <row r="6815" spans="1:20" hidden="1" x14ac:dyDescent="0.25">
      <c r="A6815" t="s">
        <v>7004</v>
      </c>
      <c r="B6815" t="s">
        <v>45</v>
      </c>
      <c r="C6815" t="s">
        <v>157</v>
      </c>
      <c r="D6815" t="s">
        <v>31</v>
      </c>
      <c r="E6815" s="1">
        <v>45483</v>
      </c>
      <c r="F6815" s="1" t="str">
        <f>TEXT(shipments9[[#This Row],[Shipdate]],"ddd")</f>
        <v>Wed</v>
      </c>
      <c r="G6815" s="1" t="str">
        <f>IF(OR(shipments9[[#This Row],[Day Name]]="Sat",shipments9[[#This Row],[Day Name]]="Sun"),"Weekend","Weekday")</f>
        <v>Weekday</v>
      </c>
      <c r="H6815">
        <v>22722.75</v>
      </c>
      <c r="I6815">
        <v>3247</v>
      </c>
      <c r="J6815" t="s">
        <v>178</v>
      </c>
      <c r="K6815" t="s">
        <v>8155</v>
      </c>
      <c r="L6815" t="s">
        <v>8160</v>
      </c>
      <c r="M6815">
        <v>7</v>
      </c>
      <c r="N6815" t="s">
        <v>8161</v>
      </c>
      <c r="O6815" s="4">
        <f>INDEX(products[Cost_per_box], MATCH(shipments9[[#This Row],[PID]], products[PID], 0))</f>
        <v>6.8</v>
      </c>
      <c r="P6815" s="4">
        <f>shipments9[[#This Row],[Boxes]]*shipments9[[#This Row],[Cost Per Box]]</f>
        <v>22079.599999999999</v>
      </c>
      <c r="Q6815" s="4">
        <f>shipments9[[#This Row],[Amount]] -shipments9[[#This Row],[total cost]]</f>
        <v>643.15000000000146</v>
      </c>
      <c r="R6815" s="4" t="str">
        <f>IF(shipments9[[#This Row],[Gross Profit]]&lt;0,"Loss","Profit")</f>
        <v>Profit</v>
      </c>
      <c r="S6815" s="9">
        <f>shipments9[[#This Row],[Gross Profit]]/shipments9[[#This Row],[Amount]]</f>
        <v>2.8304232542275976E-2</v>
      </c>
      <c r="T6815" s="11">
        <f>shipments9[[#This Row],[Amount]]/shipments9[[#This Row],[Boxes]]</f>
        <v>6.9980751462888824</v>
      </c>
    </row>
    <row r="6816" spans="1:20" hidden="1" x14ac:dyDescent="0.25">
      <c r="A6816" t="s">
        <v>7005</v>
      </c>
      <c r="B6816" t="s">
        <v>45</v>
      </c>
      <c r="C6816" t="s">
        <v>163</v>
      </c>
      <c r="D6816" t="s">
        <v>31</v>
      </c>
      <c r="E6816" s="1">
        <v>45518</v>
      </c>
      <c r="F6816" s="1" t="str">
        <f>TEXT(shipments9[[#This Row],[Shipdate]],"ddd")</f>
        <v>Wed</v>
      </c>
      <c r="G6816" s="1" t="str">
        <f>IF(OR(shipments9[[#This Row],[Day Name]]="Sat",shipments9[[#This Row],[Day Name]]="Sun"),"Weekend","Weekday")</f>
        <v>Weekday</v>
      </c>
      <c r="H6816">
        <v>5292</v>
      </c>
      <c r="I6816">
        <v>588</v>
      </c>
      <c r="J6816" t="s">
        <v>178</v>
      </c>
      <c r="K6816" t="s">
        <v>8155</v>
      </c>
      <c r="L6816" t="s">
        <v>8160</v>
      </c>
      <c r="M6816">
        <v>8</v>
      </c>
      <c r="N6816" t="s">
        <v>8162</v>
      </c>
      <c r="O6816" s="4">
        <f>INDEX(products[Cost_per_box], MATCH(shipments9[[#This Row],[PID]], products[PID], 0))</f>
        <v>3.32</v>
      </c>
      <c r="P6816" s="4">
        <f>shipments9[[#This Row],[Boxes]]*shipments9[[#This Row],[Cost Per Box]]</f>
        <v>1952.1599999999999</v>
      </c>
      <c r="Q6816" s="4">
        <f>shipments9[[#This Row],[Amount]] -shipments9[[#This Row],[total cost]]</f>
        <v>3339.84</v>
      </c>
      <c r="R6816" s="4" t="str">
        <f>IF(shipments9[[#This Row],[Gross Profit]]&lt;0,"Loss","Profit")</f>
        <v>Profit</v>
      </c>
      <c r="S6816" s="9">
        <f>shipments9[[#This Row],[Gross Profit]]/shipments9[[#This Row],[Amount]]</f>
        <v>0.63111111111111118</v>
      </c>
      <c r="T6816" s="11">
        <f>shipments9[[#This Row],[Amount]]/shipments9[[#This Row],[Boxes]]</f>
        <v>9</v>
      </c>
    </row>
    <row r="6817" spans="1:20" hidden="1" x14ac:dyDescent="0.25">
      <c r="A6817" t="s">
        <v>7006</v>
      </c>
      <c r="B6817" t="s">
        <v>45</v>
      </c>
      <c r="C6817" t="s">
        <v>163</v>
      </c>
      <c r="D6817" t="s">
        <v>31</v>
      </c>
      <c r="E6817" s="1">
        <v>45518</v>
      </c>
      <c r="F6817" s="1" t="str">
        <f>TEXT(shipments9[[#This Row],[Shipdate]],"ddd")</f>
        <v>Wed</v>
      </c>
      <c r="G6817" s="1" t="str">
        <f>IF(OR(shipments9[[#This Row],[Day Name]]="Sat",shipments9[[#This Row],[Day Name]]="Sun"),"Weekend","Weekday")</f>
        <v>Weekday</v>
      </c>
      <c r="H6817">
        <v>1206</v>
      </c>
      <c r="I6817">
        <v>121</v>
      </c>
      <c r="J6817" t="s">
        <v>178</v>
      </c>
      <c r="K6817" t="s">
        <v>8155</v>
      </c>
      <c r="L6817" t="s">
        <v>8160</v>
      </c>
      <c r="M6817">
        <v>8</v>
      </c>
      <c r="N6817" t="s">
        <v>8162</v>
      </c>
      <c r="O6817" s="4">
        <f>INDEX(products[Cost_per_box], MATCH(shipments9[[#This Row],[PID]], products[PID], 0))</f>
        <v>3.32</v>
      </c>
      <c r="P6817" s="4">
        <f>shipments9[[#This Row],[Boxes]]*shipments9[[#This Row],[Cost Per Box]]</f>
        <v>401.71999999999997</v>
      </c>
      <c r="Q6817" s="4">
        <f>shipments9[[#This Row],[Amount]] -shipments9[[#This Row],[total cost]]</f>
        <v>804.28</v>
      </c>
      <c r="R6817" s="4" t="str">
        <f>IF(shipments9[[#This Row],[Gross Profit]]&lt;0,"Loss","Profit")</f>
        <v>Profit</v>
      </c>
      <c r="S6817" s="9">
        <f>shipments9[[#This Row],[Gross Profit]]/shipments9[[#This Row],[Amount]]</f>
        <v>0.66689883913764514</v>
      </c>
      <c r="T6817" s="11">
        <f>shipments9[[#This Row],[Amount]]/shipments9[[#This Row],[Boxes]]</f>
        <v>9.9669421487603298</v>
      </c>
    </row>
    <row r="6818" spans="1:20" hidden="1" x14ac:dyDescent="0.25">
      <c r="A6818" t="s">
        <v>7007</v>
      </c>
      <c r="B6818" t="s">
        <v>45</v>
      </c>
      <c r="C6818" t="s">
        <v>130</v>
      </c>
      <c r="D6818" t="s">
        <v>31</v>
      </c>
      <c r="E6818" s="1">
        <v>45504</v>
      </c>
      <c r="F6818" s="1" t="str">
        <f>TEXT(shipments9[[#This Row],[Shipdate]],"ddd")</f>
        <v>Wed</v>
      </c>
      <c r="G6818" s="1" t="str">
        <f>IF(OR(shipments9[[#This Row],[Day Name]]="Sat",shipments9[[#This Row],[Day Name]]="Sun"),"Weekend","Weekday")</f>
        <v>Weekday</v>
      </c>
      <c r="H6818">
        <v>4016.25</v>
      </c>
      <c r="I6818">
        <v>670</v>
      </c>
      <c r="J6818" t="s">
        <v>178</v>
      </c>
      <c r="K6818" t="s">
        <v>8155</v>
      </c>
      <c r="L6818" t="s">
        <v>8160</v>
      </c>
      <c r="M6818">
        <v>7</v>
      </c>
      <c r="N6818" t="s">
        <v>8161</v>
      </c>
      <c r="O6818" s="4">
        <f>INDEX(products[Cost_per_box], MATCH(shipments9[[#This Row],[PID]], products[PID], 0))</f>
        <v>5.72</v>
      </c>
      <c r="P6818" s="4">
        <f>shipments9[[#This Row],[Boxes]]*shipments9[[#This Row],[Cost Per Box]]</f>
        <v>3832.3999999999996</v>
      </c>
      <c r="Q6818" s="4">
        <f>shipments9[[#This Row],[Amount]] -shipments9[[#This Row],[total cost]]</f>
        <v>183.85000000000036</v>
      </c>
      <c r="R6818" s="4" t="str">
        <f>IF(shipments9[[#This Row],[Gross Profit]]&lt;0,"Loss","Profit")</f>
        <v>Profit</v>
      </c>
      <c r="S6818" s="9">
        <f>shipments9[[#This Row],[Gross Profit]]/shipments9[[#This Row],[Amount]]</f>
        <v>4.5776532835356452E-2</v>
      </c>
      <c r="T6818" s="11">
        <f>shipments9[[#This Row],[Amount]]/shipments9[[#This Row],[Boxes]]</f>
        <v>5.9944029850746272</v>
      </c>
    </row>
    <row r="6819" spans="1:20" hidden="1" x14ac:dyDescent="0.25">
      <c r="A6819" t="s">
        <v>7008</v>
      </c>
      <c r="B6819" t="s">
        <v>71</v>
      </c>
      <c r="C6819" t="s">
        <v>135</v>
      </c>
      <c r="D6819" t="s">
        <v>31</v>
      </c>
      <c r="E6819" s="1">
        <v>45532</v>
      </c>
      <c r="F6819" s="1" t="str">
        <f>TEXT(shipments9[[#This Row],[Shipdate]],"ddd")</f>
        <v>Wed</v>
      </c>
      <c r="G6819" s="1" t="str">
        <f>IF(OR(shipments9[[#This Row],[Day Name]]="Sat",shipments9[[#This Row],[Day Name]]="Sun"),"Weekend","Weekday")</f>
        <v>Weekday</v>
      </c>
      <c r="H6819">
        <v>4981.5</v>
      </c>
      <c r="I6819">
        <v>208</v>
      </c>
      <c r="J6819" t="s">
        <v>178</v>
      </c>
      <c r="K6819" t="s">
        <v>8155</v>
      </c>
      <c r="L6819" t="s">
        <v>8160</v>
      </c>
      <c r="M6819">
        <v>8</v>
      </c>
      <c r="N6819" t="s">
        <v>8162</v>
      </c>
      <c r="O6819" s="4">
        <f>INDEX(products[Cost_per_box], MATCH(shipments9[[#This Row],[PID]], products[PID], 0))</f>
        <v>9.94</v>
      </c>
      <c r="P6819" s="4">
        <f>shipments9[[#This Row],[Boxes]]*shipments9[[#This Row],[Cost Per Box]]</f>
        <v>2067.52</v>
      </c>
      <c r="Q6819" s="4">
        <f>shipments9[[#This Row],[Amount]] -shipments9[[#This Row],[total cost]]</f>
        <v>2913.98</v>
      </c>
      <c r="R6819" s="4" t="str">
        <f>IF(shipments9[[#This Row],[Gross Profit]]&lt;0,"Loss","Profit")</f>
        <v>Profit</v>
      </c>
      <c r="S6819" s="9">
        <f>shipments9[[#This Row],[Gross Profit]]/shipments9[[#This Row],[Amount]]</f>
        <v>0.58496035330723672</v>
      </c>
      <c r="T6819" s="11">
        <f>shipments9[[#This Row],[Amount]]/shipments9[[#This Row],[Boxes]]</f>
        <v>23.94951923076923</v>
      </c>
    </row>
    <row r="6820" spans="1:20" hidden="1" x14ac:dyDescent="0.25">
      <c r="A6820" t="s">
        <v>7009</v>
      </c>
      <c r="B6820" t="s">
        <v>71</v>
      </c>
      <c r="C6820" t="s">
        <v>149</v>
      </c>
      <c r="D6820" t="s">
        <v>31</v>
      </c>
      <c r="E6820" s="1">
        <v>45505</v>
      </c>
      <c r="F6820" s="1" t="str">
        <f>TEXT(shipments9[[#This Row],[Shipdate]],"ddd")</f>
        <v>Thu</v>
      </c>
      <c r="G6820" s="1" t="str">
        <f>IF(OR(shipments9[[#This Row],[Day Name]]="Sat",shipments9[[#This Row],[Day Name]]="Sun"),"Weekend","Weekday")</f>
        <v>Weekday</v>
      </c>
      <c r="H6820">
        <v>8563.5</v>
      </c>
      <c r="I6820">
        <v>504</v>
      </c>
      <c r="J6820" t="s">
        <v>178</v>
      </c>
      <c r="K6820" t="s">
        <v>8155</v>
      </c>
      <c r="L6820" t="s">
        <v>8160</v>
      </c>
      <c r="M6820">
        <v>8</v>
      </c>
      <c r="N6820" t="s">
        <v>8162</v>
      </c>
      <c r="O6820" s="4">
        <f>INDEX(products[Cost_per_box], MATCH(shipments9[[#This Row],[PID]], products[PID], 0))</f>
        <v>6.43</v>
      </c>
      <c r="P6820" s="4">
        <f>shipments9[[#This Row],[Boxes]]*shipments9[[#This Row],[Cost Per Box]]</f>
        <v>3240.72</v>
      </c>
      <c r="Q6820" s="4">
        <f>shipments9[[#This Row],[Amount]] -shipments9[[#This Row],[total cost]]</f>
        <v>5322.7800000000007</v>
      </c>
      <c r="R6820" s="4" t="str">
        <f>IF(shipments9[[#This Row],[Gross Profit]]&lt;0,"Loss","Profit")</f>
        <v>Profit</v>
      </c>
      <c r="S6820" s="9">
        <f>shipments9[[#This Row],[Gross Profit]]/shipments9[[#This Row],[Amount]]</f>
        <v>0.6215659485023648</v>
      </c>
      <c r="T6820" s="11">
        <f>shipments9[[#This Row],[Amount]]/shipments9[[#This Row],[Boxes]]</f>
        <v>16.991071428571427</v>
      </c>
    </row>
    <row r="6821" spans="1:20" hidden="1" x14ac:dyDescent="0.25">
      <c r="A6821" t="s">
        <v>7010</v>
      </c>
      <c r="B6821" t="s">
        <v>71</v>
      </c>
      <c r="C6821" t="s">
        <v>161</v>
      </c>
      <c r="D6821" t="s">
        <v>31</v>
      </c>
      <c r="E6821" s="1">
        <v>45519</v>
      </c>
      <c r="F6821" s="1" t="str">
        <f>TEXT(shipments9[[#This Row],[Shipdate]],"ddd")</f>
        <v>Thu</v>
      </c>
      <c r="G6821" s="1" t="str">
        <f>IF(OR(shipments9[[#This Row],[Day Name]]="Sat",shipments9[[#This Row],[Day Name]]="Sun"),"Weekend","Weekday")</f>
        <v>Weekday</v>
      </c>
      <c r="H6821">
        <v>3177</v>
      </c>
      <c r="I6821">
        <v>318</v>
      </c>
      <c r="J6821" t="s">
        <v>178</v>
      </c>
      <c r="K6821" t="s">
        <v>8155</v>
      </c>
      <c r="L6821" t="s">
        <v>8160</v>
      </c>
      <c r="M6821">
        <v>8</v>
      </c>
      <c r="N6821" t="s">
        <v>8162</v>
      </c>
      <c r="O6821" s="4">
        <f>INDEX(products[Cost_per_box], MATCH(shipments9[[#This Row],[PID]], products[PID], 0))</f>
        <v>2.76</v>
      </c>
      <c r="P6821" s="4">
        <f>shipments9[[#This Row],[Boxes]]*shipments9[[#This Row],[Cost Per Box]]</f>
        <v>877.68</v>
      </c>
      <c r="Q6821" s="4">
        <f>shipments9[[#This Row],[Amount]] -shipments9[[#This Row],[total cost]]</f>
        <v>2299.3200000000002</v>
      </c>
      <c r="R6821" s="4" t="str">
        <f>IF(shipments9[[#This Row],[Gross Profit]]&lt;0,"Loss","Profit")</f>
        <v>Profit</v>
      </c>
      <c r="S6821" s="9">
        <f>shipments9[[#This Row],[Gross Profit]]/shipments9[[#This Row],[Amount]]</f>
        <v>0.72373937677053835</v>
      </c>
      <c r="T6821" s="11">
        <f>shipments9[[#This Row],[Amount]]/shipments9[[#This Row],[Boxes]]</f>
        <v>9.9905660377358494</v>
      </c>
    </row>
    <row r="6822" spans="1:20" hidden="1" x14ac:dyDescent="0.25">
      <c r="A6822" t="s">
        <v>7011</v>
      </c>
      <c r="B6822" t="s">
        <v>71</v>
      </c>
      <c r="C6822" t="s">
        <v>163</v>
      </c>
      <c r="D6822" t="s">
        <v>31</v>
      </c>
      <c r="E6822" s="1">
        <v>45488</v>
      </c>
      <c r="F6822" s="1" t="str">
        <f>TEXT(shipments9[[#This Row],[Shipdate]],"ddd")</f>
        <v>Mon</v>
      </c>
      <c r="G6822" s="1" t="str">
        <f>IF(OR(shipments9[[#This Row],[Day Name]]="Sat",shipments9[[#This Row],[Day Name]]="Sun"),"Weekend","Weekday")</f>
        <v>Weekday</v>
      </c>
      <c r="H6822">
        <v>1440</v>
      </c>
      <c r="I6822">
        <v>180</v>
      </c>
      <c r="J6822" t="s">
        <v>178</v>
      </c>
      <c r="K6822" t="s">
        <v>8155</v>
      </c>
      <c r="L6822" t="s">
        <v>8160</v>
      </c>
      <c r="M6822">
        <v>7</v>
      </c>
      <c r="N6822" t="s">
        <v>8161</v>
      </c>
      <c r="O6822" s="4">
        <f>INDEX(products[Cost_per_box], MATCH(shipments9[[#This Row],[PID]], products[PID], 0))</f>
        <v>3.32</v>
      </c>
      <c r="P6822" s="4">
        <f>shipments9[[#This Row],[Boxes]]*shipments9[[#This Row],[Cost Per Box]]</f>
        <v>597.6</v>
      </c>
      <c r="Q6822" s="4">
        <f>shipments9[[#This Row],[Amount]] -shipments9[[#This Row],[total cost]]</f>
        <v>842.4</v>
      </c>
      <c r="R6822" s="4" t="str">
        <f>IF(shipments9[[#This Row],[Gross Profit]]&lt;0,"Loss","Profit")</f>
        <v>Profit</v>
      </c>
      <c r="S6822" s="9">
        <f>shipments9[[#This Row],[Gross Profit]]/shipments9[[#This Row],[Amount]]</f>
        <v>0.58499999999999996</v>
      </c>
      <c r="T6822" s="11">
        <f>shipments9[[#This Row],[Amount]]/shipments9[[#This Row],[Boxes]]</f>
        <v>8</v>
      </c>
    </row>
    <row r="6823" spans="1:20" hidden="1" x14ac:dyDescent="0.25">
      <c r="A6823" t="s">
        <v>7012</v>
      </c>
      <c r="B6823" t="s">
        <v>71</v>
      </c>
      <c r="C6823" t="s">
        <v>135</v>
      </c>
      <c r="D6823" t="s">
        <v>31</v>
      </c>
      <c r="E6823" s="1">
        <v>45474</v>
      </c>
      <c r="F6823" s="1" t="str">
        <f>TEXT(shipments9[[#This Row],[Shipdate]],"ddd")</f>
        <v>Mon</v>
      </c>
      <c r="G6823" s="1" t="str">
        <f>IF(OR(shipments9[[#This Row],[Day Name]]="Sat",shipments9[[#This Row],[Day Name]]="Sun"),"Weekend","Weekday")</f>
        <v>Weekday</v>
      </c>
      <c r="H6823">
        <v>5379.75</v>
      </c>
      <c r="I6823">
        <v>193</v>
      </c>
      <c r="J6823" t="s">
        <v>178</v>
      </c>
      <c r="K6823" t="s">
        <v>8155</v>
      </c>
      <c r="L6823" t="s">
        <v>8160</v>
      </c>
      <c r="M6823">
        <v>7</v>
      </c>
      <c r="N6823" t="s">
        <v>8161</v>
      </c>
      <c r="O6823" s="4">
        <f>INDEX(products[Cost_per_box], MATCH(shipments9[[#This Row],[PID]], products[PID], 0))</f>
        <v>9.94</v>
      </c>
      <c r="P6823" s="4">
        <f>shipments9[[#This Row],[Boxes]]*shipments9[[#This Row],[Cost Per Box]]</f>
        <v>1918.4199999999998</v>
      </c>
      <c r="Q6823" s="4">
        <f>shipments9[[#This Row],[Amount]] -shipments9[[#This Row],[total cost]]</f>
        <v>3461.33</v>
      </c>
      <c r="R6823" s="4" t="str">
        <f>IF(shipments9[[#This Row],[Gross Profit]]&lt;0,"Loss","Profit")</f>
        <v>Profit</v>
      </c>
      <c r="S6823" s="9">
        <f>shipments9[[#This Row],[Gross Profit]]/shipments9[[#This Row],[Amount]]</f>
        <v>0.64339978623541982</v>
      </c>
      <c r="T6823" s="11">
        <f>shipments9[[#This Row],[Amount]]/shipments9[[#This Row],[Boxes]]</f>
        <v>27.874352331606218</v>
      </c>
    </row>
    <row r="6824" spans="1:20" hidden="1" x14ac:dyDescent="0.25">
      <c r="A6824" t="s">
        <v>7013</v>
      </c>
      <c r="B6824" t="s">
        <v>71</v>
      </c>
      <c r="C6824" t="s">
        <v>139</v>
      </c>
      <c r="D6824" t="s">
        <v>31</v>
      </c>
      <c r="E6824" s="1">
        <v>45475</v>
      </c>
      <c r="F6824" s="1" t="str">
        <f>TEXT(shipments9[[#This Row],[Shipdate]],"ddd")</f>
        <v>Tue</v>
      </c>
      <c r="G6824" s="1" t="str">
        <f>IF(OR(shipments9[[#This Row],[Day Name]]="Sat",shipments9[[#This Row],[Day Name]]="Sun"),"Weekend","Weekday")</f>
        <v>Weekday</v>
      </c>
      <c r="H6824">
        <v>9445.5</v>
      </c>
      <c r="I6824">
        <v>498</v>
      </c>
      <c r="J6824" t="s">
        <v>178</v>
      </c>
      <c r="K6824" t="s">
        <v>8155</v>
      </c>
      <c r="L6824" t="s">
        <v>8160</v>
      </c>
      <c r="M6824">
        <v>7</v>
      </c>
      <c r="N6824" t="s">
        <v>8161</v>
      </c>
      <c r="O6824" s="4">
        <f>INDEX(products[Cost_per_box], MATCH(shipments9[[#This Row],[PID]], products[PID], 0))</f>
        <v>3.68</v>
      </c>
      <c r="P6824" s="4">
        <f>shipments9[[#This Row],[Boxes]]*shipments9[[#This Row],[Cost Per Box]]</f>
        <v>1832.64</v>
      </c>
      <c r="Q6824" s="4">
        <f>shipments9[[#This Row],[Amount]] -shipments9[[#This Row],[total cost]]</f>
        <v>7612.86</v>
      </c>
      <c r="R6824" s="4" t="str">
        <f>IF(shipments9[[#This Row],[Gross Profit]]&lt;0,"Loss","Profit")</f>
        <v>Profit</v>
      </c>
      <c r="S6824" s="9">
        <f>shipments9[[#This Row],[Gross Profit]]/shipments9[[#This Row],[Amount]]</f>
        <v>0.80597744957916462</v>
      </c>
      <c r="T6824" s="11">
        <f>shipments9[[#This Row],[Amount]]/shipments9[[#This Row],[Boxes]]</f>
        <v>18.966867469879517</v>
      </c>
    </row>
    <row r="6825" spans="1:20" hidden="1" x14ac:dyDescent="0.25">
      <c r="A6825" t="s">
        <v>7014</v>
      </c>
      <c r="B6825" t="s">
        <v>71</v>
      </c>
      <c r="C6825" t="s">
        <v>163</v>
      </c>
      <c r="D6825" t="s">
        <v>31</v>
      </c>
      <c r="E6825" s="1">
        <v>45517</v>
      </c>
      <c r="F6825" s="1" t="str">
        <f>TEXT(shipments9[[#This Row],[Shipdate]],"ddd")</f>
        <v>Tue</v>
      </c>
      <c r="G6825" s="1" t="str">
        <f>IF(OR(shipments9[[#This Row],[Day Name]]="Sat",shipments9[[#This Row],[Day Name]]="Sun"),"Weekend","Weekday")</f>
        <v>Weekday</v>
      </c>
      <c r="H6825">
        <v>1318.5</v>
      </c>
      <c r="I6825">
        <v>147</v>
      </c>
      <c r="J6825" t="s">
        <v>178</v>
      </c>
      <c r="K6825" t="s">
        <v>8155</v>
      </c>
      <c r="L6825" t="s">
        <v>8160</v>
      </c>
      <c r="M6825">
        <v>8</v>
      </c>
      <c r="N6825" t="s">
        <v>8162</v>
      </c>
      <c r="O6825" s="4">
        <f>INDEX(products[Cost_per_box], MATCH(shipments9[[#This Row],[PID]], products[PID], 0))</f>
        <v>3.32</v>
      </c>
      <c r="P6825" s="4">
        <f>shipments9[[#This Row],[Boxes]]*shipments9[[#This Row],[Cost Per Box]]</f>
        <v>488.03999999999996</v>
      </c>
      <c r="Q6825" s="4">
        <f>shipments9[[#This Row],[Amount]] -shipments9[[#This Row],[total cost]]</f>
        <v>830.46</v>
      </c>
      <c r="R6825" s="4" t="str">
        <f>IF(shipments9[[#This Row],[Gross Profit]]&lt;0,"Loss","Profit")</f>
        <v>Profit</v>
      </c>
      <c r="S6825" s="9">
        <f>shipments9[[#This Row],[Gross Profit]]/shipments9[[#This Row],[Amount]]</f>
        <v>0.62985210466439134</v>
      </c>
      <c r="T6825" s="11">
        <f>shipments9[[#This Row],[Amount]]/shipments9[[#This Row],[Boxes]]</f>
        <v>8.9693877551020407</v>
      </c>
    </row>
    <row r="6826" spans="1:20" hidden="1" x14ac:dyDescent="0.25">
      <c r="A6826" t="s">
        <v>7015</v>
      </c>
      <c r="B6826" t="s">
        <v>71</v>
      </c>
      <c r="C6826" t="s">
        <v>130</v>
      </c>
      <c r="D6826" t="s">
        <v>31</v>
      </c>
      <c r="E6826" s="1">
        <v>45474</v>
      </c>
      <c r="F6826" s="1" t="str">
        <f>TEXT(shipments9[[#This Row],[Shipdate]],"ddd")</f>
        <v>Mon</v>
      </c>
      <c r="G6826" s="1" t="str">
        <f>IF(OR(shipments9[[#This Row],[Day Name]]="Sat",shipments9[[#This Row],[Day Name]]="Sun"),"Weekend","Weekday")</f>
        <v>Weekday</v>
      </c>
      <c r="H6826">
        <v>3845.25</v>
      </c>
      <c r="I6826">
        <v>641</v>
      </c>
      <c r="J6826" t="s">
        <v>178</v>
      </c>
      <c r="K6826" t="s">
        <v>8155</v>
      </c>
      <c r="L6826" t="s">
        <v>8160</v>
      </c>
      <c r="M6826">
        <v>7</v>
      </c>
      <c r="N6826" t="s">
        <v>8161</v>
      </c>
      <c r="O6826" s="4">
        <f>INDEX(products[Cost_per_box], MATCH(shipments9[[#This Row],[PID]], products[PID], 0))</f>
        <v>5.72</v>
      </c>
      <c r="P6826" s="4">
        <f>shipments9[[#This Row],[Boxes]]*shipments9[[#This Row],[Cost Per Box]]</f>
        <v>3666.52</v>
      </c>
      <c r="Q6826" s="4">
        <f>shipments9[[#This Row],[Amount]] -shipments9[[#This Row],[total cost]]</f>
        <v>178.73000000000002</v>
      </c>
      <c r="R6826" s="4" t="str">
        <f>IF(shipments9[[#This Row],[Gross Profit]]&lt;0,"Loss","Profit")</f>
        <v>Profit</v>
      </c>
      <c r="S6826" s="9">
        <f>shipments9[[#This Row],[Gross Profit]]/shipments9[[#This Row],[Amount]]</f>
        <v>4.6480722969897928E-2</v>
      </c>
      <c r="T6826" s="11">
        <f>shipments9[[#This Row],[Amount]]/shipments9[[#This Row],[Boxes]]</f>
        <v>5.9988299531981282</v>
      </c>
    </row>
    <row r="6827" spans="1:20" hidden="1" x14ac:dyDescent="0.25">
      <c r="A6827" t="s">
        <v>7016</v>
      </c>
      <c r="B6827" t="s">
        <v>71</v>
      </c>
      <c r="C6827" t="s">
        <v>137</v>
      </c>
      <c r="D6827" t="s">
        <v>31</v>
      </c>
      <c r="E6827" s="1">
        <v>45484</v>
      </c>
      <c r="F6827" s="1" t="str">
        <f>TEXT(shipments9[[#This Row],[Shipdate]],"ddd")</f>
        <v>Thu</v>
      </c>
      <c r="G6827" s="1" t="str">
        <f>IF(OR(shipments9[[#This Row],[Day Name]]="Sat",shipments9[[#This Row],[Day Name]]="Sun"),"Weekend","Weekday")</f>
        <v>Weekday</v>
      </c>
      <c r="H6827">
        <v>8745.75</v>
      </c>
      <c r="I6827">
        <v>417</v>
      </c>
      <c r="J6827" t="s">
        <v>178</v>
      </c>
      <c r="K6827" t="s">
        <v>8155</v>
      </c>
      <c r="L6827" t="s">
        <v>8160</v>
      </c>
      <c r="M6827">
        <v>7</v>
      </c>
      <c r="N6827" t="s">
        <v>8161</v>
      </c>
      <c r="O6827" s="4">
        <f>INDEX(products[Cost_per_box], MATCH(shipments9[[#This Row],[PID]], products[PID], 0))</f>
        <v>7.73</v>
      </c>
      <c r="P6827" s="4">
        <f>shipments9[[#This Row],[Boxes]]*shipments9[[#This Row],[Cost Per Box]]</f>
        <v>3223.4100000000003</v>
      </c>
      <c r="Q6827" s="4">
        <f>shipments9[[#This Row],[Amount]] -shipments9[[#This Row],[total cost]]</f>
        <v>5522.34</v>
      </c>
      <c r="R6827" s="4" t="str">
        <f>IF(shipments9[[#This Row],[Gross Profit]]&lt;0,"Loss","Profit")</f>
        <v>Profit</v>
      </c>
      <c r="S6827" s="9">
        <f>shipments9[[#This Row],[Gross Profit]]/shipments9[[#This Row],[Amount]]</f>
        <v>0.63143126661521309</v>
      </c>
      <c r="T6827" s="11">
        <f>shipments9[[#This Row],[Amount]]/shipments9[[#This Row],[Boxes]]</f>
        <v>20.973021582733814</v>
      </c>
    </row>
    <row r="6828" spans="1:20" hidden="1" x14ac:dyDescent="0.25">
      <c r="A6828" t="s">
        <v>7017</v>
      </c>
      <c r="B6828" t="s">
        <v>71</v>
      </c>
      <c r="C6828" t="s">
        <v>143</v>
      </c>
      <c r="D6828" t="s">
        <v>31</v>
      </c>
      <c r="E6828" s="1">
        <v>45484</v>
      </c>
      <c r="F6828" s="1" t="str">
        <f>TEXT(shipments9[[#This Row],[Shipdate]],"ddd")</f>
        <v>Thu</v>
      </c>
      <c r="G6828" s="1" t="str">
        <f>IF(OR(shipments9[[#This Row],[Day Name]]="Sat",shipments9[[#This Row],[Day Name]]="Sun"),"Weekend","Weekday")</f>
        <v>Weekday</v>
      </c>
      <c r="H6828">
        <v>5377.5</v>
      </c>
      <c r="I6828">
        <v>284</v>
      </c>
      <c r="J6828" t="s">
        <v>178</v>
      </c>
      <c r="K6828" t="s">
        <v>8155</v>
      </c>
      <c r="L6828" t="s">
        <v>8160</v>
      </c>
      <c r="M6828">
        <v>7</v>
      </c>
      <c r="N6828" t="s">
        <v>8161</v>
      </c>
      <c r="O6828" s="4">
        <f>INDEX(products[Cost_per_box], MATCH(shipments9[[#This Row],[PID]], products[PID], 0))</f>
        <v>10.23</v>
      </c>
      <c r="P6828" s="4">
        <f>shipments9[[#This Row],[Boxes]]*shipments9[[#This Row],[Cost Per Box]]</f>
        <v>2905.32</v>
      </c>
      <c r="Q6828" s="4">
        <f>shipments9[[#This Row],[Amount]] -shipments9[[#This Row],[total cost]]</f>
        <v>2472.1799999999998</v>
      </c>
      <c r="R6828" s="4" t="str">
        <f>IF(shipments9[[#This Row],[Gross Profit]]&lt;0,"Loss","Profit")</f>
        <v>Profit</v>
      </c>
      <c r="S6828" s="9">
        <f>shipments9[[#This Row],[Gross Profit]]/shipments9[[#This Row],[Amount]]</f>
        <v>0.45972663877266384</v>
      </c>
      <c r="T6828" s="11">
        <f>shipments9[[#This Row],[Amount]]/shipments9[[#This Row],[Boxes]]</f>
        <v>18.934859154929576</v>
      </c>
    </row>
    <row r="6829" spans="1:20" hidden="1" x14ac:dyDescent="0.25">
      <c r="A6829" t="s">
        <v>7018</v>
      </c>
      <c r="B6829" t="s">
        <v>71</v>
      </c>
      <c r="C6829" t="s">
        <v>151</v>
      </c>
      <c r="D6829" t="s">
        <v>31</v>
      </c>
      <c r="E6829" s="1">
        <v>45513</v>
      </c>
      <c r="F6829" s="1" t="str">
        <f>TEXT(shipments9[[#This Row],[Shipdate]],"ddd")</f>
        <v>Fri</v>
      </c>
      <c r="G6829" s="1" t="str">
        <f>IF(OR(shipments9[[#This Row],[Day Name]]="Sat",shipments9[[#This Row],[Day Name]]="Sun"),"Weekend","Weekday")</f>
        <v>Weekday</v>
      </c>
      <c r="H6829">
        <v>6311.25</v>
      </c>
      <c r="I6829">
        <v>372</v>
      </c>
      <c r="J6829" t="s">
        <v>178</v>
      </c>
      <c r="K6829" t="s">
        <v>8155</v>
      </c>
      <c r="L6829" t="s">
        <v>8160</v>
      </c>
      <c r="M6829">
        <v>8</v>
      </c>
      <c r="N6829" t="s">
        <v>8162</v>
      </c>
      <c r="O6829" s="4">
        <f>INDEX(products[Cost_per_box], MATCH(shipments9[[#This Row],[PID]], products[PID], 0))</f>
        <v>12.41</v>
      </c>
      <c r="P6829" s="4">
        <f>shipments9[[#This Row],[Boxes]]*shipments9[[#This Row],[Cost Per Box]]</f>
        <v>4616.5200000000004</v>
      </c>
      <c r="Q6829" s="4">
        <f>shipments9[[#This Row],[Amount]] -shipments9[[#This Row],[total cost]]</f>
        <v>1694.7299999999996</v>
      </c>
      <c r="R6829" s="4" t="str">
        <f>IF(shipments9[[#This Row],[Gross Profit]]&lt;0,"Loss","Profit")</f>
        <v>Profit</v>
      </c>
      <c r="S6829" s="9">
        <f>shipments9[[#This Row],[Gross Profit]]/shipments9[[#This Row],[Amount]]</f>
        <v>0.26852525252525244</v>
      </c>
      <c r="T6829" s="11">
        <f>shipments9[[#This Row],[Amount]]/shipments9[[#This Row],[Boxes]]</f>
        <v>16.965725806451612</v>
      </c>
    </row>
    <row r="6830" spans="1:20" hidden="1" x14ac:dyDescent="0.25">
      <c r="A6830" t="s">
        <v>7019</v>
      </c>
      <c r="B6830" t="s">
        <v>74</v>
      </c>
      <c r="C6830" t="s">
        <v>165</v>
      </c>
      <c r="D6830" t="s">
        <v>31</v>
      </c>
      <c r="E6830" s="1">
        <v>45476</v>
      </c>
      <c r="F6830" s="1" t="str">
        <f>TEXT(shipments9[[#This Row],[Shipdate]],"ddd")</f>
        <v>Wed</v>
      </c>
      <c r="G6830" s="1" t="str">
        <f>IF(OR(shipments9[[#This Row],[Day Name]]="Sat",shipments9[[#This Row],[Day Name]]="Sun"),"Weekend","Weekday")</f>
        <v>Weekday</v>
      </c>
      <c r="H6830">
        <v>9540</v>
      </c>
      <c r="I6830">
        <v>530</v>
      </c>
      <c r="J6830" t="s">
        <v>178</v>
      </c>
      <c r="K6830" t="s">
        <v>8155</v>
      </c>
      <c r="L6830" t="s">
        <v>8160</v>
      </c>
      <c r="M6830">
        <v>7</v>
      </c>
      <c r="N6830" t="s">
        <v>8161</v>
      </c>
      <c r="O6830" s="4">
        <f>INDEX(products[Cost_per_box], MATCH(shipments9[[#This Row],[PID]], products[PID], 0))</f>
        <v>2.65</v>
      </c>
      <c r="P6830" s="4">
        <f>shipments9[[#This Row],[Boxes]]*shipments9[[#This Row],[Cost Per Box]]</f>
        <v>1404.5</v>
      </c>
      <c r="Q6830" s="4">
        <f>shipments9[[#This Row],[Amount]] -shipments9[[#This Row],[total cost]]</f>
        <v>8135.5</v>
      </c>
      <c r="R6830" s="4" t="str">
        <f>IF(shipments9[[#This Row],[Gross Profit]]&lt;0,"Loss","Profit")</f>
        <v>Profit</v>
      </c>
      <c r="S6830" s="9">
        <f>shipments9[[#This Row],[Gross Profit]]/shipments9[[#This Row],[Amount]]</f>
        <v>0.85277777777777775</v>
      </c>
      <c r="T6830" s="11">
        <f>shipments9[[#This Row],[Amount]]/shipments9[[#This Row],[Boxes]]</f>
        <v>18</v>
      </c>
    </row>
    <row r="6831" spans="1:20" hidden="1" x14ac:dyDescent="0.25">
      <c r="A6831" t="s">
        <v>7020</v>
      </c>
      <c r="B6831" t="s">
        <v>74</v>
      </c>
      <c r="C6831" t="s">
        <v>121</v>
      </c>
      <c r="D6831" t="s">
        <v>31</v>
      </c>
      <c r="E6831" s="1">
        <v>45533</v>
      </c>
      <c r="F6831" s="1" t="str">
        <f>TEXT(shipments9[[#This Row],[Shipdate]],"ddd")</f>
        <v>Thu</v>
      </c>
      <c r="G6831" s="1" t="str">
        <f>IF(OR(shipments9[[#This Row],[Day Name]]="Sat",shipments9[[#This Row],[Day Name]]="Sun"),"Weekend","Weekday")</f>
        <v>Weekday</v>
      </c>
      <c r="H6831">
        <v>6189.75</v>
      </c>
      <c r="I6831">
        <v>516</v>
      </c>
      <c r="J6831" t="s">
        <v>178</v>
      </c>
      <c r="K6831" t="s">
        <v>8155</v>
      </c>
      <c r="L6831" t="s">
        <v>8160</v>
      </c>
      <c r="M6831">
        <v>8</v>
      </c>
      <c r="N6831" t="s">
        <v>8162</v>
      </c>
      <c r="O6831" s="4">
        <f>INDEX(products[Cost_per_box], MATCH(shipments9[[#This Row],[PID]], products[PID], 0))</f>
        <v>5.26</v>
      </c>
      <c r="P6831" s="4">
        <f>shipments9[[#This Row],[Boxes]]*shipments9[[#This Row],[Cost Per Box]]</f>
        <v>2714.16</v>
      </c>
      <c r="Q6831" s="4">
        <f>shipments9[[#This Row],[Amount]] -shipments9[[#This Row],[total cost]]</f>
        <v>3475.59</v>
      </c>
      <c r="R6831" s="4" t="str">
        <f>IF(shipments9[[#This Row],[Gross Profit]]&lt;0,"Loss","Profit")</f>
        <v>Profit</v>
      </c>
      <c r="S6831" s="9">
        <f>shipments9[[#This Row],[Gross Profit]]/shipments9[[#This Row],[Amount]]</f>
        <v>0.56150733066763603</v>
      </c>
      <c r="T6831" s="11">
        <f>shipments9[[#This Row],[Amount]]/shipments9[[#This Row],[Boxes]]</f>
        <v>11.99563953488372</v>
      </c>
    </row>
    <row r="6832" spans="1:20" hidden="1" x14ac:dyDescent="0.25">
      <c r="A6832" t="s">
        <v>7021</v>
      </c>
      <c r="B6832" t="s">
        <v>74</v>
      </c>
      <c r="C6832" t="s">
        <v>145</v>
      </c>
      <c r="D6832" t="s">
        <v>31</v>
      </c>
      <c r="E6832" s="1">
        <v>45484</v>
      </c>
      <c r="F6832" s="1" t="str">
        <f>TEXT(shipments9[[#This Row],[Shipdate]],"ddd")</f>
        <v>Thu</v>
      </c>
      <c r="G6832" s="1" t="str">
        <f>IF(OR(shipments9[[#This Row],[Day Name]]="Sat",shipments9[[#This Row],[Day Name]]="Sun"),"Weekend","Weekday")</f>
        <v>Weekday</v>
      </c>
      <c r="H6832">
        <v>8030.25</v>
      </c>
      <c r="I6832">
        <v>618</v>
      </c>
      <c r="J6832" t="s">
        <v>178</v>
      </c>
      <c r="K6832" t="s">
        <v>8155</v>
      </c>
      <c r="L6832" t="s">
        <v>8160</v>
      </c>
      <c r="M6832">
        <v>7</v>
      </c>
      <c r="N6832" t="s">
        <v>8161</v>
      </c>
      <c r="O6832" s="4">
        <f>INDEX(products[Cost_per_box], MATCH(shipments9[[#This Row],[PID]], products[PID], 0))</f>
        <v>4.74</v>
      </c>
      <c r="P6832" s="4">
        <f>shipments9[[#This Row],[Boxes]]*shipments9[[#This Row],[Cost Per Box]]</f>
        <v>2929.32</v>
      </c>
      <c r="Q6832" s="4">
        <f>shipments9[[#This Row],[Amount]] -shipments9[[#This Row],[total cost]]</f>
        <v>5100.93</v>
      </c>
      <c r="R6832" s="4" t="str">
        <f>IF(shipments9[[#This Row],[Gross Profit]]&lt;0,"Loss","Profit")</f>
        <v>Profit</v>
      </c>
      <c r="S6832" s="9">
        <f>shipments9[[#This Row],[Gross Profit]]/shipments9[[#This Row],[Amount]]</f>
        <v>0.63521434575511349</v>
      </c>
      <c r="T6832" s="11">
        <f>shipments9[[#This Row],[Amount]]/shipments9[[#This Row],[Boxes]]</f>
        <v>12.993932038834952</v>
      </c>
    </row>
    <row r="6833" spans="1:20" hidden="1" x14ac:dyDescent="0.25">
      <c r="A6833" t="s">
        <v>7022</v>
      </c>
      <c r="B6833" t="s">
        <v>74</v>
      </c>
      <c r="C6833" t="s">
        <v>155</v>
      </c>
      <c r="D6833" t="s">
        <v>31</v>
      </c>
      <c r="E6833" s="1">
        <v>45504</v>
      </c>
      <c r="F6833" s="1" t="str">
        <f>TEXT(shipments9[[#This Row],[Shipdate]],"ddd")</f>
        <v>Wed</v>
      </c>
      <c r="G6833" s="1" t="str">
        <f>IF(OR(shipments9[[#This Row],[Day Name]]="Sat",shipments9[[#This Row],[Day Name]]="Sun"),"Weekend","Weekday")</f>
        <v>Weekday</v>
      </c>
      <c r="H6833">
        <v>4725</v>
      </c>
      <c r="I6833">
        <v>525</v>
      </c>
      <c r="J6833" t="s">
        <v>178</v>
      </c>
      <c r="K6833" t="s">
        <v>8155</v>
      </c>
      <c r="L6833" t="s">
        <v>8160</v>
      </c>
      <c r="M6833">
        <v>7</v>
      </c>
      <c r="N6833" t="s">
        <v>8161</v>
      </c>
      <c r="O6833" s="4">
        <f>INDEX(products[Cost_per_box], MATCH(shipments9[[#This Row],[PID]], products[PID], 0))</f>
        <v>8.43</v>
      </c>
      <c r="P6833" s="4">
        <f>shipments9[[#This Row],[Boxes]]*shipments9[[#This Row],[Cost Per Box]]</f>
        <v>4425.75</v>
      </c>
      <c r="Q6833" s="4">
        <f>shipments9[[#This Row],[Amount]] -shipments9[[#This Row],[total cost]]</f>
        <v>299.25</v>
      </c>
      <c r="R6833" s="4" t="str">
        <f>IF(shipments9[[#This Row],[Gross Profit]]&lt;0,"Loss","Profit")</f>
        <v>Profit</v>
      </c>
      <c r="S6833" s="9">
        <f>shipments9[[#This Row],[Gross Profit]]/shipments9[[#This Row],[Amount]]</f>
        <v>6.3333333333333339E-2</v>
      </c>
      <c r="T6833" s="11">
        <f>shipments9[[#This Row],[Amount]]/shipments9[[#This Row],[Boxes]]</f>
        <v>9</v>
      </c>
    </row>
    <row r="6834" spans="1:20" hidden="1" x14ac:dyDescent="0.25">
      <c r="A6834" t="s">
        <v>7023</v>
      </c>
      <c r="B6834" t="s">
        <v>74</v>
      </c>
      <c r="C6834" t="s">
        <v>121</v>
      </c>
      <c r="D6834" t="s">
        <v>31</v>
      </c>
      <c r="E6834" s="1">
        <v>45511</v>
      </c>
      <c r="F6834" s="1" t="str">
        <f>TEXT(shipments9[[#This Row],[Shipdate]],"ddd")</f>
        <v>Wed</v>
      </c>
      <c r="G6834" s="1" t="str">
        <f>IF(OR(shipments9[[#This Row],[Day Name]]="Sat",shipments9[[#This Row],[Day Name]]="Sun"),"Weekend","Weekday")</f>
        <v>Weekday</v>
      </c>
      <c r="H6834">
        <v>726.75</v>
      </c>
      <c r="I6834">
        <v>61</v>
      </c>
      <c r="J6834" t="s">
        <v>178</v>
      </c>
      <c r="K6834" t="s">
        <v>8155</v>
      </c>
      <c r="L6834" t="s">
        <v>8160</v>
      </c>
      <c r="M6834">
        <v>8</v>
      </c>
      <c r="N6834" t="s">
        <v>8162</v>
      </c>
      <c r="O6834" s="4">
        <f>INDEX(products[Cost_per_box], MATCH(shipments9[[#This Row],[PID]], products[PID], 0))</f>
        <v>5.26</v>
      </c>
      <c r="P6834" s="4">
        <f>shipments9[[#This Row],[Boxes]]*shipments9[[#This Row],[Cost Per Box]]</f>
        <v>320.86</v>
      </c>
      <c r="Q6834" s="4">
        <f>shipments9[[#This Row],[Amount]] -shipments9[[#This Row],[total cost]]</f>
        <v>405.89</v>
      </c>
      <c r="R6834" s="4" t="str">
        <f>IF(shipments9[[#This Row],[Gross Profit]]&lt;0,"Loss","Profit")</f>
        <v>Profit</v>
      </c>
      <c r="S6834" s="9">
        <f>shipments9[[#This Row],[Gross Profit]]/shipments9[[#This Row],[Amount]]</f>
        <v>0.55850017199862401</v>
      </c>
      <c r="T6834" s="11">
        <f>shipments9[[#This Row],[Amount]]/shipments9[[#This Row],[Boxes]]</f>
        <v>11.913934426229508</v>
      </c>
    </row>
    <row r="6835" spans="1:20" hidden="1" x14ac:dyDescent="0.25">
      <c r="A6835" t="s">
        <v>7024</v>
      </c>
      <c r="B6835" t="s">
        <v>74</v>
      </c>
      <c r="C6835" t="s">
        <v>157</v>
      </c>
      <c r="D6835" t="s">
        <v>31</v>
      </c>
      <c r="E6835" s="1">
        <v>45474</v>
      </c>
      <c r="F6835" s="1" t="str">
        <f>TEXT(shipments9[[#This Row],[Shipdate]],"ddd")</f>
        <v>Mon</v>
      </c>
      <c r="G6835" s="1" t="str">
        <f>IF(OR(shipments9[[#This Row],[Day Name]]="Sat",shipments9[[#This Row],[Day Name]]="Sun"),"Weekend","Weekday")</f>
        <v>Weekday</v>
      </c>
      <c r="H6835">
        <v>3064.5</v>
      </c>
      <c r="I6835">
        <v>279</v>
      </c>
      <c r="J6835" t="s">
        <v>178</v>
      </c>
      <c r="K6835" t="s">
        <v>8155</v>
      </c>
      <c r="L6835" t="s">
        <v>8160</v>
      </c>
      <c r="M6835">
        <v>7</v>
      </c>
      <c r="N6835" t="s">
        <v>8161</v>
      </c>
      <c r="O6835" s="4">
        <f>INDEX(products[Cost_per_box], MATCH(shipments9[[#This Row],[PID]], products[PID], 0))</f>
        <v>6.8</v>
      </c>
      <c r="P6835" s="4">
        <f>shipments9[[#This Row],[Boxes]]*shipments9[[#This Row],[Cost Per Box]]</f>
        <v>1897.2</v>
      </c>
      <c r="Q6835" s="4">
        <f>shipments9[[#This Row],[Amount]] -shipments9[[#This Row],[total cost]]</f>
        <v>1167.3</v>
      </c>
      <c r="R6835" s="4" t="str">
        <f>IF(shipments9[[#This Row],[Gross Profit]]&lt;0,"Loss","Profit")</f>
        <v>Profit</v>
      </c>
      <c r="S6835" s="9">
        <f>shipments9[[#This Row],[Gross Profit]]/shipments9[[#This Row],[Amount]]</f>
        <v>0.38091042584434653</v>
      </c>
      <c r="T6835" s="11">
        <f>shipments9[[#This Row],[Amount]]/shipments9[[#This Row],[Boxes]]</f>
        <v>10.983870967741936</v>
      </c>
    </row>
    <row r="6836" spans="1:20" hidden="1" x14ac:dyDescent="0.25">
      <c r="A6836" t="s">
        <v>7025</v>
      </c>
      <c r="B6836" t="s">
        <v>49</v>
      </c>
      <c r="C6836" t="s">
        <v>130</v>
      </c>
      <c r="D6836" t="s">
        <v>31</v>
      </c>
      <c r="E6836" s="1">
        <v>45478</v>
      </c>
      <c r="F6836" s="1" t="str">
        <f>TEXT(shipments9[[#This Row],[Shipdate]],"ddd")</f>
        <v>Fri</v>
      </c>
      <c r="G6836" s="1" t="str">
        <f>IF(OR(shipments9[[#This Row],[Day Name]]="Sat",shipments9[[#This Row],[Day Name]]="Sun"),"Weekend","Weekday")</f>
        <v>Weekday</v>
      </c>
      <c r="H6836">
        <v>5775.75</v>
      </c>
      <c r="I6836">
        <v>722</v>
      </c>
      <c r="J6836" t="s">
        <v>178</v>
      </c>
      <c r="K6836" t="s">
        <v>8155</v>
      </c>
      <c r="L6836" t="s">
        <v>8160</v>
      </c>
      <c r="M6836">
        <v>7</v>
      </c>
      <c r="N6836" t="s">
        <v>8161</v>
      </c>
      <c r="O6836" s="4">
        <f>INDEX(products[Cost_per_box], MATCH(shipments9[[#This Row],[PID]], products[PID], 0))</f>
        <v>5.72</v>
      </c>
      <c r="P6836" s="4">
        <f>shipments9[[#This Row],[Boxes]]*shipments9[[#This Row],[Cost Per Box]]</f>
        <v>4129.84</v>
      </c>
      <c r="Q6836" s="4">
        <f>shipments9[[#This Row],[Amount]] -shipments9[[#This Row],[total cost]]</f>
        <v>1645.9099999999999</v>
      </c>
      <c r="R6836" s="4" t="str">
        <f>IF(shipments9[[#This Row],[Gross Profit]]&lt;0,"Loss","Profit")</f>
        <v>Profit</v>
      </c>
      <c r="S6836" s="9">
        <f>shipments9[[#This Row],[Gross Profit]]/shipments9[[#This Row],[Amount]]</f>
        <v>0.28496905163831532</v>
      </c>
      <c r="T6836" s="11">
        <f>shipments9[[#This Row],[Amount]]/shipments9[[#This Row],[Boxes]]</f>
        <v>7.9996537396121887</v>
      </c>
    </row>
    <row r="6837" spans="1:20" hidden="1" x14ac:dyDescent="0.25">
      <c r="A6837" t="s">
        <v>7026</v>
      </c>
      <c r="B6837" t="s">
        <v>49</v>
      </c>
      <c r="C6837" t="s">
        <v>145</v>
      </c>
      <c r="D6837" t="s">
        <v>31</v>
      </c>
      <c r="E6837" s="1">
        <v>45495</v>
      </c>
      <c r="F6837" s="1" t="str">
        <f>TEXT(shipments9[[#This Row],[Shipdate]],"ddd")</f>
        <v>Mon</v>
      </c>
      <c r="G6837" s="1" t="str">
        <f>IF(OR(shipments9[[#This Row],[Day Name]]="Sat",shipments9[[#This Row],[Day Name]]="Sun"),"Weekend","Weekday")</f>
        <v>Weekday</v>
      </c>
      <c r="H6837">
        <v>11101.5</v>
      </c>
      <c r="I6837">
        <v>793</v>
      </c>
      <c r="J6837" t="s">
        <v>178</v>
      </c>
      <c r="K6837" t="s">
        <v>8155</v>
      </c>
      <c r="L6837" t="s">
        <v>8160</v>
      </c>
      <c r="M6837">
        <v>7</v>
      </c>
      <c r="N6837" t="s">
        <v>8161</v>
      </c>
      <c r="O6837" s="4">
        <f>INDEX(products[Cost_per_box], MATCH(shipments9[[#This Row],[PID]], products[PID], 0))</f>
        <v>4.74</v>
      </c>
      <c r="P6837" s="4">
        <f>shipments9[[#This Row],[Boxes]]*shipments9[[#This Row],[Cost Per Box]]</f>
        <v>3758.82</v>
      </c>
      <c r="Q6837" s="4">
        <f>shipments9[[#This Row],[Amount]] -shipments9[[#This Row],[total cost]]</f>
        <v>7342.68</v>
      </c>
      <c r="R6837" s="4" t="str">
        <f>IF(shipments9[[#This Row],[Gross Profit]]&lt;0,"Loss","Profit")</f>
        <v>Profit</v>
      </c>
      <c r="S6837" s="9">
        <f>shipments9[[#This Row],[Gross Profit]]/shipments9[[#This Row],[Amount]]</f>
        <v>0.66141332252398333</v>
      </c>
      <c r="T6837" s="11">
        <f>shipments9[[#This Row],[Amount]]/shipments9[[#This Row],[Boxes]]</f>
        <v>13.999369482976041</v>
      </c>
    </row>
    <row r="6838" spans="1:20" hidden="1" x14ac:dyDescent="0.25">
      <c r="A6838" t="s">
        <v>7027</v>
      </c>
      <c r="B6838" t="s">
        <v>49</v>
      </c>
      <c r="C6838" t="s">
        <v>128</v>
      </c>
      <c r="D6838" t="s">
        <v>31</v>
      </c>
      <c r="E6838" s="1">
        <v>45478</v>
      </c>
      <c r="F6838" s="1" t="str">
        <f>TEXT(shipments9[[#This Row],[Shipdate]],"ddd")</f>
        <v>Fri</v>
      </c>
      <c r="G6838" s="1" t="str">
        <f>IF(OR(shipments9[[#This Row],[Day Name]]="Sat",shipments9[[#This Row],[Day Name]]="Sun"),"Weekend","Weekday")</f>
        <v>Weekday</v>
      </c>
      <c r="H6838">
        <v>2211.75</v>
      </c>
      <c r="I6838">
        <v>246</v>
      </c>
      <c r="J6838" t="s">
        <v>178</v>
      </c>
      <c r="K6838" t="s">
        <v>8155</v>
      </c>
      <c r="L6838" t="s">
        <v>8160</v>
      </c>
      <c r="M6838">
        <v>7</v>
      </c>
      <c r="N6838" t="s">
        <v>8161</v>
      </c>
      <c r="O6838" s="4">
        <f>INDEX(products[Cost_per_box], MATCH(shipments9[[#This Row],[PID]], products[PID], 0))</f>
        <v>3.85</v>
      </c>
      <c r="P6838" s="4">
        <f>shipments9[[#This Row],[Boxes]]*shipments9[[#This Row],[Cost Per Box]]</f>
        <v>947.1</v>
      </c>
      <c r="Q6838" s="4">
        <f>shipments9[[#This Row],[Amount]] -shipments9[[#This Row],[total cost]]</f>
        <v>1264.6500000000001</v>
      </c>
      <c r="R6838" s="4" t="str">
        <f>IF(shipments9[[#This Row],[Gross Profit]]&lt;0,"Loss","Profit")</f>
        <v>Profit</v>
      </c>
      <c r="S6838" s="9">
        <f>shipments9[[#This Row],[Gross Profit]]/shipments9[[#This Row],[Amount]]</f>
        <v>0.57178704645642597</v>
      </c>
      <c r="T6838" s="11">
        <f>shipments9[[#This Row],[Amount]]/shipments9[[#This Row],[Boxes]]</f>
        <v>8.9908536585365848</v>
      </c>
    </row>
    <row r="6839" spans="1:20" x14ac:dyDescent="0.25">
      <c r="A6839" t="s">
        <v>7028</v>
      </c>
      <c r="B6839" t="s">
        <v>49</v>
      </c>
      <c r="C6839" t="s">
        <v>130</v>
      </c>
      <c r="D6839" t="s">
        <v>31</v>
      </c>
      <c r="E6839" s="1">
        <v>45476</v>
      </c>
      <c r="F6839" s="1" t="str">
        <f>TEXT(shipments9[[#This Row],[Shipdate]],"ddd")</f>
        <v>Wed</v>
      </c>
      <c r="G6839" s="1" t="str">
        <f>IF(OR(shipments9[[#This Row],[Day Name]]="Sat",shipments9[[#This Row],[Day Name]]="Sun"),"Weekend","Weekday")</f>
        <v>Weekday</v>
      </c>
      <c r="H6839">
        <v>6324.75</v>
      </c>
      <c r="I6839">
        <v>1265</v>
      </c>
      <c r="J6839" t="s">
        <v>178</v>
      </c>
      <c r="K6839" t="s">
        <v>8155</v>
      </c>
      <c r="L6839" t="s">
        <v>8160</v>
      </c>
      <c r="M6839">
        <v>7</v>
      </c>
      <c r="N6839" t="s">
        <v>8161</v>
      </c>
      <c r="O6839" s="4">
        <f>INDEX(products[Cost_per_box], MATCH(shipments9[[#This Row],[PID]], products[PID], 0))</f>
        <v>5.72</v>
      </c>
      <c r="P6839" s="4">
        <f>shipments9[[#This Row],[Boxes]]*shipments9[[#This Row],[Cost Per Box]]</f>
        <v>7235.7999999999993</v>
      </c>
      <c r="Q6839" s="4">
        <f>shipments9[[#This Row],[Amount]] -shipments9[[#This Row],[total cost]]</f>
        <v>-911.04999999999927</v>
      </c>
      <c r="R6839" s="4" t="str">
        <f>IF(shipments9[[#This Row],[Gross Profit]]&lt;0,"Loss","Profit")</f>
        <v>Loss</v>
      </c>
      <c r="S6839" s="9">
        <f>shipments9[[#This Row],[Gross Profit]]/shipments9[[#This Row],[Amount]]</f>
        <v>-0.14404521917862353</v>
      </c>
      <c r="T6839" s="11">
        <f>shipments9[[#This Row],[Amount]]/shipments9[[#This Row],[Boxes]]</f>
        <v>4.9998023715415023</v>
      </c>
    </row>
    <row r="6840" spans="1:20" hidden="1" x14ac:dyDescent="0.25">
      <c r="A6840" t="s">
        <v>7029</v>
      </c>
      <c r="B6840" t="s">
        <v>49</v>
      </c>
      <c r="C6840" t="s">
        <v>153</v>
      </c>
      <c r="D6840" t="s">
        <v>31</v>
      </c>
      <c r="E6840" s="1">
        <v>45502</v>
      </c>
      <c r="F6840" s="1" t="str">
        <f>TEXT(shipments9[[#This Row],[Shipdate]],"ddd")</f>
        <v>Mon</v>
      </c>
      <c r="G6840" s="1" t="str">
        <f>IF(OR(shipments9[[#This Row],[Day Name]]="Sat",shipments9[[#This Row],[Day Name]]="Sun"),"Weekend","Weekday")</f>
        <v>Weekday</v>
      </c>
      <c r="H6840">
        <v>3872.25</v>
      </c>
      <c r="I6840">
        <v>216</v>
      </c>
      <c r="J6840" t="s">
        <v>178</v>
      </c>
      <c r="K6840" t="s">
        <v>8155</v>
      </c>
      <c r="L6840" t="s">
        <v>8160</v>
      </c>
      <c r="M6840">
        <v>7</v>
      </c>
      <c r="N6840" t="s">
        <v>8161</v>
      </c>
      <c r="O6840" s="4">
        <f>INDEX(products[Cost_per_box], MATCH(shipments9[[#This Row],[PID]], products[PID], 0))</f>
        <v>9.57</v>
      </c>
      <c r="P6840" s="4">
        <f>shipments9[[#This Row],[Boxes]]*shipments9[[#This Row],[Cost Per Box]]</f>
        <v>2067.12</v>
      </c>
      <c r="Q6840" s="4">
        <f>shipments9[[#This Row],[Amount]] -shipments9[[#This Row],[total cost]]</f>
        <v>1805.13</v>
      </c>
      <c r="R6840" s="4" t="str">
        <f>IF(shipments9[[#This Row],[Gross Profit]]&lt;0,"Loss","Profit")</f>
        <v>Profit</v>
      </c>
      <c r="S6840" s="9">
        <f>shipments9[[#This Row],[Gross Profit]]/shipments9[[#This Row],[Amount]]</f>
        <v>0.46617083091226036</v>
      </c>
      <c r="T6840" s="11">
        <f>shipments9[[#This Row],[Amount]]/shipments9[[#This Row],[Boxes]]</f>
        <v>17.927083333333332</v>
      </c>
    </row>
    <row r="6841" spans="1:20" hidden="1" x14ac:dyDescent="0.25">
      <c r="A6841" t="s">
        <v>7030</v>
      </c>
      <c r="B6841" t="s">
        <v>49</v>
      </c>
      <c r="C6841" t="s">
        <v>121</v>
      </c>
      <c r="D6841" t="s">
        <v>31</v>
      </c>
      <c r="E6841" s="1">
        <v>45530</v>
      </c>
      <c r="F6841" s="1" t="str">
        <f>TEXT(shipments9[[#This Row],[Shipdate]],"ddd")</f>
        <v>Mon</v>
      </c>
      <c r="G6841" s="1" t="str">
        <f>IF(OR(shipments9[[#This Row],[Day Name]]="Sat",shipments9[[#This Row],[Day Name]]="Sun"),"Weekend","Weekday")</f>
        <v>Weekday</v>
      </c>
      <c r="H6841">
        <v>14654.25</v>
      </c>
      <c r="I6841">
        <v>1128</v>
      </c>
      <c r="J6841" t="s">
        <v>178</v>
      </c>
      <c r="K6841" t="s">
        <v>8155</v>
      </c>
      <c r="L6841" t="s">
        <v>8160</v>
      </c>
      <c r="M6841">
        <v>8</v>
      </c>
      <c r="N6841" t="s">
        <v>8162</v>
      </c>
      <c r="O6841" s="4">
        <f>INDEX(products[Cost_per_box], MATCH(shipments9[[#This Row],[PID]], products[PID], 0))</f>
        <v>5.26</v>
      </c>
      <c r="P6841" s="4">
        <f>shipments9[[#This Row],[Boxes]]*shipments9[[#This Row],[Cost Per Box]]</f>
        <v>5933.28</v>
      </c>
      <c r="Q6841" s="4">
        <f>shipments9[[#This Row],[Amount]] -shipments9[[#This Row],[total cost]]</f>
        <v>8720.9700000000012</v>
      </c>
      <c r="R6841" s="4" t="str">
        <f>IF(shipments9[[#This Row],[Gross Profit]]&lt;0,"Loss","Profit")</f>
        <v>Profit</v>
      </c>
      <c r="S6841" s="9">
        <f>shipments9[[#This Row],[Gross Profit]]/shipments9[[#This Row],[Amount]]</f>
        <v>0.59511541020523062</v>
      </c>
      <c r="T6841" s="11">
        <f>shipments9[[#This Row],[Amount]]/shipments9[[#This Row],[Boxes]]</f>
        <v>12.991356382978724</v>
      </c>
    </row>
    <row r="6842" spans="1:20" hidden="1" x14ac:dyDescent="0.25">
      <c r="A6842" t="s">
        <v>7031</v>
      </c>
      <c r="B6842" t="s">
        <v>49</v>
      </c>
      <c r="C6842" t="s">
        <v>161</v>
      </c>
      <c r="D6842" t="s">
        <v>31</v>
      </c>
      <c r="E6842" s="1">
        <v>45483</v>
      </c>
      <c r="F6842" s="1" t="str">
        <f>TEXT(shipments9[[#This Row],[Shipdate]],"ddd")</f>
        <v>Wed</v>
      </c>
      <c r="G6842" s="1" t="str">
        <f>IF(OR(shipments9[[#This Row],[Day Name]]="Sat",shipments9[[#This Row],[Day Name]]="Sun"),"Weekend","Weekday")</f>
        <v>Weekday</v>
      </c>
      <c r="H6842">
        <v>4659.75</v>
      </c>
      <c r="I6842">
        <v>583</v>
      </c>
      <c r="J6842" t="s">
        <v>178</v>
      </c>
      <c r="K6842" t="s">
        <v>8155</v>
      </c>
      <c r="L6842" t="s">
        <v>8160</v>
      </c>
      <c r="M6842">
        <v>7</v>
      </c>
      <c r="N6842" t="s">
        <v>8161</v>
      </c>
      <c r="O6842" s="4">
        <f>INDEX(products[Cost_per_box], MATCH(shipments9[[#This Row],[PID]], products[PID], 0))</f>
        <v>2.76</v>
      </c>
      <c r="P6842" s="4">
        <f>shipments9[[#This Row],[Boxes]]*shipments9[[#This Row],[Cost Per Box]]</f>
        <v>1609.08</v>
      </c>
      <c r="Q6842" s="4">
        <f>shipments9[[#This Row],[Amount]] -shipments9[[#This Row],[total cost]]</f>
        <v>3050.67</v>
      </c>
      <c r="R6842" s="4" t="str">
        <f>IF(shipments9[[#This Row],[Gross Profit]]&lt;0,"Loss","Profit")</f>
        <v>Profit</v>
      </c>
      <c r="S6842" s="9">
        <f>shipments9[[#This Row],[Gross Profit]]/shipments9[[#This Row],[Amount]]</f>
        <v>0.65468533719620148</v>
      </c>
      <c r="T6842" s="11">
        <f>shipments9[[#This Row],[Amount]]/shipments9[[#This Row],[Boxes]]</f>
        <v>7.9927101200686108</v>
      </c>
    </row>
    <row r="6843" spans="1:20" hidden="1" x14ac:dyDescent="0.25">
      <c r="A6843" t="s">
        <v>7032</v>
      </c>
      <c r="B6843" t="s">
        <v>52</v>
      </c>
      <c r="C6843" t="s">
        <v>135</v>
      </c>
      <c r="D6843" t="s">
        <v>31</v>
      </c>
      <c r="E6843" s="1">
        <v>45519</v>
      </c>
      <c r="F6843" s="1" t="str">
        <f>TEXT(shipments9[[#This Row],[Shipdate]],"ddd")</f>
        <v>Thu</v>
      </c>
      <c r="G6843" s="1" t="str">
        <f>IF(OR(shipments9[[#This Row],[Day Name]]="Sat",shipments9[[#This Row],[Day Name]]="Sun"),"Weekend","Weekday")</f>
        <v>Weekday</v>
      </c>
      <c r="H6843">
        <v>5724</v>
      </c>
      <c r="I6843">
        <v>229</v>
      </c>
      <c r="J6843" t="s">
        <v>178</v>
      </c>
      <c r="K6843" t="s">
        <v>8155</v>
      </c>
      <c r="L6843" t="s">
        <v>8160</v>
      </c>
      <c r="M6843">
        <v>8</v>
      </c>
      <c r="N6843" t="s">
        <v>8162</v>
      </c>
      <c r="O6843" s="4">
        <f>INDEX(products[Cost_per_box], MATCH(shipments9[[#This Row],[PID]], products[PID], 0))</f>
        <v>9.94</v>
      </c>
      <c r="P6843" s="4">
        <f>shipments9[[#This Row],[Boxes]]*shipments9[[#This Row],[Cost Per Box]]</f>
        <v>2276.2599999999998</v>
      </c>
      <c r="Q6843" s="4">
        <f>shipments9[[#This Row],[Amount]] -shipments9[[#This Row],[total cost]]</f>
        <v>3447.7400000000002</v>
      </c>
      <c r="R6843" s="4" t="str">
        <f>IF(shipments9[[#This Row],[Gross Profit]]&lt;0,"Loss","Profit")</f>
        <v>Profit</v>
      </c>
      <c r="S6843" s="9">
        <f>shipments9[[#This Row],[Gross Profit]]/shipments9[[#This Row],[Amount]]</f>
        <v>0.60233053808525516</v>
      </c>
      <c r="T6843" s="11">
        <f>shipments9[[#This Row],[Amount]]/shipments9[[#This Row],[Boxes]]</f>
        <v>24.995633187772924</v>
      </c>
    </row>
    <row r="6844" spans="1:20" hidden="1" x14ac:dyDescent="0.25">
      <c r="A6844" t="s">
        <v>7033</v>
      </c>
      <c r="B6844" t="s">
        <v>52</v>
      </c>
      <c r="C6844" t="s">
        <v>153</v>
      </c>
      <c r="D6844" t="s">
        <v>31</v>
      </c>
      <c r="E6844" s="1">
        <v>45532</v>
      </c>
      <c r="F6844" s="1" t="str">
        <f>TEXT(shipments9[[#This Row],[Shipdate]],"ddd")</f>
        <v>Wed</v>
      </c>
      <c r="G6844" s="1" t="str">
        <f>IF(OR(shipments9[[#This Row],[Day Name]]="Sat",shipments9[[#This Row],[Day Name]]="Sun"),"Weekend","Weekday")</f>
        <v>Weekday</v>
      </c>
      <c r="H6844">
        <v>2668.5</v>
      </c>
      <c r="I6844">
        <v>178</v>
      </c>
      <c r="J6844" t="s">
        <v>178</v>
      </c>
      <c r="K6844" t="s">
        <v>8155</v>
      </c>
      <c r="L6844" t="s">
        <v>8160</v>
      </c>
      <c r="M6844">
        <v>8</v>
      </c>
      <c r="N6844" t="s">
        <v>8162</v>
      </c>
      <c r="O6844" s="4">
        <f>INDEX(products[Cost_per_box], MATCH(shipments9[[#This Row],[PID]], products[PID], 0))</f>
        <v>9.57</v>
      </c>
      <c r="P6844" s="4">
        <f>shipments9[[#This Row],[Boxes]]*shipments9[[#This Row],[Cost Per Box]]</f>
        <v>1703.46</v>
      </c>
      <c r="Q6844" s="4">
        <f>shipments9[[#This Row],[Amount]] -shipments9[[#This Row],[total cost]]</f>
        <v>965.04</v>
      </c>
      <c r="R6844" s="4" t="str">
        <f>IF(shipments9[[#This Row],[Gross Profit]]&lt;0,"Loss","Profit")</f>
        <v>Profit</v>
      </c>
      <c r="S6844" s="9">
        <f>shipments9[[#This Row],[Gross Profit]]/shipments9[[#This Row],[Amount]]</f>
        <v>0.3616413715570545</v>
      </c>
      <c r="T6844" s="11">
        <f>shipments9[[#This Row],[Amount]]/shipments9[[#This Row],[Boxes]]</f>
        <v>14.991573033707866</v>
      </c>
    </row>
    <row r="6845" spans="1:20" hidden="1" x14ac:dyDescent="0.25">
      <c r="A6845" t="s">
        <v>7034</v>
      </c>
      <c r="B6845" t="s">
        <v>52</v>
      </c>
      <c r="C6845" t="s">
        <v>153</v>
      </c>
      <c r="D6845" t="s">
        <v>31</v>
      </c>
      <c r="E6845" s="1">
        <v>45482</v>
      </c>
      <c r="F6845" s="1" t="str">
        <f>TEXT(shipments9[[#This Row],[Shipdate]],"ddd")</f>
        <v>Tue</v>
      </c>
      <c r="G6845" s="1" t="str">
        <f>IF(OR(shipments9[[#This Row],[Day Name]]="Sat",shipments9[[#This Row],[Day Name]]="Sun"),"Weekend","Weekday")</f>
        <v>Weekday</v>
      </c>
      <c r="H6845">
        <v>13851</v>
      </c>
      <c r="I6845">
        <v>770</v>
      </c>
      <c r="J6845" t="s">
        <v>178</v>
      </c>
      <c r="K6845" t="s">
        <v>8155</v>
      </c>
      <c r="L6845" t="s">
        <v>8160</v>
      </c>
      <c r="M6845">
        <v>7</v>
      </c>
      <c r="N6845" t="s">
        <v>8161</v>
      </c>
      <c r="O6845" s="4">
        <f>INDEX(products[Cost_per_box], MATCH(shipments9[[#This Row],[PID]], products[PID], 0))</f>
        <v>9.57</v>
      </c>
      <c r="P6845" s="4">
        <f>shipments9[[#This Row],[Boxes]]*shipments9[[#This Row],[Cost Per Box]]</f>
        <v>7368.9000000000005</v>
      </c>
      <c r="Q6845" s="4">
        <f>shipments9[[#This Row],[Amount]] -shipments9[[#This Row],[total cost]]</f>
        <v>6482.0999999999995</v>
      </c>
      <c r="R6845" s="4" t="str">
        <f>IF(shipments9[[#This Row],[Gross Profit]]&lt;0,"Loss","Profit")</f>
        <v>Profit</v>
      </c>
      <c r="S6845" s="9">
        <f>shipments9[[#This Row],[Gross Profit]]/shipments9[[#This Row],[Amount]]</f>
        <v>0.46798787091184746</v>
      </c>
      <c r="T6845" s="11">
        <f>shipments9[[#This Row],[Amount]]/shipments9[[#This Row],[Boxes]]</f>
        <v>17.98831168831169</v>
      </c>
    </row>
    <row r="6846" spans="1:20" hidden="1" x14ac:dyDescent="0.25">
      <c r="A6846" t="s">
        <v>7035</v>
      </c>
      <c r="B6846" t="s">
        <v>52</v>
      </c>
      <c r="C6846" t="s">
        <v>163</v>
      </c>
      <c r="D6846" t="s">
        <v>31</v>
      </c>
      <c r="E6846" s="1">
        <v>45499</v>
      </c>
      <c r="F6846" s="1" t="str">
        <f>TEXT(shipments9[[#This Row],[Shipdate]],"ddd")</f>
        <v>Fri</v>
      </c>
      <c r="G6846" s="1" t="str">
        <f>IF(OR(shipments9[[#This Row],[Day Name]]="Sat",shipments9[[#This Row],[Day Name]]="Sun"),"Weekend","Weekday")</f>
        <v>Weekday</v>
      </c>
      <c r="H6846">
        <v>9387</v>
      </c>
      <c r="I6846">
        <v>1341</v>
      </c>
      <c r="J6846" t="s">
        <v>178</v>
      </c>
      <c r="K6846" t="s">
        <v>8155</v>
      </c>
      <c r="L6846" t="s">
        <v>8160</v>
      </c>
      <c r="M6846">
        <v>7</v>
      </c>
      <c r="N6846" t="s">
        <v>8161</v>
      </c>
      <c r="O6846" s="4">
        <f>INDEX(products[Cost_per_box], MATCH(shipments9[[#This Row],[PID]], products[PID], 0))</f>
        <v>3.32</v>
      </c>
      <c r="P6846" s="4">
        <f>shipments9[[#This Row],[Boxes]]*shipments9[[#This Row],[Cost Per Box]]</f>
        <v>4452.12</v>
      </c>
      <c r="Q6846" s="4">
        <f>shipments9[[#This Row],[Amount]] -shipments9[[#This Row],[total cost]]</f>
        <v>4934.88</v>
      </c>
      <c r="R6846" s="4" t="str">
        <f>IF(shipments9[[#This Row],[Gross Profit]]&lt;0,"Loss","Profit")</f>
        <v>Profit</v>
      </c>
      <c r="S6846" s="9">
        <f>shipments9[[#This Row],[Gross Profit]]/shipments9[[#This Row],[Amount]]</f>
        <v>0.52571428571428569</v>
      </c>
      <c r="T6846" s="11">
        <f>shipments9[[#This Row],[Amount]]/shipments9[[#This Row],[Boxes]]</f>
        <v>7</v>
      </c>
    </row>
    <row r="6847" spans="1:20" hidden="1" x14ac:dyDescent="0.25">
      <c r="A6847" t="s">
        <v>7036</v>
      </c>
      <c r="B6847" t="s">
        <v>52</v>
      </c>
      <c r="C6847" t="s">
        <v>165</v>
      </c>
      <c r="D6847" t="s">
        <v>31</v>
      </c>
      <c r="E6847" s="1">
        <v>45531</v>
      </c>
      <c r="F6847" s="1" t="str">
        <f>TEXT(shipments9[[#This Row],[Shipdate]],"ddd")</f>
        <v>Tue</v>
      </c>
      <c r="G6847" s="1" t="str">
        <f>IF(OR(shipments9[[#This Row],[Day Name]]="Sat",shipments9[[#This Row],[Day Name]]="Sun"),"Weekend","Weekday")</f>
        <v>Weekday</v>
      </c>
      <c r="H6847">
        <v>9459</v>
      </c>
      <c r="I6847">
        <v>430</v>
      </c>
      <c r="J6847" t="s">
        <v>178</v>
      </c>
      <c r="K6847" t="s">
        <v>8155</v>
      </c>
      <c r="L6847" t="s">
        <v>8160</v>
      </c>
      <c r="M6847">
        <v>8</v>
      </c>
      <c r="N6847" t="s">
        <v>8162</v>
      </c>
      <c r="O6847" s="4">
        <f>INDEX(products[Cost_per_box], MATCH(shipments9[[#This Row],[PID]], products[PID], 0))</f>
        <v>2.65</v>
      </c>
      <c r="P6847" s="4">
        <f>shipments9[[#This Row],[Boxes]]*shipments9[[#This Row],[Cost Per Box]]</f>
        <v>1139.5</v>
      </c>
      <c r="Q6847" s="4">
        <f>shipments9[[#This Row],[Amount]] -shipments9[[#This Row],[total cost]]</f>
        <v>8319.5</v>
      </c>
      <c r="R6847" s="4" t="str">
        <f>IF(shipments9[[#This Row],[Gross Profit]]&lt;0,"Loss","Profit")</f>
        <v>Profit</v>
      </c>
      <c r="S6847" s="9">
        <f>shipments9[[#This Row],[Gross Profit]]/shipments9[[#This Row],[Amount]]</f>
        <v>0.8795327201606935</v>
      </c>
      <c r="T6847" s="11">
        <f>shipments9[[#This Row],[Amount]]/shipments9[[#This Row],[Boxes]]</f>
        <v>21.99767441860465</v>
      </c>
    </row>
    <row r="6848" spans="1:20" hidden="1" x14ac:dyDescent="0.25">
      <c r="A6848" t="s">
        <v>7037</v>
      </c>
      <c r="B6848" t="s">
        <v>52</v>
      </c>
      <c r="C6848" t="s">
        <v>135</v>
      </c>
      <c r="D6848" t="s">
        <v>31</v>
      </c>
      <c r="E6848" s="1">
        <v>45506</v>
      </c>
      <c r="F6848" s="1" t="str">
        <f>TEXT(shipments9[[#This Row],[Shipdate]],"ddd")</f>
        <v>Fri</v>
      </c>
      <c r="G6848" s="1" t="str">
        <f>IF(OR(shipments9[[#This Row],[Day Name]]="Sat",shipments9[[#This Row],[Day Name]]="Sun"),"Weekend","Weekday")</f>
        <v>Weekday</v>
      </c>
      <c r="H6848">
        <v>5523.75</v>
      </c>
      <c r="I6848">
        <v>205</v>
      </c>
      <c r="J6848" t="s">
        <v>178</v>
      </c>
      <c r="K6848" t="s">
        <v>8155</v>
      </c>
      <c r="L6848" t="s">
        <v>8160</v>
      </c>
      <c r="M6848">
        <v>8</v>
      </c>
      <c r="N6848" t="s">
        <v>8162</v>
      </c>
      <c r="O6848" s="4">
        <f>INDEX(products[Cost_per_box], MATCH(shipments9[[#This Row],[PID]], products[PID], 0))</f>
        <v>9.94</v>
      </c>
      <c r="P6848" s="4">
        <f>shipments9[[#This Row],[Boxes]]*shipments9[[#This Row],[Cost Per Box]]</f>
        <v>2037.6999999999998</v>
      </c>
      <c r="Q6848" s="4">
        <f>shipments9[[#This Row],[Amount]] -shipments9[[#This Row],[total cost]]</f>
        <v>3486.05</v>
      </c>
      <c r="R6848" s="4" t="str">
        <f>IF(shipments9[[#This Row],[Gross Profit]]&lt;0,"Loss","Profit")</f>
        <v>Profit</v>
      </c>
      <c r="S6848" s="9">
        <f>shipments9[[#This Row],[Gross Profit]]/shipments9[[#This Row],[Amount]]</f>
        <v>0.63110205928943208</v>
      </c>
      <c r="T6848" s="11">
        <f>shipments9[[#This Row],[Amount]]/shipments9[[#This Row],[Boxes]]</f>
        <v>26.945121951219512</v>
      </c>
    </row>
    <row r="6849" spans="1:20" hidden="1" x14ac:dyDescent="0.25">
      <c r="A6849" t="s">
        <v>7038</v>
      </c>
      <c r="B6849" t="s">
        <v>52</v>
      </c>
      <c r="C6849" t="s">
        <v>155</v>
      </c>
      <c r="D6849" t="s">
        <v>31</v>
      </c>
      <c r="E6849" s="1">
        <v>45491</v>
      </c>
      <c r="F6849" s="1" t="str">
        <f>TEXT(shipments9[[#This Row],[Shipdate]],"ddd")</f>
        <v>Thu</v>
      </c>
      <c r="G6849" s="1" t="str">
        <f>IF(OR(shipments9[[#This Row],[Day Name]]="Sat",shipments9[[#This Row],[Day Name]]="Sun"),"Weekend","Weekday")</f>
        <v>Weekday</v>
      </c>
      <c r="H6849">
        <v>7985.25</v>
      </c>
      <c r="I6849">
        <v>799</v>
      </c>
      <c r="J6849" t="s">
        <v>178</v>
      </c>
      <c r="K6849" t="s">
        <v>8155</v>
      </c>
      <c r="L6849" t="s">
        <v>8160</v>
      </c>
      <c r="M6849">
        <v>7</v>
      </c>
      <c r="N6849" t="s">
        <v>8161</v>
      </c>
      <c r="O6849" s="4">
        <f>INDEX(products[Cost_per_box], MATCH(shipments9[[#This Row],[PID]], products[PID], 0))</f>
        <v>8.43</v>
      </c>
      <c r="P6849" s="4">
        <f>shipments9[[#This Row],[Boxes]]*shipments9[[#This Row],[Cost Per Box]]</f>
        <v>6735.57</v>
      </c>
      <c r="Q6849" s="4">
        <f>shipments9[[#This Row],[Amount]] -shipments9[[#This Row],[total cost]]</f>
        <v>1249.6800000000003</v>
      </c>
      <c r="R6849" s="4" t="str">
        <f>IF(shipments9[[#This Row],[Gross Profit]]&lt;0,"Loss","Profit")</f>
        <v>Profit</v>
      </c>
      <c r="S6849" s="9">
        <f>shipments9[[#This Row],[Gross Profit]]/shipments9[[#This Row],[Amount]]</f>
        <v>0.15649854419085191</v>
      </c>
      <c r="T6849" s="11">
        <f>shipments9[[#This Row],[Amount]]/shipments9[[#This Row],[Boxes]]</f>
        <v>9.9940550688360457</v>
      </c>
    </row>
    <row r="6850" spans="1:20" hidden="1" x14ac:dyDescent="0.25">
      <c r="A6850" t="s">
        <v>7039</v>
      </c>
      <c r="B6850" t="s">
        <v>52</v>
      </c>
      <c r="C6850" t="s">
        <v>153</v>
      </c>
      <c r="D6850" t="s">
        <v>31</v>
      </c>
      <c r="E6850" s="1">
        <v>45484</v>
      </c>
      <c r="F6850" s="1" t="str">
        <f>TEXT(shipments9[[#This Row],[Shipdate]],"ddd")</f>
        <v>Thu</v>
      </c>
      <c r="G6850" s="1" t="str">
        <f>IF(OR(shipments9[[#This Row],[Day Name]]="Sat",shipments9[[#This Row],[Day Name]]="Sun"),"Weekend","Weekday")</f>
        <v>Weekday</v>
      </c>
      <c r="H6850">
        <v>4572</v>
      </c>
      <c r="I6850">
        <v>254</v>
      </c>
      <c r="J6850" t="s">
        <v>178</v>
      </c>
      <c r="K6850" t="s">
        <v>8155</v>
      </c>
      <c r="L6850" t="s">
        <v>8160</v>
      </c>
      <c r="M6850">
        <v>7</v>
      </c>
      <c r="N6850" t="s">
        <v>8161</v>
      </c>
      <c r="O6850" s="4">
        <f>INDEX(products[Cost_per_box], MATCH(shipments9[[#This Row],[PID]], products[PID], 0))</f>
        <v>9.57</v>
      </c>
      <c r="P6850" s="4">
        <f>shipments9[[#This Row],[Boxes]]*shipments9[[#This Row],[Cost Per Box]]</f>
        <v>2430.7800000000002</v>
      </c>
      <c r="Q6850" s="4">
        <f>shipments9[[#This Row],[Amount]] -shipments9[[#This Row],[total cost]]</f>
        <v>2141.2199999999998</v>
      </c>
      <c r="R6850" s="4" t="str">
        <f>IF(shipments9[[#This Row],[Gross Profit]]&lt;0,"Loss","Profit")</f>
        <v>Profit</v>
      </c>
      <c r="S6850" s="9">
        <f>shipments9[[#This Row],[Gross Profit]]/shipments9[[#This Row],[Amount]]</f>
        <v>0.46833333333333327</v>
      </c>
      <c r="T6850" s="11">
        <f>shipments9[[#This Row],[Amount]]/shipments9[[#This Row],[Boxes]]</f>
        <v>18</v>
      </c>
    </row>
    <row r="6851" spans="1:20" x14ac:dyDescent="0.25">
      <c r="A6851" t="s">
        <v>7040</v>
      </c>
      <c r="B6851" t="s">
        <v>55</v>
      </c>
      <c r="C6851" t="s">
        <v>130</v>
      </c>
      <c r="D6851" t="s">
        <v>31</v>
      </c>
      <c r="E6851" s="1">
        <v>45502</v>
      </c>
      <c r="F6851" s="1" t="str">
        <f>TEXT(shipments9[[#This Row],[Shipdate]],"ddd")</f>
        <v>Mon</v>
      </c>
      <c r="G6851" s="1" t="str">
        <f>IF(OR(shipments9[[#This Row],[Day Name]]="Sat",shipments9[[#This Row],[Day Name]]="Sun"),"Weekend","Weekday")</f>
        <v>Weekday</v>
      </c>
      <c r="H6851">
        <v>1390.5</v>
      </c>
      <c r="I6851">
        <v>279</v>
      </c>
      <c r="J6851" t="s">
        <v>178</v>
      </c>
      <c r="K6851" t="s">
        <v>8155</v>
      </c>
      <c r="L6851" t="s">
        <v>8160</v>
      </c>
      <c r="M6851">
        <v>7</v>
      </c>
      <c r="N6851" t="s">
        <v>8161</v>
      </c>
      <c r="O6851" s="4">
        <f>INDEX(products[Cost_per_box], MATCH(shipments9[[#This Row],[PID]], products[PID], 0))</f>
        <v>5.72</v>
      </c>
      <c r="P6851" s="4">
        <f>shipments9[[#This Row],[Boxes]]*shipments9[[#This Row],[Cost Per Box]]</f>
        <v>1595.8799999999999</v>
      </c>
      <c r="Q6851" s="4">
        <f>shipments9[[#This Row],[Amount]] -shipments9[[#This Row],[total cost]]</f>
        <v>-205.37999999999988</v>
      </c>
      <c r="R6851" s="4" t="str">
        <f>IF(shipments9[[#This Row],[Gross Profit]]&lt;0,"Loss","Profit")</f>
        <v>Loss</v>
      </c>
      <c r="S6851" s="9">
        <f>shipments9[[#This Row],[Gross Profit]]/shipments9[[#This Row],[Amount]]</f>
        <v>-0.14770226537216821</v>
      </c>
      <c r="T6851" s="11">
        <f>shipments9[[#This Row],[Amount]]/shipments9[[#This Row],[Boxes]]</f>
        <v>4.9838709677419351</v>
      </c>
    </row>
    <row r="6852" spans="1:20" hidden="1" x14ac:dyDescent="0.25">
      <c r="A6852" t="s">
        <v>7041</v>
      </c>
      <c r="B6852" t="s">
        <v>55</v>
      </c>
      <c r="C6852" t="s">
        <v>155</v>
      </c>
      <c r="D6852" t="s">
        <v>31</v>
      </c>
      <c r="E6852" s="1">
        <v>45499</v>
      </c>
      <c r="F6852" s="1" t="str">
        <f>TEXT(shipments9[[#This Row],[Shipdate]],"ddd")</f>
        <v>Fri</v>
      </c>
      <c r="G6852" s="1" t="str">
        <f>IF(OR(shipments9[[#This Row],[Day Name]]="Sat",shipments9[[#This Row],[Day Name]]="Sun"),"Weekend","Weekday")</f>
        <v>Weekday</v>
      </c>
      <c r="H6852">
        <v>10075.5</v>
      </c>
      <c r="I6852">
        <v>1008</v>
      </c>
      <c r="J6852" t="s">
        <v>178</v>
      </c>
      <c r="K6852" t="s">
        <v>8155</v>
      </c>
      <c r="L6852" t="s">
        <v>8160</v>
      </c>
      <c r="M6852">
        <v>7</v>
      </c>
      <c r="N6852" t="s">
        <v>8161</v>
      </c>
      <c r="O6852" s="4">
        <f>INDEX(products[Cost_per_box], MATCH(shipments9[[#This Row],[PID]], products[PID], 0))</f>
        <v>8.43</v>
      </c>
      <c r="P6852" s="4">
        <f>shipments9[[#This Row],[Boxes]]*shipments9[[#This Row],[Cost Per Box]]</f>
        <v>8497.44</v>
      </c>
      <c r="Q6852" s="4">
        <f>shipments9[[#This Row],[Amount]] -shipments9[[#This Row],[total cost]]</f>
        <v>1578.0599999999995</v>
      </c>
      <c r="R6852" s="4" t="str">
        <f>IF(shipments9[[#This Row],[Gross Profit]]&lt;0,"Loss","Profit")</f>
        <v>Profit</v>
      </c>
      <c r="S6852" s="9">
        <f>shipments9[[#This Row],[Gross Profit]]/shipments9[[#This Row],[Amount]]</f>
        <v>0.15662349263063863</v>
      </c>
      <c r="T6852" s="11">
        <f>shipments9[[#This Row],[Amount]]/shipments9[[#This Row],[Boxes]]</f>
        <v>9.9955357142857135</v>
      </c>
    </row>
    <row r="6853" spans="1:20" hidden="1" x14ac:dyDescent="0.25">
      <c r="A6853" t="s">
        <v>7042</v>
      </c>
      <c r="B6853" t="s">
        <v>55</v>
      </c>
      <c r="C6853" t="s">
        <v>161</v>
      </c>
      <c r="D6853" t="s">
        <v>31</v>
      </c>
      <c r="E6853" s="1">
        <v>45495</v>
      </c>
      <c r="F6853" s="1" t="str">
        <f>TEXT(shipments9[[#This Row],[Shipdate]],"ddd")</f>
        <v>Mon</v>
      </c>
      <c r="G6853" s="1" t="str">
        <f>IF(OR(shipments9[[#This Row],[Day Name]]="Sat",shipments9[[#This Row],[Day Name]]="Sun"),"Weekend","Weekday")</f>
        <v>Weekday</v>
      </c>
      <c r="H6853">
        <v>13054.5</v>
      </c>
      <c r="I6853">
        <v>1632</v>
      </c>
      <c r="J6853" t="s">
        <v>178</v>
      </c>
      <c r="K6853" t="s">
        <v>8155</v>
      </c>
      <c r="L6853" t="s">
        <v>8160</v>
      </c>
      <c r="M6853">
        <v>7</v>
      </c>
      <c r="N6853" t="s">
        <v>8161</v>
      </c>
      <c r="O6853" s="4">
        <f>INDEX(products[Cost_per_box], MATCH(shipments9[[#This Row],[PID]], products[PID], 0))</f>
        <v>2.76</v>
      </c>
      <c r="P6853" s="4">
        <f>shipments9[[#This Row],[Boxes]]*shipments9[[#This Row],[Cost Per Box]]</f>
        <v>4504.32</v>
      </c>
      <c r="Q6853" s="4">
        <f>shipments9[[#This Row],[Amount]] -shipments9[[#This Row],[total cost]]</f>
        <v>8550.18</v>
      </c>
      <c r="R6853" s="4" t="str">
        <f>IF(shipments9[[#This Row],[Gross Profit]]&lt;0,"Loss","Profit")</f>
        <v>Profit</v>
      </c>
      <c r="S6853" s="9">
        <f>shipments9[[#This Row],[Gross Profit]]/shipments9[[#This Row],[Amount]]</f>
        <v>0.65496035849707002</v>
      </c>
      <c r="T6853" s="11">
        <f>shipments9[[#This Row],[Amount]]/shipments9[[#This Row],[Boxes]]</f>
        <v>7.9990808823529411</v>
      </c>
    </row>
    <row r="6854" spans="1:20" hidden="1" x14ac:dyDescent="0.25">
      <c r="A6854" t="s">
        <v>7043</v>
      </c>
      <c r="B6854" t="s">
        <v>55</v>
      </c>
      <c r="C6854" t="s">
        <v>128</v>
      </c>
      <c r="D6854" t="s">
        <v>31</v>
      </c>
      <c r="E6854" s="1">
        <v>45502</v>
      </c>
      <c r="F6854" s="1" t="str">
        <f>TEXT(shipments9[[#This Row],[Shipdate]],"ddd")</f>
        <v>Mon</v>
      </c>
      <c r="G6854" s="1" t="str">
        <f>IF(OR(shipments9[[#This Row],[Day Name]]="Sat",shipments9[[#This Row],[Day Name]]="Sun"),"Weekend","Weekday")</f>
        <v>Weekday</v>
      </c>
      <c r="H6854">
        <v>7105.5</v>
      </c>
      <c r="I6854">
        <v>1185</v>
      </c>
      <c r="J6854" t="s">
        <v>178</v>
      </c>
      <c r="K6854" t="s">
        <v>8155</v>
      </c>
      <c r="L6854" t="s">
        <v>8160</v>
      </c>
      <c r="M6854">
        <v>7</v>
      </c>
      <c r="N6854" t="s">
        <v>8161</v>
      </c>
      <c r="O6854" s="4">
        <f>INDEX(products[Cost_per_box], MATCH(shipments9[[#This Row],[PID]], products[PID], 0))</f>
        <v>3.85</v>
      </c>
      <c r="P6854" s="4">
        <f>shipments9[[#This Row],[Boxes]]*shipments9[[#This Row],[Cost Per Box]]</f>
        <v>4562.25</v>
      </c>
      <c r="Q6854" s="4">
        <f>shipments9[[#This Row],[Amount]] -shipments9[[#This Row],[total cost]]</f>
        <v>2543.25</v>
      </c>
      <c r="R6854" s="4" t="str">
        <f>IF(shipments9[[#This Row],[Gross Profit]]&lt;0,"Loss","Profit")</f>
        <v>Profit</v>
      </c>
      <c r="S6854" s="9">
        <f>shipments9[[#This Row],[Gross Profit]]/shipments9[[#This Row],[Amount]]</f>
        <v>0.35792695799028923</v>
      </c>
      <c r="T6854" s="11">
        <f>shipments9[[#This Row],[Amount]]/shipments9[[#This Row],[Boxes]]</f>
        <v>5.9962025316455696</v>
      </c>
    </row>
    <row r="6855" spans="1:20" hidden="1" x14ac:dyDescent="0.25">
      <c r="A6855" t="s">
        <v>7044</v>
      </c>
      <c r="B6855" t="s">
        <v>55</v>
      </c>
      <c r="C6855" t="s">
        <v>153</v>
      </c>
      <c r="D6855" t="s">
        <v>31</v>
      </c>
      <c r="E6855" s="1">
        <v>45502</v>
      </c>
      <c r="F6855" s="1" t="str">
        <f>TEXT(shipments9[[#This Row],[Shipdate]],"ddd")</f>
        <v>Mon</v>
      </c>
      <c r="G6855" s="1" t="str">
        <f>IF(OR(shipments9[[#This Row],[Day Name]]="Sat",shipments9[[#This Row],[Day Name]]="Sun"),"Weekend","Weekday")</f>
        <v>Weekday</v>
      </c>
      <c r="H6855">
        <v>12953.25</v>
      </c>
      <c r="I6855">
        <v>810</v>
      </c>
      <c r="J6855" t="s">
        <v>178</v>
      </c>
      <c r="K6855" t="s">
        <v>8155</v>
      </c>
      <c r="L6855" t="s">
        <v>8160</v>
      </c>
      <c r="M6855">
        <v>7</v>
      </c>
      <c r="N6855" t="s">
        <v>8161</v>
      </c>
      <c r="O6855" s="4">
        <f>INDEX(products[Cost_per_box], MATCH(shipments9[[#This Row],[PID]], products[PID], 0))</f>
        <v>9.57</v>
      </c>
      <c r="P6855" s="4">
        <f>shipments9[[#This Row],[Boxes]]*shipments9[[#This Row],[Cost Per Box]]</f>
        <v>7751.7</v>
      </c>
      <c r="Q6855" s="4">
        <f>shipments9[[#This Row],[Amount]] -shipments9[[#This Row],[total cost]]</f>
        <v>5201.55</v>
      </c>
      <c r="R6855" s="4" t="str">
        <f>IF(shipments9[[#This Row],[Gross Profit]]&lt;0,"Loss","Profit")</f>
        <v>Profit</v>
      </c>
      <c r="S6855" s="9">
        <f>shipments9[[#This Row],[Gross Profit]]/shipments9[[#This Row],[Amount]]</f>
        <v>0.40156331422615948</v>
      </c>
      <c r="T6855" s="11">
        <f>shipments9[[#This Row],[Amount]]/shipments9[[#This Row],[Boxes]]</f>
        <v>15.991666666666667</v>
      </c>
    </row>
    <row r="6856" spans="1:20" hidden="1" x14ac:dyDescent="0.25">
      <c r="A6856" t="s">
        <v>7045</v>
      </c>
      <c r="B6856" t="s">
        <v>55</v>
      </c>
      <c r="C6856" t="s">
        <v>145</v>
      </c>
      <c r="D6856" t="s">
        <v>31</v>
      </c>
      <c r="E6856" s="1">
        <v>45519</v>
      </c>
      <c r="F6856" s="1" t="str">
        <f>TEXT(shipments9[[#This Row],[Shipdate]],"ddd")</f>
        <v>Thu</v>
      </c>
      <c r="G6856" s="1" t="str">
        <f>IF(OR(shipments9[[#This Row],[Day Name]]="Sat",shipments9[[#This Row],[Day Name]]="Sun"),"Weekend","Weekday")</f>
        <v>Weekday</v>
      </c>
      <c r="H6856">
        <v>9661.5</v>
      </c>
      <c r="I6856">
        <v>744</v>
      </c>
      <c r="J6856" t="s">
        <v>178</v>
      </c>
      <c r="K6856" t="s">
        <v>8155</v>
      </c>
      <c r="L6856" t="s">
        <v>8160</v>
      </c>
      <c r="M6856">
        <v>8</v>
      </c>
      <c r="N6856" t="s">
        <v>8162</v>
      </c>
      <c r="O6856" s="4">
        <f>INDEX(products[Cost_per_box], MATCH(shipments9[[#This Row],[PID]], products[PID], 0))</f>
        <v>4.74</v>
      </c>
      <c r="P6856" s="4">
        <f>shipments9[[#This Row],[Boxes]]*shipments9[[#This Row],[Cost Per Box]]</f>
        <v>3526.56</v>
      </c>
      <c r="Q6856" s="4">
        <f>shipments9[[#This Row],[Amount]] -shipments9[[#This Row],[total cost]]</f>
        <v>6134.9400000000005</v>
      </c>
      <c r="R6856" s="4" t="str">
        <f>IF(shipments9[[#This Row],[Gross Profit]]&lt;0,"Loss","Profit")</f>
        <v>Profit</v>
      </c>
      <c r="S6856" s="9">
        <f>shipments9[[#This Row],[Gross Profit]]/shipments9[[#This Row],[Amount]]</f>
        <v>0.63498835584536573</v>
      </c>
      <c r="T6856" s="11">
        <f>shipments9[[#This Row],[Amount]]/shipments9[[#This Row],[Boxes]]</f>
        <v>12.985887096774194</v>
      </c>
    </row>
    <row r="6857" spans="1:20" hidden="1" x14ac:dyDescent="0.25">
      <c r="A6857" t="s">
        <v>7046</v>
      </c>
      <c r="B6857" t="s">
        <v>55</v>
      </c>
      <c r="C6857" t="s">
        <v>163</v>
      </c>
      <c r="D6857" t="s">
        <v>31</v>
      </c>
      <c r="E6857" s="1">
        <v>45504</v>
      </c>
      <c r="F6857" s="1" t="str">
        <f>TEXT(shipments9[[#This Row],[Shipdate]],"ddd")</f>
        <v>Wed</v>
      </c>
      <c r="G6857" s="1" t="str">
        <f>IF(OR(shipments9[[#This Row],[Day Name]]="Sat",shipments9[[#This Row],[Day Name]]="Sun"),"Weekend","Weekday")</f>
        <v>Weekday</v>
      </c>
      <c r="H6857">
        <v>4317.75</v>
      </c>
      <c r="I6857">
        <v>617</v>
      </c>
      <c r="J6857" t="s">
        <v>178</v>
      </c>
      <c r="K6857" t="s">
        <v>8155</v>
      </c>
      <c r="L6857" t="s">
        <v>8160</v>
      </c>
      <c r="M6857">
        <v>7</v>
      </c>
      <c r="N6857" t="s">
        <v>8161</v>
      </c>
      <c r="O6857" s="4">
        <f>INDEX(products[Cost_per_box], MATCH(shipments9[[#This Row],[PID]], products[PID], 0))</f>
        <v>3.32</v>
      </c>
      <c r="P6857" s="4">
        <f>shipments9[[#This Row],[Boxes]]*shipments9[[#This Row],[Cost Per Box]]</f>
        <v>2048.44</v>
      </c>
      <c r="Q6857" s="4">
        <f>shipments9[[#This Row],[Amount]] -shipments9[[#This Row],[total cost]]</f>
        <v>2269.31</v>
      </c>
      <c r="R6857" s="4" t="str">
        <f>IF(shipments9[[#This Row],[Gross Profit]]&lt;0,"Loss","Profit")</f>
        <v>Profit</v>
      </c>
      <c r="S6857" s="9">
        <f>shipments9[[#This Row],[Gross Profit]]/shipments9[[#This Row],[Amount]]</f>
        <v>0.52557697875050657</v>
      </c>
      <c r="T6857" s="11">
        <f>shipments9[[#This Row],[Amount]]/shipments9[[#This Row],[Boxes]]</f>
        <v>6.9979740680713132</v>
      </c>
    </row>
    <row r="6858" spans="1:20" hidden="1" x14ac:dyDescent="0.25">
      <c r="A6858" t="s">
        <v>7047</v>
      </c>
      <c r="B6858" t="s">
        <v>77</v>
      </c>
      <c r="C6858" t="s">
        <v>132</v>
      </c>
      <c r="D6858" t="s">
        <v>31</v>
      </c>
      <c r="E6858" s="1">
        <v>45481</v>
      </c>
      <c r="F6858" s="1" t="str">
        <f>TEXT(shipments9[[#This Row],[Shipdate]],"ddd")</f>
        <v>Mon</v>
      </c>
      <c r="G6858" s="1" t="str">
        <f>IF(OR(shipments9[[#This Row],[Day Name]]="Sat",shipments9[[#This Row],[Day Name]]="Sun"),"Weekend","Weekday")</f>
        <v>Weekday</v>
      </c>
      <c r="H6858">
        <v>681.75</v>
      </c>
      <c r="I6858">
        <v>25</v>
      </c>
      <c r="J6858" t="s">
        <v>178</v>
      </c>
      <c r="K6858" t="s">
        <v>8155</v>
      </c>
      <c r="L6858" t="s">
        <v>8160</v>
      </c>
      <c r="M6858">
        <v>7</v>
      </c>
      <c r="N6858" t="s">
        <v>8161</v>
      </c>
      <c r="O6858" s="4">
        <f>INDEX(products[Cost_per_box], MATCH(shipments9[[#This Row],[PID]], products[PID], 0))</f>
        <v>6.31</v>
      </c>
      <c r="P6858" s="4">
        <f>shipments9[[#This Row],[Boxes]]*shipments9[[#This Row],[Cost Per Box]]</f>
        <v>157.75</v>
      </c>
      <c r="Q6858" s="4">
        <f>shipments9[[#This Row],[Amount]] -shipments9[[#This Row],[total cost]]</f>
        <v>524</v>
      </c>
      <c r="R6858" s="4" t="str">
        <f>IF(shipments9[[#This Row],[Gross Profit]]&lt;0,"Loss","Profit")</f>
        <v>Profit</v>
      </c>
      <c r="S6858" s="9">
        <f>shipments9[[#This Row],[Gross Profit]]/shipments9[[#This Row],[Amount]]</f>
        <v>0.76861019435276856</v>
      </c>
      <c r="T6858" s="11">
        <f>shipments9[[#This Row],[Amount]]/shipments9[[#This Row],[Boxes]]</f>
        <v>27.27</v>
      </c>
    </row>
    <row r="6859" spans="1:20" hidden="1" x14ac:dyDescent="0.25">
      <c r="A6859" t="s">
        <v>7048</v>
      </c>
      <c r="B6859" t="s">
        <v>77</v>
      </c>
      <c r="C6859" t="s">
        <v>137</v>
      </c>
      <c r="D6859" t="s">
        <v>31</v>
      </c>
      <c r="E6859" s="1">
        <v>45477</v>
      </c>
      <c r="F6859" s="1" t="str">
        <f>TEXT(shipments9[[#This Row],[Shipdate]],"ddd")</f>
        <v>Thu</v>
      </c>
      <c r="G6859" s="1" t="str">
        <f>IF(OR(shipments9[[#This Row],[Day Name]]="Sat",shipments9[[#This Row],[Day Name]]="Sun"),"Weekend","Weekday")</f>
        <v>Weekday</v>
      </c>
      <c r="H6859">
        <v>10395</v>
      </c>
      <c r="I6859">
        <v>520</v>
      </c>
      <c r="J6859" t="s">
        <v>178</v>
      </c>
      <c r="K6859" t="s">
        <v>8155</v>
      </c>
      <c r="L6859" t="s">
        <v>8160</v>
      </c>
      <c r="M6859">
        <v>7</v>
      </c>
      <c r="N6859" t="s">
        <v>8161</v>
      </c>
      <c r="O6859" s="4">
        <f>INDEX(products[Cost_per_box], MATCH(shipments9[[#This Row],[PID]], products[PID], 0))</f>
        <v>7.73</v>
      </c>
      <c r="P6859" s="4">
        <f>shipments9[[#This Row],[Boxes]]*shipments9[[#This Row],[Cost Per Box]]</f>
        <v>4019.6000000000004</v>
      </c>
      <c r="Q6859" s="4">
        <f>shipments9[[#This Row],[Amount]] -shipments9[[#This Row],[total cost]]</f>
        <v>6375.4</v>
      </c>
      <c r="R6859" s="4" t="str">
        <f>IF(shipments9[[#This Row],[Gross Profit]]&lt;0,"Loss","Profit")</f>
        <v>Profit</v>
      </c>
      <c r="S6859" s="9">
        <f>shipments9[[#This Row],[Gross Profit]]/shipments9[[#This Row],[Amount]]</f>
        <v>0.61331409331409326</v>
      </c>
      <c r="T6859" s="11">
        <f>shipments9[[#This Row],[Amount]]/shipments9[[#This Row],[Boxes]]</f>
        <v>19.990384615384617</v>
      </c>
    </row>
    <row r="6860" spans="1:20" hidden="1" x14ac:dyDescent="0.25">
      <c r="A6860" t="s">
        <v>7049</v>
      </c>
      <c r="B6860" t="s">
        <v>77</v>
      </c>
      <c r="C6860" t="s">
        <v>141</v>
      </c>
      <c r="D6860" t="s">
        <v>31</v>
      </c>
      <c r="E6860" s="1">
        <v>45498</v>
      </c>
      <c r="F6860" s="1" t="str">
        <f>TEXT(shipments9[[#This Row],[Shipdate]],"ddd")</f>
        <v>Thu</v>
      </c>
      <c r="G6860" s="1" t="str">
        <f>IF(OR(shipments9[[#This Row],[Day Name]]="Sat",shipments9[[#This Row],[Day Name]]="Sun"),"Weekend","Weekday")</f>
        <v>Weekday</v>
      </c>
      <c r="H6860">
        <v>8781.75</v>
      </c>
      <c r="I6860">
        <v>549</v>
      </c>
      <c r="J6860" t="s">
        <v>178</v>
      </c>
      <c r="K6860" t="s">
        <v>8155</v>
      </c>
      <c r="L6860" t="s">
        <v>8160</v>
      </c>
      <c r="M6860">
        <v>7</v>
      </c>
      <c r="N6860" t="s">
        <v>8161</v>
      </c>
      <c r="O6860" s="4">
        <f>INDEX(products[Cost_per_box], MATCH(shipments9[[#This Row],[PID]], products[PID], 0))</f>
        <v>8.2200000000000006</v>
      </c>
      <c r="P6860" s="4">
        <f>shipments9[[#This Row],[Boxes]]*shipments9[[#This Row],[Cost Per Box]]</f>
        <v>4512.7800000000007</v>
      </c>
      <c r="Q6860" s="4">
        <f>shipments9[[#This Row],[Amount]] -shipments9[[#This Row],[total cost]]</f>
        <v>4268.9699999999993</v>
      </c>
      <c r="R6860" s="4" t="str">
        <f>IF(shipments9[[#This Row],[Gross Profit]]&lt;0,"Loss","Profit")</f>
        <v>Profit</v>
      </c>
      <c r="S6860" s="9">
        <f>shipments9[[#This Row],[Gross Profit]]/shipments9[[#This Row],[Amount]]</f>
        <v>0.48611837048424283</v>
      </c>
      <c r="T6860" s="11">
        <f>shipments9[[#This Row],[Amount]]/shipments9[[#This Row],[Boxes]]</f>
        <v>15.995901639344263</v>
      </c>
    </row>
    <row r="6861" spans="1:20" x14ac:dyDescent="0.25">
      <c r="A6861" t="s">
        <v>7050</v>
      </c>
      <c r="B6861" t="s">
        <v>77</v>
      </c>
      <c r="C6861" t="s">
        <v>147</v>
      </c>
      <c r="D6861" t="s">
        <v>31</v>
      </c>
      <c r="E6861" s="1">
        <v>45509</v>
      </c>
      <c r="F6861" s="1" t="str">
        <f>TEXT(shipments9[[#This Row],[Shipdate]],"ddd")</f>
        <v>Mon</v>
      </c>
      <c r="G6861" s="1" t="str">
        <f>IF(OR(shipments9[[#This Row],[Day Name]]="Sat",shipments9[[#This Row],[Day Name]]="Sun"),"Weekend","Weekday")</f>
        <v>Weekday</v>
      </c>
      <c r="H6861">
        <v>4576.5</v>
      </c>
      <c r="I6861">
        <v>509</v>
      </c>
      <c r="J6861" t="s">
        <v>178</v>
      </c>
      <c r="K6861" t="s">
        <v>8155</v>
      </c>
      <c r="L6861" t="s">
        <v>8160</v>
      </c>
      <c r="M6861">
        <v>8</v>
      </c>
      <c r="N6861" t="s">
        <v>8162</v>
      </c>
      <c r="O6861" s="4">
        <f>INDEX(products[Cost_per_box], MATCH(shipments9[[#This Row],[PID]], products[PID], 0))</f>
        <v>10.51</v>
      </c>
      <c r="P6861" s="4">
        <f>shipments9[[#This Row],[Boxes]]*shipments9[[#This Row],[Cost Per Box]]</f>
        <v>5349.59</v>
      </c>
      <c r="Q6861" s="4">
        <f>shipments9[[#This Row],[Amount]] -shipments9[[#This Row],[total cost]]</f>
        <v>-773.09000000000015</v>
      </c>
      <c r="R6861" s="4" t="str">
        <f>IF(shipments9[[#This Row],[Gross Profit]]&lt;0,"Loss","Profit")</f>
        <v>Loss</v>
      </c>
      <c r="S6861" s="9">
        <f>shipments9[[#This Row],[Gross Profit]]/shipments9[[#This Row],[Amount]]</f>
        <v>-0.16892603517972252</v>
      </c>
      <c r="T6861" s="11">
        <f>shipments9[[#This Row],[Amount]]/shipments9[[#This Row],[Boxes]]</f>
        <v>8.9911591355599221</v>
      </c>
    </row>
    <row r="6862" spans="1:20" x14ac:dyDescent="0.25">
      <c r="A6862" t="s">
        <v>7051</v>
      </c>
      <c r="B6862" t="s">
        <v>77</v>
      </c>
      <c r="C6862" t="s">
        <v>147</v>
      </c>
      <c r="D6862" t="s">
        <v>31</v>
      </c>
      <c r="E6862" s="1">
        <v>45519</v>
      </c>
      <c r="F6862" s="1" t="str">
        <f>TEXT(shipments9[[#This Row],[Shipdate]],"ddd")</f>
        <v>Thu</v>
      </c>
      <c r="G6862" s="1" t="str">
        <f>IF(OR(shipments9[[#This Row],[Day Name]]="Sat",shipments9[[#This Row],[Day Name]]="Sun"),"Weekend","Weekday")</f>
        <v>Weekday</v>
      </c>
      <c r="H6862">
        <v>3521.25</v>
      </c>
      <c r="I6862">
        <v>441</v>
      </c>
      <c r="J6862" t="s">
        <v>178</v>
      </c>
      <c r="K6862" t="s">
        <v>8155</v>
      </c>
      <c r="L6862" t="s">
        <v>8160</v>
      </c>
      <c r="M6862">
        <v>8</v>
      </c>
      <c r="N6862" t="s">
        <v>8162</v>
      </c>
      <c r="O6862" s="4">
        <f>INDEX(products[Cost_per_box], MATCH(shipments9[[#This Row],[PID]], products[PID], 0))</f>
        <v>10.51</v>
      </c>
      <c r="P6862" s="4">
        <f>shipments9[[#This Row],[Boxes]]*shipments9[[#This Row],[Cost Per Box]]</f>
        <v>4634.91</v>
      </c>
      <c r="Q6862" s="4">
        <f>shipments9[[#This Row],[Amount]] -shipments9[[#This Row],[total cost]]</f>
        <v>-1113.6599999999999</v>
      </c>
      <c r="R6862" s="4" t="str">
        <f>IF(shipments9[[#This Row],[Gross Profit]]&lt;0,"Loss","Profit")</f>
        <v>Loss</v>
      </c>
      <c r="S6862" s="9">
        <f>shipments9[[#This Row],[Gross Profit]]/shipments9[[#This Row],[Amount]]</f>
        <v>-0.31626837060702873</v>
      </c>
      <c r="T6862" s="11">
        <f>shipments9[[#This Row],[Amount]]/shipments9[[#This Row],[Boxes]]</f>
        <v>7.9846938775510203</v>
      </c>
    </row>
    <row r="6863" spans="1:20" x14ac:dyDescent="0.25">
      <c r="A6863" t="s">
        <v>7052</v>
      </c>
      <c r="B6863" t="s">
        <v>77</v>
      </c>
      <c r="C6863" t="s">
        <v>147</v>
      </c>
      <c r="D6863" t="s">
        <v>31</v>
      </c>
      <c r="E6863" s="1">
        <v>45523</v>
      </c>
      <c r="F6863" s="1" t="str">
        <f>TEXT(shipments9[[#This Row],[Shipdate]],"ddd")</f>
        <v>Mon</v>
      </c>
      <c r="G6863" s="1" t="str">
        <f>IF(OR(shipments9[[#This Row],[Day Name]]="Sat",shipments9[[#This Row],[Day Name]]="Sun"),"Weekend","Weekday")</f>
        <v>Weekday</v>
      </c>
      <c r="H6863">
        <v>5019.75</v>
      </c>
      <c r="I6863">
        <v>837</v>
      </c>
      <c r="J6863" t="s">
        <v>178</v>
      </c>
      <c r="K6863" t="s">
        <v>8155</v>
      </c>
      <c r="L6863" t="s">
        <v>8160</v>
      </c>
      <c r="M6863">
        <v>8</v>
      </c>
      <c r="N6863" t="s">
        <v>8162</v>
      </c>
      <c r="O6863" s="4">
        <f>INDEX(products[Cost_per_box], MATCH(shipments9[[#This Row],[PID]], products[PID], 0))</f>
        <v>10.51</v>
      </c>
      <c r="P6863" s="4">
        <f>shipments9[[#This Row],[Boxes]]*shipments9[[#This Row],[Cost Per Box]]</f>
        <v>8796.869999999999</v>
      </c>
      <c r="Q6863" s="4">
        <f>shipments9[[#This Row],[Amount]] -shipments9[[#This Row],[total cost]]</f>
        <v>-3777.119999999999</v>
      </c>
      <c r="R6863" s="4" t="str">
        <f>IF(shipments9[[#This Row],[Gross Profit]]&lt;0,"Loss","Profit")</f>
        <v>Loss</v>
      </c>
      <c r="S6863" s="9">
        <f>shipments9[[#This Row],[Gross Profit]]/shipments9[[#This Row],[Amount]]</f>
        <v>-0.75245181532944849</v>
      </c>
      <c r="T6863" s="11">
        <f>shipments9[[#This Row],[Amount]]/shipments9[[#This Row],[Boxes]]</f>
        <v>5.997311827956989</v>
      </c>
    </row>
    <row r="6864" spans="1:20" hidden="1" x14ac:dyDescent="0.25">
      <c r="A6864" t="s">
        <v>7053</v>
      </c>
      <c r="B6864" t="s">
        <v>77</v>
      </c>
      <c r="C6864" t="s">
        <v>141</v>
      </c>
      <c r="D6864" t="s">
        <v>31</v>
      </c>
      <c r="E6864" s="1">
        <v>45517</v>
      </c>
      <c r="F6864" s="1" t="str">
        <f>TEXT(shipments9[[#This Row],[Shipdate]],"ddd")</f>
        <v>Tue</v>
      </c>
      <c r="G6864" s="1" t="str">
        <f>IF(OR(shipments9[[#This Row],[Day Name]]="Sat",shipments9[[#This Row],[Day Name]]="Sun"),"Weekend","Weekday")</f>
        <v>Weekday</v>
      </c>
      <c r="H6864">
        <v>5258.25</v>
      </c>
      <c r="I6864">
        <v>329</v>
      </c>
      <c r="J6864" t="s">
        <v>178</v>
      </c>
      <c r="K6864" t="s">
        <v>8155</v>
      </c>
      <c r="L6864" t="s">
        <v>8160</v>
      </c>
      <c r="M6864">
        <v>8</v>
      </c>
      <c r="N6864" t="s">
        <v>8162</v>
      </c>
      <c r="O6864" s="4">
        <f>INDEX(products[Cost_per_box], MATCH(shipments9[[#This Row],[PID]], products[PID], 0))</f>
        <v>8.2200000000000006</v>
      </c>
      <c r="P6864" s="4">
        <f>shipments9[[#This Row],[Boxes]]*shipments9[[#This Row],[Cost Per Box]]</f>
        <v>2704.38</v>
      </c>
      <c r="Q6864" s="4">
        <f>shipments9[[#This Row],[Amount]] -shipments9[[#This Row],[total cost]]</f>
        <v>2553.87</v>
      </c>
      <c r="R6864" s="4" t="str">
        <f>IF(shipments9[[#This Row],[Gross Profit]]&lt;0,"Loss","Profit")</f>
        <v>Profit</v>
      </c>
      <c r="S6864" s="9">
        <f>shipments9[[#This Row],[Gross Profit]]/shipments9[[#This Row],[Amount]]</f>
        <v>0.48568820425046355</v>
      </c>
      <c r="T6864" s="11">
        <f>shipments9[[#This Row],[Amount]]/shipments9[[#This Row],[Boxes]]</f>
        <v>15.982522796352583</v>
      </c>
    </row>
    <row r="6865" spans="1:20" hidden="1" x14ac:dyDescent="0.25">
      <c r="A6865" t="s">
        <v>7054</v>
      </c>
      <c r="B6865" t="s">
        <v>77</v>
      </c>
      <c r="C6865" t="s">
        <v>163</v>
      </c>
      <c r="D6865" t="s">
        <v>31</v>
      </c>
      <c r="E6865" s="1">
        <v>45489</v>
      </c>
      <c r="F6865" s="1" t="str">
        <f>TEXT(shipments9[[#This Row],[Shipdate]],"ddd")</f>
        <v>Tue</v>
      </c>
      <c r="G6865" s="1" t="str">
        <f>IF(OR(shipments9[[#This Row],[Day Name]]="Sat",shipments9[[#This Row],[Day Name]]="Sun"),"Weekend","Weekday")</f>
        <v>Weekday</v>
      </c>
      <c r="H6865">
        <v>101.25</v>
      </c>
      <c r="I6865">
        <v>13</v>
      </c>
      <c r="J6865" t="s">
        <v>178</v>
      </c>
      <c r="K6865" t="s">
        <v>8155</v>
      </c>
      <c r="L6865" t="s">
        <v>8160</v>
      </c>
      <c r="M6865">
        <v>7</v>
      </c>
      <c r="N6865" t="s">
        <v>8161</v>
      </c>
      <c r="O6865" s="4">
        <f>INDEX(products[Cost_per_box], MATCH(shipments9[[#This Row],[PID]], products[PID], 0))</f>
        <v>3.32</v>
      </c>
      <c r="P6865" s="4">
        <f>shipments9[[#This Row],[Boxes]]*shipments9[[#This Row],[Cost Per Box]]</f>
        <v>43.16</v>
      </c>
      <c r="Q6865" s="4">
        <f>shipments9[[#This Row],[Amount]] -shipments9[[#This Row],[total cost]]</f>
        <v>58.09</v>
      </c>
      <c r="R6865" s="4" t="str">
        <f>IF(shipments9[[#This Row],[Gross Profit]]&lt;0,"Loss","Profit")</f>
        <v>Profit</v>
      </c>
      <c r="S6865" s="9">
        <f>shipments9[[#This Row],[Gross Profit]]/shipments9[[#This Row],[Amount]]</f>
        <v>0.57372839506172846</v>
      </c>
      <c r="T6865" s="11">
        <f>shipments9[[#This Row],[Amount]]/shipments9[[#This Row],[Boxes]]</f>
        <v>7.7884615384615383</v>
      </c>
    </row>
    <row r="6866" spans="1:20" x14ac:dyDescent="0.25">
      <c r="A6866" t="s">
        <v>7055</v>
      </c>
      <c r="B6866" t="s">
        <v>77</v>
      </c>
      <c r="C6866" t="s">
        <v>130</v>
      </c>
      <c r="D6866" t="s">
        <v>31</v>
      </c>
      <c r="E6866" s="1">
        <v>45511</v>
      </c>
      <c r="F6866" s="1" t="str">
        <f>TEXT(shipments9[[#This Row],[Shipdate]],"ddd")</f>
        <v>Wed</v>
      </c>
      <c r="G6866" s="1" t="str">
        <f>IF(OR(shipments9[[#This Row],[Day Name]]="Sat",shipments9[[#This Row],[Day Name]]="Sun"),"Weekend","Weekday")</f>
        <v>Weekday</v>
      </c>
      <c r="H6866">
        <v>2538</v>
      </c>
      <c r="I6866">
        <v>508</v>
      </c>
      <c r="J6866" t="s">
        <v>178</v>
      </c>
      <c r="K6866" t="s">
        <v>8155</v>
      </c>
      <c r="L6866" t="s">
        <v>8160</v>
      </c>
      <c r="M6866">
        <v>8</v>
      </c>
      <c r="N6866" t="s">
        <v>8162</v>
      </c>
      <c r="O6866" s="4">
        <f>INDEX(products[Cost_per_box], MATCH(shipments9[[#This Row],[PID]], products[PID], 0))</f>
        <v>5.72</v>
      </c>
      <c r="P6866" s="4">
        <f>shipments9[[#This Row],[Boxes]]*shipments9[[#This Row],[Cost Per Box]]</f>
        <v>2905.7599999999998</v>
      </c>
      <c r="Q6866" s="4">
        <f>shipments9[[#This Row],[Amount]] -shipments9[[#This Row],[total cost]]</f>
        <v>-367.75999999999976</v>
      </c>
      <c r="R6866" s="4" t="str">
        <f>IF(shipments9[[#This Row],[Gross Profit]]&lt;0,"Loss","Profit")</f>
        <v>Loss</v>
      </c>
      <c r="S6866" s="9">
        <f>shipments9[[#This Row],[Gross Profit]]/shipments9[[#This Row],[Amount]]</f>
        <v>-0.14490149724192269</v>
      </c>
      <c r="T6866" s="11">
        <f>shipments9[[#This Row],[Amount]]/shipments9[[#This Row],[Boxes]]</f>
        <v>4.9960629921259843</v>
      </c>
    </row>
    <row r="6867" spans="1:20" hidden="1" x14ac:dyDescent="0.25">
      <c r="A6867" t="s">
        <v>7056</v>
      </c>
      <c r="B6867" t="s">
        <v>77</v>
      </c>
      <c r="C6867" t="s">
        <v>151</v>
      </c>
      <c r="D6867" t="s">
        <v>31</v>
      </c>
      <c r="E6867" s="1">
        <v>45483</v>
      </c>
      <c r="F6867" s="1" t="str">
        <f>TEXT(shipments9[[#This Row],[Shipdate]],"ddd")</f>
        <v>Wed</v>
      </c>
      <c r="G6867" s="1" t="str">
        <f>IF(OR(shipments9[[#This Row],[Day Name]]="Sat",shipments9[[#This Row],[Day Name]]="Sun"),"Weekend","Weekday")</f>
        <v>Weekday</v>
      </c>
      <c r="H6867">
        <v>3811.5</v>
      </c>
      <c r="I6867">
        <v>225</v>
      </c>
      <c r="J6867" t="s">
        <v>178</v>
      </c>
      <c r="K6867" t="s">
        <v>8155</v>
      </c>
      <c r="L6867" t="s">
        <v>8160</v>
      </c>
      <c r="M6867">
        <v>7</v>
      </c>
      <c r="N6867" t="s">
        <v>8161</v>
      </c>
      <c r="O6867" s="4">
        <f>INDEX(products[Cost_per_box], MATCH(shipments9[[#This Row],[PID]], products[PID], 0))</f>
        <v>12.41</v>
      </c>
      <c r="P6867" s="4">
        <f>shipments9[[#This Row],[Boxes]]*shipments9[[#This Row],[Cost Per Box]]</f>
        <v>2792.25</v>
      </c>
      <c r="Q6867" s="4">
        <f>shipments9[[#This Row],[Amount]] -shipments9[[#This Row],[total cost]]</f>
        <v>1019.25</v>
      </c>
      <c r="R6867" s="4" t="str">
        <f>IF(shipments9[[#This Row],[Gross Profit]]&lt;0,"Loss","Profit")</f>
        <v>Profit</v>
      </c>
      <c r="S6867" s="9">
        <f>shipments9[[#This Row],[Gross Profit]]/shipments9[[#This Row],[Amount]]</f>
        <v>0.26741440377804016</v>
      </c>
      <c r="T6867" s="11">
        <f>shipments9[[#This Row],[Amount]]/shipments9[[#This Row],[Boxes]]</f>
        <v>16.940000000000001</v>
      </c>
    </row>
    <row r="6868" spans="1:20" hidden="1" x14ac:dyDescent="0.25">
      <c r="A6868" t="s">
        <v>7057</v>
      </c>
      <c r="B6868" t="s">
        <v>58</v>
      </c>
      <c r="C6868" t="s">
        <v>139</v>
      </c>
      <c r="D6868" t="s">
        <v>31</v>
      </c>
      <c r="E6868" s="1">
        <v>45477</v>
      </c>
      <c r="F6868" s="1" t="str">
        <f>TEXT(shipments9[[#This Row],[Shipdate]],"ddd")</f>
        <v>Thu</v>
      </c>
      <c r="G6868" s="1" t="str">
        <f>IF(OR(shipments9[[#This Row],[Day Name]]="Sat",shipments9[[#This Row],[Day Name]]="Sun"),"Weekend","Weekday")</f>
        <v>Weekday</v>
      </c>
      <c r="H6868">
        <v>11088</v>
      </c>
      <c r="I6868">
        <v>504</v>
      </c>
      <c r="J6868" t="s">
        <v>178</v>
      </c>
      <c r="K6868" t="s">
        <v>8155</v>
      </c>
      <c r="L6868" t="s">
        <v>8160</v>
      </c>
      <c r="M6868">
        <v>7</v>
      </c>
      <c r="N6868" t="s">
        <v>8161</v>
      </c>
      <c r="O6868" s="4">
        <f>INDEX(products[Cost_per_box], MATCH(shipments9[[#This Row],[PID]], products[PID], 0))</f>
        <v>3.68</v>
      </c>
      <c r="P6868" s="4">
        <f>shipments9[[#This Row],[Boxes]]*shipments9[[#This Row],[Cost Per Box]]</f>
        <v>1854.72</v>
      </c>
      <c r="Q6868" s="4">
        <f>shipments9[[#This Row],[Amount]] -shipments9[[#This Row],[total cost]]</f>
        <v>9233.2800000000007</v>
      </c>
      <c r="R6868" s="4" t="str">
        <f>IF(shipments9[[#This Row],[Gross Profit]]&lt;0,"Loss","Profit")</f>
        <v>Profit</v>
      </c>
      <c r="S6868" s="9">
        <f>shipments9[[#This Row],[Gross Profit]]/shipments9[[#This Row],[Amount]]</f>
        <v>0.83272727272727276</v>
      </c>
      <c r="T6868" s="11">
        <f>shipments9[[#This Row],[Amount]]/shipments9[[#This Row],[Boxes]]</f>
        <v>22</v>
      </c>
    </row>
    <row r="6869" spans="1:20" hidden="1" x14ac:dyDescent="0.25">
      <c r="A6869" t="s">
        <v>7058</v>
      </c>
      <c r="B6869" t="s">
        <v>58</v>
      </c>
      <c r="C6869" t="s">
        <v>121</v>
      </c>
      <c r="D6869" t="s">
        <v>31</v>
      </c>
      <c r="E6869" s="1">
        <v>45532</v>
      </c>
      <c r="F6869" s="1" t="str">
        <f>TEXT(shipments9[[#This Row],[Shipdate]],"ddd")</f>
        <v>Wed</v>
      </c>
      <c r="G6869" s="1" t="str">
        <f>IF(OR(shipments9[[#This Row],[Day Name]]="Sat",shipments9[[#This Row],[Day Name]]="Sun"),"Weekend","Weekday")</f>
        <v>Weekday</v>
      </c>
      <c r="H6869">
        <v>605.25</v>
      </c>
      <c r="I6869">
        <v>41</v>
      </c>
      <c r="J6869" t="s">
        <v>178</v>
      </c>
      <c r="K6869" t="s">
        <v>8155</v>
      </c>
      <c r="L6869" t="s">
        <v>8160</v>
      </c>
      <c r="M6869">
        <v>8</v>
      </c>
      <c r="N6869" t="s">
        <v>8162</v>
      </c>
      <c r="O6869" s="4">
        <f>INDEX(products[Cost_per_box], MATCH(shipments9[[#This Row],[PID]], products[PID], 0))</f>
        <v>5.26</v>
      </c>
      <c r="P6869" s="4">
        <f>shipments9[[#This Row],[Boxes]]*shipments9[[#This Row],[Cost Per Box]]</f>
        <v>215.66</v>
      </c>
      <c r="Q6869" s="4">
        <f>shipments9[[#This Row],[Amount]] -shipments9[[#This Row],[total cost]]</f>
        <v>389.59000000000003</v>
      </c>
      <c r="R6869" s="4" t="str">
        <f>IF(shipments9[[#This Row],[Gross Profit]]&lt;0,"Loss","Profit")</f>
        <v>Profit</v>
      </c>
      <c r="S6869" s="9">
        <f>shipments9[[#This Row],[Gross Profit]]/shipments9[[#This Row],[Amount]]</f>
        <v>0.64368442792234615</v>
      </c>
      <c r="T6869" s="11">
        <f>shipments9[[#This Row],[Amount]]/shipments9[[#This Row],[Boxes]]</f>
        <v>14.762195121951219</v>
      </c>
    </row>
    <row r="6870" spans="1:20" hidden="1" x14ac:dyDescent="0.25">
      <c r="A6870" t="s">
        <v>7059</v>
      </c>
      <c r="B6870" t="s">
        <v>58</v>
      </c>
      <c r="C6870" t="s">
        <v>128</v>
      </c>
      <c r="D6870" t="s">
        <v>31</v>
      </c>
      <c r="E6870" s="1">
        <v>45483</v>
      </c>
      <c r="F6870" s="1" t="str">
        <f>TEXT(shipments9[[#This Row],[Shipdate]],"ddd")</f>
        <v>Wed</v>
      </c>
      <c r="G6870" s="1" t="str">
        <f>IF(OR(shipments9[[#This Row],[Day Name]]="Sat",shipments9[[#This Row],[Day Name]]="Sun"),"Weekend","Weekday")</f>
        <v>Weekday</v>
      </c>
      <c r="H6870">
        <v>3822.75</v>
      </c>
      <c r="I6870">
        <v>478</v>
      </c>
      <c r="J6870" t="s">
        <v>178</v>
      </c>
      <c r="K6870" t="s">
        <v>8155</v>
      </c>
      <c r="L6870" t="s">
        <v>8160</v>
      </c>
      <c r="M6870">
        <v>7</v>
      </c>
      <c r="N6870" t="s">
        <v>8161</v>
      </c>
      <c r="O6870" s="4">
        <f>INDEX(products[Cost_per_box], MATCH(shipments9[[#This Row],[PID]], products[PID], 0))</f>
        <v>3.85</v>
      </c>
      <c r="P6870" s="4">
        <f>shipments9[[#This Row],[Boxes]]*shipments9[[#This Row],[Cost Per Box]]</f>
        <v>1840.3</v>
      </c>
      <c r="Q6870" s="4">
        <f>shipments9[[#This Row],[Amount]] -shipments9[[#This Row],[total cost]]</f>
        <v>1982.45</v>
      </c>
      <c r="R6870" s="4" t="str">
        <f>IF(shipments9[[#This Row],[Gross Profit]]&lt;0,"Loss","Profit")</f>
        <v>Profit</v>
      </c>
      <c r="S6870" s="9">
        <f>shipments9[[#This Row],[Gross Profit]]/shipments9[[#This Row],[Amount]]</f>
        <v>0.51859263619122364</v>
      </c>
      <c r="T6870" s="11">
        <f>shipments9[[#This Row],[Amount]]/shipments9[[#This Row],[Boxes]]</f>
        <v>7.9973849372384933</v>
      </c>
    </row>
    <row r="6871" spans="1:20" hidden="1" x14ac:dyDescent="0.25">
      <c r="A6871" t="s">
        <v>7060</v>
      </c>
      <c r="B6871" t="s">
        <v>58</v>
      </c>
      <c r="C6871" t="s">
        <v>157</v>
      </c>
      <c r="D6871" t="s">
        <v>31</v>
      </c>
      <c r="E6871" s="1">
        <v>45517</v>
      </c>
      <c r="F6871" s="1" t="str">
        <f>TEXT(shipments9[[#This Row],[Shipdate]],"ddd")</f>
        <v>Tue</v>
      </c>
      <c r="G6871" s="1" t="str">
        <f>IF(OR(shipments9[[#This Row],[Day Name]]="Sat",shipments9[[#This Row],[Day Name]]="Sun"),"Weekend","Weekday")</f>
        <v>Weekday</v>
      </c>
      <c r="H6871">
        <v>1417.5</v>
      </c>
      <c r="I6871">
        <v>203</v>
      </c>
      <c r="J6871" t="s">
        <v>178</v>
      </c>
      <c r="K6871" t="s">
        <v>8155</v>
      </c>
      <c r="L6871" t="s">
        <v>8160</v>
      </c>
      <c r="M6871">
        <v>8</v>
      </c>
      <c r="N6871" t="s">
        <v>8162</v>
      </c>
      <c r="O6871" s="4">
        <f>INDEX(products[Cost_per_box], MATCH(shipments9[[#This Row],[PID]], products[PID], 0))</f>
        <v>6.8</v>
      </c>
      <c r="P6871" s="4">
        <f>shipments9[[#This Row],[Boxes]]*shipments9[[#This Row],[Cost Per Box]]</f>
        <v>1380.3999999999999</v>
      </c>
      <c r="Q6871" s="4">
        <f>shipments9[[#This Row],[Amount]] -shipments9[[#This Row],[total cost]]</f>
        <v>37.100000000000136</v>
      </c>
      <c r="R6871" s="4" t="str">
        <f>IF(shipments9[[#This Row],[Gross Profit]]&lt;0,"Loss","Profit")</f>
        <v>Profit</v>
      </c>
      <c r="S6871" s="9">
        <f>shipments9[[#This Row],[Gross Profit]]/shipments9[[#This Row],[Amount]]</f>
        <v>2.6172839506172937E-2</v>
      </c>
      <c r="T6871" s="11">
        <f>shipments9[[#This Row],[Amount]]/shipments9[[#This Row],[Boxes]]</f>
        <v>6.9827586206896548</v>
      </c>
    </row>
    <row r="6872" spans="1:20" hidden="1" x14ac:dyDescent="0.25">
      <c r="A6872" t="s">
        <v>7061</v>
      </c>
      <c r="B6872" t="s">
        <v>58</v>
      </c>
      <c r="C6872" t="s">
        <v>141</v>
      </c>
      <c r="D6872" t="s">
        <v>31</v>
      </c>
      <c r="E6872" s="1">
        <v>45496</v>
      </c>
      <c r="F6872" s="1" t="str">
        <f>TEXT(shipments9[[#This Row],[Shipdate]],"ddd")</f>
        <v>Tue</v>
      </c>
      <c r="G6872" s="1" t="str">
        <f>IF(OR(shipments9[[#This Row],[Day Name]]="Sat",shipments9[[#This Row],[Day Name]]="Sun"),"Weekend","Weekday")</f>
        <v>Weekday</v>
      </c>
      <c r="H6872">
        <v>2790</v>
      </c>
      <c r="I6872">
        <v>175</v>
      </c>
      <c r="J6872" t="s">
        <v>178</v>
      </c>
      <c r="K6872" t="s">
        <v>8155</v>
      </c>
      <c r="L6872" t="s">
        <v>8160</v>
      </c>
      <c r="M6872">
        <v>7</v>
      </c>
      <c r="N6872" t="s">
        <v>8161</v>
      </c>
      <c r="O6872" s="4">
        <f>INDEX(products[Cost_per_box], MATCH(shipments9[[#This Row],[PID]], products[PID], 0))</f>
        <v>8.2200000000000006</v>
      </c>
      <c r="P6872" s="4">
        <f>shipments9[[#This Row],[Boxes]]*shipments9[[#This Row],[Cost Per Box]]</f>
        <v>1438.5</v>
      </c>
      <c r="Q6872" s="4">
        <f>shipments9[[#This Row],[Amount]] -shipments9[[#This Row],[total cost]]</f>
        <v>1351.5</v>
      </c>
      <c r="R6872" s="4" t="str">
        <f>IF(shipments9[[#This Row],[Gross Profit]]&lt;0,"Loss","Profit")</f>
        <v>Profit</v>
      </c>
      <c r="S6872" s="9">
        <f>shipments9[[#This Row],[Gross Profit]]/shipments9[[#This Row],[Amount]]</f>
        <v>0.48440860215053766</v>
      </c>
      <c r="T6872" s="11">
        <f>shipments9[[#This Row],[Amount]]/shipments9[[#This Row],[Boxes]]</f>
        <v>15.942857142857143</v>
      </c>
    </row>
    <row r="6873" spans="1:20" hidden="1" x14ac:dyDescent="0.25">
      <c r="A6873" t="s">
        <v>7062</v>
      </c>
      <c r="B6873" t="s">
        <v>58</v>
      </c>
      <c r="C6873" t="s">
        <v>128</v>
      </c>
      <c r="D6873" t="s">
        <v>31</v>
      </c>
      <c r="E6873" s="1">
        <v>45476</v>
      </c>
      <c r="F6873" s="1" t="str">
        <f>TEXT(shipments9[[#This Row],[Shipdate]],"ddd")</f>
        <v>Wed</v>
      </c>
      <c r="G6873" s="1" t="str">
        <f>IF(OR(shipments9[[#This Row],[Day Name]]="Sat",shipments9[[#This Row],[Day Name]]="Sun"),"Weekend","Weekday")</f>
        <v>Weekday</v>
      </c>
      <c r="H6873">
        <v>8093.25</v>
      </c>
      <c r="I6873">
        <v>1157</v>
      </c>
      <c r="J6873" t="s">
        <v>178</v>
      </c>
      <c r="K6873" t="s">
        <v>8155</v>
      </c>
      <c r="L6873" t="s">
        <v>8160</v>
      </c>
      <c r="M6873">
        <v>7</v>
      </c>
      <c r="N6873" t="s">
        <v>8161</v>
      </c>
      <c r="O6873" s="4">
        <f>INDEX(products[Cost_per_box], MATCH(shipments9[[#This Row],[PID]], products[PID], 0))</f>
        <v>3.85</v>
      </c>
      <c r="P6873" s="4">
        <f>shipments9[[#This Row],[Boxes]]*shipments9[[#This Row],[Cost Per Box]]</f>
        <v>4454.45</v>
      </c>
      <c r="Q6873" s="4">
        <f>shipments9[[#This Row],[Amount]] -shipments9[[#This Row],[total cost]]</f>
        <v>3638.8</v>
      </c>
      <c r="R6873" s="4" t="str">
        <f>IF(shipments9[[#This Row],[Gross Profit]]&lt;0,"Loss","Profit")</f>
        <v>Profit</v>
      </c>
      <c r="S6873" s="9">
        <f>shipments9[[#This Row],[Gross Profit]]/shipments9[[#This Row],[Amount]]</f>
        <v>0.44960924226979276</v>
      </c>
      <c r="T6873" s="11">
        <f>shipments9[[#This Row],[Amount]]/shipments9[[#This Row],[Boxes]]</f>
        <v>6.9950302506482283</v>
      </c>
    </row>
    <row r="6874" spans="1:20" hidden="1" x14ac:dyDescent="0.25">
      <c r="A6874" t="s">
        <v>7063</v>
      </c>
      <c r="B6874" t="s">
        <v>58</v>
      </c>
      <c r="C6874" t="s">
        <v>135</v>
      </c>
      <c r="D6874" t="s">
        <v>31</v>
      </c>
      <c r="E6874" s="1">
        <v>45483</v>
      </c>
      <c r="F6874" s="1" t="str">
        <f>TEXT(shipments9[[#This Row],[Shipdate]],"ddd")</f>
        <v>Wed</v>
      </c>
      <c r="G6874" s="1" t="str">
        <f>IF(OR(shipments9[[#This Row],[Day Name]]="Sat",shipments9[[#This Row],[Day Name]]="Sun"),"Weekend","Weekday")</f>
        <v>Weekday</v>
      </c>
      <c r="H6874">
        <v>5427</v>
      </c>
      <c r="I6874">
        <v>194</v>
      </c>
      <c r="J6874" t="s">
        <v>178</v>
      </c>
      <c r="K6874" t="s">
        <v>8155</v>
      </c>
      <c r="L6874" t="s">
        <v>8160</v>
      </c>
      <c r="M6874">
        <v>7</v>
      </c>
      <c r="N6874" t="s">
        <v>8161</v>
      </c>
      <c r="O6874" s="4">
        <f>INDEX(products[Cost_per_box], MATCH(shipments9[[#This Row],[PID]], products[PID], 0))</f>
        <v>9.94</v>
      </c>
      <c r="P6874" s="4">
        <f>shipments9[[#This Row],[Boxes]]*shipments9[[#This Row],[Cost Per Box]]</f>
        <v>1928.36</v>
      </c>
      <c r="Q6874" s="4">
        <f>shipments9[[#This Row],[Amount]] -shipments9[[#This Row],[total cost]]</f>
        <v>3498.6400000000003</v>
      </c>
      <c r="R6874" s="4" t="str">
        <f>IF(shipments9[[#This Row],[Gross Profit]]&lt;0,"Loss","Profit")</f>
        <v>Profit</v>
      </c>
      <c r="S6874" s="9">
        <f>shipments9[[#This Row],[Gross Profit]]/shipments9[[#This Row],[Amount]]</f>
        <v>0.6446729316381058</v>
      </c>
      <c r="T6874" s="11">
        <f>shipments9[[#This Row],[Amount]]/shipments9[[#This Row],[Boxes]]</f>
        <v>27.97422680412371</v>
      </c>
    </row>
    <row r="6875" spans="1:20" hidden="1" x14ac:dyDescent="0.25">
      <c r="A6875" t="s">
        <v>7064</v>
      </c>
      <c r="B6875" t="s">
        <v>58</v>
      </c>
      <c r="C6875" t="s">
        <v>157</v>
      </c>
      <c r="D6875" t="s">
        <v>31</v>
      </c>
      <c r="E6875" s="1">
        <v>45489</v>
      </c>
      <c r="F6875" s="1" t="str">
        <f>TEXT(shipments9[[#This Row],[Shipdate]],"ddd")</f>
        <v>Tue</v>
      </c>
      <c r="G6875" s="1" t="str">
        <f>IF(OR(shipments9[[#This Row],[Day Name]]="Sat",shipments9[[#This Row],[Day Name]]="Sun"),"Weekend","Weekday")</f>
        <v>Weekday</v>
      </c>
      <c r="H6875">
        <v>1269</v>
      </c>
      <c r="I6875">
        <v>141</v>
      </c>
      <c r="J6875" t="s">
        <v>178</v>
      </c>
      <c r="K6875" t="s">
        <v>8155</v>
      </c>
      <c r="L6875" t="s">
        <v>8160</v>
      </c>
      <c r="M6875">
        <v>7</v>
      </c>
      <c r="N6875" t="s">
        <v>8161</v>
      </c>
      <c r="O6875" s="4">
        <f>INDEX(products[Cost_per_box], MATCH(shipments9[[#This Row],[PID]], products[PID], 0))</f>
        <v>6.8</v>
      </c>
      <c r="P6875" s="4">
        <f>shipments9[[#This Row],[Boxes]]*shipments9[[#This Row],[Cost Per Box]]</f>
        <v>958.8</v>
      </c>
      <c r="Q6875" s="4">
        <f>shipments9[[#This Row],[Amount]] -shipments9[[#This Row],[total cost]]</f>
        <v>310.20000000000005</v>
      </c>
      <c r="R6875" s="4" t="str">
        <f>IF(shipments9[[#This Row],[Gross Profit]]&lt;0,"Loss","Profit")</f>
        <v>Profit</v>
      </c>
      <c r="S6875" s="9">
        <f>shipments9[[#This Row],[Gross Profit]]/shipments9[[#This Row],[Amount]]</f>
        <v>0.24444444444444449</v>
      </c>
      <c r="T6875" s="11">
        <f>shipments9[[#This Row],[Amount]]/shipments9[[#This Row],[Boxes]]</f>
        <v>9</v>
      </c>
    </row>
    <row r="6876" spans="1:20" x14ac:dyDescent="0.25">
      <c r="A6876" t="s">
        <v>7065</v>
      </c>
      <c r="B6876" t="s">
        <v>58</v>
      </c>
      <c r="C6876" t="s">
        <v>155</v>
      </c>
      <c r="D6876" t="s">
        <v>31</v>
      </c>
      <c r="E6876" s="1">
        <v>45499</v>
      </c>
      <c r="F6876" s="1" t="str">
        <f>TEXT(shipments9[[#This Row],[Shipdate]],"ddd")</f>
        <v>Fri</v>
      </c>
      <c r="G6876" s="1" t="str">
        <f>IF(OR(shipments9[[#This Row],[Day Name]]="Sat",shipments9[[#This Row],[Day Name]]="Sun"),"Weekend","Weekday")</f>
        <v>Weekday</v>
      </c>
      <c r="H6876">
        <v>7656.75</v>
      </c>
      <c r="I6876">
        <v>1094</v>
      </c>
      <c r="J6876" t="s">
        <v>178</v>
      </c>
      <c r="K6876" t="s">
        <v>8155</v>
      </c>
      <c r="L6876" t="s">
        <v>8160</v>
      </c>
      <c r="M6876">
        <v>7</v>
      </c>
      <c r="N6876" t="s">
        <v>8161</v>
      </c>
      <c r="O6876" s="4">
        <f>INDEX(products[Cost_per_box], MATCH(shipments9[[#This Row],[PID]], products[PID], 0))</f>
        <v>8.43</v>
      </c>
      <c r="P6876" s="4">
        <f>shipments9[[#This Row],[Boxes]]*shipments9[[#This Row],[Cost Per Box]]</f>
        <v>9222.42</v>
      </c>
      <c r="Q6876" s="4">
        <f>shipments9[[#This Row],[Amount]] -shipments9[[#This Row],[total cost]]</f>
        <v>-1565.67</v>
      </c>
      <c r="R6876" s="4" t="str">
        <f>IF(shipments9[[#This Row],[Gross Profit]]&lt;0,"Loss","Profit")</f>
        <v>Loss</v>
      </c>
      <c r="S6876" s="9">
        <f>shipments9[[#This Row],[Gross Profit]]/shipments9[[#This Row],[Amount]]</f>
        <v>-0.20448231952199042</v>
      </c>
      <c r="T6876" s="11">
        <f>shipments9[[#This Row],[Amount]]/shipments9[[#This Row],[Boxes]]</f>
        <v>6.9988574040219378</v>
      </c>
    </row>
    <row r="6877" spans="1:20" hidden="1" x14ac:dyDescent="0.25">
      <c r="A6877" t="s">
        <v>7066</v>
      </c>
      <c r="B6877" t="s">
        <v>58</v>
      </c>
      <c r="C6877" t="s">
        <v>137</v>
      </c>
      <c r="D6877" t="s">
        <v>31</v>
      </c>
      <c r="E6877" s="1">
        <v>45475</v>
      </c>
      <c r="F6877" s="1" t="str">
        <f>TEXT(shipments9[[#This Row],[Shipdate]],"ddd")</f>
        <v>Tue</v>
      </c>
      <c r="G6877" s="1" t="str">
        <f>IF(OR(shipments9[[#This Row],[Day Name]]="Sat",shipments9[[#This Row],[Day Name]]="Sun"),"Weekend","Weekday")</f>
        <v>Weekday</v>
      </c>
      <c r="H6877">
        <v>6741</v>
      </c>
      <c r="I6877">
        <v>321</v>
      </c>
      <c r="J6877" t="s">
        <v>178</v>
      </c>
      <c r="K6877" t="s">
        <v>8155</v>
      </c>
      <c r="L6877" t="s">
        <v>8160</v>
      </c>
      <c r="M6877">
        <v>7</v>
      </c>
      <c r="N6877" t="s">
        <v>8161</v>
      </c>
      <c r="O6877" s="4">
        <f>INDEX(products[Cost_per_box], MATCH(shipments9[[#This Row],[PID]], products[PID], 0))</f>
        <v>7.73</v>
      </c>
      <c r="P6877" s="4">
        <f>shipments9[[#This Row],[Boxes]]*shipments9[[#This Row],[Cost Per Box]]</f>
        <v>2481.33</v>
      </c>
      <c r="Q6877" s="4">
        <f>shipments9[[#This Row],[Amount]] -shipments9[[#This Row],[total cost]]</f>
        <v>4259.67</v>
      </c>
      <c r="R6877" s="4" t="str">
        <f>IF(shipments9[[#This Row],[Gross Profit]]&lt;0,"Loss","Profit")</f>
        <v>Profit</v>
      </c>
      <c r="S6877" s="9">
        <f>shipments9[[#This Row],[Gross Profit]]/shipments9[[#This Row],[Amount]]</f>
        <v>0.63190476190476197</v>
      </c>
      <c r="T6877" s="11">
        <f>shipments9[[#This Row],[Amount]]/shipments9[[#This Row],[Boxes]]</f>
        <v>21</v>
      </c>
    </row>
    <row r="6878" spans="1:20" hidden="1" x14ac:dyDescent="0.25">
      <c r="A6878" t="s">
        <v>7067</v>
      </c>
      <c r="B6878" t="s">
        <v>58</v>
      </c>
      <c r="C6878" t="s">
        <v>141</v>
      </c>
      <c r="D6878" t="s">
        <v>31</v>
      </c>
      <c r="E6878" s="1">
        <v>45518</v>
      </c>
      <c r="F6878" s="1" t="str">
        <f>TEXT(shipments9[[#This Row],[Shipdate]],"ddd")</f>
        <v>Wed</v>
      </c>
      <c r="G6878" s="1" t="str">
        <f>IF(OR(shipments9[[#This Row],[Day Name]]="Sat",shipments9[[#This Row],[Day Name]]="Sun"),"Weekend","Weekday")</f>
        <v>Weekday</v>
      </c>
      <c r="H6878">
        <v>1507.5</v>
      </c>
      <c r="I6878">
        <v>95</v>
      </c>
      <c r="J6878" t="s">
        <v>178</v>
      </c>
      <c r="K6878" t="s">
        <v>8155</v>
      </c>
      <c r="L6878" t="s">
        <v>8160</v>
      </c>
      <c r="M6878">
        <v>8</v>
      </c>
      <c r="N6878" t="s">
        <v>8162</v>
      </c>
      <c r="O6878" s="4">
        <f>INDEX(products[Cost_per_box], MATCH(shipments9[[#This Row],[PID]], products[PID], 0))</f>
        <v>8.2200000000000006</v>
      </c>
      <c r="P6878" s="4">
        <f>shipments9[[#This Row],[Boxes]]*shipments9[[#This Row],[Cost Per Box]]</f>
        <v>780.90000000000009</v>
      </c>
      <c r="Q6878" s="4">
        <f>shipments9[[#This Row],[Amount]] -shipments9[[#This Row],[total cost]]</f>
        <v>726.59999999999991</v>
      </c>
      <c r="R6878" s="4" t="str">
        <f>IF(shipments9[[#This Row],[Gross Profit]]&lt;0,"Loss","Profit")</f>
        <v>Profit</v>
      </c>
      <c r="S6878" s="9">
        <f>shipments9[[#This Row],[Gross Profit]]/shipments9[[#This Row],[Amount]]</f>
        <v>0.48199004975124371</v>
      </c>
      <c r="T6878" s="11">
        <f>shipments9[[#This Row],[Amount]]/shipments9[[#This Row],[Boxes]]</f>
        <v>15.868421052631579</v>
      </c>
    </row>
    <row r="6879" spans="1:20" hidden="1" x14ac:dyDescent="0.25">
      <c r="A6879" t="s">
        <v>7068</v>
      </c>
      <c r="B6879" t="s">
        <v>58</v>
      </c>
      <c r="C6879" t="s">
        <v>163</v>
      </c>
      <c r="D6879" t="s">
        <v>31</v>
      </c>
      <c r="E6879" s="1">
        <v>45503</v>
      </c>
      <c r="F6879" s="1" t="str">
        <f>TEXT(shipments9[[#This Row],[Shipdate]],"ddd")</f>
        <v>Tue</v>
      </c>
      <c r="G6879" s="1" t="str">
        <f>IF(OR(shipments9[[#This Row],[Day Name]]="Sat",shipments9[[#This Row],[Day Name]]="Sun"),"Weekend","Weekday")</f>
        <v>Weekday</v>
      </c>
      <c r="H6879">
        <v>2391.75</v>
      </c>
      <c r="I6879">
        <v>240</v>
      </c>
      <c r="J6879" t="s">
        <v>178</v>
      </c>
      <c r="K6879" t="s">
        <v>8155</v>
      </c>
      <c r="L6879" t="s">
        <v>8160</v>
      </c>
      <c r="M6879">
        <v>7</v>
      </c>
      <c r="N6879" t="s">
        <v>8161</v>
      </c>
      <c r="O6879" s="4">
        <f>INDEX(products[Cost_per_box], MATCH(shipments9[[#This Row],[PID]], products[PID], 0))</f>
        <v>3.32</v>
      </c>
      <c r="P6879" s="4">
        <f>shipments9[[#This Row],[Boxes]]*shipments9[[#This Row],[Cost Per Box]]</f>
        <v>796.8</v>
      </c>
      <c r="Q6879" s="4">
        <f>shipments9[[#This Row],[Amount]] -shipments9[[#This Row],[total cost]]</f>
        <v>1594.95</v>
      </c>
      <c r="R6879" s="4" t="str">
        <f>IF(shipments9[[#This Row],[Gross Profit]]&lt;0,"Loss","Profit")</f>
        <v>Profit</v>
      </c>
      <c r="S6879" s="9">
        <f>shipments9[[#This Row],[Gross Profit]]/shipments9[[#This Row],[Amount]]</f>
        <v>0.66685481342113517</v>
      </c>
      <c r="T6879" s="11">
        <f>shipments9[[#This Row],[Amount]]/shipments9[[#This Row],[Boxes]]</f>
        <v>9.9656249999999993</v>
      </c>
    </row>
    <row r="6880" spans="1:20" hidden="1" x14ac:dyDescent="0.25">
      <c r="A6880" t="s">
        <v>7069</v>
      </c>
      <c r="B6880" t="s">
        <v>58</v>
      </c>
      <c r="C6880" t="s">
        <v>163</v>
      </c>
      <c r="D6880" t="s">
        <v>31</v>
      </c>
      <c r="E6880" s="1">
        <v>45524</v>
      </c>
      <c r="F6880" s="1" t="str">
        <f>TEXT(shipments9[[#This Row],[Shipdate]],"ddd")</f>
        <v>Tue</v>
      </c>
      <c r="G6880" s="1" t="str">
        <f>IF(OR(shipments9[[#This Row],[Day Name]]="Sat",shipments9[[#This Row],[Day Name]]="Sun"),"Weekend","Weekday")</f>
        <v>Weekday</v>
      </c>
      <c r="H6880">
        <v>5298.75</v>
      </c>
      <c r="I6880">
        <v>530</v>
      </c>
      <c r="J6880" t="s">
        <v>178</v>
      </c>
      <c r="K6880" t="s">
        <v>8155</v>
      </c>
      <c r="L6880" t="s">
        <v>8160</v>
      </c>
      <c r="M6880">
        <v>8</v>
      </c>
      <c r="N6880" t="s">
        <v>8162</v>
      </c>
      <c r="O6880" s="4">
        <f>INDEX(products[Cost_per_box], MATCH(shipments9[[#This Row],[PID]], products[PID], 0))</f>
        <v>3.32</v>
      </c>
      <c r="P6880" s="4">
        <f>shipments9[[#This Row],[Boxes]]*shipments9[[#This Row],[Cost Per Box]]</f>
        <v>1759.6</v>
      </c>
      <c r="Q6880" s="4">
        <f>shipments9[[#This Row],[Amount]] -shipments9[[#This Row],[total cost]]</f>
        <v>3539.15</v>
      </c>
      <c r="R6880" s="4" t="str">
        <f>IF(shipments9[[#This Row],[Gross Profit]]&lt;0,"Loss","Profit")</f>
        <v>Profit</v>
      </c>
      <c r="S6880" s="9">
        <f>shipments9[[#This Row],[Gross Profit]]/shipments9[[#This Row],[Amount]]</f>
        <v>0.6679216796414249</v>
      </c>
      <c r="T6880" s="11">
        <f>shipments9[[#This Row],[Amount]]/shipments9[[#This Row],[Boxes]]</f>
        <v>9.9976415094339615</v>
      </c>
    </row>
    <row r="6881" spans="1:20" hidden="1" x14ac:dyDescent="0.25">
      <c r="A6881" t="s">
        <v>7070</v>
      </c>
      <c r="B6881" t="s">
        <v>58</v>
      </c>
      <c r="C6881" t="s">
        <v>128</v>
      </c>
      <c r="D6881" t="s">
        <v>31</v>
      </c>
      <c r="E6881" s="1">
        <v>45531</v>
      </c>
      <c r="F6881" s="1" t="str">
        <f>TEXT(shipments9[[#This Row],[Shipdate]],"ddd")</f>
        <v>Tue</v>
      </c>
      <c r="G6881" s="1" t="str">
        <f>IF(OR(shipments9[[#This Row],[Day Name]]="Sat",shipments9[[#This Row],[Day Name]]="Sun"),"Weekend","Weekday")</f>
        <v>Weekday</v>
      </c>
      <c r="H6881">
        <v>8433</v>
      </c>
      <c r="I6881">
        <v>1055</v>
      </c>
      <c r="J6881" t="s">
        <v>178</v>
      </c>
      <c r="K6881" t="s">
        <v>8155</v>
      </c>
      <c r="L6881" t="s">
        <v>8160</v>
      </c>
      <c r="M6881">
        <v>8</v>
      </c>
      <c r="N6881" t="s">
        <v>8162</v>
      </c>
      <c r="O6881" s="4">
        <f>INDEX(products[Cost_per_box], MATCH(shipments9[[#This Row],[PID]], products[PID], 0))</f>
        <v>3.85</v>
      </c>
      <c r="P6881" s="4">
        <f>shipments9[[#This Row],[Boxes]]*shipments9[[#This Row],[Cost Per Box]]</f>
        <v>4061.75</v>
      </c>
      <c r="Q6881" s="4">
        <f>shipments9[[#This Row],[Amount]] -shipments9[[#This Row],[total cost]]</f>
        <v>4371.25</v>
      </c>
      <c r="R6881" s="4" t="str">
        <f>IF(shipments9[[#This Row],[Gross Profit]]&lt;0,"Loss","Profit")</f>
        <v>Profit</v>
      </c>
      <c r="S6881" s="9">
        <f>shipments9[[#This Row],[Gross Profit]]/shipments9[[#This Row],[Amount]]</f>
        <v>0.51835052768884149</v>
      </c>
      <c r="T6881" s="11">
        <f>shipments9[[#This Row],[Amount]]/shipments9[[#This Row],[Boxes]]</f>
        <v>7.9933649289099522</v>
      </c>
    </row>
    <row r="6882" spans="1:20" hidden="1" x14ac:dyDescent="0.25">
      <c r="A6882" t="s">
        <v>7071</v>
      </c>
      <c r="B6882" t="s">
        <v>58</v>
      </c>
      <c r="C6882" t="s">
        <v>128</v>
      </c>
      <c r="D6882" t="s">
        <v>31</v>
      </c>
      <c r="E6882" s="1">
        <v>45488</v>
      </c>
      <c r="F6882" s="1" t="str">
        <f>TEXT(shipments9[[#This Row],[Shipdate]],"ddd")</f>
        <v>Mon</v>
      </c>
      <c r="G6882" s="1" t="str">
        <f>IF(OR(shipments9[[#This Row],[Day Name]]="Sat",shipments9[[#This Row],[Day Name]]="Sun"),"Weekend","Weekday")</f>
        <v>Weekday</v>
      </c>
      <c r="H6882">
        <v>3393</v>
      </c>
      <c r="I6882">
        <v>485</v>
      </c>
      <c r="J6882" t="s">
        <v>178</v>
      </c>
      <c r="K6882" t="s">
        <v>8155</v>
      </c>
      <c r="L6882" t="s">
        <v>8160</v>
      </c>
      <c r="M6882">
        <v>7</v>
      </c>
      <c r="N6882" t="s">
        <v>8161</v>
      </c>
      <c r="O6882" s="4">
        <f>INDEX(products[Cost_per_box], MATCH(shipments9[[#This Row],[PID]], products[PID], 0))</f>
        <v>3.85</v>
      </c>
      <c r="P6882" s="4">
        <f>shipments9[[#This Row],[Boxes]]*shipments9[[#This Row],[Cost Per Box]]</f>
        <v>1867.25</v>
      </c>
      <c r="Q6882" s="4">
        <f>shipments9[[#This Row],[Amount]] -shipments9[[#This Row],[total cost]]</f>
        <v>1525.75</v>
      </c>
      <c r="R6882" s="4" t="str">
        <f>IF(shipments9[[#This Row],[Gross Profit]]&lt;0,"Loss","Profit")</f>
        <v>Profit</v>
      </c>
      <c r="S6882" s="9">
        <f>shipments9[[#This Row],[Gross Profit]]/shipments9[[#This Row],[Amount]]</f>
        <v>0.44967580312407901</v>
      </c>
      <c r="T6882" s="11">
        <f>shipments9[[#This Row],[Amount]]/shipments9[[#This Row],[Boxes]]</f>
        <v>6.9958762886597938</v>
      </c>
    </row>
    <row r="6883" spans="1:20" hidden="1" x14ac:dyDescent="0.25">
      <c r="A6883" t="s">
        <v>7072</v>
      </c>
      <c r="B6883" t="s">
        <v>61</v>
      </c>
      <c r="C6883" t="s">
        <v>124</v>
      </c>
      <c r="D6883" t="s">
        <v>31</v>
      </c>
      <c r="E6883" s="1">
        <v>45492</v>
      </c>
      <c r="F6883" s="1" t="str">
        <f>TEXT(shipments9[[#This Row],[Shipdate]],"ddd")</f>
        <v>Fri</v>
      </c>
      <c r="G6883" s="1" t="str">
        <f>IF(OR(shipments9[[#This Row],[Day Name]]="Sat",shipments9[[#This Row],[Day Name]]="Sun"),"Weekend","Weekday")</f>
        <v>Weekday</v>
      </c>
      <c r="H6883">
        <v>4637.25</v>
      </c>
      <c r="I6883">
        <v>310</v>
      </c>
      <c r="J6883" t="s">
        <v>178</v>
      </c>
      <c r="K6883" t="s">
        <v>8155</v>
      </c>
      <c r="L6883" t="s">
        <v>8160</v>
      </c>
      <c r="M6883">
        <v>7</v>
      </c>
      <c r="N6883" t="s">
        <v>8161</v>
      </c>
      <c r="O6883" s="4">
        <f>INDEX(products[Cost_per_box], MATCH(shipments9[[#This Row],[PID]], products[PID], 0))</f>
        <v>7.48</v>
      </c>
      <c r="P6883" s="4">
        <f>shipments9[[#This Row],[Boxes]]*shipments9[[#This Row],[Cost Per Box]]</f>
        <v>2318.8000000000002</v>
      </c>
      <c r="Q6883" s="4">
        <f>shipments9[[#This Row],[Amount]] -shipments9[[#This Row],[total cost]]</f>
        <v>2318.4499999999998</v>
      </c>
      <c r="R6883" s="4" t="str">
        <f>IF(shipments9[[#This Row],[Gross Profit]]&lt;0,"Loss","Profit")</f>
        <v>Profit</v>
      </c>
      <c r="S6883" s="9">
        <f>shipments9[[#This Row],[Gross Profit]]/shipments9[[#This Row],[Amount]]</f>
        <v>0.49996226211655609</v>
      </c>
      <c r="T6883" s="11">
        <f>shipments9[[#This Row],[Amount]]/shipments9[[#This Row],[Boxes]]</f>
        <v>14.958870967741936</v>
      </c>
    </row>
    <row r="6884" spans="1:20" hidden="1" x14ac:dyDescent="0.25">
      <c r="A6884" t="s">
        <v>7073</v>
      </c>
      <c r="B6884" t="s">
        <v>61</v>
      </c>
      <c r="C6884" t="s">
        <v>141</v>
      </c>
      <c r="D6884" t="s">
        <v>31</v>
      </c>
      <c r="E6884" s="1">
        <v>45517</v>
      </c>
      <c r="F6884" s="1" t="str">
        <f>TEXT(shipments9[[#This Row],[Shipdate]],"ddd")</f>
        <v>Tue</v>
      </c>
      <c r="G6884" s="1" t="str">
        <f>IF(OR(shipments9[[#This Row],[Day Name]]="Sat",shipments9[[#This Row],[Day Name]]="Sun"),"Weekend","Weekday")</f>
        <v>Weekday</v>
      </c>
      <c r="H6884">
        <v>12132</v>
      </c>
      <c r="I6884">
        <v>809</v>
      </c>
      <c r="J6884" t="s">
        <v>178</v>
      </c>
      <c r="K6884" t="s">
        <v>8155</v>
      </c>
      <c r="L6884" t="s">
        <v>8160</v>
      </c>
      <c r="M6884">
        <v>8</v>
      </c>
      <c r="N6884" t="s">
        <v>8162</v>
      </c>
      <c r="O6884" s="4">
        <f>INDEX(products[Cost_per_box], MATCH(shipments9[[#This Row],[PID]], products[PID], 0))</f>
        <v>8.2200000000000006</v>
      </c>
      <c r="P6884" s="4">
        <f>shipments9[[#This Row],[Boxes]]*shipments9[[#This Row],[Cost Per Box]]</f>
        <v>6649.9800000000005</v>
      </c>
      <c r="Q6884" s="4">
        <f>shipments9[[#This Row],[Amount]] -shipments9[[#This Row],[total cost]]</f>
        <v>5482.0199999999995</v>
      </c>
      <c r="R6884" s="4" t="str">
        <f>IF(shipments9[[#This Row],[Gross Profit]]&lt;0,"Loss","Profit")</f>
        <v>Profit</v>
      </c>
      <c r="S6884" s="9">
        <f>shipments9[[#This Row],[Gross Profit]]/shipments9[[#This Row],[Amount]]</f>
        <v>0.45186449060336298</v>
      </c>
      <c r="T6884" s="11">
        <f>shipments9[[#This Row],[Amount]]/shipments9[[#This Row],[Boxes]]</f>
        <v>14.99629171817058</v>
      </c>
    </row>
    <row r="6885" spans="1:20" hidden="1" x14ac:dyDescent="0.25">
      <c r="A6885" t="s">
        <v>7074</v>
      </c>
      <c r="B6885" t="s">
        <v>61</v>
      </c>
      <c r="C6885" t="s">
        <v>159</v>
      </c>
      <c r="D6885" t="s">
        <v>31</v>
      </c>
      <c r="E6885" s="1">
        <v>45495</v>
      </c>
      <c r="F6885" s="1" t="str">
        <f>TEXT(shipments9[[#This Row],[Shipdate]],"ddd")</f>
        <v>Mon</v>
      </c>
      <c r="G6885" s="1" t="str">
        <f>IF(OR(shipments9[[#This Row],[Day Name]]="Sat",shipments9[[#This Row],[Day Name]]="Sun"),"Weekend","Weekday")</f>
        <v>Weekday</v>
      </c>
      <c r="H6885">
        <v>9321.75</v>
      </c>
      <c r="I6885">
        <v>346</v>
      </c>
      <c r="J6885" t="s">
        <v>178</v>
      </c>
      <c r="K6885" t="s">
        <v>8155</v>
      </c>
      <c r="L6885" t="s">
        <v>8160</v>
      </c>
      <c r="M6885">
        <v>7</v>
      </c>
      <c r="N6885" t="s">
        <v>8161</v>
      </c>
      <c r="O6885" s="4">
        <f>INDEX(products[Cost_per_box], MATCH(shipments9[[#This Row],[PID]], products[PID], 0))</f>
        <v>5.04</v>
      </c>
      <c r="P6885" s="4">
        <f>shipments9[[#This Row],[Boxes]]*shipments9[[#This Row],[Cost Per Box]]</f>
        <v>1743.84</v>
      </c>
      <c r="Q6885" s="4">
        <f>shipments9[[#This Row],[Amount]] -shipments9[[#This Row],[total cost]]</f>
        <v>7577.91</v>
      </c>
      <c r="R6885" s="4" t="str">
        <f>IF(shipments9[[#This Row],[Gross Profit]]&lt;0,"Loss","Profit")</f>
        <v>Profit</v>
      </c>
      <c r="S6885" s="9">
        <f>shipments9[[#This Row],[Gross Profit]]/shipments9[[#This Row],[Amount]]</f>
        <v>0.81292783007482494</v>
      </c>
      <c r="T6885" s="11">
        <f>shipments9[[#This Row],[Amount]]/shipments9[[#This Row],[Boxes]]</f>
        <v>26.941473988439306</v>
      </c>
    </row>
    <row r="6886" spans="1:20" x14ac:dyDescent="0.25">
      <c r="A6886" t="s">
        <v>7075</v>
      </c>
      <c r="B6886" t="s">
        <v>61</v>
      </c>
      <c r="C6886" t="s">
        <v>147</v>
      </c>
      <c r="D6886" t="s">
        <v>31</v>
      </c>
      <c r="E6886" s="1">
        <v>45475</v>
      </c>
      <c r="F6886" s="1" t="str">
        <f>TEXT(shipments9[[#This Row],[Shipdate]],"ddd")</f>
        <v>Tue</v>
      </c>
      <c r="G6886" s="1" t="str">
        <f>IF(OR(shipments9[[#This Row],[Day Name]]="Sat",shipments9[[#This Row],[Day Name]]="Sun"),"Weekend","Weekday")</f>
        <v>Weekday</v>
      </c>
      <c r="H6886">
        <v>519.75</v>
      </c>
      <c r="I6886">
        <v>58</v>
      </c>
      <c r="J6886" t="s">
        <v>178</v>
      </c>
      <c r="K6886" t="s">
        <v>8155</v>
      </c>
      <c r="L6886" t="s">
        <v>8160</v>
      </c>
      <c r="M6886">
        <v>7</v>
      </c>
      <c r="N6886" t="s">
        <v>8161</v>
      </c>
      <c r="O6886" s="4">
        <f>INDEX(products[Cost_per_box], MATCH(shipments9[[#This Row],[PID]], products[PID], 0))</f>
        <v>10.51</v>
      </c>
      <c r="P6886" s="4">
        <f>shipments9[[#This Row],[Boxes]]*shipments9[[#This Row],[Cost Per Box]]</f>
        <v>609.58000000000004</v>
      </c>
      <c r="Q6886" s="4">
        <f>shipments9[[#This Row],[Amount]] -shipments9[[#This Row],[total cost]]</f>
        <v>-89.830000000000041</v>
      </c>
      <c r="R6886" s="4" t="str">
        <f>IF(shipments9[[#This Row],[Gross Profit]]&lt;0,"Loss","Profit")</f>
        <v>Loss</v>
      </c>
      <c r="S6886" s="9">
        <f>shipments9[[#This Row],[Gross Profit]]/shipments9[[#This Row],[Amount]]</f>
        <v>-0.17283309283309292</v>
      </c>
      <c r="T6886" s="11">
        <f>shipments9[[#This Row],[Amount]]/shipments9[[#This Row],[Boxes]]</f>
        <v>8.9612068965517242</v>
      </c>
    </row>
    <row r="6887" spans="1:20" hidden="1" x14ac:dyDescent="0.25">
      <c r="A6887" t="s">
        <v>7076</v>
      </c>
      <c r="B6887" t="s">
        <v>61</v>
      </c>
      <c r="C6887" t="s">
        <v>128</v>
      </c>
      <c r="D6887" t="s">
        <v>31</v>
      </c>
      <c r="E6887" s="1">
        <v>45499</v>
      </c>
      <c r="F6887" s="1" t="str">
        <f>TEXT(shipments9[[#This Row],[Shipdate]],"ddd")</f>
        <v>Fri</v>
      </c>
      <c r="G6887" s="1" t="str">
        <f>IF(OR(shipments9[[#This Row],[Day Name]]="Sat",shipments9[[#This Row],[Day Name]]="Sun"),"Weekend","Weekday")</f>
        <v>Weekday</v>
      </c>
      <c r="H6887">
        <v>11722.5</v>
      </c>
      <c r="I6887">
        <v>2345</v>
      </c>
      <c r="J6887" t="s">
        <v>178</v>
      </c>
      <c r="K6887" t="s">
        <v>8155</v>
      </c>
      <c r="L6887" t="s">
        <v>8160</v>
      </c>
      <c r="M6887">
        <v>7</v>
      </c>
      <c r="N6887" t="s">
        <v>8161</v>
      </c>
      <c r="O6887" s="4">
        <f>INDEX(products[Cost_per_box], MATCH(shipments9[[#This Row],[PID]], products[PID], 0))</f>
        <v>3.85</v>
      </c>
      <c r="P6887" s="4">
        <f>shipments9[[#This Row],[Boxes]]*shipments9[[#This Row],[Cost Per Box]]</f>
        <v>9028.25</v>
      </c>
      <c r="Q6887" s="4">
        <f>shipments9[[#This Row],[Amount]] -shipments9[[#This Row],[total cost]]</f>
        <v>2694.25</v>
      </c>
      <c r="R6887" s="4" t="str">
        <f>IF(shipments9[[#This Row],[Gross Profit]]&lt;0,"Loss","Profit")</f>
        <v>Profit</v>
      </c>
      <c r="S6887" s="9">
        <f>shipments9[[#This Row],[Gross Profit]]/shipments9[[#This Row],[Amount]]</f>
        <v>0.22983578588185113</v>
      </c>
      <c r="T6887" s="11">
        <f>shipments9[[#This Row],[Amount]]/shipments9[[#This Row],[Boxes]]</f>
        <v>4.9989339019189769</v>
      </c>
    </row>
    <row r="6888" spans="1:20" hidden="1" x14ac:dyDescent="0.25">
      <c r="A6888" t="s">
        <v>7077</v>
      </c>
      <c r="B6888" t="s">
        <v>80</v>
      </c>
      <c r="C6888" t="s">
        <v>165</v>
      </c>
      <c r="D6888" t="s">
        <v>31</v>
      </c>
      <c r="E6888" s="1">
        <v>45532</v>
      </c>
      <c r="F6888" s="1" t="str">
        <f>TEXT(shipments9[[#This Row],[Shipdate]],"ddd")</f>
        <v>Wed</v>
      </c>
      <c r="G6888" s="1" t="str">
        <f>IF(OR(shipments9[[#This Row],[Day Name]]="Sat",shipments9[[#This Row],[Day Name]]="Sun"),"Weekend","Weekday")</f>
        <v>Weekday</v>
      </c>
      <c r="H6888">
        <v>9587.25</v>
      </c>
      <c r="I6888">
        <v>436</v>
      </c>
      <c r="J6888" t="s">
        <v>178</v>
      </c>
      <c r="K6888" t="s">
        <v>8155</v>
      </c>
      <c r="L6888" t="s">
        <v>8160</v>
      </c>
      <c r="M6888">
        <v>8</v>
      </c>
      <c r="N6888" t="s">
        <v>8162</v>
      </c>
      <c r="O6888" s="4">
        <f>INDEX(products[Cost_per_box], MATCH(shipments9[[#This Row],[PID]], products[PID], 0))</f>
        <v>2.65</v>
      </c>
      <c r="P6888" s="4">
        <f>shipments9[[#This Row],[Boxes]]*shipments9[[#This Row],[Cost Per Box]]</f>
        <v>1155.3999999999999</v>
      </c>
      <c r="Q6888" s="4">
        <f>shipments9[[#This Row],[Amount]] -shipments9[[#This Row],[total cost]]</f>
        <v>8431.85</v>
      </c>
      <c r="R6888" s="4" t="str">
        <f>IF(shipments9[[#This Row],[Gross Profit]]&lt;0,"Loss","Profit")</f>
        <v>Profit</v>
      </c>
      <c r="S6888" s="9">
        <f>shipments9[[#This Row],[Gross Profit]]/shipments9[[#This Row],[Amount]]</f>
        <v>0.87948577537875827</v>
      </c>
      <c r="T6888" s="11">
        <f>shipments9[[#This Row],[Amount]]/shipments9[[#This Row],[Boxes]]</f>
        <v>21.989105504587155</v>
      </c>
    </row>
    <row r="6889" spans="1:20" hidden="1" x14ac:dyDescent="0.25">
      <c r="A6889" t="s">
        <v>7078</v>
      </c>
      <c r="B6889" t="s">
        <v>80</v>
      </c>
      <c r="C6889" t="s">
        <v>128</v>
      </c>
      <c r="D6889" t="s">
        <v>31</v>
      </c>
      <c r="E6889" s="1">
        <v>45476</v>
      </c>
      <c r="F6889" s="1" t="str">
        <f>TEXT(shipments9[[#This Row],[Shipdate]],"ddd")</f>
        <v>Wed</v>
      </c>
      <c r="G6889" s="1" t="str">
        <f>IF(OR(shipments9[[#This Row],[Day Name]]="Sat",shipments9[[#This Row],[Day Name]]="Sun"),"Weekend","Weekday")</f>
        <v>Weekday</v>
      </c>
      <c r="H6889">
        <v>4178.25</v>
      </c>
      <c r="I6889">
        <v>523</v>
      </c>
      <c r="J6889" t="s">
        <v>178</v>
      </c>
      <c r="K6889" t="s">
        <v>8155</v>
      </c>
      <c r="L6889" t="s">
        <v>8160</v>
      </c>
      <c r="M6889">
        <v>7</v>
      </c>
      <c r="N6889" t="s">
        <v>8161</v>
      </c>
      <c r="O6889" s="4">
        <f>INDEX(products[Cost_per_box], MATCH(shipments9[[#This Row],[PID]], products[PID], 0))</f>
        <v>3.85</v>
      </c>
      <c r="P6889" s="4">
        <f>shipments9[[#This Row],[Boxes]]*shipments9[[#This Row],[Cost Per Box]]</f>
        <v>2013.55</v>
      </c>
      <c r="Q6889" s="4">
        <f>shipments9[[#This Row],[Amount]] -shipments9[[#This Row],[total cost]]</f>
        <v>2164.6999999999998</v>
      </c>
      <c r="R6889" s="4" t="str">
        <f>IF(shipments9[[#This Row],[Gross Profit]]&lt;0,"Loss","Profit")</f>
        <v>Profit</v>
      </c>
      <c r="S6889" s="9">
        <f>shipments9[[#This Row],[Gross Profit]]/shipments9[[#This Row],[Amount]]</f>
        <v>0.51808771614910543</v>
      </c>
      <c r="T6889" s="11">
        <f>shipments9[[#This Row],[Amount]]/shipments9[[#This Row],[Boxes]]</f>
        <v>7.989005736137667</v>
      </c>
    </row>
    <row r="6890" spans="1:20" hidden="1" x14ac:dyDescent="0.25">
      <c r="A6890" t="s">
        <v>7079</v>
      </c>
      <c r="B6890" t="s">
        <v>80</v>
      </c>
      <c r="C6890" t="s">
        <v>141</v>
      </c>
      <c r="D6890" t="s">
        <v>31</v>
      </c>
      <c r="E6890" s="1">
        <v>45517</v>
      </c>
      <c r="F6890" s="1" t="str">
        <f>TEXT(shipments9[[#This Row],[Shipdate]],"ddd")</f>
        <v>Tue</v>
      </c>
      <c r="G6890" s="1" t="str">
        <f>IF(OR(shipments9[[#This Row],[Day Name]]="Sat",shipments9[[#This Row],[Day Name]]="Sun"),"Weekend","Weekday")</f>
        <v>Weekday</v>
      </c>
      <c r="H6890">
        <v>3645</v>
      </c>
      <c r="I6890">
        <v>281</v>
      </c>
      <c r="J6890" t="s">
        <v>178</v>
      </c>
      <c r="K6890" t="s">
        <v>8155</v>
      </c>
      <c r="L6890" t="s">
        <v>8160</v>
      </c>
      <c r="M6890">
        <v>8</v>
      </c>
      <c r="N6890" t="s">
        <v>8162</v>
      </c>
      <c r="O6890" s="4">
        <f>INDEX(products[Cost_per_box], MATCH(shipments9[[#This Row],[PID]], products[PID], 0))</f>
        <v>8.2200000000000006</v>
      </c>
      <c r="P6890" s="4">
        <f>shipments9[[#This Row],[Boxes]]*shipments9[[#This Row],[Cost Per Box]]</f>
        <v>2309.8200000000002</v>
      </c>
      <c r="Q6890" s="4">
        <f>shipments9[[#This Row],[Amount]] -shipments9[[#This Row],[total cost]]</f>
        <v>1335.1799999999998</v>
      </c>
      <c r="R6890" s="4" t="str">
        <f>IF(shipments9[[#This Row],[Gross Profit]]&lt;0,"Loss","Profit")</f>
        <v>Profit</v>
      </c>
      <c r="S6890" s="9">
        <f>shipments9[[#This Row],[Gross Profit]]/shipments9[[#This Row],[Amount]]</f>
        <v>0.36630452674897113</v>
      </c>
      <c r="T6890" s="11">
        <f>shipments9[[#This Row],[Amount]]/shipments9[[#This Row],[Boxes]]</f>
        <v>12.971530249110319</v>
      </c>
    </row>
    <row r="6891" spans="1:20" hidden="1" x14ac:dyDescent="0.25">
      <c r="A6891" t="s">
        <v>7080</v>
      </c>
      <c r="B6891" t="s">
        <v>83</v>
      </c>
      <c r="C6891" t="s">
        <v>165</v>
      </c>
      <c r="D6891" t="s">
        <v>31</v>
      </c>
      <c r="E6891" s="1">
        <v>45495</v>
      </c>
      <c r="F6891" s="1" t="str">
        <f>TEXT(shipments9[[#This Row],[Shipdate]],"ddd")</f>
        <v>Mon</v>
      </c>
      <c r="G6891" s="1" t="str">
        <f>IF(OR(shipments9[[#This Row],[Day Name]]="Sat",shipments9[[#This Row],[Day Name]]="Sun"),"Weekend","Weekday")</f>
        <v>Weekday</v>
      </c>
      <c r="H6891">
        <v>7238.25</v>
      </c>
      <c r="I6891">
        <v>381</v>
      </c>
      <c r="J6891" t="s">
        <v>178</v>
      </c>
      <c r="K6891" t="s">
        <v>8155</v>
      </c>
      <c r="L6891" t="s">
        <v>8160</v>
      </c>
      <c r="M6891">
        <v>7</v>
      </c>
      <c r="N6891" t="s">
        <v>8161</v>
      </c>
      <c r="O6891" s="4">
        <f>INDEX(products[Cost_per_box], MATCH(shipments9[[#This Row],[PID]], products[PID], 0))</f>
        <v>2.65</v>
      </c>
      <c r="P6891" s="4">
        <f>shipments9[[#This Row],[Boxes]]*shipments9[[#This Row],[Cost Per Box]]</f>
        <v>1009.65</v>
      </c>
      <c r="Q6891" s="4">
        <f>shipments9[[#This Row],[Amount]] -shipments9[[#This Row],[total cost]]</f>
        <v>6228.6</v>
      </c>
      <c r="R6891" s="4" t="str">
        <f>IF(shipments9[[#This Row],[Gross Profit]]&lt;0,"Loss","Profit")</f>
        <v>Profit</v>
      </c>
      <c r="S6891" s="9">
        <f>shipments9[[#This Row],[Gross Profit]]/shipments9[[#This Row],[Amount]]</f>
        <v>0.86051186405553837</v>
      </c>
      <c r="T6891" s="11">
        <f>shipments9[[#This Row],[Amount]]/shipments9[[#This Row],[Boxes]]</f>
        <v>18.998031496062993</v>
      </c>
    </row>
    <row r="6892" spans="1:20" hidden="1" x14ac:dyDescent="0.25">
      <c r="A6892" t="s">
        <v>7081</v>
      </c>
      <c r="B6892" t="s">
        <v>83</v>
      </c>
      <c r="C6892" t="s">
        <v>128</v>
      </c>
      <c r="D6892" t="s">
        <v>31</v>
      </c>
      <c r="E6892" s="1">
        <v>45474</v>
      </c>
      <c r="F6892" s="1" t="str">
        <f>TEXT(shipments9[[#This Row],[Shipdate]],"ddd")</f>
        <v>Mon</v>
      </c>
      <c r="G6892" s="1" t="str">
        <f>IF(OR(shipments9[[#This Row],[Day Name]]="Sat",shipments9[[#This Row],[Day Name]]="Sun"),"Weekend","Weekday")</f>
        <v>Weekday</v>
      </c>
      <c r="H6892">
        <v>2133</v>
      </c>
      <c r="I6892">
        <v>305</v>
      </c>
      <c r="J6892" t="s">
        <v>178</v>
      </c>
      <c r="K6892" t="s">
        <v>8155</v>
      </c>
      <c r="L6892" t="s">
        <v>8160</v>
      </c>
      <c r="M6892">
        <v>7</v>
      </c>
      <c r="N6892" t="s">
        <v>8161</v>
      </c>
      <c r="O6892" s="4">
        <f>INDEX(products[Cost_per_box], MATCH(shipments9[[#This Row],[PID]], products[PID], 0))</f>
        <v>3.85</v>
      </c>
      <c r="P6892" s="4">
        <f>shipments9[[#This Row],[Boxes]]*shipments9[[#This Row],[Cost Per Box]]</f>
        <v>1174.25</v>
      </c>
      <c r="Q6892" s="4">
        <f>shipments9[[#This Row],[Amount]] -shipments9[[#This Row],[total cost]]</f>
        <v>958.75</v>
      </c>
      <c r="R6892" s="4" t="str">
        <f>IF(shipments9[[#This Row],[Gross Profit]]&lt;0,"Loss","Profit")</f>
        <v>Profit</v>
      </c>
      <c r="S6892" s="9">
        <f>shipments9[[#This Row],[Gross Profit]]/shipments9[[#This Row],[Amount]]</f>
        <v>0.44948429442100329</v>
      </c>
      <c r="T6892" s="11">
        <f>shipments9[[#This Row],[Amount]]/shipments9[[#This Row],[Boxes]]</f>
        <v>6.9934426229508198</v>
      </c>
    </row>
    <row r="6893" spans="1:20" hidden="1" x14ac:dyDescent="0.25">
      <c r="A6893" t="s">
        <v>7082</v>
      </c>
      <c r="B6893" t="s">
        <v>83</v>
      </c>
      <c r="C6893" t="s">
        <v>137</v>
      </c>
      <c r="D6893" t="s">
        <v>31</v>
      </c>
      <c r="E6893" s="1">
        <v>45491</v>
      </c>
      <c r="F6893" s="1" t="str">
        <f>TEXT(shipments9[[#This Row],[Shipdate]],"ddd")</f>
        <v>Thu</v>
      </c>
      <c r="G6893" s="1" t="str">
        <f>IF(OR(shipments9[[#This Row],[Day Name]]="Sat",shipments9[[#This Row],[Day Name]]="Sun"),"Weekend","Weekday")</f>
        <v>Weekday</v>
      </c>
      <c r="H6893">
        <v>6219</v>
      </c>
      <c r="I6893">
        <v>346</v>
      </c>
      <c r="J6893" t="s">
        <v>178</v>
      </c>
      <c r="K6893" t="s">
        <v>8155</v>
      </c>
      <c r="L6893" t="s">
        <v>8160</v>
      </c>
      <c r="M6893">
        <v>7</v>
      </c>
      <c r="N6893" t="s">
        <v>8161</v>
      </c>
      <c r="O6893" s="4">
        <f>INDEX(products[Cost_per_box], MATCH(shipments9[[#This Row],[PID]], products[PID], 0))</f>
        <v>7.73</v>
      </c>
      <c r="P6893" s="4">
        <f>shipments9[[#This Row],[Boxes]]*shipments9[[#This Row],[Cost Per Box]]</f>
        <v>2674.58</v>
      </c>
      <c r="Q6893" s="4">
        <f>shipments9[[#This Row],[Amount]] -shipments9[[#This Row],[total cost]]</f>
        <v>3544.42</v>
      </c>
      <c r="R6893" s="4" t="str">
        <f>IF(shipments9[[#This Row],[Gross Profit]]&lt;0,"Loss","Profit")</f>
        <v>Profit</v>
      </c>
      <c r="S6893" s="9">
        <f>shipments9[[#This Row],[Gross Profit]]/shipments9[[#This Row],[Amount]]</f>
        <v>0.56993407300209042</v>
      </c>
      <c r="T6893" s="11">
        <f>shipments9[[#This Row],[Amount]]/shipments9[[#This Row],[Boxes]]</f>
        <v>17.973988439306357</v>
      </c>
    </row>
    <row r="6894" spans="1:20" x14ac:dyDescent="0.25">
      <c r="A6894" t="s">
        <v>7083</v>
      </c>
      <c r="B6894" t="s">
        <v>83</v>
      </c>
      <c r="C6894" t="s">
        <v>147</v>
      </c>
      <c r="D6894" t="s">
        <v>31</v>
      </c>
      <c r="E6894" s="1">
        <v>45513</v>
      </c>
      <c r="F6894" s="1" t="str">
        <f>TEXT(shipments9[[#This Row],[Shipdate]],"ddd")</f>
        <v>Fri</v>
      </c>
      <c r="G6894" s="1" t="str">
        <f>IF(OR(shipments9[[#This Row],[Day Name]]="Sat",shipments9[[#This Row],[Day Name]]="Sun"),"Weekend","Weekday")</f>
        <v>Weekday</v>
      </c>
      <c r="H6894">
        <v>5460.75</v>
      </c>
      <c r="I6894">
        <v>683</v>
      </c>
      <c r="J6894" t="s">
        <v>178</v>
      </c>
      <c r="K6894" t="s">
        <v>8155</v>
      </c>
      <c r="L6894" t="s">
        <v>8160</v>
      </c>
      <c r="M6894">
        <v>8</v>
      </c>
      <c r="N6894" t="s">
        <v>8162</v>
      </c>
      <c r="O6894" s="4">
        <f>INDEX(products[Cost_per_box], MATCH(shipments9[[#This Row],[PID]], products[PID], 0))</f>
        <v>10.51</v>
      </c>
      <c r="P6894" s="4">
        <f>shipments9[[#This Row],[Boxes]]*shipments9[[#This Row],[Cost Per Box]]</f>
        <v>7178.33</v>
      </c>
      <c r="Q6894" s="4">
        <f>shipments9[[#This Row],[Amount]] -shipments9[[#This Row],[total cost]]</f>
        <v>-1717.58</v>
      </c>
      <c r="R6894" s="4" t="str">
        <f>IF(shipments9[[#This Row],[Gross Profit]]&lt;0,"Loss","Profit")</f>
        <v>Loss</v>
      </c>
      <c r="S6894" s="9">
        <f>shipments9[[#This Row],[Gross Profit]]/shipments9[[#This Row],[Amount]]</f>
        <v>-0.31453188664560727</v>
      </c>
      <c r="T6894" s="11">
        <f>shipments9[[#This Row],[Amount]]/shipments9[[#This Row],[Boxes]]</f>
        <v>7.9952415812591511</v>
      </c>
    </row>
    <row r="6895" spans="1:20" x14ac:dyDescent="0.25">
      <c r="A6895" t="s">
        <v>7084</v>
      </c>
      <c r="B6895" t="s">
        <v>83</v>
      </c>
      <c r="C6895" t="s">
        <v>147</v>
      </c>
      <c r="D6895" t="s">
        <v>31</v>
      </c>
      <c r="E6895" s="1">
        <v>45523</v>
      </c>
      <c r="F6895" s="1" t="str">
        <f>TEXT(shipments9[[#This Row],[Shipdate]],"ddd")</f>
        <v>Mon</v>
      </c>
      <c r="G6895" s="1" t="str">
        <f>IF(OR(shipments9[[#This Row],[Day Name]]="Sat",shipments9[[#This Row],[Day Name]]="Sun"),"Weekend","Weekday")</f>
        <v>Weekday</v>
      </c>
      <c r="H6895">
        <v>2632.5</v>
      </c>
      <c r="I6895">
        <v>264</v>
      </c>
      <c r="J6895" t="s">
        <v>178</v>
      </c>
      <c r="K6895" t="s">
        <v>8155</v>
      </c>
      <c r="L6895" t="s">
        <v>8160</v>
      </c>
      <c r="M6895">
        <v>8</v>
      </c>
      <c r="N6895" t="s">
        <v>8162</v>
      </c>
      <c r="O6895" s="4">
        <f>INDEX(products[Cost_per_box], MATCH(shipments9[[#This Row],[PID]], products[PID], 0))</f>
        <v>10.51</v>
      </c>
      <c r="P6895" s="4">
        <f>shipments9[[#This Row],[Boxes]]*shipments9[[#This Row],[Cost Per Box]]</f>
        <v>2774.64</v>
      </c>
      <c r="Q6895" s="4">
        <f>shipments9[[#This Row],[Amount]] -shipments9[[#This Row],[total cost]]</f>
        <v>-142.13999999999987</v>
      </c>
      <c r="R6895" s="4" t="str">
        <f>IF(shipments9[[#This Row],[Gross Profit]]&lt;0,"Loss","Profit")</f>
        <v>Loss</v>
      </c>
      <c r="S6895" s="9">
        <f>shipments9[[#This Row],[Gross Profit]]/shipments9[[#This Row],[Amount]]</f>
        <v>-5.3994301994301948E-2</v>
      </c>
      <c r="T6895" s="11">
        <f>shipments9[[#This Row],[Amount]]/shipments9[[#This Row],[Boxes]]</f>
        <v>9.9715909090909083</v>
      </c>
    </row>
    <row r="6896" spans="1:20" hidden="1" x14ac:dyDescent="0.25">
      <c r="A6896" t="s">
        <v>7085</v>
      </c>
      <c r="B6896" t="s">
        <v>86</v>
      </c>
      <c r="C6896" t="s">
        <v>132</v>
      </c>
      <c r="D6896" t="s">
        <v>31</v>
      </c>
      <c r="E6896" s="1">
        <v>45490</v>
      </c>
      <c r="F6896" s="1" t="str">
        <f>TEXT(shipments9[[#This Row],[Shipdate]],"ddd")</f>
        <v>Wed</v>
      </c>
      <c r="G6896" s="1" t="str">
        <f>IF(OR(shipments9[[#This Row],[Day Name]]="Sat",shipments9[[#This Row],[Day Name]]="Sun"),"Weekend","Weekday")</f>
        <v>Weekday</v>
      </c>
      <c r="H6896">
        <v>285.75</v>
      </c>
      <c r="I6896">
        <v>11</v>
      </c>
      <c r="J6896" t="s">
        <v>178</v>
      </c>
      <c r="K6896" t="s">
        <v>8155</v>
      </c>
      <c r="L6896" t="s">
        <v>8160</v>
      </c>
      <c r="M6896">
        <v>7</v>
      </c>
      <c r="N6896" t="s">
        <v>8161</v>
      </c>
      <c r="O6896" s="4">
        <f>INDEX(products[Cost_per_box], MATCH(shipments9[[#This Row],[PID]], products[PID], 0))</f>
        <v>6.31</v>
      </c>
      <c r="P6896" s="4">
        <f>shipments9[[#This Row],[Boxes]]*shipments9[[#This Row],[Cost Per Box]]</f>
        <v>69.41</v>
      </c>
      <c r="Q6896" s="4">
        <f>shipments9[[#This Row],[Amount]] -shipments9[[#This Row],[total cost]]</f>
        <v>216.34</v>
      </c>
      <c r="R6896" s="4" t="str">
        <f>IF(shipments9[[#This Row],[Gross Profit]]&lt;0,"Loss","Profit")</f>
        <v>Profit</v>
      </c>
      <c r="S6896" s="9">
        <f>shipments9[[#This Row],[Gross Profit]]/shipments9[[#This Row],[Amount]]</f>
        <v>0.75709536307961511</v>
      </c>
      <c r="T6896" s="11">
        <f>shipments9[[#This Row],[Amount]]/shipments9[[#This Row],[Boxes]]</f>
        <v>25.977272727272727</v>
      </c>
    </row>
    <row r="6897" spans="1:20" hidden="1" x14ac:dyDescent="0.25">
      <c r="A6897" t="s">
        <v>7086</v>
      </c>
      <c r="B6897" t="s">
        <v>86</v>
      </c>
      <c r="C6897" t="s">
        <v>130</v>
      </c>
      <c r="D6897" t="s">
        <v>31</v>
      </c>
      <c r="E6897" s="1">
        <v>45523</v>
      </c>
      <c r="F6897" s="1" t="str">
        <f>TEXT(shipments9[[#This Row],[Shipdate]],"ddd")</f>
        <v>Mon</v>
      </c>
      <c r="G6897" s="1" t="str">
        <f>IF(OR(shipments9[[#This Row],[Day Name]]="Sat",shipments9[[#This Row],[Day Name]]="Sun"),"Weekend","Weekday")</f>
        <v>Weekday</v>
      </c>
      <c r="H6897">
        <v>1131.75</v>
      </c>
      <c r="I6897">
        <v>162</v>
      </c>
      <c r="J6897" t="s">
        <v>178</v>
      </c>
      <c r="K6897" t="s">
        <v>8155</v>
      </c>
      <c r="L6897" t="s">
        <v>8160</v>
      </c>
      <c r="M6897">
        <v>8</v>
      </c>
      <c r="N6897" t="s">
        <v>8162</v>
      </c>
      <c r="O6897" s="4">
        <f>INDEX(products[Cost_per_box], MATCH(shipments9[[#This Row],[PID]], products[PID], 0))</f>
        <v>5.72</v>
      </c>
      <c r="P6897" s="4">
        <f>shipments9[[#This Row],[Boxes]]*shipments9[[#This Row],[Cost Per Box]]</f>
        <v>926.64</v>
      </c>
      <c r="Q6897" s="4">
        <f>shipments9[[#This Row],[Amount]] -shipments9[[#This Row],[total cost]]</f>
        <v>205.11</v>
      </c>
      <c r="R6897" s="4" t="str">
        <f>IF(shipments9[[#This Row],[Gross Profit]]&lt;0,"Loss","Profit")</f>
        <v>Profit</v>
      </c>
      <c r="S6897" s="9">
        <f>shipments9[[#This Row],[Gross Profit]]/shipments9[[#This Row],[Amount]]</f>
        <v>0.18123260437375746</v>
      </c>
      <c r="T6897" s="11">
        <f>shipments9[[#This Row],[Amount]]/shipments9[[#This Row],[Boxes]]</f>
        <v>6.9861111111111107</v>
      </c>
    </row>
    <row r="6898" spans="1:20" x14ac:dyDescent="0.25">
      <c r="A6898" t="s">
        <v>7087</v>
      </c>
      <c r="B6898" t="s">
        <v>86</v>
      </c>
      <c r="C6898" t="s">
        <v>147</v>
      </c>
      <c r="D6898" t="s">
        <v>31</v>
      </c>
      <c r="E6898" s="1">
        <v>45478</v>
      </c>
      <c r="F6898" s="1" t="str">
        <f>TEXT(shipments9[[#This Row],[Shipdate]],"ddd")</f>
        <v>Fri</v>
      </c>
      <c r="G6898" s="1" t="str">
        <f>IF(OR(shipments9[[#This Row],[Day Name]]="Sat",shipments9[[#This Row],[Day Name]]="Sun"),"Weekend","Weekday")</f>
        <v>Weekday</v>
      </c>
      <c r="H6898">
        <v>9162</v>
      </c>
      <c r="I6898">
        <v>1527</v>
      </c>
      <c r="J6898" t="s">
        <v>178</v>
      </c>
      <c r="K6898" t="s">
        <v>8155</v>
      </c>
      <c r="L6898" t="s">
        <v>8160</v>
      </c>
      <c r="M6898">
        <v>7</v>
      </c>
      <c r="N6898" t="s">
        <v>8161</v>
      </c>
      <c r="O6898" s="4">
        <f>INDEX(products[Cost_per_box], MATCH(shipments9[[#This Row],[PID]], products[PID], 0))</f>
        <v>10.51</v>
      </c>
      <c r="P6898" s="4">
        <f>shipments9[[#This Row],[Boxes]]*shipments9[[#This Row],[Cost Per Box]]</f>
        <v>16048.77</v>
      </c>
      <c r="Q6898" s="4">
        <f>shipments9[[#This Row],[Amount]] -shipments9[[#This Row],[total cost]]</f>
        <v>-6886.77</v>
      </c>
      <c r="R6898" s="4" t="str">
        <f>IF(shipments9[[#This Row],[Gross Profit]]&lt;0,"Loss","Profit")</f>
        <v>Loss</v>
      </c>
      <c r="S6898" s="9">
        <f>shipments9[[#This Row],[Gross Profit]]/shipments9[[#This Row],[Amount]]</f>
        <v>-0.75166666666666671</v>
      </c>
      <c r="T6898" s="11">
        <f>shipments9[[#This Row],[Amount]]/shipments9[[#This Row],[Boxes]]</f>
        <v>6</v>
      </c>
    </row>
    <row r="6899" spans="1:20" x14ac:dyDescent="0.25">
      <c r="A6899" t="s">
        <v>7088</v>
      </c>
      <c r="B6899" t="s">
        <v>86</v>
      </c>
      <c r="C6899" t="s">
        <v>147</v>
      </c>
      <c r="D6899" t="s">
        <v>31</v>
      </c>
      <c r="E6899" s="1">
        <v>45502</v>
      </c>
      <c r="F6899" s="1" t="str">
        <f>TEXT(shipments9[[#This Row],[Shipdate]],"ddd")</f>
        <v>Mon</v>
      </c>
      <c r="G6899" s="1" t="str">
        <f>IF(OR(shipments9[[#This Row],[Day Name]]="Sat",shipments9[[#This Row],[Day Name]]="Sun"),"Weekend","Weekday")</f>
        <v>Weekday</v>
      </c>
      <c r="H6899">
        <v>7623</v>
      </c>
      <c r="I6899">
        <v>1089</v>
      </c>
      <c r="J6899" t="s">
        <v>178</v>
      </c>
      <c r="K6899" t="s">
        <v>8155</v>
      </c>
      <c r="L6899" t="s">
        <v>8160</v>
      </c>
      <c r="M6899">
        <v>7</v>
      </c>
      <c r="N6899" t="s">
        <v>8161</v>
      </c>
      <c r="O6899" s="4">
        <f>INDEX(products[Cost_per_box], MATCH(shipments9[[#This Row],[PID]], products[PID], 0))</f>
        <v>10.51</v>
      </c>
      <c r="P6899" s="4">
        <f>shipments9[[#This Row],[Boxes]]*shipments9[[#This Row],[Cost Per Box]]</f>
        <v>11445.39</v>
      </c>
      <c r="Q6899" s="4">
        <f>shipments9[[#This Row],[Amount]] -shipments9[[#This Row],[total cost]]</f>
        <v>-3822.3899999999994</v>
      </c>
      <c r="R6899" s="4" t="str">
        <f>IF(shipments9[[#This Row],[Gross Profit]]&lt;0,"Loss","Profit")</f>
        <v>Loss</v>
      </c>
      <c r="S6899" s="9">
        <f>shipments9[[#This Row],[Gross Profit]]/shipments9[[#This Row],[Amount]]</f>
        <v>-0.50142857142857133</v>
      </c>
      <c r="T6899" s="11">
        <f>shipments9[[#This Row],[Amount]]/shipments9[[#This Row],[Boxes]]</f>
        <v>7</v>
      </c>
    </row>
    <row r="6900" spans="1:20" hidden="1" x14ac:dyDescent="0.25">
      <c r="A6900" t="s">
        <v>7089</v>
      </c>
      <c r="B6900" t="s">
        <v>86</v>
      </c>
      <c r="C6900" t="s">
        <v>135</v>
      </c>
      <c r="D6900" t="s">
        <v>31</v>
      </c>
      <c r="E6900" s="1">
        <v>45526</v>
      </c>
      <c r="F6900" s="1" t="str">
        <f>TEXT(shipments9[[#This Row],[Shipdate]],"ddd")</f>
        <v>Thu</v>
      </c>
      <c r="G6900" s="1" t="str">
        <f>IF(OR(shipments9[[#This Row],[Day Name]]="Sat",shipments9[[#This Row],[Day Name]]="Sun"),"Weekend","Weekday")</f>
        <v>Weekday</v>
      </c>
      <c r="H6900">
        <v>4308.75</v>
      </c>
      <c r="I6900">
        <v>180</v>
      </c>
      <c r="J6900" t="s">
        <v>178</v>
      </c>
      <c r="K6900" t="s">
        <v>8155</v>
      </c>
      <c r="L6900" t="s">
        <v>8160</v>
      </c>
      <c r="M6900">
        <v>8</v>
      </c>
      <c r="N6900" t="s">
        <v>8162</v>
      </c>
      <c r="O6900" s="4">
        <f>INDEX(products[Cost_per_box], MATCH(shipments9[[#This Row],[PID]], products[PID], 0))</f>
        <v>9.94</v>
      </c>
      <c r="P6900" s="4">
        <f>shipments9[[#This Row],[Boxes]]*shipments9[[#This Row],[Cost Per Box]]</f>
        <v>1789.1999999999998</v>
      </c>
      <c r="Q6900" s="4">
        <f>shipments9[[#This Row],[Amount]] -shipments9[[#This Row],[total cost]]</f>
        <v>2519.5500000000002</v>
      </c>
      <c r="R6900" s="4" t="str">
        <f>IF(shipments9[[#This Row],[Gross Profit]]&lt;0,"Loss","Profit")</f>
        <v>Profit</v>
      </c>
      <c r="S6900" s="9">
        <f>shipments9[[#This Row],[Gross Profit]]/shipments9[[#This Row],[Amount]]</f>
        <v>0.58475195822454318</v>
      </c>
      <c r="T6900" s="11">
        <f>shipments9[[#This Row],[Amount]]/shipments9[[#This Row],[Boxes]]</f>
        <v>23.9375</v>
      </c>
    </row>
    <row r="6901" spans="1:20" x14ac:dyDescent="0.25">
      <c r="A6901" t="s">
        <v>7090</v>
      </c>
      <c r="B6901" t="s">
        <v>89</v>
      </c>
      <c r="C6901" t="s">
        <v>147</v>
      </c>
      <c r="D6901" t="s">
        <v>31</v>
      </c>
      <c r="E6901" s="1">
        <v>45517</v>
      </c>
      <c r="F6901" s="1" t="str">
        <f>TEXT(shipments9[[#This Row],[Shipdate]],"ddd")</f>
        <v>Tue</v>
      </c>
      <c r="G6901" s="1" t="str">
        <f>IF(OR(shipments9[[#This Row],[Day Name]]="Sat",shipments9[[#This Row],[Day Name]]="Sun"),"Weekend","Weekday")</f>
        <v>Weekday</v>
      </c>
      <c r="H6901">
        <v>5476.5</v>
      </c>
      <c r="I6901">
        <v>548</v>
      </c>
      <c r="J6901" t="s">
        <v>178</v>
      </c>
      <c r="K6901" t="s">
        <v>8155</v>
      </c>
      <c r="L6901" t="s">
        <v>8160</v>
      </c>
      <c r="M6901">
        <v>8</v>
      </c>
      <c r="N6901" t="s">
        <v>8162</v>
      </c>
      <c r="O6901" s="4">
        <f>INDEX(products[Cost_per_box], MATCH(shipments9[[#This Row],[PID]], products[PID], 0))</f>
        <v>10.51</v>
      </c>
      <c r="P6901" s="4">
        <f>shipments9[[#This Row],[Boxes]]*shipments9[[#This Row],[Cost Per Box]]</f>
        <v>5759.48</v>
      </c>
      <c r="Q6901" s="4">
        <f>shipments9[[#This Row],[Amount]] -shipments9[[#This Row],[total cost]]</f>
        <v>-282.97999999999956</v>
      </c>
      <c r="R6901" s="4" t="str">
        <f>IF(shipments9[[#This Row],[Gross Profit]]&lt;0,"Loss","Profit")</f>
        <v>Loss</v>
      </c>
      <c r="S6901" s="9">
        <f>shipments9[[#This Row],[Gross Profit]]/shipments9[[#This Row],[Amount]]</f>
        <v>-5.1671688121975631E-2</v>
      </c>
      <c r="T6901" s="11">
        <f>shipments9[[#This Row],[Amount]]/shipments9[[#This Row],[Boxes]]</f>
        <v>9.9936131386861309</v>
      </c>
    </row>
    <row r="6902" spans="1:20" hidden="1" x14ac:dyDescent="0.25">
      <c r="A6902" t="s">
        <v>7091</v>
      </c>
      <c r="B6902" t="s">
        <v>89</v>
      </c>
      <c r="C6902" t="s">
        <v>121</v>
      </c>
      <c r="D6902" t="s">
        <v>31</v>
      </c>
      <c r="E6902" s="1">
        <v>45523</v>
      </c>
      <c r="F6902" s="1" t="str">
        <f>TEXT(shipments9[[#This Row],[Shipdate]],"ddd")</f>
        <v>Mon</v>
      </c>
      <c r="G6902" s="1" t="str">
        <f>IF(OR(shipments9[[#This Row],[Day Name]]="Sat",shipments9[[#This Row],[Day Name]]="Sun"),"Weekend","Weekday")</f>
        <v>Weekday</v>
      </c>
      <c r="H6902">
        <v>6993</v>
      </c>
      <c r="I6902">
        <v>467</v>
      </c>
      <c r="J6902" t="s">
        <v>178</v>
      </c>
      <c r="K6902" t="s">
        <v>8155</v>
      </c>
      <c r="L6902" t="s">
        <v>8160</v>
      </c>
      <c r="M6902">
        <v>8</v>
      </c>
      <c r="N6902" t="s">
        <v>8162</v>
      </c>
      <c r="O6902" s="4">
        <f>INDEX(products[Cost_per_box], MATCH(shipments9[[#This Row],[PID]], products[PID], 0))</f>
        <v>5.26</v>
      </c>
      <c r="P6902" s="4">
        <f>shipments9[[#This Row],[Boxes]]*shipments9[[#This Row],[Cost Per Box]]</f>
        <v>2456.42</v>
      </c>
      <c r="Q6902" s="4">
        <f>shipments9[[#This Row],[Amount]] -shipments9[[#This Row],[total cost]]</f>
        <v>4536.58</v>
      </c>
      <c r="R6902" s="4" t="str">
        <f>IF(shipments9[[#This Row],[Gross Profit]]&lt;0,"Loss","Profit")</f>
        <v>Profit</v>
      </c>
      <c r="S6902" s="9">
        <f>shipments9[[#This Row],[Gross Profit]]/shipments9[[#This Row],[Amount]]</f>
        <v>0.64873158873158876</v>
      </c>
      <c r="T6902" s="11">
        <f>shipments9[[#This Row],[Amount]]/shipments9[[#This Row],[Boxes]]</f>
        <v>14.974304068522484</v>
      </c>
    </row>
    <row r="6903" spans="1:20" hidden="1" x14ac:dyDescent="0.25">
      <c r="A6903" t="s">
        <v>7092</v>
      </c>
      <c r="B6903" t="s">
        <v>89</v>
      </c>
      <c r="C6903" t="s">
        <v>139</v>
      </c>
      <c r="D6903" t="s">
        <v>31</v>
      </c>
      <c r="E6903" s="1">
        <v>45517</v>
      </c>
      <c r="F6903" s="1" t="str">
        <f>TEXT(shipments9[[#This Row],[Shipdate]],"ddd")</f>
        <v>Tue</v>
      </c>
      <c r="G6903" s="1" t="str">
        <f>IF(OR(shipments9[[#This Row],[Day Name]]="Sat",shipments9[[#This Row],[Day Name]]="Sun"),"Weekend","Weekday")</f>
        <v>Weekday</v>
      </c>
      <c r="H6903">
        <v>5989.5</v>
      </c>
      <c r="I6903">
        <v>261</v>
      </c>
      <c r="J6903" t="s">
        <v>178</v>
      </c>
      <c r="K6903" t="s">
        <v>8155</v>
      </c>
      <c r="L6903" t="s">
        <v>8160</v>
      </c>
      <c r="M6903">
        <v>8</v>
      </c>
      <c r="N6903" t="s">
        <v>8162</v>
      </c>
      <c r="O6903" s="4">
        <f>INDEX(products[Cost_per_box], MATCH(shipments9[[#This Row],[PID]], products[PID], 0))</f>
        <v>3.68</v>
      </c>
      <c r="P6903" s="4">
        <f>shipments9[[#This Row],[Boxes]]*shipments9[[#This Row],[Cost Per Box]]</f>
        <v>960.48</v>
      </c>
      <c r="Q6903" s="4">
        <f>shipments9[[#This Row],[Amount]] -shipments9[[#This Row],[total cost]]</f>
        <v>5029.0200000000004</v>
      </c>
      <c r="R6903" s="4" t="str">
        <f>IF(shipments9[[#This Row],[Gross Profit]]&lt;0,"Loss","Profit")</f>
        <v>Profit</v>
      </c>
      <c r="S6903" s="9">
        <f>shipments9[[#This Row],[Gross Profit]]/shipments9[[#This Row],[Amount]]</f>
        <v>0.83963936889556734</v>
      </c>
      <c r="T6903" s="11">
        <f>shipments9[[#This Row],[Amount]]/shipments9[[#This Row],[Boxes]]</f>
        <v>22.948275862068964</v>
      </c>
    </row>
    <row r="6904" spans="1:20" hidden="1" x14ac:dyDescent="0.25">
      <c r="A6904" t="s">
        <v>7093</v>
      </c>
      <c r="B6904" t="s">
        <v>89</v>
      </c>
      <c r="C6904" t="s">
        <v>165</v>
      </c>
      <c r="D6904" t="s">
        <v>31</v>
      </c>
      <c r="E6904" s="1">
        <v>45502</v>
      </c>
      <c r="F6904" s="1" t="str">
        <f>TEXT(shipments9[[#This Row],[Shipdate]],"ddd")</f>
        <v>Mon</v>
      </c>
      <c r="G6904" s="1" t="str">
        <f>IF(OR(shipments9[[#This Row],[Day Name]]="Sat",shipments9[[#This Row],[Day Name]]="Sun"),"Weekend","Weekday")</f>
        <v>Weekday</v>
      </c>
      <c r="H6904">
        <v>7728.75</v>
      </c>
      <c r="I6904">
        <v>407</v>
      </c>
      <c r="J6904" t="s">
        <v>178</v>
      </c>
      <c r="K6904" t="s">
        <v>8155</v>
      </c>
      <c r="L6904" t="s">
        <v>8160</v>
      </c>
      <c r="M6904">
        <v>7</v>
      </c>
      <c r="N6904" t="s">
        <v>8161</v>
      </c>
      <c r="O6904" s="4">
        <f>INDEX(products[Cost_per_box], MATCH(shipments9[[#This Row],[PID]], products[PID], 0))</f>
        <v>2.65</v>
      </c>
      <c r="P6904" s="4">
        <f>shipments9[[#This Row],[Boxes]]*shipments9[[#This Row],[Cost Per Box]]</f>
        <v>1078.55</v>
      </c>
      <c r="Q6904" s="4">
        <f>shipments9[[#This Row],[Amount]] -shipments9[[#This Row],[total cost]]</f>
        <v>6650.2</v>
      </c>
      <c r="R6904" s="4" t="str">
        <f>IF(shipments9[[#This Row],[Gross Profit]]&lt;0,"Loss","Profit")</f>
        <v>Profit</v>
      </c>
      <c r="S6904" s="9">
        <f>shipments9[[#This Row],[Gross Profit]]/shipments9[[#This Row],[Amount]]</f>
        <v>0.86044961992560243</v>
      </c>
      <c r="T6904" s="11">
        <f>shipments9[[#This Row],[Amount]]/shipments9[[#This Row],[Boxes]]</f>
        <v>18.989557739557739</v>
      </c>
    </row>
    <row r="6905" spans="1:20" hidden="1" x14ac:dyDescent="0.25">
      <c r="A6905" t="s">
        <v>7094</v>
      </c>
      <c r="B6905" t="s">
        <v>92</v>
      </c>
      <c r="C6905" t="s">
        <v>141</v>
      </c>
      <c r="D6905" t="s">
        <v>31</v>
      </c>
      <c r="E6905" s="1">
        <v>45502</v>
      </c>
      <c r="F6905" s="1" t="str">
        <f>TEXT(shipments9[[#This Row],[Shipdate]],"ddd")</f>
        <v>Mon</v>
      </c>
      <c r="G6905" s="1" t="str">
        <f>IF(OR(shipments9[[#This Row],[Day Name]]="Sat",shipments9[[#This Row],[Day Name]]="Sun"),"Weekend","Weekday")</f>
        <v>Weekday</v>
      </c>
      <c r="H6905">
        <v>2857.5</v>
      </c>
      <c r="I6905">
        <v>220</v>
      </c>
      <c r="J6905" t="s">
        <v>178</v>
      </c>
      <c r="K6905" t="s">
        <v>8155</v>
      </c>
      <c r="L6905" t="s">
        <v>8160</v>
      </c>
      <c r="M6905">
        <v>7</v>
      </c>
      <c r="N6905" t="s">
        <v>8161</v>
      </c>
      <c r="O6905" s="4">
        <f>INDEX(products[Cost_per_box], MATCH(shipments9[[#This Row],[PID]], products[PID], 0))</f>
        <v>8.2200000000000006</v>
      </c>
      <c r="P6905" s="4">
        <f>shipments9[[#This Row],[Boxes]]*shipments9[[#This Row],[Cost Per Box]]</f>
        <v>1808.4</v>
      </c>
      <c r="Q6905" s="4">
        <f>shipments9[[#This Row],[Amount]] -shipments9[[#This Row],[total cost]]</f>
        <v>1049.0999999999999</v>
      </c>
      <c r="R6905" s="4" t="str">
        <f>IF(shipments9[[#This Row],[Gross Profit]]&lt;0,"Loss","Profit")</f>
        <v>Profit</v>
      </c>
      <c r="S6905" s="9">
        <f>shipments9[[#This Row],[Gross Profit]]/shipments9[[#This Row],[Amount]]</f>
        <v>0.3671391076115485</v>
      </c>
      <c r="T6905" s="11">
        <f>shipments9[[#This Row],[Amount]]/shipments9[[#This Row],[Boxes]]</f>
        <v>12.988636363636363</v>
      </c>
    </row>
    <row r="6906" spans="1:20" x14ac:dyDescent="0.25">
      <c r="A6906" t="s">
        <v>7095</v>
      </c>
      <c r="B6906" t="s">
        <v>92</v>
      </c>
      <c r="C6906" t="s">
        <v>155</v>
      </c>
      <c r="D6906" t="s">
        <v>31</v>
      </c>
      <c r="E6906" s="1">
        <v>45475</v>
      </c>
      <c r="F6906" s="1" t="str">
        <f>TEXT(shipments9[[#This Row],[Shipdate]],"ddd")</f>
        <v>Tue</v>
      </c>
      <c r="G6906" s="1" t="str">
        <f>IF(OR(shipments9[[#This Row],[Day Name]]="Sat",shipments9[[#This Row],[Day Name]]="Sun"),"Weekend","Weekday")</f>
        <v>Weekday</v>
      </c>
      <c r="H6906">
        <v>4455</v>
      </c>
      <c r="I6906">
        <v>637</v>
      </c>
      <c r="J6906" t="s">
        <v>178</v>
      </c>
      <c r="K6906" t="s">
        <v>8155</v>
      </c>
      <c r="L6906" t="s">
        <v>8160</v>
      </c>
      <c r="M6906">
        <v>7</v>
      </c>
      <c r="N6906" t="s">
        <v>8161</v>
      </c>
      <c r="O6906" s="4">
        <f>INDEX(products[Cost_per_box], MATCH(shipments9[[#This Row],[PID]], products[PID], 0))</f>
        <v>8.43</v>
      </c>
      <c r="P6906" s="4">
        <f>shipments9[[#This Row],[Boxes]]*shipments9[[#This Row],[Cost Per Box]]</f>
        <v>5369.91</v>
      </c>
      <c r="Q6906" s="4">
        <f>shipments9[[#This Row],[Amount]] -shipments9[[#This Row],[total cost]]</f>
        <v>-914.90999999999985</v>
      </c>
      <c r="R6906" s="4" t="str">
        <f>IF(shipments9[[#This Row],[Gross Profit]]&lt;0,"Loss","Profit")</f>
        <v>Loss</v>
      </c>
      <c r="S6906" s="9">
        <f>shipments9[[#This Row],[Gross Profit]]/shipments9[[#This Row],[Amount]]</f>
        <v>-0.20536700336700334</v>
      </c>
      <c r="T6906" s="11">
        <f>shipments9[[#This Row],[Amount]]/shipments9[[#This Row],[Boxes]]</f>
        <v>6.993720565149137</v>
      </c>
    </row>
    <row r="6907" spans="1:20" x14ac:dyDescent="0.25">
      <c r="A6907" t="s">
        <v>7096</v>
      </c>
      <c r="B6907" t="s">
        <v>92</v>
      </c>
      <c r="C6907" t="s">
        <v>147</v>
      </c>
      <c r="D6907" t="s">
        <v>31</v>
      </c>
      <c r="E6907" s="1">
        <v>45532</v>
      </c>
      <c r="F6907" s="1" t="str">
        <f>TEXT(shipments9[[#This Row],[Shipdate]],"ddd")</f>
        <v>Wed</v>
      </c>
      <c r="G6907" s="1" t="str">
        <f>IF(OR(shipments9[[#This Row],[Day Name]]="Sat",shipments9[[#This Row],[Day Name]]="Sun"),"Weekend","Weekday")</f>
        <v>Weekday</v>
      </c>
      <c r="H6907">
        <v>861.75</v>
      </c>
      <c r="I6907">
        <v>144</v>
      </c>
      <c r="J6907" t="s">
        <v>178</v>
      </c>
      <c r="K6907" t="s">
        <v>8155</v>
      </c>
      <c r="L6907" t="s">
        <v>8160</v>
      </c>
      <c r="M6907">
        <v>8</v>
      </c>
      <c r="N6907" t="s">
        <v>8162</v>
      </c>
      <c r="O6907" s="4">
        <f>INDEX(products[Cost_per_box], MATCH(shipments9[[#This Row],[PID]], products[PID], 0))</f>
        <v>10.51</v>
      </c>
      <c r="P6907" s="4">
        <f>shipments9[[#This Row],[Boxes]]*shipments9[[#This Row],[Cost Per Box]]</f>
        <v>1513.44</v>
      </c>
      <c r="Q6907" s="4">
        <f>shipments9[[#This Row],[Amount]] -shipments9[[#This Row],[total cost]]</f>
        <v>-651.69000000000005</v>
      </c>
      <c r="R6907" s="4" t="str">
        <f>IF(shipments9[[#This Row],[Gross Profit]]&lt;0,"Loss","Profit")</f>
        <v>Loss</v>
      </c>
      <c r="S6907" s="9">
        <f>shipments9[[#This Row],[Gross Profit]]/shipments9[[#This Row],[Amount]]</f>
        <v>-0.7562402088772846</v>
      </c>
      <c r="T6907" s="11">
        <f>shipments9[[#This Row],[Amount]]/shipments9[[#This Row],[Boxes]]</f>
        <v>5.984375</v>
      </c>
    </row>
    <row r="6908" spans="1:20" hidden="1" x14ac:dyDescent="0.25">
      <c r="A6908" t="s">
        <v>7097</v>
      </c>
      <c r="B6908" t="s">
        <v>92</v>
      </c>
      <c r="C6908" t="s">
        <v>121</v>
      </c>
      <c r="D6908" t="s">
        <v>31</v>
      </c>
      <c r="E6908" s="1">
        <v>45484</v>
      </c>
      <c r="F6908" s="1" t="str">
        <f>TEXT(shipments9[[#This Row],[Shipdate]],"ddd")</f>
        <v>Thu</v>
      </c>
      <c r="G6908" s="1" t="str">
        <f>IF(OR(shipments9[[#This Row],[Day Name]]="Sat",shipments9[[#This Row],[Day Name]]="Sun"),"Weekend","Weekday")</f>
        <v>Weekday</v>
      </c>
      <c r="H6908">
        <v>8748</v>
      </c>
      <c r="I6908">
        <v>547</v>
      </c>
      <c r="J6908" t="s">
        <v>178</v>
      </c>
      <c r="K6908" t="s">
        <v>8155</v>
      </c>
      <c r="L6908" t="s">
        <v>8160</v>
      </c>
      <c r="M6908">
        <v>7</v>
      </c>
      <c r="N6908" t="s">
        <v>8161</v>
      </c>
      <c r="O6908" s="4">
        <f>INDEX(products[Cost_per_box], MATCH(shipments9[[#This Row],[PID]], products[PID], 0))</f>
        <v>5.26</v>
      </c>
      <c r="P6908" s="4">
        <f>shipments9[[#This Row],[Boxes]]*shipments9[[#This Row],[Cost Per Box]]</f>
        <v>2877.22</v>
      </c>
      <c r="Q6908" s="4">
        <f>shipments9[[#This Row],[Amount]] -shipments9[[#This Row],[total cost]]</f>
        <v>5870.7800000000007</v>
      </c>
      <c r="R6908" s="4" t="str">
        <f>IF(shipments9[[#This Row],[Gross Profit]]&lt;0,"Loss","Profit")</f>
        <v>Profit</v>
      </c>
      <c r="S6908" s="9">
        <f>shipments9[[#This Row],[Gross Profit]]/shipments9[[#This Row],[Amount]]</f>
        <v>0.6710996799268405</v>
      </c>
      <c r="T6908" s="11">
        <f>shipments9[[#This Row],[Amount]]/shipments9[[#This Row],[Boxes]]</f>
        <v>15.992687385740401</v>
      </c>
    </row>
    <row r="6909" spans="1:20" hidden="1" x14ac:dyDescent="0.25">
      <c r="A6909" t="s">
        <v>7098</v>
      </c>
      <c r="B6909" t="s">
        <v>92</v>
      </c>
      <c r="C6909" t="s">
        <v>121</v>
      </c>
      <c r="D6909" t="s">
        <v>31</v>
      </c>
      <c r="E6909" s="1">
        <v>45530</v>
      </c>
      <c r="F6909" s="1" t="str">
        <f>TEXT(shipments9[[#This Row],[Shipdate]],"ddd")</f>
        <v>Mon</v>
      </c>
      <c r="G6909" s="1" t="str">
        <f>IF(OR(shipments9[[#This Row],[Day Name]]="Sat",shipments9[[#This Row],[Day Name]]="Sun"),"Weekend","Weekday")</f>
        <v>Weekday</v>
      </c>
      <c r="H6909">
        <v>6939</v>
      </c>
      <c r="I6909">
        <v>463</v>
      </c>
      <c r="J6909" t="s">
        <v>178</v>
      </c>
      <c r="K6909" t="s">
        <v>8155</v>
      </c>
      <c r="L6909" t="s">
        <v>8160</v>
      </c>
      <c r="M6909">
        <v>8</v>
      </c>
      <c r="N6909" t="s">
        <v>8162</v>
      </c>
      <c r="O6909" s="4">
        <f>INDEX(products[Cost_per_box], MATCH(shipments9[[#This Row],[PID]], products[PID], 0))</f>
        <v>5.26</v>
      </c>
      <c r="P6909" s="4">
        <f>shipments9[[#This Row],[Boxes]]*shipments9[[#This Row],[Cost Per Box]]</f>
        <v>2435.38</v>
      </c>
      <c r="Q6909" s="4">
        <f>shipments9[[#This Row],[Amount]] -shipments9[[#This Row],[total cost]]</f>
        <v>4503.62</v>
      </c>
      <c r="R6909" s="4" t="str">
        <f>IF(shipments9[[#This Row],[Gross Profit]]&lt;0,"Loss","Profit")</f>
        <v>Profit</v>
      </c>
      <c r="S6909" s="9">
        <f>shipments9[[#This Row],[Gross Profit]]/shipments9[[#This Row],[Amount]]</f>
        <v>0.64903011961377721</v>
      </c>
      <c r="T6909" s="11">
        <f>shipments9[[#This Row],[Amount]]/shipments9[[#This Row],[Boxes]]</f>
        <v>14.987041036717063</v>
      </c>
    </row>
    <row r="6910" spans="1:20" hidden="1" x14ac:dyDescent="0.25">
      <c r="A6910" t="s">
        <v>7099</v>
      </c>
      <c r="B6910" t="s">
        <v>92</v>
      </c>
      <c r="C6910" t="s">
        <v>135</v>
      </c>
      <c r="D6910" t="s">
        <v>31</v>
      </c>
      <c r="E6910" s="1">
        <v>45474</v>
      </c>
      <c r="F6910" s="1" t="str">
        <f>TEXT(shipments9[[#This Row],[Shipdate]],"ddd")</f>
        <v>Mon</v>
      </c>
      <c r="G6910" s="1" t="str">
        <f>IF(OR(shipments9[[#This Row],[Day Name]]="Sat",shipments9[[#This Row],[Day Name]]="Sun"),"Weekend","Weekday")</f>
        <v>Weekday</v>
      </c>
      <c r="H6910">
        <v>5868</v>
      </c>
      <c r="I6910">
        <v>210</v>
      </c>
      <c r="J6910" t="s">
        <v>178</v>
      </c>
      <c r="K6910" t="s">
        <v>8155</v>
      </c>
      <c r="L6910" t="s">
        <v>8160</v>
      </c>
      <c r="M6910">
        <v>7</v>
      </c>
      <c r="N6910" t="s">
        <v>8161</v>
      </c>
      <c r="O6910" s="4">
        <f>INDEX(products[Cost_per_box], MATCH(shipments9[[#This Row],[PID]], products[PID], 0))</f>
        <v>9.94</v>
      </c>
      <c r="P6910" s="4">
        <f>shipments9[[#This Row],[Boxes]]*shipments9[[#This Row],[Cost Per Box]]</f>
        <v>2087.4</v>
      </c>
      <c r="Q6910" s="4">
        <f>shipments9[[#This Row],[Amount]] -shipments9[[#This Row],[total cost]]</f>
        <v>3780.6</v>
      </c>
      <c r="R6910" s="4" t="str">
        <f>IF(shipments9[[#This Row],[Gross Profit]]&lt;0,"Loss","Profit")</f>
        <v>Profit</v>
      </c>
      <c r="S6910" s="9">
        <f>shipments9[[#This Row],[Gross Profit]]/shipments9[[#This Row],[Amount]]</f>
        <v>0.64427402862985683</v>
      </c>
      <c r="T6910" s="11">
        <f>shipments9[[#This Row],[Amount]]/shipments9[[#This Row],[Boxes]]</f>
        <v>27.942857142857143</v>
      </c>
    </row>
    <row r="6911" spans="1:20" hidden="1" x14ac:dyDescent="0.25">
      <c r="A6911" t="s">
        <v>7100</v>
      </c>
      <c r="B6911" t="s">
        <v>92</v>
      </c>
      <c r="C6911" t="s">
        <v>151</v>
      </c>
      <c r="D6911" t="s">
        <v>31</v>
      </c>
      <c r="E6911" s="1">
        <v>45520</v>
      </c>
      <c r="F6911" s="1" t="str">
        <f>TEXT(shipments9[[#This Row],[Shipdate]],"ddd")</f>
        <v>Fri</v>
      </c>
      <c r="G6911" s="1" t="str">
        <f>IF(OR(shipments9[[#This Row],[Day Name]]="Sat",shipments9[[#This Row],[Day Name]]="Sun"),"Weekend","Weekday")</f>
        <v>Weekday</v>
      </c>
      <c r="H6911">
        <v>5634</v>
      </c>
      <c r="I6911">
        <v>332</v>
      </c>
      <c r="J6911" t="s">
        <v>178</v>
      </c>
      <c r="K6911" t="s">
        <v>8155</v>
      </c>
      <c r="L6911" t="s">
        <v>8160</v>
      </c>
      <c r="M6911">
        <v>8</v>
      </c>
      <c r="N6911" t="s">
        <v>8162</v>
      </c>
      <c r="O6911" s="4">
        <f>INDEX(products[Cost_per_box], MATCH(shipments9[[#This Row],[PID]], products[PID], 0))</f>
        <v>12.41</v>
      </c>
      <c r="P6911" s="4">
        <f>shipments9[[#This Row],[Boxes]]*shipments9[[#This Row],[Cost Per Box]]</f>
        <v>4120.12</v>
      </c>
      <c r="Q6911" s="4">
        <f>shipments9[[#This Row],[Amount]] -shipments9[[#This Row],[total cost]]</f>
        <v>1513.88</v>
      </c>
      <c r="R6911" s="4" t="str">
        <f>IF(shipments9[[#This Row],[Gross Profit]]&lt;0,"Loss","Profit")</f>
        <v>Profit</v>
      </c>
      <c r="S6911" s="9">
        <f>shipments9[[#This Row],[Gross Profit]]/shipments9[[#This Row],[Amount]]</f>
        <v>0.26870429534966278</v>
      </c>
      <c r="T6911" s="11">
        <f>shipments9[[#This Row],[Amount]]/shipments9[[#This Row],[Boxes]]</f>
        <v>16.96987951807229</v>
      </c>
    </row>
    <row r="6912" spans="1:20" hidden="1" x14ac:dyDescent="0.25">
      <c r="A6912" t="s">
        <v>7101</v>
      </c>
      <c r="B6912" t="s">
        <v>92</v>
      </c>
      <c r="C6912" t="s">
        <v>153</v>
      </c>
      <c r="D6912" t="s">
        <v>31</v>
      </c>
      <c r="E6912" s="1">
        <v>45509</v>
      </c>
      <c r="F6912" s="1" t="str">
        <f>TEXT(shipments9[[#This Row],[Shipdate]],"ddd")</f>
        <v>Mon</v>
      </c>
      <c r="G6912" s="1" t="str">
        <f>IF(OR(shipments9[[#This Row],[Day Name]]="Sat",shipments9[[#This Row],[Day Name]]="Sun"),"Weekend","Weekday")</f>
        <v>Weekday</v>
      </c>
      <c r="H6912">
        <v>10962</v>
      </c>
      <c r="I6912">
        <v>609</v>
      </c>
      <c r="J6912" t="s">
        <v>178</v>
      </c>
      <c r="K6912" t="s">
        <v>8155</v>
      </c>
      <c r="L6912" t="s">
        <v>8160</v>
      </c>
      <c r="M6912">
        <v>8</v>
      </c>
      <c r="N6912" t="s">
        <v>8162</v>
      </c>
      <c r="O6912" s="4">
        <f>INDEX(products[Cost_per_box], MATCH(shipments9[[#This Row],[PID]], products[PID], 0))</f>
        <v>9.57</v>
      </c>
      <c r="P6912" s="4">
        <f>shipments9[[#This Row],[Boxes]]*shipments9[[#This Row],[Cost Per Box]]</f>
        <v>5828.13</v>
      </c>
      <c r="Q6912" s="4">
        <f>shipments9[[#This Row],[Amount]] -shipments9[[#This Row],[total cost]]</f>
        <v>5133.87</v>
      </c>
      <c r="R6912" s="4" t="str">
        <f>IF(shipments9[[#This Row],[Gross Profit]]&lt;0,"Loss","Profit")</f>
        <v>Profit</v>
      </c>
      <c r="S6912" s="9">
        <f>shipments9[[#This Row],[Gross Profit]]/shipments9[[#This Row],[Amount]]</f>
        <v>0.46833333333333332</v>
      </c>
      <c r="T6912" s="11">
        <f>shipments9[[#This Row],[Amount]]/shipments9[[#This Row],[Boxes]]</f>
        <v>18</v>
      </c>
    </row>
    <row r="6913" spans="1:20" hidden="1" x14ac:dyDescent="0.25">
      <c r="A6913" t="s">
        <v>7102</v>
      </c>
      <c r="B6913" t="s">
        <v>92</v>
      </c>
      <c r="C6913" t="s">
        <v>155</v>
      </c>
      <c r="D6913" t="s">
        <v>31</v>
      </c>
      <c r="E6913" s="1">
        <v>45482</v>
      </c>
      <c r="F6913" s="1" t="str">
        <f>TEXT(shipments9[[#This Row],[Shipdate]],"ddd")</f>
        <v>Tue</v>
      </c>
      <c r="G6913" s="1" t="str">
        <f>IF(OR(shipments9[[#This Row],[Day Name]]="Sat",shipments9[[#This Row],[Day Name]]="Sun"),"Weekend","Weekday")</f>
        <v>Weekday</v>
      </c>
      <c r="H6913">
        <v>1134</v>
      </c>
      <c r="I6913">
        <v>114</v>
      </c>
      <c r="J6913" t="s">
        <v>178</v>
      </c>
      <c r="K6913" t="s">
        <v>8155</v>
      </c>
      <c r="L6913" t="s">
        <v>8160</v>
      </c>
      <c r="M6913">
        <v>7</v>
      </c>
      <c r="N6913" t="s">
        <v>8161</v>
      </c>
      <c r="O6913" s="4">
        <f>INDEX(products[Cost_per_box], MATCH(shipments9[[#This Row],[PID]], products[PID], 0))</f>
        <v>8.43</v>
      </c>
      <c r="P6913" s="4">
        <f>shipments9[[#This Row],[Boxes]]*shipments9[[#This Row],[Cost Per Box]]</f>
        <v>961.02</v>
      </c>
      <c r="Q6913" s="4">
        <f>shipments9[[#This Row],[Amount]] -shipments9[[#This Row],[total cost]]</f>
        <v>172.98000000000002</v>
      </c>
      <c r="R6913" s="4" t="str">
        <f>IF(shipments9[[#This Row],[Gross Profit]]&lt;0,"Loss","Profit")</f>
        <v>Profit</v>
      </c>
      <c r="S6913" s="9">
        <f>shipments9[[#This Row],[Gross Profit]]/shipments9[[#This Row],[Amount]]</f>
        <v>0.15253968253968256</v>
      </c>
      <c r="T6913" s="11">
        <f>shipments9[[#This Row],[Amount]]/shipments9[[#This Row],[Boxes]]</f>
        <v>9.9473684210526319</v>
      </c>
    </row>
    <row r="6914" spans="1:20" hidden="1" x14ac:dyDescent="0.25">
      <c r="A6914" t="s">
        <v>7103</v>
      </c>
      <c r="B6914" t="s">
        <v>95</v>
      </c>
      <c r="C6914" t="s">
        <v>135</v>
      </c>
      <c r="D6914" t="s">
        <v>31</v>
      </c>
      <c r="E6914" s="1">
        <v>45488</v>
      </c>
      <c r="F6914" s="1" t="str">
        <f>TEXT(shipments9[[#This Row],[Shipdate]],"ddd")</f>
        <v>Mon</v>
      </c>
      <c r="G6914" s="1" t="str">
        <f>IF(OR(shipments9[[#This Row],[Day Name]]="Sat",shipments9[[#This Row],[Day Name]]="Sun"),"Weekend","Weekday")</f>
        <v>Weekday</v>
      </c>
      <c r="H6914">
        <v>4596.75</v>
      </c>
      <c r="I6914">
        <v>171</v>
      </c>
      <c r="J6914" t="s">
        <v>178</v>
      </c>
      <c r="K6914" t="s">
        <v>8155</v>
      </c>
      <c r="L6914" t="s">
        <v>8160</v>
      </c>
      <c r="M6914">
        <v>7</v>
      </c>
      <c r="N6914" t="s">
        <v>8161</v>
      </c>
      <c r="O6914" s="4">
        <f>INDEX(products[Cost_per_box], MATCH(shipments9[[#This Row],[PID]], products[PID], 0))</f>
        <v>9.94</v>
      </c>
      <c r="P6914" s="4">
        <f>shipments9[[#This Row],[Boxes]]*shipments9[[#This Row],[Cost Per Box]]</f>
        <v>1699.74</v>
      </c>
      <c r="Q6914" s="4">
        <f>shipments9[[#This Row],[Amount]] -shipments9[[#This Row],[total cost]]</f>
        <v>2897.01</v>
      </c>
      <c r="R6914" s="4" t="str">
        <f>IF(shipments9[[#This Row],[Gross Profit]]&lt;0,"Loss","Profit")</f>
        <v>Profit</v>
      </c>
      <c r="S6914" s="9">
        <f>shipments9[[#This Row],[Gross Profit]]/shipments9[[#This Row],[Amount]]</f>
        <v>0.63023005384238873</v>
      </c>
      <c r="T6914" s="11">
        <f>shipments9[[#This Row],[Amount]]/shipments9[[#This Row],[Boxes]]</f>
        <v>26.881578947368421</v>
      </c>
    </row>
    <row r="6915" spans="1:20" x14ac:dyDescent="0.25">
      <c r="A6915" t="s">
        <v>7104</v>
      </c>
      <c r="B6915" t="s">
        <v>95</v>
      </c>
      <c r="C6915" t="s">
        <v>147</v>
      </c>
      <c r="D6915" t="s">
        <v>31</v>
      </c>
      <c r="E6915" s="1">
        <v>45513</v>
      </c>
      <c r="F6915" s="1" t="str">
        <f>TEXT(shipments9[[#This Row],[Shipdate]],"ddd")</f>
        <v>Fri</v>
      </c>
      <c r="G6915" s="1" t="str">
        <f>IF(OR(shipments9[[#This Row],[Day Name]]="Sat",shipments9[[#This Row],[Day Name]]="Sun"),"Weekend","Weekday")</f>
        <v>Weekday</v>
      </c>
      <c r="H6915">
        <v>7373.25</v>
      </c>
      <c r="I6915">
        <v>922</v>
      </c>
      <c r="J6915" t="s">
        <v>178</v>
      </c>
      <c r="K6915" t="s">
        <v>8155</v>
      </c>
      <c r="L6915" t="s">
        <v>8160</v>
      </c>
      <c r="M6915">
        <v>8</v>
      </c>
      <c r="N6915" t="s">
        <v>8162</v>
      </c>
      <c r="O6915" s="4">
        <f>INDEX(products[Cost_per_box], MATCH(shipments9[[#This Row],[PID]], products[PID], 0))</f>
        <v>10.51</v>
      </c>
      <c r="P6915" s="4">
        <f>shipments9[[#This Row],[Boxes]]*shipments9[[#This Row],[Cost Per Box]]</f>
        <v>9690.2199999999993</v>
      </c>
      <c r="Q6915" s="4">
        <f>shipments9[[#This Row],[Amount]] -shipments9[[#This Row],[total cost]]</f>
        <v>-2316.9699999999993</v>
      </c>
      <c r="R6915" s="4" t="str">
        <f>IF(shipments9[[#This Row],[Gross Profit]]&lt;0,"Loss","Profit")</f>
        <v>Loss</v>
      </c>
      <c r="S6915" s="9">
        <f>shipments9[[#This Row],[Gross Profit]]/shipments9[[#This Row],[Amount]]</f>
        <v>-0.3142399891499677</v>
      </c>
      <c r="T6915" s="11">
        <f>shipments9[[#This Row],[Amount]]/shipments9[[#This Row],[Boxes]]</f>
        <v>7.9970173535791753</v>
      </c>
    </row>
    <row r="6916" spans="1:20" hidden="1" x14ac:dyDescent="0.25">
      <c r="A6916" t="s">
        <v>7105</v>
      </c>
      <c r="B6916" t="s">
        <v>95</v>
      </c>
      <c r="C6916" t="s">
        <v>157</v>
      </c>
      <c r="D6916" t="s">
        <v>31</v>
      </c>
      <c r="E6916" s="1">
        <v>45513</v>
      </c>
      <c r="F6916" s="1" t="str">
        <f>TEXT(shipments9[[#This Row],[Shipdate]],"ddd")</f>
        <v>Fri</v>
      </c>
      <c r="G6916" s="1" t="str">
        <f>IF(OR(shipments9[[#This Row],[Day Name]]="Sat",shipments9[[#This Row],[Day Name]]="Sun"),"Weekend","Weekday")</f>
        <v>Weekday</v>
      </c>
      <c r="H6916">
        <v>13533.75</v>
      </c>
      <c r="I6916">
        <v>1934</v>
      </c>
      <c r="J6916" t="s">
        <v>178</v>
      </c>
      <c r="K6916" t="s">
        <v>8155</v>
      </c>
      <c r="L6916" t="s">
        <v>8160</v>
      </c>
      <c r="M6916">
        <v>8</v>
      </c>
      <c r="N6916" t="s">
        <v>8162</v>
      </c>
      <c r="O6916" s="4">
        <f>INDEX(products[Cost_per_box], MATCH(shipments9[[#This Row],[PID]], products[PID], 0))</f>
        <v>6.8</v>
      </c>
      <c r="P6916" s="4">
        <f>shipments9[[#This Row],[Boxes]]*shipments9[[#This Row],[Cost Per Box]]</f>
        <v>13151.199999999999</v>
      </c>
      <c r="Q6916" s="4">
        <f>shipments9[[#This Row],[Amount]] -shipments9[[#This Row],[total cost]]</f>
        <v>382.55000000000109</v>
      </c>
      <c r="R6916" s="4" t="str">
        <f>IF(shipments9[[#This Row],[Gross Profit]]&lt;0,"Loss","Profit")</f>
        <v>Profit</v>
      </c>
      <c r="S6916" s="9">
        <f>shipments9[[#This Row],[Gross Profit]]/shipments9[[#This Row],[Amount]]</f>
        <v>2.8266371109263957E-2</v>
      </c>
      <c r="T6916" s="11">
        <f>shipments9[[#This Row],[Amount]]/shipments9[[#This Row],[Boxes]]</f>
        <v>6.9978024819027924</v>
      </c>
    </row>
    <row r="6917" spans="1:20" hidden="1" x14ac:dyDescent="0.25">
      <c r="A6917" t="s">
        <v>7106</v>
      </c>
      <c r="B6917" t="s">
        <v>95</v>
      </c>
      <c r="C6917" t="s">
        <v>128</v>
      </c>
      <c r="D6917" t="s">
        <v>31</v>
      </c>
      <c r="E6917" s="1">
        <v>45492</v>
      </c>
      <c r="F6917" s="1" t="str">
        <f>TEXT(shipments9[[#This Row],[Shipdate]],"ddd")</f>
        <v>Fri</v>
      </c>
      <c r="G6917" s="1" t="str">
        <f>IF(OR(shipments9[[#This Row],[Day Name]]="Sat",shipments9[[#This Row],[Day Name]]="Sun"),"Weekend","Weekday")</f>
        <v>Weekday</v>
      </c>
      <c r="H6917">
        <v>4700.25</v>
      </c>
      <c r="I6917">
        <v>523</v>
      </c>
      <c r="J6917" t="s">
        <v>178</v>
      </c>
      <c r="K6917" t="s">
        <v>8155</v>
      </c>
      <c r="L6917" t="s">
        <v>8160</v>
      </c>
      <c r="M6917">
        <v>7</v>
      </c>
      <c r="N6917" t="s">
        <v>8161</v>
      </c>
      <c r="O6917" s="4">
        <f>INDEX(products[Cost_per_box], MATCH(shipments9[[#This Row],[PID]], products[PID], 0))</f>
        <v>3.85</v>
      </c>
      <c r="P6917" s="4">
        <f>shipments9[[#This Row],[Boxes]]*shipments9[[#This Row],[Cost Per Box]]</f>
        <v>2013.55</v>
      </c>
      <c r="Q6917" s="4">
        <f>shipments9[[#This Row],[Amount]] -shipments9[[#This Row],[total cost]]</f>
        <v>2686.7</v>
      </c>
      <c r="R6917" s="4" t="str">
        <f>IF(shipments9[[#This Row],[Gross Profit]]&lt;0,"Loss","Profit")</f>
        <v>Profit</v>
      </c>
      <c r="S6917" s="9">
        <f>shipments9[[#This Row],[Gross Profit]]/shipments9[[#This Row],[Amount]]</f>
        <v>0.57160789319717031</v>
      </c>
      <c r="T6917" s="11">
        <f>shipments9[[#This Row],[Amount]]/shipments9[[#This Row],[Boxes]]</f>
        <v>8.9870936902485656</v>
      </c>
    </row>
    <row r="6918" spans="1:20" hidden="1" x14ac:dyDescent="0.25">
      <c r="A6918" t="s">
        <v>7107</v>
      </c>
      <c r="B6918" t="s">
        <v>95</v>
      </c>
      <c r="C6918" t="s">
        <v>145</v>
      </c>
      <c r="D6918" t="s">
        <v>31</v>
      </c>
      <c r="E6918" s="1">
        <v>45484</v>
      </c>
      <c r="F6918" s="1" t="str">
        <f>TEXT(shipments9[[#This Row],[Shipdate]],"ddd")</f>
        <v>Thu</v>
      </c>
      <c r="G6918" s="1" t="str">
        <f>IF(OR(shipments9[[#This Row],[Day Name]]="Sat",shipments9[[#This Row],[Day Name]]="Sun"),"Weekend","Weekday")</f>
        <v>Weekday</v>
      </c>
      <c r="H6918">
        <v>4918.5</v>
      </c>
      <c r="I6918">
        <v>290</v>
      </c>
      <c r="J6918" t="s">
        <v>178</v>
      </c>
      <c r="K6918" t="s">
        <v>8155</v>
      </c>
      <c r="L6918" t="s">
        <v>8160</v>
      </c>
      <c r="M6918">
        <v>7</v>
      </c>
      <c r="N6918" t="s">
        <v>8161</v>
      </c>
      <c r="O6918" s="4">
        <f>INDEX(products[Cost_per_box], MATCH(shipments9[[#This Row],[PID]], products[PID], 0))</f>
        <v>4.74</v>
      </c>
      <c r="P6918" s="4">
        <f>shipments9[[#This Row],[Boxes]]*shipments9[[#This Row],[Cost Per Box]]</f>
        <v>1374.6000000000001</v>
      </c>
      <c r="Q6918" s="4">
        <f>shipments9[[#This Row],[Amount]] -shipments9[[#This Row],[total cost]]</f>
        <v>3543.8999999999996</v>
      </c>
      <c r="R6918" s="4" t="str">
        <f>IF(shipments9[[#This Row],[Gross Profit]]&lt;0,"Loss","Profit")</f>
        <v>Profit</v>
      </c>
      <c r="S6918" s="9">
        <f>shipments9[[#This Row],[Gross Profit]]/shipments9[[#This Row],[Amount]]</f>
        <v>0.72052455016773398</v>
      </c>
      <c r="T6918" s="11">
        <f>shipments9[[#This Row],[Amount]]/shipments9[[#This Row],[Boxes]]</f>
        <v>16.960344827586209</v>
      </c>
    </row>
    <row r="6919" spans="1:20" hidden="1" x14ac:dyDescent="0.25">
      <c r="A6919" t="s">
        <v>7108</v>
      </c>
      <c r="B6919" t="s">
        <v>95</v>
      </c>
      <c r="C6919" t="s">
        <v>130</v>
      </c>
      <c r="D6919" t="s">
        <v>31</v>
      </c>
      <c r="E6919" s="1">
        <v>45476</v>
      </c>
      <c r="F6919" s="1" t="str">
        <f>TEXT(shipments9[[#This Row],[Shipdate]],"ddd")</f>
        <v>Wed</v>
      </c>
      <c r="G6919" s="1" t="str">
        <f>IF(OR(shipments9[[#This Row],[Day Name]]="Sat",shipments9[[#This Row],[Day Name]]="Sun"),"Weekend","Weekday")</f>
        <v>Weekday</v>
      </c>
      <c r="H6919">
        <v>3708</v>
      </c>
      <c r="I6919">
        <v>464</v>
      </c>
      <c r="J6919" t="s">
        <v>178</v>
      </c>
      <c r="K6919" t="s">
        <v>8155</v>
      </c>
      <c r="L6919" t="s">
        <v>8160</v>
      </c>
      <c r="M6919">
        <v>7</v>
      </c>
      <c r="N6919" t="s">
        <v>8161</v>
      </c>
      <c r="O6919" s="4">
        <f>INDEX(products[Cost_per_box], MATCH(shipments9[[#This Row],[PID]], products[PID], 0))</f>
        <v>5.72</v>
      </c>
      <c r="P6919" s="4">
        <f>shipments9[[#This Row],[Boxes]]*shipments9[[#This Row],[Cost Per Box]]</f>
        <v>2654.08</v>
      </c>
      <c r="Q6919" s="4">
        <f>shipments9[[#This Row],[Amount]] -shipments9[[#This Row],[total cost]]</f>
        <v>1053.92</v>
      </c>
      <c r="R6919" s="4" t="str">
        <f>IF(shipments9[[#This Row],[Gross Profit]]&lt;0,"Loss","Profit")</f>
        <v>Profit</v>
      </c>
      <c r="S6919" s="9">
        <f>shipments9[[#This Row],[Gross Profit]]/shipments9[[#This Row],[Amount]]</f>
        <v>0.28422869471413165</v>
      </c>
      <c r="T6919" s="11">
        <f>shipments9[[#This Row],[Amount]]/shipments9[[#This Row],[Boxes]]</f>
        <v>7.9913793103448274</v>
      </c>
    </row>
    <row r="6920" spans="1:20" hidden="1" x14ac:dyDescent="0.25">
      <c r="A6920" t="s">
        <v>7109</v>
      </c>
      <c r="B6920" t="s">
        <v>95</v>
      </c>
      <c r="C6920" t="s">
        <v>135</v>
      </c>
      <c r="D6920" t="s">
        <v>31</v>
      </c>
      <c r="E6920" s="1">
        <v>45519</v>
      </c>
      <c r="F6920" s="1" t="str">
        <f>TEXT(shipments9[[#This Row],[Shipdate]],"ddd")</f>
        <v>Thu</v>
      </c>
      <c r="G6920" s="1" t="str">
        <f>IF(OR(shipments9[[#This Row],[Day Name]]="Sat",shipments9[[#This Row],[Day Name]]="Sun"),"Weekend","Weekday")</f>
        <v>Weekday</v>
      </c>
      <c r="H6920">
        <v>6045.75</v>
      </c>
      <c r="I6920">
        <v>216</v>
      </c>
      <c r="J6920" t="s">
        <v>178</v>
      </c>
      <c r="K6920" t="s">
        <v>8155</v>
      </c>
      <c r="L6920" t="s">
        <v>8160</v>
      </c>
      <c r="M6920">
        <v>8</v>
      </c>
      <c r="N6920" t="s">
        <v>8162</v>
      </c>
      <c r="O6920" s="4">
        <f>INDEX(products[Cost_per_box], MATCH(shipments9[[#This Row],[PID]], products[PID], 0))</f>
        <v>9.94</v>
      </c>
      <c r="P6920" s="4">
        <f>shipments9[[#This Row],[Boxes]]*shipments9[[#This Row],[Cost Per Box]]</f>
        <v>2147.04</v>
      </c>
      <c r="Q6920" s="4">
        <f>shipments9[[#This Row],[Amount]] -shipments9[[#This Row],[total cost]]</f>
        <v>3898.71</v>
      </c>
      <c r="R6920" s="4" t="str">
        <f>IF(shipments9[[#This Row],[Gross Profit]]&lt;0,"Loss","Profit")</f>
        <v>Profit</v>
      </c>
      <c r="S6920" s="9">
        <f>shipments9[[#This Row],[Gross Profit]]/shipments9[[#This Row],[Amount]]</f>
        <v>0.64486788239672499</v>
      </c>
      <c r="T6920" s="11">
        <f>shipments9[[#This Row],[Amount]]/shipments9[[#This Row],[Boxes]]</f>
        <v>27.989583333333332</v>
      </c>
    </row>
    <row r="6921" spans="1:20" hidden="1" x14ac:dyDescent="0.25">
      <c r="A6921" t="s">
        <v>7110</v>
      </c>
      <c r="B6921" t="s">
        <v>95</v>
      </c>
      <c r="C6921" t="s">
        <v>128</v>
      </c>
      <c r="D6921" t="s">
        <v>31</v>
      </c>
      <c r="E6921" s="1">
        <v>45496</v>
      </c>
      <c r="F6921" s="1" t="str">
        <f>TEXT(shipments9[[#This Row],[Shipdate]],"ddd")</f>
        <v>Tue</v>
      </c>
      <c r="G6921" s="1" t="str">
        <f>IF(OR(shipments9[[#This Row],[Day Name]]="Sat",shipments9[[#This Row],[Day Name]]="Sun"),"Weekend","Weekday")</f>
        <v>Weekday</v>
      </c>
      <c r="H6921">
        <v>6095.25</v>
      </c>
      <c r="I6921">
        <v>762</v>
      </c>
      <c r="J6921" t="s">
        <v>178</v>
      </c>
      <c r="K6921" t="s">
        <v>8155</v>
      </c>
      <c r="L6921" t="s">
        <v>8160</v>
      </c>
      <c r="M6921">
        <v>7</v>
      </c>
      <c r="N6921" t="s">
        <v>8161</v>
      </c>
      <c r="O6921" s="4">
        <f>INDEX(products[Cost_per_box], MATCH(shipments9[[#This Row],[PID]], products[PID], 0))</f>
        <v>3.85</v>
      </c>
      <c r="P6921" s="4">
        <f>shipments9[[#This Row],[Boxes]]*shipments9[[#This Row],[Cost Per Box]]</f>
        <v>2933.7000000000003</v>
      </c>
      <c r="Q6921" s="4">
        <f>shipments9[[#This Row],[Amount]] -shipments9[[#This Row],[total cost]]</f>
        <v>3161.5499999999997</v>
      </c>
      <c r="R6921" s="4" t="str">
        <f>IF(shipments9[[#This Row],[Gross Profit]]&lt;0,"Loss","Profit")</f>
        <v>Profit</v>
      </c>
      <c r="S6921" s="9">
        <f>shipments9[[#This Row],[Gross Profit]]/shipments9[[#This Row],[Amount]]</f>
        <v>0.51869078380706279</v>
      </c>
      <c r="T6921" s="11">
        <f>shipments9[[#This Row],[Amount]]/shipments9[[#This Row],[Boxes]]</f>
        <v>7.9990157480314963</v>
      </c>
    </row>
    <row r="6922" spans="1:20" hidden="1" x14ac:dyDescent="0.25">
      <c r="A6922" t="s">
        <v>7111</v>
      </c>
      <c r="B6922" t="s">
        <v>98</v>
      </c>
      <c r="C6922" t="s">
        <v>135</v>
      </c>
      <c r="D6922" t="s">
        <v>31</v>
      </c>
      <c r="E6922" s="1">
        <v>45526</v>
      </c>
      <c r="F6922" s="1" t="str">
        <f>TEXT(shipments9[[#This Row],[Shipdate]],"ddd")</f>
        <v>Thu</v>
      </c>
      <c r="G6922" s="1" t="str">
        <f>IF(OR(shipments9[[#This Row],[Day Name]]="Sat",shipments9[[#This Row],[Day Name]]="Sun"),"Weekend","Weekday")</f>
        <v>Weekday</v>
      </c>
      <c r="H6922">
        <v>5737.5</v>
      </c>
      <c r="I6922">
        <v>205</v>
      </c>
      <c r="J6922" t="s">
        <v>178</v>
      </c>
      <c r="K6922" t="s">
        <v>8155</v>
      </c>
      <c r="L6922" t="s">
        <v>8160</v>
      </c>
      <c r="M6922">
        <v>8</v>
      </c>
      <c r="N6922" t="s">
        <v>8162</v>
      </c>
      <c r="O6922" s="4">
        <f>INDEX(products[Cost_per_box], MATCH(shipments9[[#This Row],[PID]], products[PID], 0))</f>
        <v>9.94</v>
      </c>
      <c r="P6922" s="4">
        <f>shipments9[[#This Row],[Boxes]]*shipments9[[#This Row],[Cost Per Box]]</f>
        <v>2037.6999999999998</v>
      </c>
      <c r="Q6922" s="4">
        <f>shipments9[[#This Row],[Amount]] -shipments9[[#This Row],[total cost]]</f>
        <v>3699.8</v>
      </c>
      <c r="R6922" s="4" t="str">
        <f>IF(shipments9[[#This Row],[Gross Profit]]&lt;0,"Loss","Profit")</f>
        <v>Profit</v>
      </c>
      <c r="S6922" s="9">
        <f>shipments9[[#This Row],[Gross Profit]]/shipments9[[#This Row],[Amount]]</f>
        <v>0.64484531590413952</v>
      </c>
      <c r="T6922" s="11">
        <f>shipments9[[#This Row],[Amount]]/shipments9[[#This Row],[Boxes]]</f>
        <v>27.987804878048781</v>
      </c>
    </row>
    <row r="6923" spans="1:20" hidden="1" x14ac:dyDescent="0.25">
      <c r="A6923" t="s">
        <v>7112</v>
      </c>
      <c r="B6923" t="s">
        <v>98</v>
      </c>
      <c r="C6923" t="s">
        <v>165</v>
      </c>
      <c r="D6923" t="s">
        <v>31</v>
      </c>
      <c r="E6923" s="1">
        <v>45506</v>
      </c>
      <c r="F6923" s="1" t="str">
        <f>TEXT(shipments9[[#This Row],[Shipdate]],"ddd")</f>
        <v>Fri</v>
      </c>
      <c r="G6923" s="1" t="str">
        <f>IF(OR(shipments9[[#This Row],[Day Name]]="Sat",shipments9[[#This Row],[Day Name]]="Sun"),"Weekend","Weekday")</f>
        <v>Weekday</v>
      </c>
      <c r="H6923">
        <v>10941.75</v>
      </c>
      <c r="I6923">
        <v>608</v>
      </c>
      <c r="J6923" t="s">
        <v>178</v>
      </c>
      <c r="K6923" t="s">
        <v>8155</v>
      </c>
      <c r="L6923" t="s">
        <v>8160</v>
      </c>
      <c r="M6923">
        <v>8</v>
      </c>
      <c r="N6923" t="s">
        <v>8162</v>
      </c>
      <c r="O6923" s="4">
        <f>INDEX(products[Cost_per_box], MATCH(shipments9[[#This Row],[PID]], products[PID], 0))</f>
        <v>2.65</v>
      </c>
      <c r="P6923" s="4">
        <f>shipments9[[#This Row],[Boxes]]*shipments9[[#This Row],[Cost Per Box]]</f>
        <v>1611.2</v>
      </c>
      <c r="Q6923" s="4">
        <f>shipments9[[#This Row],[Amount]] -shipments9[[#This Row],[total cost]]</f>
        <v>9330.5499999999993</v>
      </c>
      <c r="R6923" s="4" t="str">
        <f>IF(shipments9[[#This Row],[Gross Profit]]&lt;0,"Loss","Profit")</f>
        <v>Profit</v>
      </c>
      <c r="S6923" s="9">
        <f>shipments9[[#This Row],[Gross Profit]]/shipments9[[#This Row],[Amount]]</f>
        <v>0.85274750382708431</v>
      </c>
      <c r="T6923" s="11">
        <f>shipments9[[#This Row],[Amount]]/shipments9[[#This Row],[Boxes]]</f>
        <v>17.996299342105264</v>
      </c>
    </row>
    <row r="6924" spans="1:20" hidden="1" x14ac:dyDescent="0.25">
      <c r="A6924" t="s">
        <v>7113</v>
      </c>
      <c r="B6924" t="s">
        <v>98</v>
      </c>
      <c r="C6924" t="s">
        <v>128</v>
      </c>
      <c r="D6924" t="s">
        <v>31</v>
      </c>
      <c r="E6924" s="1">
        <v>45506</v>
      </c>
      <c r="F6924" s="1" t="str">
        <f>TEXT(shipments9[[#This Row],[Shipdate]],"ddd")</f>
        <v>Fri</v>
      </c>
      <c r="G6924" s="1" t="str">
        <f>IF(OR(shipments9[[#This Row],[Day Name]]="Sat",shipments9[[#This Row],[Day Name]]="Sun"),"Weekend","Weekday")</f>
        <v>Weekday</v>
      </c>
      <c r="H6924">
        <v>6934.5</v>
      </c>
      <c r="I6924">
        <v>991</v>
      </c>
      <c r="J6924" t="s">
        <v>178</v>
      </c>
      <c r="K6924" t="s">
        <v>8155</v>
      </c>
      <c r="L6924" t="s">
        <v>8160</v>
      </c>
      <c r="M6924">
        <v>8</v>
      </c>
      <c r="N6924" t="s">
        <v>8162</v>
      </c>
      <c r="O6924" s="4">
        <f>INDEX(products[Cost_per_box], MATCH(shipments9[[#This Row],[PID]], products[PID], 0))</f>
        <v>3.85</v>
      </c>
      <c r="P6924" s="4">
        <f>shipments9[[#This Row],[Boxes]]*shipments9[[#This Row],[Cost Per Box]]</f>
        <v>3815.35</v>
      </c>
      <c r="Q6924" s="4">
        <f>shipments9[[#This Row],[Amount]] -shipments9[[#This Row],[total cost]]</f>
        <v>3119.15</v>
      </c>
      <c r="R6924" s="4" t="str">
        <f>IF(shipments9[[#This Row],[Gross Profit]]&lt;0,"Loss","Profit")</f>
        <v>Profit</v>
      </c>
      <c r="S6924" s="9">
        <f>shipments9[[#This Row],[Gross Profit]]/shipments9[[#This Row],[Amount]]</f>
        <v>0.44980171605739422</v>
      </c>
      <c r="T6924" s="11">
        <f>shipments9[[#This Row],[Amount]]/shipments9[[#This Row],[Boxes]]</f>
        <v>6.9974772956609481</v>
      </c>
    </row>
    <row r="6925" spans="1:20" x14ac:dyDescent="0.25">
      <c r="A6925" t="s">
        <v>7114</v>
      </c>
      <c r="B6925" t="s">
        <v>98</v>
      </c>
      <c r="C6925" t="s">
        <v>147</v>
      </c>
      <c r="D6925" t="s">
        <v>31</v>
      </c>
      <c r="E6925" s="1">
        <v>45520</v>
      </c>
      <c r="F6925" s="1" t="str">
        <f>TEXT(shipments9[[#This Row],[Shipdate]],"ddd")</f>
        <v>Fri</v>
      </c>
      <c r="G6925" s="1" t="str">
        <f>IF(OR(shipments9[[#This Row],[Day Name]]="Sat",shipments9[[#This Row],[Day Name]]="Sun"),"Weekend","Weekday")</f>
        <v>Weekday</v>
      </c>
      <c r="H6925">
        <v>5001.75</v>
      </c>
      <c r="I6925">
        <v>834</v>
      </c>
      <c r="J6925" t="s">
        <v>178</v>
      </c>
      <c r="K6925" t="s">
        <v>8155</v>
      </c>
      <c r="L6925" t="s">
        <v>8160</v>
      </c>
      <c r="M6925">
        <v>8</v>
      </c>
      <c r="N6925" t="s">
        <v>8162</v>
      </c>
      <c r="O6925" s="4">
        <f>INDEX(products[Cost_per_box], MATCH(shipments9[[#This Row],[PID]], products[PID], 0))</f>
        <v>10.51</v>
      </c>
      <c r="P6925" s="4">
        <f>shipments9[[#This Row],[Boxes]]*shipments9[[#This Row],[Cost Per Box]]</f>
        <v>8765.34</v>
      </c>
      <c r="Q6925" s="4">
        <f>shipments9[[#This Row],[Amount]] -shipments9[[#This Row],[total cost]]</f>
        <v>-3763.59</v>
      </c>
      <c r="R6925" s="4" t="str">
        <f>IF(shipments9[[#This Row],[Gross Profit]]&lt;0,"Loss","Profit")</f>
        <v>Loss</v>
      </c>
      <c r="S6925" s="9">
        <f>shipments9[[#This Row],[Gross Profit]]/shipments9[[#This Row],[Amount]]</f>
        <v>-0.75245464087569358</v>
      </c>
      <c r="T6925" s="11">
        <f>shipments9[[#This Row],[Amount]]/shipments9[[#This Row],[Boxes]]</f>
        <v>5.9973021582733814</v>
      </c>
    </row>
    <row r="6926" spans="1:20" hidden="1" x14ac:dyDescent="0.25">
      <c r="A6926" t="s">
        <v>7115</v>
      </c>
      <c r="B6926" t="s">
        <v>65</v>
      </c>
      <c r="C6926" t="s">
        <v>141</v>
      </c>
      <c r="D6926" t="s">
        <v>31</v>
      </c>
      <c r="E6926" s="1">
        <v>45510</v>
      </c>
      <c r="F6926" s="1" t="str">
        <f>TEXT(shipments9[[#This Row],[Shipdate]],"ddd")</f>
        <v>Tue</v>
      </c>
      <c r="G6926" s="1" t="str">
        <f>IF(OR(shipments9[[#This Row],[Day Name]]="Sat",shipments9[[#This Row],[Day Name]]="Sun"),"Weekend","Weekday")</f>
        <v>Weekday</v>
      </c>
      <c r="H6926">
        <v>540</v>
      </c>
      <c r="I6926">
        <v>45</v>
      </c>
      <c r="J6926" t="s">
        <v>178</v>
      </c>
      <c r="K6926" t="s">
        <v>8155</v>
      </c>
      <c r="L6926" t="s">
        <v>8160</v>
      </c>
      <c r="M6926">
        <v>8</v>
      </c>
      <c r="N6926" t="s">
        <v>8162</v>
      </c>
      <c r="O6926" s="4">
        <f>INDEX(products[Cost_per_box], MATCH(shipments9[[#This Row],[PID]], products[PID], 0))</f>
        <v>8.2200000000000006</v>
      </c>
      <c r="P6926" s="4">
        <f>shipments9[[#This Row],[Boxes]]*shipments9[[#This Row],[Cost Per Box]]</f>
        <v>369.90000000000003</v>
      </c>
      <c r="Q6926" s="4">
        <f>shipments9[[#This Row],[Amount]] -shipments9[[#This Row],[total cost]]</f>
        <v>170.09999999999997</v>
      </c>
      <c r="R6926" s="4" t="str">
        <f>IF(shipments9[[#This Row],[Gross Profit]]&lt;0,"Loss","Profit")</f>
        <v>Profit</v>
      </c>
      <c r="S6926" s="9">
        <f>shipments9[[#This Row],[Gross Profit]]/shipments9[[#This Row],[Amount]]</f>
        <v>0.31499999999999995</v>
      </c>
      <c r="T6926" s="11">
        <f>shipments9[[#This Row],[Amount]]/shipments9[[#This Row],[Boxes]]</f>
        <v>12</v>
      </c>
    </row>
    <row r="6927" spans="1:20" hidden="1" x14ac:dyDescent="0.25">
      <c r="A6927" t="s">
        <v>7116</v>
      </c>
      <c r="B6927" t="s">
        <v>65</v>
      </c>
      <c r="C6927" t="s">
        <v>149</v>
      </c>
      <c r="D6927" t="s">
        <v>31</v>
      </c>
      <c r="E6927" s="1">
        <v>45490</v>
      </c>
      <c r="F6927" s="1" t="str">
        <f>TEXT(shipments9[[#This Row],[Shipdate]],"ddd")</f>
        <v>Wed</v>
      </c>
      <c r="G6927" s="1" t="str">
        <f>IF(OR(shipments9[[#This Row],[Day Name]]="Sat",shipments9[[#This Row],[Day Name]]="Sun"),"Weekend","Weekday")</f>
        <v>Weekday</v>
      </c>
      <c r="H6927">
        <v>7125.75</v>
      </c>
      <c r="I6927">
        <v>509</v>
      </c>
      <c r="J6927" t="s">
        <v>178</v>
      </c>
      <c r="K6927" t="s">
        <v>8155</v>
      </c>
      <c r="L6927" t="s">
        <v>8160</v>
      </c>
      <c r="M6927">
        <v>7</v>
      </c>
      <c r="N6927" t="s">
        <v>8161</v>
      </c>
      <c r="O6927" s="4">
        <f>INDEX(products[Cost_per_box], MATCH(shipments9[[#This Row],[PID]], products[PID], 0))</f>
        <v>6.43</v>
      </c>
      <c r="P6927" s="4">
        <f>shipments9[[#This Row],[Boxes]]*shipments9[[#This Row],[Cost Per Box]]</f>
        <v>3272.87</v>
      </c>
      <c r="Q6927" s="4">
        <f>shipments9[[#This Row],[Amount]] -shipments9[[#This Row],[total cost]]</f>
        <v>3852.88</v>
      </c>
      <c r="R6927" s="4" t="str">
        <f>IF(shipments9[[#This Row],[Gross Profit]]&lt;0,"Loss","Profit")</f>
        <v>Profit</v>
      </c>
      <c r="S6927" s="9">
        <f>shipments9[[#This Row],[Gross Profit]]/shipments9[[#This Row],[Amount]]</f>
        <v>0.54069817212223281</v>
      </c>
      <c r="T6927" s="11">
        <f>shipments9[[#This Row],[Amount]]/shipments9[[#This Row],[Boxes]]</f>
        <v>13.99950884086444</v>
      </c>
    </row>
    <row r="6928" spans="1:20" x14ac:dyDescent="0.25">
      <c r="A6928" t="s">
        <v>7117</v>
      </c>
      <c r="B6928" t="s">
        <v>65</v>
      </c>
      <c r="C6928" t="s">
        <v>147</v>
      </c>
      <c r="D6928" t="s">
        <v>31</v>
      </c>
      <c r="E6928" s="1">
        <v>45531</v>
      </c>
      <c r="F6928" s="1" t="str">
        <f>TEXT(shipments9[[#This Row],[Shipdate]],"ddd")</f>
        <v>Tue</v>
      </c>
      <c r="G6928" s="1" t="str">
        <f>IF(OR(shipments9[[#This Row],[Day Name]]="Sat",shipments9[[#This Row],[Day Name]]="Sun"),"Weekend","Weekday")</f>
        <v>Weekday</v>
      </c>
      <c r="H6928">
        <v>1840.5</v>
      </c>
      <c r="I6928">
        <v>185</v>
      </c>
      <c r="J6928" t="s">
        <v>178</v>
      </c>
      <c r="K6928" t="s">
        <v>8155</v>
      </c>
      <c r="L6928" t="s">
        <v>8160</v>
      </c>
      <c r="M6928">
        <v>8</v>
      </c>
      <c r="N6928" t="s">
        <v>8162</v>
      </c>
      <c r="O6928" s="4">
        <f>INDEX(products[Cost_per_box], MATCH(shipments9[[#This Row],[PID]], products[PID], 0))</f>
        <v>10.51</v>
      </c>
      <c r="P6928" s="4">
        <f>shipments9[[#This Row],[Boxes]]*shipments9[[#This Row],[Cost Per Box]]</f>
        <v>1944.35</v>
      </c>
      <c r="Q6928" s="4">
        <f>shipments9[[#This Row],[Amount]] -shipments9[[#This Row],[total cost]]</f>
        <v>-103.84999999999991</v>
      </c>
      <c r="R6928" s="4" t="str">
        <f>IF(shipments9[[#This Row],[Gross Profit]]&lt;0,"Loss","Profit")</f>
        <v>Loss</v>
      </c>
      <c r="S6928" s="9">
        <f>shipments9[[#This Row],[Gross Profit]]/shipments9[[#This Row],[Amount]]</f>
        <v>-5.6424884542243904E-2</v>
      </c>
      <c r="T6928" s="11">
        <f>shipments9[[#This Row],[Amount]]/shipments9[[#This Row],[Boxes]]</f>
        <v>9.9486486486486481</v>
      </c>
    </row>
    <row r="6929" spans="1:20" hidden="1" x14ac:dyDescent="0.25">
      <c r="A6929" t="s">
        <v>7118</v>
      </c>
      <c r="B6929" t="s">
        <v>65</v>
      </c>
      <c r="C6929" t="s">
        <v>137</v>
      </c>
      <c r="D6929" t="s">
        <v>31</v>
      </c>
      <c r="E6929" s="1">
        <v>45478</v>
      </c>
      <c r="F6929" s="1" t="str">
        <f>TEXT(shipments9[[#This Row],[Shipdate]],"ddd")</f>
        <v>Fri</v>
      </c>
      <c r="G6929" s="1" t="str">
        <f>IF(OR(shipments9[[#This Row],[Day Name]]="Sat",shipments9[[#This Row],[Day Name]]="Sun"),"Weekend","Weekday")</f>
        <v>Weekday</v>
      </c>
      <c r="H6929">
        <v>7251.75</v>
      </c>
      <c r="I6929">
        <v>346</v>
      </c>
      <c r="J6929" t="s">
        <v>178</v>
      </c>
      <c r="K6929" t="s">
        <v>8155</v>
      </c>
      <c r="L6929" t="s">
        <v>8160</v>
      </c>
      <c r="M6929">
        <v>7</v>
      </c>
      <c r="N6929" t="s">
        <v>8161</v>
      </c>
      <c r="O6929" s="4">
        <f>INDEX(products[Cost_per_box], MATCH(shipments9[[#This Row],[PID]], products[PID], 0))</f>
        <v>7.73</v>
      </c>
      <c r="P6929" s="4">
        <f>shipments9[[#This Row],[Boxes]]*shipments9[[#This Row],[Cost Per Box]]</f>
        <v>2674.58</v>
      </c>
      <c r="Q6929" s="4">
        <f>shipments9[[#This Row],[Amount]] -shipments9[[#This Row],[total cost]]</f>
        <v>4577.17</v>
      </c>
      <c r="R6929" s="4" t="str">
        <f>IF(shipments9[[#This Row],[Gross Profit]]&lt;0,"Loss","Profit")</f>
        <v>Profit</v>
      </c>
      <c r="S6929" s="9">
        <f>shipments9[[#This Row],[Gross Profit]]/shipments9[[#This Row],[Amount]]</f>
        <v>0.63118143896300893</v>
      </c>
      <c r="T6929" s="11">
        <f>shipments9[[#This Row],[Amount]]/shipments9[[#This Row],[Boxes]]</f>
        <v>20.958815028901736</v>
      </c>
    </row>
    <row r="6930" spans="1:20" hidden="1" x14ac:dyDescent="0.25">
      <c r="A6930" t="s">
        <v>7119</v>
      </c>
      <c r="B6930" t="s">
        <v>65</v>
      </c>
      <c r="C6930" t="s">
        <v>141</v>
      </c>
      <c r="D6930" t="s">
        <v>31</v>
      </c>
      <c r="E6930" s="1">
        <v>45481</v>
      </c>
      <c r="F6930" s="1" t="str">
        <f>TEXT(shipments9[[#This Row],[Shipdate]],"ddd")</f>
        <v>Mon</v>
      </c>
      <c r="G6930" s="1" t="str">
        <f>IF(OR(shipments9[[#This Row],[Day Name]]="Sat",shipments9[[#This Row],[Day Name]]="Sun"),"Weekend","Weekday")</f>
        <v>Weekday</v>
      </c>
      <c r="H6930">
        <v>6160.5</v>
      </c>
      <c r="I6930">
        <v>386</v>
      </c>
      <c r="J6930" t="s">
        <v>178</v>
      </c>
      <c r="K6930" t="s">
        <v>8155</v>
      </c>
      <c r="L6930" t="s">
        <v>8160</v>
      </c>
      <c r="M6930">
        <v>7</v>
      </c>
      <c r="N6930" t="s">
        <v>8161</v>
      </c>
      <c r="O6930" s="4">
        <f>INDEX(products[Cost_per_box], MATCH(shipments9[[#This Row],[PID]], products[PID], 0))</f>
        <v>8.2200000000000006</v>
      </c>
      <c r="P6930" s="4">
        <f>shipments9[[#This Row],[Boxes]]*shipments9[[#This Row],[Cost Per Box]]</f>
        <v>3172.92</v>
      </c>
      <c r="Q6930" s="4">
        <f>shipments9[[#This Row],[Amount]] -shipments9[[#This Row],[total cost]]</f>
        <v>2987.58</v>
      </c>
      <c r="R6930" s="4" t="str">
        <f>IF(shipments9[[#This Row],[Gross Profit]]&lt;0,"Loss","Profit")</f>
        <v>Profit</v>
      </c>
      <c r="S6930" s="9">
        <f>shipments9[[#This Row],[Gross Profit]]/shipments9[[#This Row],[Amount]]</f>
        <v>0.48495738982225467</v>
      </c>
      <c r="T6930" s="11">
        <f>shipments9[[#This Row],[Amount]]/shipments9[[#This Row],[Boxes]]</f>
        <v>15.959844559585493</v>
      </c>
    </row>
    <row r="6931" spans="1:20" hidden="1" x14ac:dyDescent="0.25">
      <c r="A6931" t="s">
        <v>7120</v>
      </c>
      <c r="B6931" t="s">
        <v>65</v>
      </c>
      <c r="C6931" t="s">
        <v>165</v>
      </c>
      <c r="D6931" t="s">
        <v>31</v>
      </c>
      <c r="E6931" s="1">
        <v>45495</v>
      </c>
      <c r="F6931" s="1" t="str">
        <f>TEXT(shipments9[[#This Row],[Shipdate]],"ddd")</f>
        <v>Mon</v>
      </c>
      <c r="G6931" s="1" t="str">
        <f>IF(OR(shipments9[[#This Row],[Day Name]]="Sat",shipments9[[#This Row],[Day Name]]="Sun"),"Weekend","Weekday")</f>
        <v>Weekday</v>
      </c>
      <c r="H6931">
        <v>7357.5</v>
      </c>
      <c r="I6931">
        <v>388</v>
      </c>
      <c r="J6931" t="s">
        <v>178</v>
      </c>
      <c r="K6931" t="s">
        <v>8155</v>
      </c>
      <c r="L6931" t="s">
        <v>8160</v>
      </c>
      <c r="M6931">
        <v>7</v>
      </c>
      <c r="N6931" t="s">
        <v>8161</v>
      </c>
      <c r="O6931" s="4">
        <f>INDEX(products[Cost_per_box], MATCH(shipments9[[#This Row],[PID]], products[PID], 0))</f>
        <v>2.65</v>
      </c>
      <c r="P6931" s="4">
        <f>shipments9[[#This Row],[Boxes]]*shipments9[[#This Row],[Cost Per Box]]</f>
        <v>1028.2</v>
      </c>
      <c r="Q6931" s="4">
        <f>shipments9[[#This Row],[Amount]] -shipments9[[#This Row],[total cost]]</f>
        <v>6329.3</v>
      </c>
      <c r="R6931" s="4" t="str">
        <f>IF(shipments9[[#This Row],[Gross Profit]]&lt;0,"Loss","Profit")</f>
        <v>Profit</v>
      </c>
      <c r="S6931" s="9">
        <f>shipments9[[#This Row],[Gross Profit]]/shipments9[[#This Row],[Amount]]</f>
        <v>0.86025144410465515</v>
      </c>
      <c r="T6931" s="11">
        <f>shipments9[[#This Row],[Amount]]/shipments9[[#This Row],[Boxes]]</f>
        <v>18.962628865979383</v>
      </c>
    </row>
    <row r="6932" spans="1:20" hidden="1" x14ac:dyDescent="0.25">
      <c r="A6932" t="s">
        <v>7121</v>
      </c>
      <c r="B6932" t="s">
        <v>65</v>
      </c>
      <c r="C6932" t="s">
        <v>137</v>
      </c>
      <c r="D6932" t="s">
        <v>31</v>
      </c>
      <c r="E6932" s="1">
        <v>45512</v>
      </c>
      <c r="F6932" s="1" t="str">
        <f>TEXT(shipments9[[#This Row],[Shipdate]],"ddd")</f>
        <v>Thu</v>
      </c>
      <c r="G6932" s="1" t="str">
        <f>IF(OR(shipments9[[#This Row],[Day Name]]="Sat",shipments9[[#This Row],[Day Name]]="Sun"),"Weekend","Weekday")</f>
        <v>Weekday</v>
      </c>
      <c r="H6932">
        <v>5015.25</v>
      </c>
      <c r="I6932">
        <v>251</v>
      </c>
      <c r="J6932" t="s">
        <v>178</v>
      </c>
      <c r="K6932" t="s">
        <v>8155</v>
      </c>
      <c r="L6932" t="s">
        <v>8160</v>
      </c>
      <c r="M6932">
        <v>8</v>
      </c>
      <c r="N6932" t="s">
        <v>8162</v>
      </c>
      <c r="O6932" s="4">
        <f>INDEX(products[Cost_per_box], MATCH(shipments9[[#This Row],[PID]], products[PID], 0))</f>
        <v>7.73</v>
      </c>
      <c r="P6932" s="4">
        <f>shipments9[[#This Row],[Boxes]]*shipments9[[#This Row],[Cost Per Box]]</f>
        <v>1940.23</v>
      </c>
      <c r="Q6932" s="4">
        <f>shipments9[[#This Row],[Amount]] -shipments9[[#This Row],[total cost]]</f>
        <v>3075.02</v>
      </c>
      <c r="R6932" s="4" t="str">
        <f>IF(shipments9[[#This Row],[Gross Profit]]&lt;0,"Loss","Profit")</f>
        <v>Profit</v>
      </c>
      <c r="S6932" s="9">
        <f>shipments9[[#This Row],[Gross Profit]]/shipments9[[#This Row],[Amount]]</f>
        <v>0.61313394147849065</v>
      </c>
      <c r="T6932" s="11">
        <f>shipments9[[#This Row],[Amount]]/shipments9[[#This Row],[Boxes]]</f>
        <v>19.981075697211157</v>
      </c>
    </row>
    <row r="6933" spans="1:20" hidden="1" x14ac:dyDescent="0.25">
      <c r="A6933" t="s">
        <v>7122</v>
      </c>
      <c r="B6933" t="s">
        <v>65</v>
      </c>
      <c r="C6933" t="s">
        <v>159</v>
      </c>
      <c r="D6933" t="s">
        <v>31</v>
      </c>
      <c r="E6933" s="1">
        <v>45485</v>
      </c>
      <c r="F6933" s="1" t="str">
        <f>TEXT(shipments9[[#This Row],[Shipdate]],"ddd")</f>
        <v>Fri</v>
      </c>
      <c r="G6933" s="1" t="str">
        <f>IF(OR(shipments9[[#This Row],[Day Name]]="Sat",shipments9[[#This Row],[Day Name]]="Sun"),"Weekend","Weekday")</f>
        <v>Weekday</v>
      </c>
      <c r="H6933">
        <v>11200.5</v>
      </c>
      <c r="I6933">
        <v>387</v>
      </c>
      <c r="J6933" t="s">
        <v>178</v>
      </c>
      <c r="K6933" t="s">
        <v>8155</v>
      </c>
      <c r="L6933" t="s">
        <v>8160</v>
      </c>
      <c r="M6933">
        <v>7</v>
      </c>
      <c r="N6933" t="s">
        <v>8161</v>
      </c>
      <c r="O6933" s="4">
        <f>INDEX(products[Cost_per_box], MATCH(shipments9[[#This Row],[PID]], products[PID], 0))</f>
        <v>5.04</v>
      </c>
      <c r="P6933" s="4">
        <f>shipments9[[#This Row],[Boxes]]*shipments9[[#This Row],[Cost Per Box]]</f>
        <v>1950.48</v>
      </c>
      <c r="Q6933" s="4">
        <f>shipments9[[#This Row],[Amount]] -shipments9[[#This Row],[total cost]]</f>
        <v>9250.02</v>
      </c>
      <c r="R6933" s="4" t="str">
        <f>IF(shipments9[[#This Row],[Gross Profit]]&lt;0,"Loss","Profit")</f>
        <v>Profit</v>
      </c>
      <c r="S6933" s="9">
        <f>shipments9[[#This Row],[Gross Profit]]/shipments9[[#This Row],[Amount]]</f>
        <v>0.82585777420650863</v>
      </c>
      <c r="T6933" s="11">
        <f>shipments9[[#This Row],[Amount]]/shipments9[[#This Row],[Boxes]]</f>
        <v>28.941860465116278</v>
      </c>
    </row>
    <row r="6934" spans="1:20" hidden="1" x14ac:dyDescent="0.25">
      <c r="A6934" t="s">
        <v>7123</v>
      </c>
      <c r="B6934" t="s">
        <v>68</v>
      </c>
      <c r="C6934" t="s">
        <v>137</v>
      </c>
      <c r="D6934" t="s">
        <v>31</v>
      </c>
      <c r="E6934" s="1">
        <v>45484</v>
      </c>
      <c r="F6934" s="1" t="str">
        <f>TEXT(shipments9[[#This Row],[Shipdate]],"ddd")</f>
        <v>Thu</v>
      </c>
      <c r="G6934" s="1" t="str">
        <f>IF(OR(shipments9[[#This Row],[Day Name]]="Sat",shipments9[[#This Row],[Day Name]]="Sun"),"Weekend","Weekday")</f>
        <v>Weekday</v>
      </c>
      <c r="H6934">
        <v>4491</v>
      </c>
      <c r="I6934">
        <v>205</v>
      </c>
      <c r="J6934" t="s">
        <v>178</v>
      </c>
      <c r="K6934" t="s">
        <v>8155</v>
      </c>
      <c r="L6934" t="s">
        <v>8160</v>
      </c>
      <c r="M6934">
        <v>7</v>
      </c>
      <c r="N6934" t="s">
        <v>8161</v>
      </c>
      <c r="O6934" s="4">
        <f>INDEX(products[Cost_per_box], MATCH(shipments9[[#This Row],[PID]], products[PID], 0))</f>
        <v>7.73</v>
      </c>
      <c r="P6934" s="4">
        <f>shipments9[[#This Row],[Boxes]]*shipments9[[#This Row],[Cost Per Box]]</f>
        <v>1584.65</v>
      </c>
      <c r="Q6934" s="4">
        <f>shipments9[[#This Row],[Amount]] -shipments9[[#This Row],[total cost]]</f>
        <v>2906.35</v>
      </c>
      <c r="R6934" s="4" t="str">
        <f>IF(shipments9[[#This Row],[Gross Profit]]&lt;0,"Loss","Profit")</f>
        <v>Profit</v>
      </c>
      <c r="S6934" s="9">
        <f>shipments9[[#This Row],[Gross Profit]]/shipments9[[#This Row],[Amount]]</f>
        <v>0.6471498552660877</v>
      </c>
      <c r="T6934" s="11">
        <f>shipments9[[#This Row],[Amount]]/shipments9[[#This Row],[Boxes]]</f>
        <v>21.907317073170731</v>
      </c>
    </row>
    <row r="6935" spans="1:20" x14ac:dyDescent="0.25">
      <c r="A6935" t="s">
        <v>7124</v>
      </c>
      <c r="B6935" t="s">
        <v>68</v>
      </c>
      <c r="C6935" t="s">
        <v>141</v>
      </c>
      <c r="D6935" t="s">
        <v>31</v>
      </c>
      <c r="E6935" s="1">
        <v>45519</v>
      </c>
      <c r="F6935" s="1" t="str">
        <f>TEXT(shipments9[[#This Row],[Shipdate]],"ddd")</f>
        <v>Thu</v>
      </c>
      <c r="G6935" s="1" t="str">
        <f>IF(OR(shipments9[[#This Row],[Day Name]]="Sat",shipments9[[#This Row],[Day Name]]="Sun"),"Weekend","Weekday")</f>
        <v>Weekday</v>
      </c>
      <c r="H6935">
        <v>6.75</v>
      </c>
      <c r="I6935">
        <v>1</v>
      </c>
      <c r="J6935" t="s">
        <v>178</v>
      </c>
      <c r="K6935" t="s">
        <v>8155</v>
      </c>
      <c r="L6935" t="s">
        <v>8160</v>
      </c>
      <c r="M6935">
        <v>8</v>
      </c>
      <c r="N6935" t="s">
        <v>8162</v>
      </c>
      <c r="O6935" s="4">
        <f>INDEX(products[Cost_per_box], MATCH(shipments9[[#This Row],[PID]], products[PID], 0))</f>
        <v>8.2200000000000006</v>
      </c>
      <c r="P6935" s="4">
        <f>shipments9[[#This Row],[Boxes]]*shipments9[[#This Row],[Cost Per Box]]</f>
        <v>8.2200000000000006</v>
      </c>
      <c r="Q6935" s="4">
        <f>shipments9[[#This Row],[Amount]] -shipments9[[#This Row],[total cost]]</f>
        <v>-1.4700000000000006</v>
      </c>
      <c r="R6935" s="4" t="str">
        <f>IF(shipments9[[#This Row],[Gross Profit]]&lt;0,"Loss","Profit")</f>
        <v>Loss</v>
      </c>
      <c r="S6935" s="9">
        <f>shipments9[[#This Row],[Gross Profit]]/shipments9[[#This Row],[Amount]]</f>
        <v>-0.21777777777777788</v>
      </c>
      <c r="T6935" s="11">
        <f>shipments9[[#This Row],[Amount]]/shipments9[[#This Row],[Boxes]]</f>
        <v>6.75</v>
      </c>
    </row>
    <row r="6936" spans="1:20" hidden="1" x14ac:dyDescent="0.25">
      <c r="A6936" t="s">
        <v>7125</v>
      </c>
      <c r="B6936" t="s">
        <v>68</v>
      </c>
      <c r="C6936" t="s">
        <v>143</v>
      </c>
      <c r="D6936" t="s">
        <v>31</v>
      </c>
      <c r="E6936" s="1">
        <v>45475</v>
      </c>
      <c r="F6936" s="1" t="str">
        <f>TEXT(shipments9[[#This Row],[Shipdate]],"ddd")</f>
        <v>Tue</v>
      </c>
      <c r="G6936" s="1" t="str">
        <f>IF(OR(shipments9[[#This Row],[Day Name]]="Sat",shipments9[[#This Row],[Day Name]]="Sun"),"Weekend","Weekday")</f>
        <v>Weekday</v>
      </c>
      <c r="H6936">
        <v>9027</v>
      </c>
      <c r="I6936">
        <v>531</v>
      </c>
      <c r="J6936" t="s">
        <v>178</v>
      </c>
      <c r="K6936" t="s">
        <v>8155</v>
      </c>
      <c r="L6936" t="s">
        <v>8160</v>
      </c>
      <c r="M6936">
        <v>7</v>
      </c>
      <c r="N6936" t="s">
        <v>8161</v>
      </c>
      <c r="O6936" s="4">
        <f>INDEX(products[Cost_per_box], MATCH(shipments9[[#This Row],[PID]], products[PID], 0))</f>
        <v>10.23</v>
      </c>
      <c r="P6936" s="4">
        <f>shipments9[[#This Row],[Boxes]]*shipments9[[#This Row],[Cost Per Box]]</f>
        <v>5432.13</v>
      </c>
      <c r="Q6936" s="4">
        <f>shipments9[[#This Row],[Amount]] -shipments9[[#This Row],[total cost]]</f>
        <v>3594.87</v>
      </c>
      <c r="R6936" s="4" t="str">
        <f>IF(shipments9[[#This Row],[Gross Profit]]&lt;0,"Loss","Profit")</f>
        <v>Profit</v>
      </c>
      <c r="S6936" s="9">
        <f>shipments9[[#This Row],[Gross Profit]]/shipments9[[#This Row],[Amount]]</f>
        <v>0.39823529411764702</v>
      </c>
      <c r="T6936" s="11">
        <f>shipments9[[#This Row],[Amount]]/shipments9[[#This Row],[Boxes]]</f>
        <v>17</v>
      </c>
    </row>
    <row r="6937" spans="1:20" hidden="1" x14ac:dyDescent="0.25">
      <c r="A6937" t="s">
        <v>7126</v>
      </c>
      <c r="B6937" t="s">
        <v>68</v>
      </c>
      <c r="C6937" t="s">
        <v>165</v>
      </c>
      <c r="D6937" t="s">
        <v>31</v>
      </c>
      <c r="E6937" s="1">
        <v>45485</v>
      </c>
      <c r="F6937" s="1" t="str">
        <f>TEXT(shipments9[[#This Row],[Shipdate]],"ddd")</f>
        <v>Fri</v>
      </c>
      <c r="G6937" s="1" t="str">
        <f>IF(OR(shipments9[[#This Row],[Day Name]]="Sat",shipments9[[#This Row],[Day Name]]="Sun"),"Weekend","Weekday")</f>
        <v>Weekday</v>
      </c>
      <c r="H6937">
        <v>3323.25</v>
      </c>
      <c r="I6937">
        <v>152</v>
      </c>
      <c r="J6937" t="s">
        <v>178</v>
      </c>
      <c r="K6937" t="s">
        <v>8155</v>
      </c>
      <c r="L6937" t="s">
        <v>8160</v>
      </c>
      <c r="M6937">
        <v>7</v>
      </c>
      <c r="N6937" t="s">
        <v>8161</v>
      </c>
      <c r="O6937" s="4">
        <f>INDEX(products[Cost_per_box], MATCH(shipments9[[#This Row],[PID]], products[PID], 0))</f>
        <v>2.65</v>
      </c>
      <c r="P6937" s="4">
        <f>shipments9[[#This Row],[Boxes]]*shipments9[[#This Row],[Cost Per Box]]</f>
        <v>402.8</v>
      </c>
      <c r="Q6937" s="4">
        <f>shipments9[[#This Row],[Amount]] -shipments9[[#This Row],[total cost]]</f>
        <v>2920.45</v>
      </c>
      <c r="R6937" s="4" t="str">
        <f>IF(shipments9[[#This Row],[Gross Profit]]&lt;0,"Loss","Profit")</f>
        <v>Profit</v>
      </c>
      <c r="S6937" s="9">
        <f>shipments9[[#This Row],[Gross Profit]]/shipments9[[#This Row],[Amount]]</f>
        <v>0.87879334988339719</v>
      </c>
      <c r="T6937" s="11">
        <f>shipments9[[#This Row],[Amount]]/shipments9[[#This Row],[Boxes]]</f>
        <v>21.863486842105264</v>
      </c>
    </row>
    <row r="6938" spans="1:20" hidden="1" x14ac:dyDescent="0.25">
      <c r="A6938" t="s">
        <v>7127</v>
      </c>
      <c r="B6938" t="s">
        <v>68</v>
      </c>
      <c r="C6938" t="s">
        <v>159</v>
      </c>
      <c r="D6938" t="s">
        <v>31</v>
      </c>
      <c r="E6938" s="1">
        <v>45481</v>
      </c>
      <c r="F6938" s="1" t="str">
        <f>TEXT(shipments9[[#This Row],[Shipdate]],"ddd")</f>
        <v>Mon</v>
      </c>
      <c r="G6938" s="1" t="str">
        <f>IF(OR(shipments9[[#This Row],[Day Name]]="Sat",shipments9[[#This Row],[Day Name]]="Sun"),"Weekend","Weekday")</f>
        <v>Weekday</v>
      </c>
      <c r="H6938">
        <v>4587.75</v>
      </c>
      <c r="I6938">
        <v>170</v>
      </c>
      <c r="J6938" t="s">
        <v>178</v>
      </c>
      <c r="K6938" t="s">
        <v>8155</v>
      </c>
      <c r="L6938" t="s">
        <v>8160</v>
      </c>
      <c r="M6938">
        <v>7</v>
      </c>
      <c r="N6938" t="s">
        <v>8161</v>
      </c>
      <c r="O6938" s="4">
        <f>INDEX(products[Cost_per_box], MATCH(shipments9[[#This Row],[PID]], products[PID], 0))</f>
        <v>5.04</v>
      </c>
      <c r="P6938" s="4">
        <f>shipments9[[#This Row],[Boxes]]*shipments9[[#This Row],[Cost Per Box]]</f>
        <v>856.8</v>
      </c>
      <c r="Q6938" s="4">
        <f>shipments9[[#This Row],[Amount]] -shipments9[[#This Row],[total cost]]</f>
        <v>3730.95</v>
      </c>
      <c r="R6938" s="4" t="str">
        <f>IF(shipments9[[#This Row],[Gross Profit]]&lt;0,"Loss","Profit")</f>
        <v>Profit</v>
      </c>
      <c r="S6938" s="9">
        <f>shipments9[[#This Row],[Gross Profit]]/shipments9[[#This Row],[Amount]]</f>
        <v>0.81324178518881796</v>
      </c>
      <c r="T6938" s="11">
        <f>shipments9[[#This Row],[Amount]]/shipments9[[#This Row],[Boxes]]</f>
        <v>26.986764705882354</v>
      </c>
    </row>
    <row r="6939" spans="1:20" hidden="1" x14ac:dyDescent="0.25">
      <c r="A6939" t="s">
        <v>7128</v>
      </c>
      <c r="B6939" t="s">
        <v>68</v>
      </c>
      <c r="C6939" t="s">
        <v>135</v>
      </c>
      <c r="D6939" t="s">
        <v>31</v>
      </c>
      <c r="E6939" s="1">
        <v>45525</v>
      </c>
      <c r="F6939" s="1" t="str">
        <f>TEXT(shipments9[[#This Row],[Shipdate]],"ddd")</f>
        <v>Wed</v>
      </c>
      <c r="G6939" s="1" t="str">
        <f>IF(OR(shipments9[[#This Row],[Day Name]]="Sat",shipments9[[#This Row],[Day Name]]="Sun"),"Weekend","Weekday")</f>
        <v>Weekday</v>
      </c>
      <c r="H6939">
        <v>5510.25</v>
      </c>
      <c r="I6939">
        <v>221</v>
      </c>
      <c r="J6939" t="s">
        <v>178</v>
      </c>
      <c r="K6939" t="s">
        <v>8155</v>
      </c>
      <c r="L6939" t="s">
        <v>8160</v>
      </c>
      <c r="M6939">
        <v>8</v>
      </c>
      <c r="N6939" t="s">
        <v>8162</v>
      </c>
      <c r="O6939" s="4">
        <f>INDEX(products[Cost_per_box], MATCH(shipments9[[#This Row],[PID]], products[PID], 0))</f>
        <v>9.94</v>
      </c>
      <c r="P6939" s="4">
        <f>shipments9[[#This Row],[Boxes]]*shipments9[[#This Row],[Cost Per Box]]</f>
        <v>2196.7399999999998</v>
      </c>
      <c r="Q6939" s="4">
        <f>shipments9[[#This Row],[Amount]] -shipments9[[#This Row],[total cost]]</f>
        <v>3313.51</v>
      </c>
      <c r="R6939" s="4" t="str">
        <f>IF(shipments9[[#This Row],[Gross Profit]]&lt;0,"Loss","Profit")</f>
        <v>Profit</v>
      </c>
      <c r="S6939" s="9">
        <f>shipments9[[#This Row],[Gross Profit]]/shipments9[[#This Row],[Amount]]</f>
        <v>0.60133569257293229</v>
      </c>
      <c r="T6939" s="11">
        <f>shipments9[[#This Row],[Amount]]/shipments9[[#This Row],[Boxes]]</f>
        <v>24.933257918552037</v>
      </c>
    </row>
    <row r="6940" spans="1:20" hidden="1" x14ac:dyDescent="0.25">
      <c r="A6940" t="s">
        <v>7129</v>
      </c>
      <c r="B6940" t="s">
        <v>68</v>
      </c>
      <c r="C6940" t="s">
        <v>163</v>
      </c>
      <c r="D6940" t="s">
        <v>31</v>
      </c>
      <c r="E6940" s="1">
        <v>45533</v>
      </c>
      <c r="F6940" s="1" t="str">
        <f>TEXT(shipments9[[#This Row],[Shipdate]],"ddd")</f>
        <v>Thu</v>
      </c>
      <c r="G6940" s="1" t="str">
        <f>IF(OR(shipments9[[#This Row],[Day Name]]="Sat",shipments9[[#This Row],[Day Name]]="Sun"),"Weekend","Weekday")</f>
        <v>Weekday</v>
      </c>
      <c r="H6940">
        <v>1183.5</v>
      </c>
      <c r="I6940">
        <v>148</v>
      </c>
      <c r="J6940" t="s">
        <v>178</v>
      </c>
      <c r="K6940" t="s">
        <v>8155</v>
      </c>
      <c r="L6940" t="s">
        <v>8160</v>
      </c>
      <c r="M6940">
        <v>8</v>
      </c>
      <c r="N6940" t="s">
        <v>8162</v>
      </c>
      <c r="O6940" s="4">
        <f>INDEX(products[Cost_per_box], MATCH(shipments9[[#This Row],[PID]], products[PID], 0))</f>
        <v>3.32</v>
      </c>
      <c r="P6940" s="4">
        <f>shipments9[[#This Row],[Boxes]]*shipments9[[#This Row],[Cost Per Box]]</f>
        <v>491.35999999999996</v>
      </c>
      <c r="Q6940" s="4">
        <f>shipments9[[#This Row],[Amount]] -shipments9[[#This Row],[total cost]]</f>
        <v>692.1400000000001</v>
      </c>
      <c r="R6940" s="4" t="str">
        <f>IF(shipments9[[#This Row],[Gross Profit]]&lt;0,"Loss","Profit")</f>
        <v>Profit</v>
      </c>
      <c r="S6940" s="9">
        <f>shipments9[[#This Row],[Gross Profit]]/shipments9[[#This Row],[Amount]]</f>
        <v>0.58482467258132664</v>
      </c>
      <c r="T6940" s="11">
        <f>shipments9[[#This Row],[Amount]]/shipments9[[#This Row],[Boxes]]</f>
        <v>7.9966216216216219</v>
      </c>
    </row>
    <row r="6941" spans="1:20" hidden="1" x14ac:dyDescent="0.25">
      <c r="A6941" t="s">
        <v>7130</v>
      </c>
      <c r="B6941" t="s">
        <v>68</v>
      </c>
      <c r="C6941" t="s">
        <v>149</v>
      </c>
      <c r="D6941" t="s">
        <v>31</v>
      </c>
      <c r="E6941" s="1">
        <v>45506</v>
      </c>
      <c r="F6941" s="1" t="str">
        <f>TEXT(shipments9[[#This Row],[Shipdate]],"ddd")</f>
        <v>Fri</v>
      </c>
      <c r="G6941" s="1" t="str">
        <f>IF(OR(shipments9[[#This Row],[Day Name]]="Sat",shipments9[[#This Row],[Day Name]]="Sun"),"Weekend","Weekday")</f>
        <v>Weekday</v>
      </c>
      <c r="H6941">
        <v>3699</v>
      </c>
      <c r="I6941">
        <v>218</v>
      </c>
      <c r="J6941" t="s">
        <v>178</v>
      </c>
      <c r="K6941" t="s">
        <v>8155</v>
      </c>
      <c r="L6941" t="s">
        <v>8160</v>
      </c>
      <c r="M6941">
        <v>8</v>
      </c>
      <c r="N6941" t="s">
        <v>8162</v>
      </c>
      <c r="O6941" s="4">
        <f>INDEX(products[Cost_per_box], MATCH(shipments9[[#This Row],[PID]], products[PID], 0))</f>
        <v>6.43</v>
      </c>
      <c r="P6941" s="4">
        <f>shipments9[[#This Row],[Boxes]]*shipments9[[#This Row],[Cost Per Box]]</f>
        <v>1401.74</v>
      </c>
      <c r="Q6941" s="4">
        <f>shipments9[[#This Row],[Amount]] -shipments9[[#This Row],[total cost]]</f>
        <v>2297.2600000000002</v>
      </c>
      <c r="R6941" s="4" t="str">
        <f>IF(shipments9[[#This Row],[Gross Profit]]&lt;0,"Loss","Profit")</f>
        <v>Profit</v>
      </c>
      <c r="S6941" s="9">
        <f>shipments9[[#This Row],[Gross Profit]]/shipments9[[#This Row],[Amount]]</f>
        <v>0.62104893214382273</v>
      </c>
      <c r="T6941" s="11">
        <f>shipments9[[#This Row],[Amount]]/shipments9[[#This Row],[Boxes]]</f>
        <v>16.967889908256879</v>
      </c>
    </row>
    <row r="6942" spans="1:20" hidden="1" x14ac:dyDescent="0.25">
      <c r="A6942" t="s">
        <v>7131</v>
      </c>
      <c r="B6942" t="s">
        <v>108</v>
      </c>
      <c r="C6942" t="s">
        <v>145</v>
      </c>
      <c r="D6942" t="s">
        <v>31</v>
      </c>
      <c r="E6942" s="1">
        <v>45492</v>
      </c>
      <c r="F6942" s="1" t="str">
        <f>TEXT(shipments9[[#This Row],[Shipdate]],"ddd")</f>
        <v>Fri</v>
      </c>
      <c r="G6942" s="1" t="str">
        <f>IF(OR(shipments9[[#This Row],[Day Name]]="Sat",shipments9[[#This Row],[Day Name]]="Sun"),"Weekend","Weekday")</f>
        <v>Weekday</v>
      </c>
      <c r="H6942">
        <v>9742.5</v>
      </c>
      <c r="I6942">
        <v>750</v>
      </c>
      <c r="J6942" t="s">
        <v>178</v>
      </c>
      <c r="K6942" t="s">
        <v>8155</v>
      </c>
      <c r="L6942" t="s">
        <v>8160</v>
      </c>
      <c r="M6942">
        <v>7</v>
      </c>
      <c r="N6942" t="s">
        <v>8161</v>
      </c>
      <c r="O6942" s="4">
        <f>INDEX(products[Cost_per_box], MATCH(shipments9[[#This Row],[PID]], products[PID], 0))</f>
        <v>4.74</v>
      </c>
      <c r="P6942" s="4">
        <f>shipments9[[#This Row],[Boxes]]*shipments9[[#This Row],[Cost Per Box]]</f>
        <v>3555</v>
      </c>
      <c r="Q6942" s="4">
        <f>shipments9[[#This Row],[Amount]] -shipments9[[#This Row],[total cost]]</f>
        <v>6187.5</v>
      </c>
      <c r="R6942" s="4" t="str">
        <f>IF(shipments9[[#This Row],[Gross Profit]]&lt;0,"Loss","Profit")</f>
        <v>Profit</v>
      </c>
      <c r="S6942" s="9">
        <f>shipments9[[#This Row],[Gross Profit]]/shipments9[[#This Row],[Amount]]</f>
        <v>0.63510392609699773</v>
      </c>
      <c r="T6942" s="11">
        <f>shipments9[[#This Row],[Amount]]/shipments9[[#This Row],[Boxes]]</f>
        <v>12.99</v>
      </c>
    </row>
    <row r="6943" spans="1:20" hidden="1" x14ac:dyDescent="0.25">
      <c r="A6943" t="s">
        <v>7132</v>
      </c>
      <c r="B6943" t="s">
        <v>108</v>
      </c>
      <c r="C6943" t="s">
        <v>165</v>
      </c>
      <c r="D6943" t="s">
        <v>31</v>
      </c>
      <c r="E6943" s="1">
        <v>45482</v>
      </c>
      <c r="F6943" s="1" t="str">
        <f>TEXT(shipments9[[#This Row],[Shipdate]],"ddd")</f>
        <v>Tue</v>
      </c>
      <c r="G6943" s="1" t="str">
        <f>IF(OR(shipments9[[#This Row],[Day Name]]="Sat",shipments9[[#This Row],[Day Name]]="Sun"),"Weekend","Weekday")</f>
        <v>Weekday</v>
      </c>
      <c r="H6943">
        <v>6617.25</v>
      </c>
      <c r="I6943">
        <v>368</v>
      </c>
      <c r="J6943" t="s">
        <v>178</v>
      </c>
      <c r="K6943" t="s">
        <v>8155</v>
      </c>
      <c r="L6943" t="s">
        <v>8160</v>
      </c>
      <c r="M6943">
        <v>7</v>
      </c>
      <c r="N6943" t="s">
        <v>8161</v>
      </c>
      <c r="O6943" s="4">
        <f>INDEX(products[Cost_per_box], MATCH(shipments9[[#This Row],[PID]], products[PID], 0))</f>
        <v>2.65</v>
      </c>
      <c r="P6943" s="4">
        <f>shipments9[[#This Row],[Boxes]]*shipments9[[#This Row],[Cost Per Box]]</f>
        <v>975.19999999999993</v>
      </c>
      <c r="Q6943" s="4">
        <f>shipments9[[#This Row],[Amount]] -shipments9[[#This Row],[total cost]]</f>
        <v>5642.05</v>
      </c>
      <c r="R6943" s="4" t="str">
        <f>IF(shipments9[[#This Row],[Gross Profit]]&lt;0,"Loss","Profit")</f>
        <v>Profit</v>
      </c>
      <c r="S6943" s="9">
        <f>shipments9[[#This Row],[Gross Profit]]/shipments9[[#This Row],[Amount]]</f>
        <v>0.85262760210057054</v>
      </c>
      <c r="T6943" s="11">
        <f>shipments9[[#This Row],[Amount]]/shipments9[[#This Row],[Boxes]]</f>
        <v>17.981657608695652</v>
      </c>
    </row>
    <row r="6944" spans="1:20" hidden="1" x14ac:dyDescent="0.25">
      <c r="A6944" t="s">
        <v>7133</v>
      </c>
      <c r="B6944" t="s">
        <v>108</v>
      </c>
      <c r="C6944" t="s">
        <v>143</v>
      </c>
      <c r="D6944" t="s">
        <v>31</v>
      </c>
      <c r="E6944" s="1">
        <v>45481</v>
      </c>
      <c r="F6944" s="1" t="str">
        <f>TEXT(shipments9[[#This Row],[Shipdate]],"ddd")</f>
        <v>Mon</v>
      </c>
      <c r="G6944" s="1" t="str">
        <f>IF(OR(shipments9[[#This Row],[Day Name]]="Sat",shipments9[[#This Row],[Day Name]]="Sun"),"Weekend","Weekday")</f>
        <v>Weekday</v>
      </c>
      <c r="H6944">
        <v>7692.75</v>
      </c>
      <c r="I6944">
        <v>385</v>
      </c>
      <c r="J6944" t="s">
        <v>178</v>
      </c>
      <c r="K6944" t="s">
        <v>8155</v>
      </c>
      <c r="L6944" t="s">
        <v>8160</v>
      </c>
      <c r="M6944">
        <v>7</v>
      </c>
      <c r="N6944" t="s">
        <v>8161</v>
      </c>
      <c r="O6944" s="4">
        <f>INDEX(products[Cost_per_box], MATCH(shipments9[[#This Row],[PID]], products[PID], 0))</f>
        <v>10.23</v>
      </c>
      <c r="P6944" s="4">
        <f>shipments9[[#This Row],[Boxes]]*shipments9[[#This Row],[Cost Per Box]]</f>
        <v>3938.55</v>
      </c>
      <c r="Q6944" s="4">
        <f>shipments9[[#This Row],[Amount]] -shipments9[[#This Row],[total cost]]</f>
        <v>3754.2</v>
      </c>
      <c r="R6944" s="4" t="str">
        <f>IF(shipments9[[#This Row],[Gross Profit]]&lt;0,"Loss","Profit")</f>
        <v>Profit</v>
      </c>
      <c r="S6944" s="9">
        <f>shipments9[[#This Row],[Gross Profit]]/shipments9[[#This Row],[Amount]]</f>
        <v>0.48801793896850931</v>
      </c>
      <c r="T6944" s="11">
        <f>shipments9[[#This Row],[Amount]]/shipments9[[#This Row],[Boxes]]</f>
        <v>19.98116883116883</v>
      </c>
    </row>
    <row r="6945" spans="1:20" x14ac:dyDescent="0.25">
      <c r="A6945" t="s">
        <v>7134</v>
      </c>
      <c r="B6945" t="s">
        <v>108</v>
      </c>
      <c r="C6945" t="s">
        <v>147</v>
      </c>
      <c r="D6945" t="s">
        <v>31</v>
      </c>
      <c r="E6945" s="1">
        <v>45483</v>
      </c>
      <c r="F6945" s="1" t="str">
        <f>TEXT(shipments9[[#This Row],[Shipdate]],"ddd")</f>
        <v>Wed</v>
      </c>
      <c r="G6945" s="1" t="str">
        <f>IF(OR(shipments9[[#This Row],[Day Name]]="Sat",shipments9[[#This Row],[Day Name]]="Sun"),"Weekend","Weekday")</f>
        <v>Weekday</v>
      </c>
      <c r="H6945">
        <v>10089</v>
      </c>
      <c r="I6945">
        <v>1262</v>
      </c>
      <c r="J6945" t="s">
        <v>178</v>
      </c>
      <c r="K6945" t="s">
        <v>8155</v>
      </c>
      <c r="L6945" t="s">
        <v>8160</v>
      </c>
      <c r="M6945">
        <v>7</v>
      </c>
      <c r="N6945" t="s">
        <v>8161</v>
      </c>
      <c r="O6945" s="4">
        <f>INDEX(products[Cost_per_box], MATCH(shipments9[[#This Row],[PID]], products[PID], 0))</f>
        <v>10.51</v>
      </c>
      <c r="P6945" s="4">
        <f>shipments9[[#This Row],[Boxes]]*shipments9[[#This Row],[Cost Per Box]]</f>
        <v>13263.619999999999</v>
      </c>
      <c r="Q6945" s="4">
        <f>shipments9[[#This Row],[Amount]] -shipments9[[#This Row],[total cost]]</f>
        <v>-3174.619999999999</v>
      </c>
      <c r="R6945" s="4" t="str">
        <f>IF(shipments9[[#This Row],[Gross Profit]]&lt;0,"Loss","Profit")</f>
        <v>Loss</v>
      </c>
      <c r="S6945" s="9">
        <f>shipments9[[#This Row],[Gross Profit]]/shipments9[[#This Row],[Amount]]</f>
        <v>-0.31466151253840807</v>
      </c>
      <c r="T6945" s="11">
        <f>shipments9[[#This Row],[Amount]]/shipments9[[#This Row],[Boxes]]</f>
        <v>7.9944532488114106</v>
      </c>
    </row>
    <row r="6946" spans="1:20" hidden="1" x14ac:dyDescent="0.25">
      <c r="A6946" t="s">
        <v>7135</v>
      </c>
      <c r="B6946" t="s">
        <v>108</v>
      </c>
      <c r="C6946" t="s">
        <v>163</v>
      </c>
      <c r="D6946" t="s">
        <v>31</v>
      </c>
      <c r="E6946" s="1">
        <v>45481</v>
      </c>
      <c r="F6946" s="1" t="str">
        <f>TEXT(shipments9[[#This Row],[Shipdate]],"ddd")</f>
        <v>Mon</v>
      </c>
      <c r="G6946" s="1" t="str">
        <f>IF(OR(shipments9[[#This Row],[Day Name]]="Sat",shipments9[[#This Row],[Day Name]]="Sun"),"Weekend","Weekday")</f>
        <v>Weekday</v>
      </c>
      <c r="H6946">
        <v>4486.5</v>
      </c>
      <c r="I6946">
        <v>449</v>
      </c>
      <c r="J6946" t="s">
        <v>178</v>
      </c>
      <c r="K6946" t="s">
        <v>8155</v>
      </c>
      <c r="L6946" t="s">
        <v>8160</v>
      </c>
      <c r="M6946">
        <v>7</v>
      </c>
      <c r="N6946" t="s">
        <v>8161</v>
      </c>
      <c r="O6946" s="4">
        <f>INDEX(products[Cost_per_box], MATCH(shipments9[[#This Row],[PID]], products[PID], 0))</f>
        <v>3.32</v>
      </c>
      <c r="P6946" s="4">
        <f>shipments9[[#This Row],[Boxes]]*shipments9[[#This Row],[Cost Per Box]]</f>
        <v>1490.6799999999998</v>
      </c>
      <c r="Q6946" s="4">
        <f>shipments9[[#This Row],[Amount]] -shipments9[[#This Row],[total cost]]</f>
        <v>2995.82</v>
      </c>
      <c r="R6946" s="4" t="str">
        <f>IF(shipments9[[#This Row],[Gross Profit]]&lt;0,"Loss","Profit")</f>
        <v>Profit</v>
      </c>
      <c r="S6946" s="9">
        <f>shipments9[[#This Row],[Gross Profit]]/shipments9[[#This Row],[Amount]]</f>
        <v>0.66774100078011822</v>
      </c>
      <c r="T6946" s="11">
        <f>shipments9[[#This Row],[Amount]]/shipments9[[#This Row],[Boxes]]</f>
        <v>9.992204899777283</v>
      </c>
    </row>
    <row r="6947" spans="1:20" hidden="1" x14ac:dyDescent="0.25">
      <c r="A6947" t="s">
        <v>7136</v>
      </c>
      <c r="B6947" t="s">
        <v>105</v>
      </c>
      <c r="C6947" t="s">
        <v>130</v>
      </c>
      <c r="D6947" t="s">
        <v>31</v>
      </c>
      <c r="E6947" s="1">
        <v>45505</v>
      </c>
      <c r="F6947" s="1" t="str">
        <f>TEXT(shipments9[[#This Row],[Shipdate]],"ddd")</f>
        <v>Thu</v>
      </c>
      <c r="G6947" s="1" t="str">
        <f>IF(OR(shipments9[[#This Row],[Day Name]]="Sat",shipments9[[#This Row],[Day Name]]="Sun"),"Weekend","Weekday")</f>
        <v>Weekday</v>
      </c>
      <c r="H6947">
        <v>1500.75</v>
      </c>
      <c r="I6947">
        <v>251</v>
      </c>
      <c r="J6947" t="s">
        <v>178</v>
      </c>
      <c r="K6947" t="s">
        <v>8155</v>
      </c>
      <c r="L6947" t="s">
        <v>8160</v>
      </c>
      <c r="M6947">
        <v>8</v>
      </c>
      <c r="N6947" t="s">
        <v>8162</v>
      </c>
      <c r="O6947" s="4">
        <f>INDEX(products[Cost_per_box], MATCH(shipments9[[#This Row],[PID]], products[PID], 0))</f>
        <v>5.72</v>
      </c>
      <c r="P6947" s="4">
        <f>shipments9[[#This Row],[Boxes]]*shipments9[[#This Row],[Cost Per Box]]</f>
        <v>1435.72</v>
      </c>
      <c r="Q6947" s="4">
        <f>shipments9[[#This Row],[Amount]] -shipments9[[#This Row],[total cost]]</f>
        <v>65.029999999999973</v>
      </c>
      <c r="R6947" s="4" t="str">
        <f>IF(shipments9[[#This Row],[Gross Profit]]&lt;0,"Loss","Profit")</f>
        <v>Profit</v>
      </c>
      <c r="S6947" s="9">
        <f>shipments9[[#This Row],[Gross Profit]]/shipments9[[#This Row],[Amount]]</f>
        <v>4.3331667499583525E-2</v>
      </c>
      <c r="T6947" s="11">
        <f>shipments9[[#This Row],[Amount]]/shipments9[[#This Row],[Boxes]]</f>
        <v>5.9790836653386457</v>
      </c>
    </row>
    <row r="6948" spans="1:20" hidden="1" x14ac:dyDescent="0.25">
      <c r="A6948" t="s">
        <v>7137</v>
      </c>
      <c r="B6948" t="s">
        <v>105</v>
      </c>
      <c r="C6948" t="s">
        <v>141</v>
      </c>
      <c r="D6948" t="s">
        <v>31</v>
      </c>
      <c r="E6948" s="1">
        <v>45481</v>
      </c>
      <c r="F6948" s="1" t="str">
        <f>TEXT(shipments9[[#This Row],[Shipdate]],"ddd")</f>
        <v>Mon</v>
      </c>
      <c r="G6948" s="1" t="str">
        <f>IF(OR(shipments9[[#This Row],[Day Name]]="Sat",shipments9[[#This Row],[Day Name]]="Sun"),"Weekend","Weekday")</f>
        <v>Weekday</v>
      </c>
      <c r="H6948">
        <v>10244.25</v>
      </c>
      <c r="I6948">
        <v>683</v>
      </c>
      <c r="J6948" t="s">
        <v>178</v>
      </c>
      <c r="K6948" t="s">
        <v>8155</v>
      </c>
      <c r="L6948" t="s">
        <v>8160</v>
      </c>
      <c r="M6948">
        <v>7</v>
      </c>
      <c r="N6948" t="s">
        <v>8161</v>
      </c>
      <c r="O6948" s="4">
        <f>INDEX(products[Cost_per_box], MATCH(shipments9[[#This Row],[PID]], products[PID], 0))</f>
        <v>8.2200000000000006</v>
      </c>
      <c r="P6948" s="4">
        <f>shipments9[[#This Row],[Boxes]]*shipments9[[#This Row],[Cost Per Box]]</f>
        <v>5614.26</v>
      </c>
      <c r="Q6948" s="4">
        <f>shipments9[[#This Row],[Amount]] -shipments9[[#This Row],[total cost]]</f>
        <v>4629.99</v>
      </c>
      <c r="R6948" s="4" t="str">
        <f>IF(shipments9[[#This Row],[Gross Profit]]&lt;0,"Loss","Profit")</f>
        <v>Profit</v>
      </c>
      <c r="S6948" s="9">
        <f>shipments9[[#This Row],[Gross Profit]]/shipments9[[#This Row],[Amount]]</f>
        <v>0.45195987993264514</v>
      </c>
      <c r="T6948" s="11">
        <f>shipments9[[#This Row],[Amount]]/shipments9[[#This Row],[Boxes]]</f>
        <v>14.998901903367496</v>
      </c>
    </row>
    <row r="6949" spans="1:20" hidden="1" x14ac:dyDescent="0.25">
      <c r="A6949" t="s">
        <v>7138</v>
      </c>
      <c r="B6949" t="s">
        <v>105</v>
      </c>
      <c r="C6949" t="s">
        <v>151</v>
      </c>
      <c r="D6949" t="s">
        <v>31</v>
      </c>
      <c r="E6949" s="1">
        <v>45489</v>
      </c>
      <c r="F6949" s="1" t="str">
        <f>TEXT(shipments9[[#This Row],[Shipdate]],"ddd")</f>
        <v>Tue</v>
      </c>
      <c r="G6949" s="1" t="str">
        <f>IF(OR(shipments9[[#This Row],[Day Name]]="Sat",shipments9[[#This Row],[Day Name]]="Sun"),"Weekend","Weekday")</f>
        <v>Weekday</v>
      </c>
      <c r="H6949">
        <v>2391.75</v>
      </c>
      <c r="I6949">
        <v>141</v>
      </c>
      <c r="J6949" t="s">
        <v>178</v>
      </c>
      <c r="K6949" t="s">
        <v>8155</v>
      </c>
      <c r="L6949" t="s">
        <v>8160</v>
      </c>
      <c r="M6949">
        <v>7</v>
      </c>
      <c r="N6949" t="s">
        <v>8161</v>
      </c>
      <c r="O6949" s="4">
        <f>INDEX(products[Cost_per_box], MATCH(shipments9[[#This Row],[PID]], products[PID], 0))</f>
        <v>12.41</v>
      </c>
      <c r="P6949" s="4">
        <f>shipments9[[#This Row],[Boxes]]*shipments9[[#This Row],[Cost Per Box]]</f>
        <v>1749.81</v>
      </c>
      <c r="Q6949" s="4">
        <f>shipments9[[#This Row],[Amount]] -shipments9[[#This Row],[total cost]]</f>
        <v>641.94000000000005</v>
      </c>
      <c r="R6949" s="4" t="str">
        <f>IF(shipments9[[#This Row],[Gross Profit]]&lt;0,"Loss","Profit")</f>
        <v>Profit</v>
      </c>
      <c r="S6949" s="9">
        <f>shipments9[[#This Row],[Gross Profit]]/shipments9[[#This Row],[Amount]]</f>
        <v>0.26839761680777674</v>
      </c>
      <c r="T6949" s="11">
        <f>shipments9[[#This Row],[Amount]]/shipments9[[#This Row],[Boxes]]</f>
        <v>16.962765957446809</v>
      </c>
    </row>
    <row r="6950" spans="1:20" hidden="1" x14ac:dyDescent="0.25">
      <c r="A6950" t="s">
        <v>7139</v>
      </c>
      <c r="B6950" t="s">
        <v>105</v>
      </c>
      <c r="C6950" t="s">
        <v>163</v>
      </c>
      <c r="D6950" t="s">
        <v>31</v>
      </c>
      <c r="E6950" s="1">
        <v>45512</v>
      </c>
      <c r="F6950" s="1" t="str">
        <f>TEXT(shipments9[[#This Row],[Shipdate]],"ddd")</f>
        <v>Thu</v>
      </c>
      <c r="G6950" s="1" t="str">
        <f>IF(OR(shipments9[[#This Row],[Day Name]]="Sat",shipments9[[#This Row],[Day Name]]="Sun"),"Weekend","Weekday")</f>
        <v>Weekday</v>
      </c>
      <c r="H6950">
        <v>1899</v>
      </c>
      <c r="I6950">
        <v>211</v>
      </c>
      <c r="J6950" t="s">
        <v>178</v>
      </c>
      <c r="K6950" t="s">
        <v>8155</v>
      </c>
      <c r="L6950" t="s">
        <v>8160</v>
      </c>
      <c r="M6950">
        <v>8</v>
      </c>
      <c r="N6950" t="s">
        <v>8162</v>
      </c>
      <c r="O6950" s="4">
        <f>INDEX(products[Cost_per_box], MATCH(shipments9[[#This Row],[PID]], products[PID], 0))</f>
        <v>3.32</v>
      </c>
      <c r="P6950" s="4">
        <f>shipments9[[#This Row],[Boxes]]*shipments9[[#This Row],[Cost Per Box]]</f>
        <v>700.52</v>
      </c>
      <c r="Q6950" s="4">
        <f>shipments9[[#This Row],[Amount]] -shipments9[[#This Row],[total cost]]</f>
        <v>1198.48</v>
      </c>
      <c r="R6950" s="4" t="str">
        <f>IF(shipments9[[#This Row],[Gross Profit]]&lt;0,"Loss","Profit")</f>
        <v>Profit</v>
      </c>
      <c r="S6950" s="9">
        <f>shipments9[[#This Row],[Gross Profit]]/shipments9[[#This Row],[Amount]]</f>
        <v>0.63111111111111107</v>
      </c>
      <c r="T6950" s="11">
        <f>shipments9[[#This Row],[Amount]]/shipments9[[#This Row],[Boxes]]</f>
        <v>9</v>
      </c>
    </row>
    <row r="6951" spans="1:20" hidden="1" x14ac:dyDescent="0.25">
      <c r="A6951" t="s">
        <v>7140</v>
      </c>
      <c r="B6951" t="s">
        <v>105</v>
      </c>
      <c r="C6951" t="s">
        <v>126</v>
      </c>
      <c r="D6951" t="s">
        <v>31</v>
      </c>
      <c r="E6951" s="1">
        <v>45484</v>
      </c>
      <c r="F6951" s="1" t="str">
        <f>TEXT(shipments9[[#This Row],[Shipdate]],"ddd")</f>
        <v>Thu</v>
      </c>
      <c r="G6951" s="1" t="str">
        <f>IF(OR(shipments9[[#This Row],[Day Name]]="Sat",shipments9[[#This Row],[Day Name]]="Sun"),"Weekend","Weekday")</f>
        <v>Weekday</v>
      </c>
      <c r="H6951">
        <v>1842.75</v>
      </c>
      <c r="I6951">
        <v>142</v>
      </c>
      <c r="J6951" t="s">
        <v>178</v>
      </c>
      <c r="K6951" t="s">
        <v>8155</v>
      </c>
      <c r="L6951" t="s">
        <v>8160</v>
      </c>
      <c r="M6951">
        <v>7</v>
      </c>
      <c r="N6951" t="s">
        <v>8161</v>
      </c>
      <c r="O6951" s="4">
        <f>INDEX(products[Cost_per_box], MATCH(shipments9[[#This Row],[PID]], products[PID], 0))</f>
        <v>5.15</v>
      </c>
      <c r="P6951" s="4">
        <f>shipments9[[#This Row],[Boxes]]*shipments9[[#This Row],[Cost Per Box]]</f>
        <v>731.30000000000007</v>
      </c>
      <c r="Q6951" s="4">
        <f>shipments9[[#This Row],[Amount]] -shipments9[[#This Row],[total cost]]</f>
        <v>1111.4499999999998</v>
      </c>
      <c r="R6951" s="4" t="str">
        <f>IF(shipments9[[#This Row],[Gross Profit]]&lt;0,"Loss","Profit")</f>
        <v>Profit</v>
      </c>
      <c r="S6951" s="9">
        <f>shipments9[[#This Row],[Gross Profit]]/shipments9[[#This Row],[Amount]]</f>
        <v>0.60314746981413636</v>
      </c>
      <c r="T6951" s="11">
        <f>shipments9[[#This Row],[Amount]]/shipments9[[#This Row],[Boxes]]</f>
        <v>12.977112676056338</v>
      </c>
    </row>
    <row r="6952" spans="1:20" hidden="1" x14ac:dyDescent="0.25">
      <c r="A6952" t="s">
        <v>7141</v>
      </c>
      <c r="B6952" t="s">
        <v>111</v>
      </c>
      <c r="C6952" t="s">
        <v>135</v>
      </c>
      <c r="D6952" t="s">
        <v>31</v>
      </c>
      <c r="E6952" s="1">
        <v>45492</v>
      </c>
      <c r="F6952" s="1" t="str">
        <f>TEXT(shipments9[[#This Row],[Shipdate]],"ddd")</f>
        <v>Fri</v>
      </c>
      <c r="G6952" s="1" t="str">
        <f>IF(OR(shipments9[[#This Row],[Day Name]]="Sat",shipments9[[#This Row],[Day Name]]="Sun"),"Weekend","Weekday")</f>
        <v>Weekday</v>
      </c>
      <c r="H6952">
        <v>5829.75</v>
      </c>
      <c r="I6952">
        <v>225</v>
      </c>
      <c r="J6952" t="s">
        <v>178</v>
      </c>
      <c r="K6952" t="s">
        <v>8155</v>
      </c>
      <c r="L6952" t="s">
        <v>8160</v>
      </c>
      <c r="M6952">
        <v>7</v>
      </c>
      <c r="N6952" t="s">
        <v>8161</v>
      </c>
      <c r="O6952" s="4">
        <f>INDEX(products[Cost_per_box], MATCH(shipments9[[#This Row],[PID]], products[PID], 0))</f>
        <v>9.94</v>
      </c>
      <c r="P6952" s="4">
        <f>shipments9[[#This Row],[Boxes]]*shipments9[[#This Row],[Cost Per Box]]</f>
        <v>2236.5</v>
      </c>
      <c r="Q6952" s="4">
        <f>shipments9[[#This Row],[Amount]] -shipments9[[#This Row],[total cost]]</f>
        <v>3593.25</v>
      </c>
      <c r="R6952" s="4" t="str">
        <f>IF(shipments9[[#This Row],[Gross Profit]]&lt;0,"Loss","Profit")</f>
        <v>Profit</v>
      </c>
      <c r="S6952" s="9">
        <f>shipments9[[#This Row],[Gross Profit]]/shipments9[[#This Row],[Amount]]</f>
        <v>0.61636433809340019</v>
      </c>
      <c r="T6952" s="11">
        <f>shipments9[[#This Row],[Amount]]/shipments9[[#This Row],[Boxes]]</f>
        <v>25.91</v>
      </c>
    </row>
    <row r="6953" spans="1:20" hidden="1" x14ac:dyDescent="0.25">
      <c r="A6953" t="s">
        <v>7142</v>
      </c>
      <c r="B6953" t="s">
        <v>111</v>
      </c>
      <c r="C6953" t="s">
        <v>143</v>
      </c>
      <c r="D6953" t="s">
        <v>31</v>
      </c>
      <c r="E6953" s="1">
        <v>45484</v>
      </c>
      <c r="F6953" s="1" t="str">
        <f>TEXT(shipments9[[#This Row],[Shipdate]],"ddd")</f>
        <v>Thu</v>
      </c>
      <c r="G6953" s="1" t="str">
        <f>IF(OR(shipments9[[#This Row],[Day Name]]="Sat",shipments9[[#This Row],[Day Name]]="Sun"),"Weekend","Weekday")</f>
        <v>Weekday</v>
      </c>
      <c r="H6953">
        <v>12096</v>
      </c>
      <c r="I6953">
        <v>637</v>
      </c>
      <c r="J6953" t="s">
        <v>178</v>
      </c>
      <c r="K6953" t="s">
        <v>8155</v>
      </c>
      <c r="L6953" t="s">
        <v>8160</v>
      </c>
      <c r="M6953">
        <v>7</v>
      </c>
      <c r="N6953" t="s">
        <v>8161</v>
      </c>
      <c r="O6953" s="4">
        <f>INDEX(products[Cost_per_box], MATCH(shipments9[[#This Row],[PID]], products[PID], 0))</f>
        <v>10.23</v>
      </c>
      <c r="P6953" s="4">
        <f>shipments9[[#This Row],[Boxes]]*shipments9[[#This Row],[Cost Per Box]]</f>
        <v>6516.51</v>
      </c>
      <c r="Q6953" s="4">
        <f>shipments9[[#This Row],[Amount]] -shipments9[[#This Row],[total cost]]</f>
        <v>5579.49</v>
      </c>
      <c r="R6953" s="4" t="str">
        <f>IF(shipments9[[#This Row],[Gross Profit]]&lt;0,"Loss","Profit")</f>
        <v>Profit</v>
      </c>
      <c r="S6953" s="9">
        <f>shipments9[[#This Row],[Gross Profit]]/shipments9[[#This Row],[Amount]]</f>
        <v>0.46126736111111111</v>
      </c>
      <c r="T6953" s="11">
        <f>shipments9[[#This Row],[Amount]]/shipments9[[#This Row],[Boxes]]</f>
        <v>18.989010989010989</v>
      </c>
    </row>
    <row r="6954" spans="1:20" hidden="1" x14ac:dyDescent="0.25">
      <c r="A6954" t="s">
        <v>7143</v>
      </c>
      <c r="B6954" t="s">
        <v>111</v>
      </c>
      <c r="C6954" t="s">
        <v>132</v>
      </c>
      <c r="D6954" t="s">
        <v>31</v>
      </c>
      <c r="E6954" s="1">
        <v>45502</v>
      </c>
      <c r="F6954" s="1" t="str">
        <f>TEXT(shipments9[[#This Row],[Shipdate]],"ddd")</f>
        <v>Mon</v>
      </c>
      <c r="G6954" s="1" t="str">
        <f>IF(OR(shipments9[[#This Row],[Day Name]]="Sat",shipments9[[#This Row],[Day Name]]="Sun"),"Weekend","Weekday")</f>
        <v>Weekday</v>
      </c>
      <c r="H6954">
        <v>2124</v>
      </c>
      <c r="I6954">
        <v>89</v>
      </c>
      <c r="J6954" t="s">
        <v>178</v>
      </c>
      <c r="K6954" t="s">
        <v>8155</v>
      </c>
      <c r="L6954" t="s">
        <v>8160</v>
      </c>
      <c r="M6954">
        <v>7</v>
      </c>
      <c r="N6954" t="s">
        <v>8161</v>
      </c>
      <c r="O6954" s="4">
        <f>INDEX(products[Cost_per_box], MATCH(shipments9[[#This Row],[PID]], products[PID], 0))</f>
        <v>6.31</v>
      </c>
      <c r="P6954" s="4">
        <f>shipments9[[#This Row],[Boxes]]*shipments9[[#This Row],[Cost Per Box]]</f>
        <v>561.58999999999992</v>
      </c>
      <c r="Q6954" s="4">
        <f>shipments9[[#This Row],[Amount]] -shipments9[[#This Row],[total cost]]</f>
        <v>1562.41</v>
      </c>
      <c r="R6954" s="4" t="str">
        <f>IF(shipments9[[#This Row],[Gross Profit]]&lt;0,"Loss","Profit")</f>
        <v>Profit</v>
      </c>
      <c r="S6954" s="9">
        <f>shipments9[[#This Row],[Gross Profit]]/shipments9[[#This Row],[Amount]]</f>
        <v>0.73559792843691152</v>
      </c>
      <c r="T6954" s="11">
        <f>shipments9[[#This Row],[Amount]]/shipments9[[#This Row],[Boxes]]</f>
        <v>23.865168539325843</v>
      </c>
    </row>
    <row r="6955" spans="1:20" x14ac:dyDescent="0.25">
      <c r="A6955" t="s">
        <v>7144</v>
      </c>
      <c r="B6955" t="s">
        <v>111</v>
      </c>
      <c r="C6955" t="s">
        <v>147</v>
      </c>
      <c r="D6955" t="s">
        <v>31</v>
      </c>
      <c r="E6955" s="1">
        <v>45519</v>
      </c>
      <c r="F6955" s="1" t="str">
        <f>TEXT(shipments9[[#This Row],[Shipdate]],"ddd")</f>
        <v>Thu</v>
      </c>
      <c r="G6955" s="1" t="str">
        <f>IF(OR(shipments9[[#This Row],[Day Name]]="Sat",shipments9[[#This Row],[Day Name]]="Sun"),"Weekend","Weekday")</f>
        <v>Weekday</v>
      </c>
      <c r="H6955">
        <v>101.25</v>
      </c>
      <c r="I6955">
        <v>11</v>
      </c>
      <c r="J6955" t="s">
        <v>178</v>
      </c>
      <c r="K6955" t="s">
        <v>8155</v>
      </c>
      <c r="L6955" t="s">
        <v>8160</v>
      </c>
      <c r="M6955">
        <v>8</v>
      </c>
      <c r="N6955" t="s">
        <v>8162</v>
      </c>
      <c r="O6955" s="4">
        <f>INDEX(products[Cost_per_box], MATCH(shipments9[[#This Row],[PID]], products[PID], 0))</f>
        <v>10.51</v>
      </c>
      <c r="P6955" s="4">
        <f>shipments9[[#This Row],[Boxes]]*shipments9[[#This Row],[Cost Per Box]]</f>
        <v>115.61</v>
      </c>
      <c r="Q6955" s="4">
        <f>shipments9[[#This Row],[Amount]] -shipments9[[#This Row],[total cost]]</f>
        <v>-14.36</v>
      </c>
      <c r="R6955" s="4" t="str">
        <f>IF(shipments9[[#This Row],[Gross Profit]]&lt;0,"Loss","Profit")</f>
        <v>Loss</v>
      </c>
      <c r="S6955" s="9">
        <f>shipments9[[#This Row],[Gross Profit]]/shipments9[[#This Row],[Amount]]</f>
        <v>-0.14182716049382715</v>
      </c>
      <c r="T6955" s="11">
        <f>shipments9[[#This Row],[Amount]]/shipments9[[#This Row],[Boxes]]</f>
        <v>9.204545454545455</v>
      </c>
    </row>
    <row r="6956" spans="1:20" hidden="1" x14ac:dyDescent="0.25">
      <c r="A6956" t="s">
        <v>7145</v>
      </c>
      <c r="B6956" t="s">
        <v>111</v>
      </c>
      <c r="C6956" t="s">
        <v>159</v>
      </c>
      <c r="D6956" t="s">
        <v>31</v>
      </c>
      <c r="E6956" s="1">
        <v>45506</v>
      </c>
      <c r="F6956" s="1" t="str">
        <f>TEXT(shipments9[[#This Row],[Shipdate]],"ddd")</f>
        <v>Fri</v>
      </c>
      <c r="G6956" s="1" t="str">
        <f>IF(OR(shipments9[[#This Row],[Day Name]]="Sat",shipments9[[#This Row],[Day Name]]="Sun"),"Weekend","Weekday")</f>
        <v>Weekday</v>
      </c>
      <c r="H6956">
        <v>1980</v>
      </c>
      <c r="I6956">
        <v>77</v>
      </c>
      <c r="J6956" t="s">
        <v>178</v>
      </c>
      <c r="K6956" t="s">
        <v>8155</v>
      </c>
      <c r="L6956" t="s">
        <v>8160</v>
      </c>
      <c r="M6956">
        <v>8</v>
      </c>
      <c r="N6956" t="s">
        <v>8162</v>
      </c>
      <c r="O6956" s="4">
        <f>INDEX(products[Cost_per_box], MATCH(shipments9[[#This Row],[PID]], products[PID], 0))</f>
        <v>5.04</v>
      </c>
      <c r="P6956" s="4">
        <f>shipments9[[#This Row],[Boxes]]*shipments9[[#This Row],[Cost Per Box]]</f>
        <v>388.08</v>
      </c>
      <c r="Q6956" s="4">
        <f>shipments9[[#This Row],[Amount]] -shipments9[[#This Row],[total cost]]</f>
        <v>1591.92</v>
      </c>
      <c r="R6956" s="4" t="str">
        <f>IF(shipments9[[#This Row],[Gross Profit]]&lt;0,"Loss","Profit")</f>
        <v>Profit</v>
      </c>
      <c r="S6956" s="9">
        <f>shipments9[[#This Row],[Gross Profit]]/shipments9[[#This Row],[Amount]]</f>
        <v>0.80400000000000005</v>
      </c>
      <c r="T6956" s="11">
        <f>shipments9[[#This Row],[Amount]]/shipments9[[#This Row],[Boxes]]</f>
        <v>25.714285714285715</v>
      </c>
    </row>
    <row r="6957" spans="1:20" hidden="1" x14ac:dyDescent="0.25">
      <c r="A6957" t="s">
        <v>7146</v>
      </c>
      <c r="B6957" t="s">
        <v>114</v>
      </c>
      <c r="C6957" t="s">
        <v>141</v>
      </c>
      <c r="D6957" t="s">
        <v>31</v>
      </c>
      <c r="E6957" s="1">
        <v>45505</v>
      </c>
      <c r="F6957" s="1" t="str">
        <f>TEXT(shipments9[[#This Row],[Shipdate]],"ddd")</f>
        <v>Thu</v>
      </c>
      <c r="G6957" s="1" t="str">
        <f>IF(OR(shipments9[[#This Row],[Day Name]]="Sat",shipments9[[#This Row],[Day Name]]="Sun"),"Weekend","Weekday")</f>
        <v>Weekday</v>
      </c>
      <c r="H6957">
        <v>4997.25</v>
      </c>
      <c r="I6957">
        <v>334</v>
      </c>
      <c r="J6957" t="s">
        <v>178</v>
      </c>
      <c r="K6957" t="s">
        <v>8155</v>
      </c>
      <c r="L6957" t="s">
        <v>8160</v>
      </c>
      <c r="M6957">
        <v>8</v>
      </c>
      <c r="N6957" t="s">
        <v>8162</v>
      </c>
      <c r="O6957" s="4">
        <f>INDEX(products[Cost_per_box], MATCH(shipments9[[#This Row],[PID]], products[PID], 0))</f>
        <v>8.2200000000000006</v>
      </c>
      <c r="P6957" s="4">
        <f>shipments9[[#This Row],[Boxes]]*shipments9[[#This Row],[Cost Per Box]]</f>
        <v>2745.48</v>
      </c>
      <c r="Q6957" s="4">
        <f>shipments9[[#This Row],[Amount]] -shipments9[[#This Row],[total cost]]</f>
        <v>2251.77</v>
      </c>
      <c r="R6957" s="4" t="str">
        <f>IF(shipments9[[#This Row],[Gross Profit]]&lt;0,"Loss","Profit")</f>
        <v>Profit</v>
      </c>
      <c r="S6957" s="9">
        <f>shipments9[[#This Row],[Gross Profit]]/shipments9[[#This Row],[Amount]]</f>
        <v>0.45060183100705387</v>
      </c>
      <c r="T6957" s="11">
        <f>shipments9[[#This Row],[Amount]]/shipments9[[#This Row],[Boxes]]</f>
        <v>14.96182634730539</v>
      </c>
    </row>
    <row r="6958" spans="1:20" x14ac:dyDescent="0.25">
      <c r="A6958" t="s">
        <v>7147</v>
      </c>
      <c r="B6958" t="s">
        <v>102</v>
      </c>
      <c r="C6958" t="s">
        <v>130</v>
      </c>
      <c r="D6958" t="s">
        <v>31</v>
      </c>
      <c r="E6958" s="1">
        <v>45481</v>
      </c>
      <c r="F6958" s="1" t="str">
        <f>TEXT(shipments9[[#This Row],[Shipdate]],"ddd")</f>
        <v>Mon</v>
      </c>
      <c r="G6958" s="1" t="str">
        <f>IF(OR(shipments9[[#This Row],[Day Name]]="Sat",shipments9[[#This Row],[Day Name]]="Sun"),"Weekend","Weekday")</f>
        <v>Weekday</v>
      </c>
      <c r="H6958">
        <v>5744.25</v>
      </c>
      <c r="I6958">
        <v>1149</v>
      </c>
      <c r="J6958" t="s">
        <v>178</v>
      </c>
      <c r="K6958" t="s">
        <v>8155</v>
      </c>
      <c r="L6958" t="s">
        <v>8160</v>
      </c>
      <c r="M6958">
        <v>7</v>
      </c>
      <c r="N6958" t="s">
        <v>8161</v>
      </c>
      <c r="O6958" s="4">
        <f>INDEX(products[Cost_per_box], MATCH(shipments9[[#This Row],[PID]], products[PID], 0))</f>
        <v>5.72</v>
      </c>
      <c r="P6958" s="4">
        <f>shipments9[[#This Row],[Boxes]]*shipments9[[#This Row],[Cost Per Box]]</f>
        <v>6572.28</v>
      </c>
      <c r="Q6958" s="4">
        <f>shipments9[[#This Row],[Amount]] -shipments9[[#This Row],[total cost]]</f>
        <v>-828.02999999999975</v>
      </c>
      <c r="R6958" s="4" t="str">
        <f>IF(shipments9[[#This Row],[Gross Profit]]&lt;0,"Loss","Profit")</f>
        <v>Loss</v>
      </c>
      <c r="S6958" s="9">
        <f>shipments9[[#This Row],[Gross Profit]]/shipments9[[#This Row],[Amount]]</f>
        <v>-0.14414936675806236</v>
      </c>
      <c r="T6958" s="11">
        <f>shipments9[[#This Row],[Amount]]/shipments9[[#This Row],[Boxes]]</f>
        <v>4.9993472584856393</v>
      </c>
    </row>
    <row r="6959" spans="1:20" hidden="1" x14ac:dyDescent="0.25">
      <c r="A6959" t="s">
        <v>7148</v>
      </c>
      <c r="B6959" t="s">
        <v>102</v>
      </c>
      <c r="C6959" t="s">
        <v>157</v>
      </c>
      <c r="D6959" t="s">
        <v>31</v>
      </c>
      <c r="E6959" s="1">
        <v>45491</v>
      </c>
      <c r="F6959" s="1" t="str">
        <f>TEXT(shipments9[[#This Row],[Shipdate]],"ddd")</f>
        <v>Thu</v>
      </c>
      <c r="G6959" s="1" t="str">
        <f>IF(OR(shipments9[[#This Row],[Day Name]]="Sat",shipments9[[#This Row],[Day Name]]="Sun"),"Weekend","Weekday")</f>
        <v>Weekday</v>
      </c>
      <c r="H6959">
        <v>2128.5</v>
      </c>
      <c r="I6959">
        <v>194</v>
      </c>
      <c r="J6959" t="s">
        <v>178</v>
      </c>
      <c r="K6959" t="s">
        <v>8155</v>
      </c>
      <c r="L6959" t="s">
        <v>8160</v>
      </c>
      <c r="M6959">
        <v>7</v>
      </c>
      <c r="N6959" t="s">
        <v>8161</v>
      </c>
      <c r="O6959" s="4">
        <f>INDEX(products[Cost_per_box], MATCH(shipments9[[#This Row],[PID]], products[PID], 0))</f>
        <v>6.8</v>
      </c>
      <c r="P6959" s="4">
        <f>shipments9[[#This Row],[Boxes]]*shipments9[[#This Row],[Cost Per Box]]</f>
        <v>1319.2</v>
      </c>
      <c r="Q6959" s="4">
        <f>shipments9[[#This Row],[Amount]] -shipments9[[#This Row],[total cost]]</f>
        <v>809.3</v>
      </c>
      <c r="R6959" s="4" t="str">
        <f>IF(shipments9[[#This Row],[Gross Profit]]&lt;0,"Loss","Profit")</f>
        <v>Profit</v>
      </c>
      <c r="S6959" s="9">
        <f>shipments9[[#This Row],[Gross Profit]]/shipments9[[#This Row],[Amount]]</f>
        <v>0.38022081277895231</v>
      </c>
      <c r="T6959" s="11">
        <f>shipments9[[#This Row],[Amount]]/shipments9[[#This Row],[Boxes]]</f>
        <v>10.971649484536082</v>
      </c>
    </row>
    <row r="6960" spans="1:20" hidden="1" x14ac:dyDescent="0.25">
      <c r="A6960" t="s">
        <v>7149</v>
      </c>
      <c r="B6960" t="s">
        <v>102</v>
      </c>
      <c r="C6960" t="s">
        <v>139</v>
      </c>
      <c r="D6960" t="s">
        <v>31</v>
      </c>
      <c r="E6960" s="1">
        <v>45474</v>
      </c>
      <c r="F6960" s="1" t="str">
        <f>TEXT(shipments9[[#This Row],[Shipdate]],"ddd")</f>
        <v>Mon</v>
      </c>
      <c r="G6960" s="1" t="str">
        <f>IF(OR(shipments9[[#This Row],[Day Name]]="Sat",shipments9[[#This Row],[Day Name]]="Sun"),"Weekend","Weekday")</f>
        <v>Weekday</v>
      </c>
      <c r="H6960">
        <v>9213.75</v>
      </c>
      <c r="I6960">
        <v>485</v>
      </c>
      <c r="J6960" t="s">
        <v>178</v>
      </c>
      <c r="K6960" t="s">
        <v>8155</v>
      </c>
      <c r="L6960" t="s">
        <v>8160</v>
      </c>
      <c r="M6960">
        <v>7</v>
      </c>
      <c r="N6960" t="s">
        <v>8161</v>
      </c>
      <c r="O6960" s="4">
        <f>INDEX(products[Cost_per_box], MATCH(shipments9[[#This Row],[PID]], products[PID], 0))</f>
        <v>3.68</v>
      </c>
      <c r="P6960" s="4">
        <f>shipments9[[#This Row],[Boxes]]*shipments9[[#This Row],[Cost Per Box]]</f>
        <v>1784.8000000000002</v>
      </c>
      <c r="Q6960" s="4">
        <f>shipments9[[#This Row],[Amount]] -shipments9[[#This Row],[total cost]]</f>
        <v>7428.95</v>
      </c>
      <c r="R6960" s="4" t="str">
        <f>IF(shipments9[[#This Row],[Gross Profit]]&lt;0,"Loss","Profit")</f>
        <v>Profit</v>
      </c>
      <c r="S6960" s="9">
        <f>shipments9[[#This Row],[Gross Profit]]/shipments9[[#This Row],[Amount]]</f>
        <v>0.80628951295617957</v>
      </c>
      <c r="T6960" s="11">
        <f>shipments9[[#This Row],[Amount]]/shipments9[[#This Row],[Boxes]]</f>
        <v>18.99742268041237</v>
      </c>
    </row>
    <row r="6961" spans="1:20" hidden="1" x14ac:dyDescent="0.25">
      <c r="A6961" t="s">
        <v>7150</v>
      </c>
      <c r="B6961" t="s">
        <v>102</v>
      </c>
      <c r="C6961" t="s">
        <v>153</v>
      </c>
      <c r="D6961" t="s">
        <v>31</v>
      </c>
      <c r="E6961" s="1">
        <v>45499</v>
      </c>
      <c r="F6961" s="1" t="str">
        <f>TEXT(shipments9[[#This Row],[Shipdate]],"ddd")</f>
        <v>Fri</v>
      </c>
      <c r="G6961" s="1" t="str">
        <f>IF(OR(shipments9[[#This Row],[Day Name]]="Sat",shipments9[[#This Row],[Day Name]]="Sun"),"Weekend","Weekday")</f>
        <v>Weekday</v>
      </c>
      <c r="H6961">
        <v>47.25</v>
      </c>
      <c r="I6961">
        <v>3</v>
      </c>
      <c r="J6961" t="s">
        <v>178</v>
      </c>
      <c r="K6961" t="s">
        <v>8155</v>
      </c>
      <c r="L6961" t="s">
        <v>8160</v>
      </c>
      <c r="M6961">
        <v>7</v>
      </c>
      <c r="N6961" t="s">
        <v>8161</v>
      </c>
      <c r="O6961" s="4">
        <f>INDEX(products[Cost_per_box], MATCH(shipments9[[#This Row],[PID]], products[PID], 0))</f>
        <v>9.57</v>
      </c>
      <c r="P6961" s="4">
        <f>shipments9[[#This Row],[Boxes]]*shipments9[[#This Row],[Cost Per Box]]</f>
        <v>28.71</v>
      </c>
      <c r="Q6961" s="4">
        <f>shipments9[[#This Row],[Amount]] -shipments9[[#This Row],[total cost]]</f>
        <v>18.54</v>
      </c>
      <c r="R6961" s="4" t="str">
        <f>IF(shipments9[[#This Row],[Gross Profit]]&lt;0,"Loss","Profit")</f>
        <v>Profit</v>
      </c>
      <c r="S6961" s="9">
        <f>shipments9[[#This Row],[Gross Profit]]/shipments9[[#This Row],[Amount]]</f>
        <v>0.39238095238095239</v>
      </c>
      <c r="T6961" s="11">
        <f>shipments9[[#This Row],[Amount]]/shipments9[[#This Row],[Boxes]]</f>
        <v>15.75</v>
      </c>
    </row>
    <row r="6962" spans="1:20" hidden="1" x14ac:dyDescent="0.25">
      <c r="A6962" t="s">
        <v>7151</v>
      </c>
      <c r="B6962" t="s">
        <v>102</v>
      </c>
      <c r="C6962" t="s">
        <v>165</v>
      </c>
      <c r="D6962" t="s">
        <v>31</v>
      </c>
      <c r="E6962" s="1">
        <v>45516</v>
      </c>
      <c r="F6962" s="1" t="str">
        <f>TEXT(shipments9[[#This Row],[Shipdate]],"ddd")</f>
        <v>Mon</v>
      </c>
      <c r="G6962" s="1" t="str">
        <f>IF(OR(shipments9[[#This Row],[Day Name]]="Sat",shipments9[[#This Row],[Day Name]]="Sun"),"Weekend","Weekday")</f>
        <v>Weekday</v>
      </c>
      <c r="H6962">
        <v>7134.75</v>
      </c>
      <c r="I6962">
        <v>357</v>
      </c>
      <c r="J6962" t="s">
        <v>178</v>
      </c>
      <c r="K6962" t="s">
        <v>8155</v>
      </c>
      <c r="L6962" t="s">
        <v>8160</v>
      </c>
      <c r="M6962">
        <v>8</v>
      </c>
      <c r="N6962" t="s">
        <v>8162</v>
      </c>
      <c r="O6962" s="4">
        <f>INDEX(products[Cost_per_box], MATCH(shipments9[[#This Row],[PID]], products[PID], 0))</f>
        <v>2.65</v>
      </c>
      <c r="P6962" s="4">
        <f>shipments9[[#This Row],[Boxes]]*shipments9[[#This Row],[Cost Per Box]]</f>
        <v>946.05</v>
      </c>
      <c r="Q6962" s="4">
        <f>shipments9[[#This Row],[Amount]] -shipments9[[#This Row],[total cost]]</f>
        <v>6188.7</v>
      </c>
      <c r="R6962" s="4" t="str">
        <f>IF(shipments9[[#This Row],[Gross Profit]]&lt;0,"Loss","Profit")</f>
        <v>Profit</v>
      </c>
      <c r="S6962" s="9">
        <f>shipments9[[#This Row],[Gross Profit]]/shipments9[[#This Row],[Amount]]</f>
        <v>0.86740250183958789</v>
      </c>
      <c r="T6962" s="11">
        <f>shipments9[[#This Row],[Amount]]/shipments9[[#This Row],[Boxes]]</f>
        <v>19.985294117647058</v>
      </c>
    </row>
    <row r="6963" spans="1:20" hidden="1" x14ac:dyDescent="0.25">
      <c r="A6963" t="s">
        <v>7152</v>
      </c>
      <c r="B6963" t="s">
        <v>102</v>
      </c>
      <c r="C6963" t="s">
        <v>149</v>
      </c>
      <c r="D6963" t="s">
        <v>31</v>
      </c>
      <c r="E6963" s="1">
        <v>45532</v>
      </c>
      <c r="F6963" s="1" t="str">
        <f>TEXT(shipments9[[#This Row],[Shipdate]],"ddd")</f>
        <v>Wed</v>
      </c>
      <c r="G6963" s="1" t="str">
        <f>IF(OR(shipments9[[#This Row],[Day Name]]="Sat",shipments9[[#This Row],[Day Name]]="Sun"),"Weekend","Weekday")</f>
        <v>Weekday</v>
      </c>
      <c r="H6963">
        <v>9616.5</v>
      </c>
      <c r="I6963">
        <v>602</v>
      </c>
      <c r="J6963" t="s">
        <v>178</v>
      </c>
      <c r="K6963" t="s">
        <v>8155</v>
      </c>
      <c r="L6963" t="s">
        <v>8160</v>
      </c>
      <c r="M6963">
        <v>8</v>
      </c>
      <c r="N6963" t="s">
        <v>8162</v>
      </c>
      <c r="O6963" s="4">
        <f>INDEX(products[Cost_per_box], MATCH(shipments9[[#This Row],[PID]], products[PID], 0))</f>
        <v>6.43</v>
      </c>
      <c r="P6963" s="4">
        <f>shipments9[[#This Row],[Boxes]]*shipments9[[#This Row],[Cost Per Box]]</f>
        <v>3870.8599999999997</v>
      </c>
      <c r="Q6963" s="4">
        <f>shipments9[[#This Row],[Amount]] -shipments9[[#This Row],[total cost]]</f>
        <v>5745.64</v>
      </c>
      <c r="R6963" s="4" t="str">
        <f>IF(shipments9[[#This Row],[Gross Profit]]&lt;0,"Loss","Profit")</f>
        <v>Profit</v>
      </c>
      <c r="S6963" s="9">
        <f>shipments9[[#This Row],[Gross Profit]]/shipments9[[#This Row],[Amount]]</f>
        <v>0.597477252638694</v>
      </c>
      <c r="T6963" s="11">
        <f>shipments9[[#This Row],[Amount]]/shipments9[[#This Row],[Boxes]]</f>
        <v>15.974252491694353</v>
      </c>
    </row>
    <row r="6964" spans="1:20" hidden="1" x14ac:dyDescent="0.25">
      <c r="A6964" t="s">
        <v>7153</v>
      </c>
      <c r="B6964" t="s">
        <v>102</v>
      </c>
      <c r="C6964" t="s">
        <v>161</v>
      </c>
      <c r="D6964" t="s">
        <v>31</v>
      </c>
      <c r="E6964" s="1">
        <v>45483</v>
      </c>
      <c r="F6964" s="1" t="str">
        <f>TEXT(shipments9[[#This Row],[Shipdate]],"ddd")</f>
        <v>Wed</v>
      </c>
      <c r="G6964" s="1" t="str">
        <f>IF(OR(shipments9[[#This Row],[Day Name]]="Sat",shipments9[[#This Row],[Day Name]]="Sun"),"Weekend","Weekday")</f>
        <v>Weekday</v>
      </c>
      <c r="H6964">
        <v>12519</v>
      </c>
      <c r="I6964">
        <v>1044</v>
      </c>
      <c r="J6964" t="s">
        <v>178</v>
      </c>
      <c r="K6964" t="s">
        <v>8155</v>
      </c>
      <c r="L6964" t="s">
        <v>8160</v>
      </c>
      <c r="M6964">
        <v>7</v>
      </c>
      <c r="N6964" t="s">
        <v>8161</v>
      </c>
      <c r="O6964" s="4">
        <f>INDEX(products[Cost_per_box], MATCH(shipments9[[#This Row],[PID]], products[PID], 0))</f>
        <v>2.76</v>
      </c>
      <c r="P6964" s="4">
        <f>shipments9[[#This Row],[Boxes]]*shipments9[[#This Row],[Cost Per Box]]</f>
        <v>2881.4399999999996</v>
      </c>
      <c r="Q6964" s="4">
        <f>shipments9[[#This Row],[Amount]] -shipments9[[#This Row],[total cost]]</f>
        <v>9637.5600000000013</v>
      </c>
      <c r="R6964" s="4" t="str">
        <f>IF(shipments9[[#This Row],[Gross Profit]]&lt;0,"Loss","Profit")</f>
        <v>Profit</v>
      </c>
      <c r="S6964" s="9">
        <f>shipments9[[#This Row],[Gross Profit]]/shipments9[[#This Row],[Amount]]</f>
        <v>0.76983465132997853</v>
      </c>
      <c r="T6964" s="11">
        <f>shipments9[[#This Row],[Amount]]/shipments9[[#This Row],[Boxes]]</f>
        <v>11.991379310344827</v>
      </c>
    </row>
    <row r="6965" spans="1:20" hidden="1" x14ac:dyDescent="0.25">
      <c r="A6965" t="s">
        <v>177</v>
      </c>
      <c r="B6965" t="s">
        <v>39</v>
      </c>
      <c r="C6965" t="s">
        <v>128</v>
      </c>
      <c r="D6965" t="s">
        <v>19</v>
      </c>
      <c r="E6965" s="1">
        <v>45530</v>
      </c>
      <c r="F6965" s="1" t="str">
        <f>TEXT(shipments9[[#This Row],[Shipdate]],"ddd")</f>
        <v>Mon</v>
      </c>
      <c r="G6965" s="1" t="str">
        <f>IF(OR(shipments9[[#This Row],[Day Name]]="Sat",shipments9[[#This Row],[Day Name]]="Sun"),"Weekend","Weekday")</f>
        <v>Weekday</v>
      </c>
      <c r="H6965">
        <v>526.5</v>
      </c>
      <c r="I6965">
        <v>106</v>
      </c>
      <c r="J6965" t="s">
        <v>178</v>
      </c>
      <c r="K6965" t="s">
        <v>8155</v>
      </c>
      <c r="L6965" t="s">
        <v>8160</v>
      </c>
      <c r="M6965">
        <v>8</v>
      </c>
      <c r="N6965" t="s">
        <v>8162</v>
      </c>
      <c r="O6965" s="4">
        <f>INDEX(products[Cost_per_box], MATCH(shipments9[[#This Row],[PID]], products[PID], 0))</f>
        <v>3.85</v>
      </c>
      <c r="P6965" s="4">
        <f>shipments9[[#This Row],[Boxes]]*shipments9[[#This Row],[Cost Per Box]]</f>
        <v>408.1</v>
      </c>
      <c r="Q6965" s="4">
        <f>shipments9[[#This Row],[Amount]] -shipments9[[#This Row],[total cost]]</f>
        <v>118.39999999999998</v>
      </c>
      <c r="R6965" s="4" t="str">
        <f>IF(shipments9[[#This Row],[Gross Profit]]&lt;0,"Loss","Profit")</f>
        <v>Profit</v>
      </c>
      <c r="S6965" s="9">
        <f>shipments9[[#This Row],[Gross Profit]]/shipments9[[#This Row],[Amount]]</f>
        <v>0.22488129154795816</v>
      </c>
      <c r="T6965" s="11">
        <f>shipments9[[#This Row],[Amount]]/shipments9[[#This Row],[Boxes]]</f>
        <v>4.966981132075472</v>
      </c>
    </row>
    <row r="6966" spans="1:20" hidden="1" x14ac:dyDescent="0.25">
      <c r="A6966" t="s">
        <v>7154</v>
      </c>
      <c r="B6966" t="s">
        <v>39</v>
      </c>
      <c r="C6966" t="s">
        <v>121</v>
      </c>
      <c r="D6966" t="s">
        <v>19</v>
      </c>
      <c r="E6966" s="1">
        <v>45520</v>
      </c>
      <c r="F6966" s="1" t="str">
        <f>TEXT(shipments9[[#This Row],[Shipdate]],"ddd")</f>
        <v>Fri</v>
      </c>
      <c r="G6966" s="1" t="str">
        <f>IF(OR(shipments9[[#This Row],[Day Name]]="Sat",shipments9[[#This Row],[Day Name]]="Sun"),"Weekend","Weekday")</f>
        <v>Weekday</v>
      </c>
      <c r="H6966">
        <v>2520</v>
      </c>
      <c r="I6966">
        <v>168</v>
      </c>
      <c r="J6966" t="s">
        <v>178</v>
      </c>
      <c r="K6966" t="s">
        <v>8155</v>
      </c>
      <c r="L6966" t="s">
        <v>8160</v>
      </c>
      <c r="M6966">
        <v>8</v>
      </c>
      <c r="N6966" t="s">
        <v>8162</v>
      </c>
      <c r="O6966" s="4">
        <f>INDEX(products[Cost_per_box], MATCH(shipments9[[#This Row],[PID]], products[PID], 0))</f>
        <v>5.26</v>
      </c>
      <c r="P6966" s="4">
        <f>shipments9[[#This Row],[Boxes]]*shipments9[[#This Row],[Cost Per Box]]</f>
        <v>883.68</v>
      </c>
      <c r="Q6966" s="4">
        <f>shipments9[[#This Row],[Amount]] -shipments9[[#This Row],[total cost]]</f>
        <v>1636.3200000000002</v>
      </c>
      <c r="R6966" s="4" t="str">
        <f>IF(shipments9[[#This Row],[Gross Profit]]&lt;0,"Loss","Profit")</f>
        <v>Profit</v>
      </c>
      <c r="S6966" s="9">
        <f>shipments9[[#This Row],[Gross Profit]]/shipments9[[#This Row],[Amount]]</f>
        <v>0.64933333333333343</v>
      </c>
      <c r="T6966" s="11">
        <f>shipments9[[#This Row],[Amount]]/shipments9[[#This Row],[Boxes]]</f>
        <v>15</v>
      </c>
    </row>
    <row r="6967" spans="1:20" hidden="1" x14ac:dyDescent="0.25">
      <c r="A6967" t="s">
        <v>7155</v>
      </c>
      <c r="B6967" t="s">
        <v>39</v>
      </c>
      <c r="C6967" t="s">
        <v>159</v>
      </c>
      <c r="D6967" t="s">
        <v>19</v>
      </c>
      <c r="E6967" s="1">
        <v>45533</v>
      </c>
      <c r="F6967" s="1" t="str">
        <f>TEXT(shipments9[[#This Row],[Shipdate]],"ddd")</f>
        <v>Thu</v>
      </c>
      <c r="G6967" s="1" t="str">
        <f>IF(OR(shipments9[[#This Row],[Day Name]]="Sat",shipments9[[#This Row],[Day Name]]="Sun"),"Weekend","Weekday")</f>
        <v>Weekday</v>
      </c>
      <c r="H6967">
        <v>9789.75</v>
      </c>
      <c r="I6967">
        <v>377</v>
      </c>
      <c r="J6967" t="s">
        <v>178</v>
      </c>
      <c r="K6967" t="s">
        <v>8155</v>
      </c>
      <c r="L6967" t="s">
        <v>8160</v>
      </c>
      <c r="M6967">
        <v>8</v>
      </c>
      <c r="N6967" t="s">
        <v>8162</v>
      </c>
      <c r="O6967" s="4">
        <f>INDEX(products[Cost_per_box], MATCH(shipments9[[#This Row],[PID]], products[PID], 0))</f>
        <v>5.04</v>
      </c>
      <c r="P6967" s="4">
        <f>shipments9[[#This Row],[Boxes]]*shipments9[[#This Row],[Cost Per Box]]</f>
        <v>1900.08</v>
      </c>
      <c r="Q6967" s="4">
        <f>shipments9[[#This Row],[Amount]] -shipments9[[#This Row],[total cost]]</f>
        <v>7889.67</v>
      </c>
      <c r="R6967" s="4" t="str">
        <f>IF(shipments9[[#This Row],[Gross Profit]]&lt;0,"Loss","Profit")</f>
        <v>Profit</v>
      </c>
      <c r="S6967" s="9">
        <f>shipments9[[#This Row],[Gross Profit]]/shipments9[[#This Row],[Amount]]</f>
        <v>0.8059112847621237</v>
      </c>
      <c r="T6967" s="11">
        <f>shipments9[[#This Row],[Amount]]/shipments9[[#This Row],[Boxes]]</f>
        <v>25.967506631299734</v>
      </c>
    </row>
    <row r="6968" spans="1:20" hidden="1" x14ac:dyDescent="0.25">
      <c r="A6968" t="s">
        <v>7156</v>
      </c>
      <c r="B6968" t="s">
        <v>39</v>
      </c>
      <c r="C6968" t="s">
        <v>163</v>
      </c>
      <c r="D6968" t="s">
        <v>19</v>
      </c>
      <c r="E6968" s="1">
        <v>45482</v>
      </c>
      <c r="F6968" s="1" t="str">
        <f>TEXT(shipments9[[#This Row],[Shipdate]],"ddd")</f>
        <v>Tue</v>
      </c>
      <c r="G6968" s="1" t="str">
        <f>IF(OR(shipments9[[#This Row],[Day Name]]="Sat",shipments9[[#This Row],[Day Name]]="Sun"),"Weekend","Weekday")</f>
        <v>Weekday</v>
      </c>
      <c r="H6968">
        <v>1455.75</v>
      </c>
      <c r="I6968">
        <v>208</v>
      </c>
      <c r="J6968" t="s">
        <v>178</v>
      </c>
      <c r="K6968" t="s">
        <v>8155</v>
      </c>
      <c r="L6968" t="s">
        <v>8160</v>
      </c>
      <c r="M6968">
        <v>7</v>
      </c>
      <c r="N6968" t="s">
        <v>8161</v>
      </c>
      <c r="O6968" s="4">
        <f>INDEX(products[Cost_per_box], MATCH(shipments9[[#This Row],[PID]], products[PID], 0))</f>
        <v>3.32</v>
      </c>
      <c r="P6968" s="4">
        <f>shipments9[[#This Row],[Boxes]]*shipments9[[#This Row],[Cost Per Box]]</f>
        <v>690.56</v>
      </c>
      <c r="Q6968" s="4">
        <f>shipments9[[#This Row],[Amount]] -shipments9[[#This Row],[total cost]]</f>
        <v>765.19</v>
      </c>
      <c r="R6968" s="4" t="str">
        <f>IF(shipments9[[#This Row],[Gross Profit]]&lt;0,"Loss","Profit")</f>
        <v>Profit</v>
      </c>
      <c r="S6968" s="9">
        <f>shipments9[[#This Row],[Gross Profit]]/shipments9[[#This Row],[Amount]]</f>
        <v>0.52563283530826044</v>
      </c>
      <c r="T6968" s="11">
        <f>shipments9[[#This Row],[Amount]]/shipments9[[#This Row],[Boxes]]</f>
        <v>6.9987980769230766</v>
      </c>
    </row>
    <row r="6969" spans="1:20" hidden="1" x14ac:dyDescent="0.25">
      <c r="A6969" t="s">
        <v>7157</v>
      </c>
      <c r="B6969" t="s">
        <v>39</v>
      </c>
      <c r="C6969" t="s">
        <v>128</v>
      </c>
      <c r="D6969" t="s">
        <v>19</v>
      </c>
      <c r="E6969" s="1">
        <v>45483</v>
      </c>
      <c r="F6969" s="1" t="str">
        <f>TEXT(shipments9[[#This Row],[Shipdate]],"ddd")</f>
        <v>Wed</v>
      </c>
      <c r="G6969" s="1" t="str">
        <f>IF(OR(shipments9[[#This Row],[Day Name]]="Sat",shipments9[[#This Row],[Day Name]]="Sun"),"Weekend","Weekday")</f>
        <v>Weekday</v>
      </c>
      <c r="H6969">
        <v>5649.75</v>
      </c>
      <c r="I6969">
        <v>707</v>
      </c>
      <c r="J6969" t="s">
        <v>178</v>
      </c>
      <c r="K6969" t="s">
        <v>8155</v>
      </c>
      <c r="L6969" t="s">
        <v>8160</v>
      </c>
      <c r="M6969">
        <v>7</v>
      </c>
      <c r="N6969" t="s">
        <v>8161</v>
      </c>
      <c r="O6969" s="4">
        <f>INDEX(products[Cost_per_box], MATCH(shipments9[[#This Row],[PID]], products[PID], 0))</f>
        <v>3.85</v>
      </c>
      <c r="P6969" s="4">
        <f>shipments9[[#This Row],[Boxes]]*shipments9[[#This Row],[Cost Per Box]]</f>
        <v>2721.9500000000003</v>
      </c>
      <c r="Q6969" s="4">
        <f>shipments9[[#This Row],[Amount]] -shipments9[[#This Row],[total cost]]</f>
        <v>2927.7999999999997</v>
      </c>
      <c r="R6969" s="4" t="str">
        <f>IF(shipments9[[#This Row],[Gross Profit]]&lt;0,"Loss","Profit")</f>
        <v>Profit</v>
      </c>
      <c r="S6969" s="9">
        <f>shipments9[[#This Row],[Gross Profit]]/shipments9[[#This Row],[Amount]]</f>
        <v>0.51821762024868356</v>
      </c>
      <c r="T6969" s="11">
        <f>shipments9[[#This Row],[Amount]]/shipments9[[#This Row],[Boxes]]</f>
        <v>7.9911598302687414</v>
      </c>
    </row>
    <row r="6970" spans="1:20" hidden="1" x14ac:dyDescent="0.25">
      <c r="A6970" t="s">
        <v>7158</v>
      </c>
      <c r="B6970" t="s">
        <v>39</v>
      </c>
      <c r="C6970" t="s">
        <v>137</v>
      </c>
      <c r="D6970" t="s">
        <v>19</v>
      </c>
      <c r="E6970" s="1">
        <v>45513</v>
      </c>
      <c r="F6970" s="1" t="str">
        <f>TEXT(shipments9[[#This Row],[Shipdate]],"ddd")</f>
        <v>Fri</v>
      </c>
      <c r="G6970" s="1" t="str">
        <f>IF(OR(shipments9[[#This Row],[Day Name]]="Sat",shipments9[[#This Row],[Day Name]]="Sun"),"Weekend","Weekday")</f>
        <v>Weekday</v>
      </c>
      <c r="H6970">
        <v>346.5</v>
      </c>
      <c r="I6970">
        <v>19</v>
      </c>
      <c r="J6970" t="s">
        <v>178</v>
      </c>
      <c r="K6970" t="s">
        <v>8155</v>
      </c>
      <c r="L6970" t="s">
        <v>8160</v>
      </c>
      <c r="M6970">
        <v>8</v>
      </c>
      <c r="N6970" t="s">
        <v>8162</v>
      </c>
      <c r="O6970" s="4">
        <f>INDEX(products[Cost_per_box], MATCH(shipments9[[#This Row],[PID]], products[PID], 0))</f>
        <v>7.73</v>
      </c>
      <c r="P6970" s="4">
        <f>shipments9[[#This Row],[Boxes]]*shipments9[[#This Row],[Cost Per Box]]</f>
        <v>146.87</v>
      </c>
      <c r="Q6970" s="4">
        <f>shipments9[[#This Row],[Amount]] -shipments9[[#This Row],[total cost]]</f>
        <v>199.63</v>
      </c>
      <c r="R6970" s="4" t="str">
        <f>IF(shipments9[[#This Row],[Gross Profit]]&lt;0,"Loss","Profit")</f>
        <v>Profit</v>
      </c>
      <c r="S6970" s="9">
        <f>shipments9[[#This Row],[Gross Profit]]/shipments9[[#This Row],[Amount]]</f>
        <v>0.57613275613275616</v>
      </c>
      <c r="T6970" s="11">
        <f>shipments9[[#This Row],[Amount]]/shipments9[[#This Row],[Boxes]]</f>
        <v>18.236842105263158</v>
      </c>
    </row>
    <row r="6971" spans="1:20" hidden="1" x14ac:dyDescent="0.25">
      <c r="A6971" t="s">
        <v>7159</v>
      </c>
      <c r="B6971" t="s">
        <v>39</v>
      </c>
      <c r="C6971" t="s">
        <v>121</v>
      </c>
      <c r="D6971" t="s">
        <v>19</v>
      </c>
      <c r="E6971" s="1">
        <v>45517</v>
      </c>
      <c r="F6971" s="1" t="str">
        <f>TEXT(shipments9[[#This Row],[Shipdate]],"ddd")</f>
        <v>Tue</v>
      </c>
      <c r="G6971" s="1" t="str">
        <f>IF(OR(shipments9[[#This Row],[Day Name]]="Sat",shipments9[[#This Row],[Day Name]]="Sun"),"Weekend","Weekday")</f>
        <v>Weekday</v>
      </c>
      <c r="H6971">
        <v>4529.25</v>
      </c>
      <c r="I6971">
        <v>302</v>
      </c>
      <c r="J6971" t="s">
        <v>178</v>
      </c>
      <c r="K6971" t="s">
        <v>8155</v>
      </c>
      <c r="L6971" t="s">
        <v>8160</v>
      </c>
      <c r="M6971">
        <v>8</v>
      </c>
      <c r="N6971" t="s">
        <v>8162</v>
      </c>
      <c r="O6971" s="4">
        <f>INDEX(products[Cost_per_box], MATCH(shipments9[[#This Row],[PID]], products[PID], 0))</f>
        <v>5.26</v>
      </c>
      <c r="P6971" s="4">
        <f>shipments9[[#This Row],[Boxes]]*shipments9[[#This Row],[Cost Per Box]]</f>
        <v>1588.52</v>
      </c>
      <c r="Q6971" s="4">
        <f>shipments9[[#This Row],[Amount]] -shipments9[[#This Row],[total cost]]</f>
        <v>2940.73</v>
      </c>
      <c r="R6971" s="4" t="str">
        <f>IF(shipments9[[#This Row],[Gross Profit]]&lt;0,"Loss","Profit")</f>
        <v>Profit</v>
      </c>
      <c r="S6971" s="9">
        <f>shipments9[[#This Row],[Gross Profit]]/shipments9[[#This Row],[Amount]]</f>
        <v>0.64927526632444665</v>
      </c>
      <c r="T6971" s="11">
        <f>shipments9[[#This Row],[Amount]]/shipments9[[#This Row],[Boxes]]</f>
        <v>14.997516556291391</v>
      </c>
    </row>
    <row r="6972" spans="1:20" hidden="1" x14ac:dyDescent="0.25">
      <c r="A6972" t="s">
        <v>7160</v>
      </c>
      <c r="B6972" t="s">
        <v>39</v>
      </c>
      <c r="C6972" t="s">
        <v>143</v>
      </c>
      <c r="D6972" t="s">
        <v>19</v>
      </c>
      <c r="E6972" s="1">
        <v>45504</v>
      </c>
      <c r="F6972" s="1" t="str">
        <f>TEXT(shipments9[[#This Row],[Shipdate]],"ddd")</f>
        <v>Wed</v>
      </c>
      <c r="G6972" s="1" t="str">
        <f>IF(OR(shipments9[[#This Row],[Day Name]]="Sat",shipments9[[#This Row],[Day Name]]="Sun"),"Weekend","Weekday")</f>
        <v>Weekday</v>
      </c>
      <c r="H6972">
        <v>7562.25</v>
      </c>
      <c r="I6972">
        <v>445</v>
      </c>
      <c r="J6972" t="s">
        <v>178</v>
      </c>
      <c r="K6972" t="s">
        <v>8155</v>
      </c>
      <c r="L6972" t="s">
        <v>8160</v>
      </c>
      <c r="M6972">
        <v>7</v>
      </c>
      <c r="N6972" t="s">
        <v>8161</v>
      </c>
      <c r="O6972" s="4">
        <f>INDEX(products[Cost_per_box], MATCH(shipments9[[#This Row],[PID]], products[PID], 0))</f>
        <v>10.23</v>
      </c>
      <c r="P6972" s="4">
        <f>shipments9[[#This Row],[Boxes]]*shipments9[[#This Row],[Cost Per Box]]</f>
        <v>4552.3500000000004</v>
      </c>
      <c r="Q6972" s="4">
        <f>shipments9[[#This Row],[Amount]] -shipments9[[#This Row],[total cost]]</f>
        <v>3009.8999999999996</v>
      </c>
      <c r="R6972" s="4" t="str">
        <f>IF(shipments9[[#This Row],[Gross Profit]]&lt;0,"Loss","Profit")</f>
        <v>Profit</v>
      </c>
      <c r="S6972" s="9">
        <f>shipments9[[#This Row],[Gross Profit]]/shipments9[[#This Row],[Amount]]</f>
        <v>0.39801646335416041</v>
      </c>
      <c r="T6972" s="11">
        <f>shipments9[[#This Row],[Amount]]/shipments9[[#This Row],[Boxes]]</f>
        <v>16.993820224719101</v>
      </c>
    </row>
    <row r="6973" spans="1:20" hidden="1" x14ac:dyDescent="0.25">
      <c r="A6973" t="s">
        <v>7161</v>
      </c>
      <c r="B6973" t="s">
        <v>39</v>
      </c>
      <c r="C6973" t="s">
        <v>159</v>
      </c>
      <c r="D6973" t="s">
        <v>19</v>
      </c>
      <c r="E6973" s="1">
        <v>45504</v>
      </c>
      <c r="F6973" s="1" t="str">
        <f>TEXT(shipments9[[#This Row],[Shipdate]],"ddd")</f>
        <v>Wed</v>
      </c>
      <c r="G6973" s="1" t="str">
        <f>IF(OR(shipments9[[#This Row],[Day Name]]="Sat",shipments9[[#This Row],[Day Name]]="Sun"),"Weekend","Weekday")</f>
        <v>Weekday</v>
      </c>
      <c r="H6973">
        <v>11891.25</v>
      </c>
      <c r="I6973">
        <v>411</v>
      </c>
      <c r="J6973" t="s">
        <v>178</v>
      </c>
      <c r="K6973" t="s">
        <v>8155</v>
      </c>
      <c r="L6973" t="s">
        <v>8160</v>
      </c>
      <c r="M6973">
        <v>7</v>
      </c>
      <c r="N6973" t="s">
        <v>8161</v>
      </c>
      <c r="O6973" s="4">
        <f>INDEX(products[Cost_per_box], MATCH(shipments9[[#This Row],[PID]], products[PID], 0))</f>
        <v>5.04</v>
      </c>
      <c r="P6973" s="4">
        <f>shipments9[[#This Row],[Boxes]]*shipments9[[#This Row],[Cost Per Box]]</f>
        <v>2071.44</v>
      </c>
      <c r="Q6973" s="4">
        <f>shipments9[[#This Row],[Amount]] -shipments9[[#This Row],[total cost]]</f>
        <v>9819.81</v>
      </c>
      <c r="R6973" s="4" t="str">
        <f>IF(shipments9[[#This Row],[Gross Profit]]&lt;0,"Loss","Profit")</f>
        <v>Profit</v>
      </c>
      <c r="S6973" s="9">
        <f>shipments9[[#This Row],[Gross Profit]]/shipments9[[#This Row],[Amount]]</f>
        <v>0.82580132450331123</v>
      </c>
      <c r="T6973" s="11">
        <f>shipments9[[#This Row],[Amount]]/shipments9[[#This Row],[Boxes]]</f>
        <v>28.932481751824817</v>
      </c>
    </row>
    <row r="6974" spans="1:20" hidden="1" x14ac:dyDescent="0.25">
      <c r="A6974" t="s">
        <v>7162</v>
      </c>
      <c r="B6974" t="s">
        <v>39</v>
      </c>
      <c r="C6974" t="s">
        <v>124</v>
      </c>
      <c r="D6974" t="s">
        <v>19</v>
      </c>
      <c r="E6974" s="1">
        <v>45534</v>
      </c>
      <c r="F6974" s="1" t="str">
        <f>TEXT(shipments9[[#This Row],[Shipdate]],"ddd")</f>
        <v>Fri</v>
      </c>
      <c r="G6974" s="1" t="str">
        <f>IF(OR(shipments9[[#This Row],[Day Name]]="Sat",shipments9[[#This Row],[Day Name]]="Sun"),"Weekend","Weekday")</f>
        <v>Weekday</v>
      </c>
      <c r="H6974">
        <v>6248.25</v>
      </c>
      <c r="I6974">
        <v>417</v>
      </c>
      <c r="J6974" t="s">
        <v>178</v>
      </c>
      <c r="K6974" t="s">
        <v>8155</v>
      </c>
      <c r="L6974" t="s">
        <v>8160</v>
      </c>
      <c r="M6974">
        <v>8</v>
      </c>
      <c r="N6974" t="s">
        <v>8162</v>
      </c>
      <c r="O6974" s="4">
        <f>INDEX(products[Cost_per_box], MATCH(shipments9[[#This Row],[PID]], products[PID], 0))</f>
        <v>7.48</v>
      </c>
      <c r="P6974" s="4">
        <f>shipments9[[#This Row],[Boxes]]*shipments9[[#This Row],[Cost Per Box]]</f>
        <v>3119.1600000000003</v>
      </c>
      <c r="Q6974" s="4">
        <f>shipments9[[#This Row],[Amount]] -shipments9[[#This Row],[total cost]]</f>
        <v>3129.0899999999997</v>
      </c>
      <c r="R6974" s="4" t="str">
        <f>IF(shipments9[[#This Row],[Gross Profit]]&lt;0,"Loss","Profit")</f>
        <v>Profit</v>
      </c>
      <c r="S6974" s="9">
        <f>shipments9[[#This Row],[Gross Profit]]/shipments9[[#This Row],[Amount]]</f>
        <v>0.5007946224942984</v>
      </c>
      <c r="T6974" s="11">
        <f>shipments9[[#This Row],[Amount]]/shipments9[[#This Row],[Boxes]]</f>
        <v>14.983812949640289</v>
      </c>
    </row>
    <row r="6975" spans="1:20" hidden="1" x14ac:dyDescent="0.25">
      <c r="A6975" t="s">
        <v>7163</v>
      </c>
      <c r="B6975" t="s">
        <v>39</v>
      </c>
      <c r="C6975" t="s">
        <v>141</v>
      </c>
      <c r="D6975" t="s">
        <v>19</v>
      </c>
      <c r="E6975" s="1">
        <v>45505</v>
      </c>
      <c r="F6975" s="1" t="str">
        <f>TEXT(shipments9[[#This Row],[Shipdate]],"ddd")</f>
        <v>Thu</v>
      </c>
      <c r="G6975" s="1" t="str">
        <f>IF(OR(shipments9[[#This Row],[Day Name]]="Sat",shipments9[[#This Row],[Day Name]]="Sun"),"Weekend","Weekday")</f>
        <v>Weekday</v>
      </c>
      <c r="H6975">
        <v>4007.25</v>
      </c>
      <c r="I6975">
        <v>309</v>
      </c>
      <c r="J6975" t="s">
        <v>178</v>
      </c>
      <c r="K6975" t="s">
        <v>8155</v>
      </c>
      <c r="L6975" t="s">
        <v>8160</v>
      </c>
      <c r="M6975">
        <v>8</v>
      </c>
      <c r="N6975" t="s">
        <v>8162</v>
      </c>
      <c r="O6975" s="4">
        <f>INDEX(products[Cost_per_box], MATCH(shipments9[[#This Row],[PID]], products[PID], 0))</f>
        <v>8.2200000000000006</v>
      </c>
      <c r="P6975" s="4">
        <f>shipments9[[#This Row],[Boxes]]*shipments9[[#This Row],[Cost Per Box]]</f>
        <v>2539.98</v>
      </c>
      <c r="Q6975" s="4">
        <f>shipments9[[#This Row],[Amount]] -shipments9[[#This Row],[total cost]]</f>
        <v>1467.27</v>
      </c>
      <c r="R6975" s="4" t="str">
        <f>IF(shipments9[[#This Row],[Gross Profit]]&lt;0,"Loss","Profit")</f>
        <v>Profit</v>
      </c>
      <c r="S6975" s="9">
        <f>shipments9[[#This Row],[Gross Profit]]/shipments9[[#This Row],[Amount]]</f>
        <v>0.36615384615384616</v>
      </c>
      <c r="T6975" s="11">
        <f>shipments9[[#This Row],[Amount]]/shipments9[[#This Row],[Boxes]]</f>
        <v>12.968446601941748</v>
      </c>
    </row>
    <row r="6976" spans="1:20" hidden="1" x14ac:dyDescent="0.25">
      <c r="A6976" t="s">
        <v>7164</v>
      </c>
      <c r="B6976" t="s">
        <v>39</v>
      </c>
      <c r="C6976" t="s">
        <v>165</v>
      </c>
      <c r="D6976" t="s">
        <v>19</v>
      </c>
      <c r="E6976" s="1">
        <v>45527</v>
      </c>
      <c r="F6976" s="1" t="str">
        <f>TEXT(shipments9[[#This Row],[Shipdate]],"ddd")</f>
        <v>Fri</v>
      </c>
      <c r="G6976" s="1" t="str">
        <f>IF(OR(shipments9[[#This Row],[Day Name]]="Sat",shipments9[[#This Row],[Day Name]]="Sun"),"Weekend","Weekday")</f>
        <v>Weekday</v>
      </c>
      <c r="H6976">
        <v>6588</v>
      </c>
      <c r="I6976">
        <v>330</v>
      </c>
      <c r="J6976" t="s">
        <v>178</v>
      </c>
      <c r="K6976" t="s">
        <v>8155</v>
      </c>
      <c r="L6976" t="s">
        <v>8160</v>
      </c>
      <c r="M6976">
        <v>8</v>
      </c>
      <c r="N6976" t="s">
        <v>8162</v>
      </c>
      <c r="O6976" s="4">
        <f>INDEX(products[Cost_per_box], MATCH(shipments9[[#This Row],[PID]], products[PID], 0))</f>
        <v>2.65</v>
      </c>
      <c r="P6976" s="4">
        <f>shipments9[[#This Row],[Boxes]]*shipments9[[#This Row],[Cost Per Box]]</f>
        <v>874.5</v>
      </c>
      <c r="Q6976" s="4">
        <f>shipments9[[#This Row],[Amount]] -shipments9[[#This Row],[total cost]]</f>
        <v>5713.5</v>
      </c>
      <c r="R6976" s="4" t="str">
        <f>IF(shipments9[[#This Row],[Gross Profit]]&lt;0,"Loss","Profit")</f>
        <v>Profit</v>
      </c>
      <c r="S6976" s="9">
        <f>shipments9[[#This Row],[Gross Profit]]/shipments9[[#This Row],[Amount]]</f>
        <v>0.86725865209471764</v>
      </c>
      <c r="T6976" s="11">
        <f>shipments9[[#This Row],[Amount]]/shipments9[[#This Row],[Boxes]]</f>
        <v>19.963636363636365</v>
      </c>
    </row>
    <row r="6977" spans="1:20" hidden="1" x14ac:dyDescent="0.25">
      <c r="A6977" t="s">
        <v>7165</v>
      </c>
      <c r="B6977" t="s">
        <v>39</v>
      </c>
      <c r="C6977" t="s">
        <v>130</v>
      </c>
      <c r="D6977" t="s">
        <v>19</v>
      </c>
      <c r="E6977" s="1">
        <v>45478</v>
      </c>
      <c r="F6977" s="1" t="str">
        <f>TEXT(shipments9[[#This Row],[Shipdate]],"ddd")</f>
        <v>Fri</v>
      </c>
      <c r="G6977" s="1" t="str">
        <f>IF(OR(shipments9[[#This Row],[Day Name]]="Sat",shipments9[[#This Row],[Day Name]]="Sun"),"Weekend","Weekday")</f>
        <v>Weekday</v>
      </c>
      <c r="H6977">
        <v>1827</v>
      </c>
      <c r="I6977">
        <v>305</v>
      </c>
      <c r="J6977" t="s">
        <v>178</v>
      </c>
      <c r="K6977" t="s">
        <v>8155</v>
      </c>
      <c r="L6977" t="s">
        <v>8160</v>
      </c>
      <c r="M6977">
        <v>7</v>
      </c>
      <c r="N6977" t="s">
        <v>8161</v>
      </c>
      <c r="O6977" s="4">
        <f>INDEX(products[Cost_per_box], MATCH(shipments9[[#This Row],[PID]], products[PID], 0))</f>
        <v>5.72</v>
      </c>
      <c r="P6977" s="4">
        <f>shipments9[[#This Row],[Boxes]]*shipments9[[#This Row],[Cost Per Box]]</f>
        <v>1744.6</v>
      </c>
      <c r="Q6977" s="4">
        <f>shipments9[[#This Row],[Amount]] -shipments9[[#This Row],[total cost]]</f>
        <v>82.400000000000091</v>
      </c>
      <c r="R6977" s="4" t="str">
        <f>IF(shipments9[[#This Row],[Gross Profit]]&lt;0,"Loss","Profit")</f>
        <v>Profit</v>
      </c>
      <c r="S6977" s="9">
        <f>shipments9[[#This Row],[Gross Profit]]/shipments9[[#This Row],[Amount]]</f>
        <v>4.5101258894362395E-2</v>
      </c>
      <c r="T6977" s="11">
        <f>shipments9[[#This Row],[Amount]]/shipments9[[#This Row],[Boxes]]</f>
        <v>5.9901639344262296</v>
      </c>
    </row>
    <row r="6978" spans="1:20" hidden="1" x14ac:dyDescent="0.25">
      <c r="A6978" t="s">
        <v>7166</v>
      </c>
      <c r="B6978" t="s">
        <v>39</v>
      </c>
      <c r="C6978" t="s">
        <v>137</v>
      </c>
      <c r="D6978" t="s">
        <v>19</v>
      </c>
      <c r="E6978" s="1">
        <v>45530</v>
      </c>
      <c r="F6978" s="1" t="str">
        <f>TEXT(shipments9[[#This Row],[Shipdate]],"ddd")</f>
        <v>Mon</v>
      </c>
      <c r="G6978" s="1" t="str">
        <f>IF(OR(shipments9[[#This Row],[Day Name]]="Sat",shipments9[[#This Row],[Day Name]]="Sun"),"Weekend","Weekday")</f>
        <v>Weekday</v>
      </c>
      <c r="H6978">
        <v>7872.75</v>
      </c>
      <c r="I6978">
        <v>375</v>
      </c>
      <c r="J6978" t="s">
        <v>178</v>
      </c>
      <c r="K6978" t="s">
        <v>8155</v>
      </c>
      <c r="L6978" t="s">
        <v>8160</v>
      </c>
      <c r="M6978">
        <v>8</v>
      </c>
      <c r="N6978" t="s">
        <v>8162</v>
      </c>
      <c r="O6978" s="4">
        <f>INDEX(products[Cost_per_box], MATCH(shipments9[[#This Row],[PID]], products[PID], 0))</f>
        <v>7.73</v>
      </c>
      <c r="P6978" s="4">
        <f>shipments9[[#This Row],[Boxes]]*shipments9[[#This Row],[Cost Per Box]]</f>
        <v>2898.75</v>
      </c>
      <c r="Q6978" s="4">
        <f>shipments9[[#This Row],[Amount]] -shipments9[[#This Row],[total cost]]</f>
        <v>4974</v>
      </c>
      <c r="R6978" s="4" t="str">
        <f>IF(shipments9[[#This Row],[Gross Profit]]&lt;0,"Loss","Profit")</f>
        <v>Profit</v>
      </c>
      <c r="S6978" s="9">
        <f>shipments9[[#This Row],[Gross Profit]]/shipments9[[#This Row],[Amount]]</f>
        <v>0.6317995617795561</v>
      </c>
      <c r="T6978" s="11">
        <f>shipments9[[#This Row],[Amount]]/shipments9[[#This Row],[Boxes]]</f>
        <v>20.994</v>
      </c>
    </row>
    <row r="6979" spans="1:20" hidden="1" x14ac:dyDescent="0.25">
      <c r="A6979" t="s">
        <v>7167</v>
      </c>
      <c r="B6979" t="s">
        <v>42</v>
      </c>
      <c r="C6979" t="s">
        <v>137</v>
      </c>
      <c r="D6979" t="s">
        <v>19</v>
      </c>
      <c r="E6979" s="1">
        <v>45496</v>
      </c>
      <c r="F6979" s="1" t="str">
        <f>TEXT(shipments9[[#This Row],[Shipdate]],"ddd")</f>
        <v>Tue</v>
      </c>
      <c r="G6979" s="1" t="str">
        <f>IF(OR(shipments9[[#This Row],[Day Name]]="Sat",shipments9[[#This Row],[Day Name]]="Sun"),"Weekend","Weekday")</f>
        <v>Weekday</v>
      </c>
      <c r="H6979">
        <v>2391.75</v>
      </c>
      <c r="I6979">
        <v>133</v>
      </c>
      <c r="J6979" t="s">
        <v>178</v>
      </c>
      <c r="K6979" t="s">
        <v>8155</v>
      </c>
      <c r="L6979" t="s">
        <v>8160</v>
      </c>
      <c r="M6979">
        <v>7</v>
      </c>
      <c r="N6979" t="s">
        <v>8161</v>
      </c>
      <c r="O6979" s="4">
        <f>INDEX(products[Cost_per_box], MATCH(shipments9[[#This Row],[PID]], products[PID], 0))</f>
        <v>7.73</v>
      </c>
      <c r="P6979" s="4">
        <f>shipments9[[#This Row],[Boxes]]*shipments9[[#This Row],[Cost Per Box]]</f>
        <v>1028.0900000000001</v>
      </c>
      <c r="Q6979" s="4">
        <f>shipments9[[#This Row],[Amount]] -shipments9[[#This Row],[total cost]]</f>
        <v>1363.6599999999999</v>
      </c>
      <c r="R6979" s="4" t="str">
        <f>IF(shipments9[[#This Row],[Gross Profit]]&lt;0,"Loss","Profit")</f>
        <v>Profit</v>
      </c>
      <c r="S6979" s="9">
        <f>shipments9[[#This Row],[Gross Profit]]/shipments9[[#This Row],[Amount]]</f>
        <v>0.57015156266332179</v>
      </c>
      <c r="T6979" s="11">
        <f>shipments9[[#This Row],[Amount]]/shipments9[[#This Row],[Boxes]]</f>
        <v>17.983082706766918</v>
      </c>
    </row>
    <row r="6980" spans="1:20" hidden="1" x14ac:dyDescent="0.25">
      <c r="A6980" t="s">
        <v>7168</v>
      </c>
      <c r="B6980" t="s">
        <v>42</v>
      </c>
      <c r="C6980" t="s">
        <v>143</v>
      </c>
      <c r="D6980" t="s">
        <v>19</v>
      </c>
      <c r="E6980" s="1">
        <v>45520</v>
      </c>
      <c r="F6980" s="1" t="str">
        <f>TEXT(shipments9[[#This Row],[Shipdate]],"ddd")</f>
        <v>Fri</v>
      </c>
      <c r="G6980" s="1" t="str">
        <f>IF(OR(shipments9[[#This Row],[Day Name]]="Sat",shipments9[[#This Row],[Day Name]]="Sun"),"Weekend","Weekday")</f>
        <v>Weekday</v>
      </c>
      <c r="H6980">
        <v>3721.5</v>
      </c>
      <c r="I6980">
        <v>207</v>
      </c>
      <c r="J6980" t="s">
        <v>178</v>
      </c>
      <c r="K6980" t="s">
        <v>8155</v>
      </c>
      <c r="L6980" t="s">
        <v>8160</v>
      </c>
      <c r="M6980">
        <v>8</v>
      </c>
      <c r="N6980" t="s">
        <v>8162</v>
      </c>
      <c r="O6980" s="4">
        <f>INDEX(products[Cost_per_box], MATCH(shipments9[[#This Row],[PID]], products[PID], 0))</f>
        <v>10.23</v>
      </c>
      <c r="P6980" s="4">
        <f>shipments9[[#This Row],[Boxes]]*shipments9[[#This Row],[Cost Per Box]]</f>
        <v>2117.61</v>
      </c>
      <c r="Q6980" s="4">
        <f>shipments9[[#This Row],[Amount]] -shipments9[[#This Row],[total cost]]</f>
        <v>1603.8899999999999</v>
      </c>
      <c r="R6980" s="4" t="str">
        <f>IF(shipments9[[#This Row],[Gross Profit]]&lt;0,"Loss","Profit")</f>
        <v>Profit</v>
      </c>
      <c r="S6980" s="9">
        <f>shipments9[[#This Row],[Gross Profit]]/shipments9[[#This Row],[Amount]]</f>
        <v>0.43097944377267228</v>
      </c>
      <c r="T6980" s="11">
        <f>shipments9[[#This Row],[Amount]]/shipments9[[#This Row],[Boxes]]</f>
        <v>17.978260869565219</v>
      </c>
    </row>
    <row r="6981" spans="1:20" x14ac:dyDescent="0.25">
      <c r="A6981" t="s">
        <v>7169</v>
      </c>
      <c r="B6981" t="s">
        <v>42</v>
      </c>
      <c r="C6981" t="s">
        <v>147</v>
      </c>
      <c r="D6981" t="s">
        <v>19</v>
      </c>
      <c r="E6981" s="1">
        <v>45503</v>
      </c>
      <c r="F6981" s="1" t="str">
        <f>TEXT(shipments9[[#This Row],[Shipdate]],"ddd")</f>
        <v>Tue</v>
      </c>
      <c r="G6981" s="1" t="str">
        <f>IF(OR(shipments9[[#This Row],[Day Name]]="Sat",shipments9[[#This Row],[Day Name]]="Sun"),"Weekend","Weekday")</f>
        <v>Weekday</v>
      </c>
      <c r="H6981">
        <v>2571.75</v>
      </c>
      <c r="I6981">
        <v>368</v>
      </c>
      <c r="J6981" t="s">
        <v>178</v>
      </c>
      <c r="K6981" t="s">
        <v>8155</v>
      </c>
      <c r="L6981" t="s">
        <v>8160</v>
      </c>
      <c r="M6981">
        <v>7</v>
      </c>
      <c r="N6981" t="s">
        <v>8161</v>
      </c>
      <c r="O6981" s="4">
        <f>INDEX(products[Cost_per_box], MATCH(shipments9[[#This Row],[PID]], products[PID], 0))</f>
        <v>10.51</v>
      </c>
      <c r="P6981" s="4">
        <f>shipments9[[#This Row],[Boxes]]*shipments9[[#This Row],[Cost Per Box]]</f>
        <v>3867.68</v>
      </c>
      <c r="Q6981" s="4">
        <f>shipments9[[#This Row],[Amount]] -shipments9[[#This Row],[total cost]]</f>
        <v>-1295.9299999999998</v>
      </c>
      <c r="R6981" s="4" t="str">
        <f>IF(shipments9[[#This Row],[Gross Profit]]&lt;0,"Loss","Profit")</f>
        <v>Loss</v>
      </c>
      <c r="S6981" s="9">
        <f>shipments9[[#This Row],[Gross Profit]]/shipments9[[#This Row],[Amount]]</f>
        <v>-0.50390978905414596</v>
      </c>
      <c r="T6981" s="11">
        <f>shipments9[[#This Row],[Amount]]/shipments9[[#This Row],[Boxes]]</f>
        <v>6.9884510869565215</v>
      </c>
    </row>
    <row r="6982" spans="1:20" x14ac:dyDescent="0.25">
      <c r="A6982" t="s">
        <v>7170</v>
      </c>
      <c r="B6982" t="s">
        <v>42</v>
      </c>
      <c r="C6982" t="s">
        <v>147</v>
      </c>
      <c r="D6982" t="s">
        <v>19</v>
      </c>
      <c r="E6982" s="1">
        <v>45499</v>
      </c>
      <c r="F6982" s="1" t="str">
        <f>TEXT(shipments9[[#This Row],[Shipdate]],"ddd")</f>
        <v>Fri</v>
      </c>
      <c r="G6982" s="1" t="str">
        <f>IF(OR(shipments9[[#This Row],[Day Name]]="Sat",shipments9[[#This Row],[Day Name]]="Sun"),"Weekend","Weekday")</f>
        <v>Weekday</v>
      </c>
      <c r="H6982">
        <v>6302.25</v>
      </c>
      <c r="I6982">
        <v>701</v>
      </c>
      <c r="J6982" t="s">
        <v>178</v>
      </c>
      <c r="K6982" t="s">
        <v>8155</v>
      </c>
      <c r="L6982" t="s">
        <v>8160</v>
      </c>
      <c r="M6982">
        <v>7</v>
      </c>
      <c r="N6982" t="s">
        <v>8161</v>
      </c>
      <c r="O6982" s="4">
        <f>INDEX(products[Cost_per_box], MATCH(shipments9[[#This Row],[PID]], products[PID], 0))</f>
        <v>10.51</v>
      </c>
      <c r="P6982" s="4">
        <f>shipments9[[#This Row],[Boxes]]*shipments9[[#This Row],[Cost Per Box]]</f>
        <v>7367.51</v>
      </c>
      <c r="Q6982" s="4">
        <f>shipments9[[#This Row],[Amount]] -shipments9[[#This Row],[total cost]]</f>
        <v>-1065.2600000000002</v>
      </c>
      <c r="R6982" s="4" t="str">
        <f>IF(shipments9[[#This Row],[Gross Profit]]&lt;0,"Loss","Profit")</f>
        <v>Loss</v>
      </c>
      <c r="S6982" s="9">
        <f>shipments9[[#This Row],[Gross Profit]]/shipments9[[#This Row],[Amount]]</f>
        <v>-0.16902852155976045</v>
      </c>
      <c r="T6982" s="11">
        <f>shipments9[[#This Row],[Amount]]/shipments9[[#This Row],[Boxes]]</f>
        <v>8.9903708987161206</v>
      </c>
    </row>
    <row r="6983" spans="1:20" hidden="1" x14ac:dyDescent="0.25">
      <c r="A6983" t="s">
        <v>7171</v>
      </c>
      <c r="B6983" t="s">
        <v>42</v>
      </c>
      <c r="C6983" t="s">
        <v>137</v>
      </c>
      <c r="D6983" t="s">
        <v>19</v>
      </c>
      <c r="E6983" s="1">
        <v>45474</v>
      </c>
      <c r="F6983" s="1" t="str">
        <f>TEXT(shipments9[[#This Row],[Shipdate]],"ddd")</f>
        <v>Mon</v>
      </c>
      <c r="G6983" s="1" t="str">
        <f>IF(OR(shipments9[[#This Row],[Day Name]]="Sat",shipments9[[#This Row],[Day Name]]="Sun"),"Weekend","Weekday")</f>
        <v>Weekday</v>
      </c>
      <c r="H6983">
        <v>11799</v>
      </c>
      <c r="I6983">
        <v>590</v>
      </c>
      <c r="J6983" t="s">
        <v>178</v>
      </c>
      <c r="K6983" t="s">
        <v>8155</v>
      </c>
      <c r="L6983" t="s">
        <v>8160</v>
      </c>
      <c r="M6983">
        <v>7</v>
      </c>
      <c r="N6983" t="s">
        <v>8161</v>
      </c>
      <c r="O6983" s="4">
        <f>INDEX(products[Cost_per_box], MATCH(shipments9[[#This Row],[PID]], products[PID], 0))</f>
        <v>7.73</v>
      </c>
      <c r="P6983" s="4">
        <f>shipments9[[#This Row],[Boxes]]*shipments9[[#This Row],[Cost Per Box]]</f>
        <v>4560.7</v>
      </c>
      <c r="Q6983" s="4">
        <f>shipments9[[#This Row],[Amount]] -shipments9[[#This Row],[total cost]]</f>
        <v>7238.3</v>
      </c>
      <c r="R6983" s="4" t="str">
        <f>IF(shipments9[[#This Row],[Gross Profit]]&lt;0,"Loss","Profit")</f>
        <v>Profit</v>
      </c>
      <c r="S6983" s="9">
        <f>shipments9[[#This Row],[Gross Profit]]/shipments9[[#This Row],[Amount]]</f>
        <v>0.61346724298669375</v>
      </c>
      <c r="T6983" s="11">
        <f>shipments9[[#This Row],[Amount]]/shipments9[[#This Row],[Boxes]]</f>
        <v>19.998305084745763</v>
      </c>
    </row>
    <row r="6984" spans="1:20" hidden="1" x14ac:dyDescent="0.25">
      <c r="A6984" t="s">
        <v>7172</v>
      </c>
      <c r="B6984" t="s">
        <v>42</v>
      </c>
      <c r="C6984" t="s">
        <v>155</v>
      </c>
      <c r="D6984" t="s">
        <v>19</v>
      </c>
      <c r="E6984" s="1">
        <v>45505</v>
      </c>
      <c r="F6984" s="1" t="str">
        <f>TEXT(shipments9[[#This Row],[Shipdate]],"ddd")</f>
        <v>Thu</v>
      </c>
      <c r="G6984" s="1" t="str">
        <f>IF(OR(shipments9[[#This Row],[Day Name]]="Sat",shipments9[[#This Row],[Day Name]]="Sun"),"Weekend","Weekday")</f>
        <v>Weekday</v>
      </c>
      <c r="H6984">
        <v>9000</v>
      </c>
      <c r="I6984">
        <v>1000</v>
      </c>
      <c r="J6984" t="s">
        <v>178</v>
      </c>
      <c r="K6984" t="s">
        <v>8155</v>
      </c>
      <c r="L6984" t="s">
        <v>8160</v>
      </c>
      <c r="M6984">
        <v>8</v>
      </c>
      <c r="N6984" t="s">
        <v>8162</v>
      </c>
      <c r="O6984" s="4">
        <f>INDEX(products[Cost_per_box], MATCH(shipments9[[#This Row],[PID]], products[PID], 0))</f>
        <v>8.43</v>
      </c>
      <c r="P6984" s="4">
        <f>shipments9[[#This Row],[Boxes]]*shipments9[[#This Row],[Cost Per Box]]</f>
        <v>8430</v>
      </c>
      <c r="Q6984" s="4">
        <f>shipments9[[#This Row],[Amount]] -shipments9[[#This Row],[total cost]]</f>
        <v>570</v>
      </c>
      <c r="R6984" s="4" t="str">
        <f>IF(shipments9[[#This Row],[Gross Profit]]&lt;0,"Loss","Profit")</f>
        <v>Profit</v>
      </c>
      <c r="S6984" s="9">
        <f>shipments9[[#This Row],[Gross Profit]]/shipments9[[#This Row],[Amount]]</f>
        <v>6.3333333333333339E-2</v>
      </c>
      <c r="T6984" s="11">
        <f>shipments9[[#This Row],[Amount]]/shipments9[[#This Row],[Boxes]]</f>
        <v>9</v>
      </c>
    </row>
    <row r="6985" spans="1:20" hidden="1" x14ac:dyDescent="0.25">
      <c r="A6985" t="s">
        <v>7173</v>
      </c>
      <c r="B6985" t="s">
        <v>42</v>
      </c>
      <c r="C6985" t="s">
        <v>157</v>
      </c>
      <c r="D6985" t="s">
        <v>19</v>
      </c>
      <c r="E6985" s="1">
        <v>45523</v>
      </c>
      <c r="F6985" s="1" t="str">
        <f>TEXT(shipments9[[#This Row],[Shipdate]],"ddd")</f>
        <v>Mon</v>
      </c>
      <c r="G6985" s="1" t="str">
        <f>IF(OR(shipments9[[#This Row],[Day Name]]="Sat",shipments9[[#This Row],[Day Name]]="Sun"),"Weekend","Weekday")</f>
        <v>Weekday</v>
      </c>
      <c r="H6985">
        <v>10548</v>
      </c>
      <c r="I6985">
        <v>1319</v>
      </c>
      <c r="J6985" t="s">
        <v>178</v>
      </c>
      <c r="K6985" t="s">
        <v>8155</v>
      </c>
      <c r="L6985" t="s">
        <v>8160</v>
      </c>
      <c r="M6985">
        <v>8</v>
      </c>
      <c r="N6985" t="s">
        <v>8162</v>
      </c>
      <c r="O6985" s="4">
        <f>INDEX(products[Cost_per_box], MATCH(shipments9[[#This Row],[PID]], products[PID], 0))</f>
        <v>6.8</v>
      </c>
      <c r="P6985" s="4">
        <f>shipments9[[#This Row],[Boxes]]*shipments9[[#This Row],[Cost Per Box]]</f>
        <v>8969.1999999999989</v>
      </c>
      <c r="Q6985" s="4">
        <f>shipments9[[#This Row],[Amount]] -shipments9[[#This Row],[total cost]]</f>
        <v>1578.8000000000011</v>
      </c>
      <c r="R6985" s="4" t="str">
        <f>IF(shipments9[[#This Row],[Gross Profit]]&lt;0,"Loss","Profit")</f>
        <v>Profit</v>
      </c>
      <c r="S6985" s="9">
        <f>shipments9[[#This Row],[Gross Profit]]/shipments9[[#This Row],[Amount]]</f>
        <v>0.14967766401213511</v>
      </c>
      <c r="T6985" s="11">
        <f>shipments9[[#This Row],[Amount]]/shipments9[[#This Row],[Boxes]]</f>
        <v>7.9969673995451096</v>
      </c>
    </row>
    <row r="6986" spans="1:20" hidden="1" x14ac:dyDescent="0.25">
      <c r="A6986" t="s">
        <v>7174</v>
      </c>
      <c r="B6986" t="s">
        <v>42</v>
      </c>
      <c r="C6986" t="s">
        <v>141</v>
      </c>
      <c r="D6986" t="s">
        <v>19</v>
      </c>
      <c r="E6986" s="1">
        <v>45492</v>
      </c>
      <c r="F6986" s="1" t="str">
        <f>TEXT(shipments9[[#This Row],[Shipdate]],"ddd")</f>
        <v>Fri</v>
      </c>
      <c r="G6986" s="1" t="str">
        <f>IF(OR(shipments9[[#This Row],[Day Name]]="Sat",shipments9[[#This Row],[Day Name]]="Sun"),"Weekend","Weekday")</f>
        <v>Weekday</v>
      </c>
      <c r="H6986">
        <v>5044.5</v>
      </c>
      <c r="I6986">
        <v>337</v>
      </c>
      <c r="J6986" t="s">
        <v>178</v>
      </c>
      <c r="K6986" t="s">
        <v>8155</v>
      </c>
      <c r="L6986" t="s">
        <v>8160</v>
      </c>
      <c r="M6986">
        <v>7</v>
      </c>
      <c r="N6986" t="s">
        <v>8161</v>
      </c>
      <c r="O6986" s="4">
        <f>INDEX(products[Cost_per_box], MATCH(shipments9[[#This Row],[PID]], products[PID], 0))</f>
        <v>8.2200000000000006</v>
      </c>
      <c r="P6986" s="4">
        <f>shipments9[[#This Row],[Boxes]]*shipments9[[#This Row],[Cost Per Box]]</f>
        <v>2770.1400000000003</v>
      </c>
      <c r="Q6986" s="4">
        <f>shipments9[[#This Row],[Amount]] -shipments9[[#This Row],[total cost]]</f>
        <v>2274.3599999999997</v>
      </c>
      <c r="R6986" s="4" t="str">
        <f>IF(shipments9[[#This Row],[Gross Profit]]&lt;0,"Loss","Profit")</f>
        <v>Profit</v>
      </c>
      <c r="S6986" s="9">
        <f>shipments9[[#This Row],[Gross Profit]]/shipments9[[#This Row],[Amount]]</f>
        <v>0.45085935176925357</v>
      </c>
      <c r="T6986" s="11">
        <f>shipments9[[#This Row],[Amount]]/shipments9[[#This Row],[Boxes]]</f>
        <v>14.968842729970326</v>
      </c>
    </row>
    <row r="6987" spans="1:20" hidden="1" x14ac:dyDescent="0.25">
      <c r="A6987" t="s">
        <v>7175</v>
      </c>
      <c r="B6987" t="s">
        <v>42</v>
      </c>
      <c r="C6987" t="s">
        <v>149</v>
      </c>
      <c r="D6987" t="s">
        <v>19</v>
      </c>
      <c r="E6987" s="1">
        <v>45523</v>
      </c>
      <c r="F6987" s="1" t="str">
        <f>TEXT(shipments9[[#This Row],[Shipdate]],"ddd")</f>
        <v>Mon</v>
      </c>
      <c r="G6987" s="1" t="str">
        <f>IF(OR(shipments9[[#This Row],[Day Name]]="Sat",shipments9[[#This Row],[Day Name]]="Sun"),"Weekend","Weekday")</f>
        <v>Weekday</v>
      </c>
      <c r="H6987">
        <v>3912.75</v>
      </c>
      <c r="I6987">
        <v>261</v>
      </c>
      <c r="J6987" t="s">
        <v>178</v>
      </c>
      <c r="K6987" t="s">
        <v>8155</v>
      </c>
      <c r="L6987" t="s">
        <v>8160</v>
      </c>
      <c r="M6987">
        <v>8</v>
      </c>
      <c r="N6987" t="s">
        <v>8162</v>
      </c>
      <c r="O6987" s="4">
        <f>INDEX(products[Cost_per_box], MATCH(shipments9[[#This Row],[PID]], products[PID], 0))</f>
        <v>6.43</v>
      </c>
      <c r="P6987" s="4">
        <f>shipments9[[#This Row],[Boxes]]*shipments9[[#This Row],[Cost Per Box]]</f>
        <v>1678.23</v>
      </c>
      <c r="Q6987" s="4">
        <f>shipments9[[#This Row],[Amount]] -shipments9[[#This Row],[total cost]]</f>
        <v>2234.52</v>
      </c>
      <c r="R6987" s="4" t="str">
        <f>IF(shipments9[[#This Row],[Gross Profit]]&lt;0,"Loss","Profit")</f>
        <v>Profit</v>
      </c>
      <c r="S6987" s="9">
        <f>shipments9[[#This Row],[Gross Profit]]/shipments9[[#This Row],[Amount]]</f>
        <v>0.57108683151236339</v>
      </c>
      <c r="T6987" s="11">
        <f>shipments9[[#This Row],[Amount]]/shipments9[[#This Row],[Boxes]]</f>
        <v>14.991379310344827</v>
      </c>
    </row>
    <row r="6988" spans="1:20" hidden="1" x14ac:dyDescent="0.25">
      <c r="A6988" t="s">
        <v>7176</v>
      </c>
      <c r="B6988" t="s">
        <v>42</v>
      </c>
      <c r="C6988" t="s">
        <v>155</v>
      </c>
      <c r="D6988" t="s">
        <v>19</v>
      </c>
      <c r="E6988" s="1">
        <v>45492</v>
      </c>
      <c r="F6988" s="1" t="str">
        <f>TEXT(shipments9[[#This Row],[Shipdate]],"ddd")</f>
        <v>Fri</v>
      </c>
      <c r="G6988" s="1" t="str">
        <f>IF(OR(shipments9[[#This Row],[Day Name]]="Sat",shipments9[[#This Row],[Day Name]]="Sun"),"Weekend","Weekday")</f>
        <v>Weekday</v>
      </c>
      <c r="H6988">
        <v>4740.75</v>
      </c>
      <c r="I6988">
        <v>527</v>
      </c>
      <c r="J6988" t="s">
        <v>178</v>
      </c>
      <c r="K6988" t="s">
        <v>8155</v>
      </c>
      <c r="L6988" t="s">
        <v>8160</v>
      </c>
      <c r="M6988">
        <v>7</v>
      </c>
      <c r="N6988" t="s">
        <v>8161</v>
      </c>
      <c r="O6988" s="4">
        <f>INDEX(products[Cost_per_box], MATCH(shipments9[[#This Row],[PID]], products[PID], 0))</f>
        <v>8.43</v>
      </c>
      <c r="P6988" s="4">
        <f>shipments9[[#This Row],[Boxes]]*shipments9[[#This Row],[Cost Per Box]]</f>
        <v>4442.6099999999997</v>
      </c>
      <c r="Q6988" s="4">
        <f>shipments9[[#This Row],[Amount]] -shipments9[[#This Row],[total cost]]</f>
        <v>298.14000000000033</v>
      </c>
      <c r="R6988" s="4" t="str">
        <f>IF(shipments9[[#This Row],[Gross Profit]]&lt;0,"Loss","Profit")</f>
        <v>Profit</v>
      </c>
      <c r="S6988" s="9">
        <f>shipments9[[#This Row],[Gross Profit]]/shipments9[[#This Row],[Amount]]</f>
        <v>6.2888783420344957E-2</v>
      </c>
      <c r="T6988" s="11">
        <f>shipments9[[#This Row],[Amount]]/shipments9[[#This Row],[Boxes]]</f>
        <v>8.9957305502846303</v>
      </c>
    </row>
    <row r="6989" spans="1:20" hidden="1" x14ac:dyDescent="0.25">
      <c r="A6989" t="s">
        <v>7177</v>
      </c>
      <c r="B6989" t="s">
        <v>42</v>
      </c>
      <c r="C6989" t="s">
        <v>157</v>
      </c>
      <c r="D6989" t="s">
        <v>19</v>
      </c>
      <c r="E6989" s="1">
        <v>45484</v>
      </c>
      <c r="F6989" s="1" t="str">
        <f>TEXT(shipments9[[#This Row],[Shipdate]],"ddd")</f>
        <v>Thu</v>
      </c>
      <c r="G6989" s="1" t="str">
        <f>IF(OR(shipments9[[#This Row],[Day Name]]="Sat",shipments9[[#This Row],[Day Name]]="Sun"),"Weekend","Weekday")</f>
        <v>Weekday</v>
      </c>
      <c r="H6989">
        <v>6464.25</v>
      </c>
      <c r="I6989">
        <v>719</v>
      </c>
      <c r="J6989" t="s">
        <v>178</v>
      </c>
      <c r="K6989" t="s">
        <v>8155</v>
      </c>
      <c r="L6989" t="s">
        <v>8160</v>
      </c>
      <c r="M6989">
        <v>7</v>
      </c>
      <c r="N6989" t="s">
        <v>8161</v>
      </c>
      <c r="O6989" s="4">
        <f>INDEX(products[Cost_per_box], MATCH(shipments9[[#This Row],[PID]], products[PID], 0))</f>
        <v>6.8</v>
      </c>
      <c r="P6989" s="4">
        <f>shipments9[[#This Row],[Boxes]]*shipments9[[#This Row],[Cost Per Box]]</f>
        <v>4889.2</v>
      </c>
      <c r="Q6989" s="4">
        <f>shipments9[[#This Row],[Amount]] -shipments9[[#This Row],[total cost]]</f>
        <v>1575.0500000000002</v>
      </c>
      <c r="R6989" s="4" t="str">
        <f>IF(shipments9[[#This Row],[Gross Profit]]&lt;0,"Loss","Profit")</f>
        <v>Profit</v>
      </c>
      <c r="S6989" s="9">
        <f>shipments9[[#This Row],[Gross Profit]]/shipments9[[#This Row],[Amount]]</f>
        <v>0.24365548980933599</v>
      </c>
      <c r="T6989" s="11">
        <f>shipments9[[#This Row],[Amount]]/shipments9[[#This Row],[Boxes]]</f>
        <v>8.9906119610570236</v>
      </c>
    </row>
    <row r="6990" spans="1:20" hidden="1" x14ac:dyDescent="0.25">
      <c r="A6990" t="s">
        <v>7178</v>
      </c>
      <c r="B6990" t="s">
        <v>42</v>
      </c>
      <c r="C6990" t="s">
        <v>163</v>
      </c>
      <c r="D6990" t="s">
        <v>19</v>
      </c>
      <c r="E6990" s="1">
        <v>45484</v>
      </c>
      <c r="F6990" s="1" t="str">
        <f>TEXT(shipments9[[#This Row],[Shipdate]],"ddd")</f>
        <v>Thu</v>
      </c>
      <c r="G6990" s="1" t="str">
        <f>IF(OR(shipments9[[#This Row],[Day Name]]="Sat",shipments9[[#This Row],[Day Name]]="Sun"),"Weekend","Weekday")</f>
        <v>Weekday</v>
      </c>
      <c r="H6990">
        <v>6246</v>
      </c>
      <c r="I6990">
        <v>694</v>
      </c>
      <c r="J6990" t="s">
        <v>178</v>
      </c>
      <c r="K6990" t="s">
        <v>8155</v>
      </c>
      <c r="L6990" t="s">
        <v>8160</v>
      </c>
      <c r="M6990">
        <v>7</v>
      </c>
      <c r="N6990" t="s">
        <v>8161</v>
      </c>
      <c r="O6990" s="4">
        <f>INDEX(products[Cost_per_box], MATCH(shipments9[[#This Row],[PID]], products[PID], 0))</f>
        <v>3.32</v>
      </c>
      <c r="P6990" s="4">
        <f>shipments9[[#This Row],[Boxes]]*shipments9[[#This Row],[Cost Per Box]]</f>
        <v>2304.08</v>
      </c>
      <c r="Q6990" s="4">
        <f>shipments9[[#This Row],[Amount]] -shipments9[[#This Row],[total cost]]</f>
        <v>3941.92</v>
      </c>
      <c r="R6990" s="4" t="str">
        <f>IF(shipments9[[#This Row],[Gross Profit]]&lt;0,"Loss","Profit")</f>
        <v>Profit</v>
      </c>
      <c r="S6990" s="9">
        <f>shipments9[[#This Row],[Gross Profit]]/shipments9[[#This Row],[Amount]]</f>
        <v>0.63111111111111118</v>
      </c>
      <c r="T6990" s="11">
        <f>shipments9[[#This Row],[Amount]]/shipments9[[#This Row],[Boxes]]</f>
        <v>9</v>
      </c>
    </row>
    <row r="6991" spans="1:20" hidden="1" x14ac:dyDescent="0.25">
      <c r="A6991" t="s">
        <v>7179</v>
      </c>
      <c r="B6991" t="s">
        <v>45</v>
      </c>
      <c r="C6991" t="s">
        <v>128</v>
      </c>
      <c r="D6991" t="s">
        <v>19</v>
      </c>
      <c r="E6991" s="1">
        <v>45503</v>
      </c>
      <c r="F6991" s="1" t="str">
        <f>TEXT(shipments9[[#This Row],[Shipdate]],"ddd")</f>
        <v>Tue</v>
      </c>
      <c r="G6991" s="1" t="str">
        <f>IF(OR(shipments9[[#This Row],[Day Name]]="Sat",shipments9[[#This Row],[Day Name]]="Sun"),"Weekend","Weekday")</f>
        <v>Weekday</v>
      </c>
      <c r="H6991">
        <v>4635</v>
      </c>
      <c r="I6991">
        <v>663</v>
      </c>
      <c r="J6991" t="s">
        <v>178</v>
      </c>
      <c r="K6991" t="s">
        <v>8155</v>
      </c>
      <c r="L6991" t="s">
        <v>8160</v>
      </c>
      <c r="M6991">
        <v>7</v>
      </c>
      <c r="N6991" t="s">
        <v>8161</v>
      </c>
      <c r="O6991" s="4">
        <f>INDEX(products[Cost_per_box], MATCH(shipments9[[#This Row],[PID]], products[PID], 0))</f>
        <v>3.85</v>
      </c>
      <c r="P6991" s="4">
        <f>shipments9[[#This Row],[Boxes]]*shipments9[[#This Row],[Cost Per Box]]</f>
        <v>2552.5500000000002</v>
      </c>
      <c r="Q6991" s="4">
        <f>shipments9[[#This Row],[Amount]] -shipments9[[#This Row],[total cost]]</f>
        <v>2082.4499999999998</v>
      </c>
      <c r="R6991" s="4" t="str">
        <f>IF(shipments9[[#This Row],[Gross Profit]]&lt;0,"Loss","Profit")</f>
        <v>Profit</v>
      </c>
      <c r="S6991" s="9">
        <f>shipments9[[#This Row],[Gross Profit]]/shipments9[[#This Row],[Amount]]</f>
        <v>0.44928802588996758</v>
      </c>
      <c r="T6991" s="11">
        <f>shipments9[[#This Row],[Amount]]/shipments9[[#This Row],[Boxes]]</f>
        <v>6.9909502262443439</v>
      </c>
    </row>
    <row r="6992" spans="1:20" hidden="1" x14ac:dyDescent="0.25">
      <c r="A6992" t="s">
        <v>7180</v>
      </c>
      <c r="B6992" t="s">
        <v>45</v>
      </c>
      <c r="C6992" t="s">
        <v>139</v>
      </c>
      <c r="D6992" t="s">
        <v>19</v>
      </c>
      <c r="E6992" s="1">
        <v>45481</v>
      </c>
      <c r="F6992" s="1" t="str">
        <f>TEXT(shipments9[[#This Row],[Shipdate]],"ddd")</f>
        <v>Mon</v>
      </c>
      <c r="G6992" s="1" t="str">
        <f>IF(OR(shipments9[[#This Row],[Day Name]]="Sat",shipments9[[#This Row],[Day Name]]="Sun"),"Weekend","Weekday")</f>
        <v>Weekday</v>
      </c>
      <c r="H6992">
        <v>8149.5</v>
      </c>
      <c r="I6992">
        <v>429</v>
      </c>
      <c r="J6992" t="s">
        <v>178</v>
      </c>
      <c r="K6992" t="s">
        <v>8155</v>
      </c>
      <c r="L6992" t="s">
        <v>8160</v>
      </c>
      <c r="M6992">
        <v>7</v>
      </c>
      <c r="N6992" t="s">
        <v>8161</v>
      </c>
      <c r="O6992" s="4">
        <f>INDEX(products[Cost_per_box], MATCH(shipments9[[#This Row],[PID]], products[PID], 0))</f>
        <v>3.68</v>
      </c>
      <c r="P6992" s="4">
        <f>shipments9[[#This Row],[Boxes]]*shipments9[[#This Row],[Cost Per Box]]</f>
        <v>1578.72</v>
      </c>
      <c r="Q6992" s="4">
        <f>shipments9[[#This Row],[Amount]] -shipments9[[#This Row],[total cost]]</f>
        <v>6570.78</v>
      </c>
      <c r="R6992" s="4" t="str">
        <f>IF(shipments9[[#This Row],[Gross Profit]]&lt;0,"Loss","Profit")</f>
        <v>Profit</v>
      </c>
      <c r="S6992" s="9">
        <f>shipments9[[#This Row],[Gross Profit]]/shipments9[[#This Row],[Amount]]</f>
        <v>0.80628013988588254</v>
      </c>
      <c r="T6992" s="11">
        <f>shipments9[[#This Row],[Amount]]/shipments9[[#This Row],[Boxes]]</f>
        <v>18.996503496503497</v>
      </c>
    </row>
    <row r="6993" spans="1:20" hidden="1" x14ac:dyDescent="0.25">
      <c r="A6993" t="s">
        <v>7181</v>
      </c>
      <c r="B6993" t="s">
        <v>45</v>
      </c>
      <c r="C6993" t="s">
        <v>159</v>
      </c>
      <c r="D6993" t="s">
        <v>19</v>
      </c>
      <c r="E6993" s="1">
        <v>45526</v>
      </c>
      <c r="F6993" s="1" t="str">
        <f>TEXT(shipments9[[#This Row],[Shipdate]],"ddd")</f>
        <v>Thu</v>
      </c>
      <c r="G6993" s="1" t="str">
        <f>IF(OR(shipments9[[#This Row],[Day Name]]="Sat",shipments9[[#This Row],[Day Name]]="Sun"),"Weekend","Weekday")</f>
        <v>Weekday</v>
      </c>
      <c r="H6993">
        <v>1532.25</v>
      </c>
      <c r="I6993">
        <v>59</v>
      </c>
      <c r="J6993" t="s">
        <v>178</v>
      </c>
      <c r="K6993" t="s">
        <v>8155</v>
      </c>
      <c r="L6993" t="s">
        <v>8160</v>
      </c>
      <c r="M6993">
        <v>8</v>
      </c>
      <c r="N6993" t="s">
        <v>8162</v>
      </c>
      <c r="O6993" s="4">
        <f>INDEX(products[Cost_per_box], MATCH(shipments9[[#This Row],[PID]], products[PID], 0))</f>
        <v>5.04</v>
      </c>
      <c r="P6993" s="4">
        <f>shipments9[[#This Row],[Boxes]]*shipments9[[#This Row],[Cost Per Box]]</f>
        <v>297.36</v>
      </c>
      <c r="Q6993" s="4">
        <f>shipments9[[#This Row],[Amount]] -shipments9[[#This Row],[total cost]]</f>
        <v>1234.8899999999999</v>
      </c>
      <c r="R6993" s="4" t="str">
        <f>IF(shipments9[[#This Row],[Gross Profit]]&lt;0,"Loss","Profit")</f>
        <v>Profit</v>
      </c>
      <c r="S6993" s="9">
        <f>shipments9[[#This Row],[Gross Profit]]/shipments9[[#This Row],[Amount]]</f>
        <v>0.80593245227606458</v>
      </c>
      <c r="T6993" s="11">
        <f>shipments9[[#This Row],[Amount]]/shipments9[[#This Row],[Boxes]]</f>
        <v>25.970338983050848</v>
      </c>
    </row>
    <row r="6994" spans="1:20" hidden="1" x14ac:dyDescent="0.25">
      <c r="A6994" t="s">
        <v>7182</v>
      </c>
      <c r="B6994" t="s">
        <v>45</v>
      </c>
      <c r="C6994" t="s">
        <v>141</v>
      </c>
      <c r="D6994" t="s">
        <v>19</v>
      </c>
      <c r="E6994" s="1">
        <v>45495</v>
      </c>
      <c r="F6994" s="1" t="str">
        <f>TEXT(shipments9[[#This Row],[Shipdate]],"ddd")</f>
        <v>Mon</v>
      </c>
      <c r="G6994" s="1" t="str">
        <f>IF(OR(shipments9[[#This Row],[Day Name]]="Sat",shipments9[[#This Row],[Day Name]]="Sun"),"Weekend","Weekday")</f>
        <v>Weekday</v>
      </c>
      <c r="H6994">
        <v>3231</v>
      </c>
      <c r="I6994">
        <v>249</v>
      </c>
      <c r="J6994" t="s">
        <v>178</v>
      </c>
      <c r="K6994" t="s">
        <v>8155</v>
      </c>
      <c r="L6994" t="s">
        <v>8160</v>
      </c>
      <c r="M6994">
        <v>7</v>
      </c>
      <c r="N6994" t="s">
        <v>8161</v>
      </c>
      <c r="O6994" s="4">
        <f>INDEX(products[Cost_per_box], MATCH(shipments9[[#This Row],[PID]], products[PID], 0))</f>
        <v>8.2200000000000006</v>
      </c>
      <c r="P6994" s="4">
        <f>shipments9[[#This Row],[Boxes]]*shipments9[[#This Row],[Cost Per Box]]</f>
        <v>2046.7800000000002</v>
      </c>
      <c r="Q6994" s="4">
        <f>shipments9[[#This Row],[Amount]] -shipments9[[#This Row],[total cost]]</f>
        <v>1184.2199999999998</v>
      </c>
      <c r="R6994" s="4" t="str">
        <f>IF(shipments9[[#This Row],[Gross Profit]]&lt;0,"Loss","Profit")</f>
        <v>Profit</v>
      </c>
      <c r="S6994" s="9">
        <f>shipments9[[#This Row],[Gross Profit]]/shipments9[[#This Row],[Amount]]</f>
        <v>0.36651810584958211</v>
      </c>
      <c r="T6994" s="11">
        <f>shipments9[[#This Row],[Amount]]/shipments9[[#This Row],[Boxes]]</f>
        <v>12.975903614457831</v>
      </c>
    </row>
    <row r="6995" spans="1:20" hidden="1" x14ac:dyDescent="0.25">
      <c r="A6995" t="s">
        <v>7183</v>
      </c>
      <c r="B6995" t="s">
        <v>45</v>
      </c>
      <c r="C6995" t="s">
        <v>153</v>
      </c>
      <c r="D6995" t="s">
        <v>19</v>
      </c>
      <c r="E6995" s="1">
        <v>45504</v>
      </c>
      <c r="F6995" s="1" t="str">
        <f>TEXT(shipments9[[#This Row],[Shipdate]],"ddd")</f>
        <v>Wed</v>
      </c>
      <c r="G6995" s="1" t="str">
        <f>IF(OR(shipments9[[#This Row],[Day Name]]="Sat",shipments9[[#This Row],[Day Name]]="Sun"),"Weekend","Weekday")</f>
        <v>Weekday</v>
      </c>
      <c r="H6995">
        <v>1327.5</v>
      </c>
      <c r="I6995">
        <v>95</v>
      </c>
      <c r="J6995" t="s">
        <v>178</v>
      </c>
      <c r="K6995" t="s">
        <v>8155</v>
      </c>
      <c r="L6995" t="s">
        <v>8160</v>
      </c>
      <c r="M6995">
        <v>7</v>
      </c>
      <c r="N6995" t="s">
        <v>8161</v>
      </c>
      <c r="O6995" s="4">
        <f>INDEX(products[Cost_per_box], MATCH(shipments9[[#This Row],[PID]], products[PID], 0))</f>
        <v>9.57</v>
      </c>
      <c r="P6995" s="4">
        <f>shipments9[[#This Row],[Boxes]]*shipments9[[#This Row],[Cost Per Box]]</f>
        <v>909.15</v>
      </c>
      <c r="Q6995" s="4">
        <f>shipments9[[#This Row],[Amount]] -shipments9[[#This Row],[total cost]]</f>
        <v>418.35</v>
      </c>
      <c r="R6995" s="4" t="str">
        <f>IF(shipments9[[#This Row],[Gross Profit]]&lt;0,"Loss","Profit")</f>
        <v>Profit</v>
      </c>
      <c r="S6995" s="9">
        <f>shipments9[[#This Row],[Gross Profit]]/shipments9[[#This Row],[Amount]]</f>
        <v>0.31514124293785312</v>
      </c>
      <c r="T6995" s="11">
        <f>shipments9[[#This Row],[Amount]]/shipments9[[#This Row],[Boxes]]</f>
        <v>13.973684210526315</v>
      </c>
    </row>
    <row r="6996" spans="1:20" hidden="1" x14ac:dyDescent="0.25">
      <c r="A6996" t="s">
        <v>7184</v>
      </c>
      <c r="B6996" t="s">
        <v>45</v>
      </c>
      <c r="C6996" t="s">
        <v>130</v>
      </c>
      <c r="D6996" t="s">
        <v>19</v>
      </c>
      <c r="E6996" s="1">
        <v>45495</v>
      </c>
      <c r="F6996" s="1" t="str">
        <f>TEXT(shipments9[[#This Row],[Shipdate]],"ddd")</f>
        <v>Mon</v>
      </c>
      <c r="G6996" s="1" t="str">
        <f>IF(OR(shipments9[[#This Row],[Day Name]]="Sat",shipments9[[#This Row],[Day Name]]="Sun"),"Weekend","Weekday")</f>
        <v>Weekday</v>
      </c>
      <c r="H6996">
        <v>2560.5</v>
      </c>
      <c r="I6996">
        <v>321</v>
      </c>
      <c r="J6996" t="s">
        <v>178</v>
      </c>
      <c r="K6996" t="s">
        <v>8155</v>
      </c>
      <c r="L6996" t="s">
        <v>8160</v>
      </c>
      <c r="M6996">
        <v>7</v>
      </c>
      <c r="N6996" t="s">
        <v>8161</v>
      </c>
      <c r="O6996" s="4">
        <f>INDEX(products[Cost_per_box], MATCH(shipments9[[#This Row],[PID]], products[PID], 0))</f>
        <v>5.72</v>
      </c>
      <c r="P6996" s="4">
        <f>shipments9[[#This Row],[Boxes]]*shipments9[[#This Row],[Cost Per Box]]</f>
        <v>1836.12</v>
      </c>
      <c r="Q6996" s="4">
        <f>shipments9[[#This Row],[Amount]] -shipments9[[#This Row],[total cost]]</f>
        <v>724.38000000000011</v>
      </c>
      <c r="R6996" s="4" t="str">
        <f>IF(shipments9[[#This Row],[Gross Profit]]&lt;0,"Loss","Profit")</f>
        <v>Profit</v>
      </c>
      <c r="S6996" s="9">
        <f>shipments9[[#This Row],[Gross Profit]]/shipments9[[#This Row],[Amount]]</f>
        <v>0.28290568248388992</v>
      </c>
      <c r="T6996" s="11">
        <f>shipments9[[#This Row],[Amount]]/shipments9[[#This Row],[Boxes]]</f>
        <v>7.9766355140186915</v>
      </c>
    </row>
    <row r="6997" spans="1:20" hidden="1" x14ac:dyDescent="0.25">
      <c r="A6997" t="s">
        <v>7185</v>
      </c>
      <c r="B6997" t="s">
        <v>45</v>
      </c>
      <c r="C6997" t="s">
        <v>141</v>
      </c>
      <c r="D6997" t="s">
        <v>19</v>
      </c>
      <c r="E6997" s="1">
        <v>45506</v>
      </c>
      <c r="F6997" s="1" t="str">
        <f>TEXT(shipments9[[#This Row],[Shipdate]],"ddd")</f>
        <v>Fri</v>
      </c>
      <c r="G6997" s="1" t="str">
        <f>IF(OR(shipments9[[#This Row],[Day Name]]="Sat",shipments9[[#This Row],[Day Name]]="Sun"),"Weekend","Weekday")</f>
        <v>Weekday</v>
      </c>
      <c r="H6997">
        <v>6633</v>
      </c>
      <c r="I6997">
        <v>415</v>
      </c>
      <c r="J6997" t="s">
        <v>178</v>
      </c>
      <c r="K6997" t="s">
        <v>8155</v>
      </c>
      <c r="L6997" t="s">
        <v>8160</v>
      </c>
      <c r="M6997">
        <v>8</v>
      </c>
      <c r="N6997" t="s">
        <v>8162</v>
      </c>
      <c r="O6997" s="4">
        <f>INDEX(products[Cost_per_box], MATCH(shipments9[[#This Row],[PID]], products[PID], 0))</f>
        <v>8.2200000000000006</v>
      </c>
      <c r="P6997" s="4">
        <f>shipments9[[#This Row],[Boxes]]*shipments9[[#This Row],[Cost Per Box]]</f>
        <v>3411.3</v>
      </c>
      <c r="Q6997" s="4">
        <f>shipments9[[#This Row],[Amount]] -shipments9[[#This Row],[total cost]]</f>
        <v>3221.7</v>
      </c>
      <c r="R6997" s="4" t="str">
        <f>IF(shipments9[[#This Row],[Gross Profit]]&lt;0,"Loss","Profit")</f>
        <v>Profit</v>
      </c>
      <c r="S6997" s="9">
        <f>shipments9[[#This Row],[Gross Profit]]/shipments9[[#This Row],[Amount]]</f>
        <v>0.48570782451379463</v>
      </c>
      <c r="T6997" s="11">
        <f>shipments9[[#This Row],[Amount]]/shipments9[[#This Row],[Boxes]]</f>
        <v>15.983132530120482</v>
      </c>
    </row>
    <row r="6998" spans="1:20" hidden="1" x14ac:dyDescent="0.25">
      <c r="A6998" t="s">
        <v>7186</v>
      </c>
      <c r="B6998" t="s">
        <v>71</v>
      </c>
      <c r="C6998" t="s">
        <v>132</v>
      </c>
      <c r="D6998" t="s">
        <v>19</v>
      </c>
      <c r="E6998" s="1">
        <v>45492</v>
      </c>
      <c r="F6998" s="1" t="str">
        <f>TEXT(shipments9[[#This Row],[Shipdate]],"ddd")</f>
        <v>Fri</v>
      </c>
      <c r="G6998" s="1" t="str">
        <f>IF(OR(shipments9[[#This Row],[Day Name]]="Sat",shipments9[[#This Row],[Day Name]]="Sun"),"Weekend","Weekday")</f>
        <v>Weekday</v>
      </c>
      <c r="H6998">
        <v>2128.5</v>
      </c>
      <c r="I6998">
        <v>77</v>
      </c>
      <c r="J6998" t="s">
        <v>178</v>
      </c>
      <c r="K6998" t="s">
        <v>8155</v>
      </c>
      <c r="L6998" t="s">
        <v>8160</v>
      </c>
      <c r="M6998">
        <v>7</v>
      </c>
      <c r="N6998" t="s">
        <v>8161</v>
      </c>
      <c r="O6998" s="4">
        <f>INDEX(products[Cost_per_box], MATCH(shipments9[[#This Row],[PID]], products[PID], 0))</f>
        <v>6.31</v>
      </c>
      <c r="P6998" s="4">
        <f>shipments9[[#This Row],[Boxes]]*shipments9[[#This Row],[Cost Per Box]]</f>
        <v>485.86999999999995</v>
      </c>
      <c r="Q6998" s="4">
        <f>shipments9[[#This Row],[Amount]] -shipments9[[#This Row],[total cost]]</f>
        <v>1642.63</v>
      </c>
      <c r="R6998" s="4" t="str">
        <f>IF(shipments9[[#This Row],[Gross Profit]]&lt;0,"Loss","Profit")</f>
        <v>Profit</v>
      </c>
      <c r="S6998" s="9">
        <f>shipments9[[#This Row],[Gross Profit]]/shipments9[[#This Row],[Amount]]</f>
        <v>0.77173126614987086</v>
      </c>
      <c r="T6998" s="11">
        <f>shipments9[[#This Row],[Amount]]/shipments9[[#This Row],[Boxes]]</f>
        <v>27.642857142857142</v>
      </c>
    </row>
    <row r="6999" spans="1:20" hidden="1" x14ac:dyDescent="0.25">
      <c r="A6999" t="s">
        <v>7187</v>
      </c>
      <c r="B6999" t="s">
        <v>71</v>
      </c>
      <c r="C6999" t="s">
        <v>135</v>
      </c>
      <c r="D6999" t="s">
        <v>19</v>
      </c>
      <c r="E6999" s="1">
        <v>45523</v>
      </c>
      <c r="F6999" s="1" t="str">
        <f>TEXT(shipments9[[#This Row],[Shipdate]],"ddd")</f>
        <v>Mon</v>
      </c>
      <c r="G6999" s="1" t="str">
        <f>IF(OR(shipments9[[#This Row],[Day Name]]="Sat",shipments9[[#This Row],[Day Name]]="Sun"),"Weekend","Weekday")</f>
        <v>Weekday</v>
      </c>
      <c r="H6999">
        <v>5654.25</v>
      </c>
      <c r="I6999">
        <v>218</v>
      </c>
      <c r="J6999" t="s">
        <v>178</v>
      </c>
      <c r="K6999" t="s">
        <v>8155</v>
      </c>
      <c r="L6999" t="s">
        <v>8160</v>
      </c>
      <c r="M6999">
        <v>8</v>
      </c>
      <c r="N6999" t="s">
        <v>8162</v>
      </c>
      <c r="O6999" s="4">
        <f>INDEX(products[Cost_per_box], MATCH(shipments9[[#This Row],[PID]], products[PID], 0))</f>
        <v>9.94</v>
      </c>
      <c r="P6999" s="4">
        <f>shipments9[[#This Row],[Boxes]]*shipments9[[#This Row],[Cost Per Box]]</f>
        <v>2166.92</v>
      </c>
      <c r="Q6999" s="4">
        <f>shipments9[[#This Row],[Amount]] -shipments9[[#This Row],[total cost]]</f>
        <v>3487.33</v>
      </c>
      <c r="R6999" s="4" t="str">
        <f>IF(shipments9[[#This Row],[Gross Profit]]&lt;0,"Loss","Profit")</f>
        <v>Profit</v>
      </c>
      <c r="S6999" s="9">
        <f>shipments9[[#This Row],[Gross Profit]]/shipments9[[#This Row],[Amount]]</f>
        <v>0.61676261219436701</v>
      </c>
      <c r="T6999" s="11">
        <f>shipments9[[#This Row],[Amount]]/shipments9[[#This Row],[Boxes]]</f>
        <v>25.936926605504588</v>
      </c>
    </row>
    <row r="7000" spans="1:20" hidden="1" x14ac:dyDescent="0.25">
      <c r="A7000" t="s">
        <v>7188</v>
      </c>
      <c r="B7000" t="s">
        <v>71</v>
      </c>
      <c r="C7000" t="s">
        <v>157</v>
      </c>
      <c r="D7000" t="s">
        <v>19</v>
      </c>
      <c r="E7000" s="1">
        <v>45478</v>
      </c>
      <c r="F7000" s="1" t="str">
        <f>TEXT(shipments9[[#This Row],[Shipdate]],"ddd")</f>
        <v>Fri</v>
      </c>
      <c r="G7000" s="1" t="str">
        <f>IF(OR(shipments9[[#This Row],[Day Name]]="Sat",shipments9[[#This Row],[Day Name]]="Sun"),"Weekend","Weekday")</f>
        <v>Weekday</v>
      </c>
      <c r="H7000">
        <v>6257.25</v>
      </c>
      <c r="I7000">
        <v>783</v>
      </c>
      <c r="J7000" t="s">
        <v>178</v>
      </c>
      <c r="K7000" t="s">
        <v>8155</v>
      </c>
      <c r="L7000" t="s">
        <v>8160</v>
      </c>
      <c r="M7000">
        <v>7</v>
      </c>
      <c r="N7000" t="s">
        <v>8161</v>
      </c>
      <c r="O7000" s="4">
        <f>INDEX(products[Cost_per_box], MATCH(shipments9[[#This Row],[PID]], products[PID], 0))</f>
        <v>6.8</v>
      </c>
      <c r="P7000" s="4">
        <f>shipments9[[#This Row],[Boxes]]*shipments9[[#This Row],[Cost Per Box]]</f>
        <v>5324.4</v>
      </c>
      <c r="Q7000" s="4">
        <f>shipments9[[#This Row],[Amount]] -shipments9[[#This Row],[total cost]]</f>
        <v>932.85000000000036</v>
      </c>
      <c r="R7000" s="4" t="str">
        <f>IF(shipments9[[#This Row],[Gross Profit]]&lt;0,"Loss","Profit")</f>
        <v>Profit</v>
      </c>
      <c r="S7000" s="9">
        <f>shipments9[[#This Row],[Gross Profit]]/shipments9[[#This Row],[Amount]]</f>
        <v>0.14908306364617049</v>
      </c>
      <c r="T7000" s="11">
        <f>shipments9[[#This Row],[Amount]]/shipments9[[#This Row],[Boxes]]</f>
        <v>7.9913793103448274</v>
      </c>
    </row>
    <row r="7001" spans="1:20" hidden="1" x14ac:dyDescent="0.25">
      <c r="A7001" t="s">
        <v>7189</v>
      </c>
      <c r="B7001" t="s">
        <v>71</v>
      </c>
      <c r="C7001" t="s">
        <v>137</v>
      </c>
      <c r="D7001" t="s">
        <v>19</v>
      </c>
      <c r="E7001" s="1">
        <v>45495</v>
      </c>
      <c r="F7001" s="1" t="str">
        <f>TEXT(shipments9[[#This Row],[Shipdate]],"ddd")</f>
        <v>Mon</v>
      </c>
      <c r="G7001" s="1" t="str">
        <f>IF(OR(shipments9[[#This Row],[Day Name]]="Sat",shipments9[[#This Row],[Day Name]]="Sun"),"Weekend","Weekday")</f>
        <v>Weekday</v>
      </c>
      <c r="H7001">
        <v>2873.25</v>
      </c>
      <c r="I7001">
        <v>152</v>
      </c>
      <c r="J7001" t="s">
        <v>178</v>
      </c>
      <c r="K7001" t="s">
        <v>8155</v>
      </c>
      <c r="L7001" t="s">
        <v>8160</v>
      </c>
      <c r="M7001">
        <v>7</v>
      </c>
      <c r="N7001" t="s">
        <v>8161</v>
      </c>
      <c r="O7001" s="4">
        <f>INDEX(products[Cost_per_box], MATCH(shipments9[[#This Row],[PID]], products[PID], 0))</f>
        <v>7.73</v>
      </c>
      <c r="P7001" s="4">
        <f>shipments9[[#This Row],[Boxes]]*shipments9[[#This Row],[Cost Per Box]]</f>
        <v>1174.96</v>
      </c>
      <c r="Q7001" s="4">
        <f>shipments9[[#This Row],[Amount]] -shipments9[[#This Row],[total cost]]</f>
        <v>1698.29</v>
      </c>
      <c r="R7001" s="4" t="str">
        <f>IF(shipments9[[#This Row],[Gross Profit]]&lt;0,"Loss","Profit")</f>
        <v>Profit</v>
      </c>
      <c r="S7001" s="9">
        <f>shipments9[[#This Row],[Gross Profit]]/shipments9[[#This Row],[Amount]]</f>
        <v>0.59106934655877486</v>
      </c>
      <c r="T7001" s="11">
        <f>shipments9[[#This Row],[Amount]]/shipments9[[#This Row],[Boxes]]</f>
        <v>18.902960526315791</v>
      </c>
    </row>
    <row r="7002" spans="1:20" hidden="1" x14ac:dyDescent="0.25">
      <c r="A7002" t="s">
        <v>7190</v>
      </c>
      <c r="B7002" t="s">
        <v>71</v>
      </c>
      <c r="C7002" t="s">
        <v>121</v>
      </c>
      <c r="D7002" t="s">
        <v>19</v>
      </c>
      <c r="E7002" s="1">
        <v>45495</v>
      </c>
      <c r="F7002" s="1" t="str">
        <f>TEXT(shipments9[[#This Row],[Shipdate]],"ddd")</f>
        <v>Mon</v>
      </c>
      <c r="G7002" s="1" t="str">
        <f>IF(OR(shipments9[[#This Row],[Day Name]]="Sat",shipments9[[#This Row],[Day Name]]="Sun"),"Weekend","Weekday")</f>
        <v>Weekday</v>
      </c>
      <c r="H7002">
        <v>16051.5</v>
      </c>
      <c r="I7002">
        <v>1004</v>
      </c>
      <c r="J7002" t="s">
        <v>178</v>
      </c>
      <c r="K7002" t="s">
        <v>8155</v>
      </c>
      <c r="L7002" t="s">
        <v>8160</v>
      </c>
      <c r="M7002">
        <v>7</v>
      </c>
      <c r="N7002" t="s">
        <v>8161</v>
      </c>
      <c r="O7002" s="4">
        <f>INDEX(products[Cost_per_box], MATCH(shipments9[[#This Row],[PID]], products[PID], 0))</f>
        <v>5.26</v>
      </c>
      <c r="P7002" s="4">
        <f>shipments9[[#This Row],[Boxes]]*shipments9[[#This Row],[Cost Per Box]]</f>
        <v>5281.04</v>
      </c>
      <c r="Q7002" s="4">
        <f>shipments9[[#This Row],[Amount]] -shipments9[[#This Row],[total cost]]</f>
        <v>10770.46</v>
      </c>
      <c r="R7002" s="4" t="str">
        <f>IF(shipments9[[#This Row],[Gross Profit]]&lt;0,"Loss","Profit")</f>
        <v>Profit</v>
      </c>
      <c r="S7002" s="9">
        <f>shipments9[[#This Row],[Gross Profit]]/shipments9[[#This Row],[Amount]]</f>
        <v>0.67099398810080046</v>
      </c>
      <c r="T7002" s="11">
        <f>shipments9[[#This Row],[Amount]]/shipments9[[#This Row],[Boxes]]</f>
        <v>15.987549800796813</v>
      </c>
    </row>
    <row r="7003" spans="1:20" hidden="1" x14ac:dyDescent="0.25">
      <c r="A7003" t="s">
        <v>7191</v>
      </c>
      <c r="B7003" t="s">
        <v>71</v>
      </c>
      <c r="C7003" t="s">
        <v>153</v>
      </c>
      <c r="D7003" t="s">
        <v>19</v>
      </c>
      <c r="E7003" s="1">
        <v>45478</v>
      </c>
      <c r="F7003" s="1" t="str">
        <f>TEXT(shipments9[[#This Row],[Shipdate]],"ddd")</f>
        <v>Fri</v>
      </c>
      <c r="G7003" s="1" t="str">
        <f>IF(OR(shipments9[[#This Row],[Day Name]]="Sat",shipments9[[#This Row],[Day Name]]="Sun"),"Weekend","Weekday")</f>
        <v>Weekday</v>
      </c>
      <c r="H7003">
        <v>13124.25</v>
      </c>
      <c r="I7003">
        <v>938</v>
      </c>
      <c r="J7003" t="s">
        <v>178</v>
      </c>
      <c r="K7003" t="s">
        <v>8155</v>
      </c>
      <c r="L7003" t="s">
        <v>8160</v>
      </c>
      <c r="M7003">
        <v>7</v>
      </c>
      <c r="N7003" t="s">
        <v>8161</v>
      </c>
      <c r="O7003" s="4">
        <f>INDEX(products[Cost_per_box], MATCH(shipments9[[#This Row],[PID]], products[PID], 0))</f>
        <v>9.57</v>
      </c>
      <c r="P7003" s="4">
        <f>shipments9[[#This Row],[Boxes]]*shipments9[[#This Row],[Cost Per Box]]</f>
        <v>8976.66</v>
      </c>
      <c r="Q7003" s="4">
        <f>shipments9[[#This Row],[Amount]] -shipments9[[#This Row],[total cost]]</f>
        <v>4147.59</v>
      </c>
      <c r="R7003" s="4" t="str">
        <f>IF(shipments9[[#This Row],[Gross Profit]]&lt;0,"Loss","Profit")</f>
        <v>Profit</v>
      </c>
      <c r="S7003" s="9">
        <f>shipments9[[#This Row],[Gross Profit]]/shipments9[[#This Row],[Amount]]</f>
        <v>0.31602491570946911</v>
      </c>
      <c r="T7003" s="11">
        <f>shipments9[[#This Row],[Amount]]/shipments9[[#This Row],[Boxes]]</f>
        <v>13.991737739872068</v>
      </c>
    </row>
    <row r="7004" spans="1:20" hidden="1" x14ac:dyDescent="0.25">
      <c r="A7004" t="s">
        <v>7192</v>
      </c>
      <c r="B7004" t="s">
        <v>71</v>
      </c>
      <c r="C7004" t="s">
        <v>159</v>
      </c>
      <c r="D7004" t="s">
        <v>19</v>
      </c>
      <c r="E7004" s="1">
        <v>45481</v>
      </c>
      <c r="F7004" s="1" t="str">
        <f>TEXT(shipments9[[#This Row],[Shipdate]],"ddd")</f>
        <v>Mon</v>
      </c>
      <c r="G7004" s="1" t="str">
        <f>IF(OR(shipments9[[#This Row],[Day Name]]="Sat",shipments9[[#This Row],[Day Name]]="Sun"),"Weekend","Weekday")</f>
        <v>Weekday</v>
      </c>
      <c r="H7004">
        <v>2823.75</v>
      </c>
      <c r="I7004">
        <v>109</v>
      </c>
      <c r="J7004" t="s">
        <v>178</v>
      </c>
      <c r="K7004" t="s">
        <v>8155</v>
      </c>
      <c r="L7004" t="s">
        <v>8160</v>
      </c>
      <c r="M7004">
        <v>7</v>
      </c>
      <c r="N7004" t="s">
        <v>8161</v>
      </c>
      <c r="O7004" s="4">
        <f>INDEX(products[Cost_per_box], MATCH(shipments9[[#This Row],[PID]], products[PID], 0))</f>
        <v>5.04</v>
      </c>
      <c r="P7004" s="4">
        <f>shipments9[[#This Row],[Boxes]]*shipments9[[#This Row],[Cost Per Box]]</f>
        <v>549.36</v>
      </c>
      <c r="Q7004" s="4">
        <f>shipments9[[#This Row],[Amount]] -shipments9[[#This Row],[total cost]]</f>
        <v>2274.39</v>
      </c>
      <c r="R7004" s="4" t="str">
        <f>IF(shipments9[[#This Row],[Gross Profit]]&lt;0,"Loss","Profit")</f>
        <v>Profit</v>
      </c>
      <c r="S7004" s="9">
        <f>shipments9[[#This Row],[Gross Profit]]/shipments9[[#This Row],[Amount]]</f>
        <v>0.80545019920318717</v>
      </c>
      <c r="T7004" s="11">
        <f>shipments9[[#This Row],[Amount]]/shipments9[[#This Row],[Boxes]]</f>
        <v>25.905963302752294</v>
      </c>
    </row>
    <row r="7005" spans="1:20" hidden="1" x14ac:dyDescent="0.25">
      <c r="A7005" t="s">
        <v>7193</v>
      </c>
      <c r="B7005" t="s">
        <v>71</v>
      </c>
      <c r="C7005" t="s">
        <v>128</v>
      </c>
      <c r="D7005" t="s">
        <v>19</v>
      </c>
      <c r="E7005" s="1">
        <v>45495</v>
      </c>
      <c r="F7005" s="1" t="str">
        <f>TEXT(shipments9[[#This Row],[Shipdate]],"ddd")</f>
        <v>Mon</v>
      </c>
      <c r="G7005" s="1" t="str">
        <f>IF(OR(shipments9[[#This Row],[Day Name]]="Sat",shipments9[[#This Row],[Day Name]]="Sun"),"Weekend","Weekday")</f>
        <v>Weekday</v>
      </c>
      <c r="H7005">
        <v>1001.25</v>
      </c>
      <c r="I7005">
        <v>167</v>
      </c>
      <c r="J7005" t="s">
        <v>178</v>
      </c>
      <c r="K7005" t="s">
        <v>8155</v>
      </c>
      <c r="L7005" t="s">
        <v>8160</v>
      </c>
      <c r="M7005">
        <v>7</v>
      </c>
      <c r="N7005" t="s">
        <v>8161</v>
      </c>
      <c r="O7005" s="4">
        <f>INDEX(products[Cost_per_box], MATCH(shipments9[[#This Row],[PID]], products[PID], 0))</f>
        <v>3.85</v>
      </c>
      <c r="P7005" s="4">
        <f>shipments9[[#This Row],[Boxes]]*shipments9[[#This Row],[Cost Per Box]]</f>
        <v>642.95000000000005</v>
      </c>
      <c r="Q7005" s="4">
        <f>shipments9[[#This Row],[Amount]] -shipments9[[#This Row],[total cost]]</f>
        <v>358.29999999999995</v>
      </c>
      <c r="R7005" s="4" t="str">
        <f>IF(shipments9[[#This Row],[Gross Profit]]&lt;0,"Loss","Profit")</f>
        <v>Profit</v>
      </c>
      <c r="S7005" s="9">
        <f>shipments9[[#This Row],[Gross Profit]]/shipments9[[#This Row],[Amount]]</f>
        <v>0.35785268414481891</v>
      </c>
      <c r="T7005" s="11">
        <f>shipments9[[#This Row],[Amount]]/shipments9[[#This Row],[Boxes]]</f>
        <v>5.9955089820359282</v>
      </c>
    </row>
    <row r="7006" spans="1:20" hidden="1" x14ac:dyDescent="0.25">
      <c r="A7006" t="s">
        <v>7194</v>
      </c>
      <c r="B7006" t="s">
        <v>71</v>
      </c>
      <c r="C7006" t="s">
        <v>157</v>
      </c>
      <c r="D7006" t="s">
        <v>19</v>
      </c>
      <c r="E7006" s="1">
        <v>45504</v>
      </c>
      <c r="F7006" s="1" t="str">
        <f>TEXT(shipments9[[#This Row],[Shipdate]],"ddd")</f>
        <v>Wed</v>
      </c>
      <c r="G7006" s="1" t="str">
        <f>IF(OR(shipments9[[#This Row],[Day Name]]="Sat",shipments9[[#This Row],[Day Name]]="Sun"),"Weekend","Weekday")</f>
        <v>Weekday</v>
      </c>
      <c r="H7006">
        <v>13938.75</v>
      </c>
      <c r="I7006">
        <v>1394</v>
      </c>
      <c r="J7006" t="s">
        <v>178</v>
      </c>
      <c r="K7006" t="s">
        <v>8155</v>
      </c>
      <c r="L7006" t="s">
        <v>8160</v>
      </c>
      <c r="M7006">
        <v>7</v>
      </c>
      <c r="N7006" t="s">
        <v>8161</v>
      </c>
      <c r="O7006" s="4">
        <f>INDEX(products[Cost_per_box], MATCH(shipments9[[#This Row],[PID]], products[PID], 0))</f>
        <v>6.8</v>
      </c>
      <c r="P7006" s="4">
        <f>shipments9[[#This Row],[Boxes]]*shipments9[[#This Row],[Cost Per Box]]</f>
        <v>9479.1999999999989</v>
      </c>
      <c r="Q7006" s="4">
        <f>shipments9[[#This Row],[Amount]] -shipments9[[#This Row],[total cost]]</f>
        <v>4459.5500000000011</v>
      </c>
      <c r="R7006" s="4" t="str">
        <f>IF(shipments9[[#This Row],[Gross Profit]]&lt;0,"Loss","Profit")</f>
        <v>Profit</v>
      </c>
      <c r="S7006" s="9">
        <f>shipments9[[#This Row],[Gross Profit]]/shipments9[[#This Row],[Amount]]</f>
        <v>0.31993901892206983</v>
      </c>
      <c r="T7006" s="11">
        <f>shipments9[[#This Row],[Amount]]/shipments9[[#This Row],[Boxes]]</f>
        <v>9.9991032998565288</v>
      </c>
    </row>
    <row r="7007" spans="1:20" hidden="1" x14ac:dyDescent="0.25">
      <c r="A7007" t="s">
        <v>7195</v>
      </c>
      <c r="B7007" t="s">
        <v>74</v>
      </c>
      <c r="C7007" t="s">
        <v>141</v>
      </c>
      <c r="D7007" t="s">
        <v>19</v>
      </c>
      <c r="E7007" s="1">
        <v>45489</v>
      </c>
      <c r="F7007" s="1" t="str">
        <f>TEXT(shipments9[[#This Row],[Shipdate]],"ddd")</f>
        <v>Tue</v>
      </c>
      <c r="G7007" s="1" t="str">
        <f>IF(OR(shipments9[[#This Row],[Day Name]]="Sat",shipments9[[#This Row],[Day Name]]="Sun"),"Weekend","Weekday")</f>
        <v>Weekday</v>
      </c>
      <c r="H7007">
        <v>3415.5</v>
      </c>
      <c r="I7007">
        <v>244</v>
      </c>
      <c r="J7007" t="s">
        <v>178</v>
      </c>
      <c r="K7007" t="s">
        <v>8155</v>
      </c>
      <c r="L7007" t="s">
        <v>8160</v>
      </c>
      <c r="M7007">
        <v>7</v>
      </c>
      <c r="N7007" t="s">
        <v>8161</v>
      </c>
      <c r="O7007" s="4">
        <f>INDEX(products[Cost_per_box], MATCH(shipments9[[#This Row],[PID]], products[PID], 0))</f>
        <v>8.2200000000000006</v>
      </c>
      <c r="P7007" s="4">
        <f>shipments9[[#This Row],[Boxes]]*shipments9[[#This Row],[Cost Per Box]]</f>
        <v>2005.68</v>
      </c>
      <c r="Q7007" s="4">
        <f>shipments9[[#This Row],[Amount]] -shipments9[[#This Row],[total cost]]</f>
        <v>1409.82</v>
      </c>
      <c r="R7007" s="4" t="str">
        <f>IF(shipments9[[#This Row],[Gross Profit]]&lt;0,"Loss","Profit")</f>
        <v>Profit</v>
      </c>
      <c r="S7007" s="9">
        <f>shipments9[[#This Row],[Gross Profit]]/shipments9[[#This Row],[Amount]]</f>
        <v>0.41277119016249447</v>
      </c>
      <c r="T7007" s="11">
        <f>shipments9[[#This Row],[Amount]]/shipments9[[#This Row],[Boxes]]</f>
        <v>13.997950819672131</v>
      </c>
    </row>
    <row r="7008" spans="1:20" hidden="1" x14ac:dyDescent="0.25">
      <c r="A7008" t="s">
        <v>7196</v>
      </c>
      <c r="B7008" t="s">
        <v>74</v>
      </c>
      <c r="C7008" t="s">
        <v>145</v>
      </c>
      <c r="D7008" t="s">
        <v>19</v>
      </c>
      <c r="E7008" s="1">
        <v>45491</v>
      </c>
      <c r="F7008" s="1" t="str">
        <f>TEXT(shipments9[[#This Row],[Shipdate]],"ddd")</f>
        <v>Thu</v>
      </c>
      <c r="G7008" s="1" t="str">
        <f>IF(OR(shipments9[[#This Row],[Day Name]]="Sat",shipments9[[#This Row],[Day Name]]="Sun"),"Weekend","Weekday")</f>
        <v>Weekday</v>
      </c>
      <c r="H7008">
        <v>8331.75</v>
      </c>
      <c r="I7008">
        <v>491</v>
      </c>
      <c r="J7008" t="s">
        <v>178</v>
      </c>
      <c r="K7008" t="s">
        <v>8155</v>
      </c>
      <c r="L7008" t="s">
        <v>8160</v>
      </c>
      <c r="M7008">
        <v>7</v>
      </c>
      <c r="N7008" t="s">
        <v>8161</v>
      </c>
      <c r="O7008" s="4">
        <f>INDEX(products[Cost_per_box], MATCH(shipments9[[#This Row],[PID]], products[PID], 0))</f>
        <v>4.74</v>
      </c>
      <c r="P7008" s="4">
        <f>shipments9[[#This Row],[Boxes]]*shipments9[[#This Row],[Cost Per Box]]</f>
        <v>2327.34</v>
      </c>
      <c r="Q7008" s="4">
        <f>shipments9[[#This Row],[Amount]] -shipments9[[#This Row],[total cost]]</f>
        <v>6004.41</v>
      </c>
      <c r="R7008" s="4" t="str">
        <f>IF(shipments9[[#This Row],[Gross Profit]]&lt;0,"Loss","Profit")</f>
        <v>Profit</v>
      </c>
      <c r="S7008" s="9">
        <f>shipments9[[#This Row],[Gross Profit]]/shipments9[[#This Row],[Amount]]</f>
        <v>0.72066612656404716</v>
      </c>
      <c r="T7008" s="11">
        <f>shipments9[[#This Row],[Amount]]/shipments9[[#This Row],[Boxes]]</f>
        <v>16.968940936863543</v>
      </c>
    </row>
    <row r="7009" spans="1:20" hidden="1" x14ac:dyDescent="0.25">
      <c r="A7009" t="s">
        <v>7197</v>
      </c>
      <c r="B7009" t="s">
        <v>74</v>
      </c>
      <c r="C7009" t="s">
        <v>153</v>
      </c>
      <c r="D7009" t="s">
        <v>19</v>
      </c>
      <c r="E7009" s="1">
        <v>45499</v>
      </c>
      <c r="F7009" s="1" t="str">
        <f>TEXT(shipments9[[#This Row],[Shipdate]],"ddd")</f>
        <v>Fri</v>
      </c>
      <c r="G7009" s="1" t="str">
        <f>IF(OR(shipments9[[#This Row],[Day Name]]="Sat",shipments9[[#This Row],[Day Name]]="Sun"),"Weekend","Weekday")</f>
        <v>Weekday</v>
      </c>
      <c r="H7009">
        <v>3901.5</v>
      </c>
      <c r="I7009">
        <v>279</v>
      </c>
      <c r="J7009" t="s">
        <v>178</v>
      </c>
      <c r="K7009" t="s">
        <v>8155</v>
      </c>
      <c r="L7009" t="s">
        <v>8160</v>
      </c>
      <c r="M7009">
        <v>7</v>
      </c>
      <c r="N7009" t="s">
        <v>8161</v>
      </c>
      <c r="O7009" s="4">
        <f>INDEX(products[Cost_per_box], MATCH(shipments9[[#This Row],[PID]], products[PID], 0))</f>
        <v>9.57</v>
      </c>
      <c r="P7009" s="4">
        <f>shipments9[[#This Row],[Boxes]]*shipments9[[#This Row],[Cost Per Box]]</f>
        <v>2670.03</v>
      </c>
      <c r="Q7009" s="4">
        <f>shipments9[[#This Row],[Amount]] -shipments9[[#This Row],[total cost]]</f>
        <v>1231.4699999999998</v>
      </c>
      <c r="R7009" s="4" t="str">
        <f>IF(shipments9[[#This Row],[Gross Profit]]&lt;0,"Loss","Profit")</f>
        <v>Profit</v>
      </c>
      <c r="S7009" s="9">
        <f>shipments9[[#This Row],[Gross Profit]]/shipments9[[#This Row],[Amount]]</f>
        <v>0.31564013840830446</v>
      </c>
      <c r="T7009" s="11">
        <f>shipments9[[#This Row],[Amount]]/shipments9[[#This Row],[Boxes]]</f>
        <v>13.983870967741936</v>
      </c>
    </row>
    <row r="7010" spans="1:20" hidden="1" x14ac:dyDescent="0.25">
      <c r="A7010" t="s">
        <v>7198</v>
      </c>
      <c r="B7010" t="s">
        <v>74</v>
      </c>
      <c r="C7010" t="s">
        <v>159</v>
      </c>
      <c r="D7010" t="s">
        <v>19</v>
      </c>
      <c r="E7010" s="1">
        <v>45503</v>
      </c>
      <c r="F7010" s="1" t="str">
        <f>TEXT(shipments9[[#This Row],[Shipdate]],"ddd")</f>
        <v>Tue</v>
      </c>
      <c r="G7010" s="1" t="str">
        <f>IF(OR(shipments9[[#This Row],[Day Name]]="Sat",shipments9[[#This Row],[Day Name]]="Sun"),"Weekend","Weekday")</f>
        <v>Weekday</v>
      </c>
      <c r="H7010">
        <v>1161</v>
      </c>
      <c r="I7010">
        <v>41</v>
      </c>
      <c r="J7010" t="s">
        <v>178</v>
      </c>
      <c r="K7010" t="s">
        <v>8155</v>
      </c>
      <c r="L7010" t="s">
        <v>8160</v>
      </c>
      <c r="M7010">
        <v>7</v>
      </c>
      <c r="N7010" t="s">
        <v>8161</v>
      </c>
      <c r="O7010" s="4">
        <f>INDEX(products[Cost_per_box], MATCH(shipments9[[#This Row],[PID]], products[PID], 0))</f>
        <v>5.04</v>
      </c>
      <c r="P7010" s="4">
        <f>shipments9[[#This Row],[Boxes]]*shipments9[[#This Row],[Cost Per Box]]</f>
        <v>206.64000000000001</v>
      </c>
      <c r="Q7010" s="4">
        <f>shipments9[[#This Row],[Amount]] -shipments9[[#This Row],[total cost]]</f>
        <v>954.36</v>
      </c>
      <c r="R7010" s="4" t="str">
        <f>IF(shipments9[[#This Row],[Gross Profit]]&lt;0,"Loss","Profit")</f>
        <v>Profit</v>
      </c>
      <c r="S7010" s="9">
        <f>shipments9[[#This Row],[Gross Profit]]/shipments9[[#This Row],[Amount]]</f>
        <v>0.822015503875969</v>
      </c>
      <c r="T7010" s="11">
        <f>shipments9[[#This Row],[Amount]]/shipments9[[#This Row],[Boxes]]</f>
        <v>28.317073170731707</v>
      </c>
    </row>
    <row r="7011" spans="1:20" hidden="1" x14ac:dyDescent="0.25">
      <c r="A7011" t="s">
        <v>7199</v>
      </c>
      <c r="B7011" t="s">
        <v>74</v>
      </c>
      <c r="C7011" t="s">
        <v>159</v>
      </c>
      <c r="D7011" t="s">
        <v>19</v>
      </c>
      <c r="E7011" s="1">
        <v>45518</v>
      </c>
      <c r="F7011" s="1" t="str">
        <f>TEXT(shipments9[[#This Row],[Shipdate]],"ddd")</f>
        <v>Wed</v>
      </c>
      <c r="G7011" s="1" t="str">
        <f>IF(OR(shipments9[[#This Row],[Day Name]]="Sat",shipments9[[#This Row],[Day Name]]="Sun"),"Weekend","Weekday")</f>
        <v>Weekday</v>
      </c>
      <c r="H7011">
        <v>904.5</v>
      </c>
      <c r="I7011">
        <v>37</v>
      </c>
      <c r="J7011" t="s">
        <v>178</v>
      </c>
      <c r="K7011" t="s">
        <v>8155</v>
      </c>
      <c r="L7011" t="s">
        <v>8160</v>
      </c>
      <c r="M7011">
        <v>8</v>
      </c>
      <c r="N7011" t="s">
        <v>8162</v>
      </c>
      <c r="O7011" s="4">
        <f>INDEX(products[Cost_per_box], MATCH(shipments9[[#This Row],[PID]], products[PID], 0))</f>
        <v>5.04</v>
      </c>
      <c r="P7011" s="4">
        <f>shipments9[[#This Row],[Boxes]]*shipments9[[#This Row],[Cost Per Box]]</f>
        <v>186.48</v>
      </c>
      <c r="Q7011" s="4">
        <f>shipments9[[#This Row],[Amount]] -shipments9[[#This Row],[total cost]]</f>
        <v>718.02</v>
      </c>
      <c r="R7011" s="4" t="str">
        <f>IF(shipments9[[#This Row],[Gross Profit]]&lt;0,"Loss","Profit")</f>
        <v>Profit</v>
      </c>
      <c r="S7011" s="9">
        <f>shipments9[[#This Row],[Gross Profit]]/shipments9[[#This Row],[Amount]]</f>
        <v>0.79383084577114427</v>
      </c>
      <c r="T7011" s="11">
        <f>shipments9[[#This Row],[Amount]]/shipments9[[#This Row],[Boxes]]</f>
        <v>24.445945945945947</v>
      </c>
    </row>
    <row r="7012" spans="1:20" x14ac:dyDescent="0.25">
      <c r="A7012" t="s">
        <v>7200</v>
      </c>
      <c r="B7012" t="s">
        <v>74</v>
      </c>
      <c r="C7012" t="s">
        <v>155</v>
      </c>
      <c r="D7012" t="s">
        <v>19</v>
      </c>
      <c r="E7012" s="1">
        <v>45496</v>
      </c>
      <c r="F7012" s="1" t="str">
        <f>TEXT(shipments9[[#This Row],[Shipdate]],"ddd")</f>
        <v>Tue</v>
      </c>
      <c r="G7012" s="1" t="str">
        <f>IF(OR(shipments9[[#This Row],[Day Name]]="Sat",shipments9[[#This Row],[Day Name]]="Sun"),"Weekend","Weekday")</f>
        <v>Weekday</v>
      </c>
      <c r="H7012">
        <v>1779.75</v>
      </c>
      <c r="I7012">
        <v>255</v>
      </c>
      <c r="J7012" t="s">
        <v>178</v>
      </c>
      <c r="K7012" t="s">
        <v>8155</v>
      </c>
      <c r="L7012" t="s">
        <v>8160</v>
      </c>
      <c r="M7012">
        <v>7</v>
      </c>
      <c r="N7012" t="s">
        <v>8161</v>
      </c>
      <c r="O7012" s="4">
        <f>INDEX(products[Cost_per_box], MATCH(shipments9[[#This Row],[PID]], products[PID], 0))</f>
        <v>8.43</v>
      </c>
      <c r="P7012" s="4">
        <f>shipments9[[#This Row],[Boxes]]*shipments9[[#This Row],[Cost Per Box]]</f>
        <v>2149.65</v>
      </c>
      <c r="Q7012" s="4">
        <f>shipments9[[#This Row],[Amount]] -shipments9[[#This Row],[total cost]]</f>
        <v>-369.90000000000009</v>
      </c>
      <c r="R7012" s="4" t="str">
        <f>IF(shipments9[[#This Row],[Gross Profit]]&lt;0,"Loss","Profit")</f>
        <v>Loss</v>
      </c>
      <c r="S7012" s="9">
        <f>shipments9[[#This Row],[Gross Profit]]/shipments9[[#This Row],[Amount]]</f>
        <v>-0.20783817951959549</v>
      </c>
      <c r="T7012" s="11">
        <f>shipments9[[#This Row],[Amount]]/shipments9[[#This Row],[Boxes]]</f>
        <v>6.9794117647058824</v>
      </c>
    </row>
    <row r="7013" spans="1:20" hidden="1" x14ac:dyDescent="0.25">
      <c r="A7013" t="s">
        <v>7201</v>
      </c>
      <c r="B7013" t="s">
        <v>74</v>
      </c>
      <c r="C7013" t="s">
        <v>132</v>
      </c>
      <c r="D7013" t="s">
        <v>19</v>
      </c>
      <c r="E7013" s="1">
        <v>45532</v>
      </c>
      <c r="F7013" s="1" t="str">
        <f>TEXT(shipments9[[#This Row],[Shipdate]],"ddd")</f>
        <v>Wed</v>
      </c>
      <c r="G7013" s="1" t="str">
        <f>IF(OR(shipments9[[#This Row],[Day Name]]="Sat",shipments9[[#This Row],[Day Name]]="Sun"),"Weekend","Weekday")</f>
        <v>Weekday</v>
      </c>
      <c r="H7013">
        <v>5163.75</v>
      </c>
      <c r="I7013">
        <v>192</v>
      </c>
      <c r="J7013" t="s">
        <v>178</v>
      </c>
      <c r="K7013" t="s">
        <v>8155</v>
      </c>
      <c r="L7013" t="s">
        <v>8160</v>
      </c>
      <c r="M7013">
        <v>8</v>
      </c>
      <c r="N7013" t="s">
        <v>8162</v>
      </c>
      <c r="O7013" s="4">
        <f>INDEX(products[Cost_per_box], MATCH(shipments9[[#This Row],[PID]], products[PID], 0))</f>
        <v>6.31</v>
      </c>
      <c r="P7013" s="4">
        <f>shipments9[[#This Row],[Boxes]]*shipments9[[#This Row],[Cost Per Box]]</f>
        <v>1211.52</v>
      </c>
      <c r="Q7013" s="4">
        <f>shipments9[[#This Row],[Amount]] -shipments9[[#This Row],[total cost]]</f>
        <v>3952.23</v>
      </c>
      <c r="R7013" s="4" t="str">
        <f>IF(shipments9[[#This Row],[Gross Profit]]&lt;0,"Loss","Profit")</f>
        <v>Profit</v>
      </c>
      <c r="S7013" s="9">
        <f>shipments9[[#This Row],[Gross Profit]]/shipments9[[#This Row],[Amount]]</f>
        <v>0.76537981118373277</v>
      </c>
      <c r="T7013" s="11">
        <f>shipments9[[#This Row],[Amount]]/shipments9[[#This Row],[Boxes]]</f>
        <v>26.89453125</v>
      </c>
    </row>
    <row r="7014" spans="1:20" hidden="1" x14ac:dyDescent="0.25">
      <c r="A7014" t="s">
        <v>7202</v>
      </c>
      <c r="B7014" t="s">
        <v>74</v>
      </c>
      <c r="C7014" t="s">
        <v>132</v>
      </c>
      <c r="D7014" t="s">
        <v>19</v>
      </c>
      <c r="E7014" s="1">
        <v>45510</v>
      </c>
      <c r="F7014" s="1" t="str">
        <f>TEXT(shipments9[[#This Row],[Shipdate]],"ddd")</f>
        <v>Tue</v>
      </c>
      <c r="G7014" s="1" t="str">
        <f>IF(OR(shipments9[[#This Row],[Day Name]]="Sat",shipments9[[#This Row],[Day Name]]="Sun"),"Weekend","Weekday")</f>
        <v>Weekday</v>
      </c>
      <c r="H7014">
        <v>1302.75</v>
      </c>
      <c r="I7014">
        <v>51</v>
      </c>
      <c r="J7014" t="s">
        <v>178</v>
      </c>
      <c r="K7014" t="s">
        <v>8155</v>
      </c>
      <c r="L7014" t="s">
        <v>8160</v>
      </c>
      <c r="M7014">
        <v>8</v>
      </c>
      <c r="N7014" t="s">
        <v>8162</v>
      </c>
      <c r="O7014" s="4">
        <f>INDEX(products[Cost_per_box], MATCH(shipments9[[#This Row],[PID]], products[PID], 0))</f>
        <v>6.31</v>
      </c>
      <c r="P7014" s="4">
        <f>shipments9[[#This Row],[Boxes]]*shipments9[[#This Row],[Cost Per Box]]</f>
        <v>321.81</v>
      </c>
      <c r="Q7014" s="4">
        <f>shipments9[[#This Row],[Amount]] -shipments9[[#This Row],[total cost]]</f>
        <v>980.94</v>
      </c>
      <c r="R7014" s="4" t="str">
        <f>IF(shipments9[[#This Row],[Gross Profit]]&lt;0,"Loss","Profit")</f>
        <v>Profit</v>
      </c>
      <c r="S7014" s="9">
        <f>shipments9[[#This Row],[Gross Profit]]/shipments9[[#This Row],[Amount]]</f>
        <v>0.75297639608520439</v>
      </c>
      <c r="T7014" s="11">
        <f>shipments9[[#This Row],[Amount]]/shipments9[[#This Row],[Boxes]]</f>
        <v>25.544117647058822</v>
      </c>
    </row>
    <row r="7015" spans="1:20" hidden="1" x14ac:dyDescent="0.25">
      <c r="A7015" t="s">
        <v>7203</v>
      </c>
      <c r="B7015" t="s">
        <v>74</v>
      </c>
      <c r="C7015" t="s">
        <v>153</v>
      </c>
      <c r="D7015" t="s">
        <v>19</v>
      </c>
      <c r="E7015" s="1">
        <v>45476</v>
      </c>
      <c r="F7015" s="1" t="str">
        <f>TEXT(shipments9[[#This Row],[Shipdate]],"ddd")</f>
        <v>Wed</v>
      </c>
      <c r="G7015" s="1" t="str">
        <f>IF(OR(shipments9[[#This Row],[Day Name]]="Sat",shipments9[[#This Row],[Day Name]]="Sun"),"Weekend","Weekday")</f>
        <v>Weekday</v>
      </c>
      <c r="H7015">
        <v>5388.75</v>
      </c>
      <c r="I7015">
        <v>337</v>
      </c>
      <c r="J7015" t="s">
        <v>178</v>
      </c>
      <c r="K7015" t="s">
        <v>8155</v>
      </c>
      <c r="L7015" t="s">
        <v>8160</v>
      </c>
      <c r="M7015">
        <v>7</v>
      </c>
      <c r="N7015" t="s">
        <v>8161</v>
      </c>
      <c r="O7015" s="4">
        <f>INDEX(products[Cost_per_box], MATCH(shipments9[[#This Row],[PID]], products[PID], 0))</f>
        <v>9.57</v>
      </c>
      <c r="P7015" s="4">
        <f>shipments9[[#This Row],[Boxes]]*shipments9[[#This Row],[Cost Per Box]]</f>
        <v>3225.09</v>
      </c>
      <c r="Q7015" s="4">
        <f>shipments9[[#This Row],[Amount]] -shipments9[[#This Row],[total cost]]</f>
        <v>2163.66</v>
      </c>
      <c r="R7015" s="4" t="str">
        <f>IF(shipments9[[#This Row],[Gross Profit]]&lt;0,"Loss","Profit")</f>
        <v>Profit</v>
      </c>
      <c r="S7015" s="9">
        <f>shipments9[[#This Row],[Gross Profit]]/shipments9[[#This Row],[Amount]]</f>
        <v>0.40151426583159355</v>
      </c>
      <c r="T7015" s="11">
        <f>shipments9[[#This Row],[Amount]]/shipments9[[#This Row],[Boxes]]</f>
        <v>15.990356083086054</v>
      </c>
    </row>
    <row r="7016" spans="1:20" hidden="1" x14ac:dyDescent="0.25">
      <c r="A7016" t="s">
        <v>7204</v>
      </c>
      <c r="B7016" t="s">
        <v>74</v>
      </c>
      <c r="C7016" t="s">
        <v>165</v>
      </c>
      <c r="D7016" t="s">
        <v>19</v>
      </c>
      <c r="E7016" s="1">
        <v>45505</v>
      </c>
      <c r="F7016" s="1" t="str">
        <f>TEXT(shipments9[[#This Row],[Shipdate]],"ddd")</f>
        <v>Thu</v>
      </c>
      <c r="G7016" s="1" t="str">
        <f>IF(OR(shipments9[[#This Row],[Day Name]]="Sat",shipments9[[#This Row],[Day Name]]="Sun"),"Weekend","Weekday")</f>
        <v>Weekday</v>
      </c>
      <c r="H7016">
        <v>5874.75</v>
      </c>
      <c r="I7016">
        <v>280</v>
      </c>
      <c r="J7016" t="s">
        <v>178</v>
      </c>
      <c r="K7016" t="s">
        <v>8155</v>
      </c>
      <c r="L7016" t="s">
        <v>8160</v>
      </c>
      <c r="M7016">
        <v>8</v>
      </c>
      <c r="N7016" t="s">
        <v>8162</v>
      </c>
      <c r="O7016" s="4">
        <f>INDEX(products[Cost_per_box], MATCH(shipments9[[#This Row],[PID]], products[PID], 0))</f>
        <v>2.65</v>
      </c>
      <c r="P7016" s="4">
        <f>shipments9[[#This Row],[Boxes]]*shipments9[[#This Row],[Cost Per Box]]</f>
        <v>742</v>
      </c>
      <c r="Q7016" s="4">
        <f>shipments9[[#This Row],[Amount]] -shipments9[[#This Row],[total cost]]</f>
        <v>5132.75</v>
      </c>
      <c r="R7016" s="4" t="str">
        <f>IF(shipments9[[#This Row],[Gross Profit]]&lt;0,"Loss","Profit")</f>
        <v>Profit</v>
      </c>
      <c r="S7016" s="9">
        <f>shipments9[[#This Row],[Gross Profit]]/shipments9[[#This Row],[Amount]]</f>
        <v>0.8736967530533214</v>
      </c>
      <c r="T7016" s="11">
        <f>shipments9[[#This Row],[Amount]]/shipments9[[#This Row],[Boxes]]</f>
        <v>20.981249999999999</v>
      </c>
    </row>
    <row r="7017" spans="1:20" hidden="1" x14ac:dyDescent="0.25">
      <c r="A7017" t="s">
        <v>7205</v>
      </c>
      <c r="B7017" t="s">
        <v>74</v>
      </c>
      <c r="C7017" t="s">
        <v>145</v>
      </c>
      <c r="D7017" t="s">
        <v>19</v>
      </c>
      <c r="E7017" s="1">
        <v>45492</v>
      </c>
      <c r="F7017" s="1" t="str">
        <f>TEXT(shipments9[[#This Row],[Shipdate]],"ddd")</f>
        <v>Fri</v>
      </c>
      <c r="G7017" s="1" t="str">
        <f>IF(OR(shipments9[[#This Row],[Day Name]]="Sat",shipments9[[#This Row],[Day Name]]="Sun"),"Weekend","Weekday")</f>
        <v>Weekday</v>
      </c>
      <c r="H7017">
        <v>10694.25</v>
      </c>
      <c r="I7017">
        <v>669</v>
      </c>
      <c r="J7017" t="s">
        <v>178</v>
      </c>
      <c r="K7017" t="s">
        <v>8155</v>
      </c>
      <c r="L7017" t="s">
        <v>8160</v>
      </c>
      <c r="M7017">
        <v>7</v>
      </c>
      <c r="N7017" t="s">
        <v>8161</v>
      </c>
      <c r="O7017" s="4">
        <f>INDEX(products[Cost_per_box], MATCH(shipments9[[#This Row],[PID]], products[PID], 0))</f>
        <v>4.74</v>
      </c>
      <c r="P7017" s="4">
        <f>shipments9[[#This Row],[Boxes]]*shipments9[[#This Row],[Cost Per Box]]</f>
        <v>3171.06</v>
      </c>
      <c r="Q7017" s="4">
        <f>shipments9[[#This Row],[Amount]] -shipments9[[#This Row],[total cost]]</f>
        <v>7523.1900000000005</v>
      </c>
      <c r="R7017" s="4" t="str">
        <f>IF(shipments9[[#This Row],[Gross Profit]]&lt;0,"Loss","Profit")</f>
        <v>Profit</v>
      </c>
      <c r="S7017" s="9">
        <f>shipments9[[#This Row],[Gross Profit]]/shipments9[[#This Row],[Amount]]</f>
        <v>0.70347990742688837</v>
      </c>
      <c r="T7017" s="11">
        <f>shipments9[[#This Row],[Amount]]/shipments9[[#This Row],[Boxes]]</f>
        <v>15.985426008968609</v>
      </c>
    </row>
    <row r="7018" spans="1:20" hidden="1" x14ac:dyDescent="0.25">
      <c r="A7018" t="s">
        <v>7206</v>
      </c>
      <c r="B7018" t="s">
        <v>49</v>
      </c>
      <c r="C7018" t="s">
        <v>135</v>
      </c>
      <c r="D7018" t="s">
        <v>19</v>
      </c>
      <c r="E7018" s="1">
        <v>45499</v>
      </c>
      <c r="F7018" s="1" t="str">
        <f>TEXT(shipments9[[#This Row],[Shipdate]],"ddd")</f>
        <v>Fri</v>
      </c>
      <c r="G7018" s="1" t="str">
        <f>IF(OR(shipments9[[#This Row],[Day Name]]="Sat",shipments9[[#This Row],[Day Name]]="Sun"),"Weekend","Weekday")</f>
        <v>Weekday</v>
      </c>
      <c r="H7018">
        <v>5539.5</v>
      </c>
      <c r="I7018">
        <v>206</v>
      </c>
      <c r="J7018" t="s">
        <v>178</v>
      </c>
      <c r="K7018" t="s">
        <v>8155</v>
      </c>
      <c r="L7018" t="s">
        <v>8160</v>
      </c>
      <c r="M7018">
        <v>7</v>
      </c>
      <c r="N7018" t="s">
        <v>8161</v>
      </c>
      <c r="O7018" s="4">
        <f>INDEX(products[Cost_per_box], MATCH(shipments9[[#This Row],[PID]], products[PID], 0))</f>
        <v>9.94</v>
      </c>
      <c r="P7018" s="4">
        <f>shipments9[[#This Row],[Boxes]]*shipments9[[#This Row],[Cost Per Box]]</f>
        <v>2047.6399999999999</v>
      </c>
      <c r="Q7018" s="4">
        <f>shipments9[[#This Row],[Amount]] -shipments9[[#This Row],[total cost]]</f>
        <v>3491.86</v>
      </c>
      <c r="R7018" s="4" t="str">
        <f>IF(shipments9[[#This Row],[Gross Profit]]&lt;0,"Loss","Profit")</f>
        <v>Profit</v>
      </c>
      <c r="S7018" s="9">
        <f>shipments9[[#This Row],[Gross Profit]]/shipments9[[#This Row],[Amount]]</f>
        <v>0.63035653037277739</v>
      </c>
      <c r="T7018" s="11">
        <f>shipments9[[#This Row],[Amount]]/shipments9[[#This Row],[Boxes]]</f>
        <v>26.890776699029125</v>
      </c>
    </row>
    <row r="7019" spans="1:20" hidden="1" x14ac:dyDescent="0.25">
      <c r="A7019" t="s">
        <v>7207</v>
      </c>
      <c r="B7019" t="s">
        <v>49</v>
      </c>
      <c r="C7019" t="s">
        <v>161</v>
      </c>
      <c r="D7019" t="s">
        <v>19</v>
      </c>
      <c r="E7019" s="1">
        <v>45532</v>
      </c>
      <c r="F7019" s="1" t="str">
        <f>TEXT(shipments9[[#This Row],[Shipdate]],"ddd")</f>
        <v>Wed</v>
      </c>
      <c r="G7019" s="1" t="str">
        <f>IF(OR(shipments9[[#This Row],[Day Name]]="Sat",shipments9[[#This Row],[Day Name]]="Sun"),"Weekend","Weekday")</f>
        <v>Weekday</v>
      </c>
      <c r="H7019">
        <v>2846.25</v>
      </c>
      <c r="I7019">
        <v>317</v>
      </c>
      <c r="J7019" t="s">
        <v>178</v>
      </c>
      <c r="K7019" t="s">
        <v>8155</v>
      </c>
      <c r="L7019" t="s">
        <v>8160</v>
      </c>
      <c r="M7019">
        <v>8</v>
      </c>
      <c r="N7019" t="s">
        <v>8162</v>
      </c>
      <c r="O7019" s="4">
        <f>INDEX(products[Cost_per_box], MATCH(shipments9[[#This Row],[PID]], products[PID], 0))</f>
        <v>2.76</v>
      </c>
      <c r="P7019" s="4">
        <f>shipments9[[#This Row],[Boxes]]*shipments9[[#This Row],[Cost Per Box]]</f>
        <v>874.92</v>
      </c>
      <c r="Q7019" s="4">
        <f>shipments9[[#This Row],[Amount]] -shipments9[[#This Row],[total cost]]</f>
        <v>1971.33</v>
      </c>
      <c r="R7019" s="4" t="str">
        <f>IF(shipments9[[#This Row],[Gross Profit]]&lt;0,"Loss","Profit")</f>
        <v>Profit</v>
      </c>
      <c r="S7019" s="9">
        <f>shipments9[[#This Row],[Gross Profit]]/shipments9[[#This Row],[Amount]]</f>
        <v>0.69260606060606056</v>
      </c>
      <c r="T7019" s="11">
        <f>shipments9[[#This Row],[Amount]]/shipments9[[#This Row],[Boxes]]</f>
        <v>8.9787066246056781</v>
      </c>
    </row>
    <row r="7020" spans="1:20" hidden="1" x14ac:dyDescent="0.25">
      <c r="A7020" t="s">
        <v>7208</v>
      </c>
      <c r="B7020" t="s">
        <v>49</v>
      </c>
      <c r="C7020" t="s">
        <v>128</v>
      </c>
      <c r="D7020" t="s">
        <v>19</v>
      </c>
      <c r="E7020" s="1">
        <v>45517</v>
      </c>
      <c r="F7020" s="1" t="str">
        <f>TEXT(shipments9[[#This Row],[Shipdate]],"ddd")</f>
        <v>Tue</v>
      </c>
      <c r="G7020" s="1" t="str">
        <f>IF(OR(shipments9[[#This Row],[Day Name]]="Sat",shipments9[[#This Row],[Day Name]]="Sun"),"Weekend","Weekday")</f>
        <v>Weekday</v>
      </c>
      <c r="H7020">
        <v>9540</v>
      </c>
      <c r="I7020">
        <v>1060</v>
      </c>
      <c r="J7020" t="s">
        <v>178</v>
      </c>
      <c r="K7020" t="s">
        <v>8155</v>
      </c>
      <c r="L7020" t="s">
        <v>8160</v>
      </c>
      <c r="M7020">
        <v>8</v>
      </c>
      <c r="N7020" t="s">
        <v>8162</v>
      </c>
      <c r="O7020" s="4">
        <f>INDEX(products[Cost_per_box], MATCH(shipments9[[#This Row],[PID]], products[PID], 0))</f>
        <v>3.85</v>
      </c>
      <c r="P7020" s="4">
        <f>shipments9[[#This Row],[Boxes]]*shipments9[[#This Row],[Cost Per Box]]</f>
        <v>4081</v>
      </c>
      <c r="Q7020" s="4">
        <f>shipments9[[#This Row],[Amount]] -shipments9[[#This Row],[total cost]]</f>
        <v>5459</v>
      </c>
      <c r="R7020" s="4" t="str">
        <f>IF(shipments9[[#This Row],[Gross Profit]]&lt;0,"Loss","Profit")</f>
        <v>Profit</v>
      </c>
      <c r="S7020" s="9">
        <f>shipments9[[#This Row],[Gross Profit]]/shipments9[[#This Row],[Amount]]</f>
        <v>0.57222222222222219</v>
      </c>
      <c r="T7020" s="11">
        <f>shipments9[[#This Row],[Amount]]/shipments9[[#This Row],[Boxes]]</f>
        <v>9</v>
      </c>
    </row>
    <row r="7021" spans="1:20" hidden="1" x14ac:dyDescent="0.25">
      <c r="A7021" t="s">
        <v>7209</v>
      </c>
      <c r="B7021" t="s">
        <v>49</v>
      </c>
      <c r="C7021" t="s">
        <v>135</v>
      </c>
      <c r="D7021" t="s">
        <v>19</v>
      </c>
      <c r="E7021" s="1">
        <v>45474</v>
      </c>
      <c r="F7021" s="1" t="str">
        <f>TEXT(shipments9[[#This Row],[Shipdate]],"ddd")</f>
        <v>Mon</v>
      </c>
      <c r="G7021" s="1" t="str">
        <f>IF(OR(shipments9[[#This Row],[Day Name]]="Sat",shipments9[[#This Row],[Day Name]]="Sun"),"Weekend","Weekday")</f>
        <v>Weekday</v>
      </c>
      <c r="H7021">
        <v>5537.25</v>
      </c>
      <c r="I7021">
        <v>213</v>
      </c>
      <c r="J7021" t="s">
        <v>178</v>
      </c>
      <c r="K7021" t="s">
        <v>8155</v>
      </c>
      <c r="L7021" t="s">
        <v>8160</v>
      </c>
      <c r="M7021">
        <v>7</v>
      </c>
      <c r="N7021" t="s">
        <v>8161</v>
      </c>
      <c r="O7021" s="4">
        <f>INDEX(products[Cost_per_box], MATCH(shipments9[[#This Row],[PID]], products[PID], 0))</f>
        <v>9.94</v>
      </c>
      <c r="P7021" s="4">
        <f>shipments9[[#This Row],[Boxes]]*shipments9[[#This Row],[Cost Per Box]]</f>
        <v>2117.2199999999998</v>
      </c>
      <c r="Q7021" s="4">
        <f>shipments9[[#This Row],[Amount]] -shipments9[[#This Row],[total cost]]</f>
        <v>3420.03</v>
      </c>
      <c r="R7021" s="4" t="str">
        <f>IF(shipments9[[#This Row],[Gross Profit]]&lt;0,"Loss","Profit")</f>
        <v>Profit</v>
      </c>
      <c r="S7021" s="9">
        <f>shipments9[[#This Row],[Gross Profit]]/shipments9[[#This Row],[Amount]]</f>
        <v>0.61764052553162674</v>
      </c>
      <c r="T7021" s="11">
        <f>shipments9[[#This Row],[Amount]]/shipments9[[#This Row],[Boxes]]</f>
        <v>25.996478873239436</v>
      </c>
    </row>
    <row r="7022" spans="1:20" hidden="1" x14ac:dyDescent="0.25">
      <c r="A7022" t="s">
        <v>7210</v>
      </c>
      <c r="B7022" t="s">
        <v>49</v>
      </c>
      <c r="C7022" t="s">
        <v>145</v>
      </c>
      <c r="D7022" t="s">
        <v>19</v>
      </c>
      <c r="E7022" s="1">
        <v>45478</v>
      </c>
      <c r="F7022" s="1" t="str">
        <f>TEXT(shipments9[[#This Row],[Shipdate]],"ddd")</f>
        <v>Fri</v>
      </c>
      <c r="G7022" s="1" t="str">
        <f>IF(OR(shipments9[[#This Row],[Day Name]]="Sat",shipments9[[#This Row],[Day Name]]="Sun"),"Weekend","Weekday")</f>
        <v>Weekday</v>
      </c>
      <c r="H7022">
        <v>9891</v>
      </c>
      <c r="I7022">
        <v>619</v>
      </c>
      <c r="J7022" t="s">
        <v>178</v>
      </c>
      <c r="K7022" t="s">
        <v>8155</v>
      </c>
      <c r="L7022" t="s">
        <v>8160</v>
      </c>
      <c r="M7022">
        <v>7</v>
      </c>
      <c r="N7022" t="s">
        <v>8161</v>
      </c>
      <c r="O7022" s="4">
        <f>INDEX(products[Cost_per_box], MATCH(shipments9[[#This Row],[PID]], products[PID], 0))</f>
        <v>4.74</v>
      </c>
      <c r="P7022" s="4">
        <f>shipments9[[#This Row],[Boxes]]*shipments9[[#This Row],[Cost Per Box]]</f>
        <v>2934.06</v>
      </c>
      <c r="Q7022" s="4">
        <f>shipments9[[#This Row],[Amount]] -shipments9[[#This Row],[total cost]]</f>
        <v>6956.9400000000005</v>
      </c>
      <c r="R7022" s="4" t="str">
        <f>IF(shipments9[[#This Row],[Gross Profit]]&lt;0,"Loss","Profit")</f>
        <v>Profit</v>
      </c>
      <c r="S7022" s="9">
        <f>shipments9[[#This Row],[Gross Profit]]/shipments9[[#This Row],[Amount]]</f>
        <v>0.70336063087655454</v>
      </c>
      <c r="T7022" s="11">
        <f>shipments9[[#This Row],[Amount]]/shipments9[[#This Row],[Boxes]]</f>
        <v>15.978998384491115</v>
      </c>
    </row>
    <row r="7023" spans="1:20" hidden="1" x14ac:dyDescent="0.25">
      <c r="A7023" t="s">
        <v>7211</v>
      </c>
      <c r="B7023" t="s">
        <v>49</v>
      </c>
      <c r="C7023" t="s">
        <v>159</v>
      </c>
      <c r="D7023" t="s">
        <v>19</v>
      </c>
      <c r="E7023" s="1">
        <v>45488</v>
      </c>
      <c r="F7023" s="1" t="str">
        <f>TEXT(shipments9[[#This Row],[Shipdate]],"ddd")</f>
        <v>Mon</v>
      </c>
      <c r="G7023" s="1" t="str">
        <f>IF(OR(shipments9[[#This Row],[Day Name]]="Sat",shipments9[[#This Row],[Day Name]]="Sun"),"Weekend","Weekday")</f>
        <v>Weekday</v>
      </c>
      <c r="H7023">
        <v>4817.25</v>
      </c>
      <c r="I7023">
        <v>186</v>
      </c>
      <c r="J7023" t="s">
        <v>178</v>
      </c>
      <c r="K7023" t="s">
        <v>8155</v>
      </c>
      <c r="L7023" t="s">
        <v>8160</v>
      </c>
      <c r="M7023">
        <v>7</v>
      </c>
      <c r="N7023" t="s">
        <v>8161</v>
      </c>
      <c r="O7023" s="4">
        <f>INDEX(products[Cost_per_box], MATCH(shipments9[[#This Row],[PID]], products[PID], 0))</f>
        <v>5.04</v>
      </c>
      <c r="P7023" s="4">
        <f>shipments9[[#This Row],[Boxes]]*shipments9[[#This Row],[Cost Per Box]]</f>
        <v>937.44</v>
      </c>
      <c r="Q7023" s="4">
        <f>shipments9[[#This Row],[Amount]] -shipments9[[#This Row],[total cost]]</f>
        <v>3879.81</v>
      </c>
      <c r="R7023" s="4" t="str">
        <f>IF(shipments9[[#This Row],[Gross Profit]]&lt;0,"Loss","Profit")</f>
        <v>Profit</v>
      </c>
      <c r="S7023" s="9">
        <f>shipments9[[#This Row],[Gross Profit]]/shipments9[[#This Row],[Amount]]</f>
        <v>0.80539934609995323</v>
      </c>
      <c r="T7023" s="11">
        <f>shipments9[[#This Row],[Amount]]/shipments9[[#This Row],[Boxes]]</f>
        <v>25.899193548387096</v>
      </c>
    </row>
    <row r="7024" spans="1:20" hidden="1" x14ac:dyDescent="0.25">
      <c r="A7024" t="s">
        <v>7212</v>
      </c>
      <c r="B7024" t="s">
        <v>49</v>
      </c>
      <c r="C7024" t="s">
        <v>159</v>
      </c>
      <c r="D7024" t="s">
        <v>19</v>
      </c>
      <c r="E7024" s="1">
        <v>45532</v>
      </c>
      <c r="F7024" s="1" t="str">
        <f>TEXT(shipments9[[#This Row],[Shipdate]],"ddd")</f>
        <v>Wed</v>
      </c>
      <c r="G7024" s="1" t="str">
        <f>IF(OR(shipments9[[#This Row],[Day Name]]="Sat",shipments9[[#This Row],[Day Name]]="Sun"),"Weekend","Weekday")</f>
        <v>Weekday</v>
      </c>
      <c r="H7024">
        <v>1273.5</v>
      </c>
      <c r="I7024">
        <v>46</v>
      </c>
      <c r="J7024" t="s">
        <v>178</v>
      </c>
      <c r="K7024" t="s">
        <v>8155</v>
      </c>
      <c r="L7024" t="s">
        <v>8160</v>
      </c>
      <c r="M7024">
        <v>8</v>
      </c>
      <c r="N7024" t="s">
        <v>8162</v>
      </c>
      <c r="O7024" s="4">
        <f>INDEX(products[Cost_per_box], MATCH(shipments9[[#This Row],[PID]], products[PID], 0))</f>
        <v>5.04</v>
      </c>
      <c r="P7024" s="4">
        <f>shipments9[[#This Row],[Boxes]]*shipments9[[#This Row],[Cost Per Box]]</f>
        <v>231.84</v>
      </c>
      <c r="Q7024" s="4">
        <f>shipments9[[#This Row],[Amount]] -shipments9[[#This Row],[total cost]]</f>
        <v>1041.6600000000001</v>
      </c>
      <c r="R7024" s="4" t="str">
        <f>IF(shipments9[[#This Row],[Gross Profit]]&lt;0,"Loss","Profit")</f>
        <v>Profit</v>
      </c>
      <c r="S7024" s="9">
        <f>shipments9[[#This Row],[Gross Profit]]/shipments9[[#This Row],[Amount]]</f>
        <v>0.8179505300353358</v>
      </c>
      <c r="T7024" s="11">
        <f>shipments9[[#This Row],[Amount]]/shipments9[[#This Row],[Boxes]]</f>
        <v>27.684782608695652</v>
      </c>
    </row>
    <row r="7025" spans="1:20" hidden="1" x14ac:dyDescent="0.25">
      <c r="A7025" t="s">
        <v>7213</v>
      </c>
      <c r="B7025" t="s">
        <v>52</v>
      </c>
      <c r="C7025" t="s">
        <v>135</v>
      </c>
      <c r="D7025" t="s">
        <v>19</v>
      </c>
      <c r="E7025" s="1">
        <v>45502</v>
      </c>
      <c r="F7025" s="1" t="str">
        <f>TEXT(shipments9[[#This Row],[Shipdate]],"ddd")</f>
        <v>Mon</v>
      </c>
      <c r="G7025" s="1" t="str">
        <f>IF(OR(shipments9[[#This Row],[Day Name]]="Sat",shipments9[[#This Row],[Day Name]]="Sun"),"Weekend","Weekday")</f>
        <v>Weekday</v>
      </c>
      <c r="H7025">
        <v>4635</v>
      </c>
      <c r="I7025">
        <v>166</v>
      </c>
      <c r="J7025" t="s">
        <v>178</v>
      </c>
      <c r="K7025" t="s">
        <v>8155</v>
      </c>
      <c r="L7025" t="s">
        <v>8160</v>
      </c>
      <c r="M7025">
        <v>7</v>
      </c>
      <c r="N7025" t="s">
        <v>8161</v>
      </c>
      <c r="O7025" s="4">
        <f>INDEX(products[Cost_per_box], MATCH(shipments9[[#This Row],[PID]], products[PID], 0))</f>
        <v>9.94</v>
      </c>
      <c r="P7025" s="4">
        <f>shipments9[[#This Row],[Boxes]]*shipments9[[#This Row],[Cost Per Box]]</f>
        <v>1650.04</v>
      </c>
      <c r="Q7025" s="4">
        <f>shipments9[[#This Row],[Amount]] -shipments9[[#This Row],[total cost]]</f>
        <v>2984.96</v>
      </c>
      <c r="R7025" s="4" t="str">
        <f>IF(shipments9[[#This Row],[Gross Profit]]&lt;0,"Loss","Profit")</f>
        <v>Profit</v>
      </c>
      <c r="S7025" s="9">
        <f>shipments9[[#This Row],[Gross Profit]]/shipments9[[#This Row],[Amount]]</f>
        <v>0.64400431499460631</v>
      </c>
      <c r="T7025" s="11">
        <f>shipments9[[#This Row],[Amount]]/shipments9[[#This Row],[Boxes]]</f>
        <v>27.921686746987952</v>
      </c>
    </row>
    <row r="7026" spans="1:20" hidden="1" x14ac:dyDescent="0.25">
      <c r="A7026" t="s">
        <v>7214</v>
      </c>
      <c r="B7026" t="s">
        <v>52</v>
      </c>
      <c r="C7026" t="s">
        <v>155</v>
      </c>
      <c r="D7026" t="s">
        <v>19</v>
      </c>
      <c r="E7026" s="1">
        <v>45530</v>
      </c>
      <c r="F7026" s="1" t="str">
        <f>TEXT(shipments9[[#This Row],[Shipdate]],"ddd")</f>
        <v>Mon</v>
      </c>
      <c r="G7026" s="1" t="str">
        <f>IF(OR(shipments9[[#This Row],[Day Name]]="Sat",shipments9[[#This Row],[Day Name]]="Sun"),"Weekend","Weekday")</f>
        <v>Weekday</v>
      </c>
      <c r="H7026">
        <v>2175.75</v>
      </c>
      <c r="I7026">
        <v>198</v>
      </c>
      <c r="J7026" t="s">
        <v>178</v>
      </c>
      <c r="K7026" t="s">
        <v>8155</v>
      </c>
      <c r="L7026" t="s">
        <v>8160</v>
      </c>
      <c r="M7026">
        <v>8</v>
      </c>
      <c r="N7026" t="s">
        <v>8162</v>
      </c>
      <c r="O7026" s="4">
        <f>INDEX(products[Cost_per_box], MATCH(shipments9[[#This Row],[PID]], products[PID], 0))</f>
        <v>8.43</v>
      </c>
      <c r="P7026" s="4">
        <f>shipments9[[#This Row],[Boxes]]*shipments9[[#This Row],[Cost Per Box]]</f>
        <v>1669.1399999999999</v>
      </c>
      <c r="Q7026" s="4">
        <f>shipments9[[#This Row],[Amount]] -shipments9[[#This Row],[total cost]]</f>
        <v>506.61000000000013</v>
      </c>
      <c r="R7026" s="4" t="str">
        <f>IF(shipments9[[#This Row],[Gross Profit]]&lt;0,"Loss","Profit")</f>
        <v>Profit</v>
      </c>
      <c r="S7026" s="9">
        <f>shipments9[[#This Row],[Gross Profit]]/shipments9[[#This Row],[Amount]]</f>
        <v>0.23284384694932789</v>
      </c>
      <c r="T7026" s="11">
        <f>shipments9[[#This Row],[Amount]]/shipments9[[#This Row],[Boxes]]</f>
        <v>10.988636363636363</v>
      </c>
    </row>
    <row r="7027" spans="1:20" hidden="1" x14ac:dyDescent="0.25">
      <c r="A7027" t="s">
        <v>7215</v>
      </c>
      <c r="B7027" t="s">
        <v>52</v>
      </c>
      <c r="C7027" t="s">
        <v>155</v>
      </c>
      <c r="D7027" t="s">
        <v>19</v>
      </c>
      <c r="E7027" s="1">
        <v>45475</v>
      </c>
      <c r="F7027" s="1" t="str">
        <f>TEXT(shipments9[[#This Row],[Shipdate]],"ddd")</f>
        <v>Tue</v>
      </c>
      <c r="G7027" s="1" t="str">
        <f>IF(OR(shipments9[[#This Row],[Day Name]]="Sat",shipments9[[#This Row],[Day Name]]="Sun"),"Weekend","Weekday")</f>
        <v>Weekday</v>
      </c>
      <c r="H7027">
        <v>7992</v>
      </c>
      <c r="I7027">
        <v>727</v>
      </c>
      <c r="J7027" t="s">
        <v>178</v>
      </c>
      <c r="K7027" t="s">
        <v>8155</v>
      </c>
      <c r="L7027" t="s">
        <v>8160</v>
      </c>
      <c r="M7027">
        <v>7</v>
      </c>
      <c r="N7027" t="s">
        <v>8161</v>
      </c>
      <c r="O7027" s="4">
        <f>INDEX(products[Cost_per_box], MATCH(shipments9[[#This Row],[PID]], products[PID], 0))</f>
        <v>8.43</v>
      </c>
      <c r="P7027" s="4">
        <f>shipments9[[#This Row],[Boxes]]*shipments9[[#This Row],[Cost Per Box]]</f>
        <v>6128.61</v>
      </c>
      <c r="Q7027" s="4">
        <f>shipments9[[#This Row],[Amount]] -shipments9[[#This Row],[total cost]]</f>
        <v>1863.3900000000003</v>
      </c>
      <c r="R7027" s="4" t="str">
        <f>IF(shipments9[[#This Row],[Gross Profit]]&lt;0,"Loss","Profit")</f>
        <v>Profit</v>
      </c>
      <c r="S7027" s="9">
        <f>shipments9[[#This Row],[Gross Profit]]/shipments9[[#This Row],[Amount]]</f>
        <v>0.23315690690690694</v>
      </c>
      <c r="T7027" s="11">
        <f>shipments9[[#This Row],[Amount]]/shipments9[[#This Row],[Boxes]]</f>
        <v>10.99312242090784</v>
      </c>
    </row>
    <row r="7028" spans="1:20" hidden="1" x14ac:dyDescent="0.25">
      <c r="A7028" t="s">
        <v>7216</v>
      </c>
      <c r="B7028" t="s">
        <v>52</v>
      </c>
      <c r="C7028" t="s">
        <v>157</v>
      </c>
      <c r="D7028" t="s">
        <v>19</v>
      </c>
      <c r="E7028" s="1">
        <v>45513</v>
      </c>
      <c r="F7028" s="1" t="str">
        <f>TEXT(shipments9[[#This Row],[Shipdate]],"ddd")</f>
        <v>Fri</v>
      </c>
      <c r="G7028" s="1" t="str">
        <f>IF(OR(shipments9[[#This Row],[Day Name]]="Sat",shipments9[[#This Row],[Day Name]]="Sun"),"Weekend","Weekday")</f>
        <v>Weekday</v>
      </c>
      <c r="H7028">
        <v>1748.25</v>
      </c>
      <c r="I7028">
        <v>195</v>
      </c>
      <c r="J7028" t="s">
        <v>178</v>
      </c>
      <c r="K7028" t="s">
        <v>8155</v>
      </c>
      <c r="L7028" t="s">
        <v>8160</v>
      </c>
      <c r="M7028">
        <v>8</v>
      </c>
      <c r="N7028" t="s">
        <v>8162</v>
      </c>
      <c r="O7028" s="4">
        <f>INDEX(products[Cost_per_box], MATCH(shipments9[[#This Row],[PID]], products[PID], 0))</f>
        <v>6.8</v>
      </c>
      <c r="P7028" s="4">
        <f>shipments9[[#This Row],[Boxes]]*shipments9[[#This Row],[Cost Per Box]]</f>
        <v>1326</v>
      </c>
      <c r="Q7028" s="4">
        <f>shipments9[[#This Row],[Amount]] -shipments9[[#This Row],[total cost]]</f>
        <v>422.25</v>
      </c>
      <c r="R7028" s="4" t="str">
        <f>IF(shipments9[[#This Row],[Gross Profit]]&lt;0,"Loss","Profit")</f>
        <v>Profit</v>
      </c>
      <c r="S7028" s="9">
        <f>shipments9[[#This Row],[Gross Profit]]/shipments9[[#This Row],[Amount]]</f>
        <v>0.24152724152724153</v>
      </c>
      <c r="T7028" s="11">
        <f>shipments9[[#This Row],[Amount]]/shipments9[[#This Row],[Boxes]]</f>
        <v>8.9653846153846146</v>
      </c>
    </row>
    <row r="7029" spans="1:20" hidden="1" x14ac:dyDescent="0.25">
      <c r="A7029" t="s">
        <v>7217</v>
      </c>
      <c r="B7029" t="s">
        <v>55</v>
      </c>
      <c r="C7029" t="s">
        <v>141</v>
      </c>
      <c r="D7029" t="s">
        <v>19</v>
      </c>
      <c r="E7029" s="1">
        <v>45495</v>
      </c>
      <c r="F7029" s="1" t="str">
        <f>TEXT(shipments9[[#This Row],[Shipdate]],"ddd")</f>
        <v>Mon</v>
      </c>
      <c r="G7029" s="1" t="str">
        <f>IF(OR(shipments9[[#This Row],[Day Name]]="Sat",shipments9[[#This Row],[Day Name]]="Sun"),"Weekend","Weekday")</f>
        <v>Weekday</v>
      </c>
      <c r="H7029">
        <v>4808.25</v>
      </c>
      <c r="I7029">
        <v>370</v>
      </c>
      <c r="J7029" t="s">
        <v>178</v>
      </c>
      <c r="K7029" t="s">
        <v>8155</v>
      </c>
      <c r="L7029" t="s">
        <v>8160</v>
      </c>
      <c r="M7029">
        <v>7</v>
      </c>
      <c r="N7029" t="s">
        <v>8161</v>
      </c>
      <c r="O7029" s="4">
        <f>INDEX(products[Cost_per_box], MATCH(shipments9[[#This Row],[PID]], products[PID], 0))</f>
        <v>8.2200000000000006</v>
      </c>
      <c r="P7029" s="4">
        <f>shipments9[[#This Row],[Boxes]]*shipments9[[#This Row],[Cost Per Box]]</f>
        <v>3041.4</v>
      </c>
      <c r="Q7029" s="4">
        <f>shipments9[[#This Row],[Amount]] -shipments9[[#This Row],[total cost]]</f>
        <v>1766.85</v>
      </c>
      <c r="R7029" s="4" t="str">
        <f>IF(shipments9[[#This Row],[Gross Profit]]&lt;0,"Loss","Profit")</f>
        <v>Profit</v>
      </c>
      <c r="S7029" s="9">
        <f>shipments9[[#This Row],[Gross Profit]]/shipments9[[#This Row],[Amount]]</f>
        <v>0.36746217438777101</v>
      </c>
      <c r="T7029" s="11">
        <f>shipments9[[#This Row],[Amount]]/shipments9[[#This Row],[Boxes]]</f>
        <v>12.99527027027027</v>
      </c>
    </row>
    <row r="7030" spans="1:20" hidden="1" x14ac:dyDescent="0.25">
      <c r="A7030" t="s">
        <v>7218</v>
      </c>
      <c r="B7030" t="s">
        <v>55</v>
      </c>
      <c r="C7030" t="s">
        <v>145</v>
      </c>
      <c r="D7030" t="s">
        <v>19</v>
      </c>
      <c r="E7030" s="1">
        <v>45482</v>
      </c>
      <c r="F7030" s="1" t="str">
        <f>TEXT(shipments9[[#This Row],[Shipdate]],"ddd")</f>
        <v>Tue</v>
      </c>
      <c r="G7030" s="1" t="str">
        <f>IF(OR(shipments9[[#This Row],[Day Name]]="Sat",shipments9[[#This Row],[Day Name]]="Sun"),"Weekend","Weekday")</f>
        <v>Weekday</v>
      </c>
      <c r="H7030">
        <v>373.5</v>
      </c>
      <c r="I7030">
        <v>27</v>
      </c>
      <c r="J7030" t="s">
        <v>178</v>
      </c>
      <c r="K7030" t="s">
        <v>8155</v>
      </c>
      <c r="L7030" t="s">
        <v>8160</v>
      </c>
      <c r="M7030">
        <v>7</v>
      </c>
      <c r="N7030" t="s">
        <v>8161</v>
      </c>
      <c r="O7030" s="4">
        <f>INDEX(products[Cost_per_box], MATCH(shipments9[[#This Row],[PID]], products[PID], 0))</f>
        <v>4.74</v>
      </c>
      <c r="P7030" s="4">
        <f>shipments9[[#This Row],[Boxes]]*shipments9[[#This Row],[Cost Per Box]]</f>
        <v>127.98</v>
      </c>
      <c r="Q7030" s="4">
        <f>shipments9[[#This Row],[Amount]] -shipments9[[#This Row],[total cost]]</f>
        <v>245.51999999999998</v>
      </c>
      <c r="R7030" s="4" t="str">
        <f>IF(shipments9[[#This Row],[Gross Profit]]&lt;0,"Loss","Profit")</f>
        <v>Profit</v>
      </c>
      <c r="S7030" s="9">
        <f>shipments9[[#This Row],[Gross Profit]]/shipments9[[#This Row],[Amount]]</f>
        <v>0.65734939759036137</v>
      </c>
      <c r="T7030" s="11">
        <f>shipments9[[#This Row],[Amount]]/shipments9[[#This Row],[Boxes]]</f>
        <v>13.833333333333334</v>
      </c>
    </row>
    <row r="7031" spans="1:20" hidden="1" x14ac:dyDescent="0.25">
      <c r="A7031" t="s">
        <v>7219</v>
      </c>
      <c r="B7031" t="s">
        <v>55</v>
      </c>
      <c r="C7031" t="s">
        <v>157</v>
      </c>
      <c r="D7031" t="s">
        <v>19</v>
      </c>
      <c r="E7031" s="1">
        <v>45483</v>
      </c>
      <c r="F7031" s="1" t="str">
        <f>TEXT(shipments9[[#This Row],[Shipdate]],"ddd")</f>
        <v>Wed</v>
      </c>
      <c r="G7031" s="1" t="str">
        <f>IF(OR(shipments9[[#This Row],[Day Name]]="Sat",shipments9[[#This Row],[Day Name]]="Sun"),"Weekend","Weekday")</f>
        <v>Weekday</v>
      </c>
      <c r="H7031">
        <v>4893.75</v>
      </c>
      <c r="I7031">
        <v>612</v>
      </c>
      <c r="J7031" t="s">
        <v>178</v>
      </c>
      <c r="K7031" t="s">
        <v>8155</v>
      </c>
      <c r="L7031" t="s">
        <v>8160</v>
      </c>
      <c r="M7031">
        <v>7</v>
      </c>
      <c r="N7031" t="s">
        <v>8161</v>
      </c>
      <c r="O7031" s="4">
        <f>INDEX(products[Cost_per_box], MATCH(shipments9[[#This Row],[PID]], products[PID], 0))</f>
        <v>6.8</v>
      </c>
      <c r="P7031" s="4">
        <f>shipments9[[#This Row],[Boxes]]*shipments9[[#This Row],[Cost Per Box]]</f>
        <v>4161.5999999999995</v>
      </c>
      <c r="Q7031" s="4">
        <f>shipments9[[#This Row],[Amount]] -shipments9[[#This Row],[total cost]]</f>
        <v>732.15000000000055</v>
      </c>
      <c r="R7031" s="4" t="str">
        <f>IF(shipments9[[#This Row],[Gross Profit]]&lt;0,"Loss","Profit")</f>
        <v>Profit</v>
      </c>
      <c r="S7031" s="9">
        <f>shipments9[[#This Row],[Gross Profit]]/shipments9[[#This Row],[Amount]]</f>
        <v>0.14960919540229897</v>
      </c>
      <c r="T7031" s="11">
        <f>shipments9[[#This Row],[Amount]]/shipments9[[#This Row],[Boxes]]</f>
        <v>7.9963235294117645</v>
      </c>
    </row>
    <row r="7032" spans="1:20" hidden="1" x14ac:dyDescent="0.25">
      <c r="A7032" t="s">
        <v>7220</v>
      </c>
      <c r="B7032" t="s">
        <v>55</v>
      </c>
      <c r="C7032" t="s">
        <v>159</v>
      </c>
      <c r="D7032" t="s">
        <v>19</v>
      </c>
      <c r="E7032" s="1">
        <v>45504</v>
      </c>
      <c r="F7032" s="1" t="str">
        <f>TEXT(shipments9[[#This Row],[Shipdate]],"ddd")</f>
        <v>Wed</v>
      </c>
      <c r="G7032" s="1" t="str">
        <f>IF(OR(shipments9[[#This Row],[Day Name]]="Sat",shipments9[[#This Row],[Day Name]]="Sun"),"Weekend","Weekday")</f>
        <v>Weekday</v>
      </c>
      <c r="H7032">
        <v>8082</v>
      </c>
      <c r="I7032">
        <v>289</v>
      </c>
      <c r="J7032" t="s">
        <v>178</v>
      </c>
      <c r="K7032" t="s">
        <v>8155</v>
      </c>
      <c r="L7032" t="s">
        <v>8160</v>
      </c>
      <c r="M7032">
        <v>7</v>
      </c>
      <c r="N7032" t="s">
        <v>8161</v>
      </c>
      <c r="O7032" s="4">
        <f>INDEX(products[Cost_per_box], MATCH(shipments9[[#This Row],[PID]], products[PID], 0))</f>
        <v>5.04</v>
      </c>
      <c r="P7032" s="4">
        <f>shipments9[[#This Row],[Boxes]]*shipments9[[#This Row],[Cost Per Box]]</f>
        <v>1456.56</v>
      </c>
      <c r="Q7032" s="4">
        <f>shipments9[[#This Row],[Amount]] -shipments9[[#This Row],[total cost]]</f>
        <v>6625.4400000000005</v>
      </c>
      <c r="R7032" s="4" t="str">
        <f>IF(shipments9[[#This Row],[Gross Profit]]&lt;0,"Loss","Profit")</f>
        <v>Profit</v>
      </c>
      <c r="S7032" s="9">
        <f>shipments9[[#This Row],[Gross Profit]]/shipments9[[#This Row],[Amount]]</f>
        <v>0.81977728285077955</v>
      </c>
      <c r="T7032" s="11">
        <f>shipments9[[#This Row],[Amount]]/shipments9[[#This Row],[Boxes]]</f>
        <v>27.965397923875432</v>
      </c>
    </row>
    <row r="7033" spans="1:20" hidden="1" x14ac:dyDescent="0.25">
      <c r="A7033" t="s">
        <v>7221</v>
      </c>
      <c r="B7033" t="s">
        <v>55</v>
      </c>
      <c r="C7033" t="s">
        <v>130</v>
      </c>
      <c r="D7033" t="s">
        <v>19</v>
      </c>
      <c r="E7033" s="1">
        <v>45498</v>
      </c>
      <c r="F7033" s="1" t="str">
        <f>TEXT(shipments9[[#This Row],[Shipdate]],"ddd")</f>
        <v>Thu</v>
      </c>
      <c r="G7033" s="1" t="str">
        <f>IF(OR(shipments9[[#This Row],[Day Name]]="Sat",shipments9[[#This Row],[Day Name]]="Sun"),"Weekend","Weekday")</f>
        <v>Weekday</v>
      </c>
      <c r="H7033">
        <v>713.25</v>
      </c>
      <c r="I7033">
        <v>90</v>
      </c>
      <c r="J7033" t="s">
        <v>178</v>
      </c>
      <c r="K7033" t="s">
        <v>8155</v>
      </c>
      <c r="L7033" t="s">
        <v>8160</v>
      </c>
      <c r="M7033">
        <v>7</v>
      </c>
      <c r="N7033" t="s">
        <v>8161</v>
      </c>
      <c r="O7033" s="4">
        <f>INDEX(products[Cost_per_box], MATCH(shipments9[[#This Row],[PID]], products[PID], 0))</f>
        <v>5.72</v>
      </c>
      <c r="P7033" s="4">
        <f>shipments9[[#This Row],[Boxes]]*shipments9[[#This Row],[Cost Per Box]]</f>
        <v>514.79999999999995</v>
      </c>
      <c r="Q7033" s="4">
        <f>shipments9[[#This Row],[Amount]] -shipments9[[#This Row],[total cost]]</f>
        <v>198.45000000000005</v>
      </c>
      <c r="R7033" s="4" t="str">
        <f>IF(shipments9[[#This Row],[Gross Profit]]&lt;0,"Loss","Profit")</f>
        <v>Profit</v>
      </c>
      <c r="S7033" s="9">
        <f>shipments9[[#This Row],[Gross Profit]]/shipments9[[#This Row],[Amount]]</f>
        <v>0.27823343848580451</v>
      </c>
      <c r="T7033" s="11">
        <f>shipments9[[#This Row],[Amount]]/shipments9[[#This Row],[Boxes]]</f>
        <v>7.9249999999999998</v>
      </c>
    </row>
    <row r="7034" spans="1:20" hidden="1" x14ac:dyDescent="0.25">
      <c r="A7034" t="s">
        <v>7222</v>
      </c>
      <c r="B7034" t="s">
        <v>55</v>
      </c>
      <c r="C7034" t="s">
        <v>157</v>
      </c>
      <c r="D7034" t="s">
        <v>19</v>
      </c>
      <c r="E7034" s="1">
        <v>45478</v>
      </c>
      <c r="F7034" s="1" t="str">
        <f>TEXT(shipments9[[#This Row],[Shipdate]],"ddd")</f>
        <v>Fri</v>
      </c>
      <c r="G7034" s="1" t="str">
        <f>IF(OR(shipments9[[#This Row],[Day Name]]="Sat",shipments9[[#This Row],[Day Name]]="Sun"),"Weekend","Weekday")</f>
        <v>Weekday</v>
      </c>
      <c r="H7034">
        <v>14208.75</v>
      </c>
      <c r="I7034">
        <v>1579</v>
      </c>
      <c r="J7034" t="s">
        <v>178</v>
      </c>
      <c r="K7034" t="s">
        <v>8155</v>
      </c>
      <c r="L7034" t="s">
        <v>8160</v>
      </c>
      <c r="M7034">
        <v>7</v>
      </c>
      <c r="N7034" t="s">
        <v>8161</v>
      </c>
      <c r="O7034" s="4">
        <f>INDEX(products[Cost_per_box], MATCH(shipments9[[#This Row],[PID]], products[PID], 0))</f>
        <v>6.8</v>
      </c>
      <c r="P7034" s="4">
        <f>shipments9[[#This Row],[Boxes]]*shipments9[[#This Row],[Cost Per Box]]</f>
        <v>10737.199999999999</v>
      </c>
      <c r="Q7034" s="4">
        <f>shipments9[[#This Row],[Amount]] -shipments9[[#This Row],[total cost]]</f>
        <v>3471.5500000000011</v>
      </c>
      <c r="R7034" s="4" t="str">
        <f>IF(shipments9[[#This Row],[Gross Profit]]&lt;0,"Loss","Profit")</f>
        <v>Profit</v>
      </c>
      <c r="S7034" s="9">
        <f>shipments9[[#This Row],[Gross Profit]]/shipments9[[#This Row],[Amount]]</f>
        <v>0.24432479985924174</v>
      </c>
      <c r="T7034" s="11">
        <f>shipments9[[#This Row],[Amount]]/shipments9[[#This Row],[Boxes]]</f>
        <v>8.9985750474984165</v>
      </c>
    </row>
    <row r="7035" spans="1:20" hidden="1" x14ac:dyDescent="0.25">
      <c r="A7035" t="s">
        <v>7223</v>
      </c>
      <c r="B7035" t="s">
        <v>55</v>
      </c>
      <c r="C7035" t="s">
        <v>121</v>
      </c>
      <c r="D7035" t="s">
        <v>19</v>
      </c>
      <c r="E7035" s="1">
        <v>45512</v>
      </c>
      <c r="F7035" s="1" t="str">
        <f>TEXT(shipments9[[#This Row],[Shipdate]],"ddd")</f>
        <v>Thu</v>
      </c>
      <c r="G7035" s="1" t="str">
        <f>IF(OR(shipments9[[#This Row],[Day Name]]="Sat",shipments9[[#This Row],[Day Name]]="Sun"),"Weekend","Weekday")</f>
        <v>Weekday</v>
      </c>
      <c r="H7035">
        <v>5181.75</v>
      </c>
      <c r="I7035">
        <v>324</v>
      </c>
      <c r="J7035" t="s">
        <v>178</v>
      </c>
      <c r="K7035" t="s">
        <v>8155</v>
      </c>
      <c r="L7035" t="s">
        <v>8160</v>
      </c>
      <c r="M7035">
        <v>8</v>
      </c>
      <c r="N7035" t="s">
        <v>8162</v>
      </c>
      <c r="O7035" s="4">
        <f>INDEX(products[Cost_per_box], MATCH(shipments9[[#This Row],[PID]], products[PID], 0))</f>
        <v>5.26</v>
      </c>
      <c r="P7035" s="4">
        <f>shipments9[[#This Row],[Boxes]]*shipments9[[#This Row],[Cost Per Box]]</f>
        <v>1704.24</v>
      </c>
      <c r="Q7035" s="4">
        <f>shipments9[[#This Row],[Amount]] -shipments9[[#This Row],[total cost]]</f>
        <v>3477.51</v>
      </c>
      <c r="R7035" s="4" t="str">
        <f>IF(shipments9[[#This Row],[Gross Profit]]&lt;0,"Loss","Profit")</f>
        <v>Profit</v>
      </c>
      <c r="S7035" s="9">
        <f>shipments9[[#This Row],[Gross Profit]]/shipments9[[#This Row],[Amount]]</f>
        <v>0.67110725141120287</v>
      </c>
      <c r="T7035" s="11">
        <f>shipments9[[#This Row],[Amount]]/shipments9[[#This Row],[Boxes]]</f>
        <v>15.993055555555555</v>
      </c>
    </row>
    <row r="7036" spans="1:20" hidden="1" x14ac:dyDescent="0.25">
      <c r="A7036" t="s">
        <v>7224</v>
      </c>
      <c r="B7036" t="s">
        <v>55</v>
      </c>
      <c r="C7036" t="s">
        <v>141</v>
      </c>
      <c r="D7036" t="s">
        <v>19</v>
      </c>
      <c r="E7036" s="1">
        <v>45503</v>
      </c>
      <c r="F7036" s="1" t="str">
        <f>TEXT(shipments9[[#This Row],[Shipdate]],"ddd")</f>
        <v>Tue</v>
      </c>
      <c r="G7036" s="1" t="str">
        <f>IF(OR(shipments9[[#This Row],[Day Name]]="Sat",shipments9[[#This Row],[Day Name]]="Sun"),"Weekend","Weekday")</f>
        <v>Weekday</v>
      </c>
      <c r="H7036">
        <v>17615.25</v>
      </c>
      <c r="I7036">
        <v>1468</v>
      </c>
      <c r="J7036" t="s">
        <v>178</v>
      </c>
      <c r="K7036" t="s">
        <v>8155</v>
      </c>
      <c r="L7036" t="s">
        <v>8160</v>
      </c>
      <c r="M7036">
        <v>7</v>
      </c>
      <c r="N7036" t="s">
        <v>8161</v>
      </c>
      <c r="O7036" s="4">
        <f>INDEX(products[Cost_per_box], MATCH(shipments9[[#This Row],[PID]], products[PID], 0))</f>
        <v>8.2200000000000006</v>
      </c>
      <c r="P7036" s="4">
        <f>shipments9[[#This Row],[Boxes]]*shipments9[[#This Row],[Cost Per Box]]</f>
        <v>12066.960000000001</v>
      </c>
      <c r="Q7036" s="4">
        <f>shipments9[[#This Row],[Amount]] -shipments9[[#This Row],[total cost]]</f>
        <v>5548.2899999999991</v>
      </c>
      <c r="R7036" s="4" t="str">
        <f>IF(shipments9[[#This Row],[Gross Profit]]&lt;0,"Loss","Profit")</f>
        <v>Profit</v>
      </c>
      <c r="S7036" s="9">
        <f>shipments9[[#This Row],[Gross Profit]]/shipments9[[#This Row],[Amount]]</f>
        <v>0.3149708349299612</v>
      </c>
      <c r="T7036" s="11">
        <f>shipments9[[#This Row],[Amount]]/shipments9[[#This Row],[Boxes]]</f>
        <v>11.999489100817438</v>
      </c>
    </row>
    <row r="7037" spans="1:20" hidden="1" x14ac:dyDescent="0.25">
      <c r="A7037" t="s">
        <v>7225</v>
      </c>
      <c r="B7037" t="s">
        <v>55</v>
      </c>
      <c r="C7037" t="s">
        <v>121</v>
      </c>
      <c r="D7037" t="s">
        <v>19</v>
      </c>
      <c r="E7037" s="1">
        <v>45513</v>
      </c>
      <c r="F7037" s="1" t="str">
        <f>TEXT(shipments9[[#This Row],[Shipdate]],"ddd")</f>
        <v>Fri</v>
      </c>
      <c r="G7037" s="1" t="str">
        <f>IF(OR(shipments9[[#This Row],[Day Name]]="Sat",shipments9[[#This Row],[Day Name]]="Sun"),"Weekend","Weekday")</f>
        <v>Weekday</v>
      </c>
      <c r="H7037">
        <v>12143.25</v>
      </c>
      <c r="I7037">
        <v>810</v>
      </c>
      <c r="J7037" t="s">
        <v>178</v>
      </c>
      <c r="K7037" t="s">
        <v>8155</v>
      </c>
      <c r="L7037" t="s">
        <v>8160</v>
      </c>
      <c r="M7037">
        <v>8</v>
      </c>
      <c r="N7037" t="s">
        <v>8162</v>
      </c>
      <c r="O7037" s="4">
        <f>INDEX(products[Cost_per_box], MATCH(shipments9[[#This Row],[PID]], products[PID], 0))</f>
        <v>5.26</v>
      </c>
      <c r="P7037" s="4">
        <f>shipments9[[#This Row],[Boxes]]*shipments9[[#This Row],[Cost Per Box]]</f>
        <v>4260.5999999999995</v>
      </c>
      <c r="Q7037" s="4">
        <f>shipments9[[#This Row],[Amount]] -shipments9[[#This Row],[total cost]]</f>
        <v>7882.6500000000005</v>
      </c>
      <c r="R7037" s="4" t="str">
        <f>IF(shipments9[[#This Row],[Gross Profit]]&lt;0,"Loss","Profit")</f>
        <v>Profit</v>
      </c>
      <c r="S7037" s="9">
        <f>shipments9[[#This Row],[Gross Profit]]/shipments9[[#This Row],[Amount]]</f>
        <v>0.64913841022790442</v>
      </c>
      <c r="T7037" s="11">
        <f>shipments9[[#This Row],[Amount]]/shipments9[[#This Row],[Boxes]]</f>
        <v>14.991666666666667</v>
      </c>
    </row>
    <row r="7038" spans="1:20" hidden="1" x14ac:dyDescent="0.25">
      <c r="A7038" t="s">
        <v>7226</v>
      </c>
      <c r="B7038" t="s">
        <v>55</v>
      </c>
      <c r="C7038" t="s">
        <v>151</v>
      </c>
      <c r="D7038" t="s">
        <v>19</v>
      </c>
      <c r="E7038" s="1">
        <v>45490</v>
      </c>
      <c r="F7038" s="1" t="str">
        <f>TEXT(shipments9[[#This Row],[Shipdate]],"ddd")</f>
        <v>Wed</v>
      </c>
      <c r="G7038" s="1" t="str">
        <f>IF(OR(shipments9[[#This Row],[Day Name]]="Sat",shipments9[[#This Row],[Day Name]]="Sun"),"Weekend","Weekday")</f>
        <v>Weekday</v>
      </c>
      <c r="H7038">
        <v>3163.5</v>
      </c>
      <c r="I7038">
        <v>167</v>
      </c>
      <c r="J7038" t="s">
        <v>178</v>
      </c>
      <c r="K7038" t="s">
        <v>8155</v>
      </c>
      <c r="L7038" t="s">
        <v>8160</v>
      </c>
      <c r="M7038">
        <v>7</v>
      </c>
      <c r="N7038" t="s">
        <v>8161</v>
      </c>
      <c r="O7038" s="4">
        <f>INDEX(products[Cost_per_box], MATCH(shipments9[[#This Row],[PID]], products[PID], 0))</f>
        <v>12.41</v>
      </c>
      <c r="P7038" s="4">
        <f>shipments9[[#This Row],[Boxes]]*shipments9[[#This Row],[Cost Per Box]]</f>
        <v>2072.4699999999998</v>
      </c>
      <c r="Q7038" s="4">
        <f>shipments9[[#This Row],[Amount]] -shipments9[[#This Row],[total cost]]</f>
        <v>1091.0300000000002</v>
      </c>
      <c r="R7038" s="4" t="str">
        <f>IF(shipments9[[#This Row],[Gross Profit]]&lt;0,"Loss","Profit")</f>
        <v>Profit</v>
      </c>
      <c r="S7038" s="9">
        <f>shipments9[[#This Row],[Gross Profit]]/shipments9[[#This Row],[Amount]]</f>
        <v>0.34488067014382812</v>
      </c>
      <c r="T7038" s="11">
        <f>shipments9[[#This Row],[Amount]]/shipments9[[#This Row],[Boxes]]</f>
        <v>18.943113772455089</v>
      </c>
    </row>
    <row r="7039" spans="1:20" x14ac:dyDescent="0.25">
      <c r="A7039" t="s">
        <v>7227</v>
      </c>
      <c r="B7039" t="s">
        <v>55</v>
      </c>
      <c r="C7039" t="s">
        <v>147</v>
      </c>
      <c r="D7039" t="s">
        <v>19</v>
      </c>
      <c r="E7039" s="1">
        <v>45517</v>
      </c>
      <c r="F7039" s="1" t="str">
        <f>TEXT(shipments9[[#This Row],[Shipdate]],"ddd")</f>
        <v>Tue</v>
      </c>
      <c r="G7039" s="1" t="str">
        <f>IF(OR(shipments9[[#This Row],[Day Name]]="Sat",shipments9[[#This Row],[Day Name]]="Sun"),"Weekend","Weekday")</f>
        <v>Weekday</v>
      </c>
      <c r="H7039">
        <v>2229.75</v>
      </c>
      <c r="I7039">
        <v>372</v>
      </c>
      <c r="J7039" t="s">
        <v>178</v>
      </c>
      <c r="K7039" t="s">
        <v>8155</v>
      </c>
      <c r="L7039" t="s">
        <v>8160</v>
      </c>
      <c r="M7039">
        <v>8</v>
      </c>
      <c r="N7039" t="s">
        <v>8162</v>
      </c>
      <c r="O7039" s="4">
        <f>INDEX(products[Cost_per_box], MATCH(shipments9[[#This Row],[PID]], products[PID], 0))</f>
        <v>10.51</v>
      </c>
      <c r="P7039" s="4">
        <f>shipments9[[#This Row],[Boxes]]*shipments9[[#This Row],[Cost Per Box]]</f>
        <v>3909.72</v>
      </c>
      <c r="Q7039" s="4">
        <f>shipments9[[#This Row],[Amount]] -shipments9[[#This Row],[total cost]]</f>
        <v>-1679.9699999999998</v>
      </c>
      <c r="R7039" s="4" t="str">
        <f>IF(shipments9[[#This Row],[Gross Profit]]&lt;0,"Loss","Profit")</f>
        <v>Loss</v>
      </c>
      <c r="S7039" s="9">
        <f>shipments9[[#This Row],[Gross Profit]]/shipments9[[#This Row],[Amount]]</f>
        <v>-0.75343424150689531</v>
      </c>
      <c r="T7039" s="11">
        <f>shipments9[[#This Row],[Amount]]/shipments9[[#This Row],[Boxes]]</f>
        <v>5.993951612903226</v>
      </c>
    </row>
    <row r="7040" spans="1:20" hidden="1" x14ac:dyDescent="0.25">
      <c r="A7040" t="s">
        <v>7228</v>
      </c>
      <c r="B7040" t="s">
        <v>55</v>
      </c>
      <c r="C7040" t="s">
        <v>130</v>
      </c>
      <c r="D7040" t="s">
        <v>19</v>
      </c>
      <c r="E7040" s="1">
        <v>45517</v>
      </c>
      <c r="F7040" s="1" t="str">
        <f>TEXT(shipments9[[#This Row],[Shipdate]],"ddd")</f>
        <v>Tue</v>
      </c>
      <c r="G7040" s="1" t="str">
        <f>IF(OR(shipments9[[#This Row],[Day Name]]="Sat",shipments9[[#This Row],[Day Name]]="Sun"),"Weekend","Weekday")</f>
        <v>Weekday</v>
      </c>
      <c r="H7040">
        <v>85.5</v>
      </c>
      <c r="I7040">
        <v>11</v>
      </c>
      <c r="J7040" t="s">
        <v>178</v>
      </c>
      <c r="K7040" t="s">
        <v>8155</v>
      </c>
      <c r="L7040" t="s">
        <v>8160</v>
      </c>
      <c r="M7040">
        <v>8</v>
      </c>
      <c r="N7040" t="s">
        <v>8162</v>
      </c>
      <c r="O7040" s="4">
        <f>INDEX(products[Cost_per_box], MATCH(shipments9[[#This Row],[PID]], products[PID], 0))</f>
        <v>5.72</v>
      </c>
      <c r="P7040" s="4">
        <f>shipments9[[#This Row],[Boxes]]*shipments9[[#This Row],[Cost Per Box]]</f>
        <v>62.919999999999995</v>
      </c>
      <c r="Q7040" s="4">
        <f>shipments9[[#This Row],[Amount]] -shipments9[[#This Row],[total cost]]</f>
        <v>22.580000000000005</v>
      </c>
      <c r="R7040" s="4" t="str">
        <f>IF(shipments9[[#This Row],[Gross Profit]]&lt;0,"Loss","Profit")</f>
        <v>Profit</v>
      </c>
      <c r="S7040" s="9">
        <f>shipments9[[#This Row],[Gross Profit]]/shipments9[[#This Row],[Amount]]</f>
        <v>0.26409356725146205</v>
      </c>
      <c r="T7040" s="11">
        <f>shipments9[[#This Row],[Amount]]/shipments9[[#This Row],[Boxes]]</f>
        <v>7.7727272727272725</v>
      </c>
    </row>
    <row r="7041" spans="1:20" hidden="1" x14ac:dyDescent="0.25">
      <c r="A7041" t="s">
        <v>7229</v>
      </c>
      <c r="B7041" t="s">
        <v>77</v>
      </c>
      <c r="C7041" t="s">
        <v>135</v>
      </c>
      <c r="D7041" t="s">
        <v>19</v>
      </c>
      <c r="E7041" s="1">
        <v>45520</v>
      </c>
      <c r="F7041" s="1" t="str">
        <f>TEXT(shipments9[[#This Row],[Shipdate]],"ddd")</f>
        <v>Fri</v>
      </c>
      <c r="G7041" s="1" t="str">
        <f>IF(OR(shipments9[[#This Row],[Day Name]]="Sat",shipments9[[#This Row],[Day Name]]="Sun"),"Weekend","Weekday")</f>
        <v>Weekday</v>
      </c>
      <c r="H7041">
        <v>4212</v>
      </c>
      <c r="I7041">
        <v>156</v>
      </c>
      <c r="J7041" t="s">
        <v>178</v>
      </c>
      <c r="K7041" t="s">
        <v>8155</v>
      </c>
      <c r="L7041" t="s">
        <v>8160</v>
      </c>
      <c r="M7041">
        <v>8</v>
      </c>
      <c r="N7041" t="s">
        <v>8162</v>
      </c>
      <c r="O7041" s="4">
        <f>INDEX(products[Cost_per_box], MATCH(shipments9[[#This Row],[PID]], products[PID], 0))</f>
        <v>9.94</v>
      </c>
      <c r="P7041" s="4">
        <f>shipments9[[#This Row],[Boxes]]*shipments9[[#This Row],[Cost Per Box]]</f>
        <v>1550.6399999999999</v>
      </c>
      <c r="Q7041" s="4">
        <f>shipments9[[#This Row],[Amount]] -shipments9[[#This Row],[total cost]]</f>
        <v>2661.36</v>
      </c>
      <c r="R7041" s="4" t="str">
        <f>IF(shipments9[[#This Row],[Gross Profit]]&lt;0,"Loss","Profit")</f>
        <v>Profit</v>
      </c>
      <c r="S7041" s="9">
        <f>shipments9[[#This Row],[Gross Profit]]/shipments9[[#This Row],[Amount]]</f>
        <v>0.63185185185185189</v>
      </c>
      <c r="T7041" s="11">
        <f>shipments9[[#This Row],[Amount]]/shipments9[[#This Row],[Boxes]]</f>
        <v>27</v>
      </c>
    </row>
    <row r="7042" spans="1:20" x14ac:dyDescent="0.25">
      <c r="A7042" t="s">
        <v>7230</v>
      </c>
      <c r="B7042" t="s">
        <v>77</v>
      </c>
      <c r="C7042" t="s">
        <v>147</v>
      </c>
      <c r="D7042" t="s">
        <v>19</v>
      </c>
      <c r="E7042" s="1">
        <v>45478</v>
      </c>
      <c r="F7042" s="1" t="str">
        <f>TEXT(shipments9[[#This Row],[Shipdate]],"ddd")</f>
        <v>Fri</v>
      </c>
      <c r="G7042" s="1" t="str">
        <f>IF(OR(shipments9[[#This Row],[Day Name]]="Sat",shipments9[[#This Row],[Day Name]]="Sun"),"Weekend","Weekday")</f>
        <v>Weekday</v>
      </c>
      <c r="H7042">
        <v>5049</v>
      </c>
      <c r="I7042">
        <v>561</v>
      </c>
      <c r="J7042" t="s">
        <v>178</v>
      </c>
      <c r="K7042" t="s">
        <v>8155</v>
      </c>
      <c r="L7042" t="s">
        <v>8160</v>
      </c>
      <c r="M7042">
        <v>7</v>
      </c>
      <c r="N7042" t="s">
        <v>8161</v>
      </c>
      <c r="O7042" s="4">
        <f>INDEX(products[Cost_per_box], MATCH(shipments9[[#This Row],[PID]], products[PID], 0))</f>
        <v>10.51</v>
      </c>
      <c r="P7042" s="4">
        <f>shipments9[[#This Row],[Boxes]]*shipments9[[#This Row],[Cost Per Box]]</f>
        <v>5896.11</v>
      </c>
      <c r="Q7042" s="4">
        <f>shipments9[[#This Row],[Amount]] -shipments9[[#This Row],[total cost]]</f>
        <v>-847.10999999999967</v>
      </c>
      <c r="R7042" s="4" t="str">
        <f>IF(shipments9[[#This Row],[Gross Profit]]&lt;0,"Loss","Profit")</f>
        <v>Loss</v>
      </c>
      <c r="S7042" s="9">
        <f>shipments9[[#This Row],[Gross Profit]]/shipments9[[#This Row],[Amount]]</f>
        <v>-0.16777777777777772</v>
      </c>
      <c r="T7042" s="11">
        <f>shipments9[[#This Row],[Amount]]/shipments9[[#This Row],[Boxes]]</f>
        <v>9</v>
      </c>
    </row>
    <row r="7043" spans="1:20" hidden="1" x14ac:dyDescent="0.25">
      <c r="A7043" t="s">
        <v>7231</v>
      </c>
      <c r="B7043" t="s">
        <v>77</v>
      </c>
      <c r="C7043" t="s">
        <v>165</v>
      </c>
      <c r="D7043" t="s">
        <v>19</v>
      </c>
      <c r="E7043" s="1">
        <v>45506</v>
      </c>
      <c r="F7043" s="1" t="str">
        <f>TEXT(shipments9[[#This Row],[Shipdate]],"ddd")</f>
        <v>Fri</v>
      </c>
      <c r="G7043" s="1" t="str">
        <f>IF(OR(shipments9[[#This Row],[Day Name]]="Sat",shipments9[[#This Row],[Day Name]]="Sun"),"Weekend","Weekday")</f>
        <v>Weekday</v>
      </c>
      <c r="H7043">
        <v>8185.5</v>
      </c>
      <c r="I7043">
        <v>390</v>
      </c>
      <c r="J7043" t="s">
        <v>178</v>
      </c>
      <c r="K7043" t="s">
        <v>8155</v>
      </c>
      <c r="L7043" t="s">
        <v>8160</v>
      </c>
      <c r="M7043">
        <v>8</v>
      </c>
      <c r="N7043" t="s">
        <v>8162</v>
      </c>
      <c r="O7043" s="4">
        <f>INDEX(products[Cost_per_box], MATCH(shipments9[[#This Row],[PID]], products[PID], 0))</f>
        <v>2.65</v>
      </c>
      <c r="P7043" s="4">
        <f>shipments9[[#This Row],[Boxes]]*shipments9[[#This Row],[Cost Per Box]]</f>
        <v>1033.5</v>
      </c>
      <c r="Q7043" s="4">
        <f>shipments9[[#This Row],[Amount]] -shipments9[[#This Row],[total cost]]</f>
        <v>7152</v>
      </c>
      <c r="R7043" s="4" t="str">
        <f>IF(shipments9[[#This Row],[Gross Profit]]&lt;0,"Loss","Profit")</f>
        <v>Profit</v>
      </c>
      <c r="S7043" s="9">
        <f>shipments9[[#This Row],[Gross Profit]]/shipments9[[#This Row],[Amount]]</f>
        <v>0.87374015026571372</v>
      </c>
      <c r="T7043" s="11">
        <f>shipments9[[#This Row],[Amount]]/shipments9[[#This Row],[Boxes]]</f>
        <v>20.988461538461539</v>
      </c>
    </row>
    <row r="7044" spans="1:20" hidden="1" x14ac:dyDescent="0.25">
      <c r="A7044" t="s">
        <v>7232</v>
      </c>
      <c r="B7044" t="s">
        <v>77</v>
      </c>
      <c r="C7044" t="s">
        <v>149</v>
      </c>
      <c r="D7044" t="s">
        <v>19</v>
      </c>
      <c r="E7044" s="1">
        <v>45504</v>
      </c>
      <c r="F7044" s="1" t="str">
        <f>TEXT(shipments9[[#This Row],[Shipdate]],"ddd")</f>
        <v>Wed</v>
      </c>
      <c r="G7044" s="1" t="str">
        <f>IF(OR(shipments9[[#This Row],[Day Name]]="Sat",shipments9[[#This Row],[Day Name]]="Sun"),"Weekend","Weekday")</f>
        <v>Weekday</v>
      </c>
      <c r="H7044">
        <v>4187.25</v>
      </c>
      <c r="I7044">
        <v>247</v>
      </c>
      <c r="J7044" t="s">
        <v>178</v>
      </c>
      <c r="K7044" t="s">
        <v>8155</v>
      </c>
      <c r="L7044" t="s">
        <v>8160</v>
      </c>
      <c r="M7044">
        <v>7</v>
      </c>
      <c r="N7044" t="s">
        <v>8161</v>
      </c>
      <c r="O7044" s="4">
        <f>INDEX(products[Cost_per_box], MATCH(shipments9[[#This Row],[PID]], products[PID], 0))</f>
        <v>6.43</v>
      </c>
      <c r="P7044" s="4">
        <f>shipments9[[#This Row],[Boxes]]*shipments9[[#This Row],[Cost Per Box]]</f>
        <v>1588.21</v>
      </c>
      <c r="Q7044" s="4">
        <f>shipments9[[#This Row],[Amount]] -shipments9[[#This Row],[total cost]]</f>
        <v>2599.04</v>
      </c>
      <c r="R7044" s="4" t="str">
        <f>IF(shipments9[[#This Row],[Gross Profit]]&lt;0,"Loss","Profit")</f>
        <v>Profit</v>
      </c>
      <c r="S7044" s="9">
        <f>shipments9[[#This Row],[Gross Profit]]/shipments9[[#This Row],[Amount]]</f>
        <v>0.62070332557167596</v>
      </c>
      <c r="T7044" s="11">
        <f>shipments9[[#This Row],[Amount]]/shipments9[[#This Row],[Boxes]]</f>
        <v>16.95242914979757</v>
      </c>
    </row>
    <row r="7045" spans="1:20" hidden="1" x14ac:dyDescent="0.25">
      <c r="A7045" t="s">
        <v>7233</v>
      </c>
      <c r="B7045" t="s">
        <v>77</v>
      </c>
      <c r="C7045" t="s">
        <v>149</v>
      </c>
      <c r="D7045" t="s">
        <v>19</v>
      </c>
      <c r="E7045" s="1">
        <v>45499</v>
      </c>
      <c r="F7045" s="1" t="str">
        <f>TEXT(shipments9[[#This Row],[Shipdate]],"ddd")</f>
        <v>Fri</v>
      </c>
      <c r="G7045" s="1" t="str">
        <f>IF(OR(shipments9[[#This Row],[Day Name]]="Sat",shipments9[[#This Row],[Day Name]]="Sun"),"Weekend","Weekday")</f>
        <v>Weekday</v>
      </c>
      <c r="H7045">
        <v>6813</v>
      </c>
      <c r="I7045">
        <v>455</v>
      </c>
      <c r="J7045" t="s">
        <v>178</v>
      </c>
      <c r="K7045" t="s">
        <v>8155</v>
      </c>
      <c r="L7045" t="s">
        <v>8160</v>
      </c>
      <c r="M7045">
        <v>7</v>
      </c>
      <c r="N7045" t="s">
        <v>8161</v>
      </c>
      <c r="O7045" s="4">
        <f>INDEX(products[Cost_per_box], MATCH(shipments9[[#This Row],[PID]], products[PID], 0))</f>
        <v>6.43</v>
      </c>
      <c r="P7045" s="4">
        <f>shipments9[[#This Row],[Boxes]]*shipments9[[#This Row],[Cost Per Box]]</f>
        <v>2925.65</v>
      </c>
      <c r="Q7045" s="4">
        <f>shipments9[[#This Row],[Amount]] -shipments9[[#This Row],[total cost]]</f>
        <v>3887.35</v>
      </c>
      <c r="R7045" s="4" t="str">
        <f>IF(shipments9[[#This Row],[Gross Profit]]&lt;0,"Loss","Profit")</f>
        <v>Profit</v>
      </c>
      <c r="S7045" s="9">
        <f>shipments9[[#This Row],[Gross Profit]]/shipments9[[#This Row],[Amount]]</f>
        <v>0.570578306179363</v>
      </c>
      <c r="T7045" s="11">
        <f>shipments9[[#This Row],[Amount]]/shipments9[[#This Row],[Boxes]]</f>
        <v>14.973626373626374</v>
      </c>
    </row>
    <row r="7046" spans="1:20" hidden="1" x14ac:dyDescent="0.25">
      <c r="A7046" t="s">
        <v>7234</v>
      </c>
      <c r="B7046" t="s">
        <v>77</v>
      </c>
      <c r="C7046" t="s">
        <v>137</v>
      </c>
      <c r="D7046" t="s">
        <v>19</v>
      </c>
      <c r="E7046" s="1">
        <v>45483</v>
      </c>
      <c r="F7046" s="1" t="str">
        <f>TEXT(shipments9[[#This Row],[Shipdate]],"ddd")</f>
        <v>Wed</v>
      </c>
      <c r="G7046" s="1" t="str">
        <f>IF(OR(shipments9[[#This Row],[Day Name]]="Sat",shipments9[[#This Row],[Day Name]]="Sun"),"Weekend","Weekday")</f>
        <v>Weekday</v>
      </c>
      <c r="H7046">
        <v>7141.5</v>
      </c>
      <c r="I7046">
        <v>325</v>
      </c>
      <c r="J7046" t="s">
        <v>178</v>
      </c>
      <c r="K7046" t="s">
        <v>8155</v>
      </c>
      <c r="L7046" t="s">
        <v>8160</v>
      </c>
      <c r="M7046">
        <v>7</v>
      </c>
      <c r="N7046" t="s">
        <v>8161</v>
      </c>
      <c r="O7046" s="4">
        <f>INDEX(products[Cost_per_box], MATCH(shipments9[[#This Row],[PID]], products[PID], 0))</f>
        <v>7.73</v>
      </c>
      <c r="P7046" s="4">
        <f>shipments9[[#This Row],[Boxes]]*shipments9[[#This Row],[Cost Per Box]]</f>
        <v>2512.25</v>
      </c>
      <c r="Q7046" s="4">
        <f>shipments9[[#This Row],[Amount]] -shipments9[[#This Row],[total cost]]</f>
        <v>4629.25</v>
      </c>
      <c r="R7046" s="4" t="str">
        <f>IF(shipments9[[#This Row],[Gross Profit]]&lt;0,"Loss","Profit")</f>
        <v>Profit</v>
      </c>
      <c r="S7046" s="9">
        <f>shipments9[[#This Row],[Gross Profit]]/shipments9[[#This Row],[Amount]]</f>
        <v>0.64821816145067568</v>
      </c>
      <c r="T7046" s="11">
        <f>shipments9[[#This Row],[Amount]]/shipments9[[#This Row],[Boxes]]</f>
        <v>21.973846153846154</v>
      </c>
    </row>
    <row r="7047" spans="1:20" hidden="1" x14ac:dyDescent="0.25">
      <c r="A7047" t="s">
        <v>7235</v>
      </c>
      <c r="B7047" t="s">
        <v>77</v>
      </c>
      <c r="C7047" t="s">
        <v>128</v>
      </c>
      <c r="D7047" t="s">
        <v>19</v>
      </c>
      <c r="E7047" s="1">
        <v>45518</v>
      </c>
      <c r="F7047" s="1" t="str">
        <f>TEXT(shipments9[[#This Row],[Shipdate]],"ddd")</f>
        <v>Wed</v>
      </c>
      <c r="G7047" s="1" t="str">
        <f>IF(OR(shipments9[[#This Row],[Day Name]]="Sat",shipments9[[#This Row],[Day Name]]="Sun"),"Weekend","Weekday")</f>
        <v>Weekday</v>
      </c>
      <c r="H7047">
        <v>9513</v>
      </c>
      <c r="I7047">
        <v>1057</v>
      </c>
      <c r="J7047" t="s">
        <v>178</v>
      </c>
      <c r="K7047" t="s">
        <v>8155</v>
      </c>
      <c r="L7047" t="s">
        <v>8160</v>
      </c>
      <c r="M7047">
        <v>8</v>
      </c>
      <c r="N7047" t="s">
        <v>8162</v>
      </c>
      <c r="O7047" s="4">
        <f>INDEX(products[Cost_per_box], MATCH(shipments9[[#This Row],[PID]], products[PID], 0))</f>
        <v>3.85</v>
      </c>
      <c r="P7047" s="4">
        <f>shipments9[[#This Row],[Boxes]]*shipments9[[#This Row],[Cost Per Box]]</f>
        <v>4069.4500000000003</v>
      </c>
      <c r="Q7047" s="4">
        <f>shipments9[[#This Row],[Amount]] -shipments9[[#This Row],[total cost]]</f>
        <v>5443.5499999999993</v>
      </c>
      <c r="R7047" s="4" t="str">
        <f>IF(shipments9[[#This Row],[Gross Profit]]&lt;0,"Loss","Profit")</f>
        <v>Profit</v>
      </c>
      <c r="S7047" s="9">
        <f>shipments9[[#This Row],[Gross Profit]]/shipments9[[#This Row],[Amount]]</f>
        <v>0.57222222222222219</v>
      </c>
      <c r="T7047" s="11">
        <f>shipments9[[#This Row],[Amount]]/shipments9[[#This Row],[Boxes]]</f>
        <v>9</v>
      </c>
    </row>
    <row r="7048" spans="1:20" hidden="1" x14ac:dyDescent="0.25">
      <c r="A7048" t="s">
        <v>7236</v>
      </c>
      <c r="B7048" t="s">
        <v>77</v>
      </c>
      <c r="C7048" t="s">
        <v>132</v>
      </c>
      <c r="D7048" t="s">
        <v>19</v>
      </c>
      <c r="E7048" s="1">
        <v>45481</v>
      </c>
      <c r="F7048" s="1" t="str">
        <f>TEXT(shipments9[[#This Row],[Shipdate]],"ddd")</f>
        <v>Mon</v>
      </c>
      <c r="G7048" s="1" t="str">
        <f>IF(OR(shipments9[[#This Row],[Day Name]]="Sat",shipments9[[#This Row],[Day Name]]="Sun"),"Weekend","Weekday")</f>
        <v>Weekday</v>
      </c>
      <c r="H7048">
        <v>5580</v>
      </c>
      <c r="I7048">
        <v>224</v>
      </c>
      <c r="J7048" t="s">
        <v>178</v>
      </c>
      <c r="K7048" t="s">
        <v>8155</v>
      </c>
      <c r="L7048" t="s">
        <v>8160</v>
      </c>
      <c r="M7048">
        <v>7</v>
      </c>
      <c r="N7048" t="s">
        <v>8161</v>
      </c>
      <c r="O7048" s="4">
        <f>INDEX(products[Cost_per_box], MATCH(shipments9[[#This Row],[PID]], products[PID], 0))</f>
        <v>6.31</v>
      </c>
      <c r="P7048" s="4">
        <f>shipments9[[#This Row],[Boxes]]*shipments9[[#This Row],[Cost Per Box]]</f>
        <v>1413.4399999999998</v>
      </c>
      <c r="Q7048" s="4">
        <f>shipments9[[#This Row],[Amount]] -shipments9[[#This Row],[total cost]]</f>
        <v>4166.5600000000004</v>
      </c>
      <c r="R7048" s="4" t="str">
        <f>IF(shipments9[[#This Row],[Gross Profit]]&lt;0,"Loss","Profit")</f>
        <v>Profit</v>
      </c>
      <c r="S7048" s="9">
        <f>shipments9[[#This Row],[Gross Profit]]/shipments9[[#This Row],[Amount]]</f>
        <v>0.7466953405017922</v>
      </c>
      <c r="T7048" s="11">
        <f>shipments9[[#This Row],[Amount]]/shipments9[[#This Row],[Boxes]]</f>
        <v>24.910714285714285</v>
      </c>
    </row>
    <row r="7049" spans="1:20" hidden="1" x14ac:dyDescent="0.25">
      <c r="A7049" t="s">
        <v>7237</v>
      </c>
      <c r="B7049" t="s">
        <v>77</v>
      </c>
      <c r="C7049" t="s">
        <v>135</v>
      </c>
      <c r="D7049" t="s">
        <v>19</v>
      </c>
      <c r="E7049" s="1">
        <v>45520</v>
      </c>
      <c r="F7049" s="1" t="str">
        <f>TEXT(shipments9[[#This Row],[Shipdate]],"ddd")</f>
        <v>Fri</v>
      </c>
      <c r="G7049" s="1" t="str">
        <f>IF(OR(shipments9[[#This Row],[Day Name]]="Sat",shipments9[[#This Row],[Day Name]]="Sun"),"Weekend","Weekday")</f>
        <v>Weekday</v>
      </c>
      <c r="H7049">
        <v>6646.5</v>
      </c>
      <c r="I7049">
        <v>238</v>
      </c>
      <c r="J7049" t="s">
        <v>178</v>
      </c>
      <c r="K7049" t="s">
        <v>8155</v>
      </c>
      <c r="L7049" t="s">
        <v>8160</v>
      </c>
      <c r="M7049">
        <v>8</v>
      </c>
      <c r="N7049" t="s">
        <v>8162</v>
      </c>
      <c r="O7049" s="4">
        <f>INDEX(products[Cost_per_box], MATCH(shipments9[[#This Row],[PID]], products[PID], 0))</f>
        <v>9.94</v>
      </c>
      <c r="P7049" s="4">
        <f>shipments9[[#This Row],[Boxes]]*shipments9[[#This Row],[Cost Per Box]]</f>
        <v>2365.7199999999998</v>
      </c>
      <c r="Q7049" s="4">
        <f>shipments9[[#This Row],[Amount]] -shipments9[[#This Row],[total cost]]</f>
        <v>4280.7800000000007</v>
      </c>
      <c r="R7049" s="4" t="str">
        <f>IF(shipments9[[#This Row],[Gross Profit]]&lt;0,"Loss","Profit")</f>
        <v>Profit</v>
      </c>
      <c r="S7049" s="9">
        <f>shipments9[[#This Row],[Gross Profit]]/shipments9[[#This Row],[Amount]]</f>
        <v>0.64406529752501329</v>
      </c>
      <c r="T7049" s="11">
        <f>shipments9[[#This Row],[Amount]]/shipments9[[#This Row],[Boxes]]</f>
        <v>27.926470588235293</v>
      </c>
    </row>
    <row r="7050" spans="1:20" hidden="1" x14ac:dyDescent="0.25">
      <c r="A7050" t="s">
        <v>7238</v>
      </c>
      <c r="B7050" t="s">
        <v>77</v>
      </c>
      <c r="C7050" t="s">
        <v>141</v>
      </c>
      <c r="D7050" t="s">
        <v>19</v>
      </c>
      <c r="E7050" s="1">
        <v>45526</v>
      </c>
      <c r="F7050" s="1" t="str">
        <f>TEXT(shipments9[[#This Row],[Shipdate]],"ddd")</f>
        <v>Thu</v>
      </c>
      <c r="G7050" s="1" t="str">
        <f>IF(OR(shipments9[[#This Row],[Day Name]]="Sat",shipments9[[#This Row],[Day Name]]="Sun"),"Weekend","Weekday")</f>
        <v>Weekday</v>
      </c>
      <c r="H7050">
        <v>524.25</v>
      </c>
      <c r="I7050">
        <v>38</v>
      </c>
      <c r="J7050" t="s">
        <v>178</v>
      </c>
      <c r="K7050" t="s">
        <v>8155</v>
      </c>
      <c r="L7050" t="s">
        <v>8160</v>
      </c>
      <c r="M7050">
        <v>8</v>
      </c>
      <c r="N7050" t="s">
        <v>8162</v>
      </c>
      <c r="O7050" s="4">
        <f>INDEX(products[Cost_per_box], MATCH(shipments9[[#This Row],[PID]], products[PID], 0))</f>
        <v>8.2200000000000006</v>
      </c>
      <c r="P7050" s="4">
        <f>shipments9[[#This Row],[Boxes]]*shipments9[[#This Row],[Cost Per Box]]</f>
        <v>312.36</v>
      </c>
      <c r="Q7050" s="4">
        <f>shipments9[[#This Row],[Amount]] -shipments9[[#This Row],[total cost]]</f>
        <v>211.89</v>
      </c>
      <c r="R7050" s="4" t="str">
        <f>IF(shipments9[[#This Row],[Gross Profit]]&lt;0,"Loss","Profit")</f>
        <v>Profit</v>
      </c>
      <c r="S7050" s="9">
        <f>shipments9[[#This Row],[Gross Profit]]/shipments9[[#This Row],[Amount]]</f>
        <v>0.40417739628040056</v>
      </c>
      <c r="T7050" s="11">
        <f>shipments9[[#This Row],[Amount]]/shipments9[[#This Row],[Boxes]]</f>
        <v>13.796052631578947</v>
      </c>
    </row>
    <row r="7051" spans="1:20" hidden="1" x14ac:dyDescent="0.25">
      <c r="A7051" t="s">
        <v>7239</v>
      </c>
      <c r="B7051" t="s">
        <v>58</v>
      </c>
      <c r="C7051" t="s">
        <v>132</v>
      </c>
      <c r="D7051" t="s">
        <v>19</v>
      </c>
      <c r="E7051" s="1">
        <v>45483</v>
      </c>
      <c r="F7051" s="1" t="str">
        <f>TEXT(shipments9[[#This Row],[Shipdate]],"ddd")</f>
        <v>Wed</v>
      </c>
      <c r="G7051" s="1" t="str">
        <f>IF(OR(shipments9[[#This Row],[Day Name]]="Sat",shipments9[[#This Row],[Day Name]]="Sun"),"Weekend","Weekday")</f>
        <v>Weekday</v>
      </c>
      <c r="H7051">
        <v>2250</v>
      </c>
      <c r="I7051">
        <v>87</v>
      </c>
      <c r="J7051" t="s">
        <v>178</v>
      </c>
      <c r="K7051" t="s">
        <v>8155</v>
      </c>
      <c r="L7051" t="s">
        <v>8160</v>
      </c>
      <c r="M7051">
        <v>7</v>
      </c>
      <c r="N7051" t="s">
        <v>8161</v>
      </c>
      <c r="O7051" s="4">
        <f>INDEX(products[Cost_per_box], MATCH(shipments9[[#This Row],[PID]], products[PID], 0))</f>
        <v>6.31</v>
      </c>
      <c r="P7051" s="4">
        <f>shipments9[[#This Row],[Boxes]]*shipments9[[#This Row],[Cost Per Box]]</f>
        <v>548.96999999999991</v>
      </c>
      <c r="Q7051" s="4">
        <f>shipments9[[#This Row],[Amount]] -shipments9[[#This Row],[total cost]]</f>
        <v>1701.0300000000002</v>
      </c>
      <c r="R7051" s="4" t="str">
        <f>IF(shipments9[[#This Row],[Gross Profit]]&lt;0,"Loss","Profit")</f>
        <v>Profit</v>
      </c>
      <c r="S7051" s="9">
        <f>shipments9[[#This Row],[Gross Profit]]/shipments9[[#This Row],[Amount]]</f>
        <v>0.75601333333333343</v>
      </c>
      <c r="T7051" s="11">
        <f>shipments9[[#This Row],[Amount]]/shipments9[[#This Row],[Boxes]]</f>
        <v>25.862068965517242</v>
      </c>
    </row>
    <row r="7052" spans="1:20" x14ac:dyDescent="0.25">
      <c r="A7052" t="s">
        <v>7240</v>
      </c>
      <c r="B7052" t="s">
        <v>58</v>
      </c>
      <c r="C7052" t="s">
        <v>155</v>
      </c>
      <c r="D7052" t="s">
        <v>19</v>
      </c>
      <c r="E7052" s="1">
        <v>45533</v>
      </c>
      <c r="F7052" s="1" t="str">
        <f>TEXT(shipments9[[#This Row],[Shipdate]],"ddd")</f>
        <v>Thu</v>
      </c>
      <c r="G7052" s="1" t="str">
        <f>IF(OR(shipments9[[#This Row],[Day Name]]="Sat",shipments9[[#This Row],[Day Name]]="Sun"),"Weekend","Weekday")</f>
        <v>Weekday</v>
      </c>
      <c r="H7052">
        <v>1498.5</v>
      </c>
      <c r="I7052">
        <v>215</v>
      </c>
      <c r="J7052" t="s">
        <v>178</v>
      </c>
      <c r="K7052" t="s">
        <v>8155</v>
      </c>
      <c r="L7052" t="s">
        <v>8160</v>
      </c>
      <c r="M7052">
        <v>8</v>
      </c>
      <c r="N7052" t="s">
        <v>8162</v>
      </c>
      <c r="O7052" s="4">
        <f>INDEX(products[Cost_per_box], MATCH(shipments9[[#This Row],[PID]], products[PID], 0))</f>
        <v>8.43</v>
      </c>
      <c r="P7052" s="4">
        <f>shipments9[[#This Row],[Boxes]]*shipments9[[#This Row],[Cost Per Box]]</f>
        <v>1812.45</v>
      </c>
      <c r="Q7052" s="4">
        <f>shipments9[[#This Row],[Amount]] -shipments9[[#This Row],[total cost]]</f>
        <v>-313.95000000000005</v>
      </c>
      <c r="R7052" s="4" t="str">
        <f>IF(shipments9[[#This Row],[Gross Profit]]&lt;0,"Loss","Profit")</f>
        <v>Loss</v>
      </c>
      <c r="S7052" s="9">
        <f>shipments9[[#This Row],[Gross Profit]]/shipments9[[#This Row],[Amount]]</f>
        <v>-0.20950950950950953</v>
      </c>
      <c r="T7052" s="11">
        <f>shipments9[[#This Row],[Amount]]/shipments9[[#This Row],[Boxes]]</f>
        <v>6.9697674418604647</v>
      </c>
    </row>
    <row r="7053" spans="1:20" hidden="1" x14ac:dyDescent="0.25">
      <c r="A7053" t="s">
        <v>7241</v>
      </c>
      <c r="B7053" t="s">
        <v>58</v>
      </c>
      <c r="C7053" t="s">
        <v>137</v>
      </c>
      <c r="D7053" t="s">
        <v>19</v>
      </c>
      <c r="E7053" s="1">
        <v>45512</v>
      </c>
      <c r="F7053" s="1" t="str">
        <f>TEXT(shipments9[[#This Row],[Shipdate]],"ddd")</f>
        <v>Thu</v>
      </c>
      <c r="G7053" s="1" t="str">
        <f>IF(OR(shipments9[[#This Row],[Day Name]]="Sat",shipments9[[#This Row],[Day Name]]="Sun"),"Weekend","Weekday")</f>
        <v>Weekday</v>
      </c>
      <c r="H7053">
        <v>3145.5</v>
      </c>
      <c r="I7053">
        <v>150</v>
      </c>
      <c r="J7053" t="s">
        <v>178</v>
      </c>
      <c r="K7053" t="s">
        <v>8155</v>
      </c>
      <c r="L7053" t="s">
        <v>8160</v>
      </c>
      <c r="M7053">
        <v>8</v>
      </c>
      <c r="N7053" t="s">
        <v>8162</v>
      </c>
      <c r="O7053" s="4">
        <f>INDEX(products[Cost_per_box], MATCH(shipments9[[#This Row],[PID]], products[PID], 0))</f>
        <v>7.73</v>
      </c>
      <c r="P7053" s="4">
        <f>shipments9[[#This Row],[Boxes]]*shipments9[[#This Row],[Cost Per Box]]</f>
        <v>1159.5</v>
      </c>
      <c r="Q7053" s="4">
        <f>shipments9[[#This Row],[Amount]] -shipments9[[#This Row],[total cost]]</f>
        <v>1986</v>
      </c>
      <c r="R7053" s="4" t="str">
        <f>IF(shipments9[[#This Row],[Gross Profit]]&lt;0,"Loss","Profit")</f>
        <v>Profit</v>
      </c>
      <c r="S7053" s="9">
        <f>shipments9[[#This Row],[Gross Profit]]/shipments9[[#This Row],[Amount]]</f>
        <v>0.63137815927515495</v>
      </c>
      <c r="T7053" s="11">
        <f>shipments9[[#This Row],[Amount]]/shipments9[[#This Row],[Boxes]]</f>
        <v>20.97</v>
      </c>
    </row>
    <row r="7054" spans="1:20" hidden="1" x14ac:dyDescent="0.25">
      <c r="A7054" t="s">
        <v>7242</v>
      </c>
      <c r="B7054" t="s">
        <v>58</v>
      </c>
      <c r="C7054" t="s">
        <v>165</v>
      </c>
      <c r="D7054" t="s">
        <v>19</v>
      </c>
      <c r="E7054" s="1">
        <v>45474</v>
      </c>
      <c r="F7054" s="1" t="str">
        <f>TEXT(shipments9[[#This Row],[Shipdate]],"ddd")</f>
        <v>Mon</v>
      </c>
      <c r="G7054" s="1" t="str">
        <f>IF(OR(shipments9[[#This Row],[Day Name]]="Sat",shipments9[[#This Row],[Day Name]]="Sun"),"Weekend","Weekday")</f>
        <v>Weekday</v>
      </c>
      <c r="H7054">
        <v>10188</v>
      </c>
      <c r="I7054">
        <v>537</v>
      </c>
      <c r="J7054" t="s">
        <v>178</v>
      </c>
      <c r="K7054" t="s">
        <v>8155</v>
      </c>
      <c r="L7054" t="s">
        <v>8160</v>
      </c>
      <c r="M7054">
        <v>7</v>
      </c>
      <c r="N7054" t="s">
        <v>8161</v>
      </c>
      <c r="O7054" s="4">
        <f>INDEX(products[Cost_per_box], MATCH(shipments9[[#This Row],[PID]], products[PID], 0))</f>
        <v>2.65</v>
      </c>
      <c r="P7054" s="4">
        <f>shipments9[[#This Row],[Boxes]]*shipments9[[#This Row],[Cost Per Box]]</f>
        <v>1423.05</v>
      </c>
      <c r="Q7054" s="4">
        <f>shipments9[[#This Row],[Amount]] -shipments9[[#This Row],[total cost]]</f>
        <v>8764.9500000000007</v>
      </c>
      <c r="R7054" s="4" t="str">
        <f>IF(shipments9[[#This Row],[Gross Profit]]&lt;0,"Loss","Profit")</f>
        <v>Profit</v>
      </c>
      <c r="S7054" s="9">
        <f>shipments9[[#This Row],[Gross Profit]]/shipments9[[#This Row],[Amount]]</f>
        <v>0.86032096584216733</v>
      </c>
      <c r="T7054" s="11">
        <f>shipments9[[#This Row],[Amount]]/shipments9[[#This Row],[Boxes]]</f>
        <v>18.972067039106147</v>
      </c>
    </row>
    <row r="7055" spans="1:20" hidden="1" x14ac:dyDescent="0.25">
      <c r="A7055" t="s">
        <v>7243</v>
      </c>
      <c r="B7055" t="s">
        <v>58</v>
      </c>
      <c r="C7055" t="s">
        <v>121</v>
      </c>
      <c r="D7055" t="s">
        <v>19</v>
      </c>
      <c r="E7055" s="1">
        <v>45503</v>
      </c>
      <c r="F7055" s="1" t="str">
        <f>TEXT(shipments9[[#This Row],[Shipdate]],"ddd")</f>
        <v>Tue</v>
      </c>
      <c r="G7055" s="1" t="str">
        <f>IF(OR(shipments9[[#This Row],[Day Name]]="Sat",shipments9[[#This Row],[Day Name]]="Sun"),"Weekend","Weekday")</f>
        <v>Weekday</v>
      </c>
      <c r="H7055">
        <v>425.25</v>
      </c>
      <c r="I7055">
        <v>29</v>
      </c>
      <c r="J7055" t="s">
        <v>178</v>
      </c>
      <c r="K7055" t="s">
        <v>8155</v>
      </c>
      <c r="L7055" t="s">
        <v>8160</v>
      </c>
      <c r="M7055">
        <v>7</v>
      </c>
      <c r="N7055" t="s">
        <v>8161</v>
      </c>
      <c r="O7055" s="4">
        <f>INDEX(products[Cost_per_box], MATCH(shipments9[[#This Row],[PID]], products[PID], 0))</f>
        <v>5.26</v>
      </c>
      <c r="P7055" s="4">
        <f>shipments9[[#This Row],[Boxes]]*shipments9[[#This Row],[Cost Per Box]]</f>
        <v>152.54</v>
      </c>
      <c r="Q7055" s="4">
        <f>shipments9[[#This Row],[Amount]] -shipments9[[#This Row],[total cost]]</f>
        <v>272.71000000000004</v>
      </c>
      <c r="R7055" s="4" t="str">
        <f>IF(shipments9[[#This Row],[Gross Profit]]&lt;0,"Loss","Profit")</f>
        <v>Profit</v>
      </c>
      <c r="S7055" s="9">
        <f>shipments9[[#This Row],[Gross Profit]]/shipments9[[#This Row],[Amount]]</f>
        <v>0.64129335684891253</v>
      </c>
      <c r="T7055" s="11">
        <f>shipments9[[#This Row],[Amount]]/shipments9[[#This Row],[Boxes]]</f>
        <v>14.663793103448276</v>
      </c>
    </row>
    <row r="7056" spans="1:20" hidden="1" x14ac:dyDescent="0.25">
      <c r="A7056" t="s">
        <v>7244</v>
      </c>
      <c r="B7056" t="s">
        <v>58</v>
      </c>
      <c r="C7056" t="s">
        <v>149</v>
      </c>
      <c r="D7056" t="s">
        <v>19</v>
      </c>
      <c r="E7056" s="1">
        <v>45530</v>
      </c>
      <c r="F7056" s="1" t="str">
        <f>TEXT(shipments9[[#This Row],[Shipdate]],"ddd")</f>
        <v>Mon</v>
      </c>
      <c r="G7056" s="1" t="str">
        <f>IF(OR(shipments9[[#This Row],[Day Name]]="Sat",shipments9[[#This Row],[Day Name]]="Sun"),"Weekend","Weekday")</f>
        <v>Weekday</v>
      </c>
      <c r="H7056">
        <v>630</v>
      </c>
      <c r="I7056">
        <v>40</v>
      </c>
      <c r="J7056" t="s">
        <v>178</v>
      </c>
      <c r="K7056" t="s">
        <v>8155</v>
      </c>
      <c r="L7056" t="s">
        <v>8160</v>
      </c>
      <c r="M7056">
        <v>8</v>
      </c>
      <c r="N7056" t="s">
        <v>8162</v>
      </c>
      <c r="O7056" s="4">
        <f>INDEX(products[Cost_per_box], MATCH(shipments9[[#This Row],[PID]], products[PID], 0))</f>
        <v>6.43</v>
      </c>
      <c r="P7056" s="4">
        <f>shipments9[[#This Row],[Boxes]]*shipments9[[#This Row],[Cost Per Box]]</f>
        <v>257.2</v>
      </c>
      <c r="Q7056" s="4">
        <f>shipments9[[#This Row],[Amount]] -shipments9[[#This Row],[total cost]]</f>
        <v>372.8</v>
      </c>
      <c r="R7056" s="4" t="str">
        <f>IF(shipments9[[#This Row],[Gross Profit]]&lt;0,"Loss","Profit")</f>
        <v>Profit</v>
      </c>
      <c r="S7056" s="9">
        <f>shipments9[[#This Row],[Gross Profit]]/shipments9[[#This Row],[Amount]]</f>
        <v>0.5917460317460318</v>
      </c>
      <c r="T7056" s="11">
        <f>shipments9[[#This Row],[Amount]]/shipments9[[#This Row],[Boxes]]</f>
        <v>15.75</v>
      </c>
    </row>
    <row r="7057" spans="1:20" hidden="1" x14ac:dyDescent="0.25">
      <c r="A7057" t="s">
        <v>7245</v>
      </c>
      <c r="B7057" t="s">
        <v>58</v>
      </c>
      <c r="C7057" t="s">
        <v>157</v>
      </c>
      <c r="D7057" t="s">
        <v>19</v>
      </c>
      <c r="E7057" s="1">
        <v>45489</v>
      </c>
      <c r="F7057" s="1" t="str">
        <f>TEXT(shipments9[[#This Row],[Shipdate]],"ddd")</f>
        <v>Tue</v>
      </c>
      <c r="G7057" s="1" t="str">
        <f>IF(OR(shipments9[[#This Row],[Day Name]]="Sat",shipments9[[#This Row],[Day Name]]="Sun"),"Weekend","Weekday")</f>
        <v>Weekday</v>
      </c>
      <c r="H7057">
        <v>13205.25</v>
      </c>
      <c r="I7057">
        <v>1201</v>
      </c>
      <c r="J7057" t="s">
        <v>178</v>
      </c>
      <c r="K7057" t="s">
        <v>8155</v>
      </c>
      <c r="L7057" t="s">
        <v>8160</v>
      </c>
      <c r="M7057">
        <v>7</v>
      </c>
      <c r="N7057" t="s">
        <v>8161</v>
      </c>
      <c r="O7057" s="4">
        <f>INDEX(products[Cost_per_box], MATCH(shipments9[[#This Row],[PID]], products[PID], 0))</f>
        <v>6.8</v>
      </c>
      <c r="P7057" s="4">
        <f>shipments9[[#This Row],[Boxes]]*shipments9[[#This Row],[Cost Per Box]]</f>
        <v>8166.8</v>
      </c>
      <c r="Q7057" s="4">
        <f>shipments9[[#This Row],[Amount]] -shipments9[[#This Row],[total cost]]</f>
        <v>5038.45</v>
      </c>
      <c r="R7057" s="4" t="str">
        <f>IF(shipments9[[#This Row],[Gross Profit]]&lt;0,"Loss","Profit")</f>
        <v>Profit</v>
      </c>
      <c r="S7057" s="9">
        <f>shipments9[[#This Row],[Gross Profit]]/shipments9[[#This Row],[Amount]]</f>
        <v>0.38154900513053519</v>
      </c>
      <c r="T7057" s="11">
        <f>shipments9[[#This Row],[Amount]]/shipments9[[#This Row],[Boxes]]</f>
        <v>10.995212323064113</v>
      </c>
    </row>
    <row r="7058" spans="1:20" x14ac:dyDescent="0.25">
      <c r="A7058" t="s">
        <v>7246</v>
      </c>
      <c r="B7058" t="s">
        <v>58</v>
      </c>
      <c r="C7058" t="s">
        <v>155</v>
      </c>
      <c r="D7058" t="s">
        <v>19</v>
      </c>
      <c r="E7058" s="1">
        <v>45495</v>
      </c>
      <c r="F7058" s="1" t="str">
        <f>TEXT(shipments9[[#This Row],[Shipdate]],"ddd")</f>
        <v>Mon</v>
      </c>
      <c r="G7058" s="1" t="str">
        <f>IF(OR(shipments9[[#This Row],[Day Name]]="Sat",shipments9[[#This Row],[Day Name]]="Sun"),"Weekend","Weekday")</f>
        <v>Weekday</v>
      </c>
      <c r="H7058">
        <v>12413.25</v>
      </c>
      <c r="I7058">
        <v>1552</v>
      </c>
      <c r="J7058" t="s">
        <v>178</v>
      </c>
      <c r="K7058" t="s">
        <v>8155</v>
      </c>
      <c r="L7058" t="s">
        <v>8160</v>
      </c>
      <c r="M7058">
        <v>7</v>
      </c>
      <c r="N7058" t="s">
        <v>8161</v>
      </c>
      <c r="O7058" s="4">
        <f>INDEX(products[Cost_per_box], MATCH(shipments9[[#This Row],[PID]], products[PID], 0))</f>
        <v>8.43</v>
      </c>
      <c r="P7058" s="4">
        <f>shipments9[[#This Row],[Boxes]]*shipments9[[#This Row],[Cost Per Box]]</f>
        <v>13083.359999999999</v>
      </c>
      <c r="Q7058" s="4">
        <f>shipments9[[#This Row],[Amount]] -shipments9[[#This Row],[total cost]]</f>
        <v>-670.10999999999876</v>
      </c>
      <c r="R7058" s="4" t="str">
        <f>IF(shipments9[[#This Row],[Gross Profit]]&lt;0,"Loss","Profit")</f>
        <v>Loss</v>
      </c>
      <c r="S7058" s="9">
        <f>shipments9[[#This Row],[Gross Profit]]/shipments9[[#This Row],[Amount]]</f>
        <v>-5.3983445109056755E-2</v>
      </c>
      <c r="T7058" s="11">
        <f>shipments9[[#This Row],[Amount]]/shipments9[[#This Row],[Boxes]]</f>
        <v>7.9982280927835054</v>
      </c>
    </row>
    <row r="7059" spans="1:20" hidden="1" x14ac:dyDescent="0.25">
      <c r="A7059" t="s">
        <v>7247</v>
      </c>
      <c r="B7059" t="s">
        <v>58</v>
      </c>
      <c r="C7059" t="s">
        <v>165</v>
      </c>
      <c r="D7059" t="s">
        <v>19</v>
      </c>
      <c r="E7059" s="1">
        <v>45531</v>
      </c>
      <c r="F7059" s="1" t="str">
        <f>TEXT(shipments9[[#This Row],[Shipdate]],"ddd")</f>
        <v>Tue</v>
      </c>
      <c r="G7059" s="1" t="str">
        <f>IF(OR(shipments9[[#This Row],[Day Name]]="Sat",shipments9[[#This Row],[Day Name]]="Sun"),"Weekend","Weekday")</f>
        <v>Weekday</v>
      </c>
      <c r="H7059">
        <v>9380.25</v>
      </c>
      <c r="I7059">
        <v>494</v>
      </c>
      <c r="J7059" t="s">
        <v>178</v>
      </c>
      <c r="K7059" t="s">
        <v>8155</v>
      </c>
      <c r="L7059" t="s">
        <v>8160</v>
      </c>
      <c r="M7059">
        <v>8</v>
      </c>
      <c r="N7059" t="s">
        <v>8162</v>
      </c>
      <c r="O7059" s="4">
        <f>INDEX(products[Cost_per_box], MATCH(shipments9[[#This Row],[PID]], products[PID], 0))</f>
        <v>2.65</v>
      </c>
      <c r="P7059" s="4">
        <f>shipments9[[#This Row],[Boxes]]*shipments9[[#This Row],[Cost Per Box]]</f>
        <v>1309.0999999999999</v>
      </c>
      <c r="Q7059" s="4">
        <f>shipments9[[#This Row],[Amount]] -shipments9[[#This Row],[total cost]]</f>
        <v>8071.15</v>
      </c>
      <c r="R7059" s="4" t="str">
        <f>IF(shipments9[[#This Row],[Gross Profit]]&lt;0,"Loss","Profit")</f>
        <v>Profit</v>
      </c>
      <c r="S7059" s="9">
        <f>shipments9[[#This Row],[Gross Profit]]/shipments9[[#This Row],[Amount]]</f>
        <v>0.86044081980757436</v>
      </c>
      <c r="T7059" s="11">
        <f>shipments9[[#This Row],[Amount]]/shipments9[[#This Row],[Boxes]]</f>
        <v>18.988360323886639</v>
      </c>
    </row>
    <row r="7060" spans="1:20" hidden="1" x14ac:dyDescent="0.25">
      <c r="A7060" t="s">
        <v>7248</v>
      </c>
      <c r="B7060" t="s">
        <v>58</v>
      </c>
      <c r="C7060" t="s">
        <v>137</v>
      </c>
      <c r="D7060" t="s">
        <v>19</v>
      </c>
      <c r="E7060" s="1">
        <v>45503</v>
      </c>
      <c r="F7060" s="1" t="str">
        <f>TEXT(shipments9[[#This Row],[Shipdate]],"ddd")</f>
        <v>Tue</v>
      </c>
      <c r="G7060" s="1" t="str">
        <f>IF(OR(shipments9[[#This Row],[Day Name]]="Sat",shipments9[[#This Row],[Day Name]]="Sun"),"Weekend","Weekday")</f>
        <v>Weekday</v>
      </c>
      <c r="H7060">
        <v>119.25</v>
      </c>
      <c r="I7060">
        <v>7</v>
      </c>
      <c r="J7060" t="s">
        <v>178</v>
      </c>
      <c r="K7060" t="s">
        <v>8155</v>
      </c>
      <c r="L7060" t="s">
        <v>8160</v>
      </c>
      <c r="M7060">
        <v>7</v>
      </c>
      <c r="N7060" t="s">
        <v>8161</v>
      </c>
      <c r="O7060" s="4">
        <f>INDEX(products[Cost_per_box], MATCH(shipments9[[#This Row],[PID]], products[PID], 0))</f>
        <v>7.73</v>
      </c>
      <c r="P7060" s="4">
        <f>shipments9[[#This Row],[Boxes]]*shipments9[[#This Row],[Cost Per Box]]</f>
        <v>54.11</v>
      </c>
      <c r="Q7060" s="4">
        <f>shipments9[[#This Row],[Amount]] -shipments9[[#This Row],[total cost]]</f>
        <v>65.14</v>
      </c>
      <c r="R7060" s="4" t="str">
        <f>IF(shipments9[[#This Row],[Gross Profit]]&lt;0,"Loss","Profit")</f>
        <v>Profit</v>
      </c>
      <c r="S7060" s="9">
        <f>shipments9[[#This Row],[Gross Profit]]/shipments9[[#This Row],[Amount]]</f>
        <v>0.54624737945492663</v>
      </c>
      <c r="T7060" s="11">
        <f>shipments9[[#This Row],[Amount]]/shipments9[[#This Row],[Boxes]]</f>
        <v>17.035714285714285</v>
      </c>
    </row>
    <row r="7061" spans="1:20" x14ac:dyDescent="0.25">
      <c r="A7061" t="s">
        <v>7249</v>
      </c>
      <c r="B7061" t="s">
        <v>58</v>
      </c>
      <c r="C7061" t="s">
        <v>155</v>
      </c>
      <c r="D7061" t="s">
        <v>19</v>
      </c>
      <c r="E7061" s="1">
        <v>45495</v>
      </c>
      <c r="F7061" s="1" t="str">
        <f>TEXT(shipments9[[#This Row],[Shipdate]],"ddd")</f>
        <v>Mon</v>
      </c>
      <c r="G7061" s="1" t="str">
        <f>IF(OR(shipments9[[#This Row],[Day Name]]="Sat",shipments9[[#This Row],[Day Name]]="Sun"),"Weekend","Weekday")</f>
        <v>Weekday</v>
      </c>
      <c r="H7061">
        <v>3777.75</v>
      </c>
      <c r="I7061">
        <v>540</v>
      </c>
      <c r="J7061" t="s">
        <v>178</v>
      </c>
      <c r="K7061" t="s">
        <v>8155</v>
      </c>
      <c r="L7061" t="s">
        <v>8160</v>
      </c>
      <c r="M7061">
        <v>7</v>
      </c>
      <c r="N7061" t="s">
        <v>8161</v>
      </c>
      <c r="O7061" s="4">
        <f>INDEX(products[Cost_per_box], MATCH(shipments9[[#This Row],[PID]], products[PID], 0))</f>
        <v>8.43</v>
      </c>
      <c r="P7061" s="4">
        <f>shipments9[[#This Row],[Boxes]]*shipments9[[#This Row],[Cost Per Box]]</f>
        <v>4552.2</v>
      </c>
      <c r="Q7061" s="4">
        <f>shipments9[[#This Row],[Amount]] -shipments9[[#This Row],[total cost]]</f>
        <v>-774.44999999999982</v>
      </c>
      <c r="R7061" s="4" t="str">
        <f>IF(shipments9[[#This Row],[Gross Profit]]&lt;0,"Loss","Profit")</f>
        <v>Loss</v>
      </c>
      <c r="S7061" s="9">
        <f>shipments9[[#This Row],[Gross Profit]]/shipments9[[#This Row],[Amount]]</f>
        <v>-0.20500297796307321</v>
      </c>
      <c r="T7061" s="11">
        <f>shipments9[[#This Row],[Amount]]/shipments9[[#This Row],[Boxes]]</f>
        <v>6.9958333333333336</v>
      </c>
    </row>
    <row r="7062" spans="1:20" hidden="1" x14ac:dyDescent="0.25">
      <c r="A7062" t="s">
        <v>7250</v>
      </c>
      <c r="B7062" t="s">
        <v>61</v>
      </c>
      <c r="C7062" t="s">
        <v>128</v>
      </c>
      <c r="D7062" t="s">
        <v>19</v>
      </c>
      <c r="E7062" s="1">
        <v>45503</v>
      </c>
      <c r="F7062" s="1" t="str">
        <f>TEXT(shipments9[[#This Row],[Shipdate]],"ddd")</f>
        <v>Tue</v>
      </c>
      <c r="G7062" s="1" t="str">
        <f>IF(OR(shipments9[[#This Row],[Day Name]]="Sat",shipments9[[#This Row],[Day Name]]="Sun"),"Weekend","Weekday")</f>
        <v>Weekday</v>
      </c>
      <c r="H7062">
        <v>6027.75</v>
      </c>
      <c r="I7062">
        <v>1005</v>
      </c>
      <c r="J7062" t="s">
        <v>178</v>
      </c>
      <c r="K7062" t="s">
        <v>8155</v>
      </c>
      <c r="L7062" t="s">
        <v>8160</v>
      </c>
      <c r="M7062">
        <v>7</v>
      </c>
      <c r="N7062" t="s">
        <v>8161</v>
      </c>
      <c r="O7062" s="4">
        <f>INDEX(products[Cost_per_box], MATCH(shipments9[[#This Row],[PID]], products[PID], 0))</f>
        <v>3.85</v>
      </c>
      <c r="P7062" s="4">
        <f>shipments9[[#This Row],[Boxes]]*shipments9[[#This Row],[Cost Per Box]]</f>
        <v>3869.25</v>
      </c>
      <c r="Q7062" s="4">
        <f>shipments9[[#This Row],[Amount]] -shipments9[[#This Row],[total cost]]</f>
        <v>2158.5</v>
      </c>
      <c r="R7062" s="4" t="str">
        <f>IF(shipments9[[#This Row],[Gross Profit]]&lt;0,"Loss","Profit")</f>
        <v>Profit</v>
      </c>
      <c r="S7062" s="9">
        <f>shipments9[[#This Row],[Gross Profit]]/shipments9[[#This Row],[Amount]]</f>
        <v>0.35809381610053503</v>
      </c>
      <c r="T7062" s="11">
        <f>shipments9[[#This Row],[Amount]]/shipments9[[#This Row],[Boxes]]</f>
        <v>5.9977611940298505</v>
      </c>
    </row>
    <row r="7063" spans="1:20" x14ac:dyDescent="0.25">
      <c r="A7063" t="s">
        <v>7251</v>
      </c>
      <c r="B7063" t="s">
        <v>61</v>
      </c>
      <c r="C7063" t="s">
        <v>147</v>
      </c>
      <c r="D7063" t="s">
        <v>19</v>
      </c>
      <c r="E7063" s="1">
        <v>45520</v>
      </c>
      <c r="F7063" s="1" t="str">
        <f>TEXT(shipments9[[#This Row],[Shipdate]],"ddd")</f>
        <v>Fri</v>
      </c>
      <c r="G7063" s="1" t="str">
        <f>IF(OR(shipments9[[#This Row],[Day Name]]="Sat",shipments9[[#This Row],[Day Name]]="Sun"),"Weekend","Weekday")</f>
        <v>Weekday</v>
      </c>
      <c r="H7063">
        <v>20772</v>
      </c>
      <c r="I7063">
        <v>2078</v>
      </c>
      <c r="J7063" t="s">
        <v>178</v>
      </c>
      <c r="K7063" t="s">
        <v>8155</v>
      </c>
      <c r="L7063" t="s">
        <v>8160</v>
      </c>
      <c r="M7063">
        <v>8</v>
      </c>
      <c r="N7063" t="s">
        <v>8162</v>
      </c>
      <c r="O7063" s="4">
        <f>INDEX(products[Cost_per_box], MATCH(shipments9[[#This Row],[PID]], products[PID], 0))</f>
        <v>10.51</v>
      </c>
      <c r="P7063" s="4">
        <f>shipments9[[#This Row],[Boxes]]*shipments9[[#This Row],[Cost Per Box]]</f>
        <v>21839.78</v>
      </c>
      <c r="Q7063" s="4">
        <f>shipments9[[#This Row],[Amount]] -shipments9[[#This Row],[total cost]]</f>
        <v>-1067.7799999999988</v>
      </c>
      <c r="R7063" s="4" t="str">
        <f>IF(shipments9[[#This Row],[Gross Profit]]&lt;0,"Loss","Profit")</f>
        <v>Loss</v>
      </c>
      <c r="S7063" s="9">
        <f>shipments9[[#This Row],[Gross Profit]]/shipments9[[#This Row],[Amount]]</f>
        <v>-5.1404775659541636E-2</v>
      </c>
      <c r="T7063" s="11">
        <f>shipments9[[#This Row],[Amount]]/shipments9[[#This Row],[Boxes]]</f>
        <v>9.9961501443695866</v>
      </c>
    </row>
    <row r="7064" spans="1:20" hidden="1" x14ac:dyDescent="0.25">
      <c r="A7064" t="s">
        <v>7252</v>
      </c>
      <c r="B7064" t="s">
        <v>61</v>
      </c>
      <c r="C7064" t="s">
        <v>161</v>
      </c>
      <c r="D7064" t="s">
        <v>19</v>
      </c>
      <c r="E7064" s="1">
        <v>45534</v>
      </c>
      <c r="F7064" s="1" t="str">
        <f>TEXT(shipments9[[#This Row],[Shipdate]],"ddd")</f>
        <v>Fri</v>
      </c>
      <c r="G7064" s="1" t="str">
        <f>IF(OR(shipments9[[#This Row],[Day Name]]="Sat",shipments9[[#This Row],[Day Name]]="Sun"),"Weekend","Weekday")</f>
        <v>Weekday</v>
      </c>
      <c r="H7064">
        <v>456.75</v>
      </c>
      <c r="I7064">
        <v>58</v>
      </c>
      <c r="J7064" t="s">
        <v>178</v>
      </c>
      <c r="K7064" t="s">
        <v>8155</v>
      </c>
      <c r="L7064" t="s">
        <v>8160</v>
      </c>
      <c r="M7064">
        <v>8</v>
      </c>
      <c r="N7064" t="s">
        <v>8162</v>
      </c>
      <c r="O7064" s="4">
        <f>INDEX(products[Cost_per_box], MATCH(shipments9[[#This Row],[PID]], products[PID], 0))</f>
        <v>2.76</v>
      </c>
      <c r="P7064" s="4">
        <f>shipments9[[#This Row],[Boxes]]*shipments9[[#This Row],[Cost Per Box]]</f>
        <v>160.07999999999998</v>
      </c>
      <c r="Q7064" s="4">
        <f>shipments9[[#This Row],[Amount]] -shipments9[[#This Row],[total cost]]</f>
        <v>296.67</v>
      </c>
      <c r="R7064" s="4" t="str">
        <f>IF(shipments9[[#This Row],[Gross Profit]]&lt;0,"Loss","Profit")</f>
        <v>Profit</v>
      </c>
      <c r="S7064" s="9">
        <f>shipments9[[#This Row],[Gross Profit]]/shipments9[[#This Row],[Amount]]</f>
        <v>0.6495238095238095</v>
      </c>
      <c r="T7064" s="11">
        <f>shipments9[[#This Row],[Amount]]/shipments9[[#This Row],[Boxes]]</f>
        <v>7.875</v>
      </c>
    </row>
    <row r="7065" spans="1:20" hidden="1" x14ac:dyDescent="0.25">
      <c r="A7065" t="s">
        <v>7253</v>
      </c>
      <c r="B7065" t="s">
        <v>61</v>
      </c>
      <c r="C7065" t="s">
        <v>128</v>
      </c>
      <c r="D7065" t="s">
        <v>19</v>
      </c>
      <c r="E7065" s="1">
        <v>45484</v>
      </c>
      <c r="F7065" s="1" t="str">
        <f>TEXT(shipments9[[#This Row],[Shipdate]],"ddd")</f>
        <v>Thu</v>
      </c>
      <c r="G7065" s="1" t="str">
        <f>IF(OR(shipments9[[#This Row],[Day Name]]="Sat",shipments9[[#This Row],[Day Name]]="Sun"),"Weekend","Weekday")</f>
        <v>Weekday</v>
      </c>
      <c r="H7065">
        <v>4803.75</v>
      </c>
      <c r="I7065">
        <v>961</v>
      </c>
      <c r="J7065" t="s">
        <v>178</v>
      </c>
      <c r="K7065" t="s">
        <v>8155</v>
      </c>
      <c r="L7065" t="s">
        <v>8160</v>
      </c>
      <c r="M7065">
        <v>7</v>
      </c>
      <c r="N7065" t="s">
        <v>8161</v>
      </c>
      <c r="O7065" s="4">
        <f>INDEX(products[Cost_per_box], MATCH(shipments9[[#This Row],[PID]], products[PID], 0))</f>
        <v>3.85</v>
      </c>
      <c r="P7065" s="4">
        <f>shipments9[[#This Row],[Boxes]]*shipments9[[#This Row],[Cost Per Box]]</f>
        <v>3699.85</v>
      </c>
      <c r="Q7065" s="4">
        <f>shipments9[[#This Row],[Amount]] -shipments9[[#This Row],[total cost]]</f>
        <v>1103.9000000000001</v>
      </c>
      <c r="R7065" s="4" t="str">
        <f>IF(shipments9[[#This Row],[Gross Profit]]&lt;0,"Loss","Profit")</f>
        <v>Profit</v>
      </c>
      <c r="S7065" s="9">
        <f>shipments9[[#This Row],[Gross Profit]]/shipments9[[#This Row],[Amount]]</f>
        <v>0.22979963570127507</v>
      </c>
      <c r="T7065" s="11">
        <f>shipments9[[#This Row],[Amount]]/shipments9[[#This Row],[Boxes]]</f>
        <v>4.9986992715920913</v>
      </c>
    </row>
    <row r="7066" spans="1:20" hidden="1" x14ac:dyDescent="0.25">
      <c r="A7066" t="s">
        <v>7254</v>
      </c>
      <c r="B7066" t="s">
        <v>61</v>
      </c>
      <c r="C7066" t="s">
        <v>132</v>
      </c>
      <c r="D7066" t="s">
        <v>19</v>
      </c>
      <c r="E7066" s="1">
        <v>45492</v>
      </c>
      <c r="F7066" s="1" t="str">
        <f>TEXT(shipments9[[#This Row],[Shipdate]],"ddd")</f>
        <v>Fri</v>
      </c>
      <c r="G7066" s="1" t="str">
        <f>IF(OR(shipments9[[#This Row],[Day Name]]="Sat",shipments9[[#This Row],[Day Name]]="Sun"),"Weekend","Weekday")</f>
        <v>Weekday</v>
      </c>
      <c r="H7066">
        <v>967.5</v>
      </c>
      <c r="I7066">
        <v>41</v>
      </c>
      <c r="J7066" t="s">
        <v>178</v>
      </c>
      <c r="K7066" t="s">
        <v>8155</v>
      </c>
      <c r="L7066" t="s">
        <v>8160</v>
      </c>
      <c r="M7066">
        <v>7</v>
      </c>
      <c r="N7066" t="s">
        <v>8161</v>
      </c>
      <c r="O7066" s="4">
        <f>INDEX(products[Cost_per_box], MATCH(shipments9[[#This Row],[PID]], products[PID], 0))</f>
        <v>6.31</v>
      </c>
      <c r="P7066" s="4">
        <f>shipments9[[#This Row],[Boxes]]*shipments9[[#This Row],[Cost Per Box]]</f>
        <v>258.70999999999998</v>
      </c>
      <c r="Q7066" s="4">
        <f>shipments9[[#This Row],[Amount]] -shipments9[[#This Row],[total cost]]</f>
        <v>708.79</v>
      </c>
      <c r="R7066" s="4" t="str">
        <f>IF(shipments9[[#This Row],[Gross Profit]]&lt;0,"Loss","Profit")</f>
        <v>Profit</v>
      </c>
      <c r="S7066" s="9">
        <f>shipments9[[#This Row],[Gross Profit]]/shipments9[[#This Row],[Amount]]</f>
        <v>0.73259948320413437</v>
      </c>
      <c r="T7066" s="11">
        <f>shipments9[[#This Row],[Amount]]/shipments9[[#This Row],[Boxes]]</f>
        <v>23.597560975609756</v>
      </c>
    </row>
    <row r="7067" spans="1:20" hidden="1" x14ac:dyDescent="0.25">
      <c r="A7067" t="s">
        <v>7255</v>
      </c>
      <c r="B7067" t="s">
        <v>61</v>
      </c>
      <c r="C7067" t="s">
        <v>137</v>
      </c>
      <c r="D7067" t="s">
        <v>19</v>
      </c>
      <c r="E7067" s="1">
        <v>45492</v>
      </c>
      <c r="F7067" s="1" t="str">
        <f>TEXT(shipments9[[#This Row],[Shipdate]],"ddd")</f>
        <v>Fri</v>
      </c>
      <c r="G7067" s="1" t="str">
        <f>IF(OR(shipments9[[#This Row],[Day Name]]="Sat",shipments9[[#This Row],[Day Name]]="Sun"),"Weekend","Weekday")</f>
        <v>Weekday</v>
      </c>
      <c r="H7067">
        <v>3789</v>
      </c>
      <c r="I7067">
        <v>200</v>
      </c>
      <c r="J7067" t="s">
        <v>178</v>
      </c>
      <c r="K7067" t="s">
        <v>8155</v>
      </c>
      <c r="L7067" t="s">
        <v>8160</v>
      </c>
      <c r="M7067">
        <v>7</v>
      </c>
      <c r="N7067" t="s">
        <v>8161</v>
      </c>
      <c r="O7067" s="4">
        <f>INDEX(products[Cost_per_box], MATCH(shipments9[[#This Row],[PID]], products[PID], 0))</f>
        <v>7.73</v>
      </c>
      <c r="P7067" s="4">
        <f>shipments9[[#This Row],[Boxes]]*shipments9[[#This Row],[Cost Per Box]]</f>
        <v>1546</v>
      </c>
      <c r="Q7067" s="4">
        <f>shipments9[[#This Row],[Amount]] -shipments9[[#This Row],[total cost]]</f>
        <v>2243</v>
      </c>
      <c r="R7067" s="4" t="str">
        <f>IF(shipments9[[#This Row],[Gross Profit]]&lt;0,"Loss","Profit")</f>
        <v>Profit</v>
      </c>
      <c r="S7067" s="9">
        <f>shipments9[[#This Row],[Gross Profit]]/shipments9[[#This Row],[Amount]]</f>
        <v>0.59197677487463707</v>
      </c>
      <c r="T7067" s="11">
        <f>shipments9[[#This Row],[Amount]]/shipments9[[#This Row],[Boxes]]</f>
        <v>18.945</v>
      </c>
    </row>
    <row r="7068" spans="1:20" hidden="1" x14ac:dyDescent="0.25">
      <c r="A7068" t="s">
        <v>7256</v>
      </c>
      <c r="B7068" t="s">
        <v>61</v>
      </c>
      <c r="C7068" t="s">
        <v>145</v>
      </c>
      <c r="D7068" t="s">
        <v>19</v>
      </c>
      <c r="E7068" s="1">
        <v>45490</v>
      </c>
      <c r="F7068" s="1" t="str">
        <f>TEXT(shipments9[[#This Row],[Shipdate]],"ddd")</f>
        <v>Wed</v>
      </c>
      <c r="G7068" s="1" t="str">
        <f>IF(OR(shipments9[[#This Row],[Day Name]]="Sat",shipments9[[#This Row],[Day Name]]="Sun"),"Weekend","Weekday")</f>
        <v>Weekday</v>
      </c>
      <c r="H7068">
        <v>7119</v>
      </c>
      <c r="I7068">
        <v>419</v>
      </c>
      <c r="J7068" t="s">
        <v>178</v>
      </c>
      <c r="K7068" t="s">
        <v>8155</v>
      </c>
      <c r="L7068" t="s">
        <v>8160</v>
      </c>
      <c r="M7068">
        <v>7</v>
      </c>
      <c r="N7068" t="s">
        <v>8161</v>
      </c>
      <c r="O7068" s="4">
        <f>INDEX(products[Cost_per_box], MATCH(shipments9[[#This Row],[PID]], products[PID], 0))</f>
        <v>4.74</v>
      </c>
      <c r="P7068" s="4">
        <f>shipments9[[#This Row],[Boxes]]*shipments9[[#This Row],[Cost Per Box]]</f>
        <v>1986.0600000000002</v>
      </c>
      <c r="Q7068" s="4">
        <f>shipments9[[#This Row],[Amount]] -shipments9[[#This Row],[total cost]]</f>
        <v>5132.9399999999996</v>
      </c>
      <c r="R7068" s="4" t="str">
        <f>IF(shipments9[[#This Row],[Gross Profit]]&lt;0,"Loss","Profit")</f>
        <v>Profit</v>
      </c>
      <c r="S7068" s="9">
        <f>shipments9[[#This Row],[Gross Profit]]/shipments9[[#This Row],[Amount]]</f>
        <v>0.72101980615254946</v>
      </c>
      <c r="T7068" s="11">
        <f>shipments9[[#This Row],[Amount]]/shipments9[[#This Row],[Boxes]]</f>
        <v>16.990453460620525</v>
      </c>
    </row>
    <row r="7069" spans="1:20" hidden="1" x14ac:dyDescent="0.25">
      <c r="A7069" t="s">
        <v>7257</v>
      </c>
      <c r="B7069" t="s">
        <v>61</v>
      </c>
      <c r="C7069" t="s">
        <v>135</v>
      </c>
      <c r="D7069" t="s">
        <v>19</v>
      </c>
      <c r="E7069" s="1">
        <v>45495</v>
      </c>
      <c r="F7069" s="1" t="str">
        <f>TEXT(shipments9[[#This Row],[Shipdate]],"ddd")</f>
        <v>Mon</v>
      </c>
      <c r="G7069" s="1" t="str">
        <f>IF(OR(shipments9[[#This Row],[Day Name]]="Sat",shipments9[[#This Row],[Day Name]]="Sun"),"Weekend","Weekday")</f>
        <v>Weekday</v>
      </c>
      <c r="H7069">
        <v>6257.25</v>
      </c>
      <c r="I7069">
        <v>241</v>
      </c>
      <c r="J7069" t="s">
        <v>178</v>
      </c>
      <c r="K7069" t="s">
        <v>8155</v>
      </c>
      <c r="L7069" t="s">
        <v>8160</v>
      </c>
      <c r="M7069">
        <v>7</v>
      </c>
      <c r="N7069" t="s">
        <v>8161</v>
      </c>
      <c r="O7069" s="4">
        <f>INDEX(products[Cost_per_box], MATCH(shipments9[[#This Row],[PID]], products[PID], 0))</f>
        <v>9.94</v>
      </c>
      <c r="P7069" s="4">
        <f>shipments9[[#This Row],[Boxes]]*shipments9[[#This Row],[Cost Per Box]]</f>
        <v>2395.54</v>
      </c>
      <c r="Q7069" s="4">
        <f>shipments9[[#This Row],[Amount]] -shipments9[[#This Row],[total cost]]</f>
        <v>3861.71</v>
      </c>
      <c r="R7069" s="4" t="str">
        <f>IF(shipments9[[#This Row],[Gross Profit]]&lt;0,"Loss","Profit")</f>
        <v>Profit</v>
      </c>
      <c r="S7069" s="9">
        <f>shipments9[[#This Row],[Gross Profit]]/shipments9[[#This Row],[Amount]]</f>
        <v>0.61715769707139723</v>
      </c>
      <c r="T7069" s="11">
        <f>shipments9[[#This Row],[Amount]]/shipments9[[#This Row],[Boxes]]</f>
        <v>25.963692946058092</v>
      </c>
    </row>
    <row r="7070" spans="1:20" hidden="1" x14ac:dyDescent="0.25">
      <c r="A7070" t="s">
        <v>7258</v>
      </c>
      <c r="B7070" t="s">
        <v>61</v>
      </c>
      <c r="C7070" t="s">
        <v>149</v>
      </c>
      <c r="D7070" t="s">
        <v>19</v>
      </c>
      <c r="E7070" s="1">
        <v>45499</v>
      </c>
      <c r="F7070" s="1" t="str">
        <f>TEXT(shipments9[[#This Row],[Shipdate]],"ddd")</f>
        <v>Fri</v>
      </c>
      <c r="G7070" s="1" t="str">
        <f>IF(OR(shipments9[[#This Row],[Day Name]]="Sat",shipments9[[#This Row],[Day Name]]="Sun"),"Weekend","Weekday")</f>
        <v>Weekday</v>
      </c>
      <c r="H7070">
        <v>5593.5</v>
      </c>
      <c r="I7070">
        <v>400</v>
      </c>
      <c r="J7070" t="s">
        <v>178</v>
      </c>
      <c r="K7070" t="s">
        <v>8155</v>
      </c>
      <c r="L7070" t="s">
        <v>8160</v>
      </c>
      <c r="M7070">
        <v>7</v>
      </c>
      <c r="N7070" t="s">
        <v>8161</v>
      </c>
      <c r="O7070" s="4">
        <f>INDEX(products[Cost_per_box], MATCH(shipments9[[#This Row],[PID]], products[PID], 0))</f>
        <v>6.43</v>
      </c>
      <c r="P7070" s="4">
        <f>shipments9[[#This Row],[Boxes]]*shipments9[[#This Row],[Cost Per Box]]</f>
        <v>2572</v>
      </c>
      <c r="Q7070" s="4">
        <f>shipments9[[#This Row],[Amount]] -shipments9[[#This Row],[total cost]]</f>
        <v>3021.5</v>
      </c>
      <c r="R7070" s="4" t="str">
        <f>IF(shipments9[[#This Row],[Gross Profit]]&lt;0,"Loss","Profit")</f>
        <v>Profit</v>
      </c>
      <c r="S7070" s="9">
        <f>shipments9[[#This Row],[Gross Profit]]/shipments9[[#This Row],[Amount]]</f>
        <v>0.54018056672923931</v>
      </c>
      <c r="T7070" s="11">
        <f>shipments9[[#This Row],[Amount]]/shipments9[[#This Row],[Boxes]]</f>
        <v>13.983750000000001</v>
      </c>
    </row>
    <row r="7071" spans="1:20" hidden="1" x14ac:dyDescent="0.25">
      <c r="A7071" t="s">
        <v>7259</v>
      </c>
      <c r="B7071" t="s">
        <v>61</v>
      </c>
      <c r="C7071" t="s">
        <v>149</v>
      </c>
      <c r="D7071" t="s">
        <v>19</v>
      </c>
      <c r="E7071" s="1">
        <v>45510</v>
      </c>
      <c r="F7071" s="1" t="str">
        <f>TEXT(shipments9[[#This Row],[Shipdate]],"ddd")</f>
        <v>Tue</v>
      </c>
      <c r="G7071" s="1" t="str">
        <f>IF(OR(shipments9[[#This Row],[Day Name]]="Sat",shipments9[[#This Row],[Day Name]]="Sun"),"Weekend","Weekday")</f>
        <v>Weekday</v>
      </c>
      <c r="H7071">
        <v>5955.75</v>
      </c>
      <c r="I7071">
        <v>373</v>
      </c>
      <c r="J7071" t="s">
        <v>178</v>
      </c>
      <c r="K7071" t="s">
        <v>8155</v>
      </c>
      <c r="L7071" t="s">
        <v>8160</v>
      </c>
      <c r="M7071">
        <v>8</v>
      </c>
      <c r="N7071" t="s">
        <v>8162</v>
      </c>
      <c r="O7071" s="4">
        <f>INDEX(products[Cost_per_box], MATCH(shipments9[[#This Row],[PID]], products[PID], 0))</f>
        <v>6.43</v>
      </c>
      <c r="P7071" s="4">
        <f>shipments9[[#This Row],[Boxes]]*shipments9[[#This Row],[Cost Per Box]]</f>
        <v>2398.39</v>
      </c>
      <c r="Q7071" s="4">
        <f>shipments9[[#This Row],[Amount]] -shipments9[[#This Row],[total cost]]</f>
        <v>3557.36</v>
      </c>
      <c r="R7071" s="4" t="str">
        <f>IF(shipments9[[#This Row],[Gross Profit]]&lt;0,"Loss","Profit")</f>
        <v>Profit</v>
      </c>
      <c r="S7071" s="9">
        <f>shipments9[[#This Row],[Gross Profit]]/shipments9[[#This Row],[Amount]]</f>
        <v>0.59729840910044918</v>
      </c>
      <c r="T7071" s="11">
        <f>shipments9[[#This Row],[Amount]]/shipments9[[#This Row],[Boxes]]</f>
        <v>15.9671581769437</v>
      </c>
    </row>
    <row r="7072" spans="1:20" hidden="1" x14ac:dyDescent="0.25">
      <c r="A7072" t="s">
        <v>7260</v>
      </c>
      <c r="B7072" t="s">
        <v>61</v>
      </c>
      <c r="C7072" t="s">
        <v>135</v>
      </c>
      <c r="D7072" t="s">
        <v>19</v>
      </c>
      <c r="E7072" s="1">
        <v>45474</v>
      </c>
      <c r="F7072" s="1" t="str">
        <f>TEXT(shipments9[[#This Row],[Shipdate]],"ddd")</f>
        <v>Mon</v>
      </c>
      <c r="G7072" s="1" t="str">
        <f>IF(OR(shipments9[[#This Row],[Day Name]]="Sat",shipments9[[#This Row],[Day Name]]="Sun"),"Weekend","Weekday")</f>
        <v>Weekday</v>
      </c>
      <c r="H7072">
        <v>5211</v>
      </c>
      <c r="I7072">
        <v>193</v>
      </c>
      <c r="J7072" t="s">
        <v>178</v>
      </c>
      <c r="K7072" t="s">
        <v>8155</v>
      </c>
      <c r="L7072" t="s">
        <v>8160</v>
      </c>
      <c r="M7072">
        <v>7</v>
      </c>
      <c r="N7072" t="s">
        <v>8161</v>
      </c>
      <c r="O7072" s="4">
        <f>INDEX(products[Cost_per_box], MATCH(shipments9[[#This Row],[PID]], products[PID], 0))</f>
        <v>9.94</v>
      </c>
      <c r="P7072" s="4">
        <f>shipments9[[#This Row],[Boxes]]*shipments9[[#This Row],[Cost Per Box]]</f>
        <v>1918.4199999999998</v>
      </c>
      <c r="Q7072" s="4">
        <f>shipments9[[#This Row],[Amount]] -shipments9[[#This Row],[total cost]]</f>
        <v>3292.58</v>
      </c>
      <c r="R7072" s="4" t="str">
        <f>IF(shipments9[[#This Row],[Gross Profit]]&lt;0,"Loss","Profit")</f>
        <v>Profit</v>
      </c>
      <c r="S7072" s="9">
        <f>shipments9[[#This Row],[Gross Profit]]/shipments9[[#This Row],[Amount]]</f>
        <v>0.63185185185185189</v>
      </c>
      <c r="T7072" s="11">
        <f>shipments9[[#This Row],[Amount]]/shipments9[[#This Row],[Boxes]]</f>
        <v>27</v>
      </c>
    </row>
    <row r="7073" spans="1:20" x14ac:dyDescent="0.25">
      <c r="A7073" t="s">
        <v>7261</v>
      </c>
      <c r="B7073" t="s">
        <v>80</v>
      </c>
      <c r="C7073" t="s">
        <v>147</v>
      </c>
      <c r="D7073" t="s">
        <v>19</v>
      </c>
      <c r="E7073" s="1">
        <v>45526</v>
      </c>
      <c r="F7073" s="1" t="str">
        <f>TEXT(shipments9[[#This Row],[Shipdate]],"ddd")</f>
        <v>Thu</v>
      </c>
      <c r="G7073" s="1" t="str">
        <f>IF(OR(shipments9[[#This Row],[Day Name]]="Sat",shipments9[[#This Row],[Day Name]]="Sun"),"Weekend","Weekday")</f>
        <v>Weekday</v>
      </c>
      <c r="H7073">
        <v>677.25</v>
      </c>
      <c r="I7073">
        <v>85</v>
      </c>
      <c r="J7073" t="s">
        <v>178</v>
      </c>
      <c r="K7073" t="s">
        <v>8155</v>
      </c>
      <c r="L7073" t="s">
        <v>8160</v>
      </c>
      <c r="M7073">
        <v>8</v>
      </c>
      <c r="N7073" t="s">
        <v>8162</v>
      </c>
      <c r="O7073" s="4">
        <f>INDEX(products[Cost_per_box], MATCH(shipments9[[#This Row],[PID]], products[PID], 0))</f>
        <v>10.51</v>
      </c>
      <c r="P7073" s="4">
        <f>shipments9[[#This Row],[Boxes]]*shipments9[[#This Row],[Cost Per Box]]</f>
        <v>893.35</v>
      </c>
      <c r="Q7073" s="4">
        <f>shipments9[[#This Row],[Amount]] -shipments9[[#This Row],[total cost]]</f>
        <v>-216.10000000000002</v>
      </c>
      <c r="R7073" s="4" t="str">
        <f>IF(shipments9[[#This Row],[Gross Profit]]&lt;0,"Loss","Profit")</f>
        <v>Loss</v>
      </c>
      <c r="S7073" s="9">
        <f>shipments9[[#This Row],[Gross Profit]]/shipments9[[#This Row],[Amount]]</f>
        <v>-0.31908453303802142</v>
      </c>
      <c r="T7073" s="11">
        <f>shipments9[[#This Row],[Amount]]/shipments9[[#This Row],[Boxes]]</f>
        <v>7.9676470588235295</v>
      </c>
    </row>
    <row r="7074" spans="1:20" hidden="1" x14ac:dyDescent="0.25">
      <c r="A7074" t="s">
        <v>7262</v>
      </c>
      <c r="B7074" t="s">
        <v>80</v>
      </c>
      <c r="C7074" t="s">
        <v>153</v>
      </c>
      <c r="D7074" t="s">
        <v>19</v>
      </c>
      <c r="E7074" s="1">
        <v>45533</v>
      </c>
      <c r="F7074" s="1" t="str">
        <f>TEXT(shipments9[[#This Row],[Shipdate]],"ddd")</f>
        <v>Thu</v>
      </c>
      <c r="G7074" s="1" t="str">
        <f>IF(OR(shipments9[[#This Row],[Day Name]]="Sat",shipments9[[#This Row],[Day Name]]="Sun"),"Weekend","Weekday")</f>
        <v>Weekday</v>
      </c>
      <c r="H7074">
        <v>5508</v>
      </c>
      <c r="I7074">
        <v>345</v>
      </c>
      <c r="J7074" t="s">
        <v>178</v>
      </c>
      <c r="K7074" t="s">
        <v>8155</v>
      </c>
      <c r="L7074" t="s">
        <v>8160</v>
      </c>
      <c r="M7074">
        <v>8</v>
      </c>
      <c r="N7074" t="s">
        <v>8162</v>
      </c>
      <c r="O7074" s="4">
        <f>INDEX(products[Cost_per_box], MATCH(shipments9[[#This Row],[PID]], products[PID], 0))</f>
        <v>9.57</v>
      </c>
      <c r="P7074" s="4">
        <f>shipments9[[#This Row],[Boxes]]*shipments9[[#This Row],[Cost Per Box]]</f>
        <v>3301.65</v>
      </c>
      <c r="Q7074" s="4">
        <f>shipments9[[#This Row],[Amount]] -shipments9[[#This Row],[total cost]]</f>
        <v>2206.35</v>
      </c>
      <c r="R7074" s="4" t="str">
        <f>IF(shipments9[[#This Row],[Gross Profit]]&lt;0,"Loss","Profit")</f>
        <v>Profit</v>
      </c>
      <c r="S7074" s="9">
        <f>shipments9[[#This Row],[Gross Profit]]/shipments9[[#This Row],[Amount]]</f>
        <v>0.40057189542483657</v>
      </c>
      <c r="T7074" s="11">
        <f>shipments9[[#This Row],[Amount]]/shipments9[[#This Row],[Boxes]]</f>
        <v>15.965217391304348</v>
      </c>
    </row>
    <row r="7075" spans="1:20" hidden="1" x14ac:dyDescent="0.25">
      <c r="A7075" t="s">
        <v>7263</v>
      </c>
      <c r="B7075" t="s">
        <v>80</v>
      </c>
      <c r="C7075" t="s">
        <v>163</v>
      </c>
      <c r="D7075" t="s">
        <v>19</v>
      </c>
      <c r="E7075" s="1">
        <v>45474</v>
      </c>
      <c r="F7075" s="1" t="str">
        <f>TEXT(shipments9[[#This Row],[Shipdate]],"ddd")</f>
        <v>Mon</v>
      </c>
      <c r="G7075" s="1" t="str">
        <f>IF(OR(shipments9[[#This Row],[Day Name]]="Sat",shipments9[[#This Row],[Day Name]]="Sun"),"Weekend","Weekday")</f>
        <v>Weekday</v>
      </c>
      <c r="H7075">
        <v>2425.5</v>
      </c>
      <c r="I7075">
        <v>270</v>
      </c>
      <c r="J7075" t="s">
        <v>178</v>
      </c>
      <c r="K7075" t="s">
        <v>8155</v>
      </c>
      <c r="L7075" t="s">
        <v>8160</v>
      </c>
      <c r="M7075">
        <v>7</v>
      </c>
      <c r="N7075" t="s">
        <v>8161</v>
      </c>
      <c r="O7075" s="4">
        <f>INDEX(products[Cost_per_box], MATCH(shipments9[[#This Row],[PID]], products[PID], 0))</f>
        <v>3.32</v>
      </c>
      <c r="P7075" s="4">
        <f>shipments9[[#This Row],[Boxes]]*shipments9[[#This Row],[Cost Per Box]]</f>
        <v>896.4</v>
      </c>
      <c r="Q7075" s="4">
        <f>shipments9[[#This Row],[Amount]] -shipments9[[#This Row],[total cost]]</f>
        <v>1529.1</v>
      </c>
      <c r="R7075" s="4" t="str">
        <f>IF(shipments9[[#This Row],[Gross Profit]]&lt;0,"Loss","Profit")</f>
        <v>Profit</v>
      </c>
      <c r="S7075" s="9">
        <f>shipments9[[#This Row],[Gross Profit]]/shipments9[[#This Row],[Amount]]</f>
        <v>0.63042671614100176</v>
      </c>
      <c r="T7075" s="11">
        <f>shipments9[[#This Row],[Amount]]/shipments9[[#This Row],[Boxes]]</f>
        <v>8.9833333333333325</v>
      </c>
    </row>
    <row r="7076" spans="1:20" hidden="1" x14ac:dyDescent="0.25">
      <c r="A7076" t="s">
        <v>7264</v>
      </c>
      <c r="B7076" t="s">
        <v>83</v>
      </c>
      <c r="C7076" t="s">
        <v>157</v>
      </c>
      <c r="D7076" t="s">
        <v>19</v>
      </c>
      <c r="E7076" s="1">
        <v>45485</v>
      </c>
      <c r="F7076" s="1" t="str">
        <f>TEXT(shipments9[[#This Row],[Shipdate]],"ddd")</f>
        <v>Fri</v>
      </c>
      <c r="G7076" s="1" t="str">
        <f>IF(OR(shipments9[[#This Row],[Day Name]]="Sat",shipments9[[#This Row],[Day Name]]="Sun"),"Weekend","Weekday")</f>
        <v>Weekday</v>
      </c>
      <c r="H7076">
        <v>11085.75</v>
      </c>
      <c r="I7076">
        <v>1232</v>
      </c>
      <c r="J7076" t="s">
        <v>178</v>
      </c>
      <c r="K7076" t="s">
        <v>8155</v>
      </c>
      <c r="L7076" t="s">
        <v>8160</v>
      </c>
      <c r="M7076">
        <v>7</v>
      </c>
      <c r="N7076" t="s">
        <v>8161</v>
      </c>
      <c r="O7076" s="4">
        <f>INDEX(products[Cost_per_box], MATCH(shipments9[[#This Row],[PID]], products[PID], 0))</f>
        <v>6.8</v>
      </c>
      <c r="P7076" s="4">
        <f>shipments9[[#This Row],[Boxes]]*shipments9[[#This Row],[Cost Per Box]]</f>
        <v>8377.6</v>
      </c>
      <c r="Q7076" s="4">
        <f>shipments9[[#This Row],[Amount]] -shipments9[[#This Row],[total cost]]</f>
        <v>2708.1499999999996</v>
      </c>
      <c r="R7076" s="4" t="str">
        <f>IF(shipments9[[#This Row],[Gross Profit]]&lt;0,"Loss","Profit")</f>
        <v>Profit</v>
      </c>
      <c r="S7076" s="9">
        <f>shipments9[[#This Row],[Gross Profit]]/shipments9[[#This Row],[Amount]]</f>
        <v>0.24429109442302052</v>
      </c>
      <c r="T7076" s="11">
        <f>shipments9[[#This Row],[Amount]]/shipments9[[#This Row],[Boxes]]</f>
        <v>8.9981737012987004</v>
      </c>
    </row>
    <row r="7077" spans="1:20" x14ac:dyDescent="0.25">
      <c r="A7077" t="s">
        <v>7265</v>
      </c>
      <c r="B7077" t="s">
        <v>83</v>
      </c>
      <c r="C7077" t="s">
        <v>147</v>
      </c>
      <c r="D7077" t="s">
        <v>19</v>
      </c>
      <c r="E7077" s="1">
        <v>45524</v>
      </c>
      <c r="F7077" s="1" t="str">
        <f>TEXT(shipments9[[#This Row],[Shipdate]],"ddd")</f>
        <v>Tue</v>
      </c>
      <c r="G7077" s="1" t="str">
        <f>IF(OR(shipments9[[#This Row],[Day Name]]="Sat",shipments9[[#This Row],[Day Name]]="Sun"),"Weekend","Weekday")</f>
        <v>Weekday</v>
      </c>
      <c r="H7077">
        <v>562.5</v>
      </c>
      <c r="I7077">
        <v>94</v>
      </c>
      <c r="J7077" t="s">
        <v>178</v>
      </c>
      <c r="K7077" t="s">
        <v>8155</v>
      </c>
      <c r="L7077" t="s">
        <v>8160</v>
      </c>
      <c r="M7077">
        <v>8</v>
      </c>
      <c r="N7077" t="s">
        <v>8162</v>
      </c>
      <c r="O7077" s="4">
        <f>INDEX(products[Cost_per_box], MATCH(shipments9[[#This Row],[PID]], products[PID], 0))</f>
        <v>10.51</v>
      </c>
      <c r="P7077" s="4">
        <f>shipments9[[#This Row],[Boxes]]*shipments9[[#This Row],[Cost Per Box]]</f>
        <v>987.93999999999994</v>
      </c>
      <c r="Q7077" s="4">
        <f>shipments9[[#This Row],[Amount]] -shipments9[[#This Row],[total cost]]</f>
        <v>-425.43999999999994</v>
      </c>
      <c r="R7077" s="4" t="str">
        <f>IF(shipments9[[#This Row],[Gross Profit]]&lt;0,"Loss","Profit")</f>
        <v>Loss</v>
      </c>
      <c r="S7077" s="9">
        <f>shipments9[[#This Row],[Gross Profit]]/shipments9[[#This Row],[Amount]]</f>
        <v>-0.75633777777777766</v>
      </c>
      <c r="T7077" s="11">
        <f>shipments9[[#This Row],[Amount]]/shipments9[[#This Row],[Boxes]]</f>
        <v>5.9840425531914896</v>
      </c>
    </row>
    <row r="7078" spans="1:20" hidden="1" x14ac:dyDescent="0.25">
      <c r="A7078" t="s">
        <v>7266</v>
      </c>
      <c r="B7078" t="s">
        <v>83</v>
      </c>
      <c r="C7078" t="s">
        <v>143</v>
      </c>
      <c r="D7078" t="s">
        <v>19</v>
      </c>
      <c r="E7078" s="1">
        <v>45483</v>
      </c>
      <c r="F7078" s="1" t="str">
        <f>TEXT(shipments9[[#This Row],[Shipdate]],"ddd")</f>
        <v>Wed</v>
      </c>
      <c r="G7078" s="1" t="str">
        <f>IF(OR(shipments9[[#This Row],[Day Name]]="Sat",shipments9[[#This Row],[Day Name]]="Sun"),"Weekend","Weekday")</f>
        <v>Weekday</v>
      </c>
      <c r="H7078">
        <v>7913.25</v>
      </c>
      <c r="I7078">
        <v>466</v>
      </c>
      <c r="J7078" t="s">
        <v>178</v>
      </c>
      <c r="K7078" t="s">
        <v>8155</v>
      </c>
      <c r="L7078" t="s">
        <v>8160</v>
      </c>
      <c r="M7078">
        <v>7</v>
      </c>
      <c r="N7078" t="s">
        <v>8161</v>
      </c>
      <c r="O7078" s="4">
        <f>INDEX(products[Cost_per_box], MATCH(shipments9[[#This Row],[PID]], products[PID], 0))</f>
        <v>10.23</v>
      </c>
      <c r="P7078" s="4">
        <f>shipments9[[#This Row],[Boxes]]*shipments9[[#This Row],[Cost Per Box]]</f>
        <v>4767.18</v>
      </c>
      <c r="Q7078" s="4">
        <f>shipments9[[#This Row],[Amount]] -shipments9[[#This Row],[total cost]]</f>
        <v>3146.0699999999997</v>
      </c>
      <c r="R7078" s="4" t="str">
        <f>IF(shipments9[[#This Row],[Gross Profit]]&lt;0,"Loss","Profit")</f>
        <v>Profit</v>
      </c>
      <c r="S7078" s="9">
        <f>shipments9[[#This Row],[Gross Profit]]/shipments9[[#This Row],[Amount]]</f>
        <v>0.39756989858781155</v>
      </c>
      <c r="T7078" s="11">
        <f>shipments9[[#This Row],[Amount]]/shipments9[[#This Row],[Boxes]]</f>
        <v>16.981223175965667</v>
      </c>
    </row>
    <row r="7079" spans="1:20" hidden="1" x14ac:dyDescent="0.25">
      <c r="A7079" t="s">
        <v>7267</v>
      </c>
      <c r="B7079" t="s">
        <v>86</v>
      </c>
      <c r="C7079" t="s">
        <v>121</v>
      </c>
      <c r="D7079" t="s">
        <v>19</v>
      </c>
      <c r="E7079" s="1">
        <v>45495</v>
      </c>
      <c r="F7079" s="1" t="str">
        <f>TEXT(shipments9[[#This Row],[Shipdate]],"ddd")</f>
        <v>Mon</v>
      </c>
      <c r="G7079" s="1" t="str">
        <f>IF(OR(shipments9[[#This Row],[Day Name]]="Sat",shipments9[[#This Row],[Day Name]]="Sun"),"Weekend","Weekday")</f>
        <v>Weekday</v>
      </c>
      <c r="H7079">
        <v>1320.75</v>
      </c>
      <c r="I7079">
        <v>89</v>
      </c>
      <c r="J7079" t="s">
        <v>178</v>
      </c>
      <c r="K7079" t="s">
        <v>8155</v>
      </c>
      <c r="L7079" t="s">
        <v>8160</v>
      </c>
      <c r="M7079">
        <v>7</v>
      </c>
      <c r="N7079" t="s">
        <v>8161</v>
      </c>
      <c r="O7079" s="4">
        <f>INDEX(products[Cost_per_box], MATCH(shipments9[[#This Row],[PID]], products[PID], 0))</f>
        <v>5.26</v>
      </c>
      <c r="P7079" s="4">
        <f>shipments9[[#This Row],[Boxes]]*shipments9[[#This Row],[Cost Per Box]]</f>
        <v>468.14</v>
      </c>
      <c r="Q7079" s="4">
        <f>shipments9[[#This Row],[Amount]] -shipments9[[#This Row],[total cost]]</f>
        <v>852.61</v>
      </c>
      <c r="R7079" s="4" t="str">
        <f>IF(shipments9[[#This Row],[Gross Profit]]&lt;0,"Loss","Profit")</f>
        <v>Profit</v>
      </c>
      <c r="S7079" s="9">
        <f>shipments9[[#This Row],[Gross Profit]]/shipments9[[#This Row],[Amount]]</f>
        <v>0.64554987696384636</v>
      </c>
      <c r="T7079" s="11">
        <f>shipments9[[#This Row],[Amount]]/shipments9[[#This Row],[Boxes]]</f>
        <v>14.839887640449438</v>
      </c>
    </row>
    <row r="7080" spans="1:20" hidden="1" x14ac:dyDescent="0.25">
      <c r="A7080" t="s">
        <v>7268</v>
      </c>
      <c r="B7080" t="s">
        <v>86</v>
      </c>
      <c r="C7080" t="s">
        <v>153</v>
      </c>
      <c r="D7080" t="s">
        <v>19</v>
      </c>
      <c r="E7080" s="1">
        <v>45504</v>
      </c>
      <c r="F7080" s="1" t="str">
        <f>TEXT(shipments9[[#This Row],[Shipdate]],"ddd")</f>
        <v>Wed</v>
      </c>
      <c r="G7080" s="1" t="str">
        <f>IF(OR(shipments9[[#This Row],[Day Name]]="Sat",shipments9[[#This Row],[Day Name]]="Sun"),"Weekend","Weekday")</f>
        <v>Weekday</v>
      </c>
      <c r="H7080">
        <v>479.25</v>
      </c>
      <c r="I7080">
        <v>32</v>
      </c>
      <c r="J7080" t="s">
        <v>178</v>
      </c>
      <c r="K7080" t="s">
        <v>8155</v>
      </c>
      <c r="L7080" t="s">
        <v>8160</v>
      </c>
      <c r="M7080">
        <v>7</v>
      </c>
      <c r="N7080" t="s">
        <v>8161</v>
      </c>
      <c r="O7080" s="4">
        <f>INDEX(products[Cost_per_box], MATCH(shipments9[[#This Row],[PID]], products[PID], 0))</f>
        <v>9.57</v>
      </c>
      <c r="P7080" s="4">
        <f>shipments9[[#This Row],[Boxes]]*shipments9[[#This Row],[Cost Per Box]]</f>
        <v>306.24</v>
      </c>
      <c r="Q7080" s="4">
        <f>shipments9[[#This Row],[Amount]] -shipments9[[#This Row],[total cost]]</f>
        <v>173.01</v>
      </c>
      <c r="R7080" s="4" t="str">
        <f>IF(shipments9[[#This Row],[Gross Profit]]&lt;0,"Loss","Profit")</f>
        <v>Profit</v>
      </c>
      <c r="S7080" s="9">
        <f>shipments9[[#This Row],[Gross Profit]]/shipments9[[#This Row],[Amount]]</f>
        <v>0.36100156494522689</v>
      </c>
      <c r="T7080" s="11">
        <f>shipments9[[#This Row],[Amount]]/shipments9[[#This Row],[Boxes]]</f>
        <v>14.9765625</v>
      </c>
    </row>
    <row r="7081" spans="1:20" hidden="1" x14ac:dyDescent="0.25">
      <c r="A7081" t="s">
        <v>7269</v>
      </c>
      <c r="B7081" t="s">
        <v>86</v>
      </c>
      <c r="C7081" t="s">
        <v>165</v>
      </c>
      <c r="D7081" t="s">
        <v>19</v>
      </c>
      <c r="E7081" s="1">
        <v>45506</v>
      </c>
      <c r="F7081" s="1" t="str">
        <f>TEXT(shipments9[[#This Row],[Shipdate]],"ddd")</f>
        <v>Fri</v>
      </c>
      <c r="G7081" s="1" t="str">
        <f>IF(OR(shipments9[[#This Row],[Day Name]]="Sat",shipments9[[#This Row],[Day Name]]="Sun"),"Weekend","Weekday")</f>
        <v>Weekday</v>
      </c>
      <c r="H7081">
        <v>4704.75</v>
      </c>
      <c r="I7081">
        <v>236</v>
      </c>
      <c r="J7081" t="s">
        <v>178</v>
      </c>
      <c r="K7081" t="s">
        <v>8155</v>
      </c>
      <c r="L7081" t="s">
        <v>8160</v>
      </c>
      <c r="M7081">
        <v>8</v>
      </c>
      <c r="N7081" t="s">
        <v>8162</v>
      </c>
      <c r="O7081" s="4">
        <f>INDEX(products[Cost_per_box], MATCH(shipments9[[#This Row],[PID]], products[PID], 0))</f>
        <v>2.65</v>
      </c>
      <c r="P7081" s="4">
        <f>shipments9[[#This Row],[Boxes]]*shipments9[[#This Row],[Cost Per Box]]</f>
        <v>625.4</v>
      </c>
      <c r="Q7081" s="4">
        <f>shipments9[[#This Row],[Amount]] -shipments9[[#This Row],[total cost]]</f>
        <v>4079.35</v>
      </c>
      <c r="R7081" s="4" t="str">
        <f>IF(shipments9[[#This Row],[Gross Profit]]&lt;0,"Loss","Profit")</f>
        <v>Profit</v>
      </c>
      <c r="S7081" s="9">
        <f>shipments9[[#This Row],[Gross Profit]]/shipments9[[#This Row],[Amount]]</f>
        <v>0.86707051384239331</v>
      </c>
      <c r="T7081" s="11">
        <f>shipments9[[#This Row],[Amount]]/shipments9[[#This Row],[Boxes]]</f>
        <v>19.935381355932204</v>
      </c>
    </row>
    <row r="7082" spans="1:20" hidden="1" x14ac:dyDescent="0.25">
      <c r="A7082" t="s">
        <v>7270</v>
      </c>
      <c r="B7082" t="s">
        <v>89</v>
      </c>
      <c r="C7082" t="s">
        <v>137</v>
      </c>
      <c r="D7082" t="s">
        <v>19</v>
      </c>
      <c r="E7082" s="1">
        <v>45525</v>
      </c>
      <c r="F7082" s="1" t="str">
        <f>TEXT(shipments9[[#This Row],[Shipdate]],"ddd")</f>
        <v>Wed</v>
      </c>
      <c r="G7082" s="1" t="str">
        <f>IF(OR(shipments9[[#This Row],[Day Name]]="Sat",shipments9[[#This Row],[Day Name]]="Sun"),"Weekend","Weekday")</f>
        <v>Weekday</v>
      </c>
      <c r="H7082">
        <v>8115.75</v>
      </c>
      <c r="I7082">
        <v>406</v>
      </c>
      <c r="J7082" t="s">
        <v>178</v>
      </c>
      <c r="K7082" t="s">
        <v>8155</v>
      </c>
      <c r="L7082" t="s">
        <v>8160</v>
      </c>
      <c r="M7082">
        <v>8</v>
      </c>
      <c r="N7082" t="s">
        <v>8162</v>
      </c>
      <c r="O7082" s="4">
        <f>INDEX(products[Cost_per_box], MATCH(shipments9[[#This Row],[PID]], products[PID], 0))</f>
        <v>7.73</v>
      </c>
      <c r="P7082" s="4">
        <f>shipments9[[#This Row],[Boxes]]*shipments9[[#This Row],[Cost Per Box]]</f>
        <v>3138.38</v>
      </c>
      <c r="Q7082" s="4">
        <f>shipments9[[#This Row],[Amount]] -shipments9[[#This Row],[total cost]]</f>
        <v>4977.37</v>
      </c>
      <c r="R7082" s="4" t="str">
        <f>IF(shipments9[[#This Row],[Gross Profit]]&lt;0,"Loss","Profit")</f>
        <v>Profit</v>
      </c>
      <c r="S7082" s="9">
        <f>shipments9[[#This Row],[Gross Profit]]/shipments9[[#This Row],[Amount]]</f>
        <v>0.61329760034500813</v>
      </c>
      <c r="T7082" s="11">
        <f>shipments9[[#This Row],[Amount]]/shipments9[[#This Row],[Boxes]]</f>
        <v>19.989532019704434</v>
      </c>
    </row>
    <row r="7083" spans="1:20" hidden="1" x14ac:dyDescent="0.25">
      <c r="A7083" t="s">
        <v>7271</v>
      </c>
      <c r="B7083" t="s">
        <v>89</v>
      </c>
      <c r="C7083" t="s">
        <v>132</v>
      </c>
      <c r="D7083" t="s">
        <v>19</v>
      </c>
      <c r="E7083" s="1">
        <v>45505</v>
      </c>
      <c r="F7083" s="1" t="str">
        <f>TEXT(shipments9[[#This Row],[Shipdate]],"ddd")</f>
        <v>Thu</v>
      </c>
      <c r="G7083" s="1" t="str">
        <f>IF(OR(shipments9[[#This Row],[Day Name]]="Sat",shipments9[[#This Row],[Day Name]]="Sun"),"Weekend","Weekday")</f>
        <v>Weekday</v>
      </c>
      <c r="H7083">
        <v>6077.25</v>
      </c>
      <c r="I7083">
        <v>218</v>
      </c>
      <c r="J7083" t="s">
        <v>178</v>
      </c>
      <c r="K7083" t="s">
        <v>8155</v>
      </c>
      <c r="L7083" t="s">
        <v>8160</v>
      </c>
      <c r="M7083">
        <v>8</v>
      </c>
      <c r="N7083" t="s">
        <v>8162</v>
      </c>
      <c r="O7083" s="4">
        <f>INDEX(products[Cost_per_box], MATCH(shipments9[[#This Row],[PID]], products[PID], 0))</f>
        <v>6.31</v>
      </c>
      <c r="P7083" s="4">
        <f>shipments9[[#This Row],[Boxes]]*shipments9[[#This Row],[Cost Per Box]]</f>
        <v>1375.58</v>
      </c>
      <c r="Q7083" s="4">
        <f>shipments9[[#This Row],[Amount]] -shipments9[[#This Row],[total cost]]</f>
        <v>4701.67</v>
      </c>
      <c r="R7083" s="4" t="str">
        <f>IF(shipments9[[#This Row],[Gross Profit]]&lt;0,"Loss","Profit")</f>
        <v>Profit</v>
      </c>
      <c r="S7083" s="9">
        <f>shipments9[[#This Row],[Gross Profit]]/shipments9[[#This Row],[Amount]]</f>
        <v>0.77365091118515772</v>
      </c>
      <c r="T7083" s="11">
        <f>shipments9[[#This Row],[Amount]]/shipments9[[#This Row],[Boxes]]</f>
        <v>27.87729357798165</v>
      </c>
    </row>
    <row r="7084" spans="1:20" hidden="1" x14ac:dyDescent="0.25">
      <c r="A7084" t="s">
        <v>7272</v>
      </c>
      <c r="B7084" t="s">
        <v>89</v>
      </c>
      <c r="C7084" t="s">
        <v>145</v>
      </c>
      <c r="D7084" t="s">
        <v>19</v>
      </c>
      <c r="E7084" s="1">
        <v>45497</v>
      </c>
      <c r="F7084" s="1" t="str">
        <f>TEXT(shipments9[[#This Row],[Shipdate]],"ddd")</f>
        <v>Wed</v>
      </c>
      <c r="G7084" s="1" t="str">
        <f>IF(OR(shipments9[[#This Row],[Day Name]]="Sat",shipments9[[#This Row],[Day Name]]="Sun"),"Weekend","Weekday")</f>
        <v>Weekday</v>
      </c>
      <c r="H7084">
        <v>10568.25</v>
      </c>
      <c r="I7084">
        <v>661</v>
      </c>
      <c r="J7084" t="s">
        <v>178</v>
      </c>
      <c r="K7084" t="s">
        <v>8155</v>
      </c>
      <c r="L7084" t="s">
        <v>8160</v>
      </c>
      <c r="M7084">
        <v>7</v>
      </c>
      <c r="N7084" t="s">
        <v>8161</v>
      </c>
      <c r="O7084" s="4">
        <f>INDEX(products[Cost_per_box], MATCH(shipments9[[#This Row],[PID]], products[PID], 0))</f>
        <v>4.74</v>
      </c>
      <c r="P7084" s="4">
        <f>shipments9[[#This Row],[Boxes]]*shipments9[[#This Row],[Cost Per Box]]</f>
        <v>3133.1400000000003</v>
      </c>
      <c r="Q7084" s="4">
        <f>shipments9[[#This Row],[Amount]] -shipments9[[#This Row],[total cost]]</f>
        <v>7435.11</v>
      </c>
      <c r="R7084" s="4" t="str">
        <f>IF(shipments9[[#This Row],[Gross Profit]]&lt;0,"Loss","Profit")</f>
        <v>Profit</v>
      </c>
      <c r="S7084" s="9">
        <f>shipments9[[#This Row],[Gross Profit]]/shipments9[[#This Row],[Amount]]</f>
        <v>0.70353275140160387</v>
      </c>
      <c r="T7084" s="11">
        <f>shipments9[[#This Row],[Amount]]/shipments9[[#This Row],[Boxes]]</f>
        <v>15.988275340393344</v>
      </c>
    </row>
    <row r="7085" spans="1:20" hidden="1" x14ac:dyDescent="0.25">
      <c r="A7085" t="s">
        <v>7273</v>
      </c>
      <c r="B7085" t="s">
        <v>89</v>
      </c>
      <c r="C7085" t="s">
        <v>165</v>
      </c>
      <c r="D7085" t="s">
        <v>19</v>
      </c>
      <c r="E7085" s="1">
        <v>45483</v>
      </c>
      <c r="F7085" s="1" t="str">
        <f>TEXT(shipments9[[#This Row],[Shipdate]],"ddd")</f>
        <v>Wed</v>
      </c>
      <c r="G7085" s="1" t="str">
        <f>IF(OR(shipments9[[#This Row],[Day Name]]="Sat",shipments9[[#This Row],[Day Name]]="Sun"),"Weekend","Weekday")</f>
        <v>Weekday</v>
      </c>
      <c r="H7085">
        <v>7643.25</v>
      </c>
      <c r="I7085">
        <v>403</v>
      </c>
      <c r="J7085" t="s">
        <v>178</v>
      </c>
      <c r="K7085" t="s">
        <v>8155</v>
      </c>
      <c r="L7085" t="s">
        <v>8160</v>
      </c>
      <c r="M7085">
        <v>7</v>
      </c>
      <c r="N7085" t="s">
        <v>8161</v>
      </c>
      <c r="O7085" s="4">
        <f>INDEX(products[Cost_per_box], MATCH(shipments9[[#This Row],[PID]], products[PID], 0))</f>
        <v>2.65</v>
      </c>
      <c r="P7085" s="4">
        <f>shipments9[[#This Row],[Boxes]]*shipments9[[#This Row],[Cost Per Box]]</f>
        <v>1067.95</v>
      </c>
      <c r="Q7085" s="4">
        <f>shipments9[[#This Row],[Amount]] -shipments9[[#This Row],[total cost]]</f>
        <v>6575.3</v>
      </c>
      <c r="R7085" s="4" t="str">
        <f>IF(shipments9[[#This Row],[Gross Profit]]&lt;0,"Loss","Profit")</f>
        <v>Profit</v>
      </c>
      <c r="S7085" s="9">
        <f>shipments9[[#This Row],[Gross Profit]]/shipments9[[#This Row],[Amount]]</f>
        <v>0.86027540640434375</v>
      </c>
      <c r="T7085" s="11">
        <f>shipments9[[#This Row],[Amount]]/shipments9[[#This Row],[Boxes]]</f>
        <v>18.965880893300248</v>
      </c>
    </row>
    <row r="7086" spans="1:20" x14ac:dyDescent="0.25">
      <c r="A7086" t="s">
        <v>7274</v>
      </c>
      <c r="B7086" t="s">
        <v>89</v>
      </c>
      <c r="C7086" t="s">
        <v>147</v>
      </c>
      <c r="D7086" t="s">
        <v>19</v>
      </c>
      <c r="E7086" s="1">
        <v>45499</v>
      </c>
      <c r="F7086" s="1" t="str">
        <f>TEXT(shipments9[[#This Row],[Shipdate]],"ddd")</f>
        <v>Fri</v>
      </c>
      <c r="G7086" s="1" t="str">
        <f>IF(OR(shipments9[[#This Row],[Day Name]]="Sat",shipments9[[#This Row],[Day Name]]="Sun"),"Weekend","Weekday")</f>
        <v>Weekday</v>
      </c>
      <c r="H7086">
        <v>7224.75</v>
      </c>
      <c r="I7086">
        <v>723</v>
      </c>
      <c r="J7086" t="s">
        <v>178</v>
      </c>
      <c r="K7086" t="s">
        <v>8155</v>
      </c>
      <c r="L7086" t="s">
        <v>8160</v>
      </c>
      <c r="M7086">
        <v>7</v>
      </c>
      <c r="N7086" t="s">
        <v>8161</v>
      </c>
      <c r="O7086" s="4">
        <f>INDEX(products[Cost_per_box], MATCH(shipments9[[#This Row],[PID]], products[PID], 0))</f>
        <v>10.51</v>
      </c>
      <c r="P7086" s="4">
        <f>shipments9[[#This Row],[Boxes]]*shipments9[[#This Row],[Cost Per Box]]</f>
        <v>7598.73</v>
      </c>
      <c r="Q7086" s="4">
        <f>shipments9[[#This Row],[Amount]] -shipments9[[#This Row],[total cost]]</f>
        <v>-373.97999999999956</v>
      </c>
      <c r="R7086" s="4" t="str">
        <f>IF(shipments9[[#This Row],[Gross Profit]]&lt;0,"Loss","Profit")</f>
        <v>Loss</v>
      </c>
      <c r="S7086" s="9">
        <f>shipments9[[#This Row],[Gross Profit]]/shipments9[[#This Row],[Amount]]</f>
        <v>-5.1763728848749031E-2</v>
      </c>
      <c r="T7086" s="11">
        <f>shipments9[[#This Row],[Amount]]/shipments9[[#This Row],[Boxes]]</f>
        <v>9.9927385892116174</v>
      </c>
    </row>
    <row r="7087" spans="1:20" hidden="1" x14ac:dyDescent="0.25">
      <c r="A7087" t="s">
        <v>7275</v>
      </c>
      <c r="B7087" t="s">
        <v>92</v>
      </c>
      <c r="C7087" t="s">
        <v>165</v>
      </c>
      <c r="D7087" t="s">
        <v>19</v>
      </c>
      <c r="E7087" s="1">
        <v>45491</v>
      </c>
      <c r="F7087" s="1" t="str">
        <f>TEXT(shipments9[[#This Row],[Shipdate]],"ddd")</f>
        <v>Thu</v>
      </c>
      <c r="G7087" s="1" t="str">
        <f>IF(OR(shipments9[[#This Row],[Day Name]]="Sat",shipments9[[#This Row],[Day Name]]="Sun"),"Weekend","Weekday")</f>
        <v>Weekday</v>
      </c>
      <c r="H7087">
        <v>10973.25</v>
      </c>
      <c r="I7087">
        <v>610</v>
      </c>
      <c r="J7087" t="s">
        <v>178</v>
      </c>
      <c r="K7087" t="s">
        <v>8155</v>
      </c>
      <c r="L7087" t="s">
        <v>8160</v>
      </c>
      <c r="M7087">
        <v>7</v>
      </c>
      <c r="N7087" t="s">
        <v>8161</v>
      </c>
      <c r="O7087" s="4">
        <f>INDEX(products[Cost_per_box], MATCH(shipments9[[#This Row],[PID]], products[PID], 0))</f>
        <v>2.65</v>
      </c>
      <c r="P7087" s="4">
        <f>shipments9[[#This Row],[Boxes]]*shipments9[[#This Row],[Cost Per Box]]</f>
        <v>1616.5</v>
      </c>
      <c r="Q7087" s="4">
        <f>shipments9[[#This Row],[Amount]] -shipments9[[#This Row],[total cost]]</f>
        <v>9356.75</v>
      </c>
      <c r="R7087" s="4" t="str">
        <f>IF(shipments9[[#This Row],[Gross Profit]]&lt;0,"Loss","Profit")</f>
        <v>Profit</v>
      </c>
      <c r="S7087" s="9">
        <f>shipments9[[#This Row],[Gross Profit]]/shipments9[[#This Row],[Amount]]</f>
        <v>0.85268721664046654</v>
      </c>
      <c r="T7087" s="11">
        <f>shipments9[[#This Row],[Amount]]/shipments9[[#This Row],[Boxes]]</f>
        <v>17.988934426229509</v>
      </c>
    </row>
    <row r="7088" spans="1:20" hidden="1" x14ac:dyDescent="0.25">
      <c r="A7088" t="s">
        <v>7276</v>
      </c>
      <c r="B7088" t="s">
        <v>92</v>
      </c>
      <c r="C7088" t="s">
        <v>163</v>
      </c>
      <c r="D7088" t="s">
        <v>19</v>
      </c>
      <c r="E7088" s="1">
        <v>45485</v>
      </c>
      <c r="F7088" s="1" t="str">
        <f>TEXT(shipments9[[#This Row],[Shipdate]],"ddd")</f>
        <v>Fri</v>
      </c>
      <c r="G7088" s="1" t="str">
        <f>IF(OR(shipments9[[#This Row],[Day Name]]="Sat",shipments9[[#This Row],[Day Name]]="Sun"),"Weekend","Weekday")</f>
        <v>Weekday</v>
      </c>
      <c r="H7088">
        <v>10919.25</v>
      </c>
      <c r="I7088">
        <v>1560</v>
      </c>
      <c r="J7088" t="s">
        <v>178</v>
      </c>
      <c r="K7088" t="s">
        <v>8155</v>
      </c>
      <c r="L7088" t="s">
        <v>8160</v>
      </c>
      <c r="M7088">
        <v>7</v>
      </c>
      <c r="N7088" t="s">
        <v>8161</v>
      </c>
      <c r="O7088" s="4">
        <f>INDEX(products[Cost_per_box], MATCH(shipments9[[#This Row],[PID]], products[PID], 0))</f>
        <v>3.32</v>
      </c>
      <c r="P7088" s="4">
        <f>shipments9[[#This Row],[Boxes]]*shipments9[[#This Row],[Cost Per Box]]</f>
        <v>5179.2</v>
      </c>
      <c r="Q7088" s="4">
        <f>shipments9[[#This Row],[Amount]] -shipments9[[#This Row],[total cost]]</f>
        <v>5740.05</v>
      </c>
      <c r="R7088" s="4" t="str">
        <f>IF(shipments9[[#This Row],[Gross Profit]]&lt;0,"Loss","Profit")</f>
        <v>Profit</v>
      </c>
      <c r="S7088" s="9">
        <f>shipments9[[#This Row],[Gross Profit]]/shipments9[[#This Row],[Amount]]</f>
        <v>0.5256817089085789</v>
      </c>
      <c r="T7088" s="11">
        <f>shipments9[[#This Row],[Amount]]/shipments9[[#This Row],[Boxes]]</f>
        <v>6.9995192307692307</v>
      </c>
    </row>
    <row r="7089" spans="1:20" hidden="1" x14ac:dyDescent="0.25">
      <c r="A7089" t="s">
        <v>7277</v>
      </c>
      <c r="B7089" t="s">
        <v>92</v>
      </c>
      <c r="C7089" t="s">
        <v>141</v>
      </c>
      <c r="D7089" t="s">
        <v>19</v>
      </c>
      <c r="E7089" s="1">
        <v>45484</v>
      </c>
      <c r="F7089" s="1" t="str">
        <f>TEXT(shipments9[[#This Row],[Shipdate]],"ddd")</f>
        <v>Thu</v>
      </c>
      <c r="G7089" s="1" t="str">
        <f>IF(OR(shipments9[[#This Row],[Day Name]]="Sat",shipments9[[#This Row],[Day Name]]="Sun"),"Weekend","Weekday")</f>
        <v>Weekday</v>
      </c>
      <c r="H7089">
        <v>1640.25</v>
      </c>
      <c r="I7089">
        <v>103</v>
      </c>
      <c r="J7089" t="s">
        <v>178</v>
      </c>
      <c r="K7089" t="s">
        <v>8155</v>
      </c>
      <c r="L7089" t="s">
        <v>8160</v>
      </c>
      <c r="M7089">
        <v>7</v>
      </c>
      <c r="N7089" t="s">
        <v>8161</v>
      </c>
      <c r="O7089" s="4">
        <f>INDEX(products[Cost_per_box], MATCH(shipments9[[#This Row],[PID]], products[PID], 0))</f>
        <v>8.2200000000000006</v>
      </c>
      <c r="P7089" s="4">
        <f>shipments9[[#This Row],[Boxes]]*shipments9[[#This Row],[Cost Per Box]]</f>
        <v>846.66000000000008</v>
      </c>
      <c r="Q7089" s="4">
        <f>shipments9[[#This Row],[Amount]] -shipments9[[#This Row],[total cost]]</f>
        <v>793.58999999999992</v>
      </c>
      <c r="R7089" s="4" t="str">
        <f>IF(shipments9[[#This Row],[Gross Profit]]&lt;0,"Loss","Profit")</f>
        <v>Profit</v>
      </c>
      <c r="S7089" s="9">
        <f>shipments9[[#This Row],[Gross Profit]]/shipments9[[#This Row],[Amount]]</f>
        <v>0.48382258802011885</v>
      </c>
      <c r="T7089" s="11">
        <f>shipments9[[#This Row],[Amount]]/shipments9[[#This Row],[Boxes]]</f>
        <v>15.924757281553399</v>
      </c>
    </row>
    <row r="7090" spans="1:20" hidden="1" x14ac:dyDescent="0.25">
      <c r="A7090" t="s">
        <v>7278</v>
      </c>
      <c r="B7090" t="s">
        <v>92</v>
      </c>
      <c r="C7090" t="s">
        <v>143</v>
      </c>
      <c r="D7090" t="s">
        <v>19</v>
      </c>
      <c r="E7090" s="1">
        <v>45527</v>
      </c>
      <c r="F7090" s="1" t="str">
        <f>TEXT(shipments9[[#This Row],[Shipdate]],"ddd")</f>
        <v>Fri</v>
      </c>
      <c r="G7090" s="1" t="str">
        <f>IF(OR(shipments9[[#This Row],[Day Name]]="Sat",shipments9[[#This Row],[Day Name]]="Sun"),"Weekend","Weekday")</f>
        <v>Weekday</v>
      </c>
      <c r="H7090">
        <v>6270.75</v>
      </c>
      <c r="I7090">
        <v>331</v>
      </c>
      <c r="J7090" t="s">
        <v>178</v>
      </c>
      <c r="K7090" t="s">
        <v>8155</v>
      </c>
      <c r="L7090" t="s">
        <v>8160</v>
      </c>
      <c r="M7090">
        <v>8</v>
      </c>
      <c r="N7090" t="s">
        <v>8162</v>
      </c>
      <c r="O7090" s="4">
        <f>INDEX(products[Cost_per_box], MATCH(shipments9[[#This Row],[PID]], products[PID], 0))</f>
        <v>10.23</v>
      </c>
      <c r="P7090" s="4">
        <f>shipments9[[#This Row],[Boxes]]*shipments9[[#This Row],[Cost Per Box]]</f>
        <v>3386.13</v>
      </c>
      <c r="Q7090" s="4">
        <f>shipments9[[#This Row],[Amount]] -shipments9[[#This Row],[total cost]]</f>
        <v>2884.62</v>
      </c>
      <c r="R7090" s="4" t="str">
        <f>IF(shipments9[[#This Row],[Gross Profit]]&lt;0,"Loss","Profit")</f>
        <v>Profit</v>
      </c>
      <c r="S7090" s="9">
        <f>shipments9[[#This Row],[Gross Profit]]/shipments9[[#This Row],[Amount]]</f>
        <v>0.46001196029183111</v>
      </c>
      <c r="T7090" s="11">
        <f>shipments9[[#This Row],[Amount]]/shipments9[[#This Row],[Boxes]]</f>
        <v>18.944864048338367</v>
      </c>
    </row>
    <row r="7091" spans="1:20" hidden="1" x14ac:dyDescent="0.25">
      <c r="A7091" t="s">
        <v>7279</v>
      </c>
      <c r="B7091" t="s">
        <v>92</v>
      </c>
      <c r="C7091" t="s">
        <v>165</v>
      </c>
      <c r="D7091" t="s">
        <v>19</v>
      </c>
      <c r="E7091" s="1">
        <v>45489</v>
      </c>
      <c r="F7091" s="1" t="str">
        <f>TEXT(shipments9[[#This Row],[Shipdate]],"ddd")</f>
        <v>Tue</v>
      </c>
      <c r="G7091" s="1" t="str">
        <f>IF(OR(shipments9[[#This Row],[Day Name]]="Sat",shipments9[[#This Row],[Day Name]]="Sun"),"Weekend","Weekday")</f>
        <v>Weekday</v>
      </c>
      <c r="H7091">
        <v>3849.75</v>
      </c>
      <c r="I7091">
        <v>193</v>
      </c>
      <c r="J7091" t="s">
        <v>178</v>
      </c>
      <c r="K7091" t="s">
        <v>8155</v>
      </c>
      <c r="L7091" t="s">
        <v>8160</v>
      </c>
      <c r="M7091">
        <v>7</v>
      </c>
      <c r="N7091" t="s">
        <v>8161</v>
      </c>
      <c r="O7091" s="4">
        <f>INDEX(products[Cost_per_box], MATCH(shipments9[[#This Row],[PID]], products[PID], 0))</f>
        <v>2.65</v>
      </c>
      <c r="P7091" s="4">
        <f>shipments9[[#This Row],[Boxes]]*shipments9[[#This Row],[Cost Per Box]]</f>
        <v>511.45</v>
      </c>
      <c r="Q7091" s="4">
        <f>shipments9[[#This Row],[Amount]] -shipments9[[#This Row],[total cost]]</f>
        <v>3338.3</v>
      </c>
      <c r="R7091" s="4" t="str">
        <f>IF(shipments9[[#This Row],[Gross Profit]]&lt;0,"Loss","Profit")</f>
        <v>Profit</v>
      </c>
      <c r="S7091" s="9">
        <f>shipments9[[#This Row],[Gross Profit]]/shipments9[[#This Row],[Amount]]</f>
        <v>0.86714721735177613</v>
      </c>
      <c r="T7091" s="11">
        <f>shipments9[[#This Row],[Amount]]/shipments9[[#This Row],[Boxes]]</f>
        <v>19.946891191709845</v>
      </c>
    </row>
    <row r="7092" spans="1:20" hidden="1" x14ac:dyDescent="0.25">
      <c r="A7092" t="s">
        <v>7280</v>
      </c>
      <c r="B7092" t="s">
        <v>92</v>
      </c>
      <c r="C7092" t="s">
        <v>149</v>
      </c>
      <c r="D7092" t="s">
        <v>19</v>
      </c>
      <c r="E7092" s="1">
        <v>45532</v>
      </c>
      <c r="F7092" s="1" t="str">
        <f>TEXT(shipments9[[#This Row],[Shipdate]],"ddd")</f>
        <v>Wed</v>
      </c>
      <c r="G7092" s="1" t="str">
        <f>IF(OR(shipments9[[#This Row],[Day Name]]="Sat",shipments9[[#This Row],[Day Name]]="Sun"),"Weekend","Weekday")</f>
        <v>Weekday</v>
      </c>
      <c r="H7092">
        <v>2585.25</v>
      </c>
      <c r="I7092">
        <v>173</v>
      </c>
      <c r="J7092" t="s">
        <v>178</v>
      </c>
      <c r="K7092" t="s">
        <v>8155</v>
      </c>
      <c r="L7092" t="s">
        <v>8160</v>
      </c>
      <c r="M7092">
        <v>8</v>
      </c>
      <c r="N7092" t="s">
        <v>8162</v>
      </c>
      <c r="O7092" s="4">
        <f>INDEX(products[Cost_per_box], MATCH(shipments9[[#This Row],[PID]], products[PID], 0))</f>
        <v>6.43</v>
      </c>
      <c r="P7092" s="4">
        <f>shipments9[[#This Row],[Boxes]]*shipments9[[#This Row],[Cost Per Box]]</f>
        <v>1112.3899999999999</v>
      </c>
      <c r="Q7092" s="4">
        <f>shipments9[[#This Row],[Amount]] -shipments9[[#This Row],[total cost]]</f>
        <v>1472.8600000000001</v>
      </c>
      <c r="R7092" s="4" t="str">
        <f>IF(shipments9[[#This Row],[Gross Profit]]&lt;0,"Loss","Profit")</f>
        <v>Profit</v>
      </c>
      <c r="S7092" s="9">
        <f>shipments9[[#This Row],[Gross Profit]]/shipments9[[#This Row],[Amount]]</f>
        <v>0.56971666183154435</v>
      </c>
      <c r="T7092" s="11">
        <f>shipments9[[#This Row],[Amount]]/shipments9[[#This Row],[Boxes]]</f>
        <v>14.943641618497109</v>
      </c>
    </row>
    <row r="7093" spans="1:20" hidden="1" x14ac:dyDescent="0.25">
      <c r="A7093" t="s">
        <v>7281</v>
      </c>
      <c r="B7093" t="s">
        <v>92</v>
      </c>
      <c r="C7093" t="s">
        <v>121</v>
      </c>
      <c r="D7093" t="s">
        <v>19</v>
      </c>
      <c r="E7093" s="1">
        <v>45509</v>
      </c>
      <c r="F7093" s="1" t="str">
        <f>TEXT(shipments9[[#This Row],[Shipdate]],"ddd")</f>
        <v>Mon</v>
      </c>
      <c r="G7093" s="1" t="str">
        <f>IF(OR(shipments9[[#This Row],[Day Name]]="Sat",shipments9[[#This Row],[Day Name]]="Sun"),"Weekend","Weekday")</f>
        <v>Weekday</v>
      </c>
      <c r="H7093">
        <v>105.75</v>
      </c>
      <c r="I7093">
        <v>9</v>
      </c>
      <c r="J7093" t="s">
        <v>178</v>
      </c>
      <c r="K7093" t="s">
        <v>8155</v>
      </c>
      <c r="L7093" t="s">
        <v>8160</v>
      </c>
      <c r="M7093">
        <v>8</v>
      </c>
      <c r="N7093" t="s">
        <v>8162</v>
      </c>
      <c r="O7093" s="4">
        <f>INDEX(products[Cost_per_box], MATCH(shipments9[[#This Row],[PID]], products[PID], 0))</f>
        <v>5.26</v>
      </c>
      <c r="P7093" s="4">
        <f>shipments9[[#This Row],[Boxes]]*shipments9[[#This Row],[Cost Per Box]]</f>
        <v>47.339999999999996</v>
      </c>
      <c r="Q7093" s="4">
        <f>shipments9[[#This Row],[Amount]] -shipments9[[#This Row],[total cost]]</f>
        <v>58.410000000000004</v>
      </c>
      <c r="R7093" s="4" t="str">
        <f>IF(shipments9[[#This Row],[Gross Profit]]&lt;0,"Loss","Profit")</f>
        <v>Profit</v>
      </c>
      <c r="S7093" s="9">
        <f>shipments9[[#This Row],[Gross Profit]]/shipments9[[#This Row],[Amount]]</f>
        <v>0.55234042553191498</v>
      </c>
      <c r="T7093" s="11">
        <f>shipments9[[#This Row],[Amount]]/shipments9[[#This Row],[Boxes]]</f>
        <v>11.75</v>
      </c>
    </row>
    <row r="7094" spans="1:20" hidden="1" x14ac:dyDescent="0.25">
      <c r="A7094" t="s">
        <v>7282</v>
      </c>
      <c r="B7094" t="s">
        <v>92</v>
      </c>
      <c r="C7094" t="s">
        <v>157</v>
      </c>
      <c r="D7094" t="s">
        <v>19</v>
      </c>
      <c r="E7094" s="1">
        <v>45517</v>
      </c>
      <c r="F7094" s="1" t="str">
        <f>TEXT(shipments9[[#This Row],[Shipdate]],"ddd")</f>
        <v>Tue</v>
      </c>
      <c r="G7094" s="1" t="str">
        <f>IF(OR(shipments9[[#This Row],[Day Name]]="Sat",shipments9[[#This Row],[Day Name]]="Sun"),"Weekend","Weekday")</f>
        <v>Weekday</v>
      </c>
      <c r="H7094">
        <v>4963.5</v>
      </c>
      <c r="I7094">
        <v>452</v>
      </c>
      <c r="J7094" t="s">
        <v>178</v>
      </c>
      <c r="K7094" t="s">
        <v>8155</v>
      </c>
      <c r="L7094" t="s">
        <v>8160</v>
      </c>
      <c r="M7094">
        <v>8</v>
      </c>
      <c r="N7094" t="s">
        <v>8162</v>
      </c>
      <c r="O7094" s="4">
        <f>INDEX(products[Cost_per_box], MATCH(shipments9[[#This Row],[PID]], products[PID], 0))</f>
        <v>6.8</v>
      </c>
      <c r="P7094" s="4">
        <f>shipments9[[#This Row],[Boxes]]*shipments9[[#This Row],[Cost Per Box]]</f>
        <v>3073.6</v>
      </c>
      <c r="Q7094" s="4">
        <f>shipments9[[#This Row],[Amount]] -shipments9[[#This Row],[total cost]]</f>
        <v>1889.9</v>
      </c>
      <c r="R7094" s="4" t="str">
        <f>IF(shipments9[[#This Row],[Gross Profit]]&lt;0,"Loss","Profit")</f>
        <v>Profit</v>
      </c>
      <c r="S7094" s="9">
        <f>shipments9[[#This Row],[Gross Profit]]/shipments9[[#This Row],[Amount]]</f>
        <v>0.38075954467613582</v>
      </c>
      <c r="T7094" s="11">
        <f>shipments9[[#This Row],[Amount]]/shipments9[[#This Row],[Boxes]]</f>
        <v>10.981194690265486</v>
      </c>
    </row>
    <row r="7095" spans="1:20" hidden="1" x14ac:dyDescent="0.25">
      <c r="A7095" t="s">
        <v>7283</v>
      </c>
      <c r="B7095" t="s">
        <v>92</v>
      </c>
      <c r="C7095" t="s">
        <v>143</v>
      </c>
      <c r="D7095" t="s">
        <v>19</v>
      </c>
      <c r="E7095" s="1">
        <v>45492</v>
      </c>
      <c r="F7095" s="1" t="str">
        <f>TEXT(shipments9[[#This Row],[Shipdate]],"ddd")</f>
        <v>Fri</v>
      </c>
      <c r="G7095" s="1" t="str">
        <f>IF(OR(shipments9[[#This Row],[Day Name]]="Sat",shipments9[[#This Row],[Day Name]]="Sun"),"Weekend","Weekday")</f>
        <v>Weekday</v>
      </c>
      <c r="H7095">
        <v>2020.5</v>
      </c>
      <c r="I7095">
        <v>113</v>
      </c>
      <c r="J7095" t="s">
        <v>178</v>
      </c>
      <c r="K7095" t="s">
        <v>8155</v>
      </c>
      <c r="L7095" t="s">
        <v>8160</v>
      </c>
      <c r="M7095">
        <v>7</v>
      </c>
      <c r="N7095" t="s">
        <v>8161</v>
      </c>
      <c r="O7095" s="4">
        <f>INDEX(products[Cost_per_box], MATCH(shipments9[[#This Row],[PID]], products[PID], 0))</f>
        <v>10.23</v>
      </c>
      <c r="P7095" s="4">
        <f>shipments9[[#This Row],[Boxes]]*shipments9[[#This Row],[Cost Per Box]]</f>
        <v>1155.99</v>
      </c>
      <c r="Q7095" s="4">
        <f>shipments9[[#This Row],[Amount]] -shipments9[[#This Row],[total cost]]</f>
        <v>864.51</v>
      </c>
      <c r="R7095" s="4" t="str">
        <f>IF(shipments9[[#This Row],[Gross Profit]]&lt;0,"Loss","Profit")</f>
        <v>Profit</v>
      </c>
      <c r="S7095" s="9">
        <f>shipments9[[#This Row],[Gross Profit]]/shipments9[[#This Row],[Amount]]</f>
        <v>0.42786933927245729</v>
      </c>
      <c r="T7095" s="11">
        <f>shipments9[[#This Row],[Amount]]/shipments9[[#This Row],[Boxes]]</f>
        <v>17.880530973451329</v>
      </c>
    </row>
    <row r="7096" spans="1:20" hidden="1" x14ac:dyDescent="0.25">
      <c r="A7096" t="s">
        <v>7284</v>
      </c>
      <c r="B7096" t="s">
        <v>95</v>
      </c>
      <c r="C7096" t="s">
        <v>157</v>
      </c>
      <c r="D7096" t="s">
        <v>19</v>
      </c>
      <c r="E7096" s="1">
        <v>45505</v>
      </c>
      <c r="F7096" s="1" t="str">
        <f>TEXT(shipments9[[#This Row],[Shipdate]],"ddd")</f>
        <v>Thu</v>
      </c>
      <c r="G7096" s="1" t="str">
        <f>IF(OR(shipments9[[#This Row],[Day Name]]="Sat",shipments9[[#This Row],[Day Name]]="Sun"),"Weekend","Weekday")</f>
        <v>Weekday</v>
      </c>
      <c r="H7096">
        <v>3615.75</v>
      </c>
      <c r="I7096">
        <v>402</v>
      </c>
      <c r="J7096" t="s">
        <v>178</v>
      </c>
      <c r="K7096" t="s">
        <v>8155</v>
      </c>
      <c r="L7096" t="s">
        <v>8160</v>
      </c>
      <c r="M7096">
        <v>8</v>
      </c>
      <c r="N7096" t="s">
        <v>8162</v>
      </c>
      <c r="O7096" s="4">
        <f>INDEX(products[Cost_per_box], MATCH(shipments9[[#This Row],[PID]], products[PID], 0))</f>
        <v>6.8</v>
      </c>
      <c r="P7096" s="4">
        <f>shipments9[[#This Row],[Boxes]]*shipments9[[#This Row],[Cost Per Box]]</f>
        <v>2733.6</v>
      </c>
      <c r="Q7096" s="4">
        <f>shipments9[[#This Row],[Amount]] -shipments9[[#This Row],[total cost]]</f>
        <v>882.15000000000009</v>
      </c>
      <c r="R7096" s="4" t="str">
        <f>IF(shipments9[[#This Row],[Gross Profit]]&lt;0,"Loss","Profit")</f>
        <v>Profit</v>
      </c>
      <c r="S7096" s="9">
        <f>shipments9[[#This Row],[Gross Profit]]/shipments9[[#This Row],[Amount]]</f>
        <v>0.24397427919518774</v>
      </c>
      <c r="T7096" s="11">
        <f>shipments9[[#This Row],[Amount]]/shipments9[[#This Row],[Boxes]]</f>
        <v>8.9944029850746272</v>
      </c>
    </row>
    <row r="7097" spans="1:20" hidden="1" x14ac:dyDescent="0.25">
      <c r="A7097" t="s">
        <v>7285</v>
      </c>
      <c r="B7097" t="s">
        <v>95</v>
      </c>
      <c r="C7097" t="s">
        <v>137</v>
      </c>
      <c r="D7097" t="s">
        <v>19</v>
      </c>
      <c r="E7097" s="1">
        <v>45502</v>
      </c>
      <c r="F7097" s="1" t="str">
        <f>TEXT(shipments9[[#This Row],[Shipdate]],"ddd")</f>
        <v>Mon</v>
      </c>
      <c r="G7097" s="1" t="str">
        <f>IF(OR(shipments9[[#This Row],[Day Name]]="Sat",shipments9[[#This Row],[Day Name]]="Sun"),"Weekend","Weekday")</f>
        <v>Weekday</v>
      </c>
      <c r="H7097">
        <v>3501</v>
      </c>
      <c r="I7097">
        <v>160</v>
      </c>
      <c r="J7097" t="s">
        <v>178</v>
      </c>
      <c r="K7097" t="s">
        <v>8155</v>
      </c>
      <c r="L7097" t="s">
        <v>8160</v>
      </c>
      <c r="M7097">
        <v>7</v>
      </c>
      <c r="N7097" t="s">
        <v>8161</v>
      </c>
      <c r="O7097" s="4">
        <f>INDEX(products[Cost_per_box], MATCH(shipments9[[#This Row],[PID]], products[PID], 0))</f>
        <v>7.73</v>
      </c>
      <c r="P7097" s="4">
        <f>shipments9[[#This Row],[Boxes]]*shipments9[[#This Row],[Cost Per Box]]</f>
        <v>1236.8000000000002</v>
      </c>
      <c r="Q7097" s="4">
        <f>shipments9[[#This Row],[Amount]] -shipments9[[#This Row],[total cost]]</f>
        <v>2264.1999999999998</v>
      </c>
      <c r="R7097" s="4" t="str">
        <f>IF(shipments9[[#This Row],[Gross Profit]]&lt;0,"Loss","Profit")</f>
        <v>Profit</v>
      </c>
      <c r="S7097" s="9">
        <f>shipments9[[#This Row],[Gross Profit]]/shipments9[[#This Row],[Amount]]</f>
        <v>0.64672950585546984</v>
      </c>
      <c r="T7097" s="11">
        <f>shipments9[[#This Row],[Amount]]/shipments9[[#This Row],[Boxes]]</f>
        <v>21.881250000000001</v>
      </c>
    </row>
    <row r="7098" spans="1:20" hidden="1" x14ac:dyDescent="0.25">
      <c r="A7098" t="s">
        <v>7286</v>
      </c>
      <c r="B7098" t="s">
        <v>95</v>
      </c>
      <c r="C7098" t="s">
        <v>157</v>
      </c>
      <c r="D7098" t="s">
        <v>19</v>
      </c>
      <c r="E7098" s="1">
        <v>45533</v>
      </c>
      <c r="F7098" s="1" t="str">
        <f>TEXT(shipments9[[#This Row],[Shipdate]],"ddd")</f>
        <v>Thu</v>
      </c>
      <c r="G7098" s="1" t="str">
        <f>IF(OR(shipments9[[#This Row],[Day Name]]="Sat",shipments9[[#This Row],[Day Name]]="Sun"),"Weekend","Weekday")</f>
        <v>Weekday</v>
      </c>
      <c r="H7098">
        <v>10217.25</v>
      </c>
      <c r="I7098">
        <v>1022</v>
      </c>
      <c r="J7098" t="s">
        <v>178</v>
      </c>
      <c r="K7098" t="s">
        <v>8155</v>
      </c>
      <c r="L7098" t="s">
        <v>8160</v>
      </c>
      <c r="M7098">
        <v>8</v>
      </c>
      <c r="N7098" t="s">
        <v>8162</v>
      </c>
      <c r="O7098" s="4">
        <f>INDEX(products[Cost_per_box], MATCH(shipments9[[#This Row],[PID]], products[PID], 0))</f>
        <v>6.8</v>
      </c>
      <c r="P7098" s="4">
        <f>shipments9[[#This Row],[Boxes]]*shipments9[[#This Row],[Cost Per Box]]</f>
        <v>6949.5999999999995</v>
      </c>
      <c r="Q7098" s="4">
        <f>shipments9[[#This Row],[Amount]] -shipments9[[#This Row],[total cost]]</f>
        <v>3267.6500000000005</v>
      </c>
      <c r="R7098" s="4" t="str">
        <f>IF(shipments9[[#This Row],[Gross Profit]]&lt;0,"Loss","Profit")</f>
        <v>Profit</v>
      </c>
      <c r="S7098" s="9">
        <f>shipments9[[#This Row],[Gross Profit]]/shipments9[[#This Row],[Amount]]</f>
        <v>0.31981697619222399</v>
      </c>
      <c r="T7098" s="11">
        <f>shipments9[[#This Row],[Amount]]/shipments9[[#This Row],[Boxes]]</f>
        <v>9.9973091976516635</v>
      </c>
    </row>
    <row r="7099" spans="1:20" hidden="1" x14ac:dyDescent="0.25">
      <c r="A7099" t="s">
        <v>7287</v>
      </c>
      <c r="B7099" t="s">
        <v>98</v>
      </c>
      <c r="C7099" t="s">
        <v>141</v>
      </c>
      <c r="D7099" t="s">
        <v>19</v>
      </c>
      <c r="E7099" s="1">
        <v>45503</v>
      </c>
      <c r="F7099" s="1" t="str">
        <f>TEXT(shipments9[[#This Row],[Shipdate]],"ddd")</f>
        <v>Tue</v>
      </c>
      <c r="G7099" s="1" t="str">
        <f>IF(OR(shipments9[[#This Row],[Day Name]]="Sat",shipments9[[#This Row],[Day Name]]="Sun"),"Weekend","Weekday")</f>
        <v>Weekday</v>
      </c>
      <c r="H7099">
        <v>4050</v>
      </c>
      <c r="I7099">
        <v>338</v>
      </c>
      <c r="J7099" t="s">
        <v>178</v>
      </c>
      <c r="K7099" t="s">
        <v>8155</v>
      </c>
      <c r="L7099" t="s">
        <v>8160</v>
      </c>
      <c r="M7099">
        <v>7</v>
      </c>
      <c r="N7099" t="s">
        <v>8161</v>
      </c>
      <c r="O7099" s="4">
        <f>INDEX(products[Cost_per_box], MATCH(shipments9[[#This Row],[PID]], products[PID], 0))</f>
        <v>8.2200000000000006</v>
      </c>
      <c r="P7099" s="4">
        <f>shipments9[[#This Row],[Boxes]]*shipments9[[#This Row],[Cost Per Box]]</f>
        <v>2778.36</v>
      </c>
      <c r="Q7099" s="4">
        <f>shipments9[[#This Row],[Amount]] -shipments9[[#This Row],[total cost]]</f>
        <v>1271.6399999999999</v>
      </c>
      <c r="R7099" s="4" t="str">
        <f>IF(shipments9[[#This Row],[Gross Profit]]&lt;0,"Loss","Profit")</f>
        <v>Profit</v>
      </c>
      <c r="S7099" s="9">
        <f>shipments9[[#This Row],[Gross Profit]]/shipments9[[#This Row],[Amount]]</f>
        <v>0.31398518518518514</v>
      </c>
      <c r="T7099" s="11">
        <f>shipments9[[#This Row],[Amount]]/shipments9[[#This Row],[Boxes]]</f>
        <v>11.982248520710058</v>
      </c>
    </row>
    <row r="7100" spans="1:20" hidden="1" x14ac:dyDescent="0.25">
      <c r="A7100" t="s">
        <v>7288</v>
      </c>
      <c r="B7100" t="s">
        <v>98</v>
      </c>
      <c r="C7100" t="s">
        <v>161</v>
      </c>
      <c r="D7100" t="s">
        <v>19</v>
      </c>
      <c r="E7100" s="1">
        <v>45489</v>
      </c>
      <c r="F7100" s="1" t="str">
        <f>TEXT(shipments9[[#This Row],[Shipdate]],"ddd")</f>
        <v>Tue</v>
      </c>
      <c r="G7100" s="1" t="str">
        <f>IF(OR(shipments9[[#This Row],[Day Name]]="Sat",shipments9[[#This Row],[Day Name]]="Sun"),"Weekend","Weekday")</f>
        <v>Weekday</v>
      </c>
      <c r="H7100">
        <v>2171.25</v>
      </c>
      <c r="I7100">
        <v>198</v>
      </c>
      <c r="J7100" t="s">
        <v>178</v>
      </c>
      <c r="K7100" t="s">
        <v>8155</v>
      </c>
      <c r="L7100" t="s">
        <v>8160</v>
      </c>
      <c r="M7100">
        <v>7</v>
      </c>
      <c r="N7100" t="s">
        <v>8161</v>
      </c>
      <c r="O7100" s="4">
        <f>INDEX(products[Cost_per_box], MATCH(shipments9[[#This Row],[PID]], products[PID], 0))</f>
        <v>2.76</v>
      </c>
      <c r="P7100" s="4">
        <f>shipments9[[#This Row],[Boxes]]*shipments9[[#This Row],[Cost Per Box]]</f>
        <v>546.4799999999999</v>
      </c>
      <c r="Q7100" s="4">
        <f>shipments9[[#This Row],[Amount]] -shipments9[[#This Row],[total cost]]</f>
        <v>1624.77</v>
      </c>
      <c r="R7100" s="4" t="str">
        <f>IF(shipments9[[#This Row],[Gross Profit]]&lt;0,"Loss","Profit")</f>
        <v>Profit</v>
      </c>
      <c r="S7100" s="9">
        <f>shipments9[[#This Row],[Gross Profit]]/shipments9[[#This Row],[Amount]]</f>
        <v>0.74831088082901553</v>
      </c>
      <c r="T7100" s="11">
        <f>shipments9[[#This Row],[Amount]]/shipments9[[#This Row],[Boxes]]</f>
        <v>10.965909090909092</v>
      </c>
    </row>
    <row r="7101" spans="1:20" hidden="1" x14ac:dyDescent="0.25">
      <c r="A7101" t="s">
        <v>7289</v>
      </c>
      <c r="B7101" t="s">
        <v>98</v>
      </c>
      <c r="C7101" t="s">
        <v>159</v>
      </c>
      <c r="D7101" t="s">
        <v>19</v>
      </c>
      <c r="E7101" s="1">
        <v>45513</v>
      </c>
      <c r="F7101" s="1" t="str">
        <f>TEXT(shipments9[[#This Row],[Shipdate]],"ddd")</f>
        <v>Fri</v>
      </c>
      <c r="G7101" s="1" t="str">
        <f>IF(OR(shipments9[[#This Row],[Day Name]]="Sat",shipments9[[#This Row],[Day Name]]="Sun"),"Weekend","Weekday")</f>
        <v>Weekday</v>
      </c>
      <c r="H7101">
        <v>1298.25</v>
      </c>
      <c r="I7101">
        <v>47</v>
      </c>
      <c r="J7101" t="s">
        <v>178</v>
      </c>
      <c r="K7101" t="s">
        <v>8155</v>
      </c>
      <c r="L7101" t="s">
        <v>8160</v>
      </c>
      <c r="M7101">
        <v>8</v>
      </c>
      <c r="N7101" t="s">
        <v>8162</v>
      </c>
      <c r="O7101" s="4">
        <f>INDEX(products[Cost_per_box], MATCH(shipments9[[#This Row],[PID]], products[PID], 0))</f>
        <v>5.04</v>
      </c>
      <c r="P7101" s="4">
        <f>shipments9[[#This Row],[Boxes]]*shipments9[[#This Row],[Cost Per Box]]</f>
        <v>236.88</v>
      </c>
      <c r="Q7101" s="4">
        <f>shipments9[[#This Row],[Amount]] -shipments9[[#This Row],[total cost]]</f>
        <v>1061.3699999999999</v>
      </c>
      <c r="R7101" s="4" t="str">
        <f>IF(shipments9[[#This Row],[Gross Profit]]&lt;0,"Loss","Profit")</f>
        <v>Profit</v>
      </c>
      <c r="S7101" s="9">
        <f>shipments9[[#This Row],[Gross Profit]]/shipments9[[#This Row],[Amount]]</f>
        <v>0.81753899480069314</v>
      </c>
      <c r="T7101" s="11">
        <f>shipments9[[#This Row],[Amount]]/shipments9[[#This Row],[Boxes]]</f>
        <v>27.622340425531913</v>
      </c>
    </row>
    <row r="7102" spans="1:20" hidden="1" x14ac:dyDescent="0.25">
      <c r="A7102" t="s">
        <v>7290</v>
      </c>
      <c r="B7102" t="s">
        <v>65</v>
      </c>
      <c r="C7102" t="s">
        <v>149</v>
      </c>
      <c r="D7102" t="s">
        <v>19</v>
      </c>
      <c r="E7102" s="1">
        <v>45477</v>
      </c>
      <c r="F7102" s="1" t="str">
        <f>TEXT(shipments9[[#This Row],[Shipdate]],"ddd")</f>
        <v>Thu</v>
      </c>
      <c r="G7102" s="1" t="str">
        <f>IF(OR(shipments9[[#This Row],[Day Name]]="Sat",shipments9[[#This Row],[Day Name]]="Sun"),"Weekend","Weekday")</f>
        <v>Weekday</v>
      </c>
      <c r="H7102">
        <v>524.25</v>
      </c>
      <c r="I7102">
        <v>31</v>
      </c>
      <c r="J7102" t="s">
        <v>178</v>
      </c>
      <c r="K7102" t="s">
        <v>8155</v>
      </c>
      <c r="L7102" t="s">
        <v>8160</v>
      </c>
      <c r="M7102">
        <v>7</v>
      </c>
      <c r="N7102" t="s">
        <v>8161</v>
      </c>
      <c r="O7102" s="4">
        <f>INDEX(products[Cost_per_box], MATCH(shipments9[[#This Row],[PID]], products[PID], 0))</f>
        <v>6.43</v>
      </c>
      <c r="P7102" s="4">
        <f>shipments9[[#This Row],[Boxes]]*shipments9[[#This Row],[Cost Per Box]]</f>
        <v>199.32999999999998</v>
      </c>
      <c r="Q7102" s="4">
        <f>shipments9[[#This Row],[Amount]] -shipments9[[#This Row],[total cost]]</f>
        <v>324.92</v>
      </c>
      <c r="R7102" s="4" t="str">
        <f>IF(shipments9[[#This Row],[Gross Profit]]&lt;0,"Loss","Profit")</f>
        <v>Profit</v>
      </c>
      <c r="S7102" s="9">
        <f>shipments9[[#This Row],[Gross Profit]]/shipments9[[#This Row],[Amount]]</f>
        <v>0.61978063900810687</v>
      </c>
      <c r="T7102" s="11">
        <f>shipments9[[#This Row],[Amount]]/shipments9[[#This Row],[Boxes]]</f>
        <v>16.911290322580644</v>
      </c>
    </row>
    <row r="7103" spans="1:20" hidden="1" x14ac:dyDescent="0.25">
      <c r="A7103" t="s">
        <v>7291</v>
      </c>
      <c r="B7103" t="s">
        <v>65</v>
      </c>
      <c r="C7103" t="s">
        <v>132</v>
      </c>
      <c r="D7103" t="s">
        <v>19</v>
      </c>
      <c r="E7103" s="1">
        <v>45532</v>
      </c>
      <c r="F7103" s="1" t="str">
        <f>TEXT(shipments9[[#This Row],[Shipdate]],"ddd")</f>
        <v>Wed</v>
      </c>
      <c r="G7103" s="1" t="str">
        <f>IF(OR(shipments9[[#This Row],[Day Name]]="Sat",shipments9[[#This Row],[Day Name]]="Sun"),"Weekend","Weekday")</f>
        <v>Weekday</v>
      </c>
      <c r="H7103">
        <v>8964</v>
      </c>
      <c r="I7103">
        <v>332</v>
      </c>
      <c r="J7103" t="s">
        <v>178</v>
      </c>
      <c r="K7103" t="s">
        <v>8155</v>
      </c>
      <c r="L7103" t="s">
        <v>8160</v>
      </c>
      <c r="M7103">
        <v>8</v>
      </c>
      <c r="N7103" t="s">
        <v>8162</v>
      </c>
      <c r="O7103" s="4">
        <f>INDEX(products[Cost_per_box], MATCH(shipments9[[#This Row],[PID]], products[PID], 0))</f>
        <v>6.31</v>
      </c>
      <c r="P7103" s="4">
        <f>shipments9[[#This Row],[Boxes]]*shipments9[[#This Row],[Cost Per Box]]</f>
        <v>2094.92</v>
      </c>
      <c r="Q7103" s="4">
        <f>shipments9[[#This Row],[Amount]] -shipments9[[#This Row],[total cost]]</f>
        <v>6869.08</v>
      </c>
      <c r="R7103" s="4" t="str">
        <f>IF(shipments9[[#This Row],[Gross Profit]]&lt;0,"Loss","Profit")</f>
        <v>Profit</v>
      </c>
      <c r="S7103" s="9">
        <f>shipments9[[#This Row],[Gross Profit]]/shipments9[[#This Row],[Amount]]</f>
        <v>0.76629629629629625</v>
      </c>
      <c r="T7103" s="11">
        <f>shipments9[[#This Row],[Amount]]/shipments9[[#This Row],[Boxes]]</f>
        <v>27</v>
      </c>
    </row>
    <row r="7104" spans="1:20" hidden="1" x14ac:dyDescent="0.25">
      <c r="A7104" t="s">
        <v>7292</v>
      </c>
      <c r="B7104" t="s">
        <v>65</v>
      </c>
      <c r="C7104" t="s">
        <v>139</v>
      </c>
      <c r="D7104" t="s">
        <v>19</v>
      </c>
      <c r="E7104" s="1">
        <v>45511</v>
      </c>
      <c r="F7104" s="1" t="str">
        <f>TEXT(shipments9[[#This Row],[Shipdate]],"ddd")</f>
        <v>Wed</v>
      </c>
      <c r="G7104" s="1" t="str">
        <f>IF(OR(shipments9[[#This Row],[Day Name]]="Sat",shipments9[[#This Row],[Day Name]]="Sun"),"Weekend","Weekday")</f>
        <v>Weekday</v>
      </c>
      <c r="H7104">
        <v>6648.75</v>
      </c>
      <c r="I7104">
        <v>317</v>
      </c>
      <c r="J7104" t="s">
        <v>178</v>
      </c>
      <c r="K7104" t="s">
        <v>8155</v>
      </c>
      <c r="L7104" t="s">
        <v>8160</v>
      </c>
      <c r="M7104">
        <v>8</v>
      </c>
      <c r="N7104" t="s">
        <v>8162</v>
      </c>
      <c r="O7104" s="4">
        <f>INDEX(products[Cost_per_box], MATCH(shipments9[[#This Row],[PID]], products[PID], 0))</f>
        <v>3.68</v>
      </c>
      <c r="P7104" s="4">
        <f>shipments9[[#This Row],[Boxes]]*shipments9[[#This Row],[Cost Per Box]]</f>
        <v>1166.56</v>
      </c>
      <c r="Q7104" s="4">
        <f>shipments9[[#This Row],[Amount]] -shipments9[[#This Row],[total cost]]</f>
        <v>5482.1900000000005</v>
      </c>
      <c r="R7104" s="4" t="str">
        <f>IF(shipments9[[#This Row],[Gross Profit]]&lt;0,"Loss","Profit")</f>
        <v>Profit</v>
      </c>
      <c r="S7104" s="9">
        <f>shipments9[[#This Row],[Gross Profit]]/shipments9[[#This Row],[Amount]]</f>
        <v>0.82454446324497088</v>
      </c>
      <c r="T7104" s="11">
        <f>shipments9[[#This Row],[Amount]]/shipments9[[#This Row],[Boxes]]</f>
        <v>20.97397476340694</v>
      </c>
    </row>
    <row r="7105" spans="1:20" hidden="1" x14ac:dyDescent="0.25">
      <c r="A7105" t="s">
        <v>7293</v>
      </c>
      <c r="B7105" t="s">
        <v>65</v>
      </c>
      <c r="C7105" t="s">
        <v>165</v>
      </c>
      <c r="D7105" t="s">
        <v>19</v>
      </c>
      <c r="E7105" s="1">
        <v>45517</v>
      </c>
      <c r="F7105" s="1" t="str">
        <f>TEXT(shipments9[[#This Row],[Shipdate]],"ddd")</f>
        <v>Tue</v>
      </c>
      <c r="G7105" s="1" t="str">
        <f>IF(OR(shipments9[[#This Row],[Day Name]]="Sat",shipments9[[#This Row],[Day Name]]="Sun"),"Weekend","Weekday")</f>
        <v>Weekday</v>
      </c>
      <c r="H7105">
        <v>4250.25</v>
      </c>
      <c r="I7105">
        <v>194</v>
      </c>
      <c r="J7105" t="s">
        <v>178</v>
      </c>
      <c r="K7105" t="s">
        <v>8155</v>
      </c>
      <c r="L7105" t="s">
        <v>8160</v>
      </c>
      <c r="M7105">
        <v>8</v>
      </c>
      <c r="N7105" t="s">
        <v>8162</v>
      </c>
      <c r="O7105" s="4">
        <f>INDEX(products[Cost_per_box], MATCH(shipments9[[#This Row],[PID]], products[PID], 0))</f>
        <v>2.65</v>
      </c>
      <c r="P7105" s="4">
        <f>shipments9[[#This Row],[Boxes]]*shipments9[[#This Row],[Cost Per Box]]</f>
        <v>514.1</v>
      </c>
      <c r="Q7105" s="4">
        <f>shipments9[[#This Row],[Amount]] -shipments9[[#This Row],[total cost]]</f>
        <v>3736.15</v>
      </c>
      <c r="R7105" s="4" t="str">
        <f>IF(shipments9[[#This Row],[Gross Profit]]&lt;0,"Loss","Profit")</f>
        <v>Profit</v>
      </c>
      <c r="S7105" s="9">
        <f>shipments9[[#This Row],[Gross Profit]]/shipments9[[#This Row],[Amount]]</f>
        <v>0.87904240927004296</v>
      </c>
      <c r="T7105" s="11">
        <f>shipments9[[#This Row],[Amount]]/shipments9[[#This Row],[Boxes]]</f>
        <v>21.908505154639176</v>
      </c>
    </row>
    <row r="7106" spans="1:20" hidden="1" x14ac:dyDescent="0.25">
      <c r="A7106" t="s">
        <v>7294</v>
      </c>
      <c r="B7106" t="s">
        <v>65</v>
      </c>
      <c r="C7106" t="s">
        <v>165</v>
      </c>
      <c r="D7106" t="s">
        <v>19</v>
      </c>
      <c r="E7106" s="1">
        <v>45502</v>
      </c>
      <c r="F7106" s="1" t="str">
        <f>TEXT(shipments9[[#This Row],[Shipdate]],"ddd")</f>
        <v>Mon</v>
      </c>
      <c r="G7106" s="1" t="str">
        <f>IF(OR(shipments9[[#This Row],[Day Name]]="Sat",shipments9[[#This Row],[Day Name]]="Sun"),"Weekend","Weekday")</f>
        <v>Weekday</v>
      </c>
      <c r="H7106">
        <v>8649</v>
      </c>
      <c r="I7106">
        <v>412</v>
      </c>
      <c r="J7106" t="s">
        <v>178</v>
      </c>
      <c r="K7106" t="s">
        <v>8155</v>
      </c>
      <c r="L7106" t="s">
        <v>8160</v>
      </c>
      <c r="M7106">
        <v>7</v>
      </c>
      <c r="N7106" t="s">
        <v>8161</v>
      </c>
      <c r="O7106" s="4">
        <f>INDEX(products[Cost_per_box], MATCH(shipments9[[#This Row],[PID]], products[PID], 0))</f>
        <v>2.65</v>
      </c>
      <c r="P7106" s="4">
        <f>shipments9[[#This Row],[Boxes]]*shipments9[[#This Row],[Cost Per Box]]</f>
        <v>1091.8</v>
      </c>
      <c r="Q7106" s="4">
        <f>shipments9[[#This Row],[Amount]] -shipments9[[#This Row],[total cost]]</f>
        <v>7557.2</v>
      </c>
      <c r="R7106" s="4" t="str">
        <f>IF(shipments9[[#This Row],[Gross Profit]]&lt;0,"Loss","Profit")</f>
        <v>Profit</v>
      </c>
      <c r="S7106" s="9">
        <f>shipments9[[#This Row],[Gross Profit]]/shipments9[[#This Row],[Amount]]</f>
        <v>0.87376575326627348</v>
      </c>
      <c r="T7106" s="11">
        <f>shipments9[[#This Row],[Amount]]/shipments9[[#This Row],[Boxes]]</f>
        <v>20.992718446601941</v>
      </c>
    </row>
    <row r="7107" spans="1:20" hidden="1" x14ac:dyDescent="0.25">
      <c r="A7107" t="s">
        <v>7295</v>
      </c>
      <c r="B7107" t="s">
        <v>65</v>
      </c>
      <c r="C7107" t="s">
        <v>143</v>
      </c>
      <c r="D7107" t="s">
        <v>19</v>
      </c>
      <c r="E7107" s="1">
        <v>45495</v>
      </c>
      <c r="F7107" s="1" t="str">
        <f>TEXT(shipments9[[#This Row],[Shipdate]],"ddd")</f>
        <v>Mon</v>
      </c>
      <c r="G7107" s="1" t="str">
        <f>IF(OR(shipments9[[#This Row],[Day Name]]="Sat",shipments9[[#This Row],[Day Name]]="Sun"),"Weekend","Weekday")</f>
        <v>Weekday</v>
      </c>
      <c r="H7107">
        <v>8529.75</v>
      </c>
      <c r="I7107">
        <v>449</v>
      </c>
      <c r="J7107" t="s">
        <v>178</v>
      </c>
      <c r="K7107" t="s">
        <v>8155</v>
      </c>
      <c r="L7107" t="s">
        <v>8160</v>
      </c>
      <c r="M7107">
        <v>7</v>
      </c>
      <c r="N7107" t="s">
        <v>8161</v>
      </c>
      <c r="O7107" s="4">
        <f>INDEX(products[Cost_per_box], MATCH(shipments9[[#This Row],[PID]], products[PID], 0))</f>
        <v>10.23</v>
      </c>
      <c r="P7107" s="4">
        <f>shipments9[[#This Row],[Boxes]]*shipments9[[#This Row],[Cost Per Box]]</f>
        <v>4593.2700000000004</v>
      </c>
      <c r="Q7107" s="4">
        <f>shipments9[[#This Row],[Amount]] -shipments9[[#This Row],[total cost]]</f>
        <v>3936.4799999999996</v>
      </c>
      <c r="R7107" s="4" t="str">
        <f>IF(shipments9[[#This Row],[Gross Profit]]&lt;0,"Loss","Profit")</f>
        <v>Profit</v>
      </c>
      <c r="S7107" s="9">
        <f>shipments9[[#This Row],[Gross Profit]]/shipments9[[#This Row],[Amount]]</f>
        <v>0.46150004396377381</v>
      </c>
      <c r="T7107" s="11">
        <f>shipments9[[#This Row],[Amount]]/shipments9[[#This Row],[Boxes]]</f>
        <v>18.997216035634743</v>
      </c>
    </row>
    <row r="7108" spans="1:20" hidden="1" x14ac:dyDescent="0.25">
      <c r="A7108" t="s">
        <v>7296</v>
      </c>
      <c r="B7108" t="s">
        <v>65</v>
      </c>
      <c r="C7108" t="s">
        <v>121</v>
      </c>
      <c r="D7108" t="s">
        <v>19</v>
      </c>
      <c r="E7108" s="1">
        <v>45532</v>
      </c>
      <c r="F7108" s="1" t="str">
        <f>TEXT(shipments9[[#This Row],[Shipdate]],"ddd")</f>
        <v>Wed</v>
      </c>
      <c r="G7108" s="1" t="str">
        <f>IF(OR(shipments9[[#This Row],[Day Name]]="Sat",shipments9[[#This Row],[Day Name]]="Sun"),"Weekend","Weekday")</f>
        <v>Weekday</v>
      </c>
      <c r="H7108">
        <v>4196.25</v>
      </c>
      <c r="I7108">
        <v>350</v>
      </c>
      <c r="J7108" t="s">
        <v>178</v>
      </c>
      <c r="K7108" t="s">
        <v>8155</v>
      </c>
      <c r="L7108" t="s">
        <v>8160</v>
      </c>
      <c r="M7108">
        <v>8</v>
      </c>
      <c r="N7108" t="s">
        <v>8162</v>
      </c>
      <c r="O7108" s="4">
        <f>INDEX(products[Cost_per_box], MATCH(shipments9[[#This Row],[PID]], products[PID], 0))</f>
        <v>5.26</v>
      </c>
      <c r="P7108" s="4">
        <f>shipments9[[#This Row],[Boxes]]*shipments9[[#This Row],[Cost Per Box]]</f>
        <v>1841</v>
      </c>
      <c r="Q7108" s="4">
        <f>shipments9[[#This Row],[Amount]] -shipments9[[#This Row],[total cost]]</f>
        <v>2355.25</v>
      </c>
      <c r="R7108" s="4" t="str">
        <f>IF(shipments9[[#This Row],[Gross Profit]]&lt;0,"Loss","Profit")</f>
        <v>Profit</v>
      </c>
      <c r="S7108" s="9">
        <f>shipments9[[#This Row],[Gross Profit]]/shipments9[[#This Row],[Amount]]</f>
        <v>0.56127494787012211</v>
      </c>
      <c r="T7108" s="11">
        <f>shipments9[[#This Row],[Amount]]/shipments9[[#This Row],[Boxes]]</f>
        <v>11.989285714285714</v>
      </c>
    </row>
    <row r="7109" spans="1:20" hidden="1" x14ac:dyDescent="0.25">
      <c r="A7109" t="s">
        <v>7297</v>
      </c>
      <c r="B7109" t="s">
        <v>65</v>
      </c>
      <c r="C7109" t="s">
        <v>130</v>
      </c>
      <c r="D7109" t="s">
        <v>19</v>
      </c>
      <c r="E7109" s="1">
        <v>45534</v>
      </c>
      <c r="F7109" s="1" t="str">
        <f>TEXT(shipments9[[#This Row],[Shipdate]],"ddd")</f>
        <v>Fri</v>
      </c>
      <c r="G7109" s="1" t="str">
        <f>IF(OR(shipments9[[#This Row],[Day Name]]="Sat",shipments9[[#This Row],[Day Name]]="Sun"),"Weekend","Weekday")</f>
        <v>Weekday</v>
      </c>
      <c r="H7109">
        <v>7137</v>
      </c>
      <c r="I7109">
        <v>1190</v>
      </c>
      <c r="J7109" t="s">
        <v>178</v>
      </c>
      <c r="K7109" t="s">
        <v>8155</v>
      </c>
      <c r="L7109" t="s">
        <v>8160</v>
      </c>
      <c r="M7109">
        <v>8</v>
      </c>
      <c r="N7109" t="s">
        <v>8162</v>
      </c>
      <c r="O7109" s="4">
        <f>INDEX(products[Cost_per_box], MATCH(shipments9[[#This Row],[PID]], products[PID], 0))</f>
        <v>5.72</v>
      </c>
      <c r="P7109" s="4">
        <f>shipments9[[#This Row],[Boxes]]*shipments9[[#This Row],[Cost Per Box]]</f>
        <v>6806.7999999999993</v>
      </c>
      <c r="Q7109" s="4">
        <f>shipments9[[#This Row],[Amount]] -shipments9[[#This Row],[total cost]]</f>
        <v>330.20000000000073</v>
      </c>
      <c r="R7109" s="4" t="str">
        <f>IF(shipments9[[#This Row],[Gross Profit]]&lt;0,"Loss","Profit")</f>
        <v>Profit</v>
      </c>
      <c r="S7109" s="9">
        <f>shipments9[[#This Row],[Gross Profit]]/shipments9[[#This Row],[Amount]]</f>
        <v>4.6265938069216861E-2</v>
      </c>
      <c r="T7109" s="11">
        <f>shipments9[[#This Row],[Amount]]/shipments9[[#This Row],[Boxes]]</f>
        <v>5.9974789915966387</v>
      </c>
    </row>
    <row r="7110" spans="1:20" hidden="1" x14ac:dyDescent="0.25">
      <c r="A7110" t="s">
        <v>7298</v>
      </c>
      <c r="B7110" t="s">
        <v>65</v>
      </c>
      <c r="C7110" t="s">
        <v>151</v>
      </c>
      <c r="D7110" t="s">
        <v>19</v>
      </c>
      <c r="E7110" s="1">
        <v>45526</v>
      </c>
      <c r="F7110" s="1" t="str">
        <f>TEXT(shipments9[[#This Row],[Shipdate]],"ddd")</f>
        <v>Thu</v>
      </c>
      <c r="G7110" s="1" t="str">
        <f>IF(OR(shipments9[[#This Row],[Day Name]]="Sat",shipments9[[#This Row],[Day Name]]="Sun"),"Weekend","Weekday")</f>
        <v>Weekday</v>
      </c>
      <c r="H7110">
        <v>7841.25</v>
      </c>
      <c r="I7110">
        <v>374</v>
      </c>
      <c r="J7110" t="s">
        <v>178</v>
      </c>
      <c r="K7110" t="s">
        <v>8155</v>
      </c>
      <c r="L7110" t="s">
        <v>8160</v>
      </c>
      <c r="M7110">
        <v>8</v>
      </c>
      <c r="N7110" t="s">
        <v>8162</v>
      </c>
      <c r="O7110" s="4">
        <f>INDEX(products[Cost_per_box], MATCH(shipments9[[#This Row],[PID]], products[PID], 0))</f>
        <v>12.41</v>
      </c>
      <c r="P7110" s="4">
        <f>shipments9[[#This Row],[Boxes]]*shipments9[[#This Row],[Cost Per Box]]</f>
        <v>4641.34</v>
      </c>
      <c r="Q7110" s="4">
        <f>shipments9[[#This Row],[Amount]] -shipments9[[#This Row],[total cost]]</f>
        <v>3199.91</v>
      </c>
      <c r="R7110" s="4" t="str">
        <f>IF(shipments9[[#This Row],[Gross Profit]]&lt;0,"Loss","Profit")</f>
        <v>Profit</v>
      </c>
      <c r="S7110" s="9">
        <f>shipments9[[#This Row],[Gross Profit]]/shipments9[[#This Row],[Amount]]</f>
        <v>0.40808672086720865</v>
      </c>
      <c r="T7110" s="11">
        <f>shipments9[[#This Row],[Amount]]/shipments9[[#This Row],[Boxes]]</f>
        <v>20.96590909090909</v>
      </c>
    </row>
    <row r="7111" spans="1:20" hidden="1" x14ac:dyDescent="0.25">
      <c r="A7111" t="s">
        <v>7299</v>
      </c>
      <c r="B7111" t="s">
        <v>68</v>
      </c>
      <c r="C7111" t="s">
        <v>128</v>
      </c>
      <c r="D7111" t="s">
        <v>19</v>
      </c>
      <c r="E7111" s="1">
        <v>45504</v>
      </c>
      <c r="F7111" s="1" t="str">
        <f>TEXT(shipments9[[#This Row],[Shipdate]],"ddd")</f>
        <v>Wed</v>
      </c>
      <c r="G7111" s="1" t="str">
        <f>IF(OR(shipments9[[#This Row],[Day Name]]="Sat",shipments9[[#This Row],[Day Name]]="Sun"),"Weekend","Weekday")</f>
        <v>Weekday</v>
      </c>
      <c r="H7111">
        <v>6633</v>
      </c>
      <c r="I7111">
        <v>1327</v>
      </c>
      <c r="J7111" t="s">
        <v>178</v>
      </c>
      <c r="K7111" t="s">
        <v>8155</v>
      </c>
      <c r="L7111" t="s">
        <v>8160</v>
      </c>
      <c r="M7111">
        <v>7</v>
      </c>
      <c r="N7111" t="s">
        <v>8161</v>
      </c>
      <c r="O7111" s="4">
        <f>INDEX(products[Cost_per_box], MATCH(shipments9[[#This Row],[PID]], products[PID], 0))</f>
        <v>3.85</v>
      </c>
      <c r="P7111" s="4">
        <f>shipments9[[#This Row],[Boxes]]*shipments9[[#This Row],[Cost Per Box]]</f>
        <v>5108.95</v>
      </c>
      <c r="Q7111" s="4">
        <f>shipments9[[#This Row],[Amount]] -shipments9[[#This Row],[total cost]]</f>
        <v>1524.0500000000002</v>
      </c>
      <c r="R7111" s="4" t="str">
        <f>IF(shipments9[[#This Row],[Gross Profit]]&lt;0,"Loss","Profit")</f>
        <v>Profit</v>
      </c>
      <c r="S7111" s="9">
        <f>shipments9[[#This Row],[Gross Profit]]/shipments9[[#This Row],[Amount]]</f>
        <v>0.22976782752902158</v>
      </c>
      <c r="T7111" s="11">
        <f>shipments9[[#This Row],[Amount]]/shipments9[[#This Row],[Boxes]]</f>
        <v>4.9984928409947251</v>
      </c>
    </row>
    <row r="7112" spans="1:20" hidden="1" x14ac:dyDescent="0.25">
      <c r="A7112" t="s">
        <v>7300</v>
      </c>
      <c r="B7112" t="s">
        <v>68</v>
      </c>
      <c r="C7112" t="s">
        <v>132</v>
      </c>
      <c r="D7112" t="s">
        <v>19</v>
      </c>
      <c r="E7112" s="1">
        <v>45519</v>
      </c>
      <c r="F7112" s="1" t="str">
        <f>TEXT(shipments9[[#This Row],[Shipdate]],"ddd")</f>
        <v>Thu</v>
      </c>
      <c r="G7112" s="1" t="str">
        <f>IF(OR(shipments9[[#This Row],[Day Name]]="Sat",shipments9[[#This Row],[Day Name]]="Sun"),"Weekend","Weekday")</f>
        <v>Weekday</v>
      </c>
      <c r="H7112">
        <v>3933</v>
      </c>
      <c r="I7112">
        <v>158</v>
      </c>
      <c r="J7112" t="s">
        <v>178</v>
      </c>
      <c r="K7112" t="s">
        <v>8155</v>
      </c>
      <c r="L7112" t="s">
        <v>8160</v>
      </c>
      <c r="M7112">
        <v>8</v>
      </c>
      <c r="N7112" t="s">
        <v>8162</v>
      </c>
      <c r="O7112" s="4">
        <f>INDEX(products[Cost_per_box], MATCH(shipments9[[#This Row],[PID]], products[PID], 0))</f>
        <v>6.31</v>
      </c>
      <c r="P7112" s="4">
        <f>shipments9[[#This Row],[Boxes]]*shipments9[[#This Row],[Cost Per Box]]</f>
        <v>996.9799999999999</v>
      </c>
      <c r="Q7112" s="4">
        <f>shipments9[[#This Row],[Amount]] -shipments9[[#This Row],[total cost]]</f>
        <v>2936.02</v>
      </c>
      <c r="R7112" s="4" t="str">
        <f>IF(shipments9[[#This Row],[Gross Profit]]&lt;0,"Loss","Profit")</f>
        <v>Profit</v>
      </c>
      <c r="S7112" s="9">
        <f>shipments9[[#This Row],[Gross Profit]]/shipments9[[#This Row],[Amount]]</f>
        <v>0.74650902618866</v>
      </c>
      <c r="T7112" s="11">
        <f>shipments9[[#This Row],[Amount]]/shipments9[[#This Row],[Boxes]]</f>
        <v>24.89240506329114</v>
      </c>
    </row>
    <row r="7113" spans="1:20" hidden="1" x14ac:dyDescent="0.25">
      <c r="A7113" t="s">
        <v>7301</v>
      </c>
      <c r="B7113" t="s">
        <v>68</v>
      </c>
      <c r="C7113" t="s">
        <v>135</v>
      </c>
      <c r="D7113" t="s">
        <v>19</v>
      </c>
      <c r="E7113" s="1">
        <v>45481</v>
      </c>
      <c r="F7113" s="1" t="str">
        <f>TEXT(shipments9[[#This Row],[Shipdate]],"ddd")</f>
        <v>Mon</v>
      </c>
      <c r="G7113" s="1" t="str">
        <f>IF(OR(shipments9[[#This Row],[Day Name]]="Sat",shipments9[[#This Row],[Day Name]]="Sun"),"Weekend","Weekday")</f>
        <v>Weekday</v>
      </c>
      <c r="H7113">
        <v>6124.5</v>
      </c>
      <c r="I7113">
        <v>227</v>
      </c>
      <c r="J7113" t="s">
        <v>178</v>
      </c>
      <c r="K7113" t="s">
        <v>8155</v>
      </c>
      <c r="L7113" t="s">
        <v>8160</v>
      </c>
      <c r="M7113">
        <v>7</v>
      </c>
      <c r="N7113" t="s">
        <v>8161</v>
      </c>
      <c r="O7113" s="4">
        <f>INDEX(products[Cost_per_box], MATCH(shipments9[[#This Row],[PID]], products[PID], 0))</f>
        <v>9.94</v>
      </c>
      <c r="P7113" s="4">
        <f>shipments9[[#This Row],[Boxes]]*shipments9[[#This Row],[Cost Per Box]]</f>
        <v>2256.38</v>
      </c>
      <c r="Q7113" s="4">
        <f>shipments9[[#This Row],[Amount]] -shipments9[[#This Row],[total cost]]</f>
        <v>3868.12</v>
      </c>
      <c r="R7113" s="4" t="str">
        <f>IF(shipments9[[#This Row],[Gross Profit]]&lt;0,"Loss","Profit")</f>
        <v>Profit</v>
      </c>
      <c r="S7113" s="9">
        <f>shipments9[[#This Row],[Gross Profit]]/shipments9[[#This Row],[Amount]]</f>
        <v>0.6315813535798841</v>
      </c>
      <c r="T7113" s="11">
        <f>shipments9[[#This Row],[Amount]]/shipments9[[#This Row],[Boxes]]</f>
        <v>26.980176211453745</v>
      </c>
    </row>
    <row r="7114" spans="1:20" hidden="1" x14ac:dyDescent="0.25">
      <c r="A7114" t="s">
        <v>7302</v>
      </c>
      <c r="B7114" t="s">
        <v>68</v>
      </c>
      <c r="C7114" t="s">
        <v>130</v>
      </c>
      <c r="D7114" t="s">
        <v>19</v>
      </c>
      <c r="E7114" s="1">
        <v>45475</v>
      </c>
      <c r="F7114" s="1" t="str">
        <f>TEXT(shipments9[[#This Row],[Shipdate]],"ddd")</f>
        <v>Tue</v>
      </c>
      <c r="G7114" s="1" t="str">
        <f>IF(OR(shipments9[[#This Row],[Day Name]]="Sat",shipments9[[#This Row],[Day Name]]="Sun"),"Weekend","Weekday")</f>
        <v>Weekday</v>
      </c>
      <c r="H7114">
        <v>14123.25</v>
      </c>
      <c r="I7114">
        <v>2354</v>
      </c>
      <c r="J7114" t="s">
        <v>178</v>
      </c>
      <c r="K7114" t="s">
        <v>8155</v>
      </c>
      <c r="L7114" t="s">
        <v>8160</v>
      </c>
      <c r="M7114">
        <v>7</v>
      </c>
      <c r="N7114" t="s">
        <v>8161</v>
      </c>
      <c r="O7114" s="4">
        <f>INDEX(products[Cost_per_box], MATCH(shipments9[[#This Row],[PID]], products[PID], 0))</f>
        <v>5.72</v>
      </c>
      <c r="P7114" s="4">
        <f>shipments9[[#This Row],[Boxes]]*shipments9[[#This Row],[Cost Per Box]]</f>
        <v>13464.88</v>
      </c>
      <c r="Q7114" s="4">
        <f>shipments9[[#This Row],[Amount]] -shipments9[[#This Row],[total cost]]</f>
        <v>658.3700000000008</v>
      </c>
      <c r="R7114" s="4" t="str">
        <f>IF(shipments9[[#This Row],[Gross Profit]]&lt;0,"Loss","Profit")</f>
        <v>Profit</v>
      </c>
      <c r="S7114" s="9">
        <f>shipments9[[#This Row],[Gross Profit]]/shipments9[[#This Row],[Amount]]</f>
        <v>4.6616040925424443E-2</v>
      </c>
      <c r="T7114" s="11">
        <f>shipments9[[#This Row],[Amount]]/shipments9[[#This Row],[Boxes]]</f>
        <v>5.999681393372982</v>
      </c>
    </row>
    <row r="7115" spans="1:20" hidden="1" x14ac:dyDescent="0.25">
      <c r="A7115" t="s">
        <v>7303</v>
      </c>
      <c r="B7115" t="s">
        <v>68</v>
      </c>
      <c r="C7115" t="s">
        <v>149</v>
      </c>
      <c r="D7115" t="s">
        <v>19</v>
      </c>
      <c r="E7115" s="1">
        <v>45482</v>
      </c>
      <c r="F7115" s="1" t="str">
        <f>TEXT(shipments9[[#This Row],[Shipdate]],"ddd")</f>
        <v>Tue</v>
      </c>
      <c r="G7115" s="1" t="str">
        <f>IF(OR(shipments9[[#This Row],[Day Name]]="Sat",shipments9[[#This Row],[Day Name]]="Sun"),"Weekend","Weekday")</f>
        <v>Weekday</v>
      </c>
      <c r="H7115">
        <v>6790.5</v>
      </c>
      <c r="I7115">
        <v>453</v>
      </c>
      <c r="J7115" t="s">
        <v>178</v>
      </c>
      <c r="K7115" t="s">
        <v>8155</v>
      </c>
      <c r="L7115" t="s">
        <v>8160</v>
      </c>
      <c r="M7115">
        <v>7</v>
      </c>
      <c r="N7115" t="s">
        <v>8161</v>
      </c>
      <c r="O7115" s="4">
        <f>INDEX(products[Cost_per_box], MATCH(shipments9[[#This Row],[PID]], products[PID], 0))</f>
        <v>6.43</v>
      </c>
      <c r="P7115" s="4">
        <f>shipments9[[#This Row],[Boxes]]*shipments9[[#This Row],[Cost Per Box]]</f>
        <v>2912.79</v>
      </c>
      <c r="Q7115" s="4">
        <f>shipments9[[#This Row],[Amount]] -shipments9[[#This Row],[total cost]]</f>
        <v>3877.71</v>
      </c>
      <c r="R7115" s="4" t="str">
        <f>IF(shipments9[[#This Row],[Gross Profit]]&lt;0,"Loss","Profit")</f>
        <v>Profit</v>
      </c>
      <c r="S7115" s="9">
        <f>shipments9[[#This Row],[Gross Profit]]/shipments9[[#This Row],[Amount]]</f>
        <v>0.57104925999558209</v>
      </c>
      <c r="T7115" s="11">
        <f>shipments9[[#This Row],[Amount]]/shipments9[[#This Row],[Boxes]]</f>
        <v>14.990066225165563</v>
      </c>
    </row>
    <row r="7116" spans="1:20" hidden="1" x14ac:dyDescent="0.25">
      <c r="A7116" t="s">
        <v>7304</v>
      </c>
      <c r="B7116" t="s">
        <v>68</v>
      </c>
      <c r="C7116" t="s">
        <v>157</v>
      </c>
      <c r="D7116" t="s">
        <v>19</v>
      </c>
      <c r="E7116" s="1">
        <v>45530</v>
      </c>
      <c r="F7116" s="1" t="str">
        <f>TEXT(shipments9[[#This Row],[Shipdate]],"ddd")</f>
        <v>Mon</v>
      </c>
      <c r="G7116" s="1" t="str">
        <f>IF(OR(shipments9[[#This Row],[Day Name]]="Sat",shipments9[[#This Row],[Day Name]]="Sun"),"Weekend","Weekday")</f>
        <v>Weekday</v>
      </c>
      <c r="H7116">
        <v>6126.75</v>
      </c>
      <c r="I7116">
        <v>557</v>
      </c>
      <c r="J7116" t="s">
        <v>178</v>
      </c>
      <c r="K7116" t="s">
        <v>8155</v>
      </c>
      <c r="L7116" t="s">
        <v>8160</v>
      </c>
      <c r="M7116">
        <v>8</v>
      </c>
      <c r="N7116" t="s">
        <v>8162</v>
      </c>
      <c r="O7116" s="4">
        <f>INDEX(products[Cost_per_box], MATCH(shipments9[[#This Row],[PID]], products[PID], 0))</f>
        <v>6.8</v>
      </c>
      <c r="P7116" s="4">
        <f>shipments9[[#This Row],[Boxes]]*shipments9[[#This Row],[Cost Per Box]]</f>
        <v>3787.6</v>
      </c>
      <c r="Q7116" s="4">
        <f>shipments9[[#This Row],[Amount]] -shipments9[[#This Row],[total cost]]</f>
        <v>2339.15</v>
      </c>
      <c r="R7116" s="4" t="str">
        <f>IF(shipments9[[#This Row],[Gross Profit]]&lt;0,"Loss","Profit")</f>
        <v>Profit</v>
      </c>
      <c r="S7116" s="9">
        <f>shipments9[[#This Row],[Gross Profit]]/shipments9[[#This Row],[Amount]]</f>
        <v>0.3817929571142939</v>
      </c>
      <c r="T7116" s="11">
        <f>shipments9[[#This Row],[Amount]]/shipments9[[#This Row],[Boxes]]</f>
        <v>10.999551166965889</v>
      </c>
    </row>
    <row r="7117" spans="1:20" hidden="1" x14ac:dyDescent="0.25">
      <c r="A7117" t="s">
        <v>7305</v>
      </c>
      <c r="B7117" t="s">
        <v>68</v>
      </c>
      <c r="C7117" t="s">
        <v>128</v>
      </c>
      <c r="D7117" t="s">
        <v>19</v>
      </c>
      <c r="E7117" s="1">
        <v>45481</v>
      </c>
      <c r="F7117" s="1" t="str">
        <f>TEXT(shipments9[[#This Row],[Shipdate]],"ddd")</f>
        <v>Mon</v>
      </c>
      <c r="G7117" s="1" t="str">
        <f>IF(OR(shipments9[[#This Row],[Day Name]]="Sat",shipments9[[#This Row],[Day Name]]="Sun"),"Weekend","Weekday")</f>
        <v>Weekday</v>
      </c>
      <c r="H7117">
        <v>10127.25</v>
      </c>
      <c r="I7117">
        <v>1688</v>
      </c>
      <c r="J7117" t="s">
        <v>178</v>
      </c>
      <c r="K7117" t="s">
        <v>8155</v>
      </c>
      <c r="L7117" t="s">
        <v>8160</v>
      </c>
      <c r="M7117">
        <v>7</v>
      </c>
      <c r="N7117" t="s">
        <v>8161</v>
      </c>
      <c r="O7117" s="4">
        <f>INDEX(products[Cost_per_box], MATCH(shipments9[[#This Row],[PID]], products[PID], 0))</f>
        <v>3.85</v>
      </c>
      <c r="P7117" s="4">
        <f>shipments9[[#This Row],[Boxes]]*shipments9[[#This Row],[Cost Per Box]]</f>
        <v>6498.8</v>
      </c>
      <c r="Q7117" s="4">
        <f>shipments9[[#This Row],[Amount]] -shipments9[[#This Row],[total cost]]</f>
        <v>3628.45</v>
      </c>
      <c r="R7117" s="4" t="str">
        <f>IF(shipments9[[#This Row],[Gross Profit]]&lt;0,"Loss","Profit")</f>
        <v>Profit</v>
      </c>
      <c r="S7117" s="9">
        <f>shipments9[[#This Row],[Gross Profit]]/shipments9[[#This Row],[Amount]]</f>
        <v>0.35828581302920337</v>
      </c>
      <c r="T7117" s="11">
        <f>shipments9[[#This Row],[Amount]]/shipments9[[#This Row],[Boxes]]</f>
        <v>5.9995556872037916</v>
      </c>
    </row>
    <row r="7118" spans="1:20" x14ac:dyDescent="0.25">
      <c r="A7118" t="s">
        <v>7306</v>
      </c>
      <c r="B7118" t="s">
        <v>68</v>
      </c>
      <c r="C7118" t="s">
        <v>141</v>
      </c>
      <c r="D7118" t="s">
        <v>19</v>
      </c>
      <c r="E7118" s="1">
        <v>45534</v>
      </c>
      <c r="F7118" s="1" t="str">
        <f>TEXT(shipments9[[#This Row],[Shipdate]],"ddd")</f>
        <v>Fri</v>
      </c>
      <c r="G7118" s="1" t="str">
        <f>IF(OR(shipments9[[#This Row],[Day Name]]="Sat",shipments9[[#This Row],[Day Name]]="Sun"),"Weekend","Weekday")</f>
        <v>Weekday</v>
      </c>
      <c r="H7118">
        <v>15.75</v>
      </c>
      <c r="I7118">
        <v>2</v>
      </c>
      <c r="J7118" t="s">
        <v>178</v>
      </c>
      <c r="K7118" t="s">
        <v>8155</v>
      </c>
      <c r="L7118" t="s">
        <v>8160</v>
      </c>
      <c r="M7118">
        <v>8</v>
      </c>
      <c r="N7118" t="s">
        <v>8162</v>
      </c>
      <c r="O7118" s="4">
        <f>INDEX(products[Cost_per_box], MATCH(shipments9[[#This Row],[PID]], products[PID], 0))</f>
        <v>8.2200000000000006</v>
      </c>
      <c r="P7118" s="4">
        <f>shipments9[[#This Row],[Boxes]]*shipments9[[#This Row],[Cost Per Box]]</f>
        <v>16.440000000000001</v>
      </c>
      <c r="Q7118" s="4">
        <f>shipments9[[#This Row],[Amount]] -shipments9[[#This Row],[total cost]]</f>
        <v>-0.69000000000000128</v>
      </c>
      <c r="R7118" s="4" t="str">
        <f>IF(shipments9[[#This Row],[Gross Profit]]&lt;0,"Loss","Profit")</f>
        <v>Loss</v>
      </c>
      <c r="S7118" s="9">
        <f>shipments9[[#This Row],[Gross Profit]]/shipments9[[#This Row],[Amount]]</f>
        <v>-4.3809523809523888E-2</v>
      </c>
      <c r="T7118" s="11">
        <f>shipments9[[#This Row],[Amount]]/shipments9[[#This Row],[Boxes]]</f>
        <v>7.875</v>
      </c>
    </row>
    <row r="7119" spans="1:20" hidden="1" x14ac:dyDescent="0.25">
      <c r="A7119" t="s">
        <v>7307</v>
      </c>
      <c r="B7119" t="s">
        <v>68</v>
      </c>
      <c r="C7119" t="s">
        <v>143</v>
      </c>
      <c r="D7119" t="s">
        <v>19</v>
      </c>
      <c r="E7119" s="1">
        <v>45490</v>
      </c>
      <c r="F7119" s="1" t="str">
        <f>TEXT(shipments9[[#This Row],[Shipdate]],"ddd")</f>
        <v>Wed</v>
      </c>
      <c r="G7119" s="1" t="str">
        <f>IF(OR(shipments9[[#This Row],[Day Name]]="Sat",shipments9[[#This Row],[Day Name]]="Sun"),"Weekend","Weekday")</f>
        <v>Weekday</v>
      </c>
      <c r="H7119">
        <v>1080</v>
      </c>
      <c r="I7119">
        <v>60</v>
      </c>
      <c r="J7119" t="s">
        <v>178</v>
      </c>
      <c r="K7119" t="s">
        <v>8155</v>
      </c>
      <c r="L7119" t="s">
        <v>8160</v>
      </c>
      <c r="M7119">
        <v>7</v>
      </c>
      <c r="N7119" t="s">
        <v>8161</v>
      </c>
      <c r="O7119" s="4">
        <f>INDEX(products[Cost_per_box], MATCH(shipments9[[#This Row],[PID]], products[PID], 0))</f>
        <v>10.23</v>
      </c>
      <c r="P7119" s="4">
        <f>shipments9[[#This Row],[Boxes]]*shipments9[[#This Row],[Cost Per Box]]</f>
        <v>613.80000000000007</v>
      </c>
      <c r="Q7119" s="4">
        <f>shipments9[[#This Row],[Amount]] -shipments9[[#This Row],[total cost]]</f>
        <v>466.19999999999993</v>
      </c>
      <c r="R7119" s="4" t="str">
        <f>IF(shipments9[[#This Row],[Gross Profit]]&lt;0,"Loss","Profit")</f>
        <v>Profit</v>
      </c>
      <c r="S7119" s="9">
        <f>shipments9[[#This Row],[Gross Profit]]/shipments9[[#This Row],[Amount]]</f>
        <v>0.43166666666666659</v>
      </c>
      <c r="T7119" s="11">
        <f>shipments9[[#This Row],[Amount]]/shipments9[[#This Row],[Boxes]]</f>
        <v>18</v>
      </c>
    </row>
    <row r="7120" spans="1:20" x14ac:dyDescent="0.25">
      <c r="A7120" t="s">
        <v>7308</v>
      </c>
      <c r="B7120" t="s">
        <v>108</v>
      </c>
      <c r="C7120" t="s">
        <v>130</v>
      </c>
      <c r="D7120" t="s">
        <v>19</v>
      </c>
      <c r="E7120" s="1">
        <v>45526</v>
      </c>
      <c r="F7120" s="1" t="str">
        <f>TEXT(shipments9[[#This Row],[Shipdate]],"ddd")</f>
        <v>Thu</v>
      </c>
      <c r="G7120" s="1" t="str">
        <f>IF(OR(shipments9[[#This Row],[Day Name]]="Sat",shipments9[[#This Row],[Day Name]]="Sun"),"Weekend","Weekday")</f>
        <v>Weekday</v>
      </c>
      <c r="H7120">
        <v>10260</v>
      </c>
      <c r="I7120">
        <v>2052</v>
      </c>
      <c r="J7120" t="s">
        <v>178</v>
      </c>
      <c r="K7120" t="s">
        <v>8155</v>
      </c>
      <c r="L7120" t="s">
        <v>8160</v>
      </c>
      <c r="M7120">
        <v>8</v>
      </c>
      <c r="N7120" t="s">
        <v>8162</v>
      </c>
      <c r="O7120" s="4">
        <f>INDEX(products[Cost_per_box], MATCH(shipments9[[#This Row],[PID]], products[PID], 0))</f>
        <v>5.72</v>
      </c>
      <c r="P7120" s="4">
        <f>shipments9[[#This Row],[Boxes]]*shipments9[[#This Row],[Cost Per Box]]</f>
        <v>11737.439999999999</v>
      </c>
      <c r="Q7120" s="4">
        <f>shipments9[[#This Row],[Amount]] -shipments9[[#This Row],[total cost]]</f>
        <v>-1477.4399999999987</v>
      </c>
      <c r="R7120" s="4" t="str">
        <f>IF(shipments9[[#This Row],[Gross Profit]]&lt;0,"Loss","Profit")</f>
        <v>Loss</v>
      </c>
      <c r="S7120" s="9">
        <f>shipments9[[#This Row],[Gross Profit]]/shipments9[[#This Row],[Amount]]</f>
        <v>-0.14399999999999988</v>
      </c>
      <c r="T7120" s="11">
        <f>shipments9[[#This Row],[Amount]]/shipments9[[#This Row],[Boxes]]</f>
        <v>5</v>
      </c>
    </row>
    <row r="7121" spans="1:20" hidden="1" x14ac:dyDescent="0.25">
      <c r="A7121" t="s">
        <v>7309</v>
      </c>
      <c r="B7121" t="s">
        <v>108</v>
      </c>
      <c r="C7121" t="s">
        <v>149</v>
      </c>
      <c r="D7121" t="s">
        <v>19</v>
      </c>
      <c r="E7121" s="1">
        <v>45492</v>
      </c>
      <c r="F7121" s="1" t="str">
        <f>TEXT(shipments9[[#This Row],[Shipdate]],"ddd")</f>
        <v>Fri</v>
      </c>
      <c r="G7121" s="1" t="str">
        <f>IF(OR(shipments9[[#This Row],[Day Name]]="Sat",shipments9[[#This Row],[Day Name]]="Sun"),"Weekend","Weekday")</f>
        <v>Weekday</v>
      </c>
      <c r="H7121">
        <v>2553.75</v>
      </c>
      <c r="I7121">
        <v>183</v>
      </c>
      <c r="J7121" t="s">
        <v>178</v>
      </c>
      <c r="K7121" t="s">
        <v>8155</v>
      </c>
      <c r="L7121" t="s">
        <v>8160</v>
      </c>
      <c r="M7121">
        <v>7</v>
      </c>
      <c r="N7121" t="s">
        <v>8161</v>
      </c>
      <c r="O7121" s="4">
        <f>INDEX(products[Cost_per_box], MATCH(shipments9[[#This Row],[PID]], products[PID], 0))</f>
        <v>6.43</v>
      </c>
      <c r="P7121" s="4">
        <f>shipments9[[#This Row],[Boxes]]*shipments9[[#This Row],[Cost Per Box]]</f>
        <v>1176.69</v>
      </c>
      <c r="Q7121" s="4">
        <f>shipments9[[#This Row],[Amount]] -shipments9[[#This Row],[total cost]]</f>
        <v>1377.06</v>
      </c>
      <c r="R7121" s="4" t="str">
        <f>IF(shipments9[[#This Row],[Gross Profit]]&lt;0,"Loss","Profit")</f>
        <v>Profit</v>
      </c>
      <c r="S7121" s="9">
        <f>shipments9[[#This Row],[Gross Profit]]/shipments9[[#This Row],[Amount]]</f>
        <v>0.53923054331864906</v>
      </c>
      <c r="T7121" s="11">
        <f>shipments9[[#This Row],[Amount]]/shipments9[[#This Row],[Boxes]]</f>
        <v>13.954918032786885</v>
      </c>
    </row>
    <row r="7122" spans="1:20" hidden="1" x14ac:dyDescent="0.25">
      <c r="A7122" t="s">
        <v>7310</v>
      </c>
      <c r="B7122" t="s">
        <v>108</v>
      </c>
      <c r="C7122" t="s">
        <v>128</v>
      </c>
      <c r="D7122" t="s">
        <v>19</v>
      </c>
      <c r="E7122" s="1">
        <v>45481</v>
      </c>
      <c r="F7122" s="1" t="str">
        <f>TEXT(shipments9[[#This Row],[Shipdate]],"ddd")</f>
        <v>Mon</v>
      </c>
      <c r="G7122" s="1" t="str">
        <f>IF(OR(shipments9[[#This Row],[Day Name]]="Sat",shipments9[[#This Row],[Day Name]]="Sun"),"Weekend","Weekday")</f>
        <v>Weekday</v>
      </c>
      <c r="H7122">
        <v>7479</v>
      </c>
      <c r="I7122">
        <v>935</v>
      </c>
      <c r="J7122" t="s">
        <v>178</v>
      </c>
      <c r="K7122" t="s">
        <v>8155</v>
      </c>
      <c r="L7122" t="s">
        <v>8160</v>
      </c>
      <c r="M7122">
        <v>7</v>
      </c>
      <c r="N7122" t="s">
        <v>8161</v>
      </c>
      <c r="O7122" s="4">
        <f>INDEX(products[Cost_per_box], MATCH(shipments9[[#This Row],[PID]], products[PID], 0))</f>
        <v>3.85</v>
      </c>
      <c r="P7122" s="4">
        <f>shipments9[[#This Row],[Boxes]]*shipments9[[#This Row],[Cost Per Box]]</f>
        <v>3599.75</v>
      </c>
      <c r="Q7122" s="4">
        <f>shipments9[[#This Row],[Amount]] -shipments9[[#This Row],[total cost]]</f>
        <v>3879.25</v>
      </c>
      <c r="R7122" s="4" t="str">
        <f>IF(shipments9[[#This Row],[Gross Profit]]&lt;0,"Loss","Profit")</f>
        <v>Profit</v>
      </c>
      <c r="S7122" s="9">
        <f>shipments9[[#This Row],[Gross Profit]]/shipments9[[#This Row],[Amount]]</f>
        <v>0.51868565316218751</v>
      </c>
      <c r="T7122" s="11">
        <f>shipments9[[#This Row],[Amount]]/shipments9[[#This Row],[Boxes]]</f>
        <v>7.9989304812834225</v>
      </c>
    </row>
    <row r="7123" spans="1:20" hidden="1" x14ac:dyDescent="0.25">
      <c r="A7123" t="s">
        <v>7311</v>
      </c>
      <c r="B7123" t="s">
        <v>108</v>
      </c>
      <c r="C7123" t="s">
        <v>157</v>
      </c>
      <c r="D7123" t="s">
        <v>19</v>
      </c>
      <c r="E7123" s="1">
        <v>45495</v>
      </c>
      <c r="F7123" s="1" t="str">
        <f>TEXT(shipments9[[#This Row],[Shipdate]],"ddd")</f>
        <v>Mon</v>
      </c>
      <c r="G7123" s="1" t="str">
        <f>IF(OR(shipments9[[#This Row],[Day Name]]="Sat",shipments9[[#This Row],[Day Name]]="Sun"),"Weekend","Weekday")</f>
        <v>Weekday</v>
      </c>
      <c r="H7123">
        <v>546.75</v>
      </c>
      <c r="I7123">
        <v>55</v>
      </c>
      <c r="J7123" t="s">
        <v>178</v>
      </c>
      <c r="K7123" t="s">
        <v>8155</v>
      </c>
      <c r="L7123" t="s">
        <v>8160</v>
      </c>
      <c r="M7123">
        <v>7</v>
      </c>
      <c r="N7123" t="s">
        <v>8161</v>
      </c>
      <c r="O7123" s="4">
        <f>INDEX(products[Cost_per_box], MATCH(shipments9[[#This Row],[PID]], products[PID], 0))</f>
        <v>6.8</v>
      </c>
      <c r="P7123" s="4">
        <f>shipments9[[#This Row],[Boxes]]*shipments9[[#This Row],[Cost Per Box]]</f>
        <v>374</v>
      </c>
      <c r="Q7123" s="4">
        <f>shipments9[[#This Row],[Amount]] -shipments9[[#This Row],[total cost]]</f>
        <v>172.75</v>
      </c>
      <c r="R7123" s="4" t="str">
        <f>IF(shipments9[[#This Row],[Gross Profit]]&lt;0,"Loss","Profit")</f>
        <v>Profit</v>
      </c>
      <c r="S7123" s="9">
        <f>shipments9[[#This Row],[Gross Profit]]/shipments9[[#This Row],[Amount]]</f>
        <v>0.31595793324188387</v>
      </c>
      <c r="T7123" s="11">
        <f>shipments9[[#This Row],[Amount]]/shipments9[[#This Row],[Boxes]]</f>
        <v>9.9409090909090914</v>
      </c>
    </row>
    <row r="7124" spans="1:20" hidden="1" x14ac:dyDescent="0.25">
      <c r="A7124" t="s">
        <v>7312</v>
      </c>
      <c r="B7124" t="s">
        <v>105</v>
      </c>
      <c r="C7124" t="s">
        <v>157</v>
      </c>
      <c r="D7124" t="s">
        <v>19</v>
      </c>
      <c r="E7124" s="1">
        <v>45530</v>
      </c>
      <c r="F7124" s="1" t="str">
        <f>TEXT(shipments9[[#This Row],[Shipdate]],"ddd")</f>
        <v>Mon</v>
      </c>
      <c r="G7124" s="1" t="str">
        <f>IF(OR(shipments9[[#This Row],[Day Name]]="Sat",shipments9[[#This Row],[Day Name]]="Sun"),"Weekend","Weekday")</f>
        <v>Weekday</v>
      </c>
      <c r="H7124">
        <v>4293</v>
      </c>
      <c r="I7124">
        <v>537</v>
      </c>
      <c r="J7124" t="s">
        <v>178</v>
      </c>
      <c r="K7124" t="s">
        <v>8155</v>
      </c>
      <c r="L7124" t="s">
        <v>8160</v>
      </c>
      <c r="M7124">
        <v>8</v>
      </c>
      <c r="N7124" t="s">
        <v>8162</v>
      </c>
      <c r="O7124" s="4">
        <f>INDEX(products[Cost_per_box], MATCH(shipments9[[#This Row],[PID]], products[PID], 0))</f>
        <v>6.8</v>
      </c>
      <c r="P7124" s="4">
        <f>shipments9[[#This Row],[Boxes]]*shipments9[[#This Row],[Cost Per Box]]</f>
        <v>3651.6</v>
      </c>
      <c r="Q7124" s="4">
        <f>shipments9[[#This Row],[Amount]] -shipments9[[#This Row],[total cost]]</f>
        <v>641.40000000000009</v>
      </c>
      <c r="R7124" s="4" t="str">
        <f>IF(shipments9[[#This Row],[Gross Profit]]&lt;0,"Loss","Profit")</f>
        <v>Profit</v>
      </c>
      <c r="S7124" s="9">
        <f>shipments9[[#This Row],[Gross Profit]]/shipments9[[#This Row],[Amount]]</f>
        <v>0.14940600978336829</v>
      </c>
      <c r="T7124" s="11">
        <f>shipments9[[#This Row],[Amount]]/shipments9[[#This Row],[Boxes]]</f>
        <v>7.994413407821229</v>
      </c>
    </row>
    <row r="7125" spans="1:20" hidden="1" x14ac:dyDescent="0.25">
      <c r="A7125" t="s">
        <v>7313</v>
      </c>
      <c r="B7125" t="s">
        <v>105</v>
      </c>
      <c r="C7125" t="s">
        <v>163</v>
      </c>
      <c r="D7125" t="s">
        <v>19</v>
      </c>
      <c r="E7125" s="1">
        <v>45481</v>
      </c>
      <c r="F7125" s="1" t="str">
        <f>TEXT(shipments9[[#This Row],[Shipdate]],"ddd")</f>
        <v>Mon</v>
      </c>
      <c r="G7125" s="1" t="str">
        <f>IF(OR(shipments9[[#This Row],[Day Name]]="Sat",shipments9[[#This Row],[Day Name]]="Sun"),"Weekend","Weekday")</f>
        <v>Weekday</v>
      </c>
      <c r="H7125">
        <v>677.25</v>
      </c>
      <c r="I7125">
        <v>97</v>
      </c>
      <c r="J7125" t="s">
        <v>178</v>
      </c>
      <c r="K7125" t="s">
        <v>8155</v>
      </c>
      <c r="L7125" t="s">
        <v>8160</v>
      </c>
      <c r="M7125">
        <v>7</v>
      </c>
      <c r="N7125" t="s">
        <v>8161</v>
      </c>
      <c r="O7125" s="4">
        <f>INDEX(products[Cost_per_box], MATCH(shipments9[[#This Row],[PID]], products[PID], 0))</f>
        <v>3.32</v>
      </c>
      <c r="P7125" s="4">
        <f>shipments9[[#This Row],[Boxes]]*shipments9[[#This Row],[Cost Per Box]]</f>
        <v>322.03999999999996</v>
      </c>
      <c r="Q7125" s="4">
        <f>shipments9[[#This Row],[Amount]] -shipments9[[#This Row],[total cost]]</f>
        <v>355.21000000000004</v>
      </c>
      <c r="R7125" s="4" t="str">
        <f>IF(shipments9[[#This Row],[Gross Profit]]&lt;0,"Loss","Profit")</f>
        <v>Profit</v>
      </c>
      <c r="S7125" s="9">
        <f>shipments9[[#This Row],[Gross Profit]]/shipments9[[#This Row],[Amount]]</f>
        <v>0.52448874123292732</v>
      </c>
      <c r="T7125" s="11">
        <f>shipments9[[#This Row],[Amount]]/shipments9[[#This Row],[Boxes]]</f>
        <v>6.981958762886598</v>
      </c>
    </row>
    <row r="7126" spans="1:20" x14ac:dyDescent="0.25">
      <c r="A7126" t="s">
        <v>7314</v>
      </c>
      <c r="B7126" t="s">
        <v>105</v>
      </c>
      <c r="C7126" t="s">
        <v>147</v>
      </c>
      <c r="D7126" t="s">
        <v>19</v>
      </c>
      <c r="E7126" s="1">
        <v>45497</v>
      </c>
      <c r="F7126" s="1" t="str">
        <f>TEXT(shipments9[[#This Row],[Shipdate]],"ddd")</f>
        <v>Wed</v>
      </c>
      <c r="G7126" s="1" t="str">
        <f>IF(OR(shipments9[[#This Row],[Day Name]]="Sat",shipments9[[#This Row],[Day Name]]="Sun"),"Weekend","Weekday")</f>
        <v>Weekday</v>
      </c>
      <c r="H7126">
        <v>6907.5</v>
      </c>
      <c r="I7126">
        <v>1152</v>
      </c>
      <c r="J7126" t="s">
        <v>178</v>
      </c>
      <c r="K7126" t="s">
        <v>8155</v>
      </c>
      <c r="L7126" t="s">
        <v>8160</v>
      </c>
      <c r="M7126">
        <v>7</v>
      </c>
      <c r="N7126" t="s">
        <v>8161</v>
      </c>
      <c r="O7126" s="4">
        <f>INDEX(products[Cost_per_box], MATCH(shipments9[[#This Row],[PID]], products[PID], 0))</f>
        <v>10.51</v>
      </c>
      <c r="P7126" s="4">
        <f>shipments9[[#This Row],[Boxes]]*shipments9[[#This Row],[Cost Per Box]]</f>
        <v>12107.52</v>
      </c>
      <c r="Q7126" s="4">
        <f>shipments9[[#This Row],[Amount]] -shipments9[[#This Row],[total cost]]</f>
        <v>-5200.0200000000004</v>
      </c>
      <c r="R7126" s="4" t="str">
        <f>IF(shipments9[[#This Row],[Gross Profit]]&lt;0,"Loss","Profit")</f>
        <v>Loss</v>
      </c>
      <c r="S7126" s="9">
        <f>shipments9[[#This Row],[Gross Profit]]/shipments9[[#This Row],[Amount]]</f>
        <v>-0.7528078175895766</v>
      </c>
      <c r="T7126" s="11">
        <f>shipments9[[#This Row],[Amount]]/shipments9[[#This Row],[Boxes]]</f>
        <v>5.99609375</v>
      </c>
    </row>
    <row r="7127" spans="1:20" hidden="1" x14ac:dyDescent="0.25">
      <c r="A7127" t="s">
        <v>7315</v>
      </c>
      <c r="B7127" t="s">
        <v>105</v>
      </c>
      <c r="C7127" t="s">
        <v>161</v>
      </c>
      <c r="D7127" t="s">
        <v>19</v>
      </c>
      <c r="E7127" s="1">
        <v>45506</v>
      </c>
      <c r="F7127" s="1" t="str">
        <f>TEXT(shipments9[[#This Row],[Shipdate]],"ddd")</f>
        <v>Fri</v>
      </c>
      <c r="G7127" s="1" t="str">
        <f>IF(OR(shipments9[[#This Row],[Day Name]]="Sat",shipments9[[#This Row],[Day Name]]="Sun"),"Weekend","Weekday")</f>
        <v>Weekday</v>
      </c>
      <c r="H7127">
        <v>1003.5</v>
      </c>
      <c r="I7127">
        <v>92</v>
      </c>
      <c r="J7127" t="s">
        <v>178</v>
      </c>
      <c r="K7127" t="s">
        <v>8155</v>
      </c>
      <c r="L7127" t="s">
        <v>8160</v>
      </c>
      <c r="M7127">
        <v>8</v>
      </c>
      <c r="N7127" t="s">
        <v>8162</v>
      </c>
      <c r="O7127" s="4">
        <f>INDEX(products[Cost_per_box], MATCH(shipments9[[#This Row],[PID]], products[PID], 0))</f>
        <v>2.76</v>
      </c>
      <c r="P7127" s="4">
        <f>shipments9[[#This Row],[Boxes]]*shipments9[[#This Row],[Cost Per Box]]</f>
        <v>253.92</v>
      </c>
      <c r="Q7127" s="4">
        <f>shipments9[[#This Row],[Amount]] -shipments9[[#This Row],[total cost]]</f>
        <v>749.58</v>
      </c>
      <c r="R7127" s="4" t="str">
        <f>IF(shipments9[[#This Row],[Gross Profit]]&lt;0,"Loss","Profit")</f>
        <v>Profit</v>
      </c>
      <c r="S7127" s="9">
        <f>shipments9[[#This Row],[Gross Profit]]/shipments9[[#This Row],[Amount]]</f>
        <v>0.74696562032884906</v>
      </c>
      <c r="T7127" s="11">
        <f>shipments9[[#This Row],[Amount]]/shipments9[[#This Row],[Boxes]]</f>
        <v>10.907608695652174</v>
      </c>
    </row>
    <row r="7128" spans="1:20" hidden="1" x14ac:dyDescent="0.25">
      <c r="A7128" t="s">
        <v>7316</v>
      </c>
      <c r="B7128" t="s">
        <v>105</v>
      </c>
      <c r="C7128" t="s">
        <v>135</v>
      </c>
      <c r="D7128" t="s">
        <v>19</v>
      </c>
      <c r="E7128" s="1">
        <v>45491</v>
      </c>
      <c r="F7128" s="1" t="str">
        <f>TEXT(shipments9[[#This Row],[Shipdate]],"ddd")</f>
        <v>Thu</v>
      </c>
      <c r="G7128" s="1" t="str">
        <f>IF(OR(shipments9[[#This Row],[Day Name]]="Sat",shipments9[[#This Row],[Day Name]]="Sun"),"Weekend","Weekday")</f>
        <v>Weekday</v>
      </c>
      <c r="H7128">
        <v>6203.25</v>
      </c>
      <c r="I7128">
        <v>222</v>
      </c>
      <c r="J7128" t="s">
        <v>178</v>
      </c>
      <c r="K7128" t="s">
        <v>8155</v>
      </c>
      <c r="L7128" t="s">
        <v>8160</v>
      </c>
      <c r="M7128">
        <v>7</v>
      </c>
      <c r="N7128" t="s">
        <v>8161</v>
      </c>
      <c r="O7128" s="4">
        <f>INDEX(products[Cost_per_box], MATCH(shipments9[[#This Row],[PID]], products[PID], 0))</f>
        <v>9.94</v>
      </c>
      <c r="P7128" s="4">
        <f>shipments9[[#This Row],[Boxes]]*shipments9[[#This Row],[Cost Per Box]]</f>
        <v>2206.6799999999998</v>
      </c>
      <c r="Q7128" s="4">
        <f>shipments9[[#This Row],[Amount]] -shipments9[[#This Row],[total cost]]</f>
        <v>3996.57</v>
      </c>
      <c r="R7128" s="4" t="str">
        <f>IF(shipments9[[#This Row],[Gross Profit]]&lt;0,"Loss","Profit")</f>
        <v>Profit</v>
      </c>
      <c r="S7128" s="9">
        <f>shipments9[[#This Row],[Gross Profit]]/shipments9[[#This Row],[Amount]]</f>
        <v>0.64427034215935197</v>
      </c>
      <c r="T7128" s="11">
        <f>shipments9[[#This Row],[Amount]]/shipments9[[#This Row],[Boxes]]</f>
        <v>27.942567567567568</v>
      </c>
    </row>
    <row r="7129" spans="1:20" hidden="1" x14ac:dyDescent="0.25">
      <c r="A7129" t="s">
        <v>7317</v>
      </c>
      <c r="B7129" t="s">
        <v>105</v>
      </c>
      <c r="C7129" t="s">
        <v>155</v>
      </c>
      <c r="D7129" t="s">
        <v>19</v>
      </c>
      <c r="E7129" s="1">
        <v>45512</v>
      </c>
      <c r="F7129" s="1" t="str">
        <f>TEXT(shipments9[[#This Row],[Shipdate]],"ddd")</f>
        <v>Thu</v>
      </c>
      <c r="G7129" s="1" t="str">
        <f>IF(OR(shipments9[[#This Row],[Day Name]]="Sat",shipments9[[#This Row],[Day Name]]="Sun"),"Weekend","Weekday")</f>
        <v>Weekday</v>
      </c>
      <c r="H7129">
        <v>4290.75</v>
      </c>
      <c r="I7129">
        <v>391</v>
      </c>
      <c r="J7129" t="s">
        <v>178</v>
      </c>
      <c r="K7129" t="s">
        <v>8155</v>
      </c>
      <c r="L7129" t="s">
        <v>8160</v>
      </c>
      <c r="M7129">
        <v>8</v>
      </c>
      <c r="N7129" t="s">
        <v>8162</v>
      </c>
      <c r="O7129" s="4">
        <f>INDEX(products[Cost_per_box], MATCH(shipments9[[#This Row],[PID]], products[PID], 0))</f>
        <v>8.43</v>
      </c>
      <c r="P7129" s="4">
        <f>shipments9[[#This Row],[Boxes]]*shipments9[[#This Row],[Cost Per Box]]</f>
        <v>3296.13</v>
      </c>
      <c r="Q7129" s="4">
        <f>shipments9[[#This Row],[Amount]] -shipments9[[#This Row],[total cost]]</f>
        <v>994.61999999999989</v>
      </c>
      <c r="R7129" s="4" t="str">
        <f>IF(shipments9[[#This Row],[Gross Profit]]&lt;0,"Loss","Profit")</f>
        <v>Profit</v>
      </c>
      <c r="S7129" s="9">
        <f>shipments9[[#This Row],[Gross Profit]]/shipments9[[#This Row],[Amount]]</f>
        <v>0.23180562838664567</v>
      </c>
      <c r="T7129" s="11">
        <f>shipments9[[#This Row],[Amount]]/shipments9[[#This Row],[Boxes]]</f>
        <v>10.973785166240409</v>
      </c>
    </row>
    <row r="7130" spans="1:20" hidden="1" x14ac:dyDescent="0.25">
      <c r="A7130" t="s">
        <v>7318</v>
      </c>
      <c r="B7130" t="s">
        <v>111</v>
      </c>
      <c r="C7130" t="s">
        <v>130</v>
      </c>
      <c r="D7130" t="s">
        <v>19</v>
      </c>
      <c r="E7130" s="1">
        <v>45502</v>
      </c>
      <c r="F7130" s="1" t="str">
        <f>TEXT(shipments9[[#This Row],[Shipdate]],"ddd")</f>
        <v>Mon</v>
      </c>
      <c r="G7130" s="1" t="str">
        <f>IF(OR(shipments9[[#This Row],[Day Name]]="Sat",shipments9[[#This Row],[Day Name]]="Sun"),"Weekend","Weekday")</f>
        <v>Weekday</v>
      </c>
      <c r="H7130">
        <v>5375.25</v>
      </c>
      <c r="I7130">
        <v>896</v>
      </c>
      <c r="J7130" t="s">
        <v>178</v>
      </c>
      <c r="K7130" t="s">
        <v>8155</v>
      </c>
      <c r="L7130" t="s">
        <v>8160</v>
      </c>
      <c r="M7130">
        <v>7</v>
      </c>
      <c r="N7130" t="s">
        <v>8161</v>
      </c>
      <c r="O7130" s="4">
        <f>INDEX(products[Cost_per_box], MATCH(shipments9[[#This Row],[PID]], products[PID], 0))</f>
        <v>5.72</v>
      </c>
      <c r="P7130" s="4">
        <f>shipments9[[#This Row],[Boxes]]*shipments9[[#This Row],[Cost Per Box]]</f>
        <v>5125.12</v>
      </c>
      <c r="Q7130" s="4">
        <f>shipments9[[#This Row],[Amount]] -shipments9[[#This Row],[total cost]]</f>
        <v>250.13000000000011</v>
      </c>
      <c r="R7130" s="4" t="str">
        <f>IF(shipments9[[#This Row],[Gross Profit]]&lt;0,"Loss","Profit")</f>
        <v>Profit</v>
      </c>
      <c r="S7130" s="9">
        <f>shipments9[[#This Row],[Gross Profit]]/shipments9[[#This Row],[Amount]]</f>
        <v>4.6533649597693148E-2</v>
      </c>
      <c r="T7130" s="11">
        <f>shipments9[[#This Row],[Amount]]/shipments9[[#This Row],[Boxes]]</f>
        <v>5.9991629464285712</v>
      </c>
    </row>
    <row r="7131" spans="1:20" hidden="1" x14ac:dyDescent="0.25">
      <c r="A7131" t="s">
        <v>7319</v>
      </c>
      <c r="B7131" t="s">
        <v>111</v>
      </c>
      <c r="C7131" t="s">
        <v>165</v>
      </c>
      <c r="D7131" t="s">
        <v>19</v>
      </c>
      <c r="E7131" s="1">
        <v>45504</v>
      </c>
      <c r="F7131" s="1" t="str">
        <f>TEXT(shipments9[[#This Row],[Shipdate]],"ddd")</f>
        <v>Wed</v>
      </c>
      <c r="G7131" s="1" t="str">
        <f>IF(OR(shipments9[[#This Row],[Day Name]]="Sat",shipments9[[#This Row],[Day Name]]="Sun"),"Weekend","Weekday")</f>
        <v>Weekday</v>
      </c>
      <c r="H7131">
        <v>3415.5</v>
      </c>
      <c r="I7131">
        <v>180</v>
      </c>
      <c r="J7131" t="s">
        <v>178</v>
      </c>
      <c r="K7131" t="s">
        <v>8155</v>
      </c>
      <c r="L7131" t="s">
        <v>8160</v>
      </c>
      <c r="M7131">
        <v>7</v>
      </c>
      <c r="N7131" t="s">
        <v>8161</v>
      </c>
      <c r="O7131" s="4">
        <f>INDEX(products[Cost_per_box], MATCH(shipments9[[#This Row],[PID]], products[PID], 0))</f>
        <v>2.65</v>
      </c>
      <c r="P7131" s="4">
        <f>shipments9[[#This Row],[Boxes]]*shipments9[[#This Row],[Cost Per Box]]</f>
        <v>477</v>
      </c>
      <c r="Q7131" s="4">
        <f>shipments9[[#This Row],[Amount]] -shipments9[[#This Row],[total cost]]</f>
        <v>2938.5</v>
      </c>
      <c r="R7131" s="4" t="str">
        <f>IF(shipments9[[#This Row],[Gross Profit]]&lt;0,"Loss","Profit")</f>
        <v>Profit</v>
      </c>
      <c r="S7131" s="9">
        <f>shipments9[[#This Row],[Gross Profit]]/shipments9[[#This Row],[Amount]]</f>
        <v>0.86034255599472986</v>
      </c>
      <c r="T7131" s="11">
        <f>shipments9[[#This Row],[Amount]]/shipments9[[#This Row],[Boxes]]</f>
        <v>18.975000000000001</v>
      </c>
    </row>
    <row r="7132" spans="1:20" hidden="1" x14ac:dyDescent="0.25">
      <c r="A7132" t="s">
        <v>7320</v>
      </c>
      <c r="B7132" t="s">
        <v>111</v>
      </c>
      <c r="C7132" t="s">
        <v>121</v>
      </c>
      <c r="D7132" t="s">
        <v>19</v>
      </c>
      <c r="E7132" s="1">
        <v>45483</v>
      </c>
      <c r="F7132" s="1" t="str">
        <f>TEXT(shipments9[[#This Row],[Shipdate]],"ddd")</f>
        <v>Wed</v>
      </c>
      <c r="G7132" s="1" t="str">
        <f>IF(OR(shipments9[[#This Row],[Day Name]]="Sat",shipments9[[#This Row],[Day Name]]="Sun"),"Weekend","Weekday")</f>
        <v>Weekday</v>
      </c>
      <c r="H7132">
        <v>6871.5</v>
      </c>
      <c r="I7132">
        <v>459</v>
      </c>
      <c r="J7132" t="s">
        <v>178</v>
      </c>
      <c r="K7132" t="s">
        <v>8155</v>
      </c>
      <c r="L7132" t="s">
        <v>8160</v>
      </c>
      <c r="M7132">
        <v>7</v>
      </c>
      <c r="N7132" t="s">
        <v>8161</v>
      </c>
      <c r="O7132" s="4">
        <f>INDEX(products[Cost_per_box], MATCH(shipments9[[#This Row],[PID]], products[PID], 0))</f>
        <v>5.26</v>
      </c>
      <c r="P7132" s="4">
        <f>shipments9[[#This Row],[Boxes]]*shipments9[[#This Row],[Cost Per Box]]</f>
        <v>2414.3399999999997</v>
      </c>
      <c r="Q7132" s="4">
        <f>shipments9[[#This Row],[Amount]] -shipments9[[#This Row],[total cost]]</f>
        <v>4457.16</v>
      </c>
      <c r="R7132" s="4" t="str">
        <f>IF(shipments9[[#This Row],[Gross Profit]]&lt;0,"Loss","Profit")</f>
        <v>Profit</v>
      </c>
      <c r="S7132" s="9">
        <f>shipments9[[#This Row],[Gross Profit]]/shipments9[[#This Row],[Amount]]</f>
        <v>0.64864440078585461</v>
      </c>
      <c r="T7132" s="11">
        <f>shipments9[[#This Row],[Amount]]/shipments9[[#This Row],[Boxes]]</f>
        <v>14.970588235294118</v>
      </c>
    </row>
    <row r="7133" spans="1:20" hidden="1" x14ac:dyDescent="0.25">
      <c r="A7133" t="s">
        <v>7321</v>
      </c>
      <c r="B7133" t="s">
        <v>114</v>
      </c>
      <c r="C7133" t="s">
        <v>161</v>
      </c>
      <c r="D7133" t="s">
        <v>19</v>
      </c>
      <c r="E7133" s="1">
        <v>45490</v>
      </c>
      <c r="F7133" s="1" t="str">
        <f>TEXT(shipments9[[#This Row],[Shipdate]],"ddd")</f>
        <v>Wed</v>
      </c>
      <c r="G7133" s="1" t="str">
        <f>IF(OR(shipments9[[#This Row],[Day Name]]="Sat",shipments9[[#This Row],[Day Name]]="Sun"),"Weekend","Weekday")</f>
        <v>Weekday</v>
      </c>
      <c r="H7133">
        <v>23721.75</v>
      </c>
      <c r="I7133">
        <v>2636</v>
      </c>
      <c r="J7133" t="s">
        <v>178</v>
      </c>
      <c r="K7133" t="s">
        <v>8155</v>
      </c>
      <c r="L7133" t="s">
        <v>8160</v>
      </c>
      <c r="M7133">
        <v>7</v>
      </c>
      <c r="N7133" t="s">
        <v>8161</v>
      </c>
      <c r="O7133" s="4">
        <f>INDEX(products[Cost_per_box], MATCH(shipments9[[#This Row],[PID]], products[PID], 0))</f>
        <v>2.76</v>
      </c>
      <c r="P7133" s="4">
        <f>shipments9[[#This Row],[Boxes]]*shipments9[[#This Row],[Cost Per Box]]</f>
        <v>7275.36</v>
      </c>
      <c r="Q7133" s="4">
        <f>shipments9[[#This Row],[Amount]] -shipments9[[#This Row],[total cost]]</f>
        <v>16446.39</v>
      </c>
      <c r="R7133" s="4" t="str">
        <f>IF(shipments9[[#This Row],[Gross Profit]]&lt;0,"Loss","Profit")</f>
        <v>Profit</v>
      </c>
      <c r="S7133" s="9">
        <f>shipments9[[#This Row],[Gross Profit]]/shipments9[[#This Row],[Amount]]</f>
        <v>0.69330424610325969</v>
      </c>
      <c r="T7133" s="11">
        <f>shipments9[[#This Row],[Amount]]/shipments9[[#This Row],[Boxes]]</f>
        <v>8.9991464339908944</v>
      </c>
    </row>
    <row r="7134" spans="1:20" hidden="1" x14ac:dyDescent="0.25">
      <c r="A7134" t="s">
        <v>7322</v>
      </c>
      <c r="B7134" t="s">
        <v>114</v>
      </c>
      <c r="C7134" t="s">
        <v>126</v>
      </c>
      <c r="D7134" t="s">
        <v>19</v>
      </c>
      <c r="E7134" s="1">
        <v>45518</v>
      </c>
      <c r="F7134" s="1" t="str">
        <f>TEXT(shipments9[[#This Row],[Shipdate]],"ddd")</f>
        <v>Wed</v>
      </c>
      <c r="G7134" s="1" t="str">
        <f>IF(OR(shipments9[[#This Row],[Day Name]]="Sat",shipments9[[#This Row],[Day Name]]="Sun"),"Weekend","Weekday")</f>
        <v>Weekday</v>
      </c>
      <c r="H7134">
        <v>9058.5</v>
      </c>
      <c r="I7134">
        <v>1007</v>
      </c>
      <c r="J7134" t="s">
        <v>178</v>
      </c>
      <c r="K7134" t="s">
        <v>8155</v>
      </c>
      <c r="L7134" t="s">
        <v>8160</v>
      </c>
      <c r="M7134">
        <v>8</v>
      </c>
      <c r="N7134" t="s">
        <v>8162</v>
      </c>
      <c r="O7134" s="4">
        <f>INDEX(products[Cost_per_box], MATCH(shipments9[[#This Row],[PID]], products[PID], 0))</f>
        <v>5.15</v>
      </c>
      <c r="P7134" s="4">
        <f>shipments9[[#This Row],[Boxes]]*shipments9[[#This Row],[Cost Per Box]]</f>
        <v>5186.05</v>
      </c>
      <c r="Q7134" s="4">
        <f>shipments9[[#This Row],[Amount]] -shipments9[[#This Row],[total cost]]</f>
        <v>3872.45</v>
      </c>
      <c r="R7134" s="4" t="str">
        <f>IF(shipments9[[#This Row],[Gross Profit]]&lt;0,"Loss","Profit")</f>
        <v>Profit</v>
      </c>
      <c r="S7134" s="9">
        <f>shipments9[[#This Row],[Gross Profit]]/shipments9[[#This Row],[Amount]]</f>
        <v>0.42749351437876026</v>
      </c>
      <c r="T7134" s="11">
        <f>shipments9[[#This Row],[Amount]]/shipments9[[#This Row],[Boxes]]</f>
        <v>8.9955312810327701</v>
      </c>
    </row>
    <row r="7135" spans="1:20" hidden="1" x14ac:dyDescent="0.25">
      <c r="A7135" t="s">
        <v>7323</v>
      </c>
      <c r="B7135" t="s">
        <v>102</v>
      </c>
      <c r="C7135" t="s">
        <v>157</v>
      </c>
      <c r="D7135" t="s">
        <v>19</v>
      </c>
      <c r="E7135" s="1">
        <v>45519</v>
      </c>
      <c r="F7135" s="1" t="str">
        <f>TEXT(shipments9[[#This Row],[Shipdate]],"ddd")</f>
        <v>Thu</v>
      </c>
      <c r="G7135" s="1" t="str">
        <f>IF(OR(shipments9[[#This Row],[Day Name]]="Sat",shipments9[[#This Row],[Day Name]]="Sun"),"Weekend","Weekday")</f>
        <v>Weekday</v>
      </c>
      <c r="H7135">
        <v>5226.75</v>
      </c>
      <c r="I7135">
        <v>476</v>
      </c>
      <c r="J7135" t="s">
        <v>178</v>
      </c>
      <c r="K7135" t="s">
        <v>8155</v>
      </c>
      <c r="L7135" t="s">
        <v>8160</v>
      </c>
      <c r="M7135">
        <v>8</v>
      </c>
      <c r="N7135" t="s">
        <v>8162</v>
      </c>
      <c r="O7135" s="4">
        <f>INDEX(products[Cost_per_box], MATCH(shipments9[[#This Row],[PID]], products[PID], 0))</f>
        <v>6.8</v>
      </c>
      <c r="P7135" s="4">
        <f>shipments9[[#This Row],[Boxes]]*shipments9[[#This Row],[Cost Per Box]]</f>
        <v>3236.7999999999997</v>
      </c>
      <c r="Q7135" s="4">
        <f>shipments9[[#This Row],[Amount]] -shipments9[[#This Row],[total cost]]</f>
        <v>1989.9500000000003</v>
      </c>
      <c r="R7135" s="4" t="str">
        <f>IF(shipments9[[#This Row],[Gross Profit]]&lt;0,"Loss","Profit")</f>
        <v>Profit</v>
      </c>
      <c r="S7135" s="9">
        <f>shipments9[[#This Row],[Gross Profit]]/shipments9[[#This Row],[Amount]]</f>
        <v>0.38072415937245901</v>
      </c>
      <c r="T7135" s="11">
        <f>shipments9[[#This Row],[Amount]]/shipments9[[#This Row],[Boxes]]</f>
        <v>10.980567226890756</v>
      </c>
    </row>
    <row r="7136" spans="1:20" hidden="1" x14ac:dyDescent="0.25">
      <c r="A7136" t="s">
        <v>7324</v>
      </c>
      <c r="B7136" t="s">
        <v>102</v>
      </c>
      <c r="C7136" t="s">
        <v>165</v>
      </c>
      <c r="D7136" t="s">
        <v>19</v>
      </c>
      <c r="E7136" s="1">
        <v>45484</v>
      </c>
      <c r="F7136" s="1" t="str">
        <f>TEXT(shipments9[[#This Row],[Shipdate]],"ddd")</f>
        <v>Thu</v>
      </c>
      <c r="G7136" s="1" t="str">
        <f>IF(OR(shipments9[[#This Row],[Day Name]]="Sat",shipments9[[#This Row],[Day Name]]="Sun"),"Weekend","Weekday")</f>
        <v>Weekday</v>
      </c>
      <c r="H7136">
        <v>8442</v>
      </c>
      <c r="I7136">
        <v>445</v>
      </c>
      <c r="J7136" t="s">
        <v>178</v>
      </c>
      <c r="K7136" t="s">
        <v>8155</v>
      </c>
      <c r="L7136" t="s">
        <v>8160</v>
      </c>
      <c r="M7136">
        <v>7</v>
      </c>
      <c r="N7136" t="s">
        <v>8161</v>
      </c>
      <c r="O7136" s="4">
        <f>INDEX(products[Cost_per_box], MATCH(shipments9[[#This Row],[PID]], products[PID], 0))</f>
        <v>2.65</v>
      </c>
      <c r="P7136" s="4">
        <f>shipments9[[#This Row],[Boxes]]*shipments9[[#This Row],[Cost Per Box]]</f>
        <v>1179.25</v>
      </c>
      <c r="Q7136" s="4">
        <f>shipments9[[#This Row],[Amount]] -shipments9[[#This Row],[total cost]]</f>
        <v>7262.75</v>
      </c>
      <c r="R7136" s="4" t="str">
        <f>IF(shipments9[[#This Row],[Gross Profit]]&lt;0,"Loss","Profit")</f>
        <v>Profit</v>
      </c>
      <c r="S7136" s="9">
        <f>shipments9[[#This Row],[Gross Profit]]/shipments9[[#This Row],[Amount]]</f>
        <v>0.86031153755034351</v>
      </c>
      <c r="T7136" s="11">
        <f>shipments9[[#This Row],[Amount]]/shipments9[[#This Row],[Boxes]]</f>
        <v>18.970786516853934</v>
      </c>
    </row>
    <row r="7137" spans="1:20" hidden="1" x14ac:dyDescent="0.25">
      <c r="A7137" t="s">
        <v>7325</v>
      </c>
      <c r="B7137" t="s">
        <v>102</v>
      </c>
      <c r="C7137" t="s">
        <v>130</v>
      </c>
      <c r="D7137" t="s">
        <v>19</v>
      </c>
      <c r="E7137" s="1">
        <v>45497</v>
      </c>
      <c r="F7137" s="1" t="str">
        <f>TEXT(shipments9[[#This Row],[Shipdate]],"ddd")</f>
        <v>Wed</v>
      </c>
      <c r="G7137" s="1" t="str">
        <f>IF(OR(shipments9[[#This Row],[Day Name]]="Sat",shipments9[[#This Row],[Day Name]]="Sun"),"Weekend","Weekday")</f>
        <v>Weekday</v>
      </c>
      <c r="H7137">
        <v>2324.25</v>
      </c>
      <c r="I7137">
        <v>291</v>
      </c>
      <c r="J7137" t="s">
        <v>178</v>
      </c>
      <c r="K7137" t="s">
        <v>8155</v>
      </c>
      <c r="L7137" t="s">
        <v>8160</v>
      </c>
      <c r="M7137">
        <v>7</v>
      </c>
      <c r="N7137" t="s">
        <v>8161</v>
      </c>
      <c r="O7137" s="4">
        <f>INDEX(products[Cost_per_box], MATCH(shipments9[[#This Row],[PID]], products[PID], 0))</f>
        <v>5.72</v>
      </c>
      <c r="P7137" s="4">
        <f>shipments9[[#This Row],[Boxes]]*shipments9[[#This Row],[Cost Per Box]]</f>
        <v>1664.52</v>
      </c>
      <c r="Q7137" s="4">
        <f>shipments9[[#This Row],[Amount]] -shipments9[[#This Row],[total cost]]</f>
        <v>659.73</v>
      </c>
      <c r="R7137" s="4" t="str">
        <f>IF(shipments9[[#This Row],[Gross Profit]]&lt;0,"Loss","Profit")</f>
        <v>Profit</v>
      </c>
      <c r="S7137" s="9">
        <f>shipments9[[#This Row],[Gross Profit]]/shipments9[[#This Row],[Amount]]</f>
        <v>0.2838464020651823</v>
      </c>
      <c r="T7137" s="11">
        <f>shipments9[[#This Row],[Amount]]/shipments9[[#This Row],[Boxes]]</f>
        <v>7.9871134020618557</v>
      </c>
    </row>
    <row r="7138" spans="1:20" hidden="1" x14ac:dyDescent="0.25">
      <c r="A7138" t="s">
        <v>7326</v>
      </c>
      <c r="B7138" t="s">
        <v>102</v>
      </c>
      <c r="C7138" t="s">
        <v>145</v>
      </c>
      <c r="D7138" t="s">
        <v>19</v>
      </c>
      <c r="E7138" s="1">
        <v>45499</v>
      </c>
      <c r="F7138" s="1" t="str">
        <f>TEXT(shipments9[[#This Row],[Shipdate]],"ddd")</f>
        <v>Fri</v>
      </c>
      <c r="G7138" s="1" t="str">
        <f>IF(OR(shipments9[[#This Row],[Day Name]]="Sat",shipments9[[#This Row],[Day Name]]="Sun"),"Weekend","Weekday")</f>
        <v>Weekday</v>
      </c>
      <c r="H7138">
        <v>5591.25</v>
      </c>
      <c r="I7138">
        <v>350</v>
      </c>
      <c r="J7138" t="s">
        <v>178</v>
      </c>
      <c r="K7138" t="s">
        <v>8155</v>
      </c>
      <c r="L7138" t="s">
        <v>8160</v>
      </c>
      <c r="M7138">
        <v>7</v>
      </c>
      <c r="N7138" t="s">
        <v>8161</v>
      </c>
      <c r="O7138" s="4">
        <f>INDEX(products[Cost_per_box], MATCH(shipments9[[#This Row],[PID]], products[PID], 0))</f>
        <v>4.74</v>
      </c>
      <c r="P7138" s="4">
        <f>shipments9[[#This Row],[Boxes]]*shipments9[[#This Row],[Cost Per Box]]</f>
        <v>1659</v>
      </c>
      <c r="Q7138" s="4">
        <f>shipments9[[#This Row],[Amount]] -shipments9[[#This Row],[total cost]]</f>
        <v>3932.25</v>
      </c>
      <c r="R7138" s="4" t="str">
        <f>IF(shipments9[[#This Row],[Gross Profit]]&lt;0,"Loss","Profit")</f>
        <v>Profit</v>
      </c>
      <c r="S7138" s="9">
        <f>shipments9[[#This Row],[Gross Profit]]/shipments9[[#This Row],[Amount]]</f>
        <v>0.70328638497652585</v>
      </c>
      <c r="T7138" s="11">
        <f>shipments9[[#This Row],[Amount]]/shipments9[[#This Row],[Boxes]]</f>
        <v>15.975</v>
      </c>
    </row>
    <row r="7139" spans="1:20" hidden="1" x14ac:dyDescent="0.25">
      <c r="A7139" t="s">
        <v>7327</v>
      </c>
      <c r="B7139" t="s">
        <v>102</v>
      </c>
      <c r="C7139" t="s">
        <v>163</v>
      </c>
      <c r="D7139" t="s">
        <v>19</v>
      </c>
      <c r="E7139" s="1">
        <v>45476</v>
      </c>
      <c r="F7139" s="1" t="str">
        <f>TEXT(shipments9[[#This Row],[Shipdate]],"ddd")</f>
        <v>Wed</v>
      </c>
      <c r="G7139" s="1" t="str">
        <f>IF(OR(shipments9[[#This Row],[Day Name]]="Sat",shipments9[[#This Row],[Day Name]]="Sun"),"Weekend","Weekday")</f>
        <v>Weekday</v>
      </c>
      <c r="H7139">
        <v>2034</v>
      </c>
      <c r="I7139">
        <v>255</v>
      </c>
      <c r="J7139" t="s">
        <v>178</v>
      </c>
      <c r="K7139" t="s">
        <v>8155</v>
      </c>
      <c r="L7139" t="s">
        <v>8160</v>
      </c>
      <c r="M7139">
        <v>7</v>
      </c>
      <c r="N7139" t="s">
        <v>8161</v>
      </c>
      <c r="O7139" s="4">
        <f>INDEX(products[Cost_per_box], MATCH(shipments9[[#This Row],[PID]], products[PID], 0))</f>
        <v>3.32</v>
      </c>
      <c r="P7139" s="4">
        <f>shipments9[[#This Row],[Boxes]]*shipments9[[#This Row],[Cost Per Box]]</f>
        <v>846.59999999999991</v>
      </c>
      <c r="Q7139" s="4">
        <f>shipments9[[#This Row],[Amount]] -shipments9[[#This Row],[total cost]]</f>
        <v>1187.4000000000001</v>
      </c>
      <c r="R7139" s="4" t="str">
        <f>IF(shipments9[[#This Row],[Gross Profit]]&lt;0,"Loss","Profit")</f>
        <v>Profit</v>
      </c>
      <c r="S7139" s="9">
        <f>shipments9[[#This Row],[Gross Profit]]/shipments9[[#This Row],[Amount]]</f>
        <v>0.58377581120943955</v>
      </c>
      <c r="T7139" s="11">
        <f>shipments9[[#This Row],[Amount]]/shipments9[[#This Row],[Boxes]]</f>
        <v>7.9764705882352942</v>
      </c>
    </row>
    <row r="7140" spans="1:20" hidden="1" x14ac:dyDescent="0.25">
      <c r="A7140" t="s">
        <v>7328</v>
      </c>
      <c r="B7140" t="s">
        <v>102</v>
      </c>
      <c r="C7140" t="s">
        <v>163</v>
      </c>
      <c r="D7140" t="s">
        <v>19</v>
      </c>
      <c r="E7140" s="1">
        <v>45523</v>
      </c>
      <c r="F7140" s="1" t="str">
        <f>TEXT(shipments9[[#This Row],[Shipdate]],"ddd")</f>
        <v>Mon</v>
      </c>
      <c r="G7140" s="1" t="str">
        <f>IF(OR(shipments9[[#This Row],[Day Name]]="Sat",shipments9[[#This Row],[Day Name]]="Sun"),"Weekend","Weekday")</f>
        <v>Weekday</v>
      </c>
      <c r="H7140">
        <v>7893</v>
      </c>
      <c r="I7140">
        <v>790</v>
      </c>
      <c r="J7140" t="s">
        <v>178</v>
      </c>
      <c r="K7140" t="s">
        <v>8155</v>
      </c>
      <c r="L7140" t="s">
        <v>8160</v>
      </c>
      <c r="M7140">
        <v>8</v>
      </c>
      <c r="N7140" t="s">
        <v>8162</v>
      </c>
      <c r="O7140" s="4">
        <f>INDEX(products[Cost_per_box], MATCH(shipments9[[#This Row],[PID]], products[PID], 0))</f>
        <v>3.32</v>
      </c>
      <c r="P7140" s="4">
        <f>shipments9[[#This Row],[Boxes]]*shipments9[[#This Row],[Cost Per Box]]</f>
        <v>2622.7999999999997</v>
      </c>
      <c r="Q7140" s="4">
        <f>shipments9[[#This Row],[Amount]] -shipments9[[#This Row],[total cost]]</f>
        <v>5270.2000000000007</v>
      </c>
      <c r="R7140" s="4" t="str">
        <f>IF(shipments9[[#This Row],[Gross Profit]]&lt;0,"Loss","Profit")</f>
        <v>Profit</v>
      </c>
      <c r="S7140" s="9">
        <f>shipments9[[#This Row],[Gross Profit]]/shipments9[[#This Row],[Amount]]</f>
        <v>0.66770556189028263</v>
      </c>
      <c r="T7140" s="11">
        <f>shipments9[[#This Row],[Amount]]/shipments9[[#This Row],[Boxes]]</f>
        <v>9.99113924050633</v>
      </c>
    </row>
    <row r="7141" spans="1:20" hidden="1" x14ac:dyDescent="0.25">
      <c r="A7141" t="s">
        <v>7329</v>
      </c>
      <c r="B7141" t="s">
        <v>102</v>
      </c>
      <c r="C7141" t="s">
        <v>121</v>
      </c>
      <c r="D7141" t="s">
        <v>19</v>
      </c>
      <c r="E7141" s="1">
        <v>45525</v>
      </c>
      <c r="F7141" s="1" t="str">
        <f>TEXT(shipments9[[#This Row],[Shipdate]],"ddd")</f>
        <v>Wed</v>
      </c>
      <c r="G7141" s="1" t="str">
        <f>IF(OR(shipments9[[#This Row],[Day Name]]="Sat",shipments9[[#This Row],[Day Name]]="Sun"),"Weekend","Weekday")</f>
        <v>Weekday</v>
      </c>
      <c r="H7141">
        <v>2020.5</v>
      </c>
      <c r="I7141">
        <v>169</v>
      </c>
      <c r="J7141" t="s">
        <v>178</v>
      </c>
      <c r="K7141" t="s">
        <v>8155</v>
      </c>
      <c r="L7141" t="s">
        <v>8160</v>
      </c>
      <c r="M7141">
        <v>8</v>
      </c>
      <c r="N7141" t="s">
        <v>8162</v>
      </c>
      <c r="O7141" s="4">
        <f>INDEX(products[Cost_per_box], MATCH(shipments9[[#This Row],[PID]], products[PID], 0))</f>
        <v>5.26</v>
      </c>
      <c r="P7141" s="4">
        <f>shipments9[[#This Row],[Boxes]]*shipments9[[#This Row],[Cost Per Box]]</f>
        <v>888.93999999999994</v>
      </c>
      <c r="Q7141" s="4">
        <f>shipments9[[#This Row],[Amount]] -shipments9[[#This Row],[total cost]]</f>
        <v>1131.56</v>
      </c>
      <c r="R7141" s="4" t="str">
        <f>IF(shipments9[[#This Row],[Gross Profit]]&lt;0,"Loss","Profit")</f>
        <v>Profit</v>
      </c>
      <c r="S7141" s="9">
        <f>shipments9[[#This Row],[Gross Profit]]/shipments9[[#This Row],[Amount]]</f>
        <v>0.56003959415986138</v>
      </c>
      <c r="T7141" s="11">
        <f>shipments9[[#This Row],[Amount]]/shipments9[[#This Row],[Boxes]]</f>
        <v>11.955621301775148</v>
      </c>
    </row>
    <row r="7142" spans="1:20" hidden="1" x14ac:dyDescent="0.25">
      <c r="A7142" t="s">
        <v>7330</v>
      </c>
      <c r="B7142" t="s">
        <v>102</v>
      </c>
      <c r="C7142" t="s">
        <v>126</v>
      </c>
      <c r="D7142" t="s">
        <v>19</v>
      </c>
      <c r="E7142" s="1">
        <v>45534</v>
      </c>
      <c r="F7142" s="1" t="str">
        <f>TEXT(shipments9[[#This Row],[Shipdate]],"ddd")</f>
        <v>Fri</v>
      </c>
      <c r="G7142" s="1" t="str">
        <f>IF(OR(shipments9[[#This Row],[Day Name]]="Sat",shipments9[[#This Row],[Day Name]]="Sun"),"Weekend","Weekday")</f>
        <v>Weekday</v>
      </c>
      <c r="H7142">
        <v>2493</v>
      </c>
      <c r="I7142">
        <v>250</v>
      </c>
      <c r="J7142" t="s">
        <v>178</v>
      </c>
      <c r="K7142" t="s">
        <v>8155</v>
      </c>
      <c r="L7142" t="s">
        <v>8160</v>
      </c>
      <c r="M7142">
        <v>8</v>
      </c>
      <c r="N7142" t="s">
        <v>8162</v>
      </c>
      <c r="O7142" s="4">
        <f>INDEX(products[Cost_per_box], MATCH(shipments9[[#This Row],[PID]], products[PID], 0))</f>
        <v>5.15</v>
      </c>
      <c r="P7142" s="4">
        <f>shipments9[[#This Row],[Boxes]]*shipments9[[#This Row],[Cost Per Box]]</f>
        <v>1287.5</v>
      </c>
      <c r="Q7142" s="4">
        <f>shipments9[[#This Row],[Amount]] -shipments9[[#This Row],[total cost]]</f>
        <v>1205.5</v>
      </c>
      <c r="R7142" s="4" t="str">
        <f>IF(shipments9[[#This Row],[Gross Profit]]&lt;0,"Loss","Profit")</f>
        <v>Profit</v>
      </c>
      <c r="S7142" s="9">
        <f>shipments9[[#This Row],[Gross Profit]]/shipments9[[#This Row],[Amount]]</f>
        <v>0.48355395106297633</v>
      </c>
      <c r="T7142" s="11">
        <f>shipments9[[#This Row],[Amount]]/shipments9[[#This Row],[Boxes]]</f>
        <v>9.9719999999999995</v>
      </c>
    </row>
    <row r="7143" spans="1:20" hidden="1" x14ac:dyDescent="0.25">
      <c r="A7143" t="s">
        <v>7331</v>
      </c>
      <c r="B7143" t="s">
        <v>102</v>
      </c>
      <c r="C7143" t="s">
        <v>130</v>
      </c>
      <c r="D7143" t="s">
        <v>19</v>
      </c>
      <c r="E7143" s="1">
        <v>45511</v>
      </c>
      <c r="F7143" s="1" t="str">
        <f>TEXT(shipments9[[#This Row],[Shipdate]],"ddd")</f>
        <v>Wed</v>
      </c>
      <c r="G7143" s="1" t="str">
        <f>IF(OR(shipments9[[#This Row],[Day Name]]="Sat",shipments9[[#This Row],[Day Name]]="Sun"),"Weekend","Weekday")</f>
        <v>Weekday</v>
      </c>
      <c r="H7143">
        <v>771.75</v>
      </c>
      <c r="I7143">
        <v>111</v>
      </c>
      <c r="J7143" t="s">
        <v>178</v>
      </c>
      <c r="K7143" t="s">
        <v>8155</v>
      </c>
      <c r="L7143" t="s">
        <v>8160</v>
      </c>
      <c r="M7143">
        <v>8</v>
      </c>
      <c r="N7143" t="s">
        <v>8162</v>
      </c>
      <c r="O7143" s="4">
        <f>INDEX(products[Cost_per_box], MATCH(shipments9[[#This Row],[PID]], products[PID], 0))</f>
        <v>5.72</v>
      </c>
      <c r="P7143" s="4">
        <f>shipments9[[#This Row],[Boxes]]*shipments9[[#This Row],[Cost Per Box]]</f>
        <v>634.91999999999996</v>
      </c>
      <c r="Q7143" s="4">
        <f>shipments9[[#This Row],[Amount]] -shipments9[[#This Row],[total cost]]</f>
        <v>136.83000000000004</v>
      </c>
      <c r="R7143" s="4" t="str">
        <f>IF(shipments9[[#This Row],[Gross Profit]]&lt;0,"Loss","Profit")</f>
        <v>Profit</v>
      </c>
      <c r="S7143" s="9">
        <f>shipments9[[#This Row],[Gross Profit]]/shipments9[[#This Row],[Amount]]</f>
        <v>0.17729834791059287</v>
      </c>
      <c r="T7143" s="11">
        <f>shipments9[[#This Row],[Amount]]/shipments9[[#This Row],[Boxes]]</f>
        <v>6.9527027027027026</v>
      </c>
    </row>
    <row r="7144" spans="1:20" hidden="1" x14ac:dyDescent="0.25">
      <c r="A7144" t="s">
        <v>7332</v>
      </c>
      <c r="B7144" t="s">
        <v>102</v>
      </c>
      <c r="C7144" t="s">
        <v>141</v>
      </c>
      <c r="D7144" t="s">
        <v>19</v>
      </c>
      <c r="E7144" s="1">
        <v>45523</v>
      </c>
      <c r="F7144" s="1" t="str">
        <f>TEXT(shipments9[[#This Row],[Shipdate]],"ddd")</f>
        <v>Mon</v>
      </c>
      <c r="G7144" s="1" t="str">
        <f>IF(OR(shipments9[[#This Row],[Day Name]]="Sat",shipments9[[#This Row],[Day Name]]="Sun"),"Weekend","Weekday")</f>
        <v>Weekday</v>
      </c>
      <c r="H7144">
        <v>8111.25</v>
      </c>
      <c r="I7144">
        <v>541</v>
      </c>
      <c r="J7144" t="s">
        <v>178</v>
      </c>
      <c r="K7144" t="s">
        <v>8155</v>
      </c>
      <c r="L7144" t="s">
        <v>8160</v>
      </c>
      <c r="M7144">
        <v>8</v>
      </c>
      <c r="N7144" t="s">
        <v>8162</v>
      </c>
      <c r="O7144" s="4">
        <f>INDEX(products[Cost_per_box], MATCH(shipments9[[#This Row],[PID]], products[PID], 0))</f>
        <v>8.2200000000000006</v>
      </c>
      <c r="P7144" s="4">
        <f>shipments9[[#This Row],[Boxes]]*shipments9[[#This Row],[Cost Per Box]]</f>
        <v>4447.0200000000004</v>
      </c>
      <c r="Q7144" s="4">
        <f>shipments9[[#This Row],[Amount]] -shipments9[[#This Row],[total cost]]</f>
        <v>3664.2299999999996</v>
      </c>
      <c r="R7144" s="4" t="str">
        <f>IF(shipments9[[#This Row],[Gross Profit]]&lt;0,"Loss","Profit")</f>
        <v>Profit</v>
      </c>
      <c r="S7144" s="9">
        <f>shipments9[[#This Row],[Gross Profit]]/shipments9[[#This Row],[Amount]]</f>
        <v>0.45174664817383259</v>
      </c>
      <c r="T7144" s="11">
        <f>shipments9[[#This Row],[Amount]]/shipments9[[#This Row],[Boxes]]</f>
        <v>14.993068391866913</v>
      </c>
    </row>
    <row r="7145" spans="1:20" hidden="1" x14ac:dyDescent="0.25">
      <c r="A7145" t="s">
        <v>7333</v>
      </c>
      <c r="B7145" t="s">
        <v>102</v>
      </c>
      <c r="C7145" t="s">
        <v>161</v>
      </c>
      <c r="D7145" t="s">
        <v>19</v>
      </c>
      <c r="E7145" s="1">
        <v>45496</v>
      </c>
      <c r="F7145" s="1" t="str">
        <f>TEXT(shipments9[[#This Row],[Shipdate]],"ddd")</f>
        <v>Tue</v>
      </c>
      <c r="G7145" s="1" t="str">
        <f>IF(OR(shipments9[[#This Row],[Day Name]]="Sat",shipments9[[#This Row],[Day Name]]="Sun"),"Weekend","Weekday")</f>
        <v>Weekday</v>
      </c>
      <c r="H7145">
        <v>11985.75</v>
      </c>
      <c r="I7145">
        <v>1090</v>
      </c>
      <c r="J7145" t="s">
        <v>178</v>
      </c>
      <c r="K7145" t="s">
        <v>8155</v>
      </c>
      <c r="L7145" t="s">
        <v>8160</v>
      </c>
      <c r="M7145">
        <v>7</v>
      </c>
      <c r="N7145" t="s">
        <v>8161</v>
      </c>
      <c r="O7145" s="4">
        <f>INDEX(products[Cost_per_box], MATCH(shipments9[[#This Row],[PID]], products[PID], 0))</f>
        <v>2.76</v>
      </c>
      <c r="P7145" s="4">
        <f>shipments9[[#This Row],[Boxes]]*shipments9[[#This Row],[Cost Per Box]]</f>
        <v>3008.3999999999996</v>
      </c>
      <c r="Q7145" s="4">
        <f>shipments9[[#This Row],[Amount]] -shipments9[[#This Row],[total cost]]</f>
        <v>8977.35</v>
      </c>
      <c r="R7145" s="4" t="str">
        <f>IF(shipments9[[#This Row],[Gross Profit]]&lt;0,"Loss","Profit")</f>
        <v>Profit</v>
      </c>
      <c r="S7145" s="9">
        <f>shipments9[[#This Row],[Gross Profit]]/shipments9[[#This Row],[Amount]]</f>
        <v>0.7490019398035167</v>
      </c>
      <c r="T7145" s="11">
        <f>shipments9[[#This Row],[Amount]]/shipments9[[#This Row],[Boxes]]</f>
        <v>10.996100917431193</v>
      </c>
    </row>
    <row r="7146" spans="1:20" hidden="1" x14ac:dyDescent="0.25">
      <c r="A7146" t="s">
        <v>7334</v>
      </c>
      <c r="B7146" t="s">
        <v>102</v>
      </c>
      <c r="C7146" t="s">
        <v>163</v>
      </c>
      <c r="D7146" t="s">
        <v>19</v>
      </c>
      <c r="E7146" s="1">
        <v>45499</v>
      </c>
      <c r="F7146" s="1" t="str">
        <f>TEXT(shipments9[[#This Row],[Shipdate]],"ddd")</f>
        <v>Fri</v>
      </c>
      <c r="G7146" s="1" t="str">
        <f>IF(OR(shipments9[[#This Row],[Day Name]]="Sat",shipments9[[#This Row],[Day Name]]="Sun"),"Weekend","Weekday")</f>
        <v>Weekday</v>
      </c>
      <c r="H7146">
        <v>6579</v>
      </c>
      <c r="I7146">
        <v>658</v>
      </c>
      <c r="J7146" t="s">
        <v>178</v>
      </c>
      <c r="K7146" t="s">
        <v>8155</v>
      </c>
      <c r="L7146" t="s">
        <v>8160</v>
      </c>
      <c r="M7146">
        <v>7</v>
      </c>
      <c r="N7146" t="s">
        <v>8161</v>
      </c>
      <c r="O7146" s="4">
        <f>INDEX(products[Cost_per_box], MATCH(shipments9[[#This Row],[PID]], products[PID], 0))</f>
        <v>3.32</v>
      </c>
      <c r="P7146" s="4">
        <f>shipments9[[#This Row],[Boxes]]*shipments9[[#This Row],[Cost Per Box]]</f>
        <v>2184.56</v>
      </c>
      <c r="Q7146" s="4">
        <f>shipments9[[#This Row],[Amount]] -shipments9[[#This Row],[total cost]]</f>
        <v>4394.4400000000005</v>
      </c>
      <c r="R7146" s="4" t="str">
        <f>IF(shipments9[[#This Row],[Gross Profit]]&lt;0,"Loss","Profit")</f>
        <v>Profit</v>
      </c>
      <c r="S7146" s="9">
        <f>shipments9[[#This Row],[Gross Profit]]/shipments9[[#This Row],[Amount]]</f>
        <v>0.6679495364037088</v>
      </c>
      <c r="T7146" s="11">
        <f>shipments9[[#This Row],[Amount]]/shipments9[[#This Row],[Boxes]]</f>
        <v>9.9984802431610937</v>
      </c>
    </row>
    <row r="7147" spans="1:20" hidden="1" x14ac:dyDescent="0.25">
      <c r="A7147" t="s">
        <v>7335</v>
      </c>
      <c r="B7147" t="s">
        <v>102</v>
      </c>
      <c r="C7147" t="s">
        <v>141</v>
      </c>
      <c r="D7147" t="s">
        <v>19</v>
      </c>
      <c r="E7147" s="1">
        <v>45490</v>
      </c>
      <c r="F7147" s="1" t="str">
        <f>TEXT(shipments9[[#This Row],[Shipdate]],"ddd")</f>
        <v>Wed</v>
      </c>
      <c r="G7147" s="1" t="str">
        <f>IF(OR(shipments9[[#This Row],[Day Name]]="Sat",shipments9[[#This Row],[Day Name]]="Sun"),"Weekend","Weekday")</f>
        <v>Weekday</v>
      </c>
      <c r="H7147">
        <v>4907.25</v>
      </c>
      <c r="I7147">
        <v>328</v>
      </c>
      <c r="J7147" t="s">
        <v>178</v>
      </c>
      <c r="K7147" t="s">
        <v>8155</v>
      </c>
      <c r="L7147" t="s">
        <v>8160</v>
      </c>
      <c r="M7147">
        <v>7</v>
      </c>
      <c r="N7147" t="s">
        <v>8161</v>
      </c>
      <c r="O7147" s="4">
        <f>INDEX(products[Cost_per_box], MATCH(shipments9[[#This Row],[PID]], products[PID], 0))</f>
        <v>8.2200000000000006</v>
      </c>
      <c r="P7147" s="4">
        <f>shipments9[[#This Row],[Boxes]]*shipments9[[#This Row],[Cost Per Box]]</f>
        <v>2696.1600000000003</v>
      </c>
      <c r="Q7147" s="4">
        <f>shipments9[[#This Row],[Amount]] -shipments9[[#This Row],[total cost]]</f>
        <v>2211.0899999999997</v>
      </c>
      <c r="R7147" s="4" t="str">
        <f>IF(shipments9[[#This Row],[Gross Profit]]&lt;0,"Loss","Profit")</f>
        <v>Profit</v>
      </c>
      <c r="S7147" s="9">
        <f>shipments9[[#This Row],[Gross Profit]]/shipments9[[#This Row],[Amount]]</f>
        <v>0.45057618829283197</v>
      </c>
      <c r="T7147" s="11">
        <f>shipments9[[#This Row],[Amount]]/shipments9[[#This Row],[Boxes]]</f>
        <v>14.961128048780488</v>
      </c>
    </row>
    <row r="7148" spans="1:20" hidden="1" x14ac:dyDescent="0.25">
      <c r="A7148" t="s">
        <v>7336</v>
      </c>
      <c r="B7148" t="s">
        <v>102</v>
      </c>
      <c r="C7148" t="s">
        <v>161</v>
      </c>
      <c r="D7148" t="s">
        <v>19</v>
      </c>
      <c r="E7148" s="1">
        <v>45531</v>
      </c>
      <c r="F7148" s="1" t="str">
        <f>TEXT(shipments9[[#This Row],[Shipdate]],"ddd")</f>
        <v>Tue</v>
      </c>
      <c r="G7148" s="1" t="str">
        <f>IF(OR(shipments9[[#This Row],[Day Name]]="Sat",shipments9[[#This Row],[Day Name]]="Sun"),"Weekend","Weekday")</f>
        <v>Weekday</v>
      </c>
      <c r="H7148">
        <v>5379.75</v>
      </c>
      <c r="I7148">
        <v>598</v>
      </c>
      <c r="J7148" t="s">
        <v>178</v>
      </c>
      <c r="K7148" t="s">
        <v>8155</v>
      </c>
      <c r="L7148" t="s">
        <v>8160</v>
      </c>
      <c r="M7148">
        <v>8</v>
      </c>
      <c r="N7148" t="s">
        <v>8162</v>
      </c>
      <c r="O7148" s="4">
        <f>INDEX(products[Cost_per_box], MATCH(shipments9[[#This Row],[PID]], products[PID], 0))</f>
        <v>2.76</v>
      </c>
      <c r="P7148" s="4">
        <f>shipments9[[#This Row],[Boxes]]*shipments9[[#This Row],[Cost Per Box]]</f>
        <v>1650.4799999999998</v>
      </c>
      <c r="Q7148" s="4">
        <f>shipments9[[#This Row],[Amount]] -shipments9[[#This Row],[total cost]]</f>
        <v>3729.2700000000004</v>
      </c>
      <c r="R7148" s="4" t="str">
        <f>IF(shipments9[[#This Row],[Gross Profit]]&lt;0,"Loss","Profit")</f>
        <v>Profit</v>
      </c>
      <c r="S7148" s="9">
        <f>shipments9[[#This Row],[Gross Profit]]/shipments9[[#This Row],[Amount]]</f>
        <v>0.69320507458525038</v>
      </c>
      <c r="T7148" s="11">
        <f>shipments9[[#This Row],[Amount]]/shipments9[[#This Row],[Boxes]]</f>
        <v>8.9962374581939795</v>
      </c>
    </row>
    <row r="7149" spans="1:20" hidden="1" x14ac:dyDescent="0.25">
      <c r="A7149" t="s">
        <v>7337</v>
      </c>
      <c r="B7149" t="s">
        <v>102</v>
      </c>
      <c r="C7149" t="s">
        <v>163</v>
      </c>
      <c r="D7149" t="s">
        <v>19</v>
      </c>
      <c r="E7149" s="1">
        <v>45533</v>
      </c>
      <c r="F7149" s="1" t="str">
        <f>TEXT(shipments9[[#This Row],[Shipdate]],"ddd")</f>
        <v>Thu</v>
      </c>
      <c r="G7149" s="1" t="str">
        <f>IF(OR(shipments9[[#This Row],[Day Name]]="Sat",shipments9[[#This Row],[Day Name]]="Sun"),"Weekend","Weekday")</f>
        <v>Weekday</v>
      </c>
      <c r="H7149">
        <v>6243.75</v>
      </c>
      <c r="I7149">
        <v>694</v>
      </c>
      <c r="J7149" t="s">
        <v>178</v>
      </c>
      <c r="K7149" t="s">
        <v>8155</v>
      </c>
      <c r="L7149" t="s">
        <v>8160</v>
      </c>
      <c r="M7149">
        <v>8</v>
      </c>
      <c r="N7149" t="s">
        <v>8162</v>
      </c>
      <c r="O7149" s="4">
        <f>INDEX(products[Cost_per_box], MATCH(shipments9[[#This Row],[PID]], products[PID], 0))</f>
        <v>3.32</v>
      </c>
      <c r="P7149" s="4">
        <f>shipments9[[#This Row],[Boxes]]*shipments9[[#This Row],[Cost Per Box]]</f>
        <v>2304.08</v>
      </c>
      <c r="Q7149" s="4">
        <f>shipments9[[#This Row],[Amount]] -shipments9[[#This Row],[total cost]]</f>
        <v>3939.67</v>
      </c>
      <c r="R7149" s="4" t="str">
        <f>IF(shipments9[[#This Row],[Gross Profit]]&lt;0,"Loss","Profit")</f>
        <v>Profit</v>
      </c>
      <c r="S7149" s="9">
        <f>shipments9[[#This Row],[Gross Profit]]/shipments9[[#This Row],[Amount]]</f>
        <v>0.63097817817817814</v>
      </c>
      <c r="T7149" s="11">
        <f>shipments9[[#This Row],[Amount]]/shipments9[[#This Row],[Boxes]]</f>
        <v>8.9967579250720462</v>
      </c>
    </row>
    <row r="7150" spans="1:20" hidden="1" x14ac:dyDescent="0.25">
      <c r="A7150" t="s">
        <v>7338</v>
      </c>
      <c r="B7150" t="s">
        <v>102</v>
      </c>
      <c r="C7150" t="s">
        <v>163</v>
      </c>
      <c r="D7150" t="s">
        <v>19</v>
      </c>
      <c r="E7150" s="1">
        <v>45484</v>
      </c>
      <c r="F7150" s="1" t="str">
        <f>TEXT(shipments9[[#This Row],[Shipdate]],"ddd")</f>
        <v>Thu</v>
      </c>
      <c r="G7150" s="1" t="str">
        <f>IF(OR(shipments9[[#This Row],[Day Name]]="Sat",shipments9[[#This Row],[Day Name]]="Sun"),"Weekend","Weekday")</f>
        <v>Weekday</v>
      </c>
      <c r="H7150">
        <v>9209.25</v>
      </c>
      <c r="I7150">
        <v>921</v>
      </c>
      <c r="J7150" t="s">
        <v>178</v>
      </c>
      <c r="K7150" t="s">
        <v>8155</v>
      </c>
      <c r="L7150" t="s">
        <v>8160</v>
      </c>
      <c r="M7150">
        <v>7</v>
      </c>
      <c r="N7150" t="s">
        <v>8161</v>
      </c>
      <c r="O7150" s="4">
        <f>INDEX(products[Cost_per_box], MATCH(shipments9[[#This Row],[PID]], products[PID], 0))</f>
        <v>3.32</v>
      </c>
      <c r="P7150" s="4">
        <f>shipments9[[#This Row],[Boxes]]*shipments9[[#This Row],[Cost Per Box]]</f>
        <v>3057.72</v>
      </c>
      <c r="Q7150" s="4">
        <f>shipments9[[#This Row],[Amount]] -shipments9[[#This Row],[total cost]]</f>
        <v>6151.5300000000007</v>
      </c>
      <c r="R7150" s="4" t="str">
        <f>IF(shipments9[[#This Row],[Gross Profit]]&lt;0,"Loss","Profit")</f>
        <v>Profit</v>
      </c>
      <c r="S7150" s="9">
        <f>shipments9[[#This Row],[Gross Profit]]/shipments9[[#This Row],[Amount]]</f>
        <v>0.66797296196758704</v>
      </c>
      <c r="T7150" s="11">
        <f>shipments9[[#This Row],[Amount]]/shipments9[[#This Row],[Boxes]]</f>
        <v>9.9991856677524424</v>
      </c>
    </row>
    <row r="7151" spans="1:20" hidden="1" x14ac:dyDescent="0.25">
      <c r="A7151" t="s">
        <v>184</v>
      </c>
      <c r="B7151" t="s">
        <v>39</v>
      </c>
      <c r="C7151" t="s">
        <v>128</v>
      </c>
      <c r="D7151" t="s">
        <v>28</v>
      </c>
      <c r="E7151" s="1">
        <v>45562</v>
      </c>
      <c r="F7151" s="1" t="str">
        <f>TEXT(shipments9[[#This Row],[Shipdate]],"ddd")</f>
        <v>Fri</v>
      </c>
      <c r="G7151" s="1" t="str">
        <f>IF(OR(shipments9[[#This Row],[Day Name]]="Sat",shipments9[[#This Row],[Day Name]]="Sun"),"Weekend","Weekday")</f>
        <v>Weekday</v>
      </c>
      <c r="H7151">
        <v>5190.75</v>
      </c>
      <c r="I7151">
        <v>742</v>
      </c>
      <c r="J7151" t="s">
        <v>185</v>
      </c>
      <c r="K7151" t="s">
        <v>8155</v>
      </c>
      <c r="L7151" t="s">
        <v>8160</v>
      </c>
      <c r="M7151">
        <v>9</v>
      </c>
      <c r="N7151" t="s">
        <v>8167</v>
      </c>
      <c r="O7151" s="4">
        <f>INDEX(products[Cost_per_box], MATCH(shipments9[[#This Row],[PID]], products[PID], 0))</f>
        <v>3.85</v>
      </c>
      <c r="P7151" s="4">
        <f>shipments9[[#This Row],[Boxes]]*shipments9[[#This Row],[Cost Per Box]]</f>
        <v>2856.7000000000003</v>
      </c>
      <c r="Q7151" s="4">
        <f>shipments9[[#This Row],[Amount]] -shipments9[[#This Row],[total cost]]</f>
        <v>2334.0499999999997</v>
      </c>
      <c r="R7151" s="4" t="str">
        <f>IF(shipments9[[#This Row],[Gross Profit]]&lt;0,"Loss","Profit")</f>
        <v>Profit</v>
      </c>
      <c r="S7151" s="9">
        <f>shipments9[[#This Row],[Gross Profit]]/shipments9[[#This Row],[Amount]]</f>
        <v>0.44965563743197029</v>
      </c>
      <c r="T7151" s="11">
        <f>shipments9[[#This Row],[Amount]]/shipments9[[#This Row],[Boxes]]</f>
        <v>6.9956199460916446</v>
      </c>
    </row>
    <row r="7152" spans="1:20" hidden="1" x14ac:dyDescent="0.25">
      <c r="A7152" t="s">
        <v>189</v>
      </c>
      <c r="B7152" t="s">
        <v>39</v>
      </c>
      <c r="C7152" t="s">
        <v>135</v>
      </c>
      <c r="D7152" t="s">
        <v>28</v>
      </c>
      <c r="E7152" s="1">
        <v>45565</v>
      </c>
      <c r="F7152" s="1" t="str">
        <f>TEXT(shipments9[[#This Row],[Shipdate]],"ddd")</f>
        <v>Mon</v>
      </c>
      <c r="G7152" s="1" t="str">
        <f>IF(OR(shipments9[[#This Row],[Day Name]]="Sat",shipments9[[#This Row],[Day Name]]="Sun"),"Weekend","Weekday")</f>
        <v>Weekday</v>
      </c>
      <c r="H7152">
        <v>4781.25</v>
      </c>
      <c r="I7152">
        <v>192</v>
      </c>
      <c r="J7152" t="s">
        <v>185</v>
      </c>
      <c r="K7152" t="s">
        <v>8155</v>
      </c>
      <c r="L7152" t="s">
        <v>8160</v>
      </c>
      <c r="M7152">
        <v>9</v>
      </c>
      <c r="N7152" t="s">
        <v>8167</v>
      </c>
      <c r="O7152" s="4">
        <f>INDEX(products[Cost_per_box], MATCH(shipments9[[#This Row],[PID]], products[PID], 0))</f>
        <v>9.94</v>
      </c>
      <c r="P7152" s="4">
        <f>shipments9[[#This Row],[Boxes]]*shipments9[[#This Row],[Cost Per Box]]</f>
        <v>1908.48</v>
      </c>
      <c r="Q7152" s="4">
        <f>shipments9[[#This Row],[Amount]] -shipments9[[#This Row],[total cost]]</f>
        <v>2872.77</v>
      </c>
      <c r="R7152" s="4" t="str">
        <f>IF(shipments9[[#This Row],[Gross Profit]]&lt;0,"Loss","Profit")</f>
        <v>Profit</v>
      </c>
      <c r="S7152" s="9">
        <f>shipments9[[#This Row],[Gross Profit]]/shipments9[[#This Row],[Amount]]</f>
        <v>0.60084078431372545</v>
      </c>
      <c r="T7152" s="11">
        <f>shipments9[[#This Row],[Amount]]/shipments9[[#This Row],[Boxes]]</f>
        <v>24.90234375</v>
      </c>
    </row>
    <row r="7153" spans="1:20" hidden="1" x14ac:dyDescent="0.25">
      <c r="A7153" t="s">
        <v>7339</v>
      </c>
      <c r="B7153" t="s">
        <v>39</v>
      </c>
      <c r="C7153" t="s">
        <v>155</v>
      </c>
      <c r="D7153" t="s">
        <v>19</v>
      </c>
      <c r="E7153" s="1">
        <v>45546</v>
      </c>
      <c r="F7153" s="1" t="str">
        <f>TEXT(shipments9[[#This Row],[Shipdate]],"ddd")</f>
        <v>Wed</v>
      </c>
      <c r="G7153" s="1" t="str">
        <f>IF(OR(shipments9[[#This Row],[Day Name]]="Sat",shipments9[[#This Row],[Day Name]]="Sun"),"Weekend","Weekday")</f>
        <v>Weekday</v>
      </c>
      <c r="H7153">
        <v>4578.75</v>
      </c>
      <c r="I7153">
        <v>458</v>
      </c>
      <c r="J7153" t="s">
        <v>185</v>
      </c>
      <c r="K7153" t="s">
        <v>8155</v>
      </c>
      <c r="L7153" t="s">
        <v>8160</v>
      </c>
      <c r="M7153">
        <v>9</v>
      </c>
      <c r="N7153" t="s">
        <v>8167</v>
      </c>
      <c r="O7153" s="4">
        <f>INDEX(products[Cost_per_box], MATCH(shipments9[[#This Row],[PID]], products[PID], 0))</f>
        <v>8.43</v>
      </c>
      <c r="P7153" s="4">
        <f>shipments9[[#This Row],[Boxes]]*shipments9[[#This Row],[Cost Per Box]]</f>
        <v>3860.94</v>
      </c>
      <c r="Q7153" s="4">
        <f>shipments9[[#This Row],[Amount]] -shipments9[[#This Row],[total cost]]</f>
        <v>717.81</v>
      </c>
      <c r="R7153" s="4" t="str">
        <f>IF(shipments9[[#This Row],[Gross Profit]]&lt;0,"Loss","Profit")</f>
        <v>Profit</v>
      </c>
      <c r="S7153" s="9">
        <f>shipments9[[#This Row],[Gross Profit]]/shipments9[[#This Row],[Amount]]</f>
        <v>0.15676986076986077</v>
      </c>
      <c r="T7153" s="11">
        <f>shipments9[[#This Row],[Amount]]/shipments9[[#This Row],[Boxes]]</f>
        <v>9.9972707423580793</v>
      </c>
    </row>
    <row r="7154" spans="1:20" hidden="1" x14ac:dyDescent="0.25">
      <c r="A7154" t="s">
        <v>7340</v>
      </c>
      <c r="B7154" t="s">
        <v>39</v>
      </c>
      <c r="C7154" t="s">
        <v>165</v>
      </c>
      <c r="D7154" t="s">
        <v>22</v>
      </c>
      <c r="E7154" s="1">
        <v>45560</v>
      </c>
      <c r="F7154" s="1" t="str">
        <f>TEXT(shipments9[[#This Row],[Shipdate]],"ddd")</f>
        <v>Wed</v>
      </c>
      <c r="G7154" s="1" t="str">
        <f>IF(OR(shipments9[[#This Row],[Day Name]]="Sat",shipments9[[#This Row],[Day Name]]="Sun"),"Weekend","Weekday")</f>
        <v>Weekday</v>
      </c>
      <c r="H7154">
        <v>6725.25</v>
      </c>
      <c r="I7154">
        <v>321</v>
      </c>
      <c r="J7154" t="s">
        <v>185</v>
      </c>
      <c r="K7154" t="s">
        <v>8155</v>
      </c>
      <c r="L7154" t="s">
        <v>8160</v>
      </c>
      <c r="M7154">
        <v>9</v>
      </c>
      <c r="N7154" t="s">
        <v>8167</v>
      </c>
      <c r="O7154" s="4">
        <f>INDEX(products[Cost_per_box], MATCH(shipments9[[#This Row],[PID]], products[PID], 0))</f>
        <v>2.65</v>
      </c>
      <c r="P7154" s="4">
        <f>shipments9[[#This Row],[Boxes]]*shipments9[[#This Row],[Cost Per Box]]</f>
        <v>850.65</v>
      </c>
      <c r="Q7154" s="4">
        <f>shipments9[[#This Row],[Amount]] -shipments9[[#This Row],[total cost]]</f>
        <v>5874.6</v>
      </c>
      <c r="R7154" s="4" t="str">
        <f>IF(shipments9[[#This Row],[Gross Profit]]&lt;0,"Loss","Profit")</f>
        <v>Profit</v>
      </c>
      <c r="S7154" s="9">
        <f>shipments9[[#This Row],[Gross Profit]]/shipments9[[#This Row],[Amount]]</f>
        <v>0.87351399576223943</v>
      </c>
      <c r="T7154" s="11">
        <f>shipments9[[#This Row],[Amount]]/shipments9[[#This Row],[Boxes]]</f>
        <v>20.950934579439252</v>
      </c>
    </row>
    <row r="7155" spans="1:20" hidden="1" x14ac:dyDescent="0.25">
      <c r="A7155" t="s">
        <v>7341</v>
      </c>
      <c r="B7155" t="s">
        <v>39</v>
      </c>
      <c r="C7155" t="s">
        <v>165</v>
      </c>
      <c r="D7155" t="s">
        <v>31</v>
      </c>
      <c r="E7155" s="1">
        <v>45540</v>
      </c>
      <c r="F7155" s="1" t="str">
        <f>TEXT(shipments9[[#This Row],[Shipdate]],"ddd")</f>
        <v>Thu</v>
      </c>
      <c r="G7155" s="1" t="str">
        <f>IF(OR(shipments9[[#This Row],[Day Name]]="Sat",shipments9[[#This Row],[Day Name]]="Sun"),"Weekend","Weekday")</f>
        <v>Weekday</v>
      </c>
      <c r="H7155">
        <v>6583.5</v>
      </c>
      <c r="I7155">
        <v>300</v>
      </c>
      <c r="J7155" t="s">
        <v>185</v>
      </c>
      <c r="K7155" t="s">
        <v>8155</v>
      </c>
      <c r="L7155" t="s">
        <v>8160</v>
      </c>
      <c r="M7155">
        <v>9</v>
      </c>
      <c r="N7155" t="s">
        <v>8167</v>
      </c>
      <c r="O7155" s="4">
        <f>INDEX(products[Cost_per_box], MATCH(shipments9[[#This Row],[PID]], products[PID], 0))</f>
        <v>2.65</v>
      </c>
      <c r="P7155" s="4">
        <f>shipments9[[#This Row],[Boxes]]*shipments9[[#This Row],[Cost Per Box]]</f>
        <v>795</v>
      </c>
      <c r="Q7155" s="4">
        <f>shipments9[[#This Row],[Amount]] -shipments9[[#This Row],[total cost]]</f>
        <v>5788.5</v>
      </c>
      <c r="R7155" s="4" t="str">
        <f>IF(shipments9[[#This Row],[Gross Profit]]&lt;0,"Loss","Profit")</f>
        <v>Profit</v>
      </c>
      <c r="S7155" s="9">
        <f>shipments9[[#This Row],[Gross Profit]]/shipments9[[#This Row],[Amount]]</f>
        <v>0.87924356345408972</v>
      </c>
      <c r="T7155" s="11">
        <f>shipments9[[#This Row],[Amount]]/shipments9[[#This Row],[Boxes]]</f>
        <v>21.945</v>
      </c>
    </row>
    <row r="7156" spans="1:20" hidden="1" x14ac:dyDescent="0.25">
      <c r="A7156" t="s">
        <v>7342</v>
      </c>
      <c r="B7156" t="s">
        <v>39</v>
      </c>
      <c r="C7156" t="s">
        <v>121</v>
      </c>
      <c r="D7156" t="s">
        <v>31</v>
      </c>
      <c r="E7156" s="1">
        <v>45555</v>
      </c>
      <c r="F7156" s="1" t="str">
        <f>TEXT(shipments9[[#This Row],[Shipdate]],"ddd")</f>
        <v>Fri</v>
      </c>
      <c r="G7156" s="1" t="str">
        <f>IF(OR(shipments9[[#This Row],[Day Name]]="Sat",shipments9[[#This Row],[Day Name]]="Sun"),"Weekend","Weekday")</f>
        <v>Weekday</v>
      </c>
      <c r="H7156">
        <v>8336.25</v>
      </c>
      <c r="I7156">
        <v>522</v>
      </c>
      <c r="J7156" t="s">
        <v>185</v>
      </c>
      <c r="K7156" t="s">
        <v>8155</v>
      </c>
      <c r="L7156" t="s">
        <v>8160</v>
      </c>
      <c r="M7156">
        <v>9</v>
      </c>
      <c r="N7156" t="s">
        <v>8167</v>
      </c>
      <c r="O7156" s="4">
        <f>INDEX(products[Cost_per_box], MATCH(shipments9[[#This Row],[PID]], products[PID], 0))</f>
        <v>5.26</v>
      </c>
      <c r="P7156" s="4">
        <f>shipments9[[#This Row],[Boxes]]*shipments9[[#This Row],[Cost Per Box]]</f>
        <v>2745.72</v>
      </c>
      <c r="Q7156" s="4">
        <f>shipments9[[#This Row],[Amount]] -shipments9[[#This Row],[total cost]]</f>
        <v>5590.5300000000007</v>
      </c>
      <c r="R7156" s="4" t="str">
        <f>IF(shipments9[[#This Row],[Gross Profit]]&lt;0,"Loss","Profit")</f>
        <v>Profit</v>
      </c>
      <c r="S7156" s="9">
        <f>shipments9[[#This Row],[Gross Profit]]/shipments9[[#This Row],[Amount]]</f>
        <v>0.6706288798920379</v>
      </c>
      <c r="T7156" s="11">
        <f>shipments9[[#This Row],[Amount]]/shipments9[[#This Row],[Boxes]]</f>
        <v>15.969827586206897</v>
      </c>
    </row>
    <row r="7157" spans="1:20" hidden="1" x14ac:dyDescent="0.25">
      <c r="A7157" t="s">
        <v>7343</v>
      </c>
      <c r="B7157" t="s">
        <v>39</v>
      </c>
      <c r="C7157" t="s">
        <v>130</v>
      </c>
      <c r="D7157" t="s">
        <v>26</v>
      </c>
      <c r="E7157" s="1">
        <v>45562</v>
      </c>
      <c r="F7157" s="1" t="str">
        <f>TEXT(shipments9[[#This Row],[Shipdate]],"ddd")</f>
        <v>Fri</v>
      </c>
      <c r="G7157" s="1" t="str">
        <f>IF(OR(shipments9[[#This Row],[Day Name]]="Sat",shipments9[[#This Row],[Day Name]]="Sun"),"Weekend","Weekday")</f>
        <v>Weekday</v>
      </c>
      <c r="H7157">
        <v>2270.25</v>
      </c>
      <c r="I7157">
        <v>284</v>
      </c>
      <c r="J7157" t="s">
        <v>185</v>
      </c>
      <c r="K7157" t="s">
        <v>8155</v>
      </c>
      <c r="L7157" t="s">
        <v>8160</v>
      </c>
      <c r="M7157">
        <v>9</v>
      </c>
      <c r="N7157" t="s">
        <v>8167</v>
      </c>
      <c r="O7157" s="4">
        <f>INDEX(products[Cost_per_box], MATCH(shipments9[[#This Row],[PID]], products[PID], 0))</f>
        <v>5.72</v>
      </c>
      <c r="P7157" s="4">
        <f>shipments9[[#This Row],[Boxes]]*shipments9[[#This Row],[Cost Per Box]]</f>
        <v>1624.48</v>
      </c>
      <c r="Q7157" s="4">
        <f>shipments9[[#This Row],[Amount]] -shipments9[[#This Row],[total cost]]</f>
        <v>645.77</v>
      </c>
      <c r="R7157" s="4" t="str">
        <f>IF(shipments9[[#This Row],[Gross Profit]]&lt;0,"Loss","Profit")</f>
        <v>Profit</v>
      </c>
      <c r="S7157" s="9">
        <f>shipments9[[#This Row],[Gross Profit]]/shipments9[[#This Row],[Amount]]</f>
        <v>0.28444884924567776</v>
      </c>
      <c r="T7157" s="11">
        <f>shipments9[[#This Row],[Amount]]/shipments9[[#This Row],[Boxes]]</f>
        <v>7.993838028169014</v>
      </c>
    </row>
    <row r="7158" spans="1:20" hidden="1" x14ac:dyDescent="0.25">
      <c r="A7158" t="s">
        <v>7344</v>
      </c>
      <c r="B7158" t="s">
        <v>39</v>
      </c>
      <c r="C7158" t="s">
        <v>137</v>
      </c>
      <c r="D7158" t="s">
        <v>31</v>
      </c>
      <c r="E7158" s="1">
        <v>45562</v>
      </c>
      <c r="F7158" s="1" t="str">
        <f>TEXT(shipments9[[#This Row],[Shipdate]],"ddd")</f>
        <v>Fri</v>
      </c>
      <c r="G7158" s="1" t="str">
        <f>IF(OR(shipments9[[#This Row],[Day Name]]="Sat",shipments9[[#This Row],[Day Name]]="Sun"),"Weekend","Weekday")</f>
        <v>Weekday</v>
      </c>
      <c r="H7158">
        <v>20072.25</v>
      </c>
      <c r="I7158">
        <v>1057</v>
      </c>
      <c r="J7158" t="s">
        <v>185</v>
      </c>
      <c r="K7158" t="s">
        <v>8155</v>
      </c>
      <c r="L7158" t="s">
        <v>8160</v>
      </c>
      <c r="M7158">
        <v>9</v>
      </c>
      <c r="N7158" t="s">
        <v>8167</v>
      </c>
      <c r="O7158" s="4">
        <f>INDEX(products[Cost_per_box], MATCH(shipments9[[#This Row],[PID]], products[PID], 0))</f>
        <v>7.73</v>
      </c>
      <c r="P7158" s="4">
        <f>shipments9[[#This Row],[Boxes]]*shipments9[[#This Row],[Cost Per Box]]</f>
        <v>8170.6100000000006</v>
      </c>
      <c r="Q7158" s="4">
        <f>shipments9[[#This Row],[Amount]] -shipments9[[#This Row],[total cost]]</f>
        <v>11901.64</v>
      </c>
      <c r="R7158" s="4" t="str">
        <f>IF(shipments9[[#This Row],[Gross Profit]]&lt;0,"Loss","Profit")</f>
        <v>Profit</v>
      </c>
      <c r="S7158" s="9">
        <f>shipments9[[#This Row],[Gross Profit]]/shipments9[[#This Row],[Amount]]</f>
        <v>0.59294000423470206</v>
      </c>
      <c r="T7158" s="11">
        <f>shipments9[[#This Row],[Amount]]/shipments9[[#This Row],[Boxes]]</f>
        <v>18.989829706717124</v>
      </c>
    </row>
    <row r="7159" spans="1:20" hidden="1" x14ac:dyDescent="0.25">
      <c r="A7159" t="s">
        <v>7345</v>
      </c>
      <c r="B7159" t="s">
        <v>39</v>
      </c>
      <c r="C7159" t="s">
        <v>141</v>
      </c>
      <c r="D7159" t="s">
        <v>24</v>
      </c>
      <c r="E7159" s="1">
        <v>45548</v>
      </c>
      <c r="F7159" s="1" t="str">
        <f>TEXT(shipments9[[#This Row],[Shipdate]],"ddd")</f>
        <v>Fri</v>
      </c>
      <c r="G7159" s="1" t="str">
        <f>IF(OR(shipments9[[#This Row],[Day Name]]="Sat",shipments9[[#This Row],[Day Name]]="Sun"),"Weekend","Weekday")</f>
        <v>Weekday</v>
      </c>
      <c r="H7159">
        <v>11027.25</v>
      </c>
      <c r="I7159">
        <v>690</v>
      </c>
      <c r="J7159" t="s">
        <v>185</v>
      </c>
      <c r="K7159" t="s">
        <v>8155</v>
      </c>
      <c r="L7159" t="s">
        <v>8160</v>
      </c>
      <c r="M7159">
        <v>9</v>
      </c>
      <c r="N7159" t="s">
        <v>8167</v>
      </c>
      <c r="O7159" s="4">
        <f>INDEX(products[Cost_per_box], MATCH(shipments9[[#This Row],[PID]], products[PID], 0))</f>
        <v>8.2200000000000006</v>
      </c>
      <c r="P7159" s="4">
        <f>shipments9[[#This Row],[Boxes]]*shipments9[[#This Row],[Cost Per Box]]</f>
        <v>5671.8</v>
      </c>
      <c r="Q7159" s="4">
        <f>shipments9[[#This Row],[Amount]] -shipments9[[#This Row],[total cost]]</f>
        <v>5355.45</v>
      </c>
      <c r="R7159" s="4" t="str">
        <f>IF(shipments9[[#This Row],[Gross Profit]]&lt;0,"Loss","Profit")</f>
        <v>Profit</v>
      </c>
      <c r="S7159" s="9">
        <f>shipments9[[#This Row],[Gross Profit]]/shipments9[[#This Row],[Amount]]</f>
        <v>0.48565598857376047</v>
      </c>
      <c r="T7159" s="11">
        <f>shipments9[[#This Row],[Amount]]/shipments9[[#This Row],[Boxes]]</f>
        <v>15.981521739130434</v>
      </c>
    </row>
    <row r="7160" spans="1:20" hidden="1" x14ac:dyDescent="0.25">
      <c r="A7160" t="s">
        <v>7346</v>
      </c>
      <c r="B7160" t="s">
        <v>39</v>
      </c>
      <c r="C7160" t="s">
        <v>137</v>
      </c>
      <c r="D7160" t="s">
        <v>24</v>
      </c>
      <c r="E7160" s="1">
        <v>45562</v>
      </c>
      <c r="F7160" s="1" t="str">
        <f>TEXT(shipments9[[#This Row],[Shipdate]],"ddd")</f>
        <v>Fri</v>
      </c>
      <c r="G7160" s="1" t="str">
        <f>IF(OR(shipments9[[#This Row],[Day Name]]="Sat",shipments9[[#This Row],[Day Name]]="Sun"),"Weekend","Weekday")</f>
        <v>Weekday</v>
      </c>
      <c r="H7160">
        <v>713.25</v>
      </c>
      <c r="I7160">
        <v>33</v>
      </c>
      <c r="J7160" t="s">
        <v>185</v>
      </c>
      <c r="K7160" t="s">
        <v>8155</v>
      </c>
      <c r="L7160" t="s">
        <v>8160</v>
      </c>
      <c r="M7160">
        <v>9</v>
      </c>
      <c r="N7160" t="s">
        <v>8167</v>
      </c>
      <c r="O7160" s="4">
        <f>INDEX(products[Cost_per_box], MATCH(shipments9[[#This Row],[PID]], products[PID], 0))</f>
        <v>7.73</v>
      </c>
      <c r="P7160" s="4">
        <f>shipments9[[#This Row],[Boxes]]*shipments9[[#This Row],[Cost Per Box]]</f>
        <v>255.09</v>
      </c>
      <c r="Q7160" s="4">
        <f>shipments9[[#This Row],[Amount]] -shipments9[[#This Row],[total cost]]</f>
        <v>458.15999999999997</v>
      </c>
      <c r="R7160" s="4" t="str">
        <f>IF(shipments9[[#This Row],[Gross Profit]]&lt;0,"Loss","Profit")</f>
        <v>Profit</v>
      </c>
      <c r="S7160" s="9">
        <f>shipments9[[#This Row],[Gross Profit]]/shipments9[[#This Row],[Amount]]</f>
        <v>0.64235541535226071</v>
      </c>
      <c r="T7160" s="11">
        <f>shipments9[[#This Row],[Amount]]/shipments9[[#This Row],[Boxes]]</f>
        <v>21.613636363636363</v>
      </c>
    </row>
    <row r="7161" spans="1:20" hidden="1" x14ac:dyDescent="0.25">
      <c r="A7161" t="s">
        <v>7347</v>
      </c>
      <c r="B7161" t="s">
        <v>39</v>
      </c>
      <c r="C7161" t="s">
        <v>137</v>
      </c>
      <c r="D7161" t="s">
        <v>26</v>
      </c>
      <c r="E7161" s="1">
        <v>45561</v>
      </c>
      <c r="F7161" s="1" t="str">
        <f>TEXT(shipments9[[#This Row],[Shipdate]],"ddd")</f>
        <v>Thu</v>
      </c>
      <c r="G7161" s="1" t="str">
        <f>IF(OR(shipments9[[#This Row],[Day Name]]="Sat",shipments9[[#This Row],[Day Name]]="Sun"),"Weekend","Weekday")</f>
        <v>Weekday</v>
      </c>
      <c r="H7161">
        <v>9456.75</v>
      </c>
      <c r="I7161">
        <v>498</v>
      </c>
      <c r="J7161" t="s">
        <v>185</v>
      </c>
      <c r="K7161" t="s">
        <v>8155</v>
      </c>
      <c r="L7161" t="s">
        <v>8160</v>
      </c>
      <c r="M7161">
        <v>9</v>
      </c>
      <c r="N7161" t="s">
        <v>8167</v>
      </c>
      <c r="O7161" s="4">
        <f>INDEX(products[Cost_per_box], MATCH(shipments9[[#This Row],[PID]], products[PID], 0))</f>
        <v>7.73</v>
      </c>
      <c r="P7161" s="4">
        <f>shipments9[[#This Row],[Boxes]]*shipments9[[#This Row],[Cost Per Box]]</f>
        <v>3849.5400000000004</v>
      </c>
      <c r="Q7161" s="4">
        <f>shipments9[[#This Row],[Amount]] -shipments9[[#This Row],[total cost]]</f>
        <v>5607.2099999999991</v>
      </c>
      <c r="R7161" s="4" t="str">
        <f>IF(shipments9[[#This Row],[Gross Profit]]&lt;0,"Loss","Profit")</f>
        <v>Profit</v>
      </c>
      <c r="S7161" s="9">
        <f>shipments9[[#This Row],[Gross Profit]]/shipments9[[#This Row],[Amount]]</f>
        <v>0.59293203267507322</v>
      </c>
      <c r="T7161" s="11">
        <f>shipments9[[#This Row],[Amount]]/shipments9[[#This Row],[Boxes]]</f>
        <v>18.9894578313253</v>
      </c>
    </row>
    <row r="7162" spans="1:20" hidden="1" x14ac:dyDescent="0.25">
      <c r="A7162" t="s">
        <v>7348</v>
      </c>
      <c r="B7162" t="s">
        <v>39</v>
      </c>
      <c r="C7162" t="s">
        <v>141</v>
      </c>
      <c r="D7162" t="s">
        <v>28</v>
      </c>
      <c r="E7162" s="1">
        <v>45554</v>
      </c>
      <c r="F7162" s="1" t="str">
        <f>TEXT(shipments9[[#This Row],[Shipdate]],"ddd")</f>
        <v>Thu</v>
      </c>
      <c r="G7162" s="1" t="str">
        <f>IF(OR(shipments9[[#This Row],[Day Name]]="Sat",shipments9[[#This Row],[Day Name]]="Sun"),"Weekend","Weekday")</f>
        <v>Weekday</v>
      </c>
      <c r="H7162">
        <v>2553.75</v>
      </c>
      <c r="I7162">
        <v>171</v>
      </c>
      <c r="J7162" t="s">
        <v>185</v>
      </c>
      <c r="K7162" t="s">
        <v>8155</v>
      </c>
      <c r="L7162" t="s">
        <v>8160</v>
      </c>
      <c r="M7162">
        <v>9</v>
      </c>
      <c r="N7162" t="s">
        <v>8167</v>
      </c>
      <c r="O7162" s="4">
        <f>INDEX(products[Cost_per_box], MATCH(shipments9[[#This Row],[PID]], products[PID], 0))</f>
        <v>8.2200000000000006</v>
      </c>
      <c r="P7162" s="4">
        <f>shipments9[[#This Row],[Boxes]]*shipments9[[#This Row],[Cost Per Box]]</f>
        <v>1405.6200000000001</v>
      </c>
      <c r="Q7162" s="4">
        <f>shipments9[[#This Row],[Amount]] -shipments9[[#This Row],[total cost]]</f>
        <v>1148.1299999999999</v>
      </c>
      <c r="R7162" s="4" t="str">
        <f>IF(shipments9[[#This Row],[Gross Profit]]&lt;0,"Loss","Profit")</f>
        <v>Profit</v>
      </c>
      <c r="S7162" s="9">
        <f>shipments9[[#This Row],[Gross Profit]]/shipments9[[#This Row],[Amount]]</f>
        <v>0.44958590308370039</v>
      </c>
      <c r="T7162" s="11">
        <f>shipments9[[#This Row],[Amount]]/shipments9[[#This Row],[Boxes]]</f>
        <v>14.934210526315789</v>
      </c>
    </row>
    <row r="7163" spans="1:20" hidden="1" x14ac:dyDescent="0.25">
      <c r="A7163" t="s">
        <v>7349</v>
      </c>
      <c r="B7163" t="s">
        <v>39</v>
      </c>
      <c r="C7163" t="s">
        <v>157</v>
      </c>
      <c r="D7163" t="s">
        <v>24</v>
      </c>
      <c r="E7163" s="1">
        <v>45552</v>
      </c>
      <c r="F7163" s="1" t="str">
        <f>TEXT(shipments9[[#This Row],[Shipdate]],"ddd")</f>
        <v>Tue</v>
      </c>
      <c r="G7163" s="1" t="str">
        <f>IF(OR(shipments9[[#This Row],[Day Name]]="Sat",shipments9[[#This Row],[Day Name]]="Sun"),"Weekend","Weekday")</f>
        <v>Weekday</v>
      </c>
      <c r="H7163">
        <v>7269.75</v>
      </c>
      <c r="I7163">
        <v>1039</v>
      </c>
      <c r="J7163" t="s">
        <v>185</v>
      </c>
      <c r="K7163" t="s">
        <v>8155</v>
      </c>
      <c r="L7163" t="s">
        <v>8160</v>
      </c>
      <c r="M7163">
        <v>9</v>
      </c>
      <c r="N7163" t="s">
        <v>8167</v>
      </c>
      <c r="O7163" s="4">
        <f>INDEX(products[Cost_per_box], MATCH(shipments9[[#This Row],[PID]], products[PID], 0))</f>
        <v>6.8</v>
      </c>
      <c r="P7163" s="4">
        <f>shipments9[[#This Row],[Boxes]]*shipments9[[#This Row],[Cost Per Box]]</f>
        <v>7065.2</v>
      </c>
      <c r="Q7163" s="4">
        <f>shipments9[[#This Row],[Amount]] -shipments9[[#This Row],[total cost]]</f>
        <v>204.55000000000018</v>
      </c>
      <c r="R7163" s="4" t="str">
        <f>IF(shipments9[[#This Row],[Gross Profit]]&lt;0,"Loss","Profit")</f>
        <v>Profit</v>
      </c>
      <c r="S7163" s="9">
        <f>shipments9[[#This Row],[Gross Profit]]/shipments9[[#This Row],[Amount]]</f>
        <v>2.8137143643178951E-2</v>
      </c>
      <c r="T7163" s="11">
        <f>shipments9[[#This Row],[Amount]]/shipments9[[#This Row],[Boxes]]</f>
        <v>6.9968719923002887</v>
      </c>
    </row>
    <row r="7164" spans="1:20" hidden="1" x14ac:dyDescent="0.25">
      <c r="A7164" t="s">
        <v>7350</v>
      </c>
      <c r="B7164" t="s">
        <v>39</v>
      </c>
      <c r="C7164" t="s">
        <v>153</v>
      </c>
      <c r="D7164" t="s">
        <v>31</v>
      </c>
      <c r="E7164" s="1">
        <v>45538</v>
      </c>
      <c r="F7164" s="1" t="str">
        <f>TEXT(shipments9[[#This Row],[Shipdate]],"ddd")</f>
        <v>Tue</v>
      </c>
      <c r="G7164" s="1" t="str">
        <f>IF(OR(shipments9[[#This Row],[Day Name]]="Sat",shipments9[[#This Row],[Day Name]]="Sun"),"Weekend","Weekday")</f>
        <v>Weekday</v>
      </c>
      <c r="H7164">
        <v>12395.25</v>
      </c>
      <c r="I7164">
        <v>886</v>
      </c>
      <c r="J7164" t="s">
        <v>185</v>
      </c>
      <c r="K7164" t="s">
        <v>8155</v>
      </c>
      <c r="L7164" t="s">
        <v>8160</v>
      </c>
      <c r="M7164">
        <v>9</v>
      </c>
      <c r="N7164" t="s">
        <v>8167</v>
      </c>
      <c r="O7164" s="4">
        <f>INDEX(products[Cost_per_box], MATCH(shipments9[[#This Row],[PID]], products[PID], 0))</f>
        <v>9.57</v>
      </c>
      <c r="P7164" s="4">
        <f>shipments9[[#This Row],[Boxes]]*shipments9[[#This Row],[Cost Per Box]]</f>
        <v>8479.02</v>
      </c>
      <c r="Q7164" s="4">
        <f>shipments9[[#This Row],[Amount]] -shipments9[[#This Row],[total cost]]</f>
        <v>3916.2299999999996</v>
      </c>
      <c r="R7164" s="4" t="str">
        <f>IF(shipments9[[#This Row],[Gross Profit]]&lt;0,"Loss","Profit")</f>
        <v>Profit</v>
      </c>
      <c r="S7164" s="9">
        <f>shipments9[[#This Row],[Gross Profit]]/shipments9[[#This Row],[Amount]]</f>
        <v>0.31594602771222846</v>
      </c>
      <c r="T7164" s="11">
        <f>shipments9[[#This Row],[Amount]]/shipments9[[#This Row],[Boxes]]</f>
        <v>13.990124153498872</v>
      </c>
    </row>
    <row r="7165" spans="1:20" hidden="1" x14ac:dyDescent="0.25">
      <c r="A7165" t="s">
        <v>7351</v>
      </c>
      <c r="B7165" t="s">
        <v>39</v>
      </c>
      <c r="C7165" t="s">
        <v>157</v>
      </c>
      <c r="D7165" t="s">
        <v>26</v>
      </c>
      <c r="E7165" s="1">
        <v>45565</v>
      </c>
      <c r="F7165" s="1" t="str">
        <f>TEXT(shipments9[[#This Row],[Shipdate]],"ddd")</f>
        <v>Mon</v>
      </c>
      <c r="G7165" s="1" t="str">
        <f>IF(OR(shipments9[[#This Row],[Day Name]]="Sat",shipments9[[#This Row],[Day Name]]="Sun"),"Weekend","Weekday")</f>
        <v>Weekday</v>
      </c>
      <c r="H7165">
        <v>17950.5</v>
      </c>
      <c r="I7165">
        <v>2565</v>
      </c>
      <c r="J7165" t="s">
        <v>185</v>
      </c>
      <c r="K7165" t="s">
        <v>8155</v>
      </c>
      <c r="L7165" t="s">
        <v>8160</v>
      </c>
      <c r="M7165">
        <v>9</v>
      </c>
      <c r="N7165" t="s">
        <v>8167</v>
      </c>
      <c r="O7165" s="4">
        <f>INDEX(products[Cost_per_box], MATCH(shipments9[[#This Row],[PID]], products[PID], 0))</f>
        <v>6.8</v>
      </c>
      <c r="P7165" s="4">
        <f>shipments9[[#This Row],[Boxes]]*shipments9[[#This Row],[Cost Per Box]]</f>
        <v>17442</v>
      </c>
      <c r="Q7165" s="4">
        <f>shipments9[[#This Row],[Amount]] -shipments9[[#This Row],[total cost]]</f>
        <v>508.5</v>
      </c>
      <c r="R7165" s="4" t="str">
        <f>IF(shipments9[[#This Row],[Gross Profit]]&lt;0,"Loss","Profit")</f>
        <v>Profit</v>
      </c>
      <c r="S7165" s="9">
        <f>shipments9[[#This Row],[Gross Profit]]/shipments9[[#This Row],[Amount]]</f>
        <v>2.832790172975683E-2</v>
      </c>
      <c r="T7165" s="11">
        <f>shipments9[[#This Row],[Amount]]/shipments9[[#This Row],[Boxes]]</f>
        <v>6.9982456140350875</v>
      </c>
    </row>
    <row r="7166" spans="1:20" hidden="1" x14ac:dyDescent="0.25">
      <c r="A7166" t="s">
        <v>7352</v>
      </c>
      <c r="B7166" t="s">
        <v>39</v>
      </c>
      <c r="C7166" t="s">
        <v>130</v>
      </c>
      <c r="D7166" t="s">
        <v>28</v>
      </c>
      <c r="E7166" s="1">
        <v>45544</v>
      </c>
      <c r="F7166" s="1" t="str">
        <f>TEXT(shipments9[[#This Row],[Shipdate]],"ddd")</f>
        <v>Mon</v>
      </c>
      <c r="G7166" s="1" t="str">
        <f>IF(OR(shipments9[[#This Row],[Day Name]]="Sat",shipments9[[#This Row],[Day Name]]="Sun"),"Weekend","Weekday")</f>
        <v>Weekday</v>
      </c>
      <c r="H7166">
        <v>6385.5</v>
      </c>
      <c r="I7166">
        <v>913</v>
      </c>
      <c r="J7166" t="s">
        <v>185</v>
      </c>
      <c r="K7166" t="s">
        <v>8155</v>
      </c>
      <c r="L7166" t="s">
        <v>8160</v>
      </c>
      <c r="M7166">
        <v>9</v>
      </c>
      <c r="N7166" t="s">
        <v>8167</v>
      </c>
      <c r="O7166" s="4">
        <f>INDEX(products[Cost_per_box], MATCH(shipments9[[#This Row],[PID]], products[PID], 0))</f>
        <v>5.72</v>
      </c>
      <c r="P7166" s="4">
        <f>shipments9[[#This Row],[Boxes]]*shipments9[[#This Row],[Cost Per Box]]</f>
        <v>5222.3599999999997</v>
      </c>
      <c r="Q7166" s="4">
        <f>shipments9[[#This Row],[Amount]] -shipments9[[#This Row],[total cost]]</f>
        <v>1163.1400000000003</v>
      </c>
      <c r="R7166" s="4" t="str">
        <f>IF(shipments9[[#This Row],[Gross Profit]]&lt;0,"Loss","Profit")</f>
        <v>Profit</v>
      </c>
      <c r="S7166" s="9">
        <f>shipments9[[#This Row],[Gross Profit]]/shipments9[[#This Row],[Amount]]</f>
        <v>0.18215331610680452</v>
      </c>
      <c r="T7166" s="11">
        <f>shipments9[[#This Row],[Amount]]/shipments9[[#This Row],[Boxes]]</f>
        <v>6.9939759036144578</v>
      </c>
    </row>
    <row r="7167" spans="1:20" hidden="1" x14ac:dyDescent="0.25">
      <c r="A7167" t="s">
        <v>7353</v>
      </c>
      <c r="B7167" t="s">
        <v>39</v>
      </c>
      <c r="C7167" t="s">
        <v>135</v>
      </c>
      <c r="D7167" t="s">
        <v>26</v>
      </c>
      <c r="E7167" s="1">
        <v>45561</v>
      </c>
      <c r="F7167" s="1" t="str">
        <f>TEXT(shipments9[[#This Row],[Shipdate]],"ddd")</f>
        <v>Thu</v>
      </c>
      <c r="G7167" s="1" t="str">
        <f>IF(OR(shipments9[[#This Row],[Day Name]]="Sat",shipments9[[#This Row],[Day Name]]="Sun"),"Weekend","Weekday")</f>
        <v>Weekday</v>
      </c>
      <c r="H7167">
        <v>6030</v>
      </c>
      <c r="I7167">
        <v>224</v>
      </c>
      <c r="J7167" t="s">
        <v>185</v>
      </c>
      <c r="K7167" t="s">
        <v>8155</v>
      </c>
      <c r="L7167" t="s">
        <v>8160</v>
      </c>
      <c r="M7167">
        <v>9</v>
      </c>
      <c r="N7167" t="s">
        <v>8167</v>
      </c>
      <c r="O7167" s="4">
        <f>INDEX(products[Cost_per_box], MATCH(shipments9[[#This Row],[PID]], products[PID], 0))</f>
        <v>9.94</v>
      </c>
      <c r="P7167" s="4">
        <f>shipments9[[#This Row],[Boxes]]*shipments9[[#This Row],[Cost Per Box]]</f>
        <v>2226.56</v>
      </c>
      <c r="Q7167" s="4">
        <f>shipments9[[#This Row],[Amount]] -shipments9[[#This Row],[total cost]]</f>
        <v>3803.44</v>
      </c>
      <c r="R7167" s="4" t="str">
        <f>IF(shipments9[[#This Row],[Gross Profit]]&lt;0,"Loss","Profit")</f>
        <v>Profit</v>
      </c>
      <c r="S7167" s="9">
        <f>shipments9[[#This Row],[Gross Profit]]/shipments9[[#This Row],[Amount]]</f>
        <v>0.6307529021558872</v>
      </c>
      <c r="T7167" s="11">
        <f>shipments9[[#This Row],[Amount]]/shipments9[[#This Row],[Boxes]]</f>
        <v>26.919642857142858</v>
      </c>
    </row>
    <row r="7168" spans="1:20" x14ac:dyDescent="0.25">
      <c r="A7168" t="s">
        <v>7354</v>
      </c>
      <c r="B7168" t="s">
        <v>39</v>
      </c>
      <c r="C7168" t="s">
        <v>147</v>
      </c>
      <c r="D7168" t="s">
        <v>22</v>
      </c>
      <c r="E7168" s="1">
        <v>45561</v>
      </c>
      <c r="F7168" s="1" t="str">
        <f>TEXT(shipments9[[#This Row],[Shipdate]],"ddd")</f>
        <v>Thu</v>
      </c>
      <c r="G7168" s="1" t="str">
        <f>IF(OR(shipments9[[#This Row],[Day Name]]="Sat",shipments9[[#This Row],[Day Name]]="Sun"),"Weekend","Weekday")</f>
        <v>Weekday</v>
      </c>
      <c r="H7168">
        <v>4720.5</v>
      </c>
      <c r="I7168">
        <v>675</v>
      </c>
      <c r="J7168" t="s">
        <v>185</v>
      </c>
      <c r="K7168" t="s">
        <v>8155</v>
      </c>
      <c r="L7168" t="s">
        <v>8160</v>
      </c>
      <c r="M7168">
        <v>9</v>
      </c>
      <c r="N7168" t="s">
        <v>8167</v>
      </c>
      <c r="O7168" s="4">
        <f>INDEX(products[Cost_per_box], MATCH(shipments9[[#This Row],[PID]], products[PID], 0))</f>
        <v>10.51</v>
      </c>
      <c r="P7168" s="4">
        <f>shipments9[[#This Row],[Boxes]]*shipments9[[#This Row],[Cost Per Box]]</f>
        <v>7094.25</v>
      </c>
      <c r="Q7168" s="4">
        <f>shipments9[[#This Row],[Amount]] -shipments9[[#This Row],[total cost]]</f>
        <v>-2373.75</v>
      </c>
      <c r="R7168" s="4" t="str">
        <f>IF(shipments9[[#This Row],[Gross Profit]]&lt;0,"Loss","Profit")</f>
        <v>Loss</v>
      </c>
      <c r="S7168" s="9">
        <f>shipments9[[#This Row],[Gross Profit]]/shipments9[[#This Row],[Amount]]</f>
        <v>-0.5028598665395615</v>
      </c>
      <c r="T7168" s="11">
        <f>shipments9[[#This Row],[Amount]]/shipments9[[#This Row],[Boxes]]</f>
        <v>6.9933333333333332</v>
      </c>
    </row>
    <row r="7169" spans="1:20" hidden="1" x14ac:dyDescent="0.25">
      <c r="A7169" t="s">
        <v>7355</v>
      </c>
      <c r="B7169" t="s">
        <v>39</v>
      </c>
      <c r="C7169" t="s">
        <v>151</v>
      </c>
      <c r="D7169" t="s">
        <v>31</v>
      </c>
      <c r="E7169" s="1">
        <v>45562</v>
      </c>
      <c r="F7169" s="1" t="str">
        <f>TEXT(shipments9[[#This Row],[Shipdate]],"ddd")</f>
        <v>Fri</v>
      </c>
      <c r="G7169" s="1" t="str">
        <f>IF(OR(shipments9[[#This Row],[Day Name]]="Sat",shipments9[[#This Row],[Day Name]]="Sun"),"Weekend","Weekday")</f>
        <v>Weekday</v>
      </c>
      <c r="H7169">
        <v>10338.75</v>
      </c>
      <c r="I7169">
        <v>545</v>
      </c>
      <c r="J7169" t="s">
        <v>185</v>
      </c>
      <c r="K7169" t="s">
        <v>8155</v>
      </c>
      <c r="L7169" t="s">
        <v>8160</v>
      </c>
      <c r="M7169">
        <v>9</v>
      </c>
      <c r="N7169" t="s">
        <v>8167</v>
      </c>
      <c r="O7169" s="4">
        <f>INDEX(products[Cost_per_box], MATCH(shipments9[[#This Row],[PID]], products[PID], 0))</f>
        <v>12.41</v>
      </c>
      <c r="P7169" s="4">
        <f>shipments9[[#This Row],[Boxes]]*shipments9[[#This Row],[Cost Per Box]]</f>
        <v>6763.45</v>
      </c>
      <c r="Q7169" s="4">
        <f>shipments9[[#This Row],[Amount]] -shipments9[[#This Row],[total cost]]</f>
        <v>3575.3</v>
      </c>
      <c r="R7169" s="4" t="str">
        <f>IF(shipments9[[#This Row],[Gross Profit]]&lt;0,"Loss","Profit")</f>
        <v>Profit</v>
      </c>
      <c r="S7169" s="9">
        <f>shipments9[[#This Row],[Gross Profit]]/shipments9[[#This Row],[Amount]]</f>
        <v>0.34581549993954785</v>
      </c>
      <c r="T7169" s="11">
        <f>shipments9[[#This Row],[Amount]]/shipments9[[#This Row],[Boxes]]</f>
        <v>18.970183486238533</v>
      </c>
    </row>
    <row r="7170" spans="1:20" hidden="1" x14ac:dyDescent="0.25">
      <c r="A7170" t="s">
        <v>7356</v>
      </c>
      <c r="B7170" t="s">
        <v>39</v>
      </c>
      <c r="C7170" t="s">
        <v>153</v>
      </c>
      <c r="D7170" t="s">
        <v>19</v>
      </c>
      <c r="E7170" s="1">
        <v>45553</v>
      </c>
      <c r="F7170" s="1" t="str">
        <f>TEXT(shipments9[[#This Row],[Shipdate]],"ddd")</f>
        <v>Wed</v>
      </c>
      <c r="G7170" s="1" t="str">
        <f>IF(OR(shipments9[[#This Row],[Day Name]]="Sat",shipments9[[#This Row],[Day Name]]="Sun"),"Weekend","Weekday")</f>
        <v>Weekday</v>
      </c>
      <c r="H7170">
        <v>3111.75</v>
      </c>
      <c r="I7170">
        <v>173</v>
      </c>
      <c r="J7170" t="s">
        <v>185</v>
      </c>
      <c r="K7170" t="s">
        <v>8155</v>
      </c>
      <c r="L7170" t="s">
        <v>8160</v>
      </c>
      <c r="M7170">
        <v>9</v>
      </c>
      <c r="N7170" t="s">
        <v>8167</v>
      </c>
      <c r="O7170" s="4">
        <f>INDEX(products[Cost_per_box], MATCH(shipments9[[#This Row],[PID]], products[PID], 0))</f>
        <v>9.57</v>
      </c>
      <c r="P7170" s="4">
        <f>shipments9[[#This Row],[Boxes]]*shipments9[[#This Row],[Cost Per Box]]</f>
        <v>1655.6100000000001</v>
      </c>
      <c r="Q7170" s="4">
        <f>shipments9[[#This Row],[Amount]] -shipments9[[#This Row],[total cost]]</f>
        <v>1456.1399999999999</v>
      </c>
      <c r="R7170" s="4" t="str">
        <f>IF(shipments9[[#This Row],[Gross Profit]]&lt;0,"Loss","Profit")</f>
        <v>Profit</v>
      </c>
      <c r="S7170" s="9">
        <f>shipments9[[#This Row],[Gross Profit]]/shipments9[[#This Row],[Amount]]</f>
        <v>0.46794890335020484</v>
      </c>
      <c r="T7170" s="11">
        <f>shipments9[[#This Row],[Amount]]/shipments9[[#This Row],[Boxes]]</f>
        <v>17.98699421965318</v>
      </c>
    </row>
    <row r="7171" spans="1:20" hidden="1" x14ac:dyDescent="0.25">
      <c r="A7171" t="s">
        <v>7357</v>
      </c>
      <c r="B7171" t="s">
        <v>39</v>
      </c>
      <c r="C7171" t="s">
        <v>157</v>
      </c>
      <c r="D7171" t="s">
        <v>31</v>
      </c>
      <c r="E7171" s="1">
        <v>45551</v>
      </c>
      <c r="F7171" s="1" t="str">
        <f>TEXT(shipments9[[#This Row],[Shipdate]],"ddd")</f>
        <v>Mon</v>
      </c>
      <c r="G7171" s="1" t="str">
        <f>IF(OR(shipments9[[#This Row],[Day Name]]="Sat",shipments9[[#This Row],[Day Name]]="Sun"),"Weekend","Weekday")</f>
        <v>Weekday</v>
      </c>
      <c r="H7171">
        <v>9168.75</v>
      </c>
      <c r="I7171">
        <v>834</v>
      </c>
      <c r="J7171" t="s">
        <v>185</v>
      </c>
      <c r="K7171" t="s">
        <v>8155</v>
      </c>
      <c r="L7171" t="s">
        <v>8160</v>
      </c>
      <c r="M7171">
        <v>9</v>
      </c>
      <c r="N7171" t="s">
        <v>8167</v>
      </c>
      <c r="O7171" s="4">
        <f>INDEX(products[Cost_per_box], MATCH(shipments9[[#This Row],[PID]], products[PID], 0))</f>
        <v>6.8</v>
      </c>
      <c r="P7171" s="4">
        <f>shipments9[[#This Row],[Boxes]]*shipments9[[#This Row],[Cost Per Box]]</f>
        <v>5671.2</v>
      </c>
      <c r="Q7171" s="4">
        <f>shipments9[[#This Row],[Amount]] -shipments9[[#This Row],[total cost]]</f>
        <v>3497.55</v>
      </c>
      <c r="R7171" s="4" t="str">
        <f>IF(shipments9[[#This Row],[Gross Profit]]&lt;0,"Loss","Profit")</f>
        <v>Profit</v>
      </c>
      <c r="S7171" s="9">
        <f>shipments9[[#This Row],[Gross Profit]]/shipments9[[#This Row],[Amount]]</f>
        <v>0.3814642126789366</v>
      </c>
      <c r="T7171" s="11">
        <f>shipments9[[#This Row],[Amount]]/shipments9[[#This Row],[Boxes]]</f>
        <v>10.993705035971223</v>
      </c>
    </row>
    <row r="7172" spans="1:20" hidden="1" x14ac:dyDescent="0.25">
      <c r="A7172" t="s">
        <v>7358</v>
      </c>
      <c r="B7172" t="s">
        <v>39</v>
      </c>
      <c r="C7172" t="s">
        <v>157</v>
      </c>
      <c r="D7172" t="s">
        <v>31</v>
      </c>
      <c r="E7172" s="1">
        <v>45540</v>
      </c>
      <c r="F7172" s="1" t="str">
        <f>TEXT(shipments9[[#This Row],[Shipdate]],"ddd")</f>
        <v>Thu</v>
      </c>
      <c r="G7172" s="1" t="str">
        <f>IF(OR(shipments9[[#This Row],[Day Name]]="Sat",shipments9[[#This Row],[Day Name]]="Sun"),"Weekend","Weekday")</f>
        <v>Weekday</v>
      </c>
      <c r="H7172">
        <v>1262.25</v>
      </c>
      <c r="I7172">
        <v>158</v>
      </c>
      <c r="J7172" t="s">
        <v>185</v>
      </c>
      <c r="K7172" t="s">
        <v>8155</v>
      </c>
      <c r="L7172" t="s">
        <v>8160</v>
      </c>
      <c r="M7172">
        <v>9</v>
      </c>
      <c r="N7172" t="s">
        <v>8167</v>
      </c>
      <c r="O7172" s="4">
        <f>INDEX(products[Cost_per_box], MATCH(shipments9[[#This Row],[PID]], products[PID], 0))</f>
        <v>6.8</v>
      </c>
      <c r="P7172" s="4">
        <f>shipments9[[#This Row],[Boxes]]*shipments9[[#This Row],[Cost Per Box]]</f>
        <v>1074.3999999999999</v>
      </c>
      <c r="Q7172" s="4">
        <f>shipments9[[#This Row],[Amount]] -shipments9[[#This Row],[total cost]]</f>
        <v>187.85000000000014</v>
      </c>
      <c r="R7172" s="4" t="str">
        <f>IF(shipments9[[#This Row],[Gross Profit]]&lt;0,"Loss","Profit")</f>
        <v>Profit</v>
      </c>
      <c r="S7172" s="9">
        <f>shipments9[[#This Row],[Gross Profit]]/shipments9[[#This Row],[Amount]]</f>
        <v>0.14882154882154894</v>
      </c>
      <c r="T7172" s="11">
        <f>shipments9[[#This Row],[Amount]]/shipments9[[#This Row],[Boxes]]</f>
        <v>7.9889240506329111</v>
      </c>
    </row>
    <row r="7173" spans="1:20" hidden="1" x14ac:dyDescent="0.25">
      <c r="A7173" t="s">
        <v>7359</v>
      </c>
      <c r="B7173" t="s">
        <v>39</v>
      </c>
      <c r="C7173" t="s">
        <v>128</v>
      </c>
      <c r="D7173" t="s">
        <v>31</v>
      </c>
      <c r="E7173" s="1">
        <v>45553</v>
      </c>
      <c r="F7173" s="1" t="str">
        <f>TEXT(shipments9[[#This Row],[Shipdate]],"ddd")</f>
        <v>Wed</v>
      </c>
      <c r="G7173" s="1" t="str">
        <f>IF(OR(shipments9[[#This Row],[Day Name]]="Sat",shipments9[[#This Row],[Day Name]]="Sun"),"Weekend","Weekday")</f>
        <v>Weekday</v>
      </c>
      <c r="H7173">
        <v>11333.25</v>
      </c>
      <c r="I7173">
        <v>1417</v>
      </c>
      <c r="J7173" t="s">
        <v>185</v>
      </c>
      <c r="K7173" t="s">
        <v>8155</v>
      </c>
      <c r="L7173" t="s">
        <v>8160</v>
      </c>
      <c r="M7173">
        <v>9</v>
      </c>
      <c r="N7173" t="s">
        <v>8167</v>
      </c>
      <c r="O7173" s="4">
        <f>INDEX(products[Cost_per_box], MATCH(shipments9[[#This Row],[PID]], products[PID], 0))</f>
        <v>3.85</v>
      </c>
      <c r="P7173" s="4">
        <f>shipments9[[#This Row],[Boxes]]*shipments9[[#This Row],[Cost Per Box]]</f>
        <v>5455.45</v>
      </c>
      <c r="Q7173" s="4">
        <f>shipments9[[#This Row],[Amount]] -shipments9[[#This Row],[total cost]]</f>
        <v>5877.8</v>
      </c>
      <c r="R7173" s="4" t="str">
        <f>IF(shipments9[[#This Row],[Gross Profit]]&lt;0,"Loss","Profit")</f>
        <v>Profit</v>
      </c>
      <c r="S7173" s="9">
        <f>shipments9[[#This Row],[Gross Profit]]/shipments9[[#This Row],[Amount]]</f>
        <v>0.51863322524430333</v>
      </c>
      <c r="T7173" s="11">
        <f>shipments9[[#This Row],[Amount]]/shipments9[[#This Row],[Boxes]]</f>
        <v>7.9980592801693717</v>
      </c>
    </row>
    <row r="7174" spans="1:20" hidden="1" x14ac:dyDescent="0.25">
      <c r="A7174" t="s">
        <v>7360</v>
      </c>
      <c r="B7174" t="s">
        <v>39</v>
      </c>
      <c r="C7174" t="s">
        <v>137</v>
      </c>
      <c r="D7174" t="s">
        <v>31</v>
      </c>
      <c r="E7174" s="1">
        <v>45546</v>
      </c>
      <c r="F7174" s="1" t="str">
        <f>TEXT(shipments9[[#This Row],[Shipdate]],"ddd")</f>
        <v>Wed</v>
      </c>
      <c r="G7174" s="1" t="str">
        <f>IF(OR(shipments9[[#This Row],[Day Name]]="Sat",shipments9[[#This Row],[Day Name]]="Sun"),"Weekend","Weekday")</f>
        <v>Weekday</v>
      </c>
      <c r="H7174">
        <v>2607.75</v>
      </c>
      <c r="I7174">
        <v>119</v>
      </c>
      <c r="J7174" t="s">
        <v>185</v>
      </c>
      <c r="K7174" t="s">
        <v>8155</v>
      </c>
      <c r="L7174" t="s">
        <v>8160</v>
      </c>
      <c r="M7174">
        <v>9</v>
      </c>
      <c r="N7174" t="s">
        <v>8167</v>
      </c>
      <c r="O7174" s="4">
        <f>INDEX(products[Cost_per_box], MATCH(shipments9[[#This Row],[PID]], products[PID], 0))</f>
        <v>7.73</v>
      </c>
      <c r="P7174" s="4">
        <f>shipments9[[#This Row],[Boxes]]*shipments9[[#This Row],[Cost Per Box]]</f>
        <v>919.87</v>
      </c>
      <c r="Q7174" s="4">
        <f>shipments9[[#This Row],[Amount]] -shipments9[[#This Row],[total cost]]</f>
        <v>1687.88</v>
      </c>
      <c r="R7174" s="4" t="str">
        <f>IF(shipments9[[#This Row],[Gross Profit]]&lt;0,"Loss","Profit")</f>
        <v>Profit</v>
      </c>
      <c r="S7174" s="9">
        <f>shipments9[[#This Row],[Gross Profit]]/shipments9[[#This Row],[Amount]]</f>
        <v>0.64725529671172466</v>
      </c>
      <c r="T7174" s="11">
        <f>shipments9[[#This Row],[Amount]]/shipments9[[#This Row],[Boxes]]</f>
        <v>21.913865546218489</v>
      </c>
    </row>
    <row r="7175" spans="1:20" hidden="1" x14ac:dyDescent="0.25">
      <c r="A7175" t="s">
        <v>7361</v>
      </c>
      <c r="B7175" t="s">
        <v>39</v>
      </c>
      <c r="C7175" t="s">
        <v>153</v>
      </c>
      <c r="D7175" t="s">
        <v>28</v>
      </c>
      <c r="E7175" s="1">
        <v>45558</v>
      </c>
      <c r="F7175" s="1" t="str">
        <f>TEXT(shipments9[[#This Row],[Shipdate]],"ddd")</f>
        <v>Mon</v>
      </c>
      <c r="G7175" s="1" t="str">
        <f>IF(OR(shipments9[[#This Row],[Day Name]]="Sat",shipments9[[#This Row],[Day Name]]="Sun"),"Weekend","Weekday")</f>
        <v>Weekday</v>
      </c>
      <c r="H7175">
        <v>8307</v>
      </c>
      <c r="I7175">
        <v>594</v>
      </c>
      <c r="J7175" t="s">
        <v>185</v>
      </c>
      <c r="K7175" t="s">
        <v>8155</v>
      </c>
      <c r="L7175" t="s">
        <v>8160</v>
      </c>
      <c r="M7175">
        <v>9</v>
      </c>
      <c r="N7175" t="s">
        <v>8167</v>
      </c>
      <c r="O7175" s="4">
        <f>INDEX(products[Cost_per_box], MATCH(shipments9[[#This Row],[PID]], products[PID], 0))</f>
        <v>9.57</v>
      </c>
      <c r="P7175" s="4">
        <f>shipments9[[#This Row],[Boxes]]*shipments9[[#This Row],[Cost Per Box]]</f>
        <v>5684.58</v>
      </c>
      <c r="Q7175" s="4">
        <f>shipments9[[#This Row],[Amount]] -shipments9[[#This Row],[total cost]]</f>
        <v>2622.42</v>
      </c>
      <c r="R7175" s="4" t="str">
        <f>IF(shipments9[[#This Row],[Gross Profit]]&lt;0,"Loss","Profit")</f>
        <v>Profit</v>
      </c>
      <c r="S7175" s="9">
        <f>shipments9[[#This Row],[Gross Profit]]/shipments9[[#This Row],[Amount]]</f>
        <v>0.31568797399783316</v>
      </c>
      <c r="T7175" s="11">
        <f>shipments9[[#This Row],[Amount]]/shipments9[[#This Row],[Boxes]]</f>
        <v>13.984848484848484</v>
      </c>
    </row>
    <row r="7176" spans="1:20" hidden="1" x14ac:dyDescent="0.25">
      <c r="A7176" t="s">
        <v>7362</v>
      </c>
      <c r="B7176" t="s">
        <v>39</v>
      </c>
      <c r="C7176" t="s">
        <v>135</v>
      </c>
      <c r="D7176" t="s">
        <v>19</v>
      </c>
      <c r="E7176" s="1">
        <v>45540</v>
      </c>
      <c r="F7176" s="1" t="str">
        <f>TEXT(shipments9[[#This Row],[Shipdate]],"ddd")</f>
        <v>Thu</v>
      </c>
      <c r="G7176" s="1" t="str">
        <f>IF(OR(shipments9[[#This Row],[Day Name]]="Sat",shipments9[[#This Row],[Day Name]]="Sun"),"Weekend","Weekday")</f>
        <v>Weekday</v>
      </c>
      <c r="H7176">
        <v>6115.5</v>
      </c>
      <c r="I7176">
        <v>245</v>
      </c>
      <c r="J7176" t="s">
        <v>185</v>
      </c>
      <c r="K7176" t="s">
        <v>8155</v>
      </c>
      <c r="L7176" t="s">
        <v>8160</v>
      </c>
      <c r="M7176">
        <v>9</v>
      </c>
      <c r="N7176" t="s">
        <v>8167</v>
      </c>
      <c r="O7176" s="4">
        <f>INDEX(products[Cost_per_box], MATCH(shipments9[[#This Row],[PID]], products[PID], 0))</f>
        <v>9.94</v>
      </c>
      <c r="P7176" s="4">
        <f>shipments9[[#This Row],[Boxes]]*shipments9[[#This Row],[Cost Per Box]]</f>
        <v>2435.2999999999997</v>
      </c>
      <c r="Q7176" s="4">
        <f>shipments9[[#This Row],[Amount]] -shipments9[[#This Row],[total cost]]</f>
        <v>3680.2000000000003</v>
      </c>
      <c r="R7176" s="4" t="str">
        <f>IF(shipments9[[#This Row],[Gross Profit]]&lt;0,"Loss","Profit")</f>
        <v>Profit</v>
      </c>
      <c r="S7176" s="9">
        <f>shipments9[[#This Row],[Gross Profit]]/shipments9[[#This Row],[Amount]]</f>
        <v>0.60178235630774268</v>
      </c>
      <c r="T7176" s="11">
        <f>shipments9[[#This Row],[Amount]]/shipments9[[#This Row],[Boxes]]</f>
        <v>24.961224489795917</v>
      </c>
    </row>
    <row r="7177" spans="1:20" hidden="1" x14ac:dyDescent="0.25">
      <c r="A7177" t="s">
        <v>7363</v>
      </c>
      <c r="B7177" t="s">
        <v>39</v>
      </c>
      <c r="C7177" t="s">
        <v>141</v>
      </c>
      <c r="D7177" t="s">
        <v>31</v>
      </c>
      <c r="E7177" s="1">
        <v>45555</v>
      </c>
      <c r="F7177" s="1" t="str">
        <f>TEXT(shipments9[[#This Row],[Shipdate]],"ddd")</f>
        <v>Fri</v>
      </c>
      <c r="G7177" s="1" t="str">
        <f>IF(OR(shipments9[[#This Row],[Day Name]]="Sat",shipments9[[#This Row],[Day Name]]="Sun"),"Weekend","Weekday")</f>
        <v>Weekday</v>
      </c>
      <c r="H7177">
        <v>1251</v>
      </c>
      <c r="I7177">
        <v>105</v>
      </c>
      <c r="J7177" t="s">
        <v>185</v>
      </c>
      <c r="K7177" t="s">
        <v>8155</v>
      </c>
      <c r="L7177" t="s">
        <v>8160</v>
      </c>
      <c r="M7177">
        <v>9</v>
      </c>
      <c r="N7177" t="s">
        <v>8167</v>
      </c>
      <c r="O7177" s="4">
        <f>INDEX(products[Cost_per_box], MATCH(shipments9[[#This Row],[PID]], products[PID], 0))</f>
        <v>8.2200000000000006</v>
      </c>
      <c r="P7177" s="4">
        <f>shipments9[[#This Row],[Boxes]]*shipments9[[#This Row],[Cost Per Box]]</f>
        <v>863.1</v>
      </c>
      <c r="Q7177" s="4">
        <f>shipments9[[#This Row],[Amount]] -shipments9[[#This Row],[total cost]]</f>
        <v>387.9</v>
      </c>
      <c r="R7177" s="4" t="str">
        <f>IF(shipments9[[#This Row],[Gross Profit]]&lt;0,"Loss","Profit")</f>
        <v>Profit</v>
      </c>
      <c r="S7177" s="9">
        <f>shipments9[[#This Row],[Gross Profit]]/shipments9[[#This Row],[Amount]]</f>
        <v>0.31007194244604314</v>
      </c>
      <c r="T7177" s="11">
        <f>shipments9[[#This Row],[Amount]]/shipments9[[#This Row],[Boxes]]</f>
        <v>11.914285714285715</v>
      </c>
    </row>
    <row r="7178" spans="1:20" hidden="1" x14ac:dyDescent="0.25">
      <c r="A7178" t="s">
        <v>7364</v>
      </c>
      <c r="B7178" t="s">
        <v>39</v>
      </c>
      <c r="C7178" t="s">
        <v>157</v>
      </c>
      <c r="D7178" t="s">
        <v>31</v>
      </c>
      <c r="E7178" s="1">
        <v>45540</v>
      </c>
      <c r="F7178" s="1" t="str">
        <f>TEXT(shipments9[[#This Row],[Shipdate]],"ddd")</f>
        <v>Thu</v>
      </c>
      <c r="G7178" s="1" t="str">
        <f>IF(OR(shipments9[[#This Row],[Day Name]]="Sat",shipments9[[#This Row],[Day Name]]="Sun"),"Weekend","Weekday")</f>
        <v>Weekday</v>
      </c>
      <c r="H7178">
        <v>12404.25</v>
      </c>
      <c r="I7178">
        <v>1241</v>
      </c>
      <c r="J7178" t="s">
        <v>185</v>
      </c>
      <c r="K7178" t="s">
        <v>8155</v>
      </c>
      <c r="L7178" t="s">
        <v>8160</v>
      </c>
      <c r="M7178">
        <v>9</v>
      </c>
      <c r="N7178" t="s">
        <v>8167</v>
      </c>
      <c r="O7178" s="4">
        <f>INDEX(products[Cost_per_box], MATCH(shipments9[[#This Row],[PID]], products[PID], 0))</f>
        <v>6.8</v>
      </c>
      <c r="P7178" s="4">
        <f>shipments9[[#This Row],[Boxes]]*shipments9[[#This Row],[Cost Per Box]]</f>
        <v>8438.7999999999993</v>
      </c>
      <c r="Q7178" s="4">
        <f>shipments9[[#This Row],[Amount]] -shipments9[[#This Row],[total cost]]</f>
        <v>3965.4500000000007</v>
      </c>
      <c r="R7178" s="4" t="str">
        <f>IF(shipments9[[#This Row],[Gross Profit]]&lt;0,"Loss","Profit")</f>
        <v>Profit</v>
      </c>
      <c r="S7178" s="9">
        <f>shipments9[[#This Row],[Gross Profit]]/shipments9[[#This Row],[Amount]]</f>
        <v>0.31968478545659762</v>
      </c>
      <c r="T7178" s="11">
        <f>shipments9[[#This Row],[Amount]]/shipments9[[#This Row],[Boxes]]</f>
        <v>9.9953666398066083</v>
      </c>
    </row>
    <row r="7179" spans="1:20" hidden="1" x14ac:dyDescent="0.25">
      <c r="A7179" t="s">
        <v>7365</v>
      </c>
      <c r="B7179" t="s">
        <v>39</v>
      </c>
      <c r="C7179" t="s">
        <v>161</v>
      </c>
      <c r="D7179" t="s">
        <v>31</v>
      </c>
      <c r="E7179" s="1">
        <v>45560</v>
      </c>
      <c r="F7179" s="1" t="str">
        <f>TEXT(shipments9[[#This Row],[Shipdate]],"ddd")</f>
        <v>Wed</v>
      </c>
      <c r="G7179" s="1" t="str">
        <f>IF(OR(shipments9[[#This Row],[Day Name]]="Sat",shipments9[[#This Row],[Day Name]]="Sun"),"Weekend","Weekday")</f>
        <v>Weekday</v>
      </c>
      <c r="H7179">
        <v>1797.75</v>
      </c>
      <c r="I7179">
        <v>164</v>
      </c>
      <c r="J7179" t="s">
        <v>185</v>
      </c>
      <c r="K7179" t="s">
        <v>8155</v>
      </c>
      <c r="L7179" t="s">
        <v>8160</v>
      </c>
      <c r="M7179">
        <v>9</v>
      </c>
      <c r="N7179" t="s">
        <v>8167</v>
      </c>
      <c r="O7179" s="4">
        <f>INDEX(products[Cost_per_box], MATCH(shipments9[[#This Row],[PID]], products[PID], 0))</f>
        <v>2.76</v>
      </c>
      <c r="P7179" s="4">
        <f>shipments9[[#This Row],[Boxes]]*shipments9[[#This Row],[Cost Per Box]]</f>
        <v>452.64</v>
      </c>
      <c r="Q7179" s="4">
        <f>shipments9[[#This Row],[Amount]] -shipments9[[#This Row],[total cost]]</f>
        <v>1345.1100000000001</v>
      </c>
      <c r="R7179" s="4" t="str">
        <f>IF(shipments9[[#This Row],[Gross Profit]]&lt;0,"Loss","Profit")</f>
        <v>Profit</v>
      </c>
      <c r="S7179" s="9">
        <f>shipments9[[#This Row],[Gross Profit]]/shipments9[[#This Row],[Amount]]</f>
        <v>0.74821860659157291</v>
      </c>
      <c r="T7179" s="11">
        <f>shipments9[[#This Row],[Amount]]/shipments9[[#This Row],[Boxes]]</f>
        <v>10.961890243902438</v>
      </c>
    </row>
    <row r="7180" spans="1:20" hidden="1" x14ac:dyDescent="0.25">
      <c r="A7180" t="s">
        <v>7366</v>
      </c>
      <c r="B7180" t="s">
        <v>39</v>
      </c>
      <c r="C7180" t="s">
        <v>165</v>
      </c>
      <c r="D7180" t="s">
        <v>28</v>
      </c>
      <c r="E7180" s="1">
        <v>45546</v>
      </c>
      <c r="F7180" s="1" t="str">
        <f>TEXT(shipments9[[#This Row],[Shipdate]],"ddd")</f>
        <v>Wed</v>
      </c>
      <c r="G7180" s="1" t="str">
        <f>IF(OR(shipments9[[#This Row],[Day Name]]="Sat",shipments9[[#This Row],[Day Name]]="Sun"),"Weekend","Weekday")</f>
        <v>Weekday</v>
      </c>
      <c r="H7180">
        <v>5386.5</v>
      </c>
      <c r="I7180">
        <v>257</v>
      </c>
      <c r="J7180" t="s">
        <v>185</v>
      </c>
      <c r="K7180" t="s">
        <v>8155</v>
      </c>
      <c r="L7180" t="s">
        <v>8160</v>
      </c>
      <c r="M7180">
        <v>9</v>
      </c>
      <c r="N7180" t="s">
        <v>8167</v>
      </c>
      <c r="O7180" s="4">
        <f>INDEX(products[Cost_per_box], MATCH(shipments9[[#This Row],[PID]], products[PID], 0))</f>
        <v>2.65</v>
      </c>
      <c r="P7180" s="4">
        <f>shipments9[[#This Row],[Boxes]]*shipments9[[#This Row],[Cost Per Box]]</f>
        <v>681.05</v>
      </c>
      <c r="Q7180" s="4">
        <f>shipments9[[#This Row],[Amount]] -shipments9[[#This Row],[total cost]]</f>
        <v>4705.45</v>
      </c>
      <c r="R7180" s="4" t="str">
        <f>IF(shipments9[[#This Row],[Gross Profit]]&lt;0,"Loss","Profit")</f>
        <v>Profit</v>
      </c>
      <c r="S7180" s="9">
        <f>shipments9[[#This Row],[Gross Profit]]/shipments9[[#This Row],[Amount]]</f>
        <v>0.87356353847581913</v>
      </c>
      <c r="T7180" s="11">
        <f>shipments9[[#This Row],[Amount]]/shipments9[[#This Row],[Boxes]]</f>
        <v>20.959143968871594</v>
      </c>
    </row>
    <row r="7181" spans="1:20" hidden="1" x14ac:dyDescent="0.25">
      <c r="A7181" t="s">
        <v>7367</v>
      </c>
      <c r="B7181" t="s">
        <v>39</v>
      </c>
      <c r="C7181" t="s">
        <v>128</v>
      </c>
      <c r="D7181" t="s">
        <v>26</v>
      </c>
      <c r="E7181" s="1">
        <v>45555</v>
      </c>
      <c r="F7181" s="1" t="str">
        <f>TEXT(shipments9[[#This Row],[Shipdate]],"ddd")</f>
        <v>Fri</v>
      </c>
      <c r="G7181" s="1" t="str">
        <f>IF(OR(shipments9[[#This Row],[Day Name]]="Sat",shipments9[[#This Row],[Day Name]]="Sun"),"Weekend","Weekday")</f>
        <v>Weekday</v>
      </c>
      <c r="H7181">
        <v>4979.25</v>
      </c>
      <c r="I7181">
        <v>996</v>
      </c>
      <c r="J7181" t="s">
        <v>185</v>
      </c>
      <c r="K7181" t="s">
        <v>8155</v>
      </c>
      <c r="L7181" t="s">
        <v>8160</v>
      </c>
      <c r="M7181">
        <v>9</v>
      </c>
      <c r="N7181" t="s">
        <v>8167</v>
      </c>
      <c r="O7181" s="4">
        <f>INDEX(products[Cost_per_box], MATCH(shipments9[[#This Row],[PID]], products[PID], 0))</f>
        <v>3.85</v>
      </c>
      <c r="P7181" s="4">
        <f>shipments9[[#This Row],[Boxes]]*shipments9[[#This Row],[Cost Per Box]]</f>
        <v>3834.6</v>
      </c>
      <c r="Q7181" s="4">
        <f>shipments9[[#This Row],[Amount]] -shipments9[[#This Row],[total cost]]</f>
        <v>1144.6500000000001</v>
      </c>
      <c r="R7181" s="4" t="str">
        <f>IF(shipments9[[#This Row],[Gross Profit]]&lt;0,"Loss","Profit")</f>
        <v>Profit</v>
      </c>
      <c r="S7181" s="9">
        <f>shipments9[[#This Row],[Gross Profit]]/shipments9[[#This Row],[Amount]]</f>
        <v>0.22988401867751168</v>
      </c>
      <c r="T7181" s="11">
        <f>shipments9[[#This Row],[Amount]]/shipments9[[#This Row],[Boxes]]</f>
        <v>4.9992469879518069</v>
      </c>
    </row>
    <row r="7182" spans="1:20" hidden="1" x14ac:dyDescent="0.25">
      <c r="A7182" t="s">
        <v>7368</v>
      </c>
      <c r="B7182" t="s">
        <v>39</v>
      </c>
      <c r="C7182" t="s">
        <v>163</v>
      </c>
      <c r="D7182" t="s">
        <v>22</v>
      </c>
      <c r="E7182" s="1">
        <v>45552</v>
      </c>
      <c r="F7182" s="1" t="str">
        <f>TEXT(shipments9[[#This Row],[Shipdate]],"ddd")</f>
        <v>Tue</v>
      </c>
      <c r="G7182" s="1" t="str">
        <f>IF(OR(shipments9[[#This Row],[Day Name]]="Sat",shipments9[[#This Row],[Day Name]]="Sun"),"Weekend","Weekday")</f>
        <v>Weekday</v>
      </c>
      <c r="H7182">
        <v>10073.25</v>
      </c>
      <c r="I7182">
        <v>1120</v>
      </c>
      <c r="J7182" t="s">
        <v>185</v>
      </c>
      <c r="K7182" t="s">
        <v>8155</v>
      </c>
      <c r="L7182" t="s">
        <v>8160</v>
      </c>
      <c r="M7182">
        <v>9</v>
      </c>
      <c r="N7182" t="s">
        <v>8167</v>
      </c>
      <c r="O7182" s="4">
        <f>INDEX(products[Cost_per_box], MATCH(shipments9[[#This Row],[PID]], products[PID], 0))</f>
        <v>3.32</v>
      </c>
      <c r="P7182" s="4">
        <f>shipments9[[#This Row],[Boxes]]*shipments9[[#This Row],[Cost Per Box]]</f>
        <v>3718.3999999999996</v>
      </c>
      <c r="Q7182" s="4">
        <f>shipments9[[#This Row],[Amount]] -shipments9[[#This Row],[total cost]]</f>
        <v>6354.85</v>
      </c>
      <c r="R7182" s="4" t="str">
        <f>IF(shipments9[[#This Row],[Gross Profit]]&lt;0,"Loss","Profit")</f>
        <v>Profit</v>
      </c>
      <c r="S7182" s="9">
        <f>shipments9[[#This Row],[Gross Profit]]/shipments9[[#This Row],[Amount]]</f>
        <v>0.63086392177301276</v>
      </c>
      <c r="T7182" s="11">
        <f>shipments9[[#This Row],[Amount]]/shipments9[[#This Row],[Boxes]]</f>
        <v>8.9939732142857149</v>
      </c>
    </row>
    <row r="7183" spans="1:20" hidden="1" x14ac:dyDescent="0.25">
      <c r="A7183" t="s">
        <v>7369</v>
      </c>
      <c r="B7183" t="s">
        <v>39</v>
      </c>
      <c r="C7183" t="s">
        <v>165</v>
      </c>
      <c r="D7183" t="s">
        <v>28</v>
      </c>
      <c r="E7183" s="1">
        <v>45546</v>
      </c>
      <c r="F7183" s="1" t="str">
        <f>TEXT(shipments9[[#This Row],[Shipdate]],"ddd")</f>
        <v>Wed</v>
      </c>
      <c r="G7183" s="1" t="str">
        <f>IF(OR(shipments9[[#This Row],[Day Name]]="Sat",shipments9[[#This Row],[Day Name]]="Sun"),"Weekend","Weekday")</f>
        <v>Weekday</v>
      </c>
      <c r="H7183">
        <v>4146.75</v>
      </c>
      <c r="I7183">
        <v>231</v>
      </c>
      <c r="J7183" t="s">
        <v>185</v>
      </c>
      <c r="K7183" t="s">
        <v>8155</v>
      </c>
      <c r="L7183" t="s">
        <v>8160</v>
      </c>
      <c r="M7183">
        <v>9</v>
      </c>
      <c r="N7183" t="s">
        <v>8167</v>
      </c>
      <c r="O7183" s="4">
        <f>INDEX(products[Cost_per_box], MATCH(shipments9[[#This Row],[PID]], products[PID], 0))</f>
        <v>2.65</v>
      </c>
      <c r="P7183" s="4">
        <f>shipments9[[#This Row],[Boxes]]*shipments9[[#This Row],[Cost Per Box]]</f>
        <v>612.15</v>
      </c>
      <c r="Q7183" s="4">
        <f>shipments9[[#This Row],[Amount]] -shipments9[[#This Row],[total cost]]</f>
        <v>3534.6</v>
      </c>
      <c r="R7183" s="4" t="str">
        <f>IF(shipments9[[#This Row],[Gross Profit]]&lt;0,"Loss","Profit")</f>
        <v>Profit</v>
      </c>
      <c r="S7183" s="9">
        <f>shipments9[[#This Row],[Gross Profit]]/shipments9[[#This Row],[Amount]]</f>
        <v>0.85237836860191718</v>
      </c>
      <c r="T7183" s="11">
        <f>shipments9[[#This Row],[Amount]]/shipments9[[#This Row],[Boxes]]</f>
        <v>17.9512987012987</v>
      </c>
    </row>
    <row r="7184" spans="1:20" hidden="1" x14ac:dyDescent="0.25">
      <c r="A7184" t="s">
        <v>7370</v>
      </c>
      <c r="B7184" t="s">
        <v>39</v>
      </c>
      <c r="C7184" t="s">
        <v>157</v>
      </c>
      <c r="D7184" t="s">
        <v>22</v>
      </c>
      <c r="E7184" s="1">
        <v>45560</v>
      </c>
      <c r="F7184" s="1" t="str">
        <f>TEXT(shipments9[[#This Row],[Shipdate]],"ddd")</f>
        <v>Wed</v>
      </c>
      <c r="G7184" s="1" t="str">
        <f>IF(OR(shipments9[[#This Row],[Day Name]]="Sat",shipments9[[#This Row],[Day Name]]="Sun"),"Weekend","Weekday")</f>
        <v>Weekday</v>
      </c>
      <c r="H7184">
        <v>2076.75</v>
      </c>
      <c r="I7184">
        <v>208</v>
      </c>
      <c r="J7184" t="s">
        <v>185</v>
      </c>
      <c r="K7184" t="s">
        <v>8155</v>
      </c>
      <c r="L7184" t="s">
        <v>8160</v>
      </c>
      <c r="M7184">
        <v>9</v>
      </c>
      <c r="N7184" t="s">
        <v>8167</v>
      </c>
      <c r="O7184" s="4">
        <f>INDEX(products[Cost_per_box], MATCH(shipments9[[#This Row],[PID]], products[PID], 0))</f>
        <v>6.8</v>
      </c>
      <c r="P7184" s="4">
        <f>shipments9[[#This Row],[Boxes]]*shipments9[[#This Row],[Cost Per Box]]</f>
        <v>1414.3999999999999</v>
      </c>
      <c r="Q7184" s="4">
        <f>shipments9[[#This Row],[Amount]] -shipments9[[#This Row],[total cost]]</f>
        <v>662.35000000000014</v>
      </c>
      <c r="R7184" s="4" t="str">
        <f>IF(shipments9[[#This Row],[Gross Profit]]&lt;0,"Loss","Profit")</f>
        <v>Profit</v>
      </c>
      <c r="S7184" s="9">
        <f>shipments9[[#This Row],[Gross Profit]]/shipments9[[#This Row],[Amount]]</f>
        <v>0.31893583724569646</v>
      </c>
      <c r="T7184" s="11">
        <f>shipments9[[#This Row],[Amount]]/shipments9[[#This Row],[Boxes]]</f>
        <v>9.984375</v>
      </c>
    </row>
    <row r="7185" spans="1:20" hidden="1" x14ac:dyDescent="0.25">
      <c r="A7185" t="s">
        <v>7371</v>
      </c>
      <c r="B7185" t="s">
        <v>42</v>
      </c>
      <c r="C7185" t="s">
        <v>121</v>
      </c>
      <c r="D7185" t="s">
        <v>31</v>
      </c>
      <c r="E7185" s="1">
        <v>45541</v>
      </c>
      <c r="F7185" s="1" t="str">
        <f>TEXT(shipments9[[#This Row],[Shipdate]],"ddd")</f>
        <v>Fri</v>
      </c>
      <c r="G7185" s="1" t="str">
        <f>IF(OR(shipments9[[#This Row],[Day Name]]="Sat",shipments9[[#This Row],[Day Name]]="Sun"),"Weekend","Weekday")</f>
        <v>Weekday</v>
      </c>
      <c r="H7185">
        <v>1332</v>
      </c>
      <c r="I7185">
        <v>103</v>
      </c>
      <c r="J7185" t="s">
        <v>185</v>
      </c>
      <c r="K7185" t="s">
        <v>8155</v>
      </c>
      <c r="L7185" t="s">
        <v>8160</v>
      </c>
      <c r="M7185">
        <v>9</v>
      </c>
      <c r="N7185" t="s">
        <v>8167</v>
      </c>
      <c r="O7185" s="4">
        <f>INDEX(products[Cost_per_box], MATCH(shipments9[[#This Row],[PID]], products[PID], 0))</f>
        <v>5.26</v>
      </c>
      <c r="P7185" s="4">
        <f>shipments9[[#This Row],[Boxes]]*shipments9[[#This Row],[Cost Per Box]]</f>
        <v>541.78</v>
      </c>
      <c r="Q7185" s="4">
        <f>shipments9[[#This Row],[Amount]] -shipments9[[#This Row],[total cost]]</f>
        <v>790.22</v>
      </c>
      <c r="R7185" s="4" t="str">
        <f>IF(shipments9[[#This Row],[Gross Profit]]&lt;0,"Loss","Profit")</f>
        <v>Profit</v>
      </c>
      <c r="S7185" s="9">
        <f>shipments9[[#This Row],[Gross Profit]]/shipments9[[#This Row],[Amount]]</f>
        <v>0.59325825825825829</v>
      </c>
      <c r="T7185" s="11">
        <f>shipments9[[#This Row],[Amount]]/shipments9[[#This Row],[Boxes]]</f>
        <v>12.932038834951456</v>
      </c>
    </row>
    <row r="7186" spans="1:20" hidden="1" x14ac:dyDescent="0.25">
      <c r="A7186" t="s">
        <v>7372</v>
      </c>
      <c r="B7186" t="s">
        <v>42</v>
      </c>
      <c r="C7186" t="s">
        <v>153</v>
      </c>
      <c r="D7186" t="s">
        <v>22</v>
      </c>
      <c r="E7186" s="1">
        <v>45537</v>
      </c>
      <c r="F7186" s="1" t="str">
        <f>TEXT(shipments9[[#This Row],[Shipdate]],"ddd")</f>
        <v>Mon</v>
      </c>
      <c r="G7186" s="1" t="str">
        <f>IF(OR(shipments9[[#This Row],[Day Name]]="Sat",shipments9[[#This Row],[Day Name]]="Sun"),"Weekend","Weekday")</f>
        <v>Weekday</v>
      </c>
      <c r="H7186">
        <v>9092.25</v>
      </c>
      <c r="I7186">
        <v>535</v>
      </c>
      <c r="J7186" t="s">
        <v>185</v>
      </c>
      <c r="K7186" t="s">
        <v>8155</v>
      </c>
      <c r="L7186" t="s">
        <v>8160</v>
      </c>
      <c r="M7186">
        <v>9</v>
      </c>
      <c r="N7186" t="s">
        <v>8167</v>
      </c>
      <c r="O7186" s="4">
        <f>INDEX(products[Cost_per_box], MATCH(shipments9[[#This Row],[PID]], products[PID], 0))</f>
        <v>9.57</v>
      </c>
      <c r="P7186" s="4">
        <f>shipments9[[#This Row],[Boxes]]*shipments9[[#This Row],[Cost Per Box]]</f>
        <v>5119.95</v>
      </c>
      <c r="Q7186" s="4">
        <f>shipments9[[#This Row],[Amount]] -shipments9[[#This Row],[total cost]]</f>
        <v>3972.3</v>
      </c>
      <c r="R7186" s="4" t="str">
        <f>IF(shipments9[[#This Row],[Gross Profit]]&lt;0,"Loss","Profit")</f>
        <v>Profit</v>
      </c>
      <c r="S7186" s="9">
        <f>shipments9[[#This Row],[Gross Profit]]/shipments9[[#This Row],[Amount]]</f>
        <v>0.43688855893755674</v>
      </c>
      <c r="T7186" s="11">
        <f>shipments9[[#This Row],[Amount]]/shipments9[[#This Row],[Boxes]]</f>
        <v>16.994859813084112</v>
      </c>
    </row>
    <row r="7187" spans="1:20" x14ac:dyDescent="0.25">
      <c r="A7187" t="s">
        <v>7373</v>
      </c>
      <c r="B7187" t="s">
        <v>42</v>
      </c>
      <c r="C7187" t="s">
        <v>155</v>
      </c>
      <c r="D7187" t="s">
        <v>31</v>
      </c>
      <c r="E7187" s="1">
        <v>45562</v>
      </c>
      <c r="F7187" s="1" t="str">
        <f>TEXT(shipments9[[#This Row],[Shipdate]],"ddd")</f>
        <v>Fri</v>
      </c>
      <c r="G7187" s="1" t="str">
        <f>IF(OR(shipments9[[#This Row],[Day Name]]="Sat",shipments9[[#This Row],[Day Name]]="Sun"),"Weekend","Weekday")</f>
        <v>Weekday</v>
      </c>
      <c r="H7187">
        <v>2394</v>
      </c>
      <c r="I7187">
        <v>300</v>
      </c>
      <c r="J7187" t="s">
        <v>185</v>
      </c>
      <c r="K7187" t="s">
        <v>8155</v>
      </c>
      <c r="L7187" t="s">
        <v>8160</v>
      </c>
      <c r="M7187">
        <v>9</v>
      </c>
      <c r="N7187" t="s">
        <v>8167</v>
      </c>
      <c r="O7187" s="4">
        <f>INDEX(products[Cost_per_box], MATCH(shipments9[[#This Row],[PID]], products[PID], 0))</f>
        <v>8.43</v>
      </c>
      <c r="P7187" s="4">
        <f>shipments9[[#This Row],[Boxes]]*shipments9[[#This Row],[Cost Per Box]]</f>
        <v>2529</v>
      </c>
      <c r="Q7187" s="4">
        <f>shipments9[[#This Row],[Amount]] -shipments9[[#This Row],[total cost]]</f>
        <v>-135</v>
      </c>
      <c r="R7187" s="4" t="str">
        <f>IF(shipments9[[#This Row],[Gross Profit]]&lt;0,"Loss","Profit")</f>
        <v>Loss</v>
      </c>
      <c r="S7187" s="9">
        <f>shipments9[[#This Row],[Gross Profit]]/shipments9[[#This Row],[Amount]]</f>
        <v>-5.6390977443609019E-2</v>
      </c>
      <c r="T7187" s="11">
        <f>shipments9[[#This Row],[Amount]]/shipments9[[#This Row],[Boxes]]</f>
        <v>7.98</v>
      </c>
    </row>
    <row r="7188" spans="1:20" hidden="1" x14ac:dyDescent="0.25">
      <c r="A7188" t="s">
        <v>7374</v>
      </c>
      <c r="B7188" t="s">
        <v>42</v>
      </c>
      <c r="C7188" t="s">
        <v>157</v>
      </c>
      <c r="D7188" t="s">
        <v>22</v>
      </c>
      <c r="E7188" s="1">
        <v>45544</v>
      </c>
      <c r="F7188" s="1" t="str">
        <f>TEXT(shipments9[[#This Row],[Shipdate]],"ddd")</f>
        <v>Mon</v>
      </c>
      <c r="G7188" s="1" t="str">
        <f>IF(OR(shipments9[[#This Row],[Day Name]]="Sat",shipments9[[#This Row],[Day Name]]="Sun"),"Weekend","Weekday")</f>
        <v>Weekday</v>
      </c>
      <c r="H7188">
        <v>8478</v>
      </c>
      <c r="I7188">
        <v>848</v>
      </c>
      <c r="J7188" t="s">
        <v>185</v>
      </c>
      <c r="K7188" t="s">
        <v>8155</v>
      </c>
      <c r="L7188" t="s">
        <v>8160</v>
      </c>
      <c r="M7188">
        <v>9</v>
      </c>
      <c r="N7188" t="s">
        <v>8167</v>
      </c>
      <c r="O7188" s="4">
        <f>INDEX(products[Cost_per_box], MATCH(shipments9[[#This Row],[PID]], products[PID], 0))</f>
        <v>6.8</v>
      </c>
      <c r="P7188" s="4">
        <f>shipments9[[#This Row],[Boxes]]*shipments9[[#This Row],[Cost Per Box]]</f>
        <v>5766.4</v>
      </c>
      <c r="Q7188" s="4">
        <f>shipments9[[#This Row],[Amount]] -shipments9[[#This Row],[total cost]]</f>
        <v>2711.6000000000004</v>
      </c>
      <c r="R7188" s="4" t="str">
        <f>IF(shipments9[[#This Row],[Gross Profit]]&lt;0,"Loss","Profit")</f>
        <v>Profit</v>
      </c>
      <c r="S7188" s="9">
        <f>shipments9[[#This Row],[Gross Profit]]/shipments9[[#This Row],[Amount]]</f>
        <v>0.31983958480773772</v>
      </c>
      <c r="T7188" s="11">
        <f>shipments9[[#This Row],[Amount]]/shipments9[[#This Row],[Boxes]]</f>
        <v>9.9976415094339615</v>
      </c>
    </row>
    <row r="7189" spans="1:20" hidden="1" x14ac:dyDescent="0.25">
      <c r="A7189" t="s">
        <v>7375</v>
      </c>
      <c r="B7189" t="s">
        <v>42</v>
      </c>
      <c r="C7189" t="s">
        <v>141</v>
      </c>
      <c r="D7189" t="s">
        <v>31</v>
      </c>
      <c r="E7189" s="1">
        <v>45561</v>
      </c>
      <c r="F7189" s="1" t="str">
        <f>TEXT(shipments9[[#This Row],[Shipdate]],"ddd")</f>
        <v>Thu</v>
      </c>
      <c r="G7189" s="1" t="str">
        <f>IF(OR(shipments9[[#This Row],[Day Name]]="Sat",shipments9[[#This Row],[Day Name]]="Sun"),"Weekend","Weekday")</f>
        <v>Weekday</v>
      </c>
      <c r="H7189">
        <v>1417.5</v>
      </c>
      <c r="I7189">
        <v>89</v>
      </c>
      <c r="J7189" t="s">
        <v>185</v>
      </c>
      <c r="K7189" t="s">
        <v>8155</v>
      </c>
      <c r="L7189" t="s">
        <v>8160</v>
      </c>
      <c r="M7189">
        <v>9</v>
      </c>
      <c r="N7189" t="s">
        <v>8167</v>
      </c>
      <c r="O7189" s="4">
        <f>INDEX(products[Cost_per_box], MATCH(shipments9[[#This Row],[PID]], products[PID], 0))</f>
        <v>8.2200000000000006</v>
      </c>
      <c r="P7189" s="4">
        <f>shipments9[[#This Row],[Boxes]]*shipments9[[#This Row],[Cost Per Box]]</f>
        <v>731.58</v>
      </c>
      <c r="Q7189" s="4">
        <f>shipments9[[#This Row],[Amount]] -shipments9[[#This Row],[total cost]]</f>
        <v>685.92</v>
      </c>
      <c r="R7189" s="4" t="str">
        <f>IF(shipments9[[#This Row],[Gross Profit]]&lt;0,"Loss","Profit")</f>
        <v>Profit</v>
      </c>
      <c r="S7189" s="9">
        <f>shipments9[[#This Row],[Gross Profit]]/shipments9[[#This Row],[Amount]]</f>
        <v>0.48389417989417988</v>
      </c>
      <c r="T7189" s="11">
        <f>shipments9[[#This Row],[Amount]]/shipments9[[#This Row],[Boxes]]</f>
        <v>15.926966292134832</v>
      </c>
    </row>
    <row r="7190" spans="1:20" hidden="1" x14ac:dyDescent="0.25">
      <c r="A7190" t="s">
        <v>7376</v>
      </c>
      <c r="B7190" t="s">
        <v>42</v>
      </c>
      <c r="C7190" t="s">
        <v>163</v>
      </c>
      <c r="D7190" t="s">
        <v>22</v>
      </c>
      <c r="E7190" s="1">
        <v>45559</v>
      </c>
      <c r="F7190" s="1" t="str">
        <f>TEXT(shipments9[[#This Row],[Shipdate]],"ddd")</f>
        <v>Tue</v>
      </c>
      <c r="G7190" s="1" t="str">
        <f>IF(OR(shipments9[[#This Row],[Day Name]]="Sat",shipments9[[#This Row],[Day Name]]="Sun"),"Weekend","Weekday")</f>
        <v>Weekday</v>
      </c>
      <c r="H7190">
        <v>4326.75</v>
      </c>
      <c r="I7190">
        <v>433</v>
      </c>
      <c r="J7190" t="s">
        <v>185</v>
      </c>
      <c r="K7190" t="s">
        <v>8155</v>
      </c>
      <c r="L7190" t="s">
        <v>8160</v>
      </c>
      <c r="M7190">
        <v>9</v>
      </c>
      <c r="N7190" t="s">
        <v>8167</v>
      </c>
      <c r="O7190" s="4">
        <f>INDEX(products[Cost_per_box], MATCH(shipments9[[#This Row],[PID]], products[PID], 0))</f>
        <v>3.32</v>
      </c>
      <c r="P7190" s="4">
        <f>shipments9[[#This Row],[Boxes]]*shipments9[[#This Row],[Cost Per Box]]</f>
        <v>1437.56</v>
      </c>
      <c r="Q7190" s="4">
        <f>shipments9[[#This Row],[Amount]] -shipments9[[#This Row],[total cost]]</f>
        <v>2889.19</v>
      </c>
      <c r="R7190" s="4" t="str">
        <f>IF(shipments9[[#This Row],[Gross Profit]]&lt;0,"Loss","Profit")</f>
        <v>Profit</v>
      </c>
      <c r="S7190" s="9">
        <f>shipments9[[#This Row],[Gross Profit]]/shipments9[[#This Row],[Amount]]</f>
        <v>0.66775062113595651</v>
      </c>
      <c r="T7190" s="11">
        <f>shipments9[[#This Row],[Amount]]/shipments9[[#This Row],[Boxes]]</f>
        <v>9.9924942263279437</v>
      </c>
    </row>
    <row r="7191" spans="1:20" hidden="1" x14ac:dyDescent="0.25">
      <c r="A7191" t="s">
        <v>7377</v>
      </c>
      <c r="B7191" t="s">
        <v>42</v>
      </c>
      <c r="C7191" t="s">
        <v>165</v>
      </c>
      <c r="D7191" t="s">
        <v>19</v>
      </c>
      <c r="E7191" s="1">
        <v>45537</v>
      </c>
      <c r="F7191" s="1" t="str">
        <f>TEXT(shipments9[[#This Row],[Shipdate]],"ddd")</f>
        <v>Mon</v>
      </c>
      <c r="G7191" s="1" t="str">
        <f>IF(OR(shipments9[[#This Row],[Day Name]]="Sat",shipments9[[#This Row],[Day Name]]="Sun"),"Weekend","Weekday")</f>
        <v>Weekday</v>
      </c>
      <c r="H7191">
        <v>10854</v>
      </c>
      <c r="I7191">
        <v>517</v>
      </c>
      <c r="J7191" t="s">
        <v>185</v>
      </c>
      <c r="K7191" t="s">
        <v>8155</v>
      </c>
      <c r="L7191" t="s">
        <v>8160</v>
      </c>
      <c r="M7191">
        <v>9</v>
      </c>
      <c r="N7191" t="s">
        <v>8167</v>
      </c>
      <c r="O7191" s="4">
        <f>INDEX(products[Cost_per_box], MATCH(shipments9[[#This Row],[PID]], products[PID], 0))</f>
        <v>2.65</v>
      </c>
      <c r="P7191" s="4">
        <f>shipments9[[#This Row],[Boxes]]*shipments9[[#This Row],[Cost Per Box]]</f>
        <v>1370.05</v>
      </c>
      <c r="Q7191" s="4">
        <f>shipments9[[#This Row],[Amount]] -shipments9[[#This Row],[total cost]]</f>
        <v>9483.9500000000007</v>
      </c>
      <c r="R7191" s="4" t="str">
        <f>IF(shipments9[[#This Row],[Gross Profit]]&lt;0,"Loss","Profit")</f>
        <v>Profit</v>
      </c>
      <c r="S7191" s="9">
        <f>shipments9[[#This Row],[Gross Profit]]/shipments9[[#This Row],[Amount]]</f>
        <v>0.87377464529205828</v>
      </c>
      <c r="T7191" s="11">
        <f>shipments9[[#This Row],[Amount]]/shipments9[[#This Row],[Boxes]]</f>
        <v>20.994197292069632</v>
      </c>
    </row>
    <row r="7192" spans="1:20" hidden="1" x14ac:dyDescent="0.25">
      <c r="A7192" t="s">
        <v>7378</v>
      </c>
      <c r="B7192" t="s">
        <v>42</v>
      </c>
      <c r="C7192" t="s">
        <v>165</v>
      </c>
      <c r="D7192" t="s">
        <v>28</v>
      </c>
      <c r="E7192" s="1">
        <v>45560</v>
      </c>
      <c r="F7192" s="1" t="str">
        <f>TEXT(shipments9[[#This Row],[Shipdate]],"ddd")</f>
        <v>Wed</v>
      </c>
      <c r="G7192" s="1" t="str">
        <f>IF(OR(shipments9[[#This Row],[Day Name]]="Sat",shipments9[[#This Row],[Day Name]]="Sun"),"Weekend","Weekday")</f>
        <v>Weekday</v>
      </c>
      <c r="H7192">
        <v>1930.5</v>
      </c>
      <c r="I7192">
        <v>108</v>
      </c>
      <c r="J7192" t="s">
        <v>185</v>
      </c>
      <c r="K7192" t="s">
        <v>8155</v>
      </c>
      <c r="L7192" t="s">
        <v>8160</v>
      </c>
      <c r="M7192">
        <v>9</v>
      </c>
      <c r="N7192" t="s">
        <v>8167</v>
      </c>
      <c r="O7192" s="4">
        <f>INDEX(products[Cost_per_box], MATCH(shipments9[[#This Row],[PID]], products[PID], 0))</f>
        <v>2.65</v>
      </c>
      <c r="P7192" s="4">
        <f>shipments9[[#This Row],[Boxes]]*shipments9[[#This Row],[Cost Per Box]]</f>
        <v>286.2</v>
      </c>
      <c r="Q7192" s="4">
        <f>shipments9[[#This Row],[Amount]] -shipments9[[#This Row],[total cost]]</f>
        <v>1644.3</v>
      </c>
      <c r="R7192" s="4" t="str">
        <f>IF(shipments9[[#This Row],[Gross Profit]]&lt;0,"Loss","Profit")</f>
        <v>Profit</v>
      </c>
      <c r="S7192" s="9">
        <f>shipments9[[#This Row],[Gross Profit]]/shipments9[[#This Row],[Amount]]</f>
        <v>0.85174825174825175</v>
      </c>
      <c r="T7192" s="11">
        <f>shipments9[[#This Row],[Amount]]/shipments9[[#This Row],[Boxes]]</f>
        <v>17.875</v>
      </c>
    </row>
    <row r="7193" spans="1:20" hidden="1" x14ac:dyDescent="0.25">
      <c r="A7193" t="s">
        <v>7379</v>
      </c>
      <c r="B7193" t="s">
        <v>42</v>
      </c>
      <c r="C7193" t="s">
        <v>121</v>
      </c>
      <c r="D7193" t="s">
        <v>19</v>
      </c>
      <c r="E7193" s="1">
        <v>45555</v>
      </c>
      <c r="F7193" s="1" t="str">
        <f>TEXT(shipments9[[#This Row],[Shipdate]],"ddd")</f>
        <v>Fri</v>
      </c>
      <c r="G7193" s="1" t="str">
        <f>IF(OR(shipments9[[#This Row],[Day Name]]="Sat",shipments9[[#This Row],[Day Name]]="Sun"),"Weekend","Weekday")</f>
        <v>Weekday</v>
      </c>
      <c r="H7193">
        <v>225</v>
      </c>
      <c r="I7193">
        <v>19</v>
      </c>
      <c r="J7193" t="s">
        <v>185</v>
      </c>
      <c r="K7193" t="s">
        <v>8155</v>
      </c>
      <c r="L7193" t="s">
        <v>8160</v>
      </c>
      <c r="M7193">
        <v>9</v>
      </c>
      <c r="N7193" t="s">
        <v>8167</v>
      </c>
      <c r="O7193" s="4">
        <f>INDEX(products[Cost_per_box], MATCH(shipments9[[#This Row],[PID]], products[PID], 0))</f>
        <v>5.26</v>
      </c>
      <c r="P7193" s="4">
        <f>shipments9[[#This Row],[Boxes]]*shipments9[[#This Row],[Cost Per Box]]</f>
        <v>99.94</v>
      </c>
      <c r="Q7193" s="4">
        <f>shipments9[[#This Row],[Amount]] -shipments9[[#This Row],[total cost]]</f>
        <v>125.06</v>
      </c>
      <c r="R7193" s="4" t="str">
        <f>IF(shipments9[[#This Row],[Gross Profit]]&lt;0,"Loss","Profit")</f>
        <v>Profit</v>
      </c>
      <c r="S7193" s="9">
        <f>shipments9[[#This Row],[Gross Profit]]/shipments9[[#This Row],[Amount]]</f>
        <v>0.55582222222222222</v>
      </c>
      <c r="T7193" s="11">
        <f>shipments9[[#This Row],[Amount]]/shipments9[[#This Row],[Boxes]]</f>
        <v>11.842105263157896</v>
      </c>
    </row>
    <row r="7194" spans="1:20" hidden="1" x14ac:dyDescent="0.25">
      <c r="A7194" t="s">
        <v>7380</v>
      </c>
      <c r="B7194" t="s">
        <v>42</v>
      </c>
      <c r="C7194" t="s">
        <v>141</v>
      </c>
      <c r="D7194" t="s">
        <v>19</v>
      </c>
      <c r="E7194" s="1">
        <v>45559</v>
      </c>
      <c r="F7194" s="1" t="str">
        <f>TEXT(shipments9[[#This Row],[Shipdate]],"ddd")</f>
        <v>Tue</v>
      </c>
      <c r="G7194" s="1" t="str">
        <f>IF(OR(shipments9[[#This Row],[Day Name]]="Sat",shipments9[[#This Row],[Day Name]]="Sun"),"Weekend","Weekday")</f>
        <v>Weekday</v>
      </c>
      <c r="H7194">
        <v>1548</v>
      </c>
      <c r="I7194">
        <v>111</v>
      </c>
      <c r="J7194" t="s">
        <v>185</v>
      </c>
      <c r="K7194" t="s">
        <v>8155</v>
      </c>
      <c r="L7194" t="s">
        <v>8160</v>
      </c>
      <c r="M7194">
        <v>9</v>
      </c>
      <c r="N7194" t="s">
        <v>8167</v>
      </c>
      <c r="O7194" s="4">
        <f>INDEX(products[Cost_per_box], MATCH(shipments9[[#This Row],[PID]], products[PID], 0))</f>
        <v>8.2200000000000006</v>
      </c>
      <c r="P7194" s="4">
        <f>shipments9[[#This Row],[Boxes]]*shipments9[[#This Row],[Cost Per Box]]</f>
        <v>912.42000000000007</v>
      </c>
      <c r="Q7194" s="4">
        <f>shipments9[[#This Row],[Amount]] -shipments9[[#This Row],[total cost]]</f>
        <v>635.57999999999993</v>
      </c>
      <c r="R7194" s="4" t="str">
        <f>IF(shipments9[[#This Row],[Gross Profit]]&lt;0,"Loss","Profit")</f>
        <v>Profit</v>
      </c>
      <c r="S7194" s="9">
        <f>shipments9[[#This Row],[Gross Profit]]/shipments9[[#This Row],[Amount]]</f>
        <v>0.41058139534883714</v>
      </c>
      <c r="T7194" s="11">
        <f>shipments9[[#This Row],[Amount]]/shipments9[[#This Row],[Boxes]]</f>
        <v>13.945945945945946</v>
      </c>
    </row>
    <row r="7195" spans="1:20" hidden="1" x14ac:dyDescent="0.25">
      <c r="A7195" t="s">
        <v>7381</v>
      </c>
      <c r="B7195" t="s">
        <v>42</v>
      </c>
      <c r="C7195" t="s">
        <v>121</v>
      </c>
      <c r="D7195" t="s">
        <v>26</v>
      </c>
      <c r="E7195" s="1">
        <v>45562</v>
      </c>
      <c r="F7195" s="1" t="str">
        <f>TEXT(shipments9[[#This Row],[Shipdate]],"ddd")</f>
        <v>Fri</v>
      </c>
      <c r="G7195" s="1" t="str">
        <f>IF(OR(shipments9[[#This Row],[Day Name]]="Sat",shipments9[[#This Row],[Day Name]]="Sun"),"Weekend","Weekday")</f>
        <v>Weekday</v>
      </c>
      <c r="H7195">
        <v>4497.75</v>
      </c>
      <c r="I7195">
        <v>375</v>
      </c>
      <c r="J7195" t="s">
        <v>185</v>
      </c>
      <c r="K7195" t="s">
        <v>8155</v>
      </c>
      <c r="L7195" t="s">
        <v>8160</v>
      </c>
      <c r="M7195">
        <v>9</v>
      </c>
      <c r="N7195" t="s">
        <v>8167</v>
      </c>
      <c r="O7195" s="4">
        <f>INDEX(products[Cost_per_box], MATCH(shipments9[[#This Row],[PID]], products[PID], 0))</f>
        <v>5.26</v>
      </c>
      <c r="P7195" s="4">
        <f>shipments9[[#This Row],[Boxes]]*shipments9[[#This Row],[Cost Per Box]]</f>
        <v>1972.5</v>
      </c>
      <c r="Q7195" s="4">
        <f>shipments9[[#This Row],[Amount]] -shipments9[[#This Row],[total cost]]</f>
        <v>2525.25</v>
      </c>
      <c r="R7195" s="4" t="str">
        <f>IF(shipments9[[#This Row],[Gross Profit]]&lt;0,"Loss","Profit")</f>
        <v>Profit</v>
      </c>
      <c r="S7195" s="9">
        <f>shipments9[[#This Row],[Gross Profit]]/shipments9[[#This Row],[Amount]]</f>
        <v>0.56144739036184754</v>
      </c>
      <c r="T7195" s="11">
        <f>shipments9[[#This Row],[Amount]]/shipments9[[#This Row],[Boxes]]</f>
        <v>11.994</v>
      </c>
    </row>
    <row r="7196" spans="1:20" hidden="1" x14ac:dyDescent="0.25">
      <c r="A7196" t="s">
        <v>7382</v>
      </c>
      <c r="B7196" t="s">
        <v>42</v>
      </c>
      <c r="C7196" t="s">
        <v>124</v>
      </c>
      <c r="D7196" t="s">
        <v>22</v>
      </c>
      <c r="E7196" s="1">
        <v>45560</v>
      </c>
      <c r="F7196" s="1" t="str">
        <f>TEXT(shipments9[[#This Row],[Shipdate]],"ddd")</f>
        <v>Wed</v>
      </c>
      <c r="G7196" s="1" t="str">
        <f>IF(OR(shipments9[[#This Row],[Day Name]]="Sat",shipments9[[#This Row],[Day Name]]="Sun"),"Weekend","Weekday")</f>
        <v>Weekday</v>
      </c>
      <c r="H7196">
        <v>2344.5</v>
      </c>
      <c r="I7196">
        <v>168</v>
      </c>
      <c r="J7196" t="s">
        <v>185</v>
      </c>
      <c r="K7196" t="s">
        <v>8155</v>
      </c>
      <c r="L7196" t="s">
        <v>8160</v>
      </c>
      <c r="M7196">
        <v>9</v>
      </c>
      <c r="N7196" t="s">
        <v>8167</v>
      </c>
      <c r="O7196" s="4">
        <f>INDEX(products[Cost_per_box], MATCH(shipments9[[#This Row],[PID]], products[PID], 0))</f>
        <v>7.48</v>
      </c>
      <c r="P7196" s="4">
        <f>shipments9[[#This Row],[Boxes]]*shipments9[[#This Row],[Cost Per Box]]</f>
        <v>1256.6400000000001</v>
      </c>
      <c r="Q7196" s="4">
        <f>shipments9[[#This Row],[Amount]] -shipments9[[#This Row],[total cost]]</f>
        <v>1087.8599999999999</v>
      </c>
      <c r="R7196" s="4" t="str">
        <f>IF(shipments9[[#This Row],[Gross Profit]]&lt;0,"Loss","Profit")</f>
        <v>Profit</v>
      </c>
      <c r="S7196" s="9">
        <f>shipments9[[#This Row],[Gross Profit]]/shipments9[[#This Row],[Amount]]</f>
        <v>0.4640051183621241</v>
      </c>
      <c r="T7196" s="11">
        <f>shipments9[[#This Row],[Amount]]/shipments9[[#This Row],[Boxes]]</f>
        <v>13.955357142857142</v>
      </c>
    </row>
    <row r="7197" spans="1:20" hidden="1" x14ac:dyDescent="0.25">
      <c r="A7197" t="s">
        <v>7383</v>
      </c>
      <c r="B7197" t="s">
        <v>42</v>
      </c>
      <c r="C7197" t="s">
        <v>128</v>
      </c>
      <c r="D7197" t="s">
        <v>24</v>
      </c>
      <c r="E7197" s="1">
        <v>45540</v>
      </c>
      <c r="F7197" s="1" t="str">
        <f>TEXT(shipments9[[#This Row],[Shipdate]],"ddd")</f>
        <v>Thu</v>
      </c>
      <c r="G7197" s="1" t="str">
        <f>IF(OR(shipments9[[#This Row],[Day Name]]="Sat",shipments9[[#This Row],[Day Name]]="Sun"),"Weekend","Weekday")</f>
        <v>Weekday</v>
      </c>
      <c r="H7197">
        <v>6351.75</v>
      </c>
      <c r="I7197">
        <v>1059</v>
      </c>
      <c r="J7197" t="s">
        <v>185</v>
      </c>
      <c r="K7197" t="s">
        <v>8155</v>
      </c>
      <c r="L7197" t="s">
        <v>8160</v>
      </c>
      <c r="M7197">
        <v>9</v>
      </c>
      <c r="N7197" t="s">
        <v>8167</v>
      </c>
      <c r="O7197" s="4">
        <f>INDEX(products[Cost_per_box], MATCH(shipments9[[#This Row],[PID]], products[PID], 0))</f>
        <v>3.85</v>
      </c>
      <c r="P7197" s="4">
        <f>shipments9[[#This Row],[Boxes]]*shipments9[[#This Row],[Cost Per Box]]</f>
        <v>4077.15</v>
      </c>
      <c r="Q7197" s="4">
        <f>shipments9[[#This Row],[Amount]] -shipments9[[#This Row],[total cost]]</f>
        <v>2274.6</v>
      </c>
      <c r="R7197" s="4" t="str">
        <f>IF(shipments9[[#This Row],[Gross Profit]]&lt;0,"Loss","Profit")</f>
        <v>Profit</v>
      </c>
      <c r="S7197" s="9">
        <f>shipments9[[#This Row],[Gross Profit]]/shipments9[[#This Row],[Amount]]</f>
        <v>0.35810603377022077</v>
      </c>
      <c r="T7197" s="11">
        <f>shipments9[[#This Row],[Amount]]/shipments9[[#This Row],[Boxes]]</f>
        <v>5.9978753541076486</v>
      </c>
    </row>
    <row r="7198" spans="1:20" hidden="1" x14ac:dyDescent="0.25">
      <c r="A7198" t="s">
        <v>7384</v>
      </c>
      <c r="B7198" t="s">
        <v>42</v>
      </c>
      <c r="C7198" t="s">
        <v>132</v>
      </c>
      <c r="D7198" t="s">
        <v>19</v>
      </c>
      <c r="E7198" s="1">
        <v>45547</v>
      </c>
      <c r="F7198" s="1" t="str">
        <f>TEXT(shipments9[[#This Row],[Shipdate]],"ddd")</f>
        <v>Thu</v>
      </c>
      <c r="G7198" s="1" t="str">
        <f>IF(OR(shipments9[[#This Row],[Day Name]]="Sat",shipments9[[#This Row],[Day Name]]="Sun"),"Weekend","Weekday")</f>
        <v>Weekday</v>
      </c>
      <c r="H7198">
        <v>7596</v>
      </c>
      <c r="I7198">
        <v>317</v>
      </c>
      <c r="J7198" t="s">
        <v>185</v>
      </c>
      <c r="K7198" t="s">
        <v>8155</v>
      </c>
      <c r="L7198" t="s">
        <v>8160</v>
      </c>
      <c r="M7198">
        <v>9</v>
      </c>
      <c r="N7198" t="s">
        <v>8167</v>
      </c>
      <c r="O7198" s="4">
        <f>INDEX(products[Cost_per_box], MATCH(shipments9[[#This Row],[PID]], products[PID], 0))</f>
        <v>6.31</v>
      </c>
      <c r="P7198" s="4">
        <f>shipments9[[#This Row],[Boxes]]*shipments9[[#This Row],[Cost Per Box]]</f>
        <v>2000.27</v>
      </c>
      <c r="Q7198" s="4">
        <f>shipments9[[#This Row],[Amount]] -shipments9[[#This Row],[total cost]]</f>
        <v>5595.73</v>
      </c>
      <c r="R7198" s="4" t="str">
        <f>IF(shipments9[[#This Row],[Gross Profit]]&lt;0,"Loss","Profit")</f>
        <v>Profit</v>
      </c>
      <c r="S7198" s="9">
        <f>shipments9[[#This Row],[Gross Profit]]/shipments9[[#This Row],[Amount]]</f>
        <v>0.73666798314902571</v>
      </c>
      <c r="T7198" s="11">
        <f>shipments9[[#This Row],[Amount]]/shipments9[[#This Row],[Boxes]]</f>
        <v>23.962145110410095</v>
      </c>
    </row>
    <row r="7199" spans="1:20" hidden="1" x14ac:dyDescent="0.25">
      <c r="A7199" t="s">
        <v>7385</v>
      </c>
      <c r="B7199" t="s">
        <v>42</v>
      </c>
      <c r="C7199" t="s">
        <v>141</v>
      </c>
      <c r="D7199" t="s">
        <v>22</v>
      </c>
      <c r="E7199" s="1">
        <v>45537</v>
      </c>
      <c r="F7199" s="1" t="str">
        <f>TEXT(shipments9[[#This Row],[Shipdate]],"ddd")</f>
        <v>Mon</v>
      </c>
      <c r="G7199" s="1" t="str">
        <f>IF(OR(shipments9[[#This Row],[Day Name]]="Sat",shipments9[[#This Row],[Day Name]]="Sun"),"Weekend","Weekday")</f>
        <v>Weekday</v>
      </c>
      <c r="H7199">
        <v>49.5</v>
      </c>
      <c r="I7199">
        <v>4</v>
      </c>
      <c r="J7199" t="s">
        <v>185</v>
      </c>
      <c r="K7199" t="s">
        <v>8155</v>
      </c>
      <c r="L7199" t="s">
        <v>8160</v>
      </c>
      <c r="M7199">
        <v>9</v>
      </c>
      <c r="N7199" t="s">
        <v>8167</v>
      </c>
      <c r="O7199" s="4">
        <f>INDEX(products[Cost_per_box], MATCH(shipments9[[#This Row],[PID]], products[PID], 0))</f>
        <v>8.2200000000000006</v>
      </c>
      <c r="P7199" s="4">
        <f>shipments9[[#This Row],[Boxes]]*shipments9[[#This Row],[Cost Per Box]]</f>
        <v>32.880000000000003</v>
      </c>
      <c r="Q7199" s="4">
        <f>shipments9[[#This Row],[Amount]] -shipments9[[#This Row],[total cost]]</f>
        <v>16.619999999999997</v>
      </c>
      <c r="R7199" s="4" t="str">
        <f>IF(shipments9[[#This Row],[Gross Profit]]&lt;0,"Loss","Profit")</f>
        <v>Profit</v>
      </c>
      <c r="S7199" s="9">
        <f>shipments9[[#This Row],[Gross Profit]]/shipments9[[#This Row],[Amount]]</f>
        <v>0.3357575757575757</v>
      </c>
      <c r="T7199" s="11">
        <f>shipments9[[#This Row],[Amount]]/shipments9[[#This Row],[Boxes]]</f>
        <v>12.375</v>
      </c>
    </row>
    <row r="7200" spans="1:20" hidden="1" x14ac:dyDescent="0.25">
      <c r="A7200" t="s">
        <v>7386</v>
      </c>
      <c r="B7200" t="s">
        <v>42</v>
      </c>
      <c r="C7200" t="s">
        <v>141</v>
      </c>
      <c r="D7200" t="s">
        <v>26</v>
      </c>
      <c r="E7200" s="1">
        <v>45546</v>
      </c>
      <c r="F7200" s="1" t="str">
        <f>TEXT(shipments9[[#This Row],[Shipdate]],"ddd")</f>
        <v>Wed</v>
      </c>
      <c r="G7200" s="1" t="str">
        <f>IF(OR(shipments9[[#This Row],[Day Name]]="Sat",shipments9[[#This Row],[Day Name]]="Sun"),"Weekend","Weekday")</f>
        <v>Weekday</v>
      </c>
      <c r="H7200">
        <v>8358.75</v>
      </c>
      <c r="I7200">
        <v>697</v>
      </c>
      <c r="J7200" t="s">
        <v>185</v>
      </c>
      <c r="K7200" t="s">
        <v>8155</v>
      </c>
      <c r="L7200" t="s">
        <v>8160</v>
      </c>
      <c r="M7200">
        <v>9</v>
      </c>
      <c r="N7200" t="s">
        <v>8167</v>
      </c>
      <c r="O7200" s="4">
        <f>INDEX(products[Cost_per_box], MATCH(shipments9[[#This Row],[PID]], products[PID], 0))</f>
        <v>8.2200000000000006</v>
      </c>
      <c r="P7200" s="4">
        <f>shipments9[[#This Row],[Boxes]]*shipments9[[#This Row],[Cost Per Box]]</f>
        <v>5729.34</v>
      </c>
      <c r="Q7200" s="4">
        <f>shipments9[[#This Row],[Amount]] -shipments9[[#This Row],[total cost]]</f>
        <v>2629.41</v>
      </c>
      <c r="R7200" s="4" t="str">
        <f>IF(shipments9[[#This Row],[Gross Profit]]&lt;0,"Loss","Profit")</f>
        <v>Profit</v>
      </c>
      <c r="S7200" s="9">
        <f>shipments9[[#This Row],[Gross Profit]]/shipments9[[#This Row],[Amount]]</f>
        <v>0.3145697622252131</v>
      </c>
      <c r="T7200" s="11">
        <f>shipments9[[#This Row],[Amount]]/shipments9[[#This Row],[Boxes]]</f>
        <v>11.992467718794835</v>
      </c>
    </row>
    <row r="7201" spans="1:20" hidden="1" x14ac:dyDescent="0.25">
      <c r="A7201" t="s">
        <v>7387</v>
      </c>
      <c r="B7201" t="s">
        <v>42</v>
      </c>
      <c r="C7201" t="s">
        <v>151</v>
      </c>
      <c r="D7201" t="s">
        <v>19</v>
      </c>
      <c r="E7201" s="1">
        <v>45559</v>
      </c>
      <c r="F7201" s="1" t="str">
        <f>TEXT(shipments9[[#This Row],[Shipdate]],"ddd")</f>
        <v>Tue</v>
      </c>
      <c r="G7201" s="1" t="str">
        <f>IF(OR(shipments9[[#This Row],[Day Name]]="Sat",shipments9[[#This Row],[Day Name]]="Sun"),"Weekend","Weekday")</f>
        <v>Weekday</v>
      </c>
      <c r="H7201">
        <v>3541.5</v>
      </c>
      <c r="I7201">
        <v>169</v>
      </c>
      <c r="J7201" t="s">
        <v>185</v>
      </c>
      <c r="K7201" t="s">
        <v>8155</v>
      </c>
      <c r="L7201" t="s">
        <v>8160</v>
      </c>
      <c r="M7201">
        <v>9</v>
      </c>
      <c r="N7201" t="s">
        <v>8167</v>
      </c>
      <c r="O7201" s="4">
        <f>INDEX(products[Cost_per_box], MATCH(shipments9[[#This Row],[PID]], products[PID], 0))</f>
        <v>12.41</v>
      </c>
      <c r="P7201" s="4">
        <f>shipments9[[#This Row],[Boxes]]*shipments9[[#This Row],[Cost Per Box]]</f>
        <v>2097.29</v>
      </c>
      <c r="Q7201" s="4">
        <f>shipments9[[#This Row],[Amount]] -shipments9[[#This Row],[total cost]]</f>
        <v>1444.21</v>
      </c>
      <c r="R7201" s="4" t="str">
        <f>IF(shipments9[[#This Row],[Gross Profit]]&lt;0,"Loss","Profit")</f>
        <v>Profit</v>
      </c>
      <c r="S7201" s="9">
        <f>shipments9[[#This Row],[Gross Profit]]/shipments9[[#This Row],[Amount]]</f>
        <v>0.4077961315826627</v>
      </c>
      <c r="T7201" s="11">
        <f>shipments9[[#This Row],[Amount]]/shipments9[[#This Row],[Boxes]]</f>
        <v>20.95562130177515</v>
      </c>
    </row>
    <row r="7202" spans="1:20" hidden="1" x14ac:dyDescent="0.25">
      <c r="A7202" t="s">
        <v>7388</v>
      </c>
      <c r="B7202" t="s">
        <v>42</v>
      </c>
      <c r="C7202" t="s">
        <v>165</v>
      </c>
      <c r="D7202" t="s">
        <v>19</v>
      </c>
      <c r="E7202" s="1">
        <v>45553</v>
      </c>
      <c r="F7202" s="1" t="str">
        <f>TEXT(shipments9[[#This Row],[Shipdate]],"ddd")</f>
        <v>Wed</v>
      </c>
      <c r="G7202" s="1" t="str">
        <f>IF(OR(shipments9[[#This Row],[Day Name]]="Sat",shipments9[[#This Row],[Day Name]]="Sun"),"Weekend","Weekday")</f>
        <v>Weekday</v>
      </c>
      <c r="H7202">
        <v>6439.5</v>
      </c>
      <c r="I7202">
        <v>339</v>
      </c>
      <c r="J7202" t="s">
        <v>185</v>
      </c>
      <c r="K7202" t="s">
        <v>8155</v>
      </c>
      <c r="L7202" t="s">
        <v>8160</v>
      </c>
      <c r="M7202">
        <v>9</v>
      </c>
      <c r="N7202" t="s">
        <v>8167</v>
      </c>
      <c r="O7202" s="4">
        <f>INDEX(products[Cost_per_box], MATCH(shipments9[[#This Row],[PID]], products[PID], 0))</f>
        <v>2.65</v>
      </c>
      <c r="P7202" s="4">
        <f>shipments9[[#This Row],[Boxes]]*shipments9[[#This Row],[Cost Per Box]]</f>
        <v>898.35</v>
      </c>
      <c r="Q7202" s="4">
        <f>shipments9[[#This Row],[Amount]] -shipments9[[#This Row],[total cost]]</f>
        <v>5541.15</v>
      </c>
      <c r="R7202" s="4" t="str">
        <f>IF(shipments9[[#This Row],[Gross Profit]]&lt;0,"Loss","Profit")</f>
        <v>Profit</v>
      </c>
      <c r="S7202" s="9">
        <f>shipments9[[#This Row],[Gross Profit]]/shipments9[[#This Row],[Amount]]</f>
        <v>0.86049382716049372</v>
      </c>
      <c r="T7202" s="11">
        <f>shipments9[[#This Row],[Amount]]/shipments9[[#This Row],[Boxes]]</f>
        <v>18.995575221238937</v>
      </c>
    </row>
    <row r="7203" spans="1:20" hidden="1" x14ac:dyDescent="0.25">
      <c r="A7203" t="s">
        <v>7389</v>
      </c>
      <c r="B7203" t="s">
        <v>42</v>
      </c>
      <c r="C7203" t="s">
        <v>141</v>
      </c>
      <c r="D7203" t="s">
        <v>19</v>
      </c>
      <c r="E7203" s="1">
        <v>45548</v>
      </c>
      <c r="F7203" s="1" t="str">
        <f>TEXT(shipments9[[#This Row],[Shipdate]],"ddd")</f>
        <v>Fri</v>
      </c>
      <c r="G7203" s="1" t="str">
        <f>IF(OR(shipments9[[#This Row],[Day Name]]="Sat",shipments9[[#This Row],[Day Name]]="Sun"),"Weekend","Weekday")</f>
        <v>Weekday</v>
      </c>
      <c r="H7203">
        <v>5339.25</v>
      </c>
      <c r="I7203">
        <v>445</v>
      </c>
      <c r="J7203" t="s">
        <v>185</v>
      </c>
      <c r="K7203" t="s">
        <v>8155</v>
      </c>
      <c r="L7203" t="s">
        <v>8160</v>
      </c>
      <c r="M7203">
        <v>9</v>
      </c>
      <c r="N7203" t="s">
        <v>8167</v>
      </c>
      <c r="O7203" s="4">
        <f>INDEX(products[Cost_per_box], MATCH(shipments9[[#This Row],[PID]], products[PID], 0))</f>
        <v>8.2200000000000006</v>
      </c>
      <c r="P7203" s="4">
        <f>shipments9[[#This Row],[Boxes]]*shipments9[[#This Row],[Cost Per Box]]</f>
        <v>3657.9</v>
      </c>
      <c r="Q7203" s="4">
        <f>shipments9[[#This Row],[Amount]] -shipments9[[#This Row],[total cost]]</f>
        <v>1681.35</v>
      </c>
      <c r="R7203" s="4" t="str">
        <f>IF(shipments9[[#This Row],[Gross Profit]]&lt;0,"Loss","Profit")</f>
        <v>Profit</v>
      </c>
      <c r="S7203" s="9">
        <f>shipments9[[#This Row],[Gross Profit]]/shipments9[[#This Row],[Amount]]</f>
        <v>0.31490377862059277</v>
      </c>
      <c r="T7203" s="11">
        <f>shipments9[[#This Row],[Amount]]/shipments9[[#This Row],[Boxes]]</f>
        <v>11.998314606741573</v>
      </c>
    </row>
    <row r="7204" spans="1:20" hidden="1" x14ac:dyDescent="0.25">
      <c r="A7204" t="s">
        <v>7390</v>
      </c>
      <c r="B7204" t="s">
        <v>45</v>
      </c>
      <c r="C7204" t="s">
        <v>137</v>
      </c>
      <c r="D7204" t="s">
        <v>24</v>
      </c>
      <c r="E7204" s="1">
        <v>45551</v>
      </c>
      <c r="F7204" s="1" t="str">
        <f>TEXT(shipments9[[#This Row],[Shipdate]],"ddd")</f>
        <v>Mon</v>
      </c>
      <c r="G7204" s="1" t="str">
        <f>IF(OR(shipments9[[#This Row],[Day Name]]="Sat",shipments9[[#This Row],[Day Name]]="Sun"),"Weekend","Weekday")</f>
        <v>Weekday</v>
      </c>
      <c r="H7204">
        <v>5361.75</v>
      </c>
      <c r="I7204">
        <v>269</v>
      </c>
      <c r="J7204" t="s">
        <v>185</v>
      </c>
      <c r="K7204" t="s">
        <v>8155</v>
      </c>
      <c r="L7204" t="s">
        <v>8160</v>
      </c>
      <c r="M7204">
        <v>9</v>
      </c>
      <c r="N7204" t="s">
        <v>8167</v>
      </c>
      <c r="O7204" s="4">
        <f>INDEX(products[Cost_per_box], MATCH(shipments9[[#This Row],[PID]], products[PID], 0))</f>
        <v>7.73</v>
      </c>
      <c r="P7204" s="4">
        <f>shipments9[[#This Row],[Boxes]]*shipments9[[#This Row],[Cost Per Box]]</f>
        <v>2079.37</v>
      </c>
      <c r="Q7204" s="4">
        <f>shipments9[[#This Row],[Amount]] -shipments9[[#This Row],[total cost]]</f>
        <v>3282.38</v>
      </c>
      <c r="R7204" s="4" t="str">
        <f>IF(shipments9[[#This Row],[Gross Profit]]&lt;0,"Loss","Profit")</f>
        <v>Profit</v>
      </c>
      <c r="S7204" s="9">
        <f>shipments9[[#This Row],[Gross Profit]]/shipments9[[#This Row],[Amount]]</f>
        <v>0.61218445470228944</v>
      </c>
      <c r="T7204" s="11">
        <f>shipments9[[#This Row],[Amount]]/shipments9[[#This Row],[Boxes]]</f>
        <v>19.932156133828997</v>
      </c>
    </row>
    <row r="7205" spans="1:20" hidden="1" x14ac:dyDescent="0.25">
      <c r="A7205" t="s">
        <v>7391</v>
      </c>
      <c r="B7205" t="s">
        <v>45</v>
      </c>
      <c r="C7205" t="s">
        <v>121</v>
      </c>
      <c r="D7205" t="s">
        <v>26</v>
      </c>
      <c r="E7205" s="1">
        <v>45541</v>
      </c>
      <c r="F7205" s="1" t="str">
        <f>TEXT(shipments9[[#This Row],[Shipdate]],"ddd")</f>
        <v>Fri</v>
      </c>
      <c r="G7205" s="1" t="str">
        <f>IF(OR(shipments9[[#This Row],[Day Name]]="Sat",shipments9[[#This Row],[Day Name]]="Sun"),"Weekend","Weekday")</f>
        <v>Weekday</v>
      </c>
      <c r="H7205">
        <v>900</v>
      </c>
      <c r="I7205">
        <v>75</v>
      </c>
      <c r="J7205" t="s">
        <v>185</v>
      </c>
      <c r="K7205" t="s">
        <v>8155</v>
      </c>
      <c r="L7205" t="s">
        <v>8160</v>
      </c>
      <c r="M7205">
        <v>9</v>
      </c>
      <c r="N7205" t="s">
        <v>8167</v>
      </c>
      <c r="O7205" s="4">
        <f>INDEX(products[Cost_per_box], MATCH(shipments9[[#This Row],[PID]], products[PID], 0))</f>
        <v>5.26</v>
      </c>
      <c r="P7205" s="4">
        <f>shipments9[[#This Row],[Boxes]]*shipments9[[#This Row],[Cost Per Box]]</f>
        <v>394.5</v>
      </c>
      <c r="Q7205" s="4">
        <f>shipments9[[#This Row],[Amount]] -shipments9[[#This Row],[total cost]]</f>
        <v>505.5</v>
      </c>
      <c r="R7205" s="4" t="str">
        <f>IF(shipments9[[#This Row],[Gross Profit]]&lt;0,"Loss","Profit")</f>
        <v>Profit</v>
      </c>
      <c r="S7205" s="9">
        <f>shipments9[[#This Row],[Gross Profit]]/shipments9[[#This Row],[Amount]]</f>
        <v>0.56166666666666665</v>
      </c>
      <c r="T7205" s="11">
        <f>shipments9[[#This Row],[Amount]]/shipments9[[#This Row],[Boxes]]</f>
        <v>12</v>
      </c>
    </row>
    <row r="7206" spans="1:20" hidden="1" x14ac:dyDescent="0.25">
      <c r="A7206" t="s">
        <v>7392</v>
      </c>
      <c r="B7206" t="s">
        <v>45</v>
      </c>
      <c r="C7206" t="s">
        <v>143</v>
      </c>
      <c r="D7206" t="s">
        <v>31</v>
      </c>
      <c r="E7206" s="1">
        <v>45560</v>
      </c>
      <c r="F7206" s="1" t="str">
        <f>TEXT(shipments9[[#This Row],[Shipdate]],"ddd")</f>
        <v>Wed</v>
      </c>
      <c r="G7206" s="1" t="str">
        <f>IF(OR(shipments9[[#This Row],[Day Name]]="Sat",shipments9[[#This Row],[Day Name]]="Sun"),"Weekend","Weekday")</f>
        <v>Weekday</v>
      </c>
      <c r="H7206">
        <v>5602.5</v>
      </c>
      <c r="I7206">
        <v>295</v>
      </c>
      <c r="J7206" t="s">
        <v>185</v>
      </c>
      <c r="K7206" t="s">
        <v>8155</v>
      </c>
      <c r="L7206" t="s">
        <v>8160</v>
      </c>
      <c r="M7206">
        <v>9</v>
      </c>
      <c r="N7206" t="s">
        <v>8167</v>
      </c>
      <c r="O7206" s="4">
        <f>INDEX(products[Cost_per_box], MATCH(shipments9[[#This Row],[PID]], products[PID], 0))</f>
        <v>10.23</v>
      </c>
      <c r="P7206" s="4">
        <f>shipments9[[#This Row],[Boxes]]*shipments9[[#This Row],[Cost Per Box]]</f>
        <v>3017.85</v>
      </c>
      <c r="Q7206" s="4">
        <f>shipments9[[#This Row],[Amount]] -shipments9[[#This Row],[total cost]]</f>
        <v>2584.65</v>
      </c>
      <c r="R7206" s="4" t="str">
        <f>IF(shipments9[[#This Row],[Gross Profit]]&lt;0,"Loss","Profit")</f>
        <v>Profit</v>
      </c>
      <c r="S7206" s="9">
        <f>shipments9[[#This Row],[Gross Profit]]/shipments9[[#This Row],[Amount]]</f>
        <v>0.46133868808567607</v>
      </c>
      <c r="T7206" s="11">
        <f>shipments9[[#This Row],[Amount]]/shipments9[[#This Row],[Boxes]]</f>
        <v>18.991525423728813</v>
      </c>
    </row>
    <row r="7207" spans="1:20" hidden="1" x14ac:dyDescent="0.25">
      <c r="A7207" t="s">
        <v>7393</v>
      </c>
      <c r="B7207" t="s">
        <v>45</v>
      </c>
      <c r="C7207" t="s">
        <v>145</v>
      </c>
      <c r="D7207" t="s">
        <v>26</v>
      </c>
      <c r="E7207" s="1">
        <v>45560</v>
      </c>
      <c r="F7207" s="1" t="str">
        <f>TEXT(shipments9[[#This Row],[Shipdate]],"ddd")</f>
        <v>Wed</v>
      </c>
      <c r="G7207" s="1" t="str">
        <f>IF(OR(shipments9[[#This Row],[Day Name]]="Sat",shipments9[[#This Row],[Day Name]]="Sun"),"Weekend","Weekday")</f>
        <v>Weekday</v>
      </c>
      <c r="H7207">
        <v>9897.75</v>
      </c>
      <c r="I7207">
        <v>660</v>
      </c>
      <c r="J7207" t="s">
        <v>185</v>
      </c>
      <c r="K7207" t="s">
        <v>8155</v>
      </c>
      <c r="L7207" t="s">
        <v>8160</v>
      </c>
      <c r="M7207">
        <v>9</v>
      </c>
      <c r="N7207" t="s">
        <v>8167</v>
      </c>
      <c r="O7207" s="4">
        <f>INDEX(products[Cost_per_box], MATCH(shipments9[[#This Row],[PID]], products[PID], 0))</f>
        <v>4.74</v>
      </c>
      <c r="P7207" s="4">
        <f>shipments9[[#This Row],[Boxes]]*shipments9[[#This Row],[Cost Per Box]]</f>
        <v>3128.4</v>
      </c>
      <c r="Q7207" s="4">
        <f>shipments9[[#This Row],[Amount]] -shipments9[[#This Row],[total cost]]</f>
        <v>6769.35</v>
      </c>
      <c r="R7207" s="4" t="str">
        <f>IF(shipments9[[#This Row],[Gross Profit]]&lt;0,"Loss","Profit")</f>
        <v>Profit</v>
      </c>
      <c r="S7207" s="9">
        <f>shipments9[[#This Row],[Gross Profit]]/shipments9[[#This Row],[Amount]]</f>
        <v>0.68392816549215729</v>
      </c>
      <c r="T7207" s="11">
        <f>shipments9[[#This Row],[Amount]]/shipments9[[#This Row],[Boxes]]</f>
        <v>14.996590909090909</v>
      </c>
    </row>
    <row r="7208" spans="1:20" hidden="1" x14ac:dyDescent="0.25">
      <c r="A7208" t="s">
        <v>7394</v>
      </c>
      <c r="B7208" t="s">
        <v>45</v>
      </c>
      <c r="C7208" t="s">
        <v>149</v>
      </c>
      <c r="D7208" t="s">
        <v>31</v>
      </c>
      <c r="E7208" s="1">
        <v>45553</v>
      </c>
      <c r="F7208" s="1" t="str">
        <f>TEXT(shipments9[[#This Row],[Shipdate]],"ddd")</f>
        <v>Wed</v>
      </c>
      <c r="G7208" s="1" t="str">
        <f>IF(OR(shipments9[[#This Row],[Day Name]]="Sat",shipments9[[#This Row],[Day Name]]="Sun"),"Weekend","Weekday")</f>
        <v>Weekday</v>
      </c>
      <c r="H7208">
        <v>5105.25</v>
      </c>
      <c r="I7208">
        <v>301</v>
      </c>
      <c r="J7208" t="s">
        <v>185</v>
      </c>
      <c r="K7208" t="s">
        <v>8155</v>
      </c>
      <c r="L7208" t="s">
        <v>8160</v>
      </c>
      <c r="M7208">
        <v>9</v>
      </c>
      <c r="N7208" t="s">
        <v>8167</v>
      </c>
      <c r="O7208" s="4">
        <f>INDEX(products[Cost_per_box], MATCH(shipments9[[#This Row],[PID]], products[PID], 0))</f>
        <v>6.43</v>
      </c>
      <c r="P7208" s="4">
        <f>shipments9[[#This Row],[Boxes]]*shipments9[[#This Row],[Cost Per Box]]</f>
        <v>1935.4299999999998</v>
      </c>
      <c r="Q7208" s="4">
        <f>shipments9[[#This Row],[Amount]] -shipments9[[#This Row],[total cost]]</f>
        <v>3169.82</v>
      </c>
      <c r="R7208" s="4" t="str">
        <f>IF(shipments9[[#This Row],[Gross Profit]]&lt;0,"Loss","Profit")</f>
        <v>Profit</v>
      </c>
      <c r="S7208" s="9">
        <f>shipments9[[#This Row],[Gross Profit]]/shipments9[[#This Row],[Amount]]</f>
        <v>0.62089417756231335</v>
      </c>
      <c r="T7208" s="11">
        <f>shipments9[[#This Row],[Amount]]/shipments9[[#This Row],[Boxes]]</f>
        <v>16.960963455149503</v>
      </c>
    </row>
    <row r="7209" spans="1:20" x14ac:dyDescent="0.25">
      <c r="A7209" t="s">
        <v>7395</v>
      </c>
      <c r="B7209" t="s">
        <v>45</v>
      </c>
      <c r="C7209" t="s">
        <v>155</v>
      </c>
      <c r="D7209" t="s">
        <v>26</v>
      </c>
      <c r="E7209" s="1">
        <v>45540</v>
      </c>
      <c r="F7209" s="1" t="str">
        <f>TEXT(shipments9[[#This Row],[Shipdate]],"ddd")</f>
        <v>Thu</v>
      </c>
      <c r="G7209" s="1" t="str">
        <f>IF(OR(shipments9[[#This Row],[Day Name]]="Sat",shipments9[[#This Row],[Day Name]]="Sun"),"Weekend","Weekday")</f>
        <v>Weekday</v>
      </c>
      <c r="H7209">
        <v>3687.75</v>
      </c>
      <c r="I7209">
        <v>527</v>
      </c>
      <c r="J7209" t="s">
        <v>185</v>
      </c>
      <c r="K7209" t="s">
        <v>8155</v>
      </c>
      <c r="L7209" t="s">
        <v>8160</v>
      </c>
      <c r="M7209">
        <v>9</v>
      </c>
      <c r="N7209" t="s">
        <v>8167</v>
      </c>
      <c r="O7209" s="4">
        <f>INDEX(products[Cost_per_box], MATCH(shipments9[[#This Row],[PID]], products[PID], 0))</f>
        <v>8.43</v>
      </c>
      <c r="P7209" s="4">
        <f>shipments9[[#This Row],[Boxes]]*shipments9[[#This Row],[Cost Per Box]]</f>
        <v>4442.6099999999997</v>
      </c>
      <c r="Q7209" s="4">
        <f>shipments9[[#This Row],[Amount]] -shipments9[[#This Row],[total cost]]</f>
        <v>-754.85999999999967</v>
      </c>
      <c r="R7209" s="4" t="str">
        <f>IF(shipments9[[#This Row],[Gross Profit]]&lt;0,"Loss","Profit")</f>
        <v>Loss</v>
      </c>
      <c r="S7209" s="9">
        <f>shipments9[[#This Row],[Gross Profit]]/shipments9[[#This Row],[Amount]]</f>
        <v>-0.20469391905633508</v>
      </c>
      <c r="T7209" s="11">
        <f>shipments9[[#This Row],[Amount]]/shipments9[[#This Row],[Boxes]]</f>
        <v>6.9976280834914615</v>
      </c>
    </row>
    <row r="7210" spans="1:20" hidden="1" x14ac:dyDescent="0.25">
      <c r="A7210" t="s">
        <v>7396</v>
      </c>
      <c r="B7210" t="s">
        <v>45</v>
      </c>
      <c r="C7210" t="s">
        <v>128</v>
      </c>
      <c r="D7210" t="s">
        <v>28</v>
      </c>
      <c r="E7210" s="1">
        <v>45541</v>
      </c>
      <c r="F7210" s="1" t="str">
        <f>TEXT(shipments9[[#This Row],[Shipdate]],"ddd")</f>
        <v>Fri</v>
      </c>
      <c r="G7210" s="1" t="str">
        <f>IF(OR(shipments9[[#This Row],[Day Name]]="Sat",shipments9[[#This Row],[Day Name]]="Sun"),"Weekend","Weekday")</f>
        <v>Weekday</v>
      </c>
      <c r="H7210">
        <v>7641</v>
      </c>
      <c r="I7210">
        <v>849</v>
      </c>
      <c r="J7210" t="s">
        <v>185</v>
      </c>
      <c r="K7210" t="s">
        <v>8155</v>
      </c>
      <c r="L7210" t="s">
        <v>8160</v>
      </c>
      <c r="M7210">
        <v>9</v>
      </c>
      <c r="N7210" t="s">
        <v>8167</v>
      </c>
      <c r="O7210" s="4">
        <f>INDEX(products[Cost_per_box], MATCH(shipments9[[#This Row],[PID]], products[PID], 0))</f>
        <v>3.85</v>
      </c>
      <c r="P7210" s="4">
        <f>shipments9[[#This Row],[Boxes]]*shipments9[[#This Row],[Cost Per Box]]</f>
        <v>3268.65</v>
      </c>
      <c r="Q7210" s="4">
        <f>shipments9[[#This Row],[Amount]] -shipments9[[#This Row],[total cost]]</f>
        <v>4372.3500000000004</v>
      </c>
      <c r="R7210" s="4" t="str">
        <f>IF(shipments9[[#This Row],[Gross Profit]]&lt;0,"Loss","Profit")</f>
        <v>Profit</v>
      </c>
      <c r="S7210" s="9">
        <f>shipments9[[#This Row],[Gross Profit]]/shipments9[[#This Row],[Amount]]</f>
        <v>0.5722222222222223</v>
      </c>
      <c r="T7210" s="11">
        <f>shipments9[[#This Row],[Amount]]/shipments9[[#This Row],[Boxes]]</f>
        <v>9</v>
      </c>
    </row>
    <row r="7211" spans="1:20" hidden="1" x14ac:dyDescent="0.25">
      <c r="A7211" t="s">
        <v>7397</v>
      </c>
      <c r="B7211" t="s">
        <v>45</v>
      </c>
      <c r="C7211" t="s">
        <v>128</v>
      </c>
      <c r="D7211" t="s">
        <v>31</v>
      </c>
      <c r="E7211" s="1">
        <v>45561</v>
      </c>
      <c r="F7211" s="1" t="str">
        <f>TEXT(shipments9[[#This Row],[Shipdate]],"ddd")</f>
        <v>Thu</v>
      </c>
      <c r="G7211" s="1" t="str">
        <f>IF(OR(shipments9[[#This Row],[Day Name]]="Sat",shipments9[[#This Row],[Day Name]]="Sun"),"Weekend","Weekday")</f>
        <v>Weekday</v>
      </c>
      <c r="H7211">
        <v>5652</v>
      </c>
      <c r="I7211">
        <v>1131</v>
      </c>
      <c r="J7211" t="s">
        <v>185</v>
      </c>
      <c r="K7211" t="s">
        <v>8155</v>
      </c>
      <c r="L7211" t="s">
        <v>8160</v>
      </c>
      <c r="M7211">
        <v>9</v>
      </c>
      <c r="N7211" t="s">
        <v>8167</v>
      </c>
      <c r="O7211" s="4">
        <f>INDEX(products[Cost_per_box], MATCH(shipments9[[#This Row],[PID]], products[PID], 0))</f>
        <v>3.85</v>
      </c>
      <c r="P7211" s="4">
        <f>shipments9[[#This Row],[Boxes]]*shipments9[[#This Row],[Cost Per Box]]</f>
        <v>4354.3500000000004</v>
      </c>
      <c r="Q7211" s="4">
        <f>shipments9[[#This Row],[Amount]] -shipments9[[#This Row],[total cost]]</f>
        <v>1297.6499999999996</v>
      </c>
      <c r="R7211" s="4" t="str">
        <f>IF(shipments9[[#This Row],[Gross Profit]]&lt;0,"Loss","Profit")</f>
        <v>Profit</v>
      </c>
      <c r="S7211" s="9">
        <f>shipments9[[#This Row],[Gross Profit]]/shipments9[[#This Row],[Amount]]</f>
        <v>0.22959129511677276</v>
      </c>
      <c r="T7211" s="11">
        <f>shipments9[[#This Row],[Amount]]/shipments9[[#This Row],[Boxes]]</f>
        <v>4.9973474801061011</v>
      </c>
    </row>
    <row r="7212" spans="1:20" x14ac:dyDescent="0.25">
      <c r="A7212" t="s">
        <v>7398</v>
      </c>
      <c r="B7212" t="s">
        <v>45</v>
      </c>
      <c r="C7212" t="s">
        <v>147</v>
      </c>
      <c r="D7212" t="s">
        <v>19</v>
      </c>
      <c r="E7212" s="1">
        <v>45546</v>
      </c>
      <c r="F7212" s="1" t="str">
        <f>TEXT(shipments9[[#This Row],[Shipdate]],"ddd")</f>
        <v>Wed</v>
      </c>
      <c r="G7212" s="1" t="str">
        <f>IF(OR(shipments9[[#This Row],[Day Name]]="Sat",shipments9[[#This Row],[Day Name]]="Sun"),"Weekend","Weekday")</f>
        <v>Weekday</v>
      </c>
      <c r="H7212">
        <v>10217.25</v>
      </c>
      <c r="I7212">
        <v>1278</v>
      </c>
      <c r="J7212" t="s">
        <v>185</v>
      </c>
      <c r="K7212" t="s">
        <v>8155</v>
      </c>
      <c r="L7212" t="s">
        <v>8160</v>
      </c>
      <c r="M7212">
        <v>9</v>
      </c>
      <c r="N7212" t="s">
        <v>8167</v>
      </c>
      <c r="O7212" s="4">
        <f>INDEX(products[Cost_per_box], MATCH(shipments9[[#This Row],[PID]], products[PID], 0))</f>
        <v>10.51</v>
      </c>
      <c r="P7212" s="4">
        <f>shipments9[[#This Row],[Boxes]]*shipments9[[#This Row],[Cost Per Box]]</f>
        <v>13431.779999999999</v>
      </c>
      <c r="Q7212" s="4">
        <f>shipments9[[#This Row],[Amount]] -shipments9[[#This Row],[total cost]]</f>
        <v>-3214.5299999999988</v>
      </c>
      <c r="R7212" s="4" t="str">
        <f>IF(shipments9[[#This Row],[Gross Profit]]&lt;0,"Loss","Profit")</f>
        <v>Loss</v>
      </c>
      <c r="S7212" s="9">
        <f>shipments9[[#This Row],[Gross Profit]]/shipments9[[#This Row],[Amount]]</f>
        <v>-0.31461792556705559</v>
      </c>
      <c r="T7212" s="11">
        <f>shipments9[[#This Row],[Amount]]/shipments9[[#This Row],[Boxes]]</f>
        <v>7.994718309859155</v>
      </c>
    </row>
    <row r="7213" spans="1:20" x14ac:dyDescent="0.25">
      <c r="A7213" t="s">
        <v>7399</v>
      </c>
      <c r="B7213" t="s">
        <v>45</v>
      </c>
      <c r="C7213" t="s">
        <v>155</v>
      </c>
      <c r="D7213" t="s">
        <v>31</v>
      </c>
      <c r="E7213" s="1">
        <v>45562</v>
      </c>
      <c r="F7213" s="1" t="str">
        <f>TEXT(shipments9[[#This Row],[Shipdate]],"ddd")</f>
        <v>Fri</v>
      </c>
      <c r="G7213" s="1" t="str">
        <f>IF(OR(shipments9[[#This Row],[Day Name]]="Sat",shipments9[[#This Row],[Day Name]]="Sun"),"Weekend","Weekday")</f>
        <v>Weekday</v>
      </c>
      <c r="H7213">
        <v>1982.25</v>
      </c>
      <c r="I7213">
        <v>248</v>
      </c>
      <c r="J7213" t="s">
        <v>185</v>
      </c>
      <c r="K7213" t="s">
        <v>8155</v>
      </c>
      <c r="L7213" t="s">
        <v>8160</v>
      </c>
      <c r="M7213">
        <v>9</v>
      </c>
      <c r="N7213" t="s">
        <v>8167</v>
      </c>
      <c r="O7213" s="4">
        <f>INDEX(products[Cost_per_box], MATCH(shipments9[[#This Row],[PID]], products[PID], 0))</f>
        <v>8.43</v>
      </c>
      <c r="P7213" s="4">
        <f>shipments9[[#This Row],[Boxes]]*shipments9[[#This Row],[Cost Per Box]]</f>
        <v>2090.64</v>
      </c>
      <c r="Q7213" s="4">
        <f>shipments9[[#This Row],[Amount]] -shipments9[[#This Row],[total cost]]</f>
        <v>-108.38999999999987</v>
      </c>
      <c r="R7213" s="4" t="str">
        <f>IF(shipments9[[#This Row],[Gross Profit]]&lt;0,"Loss","Profit")</f>
        <v>Loss</v>
      </c>
      <c r="S7213" s="9">
        <f>shipments9[[#This Row],[Gross Profit]]/shipments9[[#This Row],[Amount]]</f>
        <v>-5.468028755202415E-2</v>
      </c>
      <c r="T7213" s="11">
        <f>shipments9[[#This Row],[Amount]]/shipments9[[#This Row],[Boxes]]</f>
        <v>7.992943548387097</v>
      </c>
    </row>
    <row r="7214" spans="1:20" hidden="1" x14ac:dyDescent="0.25">
      <c r="A7214" t="s">
        <v>7400</v>
      </c>
      <c r="B7214" t="s">
        <v>45</v>
      </c>
      <c r="C7214" t="s">
        <v>161</v>
      </c>
      <c r="D7214" t="s">
        <v>31</v>
      </c>
      <c r="E7214" s="1">
        <v>45560</v>
      </c>
      <c r="F7214" s="1" t="str">
        <f>TEXT(shipments9[[#This Row],[Shipdate]],"ddd")</f>
        <v>Wed</v>
      </c>
      <c r="G7214" s="1" t="str">
        <f>IF(OR(shipments9[[#This Row],[Day Name]]="Sat",shipments9[[#This Row],[Day Name]]="Sun"),"Weekend","Weekday")</f>
        <v>Weekday</v>
      </c>
      <c r="H7214">
        <v>5940</v>
      </c>
      <c r="I7214">
        <v>540</v>
      </c>
      <c r="J7214" t="s">
        <v>185</v>
      </c>
      <c r="K7214" t="s">
        <v>8155</v>
      </c>
      <c r="L7214" t="s">
        <v>8160</v>
      </c>
      <c r="M7214">
        <v>9</v>
      </c>
      <c r="N7214" t="s">
        <v>8167</v>
      </c>
      <c r="O7214" s="4">
        <f>INDEX(products[Cost_per_box], MATCH(shipments9[[#This Row],[PID]], products[PID], 0))</f>
        <v>2.76</v>
      </c>
      <c r="P7214" s="4">
        <f>shipments9[[#This Row],[Boxes]]*shipments9[[#This Row],[Cost Per Box]]</f>
        <v>1490.3999999999999</v>
      </c>
      <c r="Q7214" s="4">
        <f>shipments9[[#This Row],[Amount]] -shipments9[[#This Row],[total cost]]</f>
        <v>4449.6000000000004</v>
      </c>
      <c r="R7214" s="4" t="str">
        <f>IF(shipments9[[#This Row],[Gross Profit]]&lt;0,"Loss","Profit")</f>
        <v>Profit</v>
      </c>
      <c r="S7214" s="9">
        <f>shipments9[[#This Row],[Gross Profit]]/shipments9[[#This Row],[Amount]]</f>
        <v>0.74909090909090914</v>
      </c>
      <c r="T7214" s="11">
        <f>shipments9[[#This Row],[Amount]]/shipments9[[#This Row],[Boxes]]</f>
        <v>11</v>
      </c>
    </row>
    <row r="7215" spans="1:20" hidden="1" x14ac:dyDescent="0.25">
      <c r="A7215" t="s">
        <v>7401</v>
      </c>
      <c r="B7215" t="s">
        <v>45</v>
      </c>
      <c r="C7215" t="s">
        <v>128</v>
      </c>
      <c r="D7215" t="s">
        <v>19</v>
      </c>
      <c r="E7215" s="1">
        <v>45545</v>
      </c>
      <c r="F7215" s="1" t="str">
        <f>TEXT(shipments9[[#This Row],[Shipdate]],"ddd")</f>
        <v>Tue</v>
      </c>
      <c r="G7215" s="1" t="str">
        <f>IF(OR(shipments9[[#This Row],[Day Name]]="Sat",shipments9[[#This Row],[Day Name]]="Sun"),"Weekend","Weekday")</f>
        <v>Weekday</v>
      </c>
      <c r="H7215">
        <v>7285.5</v>
      </c>
      <c r="I7215">
        <v>1041</v>
      </c>
      <c r="J7215" t="s">
        <v>185</v>
      </c>
      <c r="K7215" t="s">
        <v>8155</v>
      </c>
      <c r="L7215" t="s">
        <v>8160</v>
      </c>
      <c r="M7215">
        <v>9</v>
      </c>
      <c r="N7215" t="s">
        <v>8167</v>
      </c>
      <c r="O7215" s="4">
        <f>INDEX(products[Cost_per_box], MATCH(shipments9[[#This Row],[PID]], products[PID], 0))</f>
        <v>3.85</v>
      </c>
      <c r="P7215" s="4">
        <f>shipments9[[#This Row],[Boxes]]*shipments9[[#This Row],[Cost Per Box]]</f>
        <v>4007.85</v>
      </c>
      <c r="Q7215" s="4">
        <f>shipments9[[#This Row],[Amount]] -shipments9[[#This Row],[total cost]]</f>
        <v>3277.65</v>
      </c>
      <c r="R7215" s="4" t="str">
        <f>IF(shipments9[[#This Row],[Gross Profit]]&lt;0,"Loss","Profit")</f>
        <v>Profit</v>
      </c>
      <c r="S7215" s="9">
        <f>shipments9[[#This Row],[Gross Profit]]/shipments9[[#This Row],[Amount]]</f>
        <v>0.44988676137533457</v>
      </c>
      <c r="T7215" s="11">
        <f>shipments9[[#This Row],[Amount]]/shipments9[[#This Row],[Boxes]]</f>
        <v>6.9985590778097979</v>
      </c>
    </row>
    <row r="7216" spans="1:20" hidden="1" x14ac:dyDescent="0.25">
      <c r="A7216" t="s">
        <v>7402</v>
      </c>
      <c r="B7216" t="s">
        <v>45</v>
      </c>
      <c r="C7216" t="s">
        <v>128</v>
      </c>
      <c r="D7216" t="s">
        <v>19</v>
      </c>
      <c r="E7216" s="1">
        <v>45544</v>
      </c>
      <c r="F7216" s="1" t="str">
        <f>TEXT(shipments9[[#This Row],[Shipdate]],"ddd")</f>
        <v>Mon</v>
      </c>
      <c r="G7216" s="1" t="str">
        <f>IF(OR(shipments9[[#This Row],[Day Name]]="Sat",shipments9[[#This Row],[Day Name]]="Sun"),"Weekend","Weekday")</f>
        <v>Weekday</v>
      </c>
      <c r="H7216">
        <v>1098</v>
      </c>
      <c r="I7216">
        <v>122</v>
      </c>
      <c r="J7216" t="s">
        <v>185</v>
      </c>
      <c r="K7216" t="s">
        <v>8155</v>
      </c>
      <c r="L7216" t="s">
        <v>8160</v>
      </c>
      <c r="M7216">
        <v>9</v>
      </c>
      <c r="N7216" t="s">
        <v>8167</v>
      </c>
      <c r="O7216" s="4">
        <f>INDEX(products[Cost_per_box], MATCH(shipments9[[#This Row],[PID]], products[PID], 0))</f>
        <v>3.85</v>
      </c>
      <c r="P7216" s="4">
        <f>shipments9[[#This Row],[Boxes]]*shipments9[[#This Row],[Cost Per Box]]</f>
        <v>469.7</v>
      </c>
      <c r="Q7216" s="4">
        <f>shipments9[[#This Row],[Amount]] -shipments9[[#This Row],[total cost]]</f>
        <v>628.29999999999995</v>
      </c>
      <c r="R7216" s="4" t="str">
        <f>IF(shipments9[[#This Row],[Gross Profit]]&lt;0,"Loss","Profit")</f>
        <v>Profit</v>
      </c>
      <c r="S7216" s="9">
        <f>shipments9[[#This Row],[Gross Profit]]/shipments9[[#This Row],[Amount]]</f>
        <v>0.57222222222222219</v>
      </c>
      <c r="T7216" s="11">
        <f>shipments9[[#This Row],[Amount]]/shipments9[[#This Row],[Boxes]]</f>
        <v>9</v>
      </c>
    </row>
    <row r="7217" spans="1:20" hidden="1" x14ac:dyDescent="0.25">
      <c r="A7217" t="s">
        <v>7403</v>
      </c>
      <c r="B7217" t="s">
        <v>45</v>
      </c>
      <c r="C7217" t="s">
        <v>128</v>
      </c>
      <c r="D7217" t="s">
        <v>31</v>
      </c>
      <c r="E7217" s="1">
        <v>45552</v>
      </c>
      <c r="F7217" s="1" t="str">
        <f>TEXT(shipments9[[#This Row],[Shipdate]],"ddd")</f>
        <v>Tue</v>
      </c>
      <c r="G7217" s="1" t="str">
        <f>IF(OR(shipments9[[#This Row],[Day Name]]="Sat",shipments9[[#This Row],[Day Name]]="Sun"),"Weekend","Weekday")</f>
        <v>Weekday</v>
      </c>
      <c r="H7217">
        <v>5001.75</v>
      </c>
      <c r="I7217">
        <v>715</v>
      </c>
      <c r="J7217" t="s">
        <v>185</v>
      </c>
      <c r="K7217" t="s">
        <v>8155</v>
      </c>
      <c r="L7217" t="s">
        <v>8160</v>
      </c>
      <c r="M7217">
        <v>9</v>
      </c>
      <c r="N7217" t="s">
        <v>8167</v>
      </c>
      <c r="O7217" s="4">
        <f>INDEX(products[Cost_per_box], MATCH(shipments9[[#This Row],[PID]], products[PID], 0))</f>
        <v>3.85</v>
      </c>
      <c r="P7217" s="4">
        <f>shipments9[[#This Row],[Boxes]]*shipments9[[#This Row],[Cost Per Box]]</f>
        <v>2752.75</v>
      </c>
      <c r="Q7217" s="4">
        <f>shipments9[[#This Row],[Amount]] -shipments9[[#This Row],[total cost]]</f>
        <v>2249</v>
      </c>
      <c r="R7217" s="4" t="str">
        <f>IF(shipments9[[#This Row],[Gross Profit]]&lt;0,"Loss","Profit")</f>
        <v>Profit</v>
      </c>
      <c r="S7217" s="9">
        <f>shipments9[[#This Row],[Gross Profit]]/shipments9[[#This Row],[Amount]]</f>
        <v>0.44964262508122155</v>
      </c>
      <c r="T7217" s="11">
        <f>shipments9[[#This Row],[Amount]]/shipments9[[#This Row],[Boxes]]</f>
        <v>6.9954545454545451</v>
      </c>
    </row>
    <row r="7218" spans="1:20" hidden="1" x14ac:dyDescent="0.25">
      <c r="A7218" t="s">
        <v>7404</v>
      </c>
      <c r="B7218" t="s">
        <v>45</v>
      </c>
      <c r="C7218" t="s">
        <v>161</v>
      </c>
      <c r="D7218" t="s">
        <v>31</v>
      </c>
      <c r="E7218" s="1">
        <v>45555</v>
      </c>
      <c r="F7218" s="1" t="str">
        <f>TEXT(shipments9[[#This Row],[Shipdate]],"ddd")</f>
        <v>Fri</v>
      </c>
      <c r="G7218" s="1" t="str">
        <f>IF(OR(shipments9[[#This Row],[Day Name]]="Sat",shipments9[[#This Row],[Day Name]]="Sun"),"Weekend","Weekday")</f>
        <v>Weekday</v>
      </c>
      <c r="H7218">
        <v>5427</v>
      </c>
      <c r="I7218">
        <v>453</v>
      </c>
      <c r="J7218" t="s">
        <v>185</v>
      </c>
      <c r="K7218" t="s">
        <v>8155</v>
      </c>
      <c r="L7218" t="s">
        <v>8160</v>
      </c>
      <c r="M7218">
        <v>9</v>
      </c>
      <c r="N7218" t="s">
        <v>8167</v>
      </c>
      <c r="O7218" s="4">
        <f>INDEX(products[Cost_per_box], MATCH(shipments9[[#This Row],[PID]], products[PID], 0))</f>
        <v>2.76</v>
      </c>
      <c r="P7218" s="4">
        <f>shipments9[[#This Row],[Boxes]]*shipments9[[#This Row],[Cost Per Box]]</f>
        <v>1250.28</v>
      </c>
      <c r="Q7218" s="4">
        <f>shipments9[[#This Row],[Amount]] -shipments9[[#This Row],[total cost]]</f>
        <v>4176.72</v>
      </c>
      <c r="R7218" s="4" t="str">
        <f>IF(shipments9[[#This Row],[Gross Profit]]&lt;0,"Loss","Profit")</f>
        <v>Profit</v>
      </c>
      <c r="S7218" s="9">
        <f>shipments9[[#This Row],[Gross Profit]]/shipments9[[#This Row],[Amount]]</f>
        <v>0.76961857379767828</v>
      </c>
      <c r="T7218" s="11">
        <f>shipments9[[#This Row],[Amount]]/shipments9[[#This Row],[Boxes]]</f>
        <v>11.980132450331126</v>
      </c>
    </row>
    <row r="7219" spans="1:20" hidden="1" x14ac:dyDescent="0.25">
      <c r="A7219" t="s">
        <v>7405</v>
      </c>
      <c r="B7219" t="s">
        <v>71</v>
      </c>
      <c r="C7219" t="s">
        <v>151</v>
      </c>
      <c r="D7219" t="s">
        <v>22</v>
      </c>
      <c r="E7219" s="1">
        <v>45553</v>
      </c>
      <c r="F7219" s="1" t="str">
        <f>TEXT(shipments9[[#This Row],[Shipdate]],"ddd")</f>
        <v>Wed</v>
      </c>
      <c r="G7219" s="1" t="str">
        <f>IF(OR(shipments9[[#This Row],[Day Name]]="Sat",shipments9[[#This Row],[Day Name]]="Sun"),"Weekend","Weekday")</f>
        <v>Weekday</v>
      </c>
      <c r="H7219">
        <v>5460.75</v>
      </c>
      <c r="I7219">
        <v>274</v>
      </c>
      <c r="J7219" t="s">
        <v>185</v>
      </c>
      <c r="K7219" t="s">
        <v>8155</v>
      </c>
      <c r="L7219" t="s">
        <v>8160</v>
      </c>
      <c r="M7219">
        <v>9</v>
      </c>
      <c r="N7219" t="s">
        <v>8167</v>
      </c>
      <c r="O7219" s="4">
        <f>INDEX(products[Cost_per_box], MATCH(shipments9[[#This Row],[PID]], products[PID], 0))</f>
        <v>12.41</v>
      </c>
      <c r="P7219" s="4">
        <f>shipments9[[#This Row],[Boxes]]*shipments9[[#This Row],[Cost Per Box]]</f>
        <v>3400.34</v>
      </c>
      <c r="Q7219" s="4">
        <f>shipments9[[#This Row],[Amount]] -shipments9[[#This Row],[total cost]]</f>
        <v>2060.41</v>
      </c>
      <c r="R7219" s="4" t="str">
        <f>IF(shipments9[[#This Row],[Gross Profit]]&lt;0,"Loss","Profit")</f>
        <v>Profit</v>
      </c>
      <c r="S7219" s="9">
        <f>shipments9[[#This Row],[Gross Profit]]/shipments9[[#This Row],[Amount]]</f>
        <v>0.37731264020510002</v>
      </c>
      <c r="T7219" s="11">
        <f>shipments9[[#This Row],[Amount]]/shipments9[[#This Row],[Boxes]]</f>
        <v>19.929744525547445</v>
      </c>
    </row>
    <row r="7220" spans="1:20" hidden="1" x14ac:dyDescent="0.25">
      <c r="A7220" t="s">
        <v>7406</v>
      </c>
      <c r="B7220" t="s">
        <v>71</v>
      </c>
      <c r="C7220" t="s">
        <v>143</v>
      </c>
      <c r="D7220" t="s">
        <v>31</v>
      </c>
      <c r="E7220" s="1">
        <v>45554</v>
      </c>
      <c r="F7220" s="1" t="str">
        <f>TEXT(shipments9[[#This Row],[Shipdate]],"ddd")</f>
        <v>Thu</v>
      </c>
      <c r="G7220" s="1" t="str">
        <f>IF(OR(shipments9[[#This Row],[Day Name]]="Sat",shipments9[[#This Row],[Day Name]]="Sun"),"Weekend","Weekday")</f>
        <v>Weekday</v>
      </c>
      <c r="H7220">
        <v>12577.5</v>
      </c>
      <c r="I7220">
        <v>699</v>
      </c>
      <c r="J7220" t="s">
        <v>185</v>
      </c>
      <c r="K7220" t="s">
        <v>8155</v>
      </c>
      <c r="L7220" t="s">
        <v>8160</v>
      </c>
      <c r="M7220">
        <v>9</v>
      </c>
      <c r="N7220" t="s">
        <v>8167</v>
      </c>
      <c r="O7220" s="4">
        <f>INDEX(products[Cost_per_box], MATCH(shipments9[[#This Row],[PID]], products[PID], 0))</f>
        <v>10.23</v>
      </c>
      <c r="P7220" s="4">
        <f>shipments9[[#This Row],[Boxes]]*shipments9[[#This Row],[Cost Per Box]]</f>
        <v>7150.77</v>
      </c>
      <c r="Q7220" s="4">
        <f>shipments9[[#This Row],[Amount]] -shipments9[[#This Row],[total cost]]</f>
        <v>5426.73</v>
      </c>
      <c r="R7220" s="4" t="str">
        <f>IF(shipments9[[#This Row],[Gross Profit]]&lt;0,"Loss","Profit")</f>
        <v>Profit</v>
      </c>
      <c r="S7220" s="9">
        <f>shipments9[[#This Row],[Gross Profit]]/shipments9[[#This Row],[Amount]]</f>
        <v>0.43146332737030407</v>
      </c>
      <c r="T7220" s="11">
        <f>shipments9[[#This Row],[Amount]]/shipments9[[#This Row],[Boxes]]</f>
        <v>17.993562231759658</v>
      </c>
    </row>
    <row r="7221" spans="1:20" hidden="1" x14ac:dyDescent="0.25">
      <c r="A7221" t="s">
        <v>7407</v>
      </c>
      <c r="B7221" t="s">
        <v>71</v>
      </c>
      <c r="C7221" t="s">
        <v>151</v>
      </c>
      <c r="D7221" t="s">
        <v>31</v>
      </c>
      <c r="E7221" s="1">
        <v>45537</v>
      </c>
      <c r="F7221" s="1" t="str">
        <f>TEXT(shipments9[[#This Row],[Shipdate]],"ddd")</f>
        <v>Mon</v>
      </c>
      <c r="G7221" s="1" t="str">
        <f>IF(OR(shipments9[[#This Row],[Day Name]]="Sat",shipments9[[#This Row],[Day Name]]="Sun"),"Weekend","Weekday")</f>
        <v>Weekday</v>
      </c>
      <c r="H7221">
        <v>8340.75</v>
      </c>
      <c r="I7221">
        <v>398</v>
      </c>
      <c r="J7221" t="s">
        <v>185</v>
      </c>
      <c r="K7221" t="s">
        <v>8155</v>
      </c>
      <c r="L7221" t="s">
        <v>8160</v>
      </c>
      <c r="M7221">
        <v>9</v>
      </c>
      <c r="N7221" t="s">
        <v>8167</v>
      </c>
      <c r="O7221" s="4">
        <f>INDEX(products[Cost_per_box], MATCH(shipments9[[#This Row],[PID]], products[PID], 0))</f>
        <v>12.41</v>
      </c>
      <c r="P7221" s="4">
        <f>shipments9[[#This Row],[Boxes]]*shipments9[[#This Row],[Cost Per Box]]</f>
        <v>4939.18</v>
      </c>
      <c r="Q7221" s="4">
        <f>shipments9[[#This Row],[Amount]] -shipments9[[#This Row],[total cost]]</f>
        <v>3401.5699999999997</v>
      </c>
      <c r="R7221" s="4" t="str">
        <f>IF(shipments9[[#This Row],[Gross Profit]]&lt;0,"Loss","Profit")</f>
        <v>Profit</v>
      </c>
      <c r="S7221" s="9">
        <f>shipments9[[#This Row],[Gross Profit]]/shipments9[[#This Row],[Amount]]</f>
        <v>0.4078254353625273</v>
      </c>
      <c r="T7221" s="11">
        <f>shipments9[[#This Row],[Amount]]/shipments9[[#This Row],[Boxes]]</f>
        <v>20.956658291457288</v>
      </c>
    </row>
    <row r="7222" spans="1:20" hidden="1" x14ac:dyDescent="0.25">
      <c r="A7222" t="s">
        <v>7408</v>
      </c>
      <c r="B7222" t="s">
        <v>71</v>
      </c>
      <c r="C7222" t="s">
        <v>155</v>
      </c>
      <c r="D7222" t="s">
        <v>19</v>
      </c>
      <c r="E7222" s="1">
        <v>45551</v>
      </c>
      <c r="F7222" s="1" t="str">
        <f>TEXT(shipments9[[#This Row],[Shipdate]],"ddd")</f>
        <v>Mon</v>
      </c>
      <c r="G7222" s="1" t="str">
        <f>IF(OR(shipments9[[#This Row],[Day Name]]="Sat",shipments9[[#This Row],[Day Name]]="Sun"),"Weekend","Weekday")</f>
        <v>Weekday</v>
      </c>
      <c r="H7222">
        <v>9211.5</v>
      </c>
      <c r="I7222">
        <v>838</v>
      </c>
      <c r="J7222" t="s">
        <v>185</v>
      </c>
      <c r="K7222" t="s">
        <v>8155</v>
      </c>
      <c r="L7222" t="s">
        <v>8160</v>
      </c>
      <c r="M7222">
        <v>9</v>
      </c>
      <c r="N7222" t="s">
        <v>8167</v>
      </c>
      <c r="O7222" s="4">
        <f>INDEX(products[Cost_per_box], MATCH(shipments9[[#This Row],[PID]], products[PID], 0))</f>
        <v>8.43</v>
      </c>
      <c r="P7222" s="4">
        <f>shipments9[[#This Row],[Boxes]]*shipments9[[#This Row],[Cost Per Box]]</f>
        <v>7064.34</v>
      </c>
      <c r="Q7222" s="4">
        <f>shipments9[[#This Row],[Amount]] -shipments9[[#This Row],[total cost]]</f>
        <v>2147.16</v>
      </c>
      <c r="R7222" s="4" t="str">
        <f>IF(shipments9[[#This Row],[Gross Profit]]&lt;0,"Loss","Profit")</f>
        <v>Profit</v>
      </c>
      <c r="S7222" s="9">
        <f>shipments9[[#This Row],[Gross Profit]]/shipments9[[#This Row],[Amount]]</f>
        <v>0.2330955870379417</v>
      </c>
      <c r="T7222" s="11">
        <f>shipments9[[#This Row],[Amount]]/shipments9[[#This Row],[Boxes]]</f>
        <v>10.992243436754176</v>
      </c>
    </row>
    <row r="7223" spans="1:20" hidden="1" x14ac:dyDescent="0.25">
      <c r="A7223" t="s">
        <v>7409</v>
      </c>
      <c r="B7223" t="s">
        <v>71</v>
      </c>
      <c r="C7223" t="s">
        <v>153</v>
      </c>
      <c r="D7223" t="s">
        <v>24</v>
      </c>
      <c r="E7223" s="1">
        <v>45562</v>
      </c>
      <c r="F7223" s="1" t="str">
        <f>TEXT(shipments9[[#This Row],[Shipdate]],"ddd")</f>
        <v>Fri</v>
      </c>
      <c r="G7223" s="1" t="str">
        <f>IF(OR(shipments9[[#This Row],[Day Name]]="Sat",shipments9[[#This Row],[Day Name]]="Sun"),"Weekend","Weekday")</f>
        <v>Weekday</v>
      </c>
      <c r="H7223">
        <v>3777.75</v>
      </c>
      <c r="I7223">
        <v>210</v>
      </c>
      <c r="J7223" t="s">
        <v>185</v>
      </c>
      <c r="K7223" t="s">
        <v>8155</v>
      </c>
      <c r="L7223" t="s">
        <v>8160</v>
      </c>
      <c r="M7223">
        <v>9</v>
      </c>
      <c r="N7223" t="s">
        <v>8167</v>
      </c>
      <c r="O7223" s="4">
        <f>INDEX(products[Cost_per_box], MATCH(shipments9[[#This Row],[PID]], products[PID], 0))</f>
        <v>9.57</v>
      </c>
      <c r="P7223" s="4">
        <f>shipments9[[#This Row],[Boxes]]*shipments9[[#This Row],[Cost Per Box]]</f>
        <v>2009.7</v>
      </c>
      <c r="Q7223" s="4">
        <f>shipments9[[#This Row],[Amount]] -shipments9[[#This Row],[total cost]]</f>
        <v>1768.05</v>
      </c>
      <c r="R7223" s="4" t="str">
        <f>IF(shipments9[[#This Row],[Gross Profit]]&lt;0,"Loss","Profit")</f>
        <v>Profit</v>
      </c>
      <c r="S7223" s="9">
        <f>shipments9[[#This Row],[Gross Profit]]/shipments9[[#This Row],[Amount]]</f>
        <v>0.46801667659321022</v>
      </c>
      <c r="T7223" s="11">
        <f>shipments9[[#This Row],[Amount]]/shipments9[[#This Row],[Boxes]]</f>
        <v>17.989285714285714</v>
      </c>
    </row>
    <row r="7224" spans="1:20" hidden="1" x14ac:dyDescent="0.25">
      <c r="A7224" t="s">
        <v>7410</v>
      </c>
      <c r="B7224" t="s">
        <v>71</v>
      </c>
      <c r="C7224" t="s">
        <v>157</v>
      </c>
      <c r="D7224" t="s">
        <v>19</v>
      </c>
      <c r="E7224" s="1">
        <v>45545</v>
      </c>
      <c r="F7224" s="1" t="str">
        <f>TEXT(shipments9[[#This Row],[Shipdate]],"ddd")</f>
        <v>Tue</v>
      </c>
      <c r="G7224" s="1" t="str">
        <f>IF(OR(shipments9[[#This Row],[Day Name]]="Sat",shipments9[[#This Row],[Day Name]]="Sun"),"Weekend","Weekday")</f>
        <v>Weekday</v>
      </c>
      <c r="H7224">
        <v>11299.5</v>
      </c>
      <c r="I7224">
        <v>1615</v>
      </c>
      <c r="J7224" t="s">
        <v>185</v>
      </c>
      <c r="K7224" t="s">
        <v>8155</v>
      </c>
      <c r="L7224" t="s">
        <v>8160</v>
      </c>
      <c r="M7224">
        <v>9</v>
      </c>
      <c r="N7224" t="s">
        <v>8167</v>
      </c>
      <c r="O7224" s="4">
        <f>INDEX(products[Cost_per_box], MATCH(shipments9[[#This Row],[PID]], products[PID], 0))</f>
        <v>6.8</v>
      </c>
      <c r="P7224" s="4">
        <f>shipments9[[#This Row],[Boxes]]*shipments9[[#This Row],[Cost Per Box]]</f>
        <v>10982</v>
      </c>
      <c r="Q7224" s="4">
        <f>shipments9[[#This Row],[Amount]] -shipments9[[#This Row],[total cost]]</f>
        <v>317.5</v>
      </c>
      <c r="R7224" s="4" t="str">
        <f>IF(shipments9[[#This Row],[Gross Profit]]&lt;0,"Loss","Profit")</f>
        <v>Profit</v>
      </c>
      <c r="S7224" s="9">
        <f>shipments9[[#This Row],[Gross Profit]]/shipments9[[#This Row],[Amount]]</f>
        <v>2.8098588433116509E-2</v>
      </c>
      <c r="T7224" s="11">
        <f>shipments9[[#This Row],[Amount]]/shipments9[[#This Row],[Boxes]]</f>
        <v>6.9965944272445819</v>
      </c>
    </row>
    <row r="7225" spans="1:20" hidden="1" x14ac:dyDescent="0.25">
      <c r="A7225" t="s">
        <v>7411</v>
      </c>
      <c r="B7225" t="s">
        <v>71</v>
      </c>
      <c r="C7225" t="s">
        <v>130</v>
      </c>
      <c r="D7225" t="s">
        <v>19</v>
      </c>
      <c r="E7225" s="1">
        <v>45547</v>
      </c>
      <c r="F7225" s="1" t="str">
        <f>TEXT(shipments9[[#This Row],[Shipdate]],"ddd")</f>
        <v>Thu</v>
      </c>
      <c r="G7225" s="1" t="str">
        <f>IF(OR(shipments9[[#This Row],[Day Name]]="Sat",shipments9[[#This Row],[Day Name]]="Sun"),"Weekend","Weekday")</f>
        <v>Weekday</v>
      </c>
      <c r="H7225">
        <v>479.25</v>
      </c>
      <c r="I7225">
        <v>69</v>
      </c>
      <c r="J7225" t="s">
        <v>185</v>
      </c>
      <c r="K7225" t="s">
        <v>8155</v>
      </c>
      <c r="L7225" t="s">
        <v>8160</v>
      </c>
      <c r="M7225">
        <v>9</v>
      </c>
      <c r="N7225" t="s">
        <v>8167</v>
      </c>
      <c r="O7225" s="4">
        <f>INDEX(products[Cost_per_box], MATCH(shipments9[[#This Row],[PID]], products[PID], 0))</f>
        <v>5.72</v>
      </c>
      <c r="P7225" s="4">
        <f>shipments9[[#This Row],[Boxes]]*shipments9[[#This Row],[Cost Per Box]]</f>
        <v>394.68</v>
      </c>
      <c r="Q7225" s="4">
        <f>shipments9[[#This Row],[Amount]] -shipments9[[#This Row],[total cost]]</f>
        <v>84.57</v>
      </c>
      <c r="R7225" s="4" t="str">
        <f>IF(shipments9[[#This Row],[Gross Profit]]&lt;0,"Loss","Profit")</f>
        <v>Profit</v>
      </c>
      <c r="S7225" s="9">
        <f>shipments9[[#This Row],[Gross Profit]]/shipments9[[#This Row],[Amount]]</f>
        <v>0.17646322378716744</v>
      </c>
      <c r="T7225" s="11">
        <f>shipments9[[#This Row],[Amount]]/shipments9[[#This Row],[Boxes]]</f>
        <v>6.9456521739130439</v>
      </c>
    </row>
    <row r="7226" spans="1:20" hidden="1" x14ac:dyDescent="0.25">
      <c r="A7226" t="s">
        <v>7412</v>
      </c>
      <c r="B7226" t="s">
        <v>71</v>
      </c>
      <c r="C7226" t="s">
        <v>141</v>
      </c>
      <c r="D7226" t="s">
        <v>19</v>
      </c>
      <c r="E7226" s="1">
        <v>45559</v>
      </c>
      <c r="F7226" s="1" t="str">
        <f>TEXT(shipments9[[#This Row],[Shipdate]],"ddd")</f>
        <v>Tue</v>
      </c>
      <c r="G7226" s="1" t="str">
        <f>IF(OR(shipments9[[#This Row],[Day Name]]="Sat",shipments9[[#This Row],[Day Name]]="Sun"),"Weekend","Weekday")</f>
        <v>Weekday</v>
      </c>
      <c r="H7226">
        <v>189</v>
      </c>
      <c r="I7226">
        <v>14</v>
      </c>
      <c r="J7226" t="s">
        <v>185</v>
      </c>
      <c r="K7226" t="s">
        <v>8155</v>
      </c>
      <c r="L7226" t="s">
        <v>8160</v>
      </c>
      <c r="M7226">
        <v>9</v>
      </c>
      <c r="N7226" t="s">
        <v>8167</v>
      </c>
      <c r="O7226" s="4">
        <f>INDEX(products[Cost_per_box], MATCH(shipments9[[#This Row],[PID]], products[PID], 0))</f>
        <v>8.2200000000000006</v>
      </c>
      <c r="P7226" s="4">
        <f>shipments9[[#This Row],[Boxes]]*shipments9[[#This Row],[Cost Per Box]]</f>
        <v>115.08000000000001</v>
      </c>
      <c r="Q7226" s="4">
        <f>shipments9[[#This Row],[Amount]] -shipments9[[#This Row],[total cost]]</f>
        <v>73.919999999999987</v>
      </c>
      <c r="R7226" s="4" t="str">
        <f>IF(shipments9[[#This Row],[Gross Profit]]&lt;0,"Loss","Profit")</f>
        <v>Profit</v>
      </c>
      <c r="S7226" s="9">
        <f>shipments9[[#This Row],[Gross Profit]]/shipments9[[#This Row],[Amount]]</f>
        <v>0.39111111111111102</v>
      </c>
      <c r="T7226" s="11">
        <f>shipments9[[#This Row],[Amount]]/shipments9[[#This Row],[Boxes]]</f>
        <v>13.5</v>
      </c>
    </row>
    <row r="7227" spans="1:20" hidden="1" x14ac:dyDescent="0.25">
      <c r="A7227" t="s">
        <v>7413</v>
      </c>
      <c r="B7227" t="s">
        <v>71</v>
      </c>
      <c r="C7227" t="s">
        <v>153</v>
      </c>
      <c r="D7227" t="s">
        <v>26</v>
      </c>
      <c r="E7227" s="1">
        <v>45546</v>
      </c>
      <c r="F7227" s="1" t="str">
        <f>TEXT(shipments9[[#This Row],[Shipdate]],"ddd")</f>
        <v>Wed</v>
      </c>
      <c r="G7227" s="1" t="str">
        <f>IF(OR(shipments9[[#This Row],[Day Name]]="Sat",shipments9[[#This Row],[Day Name]]="Sun"),"Weekend","Weekday")</f>
        <v>Weekday</v>
      </c>
      <c r="H7227">
        <v>4335.75</v>
      </c>
      <c r="I7227">
        <v>310</v>
      </c>
      <c r="J7227" t="s">
        <v>185</v>
      </c>
      <c r="K7227" t="s">
        <v>8155</v>
      </c>
      <c r="L7227" t="s">
        <v>8160</v>
      </c>
      <c r="M7227">
        <v>9</v>
      </c>
      <c r="N7227" t="s">
        <v>8167</v>
      </c>
      <c r="O7227" s="4">
        <f>INDEX(products[Cost_per_box], MATCH(shipments9[[#This Row],[PID]], products[PID], 0))</f>
        <v>9.57</v>
      </c>
      <c r="P7227" s="4">
        <f>shipments9[[#This Row],[Boxes]]*shipments9[[#This Row],[Cost Per Box]]</f>
        <v>2966.7000000000003</v>
      </c>
      <c r="Q7227" s="4">
        <f>shipments9[[#This Row],[Amount]] -shipments9[[#This Row],[total cost]]</f>
        <v>1369.0499999999997</v>
      </c>
      <c r="R7227" s="4" t="str">
        <f>IF(shipments9[[#This Row],[Gross Profit]]&lt;0,"Loss","Profit")</f>
        <v>Profit</v>
      </c>
      <c r="S7227" s="9">
        <f>shipments9[[#This Row],[Gross Profit]]/shipments9[[#This Row],[Amount]]</f>
        <v>0.31575851928732046</v>
      </c>
      <c r="T7227" s="11">
        <f>shipments9[[#This Row],[Amount]]/shipments9[[#This Row],[Boxes]]</f>
        <v>13.986290322580645</v>
      </c>
    </row>
    <row r="7228" spans="1:20" hidden="1" x14ac:dyDescent="0.25">
      <c r="A7228" t="s">
        <v>7414</v>
      </c>
      <c r="B7228" t="s">
        <v>71</v>
      </c>
      <c r="C7228" t="s">
        <v>161</v>
      </c>
      <c r="D7228" t="s">
        <v>19</v>
      </c>
      <c r="E7228" s="1">
        <v>45537</v>
      </c>
      <c r="F7228" s="1" t="str">
        <f>TEXT(shipments9[[#This Row],[Shipdate]],"ddd")</f>
        <v>Mon</v>
      </c>
      <c r="G7228" s="1" t="str">
        <f>IF(OR(shipments9[[#This Row],[Day Name]]="Sat",shipments9[[#This Row],[Day Name]]="Sun"),"Weekend","Weekday")</f>
        <v>Weekday</v>
      </c>
      <c r="H7228">
        <v>4911.75</v>
      </c>
      <c r="I7228">
        <v>614</v>
      </c>
      <c r="J7228" t="s">
        <v>185</v>
      </c>
      <c r="K7228" t="s">
        <v>8155</v>
      </c>
      <c r="L7228" t="s">
        <v>8160</v>
      </c>
      <c r="M7228">
        <v>9</v>
      </c>
      <c r="N7228" t="s">
        <v>8167</v>
      </c>
      <c r="O7228" s="4">
        <f>INDEX(products[Cost_per_box], MATCH(shipments9[[#This Row],[PID]], products[PID], 0))</f>
        <v>2.76</v>
      </c>
      <c r="P7228" s="4">
        <f>shipments9[[#This Row],[Boxes]]*shipments9[[#This Row],[Cost Per Box]]</f>
        <v>1694.6399999999999</v>
      </c>
      <c r="Q7228" s="4">
        <f>shipments9[[#This Row],[Amount]] -shipments9[[#This Row],[total cost]]</f>
        <v>3217.11</v>
      </c>
      <c r="R7228" s="4" t="str">
        <f>IF(shipments9[[#This Row],[Gross Profit]]&lt;0,"Loss","Profit")</f>
        <v>Profit</v>
      </c>
      <c r="S7228" s="9">
        <f>shipments9[[#This Row],[Gross Profit]]/shipments9[[#This Row],[Amount]]</f>
        <v>0.65498244006718587</v>
      </c>
      <c r="T7228" s="11">
        <f>shipments9[[#This Row],[Amount]]/shipments9[[#This Row],[Boxes]]</f>
        <v>7.9995928338762212</v>
      </c>
    </row>
    <row r="7229" spans="1:20" hidden="1" x14ac:dyDescent="0.25">
      <c r="A7229" t="s">
        <v>7415</v>
      </c>
      <c r="B7229" t="s">
        <v>74</v>
      </c>
      <c r="C7229" t="s">
        <v>143</v>
      </c>
      <c r="D7229" t="s">
        <v>22</v>
      </c>
      <c r="E7229" s="1">
        <v>45544</v>
      </c>
      <c r="F7229" s="1" t="str">
        <f>TEXT(shipments9[[#This Row],[Shipdate]],"ddd")</f>
        <v>Mon</v>
      </c>
      <c r="G7229" s="1" t="str">
        <f>IF(OR(shipments9[[#This Row],[Day Name]]="Sat",shipments9[[#This Row],[Day Name]]="Sun"),"Weekend","Weekday")</f>
        <v>Weekday</v>
      </c>
      <c r="H7229">
        <v>7922.25</v>
      </c>
      <c r="I7229">
        <v>441</v>
      </c>
      <c r="J7229" t="s">
        <v>185</v>
      </c>
      <c r="K7229" t="s">
        <v>8155</v>
      </c>
      <c r="L7229" t="s">
        <v>8160</v>
      </c>
      <c r="M7229">
        <v>9</v>
      </c>
      <c r="N7229" t="s">
        <v>8167</v>
      </c>
      <c r="O7229" s="4">
        <f>INDEX(products[Cost_per_box], MATCH(shipments9[[#This Row],[PID]], products[PID], 0))</f>
        <v>10.23</v>
      </c>
      <c r="P7229" s="4">
        <f>shipments9[[#This Row],[Boxes]]*shipments9[[#This Row],[Cost Per Box]]</f>
        <v>4511.43</v>
      </c>
      <c r="Q7229" s="4">
        <f>shipments9[[#This Row],[Amount]] -shipments9[[#This Row],[total cost]]</f>
        <v>3410.8199999999997</v>
      </c>
      <c r="R7229" s="4" t="str">
        <f>IF(shipments9[[#This Row],[Gross Profit]]&lt;0,"Loss","Profit")</f>
        <v>Profit</v>
      </c>
      <c r="S7229" s="9">
        <f>shipments9[[#This Row],[Gross Profit]]/shipments9[[#This Row],[Amount]]</f>
        <v>0.43053677932405565</v>
      </c>
      <c r="T7229" s="11">
        <f>shipments9[[#This Row],[Amount]]/shipments9[[#This Row],[Boxes]]</f>
        <v>17.964285714285715</v>
      </c>
    </row>
    <row r="7230" spans="1:20" x14ac:dyDescent="0.25">
      <c r="A7230" t="s">
        <v>7416</v>
      </c>
      <c r="B7230" t="s">
        <v>74</v>
      </c>
      <c r="C7230" t="s">
        <v>147</v>
      </c>
      <c r="D7230" t="s">
        <v>19</v>
      </c>
      <c r="E7230" s="1">
        <v>45561</v>
      </c>
      <c r="F7230" s="1" t="str">
        <f>TEXT(shipments9[[#This Row],[Shipdate]],"ddd")</f>
        <v>Thu</v>
      </c>
      <c r="G7230" s="1" t="str">
        <f>IF(OR(shipments9[[#This Row],[Day Name]]="Sat",shipments9[[#This Row],[Day Name]]="Sun"),"Weekend","Weekday")</f>
        <v>Weekday</v>
      </c>
      <c r="H7230">
        <v>2283.75</v>
      </c>
      <c r="I7230">
        <v>327</v>
      </c>
      <c r="J7230" t="s">
        <v>185</v>
      </c>
      <c r="K7230" t="s">
        <v>8155</v>
      </c>
      <c r="L7230" t="s">
        <v>8160</v>
      </c>
      <c r="M7230">
        <v>9</v>
      </c>
      <c r="N7230" t="s">
        <v>8167</v>
      </c>
      <c r="O7230" s="4">
        <f>INDEX(products[Cost_per_box], MATCH(shipments9[[#This Row],[PID]], products[PID], 0))</f>
        <v>10.51</v>
      </c>
      <c r="P7230" s="4">
        <f>shipments9[[#This Row],[Boxes]]*shipments9[[#This Row],[Cost Per Box]]</f>
        <v>3436.77</v>
      </c>
      <c r="Q7230" s="4">
        <f>shipments9[[#This Row],[Amount]] -shipments9[[#This Row],[total cost]]</f>
        <v>-1153.02</v>
      </c>
      <c r="R7230" s="4" t="str">
        <f>IF(shipments9[[#This Row],[Gross Profit]]&lt;0,"Loss","Profit")</f>
        <v>Loss</v>
      </c>
      <c r="S7230" s="9">
        <f>shipments9[[#This Row],[Gross Profit]]/shipments9[[#This Row],[Amount]]</f>
        <v>-0.50488013136289001</v>
      </c>
      <c r="T7230" s="11">
        <f>shipments9[[#This Row],[Amount]]/shipments9[[#This Row],[Boxes]]</f>
        <v>6.9839449541284404</v>
      </c>
    </row>
    <row r="7231" spans="1:20" hidden="1" x14ac:dyDescent="0.25">
      <c r="A7231" t="s">
        <v>7417</v>
      </c>
      <c r="B7231" t="s">
        <v>74</v>
      </c>
      <c r="C7231" t="s">
        <v>155</v>
      </c>
      <c r="D7231" t="s">
        <v>26</v>
      </c>
      <c r="E7231" s="1">
        <v>45561</v>
      </c>
      <c r="F7231" s="1" t="str">
        <f>TEXT(shipments9[[#This Row],[Shipdate]],"ddd")</f>
        <v>Thu</v>
      </c>
      <c r="G7231" s="1" t="str">
        <f>IF(OR(shipments9[[#This Row],[Day Name]]="Sat",shipments9[[#This Row],[Day Name]]="Sun"),"Weekend","Weekday")</f>
        <v>Weekday</v>
      </c>
      <c r="H7231">
        <v>5195.25</v>
      </c>
      <c r="I7231">
        <v>578</v>
      </c>
      <c r="J7231" t="s">
        <v>185</v>
      </c>
      <c r="K7231" t="s">
        <v>8155</v>
      </c>
      <c r="L7231" t="s">
        <v>8160</v>
      </c>
      <c r="M7231">
        <v>9</v>
      </c>
      <c r="N7231" t="s">
        <v>8167</v>
      </c>
      <c r="O7231" s="4">
        <f>INDEX(products[Cost_per_box], MATCH(shipments9[[#This Row],[PID]], products[PID], 0))</f>
        <v>8.43</v>
      </c>
      <c r="P7231" s="4">
        <f>shipments9[[#This Row],[Boxes]]*shipments9[[#This Row],[Cost Per Box]]</f>
        <v>4872.54</v>
      </c>
      <c r="Q7231" s="4">
        <f>shipments9[[#This Row],[Amount]] -shipments9[[#This Row],[total cost]]</f>
        <v>322.71000000000004</v>
      </c>
      <c r="R7231" s="4" t="str">
        <f>IF(shipments9[[#This Row],[Gross Profit]]&lt;0,"Loss","Profit")</f>
        <v>Profit</v>
      </c>
      <c r="S7231" s="9">
        <f>shipments9[[#This Row],[Gross Profit]]/shipments9[[#This Row],[Amount]]</f>
        <v>6.2116356286992934E-2</v>
      </c>
      <c r="T7231" s="11">
        <f>shipments9[[#This Row],[Amount]]/shipments9[[#This Row],[Boxes]]</f>
        <v>8.9883217993079576</v>
      </c>
    </row>
    <row r="7232" spans="1:20" hidden="1" x14ac:dyDescent="0.25">
      <c r="A7232" t="s">
        <v>7418</v>
      </c>
      <c r="B7232" t="s">
        <v>74</v>
      </c>
      <c r="C7232" t="s">
        <v>157</v>
      </c>
      <c r="D7232" t="s">
        <v>28</v>
      </c>
      <c r="E7232" s="1">
        <v>45544</v>
      </c>
      <c r="F7232" s="1" t="str">
        <f>TEXT(shipments9[[#This Row],[Shipdate]],"ddd")</f>
        <v>Mon</v>
      </c>
      <c r="G7232" s="1" t="str">
        <f>IF(OR(shipments9[[#This Row],[Day Name]]="Sat",shipments9[[#This Row],[Day Name]]="Sun"),"Weekend","Weekday")</f>
        <v>Weekday</v>
      </c>
      <c r="H7232">
        <v>708.75</v>
      </c>
      <c r="I7232">
        <v>102</v>
      </c>
      <c r="J7232" t="s">
        <v>185</v>
      </c>
      <c r="K7232" t="s">
        <v>8155</v>
      </c>
      <c r="L7232" t="s">
        <v>8160</v>
      </c>
      <c r="M7232">
        <v>9</v>
      </c>
      <c r="N7232" t="s">
        <v>8167</v>
      </c>
      <c r="O7232" s="4">
        <f>INDEX(products[Cost_per_box], MATCH(shipments9[[#This Row],[PID]], products[PID], 0))</f>
        <v>6.8</v>
      </c>
      <c r="P7232" s="4">
        <f>shipments9[[#This Row],[Boxes]]*shipments9[[#This Row],[Cost Per Box]]</f>
        <v>693.6</v>
      </c>
      <c r="Q7232" s="4">
        <f>shipments9[[#This Row],[Amount]] -shipments9[[#This Row],[total cost]]</f>
        <v>15.149999999999977</v>
      </c>
      <c r="R7232" s="4" t="str">
        <f>IF(shipments9[[#This Row],[Gross Profit]]&lt;0,"Loss","Profit")</f>
        <v>Profit</v>
      </c>
      <c r="S7232" s="9">
        <f>shipments9[[#This Row],[Gross Profit]]/shipments9[[#This Row],[Amount]]</f>
        <v>2.1375661375661343E-2</v>
      </c>
      <c r="T7232" s="11">
        <f>shipments9[[#This Row],[Amount]]/shipments9[[#This Row],[Boxes]]</f>
        <v>6.9485294117647056</v>
      </c>
    </row>
    <row r="7233" spans="1:20" hidden="1" x14ac:dyDescent="0.25">
      <c r="A7233" t="s">
        <v>7419</v>
      </c>
      <c r="B7233" t="s">
        <v>74</v>
      </c>
      <c r="C7233" t="s">
        <v>130</v>
      </c>
      <c r="D7233" t="s">
        <v>31</v>
      </c>
      <c r="E7233" s="1">
        <v>45562</v>
      </c>
      <c r="F7233" s="1" t="str">
        <f>TEXT(shipments9[[#This Row],[Shipdate]],"ddd")</f>
        <v>Fri</v>
      </c>
      <c r="G7233" s="1" t="str">
        <f>IF(OR(shipments9[[#This Row],[Day Name]]="Sat",shipments9[[#This Row],[Day Name]]="Sun"),"Weekend","Weekday")</f>
        <v>Weekday</v>
      </c>
      <c r="H7233">
        <v>3170.25</v>
      </c>
      <c r="I7233">
        <v>453</v>
      </c>
      <c r="J7233" t="s">
        <v>185</v>
      </c>
      <c r="K7233" t="s">
        <v>8155</v>
      </c>
      <c r="L7233" t="s">
        <v>8160</v>
      </c>
      <c r="M7233">
        <v>9</v>
      </c>
      <c r="N7233" t="s">
        <v>8167</v>
      </c>
      <c r="O7233" s="4">
        <f>INDEX(products[Cost_per_box], MATCH(shipments9[[#This Row],[PID]], products[PID], 0))</f>
        <v>5.72</v>
      </c>
      <c r="P7233" s="4">
        <f>shipments9[[#This Row],[Boxes]]*shipments9[[#This Row],[Cost Per Box]]</f>
        <v>2591.16</v>
      </c>
      <c r="Q7233" s="4">
        <f>shipments9[[#This Row],[Amount]] -shipments9[[#This Row],[total cost]]</f>
        <v>579.09000000000015</v>
      </c>
      <c r="R7233" s="4" t="str">
        <f>IF(shipments9[[#This Row],[Gross Profit]]&lt;0,"Loss","Profit")</f>
        <v>Profit</v>
      </c>
      <c r="S7233" s="9">
        <f>shipments9[[#This Row],[Gross Profit]]/shipments9[[#This Row],[Amount]]</f>
        <v>0.18266382777383491</v>
      </c>
      <c r="T7233" s="11">
        <f>shipments9[[#This Row],[Amount]]/shipments9[[#This Row],[Boxes]]</f>
        <v>6.9983443708609272</v>
      </c>
    </row>
    <row r="7234" spans="1:20" hidden="1" x14ac:dyDescent="0.25">
      <c r="A7234" t="s">
        <v>7420</v>
      </c>
      <c r="B7234" t="s">
        <v>74</v>
      </c>
      <c r="C7234" t="s">
        <v>165</v>
      </c>
      <c r="D7234" t="s">
        <v>31</v>
      </c>
      <c r="E7234" s="1">
        <v>45539</v>
      </c>
      <c r="F7234" s="1" t="str">
        <f>TEXT(shipments9[[#This Row],[Shipdate]],"ddd")</f>
        <v>Wed</v>
      </c>
      <c r="G7234" s="1" t="str">
        <f>IF(OR(shipments9[[#This Row],[Day Name]]="Sat",shipments9[[#This Row],[Day Name]]="Sun"),"Weekend","Weekday")</f>
        <v>Weekday</v>
      </c>
      <c r="H7234">
        <v>6473.25</v>
      </c>
      <c r="I7234">
        <v>324</v>
      </c>
      <c r="J7234" t="s">
        <v>185</v>
      </c>
      <c r="K7234" t="s">
        <v>8155</v>
      </c>
      <c r="L7234" t="s">
        <v>8160</v>
      </c>
      <c r="M7234">
        <v>9</v>
      </c>
      <c r="N7234" t="s">
        <v>8167</v>
      </c>
      <c r="O7234" s="4">
        <f>INDEX(products[Cost_per_box], MATCH(shipments9[[#This Row],[PID]], products[PID], 0))</f>
        <v>2.65</v>
      </c>
      <c r="P7234" s="4">
        <f>shipments9[[#This Row],[Boxes]]*shipments9[[#This Row],[Cost Per Box]]</f>
        <v>858.6</v>
      </c>
      <c r="Q7234" s="4">
        <f>shipments9[[#This Row],[Amount]] -shipments9[[#This Row],[total cost]]</f>
        <v>5614.65</v>
      </c>
      <c r="R7234" s="4" t="str">
        <f>IF(shipments9[[#This Row],[Gross Profit]]&lt;0,"Loss","Profit")</f>
        <v>Profit</v>
      </c>
      <c r="S7234" s="9">
        <f>shipments9[[#This Row],[Gross Profit]]/shipments9[[#This Row],[Amount]]</f>
        <v>0.86736183524504684</v>
      </c>
      <c r="T7234" s="11">
        <f>shipments9[[#This Row],[Amount]]/shipments9[[#This Row],[Boxes]]</f>
        <v>19.979166666666668</v>
      </c>
    </row>
    <row r="7235" spans="1:20" hidden="1" x14ac:dyDescent="0.25">
      <c r="A7235" t="s">
        <v>7421</v>
      </c>
      <c r="B7235" t="s">
        <v>74</v>
      </c>
      <c r="C7235" t="s">
        <v>128</v>
      </c>
      <c r="D7235" t="s">
        <v>19</v>
      </c>
      <c r="E7235" s="1">
        <v>45545</v>
      </c>
      <c r="F7235" s="1" t="str">
        <f>TEXT(shipments9[[#This Row],[Shipdate]],"ddd")</f>
        <v>Tue</v>
      </c>
      <c r="G7235" s="1" t="str">
        <f>IF(OR(shipments9[[#This Row],[Day Name]]="Sat",shipments9[[#This Row],[Day Name]]="Sun"),"Weekend","Weekday")</f>
        <v>Weekday</v>
      </c>
      <c r="H7235">
        <v>4452.75</v>
      </c>
      <c r="I7235">
        <v>743</v>
      </c>
      <c r="J7235" t="s">
        <v>185</v>
      </c>
      <c r="K7235" t="s">
        <v>8155</v>
      </c>
      <c r="L7235" t="s">
        <v>8160</v>
      </c>
      <c r="M7235">
        <v>9</v>
      </c>
      <c r="N7235" t="s">
        <v>8167</v>
      </c>
      <c r="O7235" s="4">
        <f>INDEX(products[Cost_per_box], MATCH(shipments9[[#This Row],[PID]], products[PID], 0))</f>
        <v>3.85</v>
      </c>
      <c r="P7235" s="4">
        <f>shipments9[[#This Row],[Boxes]]*shipments9[[#This Row],[Cost Per Box]]</f>
        <v>2860.55</v>
      </c>
      <c r="Q7235" s="4">
        <f>shipments9[[#This Row],[Amount]] -shipments9[[#This Row],[total cost]]</f>
        <v>1592.1999999999998</v>
      </c>
      <c r="R7235" s="4" t="str">
        <f>IF(shipments9[[#This Row],[Gross Profit]]&lt;0,"Loss","Profit")</f>
        <v>Profit</v>
      </c>
      <c r="S7235" s="9">
        <f>shipments9[[#This Row],[Gross Profit]]/shipments9[[#This Row],[Amount]]</f>
        <v>0.35757677839537361</v>
      </c>
      <c r="T7235" s="11">
        <f>shipments9[[#This Row],[Amount]]/shipments9[[#This Row],[Boxes]]</f>
        <v>5.9929340511440108</v>
      </c>
    </row>
    <row r="7236" spans="1:20" hidden="1" x14ac:dyDescent="0.25">
      <c r="A7236" t="s">
        <v>7422</v>
      </c>
      <c r="B7236" t="s">
        <v>74</v>
      </c>
      <c r="C7236" t="s">
        <v>145</v>
      </c>
      <c r="D7236" t="s">
        <v>19</v>
      </c>
      <c r="E7236" s="1">
        <v>45561</v>
      </c>
      <c r="F7236" s="1" t="str">
        <f>TEXT(shipments9[[#This Row],[Shipdate]],"ddd")</f>
        <v>Thu</v>
      </c>
      <c r="G7236" s="1" t="str">
        <f>IF(OR(shipments9[[#This Row],[Day Name]]="Sat",shipments9[[#This Row],[Day Name]]="Sun"),"Weekend","Weekday")</f>
        <v>Weekday</v>
      </c>
      <c r="H7236">
        <v>6178.5</v>
      </c>
      <c r="I7236">
        <v>364</v>
      </c>
      <c r="J7236" t="s">
        <v>185</v>
      </c>
      <c r="K7236" t="s">
        <v>8155</v>
      </c>
      <c r="L7236" t="s">
        <v>8160</v>
      </c>
      <c r="M7236">
        <v>9</v>
      </c>
      <c r="N7236" t="s">
        <v>8167</v>
      </c>
      <c r="O7236" s="4">
        <f>INDEX(products[Cost_per_box], MATCH(shipments9[[#This Row],[PID]], products[PID], 0))</f>
        <v>4.74</v>
      </c>
      <c r="P7236" s="4">
        <f>shipments9[[#This Row],[Boxes]]*shipments9[[#This Row],[Cost Per Box]]</f>
        <v>1725.3600000000001</v>
      </c>
      <c r="Q7236" s="4">
        <f>shipments9[[#This Row],[Amount]] -shipments9[[#This Row],[total cost]]</f>
        <v>4453.1399999999994</v>
      </c>
      <c r="R7236" s="4" t="str">
        <f>IF(shipments9[[#This Row],[Gross Profit]]&lt;0,"Loss","Profit")</f>
        <v>Profit</v>
      </c>
      <c r="S7236" s="9">
        <f>shipments9[[#This Row],[Gross Profit]]/shipments9[[#This Row],[Amount]]</f>
        <v>0.72074775430929827</v>
      </c>
      <c r="T7236" s="11">
        <f>shipments9[[#This Row],[Amount]]/shipments9[[#This Row],[Boxes]]</f>
        <v>16.973901098901099</v>
      </c>
    </row>
    <row r="7237" spans="1:20" x14ac:dyDescent="0.25">
      <c r="A7237" t="s">
        <v>7423</v>
      </c>
      <c r="B7237" t="s">
        <v>74</v>
      </c>
      <c r="C7237" t="s">
        <v>147</v>
      </c>
      <c r="D7237" t="s">
        <v>28</v>
      </c>
      <c r="E7237" s="1">
        <v>45538</v>
      </c>
      <c r="F7237" s="1" t="str">
        <f>TEXT(shipments9[[#This Row],[Shipdate]],"ddd")</f>
        <v>Tue</v>
      </c>
      <c r="G7237" s="1" t="str">
        <f>IF(OR(shipments9[[#This Row],[Day Name]]="Sat",shipments9[[#This Row],[Day Name]]="Sun"),"Weekend","Weekday")</f>
        <v>Weekday</v>
      </c>
      <c r="H7237">
        <v>531</v>
      </c>
      <c r="I7237">
        <v>89</v>
      </c>
      <c r="J7237" t="s">
        <v>185</v>
      </c>
      <c r="K7237" t="s">
        <v>8155</v>
      </c>
      <c r="L7237" t="s">
        <v>8160</v>
      </c>
      <c r="M7237">
        <v>9</v>
      </c>
      <c r="N7237" t="s">
        <v>8167</v>
      </c>
      <c r="O7237" s="4">
        <f>INDEX(products[Cost_per_box], MATCH(shipments9[[#This Row],[PID]], products[PID], 0))</f>
        <v>10.51</v>
      </c>
      <c r="P7237" s="4">
        <f>shipments9[[#This Row],[Boxes]]*shipments9[[#This Row],[Cost Per Box]]</f>
        <v>935.39</v>
      </c>
      <c r="Q7237" s="4">
        <f>shipments9[[#This Row],[Amount]] -shipments9[[#This Row],[total cost]]</f>
        <v>-404.39</v>
      </c>
      <c r="R7237" s="4" t="str">
        <f>IF(shipments9[[#This Row],[Gross Profit]]&lt;0,"Loss","Profit")</f>
        <v>Loss</v>
      </c>
      <c r="S7237" s="9">
        <f>shipments9[[#This Row],[Gross Profit]]/shipments9[[#This Row],[Amount]]</f>
        <v>-0.76156308851224108</v>
      </c>
      <c r="T7237" s="11">
        <f>shipments9[[#This Row],[Amount]]/shipments9[[#This Row],[Boxes]]</f>
        <v>5.9662921348314608</v>
      </c>
    </row>
    <row r="7238" spans="1:20" hidden="1" x14ac:dyDescent="0.25">
      <c r="A7238" t="s">
        <v>7424</v>
      </c>
      <c r="B7238" t="s">
        <v>74</v>
      </c>
      <c r="C7238" t="s">
        <v>137</v>
      </c>
      <c r="D7238" t="s">
        <v>26</v>
      </c>
      <c r="E7238" s="1">
        <v>45565</v>
      </c>
      <c r="F7238" s="1" t="str">
        <f>TEXT(shipments9[[#This Row],[Shipdate]],"ddd")</f>
        <v>Mon</v>
      </c>
      <c r="G7238" s="1" t="str">
        <f>IF(OR(shipments9[[#This Row],[Day Name]]="Sat",shipments9[[#This Row],[Day Name]]="Sun"),"Weekend","Weekday")</f>
        <v>Weekday</v>
      </c>
      <c r="H7238">
        <v>4682.25</v>
      </c>
      <c r="I7238">
        <v>247</v>
      </c>
      <c r="J7238" t="s">
        <v>185</v>
      </c>
      <c r="K7238" t="s">
        <v>8155</v>
      </c>
      <c r="L7238" t="s">
        <v>8160</v>
      </c>
      <c r="M7238">
        <v>9</v>
      </c>
      <c r="N7238" t="s">
        <v>8167</v>
      </c>
      <c r="O7238" s="4">
        <f>INDEX(products[Cost_per_box], MATCH(shipments9[[#This Row],[PID]], products[PID], 0))</f>
        <v>7.73</v>
      </c>
      <c r="P7238" s="4">
        <f>shipments9[[#This Row],[Boxes]]*shipments9[[#This Row],[Cost Per Box]]</f>
        <v>1909.3100000000002</v>
      </c>
      <c r="Q7238" s="4">
        <f>shipments9[[#This Row],[Amount]] -shipments9[[#This Row],[total cost]]</f>
        <v>2772.9399999999996</v>
      </c>
      <c r="R7238" s="4" t="str">
        <f>IF(shipments9[[#This Row],[Gross Profit]]&lt;0,"Loss","Profit")</f>
        <v>Profit</v>
      </c>
      <c r="S7238" s="9">
        <f>shipments9[[#This Row],[Gross Profit]]/shipments9[[#This Row],[Amount]]</f>
        <v>0.59222382401623141</v>
      </c>
      <c r="T7238" s="11">
        <f>shipments9[[#This Row],[Amount]]/shipments9[[#This Row],[Boxes]]</f>
        <v>18.956477732793523</v>
      </c>
    </row>
    <row r="7239" spans="1:20" hidden="1" x14ac:dyDescent="0.25">
      <c r="A7239" t="s">
        <v>7425</v>
      </c>
      <c r="B7239" t="s">
        <v>74</v>
      </c>
      <c r="C7239" t="s">
        <v>149</v>
      </c>
      <c r="D7239" t="s">
        <v>22</v>
      </c>
      <c r="E7239" s="1">
        <v>45559</v>
      </c>
      <c r="F7239" s="1" t="str">
        <f>TEXT(shipments9[[#This Row],[Shipdate]],"ddd")</f>
        <v>Tue</v>
      </c>
      <c r="G7239" s="1" t="str">
        <f>IF(OR(shipments9[[#This Row],[Day Name]]="Sat",shipments9[[#This Row],[Day Name]]="Sun"),"Weekend","Weekday")</f>
        <v>Weekday</v>
      </c>
      <c r="H7239">
        <v>1354.5</v>
      </c>
      <c r="I7239">
        <v>97</v>
      </c>
      <c r="J7239" t="s">
        <v>185</v>
      </c>
      <c r="K7239" t="s">
        <v>8155</v>
      </c>
      <c r="L7239" t="s">
        <v>8160</v>
      </c>
      <c r="M7239">
        <v>9</v>
      </c>
      <c r="N7239" t="s">
        <v>8167</v>
      </c>
      <c r="O7239" s="4">
        <f>INDEX(products[Cost_per_box], MATCH(shipments9[[#This Row],[PID]], products[PID], 0))</f>
        <v>6.43</v>
      </c>
      <c r="P7239" s="4">
        <f>shipments9[[#This Row],[Boxes]]*shipments9[[#This Row],[Cost Per Box]]</f>
        <v>623.70999999999992</v>
      </c>
      <c r="Q7239" s="4">
        <f>shipments9[[#This Row],[Amount]] -shipments9[[#This Row],[total cost]]</f>
        <v>730.79000000000008</v>
      </c>
      <c r="R7239" s="4" t="str">
        <f>IF(shipments9[[#This Row],[Gross Profit]]&lt;0,"Loss","Profit")</f>
        <v>Profit</v>
      </c>
      <c r="S7239" s="9">
        <f>shipments9[[#This Row],[Gross Profit]]/shipments9[[#This Row],[Amount]]</f>
        <v>0.53952750092284985</v>
      </c>
      <c r="T7239" s="11">
        <f>shipments9[[#This Row],[Amount]]/shipments9[[#This Row],[Boxes]]</f>
        <v>13.963917525773196</v>
      </c>
    </row>
    <row r="7240" spans="1:20" hidden="1" x14ac:dyDescent="0.25">
      <c r="A7240" t="s">
        <v>7426</v>
      </c>
      <c r="B7240" t="s">
        <v>49</v>
      </c>
      <c r="C7240" t="s">
        <v>163</v>
      </c>
      <c r="D7240" t="s">
        <v>26</v>
      </c>
      <c r="E7240" s="1">
        <v>45561</v>
      </c>
      <c r="F7240" s="1" t="str">
        <f>TEXT(shipments9[[#This Row],[Shipdate]],"ddd")</f>
        <v>Thu</v>
      </c>
      <c r="G7240" s="1" t="str">
        <f>IF(OR(shipments9[[#This Row],[Day Name]]="Sat",shipments9[[#This Row],[Day Name]]="Sun"),"Weekend","Weekday")</f>
        <v>Weekday</v>
      </c>
      <c r="H7240">
        <v>13720.5</v>
      </c>
      <c r="I7240">
        <v>1373</v>
      </c>
      <c r="J7240" t="s">
        <v>185</v>
      </c>
      <c r="K7240" t="s">
        <v>8155</v>
      </c>
      <c r="L7240" t="s">
        <v>8160</v>
      </c>
      <c r="M7240">
        <v>9</v>
      </c>
      <c r="N7240" t="s">
        <v>8167</v>
      </c>
      <c r="O7240" s="4">
        <f>INDEX(products[Cost_per_box], MATCH(shipments9[[#This Row],[PID]], products[PID], 0))</f>
        <v>3.32</v>
      </c>
      <c r="P7240" s="4">
        <f>shipments9[[#This Row],[Boxes]]*shipments9[[#This Row],[Cost Per Box]]</f>
        <v>4558.3599999999997</v>
      </c>
      <c r="Q7240" s="4">
        <f>shipments9[[#This Row],[Amount]] -shipments9[[#This Row],[total cost]]</f>
        <v>9162.14</v>
      </c>
      <c r="R7240" s="4" t="str">
        <f>IF(shipments9[[#This Row],[Gross Profit]]&lt;0,"Loss","Profit")</f>
        <v>Profit</v>
      </c>
      <c r="S7240" s="9">
        <f>shipments9[[#This Row],[Gross Profit]]/shipments9[[#This Row],[Amount]]</f>
        <v>0.66777012499544475</v>
      </c>
      <c r="T7240" s="11">
        <f>shipments9[[#This Row],[Amount]]/shipments9[[#This Row],[Boxes]]</f>
        <v>9.9930808448652577</v>
      </c>
    </row>
    <row r="7241" spans="1:20" hidden="1" x14ac:dyDescent="0.25">
      <c r="A7241" t="s">
        <v>7427</v>
      </c>
      <c r="B7241" t="s">
        <v>49</v>
      </c>
      <c r="C7241" t="s">
        <v>130</v>
      </c>
      <c r="D7241" t="s">
        <v>19</v>
      </c>
      <c r="E7241" s="1">
        <v>45562</v>
      </c>
      <c r="F7241" s="1" t="str">
        <f>TEXT(shipments9[[#This Row],[Shipdate]],"ddd")</f>
        <v>Fri</v>
      </c>
      <c r="G7241" s="1" t="str">
        <f>IF(OR(shipments9[[#This Row],[Day Name]]="Sat",shipments9[[#This Row],[Day Name]]="Sun"),"Weekend","Weekday")</f>
        <v>Weekday</v>
      </c>
      <c r="H7241">
        <v>6804</v>
      </c>
      <c r="I7241">
        <v>851</v>
      </c>
      <c r="J7241" t="s">
        <v>185</v>
      </c>
      <c r="K7241" t="s">
        <v>8155</v>
      </c>
      <c r="L7241" t="s">
        <v>8160</v>
      </c>
      <c r="M7241">
        <v>9</v>
      </c>
      <c r="N7241" t="s">
        <v>8167</v>
      </c>
      <c r="O7241" s="4">
        <f>INDEX(products[Cost_per_box], MATCH(shipments9[[#This Row],[PID]], products[PID], 0))</f>
        <v>5.72</v>
      </c>
      <c r="P7241" s="4">
        <f>shipments9[[#This Row],[Boxes]]*shipments9[[#This Row],[Cost Per Box]]</f>
        <v>4867.7199999999993</v>
      </c>
      <c r="Q7241" s="4">
        <f>shipments9[[#This Row],[Amount]] -shipments9[[#This Row],[total cost]]</f>
        <v>1936.2800000000007</v>
      </c>
      <c r="R7241" s="4" t="str">
        <f>IF(shipments9[[#This Row],[Gross Profit]]&lt;0,"Loss","Profit")</f>
        <v>Profit</v>
      </c>
      <c r="S7241" s="9">
        <f>shipments9[[#This Row],[Gross Profit]]/shipments9[[#This Row],[Amount]]</f>
        <v>0.28457965902410354</v>
      </c>
      <c r="T7241" s="11">
        <f>shipments9[[#This Row],[Amount]]/shipments9[[#This Row],[Boxes]]</f>
        <v>7.9952996474735603</v>
      </c>
    </row>
    <row r="7242" spans="1:20" hidden="1" x14ac:dyDescent="0.25">
      <c r="A7242" t="s">
        <v>7428</v>
      </c>
      <c r="B7242" t="s">
        <v>49</v>
      </c>
      <c r="C7242" t="s">
        <v>132</v>
      </c>
      <c r="D7242" t="s">
        <v>19</v>
      </c>
      <c r="E7242" s="1">
        <v>45537</v>
      </c>
      <c r="F7242" s="1" t="str">
        <f>TEXT(shipments9[[#This Row],[Shipdate]],"ddd")</f>
        <v>Mon</v>
      </c>
      <c r="G7242" s="1" t="str">
        <f>IF(OR(shipments9[[#This Row],[Day Name]]="Sat",shipments9[[#This Row],[Day Name]]="Sun"),"Weekend","Weekday")</f>
        <v>Weekday</v>
      </c>
      <c r="H7242">
        <v>407.25</v>
      </c>
      <c r="I7242">
        <v>16</v>
      </c>
      <c r="J7242" t="s">
        <v>185</v>
      </c>
      <c r="K7242" t="s">
        <v>8155</v>
      </c>
      <c r="L7242" t="s">
        <v>8160</v>
      </c>
      <c r="M7242">
        <v>9</v>
      </c>
      <c r="N7242" t="s">
        <v>8167</v>
      </c>
      <c r="O7242" s="4">
        <f>INDEX(products[Cost_per_box], MATCH(shipments9[[#This Row],[PID]], products[PID], 0))</f>
        <v>6.31</v>
      </c>
      <c r="P7242" s="4">
        <f>shipments9[[#This Row],[Boxes]]*shipments9[[#This Row],[Cost Per Box]]</f>
        <v>100.96</v>
      </c>
      <c r="Q7242" s="4">
        <f>shipments9[[#This Row],[Amount]] -shipments9[[#This Row],[total cost]]</f>
        <v>306.29000000000002</v>
      </c>
      <c r="R7242" s="4" t="str">
        <f>IF(shipments9[[#This Row],[Gross Profit]]&lt;0,"Loss","Profit")</f>
        <v>Profit</v>
      </c>
      <c r="S7242" s="9">
        <f>shipments9[[#This Row],[Gross Profit]]/shipments9[[#This Row],[Amount]]</f>
        <v>0.75209330877839176</v>
      </c>
      <c r="T7242" s="11">
        <f>shipments9[[#This Row],[Amount]]/shipments9[[#This Row],[Boxes]]</f>
        <v>25.453125</v>
      </c>
    </row>
    <row r="7243" spans="1:20" hidden="1" x14ac:dyDescent="0.25">
      <c r="A7243" t="s">
        <v>7429</v>
      </c>
      <c r="B7243" t="s">
        <v>49</v>
      </c>
      <c r="C7243" t="s">
        <v>137</v>
      </c>
      <c r="D7243" t="s">
        <v>19</v>
      </c>
      <c r="E7243" s="1">
        <v>45548</v>
      </c>
      <c r="F7243" s="1" t="str">
        <f>TEXT(shipments9[[#This Row],[Shipdate]],"ddd")</f>
        <v>Fri</v>
      </c>
      <c r="G7243" s="1" t="str">
        <f>IF(OR(shipments9[[#This Row],[Day Name]]="Sat",shipments9[[#This Row],[Day Name]]="Sun"),"Weekend","Weekday")</f>
        <v>Weekday</v>
      </c>
      <c r="H7243">
        <v>6023.25</v>
      </c>
      <c r="I7243">
        <v>335</v>
      </c>
      <c r="J7243" t="s">
        <v>185</v>
      </c>
      <c r="K7243" t="s">
        <v>8155</v>
      </c>
      <c r="L7243" t="s">
        <v>8160</v>
      </c>
      <c r="M7243">
        <v>9</v>
      </c>
      <c r="N7243" t="s">
        <v>8167</v>
      </c>
      <c r="O7243" s="4">
        <f>INDEX(products[Cost_per_box], MATCH(shipments9[[#This Row],[PID]], products[PID], 0))</f>
        <v>7.73</v>
      </c>
      <c r="P7243" s="4">
        <f>shipments9[[#This Row],[Boxes]]*shipments9[[#This Row],[Cost Per Box]]</f>
        <v>2589.5500000000002</v>
      </c>
      <c r="Q7243" s="4">
        <f>shipments9[[#This Row],[Amount]] -shipments9[[#This Row],[total cost]]</f>
        <v>3433.7</v>
      </c>
      <c r="R7243" s="4" t="str">
        <f>IF(shipments9[[#This Row],[Gross Profit]]&lt;0,"Loss","Profit")</f>
        <v>Profit</v>
      </c>
      <c r="S7243" s="9">
        <f>shipments9[[#This Row],[Gross Profit]]/shipments9[[#This Row],[Amount]]</f>
        <v>0.57007429543850907</v>
      </c>
      <c r="T7243" s="11">
        <f>shipments9[[#This Row],[Amount]]/shipments9[[#This Row],[Boxes]]</f>
        <v>17.979850746268657</v>
      </c>
    </row>
    <row r="7244" spans="1:20" hidden="1" x14ac:dyDescent="0.25">
      <c r="A7244" t="s">
        <v>7430</v>
      </c>
      <c r="B7244" t="s">
        <v>49</v>
      </c>
      <c r="C7244" t="s">
        <v>143</v>
      </c>
      <c r="D7244" t="s">
        <v>31</v>
      </c>
      <c r="E7244" s="1">
        <v>45541</v>
      </c>
      <c r="F7244" s="1" t="str">
        <f>TEXT(shipments9[[#This Row],[Shipdate]],"ddd")</f>
        <v>Fri</v>
      </c>
      <c r="G7244" s="1" t="str">
        <f>IF(OR(shipments9[[#This Row],[Day Name]]="Sat",shipments9[[#This Row],[Day Name]]="Sun"),"Weekend","Weekday")</f>
        <v>Weekday</v>
      </c>
      <c r="H7244">
        <v>10984.5</v>
      </c>
      <c r="I7244">
        <v>579</v>
      </c>
      <c r="J7244" t="s">
        <v>185</v>
      </c>
      <c r="K7244" t="s">
        <v>8155</v>
      </c>
      <c r="L7244" t="s">
        <v>8160</v>
      </c>
      <c r="M7244">
        <v>9</v>
      </c>
      <c r="N7244" t="s">
        <v>8167</v>
      </c>
      <c r="O7244" s="4">
        <f>INDEX(products[Cost_per_box], MATCH(shipments9[[#This Row],[PID]], products[PID], 0))</f>
        <v>10.23</v>
      </c>
      <c r="P7244" s="4">
        <f>shipments9[[#This Row],[Boxes]]*shipments9[[#This Row],[Cost Per Box]]</f>
        <v>5923.17</v>
      </c>
      <c r="Q7244" s="4">
        <f>shipments9[[#This Row],[Amount]] -shipments9[[#This Row],[total cost]]</f>
        <v>5061.33</v>
      </c>
      <c r="R7244" s="4" t="str">
        <f>IF(shipments9[[#This Row],[Gross Profit]]&lt;0,"Loss","Profit")</f>
        <v>Profit</v>
      </c>
      <c r="S7244" s="9">
        <f>shipments9[[#This Row],[Gross Profit]]/shipments9[[#This Row],[Amount]]</f>
        <v>0.46077017615731258</v>
      </c>
      <c r="T7244" s="11">
        <f>shipments9[[#This Row],[Amount]]/shipments9[[#This Row],[Boxes]]</f>
        <v>18.971502590673577</v>
      </c>
    </row>
    <row r="7245" spans="1:20" hidden="1" x14ac:dyDescent="0.25">
      <c r="A7245" t="s">
        <v>7431</v>
      </c>
      <c r="B7245" t="s">
        <v>49</v>
      </c>
      <c r="C7245" t="s">
        <v>149</v>
      </c>
      <c r="D7245" t="s">
        <v>31</v>
      </c>
      <c r="E7245" s="1">
        <v>45562</v>
      </c>
      <c r="F7245" s="1" t="str">
        <f>TEXT(shipments9[[#This Row],[Shipdate]],"ddd")</f>
        <v>Fri</v>
      </c>
      <c r="G7245" s="1" t="str">
        <f>IF(OR(shipments9[[#This Row],[Day Name]]="Sat",shipments9[[#This Row],[Day Name]]="Sun"),"Weekend","Weekday")</f>
        <v>Weekday</v>
      </c>
      <c r="H7245">
        <v>5451.75</v>
      </c>
      <c r="I7245">
        <v>364</v>
      </c>
      <c r="J7245" t="s">
        <v>185</v>
      </c>
      <c r="K7245" t="s">
        <v>8155</v>
      </c>
      <c r="L7245" t="s">
        <v>8160</v>
      </c>
      <c r="M7245">
        <v>9</v>
      </c>
      <c r="N7245" t="s">
        <v>8167</v>
      </c>
      <c r="O7245" s="4">
        <f>INDEX(products[Cost_per_box], MATCH(shipments9[[#This Row],[PID]], products[PID], 0))</f>
        <v>6.43</v>
      </c>
      <c r="P7245" s="4">
        <f>shipments9[[#This Row],[Boxes]]*shipments9[[#This Row],[Cost Per Box]]</f>
        <v>2340.52</v>
      </c>
      <c r="Q7245" s="4">
        <f>shipments9[[#This Row],[Amount]] -shipments9[[#This Row],[total cost]]</f>
        <v>3111.23</v>
      </c>
      <c r="R7245" s="4" t="str">
        <f>IF(shipments9[[#This Row],[Gross Profit]]&lt;0,"Loss","Profit")</f>
        <v>Profit</v>
      </c>
      <c r="S7245" s="9">
        <f>shipments9[[#This Row],[Gross Profit]]/shipments9[[#This Row],[Amount]]</f>
        <v>0.57068464254597151</v>
      </c>
      <c r="T7245" s="11">
        <f>shipments9[[#This Row],[Amount]]/shipments9[[#This Row],[Boxes]]</f>
        <v>14.977335164835164</v>
      </c>
    </row>
    <row r="7246" spans="1:20" hidden="1" x14ac:dyDescent="0.25">
      <c r="A7246" t="s">
        <v>7432</v>
      </c>
      <c r="B7246" t="s">
        <v>49</v>
      </c>
      <c r="C7246" t="s">
        <v>124</v>
      </c>
      <c r="D7246" t="s">
        <v>28</v>
      </c>
      <c r="E7246" s="1">
        <v>45545</v>
      </c>
      <c r="F7246" s="1" t="str">
        <f>TEXT(shipments9[[#This Row],[Shipdate]],"ddd")</f>
        <v>Tue</v>
      </c>
      <c r="G7246" s="1" t="str">
        <f>IF(OR(shipments9[[#This Row],[Day Name]]="Sat",shipments9[[#This Row],[Day Name]]="Sun"),"Weekend","Weekday")</f>
        <v>Weekday</v>
      </c>
      <c r="H7246">
        <v>2493</v>
      </c>
      <c r="I7246">
        <v>156</v>
      </c>
      <c r="J7246" t="s">
        <v>185</v>
      </c>
      <c r="K7246" t="s">
        <v>8155</v>
      </c>
      <c r="L7246" t="s">
        <v>8160</v>
      </c>
      <c r="M7246">
        <v>9</v>
      </c>
      <c r="N7246" t="s">
        <v>8167</v>
      </c>
      <c r="O7246" s="4">
        <f>INDEX(products[Cost_per_box], MATCH(shipments9[[#This Row],[PID]], products[PID], 0))</f>
        <v>7.48</v>
      </c>
      <c r="P7246" s="4">
        <f>shipments9[[#This Row],[Boxes]]*shipments9[[#This Row],[Cost Per Box]]</f>
        <v>1166.8800000000001</v>
      </c>
      <c r="Q7246" s="4">
        <f>shipments9[[#This Row],[Amount]] -shipments9[[#This Row],[total cost]]</f>
        <v>1326.12</v>
      </c>
      <c r="R7246" s="4" t="str">
        <f>IF(shipments9[[#This Row],[Gross Profit]]&lt;0,"Loss","Profit")</f>
        <v>Profit</v>
      </c>
      <c r="S7246" s="9">
        <f>shipments9[[#This Row],[Gross Profit]]/shipments9[[#This Row],[Amount]]</f>
        <v>0.53193742478941031</v>
      </c>
      <c r="T7246" s="11">
        <f>shipments9[[#This Row],[Amount]]/shipments9[[#This Row],[Boxes]]</f>
        <v>15.98076923076923</v>
      </c>
    </row>
    <row r="7247" spans="1:20" hidden="1" x14ac:dyDescent="0.25">
      <c r="A7247" t="s">
        <v>7433</v>
      </c>
      <c r="B7247" t="s">
        <v>49</v>
      </c>
      <c r="C7247" t="s">
        <v>128</v>
      </c>
      <c r="D7247" t="s">
        <v>26</v>
      </c>
      <c r="E7247" s="1">
        <v>45562</v>
      </c>
      <c r="F7247" s="1" t="str">
        <f>TEXT(shipments9[[#This Row],[Shipdate]],"ddd")</f>
        <v>Fri</v>
      </c>
      <c r="G7247" s="1" t="str">
        <f>IF(OR(shipments9[[#This Row],[Day Name]]="Sat",shipments9[[#This Row],[Day Name]]="Sun"),"Weekend","Weekday")</f>
        <v>Weekday</v>
      </c>
      <c r="H7247">
        <v>6966</v>
      </c>
      <c r="I7247">
        <v>1394</v>
      </c>
      <c r="J7247" t="s">
        <v>185</v>
      </c>
      <c r="K7247" t="s">
        <v>8155</v>
      </c>
      <c r="L7247" t="s">
        <v>8160</v>
      </c>
      <c r="M7247">
        <v>9</v>
      </c>
      <c r="N7247" t="s">
        <v>8167</v>
      </c>
      <c r="O7247" s="4">
        <f>INDEX(products[Cost_per_box], MATCH(shipments9[[#This Row],[PID]], products[PID], 0))</f>
        <v>3.85</v>
      </c>
      <c r="P7247" s="4">
        <f>shipments9[[#This Row],[Boxes]]*shipments9[[#This Row],[Cost Per Box]]</f>
        <v>5366.9000000000005</v>
      </c>
      <c r="Q7247" s="4">
        <f>shipments9[[#This Row],[Amount]] -shipments9[[#This Row],[total cost]]</f>
        <v>1599.0999999999995</v>
      </c>
      <c r="R7247" s="4" t="str">
        <f>IF(shipments9[[#This Row],[Gross Profit]]&lt;0,"Loss","Profit")</f>
        <v>Profit</v>
      </c>
      <c r="S7247" s="9">
        <f>shipments9[[#This Row],[Gross Profit]]/shipments9[[#This Row],[Amount]]</f>
        <v>0.22955785242606941</v>
      </c>
      <c r="T7247" s="11">
        <f>shipments9[[#This Row],[Amount]]/shipments9[[#This Row],[Boxes]]</f>
        <v>4.9971305595408895</v>
      </c>
    </row>
    <row r="7248" spans="1:20" x14ac:dyDescent="0.25">
      <c r="A7248" t="s">
        <v>7434</v>
      </c>
      <c r="B7248" t="s">
        <v>49</v>
      </c>
      <c r="C7248" t="s">
        <v>147</v>
      </c>
      <c r="D7248" t="s">
        <v>31</v>
      </c>
      <c r="E7248" s="1">
        <v>45552</v>
      </c>
      <c r="F7248" s="1" t="str">
        <f>TEXT(shipments9[[#This Row],[Shipdate]],"ddd")</f>
        <v>Tue</v>
      </c>
      <c r="G7248" s="1" t="str">
        <f>IF(OR(shipments9[[#This Row],[Day Name]]="Sat",shipments9[[#This Row],[Day Name]]="Sun"),"Weekend","Weekday")</f>
        <v>Weekday</v>
      </c>
      <c r="H7248">
        <v>10341</v>
      </c>
      <c r="I7248">
        <v>1293</v>
      </c>
      <c r="J7248" t="s">
        <v>185</v>
      </c>
      <c r="K7248" t="s">
        <v>8155</v>
      </c>
      <c r="L7248" t="s">
        <v>8160</v>
      </c>
      <c r="M7248">
        <v>9</v>
      </c>
      <c r="N7248" t="s">
        <v>8167</v>
      </c>
      <c r="O7248" s="4">
        <f>INDEX(products[Cost_per_box], MATCH(shipments9[[#This Row],[PID]], products[PID], 0))</f>
        <v>10.51</v>
      </c>
      <c r="P7248" s="4">
        <f>shipments9[[#This Row],[Boxes]]*shipments9[[#This Row],[Cost Per Box]]</f>
        <v>13589.43</v>
      </c>
      <c r="Q7248" s="4">
        <f>shipments9[[#This Row],[Amount]] -shipments9[[#This Row],[total cost]]</f>
        <v>-3248.4300000000003</v>
      </c>
      <c r="R7248" s="4" t="str">
        <f>IF(shipments9[[#This Row],[Gross Profit]]&lt;0,"Loss","Profit")</f>
        <v>Loss</v>
      </c>
      <c r="S7248" s="9">
        <f>shipments9[[#This Row],[Gross Profit]]/shipments9[[#This Row],[Amount]]</f>
        <v>-0.31413112851755154</v>
      </c>
      <c r="T7248" s="11">
        <f>shipments9[[#This Row],[Amount]]/shipments9[[#This Row],[Boxes]]</f>
        <v>7.9976798143851511</v>
      </c>
    </row>
    <row r="7249" spans="1:20" hidden="1" x14ac:dyDescent="0.25">
      <c r="A7249" t="s">
        <v>7435</v>
      </c>
      <c r="B7249" t="s">
        <v>49</v>
      </c>
      <c r="C7249" t="s">
        <v>163</v>
      </c>
      <c r="D7249" t="s">
        <v>22</v>
      </c>
      <c r="E7249" s="1">
        <v>45558</v>
      </c>
      <c r="F7249" s="1" t="str">
        <f>TEXT(shipments9[[#This Row],[Shipdate]],"ddd")</f>
        <v>Mon</v>
      </c>
      <c r="G7249" s="1" t="str">
        <f>IF(OR(shipments9[[#This Row],[Day Name]]="Sat",shipments9[[#This Row],[Day Name]]="Sun"),"Weekend","Weekday")</f>
        <v>Weekday</v>
      </c>
      <c r="H7249">
        <v>1035</v>
      </c>
      <c r="I7249">
        <v>148</v>
      </c>
      <c r="J7249" t="s">
        <v>185</v>
      </c>
      <c r="K7249" t="s">
        <v>8155</v>
      </c>
      <c r="L7249" t="s">
        <v>8160</v>
      </c>
      <c r="M7249">
        <v>9</v>
      </c>
      <c r="N7249" t="s">
        <v>8167</v>
      </c>
      <c r="O7249" s="4">
        <f>INDEX(products[Cost_per_box], MATCH(shipments9[[#This Row],[PID]], products[PID], 0))</f>
        <v>3.32</v>
      </c>
      <c r="P7249" s="4">
        <f>shipments9[[#This Row],[Boxes]]*shipments9[[#This Row],[Cost Per Box]]</f>
        <v>491.35999999999996</v>
      </c>
      <c r="Q7249" s="4">
        <f>shipments9[[#This Row],[Amount]] -shipments9[[#This Row],[total cost]]</f>
        <v>543.6400000000001</v>
      </c>
      <c r="R7249" s="4" t="str">
        <f>IF(shipments9[[#This Row],[Gross Profit]]&lt;0,"Loss","Profit")</f>
        <v>Profit</v>
      </c>
      <c r="S7249" s="9">
        <f>shipments9[[#This Row],[Gross Profit]]/shipments9[[#This Row],[Amount]]</f>
        <v>0.52525603864734305</v>
      </c>
      <c r="T7249" s="11">
        <f>shipments9[[#This Row],[Amount]]/shipments9[[#This Row],[Boxes]]</f>
        <v>6.993243243243243</v>
      </c>
    </row>
    <row r="7250" spans="1:20" hidden="1" x14ac:dyDescent="0.25">
      <c r="A7250" t="s">
        <v>7436</v>
      </c>
      <c r="B7250" t="s">
        <v>49</v>
      </c>
      <c r="C7250" t="s">
        <v>128</v>
      </c>
      <c r="D7250" t="s">
        <v>19</v>
      </c>
      <c r="E7250" s="1">
        <v>45551</v>
      </c>
      <c r="F7250" s="1" t="str">
        <f>TEXT(shipments9[[#This Row],[Shipdate]],"ddd")</f>
        <v>Mon</v>
      </c>
      <c r="G7250" s="1" t="str">
        <f>IF(OR(shipments9[[#This Row],[Day Name]]="Sat",shipments9[[#This Row],[Day Name]]="Sun"),"Weekend","Weekday")</f>
        <v>Weekday</v>
      </c>
      <c r="H7250">
        <v>1350</v>
      </c>
      <c r="I7250">
        <v>150</v>
      </c>
      <c r="J7250" t="s">
        <v>185</v>
      </c>
      <c r="K7250" t="s">
        <v>8155</v>
      </c>
      <c r="L7250" t="s">
        <v>8160</v>
      </c>
      <c r="M7250">
        <v>9</v>
      </c>
      <c r="N7250" t="s">
        <v>8167</v>
      </c>
      <c r="O7250" s="4">
        <f>INDEX(products[Cost_per_box], MATCH(shipments9[[#This Row],[PID]], products[PID], 0))</f>
        <v>3.85</v>
      </c>
      <c r="P7250" s="4">
        <f>shipments9[[#This Row],[Boxes]]*shipments9[[#This Row],[Cost Per Box]]</f>
        <v>577.5</v>
      </c>
      <c r="Q7250" s="4">
        <f>shipments9[[#This Row],[Amount]] -shipments9[[#This Row],[total cost]]</f>
        <v>772.5</v>
      </c>
      <c r="R7250" s="4" t="str">
        <f>IF(shipments9[[#This Row],[Gross Profit]]&lt;0,"Loss","Profit")</f>
        <v>Profit</v>
      </c>
      <c r="S7250" s="9">
        <f>shipments9[[#This Row],[Gross Profit]]/shipments9[[#This Row],[Amount]]</f>
        <v>0.57222222222222219</v>
      </c>
      <c r="T7250" s="11">
        <f>shipments9[[#This Row],[Amount]]/shipments9[[#This Row],[Boxes]]</f>
        <v>9</v>
      </c>
    </row>
    <row r="7251" spans="1:20" hidden="1" x14ac:dyDescent="0.25">
      <c r="A7251" t="s">
        <v>7437</v>
      </c>
      <c r="B7251" t="s">
        <v>49</v>
      </c>
      <c r="C7251" t="s">
        <v>128</v>
      </c>
      <c r="D7251" t="s">
        <v>22</v>
      </c>
      <c r="E7251" s="1">
        <v>45537</v>
      </c>
      <c r="F7251" s="1" t="str">
        <f>TEXT(shipments9[[#This Row],[Shipdate]],"ddd")</f>
        <v>Mon</v>
      </c>
      <c r="G7251" s="1" t="str">
        <f>IF(OR(shipments9[[#This Row],[Day Name]]="Sat",shipments9[[#This Row],[Day Name]]="Sun"),"Weekend","Weekday")</f>
        <v>Weekday</v>
      </c>
      <c r="H7251">
        <v>18666</v>
      </c>
      <c r="I7251">
        <v>3734</v>
      </c>
      <c r="J7251" t="s">
        <v>185</v>
      </c>
      <c r="K7251" t="s">
        <v>8155</v>
      </c>
      <c r="L7251" t="s">
        <v>8160</v>
      </c>
      <c r="M7251">
        <v>9</v>
      </c>
      <c r="N7251" t="s">
        <v>8167</v>
      </c>
      <c r="O7251" s="4">
        <f>INDEX(products[Cost_per_box], MATCH(shipments9[[#This Row],[PID]], products[PID], 0))</f>
        <v>3.85</v>
      </c>
      <c r="P7251" s="4">
        <f>shipments9[[#This Row],[Boxes]]*shipments9[[#This Row],[Cost Per Box]]</f>
        <v>14375.9</v>
      </c>
      <c r="Q7251" s="4">
        <f>shipments9[[#This Row],[Amount]] -shipments9[[#This Row],[total cost]]</f>
        <v>4290.1000000000004</v>
      </c>
      <c r="R7251" s="4" t="str">
        <f>IF(shipments9[[#This Row],[Gross Profit]]&lt;0,"Loss","Profit")</f>
        <v>Profit</v>
      </c>
      <c r="S7251" s="9">
        <f>shipments9[[#This Row],[Gross Profit]]/shipments9[[#This Row],[Amount]]</f>
        <v>0.22983499410693242</v>
      </c>
      <c r="T7251" s="11">
        <f>shipments9[[#This Row],[Amount]]/shipments9[[#This Row],[Boxes]]</f>
        <v>4.9989287627209427</v>
      </c>
    </row>
    <row r="7252" spans="1:20" hidden="1" x14ac:dyDescent="0.25">
      <c r="A7252" t="s">
        <v>7438</v>
      </c>
      <c r="B7252" t="s">
        <v>49</v>
      </c>
      <c r="C7252" t="s">
        <v>128</v>
      </c>
      <c r="D7252" t="s">
        <v>28</v>
      </c>
      <c r="E7252" s="1">
        <v>45537</v>
      </c>
      <c r="F7252" s="1" t="str">
        <f>TEXT(shipments9[[#This Row],[Shipdate]],"ddd")</f>
        <v>Mon</v>
      </c>
      <c r="G7252" s="1" t="str">
        <f>IF(OR(shipments9[[#This Row],[Day Name]]="Sat",shipments9[[#This Row],[Day Name]]="Sun"),"Weekend","Weekday")</f>
        <v>Weekday</v>
      </c>
      <c r="H7252">
        <v>5067</v>
      </c>
      <c r="I7252">
        <v>1014</v>
      </c>
      <c r="J7252" t="s">
        <v>185</v>
      </c>
      <c r="K7252" t="s">
        <v>8155</v>
      </c>
      <c r="L7252" t="s">
        <v>8160</v>
      </c>
      <c r="M7252">
        <v>9</v>
      </c>
      <c r="N7252" t="s">
        <v>8167</v>
      </c>
      <c r="O7252" s="4">
        <f>INDEX(products[Cost_per_box], MATCH(shipments9[[#This Row],[PID]], products[PID], 0))</f>
        <v>3.85</v>
      </c>
      <c r="P7252" s="4">
        <f>shipments9[[#This Row],[Boxes]]*shipments9[[#This Row],[Cost Per Box]]</f>
        <v>3903.9</v>
      </c>
      <c r="Q7252" s="4">
        <f>shipments9[[#This Row],[Amount]] -shipments9[[#This Row],[total cost]]</f>
        <v>1163.0999999999999</v>
      </c>
      <c r="R7252" s="4" t="str">
        <f>IF(shipments9[[#This Row],[Gross Profit]]&lt;0,"Loss","Profit")</f>
        <v>Profit</v>
      </c>
      <c r="S7252" s="9">
        <f>shipments9[[#This Row],[Gross Profit]]/shipments9[[#This Row],[Amount]]</f>
        <v>0.22954410894020127</v>
      </c>
      <c r="T7252" s="11">
        <f>shipments9[[#This Row],[Amount]]/shipments9[[#This Row],[Boxes]]</f>
        <v>4.9970414201183431</v>
      </c>
    </row>
    <row r="7253" spans="1:20" hidden="1" x14ac:dyDescent="0.25">
      <c r="A7253" t="s">
        <v>7439</v>
      </c>
      <c r="B7253" t="s">
        <v>49</v>
      </c>
      <c r="C7253" t="s">
        <v>145</v>
      </c>
      <c r="D7253" t="s">
        <v>24</v>
      </c>
      <c r="E7253" s="1">
        <v>45544</v>
      </c>
      <c r="F7253" s="1" t="str">
        <f>TEXT(shipments9[[#This Row],[Shipdate]],"ddd")</f>
        <v>Mon</v>
      </c>
      <c r="G7253" s="1" t="str">
        <f>IF(OR(shipments9[[#This Row],[Day Name]]="Sat",shipments9[[#This Row],[Day Name]]="Sun"),"Weekend","Weekday")</f>
        <v>Weekday</v>
      </c>
      <c r="H7253">
        <v>7056</v>
      </c>
      <c r="I7253">
        <v>416</v>
      </c>
      <c r="J7253" t="s">
        <v>185</v>
      </c>
      <c r="K7253" t="s">
        <v>8155</v>
      </c>
      <c r="L7253" t="s">
        <v>8160</v>
      </c>
      <c r="M7253">
        <v>9</v>
      </c>
      <c r="N7253" t="s">
        <v>8167</v>
      </c>
      <c r="O7253" s="4">
        <f>INDEX(products[Cost_per_box], MATCH(shipments9[[#This Row],[PID]], products[PID], 0))</f>
        <v>4.74</v>
      </c>
      <c r="P7253" s="4">
        <f>shipments9[[#This Row],[Boxes]]*shipments9[[#This Row],[Cost Per Box]]</f>
        <v>1971.8400000000001</v>
      </c>
      <c r="Q7253" s="4">
        <f>shipments9[[#This Row],[Amount]] -shipments9[[#This Row],[total cost]]</f>
        <v>5084.16</v>
      </c>
      <c r="R7253" s="4" t="str">
        <f>IF(shipments9[[#This Row],[Gross Profit]]&lt;0,"Loss","Profit")</f>
        <v>Profit</v>
      </c>
      <c r="S7253" s="9">
        <f>shipments9[[#This Row],[Gross Profit]]/shipments9[[#This Row],[Amount]]</f>
        <v>0.72054421768707477</v>
      </c>
      <c r="T7253" s="11">
        <f>shipments9[[#This Row],[Amount]]/shipments9[[#This Row],[Boxes]]</f>
        <v>16.96153846153846</v>
      </c>
    </row>
    <row r="7254" spans="1:20" x14ac:dyDescent="0.25">
      <c r="A7254" t="s">
        <v>7440</v>
      </c>
      <c r="B7254" t="s">
        <v>49</v>
      </c>
      <c r="C7254" t="s">
        <v>147</v>
      </c>
      <c r="D7254" t="s">
        <v>19</v>
      </c>
      <c r="E7254" s="1">
        <v>45551</v>
      </c>
      <c r="F7254" s="1" t="str">
        <f>TEXT(shipments9[[#This Row],[Shipdate]],"ddd")</f>
        <v>Mon</v>
      </c>
      <c r="G7254" s="1" t="str">
        <f>IF(OR(shipments9[[#This Row],[Day Name]]="Sat",shipments9[[#This Row],[Day Name]]="Sun"),"Weekend","Weekday")</f>
        <v>Weekday</v>
      </c>
      <c r="H7254">
        <v>1552.5</v>
      </c>
      <c r="I7254">
        <v>173</v>
      </c>
      <c r="J7254" t="s">
        <v>185</v>
      </c>
      <c r="K7254" t="s">
        <v>8155</v>
      </c>
      <c r="L7254" t="s">
        <v>8160</v>
      </c>
      <c r="M7254">
        <v>9</v>
      </c>
      <c r="N7254" t="s">
        <v>8167</v>
      </c>
      <c r="O7254" s="4">
        <f>INDEX(products[Cost_per_box], MATCH(shipments9[[#This Row],[PID]], products[PID], 0))</f>
        <v>10.51</v>
      </c>
      <c r="P7254" s="4">
        <f>shipments9[[#This Row],[Boxes]]*shipments9[[#This Row],[Cost Per Box]]</f>
        <v>1818.23</v>
      </c>
      <c r="Q7254" s="4">
        <f>shipments9[[#This Row],[Amount]] -shipments9[[#This Row],[total cost]]</f>
        <v>-265.73</v>
      </c>
      <c r="R7254" s="4" t="str">
        <f>IF(shipments9[[#This Row],[Gross Profit]]&lt;0,"Loss","Profit")</f>
        <v>Loss</v>
      </c>
      <c r="S7254" s="9">
        <f>shipments9[[#This Row],[Gross Profit]]/shipments9[[#This Row],[Amount]]</f>
        <v>-0.17116264090177136</v>
      </c>
      <c r="T7254" s="11">
        <f>shipments9[[#This Row],[Amount]]/shipments9[[#This Row],[Boxes]]</f>
        <v>8.9739884393063587</v>
      </c>
    </row>
    <row r="7255" spans="1:20" hidden="1" x14ac:dyDescent="0.25">
      <c r="A7255" t="s">
        <v>7441</v>
      </c>
      <c r="B7255" t="s">
        <v>49</v>
      </c>
      <c r="C7255" t="s">
        <v>157</v>
      </c>
      <c r="D7255" t="s">
        <v>28</v>
      </c>
      <c r="E7255" s="1">
        <v>45537</v>
      </c>
      <c r="F7255" s="1" t="str">
        <f>TEXT(shipments9[[#This Row],[Shipdate]],"ddd")</f>
        <v>Mon</v>
      </c>
      <c r="G7255" s="1" t="str">
        <f>IF(OR(shipments9[[#This Row],[Day Name]]="Sat",shipments9[[#This Row],[Day Name]]="Sun"),"Weekend","Weekday")</f>
        <v>Weekday</v>
      </c>
      <c r="H7255">
        <v>3219.75</v>
      </c>
      <c r="I7255">
        <v>358</v>
      </c>
      <c r="J7255" t="s">
        <v>185</v>
      </c>
      <c r="K7255" t="s">
        <v>8155</v>
      </c>
      <c r="L7255" t="s">
        <v>8160</v>
      </c>
      <c r="M7255">
        <v>9</v>
      </c>
      <c r="N7255" t="s">
        <v>8167</v>
      </c>
      <c r="O7255" s="4">
        <f>INDEX(products[Cost_per_box], MATCH(shipments9[[#This Row],[PID]], products[PID], 0))</f>
        <v>6.8</v>
      </c>
      <c r="P7255" s="4">
        <f>shipments9[[#This Row],[Boxes]]*shipments9[[#This Row],[Cost Per Box]]</f>
        <v>2434.4</v>
      </c>
      <c r="Q7255" s="4">
        <f>shipments9[[#This Row],[Amount]] -shipments9[[#This Row],[total cost]]</f>
        <v>785.34999999999991</v>
      </c>
      <c r="R7255" s="4" t="str">
        <f>IF(shipments9[[#This Row],[Gross Profit]]&lt;0,"Loss","Profit")</f>
        <v>Profit</v>
      </c>
      <c r="S7255" s="9">
        <f>shipments9[[#This Row],[Gross Profit]]/shipments9[[#This Row],[Amount]]</f>
        <v>0.24391645314077176</v>
      </c>
      <c r="T7255" s="11">
        <f>shipments9[[#This Row],[Amount]]/shipments9[[#This Row],[Boxes]]</f>
        <v>8.9937150837988824</v>
      </c>
    </row>
    <row r="7256" spans="1:20" hidden="1" x14ac:dyDescent="0.25">
      <c r="A7256" t="s">
        <v>7442</v>
      </c>
      <c r="B7256" t="s">
        <v>52</v>
      </c>
      <c r="C7256" t="s">
        <v>128</v>
      </c>
      <c r="D7256" t="s">
        <v>19</v>
      </c>
      <c r="E7256" s="1">
        <v>45539</v>
      </c>
      <c r="F7256" s="1" t="str">
        <f>TEXT(shipments9[[#This Row],[Shipdate]],"ddd")</f>
        <v>Wed</v>
      </c>
      <c r="G7256" s="1" t="str">
        <f>IF(OR(shipments9[[#This Row],[Day Name]]="Sat",shipments9[[#This Row],[Day Name]]="Sun"),"Weekend","Weekday")</f>
        <v>Weekday</v>
      </c>
      <c r="H7256">
        <v>9150.75</v>
      </c>
      <c r="I7256">
        <v>1526</v>
      </c>
      <c r="J7256" t="s">
        <v>185</v>
      </c>
      <c r="K7256" t="s">
        <v>8155</v>
      </c>
      <c r="L7256" t="s">
        <v>8160</v>
      </c>
      <c r="M7256">
        <v>9</v>
      </c>
      <c r="N7256" t="s">
        <v>8167</v>
      </c>
      <c r="O7256" s="4">
        <f>INDEX(products[Cost_per_box], MATCH(shipments9[[#This Row],[PID]], products[PID], 0))</f>
        <v>3.85</v>
      </c>
      <c r="P7256" s="4">
        <f>shipments9[[#This Row],[Boxes]]*shipments9[[#This Row],[Cost Per Box]]</f>
        <v>5875.1</v>
      </c>
      <c r="Q7256" s="4">
        <f>shipments9[[#This Row],[Amount]] -shipments9[[#This Row],[total cost]]</f>
        <v>3275.6499999999996</v>
      </c>
      <c r="R7256" s="4" t="str">
        <f>IF(shipments9[[#This Row],[Gross Profit]]&lt;0,"Loss","Profit")</f>
        <v>Profit</v>
      </c>
      <c r="S7256" s="9">
        <f>shipments9[[#This Row],[Gross Profit]]/shipments9[[#This Row],[Amount]]</f>
        <v>0.3579651941097724</v>
      </c>
      <c r="T7256" s="11">
        <f>shipments9[[#This Row],[Amount]]/shipments9[[#This Row],[Boxes]]</f>
        <v>5.9965596330275233</v>
      </c>
    </row>
    <row r="7257" spans="1:20" x14ac:dyDescent="0.25">
      <c r="A7257" t="s">
        <v>7443</v>
      </c>
      <c r="B7257" t="s">
        <v>52</v>
      </c>
      <c r="C7257" t="s">
        <v>147</v>
      </c>
      <c r="D7257" t="s">
        <v>19</v>
      </c>
      <c r="E7257" s="1">
        <v>45540</v>
      </c>
      <c r="F7257" s="1" t="str">
        <f>TEXT(shipments9[[#This Row],[Shipdate]],"ddd")</f>
        <v>Thu</v>
      </c>
      <c r="G7257" s="1" t="str">
        <f>IF(OR(shipments9[[#This Row],[Day Name]]="Sat",shipments9[[#This Row],[Day Name]]="Sun"),"Weekend","Weekday")</f>
        <v>Weekday</v>
      </c>
      <c r="H7257">
        <v>13461.75</v>
      </c>
      <c r="I7257">
        <v>1496</v>
      </c>
      <c r="J7257" t="s">
        <v>185</v>
      </c>
      <c r="K7257" t="s">
        <v>8155</v>
      </c>
      <c r="L7257" t="s">
        <v>8160</v>
      </c>
      <c r="M7257">
        <v>9</v>
      </c>
      <c r="N7257" t="s">
        <v>8167</v>
      </c>
      <c r="O7257" s="4">
        <f>INDEX(products[Cost_per_box], MATCH(shipments9[[#This Row],[PID]], products[PID], 0))</f>
        <v>10.51</v>
      </c>
      <c r="P7257" s="4">
        <f>shipments9[[#This Row],[Boxes]]*shipments9[[#This Row],[Cost Per Box]]</f>
        <v>15722.96</v>
      </c>
      <c r="Q7257" s="4">
        <f>shipments9[[#This Row],[Amount]] -shipments9[[#This Row],[total cost]]</f>
        <v>-2261.2099999999991</v>
      </c>
      <c r="R7257" s="4" t="str">
        <f>IF(shipments9[[#This Row],[Gross Profit]]&lt;0,"Loss","Profit")</f>
        <v>Loss</v>
      </c>
      <c r="S7257" s="9">
        <f>shipments9[[#This Row],[Gross Profit]]/shipments9[[#This Row],[Amount]]</f>
        <v>-0.16797296042490753</v>
      </c>
      <c r="T7257" s="11">
        <f>shipments9[[#This Row],[Amount]]/shipments9[[#This Row],[Boxes]]</f>
        <v>8.9984959893048124</v>
      </c>
    </row>
    <row r="7258" spans="1:20" hidden="1" x14ac:dyDescent="0.25">
      <c r="A7258" t="s">
        <v>7444</v>
      </c>
      <c r="B7258" t="s">
        <v>52</v>
      </c>
      <c r="C7258" t="s">
        <v>165</v>
      </c>
      <c r="D7258" t="s">
        <v>19</v>
      </c>
      <c r="E7258" s="1">
        <v>45552</v>
      </c>
      <c r="F7258" s="1" t="str">
        <f>TEXT(shipments9[[#This Row],[Shipdate]],"ddd")</f>
        <v>Tue</v>
      </c>
      <c r="G7258" s="1" t="str">
        <f>IF(OR(shipments9[[#This Row],[Day Name]]="Sat",shipments9[[#This Row],[Day Name]]="Sun"),"Weekend","Weekday")</f>
        <v>Weekday</v>
      </c>
      <c r="H7258">
        <v>184.5</v>
      </c>
      <c r="I7258">
        <v>10</v>
      </c>
      <c r="J7258" t="s">
        <v>185</v>
      </c>
      <c r="K7258" t="s">
        <v>8155</v>
      </c>
      <c r="L7258" t="s">
        <v>8160</v>
      </c>
      <c r="M7258">
        <v>9</v>
      </c>
      <c r="N7258" t="s">
        <v>8167</v>
      </c>
      <c r="O7258" s="4">
        <f>INDEX(products[Cost_per_box], MATCH(shipments9[[#This Row],[PID]], products[PID], 0))</f>
        <v>2.65</v>
      </c>
      <c r="P7258" s="4">
        <f>shipments9[[#This Row],[Boxes]]*shipments9[[#This Row],[Cost Per Box]]</f>
        <v>26.5</v>
      </c>
      <c r="Q7258" s="4">
        <f>shipments9[[#This Row],[Amount]] -shipments9[[#This Row],[total cost]]</f>
        <v>158</v>
      </c>
      <c r="R7258" s="4" t="str">
        <f>IF(shipments9[[#This Row],[Gross Profit]]&lt;0,"Loss","Profit")</f>
        <v>Profit</v>
      </c>
      <c r="S7258" s="9">
        <f>shipments9[[#This Row],[Gross Profit]]/shipments9[[#This Row],[Amount]]</f>
        <v>0.85636856368563685</v>
      </c>
      <c r="T7258" s="11">
        <f>shipments9[[#This Row],[Amount]]/shipments9[[#This Row],[Boxes]]</f>
        <v>18.45</v>
      </c>
    </row>
    <row r="7259" spans="1:20" hidden="1" x14ac:dyDescent="0.25">
      <c r="A7259" t="s">
        <v>7445</v>
      </c>
      <c r="B7259" t="s">
        <v>52</v>
      </c>
      <c r="C7259" t="s">
        <v>126</v>
      </c>
      <c r="D7259" t="s">
        <v>19</v>
      </c>
      <c r="E7259" s="1">
        <v>45565</v>
      </c>
      <c r="F7259" s="1" t="str">
        <f>TEXT(shipments9[[#This Row],[Shipdate]],"ddd")</f>
        <v>Mon</v>
      </c>
      <c r="G7259" s="1" t="str">
        <f>IF(OR(shipments9[[#This Row],[Day Name]]="Sat",shipments9[[#This Row],[Day Name]]="Sun"),"Weekend","Weekday")</f>
        <v>Weekday</v>
      </c>
      <c r="H7259">
        <v>10341</v>
      </c>
      <c r="I7259">
        <v>1035</v>
      </c>
      <c r="J7259" t="s">
        <v>185</v>
      </c>
      <c r="K7259" t="s">
        <v>8155</v>
      </c>
      <c r="L7259" t="s">
        <v>8160</v>
      </c>
      <c r="M7259">
        <v>9</v>
      </c>
      <c r="N7259" t="s">
        <v>8167</v>
      </c>
      <c r="O7259" s="4">
        <f>INDEX(products[Cost_per_box], MATCH(shipments9[[#This Row],[PID]], products[PID], 0))</f>
        <v>5.15</v>
      </c>
      <c r="P7259" s="4">
        <f>shipments9[[#This Row],[Boxes]]*shipments9[[#This Row],[Cost Per Box]]</f>
        <v>5330.25</v>
      </c>
      <c r="Q7259" s="4">
        <f>shipments9[[#This Row],[Amount]] -shipments9[[#This Row],[total cost]]</f>
        <v>5010.75</v>
      </c>
      <c r="R7259" s="4" t="str">
        <f>IF(shipments9[[#This Row],[Gross Profit]]&lt;0,"Loss","Profit")</f>
        <v>Profit</v>
      </c>
      <c r="S7259" s="9">
        <f>shipments9[[#This Row],[Gross Profit]]/shipments9[[#This Row],[Amount]]</f>
        <v>0.48455178416013928</v>
      </c>
      <c r="T7259" s="11">
        <f>shipments9[[#This Row],[Amount]]/shipments9[[#This Row],[Boxes]]</f>
        <v>9.9913043478260875</v>
      </c>
    </row>
    <row r="7260" spans="1:20" hidden="1" x14ac:dyDescent="0.25">
      <c r="A7260" t="s">
        <v>7446</v>
      </c>
      <c r="B7260" t="s">
        <v>52</v>
      </c>
      <c r="C7260" t="s">
        <v>128</v>
      </c>
      <c r="D7260" t="s">
        <v>26</v>
      </c>
      <c r="E7260" s="1">
        <v>45544</v>
      </c>
      <c r="F7260" s="1" t="str">
        <f>TEXT(shipments9[[#This Row],[Shipdate]],"ddd")</f>
        <v>Mon</v>
      </c>
      <c r="G7260" s="1" t="str">
        <f>IF(OR(shipments9[[#This Row],[Day Name]]="Sat",shipments9[[#This Row],[Day Name]]="Sun"),"Weekend","Weekday")</f>
        <v>Weekday</v>
      </c>
      <c r="H7260">
        <v>6858</v>
      </c>
      <c r="I7260">
        <v>858</v>
      </c>
      <c r="J7260" t="s">
        <v>185</v>
      </c>
      <c r="K7260" t="s">
        <v>8155</v>
      </c>
      <c r="L7260" t="s">
        <v>8160</v>
      </c>
      <c r="M7260">
        <v>9</v>
      </c>
      <c r="N7260" t="s">
        <v>8167</v>
      </c>
      <c r="O7260" s="4">
        <f>INDEX(products[Cost_per_box], MATCH(shipments9[[#This Row],[PID]], products[PID], 0))</f>
        <v>3.85</v>
      </c>
      <c r="P7260" s="4">
        <f>shipments9[[#This Row],[Boxes]]*shipments9[[#This Row],[Cost Per Box]]</f>
        <v>3303.3</v>
      </c>
      <c r="Q7260" s="4">
        <f>shipments9[[#This Row],[Amount]] -shipments9[[#This Row],[total cost]]</f>
        <v>3554.7</v>
      </c>
      <c r="R7260" s="4" t="str">
        <f>IF(shipments9[[#This Row],[Gross Profit]]&lt;0,"Loss","Profit")</f>
        <v>Profit</v>
      </c>
      <c r="S7260" s="9">
        <f>shipments9[[#This Row],[Gross Profit]]/shipments9[[#This Row],[Amount]]</f>
        <v>0.51832895888013997</v>
      </c>
      <c r="T7260" s="11">
        <f>shipments9[[#This Row],[Amount]]/shipments9[[#This Row],[Boxes]]</f>
        <v>7.9930069930069934</v>
      </c>
    </row>
    <row r="7261" spans="1:20" hidden="1" x14ac:dyDescent="0.25">
      <c r="A7261" t="s">
        <v>7447</v>
      </c>
      <c r="B7261" t="s">
        <v>52</v>
      </c>
      <c r="C7261" t="s">
        <v>139</v>
      </c>
      <c r="D7261" t="s">
        <v>19</v>
      </c>
      <c r="E7261" s="1">
        <v>45560</v>
      </c>
      <c r="F7261" s="1" t="str">
        <f>TEXT(shipments9[[#This Row],[Shipdate]],"ddd")</f>
        <v>Wed</v>
      </c>
      <c r="G7261" s="1" t="str">
        <f>IF(OR(shipments9[[#This Row],[Day Name]]="Sat",shipments9[[#This Row],[Day Name]]="Sun"),"Weekend","Weekday")</f>
        <v>Weekday</v>
      </c>
      <c r="H7261">
        <v>2256.75</v>
      </c>
      <c r="I7261">
        <v>119</v>
      </c>
      <c r="J7261" t="s">
        <v>185</v>
      </c>
      <c r="K7261" t="s">
        <v>8155</v>
      </c>
      <c r="L7261" t="s">
        <v>8160</v>
      </c>
      <c r="M7261">
        <v>9</v>
      </c>
      <c r="N7261" t="s">
        <v>8167</v>
      </c>
      <c r="O7261" s="4">
        <f>INDEX(products[Cost_per_box], MATCH(shipments9[[#This Row],[PID]], products[PID], 0))</f>
        <v>3.68</v>
      </c>
      <c r="P7261" s="4">
        <f>shipments9[[#This Row],[Boxes]]*shipments9[[#This Row],[Cost Per Box]]</f>
        <v>437.92</v>
      </c>
      <c r="Q7261" s="4">
        <f>shipments9[[#This Row],[Amount]] -shipments9[[#This Row],[total cost]]</f>
        <v>1818.83</v>
      </c>
      <c r="R7261" s="4" t="str">
        <f>IF(shipments9[[#This Row],[Gross Profit]]&lt;0,"Loss","Profit")</f>
        <v>Profit</v>
      </c>
      <c r="S7261" s="9">
        <f>shipments9[[#This Row],[Gross Profit]]/shipments9[[#This Row],[Amount]]</f>
        <v>0.80595103578154426</v>
      </c>
      <c r="T7261" s="11">
        <f>shipments9[[#This Row],[Amount]]/shipments9[[#This Row],[Boxes]]</f>
        <v>18.964285714285715</v>
      </c>
    </row>
    <row r="7262" spans="1:20" hidden="1" x14ac:dyDescent="0.25">
      <c r="A7262" t="s">
        <v>7448</v>
      </c>
      <c r="B7262" t="s">
        <v>52</v>
      </c>
      <c r="C7262" t="s">
        <v>126</v>
      </c>
      <c r="D7262" t="s">
        <v>22</v>
      </c>
      <c r="E7262" s="1">
        <v>45561</v>
      </c>
      <c r="F7262" s="1" t="str">
        <f>TEXT(shipments9[[#This Row],[Shipdate]],"ddd")</f>
        <v>Thu</v>
      </c>
      <c r="G7262" s="1" t="str">
        <f>IF(OR(shipments9[[#This Row],[Day Name]]="Sat",shipments9[[#This Row],[Day Name]]="Sun"),"Weekend","Weekday")</f>
        <v>Weekday</v>
      </c>
      <c r="H7262">
        <v>13263.75</v>
      </c>
      <c r="I7262">
        <v>1021</v>
      </c>
      <c r="J7262" t="s">
        <v>185</v>
      </c>
      <c r="K7262" t="s">
        <v>8155</v>
      </c>
      <c r="L7262" t="s">
        <v>8160</v>
      </c>
      <c r="M7262">
        <v>9</v>
      </c>
      <c r="N7262" t="s">
        <v>8167</v>
      </c>
      <c r="O7262" s="4">
        <f>INDEX(products[Cost_per_box], MATCH(shipments9[[#This Row],[PID]], products[PID], 0))</f>
        <v>5.15</v>
      </c>
      <c r="P7262" s="4">
        <f>shipments9[[#This Row],[Boxes]]*shipments9[[#This Row],[Cost Per Box]]</f>
        <v>5258.1500000000005</v>
      </c>
      <c r="Q7262" s="4">
        <f>shipments9[[#This Row],[Amount]] -shipments9[[#This Row],[total cost]]</f>
        <v>8005.5999999999995</v>
      </c>
      <c r="R7262" s="4" t="str">
        <f>IF(shipments9[[#This Row],[Gross Profit]]&lt;0,"Loss","Profit")</f>
        <v>Profit</v>
      </c>
      <c r="S7262" s="9">
        <f>shipments9[[#This Row],[Gross Profit]]/shipments9[[#This Row],[Amount]]</f>
        <v>0.60356988031288283</v>
      </c>
      <c r="T7262" s="11">
        <f>shipments9[[#This Row],[Amount]]/shipments9[[#This Row],[Boxes]]</f>
        <v>12.990940254652301</v>
      </c>
    </row>
    <row r="7263" spans="1:20" hidden="1" x14ac:dyDescent="0.25">
      <c r="A7263" t="s">
        <v>7449</v>
      </c>
      <c r="B7263" t="s">
        <v>52</v>
      </c>
      <c r="C7263" t="s">
        <v>128</v>
      </c>
      <c r="D7263" t="s">
        <v>22</v>
      </c>
      <c r="E7263" s="1">
        <v>45561</v>
      </c>
      <c r="F7263" s="1" t="str">
        <f>TEXT(shipments9[[#This Row],[Shipdate]],"ddd")</f>
        <v>Thu</v>
      </c>
      <c r="G7263" s="1" t="str">
        <f>IF(OR(shipments9[[#This Row],[Day Name]]="Sat",shipments9[[#This Row],[Day Name]]="Sun"),"Weekend","Weekday")</f>
        <v>Weekday</v>
      </c>
      <c r="H7263">
        <v>18202.5</v>
      </c>
      <c r="I7263">
        <v>2601</v>
      </c>
      <c r="J7263" t="s">
        <v>185</v>
      </c>
      <c r="K7263" t="s">
        <v>8155</v>
      </c>
      <c r="L7263" t="s">
        <v>8160</v>
      </c>
      <c r="M7263">
        <v>9</v>
      </c>
      <c r="N7263" t="s">
        <v>8167</v>
      </c>
      <c r="O7263" s="4">
        <f>INDEX(products[Cost_per_box], MATCH(shipments9[[#This Row],[PID]], products[PID], 0))</f>
        <v>3.85</v>
      </c>
      <c r="P7263" s="4">
        <f>shipments9[[#This Row],[Boxes]]*shipments9[[#This Row],[Cost Per Box]]</f>
        <v>10013.85</v>
      </c>
      <c r="Q7263" s="4">
        <f>shipments9[[#This Row],[Amount]] -shipments9[[#This Row],[total cost]]</f>
        <v>8188.65</v>
      </c>
      <c r="R7263" s="4" t="str">
        <f>IF(shipments9[[#This Row],[Gross Profit]]&lt;0,"Loss","Profit")</f>
        <v>Profit</v>
      </c>
      <c r="S7263" s="9">
        <f>shipments9[[#This Row],[Gross Profit]]/shipments9[[#This Row],[Amount]]</f>
        <v>0.44986402966625461</v>
      </c>
      <c r="T7263" s="11">
        <f>shipments9[[#This Row],[Amount]]/shipments9[[#This Row],[Boxes]]</f>
        <v>6.9982698961937713</v>
      </c>
    </row>
    <row r="7264" spans="1:20" hidden="1" x14ac:dyDescent="0.25">
      <c r="A7264" t="s">
        <v>7450</v>
      </c>
      <c r="B7264" t="s">
        <v>52</v>
      </c>
      <c r="C7264" t="s">
        <v>130</v>
      </c>
      <c r="D7264" t="s">
        <v>28</v>
      </c>
      <c r="E7264" s="1">
        <v>45547</v>
      </c>
      <c r="F7264" s="1" t="str">
        <f>TEXT(shipments9[[#This Row],[Shipdate]],"ddd")</f>
        <v>Thu</v>
      </c>
      <c r="G7264" s="1" t="str">
        <f>IF(OR(shipments9[[#This Row],[Day Name]]="Sat",shipments9[[#This Row],[Day Name]]="Sun"),"Weekend","Weekday")</f>
        <v>Weekday</v>
      </c>
      <c r="H7264">
        <v>924.75</v>
      </c>
      <c r="I7264">
        <v>133</v>
      </c>
      <c r="J7264" t="s">
        <v>185</v>
      </c>
      <c r="K7264" t="s">
        <v>8155</v>
      </c>
      <c r="L7264" t="s">
        <v>8160</v>
      </c>
      <c r="M7264">
        <v>9</v>
      </c>
      <c r="N7264" t="s">
        <v>8167</v>
      </c>
      <c r="O7264" s="4">
        <f>INDEX(products[Cost_per_box], MATCH(shipments9[[#This Row],[PID]], products[PID], 0))</f>
        <v>5.72</v>
      </c>
      <c r="P7264" s="4">
        <f>shipments9[[#This Row],[Boxes]]*shipments9[[#This Row],[Cost Per Box]]</f>
        <v>760.76</v>
      </c>
      <c r="Q7264" s="4">
        <f>shipments9[[#This Row],[Amount]] -shipments9[[#This Row],[total cost]]</f>
        <v>163.99</v>
      </c>
      <c r="R7264" s="4" t="str">
        <f>IF(shipments9[[#This Row],[Gross Profit]]&lt;0,"Loss","Profit")</f>
        <v>Profit</v>
      </c>
      <c r="S7264" s="9">
        <f>shipments9[[#This Row],[Gross Profit]]/shipments9[[#This Row],[Amount]]</f>
        <v>0.17733441470667749</v>
      </c>
      <c r="T7264" s="11">
        <f>shipments9[[#This Row],[Amount]]/shipments9[[#This Row],[Boxes]]</f>
        <v>6.9530075187969924</v>
      </c>
    </row>
    <row r="7265" spans="1:20" hidden="1" x14ac:dyDescent="0.25">
      <c r="A7265" t="s">
        <v>7451</v>
      </c>
      <c r="B7265" t="s">
        <v>52</v>
      </c>
      <c r="C7265" t="s">
        <v>137</v>
      </c>
      <c r="D7265" t="s">
        <v>22</v>
      </c>
      <c r="E7265" s="1">
        <v>45552</v>
      </c>
      <c r="F7265" s="1" t="str">
        <f>TEXT(shipments9[[#This Row],[Shipdate]],"ddd")</f>
        <v>Tue</v>
      </c>
      <c r="G7265" s="1" t="str">
        <f>IF(OR(shipments9[[#This Row],[Day Name]]="Sat",shipments9[[#This Row],[Day Name]]="Sun"),"Weekend","Weekday")</f>
        <v>Weekday</v>
      </c>
      <c r="H7265">
        <v>1237.5</v>
      </c>
      <c r="I7265">
        <v>59</v>
      </c>
      <c r="J7265" t="s">
        <v>185</v>
      </c>
      <c r="K7265" t="s">
        <v>8155</v>
      </c>
      <c r="L7265" t="s">
        <v>8160</v>
      </c>
      <c r="M7265">
        <v>9</v>
      </c>
      <c r="N7265" t="s">
        <v>8167</v>
      </c>
      <c r="O7265" s="4">
        <f>INDEX(products[Cost_per_box], MATCH(shipments9[[#This Row],[PID]], products[PID], 0))</f>
        <v>7.73</v>
      </c>
      <c r="P7265" s="4">
        <f>shipments9[[#This Row],[Boxes]]*shipments9[[#This Row],[Cost Per Box]]</f>
        <v>456.07000000000005</v>
      </c>
      <c r="Q7265" s="4">
        <f>shipments9[[#This Row],[Amount]] -shipments9[[#This Row],[total cost]]</f>
        <v>781.43</v>
      </c>
      <c r="R7265" s="4" t="str">
        <f>IF(shipments9[[#This Row],[Gross Profit]]&lt;0,"Loss","Profit")</f>
        <v>Profit</v>
      </c>
      <c r="S7265" s="9">
        <f>shipments9[[#This Row],[Gross Profit]]/shipments9[[#This Row],[Amount]]</f>
        <v>0.63145858585858583</v>
      </c>
      <c r="T7265" s="11">
        <f>shipments9[[#This Row],[Amount]]/shipments9[[#This Row],[Boxes]]</f>
        <v>20.974576271186439</v>
      </c>
    </row>
    <row r="7266" spans="1:20" hidden="1" x14ac:dyDescent="0.25">
      <c r="A7266" t="s">
        <v>7452</v>
      </c>
      <c r="B7266" t="s">
        <v>55</v>
      </c>
      <c r="C7266" t="s">
        <v>128</v>
      </c>
      <c r="D7266" t="s">
        <v>31</v>
      </c>
      <c r="E7266" s="1">
        <v>45548</v>
      </c>
      <c r="F7266" s="1" t="str">
        <f>TEXT(shipments9[[#This Row],[Shipdate]],"ddd")</f>
        <v>Fri</v>
      </c>
      <c r="G7266" s="1" t="str">
        <f>IF(OR(shipments9[[#This Row],[Day Name]]="Sat",shipments9[[#This Row],[Day Name]]="Sun"),"Weekend","Weekday")</f>
        <v>Weekday</v>
      </c>
      <c r="H7266">
        <v>15554.25</v>
      </c>
      <c r="I7266">
        <v>2593</v>
      </c>
      <c r="J7266" t="s">
        <v>185</v>
      </c>
      <c r="K7266" t="s">
        <v>8155</v>
      </c>
      <c r="L7266" t="s">
        <v>8160</v>
      </c>
      <c r="M7266">
        <v>9</v>
      </c>
      <c r="N7266" t="s">
        <v>8167</v>
      </c>
      <c r="O7266" s="4">
        <f>INDEX(products[Cost_per_box], MATCH(shipments9[[#This Row],[PID]], products[PID], 0))</f>
        <v>3.85</v>
      </c>
      <c r="P7266" s="4">
        <f>shipments9[[#This Row],[Boxes]]*shipments9[[#This Row],[Cost Per Box]]</f>
        <v>9983.0500000000011</v>
      </c>
      <c r="Q7266" s="4">
        <f>shipments9[[#This Row],[Amount]] -shipments9[[#This Row],[total cost]]</f>
        <v>5571.1999999999989</v>
      </c>
      <c r="R7266" s="4" t="str">
        <f>IF(shipments9[[#This Row],[Gross Profit]]&lt;0,"Loss","Profit")</f>
        <v>Profit</v>
      </c>
      <c r="S7266" s="9">
        <f>shipments9[[#This Row],[Gross Profit]]/shipments9[[#This Row],[Amount]]</f>
        <v>0.35817863284954266</v>
      </c>
      <c r="T7266" s="11">
        <f>shipments9[[#This Row],[Amount]]/shipments9[[#This Row],[Boxes]]</f>
        <v>5.9985537986887776</v>
      </c>
    </row>
    <row r="7267" spans="1:20" hidden="1" x14ac:dyDescent="0.25">
      <c r="A7267" t="s">
        <v>7453</v>
      </c>
      <c r="B7267" t="s">
        <v>55</v>
      </c>
      <c r="C7267" t="s">
        <v>130</v>
      </c>
      <c r="D7267" t="s">
        <v>22</v>
      </c>
      <c r="E7267" s="1">
        <v>45559</v>
      </c>
      <c r="F7267" s="1" t="str">
        <f>TEXT(shipments9[[#This Row],[Shipdate]],"ddd")</f>
        <v>Tue</v>
      </c>
      <c r="G7267" s="1" t="str">
        <f>IF(OR(shipments9[[#This Row],[Day Name]]="Sat",shipments9[[#This Row],[Day Name]]="Sun"),"Weekend","Weekday")</f>
        <v>Weekday</v>
      </c>
      <c r="H7267">
        <v>6840</v>
      </c>
      <c r="I7267">
        <v>978</v>
      </c>
      <c r="J7267" t="s">
        <v>185</v>
      </c>
      <c r="K7267" t="s">
        <v>8155</v>
      </c>
      <c r="L7267" t="s">
        <v>8160</v>
      </c>
      <c r="M7267">
        <v>9</v>
      </c>
      <c r="N7267" t="s">
        <v>8167</v>
      </c>
      <c r="O7267" s="4">
        <f>INDEX(products[Cost_per_box], MATCH(shipments9[[#This Row],[PID]], products[PID], 0))</f>
        <v>5.72</v>
      </c>
      <c r="P7267" s="4">
        <f>shipments9[[#This Row],[Boxes]]*shipments9[[#This Row],[Cost Per Box]]</f>
        <v>5594.16</v>
      </c>
      <c r="Q7267" s="4">
        <f>shipments9[[#This Row],[Amount]] -shipments9[[#This Row],[total cost]]</f>
        <v>1245.8400000000001</v>
      </c>
      <c r="R7267" s="4" t="str">
        <f>IF(shipments9[[#This Row],[Gross Profit]]&lt;0,"Loss","Profit")</f>
        <v>Profit</v>
      </c>
      <c r="S7267" s="9">
        <f>shipments9[[#This Row],[Gross Profit]]/shipments9[[#This Row],[Amount]]</f>
        <v>0.18214035087719299</v>
      </c>
      <c r="T7267" s="11">
        <f>shipments9[[#This Row],[Amount]]/shipments9[[#This Row],[Boxes]]</f>
        <v>6.9938650306748462</v>
      </c>
    </row>
    <row r="7268" spans="1:20" hidden="1" x14ac:dyDescent="0.25">
      <c r="A7268" t="s">
        <v>7454</v>
      </c>
      <c r="B7268" t="s">
        <v>55</v>
      </c>
      <c r="C7268" t="s">
        <v>141</v>
      </c>
      <c r="D7268" t="s">
        <v>22</v>
      </c>
      <c r="E7268" s="1">
        <v>45537</v>
      </c>
      <c r="F7268" s="1" t="str">
        <f>TEXT(shipments9[[#This Row],[Shipdate]],"ddd")</f>
        <v>Mon</v>
      </c>
      <c r="G7268" s="1" t="str">
        <f>IF(OR(shipments9[[#This Row],[Day Name]]="Sat",shipments9[[#This Row],[Day Name]]="Sun"),"Weekend","Weekday")</f>
        <v>Weekday</v>
      </c>
      <c r="H7268">
        <v>9398.25</v>
      </c>
      <c r="I7268">
        <v>672</v>
      </c>
      <c r="J7268" t="s">
        <v>185</v>
      </c>
      <c r="K7268" t="s">
        <v>8155</v>
      </c>
      <c r="L7268" t="s">
        <v>8160</v>
      </c>
      <c r="M7268">
        <v>9</v>
      </c>
      <c r="N7268" t="s">
        <v>8167</v>
      </c>
      <c r="O7268" s="4">
        <f>INDEX(products[Cost_per_box], MATCH(shipments9[[#This Row],[PID]], products[PID], 0))</f>
        <v>8.2200000000000006</v>
      </c>
      <c r="P7268" s="4">
        <f>shipments9[[#This Row],[Boxes]]*shipments9[[#This Row],[Cost Per Box]]</f>
        <v>5523.84</v>
      </c>
      <c r="Q7268" s="4">
        <f>shipments9[[#This Row],[Amount]] -shipments9[[#This Row],[total cost]]</f>
        <v>3874.41</v>
      </c>
      <c r="R7268" s="4" t="str">
        <f>IF(shipments9[[#This Row],[Gross Profit]]&lt;0,"Loss","Profit")</f>
        <v>Profit</v>
      </c>
      <c r="S7268" s="9">
        <f>shipments9[[#This Row],[Gross Profit]]/shipments9[[#This Row],[Amount]]</f>
        <v>0.4122480248982523</v>
      </c>
      <c r="T7268" s="11">
        <f>shipments9[[#This Row],[Amount]]/shipments9[[#This Row],[Boxes]]</f>
        <v>13.985491071428571</v>
      </c>
    </row>
    <row r="7269" spans="1:20" hidden="1" x14ac:dyDescent="0.25">
      <c r="A7269" t="s">
        <v>7455</v>
      </c>
      <c r="B7269" t="s">
        <v>55</v>
      </c>
      <c r="C7269" t="s">
        <v>165</v>
      </c>
      <c r="D7269" t="s">
        <v>28</v>
      </c>
      <c r="E7269" s="1">
        <v>45544</v>
      </c>
      <c r="F7269" s="1" t="str">
        <f>TEXT(shipments9[[#This Row],[Shipdate]],"ddd")</f>
        <v>Mon</v>
      </c>
      <c r="G7269" s="1" t="str">
        <f>IF(OR(shipments9[[#This Row],[Day Name]]="Sat",shipments9[[#This Row],[Day Name]]="Sun"),"Weekend","Weekday")</f>
        <v>Weekday</v>
      </c>
      <c r="H7269">
        <v>3807</v>
      </c>
      <c r="I7269">
        <v>201</v>
      </c>
      <c r="J7269" t="s">
        <v>185</v>
      </c>
      <c r="K7269" t="s">
        <v>8155</v>
      </c>
      <c r="L7269" t="s">
        <v>8160</v>
      </c>
      <c r="M7269">
        <v>9</v>
      </c>
      <c r="N7269" t="s">
        <v>8167</v>
      </c>
      <c r="O7269" s="4">
        <f>INDEX(products[Cost_per_box], MATCH(shipments9[[#This Row],[PID]], products[PID], 0))</f>
        <v>2.65</v>
      </c>
      <c r="P7269" s="4">
        <f>shipments9[[#This Row],[Boxes]]*shipments9[[#This Row],[Cost Per Box]]</f>
        <v>532.65</v>
      </c>
      <c r="Q7269" s="4">
        <f>shipments9[[#This Row],[Amount]] -shipments9[[#This Row],[total cost]]</f>
        <v>3274.35</v>
      </c>
      <c r="R7269" s="4" t="str">
        <f>IF(shipments9[[#This Row],[Gross Profit]]&lt;0,"Loss","Profit")</f>
        <v>Profit</v>
      </c>
      <c r="S7269" s="9">
        <f>shipments9[[#This Row],[Gross Profit]]/shipments9[[#This Row],[Amount]]</f>
        <v>0.86008668242710795</v>
      </c>
      <c r="T7269" s="11">
        <f>shipments9[[#This Row],[Amount]]/shipments9[[#This Row],[Boxes]]</f>
        <v>18.940298507462686</v>
      </c>
    </row>
    <row r="7270" spans="1:20" hidden="1" x14ac:dyDescent="0.25">
      <c r="A7270" t="s">
        <v>7456</v>
      </c>
      <c r="B7270" t="s">
        <v>55</v>
      </c>
      <c r="C7270" t="s">
        <v>130</v>
      </c>
      <c r="D7270" t="s">
        <v>22</v>
      </c>
      <c r="E7270" s="1">
        <v>45551</v>
      </c>
      <c r="F7270" s="1" t="str">
        <f>TEXT(shipments9[[#This Row],[Shipdate]],"ddd")</f>
        <v>Mon</v>
      </c>
      <c r="G7270" s="1" t="str">
        <f>IF(OR(shipments9[[#This Row],[Day Name]]="Sat",shipments9[[#This Row],[Day Name]]="Sun"),"Weekend","Weekday")</f>
        <v>Weekday</v>
      </c>
      <c r="H7270">
        <v>10527.75</v>
      </c>
      <c r="I7270">
        <v>1170</v>
      </c>
      <c r="J7270" t="s">
        <v>185</v>
      </c>
      <c r="K7270" t="s">
        <v>8155</v>
      </c>
      <c r="L7270" t="s">
        <v>8160</v>
      </c>
      <c r="M7270">
        <v>9</v>
      </c>
      <c r="N7270" t="s">
        <v>8167</v>
      </c>
      <c r="O7270" s="4">
        <f>INDEX(products[Cost_per_box], MATCH(shipments9[[#This Row],[PID]], products[PID], 0))</f>
        <v>5.72</v>
      </c>
      <c r="P7270" s="4">
        <f>shipments9[[#This Row],[Boxes]]*shipments9[[#This Row],[Cost Per Box]]</f>
        <v>6692.4</v>
      </c>
      <c r="Q7270" s="4">
        <f>shipments9[[#This Row],[Amount]] -shipments9[[#This Row],[total cost]]</f>
        <v>3835.3500000000004</v>
      </c>
      <c r="R7270" s="4" t="str">
        <f>IF(shipments9[[#This Row],[Gross Profit]]&lt;0,"Loss","Profit")</f>
        <v>Profit</v>
      </c>
      <c r="S7270" s="9">
        <f>shipments9[[#This Row],[Gross Profit]]/shipments9[[#This Row],[Amount]]</f>
        <v>0.36430861295148542</v>
      </c>
      <c r="T7270" s="11">
        <f>shipments9[[#This Row],[Amount]]/shipments9[[#This Row],[Boxes]]</f>
        <v>8.9980769230769226</v>
      </c>
    </row>
    <row r="7271" spans="1:20" hidden="1" x14ac:dyDescent="0.25">
      <c r="A7271" t="s">
        <v>7457</v>
      </c>
      <c r="B7271" t="s">
        <v>55</v>
      </c>
      <c r="C7271" t="s">
        <v>137</v>
      </c>
      <c r="D7271" t="s">
        <v>19</v>
      </c>
      <c r="E7271" s="1">
        <v>45555</v>
      </c>
      <c r="F7271" s="1" t="str">
        <f>TEXT(shipments9[[#This Row],[Shipdate]],"ddd")</f>
        <v>Fri</v>
      </c>
      <c r="G7271" s="1" t="str">
        <f>IF(OR(shipments9[[#This Row],[Day Name]]="Sat",shipments9[[#This Row],[Day Name]]="Sun"),"Weekend","Weekday")</f>
        <v>Weekday</v>
      </c>
      <c r="H7271">
        <v>3294</v>
      </c>
      <c r="I7271">
        <v>150</v>
      </c>
      <c r="J7271" t="s">
        <v>185</v>
      </c>
      <c r="K7271" t="s">
        <v>8155</v>
      </c>
      <c r="L7271" t="s">
        <v>8160</v>
      </c>
      <c r="M7271">
        <v>9</v>
      </c>
      <c r="N7271" t="s">
        <v>8167</v>
      </c>
      <c r="O7271" s="4">
        <f>INDEX(products[Cost_per_box], MATCH(shipments9[[#This Row],[PID]], products[PID], 0))</f>
        <v>7.73</v>
      </c>
      <c r="P7271" s="4">
        <f>shipments9[[#This Row],[Boxes]]*shipments9[[#This Row],[Cost Per Box]]</f>
        <v>1159.5</v>
      </c>
      <c r="Q7271" s="4">
        <f>shipments9[[#This Row],[Amount]] -shipments9[[#This Row],[total cost]]</f>
        <v>2134.5</v>
      </c>
      <c r="R7271" s="4" t="str">
        <f>IF(shipments9[[#This Row],[Gross Profit]]&lt;0,"Loss","Profit")</f>
        <v>Profit</v>
      </c>
      <c r="S7271" s="9">
        <f>shipments9[[#This Row],[Gross Profit]]/shipments9[[#This Row],[Amount]]</f>
        <v>0.64799635701275049</v>
      </c>
      <c r="T7271" s="11">
        <f>shipments9[[#This Row],[Amount]]/shipments9[[#This Row],[Boxes]]</f>
        <v>21.96</v>
      </c>
    </row>
    <row r="7272" spans="1:20" hidden="1" x14ac:dyDescent="0.25">
      <c r="A7272" t="s">
        <v>7458</v>
      </c>
      <c r="B7272" t="s">
        <v>55</v>
      </c>
      <c r="C7272" t="s">
        <v>141</v>
      </c>
      <c r="D7272" t="s">
        <v>24</v>
      </c>
      <c r="E7272" s="1">
        <v>45540</v>
      </c>
      <c r="F7272" s="1" t="str">
        <f>TEXT(shipments9[[#This Row],[Shipdate]],"ddd")</f>
        <v>Thu</v>
      </c>
      <c r="G7272" s="1" t="str">
        <f>IF(OR(shipments9[[#This Row],[Day Name]]="Sat",shipments9[[#This Row],[Day Name]]="Sun"),"Weekend","Weekday")</f>
        <v>Weekday</v>
      </c>
      <c r="H7272">
        <v>12170.25</v>
      </c>
      <c r="I7272">
        <v>761</v>
      </c>
      <c r="J7272" t="s">
        <v>185</v>
      </c>
      <c r="K7272" t="s">
        <v>8155</v>
      </c>
      <c r="L7272" t="s">
        <v>8160</v>
      </c>
      <c r="M7272">
        <v>9</v>
      </c>
      <c r="N7272" t="s">
        <v>8167</v>
      </c>
      <c r="O7272" s="4">
        <f>INDEX(products[Cost_per_box], MATCH(shipments9[[#This Row],[PID]], products[PID], 0))</f>
        <v>8.2200000000000006</v>
      </c>
      <c r="P7272" s="4">
        <f>shipments9[[#This Row],[Boxes]]*shipments9[[#This Row],[Cost Per Box]]</f>
        <v>6255.42</v>
      </c>
      <c r="Q7272" s="4">
        <f>shipments9[[#This Row],[Amount]] -shipments9[[#This Row],[total cost]]</f>
        <v>5914.83</v>
      </c>
      <c r="R7272" s="4" t="str">
        <f>IF(shipments9[[#This Row],[Gross Profit]]&lt;0,"Loss","Profit")</f>
        <v>Profit</v>
      </c>
      <c r="S7272" s="9">
        <f>shipments9[[#This Row],[Gross Profit]]/shipments9[[#This Row],[Amount]]</f>
        <v>0.48600727183089909</v>
      </c>
      <c r="T7272" s="11">
        <f>shipments9[[#This Row],[Amount]]/shipments9[[#This Row],[Boxes]]</f>
        <v>15.992444152431013</v>
      </c>
    </row>
    <row r="7273" spans="1:20" x14ac:dyDescent="0.25">
      <c r="A7273" t="s">
        <v>7459</v>
      </c>
      <c r="B7273" t="s">
        <v>55</v>
      </c>
      <c r="C7273" t="s">
        <v>147</v>
      </c>
      <c r="D7273" t="s">
        <v>24</v>
      </c>
      <c r="E7273" s="1">
        <v>45566</v>
      </c>
      <c r="F7273" s="1" t="str">
        <f>TEXT(shipments9[[#This Row],[Shipdate]],"ddd")</f>
        <v>Tue</v>
      </c>
      <c r="G7273" s="1" t="str">
        <f>IF(OR(shipments9[[#This Row],[Day Name]]="Sat",shipments9[[#This Row],[Day Name]]="Sun"),"Weekend","Weekday")</f>
        <v>Weekday</v>
      </c>
      <c r="H7273">
        <v>3921.75</v>
      </c>
      <c r="I7273">
        <v>436</v>
      </c>
      <c r="J7273" t="s">
        <v>185</v>
      </c>
      <c r="K7273" t="s">
        <v>8155</v>
      </c>
      <c r="L7273" t="s">
        <v>8152</v>
      </c>
      <c r="M7273">
        <v>10</v>
      </c>
      <c r="N7273" t="s">
        <v>8153</v>
      </c>
      <c r="O7273" s="4">
        <f>INDEX(products[Cost_per_box], MATCH(shipments9[[#This Row],[PID]], products[PID], 0))</f>
        <v>10.51</v>
      </c>
      <c r="P7273" s="4">
        <f>shipments9[[#This Row],[Boxes]]*shipments9[[#This Row],[Cost Per Box]]</f>
        <v>4582.3599999999997</v>
      </c>
      <c r="Q7273" s="4">
        <f>shipments9[[#This Row],[Amount]] -shipments9[[#This Row],[total cost]]</f>
        <v>-660.60999999999967</v>
      </c>
      <c r="R7273" s="4" t="str">
        <f>IF(shipments9[[#This Row],[Gross Profit]]&lt;0,"Loss","Profit")</f>
        <v>Loss</v>
      </c>
      <c r="S7273" s="9">
        <f>shipments9[[#This Row],[Gross Profit]]/shipments9[[#This Row],[Amount]]</f>
        <v>-0.1684477592911327</v>
      </c>
      <c r="T7273" s="11">
        <f>shipments9[[#This Row],[Amount]]/shipments9[[#This Row],[Boxes]]</f>
        <v>8.9948394495412849</v>
      </c>
    </row>
    <row r="7274" spans="1:20" hidden="1" x14ac:dyDescent="0.25">
      <c r="A7274" t="s">
        <v>7460</v>
      </c>
      <c r="B7274" t="s">
        <v>55</v>
      </c>
      <c r="C7274" t="s">
        <v>151</v>
      </c>
      <c r="D7274" t="s">
        <v>19</v>
      </c>
      <c r="E7274" s="1">
        <v>45544</v>
      </c>
      <c r="F7274" s="1" t="str">
        <f>TEXT(shipments9[[#This Row],[Shipdate]],"ddd")</f>
        <v>Mon</v>
      </c>
      <c r="G7274" s="1" t="str">
        <f>IF(OR(shipments9[[#This Row],[Day Name]]="Sat",shipments9[[#This Row],[Day Name]]="Sun"),"Weekend","Weekday")</f>
        <v>Weekday</v>
      </c>
      <c r="H7274">
        <v>8637.75</v>
      </c>
      <c r="I7274">
        <v>480</v>
      </c>
      <c r="J7274" t="s">
        <v>185</v>
      </c>
      <c r="K7274" t="s">
        <v>8155</v>
      </c>
      <c r="L7274" t="s">
        <v>8160</v>
      </c>
      <c r="M7274">
        <v>9</v>
      </c>
      <c r="N7274" t="s">
        <v>8167</v>
      </c>
      <c r="O7274" s="4">
        <f>INDEX(products[Cost_per_box], MATCH(shipments9[[#This Row],[PID]], products[PID], 0))</f>
        <v>12.41</v>
      </c>
      <c r="P7274" s="4">
        <f>shipments9[[#This Row],[Boxes]]*shipments9[[#This Row],[Cost Per Box]]</f>
        <v>5956.8</v>
      </c>
      <c r="Q7274" s="4">
        <f>shipments9[[#This Row],[Amount]] -shipments9[[#This Row],[total cost]]</f>
        <v>2680.95</v>
      </c>
      <c r="R7274" s="4" t="str">
        <f>IF(shipments9[[#This Row],[Gross Profit]]&lt;0,"Loss","Profit")</f>
        <v>Profit</v>
      </c>
      <c r="S7274" s="9">
        <f>shipments9[[#This Row],[Gross Profit]]/shipments9[[#This Row],[Amount]]</f>
        <v>0.31037596596335848</v>
      </c>
      <c r="T7274" s="11">
        <f>shipments9[[#This Row],[Amount]]/shipments9[[#This Row],[Boxes]]</f>
        <v>17.995312500000001</v>
      </c>
    </row>
    <row r="7275" spans="1:20" hidden="1" x14ac:dyDescent="0.25">
      <c r="A7275" t="s">
        <v>7461</v>
      </c>
      <c r="B7275" t="s">
        <v>55</v>
      </c>
      <c r="C7275" t="s">
        <v>153</v>
      </c>
      <c r="D7275" t="s">
        <v>19</v>
      </c>
      <c r="E7275" s="1">
        <v>45541</v>
      </c>
      <c r="F7275" s="1" t="str">
        <f>TEXT(shipments9[[#This Row],[Shipdate]],"ddd")</f>
        <v>Fri</v>
      </c>
      <c r="G7275" s="1" t="str">
        <f>IF(OR(shipments9[[#This Row],[Day Name]]="Sat",shipments9[[#This Row],[Day Name]]="Sun"),"Weekend","Weekday")</f>
        <v>Weekday</v>
      </c>
      <c r="H7275">
        <v>276.75</v>
      </c>
      <c r="I7275">
        <v>19</v>
      </c>
      <c r="J7275" t="s">
        <v>185</v>
      </c>
      <c r="K7275" t="s">
        <v>8155</v>
      </c>
      <c r="L7275" t="s">
        <v>8160</v>
      </c>
      <c r="M7275">
        <v>9</v>
      </c>
      <c r="N7275" t="s">
        <v>8167</v>
      </c>
      <c r="O7275" s="4">
        <f>INDEX(products[Cost_per_box], MATCH(shipments9[[#This Row],[PID]], products[PID], 0))</f>
        <v>9.57</v>
      </c>
      <c r="P7275" s="4">
        <f>shipments9[[#This Row],[Boxes]]*shipments9[[#This Row],[Cost Per Box]]</f>
        <v>181.83</v>
      </c>
      <c r="Q7275" s="4">
        <f>shipments9[[#This Row],[Amount]] -shipments9[[#This Row],[total cost]]</f>
        <v>94.919999999999987</v>
      </c>
      <c r="R7275" s="4" t="str">
        <f>IF(shipments9[[#This Row],[Gross Profit]]&lt;0,"Loss","Profit")</f>
        <v>Profit</v>
      </c>
      <c r="S7275" s="9">
        <f>shipments9[[#This Row],[Gross Profit]]/shipments9[[#This Row],[Amount]]</f>
        <v>0.34298102981029804</v>
      </c>
      <c r="T7275" s="11">
        <f>shipments9[[#This Row],[Amount]]/shipments9[[#This Row],[Boxes]]</f>
        <v>14.565789473684211</v>
      </c>
    </row>
    <row r="7276" spans="1:20" hidden="1" x14ac:dyDescent="0.25">
      <c r="A7276" t="s">
        <v>7462</v>
      </c>
      <c r="B7276" t="s">
        <v>55</v>
      </c>
      <c r="C7276" t="s">
        <v>153</v>
      </c>
      <c r="D7276" t="s">
        <v>28</v>
      </c>
      <c r="E7276" s="1">
        <v>45553</v>
      </c>
      <c r="F7276" s="1" t="str">
        <f>TEXT(shipments9[[#This Row],[Shipdate]],"ddd")</f>
        <v>Wed</v>
      </c>
      <c r="G7276" s="1" t="str">
        <f>IF(OR(shipments9[[#This Row],[Day Name]]="Sat",shipments9[[#This Row],[Day Name]]="Sun"),"Weekend","Weekday")</f>
        <v>Weekday</v>
      </c>
      <c r="H7276">
        <v>9333</v>
      </c>
      <c r="I7276">
        <v>623</v>
      </c>
      <c r="J7276" t="s">
        <v>185</v>
      </c>
      <c r="K7276" t="s">
        <v>8155</v>
      </c>
      <c r="L7276" t="s">
        <v>8160</v>
      </c>
      <c r="M7276">
        <v>9</v>
      </c>
      <c r="N7276" t="s">
        <v>8167</v>
      </c>
      <c r="O7276" s="4">
        <f>INDEX(products[Cost_per_box], MATCH(shipments9[[#This Row],[PID]], products[PID], 0))</f>
        <v>9.57</v>
      </c>
      <c r="P7276" s="4">
        <f>shipments9[[#This Row],[Boxes]]*shipments9[[#This Row],[Cost Per Box]]</f>
        <v>5962.1100000000006</v>
      </c>
      <c r="Q7276" s="4">
        <f>shipments9[[#This Row],[Amount]] -shipments9[[#This Row],[total cost]]</f>
        <v>3370.8899999999994</v>
      </c>
      <c r="R7276" s="4" t="str">
        <f>IF(shipments9[[#This Row],[Gross Profit]]&lt;0,"Loss","Profit")</f>
        <v>Profit</v>
      </c>
      <c r="S7276" s="9">
        <f>shipments9[[#This Row],[Gross Profit]]/shipments9[[#This Row],[Amount]]</f>
        <v>0.36117968498874953</v>
      </c>
      <c r="T7276" s="11">
        <f>shipments9[[#This Row],[Amount]]/shipments9[[#This Row],[Boxes]]</f>
        <v>14.980738362760835</v>
      </c>
    </row>
    <row r="7277" spans="1:20" hidden="1" x14ac:dyDescent="0.25">
      <c r="A7277" t="s">
        <v>7463</v>
      </c>
      <c r="B7277" t="s">
        <v>55</v>
      </c>
      <c r="C7277" t="s">
        <v>155</v>
      </c>
      <c r="D7277" t="s">
        <v>26</v>
      </c>
      <c r="E7277" s="1">
        <v>45539</v>
      </c>
      <c r="F7277" s="1" t="str">
        <f>TEXT(shipments9[[#This Row],[Shipdate]],"ddd")</f>
        <v>Wed</v>
      </c>
      <c r="G7277" s="1" t="str">
        <f>IF(OR(shipments9[[#This Row],[Day Name]]="Sat",shipments9[[#This Row],[Day Name]]="Sun"),"Weekend","Weekday")</f>
        <v>Weekday</v>
      </c>
      <c r="H7277">
        <v>112.5</v>
      </c>
      <c r="I7277">
        <v>11</v>
      </c>
      <c r="J7277" t="s">
        <v>185</v>
      </c>
      <c r="K7277" t="s">
        <v>8155</v>
      </c>
      <c r="L7277" t="s">
        <v>8160</v>
      </c>
      <c r="M7277">
        <v>9</v>
      </c>
      <c r="N7277" t="s">
        <v>8167</v>
      </c>
      <c r="O7277" s="4">
        <f>INDEX(products[Cost_per_box], MATCH(shipments9[[#This Row],[PID]], products[PID], 0))</f>
        <v>8.43</v>
      </c>
      <c r="P7277" s="4">
        <f>shipments9[[#This Row],[Boxes]]*shipments9[[#This Row],[Cost Per Box]]</f>
        <v>92.72999999999999</v>
      </c>
      <c r="Q7277" s="4">
        <f>shipments9[[#This Row],[Amount]] -shipments9[[#This Row],[total cost]]</f>
        <v>19.77000000000001</v>
      </c>
      <c r="R7277" s="4" t="str">
        <f>IF(shipments9[[#This Row],[Gross Profit]]&lt;0,"Loss","Profit")</f>
        <v>Profit</v>
      </c>
      <c r="S7277" s="9">
        <f>shipments9[[#This Row],[Gross Profit]]/shipments9[[#This Row],[Amount]]</f>
        <v>0.17573333333333344</v>
      </c>
      <c r="T7277" s="11">
        <f>shipments9[[#This Row],[Amount]]/shipments9[[#This Row],[Boxes]]</f>
        <v>10.227272727272727</v>
      </c>
    </row>
    <row r="7278" spans="1:20" hidden="1" x14ac:dyDescent="0.25">
      <c r="A7278" t="s">
        <v>7464</v>
      </c>
      <c r="B7278" t="s">
        <v>55</v>
      </c>
      <c r="C7278" t="s">
        <v>161</v>
      </c>
      <c r="D7278" t="s">
        <v>31</v>
      </c>
      <c r="E7278" s="1">
        <v>45539</v>
      </c>
      <c r="F7278" s="1" t="str">
        <f>TEXT(shipments9[[#This Row],[Shipdate]],"ddd")</f>
        <v>Wed</v>
      </c>
      <c r="G7278" s="1" t="str">
        <f>IF(OR(shipments9[[#This Row],[Day Name]]="Sat",shipments9[[#This Row],[Day Name]]="Sun"),"Weekend","Weekday")</f>
        <v>Weekday</v>
      </c>
      <c r="H7278">
        <v>2576.25</v>
      </c>
      <c r="I7278">
        <v>258</v>
      </c>
      <c r="J7278" t="s">
        <v>185</v>
      </c>
      <c r="K7278" t="s">
        <v>8155</v>
      </c>
      <c r="L7278" t="s">
        <v>8160</v>
      </c>
      <c r="M7278">
        <v>9</v>
      </c>
      <c r="N7278" t="s">
        <v>8167</v>
      </c>
      <c r="O7278" s="4">
        <f>INDEX(products[Cost_per_box], MATCH(shipments9[[#This Row],[PID]], products[PID], 0))</f>
        <v>2.76</v>
      </c>
      <c r="P7278" s="4">
        <f>shipments9[[#This Row],[Boxes]]*shipments9[[#This Row],[Cost Per Box]]</f>
        <v>712.07999999999993</v>
      </c>
      <c r="Q7278" s="4">
        <f>shipments9[[#This Row],[Amount]] -shipments9[[#This Row],[total cost]]</f>
        <v>1864.17</v>
      </c>
      <c r="R7278" s="4" t="str">
        <f>IF(shipments9[[#This Row],[Gross Profit]]&lt;0,"Loss","Profit")</f>
        <v>Profit</v>
      </c>
      <c r="S7278" s="9">
        <f>shipments9[[#This Row],[Gross Profit]]/shipments9[[#This Row],[Amount]]</f>
        <v>0.72359825327510918</v>
      </c>
      <c r="T7278" s="11">
        <f>shipments9[[#This Row],[Amount]]/shipments9[[#This Row],[Boxes]]</f>
        <v>9.9854651162790695</v>
      </c>
    </row>
    <row r="7279" spans="1:20" hidden="1" x14ac:dyDescent="0.25">
      <c r="A7279" t="s">
        <v>7465</v>
      </c>
      <c r="B7279" t="s">
        <v>55</v>
      </c>
      <c r="C7279" t="s">
        <v>121</v>
      </c>
      <c r="D7279" t="s">
        <v>28</v>
      </c>
      <c r="E7279" s="1">
        <v>45541</v>
      </c>
      <c r="F7279" s="1" t="str">
        <f>TEXT(shipments9[[#This Row],[Shipdate]],"ddd")</f>
        <v>Fri</v>
      </c>
      <c r="G7279" s="1" t="str">
        <f>IF(OR(shipments9[[#This Row],[Day Name]]="Sat",shipments9[[#This Row],[Day Name]]="Sun"),"Weekend","Weekday")</f>
        <v>Weekday</v>
      </c>
      <c r="H7279">
        <v>2414.25</v>
      </c>
      <c r="I7279">
        <v>186</v>
      </c>
      <c r="J7279" t="s">
        <v>185</v>
      </c>
      <c r="K7279" t="s">
        <v>8155</v>
      </c>
      <c r="L7279" t="s">
        <v>8160</v>
      </c>
      <c r="M7279">
        <v>9</v>
      </c>
      <c r="N7279" t="s">
        <v>8167</v>
      </c>
      <c r="O7279" s="4">
        <f>INDEX(products[Cost_per_box], MATCH(shipments9[[#This Row],[PID]], products[PID], 0))</f>
        <v>5.26</v>
      </c>
      <c r="P7279" s="4">
        <f>shipments9[[#This Row],[Boxes]]*shipments9[[#This Row],[Cost Per Box]]</f>
        <v>978.36</v>
      </c>
      <c r="Q7279" s="4">
        <f>shipments9[[#This Row],[Amount]] -shipments9[[#This Row],[total cost]]</f>
        <v>1435.8899999999999</v>
      </c>
      <c r="R7279" s="4" t="str">
        <f>IF(shipments9[[#This Row],[Gross Profit]]&lt;0,"Loss","Profit")</f>
        <v>Profit</v>
      </c>
      <c r="S7279" s="9">
        <f>shipments9[[#This Row],[Gross Profit]]/shipments9[[#This Row],[Amount]]</f>
        <v>0.59475613544579053</v>
      </c>
      <c r="T7279" s="11">
        <f>shipments9[[#This Row],[Amount]]/shipments9[[#This Row],[Boxes]]</f>
        <v>12.97983870967742</v>
      </c>
    </row>
    <row r="7280" spans="1:20" hidden="1" x14ac:dyDescent="0.25">
      <c r="A7280" t="s">
        <v>7466</v>
      </c>
      <c r="B7280" t="s">
        <v>55</v>
      </c>
      <c r="C7280" t="s">
        <v>128</v>
      </c>
      <c r="D7280" t="s">
        <v>26</v>
      </c>
      <c r="E7280" s="1">
        <v>45555</v>
      </c>
      <c r="F7280" s="1" t="str">
        <f>TEXT(shipments9[[#This Row],[Shipdate]],"ddd")</f>
        <v>Fri</v>
      </c>
      <c r="G7280" s="1" t="str">
        <f>IF(OR(shipments9[[#This Row],[Day Name]]="Sat",shipments9[[#This Row],[Day Name]]="Sun"),"Weekend","Weekday")</f>
        <v>Weekday</v>
      </c>
      <c r="H7280">
        <v>7753.5</v>
      </c>
      <c r="I7280">
        <v>970</v>
      </c>
      <c r="J7280" t="s">
        <v>185</v>
      </c>
      <c r="K7280" t="s">
        <v>8155</v>
      </c>
      <c r="L7280" t="s">
        <v>8160</v>
      </c>
      <c r="M7280">
        <v>9</v>
      </c>
      <c r="N7280" t="s">
        <v>8167</v>
      </c>
      <c r="O7280" s="4">
        <f>INDEX(products[Cost_per_box], MATCH(shipments9[[#This Row],[PID]], products[PID], 0))</f>
        <v>3.85</v>
      </c>
      <c r="P7280" s="4">
        <f>shipments9[[#This Row],[Boxes]]*shipments9[[#This Row],[Cost Per Box]]</f>
        <v>3734.5</v>
      </c>
      <c r="Q7280" s="4">
        <f>shipments9[[#This Row],[Amount]] -shipments9[[#This Row],[total cost]]</f>
        <v>4019</v>
      </c>
      <c r="R7280" s="4" t="str">
        <f>IF(shipments9[[#This Row],[Gross Profit]]&lt;0,"Loss","Profit")</f>
        <v>Profit</v>
      </c>
      <c r="S7280" s="9">
        <f>shipments9[[#This Row],[Gross Profit]]/shipments9[[#This Row],[Amount]]</f>
        <v>0.51834655316953637</v>
      </c>
      <c r="T7280" s="11">
        <f>shipments9[[#This Row],[Amount]]/shipments9[[#This Row],[Boxes]]</f>
        <v>7.993298969072165</v>
      </c>
    </row>
    <row r="7281" spans="1:20" hidden="1" x14ac:dyDescent="0.25">
      <c r="A7281" t="s">
        <v>7467</v>
      </c>
      <c r="B7281" t="s">
        <v>55</v>
      </c>
      <c r="C7281" t="s">
        <v>137</v>
      </c>
      <c r="D7281" t="s">
        <v>22</v>
      </c>
      <c r="E7281" s="1">
        <v>45537</v>
      </c>
      <c r="F7281" s="1" t="str">
        <f>TEXT(shipments9[[#This Row],[Shipdate]],"ddd")</f>
        <v>Mon</v>
      </c>
      <c r="G7281" s="1" t="str">
        <f>IF(OR(shipments9[[#This Row],[Day Name]]="Sat",shipments9[[#This Row],[Day Name]]="Sun"),"Weekend","Weekday")</f>
        <v>Weekday</v>
      </c>
      <c r="H7281">
        <v>2004.75</v>
      </c>
      <c r="I7281">
        <v>96</v>
      </c>
      <c r="J7281" t="s">
        <v>185</v>
      </c>
      <c r="K7281" t="s">
        <v>8155</v>
      </c>
      <c r="L7281" t="s">
        <v>8160</v>
      </c>
      <c r="M7281">
        <v>9</v>
      </c>
      <c r="N7281" t="s">
        <v>8167</v>
      </c>
      <c r="O7281" s="4">
        <f>INDEX(products[Cost_per_box], MATCH(shipments9[[#This Row],[PID]], products[PID], 0))</f>
        <v>7.73</v>
      </c>
      <c r="P7281" s="4">
        <f>shipments9[[#This Row],[Boxes]]*shipments9[[#This Row],[Cost Per Box]]</f>
        <v>742.08</v>
      </c>
      <c r="Q7281" s="4">
        <f>shipments9[[#This Row],[Amount]] -shipments9[[#This Row],[total cost]]</f>
        <v>1262.67</v>
      </c>
      <c r="R7281" s="4" t="str">
        <f>IF(shipments9[[#This Row],[Gross Profit]]&lt;0,"Loss","Profit")</f>
        <v>Profit</v>
      </c>
      <c r="S7281" s="9">
        <f>shipments9[[#This Row],[Gross Profit]]/shipments9[[#This Row],[Amount]]</f>
        <v>0.62983913206135433</v>
      </c>
      <c r="T7281" s="11">
        <f>shipments9[[#This Row],[Amount]]/shipments9[[#This Row],[Boxes]]</f>
        <v>20.8828125</v>
      </c>
    </row>
    <row r="7282" spans="1:20" hidden="1" x14ac:dyDescent="0.25">
      <c r="A7282" t="s">
        <v>7468</v>
      </c>
      <c r="B7282" t="s">
        <v>55</v>
      </c>
      <c r="C7282" t="s">
        <v>141</v>
      </c>
      <c r="D7282" t="s">
        <v>19</v>
      </c>
      <c r="E7282" s="1">
        <v>45560</v>
      </c>
      <c r="F7282" s="1" t="str">
        <f>TEXT(shipments9[[#This Row],[Shipdate]],"ddd")</f>
        <v>Wed</v>
      </c>
      <c r="G7282" s="1" t="str">
        <f>IF(OR(shipments9[[#This Row],[Day Name]]="Sat",shipments9[[#This Row],[Day Name]]="Sun"),"Weekend","Weekday")</f>
        <v>Weekday</v>
      </c>
      <c r="H7282">
        <v>2830.5</v>
      </c>
      <c r="I7282">
        <v>218</v>
      </c>
      <c r="J7282" t="s">
        <v>185</v>
      </c>
      <c r="K7282" t="s">
        <v>8155</v>
      </c>
      <c r="L7282" t="s">
        <v>8160</v>
      </c>
      <c r="M7282">
        <v>9</v>
      </c>
      <c r="N7282" t="s">
        <v>8167</v>
      </c>
      <c r="O7282" s="4">
        <f>INDEX(products[Cost_per_box], MATCH(shipments9[[#This Row],[PID]], products[PID], 0))</f>
        <v>8.2200000000000006</v>
      </c>
      <c r="P7282" s="4">
        <f>shipments9[[#This Row],[Boxes]]*shipments9[[#This Row],[Cost Per Box]]</f>
        <v>1791.96</v>
      </c>
      <c r="Q7282" s="4">
        <f>shipments9[[#This Row],[Amount]] -shipments9[[#This Row],[total cost]]</f>
        <v>1038.54</v>
      </c>
      <c r="R7282" s="4" t="str">
        <f>IF(shipments9[[#This Row],[Gross Profit]]&lt;0,"Loss","Profit")</f>
        <v>Profit</v>
      </c>
      <c r="S7282" s="9">
        <f>shipments9[[#This Row],[Gross Profit]]/shipments9[[#This Row],[Amount]]</f>
        <v>0.36691043985161631</v>
      </c>
      <c r="T7282" s="11">
        <f>shipments9[[#This Row],[Amount]]/shipments9[[#This Row],[Boxes]]</f>
        <v>12.98394495412844</v>
      </c>
    </row>
    <row r="7283" spans="1:20" hidden="1" x14ac:dyDescent="0.25">
      <c r="A7283" t="s">
        <v>7469</v>
      </c>
      <c r="B7283" t="s">
        <v>55</v>
      </c>
      <c r="C7283" t="s">
        <v>157</v>
      </c>
      <c r="D7283" t="s">
        <v>26</v>
      </c>
      <c r="E7283" s="1">
        <v>45555</v>
      </c>
      <c r="F7283" s="1" t="str">
        <f>TEXT(shipments9[[#This Row],[Shipdate]],"ddd")</f>
        <v>Fri</v>
      </c>
      <c r="G7283" s="1" t="str">
        <f>IF(OR(shipments9[[#This Row],[Day Name]]="Sat",shipments9[[#This Row],[Day Name]]="Sun"),"Weekend","Weekday")</f>
        <v>Weekday</v>
      </c>
      <c r="H7283">
        <v>4171.5</v>
      </c>
      <c r="I7283">
        <v>522</v>
      </c>
      <c r="J7283" t="s">
        <v>185</v>
      </c>
      <c r="K7283" t="s">
        <v>8155</v>
      </c>
      <c r="L7283" t="s">
        <v>8160</v>
      </c>
      <c r="M7283">
        <v>9</v>
      </c>
      <c r="N7283" t="s">
        <v>8167</v>
      </c>
      <c r="O7283" s="4">
        <f>INDEX(products[Cost_per_box], MATCH(shipments9[[#This Row],[PID]], products[PID], 0))</f>
        <v>6.8</v>
      </c>
      <c r="P7283" s="4">
        <f>shipments9[[#This Row],[Boxes]]*shipments9[[#This Row],[Cost Per Box]]</f>
        <v>3549.6</v>
      </c>
      <c r="Q7283" s="4">
        <f>shipments9[[#This Row],[Amount]] -shipments9[[#This Row],[total cost]]</f>
        <v>621.90000000000009</v>
      </c>
      <c r="R7283" s="4" t="str">
        <f>IF(shipments9[[#This Row],[Gross Profit]]&lt;0,"Loss","Profit")</f>
        <v>Profit</v>
      </c>
      <c r="S7283" s="9">
        <f>shipments9[[#This Row],[Gross Profit]]/shipments9[[#This Row],[Amount]]</f>
        <v>0.14908306364617047</v>
      </c>
      <c r="T7283" s="11">
        <f>shipments9[[#This Row],[Amount]]/shipments9[[#This Row],[Boxes]]</f>
        <v>7.9913793103448274</v>
      </c>
    </row>
    <row r="7284" spans="1:20" hidden="1" x14ac:dyDescent="0.25">
      <c r="A7284" t="s">
        <v>7470</v>
      </c>
      <c r="B7284" t="s">
        <v>55</v>
      </c>
      <c r="C7284" t="s">
        <v>161</v>
      </c>
      <c r="D7284" t="s">
        <v>31</v>
      </c>
      <c r="E7284" s="1">
        <v>45551</v>
      </c>
      <c r="F7284" s="1" t="str">
        <f>TEXT(shipments9[[#This Row],[Shipdate]],"ddd")</f>
        <v>Mon</v>
      </c>
      <c r="G7284" s="1" t="str">
        <f>IF(OR(shipments9[[#This Row],[Day Name]]="Sat",shipments9[[#This Row],[Day Name]]="Sun"),"Weekend","Weekday")</f>
        <v>Weekday</v>
      </c>
      <c r="H7284">
        <v>5094</v>
      </c>
      <c r="I7284">
        <v>566</v>
      </c>
      <c r="J7284" t="s">
        <v>185</v>
      </c>
      <c r="K7284" t="s">
        <v>8155</v>
      </c>
      <c r="L7284" t="s">
        <v>8160</v>
      </c>
      <c r="M7284">
        <v>9</v>
      </c>
      <c r="N7284" t="s">
        <v>8167</v>
      </c>
      <c r="O7284" s="4">
        <f>INDEX(products[Cost_per_box], MATCH(shipments9[[#This Row],[PID]], products[PID], 0))</f>
        <v>2.76</v>
      </c>
      <c r="P7284" s="4">
        <f>shipments9[[#This Row],[Boxes]]*shipments9[[#This Row],[Cost Per Box]]</f>
        <v>1562.1599999999999</v>
      </c>
      <c r="Q7284" s="4">
        <f>shipments9[[#This Row],[Amount]] -shipments9[[#This Row],[total cost]]</f>
        <v>3531.84</v>
      </c>
      <c r="R7284" s="4" t="str">
        <f>IF(shipments9[[#This Row],[Gross Profit]]&lt;0,"Loss","Profit")</f>
        <v>Profit</v>
      </c>
      <c r="S7284" s="9">
        <f>shipments9[[#This Row],[Gross Profit]]/shipments9[[#This Row],[Amount]]</f>
        <v>0.69333333333333336</v>
      </c>
      <c r="T7284" s="11">
        <f>shipments9[[#This Row],[Amount]]/shipments9[[#This Row],[Boxes]]</f>
        <v>9</v>
      </c>
    </row>
    <row r="7285" spans="1:20" hidden="1" x14ac:dyDescent="0.25">
      <c r="A7285" t="s">
        <v>7471</v>
      </c>
      <c r="B7285" t="s">
        <v>55</v>
      </c>
      <c r="C7285" t="s">
        <v>161</v>
      </c>
      <c r="D7285" t="s">
        <v>26</v>
      </c>
      <c r="E7285" s="1">
        <v>45555</v>
      </c>
      <c r="F7285" s="1" t="str">
        <f>TEXT(shipments9[[#This Row],[Shipdate]],"ddd")</f>
        <v>Fri</v>
      </c>
      <c r="G7285" s="1" t="str">
        <f>IF(OR(shipments9[[#This Row],[Day Name]]="Sat",shipments9[[#This Row],[Day Name]]="Sun"),"Weekend","Weekday")</f>
        <v>Weekday</v>
      </c>
      <c r="H7285">
        <v>10147.5</v>
      </c>
      <c r="I7285">
        <v>1269</v>
      </c>
      <c r="J7285" t="s">
        <v>185</v>
      </c>
      <c r="K7285" t="s">
        <v>8155</v>
      </c>
      <c r="L7285" t="s">
        <v>8160</v>
      </c>
      <c r="M7285">
        <v>9</v>
      </c>
      <c r="N7285" t="s">
        <v>8167</v>
      </c>
      <c r="O7285" s="4">
        <f>INDEX(products[Cost_per_box], MATCH(shipments9[[#This Row],[PID]], products[PID], 0))</f>
        <v>2.76</v>
      </c>
      <c r="P7285" s="4">
        <f>shipments9[[#This Row],[Boxes]]*shipments9[[#This Row],[Cost Per Box]]</f>
        <v>3502.4399999999996</v>
      </c>
      <c r="Q7285" s="4">
        <f>shipments9[[#This Row],[Amount]] -shipments9[[#This Row],[total cost]]</f>
        <v>6645.06</v>
      </c>
      <c r="R7285" s="4" t="str">
        <f>IF(shipments9[[#This Row],[Gross Profit]]&lt;0,"Loss","Profit")</f>
        <v>Profit</v>
      </c>
      <c r="S7285" s="9">
        <f>shipments9[[#This Row],[Gross Profit]]/shipments9[[#This Row],[Amount]]</f>
        <v>0.65484700665188478</v>
      </c>
      <c r="T7285" s="11">
        <f>shipments9[[#This Row],[Amount]]/shipments9[[#This Row],[Boxes]]</f>
        <v>7.9964539007092199</v>
      </c>
    </row>
    <row r="7286" spans="1:20" hidden="1" x14ac:dyDescent="0.25">
      <c r="A7286" t="s">
        <v>7472</v>
      </c>
      <c r="B7286" t="s">
        <v>55</v>
      </c>
      <c r="C7286" t="s">
        <v>163</v>
      </c>
      <c r="D7286" t="s">
        <v>26</v>
      </c>
      <c r="E7286" s="1">
        <v>45559</v>
      </c>
      <c r="F7286" s="1" t="str">
        <f>TEXT(shipments9[[#This Row],[Shipdate]],"ddd")</f>
        <v>Tue</v>
      </c>
      <c r="G7286" s="1" t="str">
        <f>IF(OR(shipments9[[#This Row],[Day Name]]="Sat",shipments9[[#This Row],[Day Name]]="Sun"),"Weekend","Weekday")</f>
        <v>Weekday</v>
      </c>
      <c r="H7286">
        <v>2315.25</v>
      </c>
      <c r="I7286">
        <v>290</v>
      </c>
      <c r="J7286" t="s">
        <v>185</v>
      </c>
      <c r="K7286" t="s">
        <v>8155</v>
      </c>
      <c r="L7286" t="s">
        <v>8160</v>
      </c>
      <c r="M7286">
        <v>9</v>
      </c>
      <c r="N7286" t="s">
        <v>8167</v>
      </c>
      <c r="O7286" s="4">
        <f>INDEX(products[Cost_per_box], MATCH(shipments9[[#This Row],[PID]], products[PID], 0))</f>
        <v>3.32</v>
      </c>
      <c r="P7286" s="4">
        <f>shipments9[[#This Row],[Boxes]]*shipments9[[#This Row],[Cost Per Box]]</f>
        <v>962.8</v>
      </c>
      <c r="Q7286" s="4">
        <f>shipments9[[#This Row],[Amount]] -shipments9[[#This Row],[total cost]]</f>
        <v>1352.45</v>
      </c>
      <c r="R7286" s="4" t="str">
        <f>IF(shipments9[[#This Row],[Gross Profit]]&lt;0,"Loss","Profit")</f>
        <v>Profit</v>
      </c>
      <c r="S7286" s="9">
        <f>shipments9[[#This Row],[Gross Profit]]/shipments9[[#This Row],[Amount]]</f>
        <v>0.58414858006694748</v>
      </c>
      <c r="T7286" s="11">
        <f>shipments9[[#This Row],[Amount]]/shipments9[[#This Row],[Boxes]]</f>
        <v>7.9836206896551722</v>
      </c>
    </row>
    <row r="7287" spans="1:20" hidden="1" x14ac:dyDescent="0.25">
      <c r="A7287" t="s">
        <v>7473</v>
      </c>
      <c r="B7287" t="s">
        <v>55</v>
      </c>
      <c r="C7287" t="s">
        <v>163</v>
      </c>
      <c r="D7287" t="s">
        <v>22</v>
      </c>
      <c r="E7287" s="1">
        <v>45539</v>
      </c>
      <c r="F7287" s="1" t="str">
        <f>TEXT(shipments9[[#This Row],[Shipdate]],"ddd")</f>
        <v>Wed</v>
      </c>
      <c r="G7287" s="1" t="str">
        <f>IF(OR(shipments9[[#This Row],[Day Name]]="Sat",shipments9[[#This Row],[Day Name]]="Sun"),"Weekend","Weekday")</f>
        <v>Weekday</v>
      </c>
      <c r="H7287">
        <v>69.75</v>
      </c>
      <c r="I7287">
        <v>9</v>
      </c>
      <c r="J7287" t="s">
        <v>185</v>
      </c>
      <c r="K7287" t="s">
        <v>8155</v>
      </c>
      <c r="L7287" t="s">
        <v>8160</v>
      </c>
      <c r="M7287">
        <v>9</v>
      </c>
      <c r="N7287" t="s">
        <v>8167</v>
      </c>
      <c r="O7287" s="4">
        <f>INDEX(products[Cost_per_box], MATCH(shipments9[[#This Row],[PID]], products[PID], 0))</f>
        <v>3.32</v>
      </c>
      <c r="P7287" s="4">
        <f>shipments9[[#This Row],[Boxes]]*shipments9[[#This Row],[Cost Per Box]]</f>
        <v>29.88</v>
      </c>
      <c r="Q7287" s="4">
        <f>shipments9[[#This Row],[Amount]] -shipments9[[#This Row],[total cost]]</f>
        <v>39.870000000000005</v>
      </c>
      <c r="R7287" s="4" t="str">
        <f>IF(shipments9[[#This Row],[Gross Profit]]&lt;0,"Loss","Profit")</f>
        <v>Profit</v>
      </c>
      <c r="S7287" s="9">
        <f>shipments9[[#This Row],[Gross Profit]]/shipments9[[#This Row],[Amount]]</f>
        <v>0.57161290322580649</v>
      </c>
      <c r="T7287" s="11">
        <f>shipments9[[#This Row],[Amount]]/shipments9[[#This Row],[Boxes]]</f>
        <v>7.75</v>
      </c>
    </row>
    <row r="7288" spans="1:20" hidden="1" x14ac:dyDescent="0.25">
      <c r="A7288" t="s">
        <v>7474</v>
      </c>
      <c r="B7288" t="s">
        <v>55</v>
      </c>
      <c r="C7288" t="s">
        <v>135</v>
      </c>
      <c r="D7288" t="s">
        <v>19</v>
      </c>
      <c r="E7288" s="1">
        <v>45552</v>
      </c>
      <c r="F7288" s="1" t="str">
        <f>TEXT(shipments9[[#This Row],[Shipdate]],"ddd")</f>
        <v>Tue</v>
      </c>
      <c r="G7288" s="1" t="str">
        <f>IF(OR(shipments9[[#This Row],[Day Name]]="Sat",shipments9[[#This Row],[Day Name]]="Sun"),"Weekend","Weekday")</f>
        <v>Weekday</v>
      </c>
      <c r="H7288">
        <v>5069.25</v>
      </c>
      <c r="I7288">
        <v>188</v>
      </c>
      <c r="J7288" t="s">
        <v>185</v>
      </c>
      <c r="K7288" t="s">
        <v>8155</v>
      </c>
      <c r="L7288" t="s">
        <v>8160</v>
      </c>
      <c r="M7288">
        <v>9</v>
      </c>
      <c r="N7288" t="s">
        <v>8167</v>
      </c>
      <c r="O7288" s="4">
        <f>INDEX(products[Cost_per_box], MATCH(shipments9[[#This Row],[PID]], products[PID], 0))</f>
        <v>9.94</v>
      </c>
      <c r="P7288" s="4">
        <f>shipments9[[#This Row],[Boxes]]*shipments9[[#This Row],[Cost Per Box]]</f>
        <v>1868.7199999999998</v>
      </c>
      <c r="Q7288" s="4">
        <f>shipments9[[#This Row],[Amount]] -shipments9[[#This Row],[total cost]]</f>
        <v>3200.53</v>
      </c>
      <c r="R7288" s="4" t="str">
        <f>IF(shipments9[[#This Row],[Gross Profit]]&lt;0,"Loss","Profit")</f>
        <v>Profit</v>
      </c>
      <c r="S7288" s="9">
        <f>shipments9[[#This Row],[Gross Profit]]/shipments9[[#This Row],[Amount]]</f>
        <v>0.63136164126843231</v>
      </c>
      <c r="T7288" s="11">
        <f>shipments9[[#This Row],[Amount]]/shipments9[[#This Row],[Boxes]]</f>
        <v>26.964095744680851</v>
      </c>
    </row>
    <row r="7289" spans="1:20" hidden="1" x14ac:dyDescent="0.25">
      <c r="A7289" t="s">
        <v>7475</v>
      </c>
      <c r="B7289" t="s">
        <v>55</v>
      </c>
      <c r="C7289" t="s">
        <v>141</v>
      </c>
      <c r="D7289" t="s">
        <v>19</v>
      </c>
      <c r="E7289" s="1">
        <v>45540</v>
      </c>
      <c r="F7289" s="1" t="str">
        <f>TEXT(shipments9[[#This Row],[Shipdate]],"ddd")</f>
        <v>Thu</v>
      </c>
      <c r="G7289" s="1" t="str">
        <f>IF(OR(shipments9[[#This Row],[Day Name]]="Sat",shipments9[[#This Row],[Day Name]]="Sun"),"Weekend","Weekday")</f>
        <v>Weekday</v>
      </c>
      <c r="H7289">
        <v>3208.5</v>
      </c>
      <c r="I7289">
        <v>230</v>
      </c>
      <c r="J7289" t="s">
        <v>185</v>
      </c>
      <c r="K7289" t="s">
        <v>8155</v>
      </c>
      <c r="L7289" t="s">
        <v>8160</v>
      </c>
      <c r="M7289">
        <v>9</v>
      </c>
      <c r="N7289" t="s">
        <v>8167</v>
      </c>
      <c r="O7289" s="4">
        <f>INDEX(products[Cost_per_box], MATCH(shipments9[[#This Row],[PID]], products[PID], 0))</f>
        <v>8.2200000000000006</v>
      </c>
      <c r="P7289" s="4">
        <f>shipments9[[#This Row],[Boxes]]*shipments9[[#This Row],[Cost Per Box]]</f>
        <v>1890.6000000000001</v>
      </c>
      <c r="Q7289" s="4">
        <f>shipments9[[#This Row],[Amount]] -shipments9[[#This Row],[total cost]]</f>
        <v>1317.8999999999999</v>
      </c>
      <c r="R7289" s="4" t="str">
        <f>IF(shipments9[[#This Row],[Gross Profit]]&lt;0,"Loss","Profit")</f>
        <v>Profit</v>
      </c>
      <c r="S7289" s="9">
        <f>shipments9[[#This Row],[Gross Profit]]/shipments9[[#This Row],[Amount]]</f>
        <v>0.41075268817204297</v>
      </c>
      <c r="T7289" s="11">
        <f>shipments9[[#This Row],[Amount]]/shipments9[[#This Row],[Boxes]]</f>
        <v>13.95</v>
      </c>
    </row>
    <row r="7290" spans="1:20" hidden="1" x14ac:dyDescent="0.25">
      <c r="A7290" t="s">
        <v>7476</v>
      </c>
      <c r="B7290" t="s">
        <v>55</v>
      </c>
      <c r="C7290" t="s">
        <v>153</v>
      </c>
      <c r="D7290" t="s">
        <v>24</v>
      </c>
      <c r="E7290" s="1">
        <v>45548</v>
      </c>
      <c r="F7290" s="1" t="str">
        <f>TEXT(shipments9[[#This Row],[Shipdate]],"ddd")</f>
        <v>Fri</v>
      </c>
      <c r="G7290" s="1" t="str">
        <f>IF(OR(shipments9[[#This Row],[Day Name]]="Sat",shipments9[[#This Row],[Day Name]]="Sun"),"Weekend","Weekday")</f>
        <v>Weekday</v>
      </c>
      <c r="H7290">
        <v>4131</v>
      </c>
      <c r="I7290">
        <v>259</v>
      </c>
      <c r="J7290" t="s">
        <v>185</v>
      </c>
      <c r="K7290" t="s">
        <v>8155</v>
      </c>
      <c r="L7290" t="s">
        <v>8160</v>
      </c>
      <c r="M7290">
        <v>9</v>
      </c>
      <c r="N7290" t="s">
        <v>8167</v>
      </c>
      <c r="O7290" s="4">
        <f>INDEX(products[Cost_per_box], MATCH(shipments9[[#This Row],[PID]], products[PID], 0))</f>
        <v>9.57</v>
      </c>
      <c r="P7290" s="4">
        <f>shipments9[[#This Row],[Boxes]]*shipments9[[#This Row],[Cost Per Box]]</f>
        <v>2478.63</v>
      </c>
      <c r="Q7290" s="4">
        <f>shipments9[[#This Row],[Amount]] -shipments9[[#This Row],[total cost]]</f>
        <v>1652.37</v>
      </c>
      <c r="R7290" s="4" t="str">
        <f>IF(shipments9[[#This Row],[Gross Profit]]&lt;0,"Loss","Profit")</f>
        <v>Profit</v>
      </c>
      <c r="S7290" s="9">
        <f>shipments9[[#This Row],[Gross Profit]]/shipments9[[#This Row],[Amount]]</f>
        <v>0.39999273783587508</v>
      </c>
      <c r="T7290" s="11">
        <f>shipments9[[#This Row],[Amount]]/shipments9[[#This Row],[Boxes]]</f>
        <v>15.94980694980695</v>
      </c>
    </row>
    <row r="7291" spans="1:20" hidden="1" x14ac:dyDescent="0.25">
      <c r="A7291" t="s">
        <v>7477</v>
      </c>
      <c r="B7291" t="s">
        <v>55</v>
      </c>
      <c r="C7291" t="s">
        <v>157</v>
      </c>
      <c r="D7291" t="s">
        <v>22</v>
      </c>
      <c r="E7291" s="1">
        <v>45541</v>
      </c>
      <c r="F7291" s="1" t="str">
        <f>TEXT(shipments9[[#This Row],[Shipdate]],"ddd")</f>
        <v>Fri</v>
      </c>
      <c r="G7291" s="1" t="str">
        <f>IF(OR(shipments9[[#This Row],[Day Name]]="Sat",shipments9[[#This Row],[Day Name]]="Sun"),"Weekend","Weekday")</f>
        <v>Weekday</v>
      </c>
      <c r="H7291">
        <v>8664.75</v>
      </c>
      <c r="I7291">
        <v>788</v>
      </c>
      <c r="J7291" t="s">
        <v>185</v>
      </c>
      <c r="K7291" t="s">
        <v>8155</v>
      </c>
      <c r="L7291" t="s">
        <v>8160</v>
      </c>
      <c r="M7291">
        <v>9</v>
      </c>
      <c r="N7291" t="s">
        <v>8167</v>
      </c>
      <c r="O7291" s="4">
        <f>INDEX(products[Cost_per_box], MATCH(shipments9[[#This Row],[PID]], products[PID], 0))</f>
        <v>6.8</v>
      </c>
      <c r="P7291" s="4">
        <f>shipments9[[#This Row],[Boxes]]*shipments9[[#This Row],[Cost Per Box]]</f>
        <v>5358.4</v>
      </c>
      <c r="Q7291" s="4">
        <f>shipments9[[#This Row],[Amount]] -shipments9[[#This Row],[total cost]]</f>
        <v>3306.3500000000004</v>
      </c>
      <c r="R7291" s="4" t="str">
        <f>IF(shipments9[[#This Row],[Gross Profit]]&lt;0,"Loss","Profit")</f>
        <v>Profit</v>
      </c>
      <c r="S7291" s="9">
        <f>shipments9[[#This Row],[Gross Profit]]/shipments9[[#This Row],[Amount]]</f>
        <v>0.38158631235754065</v>
      </c>
      <c r="T7291" s="11">
        <f>shipments9[[#This Row],[Amount]]/shipments9[[#This Row],[Boxes]]</f>
        <v>10.995875634517766</v>
      </c>
    </row>
    <row r="7292" spans="1:20" hidden="1" x14ac:dyDescent="0.25">
      <c r="A7292" t="s">
        <v>7478</v>
      </c>
      <c r="B7292" t="s">
        <v>55</v>
      </c>
      <c r="C7292" t="s">
        <v>161</v>
      </c>
      <c r="D7292" t="s">
        <v>19</v>
      </c>
      <c r="E7292" s="1">
        <v>45560</v>
      </c>
      <c r="F7292" s="1" t="str">
        <f>TEXT(shipments9[[#This Row],[Shipdate]],"ddd")</f>
        <v>Wed</v>
      </c>
      <c r="G7292" s="1" t="str">
        <f>IF(OR(shipments9[[#This Row],[Day Name]]="Sat",shipments9[[#This Row],[Day Name]]="Sun"),"Weekend","Weekday")</f>
        <v>Weekday</v>
      </c>
      <c r="H7292">
        <v>10154.25</v>
      </c>
      <c r="I7292">
        <v>1016</v>
      </c>
      <c r="J7292" t="s">
        <v>185</v>
      </c>
      <c r="K7292" t="s">
        <v>8155</v>
      </c>
      <c r="L7292" t="s">
        <v>8160</v>
      </c>
      <c r="M7292">
        <v>9</v>
      </c>
      <c r="N7292" t="s">
        <v>8167</v>
      </c>
      <c r="O7292" s="4">
        <f>INDEX(products[Cost_per_box], MATCH(shipments9[[#This Row],[PID]], products[PID], 0))</f>
        <v>2.76</v>
      </c>
      <c r="P7292" s="4">
        <f>shipments9[[#This Row],[Boxes]]*shipments9[[#This Row],[Cost Per Box]]</f>
        <v>2804.16</v>
      </c>
      <c r="Q7292" s="4">
        <f>shipments9[[#This Row],[Amount]] -shipments9[[#This Row],[total cost]]</f>
        <v>7350.09</v>
      </c>
      <c r="R7292" s="4" t="str">
        <f>IF(shipments9[[#This Row],[Gross Profit]]&lt;0,"Loss","Profit")</f>
        <v>Profit</v>
      </c>
      <c r="S7292" s="9">
        <f>shipments9[[#This Row],[Gross Profit]]/shipments9[[#This Row],[Amount]]</f>
        <v>0.72384371076150378</v>
      </c>
      <c r="T7292" s="11">
        <f>shipments9[[#This Row],[Amount]]/shipments9[[#This Row],[Boxes]]</f>
        <v>9.9943405511811019</v>
      </c>
    </row>
    <row r="7293" spans="1:20" hidden="1" x14ac:dyDescent="0.25">
      <c r="A7293" t="s">
        <v>7479</v>
      </c>
      <c r="B7293" t="s">
        <v>55</v>
      </c>
      <c r="C7293" t="s">
        <v>161</v>
      </c>
      <c r="D7293" t="s">
        <v>28</v>
      </c>
      <c r="E7293" s="1">
        <v>45540</v>
      </c>
      <c r="F7293" s="1" t="str">
        <f>TEXT(shipments9[[#This Row],[Shipdate]],"ddd")</f>
        <v>Thu</v>
      </c>
      <c r="G7293" s="1" t="str">
        <f>IF(OR(shipments9[[#This Row],[Day Name]]="Sat",shipments9[[#This Row],[Day Name]]="Sun"),"Weekend","Weekday")</f>
        <v>Weekday</v>
      </c>
      <c r="H7293">
        <v>11441.25</v>
      </c>
      <c r="I7293">
        <v>1041</v>
      </c>
      <c r="J7293" t="s">
        <v>185</v>
      </c>
      <c r="K7293" t="s">
        <v>8155</v>
      </c>
      <c r="L7293" t="s">
        <v>8160</v>
      </c>
      <c r="M7293">
        <v>9</v>
      </c>
      <c r="N7293" t="s">
        <v>8167</v>
      </c>
      <c r="O7293" s="4">
        <f>INDEX(products[Cost_per_box], MATCH(shipments9[[#This Row],[PID]], products[PID], 0))</f>
        <v>2.76</v>
      </c>
      <c r="P7293" s="4">
        <f>shipments9[[#This Row],[Boxes]]*shipments9[[#This Row],[Cost Per Box]]</f>
        <v>2873.16</v>
      </c>
      <c r="Q7293" s="4">
        <f>shipments9[[#This Row],[Amount]] -shipments9[[#This Row],[total cost]]</f>
        <v>8568.09</v>
      </c>
      <c r="R7293" s="4" t="str">
        <f>IF(shipments9[[#This Row],[Gross Profit]]&lt;0,"Loss","Profit")</f>
        <v>Profit</v>
      </c>
      <c r="S7293" s="9">
        <f>shipments9[[#This Row],[Gross Profit]]/shipments9[[#This Row],[Amount]]</f>
        <v>0.74887708947885945</v>
      </c>
      <c r="T7293" s="11">
        <f>shipments9[[#This Row],[Amount]]/shipments9[[#This Row],[Boxes]]</f>
        <v>10.990634005763688</v>
      </c>
    </row>
    <row r="7294" spans="1:20" x14ac:dyDescent="0.25">
      <c r="A7294" t="s">
        <v>7480</v>
      </c>
      <c r="B7294" t="s">
        <v>55</v>
      </c>
      <c r="C7294" t="s">
        <v>130</v>
      </c>
      <c r="D7294" t="s">
        <v>19</v>
      </c>
      <c r="E7294" s="1">
        <v>45546</v>
      </c>
      <c r="F7294" s="1" t="str">
        <f>TEXT(shipments9[[#This Row],[Shipdate]],"ddd")</f>
        <v>Wed</v>
      </c>
      <c r="G7294" s="1" t="str">
        <f>IF(OR(shipments9[[#This Row],[Day Name]]="Sat",shipments9[[#This Row],[Day Name]]="Sun"),"Weekend","Weekday")</f>
        <v>Weekday</v>
      </c>
      <c r="H7294">
        <v>2583</v>
      </c>
      <c r="I7294">
        <v>517</v>
      </c>
      <c r="J7294" t="s">
        <v>185</v>
      </c>
      <c r="K7294" t="s">
        <v>8155</v>
      </c>
      <c r="L7294" t="s">
        <v>8160</v>
      </c>
      <c r="M7294">
        <v>9</v>
      </c>
      <c r="N7294" t="s">
        <v>8167</v>
      </c>
      <c r="O7294" s="4">
        <f>INDEX(products[Cost_per_box], MATCH(shipments9[[#This Row],[PID]], products[PID], 0))</f>
        <v>5.72</v>
      </c>
      <c r="P7294" s="4">
        <f>shipments9[[#This Row],[Boxes]]*shipments9[[#This Row],[Cost Per Box]]</f>
        <v>2957.24</v>
      </c>
      <c r="Q7294" s="4">
        <f>shipments9[[#This Row],[Amount]] -shipments9[[#This Row],[total cost]]</f>
        <v>-374.23999999999978</v>
      </c>
      <c r="R7294" s="4" t="str">
        <f>IF(shipments9[[#This Row],[Gross Profit]]&lt;0,"Loss","Profit")</f>
        <v>Loss</v>
      </c>
      <c r="S7294" s="9">
        <f>shipments9[[#This Row],[Gross Profit]]/shipments9[[#This Row],[Amount]]</f>
        <v>-0.14488579171505991</v>
      </c>
      <c r="T7294" s="11">
        <f>shipments9[[#This Row],[Amount]]/shipments9[[#This Row],[Boxes]]</f>
        <v>4.9961315280464218</v>
      </c>
    </row>
    <row r="7295" spans="1:20" hidden="1" x14ac:dyDescent="0.25">
      <c r="A7295" t="s">
        <v>7481</v>
      </c>
      <c r="B7295" t="s">
        <v>55</v>
      </c>
      <c r="C7295" t="s">
        <v>132</v>
      </c>
      <c r="D7295" t="s">
        <v>26</v>
      </c>
      <c r="E7295" s="1">
        <v>45562</v>
      </c>
      <c r="F7295" s="1" t="str">
        <f>TEXT(shipments9[[#This Row],[Shipdate]],"ddd")</f>
        <v>Fri</v>
      </c>
      <c r="G7295" s="1" t="str">
        <f>IF(OR(shipments9[[#This Row],[Day Name]]="Sat",shipments9[[#This Row],[Day Name]]="Sun"),"Weekend","Weekday")</f>
        <v>Weekday</v>
      </c>
      <c r="H7295">
        <v>6655.5</v>
      </c>
      <c r="I7295">
        <v>278</v>
      </c>
      <c r="J7295" t="s">
        <v>185</v>
      </c>
      <c r="K7295" t="s">
        <v>8155</v>
      </c>
      <c r="L7295" t="s">
        <v>8160</v>
      </c>
      <c r="M7295">
        <v>9</v>
      </c>
      <c r="N7295" t="s">
        <v>8167</v>
      </c>
      <c r="O7295" s="4">
        <f>INDEX(products[Cost_per_box], MATCH(shipments9[[#This Row],[PID]], products[PID], 0))</f>
        <v>6.31</v>
      </c>
      <c r="P7295" s="4">
        <f>shipments9[[#This Row],[Boxes]]*shipments9[[#This Row],[Cost Per Box]]</f>
        <v>1754.1799999999998</v>
      </c>
      <c r="Q7295" s="4">
        <f>shipments9[[#This Row],[Amount]] -shipments9[[#This Row],[total cost]]</f>
        <v>4901.32</v>
      </c>
      <c r="R7295" s="4" t="str">
        <f>IF(shipments9[[#This Row],[Gross Profit]]&lt;0,"Loss","Profit")</f>
        <v>Profit</v>
      </c>
      <c r="S7295" s="9">
        <f>shipments9[[#This Row],[Gross Profit]]/shipments9[[#This Row],[Amount]]</f>
        <v>0.73643152280069113</v>
      </c>
      <c r="T7295" s="11">
        <f>shipments9[[#This Row],[Amount]]/shipments9[[#This Row],[Boxes]]</f>
        <v>23.940647482014388</v>
      </c>
    </row>
    <row r="7296" spans="1:20" hidden="1" x14ac:dyDescent="0.25">
      <c r="A7296" t="s">
        <v>7482</v>
      </c>
      <c r="B7296" t="s">
        <v>55</v>
      </c>
      <c r="C7296" t="s">
        <v>157</v>
      </c>
      <c r="D7296" t="s">
        <v>31</v>
      </c>
      <c r="E7296" s="1">
        <v>45540</v>
      </c>
      <c r="F7296" s="1" t="str">
        <f>TEXT(shipments9[[#This Row],[Shipdate]],"ddd")</f>
        <v>Thu</v>
      </c>
      <c r="G7296" s="1" t="str">
        <f>IF(OR(shipments9[[#This Row],[Day Name]]="Sat",shipments9[[#This Row],[Day Name]]="Sun"),"Weekend","Weekday")</f>
        <v>Weekday</v>
      </c>
      <c r="H7296">
        <v>1593</v>
      </c>
      <c r="I7296">
        <v>228</v>
      </c>
      <c r="J7296" t="s">
        <v>185</v>
      </c>
      <c r="K7296" t="s">
        <v>8155</v>
      </c>
      <c r="L7296" t="s">
        <v>8160</v>
      </c>
      <c r="M7296">
        <v>9</v>
      </c>
      <c r="N7296" t="s">
        <v>8167</v>
      </c>
      <c r="O7296" s="4">
        <f>INDEX(products[Cost_per_box], MATCH(shipments9[[#This Row],[PID]], products[PID], 0))</f>
        <v>6.8</v>
      </c>
      <c r="P7296" s="4">
        <f>shipments9[[#This Row],[Boxes]]*shipments9[[#This Row],[Cost Per Box]]</f>
        <v>1550.3999999999999</v>
      </c>
      <c r="Q7296" s="4">
        <f>shipments9[[#This Row],[Amount]] -shipments9[[#This Row],[total cost]]</f>
        <v>42.600000000000136</v>
      </c>
      <c r="R7296" s="4" t="str">
        <f>IF(shipments9[[#This Row],[Gross Profit]]&lt;0,"Loss","Profit")</f>
        <v>Profit</v>
      </c>
      <c r="S7296" s="9">
        <f>shipments9[[#This Row],[Gross Profit]]/shipments9[[#This Row],[Amount]]</f>
        <v>2.6741996233521744E-2</v>
      </c>
      <c r="T7296" s="11">
        <f>shipments9[[#This Row],[Amount]]/shipments9[[#This Row],[Boxes]]</f>
        <v>6.9868421052631575</v>
      </c>
    </row>
    <row r="7297" spans="1:20" x14ac:dyDescent="0.25">
      <c r="A7297" t="s">
        <v>7483</v>
      </c>
      <c r="B7297" t="s">
        <v>55</v>
      </c>
      <c r="C7297" t="s">
        <v>155</v>
      </c>
      <c r="D7297" t="s">
        <v>26</v>
      </c>
      <c r="E7297" s="1">
        <v>45545</v>
      </c>
      <c r="F7297" s="1" t="str">
        <f>TEXT(shipments9[[#This Row],[Shipdate]],"ddd")</f>
        <v>Tue</v>
      </c>
      <c r="G7297" s="1" t="str">
        <f>IF(OR(shipments9[[#This Row],[Day Name]]="Sat",shipments9[[#This Row],[Day Name]]="Sun"),"Weekend","Weekday")</f>
        <v>Weekday</v>
      </c>
      <c r="H7297">
        <v>16060.5</v>
      </c>
      <c r="I7297">
        <v>2295</v>
      </c>
      <c r="J7297" t="s">
        <v>185</v>
      </c>
      <c r="K7297" t="s">
        <v>8155</v>
      </c>
      <c r="L7297" t="s">
        <v>8160</v>
      </c>
      <c r="M7297">
        <v>9</v>
      </c>
      <c r="N7297" t="s">
        <v>8167</v>
      </c>
      <c r="O7297" s="4">
        <f>INDEX(products[Cost_per_box], MATCH(shipments9[[#This Row],[PID]], products[PID], 0))</f>
        <v>8.43</v>
      </c>
      <c r="P7297" s="4">
        <f>shipments9[[#This Row],[Boxes]]*shipments9[[#This Row],[Cost Per Box]]</f>
        <v>19346.849999999999</v>
      </c>
      <c r="Q7297" s="4">
        <f>shipments9[[#This Row],[Amount]] -shipments9[[#This Row],[total cost]]</f>
        <v>-3286.3499999999985</v>
      </c>
      <c r="R7297" s="4" t="str">
        <f>IF(shipments9[[#This Row],[Gross Profit]]&lt;0,"Loss","Profit")</f>
        <v>Loss</v>
      </c>
      <c r="S7297" s="9">
        <f>shipments9[[#This Row],[Gross Profit]]/shipments9[[#This Row],[Amount]]</f>
        <v>-0.20462314373774157</v>
      </c>
      <c r="T7297" s="11">
        <f>shipments9[[#This Row],[Amount]]/shipments9[[#This Row],[Boxes]]</f>
        <v>6.9980392156862745</v>
      </c>
    </row>
    <row r="7298" spans="1:20" hidden="1" x14ac:dyDescent="0.25">
      <c r="A7298" t="s">
        <v>7484</v>
      </c>
      <c r="B7298" t="s">
        <v>55</v>
      </c>
      <c r="C7298" t="s">
        <v>165</v>
      </c>
      <c r="D7298" t="s">
        <v>24</v>
      </c>
      <c r="E7298" s="1">
        <v>45559</v>
      </c>
      <c r="F7298" s="1" t="str">
        <f>TEXT(shipments9[[#This Row],[Shipdate]],"ddd")</f>
        <v>Tue</v>
      </c>
      <c r="G7298" s="1" t="str">
        <f>IF(OR(shipments9[[#This Row],[Day Name]]="Sat",shipments9[[#This Row],[Day Name]]="Sun"),"Weekend","Weekday")</f>
        <v>Weekday</v>
      </c>
      <c r="H7298">
        <v>3217.5</v>
      </c>
      <c r="I7298">
        <v>170</v>
      </c>
      <c r="J7298" t="s">
        <v>185</v>
      </c>
      <c r="K7298" t="s">
        <v>8155</v>
      </c>
      <c r="L7298" t="s">
        <v>8160</v>
      </c>
      <c r="M7298">
        <v>9</v>
      </c>
      <c r="N7298" t="s">
        <v>8167</v>
      </c>
      <c r="O7298" s="4">
        <f>INDEX(products[Cost_per_box], MATCH(shipments9[[#This Row],[PID]], products[PID], 0))</f>
        <v>2.65</v>
      </c>
      <c r="P7298" s="4">
        <f>shipments9[[#This Row],[Boxes]]*shipments9[[#This Row],[Cost Per Box]]</f>
        <v>450.5</v>
      </c>
      <c r="Q7298" s="4">
        <f>shipments9[[#This Row],[Amount]] -shipments9[[#This Row],[total cost]]</f>
        <v>2767</v>
      </c>
      <c r="R7298" s="4" t="str">
        <f>IF(shipments9[[#This Row],[Gross Profit]]&lt;0,"Loss","Profit")</f>
        <v>Profit</v>
      </c>
      <c r="S7298" s="9">
        <f>shipments9[[#This Row],[Gross Profit]]/shipments9[[#This Row],[Amount]]</f>
        <v>0.85998445998445994</v>
      </c>
      <c r="T7298" s="11">
        <f>shipments9[[#This Row],[Amount]]/shipments9[[#This Row],[Boxes]]</f>
        <v>18.926470588235293</v>
      </c>
    </row>
    <row r="7299" spans="1:20" hidden="1" x14ac:dyDescent="0.25">
      <c r="A7299" t="s">
        <v>7485</v>
      </c>
      <c r="B7299" t="s">
        <v>77</v>
      </c>
      <c r="C7299" t="s">
        <v>130</v>
      </c>
      <c r="D7299" t="s">
        <v>19</v>
      </c>
      <c r="E7299" s="1">
        <v>45541</v>
      </c>
      <c r="F7299" s="1" t="str">
        <f>TEXT(shipments9[[#This Row],[Shipdate]],"ddd")</f>
        <v>Fri</v>
      </c>
      <c r="G7299" s="1" t="str">
        <f>IF(OR(shipments9[[#This Row],[Day Name]]="Sat",shipments9[[#This Row],[Day Name]]="Sun"),"Weekend","Weekday")</f>
        <v>Weekday</v>
      </c>
      <c r="H7299">
        <v>2367</v>
      </c>
      <c r="I7299">
        <v>395</v>
      </c>
      <c r="J7299" t="s">
        <v>185</v>
      </c>
      <c r="K7299" t="s">
        <v>8155</v>
      </c>
      <c r="L7299" t="s">
        <v>8160</v>
      </c>
      <c r="M7299">
        <v>9</v>
      </c>
      <c r="N7299" t="s">
        <v>8167</v>
      </c>
      <c r="O7299" s="4">
        <f>INDEX(products[Cost_per_box], MATCH(shipments9[[#This Row],[PID]], products[PID], 0))</f>
        <v>5.72</v>
      </c>
      <c r="P7299" s="4">
        <f>shipments9[[#This Row],[Boxes]]*shipments9[[#This Row],[Cost Per Box]]</f>
        <v>2259.4</v>
      </c>
      <c r="Q7299" s="4">
        <f>shipments9[[#This Row],[Amount]] -shipments9[[#This Row],[total cost]]</f>
        <v>107.59999999999991</v>
      </c>
      <c r="R7299" s="4" t="str">
        <f>IF(shipments9[[#This Row],[Gross Profit]]&lt;0,"Loss","Profit")</f>
        <v>Profit</v>
      </c>
      <c r="S7299" s="9">
        <f>shipments9[[#This Row],[Gross Profit]]/shipments9[[#This Row],[Amount]]</f>
        <v>4.545838614279675E-2</v>
      </c>
      <c r="T7299" s="11">
        <f>shipments9[[#This Row],[Amount]]/shipments9[[#This Row],[Boxes]]</f>
        <v>5.9924050632911392</v>
      </c>
    </row>
    <row r="7300" spans="1:20" hidden="1" x14ac:dyDescent="0.25">
      <c r="A7300" t="s">
        <v>7486</v>
      </c>
      <c r="B7300" t="s">
        <v>77</v>
      </c>
      <c r="C7300" t="s">
        <v>141</v>
      </c>
      <c r="D7300" t="s">
        <v>19</v>
      </c>
      <c r="E7300" s="1">
        <v>45553</v>
      </c>
      <c r="F7300" s="1" t="str">
        <f>TEXT(shipments9[[#This Row],[Shipdate]],"ddd")</f>
        <v>Wed</v>
      </c>
      <c r="G7300" s="1" t="str">
        <f>IF(OR(shipments9[[#This Row],[Day Name]]="Sat",shipments9[[#This Row],[Day Name]]="Sun"),"Weekend","Weekday")</f>
        <v>Weekday</v>
      </c>
      <c r="H7300">
        <v>2202.75</v>
      </c>
      <c r="I7300">
        <v>158</v>
      </c>
      <c r="J7300" t="s">
        <v>185</v>
      </c>
      <c r="K7300" t="s">
        <v>8155</v>
      </c>
      <c r="L7300" t="s">
        <v>8160</v>
      </c>
      <c r="M7300">
        <v>9</v>
      </c>
      <c r="N7300" t="s">
        <v>8167</v>
      </c>
      <c r="O7300" s="4">
        <f>INDEX(products[Cost_per_box], MATCH(shipments9[[#This Row],[PID]], products[PID], 0))</f>
        <v>8.2200000000000006</v>
      </c>
      <c r="P7300" s="4">
        <f>shipments9[[#This Row],[Boxes]]*shipments9[[#This Row],[Cost Per Box]]</f>
        <v>1298.76</v>
      </c>
      <c r="Q7300" s="4">
        <f>shipments9[[#This Row],[Amount]] -shipments9[[#This Row],[total cost]]</f>
        <v>903.99</v>
      </c>
      <c r="R7300" s="4" t="str">
        <f>IF(shipments9[[#This Row],[Gross Profit]]&lt;0,"Loss","Profit")</f>
        <v>Profit</v>
      </c>
      <c r="S7300" s="9">
        <f>shipments9[[#This Row],[Gross Profit]]/shipments9[[#This Row],[Amount]]</f>
        <v>0.41039155600953353</v>
      </c>
      <c r="T7300" s="11">
        <f>shipments9[[#This Row],[Amount]]/shipments9[[#This Row],[Boxes]]</f>
        <v>13.941455696202532</v>
      </c>
    </row>
    <row r="7301" spans="1:20" hidden="1" x14ac:dyDescent="0.25">
      <c r="A7301" t="s">
        <v>7487</v>
      </c>
      <c r="B7301" t="s">
        <v>77</v>
      </c>
      <c r="C7301" t="s">
        <v>128</v>
      </c>
      <c r="D7301" t="s">
        <v>31</v>
      </c>
      <c r="E7301" s="1">
        <v>45552</v>
      </c>
      <c r="F7301" s="1" t="str">
        <f>TEXT(shipments9[[#This Row],[Shipdate]],"ddd")</f>
        <v>Tue</v>
      </c>
      <c r="G7301" s="1" t="str">
        <f>IF(OR(shipments9[[#This Row],[Day Name]]="Sat",shipments9[[#This Row],[Day Name]]="Sun"),"Weekend","Weekday")</f>
        <v>Weekday</v>
      </c>
      <c r="H7301">
        <v>848.25</v>
      </c>
      <c r="I7301">
        <v>122</v>
      </c>
      <c r="J7301" t="s">
        <v>185</v>
      </c>
      <c r="K7301" t="s">
        <v>8155</v>
      </c>
      <c r="L7301" t="s">
        <v>8160</v>
      </c>
      <c r="M7301">
        <v>9</v>
      </c>
      <c r="N7301" t="s">
        <v>8167</v>
      </c>
      <c r="O7301" s="4">
        <f>INDEX(products[Cost_per_box], MATCH(shipments9[[#This Row],[PID]], products[PID], 0))</f>
        <v>3.85</v>
      </c>
      <c r="P7301" s="4">
        <f>shipments9[[#This Row],[Boxes]]*shipments9[[#This Row],[Cost Per Box]]</f>
        <v>469.7</v>
      </c>
      <c r="Q7301" s="4">
        <f>shipments9[[#This Row],[Amount]] -shipments9[[#This Row],[total cost]]</f>
        <v>378.55</v>
      </c>
      <c r="R7301" s="4" t="str">
        <f>IF(shipments9[[#This Row],[Gross Profit]]&lt;0,"Loss","Profit")</f>
        <v>Profit</v>
      </c>
      <c r="S7301" s="9">
        <f>shipments9[[#This Row],[Gross Profit]]/shipments9[[#This Row],[Amount]]</f>
        <v>0.44627173592690833</v>
      </c>
      <c r="T7301" s="11">
        <f>shipments9[[#This Row],[Amount]]/shipments9[[#This Row],[Boxes]]</f>
        <v>6.9528688524590168</v>
      </c>
    </row>
    <row r="7302" spans="1:20" hidden="1" x14ac:dyDescent="0.25">
      <c r="A7302" t="s">
        <v>7488</v>
      </c>
      <c r="B7302" t="s">
        <v>77</v>
      </c>
      <c r="C7302" t="s">
        <v>141</v>
      </c>
      <c r="D7302" t="s">
        <v>31</v>
      </c>
      <c r="E7302" s="1">
        <v>45548</v>
      </c>
      <c r="F7302" s="1" t="str">
        <f>TEXT(shipments9[[#This Row],[Shipdate]],"ddd")</f>
        <v>Fri</v>
      </c>
      <c r="G7302" s="1" t="str">
        <f>IF(OR(shipments9[[#This Row],[Day Name]]="Sat",shipments9[[#This Row],[Day Name]]="Sun"),"Weekend","Weekday")</f>
        <v>Weekday</v>
      </c>
      <c r="H7302">
        <v>4680</v>
      </c>
      <c r="I7302">
        <v>312</v>
      </c>
      <c r="J7302" t="s">
        <v>185</v>
      </c>
      <c r="K7302" t="s">
        <v>8155</v>
      </c>
      <c r="L7302" t="s">
        <v>8160</v>
      </c>
      <c r="M7302">
        <v>9</v>
      </c>
      <c r="N7302" t="s">
        <v>8167</v>
      </c>
      <c r="O7302" s="4">
        <f>INDEX(products[Cost_per_box], MATCH(shipments9[[#This Row],[PID]], products[PID], 0))</f>
        <v>8.2200000000000006</v>
      </c>
      <c r="P7302" s="4">
        <f>shipments9[[#This Row],[Boxes]]*shipments9[[#This Row],[Cost Per Box]]</f>
        <v>2564.6400000000003</v>
      </c>
      <c r="Q7302" s="4">
        <f>shipments9[[#This Row],[Amount]] -shipments9[[#This Row],[total cost]]</f>
        <v>2115.3599999999997</v>
      </c>
      <c r="R7302" s="4" t="str">
        <f>IF(shipments9[[#This Row],[Gross Profit]]&lt;0,"Loss","Profit")</f>
        <v>Profit</v>
      </c>
      <c r="S7302" s="9">
        <f>shipments9[[#This Row],[Gross Profit]]/shipments9[[#This Row],[Amount]]</f>
        <v>0.45199999999999996</v>
      </c>
      <c r="T7302" s="11">
        <f>shipments9[[#This Row],[Amount]]/shipments9[[#This Row],[Boxes]]</f>
        <v>15</v>
      </c>
    </row>
    <row r="7303" spans="1:20" hidden="1" x14ac:dyDescent="0.25">
      <c r="A7303" t="s">
        <v>7489</v>
      </c>
      <c r="B7303" t="s">
        <v>77</v>
      </c>
      <c r="C7303" t="s">
        <v>139</v>
      </c>
      <c r="D7303" t="s">
        <v>19</v>
      </c>
      <c r="E7303" s="1">
        <v>45553</v>
      </c>
      <c r="F7303" s="1" t="str">
        <f>TEXT(shipments9[[#This Row],[Shipdate]],"ddd")</f>
        <v>Wed</v>
      </c>
      <c r="G7303" s="1" t="str">
        <f>IF(OR(shipments9[[#This Row],[Day Name]]="Sat",shipments9[[#This Row],[Day Name]]="Sun"),"Weekend","Weekday")</f>
        <v>Weekday</v>
      </c>
      <c r="H7303">
        <v>5301</v>
      </c>
      <c r="I7303">
        <v>231</v>
      </c>
      <c r="J7303" t="s">
        <v>185</v>
      </c>
      <c r="K7303" t="s">
        <v>8155</v>
      </c>
      <c r="L7303" t="s">
        <v>8160</v>
      </c>
      <c r="M7303">
        <v>9</v>
      </c>
      <c r="N7303" t="s">
        <v>8167</v>
      </c>
      <c r="O7303" s="4">
        <f>INDEX(products[Cost_per_box], MATCH(shipments9[[#This Row],[PID]], products[PID], 0))</f>
        <v>3.68</v>
      </c>
      <c r="P7303" s="4">
        <f>shipments9[[#This Row],[Boxes]]*shipments9[[#This Row],[Cost Per Box]]</f>
        <v>850.08</v>
      </c>
      <c r="Q7303" s="4">
        <f>shipments9[[#This Row],[Amount]] -shipments9[[#This Row],[total cost]]</f>
        <v>4450.92</v>
      </c>
      <c r="R7303" s="4" t="str">
        <f>IF(shipments9[[#This Row],[Gross Profit]]&lt;0,"Loss","Profit")</f>
        <v>Profit</v>
      </c>
      <c r="S7303" s="9">
        <f>shipments9[[#This Row],[Gross Profit]]/shipments9[[#This Row],[Amount]]</f>
        <v>0.83963780418788914</v>
      </c>
      <c r="T7303" s="11">
        <f>shipments9[[#This Row],[Amount]]/shipments9[[#This Row],[Boxes]]</f>
        <v>22.948051948051948</v>
      </c>
    </row>
    <row r="7304" spans="1:20" hidden="1" x14ac:dyDescent="0.25">
      <c r="A7304" t="s">
        <v>7490</v>
      </c>
      <c r="B7304" t="s">
        <v>77</v>
      </c>
      <c r="C7304" t="s">
        <v>155</v>
      </c>
      <c r="D7304" t="s">
        <v>28</v>
      </c>
      <c r="E7304" s="1">
        <v>45565</v>
      </c>
      <c r="F7304" s="1" t="str">
        <f>TEXT(shipments9[[#This Row],[Shipdate]],"ddd")</f>
        <v>Mon</v>
      </c>
      <c r="G7304" s="1" t="str">
        <f>IF(OR(shipments9[[#This Row],[Day Name]]="Sat",shipments9[[#This Row],[Day Name]]="Sun"),"Weekend","Weekday")</f>
        <v>Weekday</v>
      </c>
      <c r="H7304">
        <v>1352.25</v>
      </c>
      <c r="I7304">
        <v>136</v>
      </c>
      <c r="J7304" t="s">
        <v>185</v>
      </c>
      <c r="K7304" t="s">
        <v>8155</v>
      </c>
      <c r="L7304" t="s">
        <v>8160</v>
      </c>
      <c r="M7304">
        <v>9</v>
      </c>
      <c r="N7304" t="s">
        <v>8167</v>
      </c>
      <c r="O7304" s="4">
        <f>INDEX(products[Cost_per_box], MATCH(shipments9[[#This Row],[PID]], products[PID], 0))</f>
        <v>8.43</v>
      </c>
      <c r="P7304" s="4">
        <f>shipments9[[#This Row],[Boxes]]*shipments9[[#This Row],[Cost Per Box]]</f>
        <v>1146.48</v>
      </c>
      <c r="Q7304" s="4">
        <f>shipments9[[#This Row],[Amount]] -shipments9[[#This Row],[total cost]]</f>
        <v>205.76999999999998</v>
      </c>
      <c r="R7304" s="4" t="str">
        <f>IF(shipments9[[#This Row],[Gross Profit]]&lt;0,"Loss","Profit")</f>
        <v>Profit</v>
      </c>
      <c r="S7304" s="9">
        <f>shipments9[[#This Row],[Gross Profit]]/shipments9[[#This Row],[Amount]]</f>
        <v>0.15216860787576261</v>
      </c>
      <c r="T7304" s="11">
        <f>shipments9[[#This Row],[Amount]]/shipments9[[#This Row],[Boxes]]</f>
        <v>9.9430147058823533</v>
      </c>
    </row>
    <row r="7305" spans="1:20" hidden="1" x14ac:dyDescent="0.25">
      <c r="A7305" t="s">
        <v>7491</v>
      </c>
      <c r="B7305" t="s">
        <v>77</v>
      </c>
      <c r="C7305" t="s">
        <v>163</v>
      </c>
      <c r="D7305" t="s">
        <v>31</v>
      </c>
      <c r="E7305" s="1">
        <v>45551</v>
      </c>
      <c r="F7305" s="1" t="str">
        <f>TEXT(shipments9[[#This Row],[Shipdate]],"ddd")</f>
        <v>Mon</v>
      </c>
      <c r="G7305" s="1" t="str">
        <f>IF(OR(shipments9[[#This Row],[Day Name]]="Sat",shipments9[[#This Row],[Day Name]]="Sun"),"Weekend","Weekday")</f>
        <v>Weekday</v>
      </c>
      <c r="H7305">
        <v>8885.25</v>
      </c>
      <c r="I7305">
        <v>808</v>
      </c>
      <c r="J7305" t="s">
        <v>185</v>
      </c>
      <c r="K7305" t="s">
        <v>8155</v>
      </c>
      <c r="L7305" t="s">
        <v>8160</v>
      </c>
      <c r="M7305">
        <v>9</v>
      </c>
      <c r="N7305" t="s">
        <v>8167</v>
      </c>
      <c r="O7305" s="4">
        <f>INDEX(products[Cost_per_box], MATCH(shipments9[[#This Row],[PID]], products[PID], 0))</f>
        <v>3.32</v>
      </c>
      <c r="P7305" s="4">
        <f>shipments9[[#This Row],[Boxes]]*shipments9[[#This Row],[Cost Per Box]]</f>
        <v>2682.56</v>
      </c>
      <c r="Q7305" s="4">
        <f>shipments9[[#This Row],[Amount]] -shipments9[[#This Row],[total cost]]</f>
        <v>6202.6900000000005</v>
      </c>
      <c r="R7305" s="4" t="str">
        <f>IF(shipments9[[#This Row],[Gross Profit]]&lt;0,"Loss","Profit")</f>
        <v>Profit</v>
      </c>
      <c r="S7305" s="9">
        <f>shipments9[[#This Row],[Gross Profit]]/shipments9[[#This Row],[Amount]]</f>
        <v>0.69808840494077273</v>
      </c>
      <c r="T7305" s="11">
        <f>shipments9[[#This Row],[Amount]]/shipments9[[#This Row],[Boxes]]</f>
        <v>10.996596534653465</v>
      </c>
    </row>
    <row r="7306" spans="1:20" hidden="1" x14ac:dyDescent="0.25">
      <c r="A7306" t="s">
        <v>7492</v>
      </c>
      <c r="B7306" t="s">
        <v>77</v>
      </c>
      <c r="C7306" t="s">
        <v>121</v>
      </c>
      <c r="D7306" t="s">
        <v>31</v>
      </c>
      <c r="E7306" s="1">
        <v>45561</v>
      </c>
      <c r="F7306" s="1" t="str">
        <f>TEXT(shipments9[[#This Row],[Shipdate]],"ddd")</f>
        <v>Thu</v>
      </c>
      <c r="G7306" s="1" t="str">
        <f>IF(OR(shipments9[[#This Row],[Day Name]]="Sat",shipments9[[#This Row],[Day Name]]="Sun"),"Weekend","Weekday")</f>
        <v>Weekday</v>
      </c>
      <c r="H7306">
        <v>3712.5</v>
      </c>
      <c r="I7306">
        <v>286</v>
      </c>
      <c r="J7306" t="s">
        <v>185</v>
      </c>
      <c r="K7306" t="s">
        <v>8155</v>
      </c>
      <c r="L7306" t="s">
        <v>8160</v>
      </c>
      <c r="M7306">
        <v>9</v>
      </c>
      <c r="N7306" t="s">
        <v>8167</v>
      </c>
      <c r="O7306" s="4">
        <f>INDEX(products[Cost_per_box], MATCH(shipments9[[#This Row],[PID]], products[PID], 0))</f>
        <v>5.26</v>
      </c>
      <c r="P7306" s="4">
        <f>shipments9[[#This Row],[Boxes]]*shipments9[[#This Row],[Cost Per Box]]</f>
        <v>1504.36</v>
      </c>
      <c r="Q7306" s="4">
        <f>shipments9[[#This Row],[Amount]] -shipments9[[#This Row],[total cost]]</f>
        <v>2208.1400000000003</v>
      </c>
      <c r="R7306" s="4" t="str">
        <f>IF(shipments9[[#This Row],[Gross Profit]]&lt;0,"Loss","Profit")</f>
        <v>Profit</v>
      </c>
      <c r="S7306" s="9">
        <f>shipments9[[#This Row],[Gross Profit]]/shipments9[[#This Row],[Amount]]</f>
        <v>0.59478518518518531</v>
      </c>
      <c r="T7306" s="11">
        <f>shipments9[[#This Row],[Amount]]/shipments9[[#This Row],[Boxes]]</f>
        <v>12.98076923076923</v>
      </c>
    </row>
    <row r="7307" spans="1:20" hidden="1" x14ac:dyDescent="0.25">
      <c r="A7307" t="s">
        <v>7493</v>
      </c>
      <c r="B7307" t="s">
        <v>77</v>
      </c>
      <c r="C7307" t="s">
        <v>128</v>
      </c>
      <c r="D7307" t="s">
        <v>22</v>
      </c>
      <c r="E7307" s="1">
        <v>45541</v>
      </c>
      <c r="F7307" s="1" t="str">
        <f>TEXT(shipments9[[#This Row],[Shipdate]],"ddd")</f>
        <v>Fri</v>
      </c>
      <c r="G7307" s="1" t="str">
        <f>IF(OR(shipments9[[#This Row],[Day Name]]="Sat",shipments9[[#This Row],[Day Name]]="Sun"),"Weekend","Weekday")</f>
        <v>Weekday</v>
      </c>
      <c r="H7307">
        <v>5919.75</v>
      </c>
      <c r="I7307">
        <v>658</v>
      </c>
      <c r="J7307" t="s">
        <v>185</v>
      </c>
      <c r="K7307" t="s">
        <v>8155</v>
      </c>
      <c r="L7307" t="s">
        <v>8160</v>
      </c>
      <c r="M7307">
        <v>9</v>
      </c>
      <c r="N7307" t="s">
        <v>8167</v>
      </c>
      <c r="O7307" s="4">
        <f>INDEX(products[Cost_per_box], MATCH(shipments9[[#This Row],[PID]], products[PID], 0))</f>
        <v>3.85</v>
      </c>
      <c r="P7307" s="4">
        <f>shipments9[[#This Row],[Boxes]]*shipments9[[#This Row],[Cost Per Box]]</f>
        <v>2533.3000000000002</v>
      </c>
      <c r="Q7307" s="4">
        <f>shipments9[[#This Row],[Amount]] -shipments9[[#This Row],[total cost]]</f>
        <v>3386.45</v>
      </c>
      <c r="R7307" s="4" t="str">
        <f>IF(shipments9[[#This Row],[Gross Profit]]&lt;0,"Loss","Profit")</f>
        <v>Profit</v>
      </c>
      <c r="S7307" s="9">
        <f>shipments9[[#This Row],[Gross Profit]]/shipments9[[#This Row],[Amount]]</f>
        <v>0.57205963089657497</v>
      </c>
      <c r="T7307" s="11">
        <f>shipments9[[#This Row],[Amount]]/shipments9[[#This Row],[Boxes]]</f>
        <v>8.9965805471124618</v>
      </c>
    </row>
    <row r="7308" spans="1:20" hidden="1" x14ac:dyDescent="0.25">
      <c r="A7308" t="s">
        <v>7494</v>
      </c>
      <c r="B7308" t="s">
        <v>77</v>
      </c>
      <c r="C7308" t="s">
        <v>153</v>
      </c>
      <c r="D7308" t="s">
        <v>26</v>
      </c>
      <c r="E7308" s="1">
        <v>45565</v>
      </c>
      <c r="F7308" s="1" t="str">
        <f>TEXT(shipments9[[#This Row],[Shipdate]],"ddd")</f>
        <v>Mon</v>
      </c>
      <c r="G7308" s="1" t="str">
        <f>IF(OR(shipments9[[#This Row],[Day Name]]="Sat",shipments9[[#This Row],[Day Name]]="Sun"),"Weekend","Weekday")</f>
        <v>Weekday</v>
      </c>
      <c r="H7308">
        <v>3262.5</v>
      </c>
      <c r="I7308">
        <v>192</v>
      </c>
      <c r="J7308" t="s">
        <v>185</v>
      </c>
      <c r="K7308" t="s">
        <v>8155</v>
      </c>
      <c r="L7308" t="s">
        <v>8160</v>
      </c>
      <c r="M7308">
        <v>9</v>
      </c>
      <c r="N7308" t="s">
        <v>8167</v>
      </c>
      <c r="O7308" s="4">
        <f>INDEX(products[Cost_per_box], MATCH(shipments9[[#This Row],[PID]], products[PID], 0))</f>
        <v>9.57</v>
      </c>
      <c r="P7308" s="4">
        <f>shipments9[[#This Row],[Boxes]]*shipments9[[#This Row],[Cost Per Box]]</f>
        <v>1837.44</v>
      </c>
      <c r="Q7308" s="4">
        <f>shipments9[[#This Row],[Amount]] -shipments9[[#This Row],[total cost]]</f>
        <v>1425.06</v>
      </c>
      <c r="R7308" s="4" t="str">
        <f>IF(shipments9[[#This Row],[Gross Profit]]&lt;0,"Loss","Profit")</f>
        <v>Profit</v>
      </c>
      <c r="S7308" s="9">
        <f>shipments9[[#This Row],[Gross Profit]]/shipments9[[#This Row],[Amount]]</f>
        <v>0.43679999999999997</v>
      </c>
      <c r="T7308" s="11">
        <f>shipments9[[#This Row],[Amount]]/shipments9[[#This Row],[Boxes]]</f>
        <v>16.9921875</v>
      </c>
    </row>
    <row r="7309" spans="1:20" hidden="1" x14ac:dyDescent="0.25">
      <c r="A7309" t="s">
        <v>7495</v>
      </c>
      <c r="B7309" t="s">
        <v>77</v>
      </c>
      <c r="C7309" t="s">
        <v>163</v>
      </c>
      <c r="D7309" t="s">
        <v>22</v>
      </c>
      <c r="E7309" s="1">
        <v>45544</v>
      </c>
      <c r="F7309" s="1" t="str">
        <f>TEXT(shipments9[[#This Row],[Shipdate]],"ddd")</f>
        <v>Mon</v>
      </c>
      <c r="G7309" s="1" t="str">
        <f>IF(OR(shipments9[[#This Row],[Day Name]]="Sat",shipments9[[#This Row],[Day Name]]="Sun"),"Weekend","Weekday")</f>
        <v>Weekday</v>
      </c>
      <c r="H7309">
        <v>2061</v>
      </c>
      <c r="I7309">
        <v>188</v>
      </c>
      <c r="J7309" t="s">
        <v>185</v>
      </c>
      <c r="K7309" t="s">
        <v>8155</v>
      </c>
      <c r="L7309" t="s">
        <v>8160</v>
      </c>
      <c r="M7309">
        <v>9</v>
      </c>
      <c r="N7309" t="s">
        <v>8167</v>
      </c>
      <c r="O7309" s="4">
        <f>INDEX(products[Cost_per_box], MATCH(shipments9[[#This Row],[PID]], products[PID], 0))</f>
        <v>3.32</v>
      </c>
      <c r="P7309" s="4">
        <f>shipments9[[#This Row],[Boxes]]*shipments9[[#This Row],[Cost Per Box]]</f>
        <v>624.16</v>
      </c>
      <c r="Q7309" s="4">
        <f>shipments9[[#This Row],[Amount]] -shipments9[[#This Row],[total cost]]</f>
        <v>1436.8400000000001</v>
      </c>
      <c r="R7309" s="4" t="str">
        <f>IF(shipments9[[#This Row],[Gross Profit]]&lt;0,"Loss","Profit")</f>
        <v>Profit</v>
      </c>
      <c r="S7309" s="9">
        <f>shipments9[[#This Row],[Gross Profit]]/shipments9[[#This Row],[Amount]]</f>
        <v>0.69715672003881612</v>
      </c>
      <c r="T7309" s="11">
        <f>shipments9[[#This Row],[Amount]]/shipments9[[#This Row],[Boxes]]</f>
        <v>10.962765957446809</v>
      </c>
    </row>
    <row r="7310" spans="1:20" hidden="1" x14ac:dyDescent="0.25">
      <c r="A7310" t="s">
        <v>7496</v>
      </c>
      <c r="B7310" t="s">
        <v>58</v>
      </c>
      <c r="C7310" t="s">
        <v>128</v>
      </c>
      <c r="D7310" t="s">
        <v>28</v>
      </c>
      <c r="E7310" s="1">
        <v>45565</v>
      </c>
      <c r="F7310" s="1" t="str">
        <f>TEXT(shipments9[[#This Row],[Shipdate]],"ddd")</f>
        <v>Mon</v>
      </c>
      <c r="G7310" s="1" t="str">
        <f>IF(OR(shipments9[[#This Row],[Day Name]]="Sat",shipments9[[#This Row],[Day Name]]="Sun"),"Weekend","Weekday")</f>
        <v>Weekday</v>
      </c>
      <c r="H7310">
        <v>2124</v>
      </c>
      <c r="I7310">
        <v>304</v>
      </c>
      <c r="J7310" t="s">
        <v>185</v>
      </c>
      <c r="K7310" t="s">
        <v>8155</v>
      </c>
      <c r="L7310" t="s">
        <v>8160</v>
      </c>
      <c r="M7310">
        <v>9</v>
      </c>
      <c r="N7310" t="s">
        <v>8167</v>
      </c>
      <c r="O7310" s="4">
        <f>INDEX(products[Cost_per_box], MATCH(shipments9[[#This Row],[PID]], products[PID], 0))</f>
        <v>3.85</v>
      </c>
      <c r="P7310" s="4">
        <f>shipments9[[#This Row],[Boxes]]*shipments9[[#This Row],[Cost Per Box]]</f>
        <v>1170.4000000000001</v>
      </c>
      <c r="Q7310" s="4">
        <f>shipments9[[#This Row],[Amount]] -shipments9[[#This Row],[total cost]]</f>
        <v>953.59999999999991</v>
      </c>
      <c r="R7310" s="4" t="str">
        <f>IF(shipments9[[#This Row],[Gross Profit]]&lt;0,"Loss","Profit")</f>
        <v>Profit</v>
      </c>
      <c r="S7310" s="9">
        <f>shipments9[[#This Row],[Gross Profit]]/shipments9[[#This Row],[Amount]]</f>
        <v>0.44896421845574386</v>
      </c>
      <c r="T7310" s="11">
        <f>shipments9[[#This Row],[Amount]]/shipments9[[#This Row],[Boxes]]</f>
        <v>6.9868421052631575</v>
      </c>
    </row>
    <row r="7311" spans="1:20" hidden="1" x14ac:dyDescent="0.25">
      <c r="A7311" t="s">
        <v>7497</v>
      </c>
      <c r="B7311" t="s">
        <v>58</v>
      </c>
      <c r="C7311" t="s">
        <v>130</v>
      </c>
      <c r="D7311" t="s">
        <v>19</v>
      </c>
      <c r="E7311" s="1">
        <v>45562</v>
      </c>
      <c r="F7311" s="1" t="str">
        <f>TEXT(shipments9[[#This Row],[Shipdate]],"ddd")</f>
        <v>Fri</v>
      </c>
      <c r="G7311" s="1" t="str">
        <f>IF(OR(shipments9[[#This Row],[Day Name]]="Sat",shipments9[[#This Row],[Day Name]]="Sun"),"Weekend","Weekday")</f>
        <v>Weekday</v>
      </c>
      <c r="H7311">
        <v>3690</v>
      </c>
      <c r="I7311">
        <v>410</v>
      </c>
      <c r="J7311" t="s">
        <v>185</v>
      </c>
      <c r="K7311" t="s">
        <v>8155</v>
      </c>
      <c r="L7311" t="s">
        <v>8160</v>
      </c>
      <c r="M7311">
        <v>9</v>
      </c>
      <c r="N7311" t="s">
        <v>8167</v>
      </c>
      <c r="O7311" s="4">
        <f>INDEX(products[Cost_per_box], MATCH(shipments9[[#This Row],[PID]], products[PID], 0))</f>
        <v>5.72</v>
      </c>
      <c r="P7311" s="4">
        <f>shipments9[[#This Row],[Boxes]]*shipments9[[#This Row],[Cost Per Box]]</f>
        <v>2345.1999999999998</v>
      </c>
      <c r="Q7311" s="4">
        <f>shipments9[[#This Row],[Amount]] -shipments9[[#This Row],[total cost]]</f>
        <v>1344.8000000000002</v>
      </c>
      <c r="R7311" s="4" t="str">
        <f>IF(shipments9[[#This Row],[Gross Profit]]&lt;0,"Loss","Profit")</f>
        <v>Profit</v>
      </c>
      <c r="S7311" s="9">
        <f>shipments9[[#This Row],[Gross Profit]]/shipments9[[#This Row],[Amount]]</f>
        <v>0.36444444444444452</v>
      </c>
      <c r="T7311" s="11">
        <f>shipments9[[#This Row],[Amount]]/shipments9[[#This Row],[Boxes]]</f>
        <v>9</v>
      </c>
    </row>
    <row r="7312" spans="1:20" hidden="1" x14ac:dyDescent="0.25">
      <c r="A7312" t="s">
        <v>7498</v>
      </c>
      <c r="B7312" t="s">
        <v>58</v>
      </c>
      <c r="C7312" t="s">
        <v>157</v>
      </c>
      <c r="D7312" t="s">
        <v>19</v>
      </c>
      <c r="E7312" s="1">
        <v>45546</v>
      </c>
      <c r="F7312" s="1" t="str">
        <f>TEXT(shipments9[[#This Row],[Shipdate]],"ddd")</f>
        <v>Wed</v>
      </c>
      <c r="G7312" s="1" t="str">
        <f>IF(OR(shipments9[[#This Row],[Day Name]]="Sat",shipments9[[#This Row],[Day Name]]="Sun"),"Weekend","Weekday")</f>
        <v>Weekday</v>
      </c>
      <c r="H7312">
        <v>5922</v>
      </c>
      <c r="I7312">
        <v>658</v>
      </c>
      <c r="J7312" t="s">
        <v>185</v>
      </c>
      <c r="K7312" t="s">
        <v>8155</v>
      </c>
      <c r="L7312" t="s">
        <v>8160</v>
      </c>
      <c r="M7312">
        <v>9</v>
      </c>
      <c r="N7312" t="s">
        <v>8167</v>
      </c>
      <c r="O7312" s="4">
        <f>INDEX(products[Cost_per_box], MATCH(shipments9[[#This Row],[PID]], products[PID], 0))</f>
        <v>6.8</v>
      </c>
      <c r="P7312" s="4">
        <f>shipments9[[#This Row],[Boxes]]*shipments9[[#This Row],[Cost Per Box]]</f>
        <v>4474.3999999999996</v>
      </c>
      <c r="Q7312" s="4">
        <f>shipments9[[#This Row],[Amount]] -shipments9[[#This Row],[total cost]]</f>
        <v>1447.6000000000004</v>
      </c>
      <c r="R7312" s="4" t="str">
        <f>IF(shipments9[[#This Row],[Gross Profit]]&lt;0,"Loss","Profit")</f>
        <v>Profit</v>
      </c>
      <c r="S7312" s="9">
        <f>shipments9[[#This Row],[Gross Profit]]/shipments9[[#This Row],[Amount]]</f>
        <v>0.24444444444444452</v>
      </c>
      <c r="T7312" s="11">
        <f>shipments9[[#This Row],[Amount]]/shipments9[[#This Row],[Boxes]]</f>
        <v>9</v>
      </c>
    </row>
    <row r="7313" spans="1:20" hidden="1" x14ac:dyDescent="0.25">
      <c r="A7313" t="s">
        <v>7499</v>
      </c>
      <c r="B7313" t="s">
        <v>58</v>
      </c>
      <c r="C7313" t="s">
        <v>128</v>
      </c>
      <c r="D7313" t="s">
        <v>28</v>
      </c>
      <c r="E7313" s="1">
        <v>45551</v>
      </c>
      <c r="F7313" s="1" t="str">
        <f>TEXT(shipments9[[#This Row],[Shipdate]],"ddd")</f>
        <v>Mon</v>
      </c>
      <c r="G7313" s="1" t="str">
        <f>IF(OR(shipments9[[#This Row],[Day Name]]="Sat",shipments9[[#This Row],[Day Name]]="Sun"),"Weekend","Weekday")</f>
        <v>Weekday</v>
      </c>
      <c r="H7313">
        <v>4038.75</v>
      </c>
      <c r="I7313">
        <v>674</v>
      </c>
      <c r="J7313" t="s">
        <v>185</v>
      </c>
      <c r="K7313" t="s">
        <v>8155</v>
      </c>
      <c r="L7313" t="s">
        <v>8160</v>
      </c>
      <c r="M7313">
        <v>9</v>
      </c>
      <c r="N7313" t="s">
        <v>8167</v>
      </c>
      <c r="O7313" s="4">
        <f>INDEX(products[Cost_per_box], MATCH(shipments9[[#This Row],[PID]], products[PID], 0))</f>
        <v>3.85</v>
      </c>
      <c r="P7313" s="4">
        <f>shipments9[[#This Row],[Boxes]]*shipments9[[#This Row],[Cost Per Box]]</f>
        <v>2594.9</v>
      </c>
      <c r="Q7313" s="4">
        <f>shipments9[[#This Row],[Amount]] -shipments9[[#This Row],[total cost]]</f>
        <v>1443.85</v>
      </c>
      <c r="R7313" s="4" t="str">
        <f>IF(shipments9[[#This Row],[Gross Profit]]&lt;0,"Loss","Profit")</f>
        <v>Profit</v>
      </c>
      <c r="S7313" s="9">
        <f>shipments9[[#This Row],[Gross Profit]]/shipments9[[#This Row],[Amount]]</f>
        <v>0.35749922624574432</v>
      </c>
      <c r="T7313" s="11">
        <f>shipments9[[#This Row],[Amount]]/shipments9[[#This Row],[Boxes]]</f>
        <v>5.9922106824925816</v>
      </c>
    </row>
    <row r="7314" spans="1:20" hidden="1" x14ac:dyDescent="0.25">
      <c r="A7314" t="s">
        <v>7500</v>
      </c>
      <c r="B7314" t="s">
        <v>58</v>
      </c>
      <c r="C7314" t="s">
        <v>130</v>
      </c>
      <c r="D7314" t="s">
        <v>31</v>
      </c>
      <c r="E7314" s="1">
        <v>45562</v>
      </c>
      <c r="F7314" s="1" t="str">
        <f>TEXT(shipments9[[#This Row],[Shipdate]],"ddd")</f>
        <v>Fri</v>
      </c>
      <c r="G7314" s="1" t="str">
        <f>IF(OR(shipments9[[#This Row],[Day Name]]="Sat",shipments9[[#This Row],[Day Name]]="Sun"),"Weekend","Weekday")</f>
        <v>Weekday</v>
      </c>
      <c r="H7314">
        <v>3201.75</v>
      </c>
      <c r="I7314">
        <v>356</v>
      </c>
      <c r="J7314" t="s">
        <v>185</v>
      </c>
      <c r="K7314" t="s">
        <v>8155</v>
      </c>
      <c r="L7314" t="s">
        <v>8160</v>
      </c>
      <c r="M7314">
        <v>9</v>
      </c>
      <c r="N7314" t="s">
        <v>8167</v>
      </c>
      <c r="O7314" s="4">
        <f>INDEX(products[Cost_per_box], MATCH(shipments9[[#This Row],[PID]], products[PID], 0))</f>
        <v>5.72</v>
      </c>
      <c r="P7314" s="4">
        <f>shipments9[[#This Row],[Boxes]]*shipments9[[#This Row],[Cost Per Box]]</f>
        <v>2036.32</v>
      </c>
      <c r="Q7314" s="4">
        <f>shipments9[[#This Row],[Amount]] -shipments9[[#This Row],[total cost]]</f>
        <v>1165.43</v>
      </c>
      <c r="R7314" s="4" t="str">
        <f>IF(shipments9[[#This Row],[Gross Profit]]&lt;0,"Loss","Profit")</f>
        <v>Profit</v>
      </c>
      <c r="S7314" s="9">
        <f>shipments9[[#This Row],[Gross Profit]]/shipments9[[#This Row],[Amount]]</f>
        <v>0.36399781369563522</v>
      </c>
      <c r="T7314" s="11">
        <f>shipments9[[#This Row],[Amount]]/shipments9[[#This Row],[Boxes]]</f>
        <v>8.9936797752808992</v>
      </c>
    </row>
    <row r="7315" spans="1:20" hidden="1" x14ac:dyDescent="0.25">
      <c r="A7315" t="s">
        <v>7501</v>
      </c>
      <c r="B7315" t="s">
        <v>58</v>
      </c>
      <c r="C7315" t="s">
        <v>149</v>
      </c>
      <c r="D7315" t="s">
        <v>31</v>
      </c>
      <c r="E7315" s="1">
        <v>45547</v>
      </c>
      <c r="F7315" s="1" t="str">
        <f>TEXT(shipments9[[#This Row],[Shipdate]],"ddd")</f>
        <v>Thu</v>
      </c>
      <c r="G7315" s="1" t="str">
        <f>IF(OR(shipments9[[#This Row],[Day Name]]="Sat",shipments9[[#This Row],[Day Name]]="Sun"),"Weekend","Weekday")</f>
        <v>Weekday</v>
      </c>
      <c r="H7315">
        <v>5287.5</v>
      </c>
      <c r="I7315">
        <v>294</v>
      </c>
      <c r="J7315" t="s">
        <v>185</v>
      </c>
      <c r="K7315" t="s">
        <v>8155</v>
      </c>
      <c r="L7315" t="s">
        <v>8160</v>
      </c>
      <c r="M7315">
        <v>9</v>
      </c>
      <c r="N7315" t="s">
        <v>8167</v>
      </c>
      <c r="O7315" s="4">
        <f>INDEX(products[Cost_per_box], MATCH(shipments9[[#This Row],[PID]], products[PID], 0))</f>
        <v>6.43</v>
      </c>
      <c r="P7315" s="4">
        <f>shipments9[[#This Row],[Boxes]]*shipments9[[#This Row],[Cost Per Box]]</f>
        <v>1890.4199999999998</v>
      </c>
      <c r="Q7315" s="4">
        <f>shipments9[[#This Row],[Amount]] -shipments9[[#This Row],[total cost]]</f>
        <v>3397.08</v>
      </c>
      <c r="R7315" s="4" t="str">
        <f>IF(shipments9[[#This Row],[Gross Profit]]&lt;0,"Loss","Profit")</f>
        <v>Profit</v>
      </c>
      <c r="S7315" s="9">
        <f>shipments9[[#This Row],[Gross Profit]]/shipments9[[#This Row],[Amount]]</f>
        <v>0.64247375886524827</v>
      </c>
      <c r="T7315" s="11">
        <f>shipments9[[#This Row],[Amount]]/shipments9[[#This Row],[Boxes]]</f>
        <v>17.98469387755102</v>
      </c>
    </row>
    <row r="7316" spans="1:20" hidden="1" x14ac:dyDescent="0.25">
      <c r="A7316" t="s">
        <v>7502</v>
      </c>
      <c r="B7316" t="s">
        <v>58</v>
      </c>
      <c r="C7316" t="s">
        <v>153</v>
      </c>
      <c r="D7316" t="s">
        <v>22</v>
      </c>
      <c r="E7316" s="1">
        <v>45561</v>
      </c>
      <c r="F7316" s="1" t="str">
        <f>TEXT(shipments9[[#This Row],[Shipdate]],"ddd")</f>
        <v>Thu</v>
      </c>
      <c r="G7316" s="1" t="str">
        <f>IF(OR(shipments9[[#This Row],[Day Name]]="Sat",shipments9[[#This Row],[Day Name]]="Sun"),"Weekend","Weekday")</f>
        <v>Weekday</v>
      </c>
      <c r="H7316">
        <v>15914.25</v>
      </c>
      <c r="I7316">
        <v>995</v>
      </c>
      <c r="J7316" t="s">
        <v>185</v>
      </c>
      <c r="K7316" t="s">
        <v>8155</v>
      </c>
      <c r="L7316" t="s">
        <v>8160</v>
      </c>
      <c r="M7316">
        <v>9</v>
      </c>
      <c r="N7316" t="s">
        <v>8167</v>
      </c>
      <c r="O7316" s="4">
        <f>INDEX(products[Cost_per_box], MATCH(shipments9[[#This Row],[PID]], products[PID], 0))</f>
        <v>9.57</v>
      </c>
      <c r="P7316" s="4">
        <f>shipments9[[#This Row],[Boxes]]*shipments9[[#This Row],[Cost Per Box]]</f>
        <v>9522.15</v>
      </c>
      <c r="Q7316" s="4">
        <f>shipments9[[#This Row],[Amount]] -shipments9[[#This Row],[total cost]]</f>
        <v>6392.1</v>
      </c>
      <c r="R7316" s="4" t="str">
        <f>IF(shipments9[[#This Row],[Gross Profit]]&lt;0,"Loss","Profit")</f>
        <v>Profit</v>
      </c>
      <c r="S7316" s="9">
        <f>shipments9[[#This Row],[Gross Profit]]/shipments9[[#This Row],[Amount]]</f>
        <v>0.40165889061689997</v>
      </c>
      <c r="T7316" s="11">
        <f>shipments9[[#This Row],[Amount]]/shipments9[[#This Row],[Boxes]]</f>
        <v>15.994221105527638</v>
      </c>
    </row>
    <row r="7317" spans="1:20" hidden="1" x14ac:dyDescent="0.25">
      <c r="A7317" t="s">
        <v>7503</v>
      </c>
      <c r="B7317" t="s">
        <v>58</v>
      </c>
      <c r="C7317" t="s">
        <v>163</v>
      </c>
      <c r="D7317" t="s">
        <v>24</v>
      </c>
      <c r="E7317" s="1">
        <v>45561</v>
      </c>
      <c r="F7317" s="1" t="str">
        <f>TEXT(shipments9[[#This Row],[Shipdate]],"ddd")</f>
        <v>Thu</v>
      </c>
      <c r="G7317" s="1" t="str">
        <f>IF(OR(shipments9[[#This Row],[Day Name]]="Sat",shipments9[[#This Row],[Day Name]]="Sun"),"Weekend","Weekday")</f>
        <v>Weekday</v>
      </c>
      <c r="H7317">
        <v>4403.25</v>
      </c>
      <c r="I7317">
        <v>551</v>
      </c>
      <c r="J7317" t="s">
        <v>185</v>
      </c>
      <c r="K7317" t="s">
        <v>8155</v>
      </c>
      <c r="L7317" t="s">
        <v>8160</v>
      </c>
      <c r="M7317">
        <v>9</v>
      </c>
      <c r="N7317" t="s">
        <v>8167</v>
      </c>
      <c r="O7317" s="4">
        <f>INDEX(products[Cost_per_box], MATCH(shipments9[[#This Row],[PID]], products[PID], 0))</f>
        <v>3.32</v>
      </c>
      <c r="P7317" s="4">
        <f>shipments9[[#This Row],[Boxes]]*shipments9[[#This Row],[Cost Per Box]]</f>
        <v>1829.32</v>
      </c>
      <c r="Q7317" s="4">
        <f>shipments9[[#This Row],[Amount]] -shipments9[[#This Row],[total cost]]</f>
        <v>2573.9300000000003</v>
      </c>
      <c r="R7317" s="4" t="str">
        <f>IF(shipments9[[#This Row],[Gross Profit]]&lt;0,"Loss","Profit")</f>
        <v>Profit</v>
      </c>
      <c r="S7317" s="9">
        <f>shipments9[[#This Row],[Gross Profit]]/shipments9[[#This Row],[Amount]]</f>
        <v>0.58455231930960094</v>
      </c>
      <c r="T7317" s="11">
        <f>shipments9[[#This Row],[Amount]]/shipments9[[#This Row],[Boxes]]</f>
        <v>7.9913793103448274</v>
      </c>
    </row>
    <row r="7318" spans="1:20" hidden="1" x14ac:dyDescent="0.25">
      <c r="A7318" t="s">
        <v>7504</v>
      </c>
      <c r="B7318" t="s">
        <v>58</v>
      </c>
      <c r="C7318" t="s">
        <v>128</v>
      </c>
      <c r="D7318" t="s">
        <v>19</v>
      </c>
      <c r="E7318" s="1">
        <v>45539</v>
      </c>
      <c r="F7318" s="1" t="str">
        <f>TEXT(shipments9[[#This Row],[Shipdate]],"ddd")</f>
        <v>Wed</v>
      </c>
      <c r="G7318" s="1" t="str">
        <f>IF(OR(shipments9[[#This Row],[Day Name]]="Sat",shipments9[[#This Row],[Day Name]]="Sun"),"Weekend","Weekday")</f>
        <v>Weekday</v>
      </c>
      <c r="H7318">
        <v>6666.75</v>
      </c>
      <c r="I7318">
        <v>741</v>
      </c>
      <c r="J7318" t="s">
        <v>185</v>
      </c>
      <c r="K7318" t="s">
        <v>8155</v>
      </c>
      <c r="L7318" t="s">
        <v>8160</v>
      </c>
      <c r="M7318">
        <v>9</v>
      </c>
      <c r="N7318" t="s">
        <v>8167</v>
      </c>
      <c r="O7318" s="4">
        <f>INDEX(products[Cost_per_box], MATCH(shipments9[[#This Row],[PID]], products[PID], 0))</f>
        <v>3.85</v>
      </c>
      <c r="P7318" s="4">
        <f>shipments9[[#This Row],[Boxes]]*shipments9[[#This Row],[Cost Per Box]]</f>
        <v>2852.85</v>
      </c>
      <c r="Q7318" s="4">
        <f>shipments9[[#This Row],[Amount]] -shipments9[[#This Row],[total cost]]</f>
        <v>3813.9</v>
      </c>
      <c r="R7318" s="4" t="str">
        <f>IF(shipments9[[#This Row],[Gross Profit]]&lt;0,"Loss","Profit")</f>
        <v>Profit</v>
      </c>
      <c r="S7318" s="9">
        <f>shipments9[[#This Row],[Gross Profit]]/shipments9[[#This Row],[Amount]]</f>
        <v>0.57207784902688719</v>
      </c>
      <c r="T7318" s="11">
        <f>shipments9[[#This Row],[Amount]]/shipments9[[#This Row],[Boxes]]</f>
        <v>8.9969635627530362</v>
      </c>
    </row>
    <row r="7319" spans="1:20" hidden="1" x14ac:dyDescent="0.25">
      <c r="A7319" t="s">
        <v>7505</v>
      </c>
      <c r="B7319" t="s">
        <v>58</v>
      </c>
      <c r="C7319" t="s">
        <v>159</v>
      </c>
      <c r="D7319" t="s">
        <v>31</v>
      </c>
      <c r="E7319" s="1">
        <v>45555</v>
      </c>
      <c r="F7319" s="1" t="str">
        <f>TEXT(shipments9[[#This Row],[Shipdate]],"ddd")</f>
        <v>Fri</v>
      </c>
      <c r="G7319" s="1" t="str">
        <f>IF(OR(shipments9[[#This Row],[Day Name]]="Sat",shipments9[[#This Row],[Day Name]]="Sun"),"Weekend","Weekday")</f>
        <v>Weekday</v>
      </c>
      <c r="H7319">
        <v>8925.75</v>
      </c>
      <c r="I7319">
        <v>331</v>
      </c>
      <c r="J7319" t="s">
        <v>185</v>
      </c>
      <c r="K7319" t="s">
        <v>8155</v>
      </c>
      <c r="L7319" t="s">
        <v>8160</v>
      </c>
      <c r="M7319">
        <v>9</v>
      </c>
      <c r="N7319" t="s">
        <v>8167</v>
      </c>
      <c r="O7319" s="4">
        <f>INDEX(products[Cost_per_box], MATCH(shipments9[[#This Row],[PID]], products[PID], 0))</f>
        <v>5.04</v>
      </c>
      <c r="P7319" s="4">
        <f>shipments9[[#This Row],[Boxes]]*shipments9[[#This Row],[Cost Per Box]]</f>
        <v>1668.24</v>
      </c>
      <c r="Q7319" s="4">
        <f>shipments9[[#This Row],[Amount]] -shipments9[[#This Row],[total cost]]</f>
        <v>7257.51</v>
      </c>
      <c r="R7319" s="4" t="str">
        <f>IF(shipments9[[#This Row],[Gross Profit]]&lt;0,"Loss","Profit")</f>
        <v>Profit</v>
      </c>
      <c r="S7319" s="9">
        <f>shipments9[[#This Row],[Gross Profit]]/shipments9[[#This Row],[Amount]]</f>
        <v>0.81309805898663978</v>
      </c>
      <c r="T7319" s="11">
        <f>shipments9[[#This Row],[Amount]]/shipments9[[#This Row],[Boxes]]</f>
        <v>26.966012084592144</v>
      </c>
    </row>
    <row r="7320" spans="1:20" hidden="1" x14ac:dyDescent="0.25">
      <c r="A7320" t="s">
        <v>7506</v>
      </c>
      <c r="B7320" t="s">
        <v>58</v>
      </c>
      <c r="C7320" t="s">
        <v>149</v>
      </c>
      <c r="D7320" t="s">
        <v>19</v>
      </c>
      <c r="E7320" s="1">
        <v>45553</v>
      </c>
      <c r="F7320" s="1" t="str">
        <f>TEXT(shipments9[[#This Row],[Shipdate]],"ddd")</f>
        <v>Wed</v>
      </c>
      <c r="G7320" s="1" t="str">
        <f>IF(OR(shipments9[[#This Row],[Day Name]]="Sat",shipments9[[#This Row],[Day Name]]="Sun"),"Weekend","Weekday")</f>
        <v>Weekday</v>
      </c>
      <c r="H7320">
        <v>5951.25</v>
      </c>
      <c r="I7320">
        <v>331</v>
      </c>
      <c r="J7320" t="s">
        <v>185</v>
      </c>
      <c r="K7320" t="s">
        <v>8155</v>
      </c>
      <c r="L7320" t="s">
        <v>8160</v>
      </c>
      <c r="M7320">
        <v>9</v>
      </c>
      <c r="N7320" t="s">
        <v>8167</v>
      </c>
      <c r="O7320" s="4">
        <f>INDEX(products[Cost_per_box], MATCH(shipments9[[#This Row],[PID]], products[PID], 0))</f>
        <v>6.43</v>
      </c>
      <c r="P7320" s="4">
        <f>shipments9[[#This Row],[Boxes]]*shipments9[[#This Row],[Cost Per Box]]</f>
        <v>2128.33</v>
      </c>
      <c r="Q7320" s="4">
        <f>shipments9[[#This Row],[Amount]] -shipments9[[#This Row],[total cost]]</f>
        <v>3822.92</v>
      </c>
      <c r="R7320" s="4" t="str">
        <f>IF(shipments9[[#This Row],[Gross Profit]]&lt;0,"Loss","Profit")</f>
        <v>Profit</v>
      </c>
      <c r="S7320" s="9">
        <f>shipments9[[#This Row],[Gross Profit]]/shipments9[[#This Row],[Amount]]</f>
        <v>0.64237261079605124</v>
      </c>
      <c r="T7320" s="11">
        <f>shipments9[[#This Row],[Amount]]/shipments9[[#This Row],[Boxes]]</f>
        <v>17.979607250755286</v>
      </c>
    </row>
    <row r="7321" spans="1:20" hidden="1" x14ac:dyDescent="0.25">
      <c r="A7321" t="s">
        <v>7507</v>
      </c>
      <c r="B7321" t="s">
        <v>58</v>
      </c>
      <c r="C7321" t="s">
        <v>130</v>
      </c>
      <c r="D7321" t="s">
        <v>19</v>
      </c>
      <c r="E7321" s="1">
        <v>45552</v>
      </c>
      <c r="F7321" s="1" t="str">
        <f>TEXT(shipments9[[#This Row],[Shipdate]],"ddd")</f>
        <v>Tue</v>
      </c>
      <c r="G7321" s="1" t="str">
        <f>IF(OR(shipments9[[#This Row],[Day Name]]="Sat",shipments9[[#This Row],[Day Name]]="Sun"),"Weekend","Weekday")</f>
        <v>Weekday</v>
      </c>
      <c r="H7321">
        <v>812.25</v>
      </c>
      <c r="I7321">
        <v>117</v>
      </c>
      <c r="J7321" t="s">
        <v>185</v>
      </c>
      <c r="K7321" t="s">
        <v>8155</v>
      </c>
      <c r="L7321" t="s">
        <v>8160</v>
      </c>
      <c r="M7321">
        <v>9</v>
      </c>
      <c r="N7321" t="s">
        <v>8167</v>
      </c>
      <c r="O7321" s="4">
        <f>INDEX(products[Cost_per_box], MATCH(shipments9[[#This Row],[PID]], products[PID], 0))</f>
        <v>5.72</v>
      </c>
      <c r="P7321" s="4">
        <f>shipments9[[#This Row],[Boxes]]*shipments9[[#This Row],[Cost Per Box]]</f>
        <v>669.24</v>
      </c>
      <c r="Q7321" s="4">
        <f>shipments9[[#This Row],[Amount]] -shipments9[[#This Row],[total cost]]</f>
        <v>143.01</v>
      </c>
      <c r="R7321" s="4" t="str">
        <f>IF(shipments9[[#This Row],[Gross Profit]]&lt;0,"Loss","Profit")</f>
        <v>Profit</v>
      </c>
      <c r="S7321" s="9">
        <f>shipments9[[#This Row],[Gross Profit]]/shipments9[[#This Row],[Amount]]</f>
        <v>0.17606648199445982</v>
      </c>
      <c r="T7321" s="11">
        <f>shipments9[[#This Row],[Amount]]/shipments9[[#This Row],[Boxes]]</f>
        <v>6.9423076923076925</v>
      </c>
    </row>
    <row r="7322" spans="1:20" hidden="1" x14ac:dyDescent="0.25">
      <c r="A7322" t="s">
        <v>7508</v>
      </c>
      <c r="B7322" t="s">
        <v>58</v>
      </c>
      <c r="C7322" t="s">
        <v>130</v>
      </c>
      <c r="D7322" t="s">
        <v>19</v>
      </c>
      <c r="E7322" s="1">
        <v>45565</v>
      </c>
      <c r="F7322" s="1" t="str">
        <f>TEXT(shipments9[[#This Row],[Shipdate]],"ddd")</f>
        <v>Mon</v>
      </c>
      <c r="G7322" s="1" t="str">
        <f>IF(OR(shipments9[[#This Row],[Day Name]]="Sat",shipments9[[#This Row],[Day Name]]="Sun"),"Weekend","Weekday")</f>
        <v>Weekday</v>
      </c>
      <c r="H7322">
        <v>231.75</v>
      </c>
      <c r="I7322">
        <v>26</v>
      </c>
      <c r="J7322" t="s">
        <v>185</v>
      </c>
      <c r="K7322" t="s">
        <v>8155</v>
      </c>
      <c r="L7322" t="s">
        <v>8160</v>
      </c>
      <c r="M7322">
        <v>9</v>
      </c>
      <c r="N7322" t="s">
        <v>8167</v>
      </c>
      <c r="O7322" s="4">
        <f>INDEX(products[Cost_per_box], MATCH(shipments9[[#This Row],[PID]], products[PID], 0))</f>
        <v>5.72</v>
      </c>
      <c r="P7322" s="4">
        <f>shipments9[[#This Row],[Boxes]]*shipments9[[#This Row],[Cost Per Box]]</f>
        <v>148.72</v>
      </c>
      <c r="Q7322" s="4">
        <f>shipments9[[#This Row],[Amount]] -shipments9[[#This Row],[total cost]]</f>
        <v>83.03</v>
      </c>
      <c r="R7322" s="4" t="str">
        <f>IF(shipments9[[#This Row],[Gross Profit]]&lt;0,"Loss","Profit")</f>
        <v>Profit</v>
      </c>
      <c r="S7322" s="9">
        <f>shipments9[[#This Row],[Gross Profit]]/shipments9[[#This Row],[Amount]]</f>
        <v>0.35827400215749733</v>
      </c>
      <c r="T7322" s="11">
        <f>shipments9[[#This Row],[Amount]]/shipments9[[#This Row],[Boxes]]</f>
        <v>8.9134615384615383</v>
      </c>
    </row>
    <row r="7323" spans="1:20" hidden="1" x14ac:dyDescent="0.25">
      <c r="A7323" t="s">
        <v>7509</v>
      </c>
      <c r="B7323" t="s">
        <v>58</v>
      </c>
      <c r="C7323" t="s">
        <v>135</v>
      </c>
      <c r="D7323" t="s">
        <v>22</v>
      </c>
      <c r="E7323" s="1">
        <v>45540</v>
      </c>
      <c r="F7323" s="1" t="str">
        <f>TEXT(shipments9[[#This Row],[Shipdate]],"ddd")</f>
        <v>Thu</v>
      </c>
      <c r="G7323" s="1" t="str">
        <f>IF(OR(shipments9[[#This Row],[Day Name]]="Sat",shipments9[[#This Row],[Day Name]]="Sun"),"Weekend","Weekday")</f>
        <v>Weekday</v>
      </c>
      <c r="H7323">
        <v>5442.75</v>
      </c>
      <c r="I7323">
        <v>195</v>
      </c>
      <c r="J7323" t="s">
        <v>185</v>
      </c>
      <c r="K7323" t="s">
        <v>8155</v>
      </c>
      <c r="L7323" t="s">
        <v>8160</v>
      </c>
      <c r="M7323">
        <v>9</v>
      </c>
      <c r="N7323" t="s">
        <v>8167</v>
      </c>
      <c r="O7323" s="4">
        <f>INDEX(products[Cost_per_box], MATCH(shipments9[[#This Row],[PID]], products[PID], 0))</f>
        <v>9.94</v>
      </c>
      <c r="P7323" s="4">
        <f>shipments9[[#This Row],[Boxes]]*shipments9[[#This Row],[Cost Per Box]]</f>
        <v>1938.3</v>
      </c>
      <c r="Q7323" s="4">
        <f>shipments9[[#This Row],[Amount]] -shipments9[[#This Row],[total cost]]</f>
        <v>3504.45</v>
      </c>
      <c r="R7323" s="4" t="str">
        <f>IF(shipments9[[#This Row],[Gross Profit]]&lt;0,"Loss","Profit")</f>
        <v>Profit</v>
      </c>
      <c r="S7323" s="9">
        <f>shipments9[[#This Row],[Gross Profit]]/shipments9[[#This Row],[Amount]]</f>
        <v>0.64387487942676036</v>
      </c>
      <c r="T7323" s="11">
        <f>shipments9[[#This Row],[Amount]]/shipments9[[#This Row],[Boxes]]</f>
        <v>27.911538461538463</v>
      </c>
    </row>
    <row r="7324" spans="1:20" hidden="1" x14ac:dyDescent="0.25">
      <c r="A7324" t="s">
        <v>7510</v>
      </c>
      <c r="B7324" t="s">
        <v>58</v>
      </c>
      <c r="C7324" t="s">
        <v>157</v>
      </c>
      <c r="D7324" t="s">
        <v>26</v>
      </c>
      <c r="E7324" s="1">
        <v>45565</v>
      </c>
      <c r="F7324" s="1" t="str">
        <f>TEXT(shipments9[[#This Row],[Shipdate]],"ddd")</f>
        <v>Mon</v>
      </c>
      <c r="G7324" s="1" t="str">
        <f>IF(OR(shipments9[[#This Row],[Day Name]]="Sat",shipments9[[#This Row],[Day Name]]="Sun"),"Weekend","Weekday")</f>
        <v>Weekday</v>
      </c>
      <c r="H7324">
        <v>7431.75</v>
      </c>
      <c r="I7324">
        <v>744</v>
      </c>
      <c r="J7324" t="s">
        <v>185</v>
      </c>
      <c r="K7324" t="s">
        <v>8155</v>
      </c>
      <c r="L7324" t="s">
        <v>8160</v>
      </c>
      <c r="M7324">
        <v>9</v>
      </c>
      <c r="N7324" t="s">
        <v>8167</v>
      </c>
      <c r="O7324" s="4">
        <f>INDEX(products[Cost_per_box], MATCH(shipments9[[#This Row],[PID]], products[PID], 0))</f>
        <v>6.8</v>
      </c>
      <c r="P7324" s="4">
        <f>shipments9[[#This Row],[Boxes]]*shipments9[[#This Row],[Cost Per Box]]</f>
        <v>5059.2</v>
      </c>
      <c r="Q7324" s="4">
        <f>shipments9[[#This Row],[Amount]] -shipments9[[#This Row],[total cost]]</f>
        <v>2372.5500000000002</v>
      </c>
      <c r="R7324" s="4" t="str">
        <f>IF(shipments9[[#This Row],[Gross Profit]]&lt;0,"Loss","Profit")</f>
        <v>Profit</v>
      </c>
      <c r="S7324" s="9">
        <f>shipments9[[#This Row],[Gross Profit]]/shipments9[[#This Row],[Amount]]</f>
        <v>0.31924513068927241</v>
      </c>
      <c r="T7324" s="11">
        <f>shipments9[[#This Row],[Amount]]/shipments9[[#This Row],[Boxes]]</f>
        <v>9.9889112903225801</v>
      </c>
    </row>
    <row r="7325" spans="1:20" x14ac:dyDescent="0.25">
      <c r="A7325" t="s">
        <v>7511</v>
      </c>
      <c r="B7325" t="s">
        <v>58</v>
      </c>
      <c r="C7325" t="s">
        <v>147</v>
      </c>
      <c r="D7325" t="s">
        <v>31</v>
      </c>
      <c r="E7325" s="1">
        <v>45547</v>
      </c>
      <c r="F7325" s="1" t="str">
        <f>TEXT(shipments9[[#This Row],[Shipdate]],"ddd")</f>
        <v>Thu</v>
      </c>
      <c r="G7325" s="1" t="str">
        <f>IF(OR(shipments9[[#This Row],[Day Name]]="Sat",shipments9[[#This Row],[Day Name]]="Sun"),"Weekend","Weekday")</f>
        <v>Weekday</v>
      </c>
      <c r="H7325">
        <v>6943.5</v>
      </c>
      <c r="I7325">
        <v>695</v>
      </c>
      <c r="J7325" t="s">
        <v>185</v>
      </c>
      <c r="K7325" t="s">
        <v>8155</v>
      </c>
      <c r="L7325" t="s">
        <v>8160</v>
      </c>
      <c r="M7325">
        <v>9</v>
      </c>
      <c r="N7325" t="s">
        <v>8167</v>
      </c>
      <c r="O7325" s="4">
        <f>INDEX(products[Cost_per_box], MATCH(shipments9[[#This Row],[PID]], products[PID], 0))</f>
        <v>10.51</v>
      </c>
      <c r="P7325" s="4">
        <f>shipments9[[#This Row],[Boxes]]*shipments9[[#This Row],[Cost Per Box]]</f>
        <v>7304.45</v>
      </c>
      <c r="Q7325" s="4">
        <f>shipments9[[#This Row],[Amount]] -shipments9[[#This Row],[total cost]]</f>
        <v>-360.94999999999982</v>
      </c>
      <c r="R7325" s="4" t="str">
        <f>IF(shipments9[[#This Row],[Gross Profit]]&lt;0,"Loss","Profit")</f>
        <v>Loss</v>
      </c>
      <c r="S7325" s="9">
        <f>shipments9[[#This Row],[Gross Profit]]/shipments9[[#This Row],[Amount]]</f>
        <v>-5.1983869806293631E-2</v>
      </c>
      <c r="T7325" s="11">
        <f>shipments9[[#This Row],[Amount]]/shipments9[[#This Row],[Boxes]]</f>
        <v>9.9906474820143885</v>
      </c>
    </row>
    <row r="7326" spans="1:20" hidden="1" x14ac:dyDescent="0.25">
      <c r="A7326" t="s">
        <v>7512</v>
      </c>
      <c r="B7326" t="s">
        <v>58</v>
      </c>
      <c r="C7326" t="s">
        <v>149</v>
      </c>
      <c r="D7326" t="s">
        <v>31</v>
      </c>
      <c r="E7326" s="1">
        <v>45559</v>
      </c>
      <c r="F7326" s="1" t="str">
        <f>TEXT(shipments9[[#This Row],[Shipdate]],"ddd")</f>
        <v>Tue</v>
      </c>
      <c r="G7326" s="1" t="str">
        <f>IF(OR(shipments9[[#This Row],[Day Name]]="Sat",shipments9[[#This Row],[Day Name]]="Sun"),"Weekend","Weekday")</f>
        <v>Weekday</v>
      </c>
      <c r="H7326">
        <v>5760</v>
      </c>
      <c r="I7326">
        <v>320</v>
      </c>
      <c r="J7326" t="s">
        <v>185</v>
      </c>
      <c r="K7326" t="s">
        <v>8155</v>
      </c>
      <c r="L7326" t="s">
        <v>8160</v>
      </c>
      <c r="M7326">
        <v>9</v>
      </c>
      <c r="N7326" t="s">
        <v>8167</v>
      </c>
      <c r="O7326" s="4">
        <f>INDEX(products[Cost_per_box], MATCH(shipments9[[#This Row],[PID]], products[PID], 0))</f>
        <v>6.43</v>
      </c>
      <c r="P7326" s="4">
        <f>shipments9[[#This Row],[Boxes]]*shipments9[[#This Row],[Cost Per Box]]</f>
        <v>2057.6</v>
      </c>
      <c r="Q7326" s="4">
        <f>shipments9[[#This Row],[Amount]] -shipments9[[#This Row],[total cost]]</f>
        <v>3702.4</v>
      </c>
      <c r="R7326" s="4" t="str">
        <f>IF(shipments9[[#This Row],[Gross Profit]]&lt;0,"Loss","Profit")</f>
        <v>Profit</v>
      </c>
      <c r="S7326" s="9">
        <f>shipments9[[#This Row],[Gross Profit]]/shipments9[[#This Row],[Amount]]</f>
        <v>0.64277777777777778</v>
      </c>
      <c r="T7326" s="11">
        <f>shipments9[[#This Row],[Amount]]/shipments9[[#This Row],[Boxes]]</f>
        <v>18</v>
      </c>
    </row>
    <row r="7327" spans="1:20" hidden="1" x14ac:dyDescent="0.25">
      <c r="A7327" t="s">
        <v>7513</v>
      </c>
      <c r="B7327" t="s">
        <v>58</v>
      </c>
      <c r="C7327" t="s">
        <v>157</v>
      </c>
      <c r="D7327" t="s">
        <v>31</v>
      </c>
      <c r="E7327" s="1">
        <v>45559</v>
      </c>
      <c r="F7327" s="1" t="str">
        <f>TEXT(shipments9[[#This Row],[Shipdate]],"ddd")</f>
        <v>Tue</v>
      </c>
      <c r="G7327" s="1" t="str">
        <f>IF(OR(shipments9[[#This Row],[Day Name]]="Sat",shipments9[[#This Row],[Day Name]]="Sun"),"Weekend","Weekday")</f>
        <v>Weekday</v>
      </c>
      <c r="H7327">
        <v>6824.25</v>
      </c>
      <c r="I7327">
        <v>621</v>
      </c>
      <c r="J7327" t="s">
        <v>185</v>
      </c>
      <c r="K7327" t="s">
        <v>8155</v>
      </c>
      <c r="L7327" t="s">
        <v>8160</v>
      </c>
      <c r="M7327">
        <v>9</v>
      </c>
      <c r="N7327" t="s">
        <v>8167</v>
      </c>
      <c r="O7327" s="4">
        <f>INDEX(products[Cost_per_box], MATCH(shipments9[[#This Row],[PID]], products[PID], 0))</f>
        <v>6.8</v>
      </c>
      <c r="P7327" s="4">
        <f>shipments9[[#This Row],[Boxes]]*shipments9[[#This Row],[Cost Per Box]]</f>
        <v>4222.8</v>
      </c>
      <c r="Q7327" s="4">
        <f>shipments9[[#This Row],[Amount]] -shipments9[[#This Row],[total cost]]</f>
        <v>2601.4499999999998</v>
      </c>
      <c r="R7327" s="4" t="str">
        <f>IF(shipments9[[#This Row],[Gross Profit]]&lt;0,"Loss","Profit")</f>
        <v>Profit</v>
      </c>
      <c r="S7327" s="9">
        <f>shipments9[[#This Row],[Gross Profit]]/shipments9[[#This Row],[Amount]]</f>
        <v>0.38120672601384764</v>
      </c>
      <c r="T7327" s="11">
        <f>shipments9[[#This Row],[Amount]]/shipments9[[#This Row],[Boxes]]</f>
        <v>10.989130434782609</v>
      </c>
    </row>
    <row r="7328" spans="1:20" hidden="1" x14ac:dyDescent="0.25">
      <c r="A7328" t="s">
        <v>7514</v>
      </c>
      <c r="B7328" t="s">
        <v>58</v>
      </c>
      <c r="C7328" t="s">
        <v>165</v>
      </c>
      <c r="D7328" t="s">
        <v>22</v>
      </c>
      <c r="E7328" s="1">
        <v>45560</v>
      </c>
      <c r="F7328" s="1" t="str">
        <f>TEXT(shipments9[[#This Row],[Shipdate]],"ddd")</f>
        <v>Wed</v>
      </c>
      <c r="G7328" s="1" t="str">
        <f>IF(OR(shipments9[[#This Row],[Day Name]]="Sat",shipments9[[#This Row],[Day Name]]="Sun"),"Weekend","Weekday")</f>
        <v>Weekday</v>
      </c>
      <c r="H7328">
        <v>10620</v>
      </c>
      <c r="I7328">
        <v>531</v>
      </c>
      <c r="J7328" t="s">
        <v>185</v>
      </c>
      <c r="K7328" t="s">
        <v>8155</v>
      </c>
      <c r="L7328" t="s">
        <v>8160</v>
      </c>
      <c r="M7328">
        <v>9</v>
      </c>
      <c r="N7328" t="s">
        <v>8167</v>
      </c>
      <c r="O7328" s="4">
        <f>INDEX(products[Cost_per_box], MATCH(shipments9[[#This Row],[PID]], products[PID], 0))</f>
        <v>2.65</v>
      </c>
      <c r="P7328" s="4">
        <f>shipments9[[#This Row],[Boxes]]*shipments9[[#This Row],[Cost Per Box]]</f>
        <v>1407.1499999999999</v>
      </c>
      <c r="Q7328" s="4">
        <f>shipments9[[#This Row],[Amount]] -shipments9[[#This Row],[total cost]]</f>
        <v>9212.85</v>
      </c>
      <c r="R7328" s="4" t="str">
        <f>IF(shipments9[[#This Row],[Gross Profit]]&lt;0,"Loss","Profit")</f>
        <v>Profit</v>
      </c>
      <c r="S7328" s="9">
        <f>shipments9[[#This Row],[Gross Profit]]/shipments9[[#This Row],[Amount]]</f>
        <v>0.86750000000000005</v>
      </c>
      <c r="T7328" s="11">
        <f>shipments9[[#This Row],[Amount]]/shipments9[[#This Row],[Boxes]]</f>
        <v>20</v>
      </c>
    </row>
    <row r="7329" spans="1:20" hidden="1" x14ac:dyDescent="0.25">
      <c r="A7329" t="s">
        <v>7515</v>
      </c>
      <c r="B7329" t="s">
        <v>58</v>
      </c>
      <c r="C7329" t="s">
        <v>126</v>
      </c>
      <c r="D7329" t="s">
        <v>22</v>
      </c>
      <c r="E7329" s="1">
        <v>45562</v>
      </c>
      <c r="F7329" s="1" t="str">
        <f>TEXT(shipments9[[#This Row],[Shipdate]],"ddd")</f>
        <v>Fri</v>
      </c>
      <c r="G7329" s="1" t="str">
        <f>IF(OR(shipments9[[#This Row],[Day Name]]="Sat",shipments9[[#This Row],[Day Name]]="Sun"),"Weekend","Weekday")</f>
        <v>Weekday</v>
      </c>
      <c r="H7329">
        <v>6360.75</v>
      </c>
      <c r="I7329">
        <v>579</v>
      </c>
      <c r="J7329" t="s">
        <v>185</v>
      </c>
      <c r="K7329" t="s">
        <v>8155</v>
      </c>
      <c r="L7329" t="s">
        <v>8160</v>
      </c>
      <c r="M7329">
        <v>9</v>
      </c>
      <c r="N7329" t="s">
        <v>8167</v>
      </c>
      <c r="O7329" s="4">
        <f>INDEX(products[Cost_per_box], MATCH(shipments9[[#This Row],[PID]], products[PID], 0))</f>
        <v>5.15</v>
      </c>
      <c r="P7329" s="4">
        <f>shipments9[[#This Row],[Boxes]]*shipments9[[#This Row],[Cost Per Box]]</f>
        <v>2981.8500000000004</v>
      </c>
      <c r="Q7329" s="4">
        <f>shipments9[[#This Row],[Amount]] -shipments9[[#This Row],[total cost]]</f>
        <v>3378.8999999999996</v>
      </c>
      <c r="R7329" s="4" t="str">
        <f>IF(shipments9[[#This Row],[Gross Profit]]&lt;0,"Loss","Profit")</f>
        <v>Profit</v>
      </c>
      <c r="S7329" s="9">
        <f>shipments9[[#This Row],[Gross Profit]]/shipments9[[#This Row],[Amount]]</f>
        <v>0.53121094210588371</v>
      </c>
      <c r="T7329" s="11">
        <f>shipments9[[#This Row],[Amount]]/shipments9[[#This Row],[Boxes]]</f>
        <v>10.985751295336788</v>
      </c>
    </row>
    <row r="7330" spans="1:20" hidden="1" x14ac:dyDescent="0.25">
      <c r="A7330" t="s">
        <v>7516</v>
      </c>
      <c r="B7330" t="s">
        <v>58</v>
      </c>
      <c r="C7330" t="s">
        <v>126</v>
      </c>
      <c r="D7330" t="s">
        <v>31</v>
      </c>
      <c r="E7330" s="1">
        <v>45562</v>
      </c>
      <c r="F7330" s="1" t="str">
        <f>TEXT(shipments9[[#This Row],[Shipdate]],"ddd")</f>
        <v>Fri</v>
      </c>
      <c r="G7330" s="1" t="str">
        <f>IF(OR(shipments9[[#This Row],[Day Name]]="Sat",shipments9[[#This Row],[Day Name]]="Sun"),"Weekend","Weekday")</f>
        <v>Weekday</v>
      </c>
      <c r="H7330">
        <v>3163.5</v>
      </c>
      <c r="I7330">
        <v>264</v>
      </c>
      <c r="J7330" t="s">
        <v>185</v>
      </c>
      <c r="K7330" t="s">
        <v>8155</v>
      </c>
      <c r="L7330" t="s">
        <v>8160</v>
      </c>
      <c r="M7330">
        <v>9</v>
      </c>
      <c r="N7330" t="s">
        <v>8167</v>
      </c>
      <c r="O7330" s="4">
        <f>INDEX(products[Cost_per_box], MATCH(shipments9[[#This Row],[PID]], products[PID], 0))</f>
        <v>5.15</v>
      </c>
      <c r="P7330" s="4">
        <f>shipments9[[#This Row],[Boxes]]*shipments9[[#This Row],[Cost Per Box]]</f>
        <v>1359.6000000000001</v>
      </c>
      <c r="Q7330" s="4">
        <f>shipments9[[#This Row],[Amount]] -shipments9[[#This Row],[total cost]]</f>
        <v>1803.8999999999999</v>
      </c>
      <c r="R7330" s="4" t="str">
        <f>IF(shipments9[[#This Row],[Gross Profit]]&lt;0,"Loss","Profit")</f>
        <v>Profit</v>
      </c>
      <c r="S7330" s="9">
        <f>shipments9[[#This Row],[Gross Profit]]/shipments9[[#This Row],[Amount]]</f>
        <v>0.57022285443338072</v>
      </c>
      <c r="T7330" s="11">
        <f>shipments9[[#This Row],[Amount]]/shipments9[[#This Row],[Boxes]]</f>
        <v>11.982954545454545</v>
      </c>
    </row>
    <row r="7331" spans="1:20" hidden="1" x14ac:dyDescent="0.25">
      <c r="A7331" t="s">
        <v>7517</v>
      </c>
      <c r="B7331" t="s">
        <v>58</v>
      </c>
      <c r="C7331" t="s">
        <v>137</v>
      </c>
      <c r="D7331" t="s">
        <v>19</v>
      </c>
      <c r="E7331" s="1">
        <v>45540</v>
      </c>
      <c r="F7331" s="1" t="str">
        <f>TEXT(shipments9[[#This Row],[Shipdate]],"ddd")</f>
        <v>Thu</v>
      </c>
      <c r="G7331" s="1" t="str">
        <f>IF(OR(shipments9[[#This Row],[Day Name]]="Sat",shipments9[[#This Row],[Day Name]]="Sun"),"Weekend","Weekday")</f>
        <v>Weekday</v>
      </c>
      <c r="H7331">
        <v>9767.25</v>
      </c>
      <c r="I7331">
        <v>543</v>
      </c>
      <c r="J7331" t="s">
        <v>185</v>
      </c>
      <c r="K7331" t="s">
        <v>8155</v>
      </c>
      <c r="L7331" t="s">
        <v>8160</v>
      </c>
      <c r="M7331">
        <v>9</v>
      </c>
      <c r="N7331" t="s">
        <v>8167</v>
      </c>
      <c r="O7331" s="4">
        <f>INDEX(products[Cost_per_box], MATCH(shipments9[[#This Row],[PID]], products[PID], 0))</f>
        <v>7.73</v>
      </c>
      <c r="P7331" s="4">
        <f>shipments9[[#This Row],[Boxes]]*shipments9[[#This Row],[Cost Per Box]]</f>
        <v>4197.3900000000003</v>
      </c>
      <c r="Q7331" s="4">
        <f>shipments9[[#This Row],[Amount]] -shipments9[[#This Row],[total cost]]</f>
        <v>5569.86</v>
      </c>
      <c r="R7331" s="4" t="str">
        <f>IF(shipments9[[#This Row],[Gross Profit]]&lt;0,"Loss","Profit")</f>
        <v>Profit</v>
      </c>
      <c r="S7331" s="9">
        <f>shipments9[[#This Row],[Gross Profit]]/shipments9[[#This Row],[Amount]]</f>
        <v>0.57025877294018268</v>
      </c>
      <c r="T7331" s="11">
        <f>shipments9[[#This Row],[Amount]]/shipments9[[#This Row],[Boxes]]</f>
        <v>17.987569060773481</v>
      </c>
    </row>
    <row r="7332" spans="1:20" hidden="1" x14ac:dyDescent="0.25">
      <c r="A7332" t="s">
        <v>7518</v>
      </c>
      <c r="B7332" t="s">
        <v>61</v>
      </c>
      <c r="C7332" t="s">
        <v>121</v>
      </c>
      <c r="D7332" t="s">
        <v>28</v>
      </c>
      <c r="E7332" s="1">
        <v>45560</v>
      </c>
      <c r="F7332" s="1" t="str">
        <f>TEXT(shipments9[[#This Row],[Shipdate]],"ddd")</f>
        <v>Wed</v>
      </c>
      <c r="G7332" s="1" t="str">
        <f>IF(OR(shipments9[[#This Row],[Day Name]]="Sat",shipments9[[#This Row],[Day Name]]="Sun"),"Weekend","Weekday")</f>
        <v>Weekday</v>
      </c>
      <c r="H7332">
        <v>4167</v>
      </c>
      <c r="I7332">
        <v>321</v>
      </c>
      <c r="J7332" t="s">
        <v>185</v>
      </c>
      <c r="K7332" t="s">
        <v>8155</v>
      </c>
      <c r="L7332" t="s">
        <v>8160</v>
      </c>
      <c r="M7332">
        <v>9</v>
      </c>
      <c r="N7332" t="s">
        <v>8167</v>
      </c>
      <c r="O7332" s="4">
        <f>INDEX(products[Cost_per_box], MATCH(shipments9[[#This Row],[PID]], products[PID], 0))</f>
        <v>5.26</v>
      </c>
      <c r="P7332" s="4">
        <f>shipments9[[#This Row],[Boxes]]*shipments9[[#This Row],[Cost Per Box]]</f>
        <v>1688.46</v>
      </c>
      <c r="Q7332" s="4">
        <f>shipments9[[#This Row],[Amount]] -shipments9[[#This Row],[total cost]]</f>
        <v>2478.54</v>
      </c>
      <c r="R7332" s="4" t="str">
        <f>IF(shipments9[[#This Row],[Gross Profit]]&lt;0,"Loss","Profit")</f>
        <v>Profit</v>
      </c>
      <c r="S7332" s="9">
        <f>shipments9[[#This Row],[Gross Profit]]/shipments9[[#This Row],[Amount]]</f>
        <v>0.59480201583873293</v>
      </c>
      <c r="T7332" s="11">
        <f>shipments9[[#This Row],[Amount]]/shipments9[[#This Row],[Boxes]]</f>
        <v>12.981308411214954</v>
      </c>
    </row>
    <row r="7333" spans="1:20" hidden="1" x14ac:dyDescent="0.25">
      <c r="A7333" t="s">
        <v>7519</v>
      </c>
      <c r="B7333" t="s">
        <v>61</v>
      </c>
      <c r="C7333" t="s">
        <v>128</v>
      </c>
      <c r="D7333" t="s">
        <v>31</v>
      </c>
      <c r="E7333" s="1">
        <v>45546</v>
      </c>
      <c r="F7333" s="1" t="str">
        <f>TEXT(shipments9[[#This Row],[Shipdate]],"ddd")</f>
        <v>Wed</v>
      </c>
      <c r="G7333" s="1" t="str">
        <f>IF(OR(shipments9[[#This Row],[Day Name]]="Sat",shipments9[[#This Row],[Day Name]]="Sun"),"Weekend","Weekday")</f>
        <v>Weekday</v>
      </c>
      <c r="H7333">
        <v>4567.5</v>
      </c>
      <c r="I7333">
        <v>571</v>
      </c>
      <c r="J7333" t="s">
        <v>185</v>
      </c>
      <c r="K7333" t="s">
        <v>8155</v>
      </c>
      <c r="L7333" t="s">
        <v>8160</v>
      </c>
      <c r="M7333">
        <v>9</v>
      </c>
      <c r="N7333" t="s">
        <v>8167</v>
      </c>
      <c r="O7333" s="4">
        <f>INDEX(products[Cost_per_box], MATCH(shipments9[[#This Row],[PID]], products[PID], 0))</f>
        <v>3.85</v>
      </c>
      <c r="P7333" s="4">
        <f>shipments9[[#This Row],[Boxes]]*shipments9[[#This Row],[Cost Per Box]]</f>
        <v>2198.35</v>
      </c>
      <c r="Q7333" s="4">
        <f>shipments9[[#This Row],[Amount]] -shipments9[[#This Row],[total cost]]</f>
        <v>2369.15</v>
      </c>
      <c r="R7333" s="4" t="str">
        <f>IF(shipments9[[#This Row],[Gross Profit]]&lt;0,"Loss","Profit")</f>
        <v>Profit</v>
      </c>
      <c r="S7333" s="9">
        <f>shipments9[[#This Row],[Gross Profit]]/shipments9[[#This Row],[Amount]]</f>
        <v>0.51869731800766283</v>
      </c>
      <c r="T7333" s="11">
        <f>shipments9[[#This Row],[Amount]]/shipments9[[#This Row],[Boxes]]</f>
        <v>7.999124343257443</v>
      </c>
    </row>
    <row r="7334" spans="1:20" hidden="1" x14ac:dyDescent="0.25">
      <c r="A7334" t="s">
        <v>7520</v>
      </c>
      <c r="B7334" t="s">
        <v>61</v>
      </c>
      <c r="C7334" t="s">
        <v>130</v>
      </c>
      <c r="D7334" t="s">
        <v>22</v>
      </c>
      <c r="E7334" s="1">
        <v>45547</v>
      </c>
      <c r="F7334" s="1" t="str">
        <f>TEXT(shipments9[[#This Row],[Shipdate]],"ddd")</f>
        <v>Thu</v>
      </c>
      <c r="G7334" s="1" t="str">
        <f>IF(OR(shipments9[[#This Row],[Day Name]]="Sat",shipments9[[#This Row],[Day Name]]="Sun"),"Weekend","Weekday")</f>
        <v>Weekday</v>
      </c>
      <c r="H7334">
        <v>2324.25</v>
      </c>
      <c r="I7334">
        <v>388</v>
      </c>
      <c r="J7334" t="s">
        <v>185</v>
      </c>
      <c r="K7334" t="s">
        <v>8155</v>
      </c>
      <c r="L7334" t="s">
        <v>8160</v>
      </c>
      <c r="M7334">
        <v>9</v>
      </c>
      <c r="N7334" t="s">
        <v>8167</v>
      </c>
      <c r="O7334" s="4">
        <f>INDEX(products[Cost_per_box], MATCH(shipments9[[#This Row],[PID]], products[PID], 0))</f>
        <v>5.72</v>
      </c>
      <c r="P7334" s="4">
        <f>shipments9[[#This Row],[Boxes]]*shipments9[[#This Row],[Cost Per Box]]</f>
        <v>2219.36</v>
      </c>
      <c r="Q7334" s="4">
        <f>shipments9[[#This Row],[Amount]] -shipments9[[#This Row],[total cost]]</f>
        <v>104.88999999999987</v>
      </c>
      <c r="R7334" s="4" t="str">
        <f>IF(shipments9[[#This Row],[Gross Profit]]&lt;0,"Loss","Profit")</f>
        <v>Profit</v>
      </c>
      <c r="S7334" s="9">
        <f>shipments9[[#This Row],[Gross Profit]]/shipments9[[#This Row],[Amount]]</f>
        <v>4.5128536086909699E-2</v>
      </c>
      <c r="T7334" s="11">
        <f>shipments9[[#This Row],[Amount]]/shipments9[[#This Row],[Boxes]]</f>
        <v>5.990335051546392</v>
      </c>
    </row>
    <row r="7335" spans="1:20" hidden="1" x14ac:dyDescent="0.25">
      <c r="A7335" t="s">
        <v>7521</v>
      </c>
      <c r="B7335" t="s">
        <v>61</v>
      </c>
      <c r="C7335" t="s">
        <v>130</v>
      </c>
      <c r="D7335" t="s">
        <v>19</v>
      </c>
      <c r="E7335" s="1">
        <v>45559</v>
      </c>
      <c r="F7335" s="1" t="str">
        <f>TEXT(shipments9[[#This Row],[Shipdate]],"ddd")</f>
        <v>Tue</v>
      </c>
      <c r="G7335" s="1" t="str">
        <f>IF(OR(shipments9[[#This Row],[Day Name]]="Sat",shipments9[[#This Row],[Day Name]]="Sun"),"Weekend","Weekday")</f>
        <v>Weekday</v>
      </c>
      <c r="H7335">
        <v>7092</v>
      </c>
      <c r="I7335">
        <v>887</v>
      </c>
      <c r="J7335" t="s">
        <v>185</v>
      </c>
      <c r="K7335" t="s">
        <v>8155</v>
      </c>
      <c r="L7335" t="s">
        <v>8160</v>
      </c>
      <c r="M7335">
        <v>9</v>
      </c>
      <c r="N7335" t="s">
        <v>8167</v>
      </c>
      <c r="O7335" s="4">
        <f>INDEX(products[Cost_per_box], MATCH(shipments9[[#This Row],[PID]], products[PID], 0))</f>
        <v>5.72</v>
      </c>
      <c r="P7335" s="4">
        <f>shipments9[[#This Row],[Boxes]]*shipments9[[#This Row],[Cost Per Box]]</f>
        <v>5073.6399999999994</v>
      </c>
      <c r="Q7335" s="4">
        <f>shipments9[[#This Row],[Amount]] -shipments9[[#This Row],[total cost]]</f>
        <v>2018.3600000000006</v>
      </c>
      <c r="R7335" s="4" t="str">
        <f>IF(shipments9[[#This Row],[Gross Profit]]&lt;0,"Loss","Profit")</f>
        <v>Profit</v>
      </c>
      <c r="S7335" s="9">
        <f>shipments9[[#This Row],[Gross Profit]]/shipments9[[#This Row],[Amount]]</f>
        <v>0.28459672870840391</v>
      </c>
      <c r="T7335" s="11">
        <f>shipments9[[#This Row],[Amount]]/shipments9[[#This Row],[Boxes]]</f>
        <v>7.9954904171364145</v>
      </c>
    </row>
    <row r="7336" spans="1:20" hidden="1" x14ac:dyDescent="0.25">
      <c r="A7336" t="s">
        <v>7522</v>
      </c>
      <c r="B7336" t="s">
        <v>61</v>
      </c>
      <c r="C7336" t="s">
        <v>130</v>
      </c>
      <c r="D7336" t="s">
        <v>31</v>
      </c>
      <c r="E7336" s="1">
        <v>45562</v>
      </c>
      <c r="F7336" s="1" t="str">
        <f>TEXT(shipments9[[#This Row],[Shipdate]],"ddd")</f>
        <v>Fri</v>
      </c>
      <c r="G7336" s="1" t="str">
        <f>IF(OR(shipments9[[#This Row],[Day Name]]="Sat",shipments9[[#This Row],[Day Name]]="Sun"),"Weekend","Weekday")</f>
        <v>Weekday</v>
      </c>
      <c r="H7336">
        <v>1784.25</v>
      </c>
      <c r="I7336">
        <v>255</v>
      </c>
      <c r="J7336" t="s">
        <v>185</v>
      </c>
      <c r="K7336" t="s">
        <v>8155</v>
      </c>
      <c r="L7336" t="s">
        <v>8160</v>
      </c>
      <c r="M7336">
        <v>9</v>
      </c>
      <c r="N7336" t="s">
        <v>8167</v>
      </c>
      <c r="O7336" s="4">
        <f>INDEX(products[Cost_per_box], MATCH(shipments9[[#This Row],[PID]], products[PID], 0))</f>
        <v>5.72</v>
      </c>
      <c r="P7336" s="4">
        <f>shipments9[[#This Row],[Boxes]]*shipments9[[#This Row],[Cost Per Box]]</f>
        <v>1458.6</v>
      </c>
      <c r="Q7336" s="4">
        <f>shipments9[[#This Row],[Amount]] -shipments9[[#This Row],[total cost]]</f>
        <v>325.65000000000009</v>
      </c>
      <c r="R7336" s="4" t="str">
        <f>IF(shipments9[[#This Row],[Gross Profit]]&lt;0,"Loss","Profit")</f>
        <v>Profit</v>
      </c>
      <c r="S7336" s="9">
        <f>shipments9[[#This Row],[Gross Profit]]/shipments9[[#This Row],[Amount]]</f>
        <v>0.18251366120218585</v>
      </c>
      <c r="T7336" s="11">
        <f>shipments9[[#This Row],[Amount]]/shipments9[[#This Row],[Boxes]]</f>
        <v>6.9970588235294118</v>
      </c>
    </row>
    <row r="7337" spans="1:20" hidden="1" x14ac:dyDescent="0.25">
      <c r="A7337" t="s">
        <v>7523</v>
      </c>
      <c r="B7337" t="s">
        <v>61</v>
      </c>
      <c r="C7337" t="s">
        <v>165</v>
      </c>
      <c r="D7337" t="s">
        <v>22</v>
      </c>
      <c r="E7337" s="1">
        <v>45560</v>
      </c>
      <c r="F7337" s="1" t="str">
        <f>TEXT(shipments9[[#This Row],[Shipdate]],"ddd")</f>
        <v>Wed</v>
      </c>
      <c r="G7337" s="1" t="str">
        <f>IF(OR(shipments9[[#This Row],[Day Name]]="Sat",shipments9[[#This Row],[Day Name]]="Sun"),"Weekend","Weekday")</f>
        <v>Weekday</v>
      </c>
      <c r="H7337">
        <v>2099.25</v>
      </c>
      <c r="I7337">
        <v>100</v>
      </c>
      <c r="J7337" t="s">
        <v>185</v>
      </c>
      <c r="K7337" t="s">
        <v>8155</v>
      </c>
      <c r="L7337" t="s">
        <v>8160</v>
      </c>
      <c r="M7337">
        <v>9</v>
      </c>
      <c r="N7337" t="s">
        <v>8167</v>
      </c>
      <c r="O7337" s="4">
        <f>INDEX(products[Cost_per_box], MATCH(shipments9[[#This Row],[PID]], products[PID], 0))</f>
        <v>2.65</v>
      </c>
      <c r="P7337" s="4">
        <f>shipments9[[#This Row],[Boxes]]*shipments9[[#This Row],[Cost Per Box]]</f>
        <v>265</v>
      </c>
      <c r="Q7337" s="4">
        <f>shipments9[[#This Row],[Amount]] -shipments9[[#This Row],[total cost]]</f>
        <v>1834.25</v>
      </c>
      <c r="R7337" s="4" t="str">
        <f>IF(shipments9[[#This Row],[Gross Profit]]&lt;0,"Loss","Profit")</f>
        <v>Profit</v>
      </c>
      <c r="S7337" s="9">
        <f>shipments9[[#This Row],[Gross Profit]]/shipments9[[#This Row],[Amount]]</f>
        <v>0.87376443968083839</v>
      </c>
      <c r="T7337" s="11">
        <f>shipments9[[#This Row],[Amount]]/shipments9[[#This Row],[Boxes]]</f>
        <v>20.9925</v>
      </c>
    </row>
    <row r="7338" spans="1:20" hidden="1" x14ac:dyDescent="0.25">
      <c r="A7338" t="s">
        <v>7524</v>
      </c>
      <c r="B7338" t="s">
        <v>61</v>
      </c>
      <c r="C7338" t="s">
        <v>121</v>
      </c>
      <c r="D7338" t="s">
        <v>26</v>
      </c>
      <c r="E7338" s="1">
        <v>45559</v>
      </c>
      <c r="F7338" s="1" t="str">
        <f>TEXT(shipments9[[#This Row],[Shipdate]],"ddd")</f>
        <v>Tue</v>
      </c>
      <c r="G7338" s="1" t="str">
        <f>IF(OR(shipments9[[#This Row],[Day Name]]="Sat",shipments9[[#This Row],[Day Name]]="Sun"),"Weekend","Weekday")</f>
        <v>Weekday</v>
      </c>
      <c r="H7338">
        <v>627.75</v>
      </c>
      <c r="I7338">
        <v>49</v>
      </c>
      <c r="J7338" t="s">
        <v>185</v>
      </c>
      <c r="K7338" t="s">
        <v>8155</v>
      </c>
      <c r="L7338" t="s">
        <v>8160</v>
      </c>
      <c r="M7338">
        <v>9</v>
      </c>
      <c r="N7338" t="s">
        <v>8167</v>
      </c>
      <c r="O7338" s="4">
        <f>INDEX(products[Cost_per_box], MATCH(shipments9[[#This Row],[PID]], products[PID], 0))</f>
        <v>5.26</v>
      </c>
      <c r="P7338" s="4">
        <f>shipments9[[#This Row],[Boxes]]*shipments9[[#This Row],[Cost Per Box]]</f>
        <v>257.74</v>
      </c>
      <c r="Q7338" s="4">
        <f>shipments9[[#This Row],[Amount]] -shipments9[[#This Row],[total cost]]</f>
        <v>370.01</v>
      </c>
      <c r="R7338" s="4" t="str">
        <f>IF(shipments9[[#This Row],[Gross Profit]]&lt;0,"Loss","Profit")</f>
        <v>Profit</v>
      </c>
      <c r="S7338" s="9">
        <f>shipments9[[#This Row],[Gross Profit]]/shipments9[[#This Row],[Amount]]</f>
        <v>0.58942254082039025</v>
      </c>
      <c r="T7338" s="11">
        <f>shipments9[[#This Row],[Amount]]/shipments9[[#This Row],[Boxes]]</f>
        <v>12.811224489795919</v>
      </c>
    </row>
    <row r="7339" spans="1:20" x14ac:dyDescent="0.25">
      <c r="A7339" t="s">
        <v>7525</v>
      </c>
      <c r="B7339" t="s">
        <v>61</v>
      </c>
      <c r="C7339" t="s">
        <v>147</v>
      </c>
      <c r="D7339" t="s">
        <v>28</v>
      </c>
      <c r="E7339" s="1">
        <v>45538</v>
      </c>
      <c r="F7339" s="1" t="str">
        <f>TEXT(shipments9[[#This Row],[Shipdate]],"ddd")</f>
        <v>Tue</v>
      </c>
      <c r="G7339" s="1" t="str">
        <f>IF(OR(shipments9[[#This Row],[Day Name]]="Sat",shipments9[[#This Row],[Day Name]]="Sun"),"Weekend","Weekday")</f>
        <v>Weekday</v>
      </c>
      <c r="H7339">
        <v>6072.75</v>
      </c>
      <c r="I7339">
        <v>608</v>
      </c>
      <c r="J7339" t="s">
        <v>185</v>
      </c>
      <c r="K7339" t="s">
        <v>8155</v>
      </c>
      <c r="L7339" t="s">
        <v>8160</v>
      </c>
      <c r="M7339">
        <v>9</v>
      </c>
      <c r="N7339" t="s">
        <v>8167</v>
      </c>
      <c r="O7339" s="4">
        <f>INDEX(products[Cost_per_box], MATCH(shipments9[[#This Row],[PID]], products[PID], 0))</f>
        <v>10.51</v>
      </c>
      <c r="P7339" s="4">
        <f>shipments9[[#This Row],[Boxes]]*shipments9[[#This Row],[Cost Per Box]]</f>
        <v>6390.08</v>
      </c>
      <c r="Q7339" s="4">
        <f>shipments9[[#This Row],[Amount]] -shipments9[[#This Row],[total cost]]</f>
        <v>-317.32999999999993</v>
      </c>
      <c r="R7339" s="4" t="str">
        <f>IF(shipments9[[#This Row],[Gross Profit]]&lt;0,"Loss","Profit")</f>
        <v>Loss</v>
      </c>
      <c r="S7339" s="9">
        <f>shipments9[[#This Row],[Gross Profit]]/shipments9[[#This Row],[Amount]]</f>
        <v>-5.2254744555596713E-2</v>
      </c>
      <c r="T7339" s="11">
        <f>shipments9[[#This Row],[Amount]]/shipments9[[#This Row],[Boxes]]</f>
        <v>9.9880756578947363</v>
      </c>
    </row>
    <row r="7340" spans="1:20" hidden="1" x14ac:dyDescent="0.25">
      <c r="A7340" t="s">
        <v>7526</v>
      </c>
      <c r="B7340" t="s">
        <v>61</v>
      </c>
      <c r="C7340" t="s">
        <v>163</v>
      </c>
      <c r="D7340" t="s">
        <v>22</v>
      </c>
      <c r="E7340" s="1">
        <v>45552</v>
      </c>
      <c r="F7340" s="1" t="str">
        <f>TEXT(shipments9[[#This Row],[Shipdate]],"ddd")</f>
        <v>Tue</v>
      </c>
      <c r="G7340" s="1" t="str">
        <f>IF(OR(shipments9[[#This Row],[Day Name]]="Sat",shipments9[[#This Row],[Day Name]]="Sun"),"Weekend","Weekday")</f>
        <v>Weekday</v>
      </c>
      <c r="H7340">
        <v>4788</v>
      </c>
      <c r="I7340">
        <v>436</v>
      </c>
      <c r="J7340" t="s">
        <v>185</v>
      </c>
      <c r="K7340" t="s">
        <v>8155</v>
      </c>
      <c r="L7340" t="s">
        <v>8160</v>
      </c>
      <c r="M7340">
        <v>9</v>
      </c>
      <c r="N7340" t="s">
        <v>8167</v>
      </c>
      <c r="O7340" s="4">
        <f>INDEX(products[Cost_per_box], MATCH(shipments9[[#This Row],[PID]], products[PID], 0))</f>
        <v>3.32</v>
      </c>
      <c r="P7340" s="4">
        <f>shipments9[[#This Row],[Boxes]]*shipments9[[#This Row],[Cost Per Box]]</f>
        <v>1447.52</v>
      </c>
      <c r="Q7340" s="4">
        <f>shipments9[[#This Row],[Amount]] -shipments9[[#This Row],[total cost]]</f>
        <v>3340.48</v>
      </c>
      <c r="R7340" s="4" t="str">
        <f>IF(shipments9[[#This Row],[Gross Profit]]&lt;0,"Loss","Profit")</f>
        <v>Profit</v>
      </c>
      <c r="S7340" s="9">
        <f>shipments9[[#This Row],[Gross Profit]]/shipments9[[#This Row],[Amount]]</f>
        <v>0.69767752715121134</v>
      </c>
      <c r="T7340" s="11">
        <f>shipments9[[#This Row],[Amount]]/shipments9[[#This Row],[Boxes]]</f>
        <v>10.98165137614679</v>
      </c>
    </row>
    <row r="7341" spans="1:20" hidden="1" x14ac:dyDescent="0.25">
      <c r="A7341" t="s">
        <v>7527</v>
      </c>
      <c r="B7341" t="s">
        <v>61</v>
      </c>
      <c r="C7341" t="s">
        <v>121</v>
      </c>
      <c r="D7341" t="s">
        <v>31</v>
      </c>
      <c r="E7341" s="1">
        <v>45562</v>
      </c>
      <c r="F7341" s="1" t="str">
        <f>TEXT(shipments9[[#This Row],[Shipdate]],"ddd")</f>
        <v>Fri</v>
      </c>
      <c r="G7341" s="1" t="str">
        <f>IF(OR(shipments9[[#This Row],[Day Name]]="Sat",shipments9[[#This Row],[Day Name]]="Sun"),"Weekend","Weekday")</f>
        <v>Weekday</v>
      </c>
      <c r="H7341">
        <v>6525</v>
      </c>
      <c r="I7341">
        <v>502</v>
      </c>
      <c r="J7341" t="s">
        <v>185</v>
      </c>
      <c r="K7341" t="s">
        <v>8155</v>
      </c>
      <c r="L7341" t="s">
        <v>8160</v>
      </c>
      <c r="M7341">
        <v>9</v>
      </c>
      <c r="N7341" t="s">
        <v>8167</v>
      </c>
      <c r="O7341" s="4">
        <f>INDEX(products[Cost_per_box], MATCH(shipments9[[#This Row],[PID]], products[PID], 0))</f>
        <v>5.26</v>
      </c>
      <c r="P7341" s="4">
        <f>shipments9[[#This Row],[Boxes]]*shipments9[[#This Row],[Cost Per Box]]</f>
        <v>2640.52</v>
      </c>
      <c r="Q7341" s="4">
        <f>shipments9[[#This Row],[Amount]] -shipments9[[#This Row],[total cost]]</f>
        <v>3884.48</v>
      </c>
      <c r="R7341" s="4" t="str">
        <f>IF(shipments9[[#This Row],[Gross Profit]]&lt;0,"Loss","Profit")</f>
        <v>Profit</v>
      </c>
      <c r="S7341" s="9">
        <f>shipments9[[#This Row],[Gross Profit]]/shipments9[[#This Row],[Amount]]</f>
        <v>0.59532260536398462</v>
      </c>
      <c r="T7341" s="11">
        <f>shipments9[[#This Row],[Amount]]/shipments9[[#This Row],[Boxes]]</f>
        <v>12.99800796812749</v>
      </c>
    </row>
    <row r="7342" spans="1:20" hidden="1" x14ac:dyDescent="0.25">
      <c r="A7342" t="s">
        <v>7528</v>
      </c>
      <c r="B7342" t="s">
        <v>61</v>
      </c>
      <c r="C7342" t="s">
        <v>130</v>
      </c>
      <c r="D7342" t="s">
        <v>19</v>
      </c>
      <c r="E7342" s="1">
        <v>45537</v>
      </c>
      <c r="F7342" s="1" t="str">
        <f>TEXT(shipments9[[#This Row],[Shipdate]],"ddd")</f>
        <v>Mon</v>
      </c>
      <c r="G7342" s="1" t="str">
        <f>IF(OR(shipments9[[#This Row],[Day Name]]="Sat",shipments9[[#This Row],[Day Name]]="Sun"),"Weekend","Weekday")</f>
        <v>Weekday</v>
      </c>
      <c r="H7342">
        <v>528.75</v>
      </c>
      <c r="I7342">
        <v>89</v>
      </c>
      <c r="J7342" t="s">
        <v>185</v>
      </c>
      <c r="K7342" t="s">
        <v>8155</v>
      </c>
      <c r="L7342" t="s">
        <v>8160</v>
      </c>
      <c r="M7342">
        <v>9</v>
      </c>
      <c r="N7342" t="s">
        <v>8167</v>
      </c>
      <c r="O7342" s="4">
        <f>INDEX(products[Cost_per_box], MATCH(shipments9[[#This Row],[PID]], products[PID], 0))</f>
        <v>5.72</v>
      </c>
      <c r="P7342" s="4">
        <f>shipments9[[#This Row],[Boxes]]*shipments9[[#This Row],[Cost Per Box]]</f>
        <v>509.08</v>
      </c>
      <c r="Q7342" s="4">
        <f>shipments9[[#This Row],[Amount]] -shipments9[[#This Row],[total cost]]</f>
        <v>19.670000000000016</v>
      </c>
      <c r="R7342" s="4" t="str">
        <f>IF(shipments9[[#This Row],[Gross Profit]]&lt;0,"Loss","Profit")</f>
        <v>Profit</v>
      </c>
      <c r="S7342" s="9">
        <f>shipments9[[#This Row],[Gross Profit]]/shipments9[[#This Row],[Amount]]</f>
        <v>3.720094562647757E-2</v>
      </c>
      <c r="T7342" s="11">
        <f>shipments9[[#This Row],[Amount]]/shipments9[[#This Row],[Boxes]]</f>
        <v>5.941011235955056</v>
      </c>
    </row>
    <row r="7343" spans="1:20" hidden="1" x14ac:dyDescent="0.25">
      <c r="A7343" t="s">
        <v>7529</v>
      </c>
      <c r="B7343" t="s">
        <v>61</v>
      </c>
      <c r="C7343" t="s">
        <v>135</v>
      </c>
      <c r="D7343" t="s">
        <v>28</v>
      </c>
      <c r="E7343" s="1">
        <v>45540</v>
      </c>
      <c r="F7343" s="1" t="str">
        <f>TEXT(shipments9[[#This Row],[Shipdate]],"ddd")</f>
        <v>Thu</v>
      </c>
      <c r="G7343" s="1" t="str">
        <f>IF(OR(shipments9[[#This Row],[Day Name]]="Sat",shipments9[[#This Row],[Day Name]]="Sun"),"Weekend","Weekday")</f>
        <v>Weekday</v>
      </c>
      <c r="H7343">
        <v>5494.5</v>
      </c>
      <c r="I7343">
        <v>204</v>
      </c>
      <c r="J7343" t="s">
        <v>185</v>
      </c>
      <c r="K7343" t="s">
        <v>8155</v>
      </c>
      <c r="L7343" t="s">
        <v>8160</v>
      </c>
      <c r="M7343">
        <v>9</v>
      </c>
      <c r="N7343" t="s">
        <v>8167</v>
      </c>
      <c r="O7343" s="4">
        <f>INDEX(products[Cost_per_box], MATCH(shipments9[[#This Row],[PID]], products[PID], 0))</f>
        <v>9.94</v>
      </c>
      <c r="P7343" s="4">
        <f>shipments9[[#This Row],[Boxes]]*shipments9[[#This Row],[Cost Per Box]]</f>
        <v>2027.76</v>
      </c>
      <c r="Q7343" s="4">
        <f>shipments9[[#This Row],[Amount]] -shipments9[[#This Row],[total cost]]</f>
        <v>3466.74</v>
      </c>
      <c r="R7343" s="4" t="str">
        <f>IF(shipments9[[#This Row],[Gross Profit]]&lt;0,"Loss","Profit")</f>
        <v>Profit</v>
      </c>
      <c r="S7343" s="9">
        <f>shipments9[[#This Row],[Gross Profit]]/shipments9[[#This Row],[Amount]]</f>
        <v>0.63094731094731094</v>
      </c>
      <c r="T7343" s="11">
        <f>shipments9[[#This Row],[Amount]]/shipments9[[#This Row],[Boxes]]</f>
        <v>26.933823529411764</v>
      </c>
    </row>
    <row r="7344" spans="1:20" hidden="1" x14ac:dyDescent="0.25">
      <c r="A7344" t="s">
        <v>7530</v>
      </c>
      <c r="B7344" t="s">
        <v>61</v>
      </c>
      <c r="C7344" t="s">
        <v>157</v>
      </c>
      <c r="D7344" t="s">
        <v>28</v>
      </c>
      <c r="E7344" s="1">
        <v>45555</v>
      </c>
      <c r="F7344" s="1" t="str">
        <f>TEXT(shipments9[[#This Row],[Shipdate]],"ddd")</f>
        <v>Fri</v>
      </c>
      <c r="G7344" s="1" t="str">
        <f>IF(OR(shipments9[[#This Row],[Day Name]]="Sat",shipments9[[#This Row],[Day Name]]="Sun"),"Weekend","Weekday")</f>
        <v>Weekday</v>
      </c>
      <c r="H7344">
        <v>2648.25</v>
      </c>
      <c r="I7344">
        <v>265</v>
      </c>
      <c r="J7344" t="s">
        <v>185</v>
      </c>
      <c r="K7344" t="s">
        <v>8155</v>
      </c>
      <c r="L7344" t="s">
        <v>8160</v>
      </c>
      <c r="M7344">
        <v>9</v>
      </c>
      <c r="N7344" t="s">
        <v>8167</v>
      </c>
      <c r="O7344" s="4">
        <f>INDEX(products[Cost_per_box], MATCH(shipments9[[#This Row],[PID]], products[PID], 0))</f>
        <v>6.8</v>
      </c>
      <c r="P7344" s="4">
        <f>shipments9[[#This Row],[Boxes]]*shipments9[[#This Row],[Cost Per Box]]</f>
        <v>1802</v>
      </c>
      <c r="Q7344" s="4">
        <f>shipments9[[#This Row],[Amount]] -shipments9[[#This Row],[total cost]]</f>
        <v>846.25</v>
      </c>
      <c r="R7344" s="4" t="str">
        <f>IF(shipments9[[#This Row],[Gross Profit]]&lt;0,"Loss","Profit")</f>
        <v>Profit</v>
      </c>
      <c r="S7344" s="9">
        <f>shipments9[[#This Row],[Gross Profit]]/shipments9[[#This Row],[Amount]]</f>
        <v>0.3195506466534504</v>
      </c>
      <c r="T7344" s="11">
        <f>shipments9[[#This Row],[Amount]]/shipments9[[#This Row],[Boxes]]</f>
        <v>9.9933962264150935</v>
      </c>
    </row>
    <row r="7345" spans="1:20" hidden="1" x14ac:dyDescent="0.25">
      <c r="A7345" t="s">
        <v>7531</v>
      </c>
      <c r="B7345" t="s">
        <v>61</v>
      </c>
      <c r="C7345" t="s">
        <v>163</v>
      </c>
      <c r="D7345" t="s">
        <v>31</v>
      </c>
      <c r="E7345" s="1">
        <v>45562</v>
      </c>
      <c r="F7345" s="1" t="str">
        <f>TEXT(shipments9[[#This Row],[Shipdate]],"ddd")</f>
        <v>Fri</v>
      </c>
      <c r="G7345" s="1" t="str">
        <f>IF(OR(shipments9[[#This Row],[Day Name]]="Sat",shipments9[[#This Row],[Day Name]]="Sun"),"Weekend","Weekday")</f>
        <v>Weekday</v>
      </c>
      <c r="H7345">
        <v>15041.25</v>
      </c>
      <c r="I7345">
        <v>2149</v>
      </c>
      <c r="J7345" t="s">
        <v>185</v>
      </c>
      <c r="K7345" t="s">
        <v>8155</v>
      </c>
      <c r="L7345" t="s">
        <v>8160</v>
      </c>
      <c r="M7345">
        <v>9</v>
      </c>
      <c r="N7345" t="s">
        <v>8167</v>
      </c>
      <c r="O7345" s="4">
        <f>INDEX(products[Cost_per_box], MATCH(shipments9[[#This Row],[PID]], products[PID], 0))</f>
        <v>3.32</v>
      </c>
      <c r="P7345" s="4">
        <f>shipments9[[#This Row],[Boxes]]*shipments9[[#This Row],[Cost Per Box]]</f>
        <v>7134.6799999999994</v>
      </c>
      <c r="Q7345" s="4">
        <f>shipments9[[#This Row],[Amount]] -shipments9[[#This Row],[total cost]]</f>
        <v>7906.5700000000006</v>
      </c>
      <c r="R7345" s="4" t="str">
        <f>IF(shipments9[[#This Row],[Gross Profit]]&lt;0,"Loss","Profit")</f>
        <v>Profit</v>
      </c>
      <c r="S7345" s="9">
        <f>shipments9[[#This Row],[Gross Profit]]/shipments9[[#This Row],[Amount]]</f>
        <v>0.52565910413030836</v>
      </c>
      <c r="T7345" s="11">
        <f>shipments9[[#This Row],[Amount]]/shipments9[[#This Row],[Boxes]]</f>
        <v>6.9991856677524433</v>
      </c>
    </row>
    <row r="7346" spans="1:20" hidden="1" x14ac:dyDescent="0.25">
      <c r="A7346" t="s">
        <v>7532</v>
      </c>
      <c r="B7346" t="s">
        <v>61</v>
      </c>
      <c r="C7346" t="s">
        <v>121</v>
      </c>
      <c r="D7346" t="s">
        <v>19</v>
      </c>
      <c r="E7346" s="1">
        <v>45551</v>
      </c>
      <c r="F7346" s="1" t="str">
        <f>TEXT(shipments9[[#This Row],[Shipdate]],"ddd")</f>
        <v>Mon</v>
      </c>
      <c r="G7346" s="1" t="str">
        <f>IF(OR(shipments9[[#This Row],[Day Name]]="Sat",shipments9[[#This Row],[Day Name]]="Sun"),"Weekend","Weekday")</f>
        <v>Weekday</v>
      </c>
      <c r="H7346">
        <v>2880</v>
      </c>
      <c r="I7346">
        <v>240</v>
      </c>
      <c r="J7346" t="s">
        <v>185</v>
      </c>
      <c r="K7346" t="s">
        <v>8155</v>
      </c>
      <c r="L7346" t="s">
        <v>8160</v>
      </c>
      <c r="M7346">
        <v>9</v>
      </c>
      <c r="N7346" t="s">
        <v>8167</v>
      </c>
      <c r="O7346" s="4">
        <f>INDEX(products[Cost_per_box], MATCH(shipments9[[#This Row],[PID]], products[PID], 0))</f>
        <v>5.26</v>
      </c>
      <c r="P7346" s="4">
        <f>shipments9[[#This Row],[Boxes]]*shipments9[[#This Row],[Cost Per Box]]</f>
        <v>1262.3999999999999</v>
      </c>
      <c r="Q7346" s="4">
        <f>shipments9[[#This Row],[Amount]] -shipments9[[#This Row],[total cost]]</f>
        <v>1617.6000000000001</v>
      </c>
      <c r="R7346" s="4" t="str">
        <f>IF(shipments9[[#This Row],[Gross Profit]]&lt;0,"Loss","Profit")</f>
        <v>Profit</v>
      </c>
      <c r="S7346" s="9">
        <f>shipments9[[#This Row],[Gross Profit]]/shipments9[[#This Row],[Amount]]</f>
        <v>0.56166666666666676</v>
      </c>
      <c r="T7346" s="11">
        <f>shipments9[[#This Row],[Amount]]/shipments9[[#This Row],[Boxes]]</f>
        <v>12</v>
      </c>
    </row>
    <row r="7347" spans="1:20" hidden="1" x14ac:dyDescent="0.25">
      <c r="A7347" t="s">
        <v>7533</v>
      </c>
      <c r="B7347" t="s">
        <v>61</v>
      </c>
      <c r="C7347" t="s">
        <v>135</v>
      </c>
      <c r="D7347" t="s">
        <v>28</v>
      </c>
      <c r="E7347" s="1">
        <v>45545</v>
      </c>
      <c r="F7347" s="1" t="str">
        <f>TEXT(shipments9[[#This Row],[Shipdate]],"ddd")</f>
        <v>Tue</v>
      </c>
      <c r="G7347" s="1" t="str">
        <f>IF(OR(shipments9[[#This Row],[Day Name]]="Sat",shipments9[[#This Row],[Day Name]]="Sun"),"Weekend","Weekday")</f>
        <v>Weekday</v>
      </c>
      <c r="H7347">
        <v>5550.75</v>
      </c>
      <c r="I7347">
        <v>206</v>
      </c>
      <c r="J7347" t="s">
        <v>185</v>
      </c>
      <c r="K7347" t="s">
        <v>8155</v>
      </c>
      <c r="L7347" t="s">
        <v>8160</v>
      </c>
      <c r="M7347">
        <v>9</v>
      </c>
      <c r="N7347" t="s">
        <v>8167</v>
      </c>
      <c r="O7347" s="4">
        <f>INDEX(products[Cost_per_box], MATCH(shipments9[[#This Row],[PID]], products[PID], 0))</f>
        <v>9.94</v>
      </c>
      <c r="P7347" s="4">
        <f>shipments9[[#This Row],[Boxes]]*shipments9[[#This Row],[Cost Per Box]]</f>
        <v>2047.6399999999999</v>
      </c>
      <c r="Q7347" s="4">
        <f>shipments9[[#This Row],[Amount]] -shipments9[[#This Row],[total cost]]</f>
        <v>3503.11</v>
      </c>
      <c r="R7347" s="4" t="str">
        <f>IF(shipments9[[#This Row],[Gross Profit]]&lt;0,"Loss","Profit")</f>
        <v>Profit</v>
      </c>
      <c r="S7347" s="9">
        <f>shipments9[[#This Row],[Gross Profit]]/shipments9[[#This Row],[Amount]]</f>
        <v>0.63110570643606723</v>
      </c>
      <c r="T7347" s="11">
        <f>shipments9[[#This Row],[Amount]]/shipments9[[#This Row],[Boxes]]</f>
        <v>26.945388349514563</v>
      </c>
    </row>
    <row r="7348" spans="1:20" hidden="1" x14ac:dyDescent="0.25">
      <c r="A7348" t="s">
        <v>7534</v>
      </c>
      <c r="B7348" t="s">
        <v>61</v>
      </c>
      <c r="C7348" t="s">
        <v>135</v>
      </c>
      <c r="D7348" t="s">
        <v>24</v>
      </c>
      <c r="E7348" s="1">
        <v>45541</v>
      </c>
      <c r="F7348" s="1" t="str">
        <f>TEXT(shipments9[[#This Row],[Shipdate]],"ddd")</f>
        <v>Fri</v>
      </c>
      <c r="G7348" s="1" t="str">
        <f>IF(OR(shipments9[[#This Row],[Day Name]]="Sat",shipments9[[#This Row],[Day Name]]="Sun"),"Weekend","Weekday")</f>
        <v>Weekday</v>
      </c>
      <c r="H7348">
        <v>5872.5</v>
      </c>
      <c r="I7348">
        <v>226</v>
      </c>
      <c r="J7348" t="s">
        <v>185</v>
      </c>
      <c r="K7348" t="s">
        <v>8155</v>
      </c>
      <c r="L7348" t="s">
        <v>8160</v>
      </c>
      <c r="M7348">
        <v>9</v>
      </c>
      <c r="N7348" t="s">
        <v>8167</v>
      </c>
      <c r="O7348" s="4">
        <f>INDEX(products[Cost_per_box], MATCH(shipments9[[#This Row],[PID]], products[PID], 0))</f>
        <v>9.94</v>
      </c>
      <c r="P7348" s="4">
        <f>shipments9[[#This Row],[Boxes]]*shipments9[[#This Row],[Cost Per Box]]</f>
        <v>2246.44</v>
      </c>
      <c r="Q7348" s="4">
        <f>shipments9[[#This Row],[Amount]] -shipments9[[#This Row],[total cost]]</f>
        <v>3626.06</v>
      </c>
      <c r="R7348" s="4" t="str">
        <f>IF(shipments9[[#This Row],[Gross Profit]]&lt;0,"Loss","Profit")</f>
        <v>Profit</v>
      </c>
      <c r="S7348" s="9">
        <f>shipments9[[#This Row],[Gross Profit]]/shipments9[[#This Row],[Amount]]</f>
        <v>0.61746445295870578</v>
      </c>
      <c r="T7348" s="11">
        <f>shipments9[[#This Row],[Amount]]/shipments9[[#This Row],[Boxes]]</f>
        <v>25.984513274336283</v>
      </c>
    </row>
    <row r="7349" spans="1:20" hidden="1" x14ac:dyDescent="0.25">
      <c r="A7349" t="s">
        <v>7535</v>
      </c>
      <c r="B7349" t="s">
        <v>61</v>
      </c>
      <c r="C7349" t="s">
        <v>130</v>
      </c>
      <c r="D7349" t="s">
        <v>28</v>
      </c>
      <c r="E7349" s="1">
        <v>45555</v>
      </c>
      <c r="F7349" s="1" t="str">
        <f>TEXT(shipments9[[#This Row],[Shipdate]],"ddd")</f>
        <v>Fri</v>
      </c>
      <c r="G7349" s="1" t="str">
        <f>IF(OR(shipments9[[#This Row],[Day Name]]="Sat",shipments9[[#This Row],[Day Name]]="Sun"),"Weekend","Weekday")</f>
        <v>Weekday</v>
      </c>
      <c r="H7349">
        <v>6995.25</v>
      </c>
      <c r="I7349">
        <v>778</v>
      </c>
      <c r="J7349" t="s">
        <v>185</v>
      </c>
      <c r="K7349" t="s">
        <v>8155</v>
      </c>
      <c r="L7349" t="s">
        <v>8160</v>
      </c>
      <c r="M7349">
        <v>9</v>
      </c>
      <c r="N7349" t="s">
        <v>8167</v>
      </c>
      <c r="O7349" s="4">
        <f>INDEX(products[Cost_per_box], MATCH(shipments9[[#This Row],[PID]], products[PID], 0))</f>
        <v>5.72</v>
      </c>
      <c r="P7349" s="4">
        <f>shipments9[[#This Row],[Boxes]]*shipments9[[#This Row],[Cost Per Box]]</f>
        <v>4450.16</v>
      </c>
      <c r="Q7349" s="4">
        <f>shipments9[[#This Row],[Amount]] -shipments9[[#This Row],[total cost]]</f>
        <v>2545.09</v>
      </c>
      <c r="R7349" s="4" t="str">
        <f>IF(shipments9[[#This Row],[Gross Profit]]&lt;0,"Loss","Profit")</f>
        <v>Profit</v>
      </c>
      <c r="S7349" s="9">
        <f>shipments9[[#This Row],[Gross Profit]]/shipments9[[#This Row],[Amount]]</f>
        <v>0.36383117115185304</v>
      </c>
      <c r="T7349" s="11">
        <f>shipments9[[#This Row],[Amount]]/shipments9[[#This Row],[Boxes]]</f>
        <v>8.991323907455012</v>
      </c>
    </row>
    <row r="7350" spans="1:20" hidden="1" x14ac:dyDescent="0.25">
      <c r="A7350" t="s">
        <v>7536</v>
      </c>
      <c r="B7350" t="s">
        <v>61</v>
      </c>
      <c r="C7350" t="s">
        <v>137</v>
      </c>
      <c r="D7350" t="s">
        <v>31</v>
      </c>
      <c r="E7350" s="1">
        <v>45546</v>
      </c>
      <c r="F7350" s="1" t="str">
        <f>TEXT(shipments9[[#This Row],[Shipdate]],"ddd")</f>
        <v>Wed</v>
      </c>
      <c r="G7350" s="1" t="str">
        <f>IF(OR(shipments9[[#This Row],[Day Name]]="Sat",shipments9[[#This Row],[Day Name]]="Sun"),"Weekend","Weekday")</f>
        <v>Weekday</v>
      </c>
      <c r="H7350">
        <v>9875.25</v>
      </c>
      <c r="I7350">
        <v>449</v>
      </c>
      <c r="J7350" t="s">
        <v>185</v>
      </c>
      <c r="K7350" t="s">
        <v>8155</v>
      </c>
      <c r="L7350" t="s">
        <v>8160</v>
      </c>
      <c r="M7350">
        <v>9</v>
      </c>
      <c r="N7350" t="s">
        <v>8167</v>
      </c>
      <c r="O7350" s="4">
        <f>INDEX(products[Cost_per_box], MATCH(shipments9[[#This Row],[PID]], products[PID], 0))</f>
        <v>7.73</v>
      </c>
      <c r="P7350" s="4">
        <f>shipments9[[#This Row],[Boxes]]*shipments9[[#This Row],[Cost Per Box]]</f>
        <v>3470.77</v>
      </c>
      <c r="Q7350" s="4">
        <f>shipments9[[#This Row],[Amount]] -shipments9[[#This Row],[total cost]]</f>
        <v>6404.48</v>
      </c>
      <c r="R7350" s="4" t="str">
        <f>IF(shipments9[[#This Row],[Gross Profit]]&lt;0,"Loss","Profit")</f>
        <v>Profit</v>
      </c>
      <c r="S7350" s="9">
        <f>shipments9[[#This Row],[Gross Profit]]/shipments9[[#This Row],[Amount]]</f>
        <v>0.64853851801220219</v>
      </c>
      <c r="T7350" s="11">
        <f>shipments9[[#This Row],[Amount]]/shipments9[[#This Row],[Boxes]]</f>
        <v>21.993875278396438</v>
      </c>
    </row>
    <row r="7351" spans="1:20" hidden="1" x14ac:dyDescent="0.25">
      <c r="A7351" t="s">
        <v>7537</v>
      </c>
      <c r="B7351" t="s">
        <v>61</v>
      </c>
      <c r="C7351" t="s">
        <v>153</v>
      </c>
      <c r="D7351" t="s">
        <v>19</v>
      </c>
      <c r="E7351" s="1">
        <v>45553</v>
      </c>
      <c r="F7351" s="1" t="str">
        <f>TEXT(shipments9[[#This Row],[Shipdate]],"ddd")</f>
        <v>Wed</v>
      </c>
      <c r="G7351" s="1" t="str">
        <f>IF(OR(shipments9[[#This Row],[Day Name]]="Sat",shipments9[[#This Row],[Day Name]]="Sun"),"Weekend","Weekday")</f>
        <v>Weekday</v>
      </c>
      <c r="H7351">
        <v>8743.5</v>
      </c>
      <c r="I7351">
        <v>583</v>
      </c>
      <c r="J7351" t="s">
        <v>185</v>
      </c>
      <c r="K7351" t="s">
        <v>8155</v>
      </c>
      <c r="L7351" t="s">
        <v>8160</v>
      </c>
      <c r="M7351">
        <v>9</v>
      </c>
      <c r="N7351" t="s">
        <v>8167</v>
      </c>
      <c r="O7351" s="4">
        <f>INDEX(products[Cost_per_box], MATCH(shipments9[[#This Row],[PID]], products[PID], 0))</f>
        <v>9.57</v>
      </c>
      <c r="P7351" s="4">
        <f>shipments9[[#This Row],[Boxes]]*shipments9[[#This Row],[Cost Per Box]]</f>
        <v>5579.31</v>
      </c>
      <c r="Q7351" s="4">
        <f>shipments9[[#This Row],[Amount]] -shipments9[[#This Row],[total cost]]</f>
        <v>3164.1899999999996</v>
      </c>
      <c r="R7351" s="4" t="str">
        <f>IF(shipments9[[#This Row],[Gross Profit]]&lt;0,"Loss","Profit")</f>
        <v>Profit</v>
      </c>
      <c r="S7351" s="9">
        <f>shipments9[[#This Row],[Gross Profit]]/shipments9[[#This Row],[Amount]]</f>
        <v>0.36189054726368153</v>
      </c>
      <c r="T7351" s="11">
        <f>shipments9[[#This Row],[Amount]]/shipments9[[#This Row],[Boxes]]</f>
        <v>14.997427101200685</v>
      </c>
    </row>
    <row r="7352" spans="1:20" hidden="1" x14ac:dyDescent="0.25">
      <c r="A7352" t="s">
        <v>7538</v>
      </c>
      <c r="B7352" t="s">
        <v>61</v>
      </c>
      <c r="C7352" t="s">
        <v>159</v>
      </c>
      <c r="D7352" t="s">
        <v>26</v>
      </c>
      <c r="E7352" s="1">
        <v>45548</v>
      </c>
      <c r="F7352" s="1" t="str">
        <f>TEXT(shipments9[[#This Row],[Shipdate]],"ddd")</f>
        <v>Fri</v>
      </c>
      <c r="G7352" s="1" t="str">
        <f>IF(OR(shipments9[[#This Row],[Day Name]]="Sat",shipments9[[#This Row],[Day Name]]="Sun"),"Weekend","Weekday")</f>
        <v>Weekday</v>
      </c>
      <c r="H7352">
        <v>267.75</v>
      </c>
      <c r="I7352">
        <v>11</v>
      </c>
      <c r="J7352" t="s">
        <v>185</v>
      </c>
      <c r="K7352" t="s">
        <v>8155</v>
      </c>
      <c r="L7352" t="s">
        <v>8160</v>
      </c>
      <c r="M7352">
        <v>9</v>
      </c>
      <c r="N7352" t="s">
        <v>8167</v>
      </c>
      <c r="O7352" s="4">
        <f>INDEX(products[Cost_per_box], MATCH(shipments9[[#This Row],[PID]], products[PID], 0))</f>
        <v>5.04</v>
      </c>
      <c r="P7352" s="4">
        <f>shipments9[[#This Row],[Boxes]]*shipments9[[#This Row],[Cost Per Box]]</f>
        <v>55.44</v>
      </c>
      <c r="Q7352" s="4">
        <f>shipments9[[#This Row],[Amount]] -shipments9[[#This Row],[total cost]]</f>
        <v>212.31</v>
      </c>
      <c r="R7352" s="4" t="str">
        <f>IF(shipments9[[#This Row],[Gross Profit]]&lt;0,"Loss","Profit")</f>
        <v>Profit</v>
      </c>
      <c r="S7352" s="9">
        <f>shipments9[[#This Row],[Gross Profit]]/shipments9[[#This Row],[Amount]]</f>
        <v>0.79294117647058826</v>
      </c>
      <c r="T7352" s="11">
        <f>shipments9[[#This Row],[Amount]]/shipments9[[#This Row],[Boxes]]</f>
        <v>24.34090909090909</v>
      </c>
    </row>
    <row r="7353" spans="1:20" hidden="1" x14ac:dyDescent="0.25">
      <c r="A7353" t="s">
        <v>7539</v>
      </c>
      <c r="B7353" t="s">
        <v>61</v>
      </c>
      <c r="C7353" t="s">
        <v>163</v>
      </c>
      <c r="D7353" t="s">
        <v>19</v>
      </c>
      <c r="E7353" s="1">
        <v>45558</v>
      </c>
      <c r="F7353" s="1" t="str">
        <f>TEXT(shipments9[[#This Row],[Shipdate]],"ddd")</f>
        <v>Mon</v>
      </c>
      <c r="G7353" s="1" t="str">
        <f>IF(OR(shipments9[[#This Row],[Day Name]]="Sat",shipments9[[#This Row],[Day Name]]="Sun"),"Weekend","Weekday")</f>
        <v>Weekday</v>
      </c>
      <c r="H7353">
        <v>1320.75</v>
      </c>
      <c r="I7353">
        <v>147</v>
      </c>
      <c r="J7353" t="s">
        <v>185</v>
      </c>
      <c r="K7353" t="s">
        <v>8155</v>
      </c>
      <c r="L7353" t="s">
        <v>8160</v>
      </c>
      <c r="M7353">
        <v>9</v>
      </c>
      <c r="N7353" t="s">
        <v>8167</v>
      </c>
      <c r="O7353" s="4">
        <f>INDEX(products[Cost_per_box], MATCH(shipments9[[#This Row],[PID]], products[PID], 0))</f>
        <v>3.32</v>
      </c>
      <c r="P7353" s="4">
        <f>shipments9[[#This Row],[Boxes]]*shipments9[[#This Row],[Cost Per Box]]</f>
        <v>488.03999999999996</v>
      </c>
      <c r="Q7353" s="4">
        <f>shipments9[[#This Row],[Amount]] -shipments9[[#This Row],[total cost]]</f>
        <v>832.71</v>
      </c>
      <c r="R7353" s="4" t="str">
        <f>IF(shipments9[[#This Row],[Gross Profit]]&lt;0,"Loss","Profit")</f>
        <v>Profit</v>
      </c>
      <c r="S7353" s="9">
        <f>shipments9[[#This Row],[Gross Profit]]/shipments9[[#This Row],[Amount]]</f>
        <v>0.63048268029528676</v>
      </c>
      <c r="T7353" s="11">
        <f>shipments9[[#This Row],[Amount]]/shipments9[[#This Row],[Boxes]]</f>
        <v>8.9846938775510203</v>
      </c>
    </row>
    <row r="7354" spans="1:20" hidden="1" x14ac:dyDescent="0.25">
      <c r="A7354" t="s">
        <v>7540</v>
      </c>
      <c r="B7354" t="s">
        <v>61</v>
      </c>
      <c r="C7354" t="s">
        <v>128</v>
      </c>
      <c r="D7354" t="s">
        <v>19</v>
      </c>
      <c r="E7354" s="1">
        <v>45566</v>
      </c>
      <c r="F7354" s="1" t="str">
        <f>TEXT(shipments9[[#This Row],[Shipdate]],"ddd")</f>
        <v>Tue</v>
      </c>
      <c r="G7354" s="1" t="str">
        <f>IF(OR(shipments9[[#This Row],[Day Name]]="Sat",shipments9[[#This Row],[Day Name]]="Sun"),"Weekend","Weekday")</f>
        <v>Weekday</v>
      </c>
      <c r="H7354">
        <v>4977</v>
      </c>
      <c r="I7354">
        <v>623</v>
      </c>
      <c r="J7354" t="s">
        <v>185</v>
      </c>
      <c r="K7354" t="s">
        <v>8155</v>
      </c>
      <c r="L7354" t="s">
        <v>8152</v>
      </c>
      <c r="M7354">
        <v>10</v>
      </c>
      <c r="N7354" t="s">
        <v>8153</v>
      </c>
      <c r="O7354" s="4">
        <f>INDEX(products[Cost_per_box], MATCH(shipments9[[#This Row],[PID]], products[PID], 0))</f>
        <v>3.85</v>
      </c>
      <c r="P7354" s="4">
        <f>shipments9[[#This Row],[Boxes]]*shipments9[[#This Row],[Cost Per Box]]</f>
        <v>2398.5500000000002</v>
      </c>
      <c r="Q7354" s="4">
        <f>shipments9[[#This Row],[Amount]] -shipments9[[#This Row],[total cost]]</f>
        <v>2578.4499999999998</v>
      </c>
      <c r="R7354" s="4" t="str">
        <f>IF(shipments9[[#This Row],[Gross Profit]]&lt;0,"Loss","Profit")</f>
        <v>Profit</v>
      </c>
      <c r="S7354" s="9">
        <f>shipments9[[#This Row],[Gross Profit]]/shipments9[[#This Row],[Amount]]</f>
        <v>0.5180731364275668</v>
      </c>
      <c r="T7354" s="11">
        <f>shipments9[[#This Row],[Amount]]/shipments9[[#This Row],[Boxes]]</f>
        <v>7.98876404494382</v>
      </c>
    </row>
    <row r="7355" spans="1:20" hidden="1" x14ac:dyDescent="0.25">
      <c r="A7355" t="s">
        <v>7541</v>
      </c>
      <c r="B7355" t="s">
        <v>61</v>
      </c>
      <c r="C7355" t="s">
        <v>132</v>
      </c>
      <c r="D7355" t="s">
        <v>24</v>
      </c>
      <c r="E7355" s="1">
        <v>45565</v>
      </c>
      <c r="F7355" s="1" t="str">
        <f>TEXT(shipments9[[#This Row],[Shipdate]],"ddd")</f>
        <v>Mon</v>
      </c>
      <c r="G7355" s="1" t="str">
        <f>IF(OR(shipments9[[#This Row],[Day Name]]="Sat",shipments9[[#This Row],[Day Name]]="Sun"),"Weekend","Weekday")</f>
        <v>Weekday</v>
      </c>
      <c r="H7355">
        <v>1138.5</v>
      </c>
      <c r="I7355">
        <v>44</v>
      </c>
      <c r="J7355" t="s">
        <v>185</v>
      </c>
      <c r="K7355" t="s">
        <v>8155</v>
      </c>
      <c r="L7355" t="s">
        <v>8160</v>
      </c>
      <c r="M7355">
        <v>9</v>
      </c>
      <c r="N7355" t="s">
        <v>8167</v>
      </c>
      <c r="O7355" s="4">
        <f>INDEX(products[Cost_per_box], MATCH(shipments9[[#This Row],[PID]], products[PID], 0))</f>
        <v>6.31</v>
      </c>
      <c r="P7355" s="4">
        <f>shipments9[[#This Row],[Boxes]]*shipments9[[#This Row],[Cost Per Box]]</f>
        <v>277.64</v>
      </c>
      <c r="Q7355" s="4">
        <f>shipments9[[#This Row],[Amount]] -shipments9[[#This Row],[total cost]]</f>
        <v>860.86</v>
      </c>
      <c r="R7355" s="4" t="str">
        <f>IF(shipments9[[#This Row],[Gross Profit]]&lt;0,"Loss","Profit")</f>
        <v>Profit</v>
      </c>
      <c r="S7355" s="9">
        <f>shipments9[[#This Row],[Gross Profit]]/shipments9[[#This Row],[Amount]]</f>
        <v>0.75613526570048306</v>
      </c>
      <c r="T7355" s="11">
        <f>shipments9[[#This Row],[Amount]]/shipments9[[#This Row],[Boxes]]</f>
        <v>25.875</v>
      </c>
    </row>
    <row r="7356" spans="1:20" hidden="1" x14ac:dyDescent="0.25">
      <c r="A7356" t="s">
        <v>7542</v>
      </c>
      <c r="B7356" t="s">
        <v>61</v>
      </c>
      <c r="C7356" t="s">
        <v>141</v>
      </c>
      <c r="D7356" t="s">
        <v>22</v>
      </c>
      <c r="E7356" s="1">
        <v>45561</v>
      </c>
      <c r="F7356" s="1" t="str">
        <f>TEXT(shipments9[[#This Row],[Shipdate]],"ddd")</f>
        <v>Thu</v>
      </c>
      <c r="G7356" s="1" t="str">
        <f>IF(OR(shipments9[[#This Row],[Day Name]]="Sat",shipments9[[#This Row],[Day Name]]="Sun"),"Weekend","Weekday")</f>
        <v>Weekday</v>
      </c>
      <c r="H7356">
        <v>5193</v>
      </c>
      <c r="I7356">
        <v>371</v>
      </c>
      <c r="J7356" t="s">
        <v>185</v>
      </c>
      <c r="K7356" t="s">
        <v>8155</v>
      </c>
      <c r="L7356" t="s">
        <v>8160</v>
      </c>
      <c r="M7356">
        <v>9</v>
      </c>
      <c r="N7356" t="s">
        <v>8167</v>
      </c>
      <c r="O7356" s="4">
        <f>INDEX(products[Cost_per_box], MATCH(shipments9[[#This Row],[PID]], products[PID], 0))</f>
        <v>8.2200000000000006</v>
      </c>
      <c r="P7356" s="4">
        <f>shipments9[[#This Row],[Boxes]]*shipments9[[#This Row],[Cost Per Box]]</f>
        <v>3049.6200000000003</v>
      </c>
      <c r="Q7356" s="4">
        <f>shipments9[[#This Row],[Amount]] -shipments9[[#This Row],[total cost]]</f>
        <v>2143.3799999999997</v>
      </c>
      <c r="R7356" s="4" t="str">
        <f>IF(shipments9[[#This Row],[Gross Profit]]&lt;0,"Loss","Profit")</f>
        <v>Profit</v>
      </c>
      <c r="S7356" s="9">
        <f>shipments9[[#This Row],[Gross Profit]]/shipments9[[#This Row],[Amount]]</f>
        <v>0.41274407856730205</v>
      </c>
      <c r="T7356" s="11">
        <f>shipments9[[#This Row],[Amount]]/shipments9[[#This Row],[Boxes]]</f>
        <v>13.997304582210242</v>
      </c>
    </row>
    <row r="7357" spans="1:20" x14ac:dyDescent="0.25">
      <c r="A7357" t="s">
        <v>7543</v>
      </c>
      <c r="B7357" t="s">
        <v>61</v>
      </c>
      <c r="C7357" t="s">
        <v>147</v>
      </c>
      <c r="D7357" t="s">
        <v>22</v>
      </c>
      <c r="E7357" s="1">
        <v>45540</v>
      </c>
      <c r="F7357" s="1" t="str">
        <f>TEXT(shipments9[[#This Row],[Shipdate]],"ddd")</f>
        <v>Thu</v>
      </c>
      <c r="G7357" s="1" t="str">
        <f>IF(OR(shipments9[[#This Row],[Day Name]]="Sat",shipments9[[#This Row],[Day Name]]="Sun"),"Weekend","Weekday")</f>
        <v>Weekday</v>
      </c>
      <c r="H7357">
        <v>8588.25</v>
      </c>
      <c r="I7357">
        <v>1074</v>
      </c>
      <c r="J7357" t="s">
        <v>185</v>
      </c>
      <c r="K7357" t="s">
        <v>8155</v>
      </c>
      <c r="L7357" t="s">
        <v>8160</v>
      </c>
      <c r="M7357">
        <v>9</v>
      </c>
      <c r="N7357" t="s">
        <v>8167</v>
      </c>
      <c r="O7357" s="4">
        <f>INDEX(products[Cost_per_box], MATCH(shipments9[[#This Row],[PID]], products[PID], 0))</f>
        <v>10.51</v>
      </c>
      <c r="P7357" s="4">
        <f>shipments9[[#This Row],[Boxes]]*shipments9[[#This Row],[Cost Per Box]]</f>
        <v>11287.74</v>
      </c>
      <c r="Q7357" s="4">
        <f>shipments9[[#This Row],[Amount]] -shipments9[[#This Row],[total cost]]</f>
        <v>-2699.49</v>
      </c>
      <c r="R7357" s="4" t="str">
        <f>IF(shipments9[[#This Row],[Gross Profit]]&lt;0,"Loss","Profit")</f>
        <v>Loss</v>
      </c>
      <c r="S7357" s="9">
        <f>shipments9[[#This Row],[Gross Profit]]/shipments9[[#This Row],[Amount]]</f>
        <v>-0.31432363985678102</v>
      </c>
      <c r="T7357" s="11">
        <f>shipments9[[#This Row],[Amount]]/shipments9[[#This Row],[Boxes]]</f>
        <v>7.9965083798882679</v>
      </c>
    </row>
    <row r="7358" spans="1:20" hidden="1" x14ac:dyDescent="0.25">
      <c r="A7358" t="s">
        <v>7544</v>
      </c>
      <c r="B7358" t="s">
        <v>61</v>
      </c>
      <c r="C7358" t="s">
        <v>153</v>
      </c>
      <c r="D7358" t="s">
        <v>31</v>
      </c>
      <c r="E7358" s="1">
        <v>45565</v>
      </c>
      <c r="F7358" s="1" t="str">
        <f>TEXT(shipments9[[#This Row],[Shipdate]],"ddd")</f>
        <v>Mon</v>
      </c>
      <c r="G7358" s="1" t="str">
        <f>IF(OR(shipments9[[#This Row],[Day Name]]="Sat",shipments9[[#This Row],[Day Name]]="Sun"),"Weekend","Weekday")</f>
        <v>Weekday</v>
      </c>
      <c r="H7358">
        <v>13225.5</v>
      </c>
      <c r="I7358">
        <v>882</v>
      </c>
      <c r="J7358" t="s">
        <v>185</v>
      </c>
      <c r="K7358" t="s">
        <v>8155</v>
      </c>
      <c r="L7358" t="s">
        <v>8160</v>
      </c>
      <c r="M7358">
        <v>9</v>
      </c>
      <c r="N7358" t="s">
        <v>8167</v>
      </c>
      <c r="O7358" s="4">
        <f>INDEX(products[Cost_per_box], MATCH(shipments9[[#This Row],[PID]], products[PID], 0))</f>
        <v>9.57</v>
      </c>
      <c r="P7358" s="4">
        <f>shipments9[[#This Row],[Boxes]]*shipments9[[#This Row],[Cost Per Box]]</f>
        <v>8440.74</v>
      </c>
      <c r="Q7358" s="4">
        <f>shipments9[[#This Row],[Amount]] -shipments9[[#This Row],[total cost]]</f>
        <v>4784.76</v>
      </c>
      <c r="R7358" s="4" t="str">
        <f>IF(shipments9[[#This Row],[Gross Profit]]&lt;0,"Loss","Profit")</f>
        <v>Profit</v>
      </c>
      <c r="S7358" s="9">
        <f>shipments9[[#This Row],[Gross Profit]]/shipments9[[#This Row],[Amount]]</f>
        <v>0.36178291936032664</v>
      </c>
      <c r="T7358" s="11">
        <f>shipments9[[#This Row],[Amount]]/shipments9[[#This Row],[Boxes]]</f>
        <v>14.994897959183673</v>
      </c>
    </row>
    <row r="7359" spans="1:20" hidden="1" x14ac:dyDescent="0.25">
      <c r="A7359" t="s">
        <v>7545</v>
      </c>
      <c r="B7359" t="s">
        <v>80</v>
      </c>
      <c r="C7359" t="s">
        <v>121</v>
      </c>
      <c r="D7359" t="s">
        <v>24</v>
      </c>
      <c r="E7359" s="1">
        <v>45544</v>
      </c>
      <c r="F7359" s="1" t="str">
        <f>TEXT(shipments9[[#This Row],[Shipdate]],"ddd")</f>
        <v>Mon</v>
      </c>
      <c r="G7359" s="1" t="str">
        <f>IF(OR(shipments9[[#This Row],[Day Name]]="Sat",shipments9[[#This Row],[Day Name]]="Sun"),"Weekend","Weekday")</f>
        <v>Weekday</v>
      </c>
      <c r="H7359">
        <v>2835</v>
      </c>
      <c r="I7359">
        <v>178</v>
      </c>
      <c r="J7359" t="s">
        <v>185</v>
      </c>
      <c r="K7359" t="s">
        <v>8155</v>
      </c>
      <c r="L7359" t="s">
        <v>8160</v>
      </c>
      <c r="M7359">
        <v>9</v>
      </c>
      <c r="N7359" t="s">
        <v>8167</v>
      </c>
      <c r="O7359" s="4">
        <f>INDEX(products[Cost_per_box], MATCH(shipments9[[#This Row],[PID]], products[PID], 0))</f>
        <v>5.26</v>
      </c>
      <c r="P7359" s="4">
        <f>shipments9[[#This Row],[Boxes]]*shipments9[[#This Row],[Cost Per Box]]</f>
        <v>936.28</v>
      </c>
      <c r="Q7359" s="4">
        <f>shipments9[[#This Row],[Amount]] -shipments9[[#This Row],[total cost]]</f>
        <v>1898.72</v>
      </c>
      <c r="R7359" s="4" t="str">
        <f>IF(shipments9[[#This Row],[Gross Profit]]&lt;0,"Loss","Profit")</f>
        <v>Profit</v>
      </c>
      <c r="S7359" s="9">
        <f>shipments9[[#This Row],[Gross Profit]]/shipments9[[#This Row],[Amount]]</f>
        <v>0.66974250440917105</v>
      </c>
      <c r="T7359" s="11">
        <f>shipments9[[#This Row],[Amount]]/shipments9[[#This Row],[Boxes]]</f>
        <v>15.926966292134832</v>
      </c>
    </row>
    <row r="7360" spans="1:20" hidden="1" x14ac:dyDescent="0.25">
      <c r="A7360" t="s">
        <v>7546</v>
      </c>
      <c r="B7360" t="s">
        <v>80</v>
      </c>
      <c r="C7360" t="s">
        <v>121</v>
      </c>
      <c r="D7360" t="s">
        <v>28</v>
      </c>
      <c r="E7360" s="1">
        <v>45553</v>
      </c>
      <c r="F7360" s="1" t="str">
        <f>TEXT(shipments9[[#This Row],[Shipdate]],"ddd")</f>
        <v>Wed</v>
      </c>
      <c r="G7360" s="1" t="str">
        <f>IF(OR(shipments9[[#This Row],[Day Name]]="Sat",shipments9[[#This Row],[Day Name]]="Sun"),"Weekend","Weekday")</f>
        <v>Weekday</v>
      </c>
      <c r="H7360">
        <v>164.25</v>
      </c>
      <c r="I7360">
        <v>12</v>
      </c>
      <c r="J7360" t="s">
        <v>185</v>
      </c>
      <c r="K7360" t="s">
        <v>8155</v>
      </c>
      <c r="L7360" t="s">
        <v>8160</v>
      </c>
      <c r="M7360">
        <v>9</v>
      </c>
      <c r="N7360" t="s">
        <v>8167</v>
      </c>
      <c r="O7360" s="4">
        <f>INDEX(products[Cost_per_box], MATCH(shipments9[[#This Row],[PID]], products[PID], 0))</f>
        <v>5.26</v>
      </c>
      <c r="P7360" s="4">
        <f>shipments9[[#This Row],[Boxes]]*shipments9[[#This Row],[Cost Per Box]]</f>
        <v>63.12</v>
      </c>
      <c r="Q7360" s="4">
        <f>shipments9[[#This Row],[Amount]] -shipments9[[#This Row],[total cost]]</f>
        <v>101.13</v>
      </c>
      <c r="R7360" s="4" t="str">
        <f>IF(shipments9[[#This Row],[Gross Profit]]&lt;0,"Loss","Profit")</f>
        <v>Profit</v>
      </c>
      <c r="S7360" s="9">
        <f>shipments9[[#This Row],[Gross Profit]]/shipments9[[#This Row],[Amount]]</f>
        <v>0.6157077625570776</v>
      </c>
      <c r="T7360" s="11">
        <f>shipments9[[#This Row],[Amount]]/shipments9[[#This Row],[Boxes]]</f>
        <v>13.6875</v>
      </c>
    </row>
    <row r="7361" spans="1:20" hidden="1" x14ac:dyDescent="0.25">
      <c r="A7361" t="s">
        <v>7547</v>
      </c>
      <c r="B7361" t="s">
        <v>80</v>
      </c>
      <c r="C7361" t="s">
        <v>153</v>
      </c>
      <c r="D7361" t="s">
        <v>22</v>
      </c>
      <c r="E7361" s="1">
        <v>45540</v>
      </c>
      <c r="F7361" s="1" t="str">
        <f>TEXT(shipments9[[#This Row],[Shipdate]],"ddd")</f>
        <v>Thu</v>
      </c>
      <c r="G7361" s="1" t="str">
        <f>IF(OR(shipments9[[#This Row],[Day Name]]="Sat",shipments9[[#This Row],[Day Name]]="Sun"),"Weekend","Weekday")</f>
        <v>Weekday</v>
      </c>
      <c r="H7361">
        <v>2022.75</v>
      </c>
      <c r="I7361">
        <v>145</v>
      </c>
      <c r="J7361" t="s">
        <v>185</v>
      </c>
      <c r="K7361" t="s">
        <v>8155</v>
      </c>
      <c r="L7361" t="s">
        <v>8160</v>
      </c>
      <c r="M7361">
        <v>9</v>
      </c>
      <c r="N7361" t="s">
        <v>8167</v>
      </c>
      <c r="O7361" s="4">
        <f>INDEX(products[Cost_per_box], MATCH(shipments9[[#This Row],[PID]], products[PID], 0))</f>
        <v>9.57</v>
      </c>
      <c r="P7361" s="4">
        <f>shipments9[[#This Row],[Boxes]]*shipments9[[#This Row],[Cost Per Box]]</f>
        <v>1387.65</v>
      </c>
      <c r="Q7361" s="4">
        <f>shipments9[[#This Row],[Amount]] -shipments9[[#This Row],[total cost]]</f>
        <v>635.09999999999991</v>
      </c>
      <c r="R7361" s="4" t="str">
        <f>IF(shipments9[[#This Row],[Gross Profit]]&lt;0,"Loss","Profit")</f>
        <v>Profit</v>
      </c>
      <c r="S7361" s="9">
        <f>shipments9[[#This Row],[Gross Profit]]/shipments9[[#This Row],[Amount]]</f>
        <v>0.31397849462365585</v>
      </c>
      <c r="T7361" s="11">
        <f>shipments9[[#This Row],[Amount]]/shipments9[[#This Row],[Boxes]]</f>
        <v>13.95</v>
      </c>
    </row>
    <row r="7362" spans="1:20" hidden="1" x14ac:dyDescent="0.25">
      <c r="A7362" t="s">
        <v>7548</v>
      </c>
      <c r="B7362" t="s">
        <v>80</v>
      </c>
      <c r="C7362" t="s">
        <v>155</v>
      </c>
      <c r="D7362" t="s">
        <v>19</v>
      </c>
      <c r="E7362" s="1">
        <v>45562</v>
      </c>
      <c r="F7362" s="1" t="str">
        <f>TEXT(shipments9[[#This Row],[Shipdate]],"ddd")</f>
        <v>Fri</v>
      </c>
      <c r="G7362" s="1" t="str">
        <f>IF(OR(shipments9[[#This Row],[Day Name]]="Sat",shipments9[[#This Row],[Day Name]]="Sun"),"Weekend","Weekday")</f>
        <v>Weekday</v>
      </c>
      <c r="H7362">
        <v>2580.75</v>
      </c>
      <c r="I7362">
        <v>287</v>
      </c>
      <c r="J7362" t="s">
        <v>185</v>
      </c>
      <c r="K7362" t="s">
        <v>8155</v>
      </c>
      <c r="L7362" t="s">
        <v>8160</v>
      </c>
      <c r="M7362">
        <v>9</v>
      </c>
      <c r="N7362" t="s">
        <v>8167</v>
      </c>
      <c r="O7362" s="4">
        <f>INDEX(products[Cost_per_box], MATCH(shipments9[[#This Row],[PID]], products[PID], 0))</f>
        <v>8.43</v>
      </c>
      <c r="P7362" s="4">
        <f>shipments9[[#This Row],[Boxes]]*shipments9[[#This Row],[Cost Per Box]]</f>
        <v>2419.41</v>
      </c>
      <c r="Q7362" s="4">
        <f>shipments9[[#This Row],[Amount]] -shipments9[[#This Row],[total cost]]</f>
        <v>161.34000000000015</v>
      </c>
      <c r="R7362" s="4" t="str">
        <f>IF(shipments9[[#This Row],[Gross Profit]]&lt;0,"Loss","Profit")</f>
        <v>Profit</v>
      </c>
      <c r="S7362" s="9">
        <f>shipments9[[#This Row],[Gross Profit]]/shipments9[[#This Row],[Amount]]</f>
        <v>6.2516710258645802E-2</v>
      </c>
      <c r="T7362" s="11">
        <f>shipments9[[#This Row],[Amount]]/shipments9[[#This Row],[Boxes]]</f>
        <v>8.9921602787456454</v>
      </c>
    </row>
    <row r="7363" spans="1:20" hidden="1" x14ac:dyDescent="0.25">
      <c r="A7363" t="s">
        <v>7549</v>
      </c>
      <c r="B7363" t="s">
        <v>80</v>
      </c>
      <c r="C7363" t="s">
        <v>159</v>
      </c>
      <c r="D7363" t="s">
        <v>31</v>
      </c>
      <c r="E7363" s="1">
        <v>45561</v>
      </c>
      <c r="F7363" s="1" t="str">
        <f>TEXT(shipments9[[#This Row],[Shipdate]],"ddd")</f>
        <v>Thu</v>
      </c>
      <c r="G7363" s="1" t="str">
        <f>IF(OR(shipments9[[#This Row],[Day Name]]="Sat",shipments9[[#This Row],[Day Name]]="Sun"),"Weekend","Weekday")</f>
        <v>Weekday</v>
      </c>
      <c r="H7363">
        <v>3818.25</v>
      </c>
      <c r="I7363">
        <v>153</v>
      </c>
      <c r="J7363" t="s">
        <v>185</v>
      </c>
      <c r="K7363" t="s">
        <v>8155</v>
      </c>
      <c r="L7363" t="s">
        <v>8160</v>
      </c>
      <c r="M7363">
        <v>9</v>
      </c>
      <c r="N7363" t="s">
        <v>8167</v>
      </c>
      <c r="O7363" s="4">
        <f>INDEX(products[Cost_per_box], MATCH(shipments9[[#This Row],[PID]], products[PID], 0))</f>
        <v>5.04</v>
      </c>
      <c r="P7363" s="4">
        <f>shipments9[[#This Row],[Boxes]]*shipments9[[#This Row],[Cost Per Box]]</f>
        <v>771.12</v>
      </c>
      <c r="Q7363" s="4">
        <f>shipments9[[#This Row],[Amount]] -shipments9[[#This Row],[total cost]]</f>
        <v>3047.13</v>
      </c>
      <c r="R7363" s="4" t="str">
        <f>IF(shipments9[[#This Row],[Gross Profit]]&lt;0,"Loss","Profit")</f>
        <v>Profit</v>
      </c>
      <c r="S7363" s="9">
        <f>shipments9[[#This Row],[Gross Profit]]/shipments9[[#This Row],[Amount]]</f>
        <v>0.79804360636417204</v>
      </c>
      <c r="T7363" s="11">
        <f>shipments9[[#This Row],[Amount]]/shipments9[[#This Row],[Boxes]]</f>
        <v>24.955882352941178</v>
      </c>
    </row>
    <row r="7364" spans="1:20" hidden="1" x14ac:dyDescent="0.25">
      <c r="A7364" t="s">
        <v>7550</v>
      </c>
      <c r="B7364" t="s">
        <v>80</v>
      </c>
      <c r="C7364" t="s">
        <v>121</v>
      </c>
      <c r="D7364" t="s">
        <v>31</v>
      </c>
      <c r="E7364" s="1">
        <v>45561</v>
      </c>
      <c r="F7364" s="1" t="str">
        <f>TEXT(shipments9[[#This Row],[Shipdate]],"ddd")</f>
        <v>Thu</v>
      </c>
      <c r="G7364" s="1" t="str">
        <f>IF(OR(shipments9[[#This Row],[Day Name]]="Sat",shipments9[[#This Row],[Day Name]]="Sun"),"Weekend","Weekday")</f>
        <v>Weekday</v>
      </c>
      <c r="H7364">
        <v>5415.75</v>
      </c>
      <c r="I7364">
        <v>452</v>
      </c>
      <c r="J7364" t="s">
        <v>185</v>
      </c>
      <c r="K7364" t="s">
        <v>8155</v>
      </c>
      <c r="L7364" t="s">
        <v>8160</v>
      </c>
      <c r="M7364">
        <v>9</v>
      </c>
      <c r="N7364" t="s">
        <v>8167</v>
      </c>
      <c r="O7364" s="4">
        <f>INDEX(products[Cost_per_box], MATCH(shipments9[[#This Row],[PID]], products[PID], 0))</f>
        <v>5.26</v>
      </c>
      <c r="P7364" s="4">
        <f>shipments9[[#This Row],[Boxes]]*shipments9[[#This Row],[Cost Per Box]]</f>
        <v>2377.52</v>
      </c>
      <c r="Q7364" s="4">
        <f>shipments9[[#This Row],[Amount]] -shipments9[[#This Row],[total cost]]</f>
        <v>3038.23</v>
      </c>
      <c r="R7364" s="4" t="str">
        <f>IF(shipments9[[#This Row],[Gross Profit]]&lt;0,"Loss","Profit")</f>
        <v>Profit</v>
      </c>
      <c r="S7364" s="9">
        <f>shipments9[[#This Row],[Gross Profit]]/shipments9[[#This Row],[Amount]]</f>
        <v>0.56099893828186309</v>
      </c>
      <c r="T7364" s="11">
        <f>shipments9[[#This Row],[Amount]]/shipments9[[#This Row],[Boxes]]</f>
        <v>11.981747787610619</v>
      </c>
    </row>
    <row r="7365" spans="1:20" hidden="1" x14ac:dyDescent="0.25">
      <c r="A7365" t="s">
        <v>7551</v>
      </c>
      <c r="B7365" t="s">
        <v>80</v>
      </c>
      <c r="C7365" t="s">
        <v>135</v>
      </c>
      <c r="D7365" t="s">
        <v>19</v>
      </c>
      <c r="E7365" s="1">
        <v>45541</v>
      </c>
      <c r="F7365" s="1" t="str">
        <f>TEXT(shipments9[[#This Row],[Shipdate]],"ddd")</f>
        <v>Fri</v>
      </c>
      <c r="G7365" s="1" t="str">
        <f>IF(OR(shipments9[[#This Row],[Day Name]]="Sat",shipments9[[#This Row],[Day Name]]="Sun"),"Weekend","Weekday")</f>
        <v>Weekday</v>
      </c>
      <c r="H7365">
        <v>4594.5</v>
      </c>
      <c r="I7365">
        <v>177</v>
      </c>
      <c r="J7365" t="s">
        <v>185</v>
      </c>
      <c r="K7365" t="s">
        <v>8155</v>
      </c>
      <c r="L7365" t="s">
        <v>8160</v>
      </c>
      <c r="M7365">
        <v>9</v>
      </c>
      <c r="N7365" t="s">
        <v>8167</v>
      </c>
      <c r="O7365" s="4">
        <f>INDEX(products[Cost_per_box], MATCH(shipments9[[#This Row],[PID]], products[PID], 0))</f>
        <v>9.94</v>
      </c>
      <c r="P7365" s="4">
        <f>shipments9[[#This Row],[Boxes]]*shipments9[[#This Row],[Cost Per Box]]</f>
        <v>1759.3799999999999</v>
      </c>
      <c r="Q7365" s="4">
        <f>shipments9[[#This Row],[Amount]] -shipments9[[#This Row],[total cost]]</f>
        <v>2835.12</v>
      </c>
      <c r="R7365" s="4" t="str">
        <f>IF(shipments9[[#This Row],[Gross Profit]]&lt;0,"Loss","Profit")</f>
        <v>Profit</v>
      </c>
      <c r="S7365" s="9">
        <f>shipments9[[#This Row],[Gross Profit]]/shipments9[[#This Row],[Amount]]</f>
        <v>0.61706823375775377</v>
      </c>
      <c r="T7365" s="11">
        <f>shipments9[[#This Row],[Amount]]/shipments9[[#This Row],[Boxes]]</f>
        <v>25.957627118644069</v>
      </c>
    </row>
    <row r="7366" spans="1:20" hidden="1" x14ac:dyDescent="0.25">
      <c r="A7366" t="s">
        <v>7552</v>
      </c>
      <c r="B7366" t="s">
        <v>83</v>
      </c>
      <c r="C7366" t="s">
        <v>126</v>
      </c>
      <c r="D7366" t="s">
        <v>28</v>
      </c>
      <c r="E7366" s="1">
        <v>45551</v>
      </c>
      <c r="F7366" s="1" t="str">
        <f>TEXT(shipments9[[#This Row],[Shipdate]],"ddd")</f>
        <v>Mon</v>
      </c>
      <c r="G7366" s="1" t="str">
        <f>IF(OR(shipments9[[#This Row],[Day Name]]="Sat",shipments9[[#This Row],[Day Name]]="Sun"),"Weekend","Weekday")</f>
        <v>Weekday</v>
      </c>
      <c r="H7366">
        <v>6720.75</v>
      </c>
      <c r="I7366">
        <v>517</v>
      </c>
      <c r="J7366" t="s">
        <v>185</v>
      </c>
      <c r="K7366" t="s">
        <v>8155</v>
      </c>
      <c r="L7366" t="s">
        <v>8160</v>
      </c>
      <c r="M7366">
        <v>9</v>
      </c>
      <c r="N7366" t="s">
        <v>8167</v>
      </c>
      <c r="O7366" s="4">
        <f>INDEX(products[Cost_per_box], MATCH(shipments9[[#This Row],[PID]], products[PID], 0))</f>
        <v>5.15</v>
      </c>
      <c r="P7366" s="4">
        <f>shipments9[[#This Row],[Boxes]]*shipments9[[#This Row],[Cost Per Box]]</f>
        <v>2662.55</v>
      </c>
      <c r="Q7366" s="4">
        <f>shipments9[[#This Row],[Amount]] -shipments9[[#This Row],[total cost]]</f>
        <v>4058.2</v>
      </c>
      <c r="R7366" s="4" t="str">
        <f>IF(shipments9[[#This Row],[Gross Profit]]&lt;0,"Loss","Profit")</f>
        <v>Profit</v>
      </c>
      <c r="S7366" s="9">
        <f>shipments9[[#This Row],[Gross Profit]]/shipments9[[#This Row],[Amount]]</f>
        <v>0.60383141762452108</v>
      </c>
      <c r="T7366" s="11">
        <f>shipments9[[#This Row],[Amount]]/shipments9[[#This Row],[Boxes]]</f>
        <v>12.999516441005802</v>
      </c>
    </row>
    <row r="7367" spans="1:20" hidden="1" x14ac:dyDescent="0.25">
      <c r="A7367" t="s">
        <v>7553</v>
      </c>
      <c r="B7367" t="s">
        <v>83</v>
      </c>
      <c r="C7367" t="s">
        <v>130</v>
      </c>
      <c r="D7367" t="s">
        <v>24</v>
      </c>
      <c r="E7367" s="1">
        <v>45553</v>
      </c>
      <c r="F7367" s="1" t="str">
        <f>TEXT(shipments9[[#This Row],[Shipdate]],"ddd")</f>
        <v>Wed</v>
      </c>
      <c r="G7367" s="1" t="str">
        <f>IF(OR(shipments9[[#This Row],[Day Name]]="Sat",shipments9[[#This Row],[Day Name]]="Sun"),"Weekend","Weekday")</f>
        <v>Weekday</v>
      </c>
      <c r="H7367">
        <v>987.75</v>
      </c>
      <c r="I7367">
        <v>142</v>
      </c>
      <c r="J7367" t="s">
        <v>185</v>
      </c>
      <c r="K7367" t="s">
        <v>8155</v>
      </c>
      <c r="L7367" t="s">
        <v>8160</v>
      </c>
      <c r="M7367">
        <v>9</v>
      </c>
      <c r="N7367" t="s">
        <v>8167</v>
      </c>
      <c r="O7367" s="4">
        <f>INDEX(products[Cost_per_box], MATCH(shipments9[[#This Row],[PID]], products[PID], 0))</f>
        <v>5.72</v>
      </c>
      <c r="P7367" s="4">
        <f>shipments9[[#This Row],[Boxes]]*shipments9[[#This Row],[Cost Per Box]]</f>
        <v>812.24</v>
      </c>
      <c r="Q7367" s="4">
        <f>shipments9[[#This Row],[Amount]] -shipments9[[#This Row],[total cost]]</f>
        <v>175.51</v>
      </c>
      <c r="R7367" s="4" t="str">
        <f>IF(shipments9[[#This Row],[Gross Profit]]&lt;0,"Loss","Profit")</f>
        <v>Profit</v>
      </c>
      <c r="S7367" s="9">
        <f>shipments9[[#This Row],[Gross Profit]]/shipments9[[#This Row],[Amount]]</f>
        <v>0.17768666160465704</v>
      </c>
      <c r="T7367" s="11">
        <f>shipments9[[#This Row],[Amount]]/shipments9[[#This Row],[Boxes]]</f>
        <v>6.955985915492958</v>
      </c>
    </row>
    <row r="7368" spans="1:20" hidden="1" x14ac:dyDescent="0.25">
      <c r="A7368" t="s">
        <v>7554</v>
      </c>
      <c r="B7368" t="s">
        <v>83</v>
      </c>
      <c r="C7368" t="s">
        <v>153</v>
      </c>
      <c r="D7368" t="s">
        <v>22</v>
      </c>
      <c r="E7368" s="1">
        <v>45537</v>
      </c>
      <c r="F7368" s="1" t="str">
        <f>TEXT(shipments9[[#This Row],[Shipdate]],"ddd")</f>
        <v>Mon</v>
      </c>
      <c r="G7368" s="1" t="str">
        <f>IF(OR(shipments9[[#This Row],[Day Name]]="Sat",shipments9[[#This Row],[Day Name]]="Sun"),"Weekend","Weekday")</f>
        <v>Weekday</v>
      </c>
      <c r="H7368">
        <v>175.5</v>
      </c>
      <c r="I7368">
        <v>13</v>
      </c>
      <c r="J7368" t="s">
        <v>185</v>
      </c>
      <c r="K7368" t="s">
        <v>8155</v>
      </c>
      <c r="L7368" t="s">
        <v>8160</v>
      </c>
      <c r="M7368">
        <v>9</v>
      </c>
      <c r="N7368" t="s">
        <v>8167</v>
      </c>
      <c r="O7368" s="4">
        <f>INDEX(products[Cost_per_box], MATCH(shipments9[[#This Row],[PID]], products[PID], 0))</f>
        <v>9.57</v>
      </c>
      <c r="P7368" s="4">
        <f>shipments9[[#This Row],[Boxes]]*shipments9[[#This Row],[Cost Per Box]]</f>
        <v>124.41</v>
      </c>
      <c r="Q7368" s="4">
        <f>shipments9[[#This Row],[Amount]] -shipments9[[#This Row],[total cost]]</f>
        <v>51.09</v>
      </c>
      <c r="R7368" s="4" t="str">
        <f>IF(shipments9[[#This Row],[Gross Profit]]&lt;0,"Loss","Profit")</f>
        <v>Profit</v>
      </c>
      <c r="S7368" s="9">
        <f>shipments9[[#This Row],[Gross Profit]]/shipments9[[#This Row],[Amount]]</f>
        <v>0.29111111111111115</v>
      </c>
      <c r="T7368" s="11">
        <f>shipments9[[#This Row],[Amount]]/shipments9[[#This Row],[Boxes]]</f>
        <v>13.5</v>
      </c>
    </row>
    <row r="7369" spans="1:20" hidden="1" x14ac:dyDescent="0.25">
      <c r="A7369" t="s">
        <v>7555</v>
      </c>
      <c r="B7369" t="s">
        <v>83</v>
      </c>
      <c r="C7369" t="s">
        <v>121</v>
      </c>
      <c r="D7369" t="s">
        <v>31</v>
      </c>
      <c r="E7369" s="1">
        <v>45537</v>
      </c>
      <c r="F7369" s="1" t="str">
        <f>TEXT(shipments9[[#This Row],[Shipdate]],"ddd")</f>
        <v>Mon</v>
      </c>
      <c r="G7369" s="1" t="str">
        <f>IF(OR(shipments9[[#This Row],[Day Name]]="Sat",shipments9[[#This Row],[Day Name]]="Sun"),"Weekend","Weekday")</f>
        <v>Weekday</v>
      </c>
      <c r="H7369">
        <v>7827.75</v>
      </c>
      <c r="I7369">
        <v>653</v>
      </c>
      <c r="J7369" t="s">
        <v>185</v>
      </c>
      <c r="K7369" t="s">
        <v>8155</v>
      </c>
      <c r="L7369" t="s">
        <v>8160</v>
      </c>
      <c r="M7369">
        <v>9</v>
      </c>
      <c r="N7369" t="s">
        <v>8167</v>
      </c>
      <c r="O7369" s="4">
        <f>INDEX(products[Cost_per_box], MATCH(shipments9[[#This Row],[PID]], products[PID], 0))</f>
        <v>5.26</v>
      </c>
      <c r="P7369" s="4">
        <f>shipments9[[#This Row],[Boxes]]*shipments9[[#This Row],[Cost Per Box]]</f>
        <v>3434.7799999999997</v>
      </c>
      <c r="Q7369" s="4">
        <f>shipments9[[#This Row],[Amount]] -shipments9[[#This Row],[total cost]]</f>
        <v>4392.97</v>
      </c>
      <c r="R7369" s="4" t="str">
        <f>IF(shipments9[[#This Row],[Gross Profit]]&lt;0,"Loss","Profit")</f>
        <v>Profit</v>
      </c>
      <c r="S7369" s="9">
        <f>shipments9[[#This Row],[Gross Profit]]/shipments9[[#This Row],[Amount]]</f>
        <v>0.56120468844814919</v>
      </c>
      <c r="T7369" s="11">
        <f>shipments9[[#This Row],[Amount]]/shipments9[[#This Row],[Boxes]]</f>
        <v>11.987366003062787</v>
      </c>
    </row>
    <row r="7370" spans="1:20" hidden="1" x14ac:dyDescent="0.25">
      <c r="A7370" t="s">
        <v>7556</v>
      </c>
      <c r="B7370" t="s">
        <v>83</v>
      </c>
      <c r="C7370" t="s">
        <v>121</v>
      </c>
      <c r="D7370" t="s">
        <v>19</v>
      </c>
      <c r="E7370" s="1">
        <v>45544</v>
      </c>
      <c r="F7370" s="1" t="str">
        <f>TEXT(shipments9[[#This Row],[Shipdate]],"ddd")</f>
        <v>Mon</v>
      </c>
      <c r="G7370" s="1" t="str">
        <f>IF(OR(shipments9[[#This Row],[Day Name]]="Sat",shipments9[[#This Row],[Day Name]]="Sun"),"Weekend","Weekday")</f>
        <v>Weekday</v>
      </c>
      <c r="H7370">
        <v>8849.25</v>
      </c>
      <c r="I7370">
        <v>681</v>
      </c>
      <c r="J7370" t="s">
        <v>185</v>
      </c>
      <c r="K7370" t="s">
        <v>8155</v>
      </c>
      <c r="L7370" t="s">
        <v>8160</v>
      </c>
      <c r="M7370">
        <v>9</v>
      </c>
      <c r="N7370" t="s">
        <v>8167</v>
      </c>
      <c r="O7370" s="4">
        <f>INDEX(products[Cost_per_box], MATCH(shipments9[[#This Row],[PID]], products[PID], 0))</f>
        <v>5.26</v>
      </c>
      <c r="P7370" s="4">
        <f>shipments9[[#This Row],[Boxes]]*shipments9[[#This Row],[Cost Per Box]]</f>
        <v>3582.06</v>
      </c>
      <c r="Q7370" s="4">
        <f>shipments9[[#This Row],[Amount]] -shipments9[[#This Row],[total cost]]</f>
        <v>5267.1900000000005</v>
      </c>
      <c r="R7370" s="4" t="str">
        <f>IF(shipments9[[#This Row],[Gross Profit]]&lt;0,"Loss","Profit")</f>
        <v>Profit</v>
      </c>
      <c r="S7370" s="9">
        <f>shipments9[[#This Row],[Gross Profit]]/shipments9[[#This Row],[Amount]]</f>
        <v>0.5952131536570896</v>
      </c>
      <c r="T7370" s="11">
        <f>shipments9[[#This Row],[Amount]]/shipments9[[#This Row],[Boxes]]</f>
        <v>12.994493392070485</v>
      </c>
    </row>
    <row r="7371" spans="1:20" hidden="1" x14ac:dyDescent="0.25">
      <c r="A7371" t="s">
        <v>7557</v>
      </c>
      <c r="B7371" t="s">
        <v>83</v>
      </c>
      <c r="C7371" t="s">
        <v>130</v>
      </c>
      <c r="D7371" t="s">
        <v>19</v>
      </c>
      <c r="E7371" s="1">
        <v>45540</v>
      </c>
      <c r="F7371" s="1" t="str">
        <f>TEXT(shipments9[[#This Row],[Shipdate]],"ddd")</f>
        <v>Thu</v>
      </c>
      <c r="G7371" s="1" t="str">
        <f>IF(OR(shipments9[[#This Row],[Day Name]]="Sat",shipments9[[#This Row],[Day Name]]="Sun"),"Weekend","Weekday")</f>
        <v>Weekday</v>
      </c>
      <c r="H7371">
        <v>290.25</v>
      </c>
      <c r="I7371">
        <v>42</v>
      </c>
      <c r="J7371" t="s">
        <v>185</v>
      </c>
      <c r="K7371" t="s">
        <v>8155</v>
      </c>
      <c r="L7371" t="s">
        <v>8160</v>
      </c>
      <c r="M7371">
        <v>9</v>
      </c>
      <c r="N7371" t="s">
        <v>8167</v>
      </c>
      <c r="O7371" s="4">
        <f>INDEX(products[Cost_per_box], MATCH(shipments9[[#This Row],[PID]], products[PID], 0))</f>
        <v>5.72</v>
      </c>
      <c r="P7371" s="4">
        <f>shipments9[[#This Row],[Boxes]]*shipments9[[#This Row],[Cost Per Box]]</f>
        <v>240.23999999999998</v>
      </c>
      <c r="Q7371" s="4">
        <f>shipments9[[#This Row],[Amount]] -shipments9[[#This Row],[total cost]]</f>
        <v>50.010000000000019</v>
      </c>
      <c r="R7371" s="4" t="str">
        <f>IF(shipments9[[#This Row],[Gross Profit]]&lt;0,"Loss","Profit")</f>
        <v>Profit</v>
      </c>
      <c r="S7371" s="9">
        <f>shipments9[[#This Row],[Gross Profit]]/shipments9[[#This Row],[Amount]]</f>
        <v>0.17229974160206726</v>
      </c>
      <c r="T7371" s="11">
        <f>shipments9[[#This Row],[Amount]]/shipments9[[#This Row],[Boxes]]</f>
        <v>6.9107142857142856</v>
      </c>
    </row>
    <row r="7372" spans="1:20" hidden="1" x14ac:dyDescent="0.25">
      <c r="A7372" t="s">
        <v>7558</v>
      </c>
      <c r="B7372" t="s">
        <v>83</v>
      </c>
      <c r="C7372" t="s">
        <v>165</v>
      </c>
      <c r="D7372" t="s">
        <v>31</v>
      </c>
      <c r="E7372" s="1">
        <v>45552</v>
      </c>
      <c r="F7372" s="1" t="str">
        <f>TEXT(shipments9[[#This Row],[Shipdate]],"ddd")</f>
        <v>Tue</v>
      </c>
      <c r="G7372" s="1" t="str">
        <f>IF(OR(shipments9[[#This Row],[Day Name]]="Sat",shipments9[[#This Row],[Day Name]]="Sun"),"Weekend","Weekday")</f>
        <v>Weekday</v>
      </c>
      <c r="H7372">
        <v>13158</v>
      </c>
      <c r="I7372">
        <v>599</v>
      </c>
      <c r="J7372" t="s">
        <v>185</v>
      </c>
      <c r="K7372" t="s">
        <v>8155</v>
      </c>
      <c r="L7372" t="s">
        <v>8160</v>
      </c>
      <c r="M7372">
        <v>9</v>
      </c>
      <c r="N7372" t="s">
        <v>8167</v>
      </c>
      <c r="O7372" s="4">
        <f>INDEX(products[Cost_per_box], MATCH(shipments9[[#This Row],[PID]], products[PID], 0))</f>
        <v>2.65</v>
      </c>
      <c r="P7372" s="4">
        <f>shipments9[[#This Row],[Boxes]]*shipments9[[#This Row],[Cost Per Box]]</f>
        <v>1587.35</v>
      </c>
      <c r="Q7372" s="4">
        <f>shipments9[[#This Row],[Amount]] -shipments9[[#This Row],[total cost]]</f>
        <v>11570.65</v>
      </c>
      <c r="R7372" s="4" t="str">
        <f>IF(shipments9[[#This Row],[Gross Profit]]&lt;0,"Loss","Profit")</f>
        <v>Profit</v>
      </c>
      <c r="S7372" s="9">
        <f>shipments9[[#This Row],[Gross Profit]]/shipments9[[#This Row],[Amount]]</f>
        <v>0.87936236510107912</v>
      </c>
      <c r="T7372" s="11">
        <f>shipments9[[#This Row],[Amount]]/shipments9[[#This Row],[Boxes]]</f>
        <v>21.966611018363938</v>
      </c>
    </row>
    <row r="7373" spans="1:20" hidden="1" x14ac:dyDescent="0.25">
      <c r="A7373" t="s">
        <v>7559</v>
      </c>
      <c r="B7373" t="s">
        <v>86</v>
      </c>
      <c r="C7373" t="s">
        <v>145</v>
      </c>
      <c r="D7373" t="s">
        <v>31</v>
      </c>
      <c r="E7373" s="1">
        <v>45548</v>
      </c>
      <c r="F7373" s="1" t="str">
        <f>TEXT(shipments9[[#This Row],[Shipdate]],"ddd")</f>
        <v>Fri</v>
      </c>
      <c r="G7373" s="1" t="str">
        <f>IF(OR(shipments9[[#This Row],[Day Name]]="Sat",shipments9[[#This Row],[Day Name]]="Sun"),"Weekend","Weekday")</f>
        <v>Weekday</v>
      </c>
      <c r="H7373">
        <v>9326.25</v>
      </c>
      <c r="I7373">
        <v>622</v>
      </c>
      <c r="J7373" t="s">
        <v>185</v>
      </c>
      <c r="K7373" t="s">
        <v>8155</v>
      </c>
      <c r="L7373" t="s">
        <v>8160</v>
      </c>
      <c r="M7373">
        <v>9</v>
      </c>
      <c r="N7373" t="s">
        <v>8167</v>
      </c>
      <c r="O7373" s="4">
        <f>INDEX(products[Cost_per_box], MATCH(shipments9[[#This Row],[PID]], products[PID], 0))</f>
        <v>4.74</v>
      </c>
      <c r="P7373" s="4">
        <f>shipments9[[#This Row],[Boxes]]*shipments9[[#This Row],[Cost Per Box]]</f>
        <v>2948.28</v>
      </c>
      <c r="Q7373" s="4">
        <f>shipments9[[#This Row],[Amount]] -shipments9[[#This Row],[total cost]]</f>
        <v>6377.9699999999993</v>
      </c>
      <c r="R7373" s="4" t="str">
        <f>IF(shipments9[[#This Row],[Gross Profit]]&lt;0,"Loss","Profit")</f>
        <v>Profit</v>
      </c>
      <c r="S7373" s="9">
        <f>shipments9[[#This Row],[Gross Profit]]/shipments9[[#This Row],[Amount]]</f>
        <v>0.68387293928427817</v>
      </c>
      <c r="T7373" s="11">
        <f>shipments9[[#This Row],[Amount]]/shipments9[[#This Row],[Boxes]]</f>
        <v>14.993971061093248</v>
      </c>
    </row>
    <row r="7374" spans="1:20" hidden="1" x14ac:dyDescent="0.25">
      <c r="A7374" t="s">
        <v>7560</v>
      </c>
      <c r="B7374" t="s">
        <v>86</v>
      </c>
      <c r="C7374" t="s">
        <v>159</v>
      </c>
      <c r="D7374" t="s">
        <v>31</v>
      </c>
      <c r="E7374" s="1">
        <v>45552</v>
      </c>
      <c r="F7374" s="1" t="str">
        <f>TEXT(shipments9[[#This Row],[Shipdate]],"ddd")</f>
        <v>Tue</v>
      </c>
      <c r="G7374" s="1" t="str">
        <f>IF(OR(shipments9[[#This Row],[Day Name]]="Sat",shipments9[[#This Row],[Day Name]]="Sun"),"Weekend","Weekday")</f>
        <v>Weekday</v>
      </c>
      <c r="H7374">
        <v>8907.75</v>
      </c>
      <c r="I7374">
        <v>330</v>
      </c>
      <c r="J7374" t="s">
        <v>185</v>
      </c>
      <c r="K7374" t="s">
        <v>8155</v>
      </c>
      <c r="L7374" t="s">
        <v>8160</v>
      </c>
      <c r="M7374">
        <v>9</v>
      </c>
      <c r="N7374" t="s">
        <v>8167</v>
      </c>
      <c r="O7374" s="4">
        <f>INDEX(products[Cost_per_box], MATCH(shipments9[[#This Row],[PID]], products[PID], 0))</f>
        <v>5.04</v>
      </c>
      <c r="P7374" s="4">
        <f>shipments9[[#This Row],[Boxes]]*shipments9[[#This Row],[Cost Per Box]]</f>
        <v>1663.2</v>
      </c>
      <c r="Q7374" s="4">
        <f>shipments9[[#This Row],[Amount]] -shipments9[[#This Row],[total cost]]</f>
        <v>7244.55</v>
      </c>
      <c r="R7374" s="4" t="str">
        <f>IF(shipments9[[#This Row],[Gross Profit]]&lt;0,"Loss","Profit")</f>
        <v>Profit</v>
      </c>
      <c r="S7374" s="9">
        <f>shipments9[[#This Row],[Gross Profit]]/shipments9[[#This Row],[Amount]]</f>
        <v>0.81328618337964131</v>
      </c>
      <c r="T7374" s="11">
        <f>shipments9[[#This Row],[Amount]]/shipments9[[#This Row],[Boxes]]</f>
        <v>26.993181818181817</v>
      </c>
    </row>
    <row r="7375" spans="1:20" hidden="1" x14ac:dyDescent="0.25">
      <c r="A7375" t="s">
        <v>7561</v>
      </c>
      <c r="B7375" t="s">
        <v>86</v>
      </c>
      <c r="C7375" t="s">
        <v>135</v>
      </c>
      <c r="D7375" t="s">
        <v>19</v>
      </c>
      <c r="E7375" s="1">
        <v>45562</v>
      </c>
      <c r="F7375" s="1" t="str">
        <f>TEXT(shipments9[[#This Row],[Shipdate]],"ddd")</f>
        <v>Fri</v>
      </c>
      <c r="G7375" s="1" t="str">
        <f>IF(OR(shipments9[[#This Row],[Day Name]]="Sat",shipments9[[#This Row],[Day Name]]="Sun"),"Weekend","Weekday")</f>
        <v>Weekday</v>
      </c>
      <c r="H7375">
        <v>5458.5</v>
      </c>
      <c r="I7375">
        <v>219</v>
      </c>
      <c r="J7375" t="s">
        <v>185</v>
      </c>
      <c r="K7375" t="s">
        <v>8155</v>
      </c>
      <c r="L7375" t="s">
        <v>8160</v>
      </c>
      <c r="M7375">
        <v>9</v>
      </c>
      <c r="N7375" t="s">
        <v>8167</v>
      </c>
      <c r="O7375" s="4">
        <f>INDEX(products[Cost_per_box], MATCH(shipments9[[#This Row],[PID]], products[PID], 0))</f>
        <v>9.94</v>
      </c>
      <c r="P7375" s="4">
        <f>shipments9[[#This Row],[Boxes]]*shipments9[[#This Row],[Cost Per Box]]</f>
        <v>2176.8599999999997</v>
      </c>
      <c r="Q7375" s="4">
        <f>shipments9[[#This Row],[Amount]] -shipments9[[#This Row],[total cost]]</f>
        <v>3281.6400000000003</v>
      </c>
      <c r="R7375" s="4" t="str">
        <f>IF(shipments9[[#This Row],[Gross Profit]]&lt;0,"Loss","Profit")</f>
        <v>Profit</v>
      </c>
      <c r="S7375" s="9">
        <f>shipments9[[#This Row],[Gross Profit]]/shipments9[[#This Row],[Amount]]</f>
        <v>0.60119813135476785</v>
      </c>
      <c r="T7375" s="11">
        <f>shipments9[[#This Row],[Amount]]/shipments9[[#This Row],[Boxes]]</f>
        <v>24.924657534246574</v>
      </c>
    </row>
    <row r="7376" spans="1:20" hidden="1" x14ac:dyDescent="0.25">
      <c r="A7376" t="s">
        <v>7562</v>
      </c>
      <c r="B7376" t="s">
        <v>86</v>
      </c>
      <c r="C7376" t="s">
        <v>137</v>
      </c>
      <c r="D7376" t="s">
        <v>28</v>
      </c>
      <c r="E7376" s="1">
        <v>45565</v>
      </c>
      <c r="F7376" s="1" t="str">
        <f>TEXT(shipments9[[#This Row],[Shipdate]],"ddd")</f>
        <v>Mon</v>
      </c>
      <c r="G7376" s="1" t="str">
        <f>IF(OR(shipments9[[#This Row],[Day Name]]="Sat",shipments9[[#This Row],[Day Name]]="Sun"),"Weekend","Weekday")</f>
        <v>Weekday</v>
      </c>
      <c r="H7376">
        <v>1770.75</v>
      </c>
      <c r="I7376">
        <v>81</v>
      </c>
      <c r="J7376" t="s">
        <v>185</v>
      </c>
      <c r="K7376" t="s">
        <v>8155</v>
      </c>
      <c r="L7376" t="s">
        <v>8160</v>
      </c>
      <c r="M7376">
        <v>9</v>
      </c>
      <c r="N7376" t="s">
        <v>8167</v>
      </c>
      <c r="O7376" s="4">
        <f>INDEX(products[Cost_per_box], MATCH(shipments9[[#This Row],[PID]], products[PID], 0))</f>
        <v>7.73</v>
      </c>
      <c r="P7376" s="4">
        <f>shipments9[[#This Row],[Boxes]]*shipments9[[#This Row],[Cost Per Box]]</f>
        <v>626.13</v>
      </c>
      <c r="Q7376" s="4">
        <f>shipments9[[#This Row],[Amount]] -shipments9[[#This Row],[total cost]]</f>
        <v>1144.6199999999999</v>
      </c>
      <c r="R7376" s="4" t="str">
        <f>IF(shipments9[[#This Row],[Gross Profit]]&lt;0,"Loss","Profit")</f>
        <v>Profit</v>
      </c>
      <c r="S7376" s="9">
        <f>shipments9[[#This Row],[Gross Profit]]/shipments9[[#This Row],[Amount]]</f>
        <v>0.64640406607369749</v>
      </c>
      <c r="T7376" s="11">
        <f>shipments9[[#This Row],[Amount]]/shipments9[[#This Row],[Boxes]]</f>
        <v>21.861111111111111</v>
      </c>
    </row>
    <row r="7377" spans="1:20" hidden="1" x14ac:dyDescent="0.25">
      <c r="A7377" t="s">
        <v>7563</v>
      </c>
      <c r="B7377" t="s">
        <v>86</v>
      </c>
      <c r="C7377" t="s">
        <v>137</v>
      </c>
      <c r="D7377" t="s">
        <v>31</v>
      </c>
      <c r="E7377" s="1">
        <v>45551</v>
      </c>
      <c r="F7377" s="1" t="str">
        <f>TEXT(shipments9[[#This Row],[Shipdate]],"ddd")</f>
        <v>Mon</v>
      </c>
      <c r="G7377" s="1" t="str">
        <f>IF(OR(shipments9[[#This Row],[Day Name]]="Sat",shipments9[[#This Row],[Day Name]]="Sun"),"Weekend","Weekday")</f>
        <v>Weekday</v>
      </c>
      <c r="H7377">
        <v>15851.25</v>
      </c>
      <c r="I7377">
        <v>881</v>
      </c>
      <c r="J7377" t="s">
        <v>185</v>
      </c>
      <c r="K7377" t="s">
        <v>8155</v>
      </c>
      <c r="L7377" t="s">
        <v>8160</v>
      </c>
      <c r="M7377">
        <v>9</v>
      </c>
      <c r="N7377" t="s">
        <v>8167</v>
      </c>
      <c r="O7377" s="4">
        <f>INDEX(products[Cost_per_box], MATCH(shipments9[[#This Row],[PID]], products[PID], 0))</f>
        <v>7.73</v>
      </c>
      <c r="P7377" s="4">
        <f>shipments9[[#This Row],[Boxes]]*shipments9[[#This Row],[Cost Per Box]]</f>
        <v>6810.13</v>
      </c>
      <c r="Q7377" s="4">
        <f>shipments9[[#This Row],[Amount]] -shipments9[[#This Row],[total cost]]</f>
        <v>9041.119999999999</v>
      </c>
      <c r="R7377" s="4" t="str">
        <f>IF(shipments9[[#This Row],[Gross Profit]]&lt;0,"Loss","Profit")</f>
        <v>Profit</v>
      </c>
      <c r="S7377" s="9">
        <f>shipments9[[#This Row],[Gross Profit]]/shipments9[[#This Row],[Amount]]</f>
        <v>0.5703726835423073</v>
      </c>
      <c r="T7377" s="11">
        <f>shipments9[[#This Row],[Amount]]/shipments9[[#This Row],[Boxes]]</f>
        <v>17.992338251986379</v>
      </c>
    </row>
    <row r="7378" spans="1:20" hidden="1" x14ac:dyDescent="0.25">
      <c r="A7378" t="s">
        <v>7564</v>
      </c>
      <c r="B7378" t="s">
        <v>86</v>
      </c>
      <c r="C7378" t="s">
        <v>143</v>
      </c>
      <c r="D7378" t="s">
        <v>19</v>
      </c>
      <c r="E7378" s="1">
        <v>45548</v>
      </c>
      <c r="F7378" s="1" t="str">
        <f>TEXT(shipments9[[#This Row],[Shipdate]],"ddd")</f>
        <v>Fri</v>
      </c>
      <c r="G7378" s="1" t="str">
        <f>IF(OR(shipments9[[#This Row],[Day Name]]="Sat",shipments9[[#This Row],[Day Name]]="Sun"),"Weekend","Weekday")</f>
        <v>Weekday</v>
      </c>
      <c r="H7378">
        <v>10784.25</v>
      </c>
      <c r="I7378">
        <v>568</v>
      </c>
      <c r="J7378" t="s">
        <v>185</v>
      </c>
      <c r="K7378" t="s">
        <v>8155</v>
      </c>
      <c r="L7378" t="s">
        <v>8160</v>
      </c>
      <c r="M7378">
        <v>9</v>
      </c>
      <c r="N7378" t="s">
        <v>8167</v>
      </c>
      <c r="O7378" s="4">
        <f>INDEX(products[Cost_per_box], MATCH(shipments9[[#This Row],[PID]], products[PID], 0))</f>
        <v>10.23</v>
      </c>
      <c r="P7378" s="4">
        <f>shipments9[[#This Row],[Boxes]]*shipments9[[#This Row],[Cost Per Box]]</f>
        <v>5810.64</v>
      </c>
      <c r="Q7378" s="4">
        <f>shipments9[[#This Row],[Amount]] -shipments9[[#This Row],[total cost]]</f>
        <v>4973.6099999999997</v>
      </c>
      <c r="R7378" s="4" t="str">
        <f>IF(shipments9[[#This Row],[Gross Profit]]&lt;0,"Loss","Profit")</f>
        <v>Profit</v>
      </c>
      <c r="S7378" s="9">
        <f>shipments9[[#This Row],[Gross Profit]]/shipments9[[#This Row],[Amount]]</f>
        <v>0.46119201613464078</v>
      </c>
      <c r="T7378" s="11">
        <f>shipments9[[#This Row],[Amount]]/shipments9[[#This Row],[Boxes]]</f>
        <v>18.986355633802816</v>
      </c>
    </row>
    <row r="7379" spans="1:20" hidden="1" x14ac:dyDescent="0.25">
      <c r="A7379" t="s">
        <v>7565</v>
      </c>
      <c r="B7379" t="s">
        <v>86</v>
      </c>
      <c r="C7379" t="s">
        <v>155</v>
      </c>
      <c r="D7379" t="s">
        <v>31</v>
      </c>
      <c r="E7379" s="1">
        <v>45545</v>
      </c>
      <c r="F7379" s="1" t="str">
        <f>TEXT(shipments9[[#This Row],[Shipdate]],"ddd")</f>
        <v>Tue</v>
      </c>
      <c r="G7379" s="1" t="str">
        <f>IF(OR(shipments9[[#This Row],[Day Name]]="Sat",shipments9[[#This Row],[Day Name]]="Sun"),"Weekend","Weekday")</f>
        <v>Weekday</v>
      </c>
      <c r="H7379">
        <v>2589.75</v>
      </c>
      <c r="I7379">
        <v>288</v>
      </c>
      <c r="J7379" t="s">
        <v>185</v>
      </c>
      <c r="K7379" t="s">
        <v>8155</v>
      </c>
      <c r="L7379" t="s">
        <v>8160</v>
      </c>
      <c r="M7379">
        <v>9</v>
      </c>
      <c r="N7379" t="s">
        <v>8167</v>
      </c>
      <c r="O7379" s="4">
        <f>INDEX(products[Cost_per_box], MATCH(shipments9[[#This Row],[PID]], products[PID], 0))</f>
        <v>8.43</v>
      </c>
      <c r="P7379" s="4">
        <f>shipments9[[#This Row],[Boxes]]*shipments9[[#This Row],[Cost Per Box]]</f>
        <v>2427.84</v>
      </c>
      <c r="Q7379" s="4">
        <f>shipments9[[#This Row],[Amount]] -shipments9[[#This Row],[total cost]]</f>
        <v>161.90999999999985</v>
      </c>
      <c r="R7379" s="4" t="str">
        <f>IF(shipments9[[#This Row],[Gross Profit]]&lt;0,"Loss","Profit")</f>
        <v>Profit</v>
      </c>
      <c r="S7379" s="9">
        <f>shipments9[[#This Row],[Gross Profit]]/shipments9[[#This Row],[Amount]]</f>
        <v>6.2519548218939999E-2</v>
      </c>
      <c r="T7379" s="11">
        <f>shipments9[[#This Row],[Amount]]/shipments9[[#This Row],[Boxes]]</f>
        <v>8.9921875</v>
      </c>
    </row>
    <row r="7380" spans="1:20" hidden="1" x14ac:dyDescent="0.25">
      <c r="A7380" t="s">
        <v>7566</v>
      </c>
      <c r="B7380" t="s">
        <v>86</v>
      </c>
      <c r="C7380" t="s">
        <v>128</v>
      </c>
      <c r="D7380" t="s">
        <v>31</v>
      </c>
      <c r="E7380" s="1">
        <v>45537</v>
      </c>
      <c r="F7380" s="1" t="str">
        <f>TEXT(shipments9[[#This Row],[Shipdate]],"ddd")</f>
        <v>Mon</v>
      </c>
      <c r="G7380" s="1" t="str">
        <f>IF(OR(shipments9[[#This Row],[Day Name]]="Sat",shipments9[[#This Row],[Day Name]]="Sun"),"Weekend","Weekday")</f>
        <v>Weekday</v>
      </c>
      <c r="H7380">
        <v>2157.75</v>
      </c>
      <c r="I7380">
        <v>270</v>
      </c>
      <c r="J7380" t="s">
        <v>185</v>
      </c>
      <c r="K7380" t="s">
        <v>8155</v>
      </c>
      <c r="L7380" t="s">
        <v>8160</v>
      </c>
      <c r="M7380">
        <v>9</v>
      </c>
      <c r="N7380" t="s">
        <v>8167</v>
      </c>
      <c r="O7380" s="4">
        <f>INDEX(products[Cost_per_box], MATCH(shipments9[[#This Row],[PID]], products[PID], 0))</f>
        <v>3.85</v>
      </c>
      <c r="P7380" s="4">
        <f>shipments9[[#This Row],[Boxes]]*shipments9[[#This Row],[Cost Per Box]]</f>
        <v>1039.5</v>
      </c>
      <c r="Q7380" s="4">
        <f>shipments9[[#This Row],[Amount]] -shipments9[[#This Row],[total cost]]</f>
        <v>1118.25</v>
      </c>
      <c r="R7380" s="4" t="str">
        <f>IF(shipments9[[#This Row],[Gross Profit]]&lt;0,"Loss","Profit")</f>
        <v>Profit</v>
      </c>
      <c r="S7380" s="9">
        <f>shipments9[[#This Row],[Gross Profit]]/shipments9[[#This Row],[Amount]]</f>
        <v>0.51824817518248179</v>
      </c>
      <c r="T7380" s="11">
        <f>shipments9[[#This Row],[Amount]]/shipments9[[#This Row],[Boxes]]</f>
        <v>7.9916666666666663</v>
      </c>
    </row>
    <row r="7381" spans="1:20" hidden="1" x14ac:dyDescent="0.25">
      <c r="A7381" t="s">
        <v>7567</v>
      </c>
      <c r="B7381" t="s">
        <v>86</v>
      </c>
      <c r="C7381" t="s">
        <v>128</v>
      </c>
      <c r="D7381" t="s">
        <v>19</v>
      </c>
      <c r="E7381" s="1">
        <v>45537</v>
      </c>
      <c r="F7381" s="1" t="str">
        <f>TEXT(shipments9[[#This Row],[Shipdate]],"ddd")</f>
        <v>Mon</v>
      </c>
      <c r="G7381" s="1" t="str">
        <f>IF(OR(shipments9[[#This Row],[Day Name]]="Sat",shipments9[[#This Row],[Day Name]]="Sun"),"Weekend","Weekday")</f>
        <v>Weekday</v>
      </c>
      <c r="H7381">
        <v>7782.75</v>
      </c>
      <c r="I7381">
        <v>1298</v>
      </c>
      <c r="J7381" t="s">
        <v>185</v>
      </c>
      <c r="K7381" t="s">
        <v>8155</v>
      </c>
      <c r="L7381" t="s">
        <v>8160</v>
      </c>
      <c r="M7381">
        <v>9</v>
      </c>
      <c r="N7381" t="s">
        <v>8167</v>
      </c>
      <c r="O7381" s="4">
        <f>INDEX(products[Cost_per_box], MATCH(shipments9[[#This Row],[PID]], products[PID], 0))</f>
        <v>3.85</v>
      </c>
      <c r="P7381" s="4">
        <f>shipments9[[#This Row],[Boxes]]*shipments9[[#This Row],[Cost Per Box]]</f>
        <v>4997.3</v>
      </c>
      <c r="Q7381" s="4">
        <f>shipments9[[#This Row],[Amount]] -shipments9[[#This Row],[total cost]]</f>
        <v>2785.45</v>
      </c>
      <c r="R7381" s="4" t="str">
        <f>IF(shipments9[[#This Row],[Gross Profit]]&lt;0,"Loss","Profit")</f>
        <v>Profit</v>
      </c>
      <c r="S7381" s="9">
        <f>shipments9[[#This Row],[Gross Profit]]/shipments9[[#This Row],[Amount]]</f>
        <v>0.35790048504705918</v>
      </c>
      <c r="T7381" s="11">
        <f>shipments9[[#This Row],[Amount]]/shipments9[[#This Row],[Boxes]]</f>
        <v>5.9959553158705701</v>
      </c>
    </row>
    <row r="7382" spans="1:20" hidden="1" x14ac:dyDescent="0.25">
      <c r="A7382" t="s">
        <v>7568</v>
      </c>
      <c r="B7382" t="s">
        <v>86</v>
      </c>
      <c r="C7382" t="s">
        <v>128</v>
      </c>
      <c r="D7382" t="s">
        <v>22</v>
      </c>
      <c r="E7382" s="1">
        <v>45562</v>
      </c>
      <c r="F7382" s="1" t="str">
        <f>TEXT(shipments9[[#This Row],[Shipdate]],"ddd")</f>
        <v>Fri</v>
      </c>
      <c r="G7382" s="1" t="str">
        <f>IF(OR(shipments9[[#This Row],[Day Name]]="Sat",shipments9[[#This Row],[Day Name]]="Sun"),"Weekend","Weekday")</f>
        <v>Weekday</v>
      </c>
      <c r="H7382">
        <v>2274.75</v>
      </c>
      <c r="I7382">
        <v>285</v>
      </c>
      <c r="J7382" t="s">
        <v>185</v>
      </c>
      <c r="K7382" t="s">
        <v>8155</v>
      </c>
      <c r="L7382" t="s">
        <v>8160</v>
      </c>
      <c r="M7382">
        <v>9</v>
      </c>
      <c r="N7382" t="s">
        <v>8167</v>
      </c>
      <c r="O7382" s="4">
        <f>INDEX(products[Cost_per_box], MATCH(shipments9[[#This Row],[PID]], products[PID], 0))</f>
        <v>3.85</v>
      </c>
      <c r="P7382" s="4">
        <f>shipments9[[#This Row],[Boxes]]*shipments9[[#This Row],[Cost Per Box]]</f>
        <v>1097.25</v>
      </c>
      <c r="Q7382" s="4">
        <f>shipments9[[#This Row],[Amount]] -shipments9[[#This Row],[total cost]]</f>
        <v>1177.5</v>
      </c>
      <c r="R7382" s="4" t="str">
        <f>IF(shipments9[[#This Row],[Gross Profit]]&lt;0,"Loss","Profit")</f>
        <v>Profit</v>
      </c>
      <c r="S7382" s="9">
        <f>shipments9[[#This Row],[Gross Profit]]/shipments9[[#This Row],[Amount]]</f>
        <v>0.51763930102209033</v>
      </c>
      <c r="T7382" s="11">
        <f>shipments9[[#This Row],[Amount]]/shipments9[[#This Row],[Boxes]]</f>
        <v>7.9815789473684209</v>
      </c>
    </row>
    <row r="7383" spans="1:20" hidden="1" x14ac:dyDescent="0.25">
      <c r="A7383" t="s">
        <v>7569</v>
      </c>
      <c r="B7383" t="s">
        <v>86</v>
      </c>
      <c r="C7383" t="s">
        <v>130</v>
      </c>
      <c r="D7383" t="s">
        <v>31</v>
      </c>
      <c r="E7383" s="1">
        <v>45559</v>
      </c>
      <c r="F7383" s="1" t="str">
        <f>TEXT(shipments9[[#This Row],[Shipdate]],"ddd")</f>
        <v>Tue</v>
      </c>
      <c r="G7383" s="1" t="str">
        <f>IF(OR(shipments9[[#This Row],[Day Name]]="Sat",shipments9[[#This Row],[Day Name]]="Sun"),"Weekend","Weekday")</f>
        <v>Weekday</v>
      </c>
      <c r="H7383">
        <v>8970.75</v>
      </c>
      <c r="I7383">
        <v>1496</v>
      </c>
      <c r="J7383" t="s">
        <v>185</v>
      </c>
      <c r="K7383" t="s">
        <v>8155</v>
      </c>
      <c r="L7383" t="s">
        <v>8160</v>
      </c>
      <c r="M7383">
        <v>9</v>
      </c>
      <c r="N7383" t="s">
        <v>8167</v>
      </c>
      <c r="O7383" s="4">
        <f>INDEX(products[Cost_per_box], MATCH(shipments9[[#This Row],[PID]], products[PID], 0))</f>
        <v>5.72</v>
      </c>
      <c r="P7383" s="4">
        <f>shipments9[[#This Row],[Boxes]]*shipments9[[#This Row],[Cost Per Box]]</f>
        <v>8557.119999999999</v>
      </c>
      <c r="Q7383" s="4">
        <f>shipments9[[#This Row],[Amount]] -shipments9[[#This Row],[total cost]]</f>
        <v>413.63000000000102</v>
      </c>
      <c r="R7383" s="4" t="str">
        <f>IF(shipments9[[#This Row],[Gross Profit]]&lt;0,"Loss","Profit")</f>
        <v>Profit</v>
      </c>
      <c r="S7383" s="9">
        <f>shipments9[[#This Row],[Gross Profit]]/shipments9[[#This Row],[Amount]]</f>
        <v>4.6108742301368452E-2</v>
      </c>
      <c r="T7383" s="11">
        <f>shipments9[[#This Row],[Amount]]/shipments9[[#This Row],[Boxes]]</f>
        <v>5.9964906417112296</v>
      </c>
    </row>
    <row r="7384" spans="1:20" hidden="1" x14ac:dyDescent="0.25">
      <c r="A7384" t="s">
        <v>7570</v>
      </c>
      <c r="B7384" t="s">
        <v>86</v>
      </c>
      <c r="C7384" t="s">
        <v>130</v>
      </c>
      <c r="D7384" t="s">
        <v>28</v>
      </c>
      <c r="E7384" s="1">
        <v>45562</v>
      </c>
      <c r="F7384" s="1" t="str">
        <f>TEXT(shipments9[[#This Row],[Shipdate]],"ddd")</f>
        <v>Fri</v>
      </c>
      <c r="G7384" s="1" t="str">
        <f>IF(OR(shipments9[[#This Row],[Day Name]]="Sat",shipments9[[#This Row],[Day Name]]="Sun"),"Weekend","Weekday")</f>
        <v>Weekday</v>
      </c>
      <c r="H7384">
        <v>1615.5</v>
      </c>
      <c r="I7384">
        <v>180</v>
      </c>
      <c r="J7384" t="s">
        <v>185</v>
      </c>
      <c r="K7384" t="s">
        <v>8155</v>
      </c>
      <c r="L7384" t="s">
        <v>8160</v>
      </c>
      <c r="M7384">
        <v>9</v>
      </c>
      <c r="N7384" t="s">
        <v>8167</v>
      </c>
      <c r="O7384" s="4">
        <f>INDEX(products[Cost_per_box], MATCH(shipments9[[#This Row],[PID]], products[PID], 0))</f>
        <v>5.72</v>
      </c>
      <c r="P7384" s="4">
        <f>shipments9[[#This Row],[Boxes]]*shipments9[[#This Row],[Cost Per Box]]</f>
        <v>1029.5999999999999</v>
      </c>
      <c r="Q7384" s="4">
        <f>shipments9[[#This Row],[Amount]] -shipments9[[#This Row],[total cost]]</f>
        <v>585.90000000000009</v>
      </c>
      <c r="R7384" s="4" t="str">
        <f>IF(shipments9[[#This Row],[Gross Profit]]&lt;0,"Loss","Profit")</f>
        <v>Profit</v>
      </c>
      <c r="S7384" s="9">
        <f>shipments9[[#This Row],[Gross Profit]]/shipments9[[#This Row],[Amount]]</f>
        <v>0.36267409470752093</v>
      </c>
      <c r="T7384" s="11">
        <f>shipments9[[#This Row],[Amount]]/shipments9[[#This Row],[Boxes]]</f>
        <v>8.9749999999999996</v>
      </c>
    </row>
    <row r="7385" spans="1:20" x14ac:dyDescent="0.25">
      <c r="A7385" t="s">
        <v>7571</v>
      </c>
      <c r="B7385" t="s">
        <v>86</v>
      </c>
      <c r="C7385" t="s">
        <v>147</v>
      </c>
      <c r="D7385" t="s">
        <v>31</v>
      </c>
      <c r="E7385" s="1">
        <v>45558</v>
      </c>
      <c r="F7385" s="1" t="str">
        <f>TEXT(shipments9[[#This Row],[Shipdate]],"ddd")</f>
        <v>Mon</v>
      </c>
      <c r="G7385" s="1" t="str">
        <f>IF(OR(shipments9[[#This Row],[Day Name]]="Sat",shipments9[[#This Row],[Day Name]]="Sun"),"Weekend","Weekday")</f>
        <v>Weekday</v>
      </c>
      <c r="H7385">
        <v>4277.25</v>
      </c>
      <c r="I7385">
        <v>476</v>
      </c>
      <c r="J7385" t="s">
        <v>185</v>
      </c>
      <c r="K7385" t="s">
        <v>8155</v>
      </c>
      <c r="L7385" t="s">
        <v>8160</v>
      </c>
      <c r="M7385">
        <v>9</v>
      </c>
      <c r="N7385" t="s">
        <v>8167</v>
      </c>
      <c r="O7385" s="4">
        <f>INDEX(products[Cost_per_box], MATCH(shipments9[[#This Row],[PID]], products[PID], 0))</f>
        <v>10.51</v>
      </c>
      <c r="P7385" s="4">
        <f>shipments9[[#This Row],[Boxes]]*shipments9[[#This Row],[Cost Per Box]]</f>
        <v>5002.76</v>
      </c>
      <c r="Q7385" s="4">
        <f>shipments9[[#This Row],[Amount]] -shipments9[[#This Row],[total cost]]</f>
        <v>-725.51000000000022</v>
      </c>
      <c r="R7385" s="4" t="str">
        <f>IF(shipments9[[#This Row],[Gross Profit]]&lt;0,"Loss","Profit")</f>
        <v>Loss</v>
      </c>
      <c r="S7385" s="9">
        <f>shipments9[[#This Row],[Gross Profit]]/shipments9[[#This Row],[Amount]]</f>
        <v>-0.1696206674849495</v>
      </c>
      <c r="T7385" s="11">
        <f>shipments9[[#This Row],[Amount]]/shipments9[[#This Row],[Boxes]]</f>
        <v>8.9858193277310932</v>
      </c>
    </row>
    <row r="7386" spans="1:20" hidden="1" x14ac:dyDescent="0.25">
      <c r="A7386" t="s">
        <v>7572</v>
      </c>
      <c r="B7386" t="s">
        <v>86</v>
      </c>
      <c r="C7386" t="s">
        <v>141</v>
      </c>
      <c r="D7386" t="s">
        <v>31</v>
      </c>
      <c r="E7386" s="1">
        <v>45559</v>
      </c>
      <c r="F7386" s="1" t="str">
        <f>TEXT(shipments9[[#This Row],[Shipdate]],"ddd")</f>
        <v>Tue</v>
      </c>
      <c r="G7386" s="1" t="str">
        <f>IF(OR(shipments9[[#This Row],[Day Name]]="Sat",shipments9[[#This Row],[Day Name]]="Sun"),"Weekend","Weekday")</f>
        <v>Weekday</v>
      </c>
      <c r="H7386">
        <v>7112.25</v>
      </c>
      <c r="I7386">
        <v>445</v>
      </c>
      <c r="J7386" t="s">
        <v>185</v>
      </c>
      <c r="K7386" t="s">
        <v>8155</v>
      </c>
      <c r="L7386" t="s">
        <v>8160</v>
      </c>
      <c r="M7386">
        <v>9</v>
      </c>
      <c r="N7386" t="s">
        <v>8167</v>
      </c>
      <c r="O7386" s="4">
        <f>INDEX(products[Cost_per_box], MATCH(shipments9[[#This Row],[PID]], products[PID], 0))</f>
        <v>8.2200000000000006</v>
      </c>
      <c r="P7386" s="4">
        <f>shipments9[[#This Row],[Boxes]]*shipments9[[#This Row],[Cost Per Box]]</f>
        <v>3657.9</v>
      </c>
      <c r="Q7386" s="4">
        <f>shipments9[[#This Row],[Amount]] -shipments9[[#This Row],[total cost]]</f>
        <v>3454.35</v>
      </c>
      <c r="R7386" s="4" t="str">
        <f>IF(shipments9[[#This Row],[Gross Profit]]&lt;0,"Loss","Profit")</f>
        <v>Profit</v>
      </c>
      <c r="S7386" s="9">
        <f>shipments9[[#This Row],[Gross Profit]]/shipments9[[#This Row],[Amount]]</f>
        <v>0.48569018243171991</v>
      </c>
      <c r="T7386" s="11">
        <f>shipments9[[#This Row],[Amount]]/shipments9[[#This Row],[Boxes]]</f>
        <v>15.982584269662921</v>
      </c>
    </row>
    <row r="7387" spans="1:20" hidden="1" x14ac:dyDescent="0.25">
      <c r="A7387" t="s">
        <v>7573</v>
      </c>
      <c r="B7387" t="s">
        <v>86</v>
      </c>
      <c r="C7387" t="s">
        <v>141</v>
      </c>
      <c r="D7387" t="s">
        <v>28</v>
      </c>
      <c r="E7387" s="1">
        <v>45548</v>
      </c>
      <c r="F7387" s="1" t="str">
        <f>TEXT(shipments9[[#This Row],[Shipdate]],"ddd")</f>
        <v>Fri</v>
      </c>
      <c r="G7387" s="1" t="str">
        <f>IF(OR(shipments9[[#This Row],[Day Name]]="Sat",shipments9[[#This Row],[Day Name]]="Sun"),"Weekend","Weekday")</f>
        <v>Weekday</v>
      </c>
      <c r="H7387">
        <v>546.75</v>
      </c>
      <c r="I7387">
        <v>46</v>
      </c>
      <c r="J7387" t="s">
        <v>185</v>
      </c>
      <c r="K7387" t="s">
        <v>8155</v>
      </c>
      <c r="L7387" t="s">
        <v>8160</v>
      </c>
      <c r="M7387">
        <v>9</v>
      </c>
      <c r="N7387" t="s">
        <v>8167</v>
      </c>
      <c r="O7387" s="4">
        <f>INDEX(products[Cost_per_box], MATCH(shipments9[[#This Row],[PID]], products[PID], 0))</f>
        <v>8.2200000000000006</v>
      </c>
      <c r="P7387" s="4">
        <f>shipments9[[#This Row],[Boxes]]*shipments9[[#This Row],[Cost Per Box]]</f>
        <v>378.12</v>
      </c>
      <c r="Q7387" s="4">
        <f>shipments9[[#This Row],[Amount]] -shipments9[[#This Row],[total cost]]</f>
        <v>168.63</v>
      </c>
      <c r="R7387" s="4" t="str">
        <f>IF(shipments9[[#This Row],[Gross Profit]]&lt;0,"Loss","Profit")</f>
        <v>Profit</v>
      </c>
      <c r="S7387" s="9">
        <f>shipments9[[#This Row],[Gross Profit]]/shipments9[[#This Row],[Amount]]</f>
        <v>0.30842249657064469</v>
      </c>
      <c r="T7387" s="11">
        <f>shipments9[[#This Row],[Amount]]/shipments9[[#This Row],[Boxes]]</f>
        <v>11.885869565217391</v>
      </c>
    </row>
    <row r="7388" spans="1:20" hidden="1" x14ac:dyDescent="0.25">
      <c r="A7388" t="s">
        <v>7574</v>
      </c>
      <c r="B7388" t="s">
        <v>86</v>
      </c>
      <c r="C7388" t="s">
        <v>159</v>
      </c>
      <c r="D7388" t="s">
        <v>31</v>
      </c>
      <c r="E7388" s="1">
        <v>45558</v>
      </c>
      <c r="F7388" s="1" t="str">
        <f>TEXT(shipments9[[#This Row],[Shipdate]],"ddd")</f>
        <v>Mon</v>
      </c>
      <c r="G7388" s="1" t="str">
        <f>IF(OR(shipments9[[#This Row],[Day Name]]="Sat",shipments9[[#This Row],[Day Name]]="Sun"),"Weekend","Weekday")</f>
        <v>Weekday</v>
      </c>
      <c r="H7388">
        <v>1359</v>
      </c>
      <c r="I7388">
        <v>47</v>
      </c>
      <c r="J7388" t="s">
        <v>185</v>
      </c>
      <c r="K7388" t="s">
        <v>8155</v>
      </c>
      <c r="L7388" t="s">
        <v>8160</v>
      </c>
      <c r="M7388">
        <v>9</v>
      </c>
      <c r="N7388" t="s">
        <v>8167</v>
      </c>
      <c r="O7388" s="4">
        <f>INDEX(products[Cost_per_box], MATCH(shipments9[[#This Row],[PID]], products[PID], 0))</f>
        <v>5.04</v>
      </c>
      <c r="P7388" s="4">
        <f>shipments9[[#This Row],[Boxes]]*shipments9[[#This Row],[Cost Per Box]]</f>
        <v>236.88</v>
      </c>
      <c r="Q7388" s="4">
        <f>shipments9[[#This Row],[Amount]] -shipments9[[#This Row],[total cost]]</f>
        <v>1122.1199999999999</v>
      </c>
      <c r="R7388" s="4" t="str">
        <f>IF(shipments9[[#This Row],[Gross Profit]]&lt;0,"Loss","Profit")</f>
        <v>Profit</v>
      </c>
      <c r="S7388" s="9">
        <f>shipments9[[#This Row],[Gross Profit]]/shipments9[[#This Row],[Amount]]</f>
        <v>0.8256953642384105</v>
      </c>
      <c r="T7388" s="11">
        <f>shipments9[[#This Row],[Amount]]/shipments9[[#This Row],[Boxes]]</f>
        <v>28.914893617021278</v>
      </c>
    </row>
    <row r="7389" spans="1:20" hidden="1" x14ac:dyDescent="0.25">
      <c r="A7389" t="s">
        <v>7575</v>
      </c>
      <c r="B7389" t="s">
        <v>86</v>
      </c>
      <c r="C7389" t="s">
        <v>161</v>
      </c>
      <c r="D7389" t="s">
        <v>19</v>
      </c>
      <c r="E7389" s="1">
        <v>45560</v>
      </c>
      <c r="F7389" s="1" t="str">
        <f>TEXT(shipments9[[#This Row],[Shipdate]],"ddd")</f>
        <v>Wed</v>
      </c>
      <c r="G7389" s="1" t="str">
        <f>IF(OR(shipments9[[#This Row],[Day Name]]="Sat",shipments9[[#This Row],[Day Name]]="Sun"),"Weekend","Weekday")</f>
        <v>Weekday</v>
      </c>
      <c r="H7389">
        <v>1615.5</v>
      </c>
      <c r="I7389">
        <v>202</v>
      </c>
      <c r="J7389" t="s">
        <v>185</v>
      </c>
      <c r="K7389" t="s">
        <v>8155</v>
      </c>
      <c r="L7389" t="s">
        <v>8160</v>
      </c>
      <c r="M7389">
        <v>9</v>
      </c>
      <c r="N7389" t="s">
        <v>8167</v>
      </c>
      <c r="O7389" s="4">
        <f>INDEX(products[Cost_per_box], MATCH(shipments9[[#This Row],[PID]], products[PID], 0))</f>
        <v>2.76</v>
      </c>
      <c r="P7389" s="4">
        <f>shipments9[[#This Row],[Boxes]]*shipments9[[#This Row],[Cost Per Box]]</f>
        <v>557.52</v>
      </c>
      <c r="Q7389" s="4">
        <f>shipments9[[#This Row],[Amount]] -shipments9[[#This Row],[total cost]]</f>
        <v>1057.98</v>
      </c>
      <c r="R7389" s="4" t="str">
        <f>IF(shipments9[[#This Row],[Gross Profit]]&lt;0,"Loss","Profit")</f>
        <v>Profit</v>
      </c>
      <c r="S7389" s="9">
        <f>shipments9[[#This Row],[Gross Profit]]/shipments9[[#This Row],[Amount]]</f>
        <v>0.65489322191272048</v>
      </c>
      <c r="T7389" s="11">
        <f>shipments9[[#This Row],[Amount]]/shipments9[[#This Row],[Boxes]]</f>
        <v>7.9975247524752477</v>
      </c>
    </row>
    <row r="7390" spans="1:20" hidden="1" x14ac:dyDescent="0.25">
      <c r="A7390" t="s">
        <v>7576</v>
      </c>
      <c r="B7390" t="s">
        <v>86</v>
      </c>
      <c r="C7390" t="s">
        <v>163</v>
      </c>
      <c r="D7390" t="s">
        <v>28</v>
      </c>
      <c r="E7390" s="1">
        <v>45553</v>
      </c>
      <c r="F7390" s="1" t="str">
        <f>TEXT(shipments9[[#This Row],[Shipdate]],"ddd")</f>
        <v>Wed</v>
      </c>
      <c r="G7390" s="1" t="str">
        <f>IF(OR(shipments9[[#This Row],[Day Name]]="Sat",shipments9[[#This Row],[Day Name]]="Sun"),"Weekend","Weekday")</f>
        <v>Weekday</v>
      </c>
      <c r="H7390">
        <v>1784.25</v>
      </c>
      <c r="I7390">
        <v>224</v>
      </c>
      <c r="J7390" t="s">
        <v>185</v>
      </c>
      <c r="K7390" t="s">
        <v>8155</v>
      </c>
      <c r="L7390" t="s">
        <v>8160</v>
      </c>
      <c r="M7390">
        <v>9</v>
      </c>
      <c r="N7390" t="s">
        <v>8167</v>
      </c>
      <c r="O7390" s="4">
        <f>INDEX(products[Cost_per_box], MATCH(shipments9[[#This Row],[PID]], products[PID], 0))</f>
        <v>3.32</v>
      </c>
      <c r="P7390" s="4">
        <f>shipments9[[#This Row],[Boxes]]*shipments9[[#This Row],[Cost Per Box]]</f>
        <v>743.68</v>
      </c>
      <c r="Q7390" s="4">
        <f>shipments9[[#This Row],[Amount]] -shipments9[[#This Row],[total cost]]</f>
        <v>1040.5700000000002</v>
      </c>
      <c r="R7390" s="4" t="str">
        <f>IF(shipments9[[#This Row],[Gross Profit]]&lt;0,"Loss","Profit")</f>
        <v>Profit</v>
      </c>
      <c r="S7390" s="9">
        <f>shipments9[[#This Row],[Gross Profit]]/shipments9[[#This Row],[Amount]]</f>
        <v>0.58319742188594659</v>
      </c>
      <c r="T7390" s="11">
        <f>shipments9[[#This Row],[Amount]]/shipments9[[#This Row],[Boxes]]</f>
        <v>7.9654017857142856</v>
      </c>
    </row>
    <row r="7391" spans="1:20" x14ac:dyDescent="0.25">
      <c r="A7391" t="s">
        <v>7577</v>
      </c>
      <c r="B7391" t="s">
        <v>86</v>
      </c>
      <c r="C7391" t="s">
        <v>147</v>
      </c>
      <c r="D7391" t="s">
        <v>19</v>
      </c>
      <c r="E7391" s="1">
        <v>45560</v>
      </c>
      <c r="F7391" s="1" t="str">
        <f>TEXT(shipments9[[#This Row],[Shipdate]],"ddd")</f>
        <v>Wed</v>
      </c>
      <c r="G7391" s="1" t="str">
        <f>IF(OR(shipments9[[#This Row],[Day Name]]="Sat",shipments9[[#This Row],[Day Name]]="Sun"),"Weekend","Weekday")</f>
        <v>Weekday</v>
      </c>
      <c r="H7391">
        <v>11178</v>
      </c>
      <c r="I7391">
        <v>1398</v>
      </c>
      <c r="J7391" t="s">
        <v>185</v>
      </c>
      <c r="K7391" t="s">
        <v>8155</v>
      </c>
      <c r="L7391" t="s">
        <v>8160</v>
      </c>
      <c r="M7391">
        <v>9</v>
      </c>
      <c r="N7391" t="s">
        <v>8167</v>
      </c>
      <c r="O7391" s="4">
        <f>INDEX(products[Cost_per_box], MATCH(shipments9[[#This Row],[PID]], products[PID], 0))</f>
        <v>10.51</v>
      </c>
      <c r="P7391" s="4">
        <f>shipments9[[#This Row],[Boxes]]*shipments9[[#This Row],[Cost Per Box]]</f>
        <v>14692.98</v>
      </c>
      <c r="Q7391" s="4">
        <f>shipments9[[#This Row],[Amount]] -shipments9[[#This Row],[total cost]]</f>
        <v>-3514.9799999999996</v>
      </c>
      <c r="R7391" s="4" t="str">
        <f>IF(shipments9[[#This Row],[Gross Profit]]&lt;0,"Loss","Profit")</f>
        <v>Loss</v>
      </c>
      <c r="S7391" s="9">
        <f>shipments9[[#This Row],[Gross Profit]]/shipments9[[#This Row],[Amount]]</f>
        <v>-0.3144551798174986</v>
      </c>
      <c r="T7391" s="11">
        <f>shipments9[[#This Row],[Amount]]/shipments9[[#This Row],[Boxes]]</f>
        <v>7.9957081545064375</v>
      </c>
    </row>
    <row r="7392" spans="1:20" hidden="1" x14ac:dyDescent="0.25">
      <c r="A7392" t="s">
        <v>7578</v>
      </c>
      <c r="B7392" t="s">
        <v>86</v>
      </c>
      <c r="C7392" t="s">
        <v>161</v>
      </c>
      <c r="D7392" t="s">
        <v>19</v>
      </c>
      <c r="E7392" s="1">
        <v>45539</v>
      </c>
      <c r="F7392" s="1" t="str">
        <f>TEXT(shipments9[[#This Row],[Shipdate]],"ddd")</f>
        <v>Wed</v>
      </c>
      <c r="G7392" s="1" t="str">
        <f>IF(OR(shipments9[[#This Row],[Day Name]]="Sat",shipments9[[#This Row],[Day Name]]="Sun"),"Weekend","Weekday")</f>
        <v>Weekday</v>
      </c>
      <c r="H7392">
        <v>8235</v>
      </c>
      <c r="I7392">
        <v>687</v>
      </c>
      <c r="J7392" t="s">
        <v>185</v>
      </c>
      <c r="K7392" t="s">
        <v>8155</v>
      </c>
      <c r="L7392" t="s">
        <v>8160</v>
      </c>
      <c r="M7392">
        <v>9</v>
      </c>
      <c r="N7392" t="s">
        <v>8167</v>
      </c>
      <c r="O7392" s="4">
        <f>INDEX(products[Cost_per_box], MATCH(shipments9[[#This Row],[PID]], products[PID], 0))</f>
        <v>2.76</v>
      </c>
      <c r="P7392" s="4">
        <f>shipments9[[#This Row],[Boxes]]*shipments9[[#This Row],[Cost Per Box]]</f>
        <v>1896.12</v>
      </c>
      <c r="Q7392" s="4">
        <f>shipments9[[#This Row],[Amount]] -shipments9[[#This Row],[total cost]]</f>
        <v>6338.88</v>
      </c>
      <c r="R7392" s="4" t="str">
        <f>IF(shipments9[[#This Row],[Gross Profit]]&lt;0,"Loss","Profit")</f>
        <v>Profit</v>
      </c>
      <c r="S7392" s="9">
        <f>shipments9[[#This Row],[Gross Profit]]/shipments9[[#This Row],[Amount]]</f>
        <v>0.76974863387978143</v>
      </c>
      <c r="T7392" s="11">
        <f>shipments9[[#This Row],[Amount]]/shipments9[[#This Row],[Boxes]]</f>
        <v>11.986899563318778</v>
      </c>
    </row>
    <row r="7393" spans="1:20" x14ac:dyDescent="0.25">
      <c r="A7393" t="s">
        <v>7579</v>
      </c>
      <c r="B7393" t="s">
        <v>89</v>
      </c>
      <c r="C7393" t="s">
        <v>147</v>
      </c>
      <c r="D7393" t="s">
        <v>31</v>
      </c>
      <c r="E7393" s="1">
        <v>45565</v>
      </c>
      <c r="F7393" s="1" t="str">
        <f>TEXT(shipments9[[#This Row],[Shipdate]],"ddd")</f>
        <v>Mon</v>
      </c>
      <c r="G7393" s="1" t="str">
        <f>IF(OR(shipments9[[#This Row],[Day Name]]="Sat",shipments9[[#This Row],[Day Name]]="Sun"),"Weekend","Weekday")</f>
        <v>Weekday</v>
      </c>
      <c r="H7393">
        <v>2.25</v>
      </c>
      <c r="I7393">
        <v>1</v>
      </c>
      <c r="J7393" t="s">
        <v>185</v>
      </c>
      <c r="K7393" t="s">
        <v>8155</v>
      </c>
      <c r="L7393" t="s">
        <v>8160</v>
      </c>
      <c r="M7393">
        <v>9</v>
      </c>
      <c r="N7393" t="s">
        <v>8167</v>
      </c>
      <c r="O7393" s="4">
        <f>INDEX(products[Cost_per_box], MATCH(shipments9[[#This Row],[PID]], products[PID], 0))</f>
        <v>10.51</v>
      </c>
      <c r="P7393" s="4">
        <f>shipments9[[#This Row],[Boxes]]*shipments9[[#This Row],[Cost Per Box]]</f>
        <v>10.51</v>
      </c>
      <c r="Q7393" s="4">
        <f>shipments9[[#This Row],[Amount]] -shipments9[[#This Row],[total cost]]</f>
        <v>-8.26</v>
      </c>
      <c r="R7393" s="4" t="str">
        <f>IF(shipments9[[#This Row],[Gross Profit]]&lt;0,"Loss","Profit")</f>
        <v>Loss</v>
      </c>
      <c r="S7393" s="9">
        <f>shipments9[[#This Row],[Gross Profit]]/shipments9[[#This Row],[Amount]]</f>
        <v>-3.6711111111111112</v>
      </c>
      <c r="T7393" s="11">
        <f>shipments9[[#This Row],[Amount]]/shipments9[[#This Row],[Boxes]]</f>
        <v>2.25</v>
      </c>
    </row>
    <row r="7394" spans="1:20" hidden="1" x14ac:dyDescent="0.25">
      <c r="A7394" t="s">
        <v>7580</v>
      </c>
      <c r="B7394" t="s">
        <v>89</v>
      </c>
      <c r="C7394" t="s">
        <v>151</v>
      </c>
      <c r="D7394" t="s">
        <v>19</v>
      </c>
      <c r="E7394" s="1">
        <v>45551</v>
      </c>
      <c r="F7394" s="1" t="str">
        <f>TEXT(shipments9[[#This Row],[Shipdate]],"ddd")</f>
        <v>Mon</v>
      </c>
      <c r="G7394" s="1" t="str">
        <f>IF(OR(shipments9[[#This Row],[Day Name]]="Sat",shipments9[[#This Row],[Day Name]]="Sun"),"Weekend","Weekday")</f>
        <v>Weekday</v>
      </c>
      <c r="H7394">
        <v>7436.25</v>
      </c>
      <c r="I7394">
        <v>392</v>
      </c>
      <c r="J7394" t="s">
        <v>185</v>
      </c>
      <c r="K7394" t="s">
        <v>8155</v>
      </c>
      <c r="L7394" t="s">
        <v>8160</v>
      </c>
      <c r="M7394">
        <v>9</v>
      </c>
      <c r="N7394" t="s">
        <v>8167</v>
      </c>
      <c r="O7394" s="4">
        <f>INDEX(products[Cost_per_box], MATCH(shipments9[[#This Row],[PID]], products[PID], 0))</f>
        <v>12.41</v>
      </c>
      <c r="P7394" s="4">
        <f>shipments9[[#This Row],[Boxes]]*shipments9[[#This Row],[Cost Per Box]]</f>
        <v>4864.72</v>
      </c>
      <c r="Q7394" s="4">
        <f>shipments9[[#This Row],[Amount]] -shipments9[[#This Row],[total cost]]</f>
        <v>2571.5299999999997</v>
      </c>
      <c r="R7394" s="4" t="str">
        <f>IF(shipments9[[#This Row],[Gross Profit]]&lt;0,"Loss","Profit")</f>
        <v>Profit</v>
      </c>
      <c r="S7394" s="9">
        <f>shipments9[[#This Row],[Gross Profit]]/shipments9[[#This Row],[Amount]]</f>
        <v>0.3458100521095982</v>
      </c>
      <c r="T7394" s="11">
        <f>shipments9[[#This Row],[Amount]]/shipments9[[#This Row],[Boxes]]</f>
        <v>18.970025510204081</v>
      </c>
    </row>
    <row r="7395" spans="1:20" hidden="1" x14ac:dyDescent="0.25">
      <c r="A7395" t="s">
        <v>7581</v>
      </c>
      <c r="B7395" t="s">
        <v>89</v>
      </c>
      <c r="C7395" t="s">
        <v>151</v>
      </c>
      <c r="D7395" t="s">
        <v>31</v>
      </c>
      <c r="E7395" s="1">
        <v>45548</v>
      </c>
      <c r="F7395" s="1" t="str">
        <f>TEXT(shipments9[[#This Row],[Shipdate]],"ddd")</f>
        <v>Fri</v>
      </c>
      <c r="G7395" s="1" t="str">
        <f>IF(OR(shipments9[[#This Row],[Day Name]]="Sat",shipments9[[#This Row],[Day Name]]="Sun"),"Weekend","Weekday")</f>
        <v>Weekday</v>
      </c>
      <c r="H7395">
        <v>12024</v>
      </c>
      <c r="I7395">
        <v>668</v>
      </c>
      <c r="J7395" t="s">
        <v>185</v>
      </c>
      <c r="K7395" t="s">
        <v>8155</v>
      </c>
      <c r="L7395" t="s">
        <v>8160</v>
      </c>
      <c r="M7395">
        <v>9</v>
      </c>
      <c r="N7395" t="s">
        <v>8167</v>
      </c>
      <c r="O7395" s="4">
        <f>INDEX(products[Cost_per_box], MATCH(shipments9[[#This Row],[PID]], products[PID], 0))</f>
        <v>12.41</v>
      </c>
      <c r="P7395" s="4">
        <f>shipments9[[#This Row],[Boxes]]*shipments9[[#This Row],[Cost Per Box]]</f>
        <v>8289.8799999999992</v>
      </c>
      <c r="Q7395" s="4">
        <f>shipments9[[#This Row],[Amount]] -shipments9[[#This Row],[total cost]]</f>
        <v>3734.1200000000008</v>
      </c>
      <c r="R7395" s="4" t="str">
        <f>IF(shipments9[[#This Row],[Gross Profit]]&lt;0,"Loss","Profit")</f>
        <v>Profit</v>
      </c>
      <c r="S7395" s="9">
        <f>shipments9[[#This Row],[Gross Profit]]/shipments9[[#This Row],[Amount]]</f>
        <v>0.31055555555555564</v>
      </c>
      <c r="T7395" s="11">
        <f>shipments9[[#This Row],[Amount]]/shipments9[[#This Row],[Boxes]]</f>
        <v>18</v>
      </c>
    </row>
    <row r="7396" spans="1:20" hidden="1" x14ac:dyDescent="0.25">
      <c r="A7396" t="s">
        <v>7582</v>
      </c>
      <c r="B7396" t="s">
        <v>89</v>
      </c>
      <c r="C7396" t="s">
        <v>151</v>
      </c>
      <c r="D7396" t="s">
        <v>28</v>
      </c>
      <c r="E7396" s="1">
        <v>45548</v>
      </c>
      <c r="F7396" s="1" t="str">
        <f>TEXT(shipments9[[#This Row],[Shipdate]],"ddd")</f>
        <v>Fri</v>
      </c>
      <c r="G7396" s="1" t="str">
        <f>IF(OR(shipments9[[#This Row],[Day Name]]="Sat",shipments9[[#This Row],[Day Name]]="Sun"),"Weekend","Weekday")</f>
        <v>Weekday</v>
      </c>
      <c r="H7396">
        <v>2434.5</v>
      </c>
      <c r="I7396">
        <v>136</v>
      </c>
      <c r="J7396" t="s">
        <v>185</v>
      </c>
      <c r="K7396" t="s">
        <v>8155</v>
      </c>
      <c r="L7396" t="s">
        <v>8160</v>
      </c>
      <c r="M7396">
        <v>9</v>
      </c>
      <c r="N7396" t="s">
        <v>8167</v>
      </c>
      <c r="O7396" s="4">
        <f>INDEX(products[Cost_per_box], MATCH(shipments9[[#This Row],[PID]], products[PID], 0))</f>
        <v>12.41</v>
      </c>
      <c r="P7396" s="4">
        <f>shipments9[[#This Row],[Boxes]]*shipments9[[#This Row],[Cost Per Box]]</f>
        <v>1687.76</v>
      </c>
      <c r="Q7396" s="4">
        <f>shipments9[[#This Row],[Amount]] -shipments9[[#This Row],[total cost]]</f>
        <v>746.74</v>
      </c>
      <c r="R7396" s="4" t="str">
        <f>IF(shipments9[[#This Row],[Gross Profit]]&lt;0,"Loss","Profit")</f>
        <v>Profit</v>
      </c>
      <c r="S7396" s="9">
        <f>shipments9[[#This Row],[Gross Profit]]/shipments9[[#This Row],[Amount]]</f>
        <v>0.30673238858081742</v>
      </c>
      <c r="T7396" s="11">
        <f>shipments9[[#This Row],[Amount]]/shipments9[[#This Row],[Boxes]]</f>
        <v>17.900735294117649</v>
      </c>
    </row>
    <row r="7397" spans="1:20" hidden="1" x14ac:dyDescent="0.25">
      <c r="A7397" t="s">
        <v>7583</v>
      </c>
      <c r="B7397" t="s">
        <v>89</v>
      </c>
      <c r="C7397" t="s">
        <v>155</v>
      </c>
      <c r="D7397" t="s">
        <v>28</v>
      </c>
      <c r="E7397" s="1">
        <v>45558</v>
      </c>
      <c r="F7397" s="1" t="str">
        <f>TEXT(shipments9[[#This Row],[Shipdate]],"ddd")</f>
        <v>Mon</v>
      </c>
      <c r="G7397" s="1" t="str">
        <f>IF(OR(shipments9[[#This Row],[Day Name]]="Sat",shipments9[[#This Row],[Day Name]]="Sun"),"Weekend","Weekday")</f>
        <v>Weekday</v>
      </c>
      <c r="H7397">
        <v>4979.25</v>
      </c>
      <c r="I7397">
        <v>453</v>
      </c>
      <c r="J7397" t="s">
        <v>185</v>
      </c>
      <c r="K7397" t="s">
        <v>8155</v>
      </c>
      <c r="L7397" t="s">
        <v>8160</v>
      </c>
      <c r="M7397">
        <v>9</v>
      </c>
      <c r="N7397" t="s">
        <v>8167</v>
      </c>
      <c r="O7397" s="4">
        <f>INDEX(products[Cost_per_box], MATCH(shipments9[[#This Row],[PID]], products[PID], 0))</f>
        <v>8.43</v>
      </c>
      <c r="P7397" s="4">
        <f>shipments9[[#This Row],[Boxes]]*shipments9[[#This Row],[Cost Per Box]]</f>
        <v>3818.79</v>
      </c>
      <c r="Q7397" s="4">
        <f>shipments9[[#This Row],[Amount]] -shipments9[[#This Row],[total cost]]</f>
        <v>1160.46</v>
      </c>
      <c r="R7397" s="4" t="str">
        <f>IF(shipments9[[#This Row],[Gross Profit]]&lt;0,"Loss","Profit")</f>
        <v>Profit</v>
      </c>
      <c r="S7397" s="9">
        <f>shipments9[[#This Row],[Gross Profit]]/shipments9[[#This Row],[Amount]]</f>
        <v>0.23305919566199729</v>
      </c>
      <c r="T7397" s="11">
        <f>shipments9[[#This Row],[Amount]]/shipments9[[#This Row],[Boxes]]</f>
        <v>10.991721854304636</v>
      </c>
    </row>
    <row r="7398" spans="1:20" x14ac:dyDescent="0.25">
      <c r="A7398" t="s">
        <v>7584</v>
      </c>
      <c r="B7398" t="s">
        <v>89</v>
      </c>
      <c r="C7398" t="s">
        <v>155</v>
      </c>
      <c r="D7398" t="s">
        <v>31</v>
      </c>
      <c r="E7398" s="1">
        <v>45552</v>
      </c>
      <c r="F7398" s="1" t="str">
        <f>TEXT(shipments9[[#This Row],[Shipdate]],"ddd")</f>
        <v>Tue</v>
      </c>
      <c r="G7398" s="1" t="str">
        <f>IF(OR(shipments9[[#This Row],[Day Name]]="Sat",shipments9[[#This Row],[Day Name]]="Sun"),"Weekend","Weekday")</f>
        <v>Weekday</v>
      </c>
      <c r="H7398">
        <v>1680.75</v>
      </c>
      <c r="I7398">
        <v>211</v>
      </c>
      <c r="J7398" t="s">
        <v>185</v>
      </c>
      <c r="K7398" t="s">
        <v>8155</v>
      </c>
      <c r="L7398" t="s">
        <v>8160</v>
      </c>
      <c r="M7398">
        <v>9</v>
      </c>
      <c r="N7398" t="s">
        <v>8167</v>
      </c>
      <c r="O7398" s="4">
        <f>INDEX(products[Cost_per_box], MATCH(shipments9[[#This Row],[PID]], products[PID], 0))</f>
        <v>8.43</v>
      </c>
      <c r="P7398" s="4">
        <f>shipments9[[#This Row],[Boxes]]*shipments9[[#This Row],[Cost Per Box]]</f>
        <v>1778.73</v>
      </c>
      <c r="Q7398" s="4">
        <f>shipments9[[#This Row],[Amount]] -shipments9[[#This Row],[total cost]]</f>
        <v>-97.980000000000018</v>
      </c>
      <c r="R7398" s="4" t="str">
        <f>IF(shipments9[[#This Row],[Gross Profit]]&lt;0,"Loss","Profit")</f>
        <v>Loss</v>
      </c>
      <c r="S7398" s="9">
        <f>shipments9[[#This Row],[Gross Profit]]/shipments9[[#This Row],[Amount]]</f>
        <v>-5.8295403837572521E-2</v>
      </c>
      <c r="T7398" s="11">
        <f>shipments9[[#This Row],[Amount]]/shipments9[[#This Row],[Boxes]]</f>
        <v>7.9656398104265405</v>
      </c>
    </row>
    <row r="7399" spans="1:20" hidden="1" x14ac:dyDescent="0.25">
      <c r="A7399" t="s">
        <v>7585</v>
      </c>
      <c r="B7399" t="s">
        <v>89</v>
      </c>
      <c r="C7399" t="s">
        <v>165</v>
      </c>
      <c r="D7399" t="s">
        <v>22</v>
      </c>
      <c r="E7399" s="1">
        <v>45561</v>
      </c>
      <c r="F7399" s="1" t="str">
        <f>TEXT(shipments9[[#This Row],[Shipdate]],"ddd")</f>
        <v>Thu</v>
      </c>
      <c r="G7399" s="1" t="str">
        <f>IF(OR(shipments9[[#This Row],[Day Name]]="Sat",shipments9[[#This Row],[Day Name]]="Sun"),"Weekend","Weekday")</f>
        <v>Weekday</v>
      </c>
      <c r="H7399">
        <v>12192.75</v>
      </c>
      <c r="I7399">
        <v>642</v>
      </c>
      <c r="J7399" t="s">
        <v>185</v>
      </c>
      <c r="K7399" t="s">
        <v>8155</v>
      </c>
      <c r="L7399" t="s">
        <v>8160</v>
      </c>
      <c r="M7399">
        <v>9</v>
      </c>
      <c r="N7399" t="s">
        <v>8167</v>
      </c>
      <c r="O7399" s="4">
        <f>INDEX(products[Cost_per_box], MATCH(shipments9[[#This Row],[PID]], products[PID], 0))</f>
        <v>2.65</v>
      </c>
      <c r="P7399" s="4">
        <f>shipments9[[#This Row],[Boxes]]*shipments9[[#This Row],[Cost Per Box]]</f>
        <v>1701.3</v>
      </c>
      <c r="Q7399" s="4">
        <f>shipments9[[#This Row],[Amount]] -shipments9[[#This Row],[total cost]]</f>
        <v>10491.45</v>
      </c>
      <c r="R7399" s="4" t="str">
        <f>IF(shipments9[[#This Row],[Gross Profit]]&lt;0,"Loss","Profit")</f>
        <v>Profit</v>
      </c>
      <c r="S7399" s="9">
        <f>shipments9[[#This Row],[Gross Profit]]/shipments9[[#This Row],[Amount]]</f>
        <v>0.86046626068770382</v>
      </c>
      <c r="T7399" s="11">
        <f>shipments9[[#This Row],[Amount]]/shipments9[[#This Row],[Boxes]]</f>
        <v>18.991822429906541</v>
      </c>
    </row>
    <row r="7400" spans="1:20" hidden="1" x14ac:dyDescent="0.25">
      <c r="A7400" t="s">
        <v>7586</v>
      </c>
      <c r="B7400" t="s">
        <v>89</v>
      </c>
      <c r="C7400" t="s">
        <v>165</v>
      </c>
      <c r="D7400" t="s">
        <v>31</v>
      </c>
      <c r="E7400" s="1">
        <v>45547</v>
      </c>
      <c r="F7400" s="1" t="str">
        <f>TEXT(shipments9[[#This Row],[Shipdate]],"ddd")</f>
        <v>Thu</v>
      </c>
      <c r="G7400" s="1" t="str">
        <f>IF(OR(shipments9[[#This Row],[Day Name]]="Sat",shipments9[[#This Row],[Day Name]]="Sun"),"Weekend","Weekday")</f>
        <v>Weekday</v>
      </c>
      <c r="H7400">
        <v>12528</v>
      </c>
      <c r="I7400">
        <v>627</v>
      </c>
      <c r="J7400" t="s">
        <v>185</v>
      </c>
      <c r="K7400" t="s">
        <v>8155</v>
      </c>
      <c r="L7400" t="s">
        <v>8160</v>
      </c>
      <c r="M7400">
        <v>9</v>
      </c>
      <c r="N7400" t="s">
        <v>8167</v>
      </c>
      <c r="O7400" s="4">
        <f>INDEX(products[Cost_per_box], MATCH(shipments9[[#This Row],[PID]], products[PID], 0))</f>
        <v>2.65</v>
      </c>
      <c r="P7400" s="4">
        <f>shipments9[[#This Row],[Boxes]]*shipments9[[#This Row],[Cost Per Box]]</f>
        <v>1661.55</v>
      </c>
      <c r="Q7400" s="4">
        <f>shipments9[[#This Row],[Amount]] -shipments9[[#This Row],[total cost]]</f>
        <v>10866.45</v>
      </c>
      <c r="R7400" s="4" t="str">
        <f>IF(shipments9[[#This Row],[Gross Profit]]&lt;0,"Loss","Profit")</f>
        <v>Profit</v>
      </c>
      <c r="S7400" s="9">
        <f>shipments9[[#This Row],[Gross Profit]]/shipments9[[#This Row],[Amount]]</f>
        <v>0.86737308429118776</v>
      </c>
      <c r="T7400" s="11">
        <f>shipments9[[#This Row],[Amount]]/shipments9[[#This Row],[Boxes]]</f>
        <v>19.980861244019138</v>
      </c>
    </row>
    <row r="7401" spans="1:20" hidden="1" x14ac:dyDescent="0.25">
      <c r="A7401" t="s">
        <v>7587</v>
      </c>
      <c r="B7401" t="s">
        <v>89</v>
      </c>
      <c r="C7401" t="s">
        <v>121</v>
      </c>
      <c r="D7401" t="s">
        <v>31</v>
      </c>
      <c r="E7401" s="1">
        <v>45537</v>
      </c>
      <c r="F7401" s="1" t="str">
        <f>TEXT(shipments9[[#This Row],[Shipdate]],"ddd")</f>
        <v>Mon</v>
      </c>
      <c r="G7401" s="1" t="str">
        <f>IF(OR(shipments9[[#This Row],[Day Name]]="Sat",shipments9[[#This Row],[Day Name]]="Sun"),"Weekend","Weekday")</f>
        <v>Weekday</v>
      </c>
      <c r="H7401">
        <v>6315.75</v>
      </c>
      <c r="I7401">
        <v>395</v>
      </c>
      <c r="J7401" t="s">
        <v>185</v>
      </c>
      <c r="K7401" t="s">
        <v>8155</v>
      </c>
      <c r="L7401" t="s">
        <v>8160</v>
      </c>
      <c r="M7401">
        <v>9</v>
      </c>
      <c r="N7401" t="s">
        <v>8167</v>
      </c>
      <c r="O7401" s="4">
        <f>INDEX(products[Cost_per_box], MATCH(shipments9[[#This Row],[PID]], products[PID], 0))</f>
        <v>5.26</v>
      </c>
      <c r="P7401" s="4">
        <f>shipments9[[#This Row],[Boxes]]*shipments9[[#This Row],[Cost Per Box]]</f>
        <v>2077.6999999999998</v>
      </c>
      <c r="Q7401" s="4">
        <f>shipments9[[#This Row],[Amount]] -shipments9[[#This Row],[total cost]]</f>
        <v>4238.05</v>
      </c>
      <c r="R7401" s="4" t="str">
        <f>IF(shipments9[[#This Row],[Gross Profit]]&lt;0,"Loss","Profit")</f>
        <v>Profit</v>
      </c>
      <c r="S7401" s="9">
        <f>shipments9[[#This Row],[Gross Profit]]/shipments9[[#This Row],[Amount]]</f>
        <v>0.67102877726319121</v>
      </c>
      <c r="T7401" s="11">
        <f>shipments9[[#This Row],[Amount]]/shipments9[[#This Row],[Boxes]]</f>
        <v>15.989240506329114</v>
      </c>
    </row>
    <row r="7402" spans="1:20" hidden="1" x14ac:dyDescent="0.25">
      <c r="A7402" t="s">
        <v>7588</v>
      </c>
      <c r="B7402" t="s">
        <v>89</v>
      </c>
      <c r="C7402" t="s">
        <v>121</v>
      </c>
      <c r="D7402" t="s">
        <v>22</v>
      </c>
      <c r="E7402" s="1">
        <v>45552</v>
      </c>
      <c r="F7402" s="1" t="str">
        <f>TEXT(shipments9[[#This Row],[Shipdate]],"ddd")</f>
        <v>Tue</v>
      </c>
      <c r="G7402" s="1" t="str">
        <f>IF(OR(shipments9[[#This Row],[Day Name]]="Sat",shipments9[[#This Row],[Day Name]]="Sun"),"Weekend","Weekday")</f>
        <v>Weekday</v>
      </c>
      <c r="H7402">
        <v>10750.5</v>
      </c>
      <c r="I7402">
        <v>717</v>
      </c>
      <c r="J7402" t="s">
        <v>185</v>
      </c>
      <c r="K7402" t="s">
        <v>8155</v>
      </c>
      <c r="L7402" t="s">
        <v>8160</v>
      </c>
      <c r="M7402">
        <v>9</v>
      </c>
      <c r="N7402" t="s">
        <v>8167</v>
      </c>
      <c r="O7402" s="4">
        <f>INDEX(products[Cost_per_box], MATCH(shipments9[[#This Row],[PID]], products[PID], 0))</f>
        <v>5.26</v>
      </c>
      <c r="P7402" s="4">
        <f>shipments9[[#This Row],[Boxes]]*shipments9[[#This Row],[Cost Per Box]]</f>
        <v>3771.42</v>
      </c>
      <c r="Q7402" s="4">
        <f>shipments9[[#This Row],[Amount]] -shipments9[[#This Row],[total cost]]</f>
        <v>6979.08</v>
      </c>
      <c r="R7402" s="4" t="str">
        <f>IF(shipments9[[#This Row],[Gross Profit]]&lt;0,"Loss","Profit")</f>
        <v>Profit</v>
      </c>
      <c r="S7402" s="9">
        <f>shipments9[[#This Row],[Gross Profit]]/shipments9[[#This Row],[Amount]]</f>
        <v>0.64918654946281562</v>
      </c>
      <c r="T7402" s="11">
        <f>shipments9[[#This Row],[Amount]]/shipments9[[#This Row],[Boxes]]</f>
        <v>14.993723849372385</v>
      </c>
    </row>
    <row r="7403" spans="1:20" x14ac:dyDescent="0.25">
      <c r="A7403" t="s">
        <v>7589</v>
      </c>
      <c r="B7403" t="s">
        <v>89</v>
      </c>
      <c r="C7403" t="s">
        <v>130</v>
      </c>
      <c r="D7403" t="s">
        <v>19</v>
      </c>
      <c r="E7403" s="1">
        <v>45540</v>
      </c>
      <c r="F7403" s="1" t="str">
        <f>TEXT(shipments9[[#This Row],[Shipdate]],"ddd")</f>
        <v>Thu</v>
      </c>
      <c r="G7403" s="1" t="str">
        <f>IF(OR(shipments9[[#This Row],[Day Name]]="Sat",shipments9[[#This Row],[Day Name]]="Sun"),"Weekend","Weekday")</f>
        <v>Weekday</v>
      </c>
      <c r="H7403">
        <v>1008</v>
      </c>
      <c r="I7403">
        <v>202</v>
      </c>
      <c r="J7403" t="s">
        <v>185</v>
      </c>
      <c r="K7403" t="s">
        <v>8155</v>
      </c>
      <c r="L7403" t="s">
        <v>8160</v>
      </c>
      <c r="M7403">
        <v>9</v>
      </c>
      <c r="N7403" t="s">
        <v>8167</v>
      </c>
      <c r="O7403" s="4">
        <f>INDEX(products[Cost_per_box], MATCH(shipments9[[#This Row],[PID]], products[PID], 0))</f>
        <v>5.72</v>
      </c>
      <c r="P7403" s="4">
        <f>shipments9[[#This Row],[Boxes]]*shipments9[[#This Row],[Cost Per Box]]</f>
        <v>1155.44</v>
      </c>
      <c r="Q7403" s="4">
        <f>shipments9[[#This Row],[Amount]] -shipments9[[#This Row],[total cost]]</f>
        <v>-147.44000000000005</v>
      </c>
      <c r="R7403" s="4" t="str">
        <f>IF(shipments9[[#This Row],[Gross Profit]]&lt;0,"Loss","Profit")</f>
        <v>Loss</v>
      </c>
      <c r="S7403" s="9">
        <f>shipments9[[#This Row],[Gross Profit]]/shipments9[[#This Row],[Amount]]</f>
        <v>-0.14626984126984133</v>
      </c>
      <c r="T7403" s="11">
        <f>shipments9[[#This Row],[Amount]]/shipments9[[#This Row],[Boxes]]</f>
        <v>4.9900990099009901</v>
      </c>
    </row>
    <row r="7404" spans="1:20" x14ac:dyDescent="0.25">
      <c r="A7404" t="s">
        <v>7590</v>
      </c>
      <c r="B7404" t="s">
        <v>89</v>
      </c>
      <c r="C7404" t="s">
        <v>147</v>
      </c>
      <c r="D7404" t="s">
        <v>28</v>
      </c>
      <c r="E7404" s="1">
        <v>45560</v>
      </c>
      <c r="F7404" s="1" t="str">
        <f>TEXT(shipments9[[#This Row],[Shipdate]],"ddd")</f>
        <v>Wed</v>
      </c>
      <c r="G7404" s="1" t="str">
        <f>IF(OR(shipments9[[#This Row],[Day Name]]="Sat",shipments9[[#This Row],[Day Name]]="Sun"),"Weekend","Weekday")</f>
        <v>Weekday</v>
      </c>
      <c r="H7404">
        <v>7915.5</v>
      </c>
      <c r="I7404">
        <v>792</v>
      </c>
      <c r="J7404" t="s">
        <v>185</v>
      </c>
      <c r="K7404" t="s">
        <v>8155</v>
      </c>
      <c r="L7404" t="s">
        <v>8160</v>
      </c>
      <c r="M7404">
        <v>9</v>
      </c>
      <c r="N7404" t="s">
        <v>8167</v>
      </c>
      <c r="O7404" s="4">
        <f>INDEX(products[Cost_per_box], MATCH(shipments9[[#This Row],[PID]], products[PID], 0))</f>
        <v>10.51</v>
      </c>
      <c r="P7404" s="4">
        <f>shipments9[[#This Row],[Boxes]]*shipments9[[#This Row],[Cost Per Box]]</f>
        <v>8323.92</v>
      </c>
      <c r="Q7404" s="4">
        <f>shipments9[[#This Row],[Amount]] -shipments9[[#This Row],[total cost]]</f>
        <v>-408.42000000000007</v>
      </c>
      <c r="R7404" s="4" t="str">
        <f>IF(shipments9[[#This Row],[Gross Profit]]&lt;0,"Loss","Profit")</f>
        <v>Loss</v>
      </c>
      <c r="S7404" s="9">
        <f>shipments9[[#This Row],[Gross Profit]]/shipments9[[#This Row],[Amount]]</f>
        <v>-5.1597498578737931E-2</v>
      </c>
      <c r="T7404" s="11">
        <f>shipments9[[#This Row],[Amount]]/shipments9[[#This Row],[Boxes]]</f>
        <v>9.9943181818181817</v>
      </c>
    </row>
    <row r="7405" spans="1:20" hidden="1" x14ac:dyDescent="0.25">
      <c r="A7405" t="s">
        <v>7591</v>
      </c>
      <c r="B7405" t="s">
        <v>89</v>
      </c>
      <c r="C7405" t="s">
        <v>149</v>
      </c>
      <c r="D7405" t="s">
        <v>31</v>
      </c>
      <c r="E7405" s="1">
        <v>45560</v>
      </c>
      <c r="F7405" s="1" t="str">
        <f>TEXT(shipments9[[#This Row],[Shipdate]],"ddd")</f>
        <v>Wed</v>
      </c>
      <c r="G7405" s="1" t="str">
        <f>IF(OR(shipments9[[#This Row],[Day Name]]="Sat",shipments9[[#This Row],[Day Name]]="Sun"),"Weekend","Weekday")</f>
        <v>Weekday</v>
      </c>
      <c r="H7405">
        <v>5976</v>
      </c>
      <c r="I7405">
        <v>399</v>
      </c>
      <c r="J7405" t="s">
        <v>185</v>
      </c>
      <c r="K7405" t="s">
        <v>8155</v>
      </c>
      <c r="L7405" t="s">
        <v>8160</v>
      </c>
      <c r="M7405">
        <v>9</v>
      </c>
      <c r="N7405" t="s">
        <v>8167</v>
      </c>
      <c r="O7405" s="4">
        <f>INDEX(products[Cost_per_box], MATCH(shipments9[[#This Row],[PID]], products[PID], 0))</f>
        <v>6.43</v>
      </c>
      <c r="P7405" s="4">
        <f>shipments9[[#This Row],[Boxes]]*shipments9[[#This Row],[Cost Per Box]]</f>
        <v>2565.5699999999997</v>
      </c>
      <c r="Q7405" s="4">
        <f>shipments9[[#This Row],[Amount]] -shipments9[[#This Row],[total cost]]</f>
        <v>3410.4300000000003</v>
      </c>
      <c r="R7405" s="4" t="str">
        <f>IF(shipments9[[#This Row],[Gross Profit]]&lt;0,"Loss","Profit")</f>
        <v>Profit</v>
      </c>
      <c r="S7405" s="9">
        <f>shipments9[[#This Row],[Gross Profit]]/shipments9[[#This Row],[Amount]]</f>
        <v>0.57068775100401614</v>
      </c>
      <c r="T7405" s="11">
        <f>shipments9[[#This Row],[Amount]]/shipments9[[#This Row],[Boxes]]</f>
        <v>14.977443609022556</v>
      </c>
    </row>
    <row r="7406" spans="1:20" hidden="1" x14ac:dyDescent="0.25">
      <c r="A7406" t="s">
        <v>7592</v>
      </c>
      <c r="B7406" t="s">
        <v>89</v>
      </c>
      <c r="C7406" t="s">
        <v>165</v>
      </c>
      <c r="D7406" t="s">
        <v>26</v>
      </c>
      <c r="E7406" s="1">
        <v>45562</v>
      </c>
      <c r="F7406" s="1" t="str">
        <f>TEXT(shipments9[[#This Row],[Shipdate]],"ddd")</f>
        <v>Fri</v>
      </c>
      <c r="G7406" s="1" t="str">
        <f>IF(OR(shipments9[[#This Row],[Day Name]]="Sat",shipments9[[#This Row],[Day Name]]="Sun"),"Weekend","Weekday")</f>
        <v>Weekday</v>
      </c>
      <c r="H7406">
        <v>1014.75</v>
      </c>
      <c r="I7406">
        <v>57</v>
      </c>
      <c r="J7406" t="s">
        <v>185</v>
      </c>
      <c r="K7406" t="s">
        <v>8155</v>
      </c>
      <c r="L7406" t="s">
        <v>8160</v>
      </c>
      <c r="M7406">
        <v>9</v>
      </c>
      <c r="N7406" t="s">
        <v>8167</v>
      </c>
      <c r="O7406" s="4">
        <f>INDEX(products[Cost_per_box], MATCH(shipments9[[#This Row],[PID]], products[PID], 0))</f>
        <v>2.65</v>
      </c>
      <c r="P7406" s="4">
        <f>shipments9[[#This Row],[Boxes]]*shipments9[[#This Row],[Cost Per Box]]</f>
        <v>151.04999999999998</v>
      </c>
      <c r="Q7406" s="4">
        <f>shipments9[[#This Row],[Amount]] -shipments9[[#This Row],[total cost]]</f>
        <v>863.7</v>
      </c>
      <c r="R7406" s="4" t="str">
        <f>IF(shipments9[[#This Row],[Gross Profit]]&lt;0,"Loss","Profit")</f>
        <v>Profit</v>
      </c>
      <c r="S7406" s="9">
        <f>shipments9[[#This Row],[Gross Profit]]/shipments9[[#This Row],[Amount]]</f>
        <v>0.85114560236511461</v>
      </c>
      <c r="T7406" s="11">
        <f>shipments9[[#This Row],[Amount]]/shipments9[[#This Row],[Boxes]]</f>
        <v>17.80263157894737</v>
      </c>
    </row>
    <row r="7407" spans="1:20" hidden="1" x14ac:dyDescent="0.25">
      <c r="A7407" t="s">
        <v>7593</v>
      </c>
      <c r="B7407" t="s">
        <v>89</v>
      </c>
      <c r="C7407" t="s">
        <v>130</v>
      </c>
      <c r="D7407" t="s">
        <v>19</v>
      </c>
      <c r="E7407" s="1">
        <v>45562</v>
      </c>
      <c r="F7407" s="1" t="str">
        <f>TEXT(shipments9[[#This Row],[Shipdate]],"ddd")</f>
        <v>Fri</v>
      </c>
      <c r="G7407" s="1" t="str">
        <f>IF(OR(shipments9[[#This Row],[Day Name]]="Sat",shipments9[[#This Row],[Day Name]]="Sun"),"Weekend","Weekday")</f>
        <v>Weekday</v>
      </c>
      <c r="H7407">
        <v>4475.25</v>
      </c>
      <c r="I7407">
        <v>560</v>
      </c>
      <c r="J7407" t="s">
        <v>185</v>
      </c>
      <c r="K7407" t="s">
        <v>8155</v>
      </c>
      <c r="L7407" t="s">
        <v>8160</v>
      </c>
      <c r="M7407">
        <v>9</v>
      </c>
      <c r="N7407" t="s">
        <v>8167</v>
      </c>
      <c r="O7407" s="4">
        <f>INDEX(products[Cost_per_box], MATCH(shipments9[[#This Row],[PID]], products[PID], 0))</f>
        <v>5.72</v>
      </c>
      <c r="P7407" s="4">
        <f>shipments9[[#This Row],[Boxes]]*shipments9[[#This Row],[Cost Per Box]]</f>
        <v>3203.2</v>
      </c>
      <c r="Q7407" s="4">
        <f>shipments9[[#This Row],[Amount]] -shipments9[[#This Row],[total cost]]</f>
        <v>1272.0500000000002</v>
      </c>
      <c r="R7407" s="4" t="str">
        <f>IF(shipments9[[#This Row],[Gross Profit]]&lt;0,"Loss","Profit")</f>
        <v>Profit</v>
      </c>
      <c r="S7407" s="9">
        <f>shipments9[[#This Row],[Gross Profit]]/shipments9[[#This Row],[Amount]]</f>
        <v>0.28424110384894702</v>
      </c>
      <c r="T7407" s="11">
        <f>shipments9[[#This Row],[Amount]]/shipments9[[#This Row],[Boxes]]</f>
        <v>7.9915178571428571</v>
      </c>
    </row>
    <row r="7408" spans="1:20" hidden="1" x14ac:dyDescent="0.25">
      <c r="A7408" t="s">
        <v>7594</v>
      </c>
      <c r="B7408" t="s">
        <v>89</v>
      </c>
      <c r="C7408" t="s">
        <v>145</v>
      </c>
      <c r="D7408" t="s">
        <v>28</v>
      </c>
      <c r="E7408" s="1">
        <v>45562</v>
      </c>
      <c r="F7408" s="1" t="str">
        <f>TEXT(shipments9[[#This Row],[Shipdate]],"ddd")</f>
        <v>Fri</v>
      </c>
      <c r="G7408" s="1" t="str">
        <f>IF(OR(shipments9[[#This Row],[Day Name]]="Sat",shipments9[[#This Row],[Day Name]]="Sun"),"Weekend","Weekday")</f>
        <v>Weekday</v>
      </c>
      <c r="H7408">
        <v>8491.5</v>
      </c>
      <c r="I7408">
        <v>531</v>
      </c>
      <c r="J7408" t="s">
        <v>185</v>
      </c>
      <c r="K7408" t="s">
        <v>8155</v>
      </c>
      <c r="L7408" t="s">
        <v>8160</v>
      </c>
      <c r="M7408">
        <v>9</v>
      </c>
      <c r="N7408" t="s">
        <v>8167</v>
      </c>
      <c r="O7408" s="4">
        <f>INDEX(products[Cost_per_box], MATCH(shipments9[[#This Row],[PID]], products[PID], 0))</f>
        <v>4.74</v>
      </c>
      <c r="P7408" s="4">
        <f>shipments9[[#This Row],[Boxes]]*shipments9[[#This Row],[Cost Per Box]]</f>
        <v>2516.94</v>
      </c>
      <c r="Q7408" s="4">
        <f>shipments9[[#This Row],[Amount]] -shipments9[[#This Row],[total cost]]</f>
        <v>5974.5599999999995</v>
      </c>
      <c r="R7408" s="4" t="str">
        <f>IF(shipments9[[#This Row],[Gross Profit]]&lt;0,"Loss","Profit")</f>
        <v>Profit</v>
      </c>
      <c r="S7408" s="9">
        <f>shipments9[[#This Row],[Gross Profit]]/shipments9[[#This Row],[Amount]]</f>
        <v>0.70359300476947528</v>
      </c>
      <c r="T7408" s="11">
        <f>shipments9[[#This Row],[Amount]]/shipments9[[#This Row],[Boxes]]</f>
        <v>15.991525423728813</v>
      </c>
    </row>
    <row r="7409" spans="1:20" hidden="1" x14ac:dyDescent="0.25">
      <c r="A7409" t="s">
        <v>7595</v>
      </c>
      <c r="B7409" t="s">
        <v>89</v>
      </c>
      <c r="C7409" t="s">
        <v>161</v>
      </c>
      <c r="D7409" t="s">
        <v>19</v>
      </c>
      <c r="E7409" s="1">
        <v>45552</v>
      </c>
      <c r="F7409" s="1" t="str">
        <f>TEXT(shipments9[[#This Row],[Shipdate]],"ddd")</f>
        <v>Tue</v>
      </c>
      <c r="G7409" s="1" t="str">
        <f>IF(OR(shipments9[[#This Row],[Day Name]]="Sat",shipments9[[#This Row],[Day Name]]="Sun"),"Weekend","Weekday")</f>
        <v>Weekday</v>
      </c>
      <c r="H7409">
        <v>245.25</v>
      </c>
      <c r="I7409">
        <v>28</v>
      </c>
      <c r="J7409" t="s">
        <v>185</v>
      </c>
      <c r="K7409" t="s">
        <v>8155</v>
      </c>
      <c r="L7409" t="s">
        <v>8160</v>
      </c>
      <c r="M7409">
        <v>9</v>
      </c>
      <c r="N7409" t="s">
        <v>8167</v>
      </c>
      <c r="O7409" s="4">
        <f>INDEX(products[Cost_per_box], MATCH(shipments9[[#This Row],[PID]], products[PID], 0))</f>
        <v>2.76</v>
      </c>
      <c r="P7409" s="4">
        <f>shipments9[[#This Row],[Boxes]]*shipments9[[#This Row],[Cost Per Box]]</f>
        <v>77.28</v>
      </c>
      <c r="Q7409" s="4">
        <f>shipments9[[#This Row],[Amount]] -shipments9[[#This Row],[total cost]]</f>
        <v>167.97</v>
      </c>
      <c r="R7409" s="4" t="str">
        <f>IF(shipments9[[#This Row],[Gross Profit]]&lt;0,"Loss","Profit")</f>
        <v>Profit</v>
      </c>
      <c r="S7409" s="9">
        <f>shipments9[[#This Row],[Gross Profit]]/shipments9[[#This Row],[Amount]]</f>
        <v>0.68489296636085628</v>
      </c>
      <c r="T7409" s="11">
        <f>shipments9[[#This Row],[Amount]]/shipments9[[#This Row],[Boxes]]</f>
        <v>8.7589285714285712</v>
      </c>
    </row>
    <row r="7410" spans="1:20" hidden="1" x14ac:dyDescent="0.25">
      <c r="A7410" t="s">
        <v>7596</v>
      </c>
      <c r="B7410" t="s">
        <v>89</v>
      </c>
      <c r="C7410" t="s">
        <v>165</v>
      </c>
      <c r="D7410" t="s">
        <v>19</v>
      </c>
      <c r="E7410" s="1">
        <v>45562</v>
      </c>
      <c r="F7410" s="1" t="str">
        <f>TEXT(shipments9[[#This Row],[Shipdate]],"ddd")</f>
        <v>Fri</v>
      </c>
      <c r="G7410" s="1" t="str">
        <f>IF(OR(shipments9[[#This Row],[Day Name]]="Sat",shipments9[[#This Row],[Day Name]]="Sun"),"Weekend","Weekday")</f>
        <v>Weekday</v>
      </c>
      <c r="H7410">
        <v>4538.25</v>
      </c>
      <c r="I7410">
        <v>239</v>
      </c>
      <c r="J7410" t="s">
        <v>185</v>
      </c>
      <c r="K7410" t="s">
        <v>8155</v>
      </c>
      <c r="L7410" t="s">
        <v>8160</v>
      </c>
      <c r="M7410">
        <v>9</v>
      </c>
      <c r="N7410" t="s">
        <v>8167</v>
      </c>
      <c r="O7410" s="4">
        <f>INDEX(products[Cost_per_box], MATCH(shipments9[[#This Row],[PID]], products[PID], 0))</f>
        <v>2.65</v>
      </c>
      <c r="P7410" s="4">
        <f>shipments9[[#This Row],[Boxes]]*shipments9[[#This Row],[Cost Per Box]]</f>
        <v>633.35</v>
      </c>
      <c r="Q7410" s="4">
        <f>shipments9[[#This Row],[Amount]] -shipments9[[#This Row],[total cost]]</f>
        <v>3904.9</v>
      </c>
      <c r="R7410" s="4" t="str">
        <f>IF(shipments9[[#This Row],[Gross Profit]]&lt;0,"Loss","Profit")</f>
        <v>Profit</v>
      </c>
      <c r="S7410" s="9">
        <f>shipments9[[#This Row],[Gross Profit]]/shipments9[[#This Row],[Amount]]</f>
        <v>0.86044180025340167</v>
      </c>
      <c r="T7410" s="11">
        <f>shipments9[[#This Row],[Amount]]/shipments9[[#This Row],[Boxes]]</f>
        <v>18.988493723849373</v>
      </c>
    </row>
    <row r="7411" spans="1:20" hidden="1" x14ac:dyDescent="0.25">
      <c r="A7411" t="s">
        <v>7597</v>
      </c>
      <c r="B7411" t="s">
        <v>92</v>
      </c>
      <c r="C7411" t="s">
        <v>128</v>
      </c>
      <c r="D7411" t="s">
        <v>28</v>
      </c>
      <c r="E7411" s="1">
        <v>45566</v>
      </c>
      <c r="F7411" s="1" t="str">
        <f>TEXT(shipments9[[#This Row],[Shipdate]],"ddd")</f>
        <v>Tue</v>
      </c>
      <c r="G7411" s="1" t="str">
        <f>IF(OR(shipments9[[#This Row],[Day Name]]="Sat",shipments9[[#This Row],[Day Name]]="Sun"),"Weekend","Weekday")</f>
        <v>Weekday</v>
      </c>
      <c r="H7411">
        <v>3795.75</v>
      </c>
      <c r="I7411">
        <v>422</v>
      </c>
      <c r="J7411" t="s">
        <v>185</v>
      </c>
      <c r="K7411" t="s">
        <v>8155</v>
      </c>
      <c r="L7411" t="s">
        <v>8152</v>
      </c>
      <c r="M7411">
        <v>10</v>
      </c>
      <c r="N7411" t="s">
        <v>8153</v>
      </c>
      <c r="O7411" s="4">
        <f>INDEX(products[Cost_per_box], MATCH(shipments9[[#This Row],[PID]], products[PID], 0))</f>
        <v>3.85</v>
      </c>
      <c r="P7411" s="4">
        <f>shipments9[[#This Row],[Boxes]]*shipments9[[#This Row],[Cost Per Box]]</f>
        <v>1624.7</v>
      </c>
      <c r="Q7411" s="4">
        <f>shipments9[[#This Row],[Amount]] -shipments9[[#This Row],[total cost]]</f>
        <v>2171.0500000000002</v>
      </c>
      <c r="R7411" s="4" t="str">
        <f>IF(shipments9[[#This Row],[Gross Profit]]&lt;0,"Loss","Profit")</f>
        <v>Profit</v>
      </c>
      <c r="S7411" s="9">
        <f>shipments9[[#This Row],[Gross Profit]]/shipments9[[#This Row],[Amount]]</f>
        <v>0.57196864914707246</v>
      </c>
      <c r="T7411" s="11">
        <f>shipments9[[#This Row],[Amount]]/shipments9[[#This Row],[Boxes]]</f>
        <v>8.9946682464454977</v>
      </c>
    </row>
    <row r="7412" spans="1:20" hidden="1" x14ac:dyDescent="0.25">
      <c r="A7412" t="s">
        <v>7598</v>
      </c>
      <c r="B7412" t="s">
        <v>92</v>
      </c>
      <c r="C7412" t="s">
        <v>141</v>
      </c>
      <c r="D7412" t="s">
        <v>26</v>
      </c>
      <c r="E7412" s="1">
        <v>45537</v>
      </c>
      <c r="F7412" s="1" t="str">
        <f>TEXT(shipments9[[#This Row],[Shipdate]],"ddd")</f>
        <v>Mon</v>
      </c>
      <c r="G7412" s="1" t="str">
        <f>IF(OR(shipments9[[#This Row],[Day Name]]="Sat",shipments9[[#This Row],[Day Name]]="Sun"),"Weekend","Weekday")</f>
        <v>Weekday</v>
      </c>
      <c r="H7412">
        <v>504</v>
      </c>
      <c r="I7412">
        <v>36</v>
      </c>
      <c r="J7412" t="s">
        <v>185</v>
      </c>
      <c r="K7412" t="s">
        <v>8155</v>
      </c>
      <c r="L7412" t="s">
        <v>8160</v>
      </c>
      <c r="M7412">
        <v>9</v>
      </c>
      <c r="N7412" t="s">
        <v>8167</v>
      </c>
      <c r="O7412" s="4">
        <f>INDEX(products[Cost_per_box], MATCH(shipments9[[#This Row],[PID]], products[PID], 0))</f>
        <v>8.2200000000000006</v>
      </c>
      <c r="P7412" s="4">
        <f>shipments9[[#This Row],[Boxes]]*shipments9[[#This Row],[Cost Per Box]]</f>
        <v>295.92</v>
      </c>
      <c r="Q7412" s="4">
        <f>shipments9[[#This Row],[Amount]] -shipments9[[#This Row],[total cost]]</f>
        <v>208.07999999999998</v>
      </c>
      <c r="R7412" s="4" t="str">
        <f>IF(shipments9[[#This Row],[Gross Profit]]&lt;0,"Loss","Profit")</f>
        <v>Profit</v>
      </c>
      <c r="S7412" s="9">
        <f>shipments9[[#This Row],[Gross Profit]]/shipments9[[#This Row],[Amount]]</f>
        <v>0.41285714285714281</v>
      </c>
      <c r="T7412" s="11">
        <f>shipments9[[#This Row],[Amount]]/shipments9[[#This Row],[Boxes]]</f>
        <v>14</v>
      </c>
    </row>
    <row r="7413" spans="1:20" hidden="1" x14ac:dyDescent="0.25">
      <c r="A7413" t="s">
        <v>7599</v>
      </c>
      <c r="B7413" t="s">
        <v>92</v>
      </c>
      <c r="C7413" t="s">
        <v>151</v>
      </c>
      <c r="D7413" t="s">
        <v>19</v>
      </c>
      <c r="E7413" s="1">
        <v>45537</v>
      </c>
      <c r="F7413" s="1" t="str">
        <f>TEXT(shipments9[[#This Row],[Shipdate]],"ddd")</f>
        <v>Mon</v>
      </c>
      <c r="G7413" s="1" t="str">
        <f>IF(OR(shipments9[[#This Row],[Day Name]]="Sat",shipments9[[#This Row],[Day Name]]="Sun"),"Weekend","Weekday")</f>
        <v>Weekday</v>
      </c>
      <c r="H7413">
        <v>9351</v>
      </c>
      <c r="I7413">
        <v>446</v>
      </c>
      <c r="J7413" t="s">
        <v>185</v>
      </c>
      <c r="K7413" t="s">
        <v>8155</v>
      </c>
      <c r="L7413" t="s">
        <v>8160</v>
      </c>
      <c r="M7413">
        <v>9</v>
      </c>
      <c r="N7413" t="s">
        <v>8167</v>
      </c>
      <c r="O7413" s="4">
        <f>INDEX(products[Cost_per_box], MATCH(shipments9[[#This Row],[PID]], products[PID], 0))</f>
        <v>12.41</v>
      </c>
      <c r="P7413" s="4">
        <f>shipments9[[#This Row],[Boxes]]*shipments9[[#This Row],[Cost Per Box]]</f>
        <v>5534.86</v>
      </c>
      <c r="Q7413" s="4">
        <f>shipments9[[#This Row],[Amount]] -shipments9[[#This Row],[total cost]]</f>
        <v>3816.1400000000003</v>
      </c>
      <c r="R7413" s="4" t="str">
        <f>IF(shipments9[[#This Row],[Gross Profit]]&lt;0,"Loss","Profit")</f>
        <v>Profit</v>
      </c>
      <c r="S7413" s="9">
        <f>shipments9[[#This Row],[Gross Profit]]/shipments9[[#This Row],[Amount]]</f>
        <v>0.40809966848465407</v>
      </c>
      <c r="T7413" s="11">
        <f>shipments9[[#This Row],[Amount]]/shipments9[[#This Row],[Boxes]]</f>
        <v>20.966367713004484</v>
      </c>
    </row>
    <row r="7414" spans="1:20" hidden="1" x14ac:dyDescent="0.25">
      <c r="A7414" t="s">
        <v>7600</v>
      </c>
      <c r="B7414" t="s">
        <v>92</v>
      </c>
      <c r="C7414" t="s">
        <v>137</v>
      </c>
      <c r="D7414" t="s">
        <v>28</v>
      </c>
      <c r="E7414" s="1">
        <v>45539</v>
      </c>
      <c r="F7414" s="1" t="str">
        <f>TEXT(shipments9[[#This Row],[Shipdate]],"ddd")</f>
        <v>Wed</v>
      </c>
      <c r="G7414" s="1" t="str">
        <f>IF(OR(shipments9[[#This Row],[Day Name]]="Sat",shipments9[[#This Row],[Day Name]]="Sun"),"Weekend","Weekday")</f>
        <v>Weekday</v>
      </c>
      <c r="H7414">
        <v>10671.75</v>
      </c>
      <c r="I7414">
        <v>486</v>
      </c>
      <c r="J7414" t="s">
        <v>185</v>
      </c>
      <c r="K7414" t="s">
        <v>8155</v>
      </c>
      <c r="L7414" t="s">
        <v>8160</v>
      </c>
      <c r="M7414">
        <v>9</v>
      </c>
      <c r="N7414" t="s">
        <v>8167</v>
      </c>
      <c r="O7414" s="4">
        <f>INDEX(products[Cost_per_box], MATCH(shipments9[[#This Row],[PID]], products[PID], 0))</f>
        <v>7.73</v>
      </c>
      <c r="P7414" s="4">
        <f>shipments9[[#This Row],[Boxes]]*shipments9[[#This Row],[Cost Per Box]]</f>
        <v>3756.78</v>
      </c>
      <c r="Q7414" s="4">
        <f>shipments9[[#This Row],[Amount]] -shipments9[[#This Row],[total cost]]</f>
        <v>6914.9699999999993</v>
      </c>
      <c r="R7414" s="4" t="str">
        <f>IF(shipments9[[#This Row],[Gross Profit]]&lt;0,"Loss","Profit")</f>
        <v>Profit</v>
      </c>
      <c r="S7414" s="9">
        <f>shipments9[[#This Row],[Gross Profit]]/shipments9[[#This Row],[Amount]]</f>
        <v>0.64796963946869068</v>
      </c>
      <c r="T7414" s="11">
        <f>shipments9[[#This Row],[Amount]]/shipments9[[#This Row],[Boxes]]</f>
        <v>21.958333333333332</v>
      </c>
    </row>
    <row r="7415" spans="1:20" hidden="1" x14ac:dyDescent="0.25">
      <c r="A7415" t="s">
        <v>7601</v>
      </c>
      <c r="B7415" t="s">
        <v>92</v>
      </c>
      <c r="C7415" t="s">
        <v>141</v>
      </c>
      <c r="D7415" t="s">
        <v>24</v>
      </c>
      <c r="E7415" s="1">
        <v>45560</v>
      </c>
      <c r="F7415" s="1" t="str">
        <f>TEXT(shipments9[[#This Row],[Shipdate]],"ddd")</f>
        <v>Wed</v>
      </c>
      <c r="G7415" s="1" t="str">
        <f>IF(OR(shipments9[[#This Row],[Day Name]]="Sat",shipments9[[#This Row],[Day Name]]="Sun"),"Weekend","Weekday")</f>
        <v>Weekday</v>
      </c>
      <c r="H7415">
        <v>1982.25</v>
      </c>
      <c r="I7415">
        <v>133</v>
      </c>
      <c r="J7415" t="s">
        <v>185</v>
      </c>
      <c r="K7415" t="s">
        <v>8155</v>
      </c>
      <c r="L7415" t="s">
        <v>8160</v>
      </c>
      <c r="M7415">
        <v>9</v>
      </c>
      <c r="N7415" t="s">
        <v>8167</v>
      </c>
      <c r="O7415" s="4">
        <f>INDEX(products[Cost_per_box], MATCH(shipments9[[#This Row],[PID]], products[PID], 0))</f>
        <v>8.2200000000000006</v>
      </c>
      <c r="P7415" s="4">
        <f>shipments9[[#This Row],[Boxes]]*shipments9[[#This Row],[Cost Per Box]]</f>
        <v>1093.26</v>
      </c>
      <c r="Q7415" s="4">
        <f>shipments9[[#This Row],[Amount]] -shipments9[[#This Row],[total cost]]</f>
        <v>888.99</v>
      </c>
      <c r="R7415" s="4" t="str">
        <f>IF(shipments9[[#This Row],[Gross Profit]]&lt;0,"Loss","Profit")</f>
        <v>Profit</v>
      </c>
      <c r="S7415" s="9">
        <f>shipments9[[#This Row],[Gross Profit]]/shipments9[[#This Row],[Amount]]</f>
        <v>0.44847521755580783</v>
      </c>
      <c r="T7415" s="11">
        <f>shipments9[[#This Row],[Amount]]/shipments9[[#This Row],[Boxes]]</f>
        <v>14.904135338345865</v>
      </c>
    </row>
    <row r="7416" spans="1:20" hidden="1" x14ac:dyDescent="0.25">
      <c r="A7416" t="s">
        <v>7602</v>
      </c>
      <c r="B7416" t="s">
        <v>92</v>
      </c>
      <c r="C7416" t="s">
        <v>128</v>
      </c>
      <c r="D7416" t="s">
        <v>31</v>
      </c>
      <c r="E7416" s="1">
        <v>45559</v>
      </c>
      <c r="F7416" s="1" t="str">
        <f>TEXT(shipments9[[#This Row],[Shipdate]],"ddd")</f>
        <v>Tue</v>
      </c>
      <c r="G7416" s="1" t="str">
        <f>IF(OR(shipments9[[#This Row],[Day Name]]="Sat",shipments9[[#This Row],[Day Name]]="Sun"),"Weekend","Weekday")</f>
        <v>Weekday</v>
      </c>
      <c r="H7416">
        <v>8842.5</v>
      </c>
      <c r="I7416">
        <v>1474</v>
      </c>
      <c r="J7416" t="s">
        <v>185</v>
      </c>
      <c r="K7416" t="s">
        <v>8155</v>
      </c>
      <c r="L7416" t="s">
        <v>8160</v>
      </c>
      <c r="M7416">
        <v>9</v>
      </c>
      <c r="N7416" t="s">
        <v>8167</v>
      </c>
      <c r="O7416" s="4">
        <f>INDEX(products[Cost_per_box], MATCH(shipments9[[#This Row],[PID]], products[PID], 0))</f>
        <v>3.85</v>
      </c>
      <c r="P7416" s="4">
        <f>shipments9[[#This Row],[Boxes]]*shipments9[[#This Row],[Cost Per Box]]</f>
        <v>5674.9000000000005</v>
      </c>
      <c r="Q7416" s="4">
        <f>shipments9[[#This Row],[Amount]] -shipments9[[#This Row],[total cost]]</f>
        <v>3167.5999999999995</v>
      </c>
      <c r="R7416" s="4" t="str">
        <f>IF(shipments9[[#This Row],[Gross Profit]]&lt;0,"Loss","Profit")</f>
        <v>Profit</v>
      </c>
      <c r="S7416" s="9">
        <f>shipments9[[#This Row],[Gross Profit]]/shipments9[[#This Row],[Amount]]</f>
        <v>0.3582244840260107</v>
      </c>
      <c r="T7416" s="11">
        <f>shipments9[[#This Row],[Amount]]/shipments9[[#This Row],[Boxes]]</f>
        <v>5.9989823609226596</v>
      </c>
    </row>
    <row r="7417" spans="1:20" hidden="1" x14ac:dyDescent="0.25">
      <c r="A7417" t="s">
        <v>7603</v>
      </c>
      <c r="B7417" t="s">
        <v>92</v>
      </c>
      <c r="C7417" t="s">
        <v>130</v>
      </c>
      <c r="D7417" t="s">
        <v>26</v>
      </c>
      <c r="E7417" s="1">
        <v>45562</v>
      </c>
      <c r="F7417" s="1" t="str">
        <f>TEXT(shipments9[[#This Row],[Shipdate]],"ddd")</f>
        <v>Fri</v>
      </c>
      <c r="G7417" s="1" t="str">
        <f>IF(OR(shipments9[[#This Row],[Day Name]]="Sat",shipments9[[#This Row],[Day Name]]="Sun"),"Weekend","Weekday")</f>
        <v>Weekday</v>
      </c>
      <c r="H7417">
        <v>14035.5</v>
      </c>
      <c r="I7417">
        <v>2006</v>
      </c>
      <c r="J7417" t="s">
        <v>185</v>
      </c>
      <c r="K7417" t="s">
        <v>8155</v>
      </c>
      <c r="L7417" t="s">
        <v>8160</v>
      </c>
      <c r="M7417">
        <v>9</v>
      </c>
      <c r="N7417" t="s">
        <v>8167</v>
      </c>
      <c r="O7417" s="4">
        <f>INDEX(products[Cost_per_box], MATCH(shipments9[[#This Row],[PID]], products[PID], 0))</f>
        <v>5.72</v>
      </c>
      <c r="P7417" s="4">
        <f>shipments9[[#This Row],[Boxes]]*shipments9[[#This Row],[Cost Per Box]]</f>
        <v>11474.32</v>
      </c>
      <c r="Q7417" s="4">
        <f>shipments9[[#This Row],[Amount]] -shipments9[[#This Row],[total cost]]</f>
        <v>2561.1800000000003</v>
      </c>
      <c r="R7417" s="4" t="str">
        <f>IF(shipments9[[#This Row],[Gross Profit]]&lt;0,"Loss","Profit")</f>
        <v>Profit</v>
      </c>
      <c r="S7417" s="9">
        <f>shipments9[[#This Row],[Gross Profit]]/shipments9[[#This Row],[Amount]]</f>
        <v>0.18247871468775606</v>
      </c>
      <c r="T7417" s="11">
        <f>shipments9[[#This Row],[Amount]]/shipments9[[#This Row],[Boxes]]</f>
        <v>6.9967597208374874</v>
      </c>
    </row>
    <row r="7418" spans="1:20" hidden="1" x14ac:dyDescent="0.25">
      <c r="A7418" t="s">
        <v>7604</v>
      </c>
      <c r="B7418" t="s">
        <v>92</v>
      </c>
      <c r="C7418" t="s">
        <v>137</v>
      </c>
      <c r="D7418" t="s">
        <v>22</v>
      </c>
      <c r="E7418" s="1">
        <v>45553</v>
      </c>
      <c r="F7418" s="1" t="str">
        <f>TEXT(shipments9[[#This Row],[Shipdate]],"ddd")</f>
        <v>Wed</v>
      </c>
      <c r="G7418" s="1" t="str">
        <f>IF(OR(shipments9[[#This Row],[Day Name]]="Sat",shipments9[[#This Row],[Day Name]]="Sun"),"Weekend","Weekday")</f>
        <v>Weekday</v>
      </c>
      <c r="H7418">
        <v>9760.5</v>
      </c>
      <c r="I7418">
        <v>543</v>
      </c>
      <c r="J7418" t="s">
        <v>185</v>
      </c>
      <c r="K7418" t="s">
        <v>8155</v>
      </c>
      <c r="L7418" t="s">
        <v>8160</v>
      </c>
      <c r="M7418">
        <v>9</v>
      </c>
      <c r="N7418" t="s">
        <v>8167</v>
      </c>
      <c r="O7418" s="4">
        <f>INDEX(products[Cost_per_box], MATCH(shipments9[[#This Row],[PID]], products[PID], 0))</f>
        <v>7.73</v>
      </c>
      <c r="P7418" s="4">
        <f>shipments9[[#This Row],[Boxes]]*shipments9[[#This Row],[Cost Per Box]]</f>
        <v>4197.3900000000003</v>
      </c>
      <c r="Q7418" s="4">
        <f>shipments9[[#This Row],[Amount]] -shipments9[[#This Row],[total cost]]</f>
        <v>5563.11</v>
      </c>
      <c r="R7418" s="4" t="str">
        <f>IF(shipments9[[#This Row],[Gross Profit]]&lt;0,"Loss","Profit")</f>
        <v>Profit</v>
      </c>
      <c r="S7418" s="9">
        <f>shipments9[[#This Row],[Gross Profit]]/shipments9[[#This Row],[Amount]]</f>
        <v>0.5699615798370985</v>
      </c>
      <c r="T7418" s="11">
        <f>shipments9[[#This Row],[Amount]]/shipments9[[#This Row],[Boxes]]</f>
        <v>17.975138121546962</v>
      </c>
    </row>
    <row r="7419" spans="1:20" x14ac:dyDescent="0.25">
      <c r="A7419" t="s">
        <v>7605</v>
      </c>
      <c r="B7419" t="s">
        <v>92</v>
      </c>
      <c r="C7419" t="s">
        <v>147</v>
      </c>
      <c r="D7419" t="s">
        <v>31</v>
      </c>
      <c r="E7419" s="1">
        <v>45546</v>
      </c>
      <c r="F7419" s="1" t="str">
        <f>TEXT(shipments9[[#This Row],[Shipdate]],"ddd")</f>
        <v>Wed</v>
      </c>
      <c r="G7419" s="1" t="str">
        <f>IF(OR(shipments9[[#This Row],[Day Name]]="Sat",shipments9[[#This Row],[Day Name]]="Sun"),"Weekend","Weekday")</f>
        <v>Weekday</v>
      </c>
      <c r="H7419">
        <v>3534.75</v>
      </c>
      <c r="I7419">
        <v>354</v>
      </c>
      <c r="J7419" t="s">
        <v>185</v>
      </c>
      <c r="K7419" t="s">
        <v>8155</v>
      </c>
      <c r="L7419" t="s">
        <v>8160</v>
      </c>
      <c r="M7419">
        <v>9</v>
      </c>
      <c r="N7419" t="s">
        <v>8167</v>
      </c>
      <c r="O7419" s="4">
        <f>INDEX(products[Cost_per_box], MATCH(shipments9[[#This Row],[PID]], products[PID], 0))</f>
        <v>10.51</v>
      </c>
      <c r="P7419" s="4">
        <f>shipments9[[#This Row],[Boxes]]*shipments9[[#This Row],[Cost Per Box]]</f>
        <v>3720.54</v>
      </c>
      <c r="Q7419" s="4">
        <f>shipments9[[#This Row],[Amount]] -shipments9[[#This Row],[total cost]]</f>
        <v>-185.78999999999996</v>
      </c>
      <c r="R7419" s="4" t="str">
        <f>IF(shipments9[[#This Row],[Gross Profit]]&lt;0,"Loss","Profit")</f>
        <v>Loss</v>
      </c>
      <c r="S7419" s="9">
        <f>shipments9[[#This Row],[Gross Profit]]/shipments9[[#This Row],[Amount]]</f>
        <v>-5.2561001485253542E-2</v>
      </c>
      <c r="T7419" s="11">
        <f>shipments9[[#This Row],[Amount]]/shipments9[[#This Row],[Boxes]]</f>
        <v>9.9851694915254239</v>
      </c>
    </row>
    <row r="7420" spans="1:20" hidden="1" x14ac:dyDescent="0.25">
      <c r="A7420" t="s">
        <v>7606</v>
      </c>
      <c r="B7420" t="s">
        <v>92</v>
      </c>
      <c r="C7420" t="s">
        <v>163</v>
      </c>
      <c r="D7420" t="s">
        <v>31</v>
      </c>
      <c r="E7420" s="1">
        <v>45539</v>
      </c>
      <c r="F7420" s="1" t="str">
        <f>TEXT(shipments9[[#This Row],[Shipdate]],"ddd")</f>
        <v>Wed</v>
      </c>
      <c r="G7420" s="1" t="str">
        <f>IF(OR(shipments9[[#This Row],[Day Name]]="Sat",shipments9[[#This Row],[Day Name]]="Sun"),"Weekend","Weekday")</f>
        <v>Weekday</v>
      </c>
      <c r="H7420">
        <v>1743.75</v>
      </c>
      <c r="I7420">
        <v>159</v>
      </c>
      <c r="J7420" t="s">
        <v>185</v>
      </c>
      <c r="K7420" t="s">
        <v>8155</v>
      </c>
      <c r="L7420" t="s">
        <v>8160</v>
      </c>
      <c r="M7420">
        <v>9</v>
      </c>
      <c r="N7420" t="s">
        <v>8167</v>
      </c>
      <c r="O7420" s="4">
        <f>INDEX(products[Cost_per_box], MATCH(shipments9[[#This Row],[PID]], products[PID], 0))</f>
        <v>3.32</v>
      </c>
      <c r="P7420" s="4">
        <f>shipments9[[#This Row],[Boxes]]*shipments9[[#This Row],[Cost Per Box]]</f>
        <v>527.88</v>
      </c>
      <c r="Q7420" s="4">
        <f>shipments9[[#This Row],[Amount]] -shipments9[[#This Row],[total cost]]</f>
        <v>1215.8699999999999</v>
      </c>
      <c r="R7420" s="4" t="str">
        <f>IF(shipments9[[#This Row],[Gross Profit]]&lt;0,"Loss","Profit")</f>
        <v>Profit</v>
      </c>
      <c r="S7420" s="9">
        <f>shipments9[[#This Row],[Gross Profit]]/shipments9[[#This Row],[Amount]]</f>
        <v>0.69727311827956984</v>
      </c>
      <c r="T7420" s="11">
        <f>shipments9[[#This Row],[Amount]]/shipments9[[#This Row],[Boxes]]</f>
        <v>10.966981132075471</v>
      </c>
    </row>
    <row r="7421" spans="1:20" hidden="1" x14ac:dyDescent="0.25">
      <c r="A7421" t="s">
        <v>7607</v>
      </c>
      <c r="B7421" t="s">
        <v>92</v>
      </c>
      <c r="C7421" t="s">
        <v>163</v>
      </c>
      <c r="D7421" t="s">
        <v>19</v>
      </c>
      <c r="E7421" s="1">
        <v>45555</v>
      </c>
      <c r="F7421" s="1" t="str">
        <f>TEXT(shipments9[[#This Row],[Shipdate]],"ddd")</f>
        <v>Fri</v>
      </c>
      <c r="G7421" s="1" t="str">
        <f>IF(OR(shipments9[[#This Row],[Day Name]]="Sat",shipments9[[#This Row],[Day Name]]="Sun"),"Weekend","Weekday")</f>
        <v>Weekday</v>
      </c>
      <c r="H7421">
        <v>9380.25</v>
      </c>
      <c r="I7421">
        <v>939</v>
      </c>
      <c r="J7421" t="s">
        <v>185</v>
      </c>
      <c r="K7421" t="s">
        <v>8155</v>
      </c>
      <c r="L7421" t="s">
        <v>8160</v>
      </c>
      <c r="M7421">
        <v>9</v>
      </c>
      <c r="N7421" t="s">
        <v>8167</v>
      </c>
      <c r="O7421" s="4">
        <f>INDEX(products[Cost_per_box], MATCH(shipments9[[#This Row],[PID]], products[PID], 0))</f>
        <v>3.32</v>
      </c>
      <c r="P7421" s="4">
        <f>shipments9[[#This Row],[Boxes]]*shipments9[[#This Row],[Cost Per Box]]</f>
        <v>3117.48</v>
      </c>
      <c r="Q7421" s="4">
        <f>shipments9[[#This Row],[Amount]] -shipments9[[#This Row],[total cost]]</f>
        <v>6262.77</v>
      </c>
      <c r="R7421" s="4" t="str">
        <f>IF(shipments9[[#This Row],[Gross Profit]]&lt;0,"Loss","Profit")</f>
        <v>Profit</v>
      </c>
      <c r="S7421" s="9">
        <f>shipments9[[#This Row],[Gross Profit]]/shipments9[[#This Row],[Amount]]</f>
        <v>0.66765491324858084</v>
      </c>
      <c r="T7421" s="11">
        <f>shipments9[[#This Row],[Amount]]/shipments9[[#This Row],[Boxes]]</f>
        <v>9.98961661341853</v>
      </c>
    </row>
    <row r="7422" spans="1:20" hidden="1" x14ac:dyDescent="0.25">
      <c r="A7422" t="s">
        <v>7608</v>
      </c>
      <c r="B7422" t="s">
        <v>92</v>
      </c>
      <c r="C7422" t="s">
        <v>130</v>
      </c>
      <c r="D7422" t="s">
        <v>19</v>
      </c>
      <c r="E7422" s="1">
        <v>45537</v>
      </c>
      <c r="F7422" s="1" t="str">
        <f>TEXT(shipments9[[#This Row],[Shipdate]],"ddd")</f>
        <v>Mon</v>
      </c>
      <c r="G7422" s="1" t="str">
        <f>IF(OR(shipments9[[#This Row],[Day Name]]="Sat",shipments9[[#This Row],[Day Name]]="Sun"),"Weekend","Weekday")</f>
        <v>Weekday</v>
      </c>
      <c r="H7422">
        <v>9931.5</v>
      </c>
      <c r="I7422">
        <v>1242</v>
      </c>
      <c r="J7422" t="s">
        <v>185</v>
      </c>
      <c r="K7422" t="s">
        <v>8155</v>
      </c>
      <c r="L7422" t="s">
        <v>8160</v>
      </c>
      <c r="M7422">
        <v>9</v>
      </c>
      <c r="N7422" t="s">
        <v>8167</v>
      </c>
      <c r="O7422" s="4">
        <f>INDEX(products[Cost_per_box], MATCH(shipments9[[#This Row],[PID]], products[PID], 0))</f>
        <v>5.72</v>
      </c>
      <c r="P7422" s="4">
        <f>shipments9[[#This Row],[Boxes]]*shipments9[[#This Row],[Cost Per Box]]</f>
        <v>7104.24</v>
      </c>
      <c r="Q7422" s="4">
        <f>shipments9[[#This Row],[Amount]] -shipments9[[#This Row],[total cost]]</f>
        <v>2827.26</v>
      </c>
      <c r="R7422" s="4" t="str">
        <f>IF(shipments9[[#This Row],[Gross Profit]]&lt;0,"Loss","Profit")</f>
        <v>Profit</v>
      </c>
      <c r="S7422" s="9">
        <f>shipments9[[#This Row],[Gross Profit]]/shipments9[[#This Row],[Amount]]</f>
        <v>0.28467603081105575</v>
      </c>
      <c r="T7422" s="11">
        <f>shipments9[[#This Row],[Amount]]/shipments9[[#This Row],[Boxes]]</f>
        <v>7.9963768115942031</v>
      </c>
    </row>
    <row r="7423" spans="1:20" hidden="1" x14ac:dyDescent="0.25">
      <c r="A7423" t="s">
        <v>7609</v>
      </c>
      <c r="B7423" t="s">
        <v>92</v>
      </c>
      <c r="C7423" t="s">
        <v>135</v>
      </c>
      <c r="D7423" t="s">
        <v>28</v>
      </c>
      <c r="E7423" s="1">
        <v>45552</v>
      </c>
      <c r="F7423" s="1" t="str">
        <f>TEXT(shipments9[[#This Row],[Shipdate]],"ddd")</f>
        <v>Tue</v>
      </c>
      <c r="G7423" s="1" t="str">
        <f>IF(OR(shipments9[[#This Row],[Day Name]]="Sat",shipments9[[#This Row],[Day Name]]="Sun"),"Weekend","Weekday")</f>
        <v>Weekday</v>
      </c>
      <c r="H7423">
        <v>5409</v>
      </c>
      <c r="I7423">
        <v>194</v>
      </c>
      <c r="J7423" t="s">
        <v>185</v>
      </c>
      <c r="K7423" t="s">
        <v>8155</v>
      </c>
      <c r="L7423" t="s">
        <v>8160</v>
      </c>
      <c r="M7423">
        <v>9</v>
      </c>
      <c r="N7423" t="s">
        <v>8167</v>
      </c>
      <c r="O7423" s="4">
        <f>INDEX(products[Cost_per_box], MATCH(shipments9[[#This Row],[PID]], products[PID], 0))</f>
        <v>9.94</v>
      </c>
      <c r="P7423" s="4">
        <f>shipments9[[#This Row],[Boxes]]*shipments9[[#This Row],[Cost Per Box]]</f>
        <v>1928.36</v>
      </c>
      <c r="Q7423" s="4">
        <f>shipments9[[#This Row],[Amount]] -shipments9[[#This Row],[total cost]]</f>
        <v>3480.6400000000003</v>
      </c>
      <c r="R7423" s="4" t="str">
        <f>IF(shipments9[[#This Row],[Gross Profit]]&lt;0,"Loss","Profit")</f>
        <v>Profit</v>
      </c>
      <c r="S7423" s="9">
        <f>shipments9[[#This Row],[Gross Profit]]/shipments9[[#This Row],[Amount]]</f>
        <v>0.64349047883157706</v>
      </c>
      <c r="T7423" s="11">
        <f>shipments9[[#This Row],[Amount]]/shipments9[[#This Row],[Boxes]]</f>
        <v>27.881443298969071</v>
      </c>
    </row>
    <row r="7424" spans="1:20" hidden="1" x14ac:dyDescent="0.25">
      <c r="A7424" t="s">
        <v>7610</v>
      </c>
      <c r="B7424" t="s">
        <v>92</v>
      </c>
      <c r="C7424" t="s">
        <v>137</v>
      </c>
      <c r="D7424" t="s">
        <v>22</v>
      </c>
      <c r="E7424" s="1">
        <v>45560</v>
      </c>
      <c r="F7424" s="1" t="str">
        <f>TEXT(shipments9[[#This Row],[Shipdate]],"ddd")</f>
        <v>Wed</v>
      </c>
      <c r="G7424" s="1" t="str">
        <f>IF(OR(shipments9[[#This Row],[Day Name]]="Sat",shipments9[[#This Row],[Day Name]]="Sun"),"Weekend","Weekday")</f>
        <v>Weekday</v>
      </c>
      <c r="H7424">
        <v>13169.25</v>
      </c>
      <c r="I7424">
        <v>732</v>
      </c>
      <c r="J7424" t="s">
        <v>185</v>
      </c>
      <c r="K7424" t="s">
        <v>8155</v>
      </c>
      <c r="L7424" t="s">
        <v>8160</v>
      </c>
      <c r="M7424">
        <v>9</v>
      </c>
      <c r="N7424" t="s">
        <v>8167</v>
      </c>
      <c r="O7424" s="4">
        <f>INDEX(products[Cost_per_box], MATCH(shipments9[[#This Row],[PID]], products[PID], 0))</f>
        <v>7.73</v>
      </c>
      <c r="P7424" s="4">
        <f>shipments9[[#This Row],[Boxes]]*shipments9[[#This Row],[Cost Per Box]]</f>
        <v>5658.3600000000006</v>
      </c>
      <c r="Q7424" s="4">
        <f>shipments9[[#This Row],[Amount]] -shipments9[[#This Row],[total cost]]</f>
        <v>7510.8899999999994</v>
      </c>
      <c r="R7424" s="4" t="str">
        <f>IF(shipments9[[#This Row],[Gross Profit]]&lt;0,"Loss","Profit")</f>
        <v>Profit</v>
      </c>
      <c r="S7424" s="9">
        <f>shipments9[[#This Row],[Gross Profit]]/shipments9[[#This Row],[Amount]]</f>
        <v>0.57033544051483565</v>
      </c>
      <c r="T7424" s="11">
        <f>shipments9[[#This Row],[Amount]]/shipments9[[#This Row],[Boxes]]</f>
        <v>17.990778688524589</v>
      </c>
    </row>
    <row r="7425" spans="1:20" x14ac:dyDescent="0.25">
      <c r="A7425" t="s">
        <v>7611</v>
      </c>
      <c r="B7425" t="s">
        <v>92</v>
      </c>
      <c r="C7425" t="s">
        <v>147</v>
      </c>
      <c r="D7425" t="s">
        <v>24</v>
      </c>
      <c r="E7425" s="1">
        <v>45537</v>
      </c>
      <c r="F7425" s="1" t="str">
        <f>TEXT(shipments9[[#This Row],[Shipdate]],"ddd")</f>
        <v>Mon</v>
      </c>
      <c r="G7425" s="1" t="str">
        <f>IF(OR(shipments9[[#This Row],[Day Name]]="Sat",shipments9[[#This Row],[Day Name]]="Sun"),"Weekend","Weekday")</f>
        <v>Weekday</v>
      </c>
      <c r="H7425">
        <v>5613.75</v>
      </c>
      <c r="I7425">
        <v>802</v>
      </c>
      <c r="J7425" t="s">
        <v>185</v>
      </c>
      <c r="K7425" t="s">
        <v>8155</v>
      </c>
      <c r="L7425" t="s">
        <v>8160</v>
      </c>
      <c r="M7425">
        <v>9</v>
      </c>
      <c r="N7425" t="s">
        <v>8167</v>
      </c>
      <c r="O7425" s="4">
        <f>INDEX(products[Cost_per_box], MATCH(shipments9[[#This Row],[PID]], products[PID], 0))</f>
        <v>10.51</v>
      </c>
      <c r="P7425" s="4">
        <f>shipments9[[#This Row],[Boxes]]*shipments9[[#This Row],[Cost Per Box]]</f>
        <v>8429.02</v>
      </c>
      <c r="Q7425" s="4">
        <f>shipments9[[#This Row],[Amount]] -shipments9[[#This Row],[total cost]]</f>
        <v>-2815.2700000000004</v>
      </c>
      <c r="R7425" s="4" t="str">
        <f>IF(shipments9[[#This Row],[Gross Profit]]&lt;0,"Loss","Profit")</f>
        <v>Loss</v>
      </c>
      <c r="S7425" s="9">
        <f>shipments9[[#This Row],[Gross Profit]]/shipments9[[#This Row],[Amount]]</f>
        <v>-0.50149543531507468</v>
      </c>
      <c r="T7425" s="11">
        <f>shipments9[[#This Row],[Amount]]/shipments9[[#This Row],[Boxes]]</f>
        <v>6.9996882793017452</v>
      </c>
    </row>
    <row r="7426" spans="1:20" hidden="1" x14ac:dyDescent="0.25">
      <c r="A7426" t="s">
        <v>7612</v>
      </c>
      <c r="B7426" t="s">
        <v>92</v>
      </c>
      <c r="C7426" t="s">
        <v>157</v>
      </c>
      <c r="D7426" t="s">
        <v>19</v>
      </c>
      <c r="E7426" s="1">
        <v>45540</v>
      </c>
      <c r="F7426" s="1" t="str">
        <f>TEXT(shipments9[[#This Row],[Shipdate]],"ddd")</f>
        <v>Thu</v>
      </c>
      <c r="G7426" s="1" t="str">
        <f>IF(OR(shipments9[[#This Row],[Day Name]]="Sat",shipments9[[#This Row],[Day Name]]="Sun"),"Weekend","Weekday")</f>
        <v>Weekday</v>
      </c>
      <c r="H7426">
        <v>3771</v>
      </c>
      <c r="I7426">
        <v>539</v>
      </c>
      <c r="J7426" t="s">
        <v>185</v>
      </c>
      <c r="K7426" t="s">
        <v>8155</v>
      </c>
      <c r="L7426" t="s">
        <v>8160</v>
      </c>
      <c r="M7426">
        <v>9</v>
      </c>
      <c r="N7426" t="s">
        <v>8167</v>
      </c>
      <c r="O7426" s="4">
        <f>INDEX(products[Cost_per_box], MATCH(shipments9[[#This Row],[PID]], products[PID], 0))</f>
        <v>6.8</v>
      </c>
      <c r="P7426" s="4">
        <f>shipments9[[#This Row],[Boxes]]*shipments9[[#This Row],[Cost Per Box]]</f>
        <v>3665.2</v>
      </c>
      <c r="Q7426" s="4">
        <f>shipments9[[#This Row],[Amount]] -shipments9[[#This Row],[total cost]]</f>
        <v>105.80000000000018</v>
      </c>
      <c r="R7426" s="4" t="str">
        <f>IF(shipments9[[#This Row],[Gross Profit]]&lt;0,"Loss","Profit")</f>
        <v>Profit</v>
      </c>
      <c r="S7426" s="9">
        <f>shipments9[[#This Row],[Gross Profit]]/shipments9[[#This Row],[Amount]]</f>
        <v>2.8056218509679178E-2</v>
      </c>
      <c r="T7426" s="11">
        <f>shipments9[[#This Row],[Amount]]/shipments9[[#This Row],[Boxes]]</f>
        <v>6.9962894248608531</v>
      </c>
    </row>
    <row r="7427" spans="1:20" hidden="1" x14ac:dyDescent="0.25">
      <c r="A7427" t="s">
        <v>7613</v>
      </c>
      <c r="B7427" t="s">
        <v>92</v>
      </c>
      <c r="C7427" t="s">
        <v>121</v>
      </c>
      <c r="D7427" t="s">
        <v>31</v>
      </c>
      <c r="E7427" s="1">
        <v>45541</v>
      </c>
      <c r="F7427" s="1" t="str">
        <f>TEXT(shipments9[[#This Row],[Shipdate]],"ddd")</f>
        <v>Fri</v>
      </c>
      <c r="G7427" s="1" t="str">
        <f>IF(OR(shipments9[[#This Row],[Day Name]]="Sat",shipments9[[#This Row],[Day Name]]="Sun"),"Weekend","Weekday")</f>
        <v>Weekday</v>
      </c>
      <c r="H7427">
        <v>4007.25</v>
      </c>
      <c r="I7427">
        <v>309</v>
      </c>
      <c r="J7427" t="s">
        <v>185</v>
      </c>
      <c r="K7427" t="s">
        <v>8155</v>
      </c>
      <c r="L7427" t="s">
        <v>8160</v>
      </c>
      <c r="M7427">
        <v>9</v>
      </c>
      <c r="N7427" t="s">
        <v>8167</v>
      </c>
      <c r="O7427" s="4">
        <f>INDEX(products[Cost_per_box], MATCH(shipments9[[#This Row],[PID]], products[PID], 0))</f>
        <v>5.26</v>
      </c>
      <c r="P7427" s="4">
        <f>shipments9[[#This Row],[Boxes]]*shipments9[[#This Row],[Cost Per Box]]</f>
        <v>1625.34</v>
      </c>
      <c r="Q7427" s="4">
        <f>shipments9[[#This Row],[Amount]] -shipments9[[#This Row],[total cost]]</f>
        <v>2381.91</v>
      </c>
      <c r="R7427" s="4" t="str">
        <f>IF(shipments9[[#This Row],[Gross Profit]]&lt;0,"Loss","Profit")</f>
        <v>Profit</v>
      </c>
      <c r="S7427" s="9">
        <f>shipments9[[#This Row],[Gross Profit]]/shipments9[[#This Row],[Amount]]</f>
        <v>0.59440014972861688</v>
      </c>
      <c r="T7427" s="11">
        <f>shipments9[[#This Row],[Amount]]/shipments9[[#This Row],[Boxes]]</f>
        <v>12.968446601941748</v>
      </c>
    </row>
    <row r="7428" spans="1:20" hidden="1" x14ac:dyDescent="0.25">
      <c r="A7428" t="s">
        <v>7614</v>
      </c>
      <c r="B7428" t="s">
        <v>92</v>
      </c>
      <c r="C7428" t="s">
        <v>151</v>
      </c>
      <c r="D7428" t="s">
        <v>22</v>
      </c>
      <c r="E7428" s="1">
        <v>45537</v>
      </c>
      <c r="F7428" s="1" t="str">
        <f>TEXT(shipments9[[#This Row],[Shipdate]],"ddd")</f>
        <v>Mon</v>
      </c>
      <c r="G7428" s="1" t="str">
        <f>IF(OR(shipments9[[#This Row],[Day Name]]="Sat",shipments9[[#This Row],[Day Name]]="Sun"),"Weekend","Weekday")</f>
        <v>Weekday</v>
      </c>
      <c r="H7428">
        <v>1062</v>
      </c>
      <c r="I7428">
        <v>51</v>
      </c>
      <c r="J7428" t="s">
        <v>185</v>
      </c>
      <c r="K7428" t="s">
        <v>8155</v>
      </c>
      <c r="L7428" t="s">
        <v>8160</v>
      </c>
      <c r="M7428">
        <v>9</v>
      </c>
      <c r="N7428" t="s">
        <v>8167</v>
      </c>
      <c r="O7428" s="4">
        <f>INDEX(products[Cost_per_box], MATCH(shipments9[[#This Row],[PID]], products[PID], 0))</f>
        <v>12.41</v>
      </c>
      <c r="P7428" s="4">
        <f>shipments9[[#This Row],[Boxes]]*shipments9[[#This Row],[Cost Per Box]]</f>
        <v>632.91</v>
      </c>
      <c r="Q7428" s="4">
        <f>shipments9[[#This Row],[Amount]] -shipments9[[#This Row],[total cost]]</f>
        <v>429.09000000000003</v>
      </c>
      <c r="R7428" s="4" t="str">
        <f>IF(shipments9[[#This Row],[Gross Profit]]&lt;0,"Loss","Profit")</f>
        <v>Profit</v>
      </c>
      <c r="S7428" s="9">
        <f>shipments9[[#This Row],[Gross Profit]]/shipments9[[#This Row],[Amount]]</f>
        <v>0.40403954802259889</v>
      </c>
      <c r="T7428" s="11">
        <f>shipments9[[#This Row],[Amount]]/shipments9[[#This Row],[Boxes]]</f>
        <v>20.823529411764707</v>
      </c>
    </row>
    <row r="7429" spans="1:20" hidden="1" x14ac:dyDescent="0.25">
      <c r="A7429" t="s">
        <v>7615</v>
      </c>
      <c r="B7429" t="s">
        <v>92</v>
      </c>
      <c r="C7429" t="s">
        <v>163</v>
      </c>
      <c r="D7429" t="s">
        <v>24</v>
      </c>
      <c r="E7429" s="1">
        <v>45561</v>
      </c>
      <c r="F7429" s="1" t="str">
        <f>TEXT(shipments9[[#This Row],[Shipdate]],"ddd")</f>
        <v>Thu</v>
      </c>
      <c r="G7429" s="1" t="str">
        <f>IF(OR(shipments9[[#This Row],[Day Name]]="Sat",shipments9[[#This Row],[Day Name]]="Sun"),"Weekend","Weekday")</f>
        <v>Weekday</v>
      </c>
      <c r="H7429">
        <v>3910.5</v>
      </c>
      <c r="I7429">
        <v>392</v>
      </c>
      <c r="J7429" t="s">
        <v>185</v>
      </c>
      <c r="K7429" t="s">
        <v>8155</v>
      </c>
      <c r="L7429" t="s">
        <v>8160</v>
      </c>
      <c r="M7429">
        <v>9</v>
      </c>
      <c r="N7429" t="s">
        <v>8167</v>
      </c>
      <c r="O7429" s="4">
        <f>INDEX(products[Cost_per_box], MATCH(shipments9[[#This Row],[PID]], products[PID], 0))</f>
        <v>3.32</v>
      </c>
      <c r="P7429" s="4">
        <f>shipments9[[#This Row],[Boxes]]*shipments9[[#This Row],[Cost Per Box]]</f>
        <v>1301.4399999999998</v>
      </c>
      <c r="Q7429" s="4">
        <f>shipments9[[#This Row],[Amount]] -shipments9[[#This Row],[total cost]]</f>
        <v>2609.0600000000004</v>
      </c>
      <c r="R7429" s="4" t="str">
        <f>IF(shipments9[[#This Row],[Gross Profit]]&lt;0,"Loss","Profit")</f>
        <v>Profit</v>
      </c>
      <c r="S7429" s="9">
        <f>shipments9[[#This Row],[Gross Profit]]/shipments9[[#This Row],[Amount]]</f>
        <v>0.66719345352256754</v>
      </c>
      <c r="T7429" s="11">
        <f>shipments9[[#This Row],[Amount]]/shipments9[[#This Row],[Boxes]]</f>
        <v>9.9757653061224492</v>
      </c>
    </row>
    <row r="7430" spans="1:20" x14ac:dyDescent="0.25">
      <c r="A7430" t="s">
        <v>7616</v>
      </c>
      <c r="B7430" t="s">
        <v>92</v>
      </c>
      <c r="C7430" t="s">
        <v>147</v>
      </c>
      <c r="D7430" t="s">
        <v>19</v>
      </c>
      <c r="E7430" s="1">
        <v>45538</v>
      </c>
      <c r="F7430" s="1" t="str">
        <f>TEXT(shipments9[[#This Row],[Shipdate]],"ddd")</f>
        <v>Tue</v>
      </c>
      <c r="G7430" s="1" t="str">
        <f>IF(OR(shipments9[[#This Row],[Day Name]]="Sat",shipments9[[#This Row],[Day Name]]="Sun"),"Weekend","Weekday")</f>
        <v>Weekday</v>
      </c>
      <c r="H7430">
        <v>4119.75</v>
      </c>
      <c r="I7430">
        <v>412</v>
      </c>
      <c r="J7430" t="s">
        <v>185</v>
      </c>
      <c r="K7430" t="s">
        <v>8155</v>
      </c>
      <c r="L7430" t="s">
        <v>8160</v>
      </c>
      <c r="M7430">
        <v>9</v>
      </c>
      <c r="N7430" t="s">
        <v>8167</v>
      </c>
      <c r="O7430" s="4">
        <f>INDEX(products[Cost_per_box], MATCH(shipments9[[#This Row],[PID]], products[PID], 0))</f>
        <v>10.51</v>
      </c>
      <c r="P7430" s="4">
        <f>shipments9[[#This Row],[Boxes]]*shipments9[[#This Row],[Cost Per Box]]</f>
        <v>4330.12</v>
      </c>
      <c r="Q7430" s="4">
        <f>shipments9[[#This Row],[Amount]] -shipments9[[#This Row],[total cost]]</f>
        <v>-210.36999999999989</v>
      </c>
      <c r="R7430" s="4" t="str">
        <f>IF(shipments9[[#This Row],[Gross Profit]]&lt;0,"Loss","Profit")</f>
        <v>Loss</v>
      </c>
      <c r="S7430" s="9">
        <f>shipments9[[#This Row],[Gross Profit]]/shipments9[[#This Row],[Amount]]</f>
        <v>-5.1063778141877514E-2</v>
      </c>
      <c r="T7430" s="11">
        <f>shipments9[[#This Row],[Amount]]/shipments9[[#This Row],[Boxes]]</f>
        <v>9.9993932038834945</v>
      </c>
    </row>
    <row r="7431" spans="1:20" hidden="1" x14ac:dyDescent="0.25">
      <c r="A7431" t="s">
        <v>7617</v>
      </c>
      <c r="B7431" t="s">
        <v>95</v>
      </c>
      <c r="C7431" t="s">
        <v>137</v>
      </c>
      <c r="D7431" t="s">
        <v>22</v>
      </c>
      <c r="E7431" s="1">
        <v>45565</v>
      </c>
      <c r="F7431" s="1" t="str">
        <f>TEXT(shipments9[[#This Row],[Shipdate]],"ddd")</f>
        <v>Mon</v>
      </c>
      <c r="G7431" s="1" t="str">
        <f>IF(OR(shipments9[[#This Row],[Day Name]]="Sat",shipments9[[#This Row],[Day Name]]="Sun"),"Weekend","Weekday")</f>
        <v>Weekday</v>
      </c>
      <c r="H7431">
        <v>14789.25</v>
      </c>
      <c r="I7431">
        <v>779</v>
      </c>
      <c r="J7431" t="s">
        <v>185</v>
      </c>
      <c r="K7431" t="s">
        <v>8155</v>
      </c>
      <c r="L7431" t="s">
        <v>8160</v>
      </c>
      <c r="M7431">
        <v>9</v>
      </c>
      <c r="N7431" t="s">
        <v>8167</v>
      </c>
      <c r="O7431" s="4">
        <f>INDEX(products[Cost_per_box], MATCH(shipments9[[#This Row],[PID]], products[PID], 0))</f>
        <v>7.73</v>
      </c>
      <c r="P7431" s="4">
        <f>shipments9[[#This Row],[Boxes]]*shipments9[[#This Row],[Cost Per Box]]</f>
        <v>6021.67</v>
      </c>
      <c r="Q7431" s="4">
        <f>shipments9[[#This Row],[Amount]] -shipments9[[#This Row],[total cost]]</f>
        <v>8767.58</v>
      </c>
      <c r="R7431" s="4" t="str">
        <f>IF(shipments9[[#This Row],[Gross Profit]]&lt;0,"Loss","Profit")</f>
        <v>Profit</v>
      </c>
      <c r="S7431" s="9">
        <f>shipments9[[#This Row],[Gross Profit]]/shipments9[[#This Row],[Amount]]</f>
        <v>0.59283466031069865</v>
      </c>
      <c r="T7431" s="11">
        <f>shipments9[[#This Row],[Amount]]/shipments9[[#This Row],[Boxes]]</f>
        <v>18.984916559691914</v>
      </c>
    </row>
    <row r="7432" spans="1:20" hidden="1" x14ac:dyDescent="0.25">
      <c r="A7432" t="s">
        <v>7618</v>
      </c>
      <c r="B7432" t="s">
        <v>95</v>
      </c>
      <c r="C7432" t="s">
        <v>139</v>
      </c>
      <c r="D7432" t="s">
        <v>22</v>
      </c>
      <c r="E7432" s="1">
        <v>45540</v>
      </c>
      <c r="F7432" s="1" t="str">
        <f>TEXT(shipments9[[#This Row],[Shipdate]],"ddd")</f>
        <v>Thu</v>
      </c>
      <c r="G7432" s="1" t="str">
        <f>IF(OR(shipments9[[#This Row],[Day Name]]="Sat",shipments9[[#This Row],[Day Name]]="Sun"),"Weekend","Weekday")</f>
        <v>Weekday</v>
      </c>
      <c r="H7432">
        <v>11479.5</v>
      </c>
      <c r="I7432">
        <v>605</v>
      </c>
      <c r="J7432" t="s">
        <v>185</v>
      </c>
      <c r="K7432" t="s">
        <v>8155</v>
      </c>
      <c r="L7432" t="s">
        <v>8160</v>
      </c>
      <c r="M7432">
        <v>9</v>
      </c>
      <c r="N7432" t="s">
        <v>8167</v>
      </c>
      <c r="O7432" s="4">
        <f>INDEX(products[Cost_per_box], MATCH(shipments9[[#This Row],[PID]], products[PID], 0))</f>
        <v>3.68</v>
      </c>
      <c r="P7432" s="4">
        <f>shipments9[[#This Row],[Boxes]]*shipments9[[#This Row],[Cost Per Box]]</f>
        <v>2226.4</v>
      </c>
      <c r="Q7432" s="4">
        <f>shipments9[[#This Row],[Amount]] -shipments9[[#This Row],[total cost]]</f>
        <v>9253.1</v>
      </c>
      <c r="R7432" s="4" t="str">
        <f>IF(shipments9[[#This Row],[Gross Profit]]&lt;0,"Loss","Profit")</f>
        <v>Profit</v>
      </c>
      <c r="S7432" s="9">
        <f>shipments9[[#This Row],[Gross Profit]]/shipments9[[#This Row],[Amount]]</f>
        <v>0.80605427065638746</v>
      </c>
      <c r="T7432" s="11">
        <f>shipments9[[#This Row],[Amount]]/shipments9[[#This Row],[Boxes]]</f>
        <v>18.974380165289258</v>
      </c>
    </row>
    <row r="7433" spans="1:20" hidden="1" x14ac:dyDescent="0.25">
      <c r="A7433" t="s">
        <v>7619</v>
      </c>
      <c r="B7433" t="s">
        <v>95</v>
      </c>
      <c r="C7433" t="s">
        <v>157</v>
      </c>
      <c r="D7433" t="s">
        <v>31</v>
      </c>
      <c r="E7433" s="1">
        <v>45561</v>
      </c>
      <c r="F7433" s="1" t="str">
        <f>TEXT(shipments9[[#This Row],[Shipdate]],"ddd")</f>
        <v>Thu</v>
      </c>
      <c r="G7433" s="1" t="str">
        <f>IF(OR(shipments9[[#This Row],[Day Name]]="Sat",shipments9[[#This Row],[Day Name]]="Sun"),"Weekend","Weekday")</f>
        <v>Weekday</v>
      </c>
      <c r="H7433">
        <v>2083.5</v>
      </c>
      <c r="I7433">
        <v>190</v>
      </c>
      <c r="J7433" t="s">
        <v>185</v>
      </c>
      <c r="K7433" t="s">
        <v>8155</v>
      </c>
      <c r="L7433" t="s">
        <v>8160</v>
      </c>
      <c r="M7433">
        <v>9</v>
      </c>
      <c r="N7433" t="s">
        <v>8167</v>
      </c>
      <c r="O7433" s="4">
        <f>INDEX(products[Cost_per_box], MATCH(shipments9[[#This Row],[PID]], products[PID], 0))</f>
        <v>6.8</v>
      </c>
      <c r="P7433" s="4">
        <f>shipments9[[#This Row],[Boxes]]*shipments9[[#This Row],[Cost Per Box]]</f>
        <v>1292</v>
      </c>
      <c r="Q7433" s="4">
        <f>shipments9[[#This Row],[Amount]] -shipments9[[#This Row],[total cost]]</f>
        <v>791.5</v>
      </c>
      <c r="R7433" s="4" t="str">
        <f>IF(shipments9[[#This Row],[Gross Profit]]&lt;0,"Loss","Profit")</f>
        <v>Profit</v>
      </c>
      <c r="S7433" s="9">
        <f>shipments9[[#This Row],[Gross Profit]]/shipments9[[#This Row],[Amount]]</f>
        <v>0.37988960883129352</v>
      </c>
      <c r="T7433" s="11">
        <f>shipments9[[#This Row],[Amount]]/shipments9[[#This Row],[Boxes]]</f>
        <v>10.965789473684211</v>
      </c>
    </row>
    <row r="7434" spans="1:20" hidden="1" x14ac:dyDescent="0.25">
      <c r="A7434" t="s">
        <v>7620</v>
      </c>
      <c r="B7434" t="s">
        <v>95</v>
      </c>
      <c r="C7434" t="s">
        <v>159</v>
      </c>
      <c r="D7434" t="s">
        <v>22</v>
      </c>
      <c r="E7434" s="1">
        <v>45537</v>
      </c>
      <c r="F7434" s="1" t="str">
        <f>TEXT(shipments9[[#This Row],[Shipdate]],"ddd")</f>
        <v>Mon</v>
      </c>
      <c r="G7434" s="1" t="str">
        <f>IF(OR(shipments9[[#This Row],[Day Name]]="Sat",shipments9[[#This Row],[Day Name]]="Sun"),"Weekend","Weekday")</f>
        <v>Weekday</v>
      </c>
      <c r="H7434">
        <v>2560.5</v>
      </c>
      <c r="I7434">
        <v>99</v>
      </c>
      <c r="J7434" t="s">
        <v>185</v>
      </c>
      <c r="K7434" t="s">
        <v>8155</v>
      </c>
      <c r="L7434" t="s">
        <v>8160</v>
      </c>
      <c r="M7434">
        <v>9</v>
      </c>
      <c r="N7434" t="s">
        <v>8167</v>
      </c>
      <c r="O7434" s="4">
        <f>INDEX(products[Cost_per_box], MATCH(shipments9[[#This Row],[PID]], products[PID], 0))</f>
        <v>5.04</v>
      </c>
      <c r="P7434" s="4">
        <f>shipments9[[#This Row],[Boxes]]*shipments9[[#This Row],[Cost Per Box]]</f>
        <v>498.96</v>
      </c>
      <c r="Q7434" s="4">
        <f>shipments9[[#This Row],[Amount]] -shipments9[[#This Row],[total cost]]</f>
        <v>2061.54</v>
      </c>
      <c r="R7434" s="4" t="str">
        <f>IF(shipments9[[#This Row],[Gross Profit]]&lt;0,"Loss","Profit")</f>
        <v>Profit</v>
      </c>
      <c r="S7434" s="9">
        <f>shipments9[[#This Row],[Gross Profit]]/shipments9[[#This Row],[Amount]]</f>
        <v>0.80513181019332158</v>
      </c>
      <c r="T7434" s="11">
        <f>shipments9[[#This Row],[Amount]]/shipments9[[#This Row],[Boxes]]</f>
        <v>25.863636363636363</v>
      </c>
    </row>
    <row r="7435" spans="1:20" hidden="1" x14ac:dyDescent="0.25">
      <c r="A7435" t="s">
        <v>7621</v>
      </c>
      <c r="B7435" t="s">
        <v>95</v>
      </c>
      <c r="C7435" t="s">
        <v>159</v>
      </c>
      <c r="D7435" t="s">
        <v>19</v>
      </c>
      <c r="E7435" s="1">
        <v>45548</v>
      </c>
      <c r="F7435" s="1" t="str">
        <f>TEXT(shipments9[[#This Row],[Shipdate]],"ddd")</f>
        <v>Fri</v>
      </c>
      <c r="G7435" s="1" t="str">
        <f>IF(OR(shipments9[[#This Row],[Day Name]]="Sat",shipments9[[#This Row],[Day Name]]="Sun"),"Weekend","Weekday")</f>
        <v>Weekday</v>
      </c>
      <c r="H7435">
        <v>4878</v>
      </c>
      <c r="I7435">
        <v>175</v>
      </c>
      <c r="J7435" t="s">
        <v>185</v>
      </c>
      <c r="K7435" t="s">
        <v>8155</v>
      </c>
      <c r="L7435" t="s">
        <v>8160</v>
      </c>
      <c r="M7435">
        <v>9</v>
      </c>
      <c r="N7435" t="s">
        <v>8167</v>
      </c>
      <c r="O7435" s="4">
        <f>INDEX(products[Cost_per_box], MATCH(shipments9[[#This Row],[PID]], products[PID], 0))</f>
        <v>5.04</v>
      </c>
      <c r="P7435" s="4">
        <f>shipments9[[#This Row],[Boxes]]*shipments9[[#This Row],[Cost Per Box]]</f>
        <v>882</v>
      </c>
      <c r="Q7435" s="4">
        <f>shipments9[[#This Row],[Amount]] -shipments9[[#This Row],[total cost]]</f>
        <v>3996</v>
      </c>
      <c r="R7435" s="4" t="str">
        <f>IF(shipments9[[#This Row],[Gross Profit]]&lt;0,"Loss","Profit")</f>
        <v>Profit</v>
      </c>
      <c r="S7435" s="9">
        <f>shipments9[[#This Row],[Gross Profit]]/shipments9[[#This Row],[Amount]]</f>
        <v>0.81918819188191883</v>
      </c>
      <c r="T7435" s="11">
        <f>shipments9[[#This Row],[Amount]]/shipments9[[#This Row],[Boxes]]</f>
        <v>27.874285714285715</v>
      </c>
    </row>
    <row r="7436" spans="1:20" x14ac:dyDescent="0.25">
      <c r="A7436" t="s">
        <v>7622</v>
      </c>
      <c r="B7436" t="s">
        <v>95</v>
      </c>
      <c r="C7436" t="s">
        <v>147</v>
      </c>
      <c r="D7436" t="s">
        <v>26</v>
      </c>
      <c r="E7436" s="1">
        <v>45544</v>
      </c>
      <c r="F7436" s="1" t="str">
        <f>TEXT(shipments9[[#This Row],[Shipdate]],"ddd")</f>
        <v>Mon</v>
      </c>
      <c r="G7436" s="1" t="str">
        <f>IF(OR(shipments9[[#This Row],[Day Name]]="Sat",shipments9[[#This Row],[Day Name]]="Sun"),"Weekend","Weekday")</f>
        <v>Weekday</v>
      </c>
      <c r="H7436">
        <v>2263.5</v>
      </c>
      <c r="I7436">
        <v>227</v>
      </c>
      <c r="J7436" t="s">
        <v>185</v>
      </c>
      <c r="K7436" t="s">
        <v>8155</v>
      </c>
      <c r="L7436" t="s">
        <v>8160</v>
      </c>
      <c r="M7436">
        <v>9</v>
      </c>
      <c r="N7436" t="s">
        <v>8167</v>
      </c>
      <c r="O7436" s="4">
        <f>INDEX(products[Cost_per_box], MATCH(shipments9[[#This Row],[PID]], products[PID], 0))</f>
        <v>10.51</v>
      </c>
      <c r="P7436" s="4">
        <f>shipments9[[#This Row],[Boxes]]*shipments9[[#This Row],[Cost Per Box]]</f>
        <v>2385.77</v>
      </c>
      <c r="Q7436" s="4">
        <f>shipments9[[#This Row],[Amount]] -shipments9[[#This Row],[total cost]]</f>
        <v>-122.26999999999998</v>
      </c>
      <c r="R7436" s="4" t="str">
        <f>IF(shipments9[[#This Row],[Gross Profit]]&lt;0,"Loss","Profit")</f>
        <v>Loss</v>
      </c>
      <c r="S7436" s="9">
        <f>shipments9[[#This Row],[Gross Profit]]/shipments9[[#This Row],[Amount]]</f>
        <v>-5.4018113540976354E-2</v>
      </c>
      <c r="T7436" s="11">
        <f>shipments9[[#This Row],[Amount]]/shipments9[[#This Row],[Boxes]]</f>
        <v>9.9713656387665193</v>
      </c>
    </row>
    <row r="7437" spans="1:20" hidden="1" x14ac:dyDescent="0.25">
      <c r="A7437" t="s">
        <v>7623</v>
      </c>
      <c r="B7437" t="s">
        <v>95</v>
      </c>
      <c r="C7437" t="s">
        <v>151</v>
      </c>
      <c r="D7437" t="s">
        <v>31</v>
      </c>
      <c r="E7437" s="1">
        <v>45547</v>
      </c>
      <c r="F7437" s="1" t="str">
        <f>TEXT(shipments9[[#This Row],[Shipdate]],"ddd")</f>
        <v>Thu</v>
      </c>
      <c r="G7437" s="1" t="str">
        <f>IF(OR(shipments9[[#This Row],[Day Name]]="Sat",shipments9[[#This Row],[Day Name]]="Sun"),"Weekend","Weekday")</f>
        <v>Weekday</v>
      </c>
      <c r="H7437">
        <v>2283.75</v>
      </c>
      <c r="I7437">
        <v>121</v>
      </c>
      <c r="J7437" t="s">
        <v>185</v>
      </c>
      <c r="K7437" t="s">
        <v>8155</v>
      </c>
      <c r="L7437" t="s">
        <v>8160</v>
      </c>
      <c r="M7437">
        <v>9</v>
      </c>
      <c r="N7437" t="s">
        <v>8167</v>
      </c>
      <c r="O7437" s="4">
        <f>INDEX(products[Cost_per_box], MATCH(shipments9[[#This Row],[PID]], products[PID], 0))</f>
        <v>12.41</v>
      </c>
      <c r="P7437" s="4">
        <f>shipments9[[#This Row],[Boxes]]*shipments9[[#This Row],[Cost Per Box]]</f>
        <v>1501.6100000000001</v>
      </c>
      <c r="Q7437" s="4">
        <f>shipments9[[#This Row],[Amount]] -shipments9[[#This Row],[total cost]]</f>
        <v>782.13999999999987</v>
      </c>
      <c r="R7437" s="4" t="str">
        <f>IF(shipments9[[#This Row],[Gross Profit]]&lt;0,"Loss","Profit")</f>
        <v>Profit</v>
      </c>
      <c r="S7437" s="9">
        <f>shipments9[[#This Row],[Gross Profit]]/shipments9[[#This Row],[Amount]]</f>
        <v>0.34248056923918985</v>
      </c>
      <c r="T7437" s="11">
        <f>shipments9[[#This Row],[Amount]]/shipments9[[#This Row],[Boxes]]</f>
        <v>18.873966942148762</v>
      </c>
    </row>
    <row r="7438" spans="1:20" hidden="1" x14ac:dyDescent="0.25">
      <c r="A7438" t="s">
        <v>7624</v>
      </c>
      <c r="B7438" t="s">
        <v>95</v>
      </c>
      <c r="C7438" t="s">
        <v>153</v>
      </c>
      <c r="D7438" t="s">
        <v>26</v>
      </c>
      <c r="E7438" s="1">
        <v>45554</v>
      </c>
      <c r="F7438" s="1" t="str">
        <f>TEXT(shipments9[[#This Row],[Shipdate]],"ddd")</f>
        <v>Thu</v>
      </c>
      <c r="G7438" s="1" t="str">
        <f>IF(OR(shipments9[[#This Row],[Day Name]]="Sat",shipments9[[#This Row],[Day Name]]="Sun"),"Weekend","Weekday")</f>
        <v>Weekday</v>
      </c>
      <c r="H7438">
        <v>13990.5</v>
      </c>
      <c r="I7438">
        <v>778</v>
      </c>
      <c r="J7438" t="s">
        <v>185</v>
      </c>
      <c r="K7438" t="s">
        <v>8155</v>
      </c>
      <c r="L7438" t="s">
        <v>8160</v>
      </c>
      <c r="M7438">
        <v>9</v>
      </c>
      <c r="N7438" t="s">
        <v>8167</v>
      </c>
      <c r="O7438" s="4">
        <f>INDEX(products[Cost_per_box], MATCH(shipments9[[#This Row],[PID]], products[PID], 0))</f>
        <v>9.57</v>
      </c>
      <c r="P7438" s="4">
        <f>shipments9[[#This Row],[Boxes]]*shipments9[[#This Row],[Cost Per Box]]</f>
        <v>7445.46</v>
      </c>
      <c r="Q7438" s="4">
        <f>shipments9[[#This Row],[Amount]] -shipments9[[#This Row],[total cost]]</f>
        <v>6545.04</v>
      </c>
      <c r="R7438" s="4" t="str">
        <f>IF(shipments9[[#This Row],[Gross Profit]]&lt;0,"Loss","Profit")</f>
        <v>Profit</v>
      </c>
      <c r="S7438" s="9">
        <f>shipments9[[#This Row],[Gross Profit]]/shipments9[[#This Row],[Amount]]</f>
        <v>0.46782030663664631</v>
      </c>
      <c r="T7438" s="11">
        <f>shipments9[[#This Row],[Amount]]/shipments9[[#This Row],[Boxes]]</f>
        <v>17.982647814910024</v>
      </c>
    </row>
    <row r="7439" spans="1:20" hidden="1" x14ac:dyDescent="0.25">
      <c r="A7439" t="s">
        <v>7625</v>
      </c>
      <c r="B7439" t="s">
        <v>95</v>
      </c>
      <c r="C7439" t="s">
        <v>155</v>
      </c>
      <c r="D7439" t="s">
        <v>31</v>
      </c>
      <c r="E7439" s="1">
        <v>45551</v>
      </c>
      <c r="F7439" s="1" t="str">
        <f>TEXT(shipments9[[#This Row],[Shipdate]],"ddd")</f>
        <v>Mon</v>
      </c>
      <c r="G7439" s="1" t="str">
        <f>IF(OR(shipments9[[#This Row],[Day Name]]="Sat",shipments9[[#This Row],[Day Name]]="Sun"),"Weekend","Weekday")</f>
        <v>Weekday</v>
      </c>
      <c r="H7439">
        <v>6682.5</v>
      </c>
      <c r="I7439">
        <v>669</v>
      </c>
      <c r="J7439" t="s">
        <v>185</v>
      </c>
      <c r="K7439" t="s">
        <v>8155</v>
      </c>
      <c r="L7439" t="s">
        <v>8160</v>
      </c>
      <c r="M7439">
        <v>9</v>
      </c>
      <c r="N7439" t="s">
        <v>8167</v>
      </c>
      <c r="O7439" s="4">
        <f>INDEX(products[Cost_per_box], MATCH(shipments9[[#This Row],[PID]], products[PID], 0))</f>
        <v>8.43</v>
      </c>
      <c r="P7439" s="4">
        <f>shipments9[[#This Row],[Boxes]]*shipments9[[#This Row],[Cost Per Box]]</f>
        <v>5639.67</v>
      </c>
      <c r="Q7439" s="4">
        <f>shipments9[[#This Row],[Amount]] -shipments9[[#This Row],[total cost]]</f>
        <v>1042.83</v>
      </c>
      <c r="R7439" s="4" t="str">
        <f>IF(shipments9[[#This Row],[Gross Profit]]&lt;0,"Loss","Profit")</f>
        <v>Profit</v>
      </c>
      <c r="S7439" s="9">
        <f>shipments9[[#This Row],[Gross Profit]]/shipments9[[#This Row],[Amount]]</f>
        <v>0.15605387205387206</v>
      </c>
      <c r="T7439" s="11">
        <f>shipments9[[#This Row],[Amount]]/shipments9[[#This Row],[Boxes]]</f>
        <v>9.9887892376681613</v>
      </c>
    </row>
    <row r="7440" spans="1:20" hidden="1" x14ac:dyDescent="0.25">
      <c r="A7440" t="s">
        <v>7626</v>
      </c>
      <c r="B7440" t="s">
        <v>95</v>
      </c>
      <c r="C7440" t="s">
        <v>157</v>
      </c>
      <c r="D7440" t="s">
        <v>19</v>
      </c>
      <c r="E7440" s="1">
        <v>45541</v>
      </c>
      <c r="F7440" s="1" t="str">
        <f>TEXT(shipments9[[#This Row],[Shipdate]],"ddd")</f>
        <v>Fri</v>
      </c>
      <c r="G7440" s="1" t="str">
        <f>IF(OR(shipments9[[#This Row],[Day Name]]="Sat",shipments9[[#This Row],[Day Name]]="Sun"),"Weekend","Weekday")</f>
        <v>Weekday</v>
      </c>
      <c r="H7440">
        <v>3287.25</v>
      </c>
      <c r="I7440">
        <v>366</v>
      </c>
      <c r="J7440" t="s">
        <v>185</v>
      </c>
      <c r="K7440" t="s">
        <v>8155</v>
      </c>
      <c r="L7440" t="s">
        <v>8160</v>
      </c>
      <c r="M7440">
        <v>9</v>
      </c>
      <c r="N7440" t="s">
        <v>8167</v>
      </c>
      <c r="O7440" s="4">
        <f>INDEX(products[Cost_per_box], MATCH(shipments9[[#This Row],[PID]], products[PID], 0))</f>
        <v>6.8</v>
      </c>
      <c r="P7440" s="4">
        <f>shipments9[[#This Row],[Boxes]]*shipments9[[#This Row],[Cost Per Box]]</f>
        <v>2488.7999999999997</v>
      </c>
      <c r="Q7440" s="4">
        <f>shipments9[[#This Row],[Amount]] -shipments9[[#This Row],[total cost]]</f>
        <v>798.45000000000027</v>
      </c>
      <c r="R7440" s="4" t="str">
        <f>IF(shipments9[[#This Row],[Gross Profit]]&lt;0,"Loss","Profit")</f>
        <v>Profit</v>
      </c>
      <c r="S7440" s="9">
        <f>shipments9[[#This Row],[Gross Profit]]/shipments9[[#This Row],[Amount]]</f>
        <v>0.24289299566506967</v>
      </c>
      <c r="T7440" s="11">
        <f>shipments9[[#This Row],[Amount]]/shipments9[[#This Row],[Boxes]]</f>
        <v>8.9815573770491799</v>
      </c>
    </row>
    <row r="7441" spans="1:20" hidden="1" x14ac:dyDescent="0.25">
      <c r="A7441" t="s">
        <v>7627</v>
      </c>
      <c r="B7441" t="s">
        <v>95</v>
      </c>
      <c r="C7441" t="s">
        <v>141</v>
      </c>
      <c r="D7441" t="s">
        <v>19</v>
      </c>
      <c r="E7441" s="1">
        <v>45540</v>
      </c>
      <c r="F7441" s="1" t="str">
        <f>TEXT(shipments9[[#This Row],[Shipdate]],"ddd")</f>
        <v>Thu</v>
      </c>
      <c r="G7441" s="1" t="str">
        <f>IF(OR(shipments9[[#This Row],[Day Name]]="Sat",shipments9[[#This Row],[Day Name]]="Sun"),"Weekend","Weekday")</f>
        <v>Weekday</v>
      </c>
      <c r="H7441">
        <v>4234.5</v>
      </c>
      <c r="I7441">
        <v>353</v>
      </c>
      <c r="J7441" t="s">
        <v>185</v>
      </c>
      <c r="K7441" t="s">
        <v>8155</v>
      </c>
      <c r="L7441" t="s">
        <v>8160</v>
      </c>
      <c r="M7441">
        <v>9</v>
      </c>
      <c r="N7441" t="s">
        <v>8167</v>
      </c>
      <c r="O7441" s="4">
        <f>INDEX(products[Cost_per_box], MATCH(shipments9[[#This Row],[PID]], products[PID], 0))</f>
        <v>8.2200000000000006</v>
      </c>
      <c r="P7441" s="4">
        <f>shipments9[[#This Row],[Boxes]]*shipments9[[#This Row],[Cost Per Box]]</f>
        <v>2901.6600000000003</v>
      </c>
      <c r="Q7441" s="4">
        <f>shipments9[[#This Row],[Amount]] -shipments9[[#This Row],[total cost]]</f>
        <v>1332.8399999999997</v>
      </c>
      <c r="R7441" s="4" t="str">
        <f>IF(shipments9[[#This Row],[Gross Profit]]&lt;0,"Loss","Profit")</f>
        <v>Profit</v>
      </c>
      <c r="S7441" s="9">
        <f>shipments9[[#This Row],[Gross Profit]]/shipments9[[#This Row],[Amount]]</f>
        <v>0.31475735033652136</v>
      </c>
      <c r="T7441" s="11">
        <f>shipments9[[#This Row],[Amount]]/shipments9[[#This Row],[Boxes]]</f>
        <v>11.995750708215297</v>
      </c>
    </row>
    <row r="7442" spans="1:20" hidden="1" x14ac:dyDescent="0.25">
      <c r="A7442" t="s">
        <v>7628</v>
      </c>
      <c r="B7442" t="s">
        <v>95</v>
      </c>
      <c r="C7442" t="s">
        <v>141</v>
      </c>
      <c r="D7442" t="s">
        <v>22</v>
      </c>
      <c r="E7442" s="1">
        <v>45555</v>
      </c>
      <c r="F7442" s="1" t="str">
        <f>TEXT(shipments9[[#This Row],[Shipdate]],"ddd")</f>
        <v>Fri</v>
      </c>
      <c r="G7442" s="1" t="str">
        <f>IF(OR(shipments9[[#This Row],[Day Name]]="Sat",shipments9[[#This Row],[Day Name]]="Sun"),"Weekend","Weekday")</f>
        <v>Weekday</v>
      </c>
      <c r="H7442">
        <v>1289.25</v>
      </c>
      <c r="I7442">
        <v>100</v>
      </c>
      <c r="J7442" t="s">
        <v>185</v>
      </c>
      <c r="K7442" t="s">
        <v>8155</v>
      </c>
      <c r="L7442" t="s">
        <v>8160</v>
      </c>
      <c r="M7442">
        <v>9</v>
      </c>
      <c r="N7442" t="s">
        <v>8167</v>
      </c>
      <c r="O7442" s="4">
        <f>INDEX(products[Cost_per_box], MATCH(shipments9[[#This Row],[PID]], products[PID], 0))</f>
        <v>8.2200000000000006</v>
      </c>
      <c r="P7442" s="4">
        <f>shipments9[[#This Row],[Boxes]]*shipments9[[#This Row],[Cost Per Box]]</f>
        <v>822.00000000000011</v>
      </c>
      <c r="Q7442" s="4">
        <f>shipments9[[#This Row],[Amount]] -shipments9[[#This Row],[total cost]]</f>
        <v>467.24999999999989</v>
      </c>
      <c r="R7442" s="4" t="str">
        <f>IF(shipments9[[#This Row],[Gross Profit]]&lt;0,"Loss","Profit")</f>
        <v>Profit</v>
      </c>
      <c r="S7442" s="9">
        <f>shipments9[[#This Row],[Gross Profit]]/shipments9[[#This Row],[Amount]]</f>
        <v>0.36242001163467125</v>
      </c>
      <c r="T7442" s="11">
        <f>shipments9[[#This Row],[Amount]]/shipments9[[#This Row],[Boxes]]</f>
        <v>12.8925</v>
      </c>
    </row>
    <row r="7443" spans="1:20" hidden="1" x14ac:dyDescent="0.25">
      <c r="A7443" t="s">
        <v>7629</v>
      </c>
      <c r="B7443" t="s">
        <v>95</v>
      </c>
      <c r="C7443" t="s">
        <v>161</v>
      </c>
      <c r="D7443" t="s">
        <v>19</v>
      </c>
      <c r="E7443" s="1">
        <v>45562</v>
      </c>
      <c r="F7443" s="1" t="str">
        <f>TEXT(shipments9[[#This Row],[Shipdate]],"ddd")</f>
        <v>Fri</v>
      </c>
      <c r="G7443" s="1" t="str">
        <f>IF(OR(shipments9[[#This Row],[Day Name]]="Sat",shipments9[[#This Row],[Day Name]]="Sun"),"Weekend","Weekday")</f>
        <v>Weekday</v>
      </c>
      <c r="H7443">
        <v>9792</v>
      </c>
      <c r="I7443">
        <v>980</v>
      </c>
      <c r="J7443" t="s">
        <v>185</v>
      </c>
      <c r="K7443" t="s">
        <v>8155</v>
      </c>
      <c r="L7443" t="s">
        <v>8160</v>
      </c>
      <c r="M7443">
        <v>9</v>
      </c>
      <c r="N7443" t="s">
        <v>8167</v>
      </c>
      <c r="O7443" s="4">
        <f>INDEX(products[Cost_per_box], MATCH(shipments9[[#This Row],[PID]], products[PID], 0))</f>
        <v>2.76</v>
      </c>
      <c r="P7443" s="4">
        <f>shipments9[[#This Row],[Boxes]]*shipments9[[#This Row],[Cost Per Box]]</f>
        <v>2704.7999999999997</v>
      </c>
      <c r="Q7443" s="4">
        <f>shipments9[[#This Row],[Amount]] -shipments9[[#This Row],[total cost]]</f>
        <v>7087.2000000000007</v>
      </c>
      <c r="R7443" s="4" t="str">
        <f>IF(shipments9[[#This Row],[Gross Profit]]&lt;0,"Loss","Profit")</f>
        <v>Profit</v>
      </c>
      <c r="S7443" s="9">
        <f>shipments9[[#This Row],[Gross Profit]]/shipments9[[#This Row],[Amount]]</f>
        <v>0.72377450980392166</v>
      </c>
      <c r="T7443" s="11">
        <f>shipments9[[#This Row],[Amount]]/shipments9[[#This Row],[Boxes]]</f>
        <v>9.9918367346938783</v>
      </c>
    </row>
    <row r="7444" spans="1:20" hidden="1" x14ac:dyDescent="0.25">
      <c r="A7444" t="s">
        <v>7630</v>
      </c>
      <c r="B7444" t="s">
        <v>95</v>
      </c>
      <c r="C7444" t="s">
        <v>165</v>
      </c>
      <c r="D7444" t="s">
        <v>22</v>
      </c>
      <c r="E7444" s="1">
        <v>45544</v>
      </c>
      <c r="F7444" s="1" t="str">
        <f>TEXT(shipments9[[#This Row],[Shipdate]],"ddd")</f>
        <v>Mon</v>
      </c>
      <c r="G7444" s="1" t="str">
        <f>IF(OR(shipments9[[#This Row],[Day Name]]="Sat",shipments9[[#This Row],[Day Name]]="Sun"),"Weekend","Weekday")</f>
        <v>Weekday</v>
      </c>
      <c r="H7444">
        <v>7490.25</v>
      </c>
      <c r="I7444">
        <v>357</v>
      </c>
      <c r="J7444" t="s">
        <v>185</v>
      </c>
      <c r="K7444" t="s">
        <v>8155</v>
      </c>
      <c r="L7444" t="s">
        <v>8160</v>
      </c>
      <c r="M7444">
        <v>9</v>
      </c>
      <c r="N7444" t="s">
        <v>8167</v>
      </c>
      <c r="O7444" s="4">
        <f>INDEX(products[Cost_per_box], MATCH(shipments9[[#This Row],[PID]], products[PID], 0))</f>
        <v>2.65</v>
      </c>
      <c r="P7444" s="4">
        <f>shipments9[[#This Row],[Boxes]]*shipments9[[#This Row],[Cost Per Box]]</f>
        <v>946.05</v>
      </c>
      <c r="Q7444" s="4">
        <f>shipments9[[#This Row],[Amount]] -shipments9[[#This Row],[total cost]]</f>
        <v>6544.2</v>
      </c>
      <c r="R7444" s="4" t="str">
        <f>IF(shipments9[[#This Row],[Gross Profit]]&lt;0,"Loss","Profit")</f>
        <v>Profit</v>
      </c>
      <c r="S7444" s="9">
        <f>shipments9[[#This Row],[Gross Profit]]/shipments9[[#This Row],[Amount]]</f>
        <v>0.87369580454590967</v>
      </c>
      <c r="T7444" s="11">
        <f>shipments9[[#This Row],[Amount]]/shipments9[[#This Row],[Boxes]]</f>
        <v>20.981092436974791</v>
      </c>
    </row>
    <row r="7445" spans="1:20" x14ac:dyDescent="0.25">
      <c r="A7445" t="s">
        <v>7631</v>
      </c>
      <c r="B7445" t="s">
        <v>95</v>
      </c>
      <c r="C7445" t="s">
        <v>130</v>
      </c>
      <c r="D7445" t="s">
        <v>31</v>
      </c>
      <c r="E7445" s="1">
        <v>45548</v>
      </c>
      <c r="F7445" s="1" t="str">
        <f>TEXT(shipments9[[#This Row],[Shipdate]],"ddd")</f>
        <v>Fri</v>
      </c>
      <c r="G7445" s="1" t="str">
        <f>IF(OR(shipments9[[#This Row],[Day Name]]="Sat",shipments9[[#This Row],[Day Name]]="Sun"),"Weekend","Weekday")</f>
        <v>Weekday</v>
      </c>
      <c r="H7445">
        <v>3195</v>
      </c>
      <c r="I7445">
        <v>639</v>
      </c>
      <c r="J7445" t="s">
        <v>185</v>
      </c>
      <c r="K7445" t="s">
        <v>8155</v>
      </c>
      <c r="L7445" t="s">
        <v>8160</v>
      </c>
      <c r="M7445">
        <v>9</v>
      </c>
      <c r="N7445" t="s">
        <v>8167</v>
      </c>
      <c r="O7445" s="4">
        <f>INDEX(products[Cost_per_box], MATCH(shipments9[[#This Row],[PID]], products[PID], 0))</f>
        <v>5.72</v>
      </c>
      <c r="P7445" s="4">
        <f>shipments9[[#This Row],[Boxes]]*shipments9[[#This Row],[Cost Per Box]]</f>
        <v>3655.08</v>
      </c>
      <c r="Q7445" s="4">
        <f>shipments9[[#This Row],[Amount]] -shipments9[[#This Row],[total cost]]</f>
        <v>-460.07999999999993</v>
      </c>
      <c r="R7445" s="4" t="str">
        <f>IF(shipments9[[#This Row],[Gross Profit]]&lt;0,"Loss","Profit")</f>
        <v>Loss</v>
      </c>
      <c r="S7445" s="9">
        <f>shipments9[[#This Row],[Gross Profit]]/shipments9[[#This Row],[Amount]]</f>
        <v>-0.14399999999999999</v>
      </c>
      <c r="T7445" s="11">
        <f>shipments9[[#This Row],[Amount]]/shipments9[[#This Row],[Boxes]]</f>
        <v>5</v>
      </c>
    </row>
    <row r="7446" spans="1:20" hidden="1" x14ac:dyDescent="0.25">
      <c r="A7446" t="s">
        <v>7632</v>
      </c>
      <c r="B7446" t="s">
        <v>95</v>
      </c>
      <c r="C7446" t="s">
        <v>153</v>
      </c>
      <c r="D7446" t="s">
        <v>22</v>
      </c>
      <c r="E7446" s="1">
        <v>45538</v>
      </c>
      <c r="F7446" s="1" t="str">
        <f>TEXT(shipments9[[#This Row],[Shipdate]],"ddd")</f>
        <v>Tue</v>
      </c>
      <c r="G7446" s="1" t="str">
        <f>IF(OR(shipments9[[#This Row],[Day Name]]="Sat",shipments9[[#This Row],[Day Name]]="Sun"),"Weekend","Weekday")</f>
        <v>Weekday</v>
      </c>
      <c r="H7446">
        <v>1134</v>
      </c>
      <c r="I7446">
        <v>71</v>
      </c>
      <c r="J7446" t="s">
        <v>185</v>
      </c>
      <c r="K7446" t="s">
        <v>8155</v>
      </c>
      <c r="L7446" t="s">
        <v>8160</v>
      </c>
      <c r="M7446">
        <v>9</v>
      </c>
      <c r="N7446" t="s">
        <v>8167</v>
      </c>
      <c r="O7446" s="4">
        <f>INDEX(products[Cost_per_box], MATCH(shipments9[[#This Row],[PID]], products[PID], 0))</f>
        <v>9.57</v>
      </c>
      <c r="P7446" s="4">
        <f>shipments9[[#This Row],[Boxes]]*shipments9[[#This Row],[Cost Per Box]]</f>
        <v>679.47</v>
      </c>
      <c r="Q7446" s="4">
        <f>shipments9[[#This Row],[Amount]] -shipments9[[#This Row],[total cost]]</f>
        <v>454.53</v>
      </c>
      <c r="R7446" s="4" t="str">
        <f>IF(shipments9[[#This Row],[Gross Profit]]&lt;0,"Loss","Profit")</f>
        <v>Profit</v>
      </c>
      <c r="S7446" s="9">
        <f>shipments9[[#This Row],[Gross Profit]]/shipments9[[#This Row],[Amount]]</f>
        <v>0.4008201058201058</v>
      </c>
      <c r="T7446" s="11">
        <f>shipments9[[#This Row],[Amount]]/shipments9[[#This Row],[Boxes]]</f>
        <v>15.971830985915492</v>
      </c>
    </row>
    <row r="7447" spans="1:20" hidden="1" x14ac:dyDescent="0.25">
      <c r="A7447" t="s">
        <v>7633</v>
      </c>
      <c r="B7447" t="s">
        <v>95</v>
      </c>
      <c r="C7447" t="s">
        <v>163</v>
      </c>
      <c r="D7447" t="s">
        <v>26</v>
      </c>
      <c r="E7447" s="1">
        <v>45538</v>
      </c>
      <c r="F7447" s="1" t="str">
        <f>TEXT(shipments9[[#This Row],[Shipdate]],"ddd")</f>
        <v>Tue</v>
      </c>
      <c r="G7447" s="1" t="str">
        <f>IF(OR(shipments9[[#This Row],[Day Name]]="Sat",shipments9[[#This Row],[Day Name]]="Sun"),"Weekend","Weekday")</f>
        <v>Weekday</v>
      </c>
      <c r="H7447">
        <v>6284.25</v>
      </c>
      <c r="I7447">
        <v>572</v>
      </c>
      <c r="J7447" t="s">
        <v>185</v>
      </c>
      <c r="K7447" t="s">
        <v>8155</v>
      </c>
      <c r="L7447" t="s">
        <v>8160</v>
      </c>
      <c r="M7447">
        <v>9</v>
      </c>
      <c r="N7447" t="s">
        <v>8167</v>
      </c>
      <c r="O7447" s="4">
        <f>INDEX(products[Cost_per_box], MATCH(shipments9[[#This Row],[PID]], products[PID], 0))</f>
        <v>3.32</v>
      </c>
      <c r="P7447" s="4">
        <f>shipments9[[#This Row],[Boxes]]*shipments9[[#This Row],[Cost Per Box]]</f>
        <v>1899.04</v>
      </c>
      <c r="Q7447" s="4">
        <f>shipments9[[#This Row],[Amount]] -shipments9[[#This Row],[total cost]]</f>
        <v>4385.21</v>
      </c>
      <c r="R7447" s="4" t="str">
        <f>IF(shipments9[[#This Row],[Gross Profit]]&lt;0,"Loss","Profit")</f>
        <v>Profit</v>
      </c>
      <c r="S7447" s="9">
        <f>shipments9[[#This Row],[Gross Profit]]/shipments9[[#This Row],[Amount]]</f>
        <v>0.69780960337351317</v>
      </c>
      <c r="T7447" s="11">
        <f>shipments9[[#This Row],[Amount]]/shipments9[[#This Row],[Boxes]]</f>
        <v>10.986451048951048</v>
      </c>
    </row>
    <row r="7448" spans="1:20" hidden="1" x14ac:dyDescent="0.25">
      <c r="A7448" t="s">
        <v>7634</v>
      </c>
      <c r="B7448" t="s">
        <v>98</v>
      </c>
      <c r="C7448" t="s">
        <v>135</v>
      </c>
      <c r="D7448" t="s">
        <v>22</v>
      </c>
      <c r="E7448" s="1">
        <v>45539</v>
      </c>
      <c r="F7448" s="1" t="str">
        <f>TEXT(shipments9[[#This Row],[Shipdate]],"ddd")</f>
        <v>Wed</v>
      </c>
      <c r="G7448" s="1" t="str">
        <f>IF(OR(shipments9[[#This Row],[Day Name]]="Sat",shipments9[[#This Row],[Day Name]]="Sun"),"Weekend","Weekday")</f>
        <v>Weekday</v>
      </c>
      <c r="H7448">
        <v>5537.25</v>
      </c>
      <c r="I7448">
        <v>206</v>
      </c>
      <c r="J7448" t="s">
        <v>185</v>
      </c>
      <c r="K7448" t="s">
        <v>8155</v>
      </c>
      <c r="L7448" t="s">
        <v>8160</v>
      </c>
      <c r="M7448">
        <v>9</v>
      </c>
      <c r="N7448" t="s">
        <v>8167</v>
      </c>
      <c r="O7448" s="4">
        <f>INDEX(products[Cost_per_box], MATCH(shipments9[[#This Row],[PID]], products[PID], 0))</f>
        <v>9.94</v>
      </c>
      <c r="P7448" s="4">
        <f>shipments9[[#This Row],[Boxes]]*shipments9[[#This Row],[Cost Per Box]]</f>
        <v>2047.6399999999999</v>
      </c>
      <c r="Q7448" s="4">
        <f>shipments9[[#This Row],[Amount]] -shipments9[[#This Row],[total cost]]</f>
        <v>3489.61</v>
      </c>
      <c r="R7448" s="4" t="str">
        <f>IF(shipments9[[#This Row],[Gross Profit]]&lt;0,"Loss","Profit")</f>
        <v>Profit</v>
      </c>
      <c r="S7448" s="9">
        <f>shipments9[[#This Row],[Gross Profit]]/shipments9[[#This Row],[Amount]]</f>
        <v>0.63020632985687841</v>
      </c>
      <c r="T7448" s="11">
        <f>shipments9[[#This Row],[Amount]]/shipments9[[#This Row],[Boxes]]</f>
        <v>26.87985436893204</v>
      </c>
    </row>
    <row r="7449" spans="1:20" hidden="1" x14ac:dyDescent="0.25">
      <c r="A7449" t="s">
        <v>7635</v>
      </c>
      <c r="B7449" t="s">
        <v>98</v>
      </c>
      <c r="C7449" t="s">
        <v>137</v>
      </c>
      <c r="D7449" t="s">
        <v>31</v>
      </c>
      <c r="E7449" s="1">
        <v>45546</v>
      </c>
      <c r="F7449" s="1" t="str">
        <f>TEXT(shipments9[[#This Row],[Shipdate]],"ddd")</f>
        <v>Wed</v>
      </c>
      <c r="G7449" s="1" t="str">
        <f>IF(OR(shipments9[[#This Row],[Day Name]]="Sat",shipments9[[#This Row],[Day Name]]="Sun"),"Weekend","Weekday")</f>
        <v>Weekday</v>
      </c>
      <c r="H7449">
        <v>2049.75</v>
      </c>
      <c r="I7449">
        <v>114</v>
      </c>
      <c r="J7449" t="s">
        <v>185</v>
      </c>
      <c r="K7449" t="s">
        <v>8155</v>
      </c>
      <c r="L7449" t="s">
        <v>8160</v>
      </c>
      <c r="M7449">
        <v>9</v>
      </c>
      <c r="N7449" t="s">
        <v>8167</v>
      </c>
      <c r="O7449" s="4">
        <f>INDEX(products[Cost_per_box], MATCH(shipments9[[#This Row],[PID]], products[PID], 0))</f>
        <v>7.73</v>
      </c>
      <c r="P7449" s="4">
        <f>shipments9[[#This Row],[Boxes]]*shipments9[[#This Row],[Cost Per Box]]</f>
        <v>881.22</v>
      </c>
      <c r="Q7449" s="4">
        <f>shipments9[[#This Row],[Amount]] -shipments9[[#This Row],[total cost]]</f>
        <v>1168.53</v>
      </c>
      <c r="R7449" s="4" t="str">
        <f>IF(shipments9[[#This Row],[Gross Profit]]&lt;0,"Loss","Profit")</f>
        <v>Profit</v>
      </c>
      <c r="S7449" s="9">
        <f>shipments9[[#This Row],[Gross Profit]]/shipments9[[#This Row],[Amount]]</f>
        <v>0.57008415660446399</v>
      </c>
      <c r="T7449" s="11">
        <f>shipments9[[#This Row],[Amount]]/shipments9[[#This Row],[Boxes]]</f>
        <v>17.980263157894736</v>
      </c>
    </row>
    <row r="7450" spans="1:20" hidden="1" x14ac:dyDescent="0.25">
      <c r="A7450" t="s">
        <v>7636</v>
      </c>
      <c r="B7450" t="s">
        <v>98</v>
      </c>
      <c r="C7450" t="s">
        <v>141</v>
      </c>
      <c r="D7450" t="s">
        <v>26</v>
      </c>
      <c r="E7450" s="1">
        <v>45562</v>
      </c>
      <c r="F7450" s="1" t="str">
        <f>TEXT(shipments9[[#This Row],[Shipdate]],"ddd")</f>
        <v>Fri</v>
      </c>
      <c r="G7450" s="1" t="str">
        <f>IF(OR(shipments9[[#This Row],[Day Name]]="Sat",shipments9[[#This Row],[Day Name]]="Sun"),"Weekend","Weekday")</f>
        <v>Weekday</v>
      </c>
      <c r="H7450">
        <v>8610.75</v>
      </c>
      <c r="I7450">
        <v>718</v>
      </c>
      <c r="J7450" t="s">
        <v>185</v>
      </c>
      <c r="K7450" t="s">
        <v>8155</v>
      </c>
      <c r="L7450" t="s">
        <v>8160</v>
      </c>
      <c r="M7450">
        <v>9</v>
      </c>
      <c r="N7450" t="s">
        <v>8167</v>
      </c>
      <c r="O7450" s="4">
        <f>INDEX(products[Cost_per_box], MATCH(shipments9[[#This Row],[PID]], products[PID], 0))</f>
        <v>8.2200000000000006</v>
      </c>
      <c r="P7450" s="4">
        <f>shipments9[[#This Row],[Boxes]]*shipments9[[#This Row],[Cost Per Box]]</f>
        <v>5901.96</v>
      </c>
      <c r="Q7450" s="4">
        <f>shipments9[[#This Row],[Amount]] -shipments9[[#This Row],[total cost]]</f>
        <v>2708.79</v>
      </c>
      <c r="R7450" s="4" t="str">
        <f>IF(shipments9[[#This Row],[Gross Profit]]&lt;0,"Loss","Profit")</f>
        <v>Profit</v>
      </c>
      <c r="S7450" s="9">
        <f>shipments9[[#This Row],[Gross Profit]]/shipments9[[#This Row],[Amount]]</f>
        <v>0.31458235345353192</v>
      </c>
      <c r="T7450" s="11">
        <f>shipments9[[#This Row],[Amount]]/shipments9[[#This Row],[Boxes]]</f>
        <v>11.992688022284122</v>
      </c>
    </row>
    <row r="7451" spans="1:20" hidden="1" x14ac:dyDescent="0.25">
      <c r="A7451" t="s">
        <v>7637</v>
      </c>
      <c r="B7451" t="s">
        <v>98</v>
      </c>
      <c r="C7451" t="s">
        <v>165</v>
      </c>
      <c r="D7451" t="s">
        <v>19</v>
      </c>
      <c r="E7451" s="1">
        <v>45555</v>
      </c>
      <c r="F7451" s="1" t="str">
        <f>TEXT(shipments9[[#This Row],[Shipdate]],"ddd")</f>
        <v>Fri</v>
      </c>
      <c r="G7451" s="1" t="str">
        <f>IF(OR(shipments9[[#This Row],[Day Name]]="Sat",shipments9[[#This Row],[Day Name]]="Sun"),"Weekend","Weekday")</f>
        <v>Weekday</v>
      </c>
      <c r="H7451">
        <v>6160.5</v>
      </c>
      <c r="I7451">
        <v>309</v>
      </c>
      <c r="J7451" t="s">
        <v>185</v>
      </c>
      <c r="K7451" t="s">
        <v>8155</v>
      </c>
      <c r="L7451" t="s">
        <v>8160</v>
      </c>
      <c r="M7451">
        <v>9</v>
      </c>
      <c r="N7451" t="s">
        <v>8167</v>
      </c>
      <c r="O7451" s="4">
        <f>INDEX(products[Cost_per_box], MATCH(shipments9[[#This Row],[PID]], products[PID], 0))</f>
        <v>2.65</v>
      </c>
      <c r="P7451" s="4">
        <f>shipments9[[#This Row],[Boxes]]*shipments9[[#This Row],[Cost Per Box]]</f>
        <v>818.85</v>
      </c>
      <c r="Q7451" s="4">
        <f>shipments9[[#This Row],[Amount]] -shipments9[[#This Row],[total cost]]</f>
        <v>5341.65</v>
      </c>
      <c r="R7451" s="4" t="str">
        <f>IF(shipments9[[#This Row],[Gross Profit]]&lt;0,"Loss","Profit")</f>
        <v>Profit</v>
      </c>
      <c r="S7451" s="9">
        <f>shipments9[[#This Row],[Gross Profit]]/shipments9[[#This Row],[Amount]]</f>
        <v>0.86708059410762106</v>
      </c>
      <c r="T7451" s="11">
        <f>shipments9[[#This Row],[Amount]]/shipments9[[#This Row],[Boxes]]</f>
        <v>19.936893203883496</v>
      </c>
    </row>
    <row r="7452" spans="1:20" hidden="1" x14ac:dyDescent="0.25">
      <c r="A7452" t="s">
        <v>7638</v>
      </c>
      <c r="B7452" t="s">
        <v>98</v>
      </c>
      <c r="C7452" t="s">
        <v>130</v>
      </c>
      <c r="D7452" t="s">
        <v>19</v>
      </c>
      <c r="E7452" s="1">
        <v>45545</v>
      </c>
      <c r="F7452" s="1" t="str">
        <f>TEXT(shipments9[[#This Row],[Shipdate]],"ddd")</f>
        <v>Tue</v>
      </c>
      <c r="G7452" s="1" t="str">
        <f>IF(OR(shipments9[[#This Row],[Day Name]]="Sat",shipments9[[#This Row],[Day Name]]="Sun"),"Weekend","Weekday")</f>
        <v>Weekday</v>
      </c>
      <c r="H7452">
        <v>528.75</v>
      </c>
      <c r="I7452">
        <v>67</v>
      </c>
      <c r="J7452" t="s">
        <v>185</v>
      </c>
      <c r="K7452" t="s">
        <v>8155</v>
      </c>
      <c r="L7452" t="s">
        <v>8160</v>
      </c>
      <c r="M7452">
        <v>9</v>
      </c>
      <c r="N7452" t="s">
        <v>8167</v>
      </c>
      <c r="O7452" s="4">
        <f>INDEX(products[Cost_per_box], MATCH(shipments9[[#This Row],[PID]], products[PID], 0))</f>
        <v>5.72</v>
      </c>
      <c r="P7452" s="4">
        <f>shipments9[[#This Row],[Boxes]]*shipments9[[#This Row],[Cost Per Box]]</f>
        <v>383.24</v>
      </c>
      <c r="Q7452" s="4">
        <f>shipments9[[#This Row],[Amount]] -shipments9[[#This Row],[total cost]]</f>
        <v>145.51</v>
      </c>
      <c r="R7452" s="4" t="str">
        <f>IF(shipments9[[#This Row],[Gross Profit]]&lt;0,"Loss","Profit")</f>
        <v>Profit</v>
      </c>
      <c r="S7452" s="9">
        <f>shipments9[[#This Row],[Gross Profit]]/shipments9[[#This Row],[Amount]]</f>
        <v>0.27519621749408979</v>
      </c>
      <c r="T7452" s="11">
        <f>shipments9[[#This Row],[Amount]]/shipments9[[#This Row],[Boxes]]</f>
        <v>7.8917910447761193</v>
      </c>
    </row>
    <row r="7453" spans="1:20" hidden="1" x14ac:dyDescent="0.25">
      <c r="A7453" t="s">
        <v>7639</v>
      </c>
      <c r="B7453" t="s">
        <v>98</v>
      </c>
      <c r="C7453" t="s">
        <v>137</v>
      </c>
      <c r="D7453" t="s">
        <v>28</v>
      </c>
      <c r="E7453" s="1">
        <v>45562</v>
      </c>
      <c r="F7453" s="1" t="str">
        <f>TEXT(shipments9[[#This Row],[Shipdate]],"ddd")</f>
        <v>Fri</v>
      </c>
      <c r="G7453" s="1" t="str">
        <f>IF(OR(shipments9[[#This Row],[Day Name]]="Sat",shipments9[[#This Row],[Day Name]]="Sun"),"Weekend","Weekday")</f>
        <v>Weekday</v>
      </c>
      <c r="H7453">
        <v>1329.75</v>
      </c>
      <c r="I7453">
        <v>67</v>
      </c>
      <c r="J7453" t="s">
        <v>185</v>
      </c>
      <c r="K7453" t="s">
        <v>8155</v>
      </c>
      <c r="L7453" t="s">
        <v>8160</v>
      </c>
      <c r="M7453">
        <v>9</v>
      </c>
      <c r="N7453" t="s">
        <v>8167</v>
      </c>
      <c r="O7453" s="4">
        <f>INDEX(products[Cost_per_box], MATCH(shipments9[[#This Row],[PID]], products[PID], 0))</f>
        <v>7.73</v>
      </c>
      <c r="P7453" s="4">
        <f>shipments9[[#This Row],[Boxes]]*shipments9[[#This Row],[Cost Per Box]]</f>
        <v>517.91000000000008</v>
      </c>
      <c r="Q7453" s="4">
        <f>shipments9[[#This Row],[Amount]] -shipments9[[#This Row],[total cost]]</f>
        <v>811.83999999999992</v>
      </c>
      <c r="R7453" s="4" t="str">
        <f>IF(shipments9[[#This Row],[Gross Profit]]&lt;0,"Loss","Profit")</f>
        <v>Profit</v>
      </c>
      <c r="S7453" s="9">
        <f>shipments9[[#This Row],[Gross Profit]]/shipments9[[#This Row],[Amount]]</f>
        <v>0.61052077458168819</v>
      </c>
      <c r="T7453" s="11">
        <f>shipments9[[#This Row],[Amount]]/shipments9[[#This Row],[Boxes]]</f>
        <v>19.847014925373134</v>
      </c>
    </row>
    <row r="7454" spans="1:20" x14ac:dyDescent="0.25">
      <c r="A7454" t="s">
        <v>7640</v>
      </c>
      <c r="B7454" t="s">
        <v>98</v>
      </c>
      <c r="C7454" t="s">
        <v>147</v>
      </c>
      <c r="D7454" t="s">
        <v>22</v>
      </c>
      <c r="E7454" s="1">
        <v>45554</v>
      </c>
      <c r="F7454" s="1" t="str">
        <f>TEXT(shipments9[[#This Row],[Shipdate]],"ddd")</f>
        <v>Thu</v>
      </c>
      <c r="G7454" s="1" t="str">
        <f>IF(OR(shipments9[[#This Row],[Day Name]]="Sat",shipments9[[#This Row],[Day Name]]="Sun"),"Weekend","Weekday")</f>
        <v>Weekday</v>
      </c>
      <c r="H7454">
        <v>5474.25</v>
      </c>
      <c r="I7454">
        <v>685</v>
      </c>
      <c r="J7454" t="s">
        <v>185</v>
      </c>
      <c r="K7454" t="s">
        <v>8155</v>
      </c>
      <c r="L7454" t="s">
        <v>8160</v>
      </c>
      <c r="M7454">
        <v>9</v>
      </c>
      <c r="N7454" t="s">
        <v>8167</v>
      </c>
      <c r="O7454" s="4">
        <f>INDEX(products[Cost_per_box], MATCH(shipments9[[#This Row],[PID]], products[PID], 0))</f>
        <v>10.51</v>
      </c>
      <c r="P7454" s="4">
        <f>shipments9[[#This Row],[Boxes]]*shipments9[[#This Row],[Cost Per Box]]</f>
        <v>7199.3499999999995</v>
      </c>
      <c r="Q7454" s="4">
        <f>shipments9[[#This Row],[Amount]] -shipments9[[#This Row],[total cost]]</f>
        <v>-1725.0999999999995</v>
      </c>
      <c r="R7454" s="4" t="str">
        <f>IF(shipments9[[#This Row],[Gross Profit]]&lt;0,"Loss","Profit")</f>
        <v>Loss</v>
      </c>
      <c r="S7454" s="9">
        <f>shipments9[[#This Row],[Gross Profit]]/shipments9[[#This Row],[Amount]]</f>
        <v>-0.31512992647394611</v>
      </c>
      <c r="T7454" s="11">
        <f>shipments9[[#This Row],[Amount]]/shipments9[[#This Row],[Boxes]]</f>
        <v>7.9916058394160583</v>
      </c>
    </row>
    <row r="7455" spans="1:20" hidden="1" x14ac:dyDescent="0.25">
      <c r="A7455" t="s">
        <v>7641</v>
      </c>
      <c r="B7455" t="s">
        <v>98</v>
      </c>
      <c r="C7455" t="s">
        <v>157</v>
      </c>
      <c r="D7455" t="s">
        <v>31</v>
      </c>
      <c r="E7455" s="1">
        <v>45541</v>
      </c>
      <c r="F7455" s="1" t="str">
        <f>TEXT(shipments9[[#This Row],[Shipdate]],"ddd")</f>
        <v>Fri</v>
      </c>
      <c r="G7455" s="1" t="str">
        <f>IF(OR(shipments9[[#This Row],[Day Name]]="Sat",shipments9[[#This Row],[Day Name]]="Sun"),"Weekend","Weekday")</f>
        <v>Weekday</v>
      </c>
      <c r="H7455">
        <v>10743.75</v>
      </c>
      <c r="I7455">
        <v>1194</v>
      </c>
      <c r="J7455" t="s">
        <v>185</v>
      </c>
      <c r="K7455" t="s">
        <v>8155</v>
      </c>
      <c r="L7455" t="s">
        <v>8160</v>
      </c>
      <c r="M7455">
        <v>9</v>
      </c>
      <c r="N7455" t="s">
        <v>8167</v>
      </c>
      <c r="O7455" s="4">
        <f>INDEX(products[Cost_per_box], MATCH(shipments9[[#This Row],[PID]], products[PID], 0))</f>
        <v>6.8</v>
      </c>
      <c r="P7455" s="4">
        <f>shipments9[[#This Row],[Boxes]]*shipments9[[#This Row],[Cost Per Box]]</f>
        <v>8119.2</v>
      </c>
      <c r="Q7455" s="4">
        <f>shipments9[[#This Row],[Amount]] -shipments9[[#This Row],[total cost]]</f>
        <v>2624.55</v>
      </c>
      <c r="R7455" s="4" t="str">
        <f>IF(shipments9[[#This Row],[Gross Profit]]&lt;0,"Loss","Profit")</f>
        <v>Profit</v>
      </c>
      <c r="S7455" s="9">
        <f>shipments9[[#This Row],[Gross Profit]]/shipments9[[#This Row],[Amount]]</f>
        <v>0.24428621291448518</v>
      </c>
      <c r="T7455" s="11">
        <f>shipments9[[#This Row],[Amount]]/shipments9[[#This Row],[Boxes]]</f>
        <v>8.9981155778894468</v>
      </c>
    </row>
    <row r="7456" spans="1:20" hidden="1" x14ac:dyDescent="0.25">
      <c r="A7456" t="s">
        <v>7642</v>
      </c>
      <c r="B7456" t="s">
        <v>65</v>
      </c>
      <c r="C7456" t="s">
        <v>149</v>
      </c>
      <c r="D7456" t="s">
        <v>22</v>
      </c>
      <c r="E7456" s="1">
        <v>45555</v>
      </c>
      <c r="F7456" s="1" t="str">
        <f>TEXT(shipments9[[#This Row],[Shipdate]],"ddd")</f>
        <v>Fri</v>
      </c>
      <c r="G7456" s="1" t="str">
        <f>IF(OR(shipments9[[#This Row],[Day Name]]="Sat",shipments9[[#This Row],[Day Name]]="Sun"),"Weekend","Weekday")</f>
        <v>Weekday</v>
      </c>
      <c r="H7456">
        <v>2088</v>
      </c>
      <c r="I7456">
        <v>123</v>
      </c>
      <c r="J7456" t="s">
        <v>185</v>
      </c>
      <c r="K7456" t="s">
        <v>8155</v>
      </c>
      <c r="L7456" t="s">
        <v>8160</v>
      </c>
      <c r="M7456">
        <v>9</v>
      </c>
      <c r="N7456" t="s">
        <v>8167</v>
      </c>
      <c r="O7456" s="4">
        <f>INDEX(products[Cost_per_box], MATCH(shipments9[[#This Row],[PID]], products[PID], 0))</f>
        <v>6.43</v>
      </c>
      <c r="P7456" s="4">
        <f>shipments9[[#This Row],[Boxes]]*shipments9[[#This Row],[Cost Per Box]]</f>
        <v>790.89</v>
      </c>
      <c r="Q7456" s="4">
        <f>shipments9[[#This Row],[Amount]] -shipments9[[#This Row],[total cost]]</f>
        <v>1297.1100000000001</v>
      </c>
      <c r="R7456" s="4" t="str">
        <f>IF(shipments9[[#This Row],[Gross Profit]]&lt;0,"Loss","Profit")</f>
        <v>Profit</v>
      </c>
      <c r="S7456" s="9">
        <f>shipments9[[#This Row],[Gross Profit]]/shipments9[[#This Row],[Amount]]</f>
        <v>0.62122126436781611</v>
      </c>
      <c r="T7456" s="11">
        <f>shipments9[[#This Row],[Amount]]/shipments9[[#This Row],[Boxes]]</f>
        <v>16.975609756097562</v>
      </c>
    </row>
    <row r="7457" spans="1:20" hidden="1" x14ac:dyDescent="0.25">
      <c r="A7457" t="s">
        <v>7643</v>
      </c>
      <c r="B7457" t="s">
        <v>65</v>
      </c>
      <c r="C7457" t="s">
        <v>157</v>
      </c>
      <c r="D7457" t="s">
        <v>22</v>
      </c>
      <c r="E7457" s="1">
        <v>45552</v>
      </c>
      <c r="F7457" s="1" t="str">
        <f>TEXT(shipments9[[#This Row],[Shipdate]],"ddd")</f>
        <v>Tue</v>
      </c>
      <c r="G7457" s="1" t="str">
        <f>IF(OR(shipments9[[#This Row],[Day Name]]="Sat",shipments9[[#This Row],[Day Name]]="Sun"),"Weekend","Weekday")</f>
        <v>Weekday</v>
      </c>
      <c r="H7457">
        <v>7116.75</v>
      </c>
      <c r="I7457">
        <v>712</v>
      </c>
      <c r="J7457" t="s">
        <v>185</v>
      </c>
      <c r="K7457" t="s">
        <v>8155</v>
      </c>
      <c r="L7457" t="s">
        <v>8160</v>
      </c>
      <c r="M7457">
        <v>9</v>
      </c>
      <c r="N7457" t="s">
        <v>8167</v>
      </c>
      <c r="O7457" s="4">
        <f>INDEX(products[Cost_per_box], MATCH(shipments9[[#This Row],[PID]], products[PID], 0))</f>
        <v>6.8</v>
      </c>
      <c r="P7457" s="4">
        <f>shipments9[[#This Row],[Boxes]]*shipments9[[#This Row],[Cost Per Box]]</f>
        <v>4841.5999999999995</v>
      </c>
      <c r="Q7457" s="4">
        <f>shipments9[[#This Row],[Amount]] -shipments9[[#This Row],[total cost]]</f>
        <v>2275.1500000000005</v>
      </c>
      <c r="R7457" s="4" t="str">
        <f>IF(shipments9[[#This Row],[Gross Profit]]&lt;0,"Loss","Profit")</f>
        <v>Profit</v>
      </c>
      <c r="S7457" s="9">
        <f>shipments9[[#This Row],[Gross Profit]]/shipments9[[#This Row],[Amount]]</f>
        <v>0.31968946499455519</v>
      </c>
      <c r="T7457" s="11">
        <f>shipments9[[#This Row],[Amount]]/shipments9[[#This Row],[Boxes]]</f>
        <v>9.9954353932584272</v>
      </c>
    </row>
    <row r="7458" spans="1:20" x14ac:dyDescent="0.25">
      <c r="A7458" t="s">
        <v>7644</v>
      </c>
      <c r="B7458" t="s">
        <v>65</v>
      </c>
      <c r="C7458" t="s">
        <v>147</v>
      </c>
      <c r="D7458" t="s">
        <v>26</v>
      </c>
      <c r="E7458" s="1">
        <v>45537</v>
      </c>
      <c r="F7458" s="1" t="str">
        <f>TEXT(shipments9[[#This Row],[Shipdate]],"ddd")</f>
        <v>Mon</v>
      </c>
      <c r="G7458" s="1" t="str">
        <f>IF(OR(shipments9[[#This Row],[Day Name]]="Sat",shipments9[[#This Row],[Day Name]]="Sun"),"Weekend","Weekday")</f>
        <v>Weekday</v>
      </c>
      <c r="H7458">
        <v>5292</v>
      </c>
      <c r="I7458">
        <v>588</v>
      </c>
      <c r="J7458" t="s">
        <v>185</v>
      </c>
      <c r="K7458" t="s">
        <v>8155</v>
      </c>
      <c r="L7458" t="s">
        <v>8160</v>
      </c>
      <c r="M7458">
        <v>9</v>
      </c>
      <c r="N7458" t="s">
        <v>8167</v>
      </c>
      <c r="O7458" s="4">
        <f>INDEX(products[Cost_per_box], MATCH(shipments9[[#This Row],[PID]], products[PID], 0))</f>
        <v>10.51</v>
      </c>
      <c r="P7458" s="4">
        <f>shipments9[[#This Row],[Boxes]]*shipments9[[#This Row],[Cost Per Box]]</f>
        <v>6179.88</v>
      </c>
      <c r="Q7458" s="4">
        <f>shipments9[[#This Row],[Amount]] -shipments9[[#This Row],[total cost]]</f>
        <v>-887.88000000000011</v>
      </c>
      <c r="R7458" s="4" t="str">
        <f>IF(shipments9[[#This Row],[Gross Profit]]&lt;0,"Loss","Profit")</f>
        <v>Loss</v>
      </c>
      <c r="S7458" s="9">
        <f>shipments9[[#This Row],[Gross Profit]]/shipments9[[#This Row],[Amount]]</f>
        <v>-0.1677777777777778</v>
      </c>
      <c r="T7458" s="11">
        <f>shipments9[[#This Row],[Amount]]/shipments9[[#This Row],[Boxes]]</f>
        <v>9</v>
      </c>
    </row>
    <row r="7459" spans="1:20" hidden="1" x14ac:dyDescent="0.25">
      <c r="A7459" t="s">
        <v>7645</v>
      </c>
      <c r="B7459" t="s">
        <v>65</v>
      </c>
      <c r="C7459" t="s">
        <v>161</v>
      </c>
      <c r="D7459" t="s">
        <v>22</v>
      </c>
      <c r="E7459" s="1">
        <v>45540</v>
      </c>
      <c r="F7459" s="1" t="str">
        <f>TEXT(shipments9[[#This Row],[Shipdate]],"ddd")</f>
        <v>Thu</v>
      </c>
      <c r="G7459" s="1" t="str">
        <f>IF(OR(shipments9[[#This Row],[Day Name]]="Sat",shipments9[[#This Row],[Day Name]]="Sun"),"Weekend","Weekday")</f>
        <v>Weekday</v>
      </c>
      <c r="H7459">
        <v>11571.75</v>
      </c>
      <c r="I7459">
        <v>1158</v>
      </c>
      <c r="J7459" t="s">
        <v>185</v>
      </c>
      <c r="K7459" t="s">
        <v>8155</v>
      </c>
      <c r="L7459" t="s">
        <v>8160</v>
      </c>
      <c r="M7459">
        <v>9</v>
      </c>
      <c r="N7459" t="s">
        <v>8167</v>
      </c>
      <c r="O7459" s="4">
        <f>INDEX(products[Cost_per_box], MATCH(shipments9[[#This Row],[PID]], products[PID], 0))</f>
        <v>2.76</v>
      </c>
      <c r="P7459" s="4">
        <f>shipments9[[#This Row],[Boxes]]*shipments9[[#This Row],[Cost Per Box]]</f>
        <v>3196.08</v>
      </c>
      <c r="Q7459" s="4">
        <f>shipments9[[#This Row],[Amount]] -shipments9[[#This Row],[total cost]]</f>
        <v>8375.67</v>
      </c>
      <c r="R7459" s="4" t="str">
        <f>IF(shipments9[[#This Row],[Gross Profit]]&lt;0,"Loss","Profit")</f>
        <v>Profit</v>
      </c>
      <c r="S7459" s="9">
        <f>shipments9[[#This Row],[Gross Profit]]/shipments9[[#This Row],[Amount]]</f>
        <v>0.72380322768811978</v>
      </c>
      <c r="T7459" s="11">
        <f>shipments9[[#This Row],[Amount]]/shipments9[[#This Row],[Boxes]]</f>
        <v>9.9928756476683933</v>
      </c>
    </row>
    <row r="7460" spans="1:20" hidden="1" x14ac:dyDescent="0.25">
      <c r="A7460" t="s">
        <v>7646</v>
      </c>
      <c r="B7460" t="s">
        <v>65</v>
      </c>
      <c r="C7460" t="s">
        <v>121</v>
      </c>
      <c r="D7460" t="s">
        <v>19</v>
      </c>
      <c r="E7460" s="1">
        <v>45560</v>
      </c>
      <c r="F7460" s="1" t="str">
        <f>TEXT(shipments9[[#This Row],[Shipdate]],"ddd")</f>
        <v>Wed</v>
      </c>
      <c r="G7460" s="1" t="str">
        <f>IF(OR(shipments9[[#This Row],[Day Name]]="Sat",shipments9[[#This Row],[Day Name]]="Sun"),"Weekend","Weekday")</f>
        <v>Weekday</v>
      </c>
      <c r="H7460">
        <v>2736</v>
      </c>
      <c r="I7460">
        <v>211</v>
      </c>
      <c r="J7460" t="s">
        <v>185</v>
      </c>
      <c r="K7460" t="s">
        <v>8155</v>
      </c>
      <c r="L7460" t="s">
        <v>8160</v>
      </c>
      <c r="M7460">
        <v>9</v>
      </c>
      <c r="N7460" t="s">
        <v>8167</v>
      </c>
      <c r="O7460" s="4">
        <f>INDEX(products[Cost_per_box], MATCH(shipments9[[#This Row],[PID]], products[PID], 0))</f>
        <v>5.26</v>
      </c>
      <c r="P7460" s="4">
        <f>shipments9[[#This Row],[Boxes]]*shipments9[[#This Row],[Cost Per Box]]</f>
        <v>1109.8599999999999</v>
      </c>
      <c r="Q7460" s="4">
        <f>shipments9[[#This Row],[Amount]] -shipments9[[#This Row],[total cost]]</f>
        <v>1626.14</v>
      </c>
      <c r="R7460" s="4" t="str">
        <f>IF(shipments9[[#This Row],[Gross Profit]]&lt;0,"Loss","Profit")</f>
        <v>Profit</v>
      </c>
      <c r="S7460" s="9">
        <f>shipments9[[#This Row],[Gross Profit]]/shipments9[[#This Row],[Amount]]</f>
        <v>0.59434941520467843</v>
      </c>
      <c r="T7460" s="11">
        <f>shipments9[[#This Row],[Amount]]/shipments9[[#This Row],[Boxes]]</f>
        <v>12.966824644549764</v>
      </c>
    </row>
    <row r="7461" spans="1:20" hidden="1" x14ac:dyDescent="0.25">
      <c r="A7461" t="s">
        <v>7647</v>
      </c>
      <c r="B7461" t="s">
        <v>65</v>
      </c>
      <c r="C7461" t="s">
        <v>128</v>
      </c>
      <c r="D7461" t="s">
        <v>31</v>
      </c>
      <c r="E7461" s="1">
        <v>45561</v>
      </c>
      <c r="F7461" s="1" t="str">
        <f>TEXT(shipments9[[#This Row],[Shipdate]],"ddd")</f>
        <v>Thu</v>
      </c>
      <c r="G7461" s="1" t="str">
        <f>IF(OR(shipments9[[#This Row],[Day Name]]="Sat",shipments9[[#This Row],[Day Name]]="Sun"),"Weekend","Weekday")</f>
        <v>Weekday</v>
      </c>
      <c r="H7461">
        <v>942.75</v>
      </c>
      <c r="I7461">
        <v>118</v>
      </c>
      <c r="J7461" t="s">
        <v>185</v>
      </c>
      <c r="K7461" t="s">
        <v>8155</v>
      </c>
      <c r="L7461" t="s">
        <v>8160</v>
      </c>
      <c r="M7461">
        <v>9</v>
      </c>
      <c r="N7461" t="s">
        <v>8167</v>
      </c>
      <c r="O7461" s="4">
        <f>INDEX(products[Cost_per_box], MATCH(shipments9[[#This Row],[PID]], products[PID], 0))</f>
        <v>3.85</v>
      </c>
      <c r="P7461" s="4">
        <f>shipments9[[#This Row],[Boxes]]*shipments9[[#This Row],[Cost Per Box]]</f>
        <v>454.3</v>
      </c>
      <c r="Q7461" s="4">
        <f>shipments9[[#This Row],[Amount]] -shipments9[[#This Row],[total cost]]</f>
        <v>488.45</v>
      </c>
      <c r="R7461" s="4" t="str">
        <f>IF(shipments9[[#This Row],[Gross Profit]]&lt;0,"Loss","Profit")</f>
        <v>Profit</v>
      </c>
      <c r="S7461" s="9">
        <f>shipments9[[#This Row],[Gross Profit]]/shipments9[[#This Row],[Amount]]</f>
        <v>0.51811190665605944</v>
      </c>
      <c r="T7461" s="11">
        <f>shipments9[[#This Row],[Amount]]/shipments9[[#This Row],[Boxes]]</f>
        <v>7.9894067796610173</v>
      </c>
    </row>
    <row r="7462" spans="1:20" hidden="1" x14ac:dyDescent="0.25">
      <c r="A7462" t="s">
        <v>7648</v>
      </c>
      <c r="B7462" t="s">
        <v>65</v>
      </c>
      <c r="C7462" t="s">
        <v>130</v>
      </c>
      <c r="D7462" t="s">
        <v>26</v>
      </c>
      <c r="E7462" s="1">
        <v>45561</v>
      </c>
      <c r="F7462" s="1" t="str">
        <f>TEXT(shipments9[[#This Row],[Shipdate]],"ddd")</f>
        <v>Thu</v>
      </c>
      <c r="G7462" s="1" t="str">
        <f>IF(OR(shipments9[[#This Row],[Day Name]]="Sat",shipments9[[#This Row],[Day Name]]="Sun"),"Weekend","Weekday")</f>
        <v>Weekday</v>
      </c>
      <c r="H7462">
        <v>7611.75</v>
      </c>
      <c r="I7462">
        <v>952</v>
      </c>
      <c r="J7462" t="s">
        <v>185</v>
      </c>
      <c r="K7462" t="s">
        <v>8155</v>
      </c>
      <c r="L7462" t="s">
        <v>8160</v>
      </c>
      <c r="M7462">
        <v>9</v>
      </c>
      <c r="N7462" t="s">
        <v>8167</v>
      </c>
      <c r="O7462" s="4">
        <f>INDEX(products[Cost_per_box], MATCH(shipments9[[#This Row],[PID]], products[PID], 0))</f>
        <v>5.72</v>
      </c>
      <c r="P7462" s="4">
        <f>shipments9[[#This Row],[Boxes]]*shipments9[[#This Row],[Cost Per Box]]</f>
        <v>5445.44</v>
      </c>
      <c r="Q7462" s="4">
        <f>shipments9[[#This Row],[Amount]] -shipments9[[#This Row],[total cost]]</f>
        <v>2166.3100000000004</v>
      </c>
      <c r="R7462" s="4" t="str">
        <f>IF(shipments9[[#This Row],[Gross Profit]]&lt;0,"Loss","Profit")</f>
        <v>Profit</v>
      </c>
      <c r="S7462" s="9">
        <f>shipments9[[#This Row],[Gross Profit]]/shipments9[[#This Row],[Amount]]</f>
        <v>0.28460078168620889</v>
      </c>
      <c r="T7462" s="11">
        <f>shipments9[[#This Row],[Amount]]/shipments9[[#This Row],[Boxes]]</f>
        <v>7.9955357142857144</v>
      </c>
    </row>
    <row r="7463" spans="1:20" x14ac:dyDescent="0.25">
      <c r="A7463" t="s">
        <v>7649</v>
      </c>
      <c r="B7463" t="s">
        <v>65</v>
      </c>
      <c r="C7463" t="s">
        <v>147</v>
      </c>
      <c r="D7463" t="s">
        <v>22</v>
      </c>
      <c r="E7463" s="1">
        <v>45553</v>
      </c>
      <c r="F7463" s="1" t="str">
        <f>TEXT(shipments9[[#This Row],[Shipdate]],"ddd")</f>
        <v>Wed</v>
      </c>
      <c r="G7463" s="1" t="str">
        <f>IF(OR(shipments9[[#This Row],[Day Name]]="Sat",shipments9[[#This Row],[Day Name]]="Sun"),"Weekend","Weekday")</f>
        <v>Weekday</v>
      </c>
      <c r="H7463">
        <v>9355.5</v>
      </c>
      <c r="I7463">
        <v>1170</v>
      </c>
      <c r="J7463" t="s">
        <v>185</v>
      </c>
      <c r="K7463" t="s">
        <v>8155</v>
      </c>
      <c r="L7463" t="s">
        <v>8160</v>
      </c>
      <c r="M7463">
        <v>9</v>
      </c>
      <c r="N7463" t="s">
        <v>8167</v>
      </c>
      <c r="O7463" s="4">
        <f>INDEX(products[Cost_per_box], MATCH(shipments9[[#This Row],[PID]], products[PID], 0))</f>
        <v>10.51</v>
      </c>
      <c r="P7463" s="4">
        <f>shipments9[[#This Row],[Boxes]]*shipments9[[#This Row],[Cost Per Box]]</f>
        <v>12296.699999999999</v>
      </c>
      <c r="Q7463" s="4">
        <f>shipments9[[#This Row],[Amount]] -shipments9[[#This Row],[total cost]]</f>
        <v>-2941.1999999999989</v>
      </c>
      <c r="R7463" s="4" t="str">
        <f>IF(shipments9[[#This Row],[Gross Profit]]&lt;0,"Loss","Profit")</f>
        <v>Loss</v>
      </c>
      <c r="S7463" s="9">
        <f>shipments9[[#This Row],[Gross Profit]]/shipments9[[#This Row],[Amount]]</f>
        <v>-0.31438191438191426</v>
      </c>
      <c r="T7463" s="11">
        <f>shipments9[[#This Row],[Amount]]/shipments9[[#This Row],[Boxes]]</f>
        <v>7.9961538461538462</v>
      </c>
    </row>
    <row r="7464" spans="1:20" hidden="1" x14ac:dyDescent="0.25">
      <c r="A7464" t="s">
        <v>7650</v>
      </c>
      <c r="B7464" t="s">
        <v>65</v>
      </c>
      <c r="C7464" t="s">
        <v>141</v>
      </c>
      <c r="D7464" t="s">
        <v>22</v>
      </c>
      <c r="E7464" s="1">
        <v>45554</v>
      </c>
      <c r="F7464" s="1" t="str">
        <f>TEXT(shipments9[[#This Row],[Shipdate]],"ddd")</f>
        <v>Thu</v>
      </c>
      <c r="G7464" s="1" t="str">
        <f>IF(OR(shipments9[[#This Row],[Day Name]]="Sat",shipments9[[#This Row],[Day Name]]="Sun"),"Weekend","Weekday")</f>
        <v>Weekday</v>
      </c>
      <c r="H7464">
        <v>4443.75</v>
      </c>
      <c r="I7464">
        <v>297</v>
      </c>
      <c r="J7464" t="s">
        <v>185</v>
      </c>
      <c r="K7464" t="s">
        <v>8155</v>
      </c>
      <c r="L7464" t="s">
        <v>8160</v>
      </c>
      <c r="M7464">
        <v>9</v>
      </c>
      <c r="N7464" t="s">
        <v>8167</v>
      </c>
      <c r="O7464" s="4">
        <f>INDEX(products[Cost_per_box], MATCH(shipments9[[#This Row],[PID]], products[PID], 0))</f>
        <v>8.2200000000000006</v>
      </c>
      <c r="P7464" s="4">
        <f>shipments9[[#This Row],[Boxes]]*shipments9[[#This Row],[Cost Per Box]]</f>
        <v>2441.34</v>
      </c>
      <c r="Q7464" s="4">
        <f>shipments9[[#This Row],[Amount]] -shipments9[[#This Row],[total cost]]</f>
        <v>2002.4099999999999</v>
      </c>
      <c r="R7464" s="4" t="str">
        <f>IF(shipments9[[#This Row],[Gross Profit]]&lt;0,"Loss","Profit")</f>
        <v>Profit</v>
      </c>
      <c r="S7464" s="9">
        <f>shipments9[[#This Row],[Gross Profit]]/shipments9[[#This Row],[Amount]]</f>
        <v>0.45061265822784807</v>
      </c>
      <c r="T7464" s="11">
        <f>shipments9[[#This Row],[Amount]]/shipments9[[#This Row],[Boxes]]</f>
        <v>14.962121212121213</v>
      </c>
    </row>
    <row r="7465" spans="1:20" hidden="1" x14ac:dyDescent="0.25">
      <c r="A7465" t="s">
        <v>7651</v>
      </c>
      <c r="B7465" t="s">
        <v>65</v>
      </c>
      <c r="C7465" t="s">
        <v>155</v>
      </c>
      <c r="D7465" t="s">
        <v>26</v>
      </c>
      <c r="E7465" s="1">
        <v>45555</v>
      </c>
      <c r="F7465" s="1" t="str">
        <f>TEXT(shipments9[[#This Row],[Shipdate]],"ddd")</f>
        <v>Fri</v>
      </c>
      <c r="G7465" s="1" t="str">
        <f>IF(OR(shipments9[[#This Row],[Day Name]]="Sat",shipments9[[#This Row],[Day Name]]="Sun"),"Weekend","Weekday")</f>
        <v>Weekday</v>
      </c>
      <c r="H7465">
        <v>688.5</v>
      </c>
      <c r="I7465">
        <v>77</v>
      </c>
      <c r="J7465" t="s">
        <v>185</v>
      </c>
      <c r="K7465" t="s">
        <v>8155</v>
      </c>
      <c r="L7465" t="s">
        <v>8160</v>
      </c>
      <c r="M7465">
        <v>9</v>
      </c>
      <c r="N7465" t="s">
        <v>8167</v>
      </c>
      <c r="O7465" s="4">
        <f>INDEX(products[Cost_per_box], MATCH(shipments9[[#This Row],[PID]], products[PID], 0))</f>
        <v>8.43</v>
      </c>
      <c r="P7465" s="4">
        <f>shipments9[[#This Row],[Boxes]]*shipments9[[#This Row],[Cost Per Box]]</f>
        <v>649.11</v>
      </c>
      <c r="Q7465" s="4">
        <f>shipments9[[#This Row],[Amount]] -shipments9[[#This Row],[total cost]]</f>
        <v>39.389999999999986</v>
      </c>
      <c r="R7465" s="4" t="str">
        <f>IF(shipments9[[#This Row],[Gross Profit]]&lt;0,"Loss","Profit")</f>
        <v>Profit</v>
      </c>
      <c r="S7465" s="9">
        <f>shipments9[[#This Row],[Gross Profit]]/shipments9[[#This Row],[Amount]]</f>
        <v>5.7211328976034842E-2</v>
      </c>
      <c r="T7465" s="11">
        <f>shipments9[[#This Row],[Amount]]/shipments9[[#This Row],[Boxes]]</f>
        <v>8.9415584415584419</v>
      </c>
    </row>
    <row r="7466" spans="1:20" hidden="1" x14ac:dyDescent="0.25">
      <c r="A7466" t="s">
        <v>7652</v>
      </c>
      <c r="B7466" t="s">
        <v>65</v>
      </c>
      <c r="C7466" t="s">
        <v>157</v>
      </c>
      <c r="D7466" t="s">
        <v>22</v>
      </c>
      <c r="E7466" s="1">
        <v>45553</v>
      </c>
      <c r="F7466" s="1" t="str">
        <f>TEXT(shipments9[[#This Row],[Shipdate]],"ddd")</f>
        <v>Wed</v>
      </c>
      <c r="G7466" s="1" t="str">
        <f>IF(OR(shipments9[[#This Row],[Day Name]]="Sat",shipments9[[#This Row],[Day Name]]="Sun"),"Weekend","Weekday")</f>
        <v>Weekday</v>
      </c>
      <c r="H7466">
        <v>1505.25</v>
      </c>
      <c r="I7466">
        <v>168</v>
      </c>
      <c r="J7466" t="s">
        <v>185</v>
      </c>
      <c r="K7466" t="s">
        <v>8155</v>
      </c>
      <c r="L7466" t="s">
        <v>8160</v>
      </c>
      <c r="M7466">
        <v>9</v>
      </c>
      <c r="N7466" t="s">
        <v>8167</v>
      </c>
      <c r="O7466" s="4">
        <f>INDEX(products[Cost_per_box], MATCH(shipments9[[#This Row],[PID]], products[PID], 0))</f>
        <v>6.8</v>
      </c>
      <c r="P7466" s="4">
        <f>shipments9[[#This Row],[Boxes]]*shipments9[[#This Row],[Cost Per Box]]</f>
        <v>1142.3999999999999</v>
      </c>
      <c r="Q7466" s="4">
        <f>shipments9[[#This Row],[Amount]] -shipments9[[#This Row],[total cost]]</f>
        <v>362.85000000000014</v>
      </c>
      <c r="R7466" s="4" t="str">
        <f>IF(shipments9[[#This Row],[Gross Profit]]&lt;0,"Loss","Profit")</f>
        <v>Profit</v>
      </c>
      <c r="S7466" s="9">
        <f>shipments9[[#This Row],[Gross Profit]]/shipments9[[#This Row],[Amount]]</f>
        <v>0.24105630293971111</v>
      </c>
      <c r="T7466" s="11">
        <f>shipments9[[#This Row],[Amount]]/shipments9[[#This Row],[Boxes]]</f>
        <v>8.9598214285714288</v>
      </c>
    </row>
    <row r="7467" spans="1:20" hidden="1" x14ac:dyDescent="0.25">
      <c r="A7467" t="s">
        <v>7653</v>
      </c>
      <c r="B7467" t="s">
        <v>65</v>
      </c>
      <c r="C7467" t="s">
        <v>151</v>
      </c>
      <c r="D7467" t="s">
        <v>22</v>
      </c>
      <c r="E7467" s="1">
        <v>45552</v>
      </c>
      <c r="F7467" s="1" t="str">
        <f>TEXT(shipments9[[#This Row],[Shipdate]],"ddd")</f>
        <v>Tue</v>
      </c>
      <c r="G7467" s="1" t="str">
        <f>IF(OR(shipments9[[#This Row],[Day Name]]="Sat",shipments9[[#This Row],[Day Name]]="Sun"),"Weekend","Weekday")</f>
        <v>Weekday</v>
      </c>
      <c r="H7467">
        <v>6588</v>
      </c>
      <c r="I7467">
        <v>330</v>
      </c>
      <c r="J7467" t="s">
        <v>185</v>
      </c>
      <c r="K7467" t="s">
        <v>8155</v>
      </c>
      <c r="L7467" t="s">
        <v>8160</v>
      </c>
      <c r="M7467">
        <v>9</v>
      </c>
      <c r="N7467" t="s">
        <v>8167</v>
      </c>
      <c r="O7467" s="4">
        <f>INDEX(products[Cost_per_box], MATCH(shipments9[[#This Row],[PID]], products[PID], 0))</f>
        <v>12.41</v>
      </c>
      <c r="P7467" s="4">
        <f>shipments9[[#This Row],[Boxes]]*shipments9[[#This Row],[Cost Per Box]]</f>
        <v>4095.3</v>
      </c>
      <c r="Q7467" s="4">
        <f>shipments9[[#This Row],[Amount]] -shipments9[[#This Row],[total cost]]</f>
        <v>2492.6999999999998</v>
      </c>
      <c r="R7467" s="4" t="str">
        <f>IF(shipments9[[#This Row],[Gross Profit]]&lt;0,"Loss","Profit")</f>
        <v>Profit</v>
      </c>
      <c r="S7467" s="9">
        <f>shipments9[[#This Row],[Gross Profit]]/shipments9[[#This Row],[Amount]]</f>
        <v>0.37836976320582877</v>
      </c>
      <c r="T7467" s="11">
        <f>shipments9[[#This Row],[Amount]]/shipments9[[#This Row],[Boxes]]</f>
        <v>19.963636363636365</v>
      </c>
    </row>
    <row r="7468" spans="1:20" hidden="1" x14ac:dyDescent="0.25">
      <c r="A7468" t="s">
        <v>7654</v>
      </c>
      <c r="B7468" t="s">
        <v>65</v>
      </c>
      <c r="C7468" t="s">
        <v>159</v>
      </c>
      <c r="D7468" t="s">
        <v>28</v>
      </c>
      <c r="E7468" s="1">
        <v>45565</v>
      </c>
      <c r="F7468" s="1" t="str">
        <f>TEXT(shipments9[[#This Row],[Shipdate]],"ddd")</f>
        <v>Mon</v>
      </c>
      <c r="G7468" s="1" t="str">
        <f>IF(OR(shipments9[[#This Row],[Day Name]]="Sat",shipments9[[#This Row],[Day Name]]="Sun"),"Weekend","Weekday")</f>
        <v>Weekday</v>
      </c>
      <c r="H7468">
        <v>4376.25</v>
      </c>
      <c r="I7468">
        <v>151</v>
      </c>
      <c r="J7468" t="s">
        <v>185</v>
      </c>
      <c r="K7468" t="s">
        <v>8155</v>
      </c>
      <c r="L7468" t="s">
        <v>8160</v>
      </c>
      <c r="M7468">
        <v>9</v>
      </c>
      <c r="N7468" t="s">
        <v>8167</v>
      </c>
      <c r="O7468" s="4">
        <f>INDEX(products[Cost_per_box], MATCH(shipments9[[#This Row],[PID]], products[PID], 0))</f>
        <v>5.04</v>
      </c>
      <c r="P7468" s="4">
        <f>shipments9[[#This Row],[Boxes]]*shipments9[[#This Row],[Cost Per Box]]</f>
        <v>761.04</v>
      </c>
      <c r="Q7468" s="4">
        <f>shipments9[[#This Row],[Amount]] -shipments9[[#This Row],[total cost]]</f>
        <v>3615.21</v>
      </c>
      <c r="R7468" s="4" t="str">
        <f>IF(shipments9[[#This Row],[Gross Profit]]&lt;0,"Loss","Profit")</f>
        <v>Profit</v>
      </c>
      <c r="S7468" s="9">
        <f>shipments9[[#This Row],[Gross Profit]]/shipments9[[#This Row],[Amount]]</f>
        <v>0.82609768637532133</v>
      </c>
      <c r="T7468" s="11">
        <f>shipments9[[#This Row],[Amount]]/shipments9[[#This Row],[Boxes]]</f>
        <v>28.981788079470199</v>
      </c>
    </row>
    <row r="7469" spans="1:20" hidden="1" x14ac:dyDescent="0.25">
      <c r="A7469" t="s">
        <v>7655</v>
      </c>
      <c r="B7469" t="s">
        <v>65</v>
      </c>
      <c r="C7469" t="s">
        <v>161</v>
      </c>
      <c r="D7469" t="s">
        <v>26</v>
      </c>
      <c r="E7469" s="1">
        <v>45539</v>
      </c>
      <c r="F7469" s="1" t="str">
        <f>TEXT(shipments9[[#This Row],[Shipdate]],"ddd")</f>
        <v>Wed</v>
      </c>
      <c r="G7469" s="1" t="str">
        <f>IF(OR(shipments9[[#This Row],[Day Name]]="Sat",shipments9[[#This Row],[Day Name]]="Sun"),"Weekend","Weekday")</f>
        <v>Weekday</v>
      </c>
      <c r="H7469">
        <v>14244.75</v>
      </c>
      <c r="I7469">
        <v>1295</v>
      </c>
      <c r="J7469" t="s">
        <v>185</v>
      </c>
      <c r="K7469" t="s">
        <v>8155</v>
      </c>
      <c r="L7469" t="s">
        <v>8160</v>
      </c>
      <c r="M7469">
        <v>9</v>
      </c>
      <c r="N7469" t="s">
        <v>8167</v>
      </c>
      <c r="O7469" s="4">
        <f>INDEX(products[Cost_per_box], MATCH(shipments9[[#This Row],[PID]], products[PID], 0))</f>
        <v>2.76</v>
      </c>
      <c r="P7469" s="4">
        <f>shipments9[[#This Row],[Boxes]]*shipments9[[#This Row],[Cost Per Box]]</f>
        <v>3574.2</v>
      </c>
      <c r="Q7469" s="4">
        <f>shipments9[[#This Row],[Amount]] -shipments9[[#This Row],[total cost]]</f>
        <v>10670.55</v>
      </c>
      <c r="R7469" s="4" t="str">
        <f>IF(shipments9[[#This Row],[Gross Profit]]&lt;0,"Loss","Profit")</f>
        <v>Profit</v>
      </c>
      <c r="S7469" s="9">
        <f>shipments9[[#This Row],[Gross Profit]]/shipments9[[#This Row],[Amount]]</f>
        <v>0.74908650555467804</v>
      </c>
      <c r="T7469" s="11">
        <f>shipments9[[#This Row],[Amount]]/shipments9[[#This Row],[Boxes]]</f>
        <v>10.999806949806949</v>
      </c>
    </row>
    <row r="7470" spans="1:20" hidden="1" x14ac:dyDescent="0.25">
      <c r="A7470" t="s">
        <v>7656</v>
      </c>
      <c r="B7470" t="s">
        <v>65</v>
      </c>
      <c r="C7470" t="s">
        <v>130</v>
      </c>
      <c r="D7470" t="s">
        <v>26</v>
      </c>
      <c r="E7470" s="1">
        <v>45559</v>
      </c>
      <c r="F7470" s="1" t="str">
        <f>TEXT(shipments9[[#This Row],[Shipdate]],"ddd")</f>
        <v>Tue</v>
      </c>
      <c r="G7470" s="1" t="str">
        <f>IF(OR(shipments9[[#This Row],[Day Name]]="Sat",shipments9[[#This Row],[Day Name]]="Sun"),"Weekend","Weekday")</f>
        <v>Weekday</v>
      </c>
      <c r="H7470">
        <v>5915.25</v>
      </c>
      <c r="I7470">
        <v>740</v>
      </c>
      <c r="J7470" t="s">
        <v>185</v>
      </c>
      <c r="K7470" t="s">
        <v>8155</v>
      </c>
      <c r="L7470" t="s">
        <v>8160</v>
      </c>
      <c r="M7470">
        <v>9</v>
      </c>
      <c r="N7470" t="s">
        <v>8167</v>
      </c>
      <c r="O7470" s="4">
        <f>INDEX(products[Cost_per_box], MATCH(shipments9[[#This Row],[PID]], products[PID], 0))</f>
        <v>5.72</v>
      </c>
      <c r="P7470" s="4">
        <f>shipments9[[#This Row],[Boxes]]*shipments9[[#This Row],[Cost Per Box]]</f>
        <v>4232.8</v>
      </c>
      <c r="Q7470" s="4">
        <f>shipments9[[#This Row],[Amount]] -shipments9[[#This Row],[total cost]]</f>
        <v>1682.4499999999998</v>
      </c>
      <c r="R7470" s="4" t="str">
        <f>IF(shipments9[[#This Row],[Gross Profit]]&lt;0,"Loss","Profit")</f>
        <v>Profit</v>
      </c>
      <c r="S7470" s="9">
        <f>shipments9[[#This Row],[Gross Profit]]/shipments9[[#This Row],[Amount]]</f>
        <v>0.28442584844258484</v>
      </c>
      <c r="T7470" s="11">
        <f>shipments9[[#This Row],[Amount]]/shipments9[[#This Row],[Boxes]]</f>
        <v>7.9935810810810812</v>
      </c>
    </row>
    <row r="7471" spans="1:20" hidden="1" x14ac:dyDescent="0.25">
      <c r="A7471" t="s">
        <v>7657</v>
      </c>
      <c r="B7471" t="s">
        <v>65</v>
      </c>
      <c r="C7471" t="s">
        <v>153</v>
      </c>
      <c r="D7471" t="s">
        <v>31</v>
      </c>
      <c r="E7471" s="1">
        <v>45539</v>
      </c>
      <c r="F7471" s="1" t="str">
        <f>TEXT(shipments9[[#This Row],[Shipdate]],"ddd")</f>
        <v>Wed</v>
      </c>
      <c r="G7471" s="1" t="str">
        <f>IF(OR(shipments9[[#This Row],[Day Name]]="Sat",shipments9[[#This Row],[Day Name]]="Sun"),"Weekend","Weekday")</f>
        <v>Weekday</v>
      </c>
      <c r="H7471">
        <v>4158</v>
      </c>
      <c r="I7471">
        <v>260</v>
      </c>
      <c r="J7471" t="s">
        <v>185</v>
      </c>
      <c r="K7471" t="s">
        <v>8155</v>
      </c>
      <c r="L7471" t="s">
        <v>8160</v>
      </c>
      <c r="M7471">
        <v>9</v>
      </c>
      <c r="N7471" t="s">
        <v>8167</v>
      </c>
      <c r="O7471" s="4">
        <f>INDEX(products[Cost_per_box], MATCH(shipments9[[#This Row],[PID]], products[PID], 0))</f>
        <v>9.57</v>
      </c>
      <c r="P7471" s="4">
        <f>shipments9[[#This Row],[Boxes]]*shipments9[[#This Row],[Cost Per Box]]</f>
        <v>2488.2000000000003</v>
      </c>
      <c r="Q7471" s="4">
        <f>shipments9[[#This Row],[Amount]] -shipments9[[#This Row],[total cost]]</f>
        <v>1669.7999999999997</v>
      </c>
      <c r="R7471" s="4" t="str">
        <f>IF(shipments9[[#This Row],[Gross Profit]]&lt;0,"Loss","Profit")</f>
        <v>Profit</v>
      </c>
      <c r="S7471" s="9">
        <f>shipments9[[#This Row],[Gross Profit]]/shipments9[[#This Row],[Amount]]</f>
        <v>0.40158730158730155</v>
      </c>
      <c r="T7471" s="11">
        <f>shipments9[[#This Row],[Amount]]/shipments9[[#This Row],[Boxes]]</f>
        <v>15.992307692307692</v>
      </c>
    </row>
    <row r="7472" spans="1:20" hidden="1" x14ac:dyDescent="0.25">
      <c r="A7472" t="s">
        <v>7658</v>
      </c>
      <c r="B7472" t="s">
        <v>68</v>
      </c>
      <c r="C7472" t="s">
        <v>121</v>
      </c>
      <c r="D7472" t="s">
        <v>31</v>
      </c>
      <c r="E7472" s="1">
        <v>45565</v>
      </c>
      <c r="F7472" s="1" t="str">
        <f>TEXT(shipments9[[#This Row],[Shipdate]],"ddd")</f>
        <v>Mon</v>
      </c>
      <c r="G7472" s="1" t="str">
        <f>IF(OR(shipments9[[#This Row],[Day Name]]="Sat",shipments9[[#This Row],[Day Name]]="Sun"),"Weekend","Weekday")</f>
        <v>Weekday</v>
      </c>
      <c r="H7472">
        <v>594</v>
      </c>
      <c r="I7472">
        <v>38</v>
      </c>
      <c r="J7472" t="s">
        <v>185</v>
      </c>
      <c r="K7472" t="s">
        <v>8155</v>
      </c>
      <c r="L7472" t="s">
        <v>8160</v>
      </c>
      <c r="M7472">
        <v>9</v>
      </c>
      <c r="N7472" t="s">
        <v>8167</v>
      </c>
      <c r="O7472" s="4">
        <f>INDEX(products[Cost_per_box], MATCH(shipments9[[#This Row],[PID]], products[PID], 0))</f>
        <v>5.26</v>
      </c>
      <c r="P7472" s="4">
        <f>shipments9[[#This Row],[Boxes]]*shipments9[[#This Row],[Cost Per Box]]</f>
        <v>199.88</v>
      </c>
      <c r="Q7472" s="4">
        <f>shipments9[[#This Row],[Amount]] -shipments9[[#This Row],[total cost]]</f>
        <v>394.12</v>
      </c>
      <c r="R7472" s="4" t="str">
        <f>IF(shipments9[[#This Row],[Gross Profit]]&lt;0,"Loss","Profit")</f>
        <v>Profit</v>
      </c>
      <c r="S7472" s="9">
        <f>shipments9[[#This Row],[Gross Profit]]/shipments9[[#This Row],[Amount]]</f>
        <v>0.66350168350168348</v>
      </c>
      <c r="T7472" s="11">
        <f>shipments9[[#This Row],[Amount]]/shipments9[[#This Row],[Boxes]]</f>
        <v>15.631578947368421</v>
      </c>
    </row>
    <row r="7473" spans="1:20" hidden="1" x14ac:dyDescent="0.25">
      <c r="A7473" t="s">
        <v>7659</v>
      </c>
      <c r="B7473" t="s">
        <v>68</v>
      </c>
      <c r="C7473" t="s">
        <v>149</v>
      </c>
      <c r="D7473" t="s">
        <v>24</v>
      </c>
      <c r="E7473" s="1">
        <v>45561</v>
      </c>
      <c r="F7473" s="1" t="str">
        <f>TEXT(shipments9[[#This Row],[Shipdate]],"ddd")</f>
        <v>Thu</v>
      </c>
      <c r="G7473" s="1" t="str">
        <f>IF(OR(shipments9[[#This Row],[Day Name]]="Sat",shipments9[[#This Row],[Day Name]]="Sun"),"Weekend","Weekday")</f>
        <v>Weekday</v>
      </c>
      <c r="H7473">
        <v>5467.5</v>
      </c>
      <c r="I7473">
        <v>365</v>
      </c>
      <c r="J7473" t="s">
        <v>185</v>
      </c>
      <c r="K7473" t="s">
        <v>8155</v>
      </c>
      <c r="L7473" t="s">
        <v>8160</v>
      </c>
      <c r="M7473">
        <v>9</v>
      </c>
      <c r="N7473" t="s">
        <v>8167</v>
      </c>
      <c r="O7473" s="4">
        <f>INDEX(products[Cost_per_box], MATCH(shipments9[[#This Row],[PID]], products[PID], 0))</f>
        <v>6.43</v>
      </c>
      <c r="P7473" s="4">
        <f>shipments9[[#This Row],[Boxes]]*shipments9[[#This Row],[Cost Per Box]]</f>
        <v>2346.9499999999998</v>
      </c>
      <c r="Q7473" s="4">
        <f>shipments9[[#This Row],[Amount]] -shipments9[[#This Row],[total cost]]</f>
        <v>3120.55</v>
      </c>
      <c r="R7473" s="4" t="str">
        <f>IF(shipments9[[#This Row],[Gross Profit]]&lt;0,"Loss","Profit")</f>
        <v>Profit</v>
      </c>
      <c r="S7473" s="9">
        <f>shipments9[[#This Row],[Gross Profit]]/shipments9[[#This Row],[Amount]]</f>
        <v>0.5707453132144491</v>
      </c>
      <c r="T7473" s="11">
        <f>shipments9[[#This Row],[Amount]]/shipments9[[#This Row],[Boxes]]</f>
        <v>14.979452054794521</v>
      </c>
    </row>
    <row r="7474" spans="1:20" hidden="1" x14ac:dyDescent="0.25">
      <c r="A7474" t="s">
        <v>7660</v>
      </c>
      <c r="B7474" t="s">
        <v>68</v>
      </c>
      <c r="C7474" t="s">
        <v>137</v>
      </c>
      <c r="D7474" t="s">
        <v>24</v>
      </c>
      <c r="E7474" s="1">
        <v>45546</v>
      </c>
      <c r="F7474" s="1" t="str">
        <f>TEXT(shipments9[[#This Row],[Shipdate]],"ddd")</f>
        <v>Wed</v>
      </c>
      <c r="G7474" s="1" t="str">
        <f>IF(OR(shipments9[[#This Row],[Day Name]]="Sat",shipments9[[#This Row],[Day Name]]="Sun"),"Weekend","Weekday")</f>
        <v>Weekday</v>
      </c>
      <c r="H7474">
        <v>17986.5</v>
      </c>
      <c r="I7474">
        <v>818</v>
      </c>
      <c r="J7474" t="s">
        <v>185</v>
      </c>
      <c r="K7474" t="s">
        <v>8155</v>
      </c>
      <c r="L7474" t="s">
        <v>8160</v>
      </c>
      <c r="M7474">
        <v>9</v>
      </c>
      <c r="N7474" t="s">
        <v>8167</v>
      </c>
      <c r="O7474" s="4">
        <f>INDEX(products[Cost_per_box], MATCH(shipments9[[#This Row],[PID]], products[PID], 0))</f>
        <v>7.73</v>
      </c>
      <c r="P7474" s="4">
        <f>shipments9[[#This Row],[Boxes]]*shipments9[[#This Row],[Cost Per Box]]</f>
        <v>6323.14</v>
      </c>
      <c r="Q7474" s="4">
        <f>shipments9[[#This Row],[Amount]] -shipments9[[#This Row],[total cost]]</f>
        <v>11663.36</v>
      </c>
      <c r="R7474" s="4" t="str">
        <f>IF(shipments9[[#This Row],[Gross Profit]]&lt;0,"Loss","Profit")</f>
        <v>Profit</v>
      </c>
      <c r="S7474" s="9">
        <f>shipments9[[#This Row],[Gross Profit]]/shipments9[[#This Row],[Amount]]</f>
        <v>0.64845078253134303</v>
      </c>
      <c r="T7474" s="11">
        <f>shipments9[[#This Row],[Amount]]/shipments9[[#This Row],[Boxes]]</f>
        <v>21.98838630806846</v>
      </c>
    </row>
    <row r="7475" spans="1:20" hidden="1" x14ac:dyDescent="0.25">
      <c r="A7475" t="s">
        <v>7661</v>
      </c>
      <c r="B7475" t="s">
        <v>68</v>
      </c>
      <c r="C7475" t="s">
        <v>153</v>
      </c>
      <c r="D7475" t="s">
        <v>31</v>
      </c>
      <c r="E7475" s="1">
        <v>45565</v>
      </c>
      <c r="F7475" s="1" t="str">
        <f>TEXT(shipments9[[#This Row],[Shipdate]],"ddd")</f>
        <v>Mon</v>
      </c>
      <c r="G7475" s="1" t="str">
        <f>IF(OR(shipments9[[#This Row],[Day Name]]="Sat",shipments9[[#This Row],[Day Name]]="Sun"),"Weekend","Weekday")</f>
        <v>Weekday</v>
      </c>
      <c r="H7475">
        <v>12231</v>
      </c>
      <c r="I7475">
        <v>720</v>
      </c>
      <c r="J7475" t="s">
        <v>185</v>
      </c>
      <c r="K7475" t="s">
        <v>8155</v>
      </c>
      <c r="L7475" t="s">
        <v>8160</v>
      </c>
      <c r="M7475">
        <v>9</v>
      </c>
      <c r="N7475" t="s">
        <v>8167</v>
      </c>
      <c r="O7475" s="4">
        <f>INDEX(products[Cost_per_box], MATCH(shipments9[[#This Row],[PID]], products[PID], 0))</f>
        <v>9.57</v>
      </c>
      <c r="P7475" s="4">
        <f>shipments9[[#This Row],[Boxes]]*shipments9[[#This Row],[Cost Per Box]]</f>
        <v>6890.4000000000005</v>
      </c>
      <c r="Q7475" s="4">
        <f>shipments9[[#This Row],[Amount]] -shipments9[[#This Row],[total cost]]</f>
        <v>5340.5999999999995</v>
      </c>
      <c r="R7475" s="4" t="str">
        <f>IF(shipments9[[#This Row],[Gross Profit]]&lt;0,"Loss","Profit")</f>
        <v>Profit</v>
      </c>
      <c r="S7475" s="9">
        <f>shipments9[[#This Row],[Gross Profit]]/shipments9[[#This Row],[Amount]]</f>
        <v>0.436644591611479</v>
      </c>
      <c r="T7475" s="11">
        <f>shipments9[[#This Row],[Amount]]/shipments9[[#This Row],[Boxes]]</f>
        <v>16.987500000000001</v>
      </c>
    </row>
    <row r="7476" spans="1:20" hidden="1" x14ac:dyDescent="0.25">
      <c r="A7476" t="s">
        <v>7662</v>
      </c>
      <c r="B7476" t="s">
        <v>68</v>
      </c>
      <c r="C7476" t="s">
        <v>157</v>
      </c>
      <c r="D7476" t="s">
        <v>28</v>
      </c>
      <c r="E7476" s="1">
        <v>45541</v>
      </c>
      <c r="F7476" s="1" t="str">
        <f>TEXT(shipments9[[#This Row],[Shipdate]],"ddd")</f>
        <v>Fri</v>
      </c>
      <c r="G7476" s="1" t="str">
        <f>IF(OR(shipments9[[#This Row],[Day Name]]="Sat",shipments9[[#This Row],[Day Name]]="Sun"),"Weekend","Weekday")</f>
        <v>Weekday</v>
      </c>
      <c r="H7476">
        <v>9312.75</v>
      </c>
      <c r="I7476">
        <v>1165</v>
      </c>
      <c r="J7476" t="s">
        <v>185</v>
      </c>
      <c r="K7476" t="s">
        <v>8155</v>
      </c>
      <c r="L7476" t="s">
        <v>8160</v>
      </c>
      <c r="M7476">
        <v>9</v>
      </c>
      <c r="N7476" t="s">
        <v>8167</v>
      </c>
      <c r="O7476" s="4">
        <f>INDEX(products[Cost_per_box], MATCH(shipments9[[#This Row],[PID]], products[PID], 0))</f>
        <v>6.8</v>
      </c>
      <c r="P7476" s="4">
        <f>shipments9[[#This Row],[Boxes]]*shipments9[[#This Row],[Cost Per Box]]</f>
        <v>7922</v>
      </c>
      <c r="Q7476" s="4">
        <f>shipments9[[#This Row],[Amount]] -shipments9[[#This Row],[total cost]]</f>
        <v>1390.75</v>
      </c>
      <c r="R7476" s="4" t="str">
        <f>IF(shipments9[[#This Row],[Gross Profit]]&lt;0,"Loss","Profit")</f>
        <v>Profit</v>
      </c>
      <c r="S7476" s="9">
        <f>shipments9[[#This Row],[Gross Profit]]/shipments9[[#This Row],[Amount]]</f>
        <v>0.14933827279804568</v>
      </c>
      <c r="T7476" s="11">
        <f>shipments9[[#This Row],[Amount]]/shipments9[[#This Row],[Boxes]]</f>
        <v>7.9937768240343345</v>
      </c>
    </row>
    <row r="7477" spans="1:20" hidden="1" x14ac:dyDescent="0.25">
      <c r="A7477" t="s">
        <v>7663</v>
      </c>
      <c r="B7477" t="s">
        <v>68</v>
      </c>
      <c r="C7477" t="s">
        <v>163</v>
      </c>
      <c r="D7477" t="s">
        <v>22</v>
      </c>
      <c r="E7477" s="1">
        <v>45539</v>
      </c>
      <c r="F7477" s="1" t="str">
        <f>TEXT(shipments9[[#This Row],[Shipdate]],"ddd")</f>
        <v>Wed</v>
      </c>
      <c r="G7477" s="1" t="str">
        <f>IF(OR(shipments9[[#This Row],[Day Name]]="Sat",shipments9[[#This Row],[Day Name]]="Sun"),"Weekend","Weekday")</f>
        <v>Weekday</v>
      </c>
      <c r="H7477">
        <v>1536.75</v>
      </c>
      <c r="I7477">
        <v>140</v>
      </c>
      <c r="J7477" t="s">
        <v>185</v>
      </c>
      <c r="K7477" t="s">
        <v>8155</v>
      </c>
      <c r="L7477" t="s">
        <v>8160</v>
      </c>
      <c r="M7477">
        <v>9</v>
      </c>
      <c r="N7477" t="s">
        <v>8167</v>
      </c>
      <c r="O7477" s="4">
        <f>INDEX(products[Cost_per_box], MATCH(shipments9[[#This Row],[PID]], products[PID], 0))</f>
        <v>3.32</v>
      </c>
      <c r="P7477" s="4">
        <f>shipments9[[#This Row],[Boxes]]*shipments9[[#This Row],[Cost Per Box]]</f>
        <v>464.79999999999995</v>
      </c>
      <c r="Q7477" s="4">
        <f>shipments9[[#This Row],[Amount]] -shipments9[[#This Row],[total cost]]</f>
        <v>1071.95</v>
      </c>
      <c r="R7477" s="4" t="str">
        <f>IF(shipments9[[#This Row],[Gross Profit]]&lt;0,"Loss","Profit")</f>
        <v>Profit</v>
      </c>
      <c r="S7477" s="9">
        <f>shipments9[[#This Row],[Gross Profit]]/shipments9[[#This Row],[Amount]]</f>
        <v>0.69754351716284368</v>
      </c>
      <c r="T7477" s="11">
        <f>shipments9[[#This Row],[Amount]]/shipments9[[#This Row],[Boxes]]</f>
        <v>10.976785714285715</v>
      </c>
    </row>
    <row r="7478" spans="1:20" hidden="1" x14ac:dyDescent="0.25">
      <c r="A7478" t="s">
        <v>7664</v>
      </c>
      <c r="B7478" t="s">
        <v>68</v>
      </c>
      <c r="C7478" t="s">
        <v>165</v>
      </c>
      <c r="D7478" t="s">
        <v>31</v>
      </c>
      <c r="E7478" s="1">
        <v>45540</v>
      </c>
      <c r="F7478" s="1" t="str">
        <f>TEXT(shipments9[[#This Row],[Shipdate]],"ddd")</f>
        <v>Thu</v>
      </c>
      <c r="G7478" s="1" t="str">
        <f>IF(OR(shipments9[[#This Row],[Day Name]]="Sat",shipments9[[#This Row],[Day Name]]="Sun"),"Weekend","Weekday")</f>
        <v>Weekday</v>
      </c>
      <c r="H7478">
        <v>6099.75</v>
      </c>
      <c r="I7478">
        <v>291</v>
      </c>
      <c r="J7478" t="s">
        <v>185</v>
      </c>
      <c r="K7478" t="s">
        <v>8155</v>
      </c>
      <c r="L7478" t="s">
        <v>8160</v>
      </c>
      <c r="M7478">
        <v>9</v>
      </c>
      <c r="N7478" t="s">
        <v>8167</v>
      </c>
      <c r="O7478" s="4">
        <f>INDEX(products[Cost_per_box], MATCH(shipments9[[#This Row],[PID]], products[PID], 0))</f>
        <v>2.65</v>
      </c>
      <c r="P7478" s="4">
        <f>shipments9[[#This Row],[Boxes]]*shipments9[[#This Row],[Cost Per Box]]</f>
        <v>771.15</v>
      </c>
      <c r="Q7478" s="4">
        <f>shipments9[[#This Row],[Amount]] -shipments9[[#This Row],[total cost]]</f>
        <v>5328.6</v>
      </c>
      <c r="R7478" s="4" t="str">
        <f>IF(shipments9[[#This Row],[Gross Profit]]&lt;0,"Loss","Profit")</f>
        <v>Profit</v>
      </c>
      <c r="S7478" s="9">
        <f>shipments9[[#This Row],[Gross Profit]]/shipments9[[#This Row],[Amount]]</f>
        <v>0.8735767859338498</v>
      </c>
      <c r="T7478" s="11">
        <f>shipments9[[#This Row],[Amount]]/shipments9[[#This Row],[Boxes]]</f>
        <v>20.961340206185568</v>
      </c>
    </row>
    <row r="7479" spans="1:20" hidden="1" x14ac:dyDescent="0.25">
      <c r="A7479" t="s">
        <v>7665</v>
      </c>
      <c r="B7479" t="s">
        <v>68</v>
      </c>
      <c r="C7479" t="s">
        <v>165</v>
      </c>
      <c r="D7479" t="s">
        <v>28</v>
      </c>
      <c r="E7479" s="1">
        <v>45546</v>
      </c>
      <c r="F7479" s="1" t="str">
        <f>TEXT(shipments9[[#This Row],[Shipdate]],"ddd")</f>
        <v>Wed</v>
      </c>
      <c r="G7479" s="1" t="str">
        <f>IF(OR(shipments9[[#This Row],[Day Name]]="Sat",shipments9[[#This Row],[Day Name]]="Sun"),"Weekend","Weekday")</f>
        <v>Weekday</v>
      </c>
      <c r="H7479">
        <v>7202.25</v>
      </c>
      <c r="I7479">
        <v>328</v>
      </c>
      <c r="J7479" t="s">
        <v>185</v>
      </c>
      <c r="K7479" t="s">
        <v>8155</v>
      </c>
      <c r="L7479" t="s">
        <v>8160</v>
      </c>
      <c r="M7479">
        <v>9</v>
      </c>
      <c r="N7479" t="s">
        <v>8167</v>
      </c>
      <c r="O7479" s="4">
        <f>INDEX(products[Cost_per_box], MATCH(shipments9[[#This Row],[PID]], products[PID], 0))</f>
        <v>2.65</v>
      </c>
      <c r="P7479" s="4">
        <f>shipments9[[#This Row],[Boxes]]*shipments9[[#This Row],[Cost Per Box]]</f>
        <v>869.19999999999993</v>
      </c>
      <c r="Q7479" s="4">
        <f>shipments9[[#This Row],[Amount]] -shipments9[[#This Row],[total cost]]</f>
        <v>6333.05</v>
      </c>
      <c r="R7479" s="4" t="str">
        <f>IF(shipments9[[#This Row],[Gross Profit]]&lt;0,"Loss","Profit")</f>
        <v>Profit</v>
      </c>
      <c r="S7479" s="9">
        <f>shipments9[[#This Row],[Gross Profit]]/shipments9[[#This Row],[Amount]]</f>
        <v>0.87931549168662571</v>
      </c>
      <c r="T7479" s="11">
        <f>shipments9[[#This Row],[Amount]]/shipments9[[#This Row],[Boxes]]</f>
        <v>21.958079268292682</v>
      </c>
    </row>
    <row r="7480" spans="1:20" hidden="1" x14ac:dyDescent="0.25">
      <c r="A7480" t="s">
        <v>7666</v>
      </c>
      <c r="B7480" t="s">
        <v>68</v>
      </c>
      <c r="C7480" t="s">
        <v>135</v>
      </c>
      <c r="D7480" t="s">
        <v>19</v>
      </c>
      <c r="E7480" s="1">
        <v>45558</v>
      </c>
      <c r="F7480" s="1" t="str">
        <f>TEXT(shipments9[[#This Row],[Shipdate]],"ddd")</f>
        <v>Mon</v>
      </c>
      <c r="G7480" s="1" t="str">
        <f>IF(OR(shipments9[[#This Row],[Day Name]]="Sat",shipments9[[#This Row],[Day Name]]="Sun"),"Weekend","Weekday")</f>
        <v>Weekday</v>
      </c>
      <c r="H7480">
        <v>5944.5</v>
      </c>
      <c r="I7480">
        <v>221</v>
      </c>
      <c r="J7480" t="s">
        <v>185</v>
      </c>
      <c r="K7480" t="s">
        <v>8155</v>
      </c>
      <c r="L7480" t="s">
        <v>8160</v>
      </c>
      <c r="M7480">
        <v>9</v>
      </c>
      <c r="N7480" t="s">
        <v>8167</v>
      </c>
      <c r="O7480" s="4">
        <f>INDEX(products[Cost_per_box], MATCH(shipments9[[#This Row],[PID]], products[PID], 0))</f>
        <v>9.94</v>
      </c>
      <c r="P7480" s="4">
        <f>shipments9[[#This Row],[Boxes]]*shipments9[[#This Row],[Cost Per Box]]</f>
        <v>2196.7399999999998</v>
      </c>
      <c r="Q7480" s="4">
        <f>shipments9[[#This Row],[Amount]] -shipments9[[#This Row],[total cost]]</f>
        <v>3747.76</v>
      </c>
      <c r="R7480" s="4" t="str">
        <f>IF(shipments9[[#This Row],[Gross Profit]]&lt;0,"Loss","Profit")</f>
        <v>Profit</v>
      </c>
      <c r="S7480" s="9">
        <f>shipments9[[#This Row],[Gross Profit]]/shipments9[[#This Row],[Amount]]</f>
        <v>0.63045840693077637</v>
      </c>
      <c r="T7480" s="11">
        <f>shipments9[[#This Row],[Amount]]/shipments9[[#This Row],[Boxes]]</f>
        <v>26.898190045248867</v>
      </c>
    </row>
    <row r="7481" spans="1:20" hidden="1" x14ac:dyDescent="0.25">
      <c r="A7481" t="s">
        <v>7667</v>
      </c>
      <c r="B7481" t="s">
        <v>68</v>
      </c>
      <c r="C7481" t="s">
        <v>141</v>
      </c>
      <c r="D7481" t="s">
        <v>31</v>
      </c>
      <c r="E7481" s="1">
        <v>45555</v>
      </c>
      <c r="F7481" s="1" t="str">
        <f>TEXT(shipments9[[#This Row],[Shipdate]],"ddd")</f>
        <v>Fri</v>
      </c>
      <c r="G7481" s="1" t="str">
        <f>IF(OR(shipments9[[#This Row],[Day Name]]="Sat",shipments9[[#This Row],[Day Name]]="Sun"),"Weekend","Weekday")</f>
        <v>Weekday</v>
      </c>
      <c r="H7481">
        <v>2061</v>
      </c>
      <c r="I7481">
        <v>138</v>
      </c>
      <c r="J7481" t="s">
        <v>185</v>
      </c>
      <c r="K7481" t="s">
        <v>8155</v>
      </c>
      <c r="L7481" t="s">
        <v>8160</v>
      </c>
      <c r="M7481">
        <v>9</v>
      </c>
      <c r="N7481" t="s">
        <v>8167</v>
      </c>
      <c r="O7481" s="4">
        <f>INDEX(products[Cost_per_box], MATCH(shipments9[[#This Row],[PID]], products[PID], 0))</f>
        <v>8.2200000000000006</v>
      </c>
      <c r="P7481" s="4">
        <f>shipments9[[#This Row],[Boxes]]*shipments9[[#This Row],[Cost Per Box]]</f>
        <v>1134.3600000000001</v>
      </c>
      <c r="Q7481" s="4">
        <f>shipments9[[#This Row],[Amount]] -shipments9[[#This Row],[total cost]]</f>
        <v>926.63999999999987</v>
      </c>
      <c r="R7481" s="4" t="str">
        <f>IF(shipments9[[#This Row],[Gross Profit]]&lt;0,"Loss","Profit")</f>
        <v>Profit</v>
      </c>
      <c r="S7481" s="9">
        <f>shipments9[[#This Row],[Gross Profit]]/shipments9[[#This Row],[Amount]]</f>
        <v>0.44960698689956324</v>
      </c>
      <c r="T7481" s="11">
        <f>shipments9[[#This Row],[Amount]]/shipments9[[#This Row],[Boxes]]</f>
        <v>14.934782608695652</v>
      </c>
    </row>
    <row r="7482" spans="1:20" hidden="1" x14ac:dyDescent="0.25">
      <c r="A7482" t="s">
        <v>7668</v>
      </c>
      <c r="B7482" t="s">
        <v>68</v>
      </c>
      <c r="C7482" t="s">
        <v>153</v>
      </c>
      <c r="D7482" t="s">
        <v>31</v>
      </c>
      <c r="E7482" s="1">
        <v>45553</v>
      </c>
      <c r="F7482" s="1" t="str">
        <f>TEXT(shipments9[[#This Row],[Shipdate]],"ddd")</f>
        <v>Wed</v>
      </c>
      <c r="G7482" s="1" t="str">
        <f>IF(OR(shipments9[[#This Row],[Day Name]]="Sat",shipments9[[#This Row],[Day Name]]="Sun"),"Weekend","Weekday")</f>
        <v>Weekday</v>
      </c>
      <c r="H7482">
        <v>17052.75</v>
      </c>
      <c r="I7482">
        <v>1137</v>
      </c>
      <c r="J7482" t="s">
        <v>185</v>
      </c>
      <c r="K7482" t="s">
        <v>8155</v>
      </c>
      <c r="L7482" t="s">
        <v>8160</v>
      </c>
      <c r="M7482">
        <v>9</v>
      </c>
      <c r="N7482" t="s">
        <v>8167</v>
      </c>
      <c r="O7482" s="4">
        <f>INDEX(products[Cost_per_box], MATCH(shipments9[[#This Row],[PID]], products[PID], 0))</f>
        <v>9.57</v>
      </c>
      <c r="P7482" s="4">
        <f>shipments9[[#This Row],[Boxes]]*shipments9[[#This Row],[Cost Per Box]]</f>
        <v>10881.09</v>
      </c>
      <c r="Q7482" s="4">
        <f>shipments9[[#This Row],[Amount]] -shipments9[[#This Row],[total cost]]</f>
        <v>6171.66</v>
      </c>
      <c r="R7482" s="4" t="str">
        <f>IF(shipments9[[#This Row],[Gross Profit]]&lt;0,"Loss","Profit")</f>
        <v>Profit</v>
      </c>
      <c r="S7482" s="9">
        <f>shipments9[[#This Row],[Gross Profit]]/shipments9[[#This Row],[Amount]]</f>
        <v>0.36191582002902756</v>
      </c>
      <c r="T7482" s="11">
        <f>shipments9[[#This Row],[Amount]]/shipments9[[#This Row],[Boxes]]</f>
        <v>14.998021108179419</v>
      </c>
    </row>
    <row r="7483" spans="1:20" hidden="1" x14ac:dyDescent="0.25">
      <c r="A7483" t="s">
        <v>7669</v>
      </c>
      <c r="B7483" t="s">
        <v>68</v>
      </c>
      <c r="C7483" t="s">
        <v>139</v>
      </c>
      <c r="D7483" t="s">
        <v>26</v>
      </c>
      <c r="E7483" s="1">
        <v>45539</v>
      </c>
      <c r="F7483" s="1" t="str">
        <f>TEXT(shipments9[[#This Row],[Shipdate]],"ddd")</f>
        <v>Wed</v>
      </c>
      <c r="G7483" s="1" t="str">
        <f>IF(OR(shipments9[[#This Row],[Day Name]]="Sat",shipments9[[#This Row],[Day Name]]="Sun"),"Weekend","Weekday")</f>
        <v>Weekday</v>
      </c>
      <c r="H7483">
        <v>666</v>
      </c>
      <c r="I7483">
        <v>36</v>
      </c>
      <c r="J7483" t="s">
        <v>185</v>
      </c>
      <c r="K7483" t="s">
        <v>8155</v>
      </c>
      <c r="L7483" t="s">
        <v>8160</v>
      </c>
      <c r="M7483">
        <v>9</v>
      </c>
      <c r="N7483" t="s">
        <v>8167</v>
      </c>
      <c r="O7483" s="4">
        <f>INDEX(products[Cost_per_box], MATCH(shipments9[[#This Row],[PID]], products[PID], 0))</f>
        <v>3.68</v>
      </c>
      <c r="P7483" s="4">
        <f>shipments9[[#This Row],[Boxes]]*shipments9[[#This Row],[Cost Per Box]]</f>
        <v>132.48000000000002</v>
      </c>
      <c r="Q7483" s="4">
        <f>shipments9[[#This Row],[Amount]] -shipments9[[#This Row],[total cost]]</f>
        <v>533.52</v>
      </c>
      <c r="R7483" s="4" t="str">
        <f>IF(shipments9[[#This Row],[Gross Profit]]&lt;0,"Loss","Profit")</f>
        <v>Profit</v>
      </c>
      <c r="S7483" s="9">
        <f>shipments9[[#This Row],[Gross Profit]]/shipments9[[#This Row],[Amount]]</f>
        <v>0.801081081081081</v>
      </c>
      <c r="T7483" s="11">
        <f>shipments9[[#This Row],[Amount]]/shipments9[[#This Row],[Boxes]]</f>
        <v>18.5</v>
      </c>
    </row>
    <row r="7484" spans="1:20" hidden="1" x14ac:dyDescent="0.25">
      <c r="A7484" t="s">
        <v>7670</v>
      </c>
      <c r="B7484" t="s">
        <v>68</v>
      </c>
      <c r="C7484" t="s">
        <v>141</v>
      </c>
      <c r="D7484" t="s">
        <v>19</v>
      </c>
      <c r="E7484" s="1">
        <v>45546</v>
      </c>
      <c r="F7484" s="1" t="str">
        <f>TEXT(shipments9[[#This Row],[Shipdate]],"ddd")</f>
        <v>Wed</v>
      </c>
      <c r="G7484" s="1" t="str">
        <f>IF(OR(shipments9[[#This Row],[Day Name]]="Sat",shipments9[[#This Row],[Day Name]]="Sun"),"Weekend","Weekday")</f>
        <v>Weekday</v>
      </c>
      <c r="H7484">
        <v>1044</v>
      </c>
      <c r="I7484">
        <v>87</v>
      </c>
      <c r="J7484" t="s">
        <v>185</v>
      </c>
      <c r="K7484" t="s">
        <v>8155</v>
      </c>
      <c r="L7484" t="s">
        <v>8160</v>
      </c>
      <c r="M7484">
        <v>9</v>
      </c>
      <c r="N7484" t="s">
        <v>8167</v>
      </c>
      <c r="O7484" s="4">
        <f>INDEX(products[Cost_per_box], MATCH(shipments9[[#This Row],[PID]], products[PID], 0))</f>
        <v>8.2200000000000006</v>
      </c>
      <c r="P7484" s="4">
        <f>shipments9[[#This Row],[Boxes]]*shipments9[[#This Row],[Cost Per Box]]</f>
        <v>715.1400000000001</v>
      </c>
      <c r="Q7484" s="4">
        <f>shipments9[[#This Row],[Amount]] -shipments9[[#This Row],[total cost]]</f>
        <v>328.8599999999999</v>
      </c>
      <c r="R7484" s="4" t="str">
        <f>IF(shipments9[[#This Row],[Gross Profit]]&lt;0,"Loss","Profit")</f>
        <v>Profit</v>
      </c>
      <c r="S7484" s="9">
        <f>shipments9[[#This Row],[Gross Profit]]/shipments9[[#This Row],[Amount]]</f>
        <v>0.31499999999999989</v>
      </c>
      <c r="T7484" s="11">
        <f>shipments9[[#This Row],[Amount]]/shipments9[[#This Row],[Boxes]]</f>
        <v>12</v>
      </c>
    </row>
    <row r="7485" spans="1:20" hidden="1" x14ac:dyDescent="0.25">
      <c r="A7485" t="s">
        <v>7671</v>
      </c>
      <c r="B7485" t="s">
        <v>68</v>
      </c>
      <c r="C7485" t="s">
        <v>141</v>
      </c>
      <c r="D7485" t="s">
        <v>28</v>
      </c>
      <c r="E7485" s="1">
        <v>45562</v>
      </c>
      <c r="F7485" s="1" t="str">
        <f>TEXT(shipments9[[#This Row],[Shipdate]],"ddd")</f>
        <v>Fri</v>
      </c>
      <c r="G7485" s="1" t="str">
        <f>IF(OR(shipments9[[#This Row],[Day Name]]="Sat",shipments9[[#This Row],[Day Name]]="Sun"),"Weekend","Weekday")</f>
        <v>Weekday</v>
      </c>
      <c r="H7485">
        <v>9677.25</v>
      </c>
      <c r="I7485">
        <v>692</v>
      </c>
      <c r="J7485" t="s">
        <v>185</v>
      </c>
      <c r="K7485" t="s">
        <v>8155</v>
      </c>
      <c r="L7485" t="s">
        <v>8160</v>
      </c>
      <c r="M7485">
        <v>9</v>
      </c>
      <c r="N7485" t="s">
        <v>8167</v>
      </c>
      <c r="O7485" s="4">
        <f>INDEX(products[Cost_per_box], MATCH(shipments9[[#This Row],[PID]], products[PID], 0))</f>
        <v>8.2200000000000006</v>
      </c>
      <c r="P7485" s="4">
        <f>shipments9[[#This Row],[Boxes]]*shipments9[[#This Row],[Cost Per Box]]</f>
        <v>5688.2400000000007</v>
      </c>
      <c r="Q7485" s="4">
        <f>shipments9[[#This Row],[Amount]] -shipments9[[#This Row],[total cost]]</f>
        <v>3989.0099999999993</v>
      </c>
      <c r="R7485" s="4" t="str">
        <f>IF(shipments9[[#This Row],[Gross Profit]]&lt;0,"Loss","Profit")</f>
        <v>Profit</v>
      </c>
      <c r="S7485" s="9">
        <f>shipments9[[#This Row],[Gross Profit]]/shipments9[[#This Row],[Amount]]</f>
        <v>0.41220491358598771</v>
      </c>
      <c r="T7485" s="11">
        <f>shipments9[[#This Row],[Amount]]/shipments9[[#This Row],[Boxes]]</f>
        <v>13.984465317919074</v>
      </c>
    </row>
    <row r="7486" spans="1:20" hidden="1" x14ac:dyDescent="0.25">
      <c r="A7486" t="s">
        <v>7672</v>
      </c>
      <c r="B7486" t="s">
        <v>68</v>
      </c>
      <c r="C7486" t="s">
        <v>155</v>
      </c>
      <c r="D7486" t="s">
        <v>31</v>
      </c>
      <c r="E7486" s="1">
        <v>45553</v>
      </c>
      <c r="F7486" s="1" t="str">
        <f>TEXT(shipments9[[#This Row],[Shipdate]],"ddd")</f>
        <v>Wed</v>
      </c>
      <c r="G7486" s="1" t="str">
        <f>IF(OR(shipments9[[#This Row],[Day Name]]="Sat",shipments9[[#This Row],[Day Name]]="Sun"),"Weekend","Weekday")</f>
        <v>Weekday</v>
      </c>
      <c r="H7486">
        <v>5539.5</v>
      </c>
      <c r="I7486">
        <v>616</v>
      </c>
      <c r="J7486" t="s">
        <v>185</v>
      </c>
      <c r="K7486" t="s">
        <v>8155</v>
      </c>
      <c r="L7486" t="s">
        <v>8160</v>
      </c>
      <c r="M7486">
        <v>9</v>
      </c>
      <c r="N7486" t="s">
        <v>8167</v>
      </c>
      <c r="O7486" s="4">
        <f>INDEX(products[Cost_per_box], MATCH(shipments9[[#This Row],[PID]], products[PID], 0))</f>
        <v>8.43</v>
      </c>
      <c r="P7486" s="4">
        <f>shipments9[[#This Row],[Boxes]]*shipments9[[#This Row],[Cost Per Box]]</f>
        <v>5192.88</v>
      </c>
      <c r="Q7486" s="4">
        <f>shipments9[[#This Row],[Amount]] -shipments9[[#This Row],[total cost]]</f>
        <v>346.61999999999989</v>
      </c>
      <c r="R7486" s="4" t="str">
        <f>IF(shipments9[[#This Row],[Gross Profit]]&lt;0,"Loss","Profit")</f>
        <v>Profit</v>
      </c>
      <c r="S7486" s="9">
        <f>shipments9[[#This Row],[Gross Profit]]/shipments9[[#This Row],[Amount]]</f>
        <v>6.2572434335228785E-2</v>
      </c>
      <c r="T7486" s="11">
        <f>shipments9[[#This Row],[Amount]]/shipments9[[#This Row],[Boxes]]</f>
        <v>8.9926948051948052</v>
      </c>
    </row>
    <row r="7487" spans="1:20" hidden="1" x14ac:dyDescent="0.25">
      <c r="A7487" t="s">
        <v>7673</v>
      </c>
      <c r="B7487" t="s">
        <v>68</v>
      </c>
      <c r="C7487" t="s">
        <v>157</v>
      </c>
      <c r="D7487" t="s">
        <v>31</v>
      </c>
      <c r="E7487" s="1">
        <v>45562</v>
      </c>
      <c r="F7487" s="1" t="str">
        <f>TEXT(shipments9[[#This Row],[Shipdate]],"ddd")</f>
        <v>Fri</v>
      </c>
      <c r="G7487" s="1" t="str">
        <f>IF(OR(shipments9[[#This Row],[Day Name]]="Sat",shipments9[[#This Row],[Day Name]]="Sun"),"Weekend","Weekday")</f>
        <v>Weekday</v>
      </c>
      <c r="H7487">
        <v>11117.25</v>
      </c>
      <c r="I7487">
        <v>1011</v>
      </c>
      <c r="J7487" t="s">
        <v>185</v>
      </c>
      <c r="K7487" t="s">
        <v>8155</v>
      </c>
      <c r="L7487" t="s">
        <v>8160</v>
      </c>
      <c r="M7487">
        <v>9</v>
      </c>
      <c r="N7487" t="s">
        <v>8167</v>
      </c>
      <c r="O7487" s="4">
        <f>INDEX(products[Cost_per_box], MATCH(shipments9[[#This Row],[PID]], products[PID], 0))</f>
        <v>6.8</v>
      </c>
      <c r="P7487" s="4">
        <f>shipments9[[#This Row],[Boxes]]*shipments9[[#This Row],[Cost Per Box]]</f>
        <v>6874.8</v>
      </c>
      <c r="Q7487" s="4">
        <f>shipments9[[#This Row],[Amount]] -shipments9[[#This Row],[total cost]]</f>
        <v>4242.45</v>
      </c>
      <c r="R7487" s="4" t="str">
        <f>IF(shipments9[[#This Row],[Gross Profit]]&lt;0,"Loss","Profit")</f>
        <v>Profit</v>
      </c>
      <c r="S7487" s="9">
        <f>shipments9[[#This Row],[Gross Profit]]/shipments9[[#This Row],[Amount]]</f>
        <v>0.38160966066248397</v>
      </c>
      <c r="T7487" s="11">
        <f>shipments9[[#This Row],[Amount]]/shipments9[[#This Row],[Boxes]]</f>
        <v>10.996290801186944</v>
      </c>
    </row>
    <row r="7488" spans="1:20" hidden="1" x14ac:dyDescent="0.25">
      <c r="A7488" t="s">
        <v>7674</v>
      </c>
      <c r="B7488" t="s">
        <v>108</v>
      </c>
      <c r="C7488" t="s">
        <v>128</v>
      </c>
      <c r="D7488" t="s">
        <v>31</v>
      </c>
      <c r="E7488" s="1">
        <v>45541</v>
      </c>
      <c r="F7488" s="1" t="str">
        <f>TEXT(shipments9[[#This Row],[Shipdate]],"ddd")</f>
        <v>Fri</v>
      </c>
      <c r="G7488" s="1" t="str">
        <f>IF(OR(shipments9[[#This Row],[Day Name]]="Sat",shipments9[[#This Row],[Day Name]]="Sun"),"Weekend","Weekday")</f>
        <v>Weekday</v>
      </c>
      <c r="H7488">
        <v>7384.5</v>
      </c>
      <c r="I7488">
        <v>1477</v>
      </c>
      <c r="J7488" t="s">
        <v>185</v>
      </c>
      <c r="K7488" t="s">
        <v>8155</v>
      </c>
      <c r="L7488" t="s">
        <v>8160</v>
      </c>
      <c r="M7488">
        <v>9</v>
      </c>
      <c r="N7488" t="s">
        <v>8167</v>
      </c>
      <c r="O7488" s="4">
        <f>INDEX(products[Cost_per_box], MATCH(shipments9[[#This Row],[PID]], products[PID], 0))</f>
        <v>3.85</v>
      </c>
      <c r="P7488" s="4">
        <f>shipments9[[#This Row],[Boxes]]*shipments9[[#This Row],[Cost Per Box]]</f>
        <v>5686.45</v>
      </c>
      <c r="Q7488" s="4">
        <f>shipments9[[#This Row],[Amount]] -shipments9[[#This Row],[total cost]]</f>
        <v>1698.0500000000002</v>
      </c>
      <c r="R7488" s="4" t="str">
        <f>IF(shipments9[[#This Row],[Gross Profit]]&lt;0,"Loss","Profit")</f>
        <v>Profit</v>
      </c>
      <c r="S7488" s="9">
        <f>shipments9[[#This Row],[Gross Profit]]/shipments9[[#This Row],[Amount]]</f>
        <v>0.22994786376870474</v>
      </c>
      <c r="T7488" s="11">
        <f>shipments9[[#This Row],[Amount]]/shipments9[[#This Row],[Boxes]]</f>
        <v>4.9996614759647935</v>
      </c>
    </row>
    <row r="7489" spans="1:20" hidden="1" x14ac:dyDescent="0.25">
      <c r="A7489" t="s">
        <v>7675</v>
      </c>
      <c r="B7489" t="s">
        <v>108</v>
      </c>
      <c r="C7489" t="s">
        <v>135</v>
      </c>
      <c r="D7489" t="s">
        <v>22</v>
      </c>
      <c r="E7489" s="1">
        <v>45555</v>
      </c>
      <c r="F7489" s="1" t="str">
        <f>TEXT(shipments9[[#This Row],[Shipdate]],"ddd")</f>
        <v>Fri</v>
      </c>
      <c r="G7489" s="1" t="str">
        <f>IF(OR(shipments9[[#This Row],[Day Name]]="Sat",shipments9[[#This Row],[Day Name]]="Sun"),"Weekend","Weekday")</f>
        <v>Weekday</v>
      </c>
      <c r="H7489">
        <v>5598</v>
      </c>
      <c r="I7489">
        <v>200</v>
      </c>
      <c r="J7489" t="s">
        <v>185</v>
      </c>
      <c r="K7489" t="s">
        <v>8155</v>
      </c>
      <c r="L7489" t="s">
        <v>8160</v>
      </c>
      <c r="M7489">
        <v>9</v>
      </c>
      <c r="N7489" t="s">
        <v>8167</v>
      </c>
      <c r="O7489" s="4">
        <f>INDEX(products[Cost_per_box], MATCH(shipments9[[#This Row],[PID]], products[PID], 0))</f>
        <v>9.94</v>
      </c>
      <c r="P7489" s="4">
        <f>shipments9[[#This Row],[Boxes]]*shipments9[[#This Row],[Cost Per Box]]</f>
        <v>1988</v>
      </c>
      <c r="Q7489" s="4">
        <f>shipments9[[#This Row],[Amount]] -shipments9[[#This Row],[total cost]]</f>
        <v>3610</v>
      </c>
      <c r="R7489" s="4" t="str">
        <f>IF(shipments9[[#This Row],[Gross Profit]]&lt;0,"Loss","Profit")</f>
        <v>Profit</v>
      </c>
      <c r="S7489" s="9">
        <f>shipments9[[#This Row],[Gross Profit]]/shipments9[[#This Row],[Amount]]</f>
        <v>0.64487316898892466</v>
      </c>
      <c r="T7489" s="11">
        <f>shipments9[[#This Row],[Amount]]/shipments9[[#This Row],[Boxes]]</f>
        <v>27.99</v>
      </c>
    </row>
    <row r="7490" spans="1:20" hidden="1" x14ac:dyDescent="0.25">
      <c r="A7490" t="s">
        <v>7676</v>
      </c>
      <c r="B7490" t="s">
        <v>108</v>
      </c>
      <c r="C7490" t="s">
        <v>141</v>
      </c>
      <c r="D7490" t="s">
        <v>24</v>
      </c>
      <c r="E7490" s="1">
        <v>45558</v>
      </c>
      <c r="F7490" s="1" t="str">
        <f>TEXT(shipments9[[#This Row],[Shipdate]],"ddd")</f>
        <v>Mon</v>
      </c>
      <c r="G7490" s="1" t="str">
        <f>IF(OR(shipments9[[#This Row],[Day Name]]="Sat",shipments9[[#This Row],[Day Name]]="Sun"),"Weekend","Weekday")</f>
        <v>Weekday</v>
      </c>
      <c r="H7490">
        <v>855</v>
      </c>
      <c r="I7490">
        <v>72</v>
      </c>
      <c r="J7490" t="s">
        <v>185</v>
      </c>
      <c r="K7490" t="s">
        <v>8155</v>
      </c>
      <c r="L7490" t="s">
        <v>8160</v>
      </c>
      <c r="M7490">
        <v>9</v>
      </c>
      <c r="N7490" t="s">
        <v>8167</v>
      </c>
      <c r="O7490" s="4">
        <f>INDEX(products[Cost_per_box], MATCH(shipments9[[#This Row],[PID]], products[PID], 0))</f>
        <v>8.2200000000000006</v>
      </c>
      <c r="P7490" s="4">
        <f>shipments9[[#This Row],[Boxes]]*shipments9[[#This Row],[Cost Per Box]]</f>
        <v>591.84</v>
      </c>
      <c r="Q7490" s="4">
        <f>shipments9[[#This Row],[Amount]] -shipments9[[#This Row],[total cost]]</f>
        <v>263.15999999999997</v>
      </c>
      <c r="R7490" s="4" t="str">
        <f>IF(shipments9[[#This Row],[Gross Profit]]&lt;0,"Loss","Profit")</f>
        <v>Profit</v>
      </c>
      <c r="S7490" s="9">
        <f>shipments9[[#This Row],[Gross Profit]]/shipments9[[#This Row],[Amount]]</f>
        <v>0.3077894736842105</v>
      </c>
      <c r="T7490" s="11">
        <f>shipments9[[#This Row],[Amount]]/shipments9[[#This Row],[Boxes]]</f>
        <v>11.875</v>
      </c>
    </row>
    <row r="7491" spans="1:20" x14ac:dyDescent="0.25">
      <c r="A7491" t="s">
        <v>7677</v>
      </c>
      <c r="B7491" t="s">
        <v>108</v>
      </c>
      <c r="C7491" t="s">
        <v>147</v>
      </c>
      <c r="D7491" t="s">
        <v>19</v>
      </c>
      <c r="E7491" s="1">
        <v>45553</v>
      </c>
      <c r="F7491" s="1" t="str">
        <f>TEXT(shipments9[[#This Row],[Shipdate]],"ddd")</f>
        <v>Wed</v>
      </c>
      <c r="G7491" s="1" t="str">
        <f>IF(OR(shipments9[[#This Row],[Day Name]]="Sat",shipments9[[#This Row],[Day Name]]="Sun"),"Weekend","Weekday")</f>
        <v>Weekday</v>
      </c>
      <c r="H7491">
        <v>1989</v>
      </c>
      <c r="I7491">
        <v>332</v>
      </c>
      <c r="J7491" t="s">
        <v>185</v>
      </c>
      <c r="K7491" t="s">
        <v>8155</v>
      </c>
      <c r="L7491" t="s">
        <v>8160</v>
      </c>
      <c r="M7491">
        <v>9</v>
      </c>
      <c r="N7491" t="s">
        <v>8167</v>
      </c>
      <c r="O7491" s="4">
        <f>INDEX(products[Cost_per_box], MATCH(shipments9[[#This Row],[PID]], products[PID], 0))</f>
        <v>10.51</v>
      </c>
      <c r="P7491" s="4">
        <f>shipments9[[#This Row],[Boxes]]*shipments9[[#This Row],[Cost Per Box]]</f>
        <v>3489.3199999999997</v>
      </c>
      <c r="Q7491" s="4">
        <f>shipments9[[#This Row],[Amount]] -shipments9[[#This Row],[total cost]]</f>
        <v>-1500.3199999999997</v>
      </c>
      <c r="R7491" s="4" t="str">
        <f>IF(shipments9[[#This Row],[Gross Profit]]&lt;0,"Loss","Profit")</f>
        <v>Loss</v>
      </c>
      <c r="S7491" s="9">
        <f>shipments9[[#This Row],[Gross Profit]]/shipments9[[#This Row],[Amount]]</f>
        <v>-0.7543086978381095</v>
      </c>
      <c r="T7491" s="11">
        <f>shipments9[[#This Row],[Amount]]/shipments9[[#This Row],[Boxes]]</f>
        <v>5.9909638554216871</v>
      </c>
    </row>
    <row r="7492" spans="1:20" hidden="1" x14ac:dyDescent="0.25">
      <c r="A7492" t="s">
        <v>7678</v>
      </c>
      <c r="B7492" t="s">
        <v>108</v>
      </c>
      <c r="C7492" t="s">
        <v>153</v>
      </c>
      <c r="D7492" t="s">
        <v>22</v>
      </c>
      <c r="E7492" s="1">
        <v>45554</v>
      </c>
      <c r="F7492" s="1" t="str">
        <f>TEXT(shipments9[[#This Row],[Shipdate]],"ddd")</f>
        <v>Thu</v>
      </c>
      <c r="G7492" s="1" t="str">
        <f>IF(OR(shipments9[[#This Row],[Day Name]]="Sat",shipments9[[#This Row],[Day Name]]="Sun"),"Weekend","Weekday")</f>
        <v>Weekday</v>
      </c>
      <c r="H7492">
        <v>5373</v>
      </c>
      <c r="I7492">
        <v>299</v>
      </c>
      <c r="J7492" t="s">
        <v>185</v>
      </c>
      <c r="K7492" t="s">
        <v>8155</v>
      </c>
      <c r="L7492" t="s">
        <v>8160</v>
      </c>
      <c r="M7492">
        <v>9</v>
      </c>
      <c r="N7492" t="s">
        <v>8167</v>
      </c>
      <c r="O7492" s="4">
        <f>INDEX(products[Cost_per_box], MATCH(shipments9[[#This Row],[PID]], products[PID], 0))</f>
        <v>9.57</v>
      </c>
      <c r="P7492" s="4">
        <f>shipments9[[#This Row],[Boxes]]*shipments9[[#This Row],[Cost Per Box]]</f>
        <v>2861.4300000000003</v>
      </c>
      <c r="Q7492" s="4">
        <f>shipments9[[#This Row],[Amount]] -shipments9[[#This Row],[total cost]]</f>
        <v>2511.5699999999997</v>
      </c>
      <c r="R7492" s="4" t="str">
        <f>IF(shipments9[[#This Row],[Gross Profit]]&lt;0,"Loss","Profit")</f>
        <v>Profit</v>
      </c>
      <c r="S7492" s="9">
        <f>shipments9[[#This Row],[Gross Profit]]/shipments9[[#This Row],[Amount]]</f>
        <v>0.46744276940256835</v>
      </c>
      <c r="T7492" s="11">
        <f>shipments9[[#This Row],[Amount]]/shipments9[[#This Row],[Boxes]]</f>
        <v>17.969899665551839</v>
      </c>
    </row>
    <row r="7493" spans="1:20" hidden="1" x14ac:dyDescent="0.25">
      <c r="A7493" t="s">
        <v>7679</v>
      </c>
      <c r="B7493" t="s">
        <v>108</v>
      </c>
      <c r="C7493" t="s">
        <v>163</v>
      </c>
      <c r="D7493" t="s">
        <v>26</v>
      </c>
      <c r="E7493" s="1">
        <v>45551</v>
      </c>
      <c r="F7493" s="1" t="str">
        <f>TEXT(shipments9[[#This Row],[Shipdate]],"ddd")</f>
        <v>Mon</v>
      </c>
      <c r="G7493" s="1" t="str">
        <f>IF(OR(shipments9[[#This Row],[Day Name]]="Sat",shipments9[[#This Row],[Day Name]]="Sun"),"Weekend","Weekday")</f>
        <v>Weekday</v>
      </c>
      <c r="H7493">
        <v>2126.25</v>
      </c>
      <c r="I7493">
        <v>213</v>
      </c>
      <c r="J7493" t="s">
        <v>185</v>
      </c>
      <c r="K7493" t="s">
        <v>8155</v>
      </c>
      <c r="L7493" t="s">
        <v>8160</v>
      </c>
      <c r="M7493">
        <v>9</v>
      </c>
      <c r="N7493" t="s">
        <v>8167</v>
      </c>
      <c r="O7493" s="4">
        <f>INDEX(products[Cost_per_box], MATCH(shipments9[[#This Row],[PID]], products[PID], 0))</f>
        <v>3.32</v>
      </c>
      <c r="P7493" s="4">
        <f>shipments9[[#This Row],[Boxes]]*shipments9[[#This Row],[Cost Per Box]]</f>
        <v>707.16</v>
      </c>
      <c r="Q7493" s="4">
        <f>shipments9[[#This Row],[Amount]] -shipments9[[#This Row],[total cost]]</f>
        <v>1419.0900000000001</v>
      </c>
      <c r="R7493" s="4" t="str">
        <f>IF(shipments9[[#This Row],[Gross Profit]]&lt;0,"Loss","Profit")</f>
        <v>Profit</v>
      </c>
      <c r="S7493" s="9">
        <f>shipments9[[#This Row],[Gross Profit]]/shipments9[[#This Row],[Amount]]</f>
        <v>0.66741446208112887</v>
      </c>
      <c r="T7493" s="11">
        <f>shipments9[[#This Row],[Amount]]/shipments9[[#This Row],[Boxes]]</f>
        <v>9.9823943661971839</v>
      </c>
    </row>
    <row r="7494" spans="1:20" hidden="1" x14ac:dyDescent="0.25">
      <c r="A7494" t="s">
        <v>7680</v>
      </c>
      <c r="B7494" t="s">
        <v>108</v>
      </c>
      <c r="C7494" t="s">
        <v>121</v>
      </c>
      <c r="D7494" t="s">
        <v>28</v>
      </c>
      <c r="E7494" s="1">
        <v>45553</v>
      </c>
      <c r="F7494" s="1" t="str">
        <f>TEXT(shipments9[[#This Row],[Shipdate]],"ddd")</f>
        <v>Wed</v>
      </c>
      <c r="G7494" s="1" t="str">
        <f>IF(OR(shipments9[[#This Row],[Day Name]]="Sat",shipments9[[#This Row],[Day Name]]="Sun"),"Weekend","Weekday")</f>
        <v>Weekday</v>
      </c>
      <c r="H7494">
        <v>7200</v>
      </c>
      <c r="I7494">
        <v>554</v>
      </c>
      <c r="J7494" t="s">
        <v>185</v>
      </c>
      <c r="K7494" t="s">
        <v>8155</v>
      </c>
      <c r="L7494" t="s">
        <v>8160</v>
      </c>
      <c r="M7494">
        <v>9</v>
      </c>
      <c r="N7494" t="s">
        <v>8167</v>
      </c>
      <c r="O7494" s="4">
        <f>INDEX(products[Cost_per_box], MATCH(shipments9[[#This Row],[PID]], products[PID], 0))</f>
        <v>5.26</v>
      </c>
      <c r="P7494" s="4">
        <f>shipments9[[#This Row],[Boxes]]*shipments9[[#This Row],[Cost Per Box]]</f>
        <v>2914.04</v>
      </c>
      <c r="Q7494" s="4">
        <f>shipments9[[#This Row],[Amount]] -shipments9[[#This Row],[total cost]]</f>
        <v>4285.96</v>
      </c>
      <c r="R7494" s="4" t="str">
        <f>IF(shipments9[[#This Row],[Gross Profit]]&lt;0,"Loss","Profit")</f>
        <v>Profit</v>
      </c>
      <c r="S7494" s="9">
        <f>shipments9[[#This Row],[Gross Profit]]/shipments9[[#This Row],[Amount]]</f>
        <v>0.5952722222222222</v>
      </c>
      <c r="T7494" s="11">
        <f>shipments9[[#This Row],[Amount]]/shipments9[[#This Row],[Boxes]]</f>
        <v>12.996389891696751</v>
      </c>
    </row>
    <row r="7495" spans="1:20" hidden="1" x14ac:dyDescent="0.25">
      <c r="A7495" t="s">
        <v>7681</v>
      </c>
      <c r="B7495" t="s">
        <v>108</v>
      </c>
      <c r="C7495" t="s">
        <v>157</v>
      </c>
      <c r="D7495" t="s">
        <v>31</v>
      </c>
      <c r="E7495" s="1">
        <v>45537</v>
      </c>
      <c r="F7495" s="1" t="str">
        <f>TEXT(shipments9[[#This Row],[Shipdate]],"ddd")</f>
        <v>Mon</v>
      </c>
      <c r="G7495" s="1" t="str">
        <f>IF(OR(shipments9[[#This Row],[Day Name]]="Sat",shipments9[[#This Row],[Day Name]]="Sun"),"Weekend","Weekday")</f>
        <v>Weekday</v>
      </c>
      <c r="H7495">
        <v>6198.75</v>
      </c>
      <c r="I7495">
        <v>620</v>
      </c>
      <c r="J7495" t="s">
        <v>185</v>
      </c>
      <c r="K7495" t="s">
        <v>8155</v>
      </c>
      <c r="L7495" t="s">
        <v>8160</v>
      </c>
      <c r="M7495">
        <v>9</v>
      </c>
      <c r="N7495" t="s">
        <v>8167</v>
      </c>
      <c r="O7495" s="4">
        <f>INDEX(products[Cost_per_box], MATCH(shipments9[[#This Row],[PID]], products[PID], 0))</f>
        <v>6.8</v>
      </c>
      <c r="P7495" s="4">
        <f>shipments9[[#This Row],[Boxes]]*shipments9[[#This Row],[Cost Per Box]]</f>
        <v>4216</v>
      </c>
      <c r="Q7495" s="4">
        <f>shipments9[[#This Row],[Amount]] -shipments9[[#This Row],[total cost]]</f>
        <v>1982.75</v>
      </c>
      <c r="R7495" s="4" t="str">
        <f>IF(shipments9[[#This Row],[Gross Profit]]&lt;0,"Loss","Profit")</f>
        <v>Profit</v>
      </c>
      <c r="S7495" s="9">
        <f>shipments9[[#This Row],[Gross Profit]]/shipments9[[#This Row],[Amount]]</f>
        <v>0.31986287557975396</v>
      </c>
      <c r="T7495" s="11">
        <f>shipments9[[#This Row],[Amount]]/shipments9[[#This Row],[Boxes]]</f>
        <v>9.997983870967742</v>
      </c>
    </row>
    <row r="7496" spans="1:20" hidden="1" x14ac:dyDescent="0.25">
      <c r="A7496" t="s">
        <v>7682</v>
      </c>
      <c r="B7496" t="s">
        <v>105</v>
      </c>
      <c r="C7496" t="s">
        <v>130</v>
      </c>
      <c r="D7496" t="s">
        <v>19</v>
      </c>
      <c r="E7496" s="1">
        <v>45544</v>
      </c>
      <c r="F7496" s="1" t="str">
        <f>TEXT(shipments9[[#This Row],[Shipdate]],"ddd")</f>
        <v>Mon</v>
      </c>
      <c r="G7496" s="1" t="str">
        <f>IF(OR(shipments9[[#This Row],[Day Name]]="Sat",shipments9[[#This Row],[Day Name]]="Sun"),"Weekend","Weekday")</f>
        <v>Weekday</v>
      </c>
      <c r="H7496">
        <v>6241.5</v>
      </c>
      <c r="I7496">
        <v>781</v>
      </c>
      <c r="J7496" t="s">
        <v>185</v>
      </c>
      <c r="K7496" t="s">
        <v>8155</v>
      </c>
      <c r="L7496" t="s">
        <v>8160</v>
      </c>
      <c r="M7496">
        <v>9</v>
      </c>
      <c r="N7496" t="s">
        <v>8167</v>
      </c>
      <c r="O7496" s="4">
        <f>INDEX(products[Cost_per_box], MATCH(shipments9[[#This Row],[PID]], products[PID], 0))</f>
        <v>5.72</v>
      </c>
      <c r="P7496" s="4">
        <f>shipments9[[#This Row],[Boxes]]*shipments9[[#This Row],[Cost Per Box]]</f>
        <v>4467.32</v>
      </c>
      <c r="Q7496" s="4">
        <f>shipments9[[#This Row],[Amount]] -shipments9[[#This Row],[total cost]]</f>
        <v>1774.1800000000003</v>
      </c>
      <c r="R7496" s="4" t="str">
        <f>IF(shipments9[[#This Row],[Gross Profit]]&lt;0,"Loss","Profit")</f>
        <v>Profit</v>
      </c>
      <c r="S7496" s="9">
        <f>shipments9[[#This Row],[Gross Profit]]/shipments9[[#This Row],[Amount]]</f>
        <v>0.28425538732676442</v>
      </c>
      <c r="T7496" s="11">
        <f>shipments9[[#This Row],[Amount]]/shipments9[[#This Row],[Boxes]]</f>
        <v>7.9916773367477596</v>
      </c>
    </row>
    <row r="7497" spans="1:20" x14ac:dyDescent="0.25">
      <c r="A7497" t="s">
        <v>7683</v>
      </c>
      <c r="B7497" t="s">
        <v>105</v>
      </c>
      <c r="C7497" t="s">
        <v>147</v>
      </c>
      <c r="D7497" t="s">
        <v>28</v>
      </c>
      <c r="E7497" s="1">
        <v>45554</v>
      </c>
      <c r="F7497" s="1" t="str">
        <f>TEXT(shipments9[[#This Row],[Shipdate]],"ddd")</f>
        <v>Thu</v>
      </c>
      <c r="G7497" s="1" t="str">
        <f>IF(OR(shipments9[[#This Row],[Day Name]]="Sat",shipments9[[#This Row],[Day Name]]="Sun"),"Weekend","Weekday")</f>
        <v>Weekday</v>
      </c>
      <c r="H7497">
        <v>6905.25</v>
      </c>
      <c r="I7497">
        <v>987</v>
      </c>
      <c r="J7497" t="s">
        <v>185</v>
      </c>
      <c r="K7497" t="s">
        <v>8155</v>
      </c>
      <c r="L7497" t="s">
        <v>8160</v>
      </c>
      <c r="M7497">
        <v>9</v>
      </c>
      <c r="N7497" t="s">
        <v>8167</v>
      </c>
      <c r="O7497" s="4">
        <f>INDEX(products[Cost_per_box], MATCH(shipments9[[#This Row],[PID]], products[PID], 0))</f>
        <v>10.51</v>
      </c>
      <c r="P7497" s="4">
        <f>shipments9[[#This Row],[Boxes]]*shipments9[[#This Row],[Cost Per Box]]</f>
        <v>10373.369999999999</v>
      </c>
      <c r="Q7497" s="4">
        <f>shipments9[[#This Row],[Amount]] -shipments9[[#This Row],[total cost]]</f>
        <v>-3468.119999999999</v>
      </c>
      <c r="R7497" s="4" t="str">
        <f>IF(shipments9[[#This Row],[Gross Profit]]&lt;0,"Loss","Profit")</f>
        <v>Loss</v>
      </c>
      <c r="S7497" s="9">
        <f>shipments9[[#This Row],[Gross Profit]]/shipments9[[#This Row],[Amount]]</f>
        <v>-0.50224394482458978</v>
      </c>
      <c r="T7497" s="11">
        <f>shipments9[[#This Row],[Amount]]/shipments9[[#This Row],[Boxes]]</f>
        <v>6.9962006079027352</v>
      </c>
    </row>
    <row r="7498" spans="1:20" x14ac:dyDescent="0.25">
      <c r="A7498" t="s">
        <v>7684</v>
      </c>
      <c r="B7498" t="s">
        <v>105</v>
      </c>
      <c r="C7498" t="s">
        <v>155</v>
      </c>
      <c r="D7498" t="s">
        <v>22</v>
      </c>
      <c r="E7498" s="1">
        <v>45539</v>
      </c>
      <c r="F7498" s="1" t="str">
        <f>TEXT(shipments9[[#This Row],[Shipdate]],"ddd")</f>
        <v>Wed</v>
      </c>
      <c r="G7498" s="1" t="str">
        <f>IF(OR(shipments9[[#This Row],[Day Name]]="Sat",shipments9[[#This Row],[Day Name]]="Sun"),"Weekend","Weekday")</f>
        <v>Weekday</v>
      </c>
      <c r="H7498">
        <v>348.75</v>
      </c>
      <c r="I7498">
        <v>50</v>
      </c>
      <c r="J7498" t="s">
        <v>185</v>
      </c>
      <c r="K7498" t="s">
        <v>8155</v>
      </c>
      <c r="L7498" t="s">
        <v>8160</v>
      </c>
      <c r="M7498">
        <v>9</v>
      </c>
      <c r="N7498" t="s">
        <v>8167</v>
      </c>
      <c r="O7498" s="4">
        <f>INDEX(products[Cost_per_box], MATCH(shipments9[[#This Row],[PID]], products[PID], 0))</f>
        <v>8.43</v>
      </c>
      <c r="P7498" s="4">
        <f>shipments9[[#This Row],[Boxes]]*shipments9[[#This Row],[Cost Per Box]]</f>
        <v>421.5</v>
      </c>
      <c r="Q7498" s="4">
        <f>shipments9[[#This Row],[Amount]] -shipments9[[#This Row],[total cost]]</f>
        <v>-72.75</v>
      </c>
      <c r="R7498" s="4" t="str">
        <f>IF(shipments9[[#This Row],[Gross Profit]]&lt;0,"Loss","Profit")</f>
        <v>Loss</v>
      </c>
      <c r="S7498" s="9">
        <f>shipments9[[#This Row],[Gross Profit]]/shipments9[[#This Row],[Amount]]</f>
        <v>-0.2086021505376344</v>
      </c>
      <c r="T7498" s="11">
        <f>shipments9[[#This Row],[Amount]]/shipments9[[#This Row],[Boxes]]</f>
        <v>6.9749999999999996</v>
      </c>
    </row>
    <row r="7499" spans="1:20" hidden="1" x14ac:dyDescent="0.25">
      <c r="A7499" t="s">
        <v>7685</v>
      </c>
      <c r="B7499" t="s">
        <v>105</v>
      </c>
      <c r="C7499" t="s">
        <v>163</v>
      </c>
      <c r="D7499" t="s">
        <v>31</v>
      </c>
      <c r="E7499" s="1">
        <v>45538</v>
      </c>
      <c r="F7499" s="1" t="str">
        <f>TEXT(shipments9[[#This Row],[Shipdate]],"ddd")</f>
        <v>Tue</v>
      </c>
      <c r="G7499" s="1" t="str">
        <f>IF(OR(shipments9[[#This Row],[Day Name]]="Sat",shipments9[[#This Row],[Day Name]]="Sun"),"Weekend","Weekday")</f>
        <v>Weekday</v>
      </c>
      <c r="H7499">
        <v>1374.75</v>
      </c>
      <c r="I7499">
        <v>172</v>
      </c>
      <c r="J7499" t="s">
        <v>185</v>
      </c>
      <c r="K7499" t="s">
        <v>8155</v>
      </c>
      <c r="L7499" t="s">
        <v>8160</v>
      </c>
      <c r="M7499">
        <v>9</v>
      </c>
      <c r="N7499" t="s">
        <v>8167</v>
      </c>
      <c r="O7499" s="4">
        <f>INDEX(products[Cost_per_box], MATCH(shipments9[[#This Row],[PID]], products[PID], 0))</f>
        <v>3.32</v>
      </c>
      <c r="P7499" s="4">
        <f>shipments9[[#This Row],[Boxes]]*shipments9[[#This Row],[Cost Per Box]]</f>
        <v>571.04</v>
      </c>
      <c r="Q7499" s="4">
        <f>shipments9[[#This Row],[Amount]] -shipments9[[#This Row],[total cost]]</f>
        <v>803.71</v>
      </c>
      <c r="R7499" s="4" t="str">
        <f>IF(shipments9[[#This Row],[Gross Profit]]&lt;0,"Loss","Profit")</f>
        <v>Profit</v>
      </c>
      <c r="S7499" s="9">
        <f>shipments9[[#This Row],[Gross Profit]]/shipments9[[#This Row],[Amount]]</f>
        <v>0.5846226586652119</v>
      </c>
      <c r="T7499" s="11">
        <f>shipments9[[#This Row],[Amount]]/shipments9[[#This Row],[Boxes]]</f>
        <v>7.9927325581395348</v>
      </c>
    </row>
    <row r="7500" spans="1:20" hidden="1" x14ac:dyDescent="0.25">
      <c r="A7500" t="s">
        <v>7686</v>
      </c>
      <c r="B7500" t="s">
        <v>105</v>
      </c>
      <c r="C7500" t="s">
        <v>163</v>
      </c>
      <c r="D7500" t="s">
        <v>19</v>
      </c>
      <c r="E7500" s="1">
        <v>45546</v>
      </c>
      <c r="F7500" s="1" t="str">
        <f>TEXT(shipments9[[#This Row],[Shipdate]],"ddd")</f>
        <v>Wed</v>
      </c>
      <c r="G7500" s="1" t="str">
        <f>IF(OR(shipments9[[#This Row],[Day Name]]="Sat",shipments9[[#This Row],[Day Name]]="Sun"),"Weekend","Weekday")</f>
        <v>Weekday</v>
      </c>
      <c r="H7500">
        <v>2202.75</v>
      </c>
      <c r="I7500">
        <v>245</v>
      </c>
      <c r="J7500" t="s">
        <v>185</v>
      </c>
      <c r="K7500" t="s">
        <v>8155</v>
      </c>
      <c r="L7500" t="s">
        <v>8160</v>
      </c>
      <c r="M7500">
        <v>9</v>
      </c>
      <c r="N7500" t="s">
        <v>8167</v>
      </c>
      <c r="O7500" s="4">
        <f>INDEX(products[Cost_per_box], MATCH(shipments9[[#This Row],[PID]], products[PID], 0))</f>
        <v>3.32</v>
      </c>
      <c r="P7500" s="4">
        <f>shipments9[[#This Row],[Boxes]]*shipments9[[#This Row],[Cost Per Box]]</f>
        <v>813.4</v>
      </c>
      <c r="Q7500" s="4">
        <f>shipments9[[#This Row],[Amount]] -shipments9[[#This Row],[total cost]]</f>
        <v>1389.35</v>
      </c>
      <c r="R7500" s="4" t="str">
        <f>IF(shipments9[[#This Row],[Gross Profit]]&lt;0,"Loss","Profit")</f>
        <v>Profit</v>
      </c>
      <c r="S7500" s="9">
        <f>shipments9[[#This Row],[Gross Profit]]/shipments9[[#This Row],[Amount]]</f>
        <v>0.63073430938599473</v>
      </c>
      <c r="T7500" s="11">
        <f>shipments9[[#This Row],[Amount]]/shipments9[[#This Row],[Boxes]]</f>
        <v>8.9908163265306129</v>
      </c>
    </row>
    <row r="7501" spans="1:20" hidden="1" x14ac:dyDescent="0.25">
      <c r="A7501" t="s">
        <v>7687</v>
      </c>
      <c r="B7501" t="s">
        <v>105</v>
      </c>
      <c r="C7501" t="s">
        <v>132</v>
      </c>
      <c r="D7501" t="s">
        <v>22</v>
      </c>
      <c r="E7501" s="1">
        <v>45559</v>
      </c>
      <c r="F7501" s="1" t="str">
        <f>TEXT(shipments9[[#This Row],[Shipdate]],"ddd")</f>
        <v>Tue</v>
      </c>
      <c r="G7501" s="1" t="str">
        <f>IF(OR(shipments9[[#This Row],[Day Name]]="Sat",shipments9[[#This Row],[Day Name]]="Sun"),"Weekend","Weekday")</f>
        <v>Weekday</v>
      </c>
      <c r="H7501">
        <v>3190.5</v>
      </c>
      <c r="I7501">
        <v>119</v>
      </c>
      <c r="J7501" t="s">
        <v>185</v>
      </c>
      <c r="K7501" t="s">
        <v>8155</v>
      </c>
      <c r="L7501" t="s">
        <v>8160</v>
      </c>
      <c r="M7501">
        <v>9</v>
      </c>
      <c r="N7501" t="s">
        <v>8167</v>
      </c>
      <c r="O7501" s="4">
        <f>INDEX(products[Cost_per_box], MATCH(shipments9[[#This Row],[PID]], products[PID], 0))</f>
        <v>6.31</v>
      </c>
      <c r="P7501" s="4">
        <f>shipments9[[#This Row],[Boxes]]*shipments9[[#This Row],[Cost Per Box]]</f>
        <v>750.89</v>
      </c>
      <c r="Q7501" s="4">
        <f>shipments9[[#This Row],[Amount]] -shipments9[[#This Row],[total cost]]</f>
        <v>2439.61</v>
      </c>
      <c r="R7501" s="4" t="str">
        <f>IF(shipments9[[#This Row],[Gross Profit]]&lt;0,"Loss","Profit")</f>
        <v>Profit</v>
      </c>
      <c r="S7501" s="9">
        <f>shipments9[[#This Row],[Gross Profit]]/shipments9[[#This Row],[Amount]]</f>
        <v>0.76464817426735621</v>
      </c>
      <c r="T7501" s="11">
        <f>shipments9[[#This Row],[Amount]]/shipments9[[#This Row],[Boxes]]</f>
        <v>26.810924369747898</v>
      </c>
    </row>
    <row r="7502" spans="1:20" hidden="1" x14ac:dyDescent="0.25">
      <c r="A7502" t="s">
        <v>7688</v>
      </c>
      <c r="B7502" t="s">
        <v>105</v>
      </c>
      <c r="C7502" t="s">
        <v>141</v>
      </c>
      <c r="D7502" t="s">
        <v>22</v>
      </c>
      <c r="E7502" s="1">
        <v>45558</v>
      </c>
      <c r="F7502" s="1" t="str">
        <f>TEXT(shipments9[[#This Row],[Shipdate]],"ddd")</f>
        <v>Mon</v>
      </c>
      <c r="G7502" s="1" t="str">
        <f>IF(OR(shipments9[[#This Row],[Day Name]]="Sat",shipments9[[#This Row],[Day Name]]="Sun"),"Weekend","Weekday")</f>
        <v>Weekday</v>
      </c>
      <c r="H7502">
        <v>9036</v>
      </c>
      <c r="I7502">
        <v>646</v>
      </c>
      <c r="J7502" t="s">
        <v>185</v>
      </c>
      <c r="K7502" t="s">
        <v>8155</v>
      </c>
      <c r="L7502" t="s">
        <v>8160</v>
      </c>
      <c r="M7502">
        <v>9</v>
      </c>
      <c r="N7502" t="s">
        <v>8167</v>
      </c>
      <c r="O7502" s="4">
        <f>INDEX(products[Cost_per_box], MATCH(shipments9[[#This Row],[PID]], products[PID], 0))</f>
        <v>8.2200000000000006</v>
      </c>
      <c r="P7502" s="4">
        <f>shipments9[[#This Row],[Boxes]]*shipments9[[#This Row],[Cost Per Box]]</f>
        <v>5310.1200000000008</v>
      </c>
      <c r="Q7502" s="4">
        <f>shipments9[[#This Row],[Amount]] -shipments9[[#This Row],[total cost]]</f>
        <v>3725.8799999999992</v>
      </c>
      <c r="R7502" s="4" t="str">
        <f>IF(shipments9[[#This Row],[Gross Profit]]&lt;0,"Loss","Profit")</f>
        <v>Profit</v>
      </c>
      <c r="S7502" s="9">
        <f>shipments9[[#This Row],[Gross Profit]]/shipments9[[#This Row],[Amount]]</f>
        <v>0.41233731739707824</v>
      </c>
      <c r="T7502" s="11">
        <f>shipments9[[#This Row],[Amount]]/shipments9[[#This Row],[Boxes]]</f>
        <v>13.987616099071207</v>
      </c>
    </row>
    <row r="7503" spans="1:20" x14ac:dyDescent="0.25">
      <c r="A7503" t="s">
        <v>7689</v>
      </c>
      <c r="B7503" t="s">
        <v>105</v>
      </c>
      <c r="C7503" t="s">
        <v>147</v>
      </c>
      <c r="D7503" t="s">
        <v>28</v>
      </c>
      <c r="E7503" s="1">
        <v>45541</v>
      </c>
      <c r="F7503" s="1" t="str">
        <f>TEXT(shipments9[[#This Row],[Shipdate]],"ddd")</f>
        <v>Fri</v>
      </c>
      <c r="G7503" s="1" t="str">
        <f>IF(OR(shipments9[[#This Row],[Day Name]]="Sat",shipments9[[#This Row],[Day Name]]="Sun"),"Weekend","Weekday")</f>
        <v>Weekday</v>
      </c>
      <c r="H7503">
        <v>7177.5</v>
      </c>
      <c r="I7503">
        <v>1197</v>
      </c>
      <c r="J7503" t="s">
        <v>185</v>
      </c>
      <c r="K7503" t="s">
        <v>8155</v>
      </c>
      <c r="L7503" t="s">
        <v>8160</v>
      </c>
      <c r="M7503">
        <v>9</v>
      </c>
      <c r="N7503" t="s">
        <v>8167</v>
      </c>
      <c r="O7503" s="4">
        <f>INDEX(products[Cost_per_box], MATCH(shipments9[[#This Row],[PID]], products[PID], 0))</f>
        <v>10.51</v>
      </c>
      <c r="P7503" s="4">
        <f>shipments9[[#This Row],[Boxes]]*shipments9[[#This Row],[Cost Per Box]]</f>
        <v>12580.47</v>
      </c>
      <c r="Q7503" s="4">
        <f>shipments9[[#This Row],[Amount]] -shipments9[[#This Row],[total cost]]</f>
        <v>-5402.9699999999993</v>
      </c>
      <c r="R7503" s="4" t="str">
        <f>IF(shipments9[[#This Row],[Gross Profit]]&lt;0,"Loss","Profit")</f>
        <v>Loss</v>
      </c>
      <c r="S7503" s="9">
        <f>shipments9[[#This Row],[Gross Profit]]/shipments9[[#This Row],[Amount]]</f>
        <v>-0.75276489028213156</v>
      </c>
      <c r="T7503" s="11">
        <f>shipments9[[#This Row],[Amount]]/shipments9[[#This Row],[Boxes]]</f>
        <v>5.996240601503759</v>
      </c>
    </row>
    <row r="7504" spans="1:20" hidden="1" x14ac:dyDescent="0.25">
      <c r="A7504" t="s">
        <v>7690</v>
      </c>
      <c r="B7504" t="s">
        <v>105</v>
      </c>
      <c r="C7504" t="s">
        <v>155</v>
      </c>
      <c r="D7504" t="s">
        <v>28</v>
      </c>
      <c r="E7504" s="1">
        <v>45555</v>
      </c>
      <c r="F7504" s="1" t="str">
        <f>TEXT(shipments9[[#This Row],[Shipdate]],"ddd")</f>
        <v>Fri</v>
      </c>
      <c r="G7504" s="1" t="str">
        <f>IF(OR(shipments9[[#This Row],[Day Name]]="Sat",shipments9[[#This Row],[Day Name]]="Sun"),"Weekend","Weekday")</f>
        <v>Weekday</v>
      </c>
      <c r="H7504">
        <v>3834</v>
      </c>
      <c r="I7504">
        <v>349</v>
      </c>
      <c r="J7504" t="s">
        <v>185</v>
      </c>
      <c r="K7504" t="s">
        <v>8155</v>
      </c>
      <c r="L7504" t="s">
        <v>8160</v>
      </c>
      <c r="M7504">
        <v>9</v>
      </c>
      <c r="N7504" t="s">
        <v>8167</v>
      </c>
      <c r="O7504" s="4">
        <f>INDEX(products[Cost_per_box], MATCH(shipments9[[#This Row],[PID]], products[PID], 0))</f>
        <v>8.43</v>
      </c>
      <c r="P7504" s="4">
        <f>shipments9[[#This Row],[Boxes]]*shipments9[[#This Row],[Cost Per Box]]</f>
        <v>2942.0699999999997</v>
      </c>
      <c r="Q7504" s="4">
        <f>shipments9[[#This Row],[Amount]] -shipments9[[#This Row],[total cost]]</f>
        <v>891.93000000000029</v>
      </c>
      <c r="R7504" s="4" t="str">
        <f>IF(shipments9[[#This Row],[Gross Profit]]&lt;0,"Loss","Profit")</f>
        <v>Profit</v>
      </c>
      <c r="S7504" s="9">
        <f>shipments9[[#This Row],[Gross Profit]]/shipments9[[#This Row],[Amount]]</f>
        <v>0.23263693270735533</v>
      </c>
      <c r="T7504" s="11">
        <f>shipments9[[#This Row],[Amount]]/shipments9[[#This Row],[Boxes]]</f>
        <v>10.98567335243553</v>
      </c>
    </row>
    <row r="7505" spans="1:20" hidden="1" x14ac:dyDescent="0.25">
      <c r="A7505" t="s">
        <v>7691</v>
      </c>
      <c r="B7505" t="s">
        <v>105</v>
      </c>
      <c r="C7505" t="s">
        <v>165</v>
      </c>
      <c r="D7505" t="s">
        <v>31</v>
      </c>
      <c r="E7505" s="1">
        <v>45553</v>
      </c>
      <c r="F7505" s="1" t="str">
        <f>TEXT(shipments9[[#This Row],[Shipdate]],"ddd")</f>
        <v>Wed</v>
      </c>
      <c r="G7505" s="1" t="str">
        <f>IF(OR(shipments9[[#This Row],[Day Name]]="Sat",shipments9[[#This Row],[Day Name]]="Sun"),"Weekend","Weekday")</f>
        <v>Weekday</v>
      </c>
      <c r="H7505">
        <v>2043</v>
      </c>
      <c r="I7505">
        <v>98</v>
      </c>
      <c r="J7505" t="s">
        <v>185</v>
      </c>
      <c r="K7505" t="s">
        <v>8155</v>
      </c>
      <c r="L7505" t="s">
        <v>8160</v>
      </c>
      <c r="M7505">
        <v>9</v>
      </c>
      <c r="N7505" t="s">
        <v>8167</v>
      </c>
      <c r="O7505" s="4">
        <f>INDEX(products[Cost_per_box], MATCH(shipments9[[#This Row],[PID]], products[PID], 0))</f>
        <v>2.65</v>
      </c>
      <c r="P7505" s="4">
        <f>shipments9[[#This Row],[Boxes]]*shipments9[[#This Row],[Cost Per Box]]</f>
        <v>259.7</v>
      </c>
      <c r="Q7505" s="4">
        <f>shipments9[[#This Row],[Amount]] -shipments9[[#This Row],[total cost]]</f>
        <v>1783.3</v>
      </c>
      <c r="R7505" s="4" t="str">
        <f>IF(shipments9[[#This Row],[Gross Profit]]&lt;0,"Loss","Profit")</f>
        <v>Profit</v>
      </c>
      <c r="S7505" s="9">
        <f>shipments9[[#This Row],[Gross Profit]]/shipments9[[#This Row],[Amount]]</f>
        <v>0.8728830151737641</v>
      </c>
      <c r="T7505" s="11">
        <f>shipments9[[#This Row],[Amount]]/shipments9[[#This Row],[Boxes]]</f>
        <v>20.846938775510203</v>
      </c>
    </row>
    <row r="7506" spans="1:20" hidden="1" x14ac:dyDescent="0.25">
      <c r="A7506" t="s">
        <v>7692</v>
      </c>
      <c r="B7506" t="s">
        <v>105</v>
      </c>
      <c r="C7506" t="s">
        <v>135</v>
      </c>
      <c r="D7506" t="s">
        <v>28</v>
      </c>
      <c r="E7506" s="1">
        <v>45551</v>
      </c>
      <c r="F7506" s="1" t="str">
        <f>TEXT(shipments9[[#This Row],[Shipdate]],"ddd")</f>
        <v>Mon</v>
      </c>
      <c r="G7506" s="1" t="str">
        <f>IF(OR(shipments9[[#This Row],[Day Name]]="Sat",shipments9[[#This Row],[Day Name]]="Sun"),"Weekend","Weekday")</f>
        <v>Weekday</v>
      </c>
      <c r="H7506">
        <v>5233.5</v>
      </c>
      <c r="I7506">
        <v>187</v>
      </c>
      <c r="J7506" t="s">
        <v>185</v>
      </c>
      <c r="K7506" t="s">
        <v>8155</v>
      </c>
      <c r="L7506" t="s">
        <v>8160</v>
      </c>
      <c r="M7506">
        <v>9</v>
      </c>
      <c r="N7506" t="s">
        <v>8167</v>
      </c>
      <c r="O7506" s="4">
        <f>INDEX(products[Cost_per_box], MATCH(shipments9[[#This Row],[PID]], products[PID], 0))</f>
        <v>9.94</v>
      </c>
      <c r="P7506" s="4">
        <f>shipments9[[#This Row],[Boxes]]*shipments9[[#This Row],[Cost Per Box]]</f>
        <v>1858.78</v>
      </c>
      <c r="Q7506" s="4">
        <f>shipments9[[#This Row],[Amount]] -shipments9[[#This Row],[total cost]]</f>
        <v>3374.7200000000003</v>
      </c>
      <c r="R7506" s="4" t="str">
        <f>IF(shipments9[[#This Row],[Gross Profit]]&lt;0,"Loss","Profit")</f>
        <v>Profit</v>
      </c>
      <c r="S7506" s="9">
        <f>shipments9[[#This Row],[Gross Profit]]/shipments9[[#This Row],[Amount]]</f>
        <v>0.64483041941339447</v>
      </c>
      <c r="T7506" s="11">
        <f>shipments9[[#This Row],[Amount]]/shipments9[[#This Row],[Boxes]]</f>
        <v>27.986631016042782</v>
      </c>
    </row>
    <row r="7507" spans="1:20" hidden="1" x14ac:dyDescent="0.25">
      <c r="A7507" t="s">
        <v>7693</v>
      </c>
      <c r="B7507" t="s">
        <v>105</v>
      </c>
      <c r="C7507" t="s">
        <v>137</v>
      </c>
      <c r="D7507" t="s">
        <v>24</v>
      </c>
      <c r="E7507" s="1">
        <v>45552</v>
      </c>
      <c r="F7507" s="1" t="str">
        <f>TEXT(shipments9[[#This Row],[Shipdate]],"ddd")</f>
        <v>Tue</v>
      </c>
      <c r="G7507" s="1" t="str">
        <f>IF(OR(shipments9[[#This Row],[Day Name]]="Sat",shipments9[[#This Row],[Day Name]]="Sun"),"Weekend","Weekday")</f>
        <v>Weekday</v>
      </c>
      <c r="H7507">
        <v>3631.5</v>
      </c>
      <c r="I7507">
        <v>192</v>
      </c>
      <c r="J7507" t="s">
        <v>185</v>
      </c>
      <c r="K7507" t="s">
        <v>8155</v>
      </c>
      <c r="L7507" t="s">
        <v>8160</v>
      </c>
      <c r="M7507">
        <v>9</v>
      </c>
      <c r="N7507" t="s">
        <v>8167</v>
      </c>
      <c r="O7507" s="4">
        <f>INDEX(products[Cost_per_box], MATCH(shipments9[[#This Row],[PID]], products[PID], 0))</f>
        <v>7.73</v>
      </c>
      <c r="P7507" s="4">
        <f>shipments9[[#This Row],[Boxes]]*shipments9[[#This Row],[Cost Per Box]]</f>
        <v>1484.16</v>
      </c>
      <c r="Q7507" s="4">
        <f>shipments9[[#This Row],[Amount]] -shipments9[[#This Row],[total cost]]</f>
        <v>2147.34</v>
      </c>
      <c r="R7507" s="4" t="str">
        <f>IF(shipments9[[#This Row],[Gross Profit]]&lt;0,"Loss","Profit")</f>
        <v>Profit</v>
      </c>
      <c r="S7507" s="9">
        <f>shipments9[[#This Row],[Gross Profit]]/shipments9[[#This Row],[Amount]]</f>
        <v>0.59130937629078895</v>
      </c>
      <c r="T7507" s="11">
        <f>shipments9[[#This Row],[Amount]]/shipments9[[#This Row],[Boxes]]</f>
        <v>18.9140625</v>
      </c>
    </row>
    <row r="7508" spans="1:20" hidden="1" x14ac:dyDescent="0.25">
      <c r="A7508" t="s">
        <v>7694</v>
      </c>
      <c r="B7508" t="s">
        <v>105</v>
      </c>
      <c r="C7508" t="s">
        <v>163</v>
      </c>
      <c r="D7508" t="s">
        <v>22</v>
      </c>
      <c r="E7508" s="1">
        <v>45547</v>
      </c>
      <c r="F7508" s="1" t="str">
        <f>TEXT(shipments9[[#This Row],[Shipdate]],"ddd")</f>
        <v>Thu</v>
      </c>
      <c r="G7508" s="1" t="str">
        <f>IF(OR(shipments9[[#This Row],[Day Name]]="Sat",shipments9[[#This Row],[Day Name]]="Sun"),"Weekend","Weekday")</f>
        <v>Weekday</v>
      </c>
      <c r="H7508">
        <v>2889</v>
      </c>
      <c r="I7508">
        <v>362</v>
      </c>
      <c r="J7508" t="s">
        <v>185</v>
      </c>
      <c r="K7508" t="s">
        <v>8155</v>
      </c>
      <c r="L7508" t="s">
        <v>8160</v>
      </c>
      <c r="M7508">
        <v>9</v>
      </c>
      <c r="N7508" t="s">
        <v>8167</v>
      </c>
      <c r="O7508" s="4">
        <f>INDEX(products[Cost_per_box], MATCH(shipments9[[#This Row],[PID]], products[PID], 0))</f>
        <v>3.32</v>
      </c>
      <c r="P7508" s="4">
        <f>shipments9[[#This Row],[Boxes]]*shipments9[[#This Row],[Cost Per Box]]</f>
        <v>1201.8399999999999</v>
      </c>
      <c r="Q7508" s="4">
        <f>shipments9[[#This Row],[Amount]] -shipments9[[#This Row],[total cost]]</f>
        <v>1687.16</v>
      </c>
      <c r="R7508" s="4" t="str">
        <f>IF(shipments9[[#This Row],[Gross Profit]]&lt;0,"Loss","Profit")</f>
        <v>Profit</v>
      </c>
      <c r="S7508" s="9">
        <f>shipments9[[#This Row],[Gross Profit]]/shipments9[[#This Row],[Amount]]</f>
        <v>0.58399446175147107</v>
      </c>
      <c r="T7508" s="11">
        <f>shipments9[[#This Row],[Amount]]/shipments9[[#This Row],[Boxes]]</f>
        <v>7.9806629834254146</v>
      </c>
    </row>
    <row r="7509" spans="1:20" hidden="1" x14ac:dyDescent="0.25">
      <c r="A7509" t="s">
        <v>7695</v>
      </c>
      <c r="B7509" t="s">
        <v>105</v>
      </c>
      <c r="C7509" t="s">
        <v>130</v>
      </c>
      <c r="D7509" t="s">
        <v>31</v>
      </c>
      <c r="E7509" s="1">
        <v>45547</v>
      </c>
      <c r="F7509" s="1" t="str">
        <f>TEXT(shipments9[[#This Row],[Shipdate]],"ddd")</f>
        <v>Thu</v>
      </c>
      <c r="G7509" s="1" t="str">
        <f>IF(OR(shipments9[[#This Row],[Day Name]]="Sat",shipments9[[#This Row],[Day Name]]="Sun"),"Weekend","Weekday")</f>
        <v>Weekday</v>
      </c>
      <c r="H7509">
        <v>2810.25</v>
      </c>
      <c r="I7509">
        <v>313</v>
      </c>
      <c r="J7509" t="s">
        <v>185</v>
      </c>
      <c r="K7509" t="s">
        <v>8155</v>
      </c>
      <c r="L7509" t="s">
        <v>8160</v>
      </c>
      <c r="M7509">
        <v>9</v>
      </c>
      <c r="N7509" t="s">
        <v>8167</v>
      </c>
      <c r="O7509" s="4">
        <f>INDEX(products[Cost_per_box], MATCH(shipments9[[#This Row],[PID]], products[PID], 0))</f>
        <v>5.72</v>
      </c>
      <c r="P7509" s="4">
        <f>shipments9[[#This Row],[Boxes]]*shipments9[[#This Row],[Cost Per Box]]</f>
        <v>1790.36</v>
      </c>
      <c r="Q7509" s="4">
        <f>shipments9[[#This Row],[Amount]] -shipments9[[#This Row],[total cost]]</f>
        <v>1019.8900000000001</v>
      </c>
      <c r="R7509" s="4" t="str">
        <f>IF(shipments9[[#This Row],[Gross Profit]]&lt;0,"Loss","Profit")</f>
        <v>Profit</v>
      </c>
      <c r="S7509" s="9">
        <f>shipments9[[#This Row],[Gross Profit]]/shipments9[[#This Row],[Amount]]</f>
        <v>0.36291788986744955</v>
      </c>
      <c r="T7509" s="11">
        <f>shipments9[[#This Row],[Amount]]/shipments9[[#This Row],[Boxes]]</f>
        <v>8.9784345047923324</v>
      </c>
    </row>
    <row r="7510" spans="1:20" hidden="1" x14ac:dyDescent="0.25">
      <c r="A7510" t="s">
        <v>7696</v>
      </c>
      <c r="B7510" t="s">
        <v>105</v>
      </c>
      <c r="C7510" t="s">
        <v>145</v>
      </c>
      <c r="D7510" t="s">
        <v>31</v>
      </c>
      <c r="E7510" s="1">
        <v>45554</v>
      </c>
      <c r="F7510" s="1" t="str">
        <f>TEXT(shipments9[[#This Row],[Shipdate]],"ddd")</f>
        <v>Thu</v>
      </c>
      <c r="G7510" s="1" t="str">
        <f>IF(OR(shipments9[[#This Row],[Day Name]]="Sat",shipments9[[#This Row],[Day Name]]="Sun"),"Weekend","Weekday")</f>
        <v>Weekday</v>
      </c>
      <c r="H7510">
        <v>6637.5</v>
      </c>
      <c r="I7510">
        <v>415</v>
      </c>
      <c r="J7510" t="s">
        <v>185</v>
      </c>
      <c r="K7510" t="s">
        <v>8155</v>
      </c>
      <c r="L7510" t="s">
        <v>8160</v>
      </c>
      <c r="M7510">
        <v>9</v>
      </c>
      <c r="N7510" t="s">
        <v>8167</v>
      </c>
      <c r="O7510" s="4">
        <f>INDEX(products[Cost_per_box], MATCH(shipments9[[#This Row],[PID]], products[PID], 0))</f>
        <v>4.74</v>
      </c>
      <c r="P7510" s="4">
        <f>shipments9[[#This Row],[Boxes]]*shipments9[[#This Row],[Cost Per Box]]</f>
        <v>1967.1000000000001</v>
      </c>
      <c r="Q7510" s="4">
        <f>shipments9[[#This Row],[Amount]] -shipments9[[#This Row],[total cost]]</f>
        <v>4670.3999999999996</v>
      </c>
      <c r="R7510" s="4" t="str">
        <f>IF(shipments9[[#This Row],[Gross Profit]]&lt;0,"Loss","Profit")</f>
        <v>Profit</v>
      </c>
      <c r="S7510" s="9">
        <f>shipments9[[#This Row],[Gross Profit]]/shipments9[[#This Row],[Amount]]</f>
        <v>0.703638418079096</v>
      </c>
      <c r="T7510" s="11">
        <f>shipments9[[#This Row],[Amount]]/shipments9[[#This Row],[Boxes]]</f>
        <v>15.993975903614459</v>
      </c>
    </row>
    <row r="7511" spans="1:20" hidden="1" x14ac:dyDescent="0.25">
      <c r="A7511" t="s">
        <v>7697</v>
      </c>
      <c r="B7511" t="s">
        <v>105</v>
      </c>
      <c r="C7511" t="s">
        <v>151</v>
      </c>
      <c r="D7511" t="s">
        <v>19</v>
      </c>
      <c r="E7511" s="1">
        <v>45545</v>
      </c>
      <c r="F7511" s="1" t="str">
        <f>TEXT(shipments9[[#This Row],[Shipdate]],"ddd")</f>
        <v>Tue</v>
      </c>
      <c r="G7511" s="1" t="str">
        <f>IF(OR(shipments9[[#This Row],[Day Name]]="Sat",shipments9[[#This Row],[Day Name]]="Sun"),"Weekend","Weekday")</f>
        <v>Weekday</v>
      </c>
      <c r="H7511">
        <v>12840.75</v>
      </c>
      <c r="I7511">
        <v>676</v>
      </c>
      <c r="J7511" t="s">
        <v>185</v>
      </c>
      <c r="K7511" t="s">
        <v>8155</v>
      </c>
      <c r="L7511" t="s">
        <v>8160</v>
      </c>
      <c r="M7511">
        <v>9</v>
      </c>
      <c r="N7511" t="s">
        <v>8167</v>
      </c>
      <c r="O7511" s="4">
        <f>INDEX(products[Cost_per_box], MATCH(shipments9[[#This Row],[PID]], products[PID], 0))</f>
        <v>12.41</v>
      </c>
      <c r="P7511" s="4">
        <f>shipments9[[#This Row],[Boxes]]*shipments9[[#This Row],[Cost Per Box]]</f>
        <v>8389.16</v>
      </c>
      <c r="Q7511" s="4">
        <f>shipments9[[#This Row],[Amount]] -shipments9[[#This Row],[total cost]]</f>
        <v>4451.59</v>
      </c>
      <c r="R7511" s="4" t="str">
        <f>IF(shipments9[[#This Row],[Gross Profit]]&lt;0,"Loss","Profit")</f>
        <v>Profit</v>
      </c>
      <c r="S7511" s="9">
        <f>shipments9[[#This Row],[Gross Profit]]/shipments9[[#This Row],[Amount]]</f>
        <v>0.34667679068590229</v>
      </c>
      <c r="T7511" s="11">
        <f>shipments9[[#This Row],[Amount]]/shipments9[[#This Row],[Boxes]]</f>
        <v>18.995192307692307</v>
      </c>
    </row>
    <row r="7512" spans="1:20" hidden="1" x14ac:dyDescent="0.25">
      <c r="A7512" t="s">
        <v>7698</v>
      </c>
      <c r="B7512" t="s">
        <v>105</v>
      </c>
      <c r="C7512" t="s">
        <v>157</v>
      </c>
      <c r="D7512" t="s">
        <v>19</v>
      </c>
      <c r="E7512" s="1">
        <v>45538</v>
      </c>
      <c r="F7512" s="1" t="str">
        <f>TEXT(shipments9[[#This Row],[Shipdate]],"ddd")</f>
        <v>Tue</v>
      </c>
      <c r="G7512" s="1" t="str">
        <f>IF(OR(shipments9[[#This Row],[Day Name]]="Sat",shipments9[[#This Row],[Day Name]]="Sun"),"Weekend","Weekday")</f>
        <v>Weekday</v>
      </c>
      <c r="H7512">
        <v>5526</v>
      </c>
      <c r="I7512">
        <v>691</v>
      </c>
      <c r="J7512" t="s">
        <v>185</v>
      </c>
      <c r="K7512" t="s">
        <v>8155</v>
      </c>
      <c r="L7512" t="s">
        <v>8160</v>
      </c>
      <c r="M7512">
        <v>9</v>
      </c>
      <c r="N7512" t="s">
        <v>8167</v>
      </c>
      <c r="O7512" s="4">
        <f>INDEX(products[Cost_per_box], MATCH(shipments9[[#This Row],[PID]], products[PID], 0))</f>
        <v>6.8</v>
      </c>
      <c r="P7512" s="4">
        <f>shipments9[[#This Row],[Boxes]]*shipments9[[#This Row],[Cost Per Box]]</f>
        <v>4698.8</v>
      </c>
      <c r="Q7512" s="4">
        <f>shipments9[[#This Row],[Amount]] -shipments9[[#This Row],[total cost]]</f>
        <v>827.19999999999982</v>
      </c>
      <c r="R7512" s="4" t="str">
        <f>IF(shipments9[[#This Row],[Gross Profit]]&lt;0,"Loss","Profit")</f>
        <v>Profit</v>
      </c>
      <c r="S7512" s="9">
        <f>shipments9[[#This Row],[Gross Profit]]/shipments9[[#This Row],[Amount]]</f>
        <v>0.14969236337314509</v>
      </c>
      <c r="T7512" s="11">
        <f>shipments9[[#This Row],[Amount]]/shipments9[[#This Row],[Boxes]]</f>
        <v>7.9971056439942112</v>
      </c>
    </row>
    <row r="7513" spans="1:20" hidden="1" x14ac:dyDescent="0.25">
      <c r="A7513" t="s">
        <v>7699</v>
      </c>
      <c r="B7513" t="s">
        <v>111</v>
      </c>
      <c r="C7513" t="s">
        <v>141</v>
      </c>
      <c r="D7513" t="s">
        <v>31</v>
      </c>
      <c r="E7513" s="1">
        <v>45555</v>
      </c>
      <c r="F7513" s="1" t="str">
        <f>TEXT(shipments9[[#This Row],[Shipdate]],"ddd")</f>
        <v>Fri</v>
      </c>
      <c r="G7513" s="1" t="str">
        <f>IF(OR(shipments9[[#This Row],[Day Name]]="Sat",shipments9[[#This Row],[Day Name]]="Sun"),"Weekend","Weekday")</f>
        <v>Weekday</v>
      </c>
      <c r="H7513">
        <v>10793.25</v>
      </c>
      <c r="I7513">
        <v>675</v>
      </c>
      <c r="J7513" t="s">
        <v>185</v>
      </c>
      <c r="K7513" t="s">
        <v>8155</v>
      </c>
      <c r="L7513" t="s">
        <v>8160</v>
      </c>
      <c r="M7513">
        <v>9</v>
      </c>
      <c r="N7513" t="s">
        <v>8167</v>
      </c>
      <c r="O7513" s="4">
        <f>INDEX(products[Cost_per_box], MATCH(shipments9[[#This Row],[PID]], products[PID], 0))</f>
        <v>8.2200000000000006</v>
      </c>
      <c r="P7513" s="4">
        <f>shipments9[[#This Row],[Boxes]]*shipments9[[#This Row],[Cost Per Box]]</f>
        <v>5548.5</v>
      </c>
      <c r="Q7513" s="4">
        <f>shipments9[[#This Row],[Amount]] -shipments9[[#This Row],[total cost]]</f>
        <v>5244.75</v>
      </c>
      <c r="R7513" s="4" t="str">
        <f>IF(shipments9[[#This Row],[Gross Profit]]&lt;0,"Loss","Profit")</f>
        <v>Profit</v>
      </c>
      <c r="S7513" s="9">
        <f>shipments9[[#This Row],[Gross Profit]]/shipments9[[#This Row],[Amount]]</f>
        <v>0.48592870544090055</v>
      </c>
      <c r="T7513" s="11">
        <f>shipments9[[#This Row],[Amount]]/shipments9[[#This Row],[Boxes]]</f>
        <v>15.99</v>
      </c>
    </row>
    <row r="7514" spans="1:20" x14ac:dyDescent="0.25">
      <c r="A7514" t="s">
        <v>7700</v>
      </c>
      <c r="B7514" t="s">
        <v>111</v>
      </c>
      <c r="C7514" t="s">
        <v>147</v>
      </c>
      <c r="D7514" t="s">
        <v>31</v>
      </c>
      <c r="E7514" s="1">
        <v>45553</v>
      </c>
      <c r="F7514" s="1" t="str">
        <f>TEXT(shipments9[[#This Row],[Shipdate]],"ddd")</f>
        <v>Wed</v>
      </c>
      <c r="G7514" s="1" t="str">
        <f>IF(OR(shipments9[[#This Row],[Day Name]]="Sat",shipments9[[#This Row],[Day Name]]="Sun"),"Weekend","Weekday")</f>
        <v>Weekday</v>
      </c>
      <c r="H7514">
        <v>2544.75</v>
      </c>
      <c r="I7514">
        <v>425</v>
      </c>
      <c r="J7514" t="s">
        <v>185</v>
      </c>
      <c r="K7514" t="s">
        <v>8155</v>
      </c>
      <c r="L7514" t="s">
        <v>8160</v>
      </c>
      <c r="M7514">
        <v>9</v>
      </c>
      <c r="N7514" t="s">
        <v>8167</v>
      </c>
      <c r="O7514" s="4">
        <f>INDEX(products[Cost_per_box], MATCH(shipments9[[#This Row],[PID]], products[PID], 0))</f>
        <v>10.51</v>
      </c>
      <c r="P7514" s="4">
        <f>shipments9[[#This Row],[Boxes]]*shipments9[[#This Row],[Cost Per Box]]</f>
        <v>4466.75</v>
      </c>
      <c r="Q7514" s="4">
        <f>shipments9[[#This Row],[Amount]] -shipments9[[#This Row],[total cost]]</f>
        <v>-1922</v>
      </c>
      <c r="R7514" s="4" t="str">
        <f>IF(shipments9[[#This Row],[Gross Profit]]&lt;0,"Loss","Profit")</f>
        <v>Loss</v>
      </c>
      <c r="S7514" s="9">
        <f>shipments9[[#This Row],[Gross Profit]]/shipments9[[#This Row],[Amount]]</f>
        <v>-0.75528047941841048</v>
      </c>
      <c r="T7514" s="11">
        <f>shipments9[[#This Row],[Amount]]/shipments9[[#This Row],[Boxes]]</f>
        <v>5.9876470588235291</v>
      </c>
    </row>
    <row r="7515" spans="1:20" hidden="1" x14ac:dyDescent="0.25">
      <c r="A7515" t="s">
        <v>7701</v>
      </c>
      <c r="B7515" t="s">
        <v>111</v>
      </c>
      <c r="C7515" t="s">
        <v>163</v>
      </c>
      <c r="D7515" t="s">
        <v>19</v>
      </c>
      <c r="E7515" s="1">
        <v>45551</v>
      </c>
      <c r="F7515" s="1" t="str">
        <f>TEXT(shipments9[[#This Row],[Shipdate]],"ddd")</f>
        <v>Mon</v>
      </c>
      <c r="G7515" s="1" t="str">
        <f>IF(OR(shipments9[[#This Row],[Day Name]]="Sat",shipments9[[#This Row],[Day Name]]="Sun"),"Weekend","Weekday")</f>
        <v>Weekday</v>
      </c>
      <c r="H7515">
        <v>4716</v>
      </c>
      <c r="I7515">
        <v>590</v>
      </c>
      <c r="J7515" t="s">
        <v>185</v>
      </c>
      <c r="K7515" t="s">
        <v>8155</v>
      </c>
      <c r="L7515" t="s">
        <v>8160</v>
      </c>
      <c r="M7515">
        <v>9</v>
      </c>
      <c r="N7515" t="s">
        <v>8167</v>
      </c>
      <c r="O7515" s="4">
        <f>INDEX(products[Cost_per_box], MATCH(shipments9[[#This Row],[PID]], products[PID], 0))</f>
        <v>3.32</v>
      </c>
      <c r="P7515" s="4">
        <f>shipments9[[#This Row],[Boxes]]*shipments9[[#This Row],[Cost Per Box]]</f>
        <v>1958.8</v>
      </c>
      <c r="Q7515" s="4">
        <f>shipments9[[#This Row],[Amount]] -shipments9[[#This Row],[total cost]]</f>
        <v>2757.2</v>
      </c>
      <c r="R7515" s="4" t="str">
        <f>IF(shipments9[[#This Row],[Gross Profit]]&lt;0,"Loss","Profit")</f>
        <v>Profit</v>
      </c>
      <c r="S7515" s="9">
        <f>shipments9[[#This Row],[Gross Profit]]/shipments9[[#This Row],[Amount]]</f>
        <v>0.58464800678541129</v>
      </c>
      <c r="T7515" s="11">
        <f>shipments9[[#This Row],[Amount]]/shipments9[[#This Row],[Boxes]]</f>
        <v>7.9932203389830505</v>
      </c>
    </row>
    <row r="7516" spans="1:20" hidden="1" x14ac:dyDescent="0.25">
      <c r="A7516" t="s">
        <v>7702</v>
      </c>
      <c r="B7516" t="s">
        <v>114</v>
      </c>
      <c r="C7516" t="s">
        <v>121</v>
      </c>
      <c r="D7516" t="s">
        <v>26</v>
      </c>
      <c r="E7516" s="1">
        <v>45559</v>
      </c>
      <c r="F7516" s="1" t="str">
        <f>TEXT(shipments9[[#This Row],[Shipdate]],"ddd")</f>
        <v>Tue</v>
      </c>
      <c r="G7516" s="1" t="str">
        <f>IF(OR(shipments9[[#This Row],[Day Name]]="Sat",shipments9[[#This Row],[Day Name]]="Sun"),"Weekend","Weekday")</f>
        <v>Weekday</v>
      </c>
      <c r="H7516">
        <v>15241.5</v>
      </c>
      <c r="I7516">
        <v>1173</v>
      </c>
      <c r="J7516" t="s">
        <v>185</v>
      </c>
      <c r="K7516" t="s">
        <v>8155</v>
      </c>
      <c r="L7516" t="s">
        <v>8160</v>
      </c>
      <c r="M7516">
        <v>9</v>
      </c>
      <c r="N7516" t="s">
        <v>8167</v>
      </c>
      <c r="O7516" s="4">
        <f>INDEX(products[Cost_per_box], MATCH(shipments9[[#This Row],[PID]], products[PID], 0))</f>
        <v>5.26</v>
      </c>
      <c r="P7516" s="4">
        <f>shipments9[[#This Row],[Boxes]]*shipments9[[#This Row],[Cost Per Box]]</f>
        <v>6169.98</v>
      </c>
      <c r="Q7516" s="4">
        <f>shipments9[[#This Row],[Amount]] -shipments9[[#This Row],[total cost]]</f>
        <v>9071.52</v>
      </c>
      <c r="R7516" s="4" t="str">
        <f>IF(shipments9[[#This Row],[Gross Profit]]&lt;0,"Loss","Profit")</f>
        <v>Profit</v>
      </c>
      <c r="S7516" s="9">
        <f>shipments9[[#This Row],[Gross Profit]]/shipments9[[#This Row],[Amount]]</f>
        <v>0.59518551323688618</v>
      </c>
      <c r="T7516" s="11">
        <f>shipments9[[#This Row],[Amount]]/shipments9[[#This Row],[Boxes]]</f>
        <v>12.993606138107417</v>
      </c>
    </row>
    <row r="7517" spans="1:20" hidden="1" x14ac:dyDescent="0.25">
      <c r="A7517" t="s">
        <v>7703</v>
      </c>
      <c r="B7517" t="s">
        <v>114</v>
      </c>
      <c r="C7517" t="s">
        <v>157</v>
      </c>
      <c r="D7517" t="s">
        <v>31</v>
      </c>
      <c r="E7517" s="1">
        <v>45559</v>
      </c>
      <c r="F7517" s="1" t="str">
        <f>TEXT(shipments9[[#This Row],[Shipdate]],"ddd")</f>
        <v>Tue</v>
      </c>
      <c r="G7517" s="1" t="str">
        <f>IF(OR(shipments9[[#This Row],[Day Name]]="Sat",shipments9[[#This Row],[Day Name]]="Sun"),"Weekend","Weekday")</f>
        <v>Weekday</v>
      </c>
      <c r="H7517">
        <v>3107.25</v>
      </c>
      <c r="I7517">
        <v>444</v>
      </c>
      <c r="J7517" t="s">
        <v>185</v>
      </c>
      <c r="K7517" t="s">
        <v>8155</v>
      </c>
      <c r="L7517" t="s">
        <v>8160</v>
      </c>
      <c r="M7517">
        <v>9</v>
      </c>
      <c r="N7517" t="s">
        <v>8167</v>
      </c>
      <c r="O7517" s="4">
        <f>INDEX(products[Cost_per_box], MATCH(shipments9[[#This Row],[PID]], products[PID], 0))</f>
        <v>6.8</v>
      </c>
      <c r="P7517" s="4">
        <f>shipments9[[#This Row],[Boxes]]*shipments9[[#This Row],[Cost Per Box]]</f>
        <v>3019.2</v>
      </c>
      <c r="Q7517" s="4">
        <f>shipments9[[#This Row],[Amount]] -shipments9[[#This Row],[total cost]]</f>
        <v>88.050000000000182</v>
      </c>
      <c r="R7517" s="4" t="str">
        <f>IF(shipments9[[#This Row],[Gross Profit]]&lt;0,"Loss","Profit")</f>
        <v>Profit</v>
      </c>
      <c r="S7517" s="9">
        <f>shipments9[[#This Row],[Gross Profit]]/shipments9[[#This Row],[Amount]]</f>
        <v>2.8336953898141504E-2</v>
      </c>
      <c r="T7517" s="11">
        <f>shipments9[[#This Row],[Amount]]/shipments9[[#This Row],[Boxes]]</f>
        <v>6.9983108108108105</v>
      </c>
    </row>
    <row r="7518" spans="1:20" hidden="1" x14ac:dyDescent="0.25">
      <c r="A7518" t="s">
        <v>7704</v>
      </c>
      <c r="B7518" t="s">
        <v>114</v>
      </c>
      <c r="C7518" t="s">
        <v>121</v>
      </c>
      <c r="D7518" t="s">
        <v>19</v>
      </c>
      <c r="E7518" s="1">
        <v>45554</v>
      </c>
      <c r="F7518" s="1" t="str">
        <f>TEXT(shipments9[[#This Row],[Shipdate]],"ddd")</f>
        <v>Thu</v>
      </c>
      <c r="G7518" s="1" t="str">
        <f>IF(OR(shipments9[[#This Row],[Day Name]]="Sat",shipments9[[#This Row],[Day Name]]="Sun"),"Weekend","Weekday")</f>
        <v>Weekday</v>
      </c>
      <c r="H7518">
        <v>1314</v>
      </c>
      <c r="I7518">
        <v>102</v>
      </c>
      <c r="J7518" t="s">
        <v>185</v>
      </c>
      <c r="K7518" t="s">
        <v>8155</v>
      </c>
      <c r="L7518" t="s">
        <v>8160</v>
      </c>
      <c r="M7518">
        <v>9</v>
      </c>
      <c r="N7518" t="s">
        <v>8167</v>
      </c>
      <c r="O7518" s="4">
        <f>INDEX(products[Cost_per_box], MATCH(shipments9[[#This Row],[PID]], products[PID], 0))</f>
        <v>5.26</v>
      </c>
      <c r="P7518" s="4">
        <f>shipments9[[#This Row],[Boxes]]*shipments9[[#This Row],[Cost Per Box]]</f>
        <v>536.52</v>
      </c>
      <c r="Q7518" s="4">
        <f>shipments9[[#This Row],[Amount]] -shipments9[[#This Row],[total cost]]</f>
        <v>777.48</v>
      </c>
      <c r="R7518" s="4" t="str">
        <f>IF(shipments9[[#This Row],[Gross Profit]]&lt;0,"Loss","Profit")</f>
        <v>Profit</v>
      </c>
      <c r="S7518" s="9">
        <f>shipments9[[#This Row],[Gross Profit]]/shipments9[[#This Row],[Amount]]</f>
        <v>0.59168949771689494</v>
      </c>
      <c r="T7518" s="11">
        <f>shipments9[[#This Row],[Amount]]/shipments9[[#This Row],[Boxes]]</f>
        <v>12.882352941176471</v>
      </c>
    </row>
    <row r="7519" spans="1:20" x14ac:dyDescent="0.25">
      <c r="A7519" t="s">
        <v>7705</v>
      </c>
      <c r="B7519" t="s">
        <v>114</v>
      </c>
      <c r="C7519" t="s">
        <v>147</v>
      </c>
      <c r="D7519" t="s">
        <v>22</v>
      </c>
      <c r="E7519" s="1">
        <v>45565</v>
      </c>
      <c r="F7519" s="1" t="str">
        <f>TEXT(shipments9[[#This Row],[Shipdate]],"ddd")</f>
        <v>Mon</v>
      </c>
      <c r="G7519" s="1" t="str">
        <f>IF(OR(shipments9[[#This Row],[Day Name]]="Sat",shipments9[[#This Row],[Day Name]]="Sun"),"Weekend","Weekday")</f>
        <v>Weekday</v>
      </c>
      <c r="H7519">
        <v>3701.25</v>
      </c>
      <c r="I7519">
        <v>412</v>
      </c>
      <c r="J7519" t="s">
        <v>185</v>
      </c>
      <c r="K7519" t="s">
        <v>8155</v>
      </c>
      <c r="L7519" t="s">
        <v>8160</v>
      </c>
      <c r="M7519">
        <v>9</v>
      </c>
      <c r="N7519" t="s">
        <v>8167</v>
      </c>
      <c r="O7519" s="4">
        <f>INDEX(products[Cost_per_box], MATCH(shipments9[[#This Row],[PID]], products[PID], 0))</f>
        <v>10.51</v>
      </c>
      <c r="P7519" s="4">
        <f>shipments9[[#This Row],[Boxes]]*shipments9[[#This Row],[Cost Per Box]]</f>
        <v>4330.12</v>
      </c>
      <c r="Q7519" s="4">
        <f>shipments9[[#This Row],[Amount]] -shipments9[[#This Row],[total cost]]</f>
        <v>-628.86999999999989</v>
      </c>
      <c r="R7519" s="4" t="str">
        <f>IF(shipments9[[#This Row],[Gross Profit]]&lt;0,"Loss","Profit")</f>
        <v>Loss</v>
      </c>
      <c r="S7519" s="9">
        <f>shipments9[[#This Row],[Gross Profit]]/shipments9[[#This Row],[Amount]]</f>
        <v>-0.1699074636946977</v>
      </c>
      <c r="T7519" s="11">
        <f>shipments9[[#This Row],[Amount]]/shipments9[[#This Row],[Boxes]]</f>
        <v>8.9836165048543695</v>
      </c>
    </row>
    <row r="7520" spans="1:20" hidden="1" x14ac:dyDescent="0.25">
      <c r="A7520" t="s">
        <v>7706</v>
      </c>
      <c r="B7520" t="s">
        <v>114</v>
      </c>
      <c r="C7520" t="s">
        <v>157</v>
      </c>
      <c r="D7520" t="s">
        <v>24</v>
      </c>
      <c r="E7520" s="1">
        <v>45562</v>
      </c>
      <c r="F7520" s="1" t="str">
        <f>TEXT(shipments9[[#This Row],[Shipdate]],"ddd")</f>
        <v>Fri</v>
      </c>
      <c r="G7520" s="1" t="str">
        <f>IF(OR(shipments9[[#This Row],[Day Name]]="Sat",shipments9[[#This Row],[Day Name]]="Sun"),"Weekend","Weekday")</f>
        <v>Weekday</v>
      </c>
      <c r="H7520">
        <v>8487</v>
      </c>
      <c r="I7520">
        <v>943</v>
      </c>
      <c r="J7520" t="s">
        <v>185</v>
      </c>
      <c r="K7520" t="s">
        <v>8155</v>
      </c>
      <c r="L7520" t="s">
        <v>8160</v>
      </c>
      <c r="M7520">
        <v>9</v>
      </c>
      <c r="N7520" t="s">
        <v>8167</v>
      </c>
      <c r="O7520" s="4">
        <f>INDEX(products[Cost_per_box], MATCH(shipments9[[#This Row],[PID]], products[PID], 0))</f>
        <v>6.8</v>
      </c>
      <c r="P7520" s="4">
        <f>shipments9[[#This Row],[Boxes]]*shipments9[[#This Row],[Cost Per Box]]</f>
        <v>6412.4</v>
      </c>
      <c r="Q7520" s="4">
        <f>shipments9[[#This Row],[Amount]] -shipments9[[#This Row],[total cost]]</f>
        <v>2074.6000000000004</v>
      </c>
      <c r="R7520" s="4" t="str">
        <f>IF(shipments9[[#This Row],[Gross Profit]]&lt;0,"Loss","Profit")</f>
        <v>Profit</v>
      </c>
      <c r="S7520" s="9">
        <f>shipments9[[#This Row],[Gross Profit]]/shipments9[[#This Row],[Amount]]</f>
        <v>0.24444444444444449</v>
      </c>
      <c r="T7520" s="11">
        <f>shipments9[[#This Row],[Amount]]/shipments9[[#This Row],[Boxes]]</f>
        <v>9</v>
      </c>
    </row>
    <row r="7521" spans="1:20" x14ac:dyDescent="0.25">
      <c r="A7521" t="s">
        <v>7707</v>
      </c>
      <c r="B7521" t="s">
        <v>102</v>
      </c>
      <c r="C7521" t="s">
        <v>147</v>
      </c>
      <c r="D7521" t="s">
        <v>31</v>
      </c>
      <c r="E7521" s="1">
        <v>45541</v>
      </c>
      <c r="F7521" s="1" t="str">
        <f>TEXT(shipments9[[#This Row],[Shipdate]],"ddd")</f>
        <v>Fri</v>
      </c>
      <c r="G7521" s="1" t="str">
        <f>IF(OR(shipments9[[#This Row],[Day Name]]="Sat",shipments9[[#This Row],[Day Name]]="Sun"),"Weekend","Weekday")</f>
        <v>Weekday</v>
      </c>
      <c r="H7521">
        <v>3829.5</v>
      </c>
      <c r="I7521">
        <v>639</v>
      </c>
      <c r="J7521" t="s">
        <v>185</v>
      </c>
      <c r="K7521" t="s">
        <v>8155</v>
      </c>
      <c r="L7521" t="s">
        <v>8160</v>
      </c>
      <c r="M7521">
        <v>9</v>
      </c>
      <c r="N7521" t="s">
        <v>8167</v>
      </c>
      <c r="O7521" s="4">
        <f>INDEX(products[Cost_per_box], MATCH(shipments9[[#This Row],[PID]], products[PID], 0))</f>
        <v>10.51</v>
      </c>
      <c r="P7521" s="4">
        <f>shipments9[[#This Row],[Boxes]]*shipments9[[#This Row],[Cost Per Box]]</f>
        <v>6715.8899999999994</v>
      </c>
      <c r="Q7521" s="4">
        <f>shipments9[[#This Row],[Amount]] -shipments9[[#This Row],[total cost]]</f>
        <v>-2886.3899999999994</v>
      </c>
      <c r="R7521" s="4" t="str">
        <f>IF(shipments9[[#This Row],[Gross Profit]]&lt;0,"Loss","Profit")</f>
        <v>Loss</v>
      </c>
      <c r="S7521" s="9">
        <f>shipments9[[#This Row],[Gross Profit]]/shipments9[[#This Row],[Amount]]</f>
        <v>-0.75372502937720309</v>
      </c>
      <c r="T7521" s="11">
        <f>shipments9[[#This Row],[Amount]]/shipments9[[#This Row],[Boxes]]</f>
        <v>5.992957746478873</v>
      </c>
    </row>
    <row r="7522" spans="1:20" hidden="1" x14ac:dyDescent="0.25">
      <c r="A7522" t="s">
        <v>7708</v>
      </c>
      <c r="B7522" t="s">
        <v>102</v>
      </c>
      <c r="C7522" t="s">
        <v>165</v>
      </c>
      <c r="D7522" t="s">
        <v>19</v>
      </c>
      <c r="E7522" s="1">
        <v>45558</v>
      </c>
      <c r="F7522" s="1" t="str">
        <f>TEXT(shipments9[[#This Row],[Shipdate]],"ddd")</f>
        <v>Mon</v>
      </c>
      <c r="G7522" s="1" t="str">
        <f>IF(OR(shipments9[[#This Row],[Day Name]]="Sat",shipments9[[#This Row],[Day Name]]="Sun"),"Weekend","Weekday")</f>
        <v>Weekday</v>
      </c>
      <c r="H7522">
        <v>6120</v>
      </c>
      <c r="I7522">
        <v>323</v>
      </c>
      <c r="J7522" t="s">
        <v>185</v>
      </c>
      <c r="K7522" t="s">
        <v>8155</v>
      </c>
      <c r="L7522" t="s">
        <v>8160</v>
      </c>
      <c r="M7522">
        <v>9</v>
      </c>
      <c r="N7522" t="s">
        <v>8167</v>
      </c>
      <c r="O7522" s="4">
        <f>INDEX(products[Cost_per_box], MATCH(shipments9[[#This Row],[PID]], products[PID], 0))</f>
        <v>2.65</v>
      </c>
      <c r="P7522" s="4">
        <f>shipments9[[#This Row],[Boxes]]*shipments9[[#This Row],[Cost Per Box]]</f>
        <v>855.94999999999993</v>
      </c>
      <c r="Q7522" s="4">
        <f>shipments9[[#This Row],[Amount]] -shipments9[[#This Row],[total cost]]</f>
        <v>5264.05</v>
      </c>
      <c r="R7522" s="4" t="str">
        <f>IF(shipments9[[#This Row],[Gross Profit]]&lt;0,"Loss","Profit")</f>
        <v>Profit</v>
      </c>
      <c r="S7522" s="9">
        <f>shipments9[[#This Row],[Gross Profit]]/shipments9[[#This Row],[Amount]]</f>
        <v>0.8601388888888889</v>
      </c>
      <c r="T7522" s="11">
        <f>shipments9[[#This Row],[Amount]]/shipments9[[#This Row],[Boxes]]</f>
        <v>18.94736842105263</v>
      </c>
    </row>
    <row r="7523" spans="1:20" hidden="1" x14ac:dyDescent="0.25">
      <c r="A7523" t="s">
        <v>7709</v>
      </c>
      <c r="B7523" t="s">
        <v>102</v>
      </c>
      <c r="C7523" t="s">
        <v>130</v>
      </c>
      <c r="D7523" t="s">
        <v>28</v>
      </c>
      <c r="E7523" s="1">
        <v>45544</v>
      </c>
      <c r="F7523" s="1" t="str">
        <f>TEXT(shipments9[[#This Row],[Shipdate]],"ddd")</f>
        <v>Mon</v>
      </c>
      <c r="G7523" s="1" t="str">
        <f>IF(OR(shipments9[[#This Row],[Day Name]]="Sat",shipments9[[#This Row],[Day Name]]="Sun"),"Weekend","Weekday")</f>
        <v>Weekday</v>
      </c>
      <c r="H7523">
        <v>12485.25</v>
      </c>
      <c r="I7523">
        <v>2081</v>
      </c>
      <c r="J7523" t="s">
        <v>185</v>
      </c>
      <c r="K7523" t="s">
        <v>8155</v>
      </c>
      <c r="L7523" t="s">
        <v>8160</v>
      </c>
      <c r="M7523">
        <v>9</v>
      </c>
      <c r="N7523" t="s">
        <v>8167</v>
      </c>
      <c r="O7523" s="4">
        <f>INDEX(products[Cost_per_box], MATCH(shipments9[[#This Row],[PID]], products[PID], 0))</f>
        <v>5.72</v>
      </c>
      <c r="P7523" s="4">
        <f>shipments9[[#This Row],[Boxes]]*shipments9[[#This Row],[Cost Per Box]]</f>
        <v>11903.32</v>
      </c>
      <c r="Q7523" s="4">
        <f>shipments9[[#This Row],[Amount]] -shipments9[[#This Row],[total cost]]</f>
        <v>581.93000000000029</v>
      </c>
      <c r="R7523" s="4" t="str">
        <f>IF(shipments9[[#This Row],[Gross Profit]]&lt;0,"Loss","Profit")</f>
        <v>Profit</v>
      </c>
      <c r="S7523" s="9">
        <f>shipments9[[#This Row],[Gross Profit]]/shipments9[[#This Row],[Amount]]</f>
        <v>4.6609399090927317E-2</v>
      </c>
      <c r="T7523" s="11">
        <f>shipments9[[#This Row],[Amount]]/shipments9[[#This Row],[Boxes]]</f>
        <v>5.9996395963479099</v>
      </c>
    </row>
    <row r="7524" spans="1:20" hidden="1" x14ac:dyDescent="0.25">
      <c r="A7524" t="s">
        <v>7710</v>
      </c>
      <c r="B7524" t="s">
        <v>102</v>
      </c>
      <c r="C7524" t="s">
        <v>145</v>
      </c>
      <c r="D7524" t="s">
        <v>24</v>
      </c>
      <c r="E7524" s="1">
        <v>45562</v>
      </c>
      <c r="F7524" s="1" t="str">
        <f>TEXT(shipments9[[#This Row],[Shipdate]],"ddd")</f>
        <v>Fri</v>
      </c>
      <c r="G7524" s="1" t="str">
        <f>IF(OR(shipments9[[#This Row],[Day Name]]="Sat",shipments9[[#This Row],[Day Name]]="Sun"),"Weekend","Weekday")</f>
        <v>Weekday</v>
      </c>
      <c r="H7524">
        <v>6018.75</v>
      </c>
      <c r="I7524">
        <v>402</v>
      </c>
      <c r="J7524" t="s">
        <v>185</v>
      </c>
      <c r="K7524" t="s">
        <v>8155</v>
      </c>
      <c r="L7524" t="s">
        <v>8160</v>
      </c>
      <c r="M7524">
        <v>9</v>
      </c>
      <c r="N7524" t="s">
        <v>8167</v>
      </c>
      <c r="O7524" s="4">
        <f>INDEX(products[Cost_per_box], MATCH(shipments9[[#This Row],[PID]], products[PID], 0))</f>
        <v>4.74</v>
      </c>
      <c r="P7524" s="4">
        <f>shipments9[[#This Row],[Boxes]]*shipments9[[#This Row],[Cost Per Box]]</f>
        <v>1905.48</v>
      </c>
      <c r="Q7524" s="4">
        <f>shipments9[[#This Row],[Amount]] -shipments9[[#This Row],[total cost]]</f>
        <v>4113.2700000000004</v>
      </c>
      <c r="R7524" s="4" t="str">
        <f>IF(shipments9[[#This Row],[Gross Profit]]&lt;0,"Loss","Profit")</f>
        <v>Profit</v>
      </c>
      <c r="S7524" s="9">
        <f>shipments9[[#This Row],[Gross Profit]]/shipments9[[#This Row],[Amount]]</f>
        <v>0.68340934579439261</v>
      </c>
      <c r="T7524" s="11">
        <f>shipments9[[#This Row],[Amount]]/shipments9[[#This Row],[Boxes]]</f>
        <v>14.972014925373134</v>
      </c>
    </row>
    <row r="7525" spans="1:20" hidden="1" x14ac:dyDescent="0.25">
      <c r="A7525" t="s">
        <v>7711</v>
      </c>
      <c r="B7525" t="s">
        <v>102</v>
      </c>
      <c r="C7525" t="s">
        <v>153</v>
      </c>
      <c r="D7525" t="s">
        <v>19</v>
      </c>
      <c r="E7525" s="1">
        <v>45565</v>
      </c>
      <c r="F7525" s="1" t="str">
        <f>TEXT(shipments9[[#This Row],[Shipdate]],"ddd")</f>
        <v>Mon</v>
      </c>
      <c r="G7525" s="1" t="str">
        <f>IF(OR(shipments9[[#This Row],[Day Name]]="Sat",shipments9[[#This Row],[Day Name]]="Sun"),"Weekend","Weekday")</f>
        <v>Weekday</v>
      </c>
      <c r="H7525">
        <v>3795.75</v>
      </c>
      <c r="I7525">
        <v>238</v>
      </c>
      <c r="J7525" t="s">
        <v>185</v>
      </c>
      <c r="K7525" t="s">
        <v>8155</v>
      </c>
      <c r="L7525" t="s">
        <v>8160</v>
      </c>
      <c r="M7525">
        <v>9</v>
      </c>
      <c r="N7525" t="s">
        <v>8167</v>
      </c>
      <c r="O7525" s="4">
        <f>INDEX(products[Cost_per_box], MATCH(shipments9[[#This Row],[PID]], products[PID], 0))</f>
        <v>9.57</v>
      </c>
      <c r="P7525" s="4">
        <f>shipments9[[#This Row],[Boxes]]*shipments9[[#This Row],[Cost Per Box]]</f>
        <v>2277.66</v>
      </c>
      <c r="Q7525" s="4">
        <f>shipments9[[#This Row],[Amount]] -shipments9[[#This Row],[total cost]]</f>
        <v>1518.0900000000001</v>
      </c>
      <c r="R7525" s="4" t="str">
        <f>IF(shipments9[[#This Row],[Gross Profit]]&lt;0,"Loss","Profit")</f>
        <v>Profit</v>
      </c>
      <c r="S7525" s="9">
        <f>shipments9[[#This Row],[Gross Profit]]/shipments9[[#This Row],[Amount]]</f>
        <v>0.39994467496542191</v>
      </c>
      <c r="T7525" s="11">
        <f>shipments9[[#This Row],[Amount]]/shipments9[[#This Row],[Boxes]]</f>
        <v>15.948529411764707</v>
      </c>
    </row>
    <row r="7526" spans="1:20" hidden="1" x14ac:dyDescent="0.25">
      <c r="A7526" t="s">
        <v>7712</v>
      </c>
      <c r="B7526" t="s">
        <v>102</v>
      </c>
      <c r="C7526" t="s">
        <v>163</v>
      </c>
      <c r="D7526" t="s">
        <v>19</v>
      </c>
      <c r="E7526" s="1">
        <v>45555</v>
      </c>
      <c r="F7526" s="1" t="str">
        <f>TEXT(shipments9[[#This Row],[Shipdate]],"ddd")</f>
        <v>Fri</v>
      </c>
      <c r="G7526" s="1" t="str">
        <f>IF(OR(shipments9[[#This Row],[Day Name]]="Sat",shipments9[[#This Row],[Day Name]]="Sun"),"Weekend","Weekday")</f>
        <v>Weekday</v>
      </c>
      <c r="H7526">
        <v>9045</v>
      </c>
      <c r="I7526">
        <v>1131</v>
      </c>
      <c r="J7526" t="s">
        <v>185</v>
      </c>
      <c r="K7526" t="s">
        <v>8155</v>
      </c>
      <c r="L7526" t="s">
        <v>8160</v>
      </c>
      <c r="M7526">
        <v>9</v>
      </c>
      <c r="N7526" t="s">
        <v>8167</v>
      </c>
      <c r="O7526" s="4">
        <f>INDEX(products[Cost_per_box], MATCH(shipments9[[#This Row],[PID]], products[PID], 0))</f>
        <v>3.32</v>
      </c>
      <c r="P7526" s="4">
        <f>shipments9[[#This Row],[Boxes]]*shipments9[[#This Row],[Cost Per Box]]</f>
        <v>3754.9199999999996</v>
      </c>
      <c r="Q7526" s="4">
        <f>shipments9[[#This Row],[Amount]] -shipments9[[#This Row],[total cost]]</f>
        <v>5290.08</v>
      </c>
      <c r="R7526" s="4" t="str">
        <f>IF(shipments9[[#This Row],[Gross Profit]]&lt;0,"Loss","Profit")</f>
        <v>Profit</v>
      </c>
      <c r="S7526" s="9">
        <f>shipments9[[#This Row],[Gross Profit]]/shipments9[[#This Row],[Amount]]</f>
        <v>0.58486235489220562</v>
      </c>
      <c r="T7526" s="11">
        <f>shipments9[[#This Row],[Amount]]/shipments9[[#This Row],[Boxes]]</f>
        <v>7.9973474801061011</v>
      </c>
    </row>
    <row r="7527" spans="1:20" hidden="1" x14ac:dyDescent="0.25">
      <c r="A7527" t="s">
        <v>7713</v>
      </c>
      <c r="B7527" t="s">
        <v>102</v>
      </c>
      <c r="C7527" t="s">
        <v>121</v>
      </c>
      <c r="D7527" t="s">
        <v>24</v>
      </c>
      <c r="E7527" s="1">
        <v>45540</v>
      </c>
      <c r="F7527" s="1" t="str">
        <f>TEXT(shipments9[[#This Row],[Shipdate]],"ddd")</f>
        <v>Thu</v>
      </c>
      <c r="G7527" s="1" t="str">
        <f>IF(OR(shipments9[[#This Row],[Day Name]]="Sat",shipments9[[#This Row],[Day Name]]="Sun"),"Weekend","Weekday")</f>
        <v>Weekday</v>
      </c>
      <c r="H7527">
        <v>10145.25</v>
      </c>
      <c r="I7527">
        <v>677</v>
      </c>
      <c r="J7527" t="s">
        <v>185</v>
      </c>
      <c r="K7527" t="s">
        <v>8155</v>
      </c>
      <c r="L7527" t="s">
        <v>8160</v>
      </c>
      <c r="M7527">
        <v>9</v>
      </c>
      <c r="N7527" t="s">
        <v>8167</v>
      </c>
      <c r="O7527" s="4">
        <f>INDEX(products[Cost_per_box], MATCH(shipments9[[#This Row],[PID]], products[PID], 0))</f>
        <v>5.26</v>
      </c>
      <c r="P7527" s="4">
        <f>shipments9[[#This Row],[Boxes]]*shipments9[[#This Row],[Cost Per Box]]</f>
        <v>3561.02</v>
      </c>
      <c r="Q7527" s="4">
        <f>shipments9[[#This Row],[Amount]] -shipments9[[#This Row],[total cost]]</f>
        <v>6584.23</v>
      </c>
      <c r="R7527" s="4" t="str">
        <f>IF(shipments9[[#This Row],[Gross Profit]]&lt;0,"Loss","Profit")</f>
        <v>Profit</v>
      </c>
      <c r="S7527" s="9">
        <f>shipments9[[#This Row],[Gross Profit]]/shipments9[[#This Row],[Amount]]</f>
        <v>0.6489963283309923</v>
      </c>
      <c r="T7527" s="11">
        <f>shipments9[[#This Row],[Amount]]/shipments9[[#This Row],[Boxes]]</f>
        <v>14.985598227474151</v>
      </c>
    </row>
    <row r="7528" spans="1:20" hidden="1" x14ac:dyDescent="0.25">
      <c r="A7528" t="s">
        <v>7714</v>
      </c>
      <c r="B7528" t="s">
        <v>102</v>
      </c>
      <c r="C7528" t="s">
        <v>132</v>
      </c>
      <c r="D7528" t="s">
        <v>19</v>
      </c>
      <c r="E7528" s="1">
        <v>45566</v>
      </c>
      <c r="F7528" s="1" t="str">
        <f>TEXT(shipments9[[#This Row],[Shipdate]],"ddd")</f>
        <v>Tue</v>
      </c>
      <c r="G7528" s="1" t="str">
        <f>IF(OR(shipments9[[#This Row],[Day Name]]="Sat",shipments9[[#This Row],[Day Name]]="Sun"),"Weekend","Weekday")</f>
        <v>Weekday</v>
      </c>
      <c r="H7528">
        <v>4324.5</v>
      </c>
      <c r="I7528">
        <v>161</v>
      </c>
      <c r="J7528" t="s">
        <v>185</v>
      </c>
      <c r="K7528" t="s">
        <v>8155</v>
      </c>
      <c r="L7528" t="s">
        <v>8152</v>
      </c>
      <c r="M7528">
        <v>10</v>
      </c>
      <c r="N7528" t="s">
        <v>8153</v>
      </c>
      <c r="O7528" s="4">
        <f>INDEX(products[Cost_per_box], MATCH(shipments9[[#This Row],[PID]], products[PID], 0))</f>
        <v>6.31</v>
      </c>
      <c r="P7528" s="4">
        <f>shipments9[[#This Row],[Boxes]]*shipments9[[#This Row],[Cost Per Box]]</f>
        <v>1015.91</v>
      </c>
      <c r="Q7528" s="4">
        <f>shipments9[[#This Row],[Amount]] -shipments9[[#This Row],[total cost]]</f>
        <v>3308.59</v>
      </c>
      <c r="R7528" s="4" t="str">
        <f>IF(shipments9[[#This Row],[Gross Profit]]&lt;0,"Loss","Profit")</f>
        <v>Profit</v>
      </c>
      <c r="S7528" s="9">
        <f>shipments9[[#This Row],[Gross Profit]]/shipments9[[#This Row],[Amount]]</f>
        <v>0.76508035611053304</v>
      </c>
      <c r="T7528" s="11">
        <f>shipments9[[#This Row],[Amount]]/shipments9[[#This Row],[Boxes]]</f>
        <v>26.86024844720497</v>
      </c>
    </row>
    <row r="7529" spans="1:20" hidden="1" x14ac:dyDescent="0.25">
      <c r="A7529" t="s">
        <v>7715</v>
      </c>
      <c r="B7529" t="s">
        <v>102</v>
      </c>
      <c r="C7529" t="s">
        <v>141</v>
      </c>
      <c r="D7529" t="s">
        <v>22</v>
      </c>
      <c r="E7529" s="1">
        <v>45553</v>
      </c>
      <c r="F7529" s="1" t="str">
        <f>TEXT(shipments9[[#This Row],[Shipdate]],"ddd")</f>
        <v>Wed</v>
      </c>
      <c r="G7529" s="1" t="str">
        <f>IF(OR(shipments9[[#This Row],[Day Name]]="Sat",shipments9[[#This Row],[Day Name]]="Sun"),"Weekend","Weekday")</f>
        <v>Weekday</v>
      </c>
      <c r="H7529">
        <v>3244.5</v>
      </c>
      <c r="I7529">
        <v>232</v>
      </c>
      <c r="J7529" t="s">
        <v>185</v>
      </c>
      <c r="K7529" t="s">
        <v>8155</v>
      </c>
      <c r="L7529" t="s">
        <v>8160</v>
      </c>
      <c r="M7529">
        <v>9</v>
      </c>
      <c r="N7529" t="s">
        <v>8167</v>
      </c>
      <c r="O7529" s="4">
        <f>INDEX(products[Cost_per_box], MATCH(shipments9[[#This Row],[PID]], products[PID], 0))</f>
        <v>8.2200000000000006</v>
      </c>
      <c r="P7529" s="4">
        <f>shipments9[[#This Row],[Boxes]]*shipments9[[#This Row],[Cost Per Box]]</f>
        <v>1907.0400000000002</v>
      </c>
      <c r="Q7529" s="4">
        <f>shipments9[[#This Row],[Amount]] -shipments9[[#This Row],[total cost]]</f>
        <v>1337.4599999999998</v>
      </c>
      <c r="R7529" s="4" t="str">
        <f>IF(shipments9[[#This Row],[Gross Profit]]&lt;0,"Loss","Profit")</f>
        <v>Profit</v>
      </c>
      <c r="S7529" s="9">
        <f>shipments9[[#This Row],[Gross Profit]]/shipments9[[#This Row],[Amount]]</f>
        <v>0.41222376329172439</v>
      </c>
      <c r="T7529" s="11">
        <f>shipments9[[#This Row],[Amount]]/shipments9[[#This Row],[Boxes]]</f>
        <v>13.984913793103448</v>
      </c>
    </row>
    <row r="7530" spans="1:20" hidden="1" x14ac:dyDescent="0.25">
      <c r="A7530" t="s">
        <v>7716</v>
      </c>
      <c r="B7530" t="s">
        <v>102</v>
      </c>
      <c r="C7530" t="s">
        <v>153</v>
      </c>
      <c r="D7530" t="s">
        <v>31</v>
      </c>
      <c r="E7530" s="1">
        <v>45551</v>
      </c>
      <c r="F7530" s="1" t="str">
        <f>TEXT(shipments9[[#This Row],[Shipdate]],"ddd")</f>
        <v>Mon</v>
      </c>
      <c r="G7530" s="1" t="str">
        <f>IF(OR(shipments9[[#This Row],[Day Name]]="Sat",shipments9[[#This Row],[Day Name]]="Sun"),"Weekend","Weekday")</f>
        <v>Weekday</v>
      </c>
      <c r="H7530">
        <v>591.75</v>
      </c>
      <c r="I7530">
        <v>43</v>
      </c>
      <c r="J7530" t="s">
        <v>185</v>
      </c>
      <c r="K7530" t="s">
        <v>8155</v>
      </c>
      <c r="L7530" t="s">
        <v>8160</v>
      </c>
      <c r="M7530">
        <v>9</v>
      </c>
      <c r="N7530" t="s">
        <v>8167</v>
      </c>
      <c r="O7530" s="4">
        <f>INDEX(products[Cost_per_box], MATCH(shipments9[[#This Row],[PID]], products[PID], 0))</f>
        <v>9.57</v>
      </c>
      <c r="P7530" s="4">
        <f>shipments9[[#This Row],[Boxes]]*shipments9[[#This Row],[Cost Per Box]]</f>
        <v>411.51</v>
      </c>
      <c r="Q7530" s="4">
        <f>shipments9[[#This Row],[Amount]] -shipments9[[#This Row],[total cost]]</f>
        <v>180.24</v>
      </c>
      <c r="R7530" s="4" t="str">
        <f>IF(shipments9[[#This Row],[Gross Profit]]&lt;0,"Loss","Profit")</f>
        <v>Profit</v>
      </c>
      <c r="S7530" s="9">
        <f>shipments9[[#This Row],[Gross Profit]]/shipments9[[#This Row],[Amount]]</f>
        <v>0.30458808618504435</v>
      </c>
      <c r="T7530" s="11">
        <f>shipments9[[#This Row],[Amount]]/shipments9[[#This Row],[Boxes]]</f>
        <v>13.761627906976743</v>
      </c>
    </row>
    <row r="7531" spans="1:20" hidden="1" x14ac:dyDescent="0.25">
      <c r="A7531" t="s">
        <v>7717</v>
      </c>
      <c r="B7531" t="s">
        <v>102</v>
      </c>
      <c r="C7531" t="s">
        <v>161</v>
      </c>
      <c r="D7531" t="s">
        <v>31</v>
      </c>
      <c r="E7531" s="1">
        <v>45559</v>
      </c>
      <c r="F7531" s="1" t="str">
        <f>TEXT(shipments9[[#This Row],[Shipdate]],"ddd")</f>
        <v>Tue</v>
      </c>
      <c r="G7531" s="1" t="str">
        <f>IF(OR(shipments9[[#This Row],[Day Name]]="Sat",shipments9[[#This Row],[Day Name]]="Sun"),"Weekend","Weekday")</f>
        <v>Weekday</v>
      </c>
      <c r="H7531">
        <v>19410.75</v>
      </c>
      <c r="I7531">
        <v>2157</v>
      </c>
      <c r="J7531" t="s">
        <v>185</v>
      </c>
      <c r="K7531" t="s">
        <v>8155</v>
      </c>
      <c r="L7531" t="s">
        <v>8160</v>
      </c>
      <c r="M7531">
        <v>9</v>
      </c>
      <c r="N7531" t="s">
        <v>8167</v>
      </c>
      <c r="O7531" s="4">
        <f>INDEX(products[Cost_per_box], MATCH(shipments9[[#This Row],[PID]], products[PID], 0))</f>
        <v>2.76</v>
      </c>
      <c r="P7531" s="4">
        <f>shipments9[[#This Row],[Boxes]]*shipments9[[#This Row],[Cost Per Box]]</f>
        <v>5953.32</v>
      </c>
      <c r="Q7531" s="4">
        <f>shipments9[[#This Row],[Amount]] -shipments9[[#This Row],[total cost]]</f>
        <v>13457.43</v>
      </c>
      <c r="R7531" s="4" t="str">
        <f>IF(shipments9[[#This Row],[Gross Profit]]&lt;0,"Loss","Profit")</f>
        <v>Profit</v>
      </c>
      <c r="S7531" s="9">
        <f>shipments9[[#This Row],[Gross Profit]]/shipments9[[#This Row],[Amount]]</f>
        <v>0.69329778602063297</v>
      </c>
      <c r="T7531" s="11">
        <f>shipments9[[#This Row],[Amount]]/shipments9[[#This Row],[Boxes]]</f>
        <v>8.9989568845618919</v>
      </c>
    </row>
    <row r="7532" spans="1:20" hidden="1" x14ac:dyDescent="0.25">
      <c r="A7532" t="s">
        <v>7718</v>
      </c>
      <c r="B7532" t="s">
        <v>102</v>
      </c>
      <c r="C7532" t="s">
        <v>165</v>
      </c>
      <c r="D7532" t="s">
        <v>22</v>
      </c>
      <c r="E7532" s="1">
        <v>45538</v>
      </c>
      <c r="F7532" s="1" t="str">
        <f>TEXT(shipments9[[#This Row],[Shipdate]],"ddd")</f>
        <v>Tue</v>
      </c>
      <c r="G7532" s="1" t="str">
        <f>IF(OR(shipments9[[#This Row],[Day Name]]="Sat",shipments9[[#This Row],[Day Name]]="Sun"),"Weekend","Weekday")</f>
        <v>Weekday</v>
      </c>
      <c r="H7532">
        <v>6621.75</v>
      </c>
      <c r="I7532">
        <v>368</v>
      </c>
      <c r="J7532" t="s">
        <v>185</v>
      </c>
      <c r="K7532" t="s">
        <v>8155</v>
      </c>
      <c r="L7532" t="s">
        <v>8160</v>
      </c>
      <c r="M7532">
        <v>9</v>
      </c>
      <c r="N7532" t="s">
        <v>8167</v>
      </c>
      <c r="O7532" s="4">
        <f>INDEX(products[Cost_per_box], MATCH(shipments9[[#This Row],[PID]], products[PID], 0))</f>
        <v>2.65</v>
      </c>
      <c r="P7532" s="4">
        <f>shipments9[[#This Row],[Boxes]]*shipments9[[#This Row],[Cost Per Box]]</f>
        <v>975.19999999999993</v>
      </c>
      <c r="Q7532" s="4">
        <f>shipments9[[#This Row],[Amount]] -shipments9[[#This Row],[total cost]]</f>
        <v>5646.55</v>
      </c>
      <c r="R7532" s="4" t="str">
        <f>IF(shipments9[[#This Row],[Gross Profit]]&lt;0,"Loss","Profit")</f>
        <v>Profit</v>
      </c>
      <c r="S7532" s="9">
        <f>shipments9[[#This Row],[Gross Profit]]/shipments9[[#This Row],[Amount]]</f>
        <v>0.85272775323743721</v>
      </c>
      <c r="T7532" s="11">
        <f>shipments9[[#This Row],[Amount]]/shipments9[[#This Row],[Boxes]]</f>
        <v>17.993885869565219</v>
      </c>
    </row>
    <row r="7533" spans="1:20" hidden="1" x14ac:dyDescent="0.25">
      <c r="A7533" t="s">
        <v>7719</v>
      </c>
      <c r="B7533" t="s">
        <v>102</v>
      </c>
      <c r="C7533" t="s">
        <v>132</v>
      </c>
      <c r="D7533" t="s">
        <v>28</v>
      </c>
      <c r="E7533" s="1">
        <v>45541</v>
      </c>
      <c r="F7533" s="1" t="str">
        <f>TEXT(shipments9[[#This Row],[Shipdate]],"ddd")</f>
        <v>Fri</v>
      </c>
      <c r="G7533" s="1" t="str">
        <f>IF(OR(shipments9[[#This Row],[Day Name]]="Sat",shipments9[[#This Row],[Day Name]]="Sun"),"Weekend","Weekday")</f>
        <v>Weekday</v>
      </c>
      <c r="H7533">
        <v>11227.5</v>
      </c>
      <c r="I7533">
        <v>416</v>
      </c>
      <c r="J7533" t="s">
        <v>185</v>
      </c>
      <c r="K7533" t="s">
        <v>8155</v>
      </c>
      <c r="L7533" t="s">
        <v>8160</v>
      </c>
      <c r="M7533">
        <v>9</v>
      </c>
      <c r="N7533" t="s">
        <v>8167</v>
      </c>
      <c r="O7533" s="4">
        <f>INDEX(products[Cost_per_box], MATCH(shipments9[[#This Row],[PID]], products[PID], 0))</f>
        <v>6.31</v>
      </c>
      <c r="P7533" s="4">
        <f>shipments9[[#This Row],[Boxes]]*shipments9[[#This Row],[Cost Per Box]]</f>
        <v>2624.96</v>
      </c>
      <c r="Q7533" s="4">
        <f>shipments9[[#This Row],[Amount]] -shipments9[[#This Row],[total cost]]</f>
        <v>8602.5400000000009</v>
      </c>
      <c r="R7533" s="4" t="str">
        <f>IF(shipments9[[#This Row],[Gross Profit]]&lt;0,"Loss","Profit")</f>
        <v>Profit</v>
      </c>
      <c r="S7533" s="9">
        <f>shipments9[[#This Row],[Gross Profit]]/shipments9[[#This Row],[Amount]]</f>
        <v>0.7662026274771766</v>
      </c>
      <c r="T7533" s="11">
        <f>shipments9[[#This Row],[Amount]]/shipments9[[#This Row],[Boxes]]</f>
        <v>26.989182692307693</v>
      </c>
    </row>
    <row r="7534" spans="1:20" hidden="1" x14ac:dyDescent="0.25">
      <c r="A7534" t="s">
        <v>7720</v>
      </c>
      <c r="B7534" t="s">
        <v>102</v>
      </c>
      <c r="C7534" t="s">
        <v>137</v>
      </c>
      <c r="D7534" t="s">
        <v>22</v>
      </c>
      <c r="E7534" s="1">
        <v>45540</v>
      </c>
      <c r="F7534" s="1" t="str">
        <f>TEXT(shipments9[[#This Row],[Shipdate]],"ddd")</f>
        <v>Thu</v>
      </c>
      <c r="G7534" s="1" t="str">
        <f>IF(OR(shipments9[[#This Row],[Day Name]]="Sat",shipments9[[#This Row],[Day Name]]="Sun"),"Weekend","Weekday")</f>
        <v>Weekday</v>
      </c>
      <c r="H7534">
        <v>4547.25</v>
      </c>
      <c r="I7534">
        <v>240</v>
      </c>
      <c r="J7534" t="s">
        <v>185</v>
      </c>
      <c r="K7534" t="s">
        <v>8155</v>
      </c>
      <c r="L7534" t="s">
        <v>8160</v>
      </c>
      <c r="M7534">
        <v>9</v>
      </c>
      <c r="N7534" t="s">
        <v>8167</v>
      </c>
      <c r="O7534" s="4">
        <f>INDEX(products[Cost_per_box], MATCH(shipments9[[#This Row],[PID]], products[PID], 0))</f>
        <v>7.73</v>
      </c>
      <c r="P7534" s="4">
        <f>shipments9[[#This Row],[Boxes]]*shipments9[[#This Row],[Cost Per Box]]</f>
        <v>1855.2</v>
      </c>
      <c r="Q7534" s="4">
        <f>shipments9[[#This Row],[Amount]] -shipments9[[#This Row],[total cost]]</f>
        <v>2692.05</v>
      </c>
      <c r="R7534" s="4" t="str">
        <f>IF(shipments9[[#This Row],[Gross Profit]]&lt;0,"Loss","Profit")</f>
        <v>Profit</v>
      </c>
      <c r="S7534" s="9">
        <f>shipments9[[#This Row],[Gross Profit]]/shipments9[[#This Row],[Amount]]</f>
        <v>0.59201715322447634</v>
      </c>
      <c r="T7534" s="11">
        <f>shipments9[[#This Row],[Amount]]/shipments9[[#This Row],[Boxes]]</f>
        <v>18.946874999999999</v>
      </c>
    </row>
    <row r="7535" spans="1:20" hidden="1" x14ac:dyDescent="0.25">
      <c r="A7535" t="s">
        <v>7721</v>
      </c>
      <c r="B7535" t="s">
        <v>102</v>
      </c>
      <c r="C7535" t="s">
        <v>153</v>
      </c>
      <c r="D7535" t="s">
        <v>19</v>
      </c>
      <c r="E7535" s="1">
        <v>45551</v>
      </c>
      <c r="F7535" s="1" t="str">
        <f>TEXT(shipments9[[#This Row],[Shipdate]],"ddd")</f>
        <v>Mon</v>
      </c>
      <c r="G7535" s="1" t="str">
        <f>IF(OR(shipments9[[#This Row],[Day Name]]="Sat",shipments9[[#This Row],[Day Name]]="Sun"),"Weekend","Weekday")</f>
        <v>Weekday</v>
      </c>
      <c r="H7535">
        <v>13956.75</v>
      </c>
      <c r="I7535">
        <v>931</v>
      </c>
      <c r="J7535" t="s">
        <v>185</v>
      </c>
      <c r="K7535" t="s">
        <v>8155</v>
      </c>
      <c r="L7535" t="s">
        <v>8160</v>
      </c>
      <c r="M7535">
        <v>9</v>
      </c>
      <c r="N7535" t="s">
        <v>8167</v>
      </c>
      <c r="O7535" s="4">
        <f>INDEX(products[Cost_per_box], MATCH(shipments9[[#This Row],[PID]], products[PID], 0))</f>
        <v>9.57</v>
      </c>
      <c r="P7535" s="4">
        <f>shipments9[[#This Row],[Boxes]]*shipments9[[#This Row],[Cost Per Box]]</f>
        <v>8909.67</v>
      </c>
      <c r="Q7535" s="4">
        <f>shipments9[[#This Row],[Amount]] -shipments9[[#This Row],[total cost]]</f>
        <v>5047.08</v>
      </c>
      <c r="R7535" s="4" t="str">
        <f>IF(shipments9[[#This Row],[Gross Profit]]&lt;0,"Loss","Profit")</f>
        <v>Profit</v>
      </c>
      <c r="S7535" s="9">
        <f>shipments9[[#This Row],[Gross Profit]]/shipments9[[#This Row],[Amount]]</f>
        <v>0.36162287065398463</v>
      </c>
      <c r="T7535" s="11">
        <f>shipments9[[#This Row],[Amount]]/shipments9[[#This Row],[Boxes]]</f>
        <v>14.991138560687434</v>
      </c>
    </row>
    <row r="7536" spans="1:20" hidden="1" x14ac:dyDescent="0.25">
      <c r="A7536" t="s">
        <v>193</v>
      </c>
      <c r="B7536" t="s">
        <v>39</v>
      </c>
      <c r="C7536" t="s">
        <v>137</v>
      </c>
      <c r="D7536" t="s">
        <v>22</v>
      </c>
      <c r="E7536" s="1">
        <v>45082</v>
      </c>
      <c r="F7536" s="1" t="str">
        <f>TEXT(shipments9[[#This Row],[Shipdate]],"ddd")</f>
        <v>Mon</v>
      </c>
      <c r="G7536" s="1" t="str">
        <f>IF(OR(shipments9[[#This Row],[Day Name]]="Sat",shipments9[[#This Row],[Day Name]]="Sun"),"Weekend","Weekday")</f>
        <v>Weekday</v>
      </c>
      <c r="H7536">
        <v>5908.5</v>
      </c>
      <c r="I7536">
        <v>311</v>
      </c>
      <c r="J7536" t="s">
        <v>194</v>
      </c>
      <c r="K7536" t="s">
        <v>8151</v>
      </c>
      <c r="L7536" t="s">
        <v>8154</v>
      </c>
      <c r="M7536">
        <v>6</v>
      </c>
      <c r="N7536" t="s">
        <v>8159</v>
      </c>
      <c r="O7536" s="4">
        <f>INDEX(products[Cost_per_box], MATCH(shipments9[[#This Row],[PID]], products[PID], 0))</f>
        <v>7.73</v>
      </c>
      <c r="P7536" s="4">
        <f>shipments9[[#This Row],[Boxes]]*shipments9[[#This Row],[Cost Per Box]]</f>
        <v>2404.0300000000002</v>
      </c>
      <c r="Q7536" s="4">
        <f>shipments9[[#This Row],[Amount]] -shipments9[[#This Row],[total cost]]</f>
        <v>3504.47</v>
      </c>
      <c r="R7536" s="4" t="str">
        <f>IF(shipments9[[#This Row],[Gross Profit]]&lt;0,"Loss","Profit")</f>
        <v>Profit</v>
      </c>
      <c r="S7536" s="9">
        <f>shipments9[[#This Row],[Gross Profit]]/shipments9[[#This Row],[Amount]]</f>
        <v>0.59312346619277312</v>
      </c>
      <c r="T7536" s="11">
        <f>shipments9[[#This Row],[Amount]]/shipments9[[#This Row],[Boxes]]</f>
        <v>18.9983922829582</v>
      </c>
    </row>
    <row r="7537" spans="1:20" hidden="1" x14ac:dyDescent="0.25">
      <c r="A7537" t="s">
        <v>196</v>
      </c>
      <c r="B7537" t="s">
        <v>39</v>
      </c>
      <c r="C7537" t="s">
        <v>139</v>
      </c>
      <c r="D7537" t="s">
        <v>24</v>
      </c>
      <c r="E7537" s="1">
        <v>45209</v>
      </c>
      <c r="F7537" s="1" t="str">
        <f>TEXT(shipments9[[#This Row],[Shipdate]],"ddd")</f>
        <v>Tue</v>
      </c>
      <c r="G7537" s="1" t="str">
        <f>IF(OR(shipments9[[#This Row],[Day Name]]="Sat",shipments9[[#This Row],[Day Name]]="Sun"),"Weekend","Weekday")</f>
        <v>Weekday</v>
      </c>
      <c r="H7537">
        <v>5742</v>
      </c>
      <c r="I7537">
        <v>303</v>
      </c>
      <c r="J7537" t="s">
        <v>194</v>
      </c>
      <c r="K7537" t="s">
        <v>8151</v>
      </c>
      <c r="L7537" t="s">
        <v>8152</v>
      </c>
      <c r="M7537">
        <v>10</v>
      </c>
      <c r="N7537" t="s">
        <v>8153</v>
      </c>
      <c r="O7537" s="4">
        <f>INDEX(products[Cost_per_box], MATCH(shipments9[[#This Row],[PID]], products[PID], 0))</f>
        <v>3.68</v>
      </c>
      <c r="P7537" s="4">
        <f>shipments9[[#This Row],[Boxes]]*shipments9[[#This Row],[Cost Per Box]]</f>
        <v>1115.04</v>
      </c>
      <c r="Q7537" s="4">
        <f>shipments9[[#This Row],[Amount]] -shipments9[[#This Row],[total cost]]</f>
        <v>4626.96</v>
      </c>
      <c r="R7537" s="4" t="str">
        <f>IF(shipments9[[#This Row],[Gross Profit]]&lt;0,"Loss","Profit")</f>
        <v>Profit</v>
      </c>
      <c r="S7537" s="9">
        <f>shipments9[[#This Row],[Gross Profit]]/shipments9[[#This Row],[Amount]]</f>
        <v>0.80580982236154652</v>
      </c>
      <c r="T7537" s="11">
        <f>shipments9[[#This Row],[Amount]]/shipments9[[#This Row],[Boxes]]</f>
        <v>18.950495049504951</v>
      </c>
    </row>
    <row r="7538" spans="1:20" hidden="1" x14ac:dyDescent="0.25">
      <c r="A7538" t="s">
        <v>7722</v>
      </c>
      <c r="B7538" t="s">
        <v>39</v>
      </c>
      <c r="C7538" t="s">
        <v>141</v>
      </c>
      <c r="D7538" t="s">
        <v>28</v>
      </c>
      <c r="E7538" s="1">
        <v>45062</v>
      </c>
      <c r="F7538" s="1" t="str">
        <f>TEXT(shipments9[[#This Row],[Shipdate]],"ddd")</f>
        <v>Tue</v>
      </c>
      <c r="G7538" s="1" t="str">
        <f>IF(OR(shipments9[[#This Row],[Day Name]]="Sat",shipments9[[#This Row],[Day Name]]="Sun"),"Weekend","Weekday")</f>
        <v>Weekday</v>
      </c>
      <c r="H7538">
        <v>6759</v>
      </c>
      <c r="I7538">
        <v>451</v>
      </c>
      <c r="J7538" t="s">
        <v>194</v>
      </c>
      <c r="K7538" t="s">
        <v>8151</v>
      </c>
      <c r="L7538" t="s">
        <v>8154</v>
      </c>
      <c r="M7538">
        <v>5</v>
      </c>
      <c r="N7538" t="s">
        <v>201</v>
      </c>
      <c r="O7538" s="4">
        <f>INDEX(products[Cost_per_box], MATCH(shipments9[[#This Row],[PID]], products[PID], 0))</f>
        <v>8.2200000000000006</v>
      </c>
      <c r="P7538" s="4">
        <f>shipments9[[#This Row],[Boxes]]*shipments9[[#This Row],[Cost Per Box]]</f>
        <v>3707.2200000000003</v>
      </c>
      <c r="Q7538" s="4">
        <f>shipments9[[#This Row],[Amount]] -shipments9[[#This Row],[total cost]]</f>
        <v>3051.7799999999997</v>
      </c>
      <c r="R7538" s="4" t="str">
        <f>IF(shipments9[[#This Row],[Gross Profit]]&lt;0,"Loss","Profit")</f>
        <v>Profit</v>
      </c>
      <c r="S7538" s="9">
        <f>shipments9[[#This Row],[Gross Profit]]/shipments9[[#This Row],[Amount]]</f>
        <v>0.45151353750554812</v>
      </c>
      <c r="T7538" s="11">
        <f>shipments9[[#This Row],[Amount]]/shipments9[[#This Row],[Boxes]]</f>
        <v>14.986696230598669</v>
      </c>
    </row>
    <row r="7539" spans="1:20" hidden="1" x14ac:dyDescent="0.25">
      <c r="A7539" t="s">
        <v>7723</v>
      </c>
      <c r="B7539" t="s">
        <v>39</v>
      </c>
      <c r="C7539" t="s">
        <v>141</v>
      </c>
      <c r="D7539" t="s">
        <v>26</v>
      </c>
      <c r="E7539" s="1">
        <v>45264</v>
      </c>
      <c r="F7539" s="1" t="str">
        <f>TEXT(shipments9[[#This Row],[Shipdate]],"ddd")</f>
        <v>Mon</v>
      </c>
      <c r="G7539" s="1" t="str">
        <f>IF(OR(shipments9[[#This Row],[Day Name]]="Sat",shipments9[[#This Row],[Day Name]]="Sun"),"Weekend","Weekday")</f>
        <v>Weekday</v>
      </c>
      <c r="H7539">
        <v>675</v>
      </c>
      <c r="I7539">
        <v>57</v>
      </c>
      <c r="J7539" t="s">
        <v>194</v>
      </c>
      <c r="K7539" t="s">
        <v>8151</v>
      </c>
      <c r="L7539" t="s">
        <v>8152</v>
      </c>
      <c r="M7539">
        <v>12</v>
      </c>
      <c r="N7539" t="s">
        <v>8166</v>
      </c>
      <c r="O7539" s="4">
        <f>INDEX(products[Cost_per_box], MATCH(shipments9[[#This Row],[PID]], products[PID], 0))</f>
        <v>8.2200000000000006</v>
      </c>
      <c r="P7539" s="4">
        <f>shipments9[[#This Row],[Boxes]]*shipments9[[#This Row],[Cost Per Box]]</f>
        <v>468.54</v>
      </c>
      <c r="Q7539" s="4">
        <f>shipments9[[#This Row],[Amount]] -shipments9[[#This Row],[total cost]]</f>
        <v>206.45999999999998</v>
      </c>
      <c r="R7539" s="4" t="str">
        <f>IF(shipments9[[#This Row],[Gross Profit]]&lt;0,"Loss","Profit")</f>
        <v>Profit</v>
      </c>
      <c r="S7539" s="9">
        <f>shipments9[[#This Row],[Gross Profit]]/shipments9[[#This Row],[Amount]]</f>
        <v>0.30586666666666662</v>
      </c>
      <c r="T7539" s="11">
        <f>shipments9[[#This Row],[Amount]]/shipments9[[#This Row],[Boxes]]</f>
        <v>11.842105263157896</v>
      </c>
    </row>
    <row r="7540" spans="1:20" x14ac:dyDescent="0.25">
      <c r="A7540" t="s">
        <v>7724</v>
      </c>
      <c r="B7540" t="s">
        <v>39</v>
      </c>
      <c r="C7540" t="s">
        <v>147</v>
      </c>
      <c r="D7540" t="s">
        <v>26</v>
      </c>
      <c r="E7540" s="1">
        <v>45562</v>
      </c>
      <c r="F7540" s="1" t="str">
        <f>TEXT(shipments9[[#This Row],[Shipdate]],"ddd")</f>
        <v>Fri</v>
      </c>
      <c r="G7540" s="1" t="str">
        <f>IF(OR(shipments9[[#This Row],[Day Name]]="Sat",shipments9[[#This Row],[Day Name]]="Sun"),"Weekend","Weekday")</f>
        <v>Weekday</v>
      </c>
      <c r="H7540">
        <v>7434</v>
      </c>
      <c r="I7540">
        <v>1239</v>
      </c>
      <c r="J7540" t="s">
        <v>194</v>
      </c>
      <c r="K7540" t="s">
        <v>8155</v>
      </c>
      <c r="L7540" t="s">
        <v>8160</v>
      </c>
      <c r="M7540">
        <v>9</v>
      </c>
      <c r="N7540" t="s">
        <v>8167</v>
      </c>
      <c r="O7540" s="4">
        <f>INDEX(products[Cost_per_box], MATCH(shipments9[[#This Row],[PID]], products[PID], 0))</f>
        <v>10.51</v>
      </c>
      <c r="P7540" s="4">
        <f>shipments9[[#This Row],[Boxes]]*shipments9[[#This Row],[Cost Per Box]]</f>
        <v>13021.89</v>
      </c>
      <c r="Q7540" s="4">
        <f>shipments9[[#This Row],[Amount]] -shipments9[[#This Row],[total cost]]</f>
        <v>-5587.8899999999994</v>
      </c>
      <c r="R7540" s="4" t="str">
        <f>IF(shipments9[[#This Row],[Gross Profit]]&lt;0,"Loss","Profit")</f>
        <v>Loss</v>
      </c>
      <c r="S7540" s="9">
        <f>shipments9[[#This Row],[Gross Profit]]/shipments9[[#This Row],[Amount]]</f>
        <v>-0.75166666666666659</v>
      </c>
      <c r="T7540" s="11">
        <f>shipments9[[#This Row],[Amount]]/shipments9[[#This Row],[Boxes]]</f>
        <v>6</v>
      </c>
    </row>
    <row r="7541" spans="1:20" hidden="1" x14ac:dyDescent="0.25">
      <c r="A7541" t="s">
        <v>7725</v>
      </c>
      <c r="B7541" t="s">
        <v>39</v>
      </c>
      <c r="C7541" t="s">
        <v>157</v>
      </c>
      <c r="D7541" t="s">
        <v>22</v>
      </c>
      <c r="E7541" s="1">
        <v>45135</v>
      </c>
      <c r="F7541" s="1" t="str">
        <f>TEXT(shipments9[[#This Row],[Shipdate]],"ddd")</f>
        <v>Fri</v>
      </c>
      <c r="G7541" s="1" t="str">
        <f>IF(OR(shipments9[[#This Row],[Day Name]]="Sat",shipments9[[#This Row],[Day Name]]="Sun"),"Weekend","Weekday")</f>
        <v>Weekday</v>
      </c>
      <c r="H7541">
        <v>9090</v>
      </c>
      <c r="I7541">
        <v>1299</v>
      </c>
      <c r="J7541" t="s">
        <v>194</v>
      </c>
      <c r="K7541" t="s">
        <v>8151</v>
      </c>
      <c r="L7541" t="s">
        <v>8160</v>
      </c>
      <c r="M7541">
        <v>7</v>
      </c>
      <c r="N7541" t="s">
        <v>8161</v>
      </c>
      <c r="O7541" s="4">
        <f>INDEX(products[Cost_per_box], MATCH(shipments9[[#This Row],[PID]], products[PID], 0))</f>
        <v>6.8</v>
      </c>
      <c r="P7541" s="4">
        <f>shipments9[[#This Row],[Boxes]]*shipments9[[#This Row],[Cost Per Box]]</f>
        <v>8833.1999999999989</v>
      </c>
      <c r="Q7541" s="4">
        <f>shipments9[[#This Row],[Amount]] -shipments9[[#This Row],[total cost]]</f>
        <v>256.80000000000109</v>
      </c>
      <c r="R7541" s="4" t="str">
        <f>IF(shipments9[[#This Row],[Gross Profit]]&lt;0,"Loss","Profit")</f>
        <v>Profit</v>
      </c>
      <c r="S7541" s="9">
        <f>shipments9[[#This Row],[Gross Profit]]/shipments9[[#This Row],[Amount]]</f>
        <v>2.8250825082508372E-2</v>
      </c>
      <c r="T7541" s="11">
        <f>shipments9[[#This Row],[Amount]]/shipments9[[#This Row],[Boxes]]</f>
        <v>6.9976905311778292</v>
      </c>
    </row>
    <row r="7542" spans="1:20" hidden="1" x14ac:dyDescent="0.25">
      <c r="A7542" t="s">
        <v>7726</v>
      </c>
      <c r="B7542" t="s">
        <v>39</v>
      </c>
      <c r="C7542" t="s">
        <v>135</v>
      </c>
      <c r="D7542" t="s">
        <v>22</v>
      </c>
      <c r="E7542" s="1">
        <v>45401</v>
      </c>
      <c r="F7542" s="1" t="str">
        <f>TEXT(shipments9[[#This Row],[Shipdate]],"ddd")</f>
        <v>Fri</v>
      </c>
      <c r="G7542" s="1" t="str">
        <f>IF(OR(shipments9[[#This Row],[Day Name]]="Sat",shipments9[[#This Row],[Day Name]]="Sun"),"Weekend","Weekday")</f>
        <v>Weekday</v>
      </c>
      <c r="H7542">
        <v>4821.75</v>
      </c>
      <c r="I7542">
        <v>193</v>
      </c>
      <c r="J7542" t="s">
        <v>194</v>
      </c>
      <c r="K7542" t="s">
        <v>8155</v>
      </c>
      <c r="L7542" t="s">
        <v>8154</v>
      </c>
      <c r="M7542">
        <v>4</v>
      </c>
      <c r="N7542" t="s">
        <v>8158</v>
      </c>
      <c r="O7542" s="4">
        <f>INDEX(products[Cost_per_box], MATCH(shipments9[[#This Row],[PID]], products[PID], 0))</f>
        <v>9.94</v>
      </c>
      <c r="P7542" s="4">
        <f>shipments9[[#This Row],[Boxes]]*shipments9[[#This Row],[Cost Per Box]]</f>
        <v>1918.4199999999998</v>
      </c>
      <c r="Q7542" s="4">
        <f>shipments9[[#This Row],[Amount]] -shipments9[[#This Row],[total cost]]</f>
        <v>2903.33</v>
      </c>
      <c r="R7542" s="4" t="str">
        <f>IF(shipments9[[#This Row],[Gross Profit]]&lt;0,"Loss","Profit")</f>
        <v>Profit</v>
      </c>
      <c r="S7542" s="9">
        <f>shipments9[[#This Row],[Gross Profit]]/shipments9[[#This Row],[Amount]]</f>
        <v>0.60213200601441386</v>
      </c>
      <c r="T7542" s="11">
        <f>shipments9[[#This Row],[Amount]]/shipments9[[#This Row],[Boxes]]</f>
        <v>24.983160621761659</v>
      </c>
    </row>
    <row r="7543" spans="1:20" hidden="1" x14ac:dyDescent="0.25">
      <c r="A7543" t="s">
        <v>7727</v>
      </c>
      <c r="B7543" t="s">
        <v>39</v>
      </c>
      <c r="C7543" t="s">
        <v>137</v>
      </c>
      <c r="D7543" t="s">
        <v>22</v>
      </c>
      <c r="E7543" s="1">
        <v>45258</v>
      </c>
      <c r="F7543" s="1" t="str">
        <f>TEXT(shipments9[[#This Row],[Shipdate]],"ddd")</f>
        <v>Tue</v>
      </c>
      <c r="G7543" s="1" t="str">
        <f>IF(OR(shipments9[[#This Row],[Day Name]]="Sat",shipments9[[#This Row],[Day Name]]="Sun"),"Weekend","Weekday")</f>
        <v>Weekday</v>
      </c>
      <c r="H7543">
        <v>6295.5</v>
      </c>
      <c r="I7543">
        <v>332</v>
      </c>
      <c r="J7543" t="s">
        <v>194</v>
      </c>
      <c r="K7543" t="s">
        <v>8151</v>
      </c>
      <c r="L7543" t="s">
        <v>8152</v>
      </c>
      <c r="M7543">
        <v>11</v>
      </c>
      <c r="N7543" t="s">
        <v>8165</v>
      </c>
      <c r="O7543" s="4">
        <f>INDEX(products[Cost_per_box], MATCH(shipments9[[#This Row],[PID]], products[PID], 0))</f>
        <v>7.73</v>
      </c>
      <c r="P7543" s="4">
        <f>shipments9[[#This Row],[Boxes]]*shipments9[[#This Row],[Cost Per Box]]</f>
        <v>2566.36</v>
      </c>
      <c r="Q7543" s="4">
        <f>shipments9[[#This Row],[Amount]] -shipments9[[#This Row],[total cost]]</f>
        <v>3729.14</v>
      </c>
      <c r="R7543" s="4" t="str">
        <f>IF(shipments9[[#This Row],[Gross Profit]]&lt;0,"Loss","Profit")</f>
        <v>Profit</v>
      </c>
      <c r="S7543" s="9">
        <f>shipments9[[#This Row],[Gross Profit]]/shipments9[[#This Row],[Amount]]</f>
        <v>0.59235009133508054</v>
      </c>
      <c r="T7543" s="11">
        <f>shipments9[[#This Row],[Amount]]/shipments9[[#This Row],[Boxes]]</f>
        <v>18.962349397590362</v>
      </c>
    </row>
    <row r="7544" spans="1:20" hidden="1" x14ac:dyDescent="0.25">
      <c r="A7544" t="s">
        <v>7728</v>
      </c>
      <c r="B7544" t="s">
        <v>39</v>
      </c>
      <c r="C7544" t="s">
        <v>141</v>
      </c>
      <c r="D7544" t="s">
        <v>22</v>
      </c>
      <c r="E7544" s="1">
        <v>45161</v>
      </c>
      <c r="F7544" s="1" t="str">
        <f>TEXT(shipments9[[#This Row],[Shipdate]],"ddd")</f>
        <v>Wed</v>
      </c>
      <c r="G7544" s="1" t="str">
        <f>IF(OR(shipments9[[#This Row],[Day Name]]="Sat",shipments9[[#This Row],[Day Name]]="Sun"),"Weekend","Weekday")</f>
        <v>Weekday</v>
      </c>
      <c r="H7544">
        <v>3498.75</v>
      </c>
      <c r="I7544">
        <v>270</v>
      </c>
      <c r="J7544" t="s">
        <v>194</v>
      </c>
      <c r="K7544" t="s">
        <v>8151</v>
      </c>
      <c r="L7544" t="s">
        <v>8160</v>
      </c>
      <c r="M7544">
        <v>8</v>
      </c>
      <c r="N7544" t="s">
        <v>8162</v>
      </c>
      <c r="O7544" s="4">
        <f>INDEX(products[Cost_per_box], MATCH(shipments9[[#This Row],[PID]], products[PID], 0))</f>
        <v>8.2200000000000006</v>
      </c>
      <c r="P7544" s="4">
        <f>shipments9[[#This Row],[Boxes]]*shipments9[[#This Row],[Cost Per Box]]</f>
        <v>2219.4</v>
      </c>
      <c r="Q7544" s="4">
        <f>shipments9[[#This Row],[Amount]] -shipments9[[#This Row],[total cost]]</f>
        <v>1279.3499999999999</v>
      </c>
      <c r="R7544" s="4" t="str">
        <f>IF(shipments9[[#This Row],[Gross Profit]]&lt;0,"Loss","Profit")</f>
        <v>Profit</v>
      </c>
      <c r="S7544" s="9">
        <f>shipments9[[#This Row],[Gross Profit]]/shipments9[[#This Row],[Amount]]</f>
        <v>0.36565916398713821</v>
      </c>
      <c r="T7544" s="11">
        <f>shipments9[[#This Row],[Amount]]/shipments9[[#This Row],[Boxes]]</f>
        <v>12.958333333333334</v>
      </c>
    </row>
    <row r="7545" spans="1:20" x14ac:dyDescent="0.25">
      <c r="A7545" t="s">
        <v>7729</v>
      </c>
      <c r="B7545" t="s">
        <v>39</v>
      </c>
      <c r="C7545" t="s">
        <v>147</v>
      </c>
      <c r="D7545" t="s">
        <v>26</v>
      </c>
      <c r="E7545" s="1">
        <v>45555</v>
      </c>
      <c r="F7545" s="1" t="str">
        <f>TEXT(shipments9[[#This Row],[Shipdate]],"ddd")</f>
        <v>Fri</v>
      </c>
      <c r="G7545" s="1" t="str">
        <f>IF(OR(shipments9[[#This Row],[Day Name]]="Sat",shipments9[[#This Row],[Day Name]]="Sun"),"Weekend","Weekday")</f>
        <v>Weekday</v>
      </c>
      <c r="H7545">
        <v>510.75</v>
      </c>
      <c r="I7545">
        <v>52</v>
      </c>
      <c r="J7545" t="s">
        <v>194</v>
      </c>
      <c r="K7545" t="s">
        <v>8155</v>
      </c>
      <c r="L7545" t="s">
        <v>8160</v>
      </c>
      <c r="M7545">
        <v>9</v>
      </c>
      <c r="N7545" t="s">
        <v>8167</v>
      </c>
      <c r="O7545" s="4">
        <f>INDEX(products[Cost_per_box], MATCH(shipments9[[#This Row],[PID]], products[PID], 0))</f>
        <v>10.51</v>
      </c>
      <c r="P7545" s="4">
        <f>shipments9[[#This Row],[Boxes]]*shipments9[[#This Row],[Cost Per Box]]</f>
        <v>546.52</v>
      </c>
      <c r="Q7545" s="4">
        <f>shipments9[[#This Row],[Amount]] -shipments9[[#This Row],[total cost]]</f>
        <v>-35.769999999999982</v>
      </c>
      <c r="R7545" s="4" t="str">
        <f>IF(shipments9[[#This Row],[Gross Profit]]&lt;0,"Loss","Profit")</f>
        <v>Loss</v>
      </c>
      <c r="S7545" s="9">
        <f>shipments9[[#This Row],[Gross Profit]]/shipments9[[#This Row],[Amount]]</f>
        <v>-7.0034263338228056E-2</v>
      </c>
      <c r="T7545" s="11">
        <f>shipments9[[#This Row],[Amount]]/shipments9[[#This Row],[Boxes]]</f>
        <v>9.822115384615385</v>
      </c>
    </row>
    <row r="7546" spans="1:20" hidden="1" x14ac:dyDescent="0.25">
      <c r="A7546" t="s">
        <v>7730</v>
      </c>
      <c r="B7546" t="s">
        <v>39</v>
      </c>
      <c r="C7546" t="s">
        <v>157</v>
      </c>
      <c r="D7546" t="s">
        <v>26</v>
      </c>
      <c r="E7546" s="1">
        <v>45523</v>
      </c>
      <c r="F7546" s="1" t="str">
        <f>TEXT(shipments9[[#This Row],[Shipdate]],"ddd")</f>
        <v>Mon</v>
      </c>
      <c r="G7546" s="1" t="str">
        <f>IF(OR(shipments9[[#This Row],[Day Name]]="Sat",shipments9[[#This Row],[Day Name]]="Sun"),"Weekend","Weekday")</f>
        <v>Weekday</v>
      </c>
      <c r="H7546">
        <v>6768</v>
      </c>
      <c r="I7546">
        <v>967</v>
      </c>
      <c r="J7546" t="s">
        <v>194</v>
      </c>
      <c r="K7546" t="s">
        <v>8155</v>
      </c>
      <c r="L7546" t="s">
        <v>8160</v>
      </c>
      <c r="M7546">
        <v>8</v>
      </c>
      <c r="N7546" t="s">
        <v>8162</v>
      </c>
      <c r="O7546" s="4">
        <f>INDEX(products[Cost_per_box], MATCH(shipments9[[#This Row],[PID]], products[PID], 0))</f>
        <v>6.8</v>
      </c>
      <c r="P7546" s="4">
        <f>shipments9[[#This Row],[Boxes]]*shipments9[[#This Row],[Cost Per Box]]</f>
        <v>6575.5999999999995</v>
      </c>
      <c r="Q7546" s="4">
        <f>shipments9[[#This Row],[Amount]] -shipments9[[#This Row],[total cost]]</f>
        <v>192.40000000000055</v>
      </c>
      <c r="R7546" s="4" t="str">
        <f>IF(shipments9[[#This Row],[Gross Profit]]&lt;0,"Loss","Profit")</f>
        <v>Profit</v>
      </c>
      <c r="S7546" s="9">
        <f>shipments9[[#This Row],[Gross Profit]]/shipments9[[#This Row],[Amount]]</f>
        <v>2.842789598108755E-2</v>
      </c>
      <c r="T7546" s="11">
        <f>shipments9[[#This Row],[Amount]]/shipments9[[#This Row],[Boxes]]</f>
        <v>6.9989658738366085</v>
      </c>
    </row>
    <row r="7547" spans="1:20" hidden="1" x14ac:dyDescent="0.25">
      <c r="A7547" t="s">
        <v>7731</v>
      </c>
      <c r="B7547" t="s">
        <v>39</v>
      </c>
      <c r="C7547" t="s">
        <v>161</v>
      </c>
      <c r="D7547" t="s">
        <v>24</v>
      </c>
      <c r="E7547" s="1">
        <v>45054</v>
      </c>
      <c r="F7547" s="1" t="str">
        <f>TEXT(shipments9[[#This Row],[Shipdate]],"ddd")</f>
        <v>Mon</v>
      </c>
      <c r="G7547" s="1" t="str">
        <f>IF(OR(shipments9[[#This Row],[Day Name]]="Sat",shipments9[[#This Row],[Day Name]]="Sun"),"Weekend","Weekday")</f>
        <v>Weekday</v>
      </c>
      <c r="H7547">
        <v>4277.25</v>
      </c>
      <c r="I7547">
        <v>476</v>
      </c>
      <c r="J7547" t="s">
        <v>194</v>
      </c>
      <c r="K7547" t="s">
        <v>8151</v>
      </c>
      <c r="L7547" t="s">
        <v>8154</v>
      </c>
      <c r="M7547">
        <v>5</v>
      </c>
      <c r="N7547" t="s">
        <v>201</v>
      </c>
      <c r="O7547" s="4">
        <f>INDEX(products[Cost_per_box], MATCH(shipments9[[#This Row],[PID]], products[PID], 0))</f>
        <v>2.76</v>
      </c>
      <c r="P7547" s="4">
        <f>shipments9[[#This Row],[Boxes]]*shipments9[[#This Row],[Cost Per Box]]</f>
        <v>1313.76</v>
      </c>
      <c r="Q7547" s="4">
        <f>shipments9[[#This Row],[Amount]] -shipments9[[#This Row],[total cost]]</f>
        <v>2963.49</v>
      </c>
      <c r="R7547" s="4" t="str">
        <f>IF(shipments9[[#This Row],[Gross Profit]]&lt;0,"Loss","Profit")</f>
        <v>Profit</v>
      </c>
      <c r="S7547" s="9">
        <f>shipments9[[#This Row],[Gross Profit]]/shipments9[[#This Row],[Amount]]</f>
        <v>0.69284937752060316</v>
      </c>
      <c r="T7547" s="11">
        <f>shipments9[[#This Row],[Amount]]/shipments9[[#This Row],[Boxes]]</f>
        <v>8.9858193277310932</v>
      </c>
    </row>
    <row r="7548" spans="1:20" hidden="1" x14ac:dyDescent="0.25">
      <c r="A7548" t="s">
        <v>7732</v>
      </c>
      <c r="B7548" t="s">
        <v>39</v>
      </c>
      <c r="C7548" t="s">
        <v>163</v>
      </c>
      <c r="D7548" t="s">
        <v>28</v>
      </c>
      <c r="E7548" s="1">
        <v>45149</v>
      </c>
      <c r="F7548" s="1" t="str">
        <f>TEXT(shipments9[[#This Row],[Shipdate]],"ddd")</f>
        <v>Fri</v>
      </c>
      <c r="G7548" s="1" t="str">
        <f>IF(OR(shipments9[[#This Row],[Day Name]]="Sat",shipments9[[#This Row],[Day Name]]="Sun"),"Weekend","Weekday")</f>
        <v>Weekday</v>
      </c>
      <c r="H7548">
        <v>3991.5</v>
      </c>
      <c r="I7548">
        <v>444</v>
      </c>
      <c r="J7548" t="s">
        <v>194</v>
      </c>
      <c r="K7548" t="s">
        <v>8151</v>
      </c>
      <c r="L7548" t="s">
        <v>8160</v>
      </c>
      <c r="M7548">
        <v>8</v>
      </c>
      <c r="N7548" t="s">
        <v>8162</v>
      </c>
      <c r="O7548" s="4">
        <f>INDEX(products[Cost_per_box], MATCH(shipments9[[#This Row],[PID]], products[PID], 0))</f>
        <v>3.32</v>
      </c>
      <c r="P7548" s="4">
        <f>shipments9[[#This Row],[Boxes]]*shipments9[[#This Row],[Cost Per Box]]</f>
        <v>1474.08</v>
      </c>
      <c r="Q7548" s="4">
        <f>shipments9[[#This Row],[Amount]] -shipments9[[#This Row],[total cost]]</f>
        <v>2517.42</v>
      </c>
      <c r="R7548" s="4" t="str">
        <f>IF(shipments9[[#This Row],[Gross Profit]]&lt;0,"Loss","Profit")</f>
        <v>Profit</v>
      </c>
      <c r="S7548" s="9">
        <f>shipments9[[#This Row],[Gross Profit]]/shipments9[[#This Row],[Amount]]</f>
        <v>0.6306952273581361</v>
      </c>
      <c r="T7548" s="11">
        <f>shipments9[[#This Row],[Amount]]/shipments9[[#This Row],[Boxes]]</f>
        <v>8.9898648648648649</v>
      </c>
    </row>
    <row r="7549" spans="1:20" hidden="1" x14ac:dyDescent="0.25">
      <c r="A7549" t="s">
        <v>7733</v>
      </c>
      <c r="B7549" t="s">
        <v>39</v>
      </c>
      <c r="C7549" t="s">
        <v>165</v>
      </c>
      <c r="D7549" t="s">
        <v>22</v>
      </c>
      <c r="E7549" s="1">
        <v>44988</v>
      </c>
      <c r="F7549" s="1" t="str">
        <f>TEXT(shipments9[[#This Row],[Shipdate]],"ddd")</f>
        <v>Fri</v>
      </c>
      <c r="G7549" s="1" t="str">
        <f>IF(OR(shipments9[[#This Row],[Day Name]]="Sat",shipments9[[#This Row],[Day Name]]="Sun"),"Weekend","Weekday")</f>
        <v>Weekday</v>
      </c>
      <c r="H7549">
        <v>10568.25</v>
      </c>
      <c r="I7549">
        <v>481</v>
      </c>
      <c r="J7549" t="s">
        <v>194</v>
      </c>
      <c r="K7549" t="s">
        <v>8151</v>
      </c>
      <c r="L7549" t="s">
        <v>8156</v>
      </c>
      <c r="M7549">
        <v>3</v>
      </c>
      <c r="N7549" t="s">
        <v>8164</v>
      </c>
      <c r="O7549" s="4">
        <f>INDEX(products[Cost_per_box], MATCH(shipments9[[#This Row],[PID]], products[PID], 0))</f>
        <v>2.65</v>
      </c>
      <c r="P7549" s="4">
        <f>shipments9[[#This Row],[Boxes]]*shipments9[[#This Row],[Cost Per Box]]</f>
        <v>1274.6499999999999</v>
      </c>
      <c r="Q7549" s="4">
        <f>shipments9[[#This Row],[Amount]] -shipments9[[#This Row],[total cost]]</f>
        <v>9293.6</v>
      </c>
      <c r="R7549" s="4" t="str">
        <f>IF(shipments9[[#This Row],[Gross Profit]]&lt;0,"Loss","Profit")</f>
        <v>Profit</v>
      </c>
      <c r="S7549" s="9">
        <f>shipments9[[#This Row],[Gross Profit]]/shipments9[[#This Row],[Amount]]</f>
        <v>0.87938873512644011</v>
      </c>
      <c r="T7549" s="11">
        <f>shipments9[[#This Row],[Amount]]/shipments9[[#This Row],[Boxes]]</f>
        <v>21.971413721413722</v>
      </c>
    </row>
    <row r="7550" spans="1:20" hidden="1" x14ac:dyDescent="0.25">
      <c r="A7550" t="s">
        <v>7734</v>
      </c>
      <c r="B7550" t="s">
        <v>39</v>
      </c>
      <c r="C7550" t="s">
        <v>153</v>
      </c>
      <c r="D7550" t="s">
        <v>22</v>
      </c>
      <c r="E7550" s="1">
        <v>45440</v>
      </c>
      <c r="F7550" s="1" t="str">
        <f>TEXT(shipments9[[#This Row],[Shipdate]],"ddd")</f>
        <v>Tue</v>
      </c>
      <c r="G7550" s="1" t="str">
        <f>IF(OR(shipments9[[#This Row],[Day Name]]="Sat",shipments9[[#This Row],[Day Name]]="Sun"),"Weekend","Weekday")</f>
        <v>Weekday</v>
      </c>
      <c r="H7550">
        <v>9990</v>
      </c>
      <c r="I7550">
        <v>588</v>
      </c>
      <c r="J7550" t="s">
        <v>194</v>
      </c>
      <c r="K7550" t="s">
        <v>8155</v>
      </c>
      <c r="L7550" t="s">
        <v>8154</v>
      </c>
      <c r="M7550">
        <v>5</v>
      </c>
      <c r="N7550" t="s">
        <v>201</v>
      </c>
      <c r="O7550" s="4">
        <f>INDEX(products[Cost_per_box], MATCH(shipments9[[#This Row],[PID]], products[PID], 0))</f>
        <v>9.57</v>
      </c>
      <c r="P7550" s="4">
        <f>shipments9[[#This Row],[Boxes]]*shipments9[[#This Row],[Cost Per Box]]</f>
        <v>5627.16</v>
      </c>
      <c r="Q7550" s="4">
        <f>shipments9[[#This Row],[Amount]] -shipments9[[#This Row],[total cost]]</f>
        <v>4362.84</v>
      </c>
      <c r="R7550" s="4" t="str">
        <f>IF(shipments9[[#This Row],[Gross Profit]]&lt;0,"Loss","Profit")</f>
        <v>Profit</v>
      </c>
      <c r="S7550" s="9">
        <f>shipments9[[#This Row],[Gross Profit]]/shipments9[[#This Row],[Amount]]</f>
        <v>0.43672072072072071</v>
      </c>
      <c r="T7550" s="11">
        <f>shipments9[[#This Row],[Amount]]/shipments9[[#This Row],[Boxes]]</f>
        <v>16.989795918367346</v>
      </c>
    </row>
    <row r="7551" spans="1:20" x14ac:dyDescent="0.25">
      <c r="A7551" t="s">
        <v>7735</v>
      </c>
      <c r="B7551" t="s">
        <v>39</v>
      </c>
      <c r="C7551" t="s">
        <v>147</v>
      </c>
      <c r="D7551" t="s">
        <v>22</v>
      </c>
      <c r="E7551" s="1">
        <v>45099</v>
      </c>
      <c r="F7551" s="1" t="str">
        <f>TEXT(shipments9[[#This Row],[Shipdate]],"ddd")</f>
        <v>Thu</v>
      </c>
      <c r="G7551" s="1" t="str">
        <f>IF(OR(shipments9[[#This Row],[Day Name]]="Sat",shipments9[[#This Row],[Day Name]]="Sun"),"Weekend","Weekday")</f>
        <v>Weekday</v>
      </c>
      <c r="H7551">
        <v>1656</v>
      </c>
      <c r="I7551">
        <v>237</v>
      </c>
      <c r="J7551" t="s">
        <v>194</v>
      </c>
      <c r="K7551" t="s">
        <v>8151</v>
      </c>
      <c r="L7551" t="s">
        <v>8154</v>
      </c>
      <c r="M7551">
        <v>6</v>
      </c>
      <c r="N7551" t="s">
        <v>8159</v>
      </c>
      <c r="O7551" s="4">
        <f>INDEX(products[Cost_per_box], MATCH(shipments9[[#This Row],[PID]], products[PID], 0))</f>
        <v>10.51</v>
      </c>
      <c r="P7551" s="4">
        <f>shipments9[[#This Row],[Boxes]]*shipments9[[#This Row],[Cost Per Box]]</f>
        <v>2490.87</v>
      </c>
      <c r="Q7551" s="4">
        <f>shipments9[[#This Row],[Amount]] -shipments9[[#This Row],[total cost]]</f>
        <v>-834.86999999999989</v>
      </c>
      <c r="R7551" s="4" t="str">
        <f>IF(shipments9[[#This Row],[Gross Profit]]&lt;0,"Loss","Profit")</f>
        <v>Loss</v>
      </c>
      <c r="S7551" s="9">
        <f>shipments9[[#This Row],[Gross Profit]]/shipments9[[#This Row],[Amount]]</f>
        <v>-0.5041485507246376</v>
      </c>
      <c r="T7551" s="11">
        <f>shipments9[[#This Row],[Amount]]/shipments9[[#This Row],[Boxes]]</f>
        <v>6.9873417721518987</v>
      </c>
    </row>
    <row r="7552" spans="1:20" hidden="1" x14ac:dyDescent="0.25">
      <c r="A7552" t="s">
        <v>7736</v>
      </c>
      <c r="B7552" t="s">
        <v>39</v>
      </c>
      <c r="C7552" t="s">
        <v>141</v>
      </c>
      <c r="D7552" t="s">
        <v>22</v>
      </c>
      <c r="E7552" s="1">
        <v>45526</v>
      </c>
      <c r="F7552" s="1" t="str">
        <f>TEXT(shipments9[[#This Row],[Shipdate]],"ddd")</f>
        <v>Thu</v>
      </c>
      <c r="G7552" s="1" t="str">
        <f>IF(OR(shipments9[[#This Row],[Day Name]]="Sat",shipments9[[#This Row],[Day Name]]="Sun"),"Weekend","Weekday")</f>
        <v>Weekday</v>
      </c>
      <c r="H7552">
        <v>4473</v>
      </c>
      <c r="I7552">
        <v>299</v>
      </c>
      <c r="J7552" t="s">
        <v>194</v>
      </c>
      <c r="K7552" t="s">
        <v>8155</v>
      </c>
      <c r="L7552" t="s">
        <v>8160</v>
      </c>
      <c r="M7552">
        <v>8</v>
      </c>
      <c r="N7552" t="s">
        <v>8162</v>
      </c>
      <c r="O7552" s="4">
        <f>INDEX(products[Cost_per_box], MATCH(shipments9[[#This Row],[PID]], products[PID], 0))</f>
        <v>8.2200000000000006</v>
      </c>
      <c r="P7552" s="4">
        <f>shipments9[[#This Row],[Boxes]]*shipments9[[#This Row],[Cost Per Box]]</f>
        <v>2457.7800000000002</v>
      </c>
      <c r="Q7552" s="4">
        <f>shipments9[[#This Row],[Amount]] -shipments9[[#This Row],[total cost]]</f>
        <v>2015.2199999999998</v>
      </c>
      <c r="R7552" s="4" t="str">
        <f>IF(shipments9[[#This Row],[Gross Profit]]&lt;0,"Loss","Profit")</f>
        <v>Profit</v>
      </c>
      <c r="S7552" s="9">
        <f>shipments9[[#This Row],[Gross Profit]]/shipments9[[#This Row],[Amount]]</f>
        <v>0.45052984574111332</v>
      </c>
      <c r="T7552" s="11">
        <f>shipments9[[#This Row],[Amount]]/shipments9[[#This Row],[Boxes]]</f>
        <v>14.959866220735785</v>
      </c>
    </row>
    <row r="7553" spans="1:20" hidden="1" x14ac:dyDescent="0.25">
      <c r="A7553" t="s">
        <v>7737</v>
      </c>
      <c r="B7553" t="s">
        <v>39</v>
      </c>
      <c r="C7553" t="s">
        <v>153</v>
      </c>
      <c r="D7553" t="s">
        <v>28</v>
      </c>
      <c r="E7553" s="1">
        <v>45247</v>
      </c>
      <c r="F7553" s="1" t="str">
        <f>TEXT(shipments9[[#This Row],[Shipdate]],"ddd")</f>
        <v>Fri</v>
      </c>
      <c r="G7553" s="1" t="str">
        <f>IF(OR(shipments9[[#This Row],[Day Name]]="Sat",shipments9[[#This Row],[Day Name]]="Sun"),"Weekend","Weekday")</f>
        <v>Weekday</v>
      </c>
      <c r="H7553">
        <v>335.25</v>
      </c>
      <c r="I7553">
        <v>24</v>
      </c>
      <c r="J7553" t="s">
        <v>194</v>
      </c>
      <c r="K7553" t="s">
        <v>8151</v>
      </c>
      <c r="L7553" t="s">
        <v>8152</v>
      </c>
      <c r="M7553">
        <v>11</v>
      </c>
      <c r="N7553" t="s">
        <v>8165</v>
      </c>
      <c r="O7553" s="4">
        <f>INDEX(products[Cost_per_box], MATCH(shipments9[[#This Row],[PID]], products[PID], 0))</f>
        <v>9.57</v>
      </c>
      <c r="P7553" s="4">
        <f>shipments9[[#This Row],[Boxes]]*shipments9[[#This Row],[Cost Per Box]]</f>
        <v>229.68</v>
      </c>
      <c r="Q7553" s="4">
        <f>shipments9[[#This Row],[Amount]] -shipments9[[#This Row],[total cost]]</f>
        <v>105.57</v>
      </c>
      <c r="R7553" s="4" t="str">
        <f>IF(shipments9[[#This Row],[Gross Profit]]&lt;0,"Loss","Profit")</f>
        <v>Profit</v>
      </c>
      <c r="S7553" s="9">
        <f>shipments9[[#This Row],[Gross Profit]]/shipments9[[#This Row],[Amount]]</f>
        <v>0.31489932885906036</v>
      </c>
      <c r="T7553" s="11">
        <f>shipments9[[#This Row],[Amount]]/shipments9[[#This Row],[Boxes]]</f>
        <v>13.96875</v>
      </c>
    </row>
    <row r="7554" spans="1:20" hidden="1" x14ac:dyDescent="0.25">
      <c r="A7554" t="s">
        <v>7738</v>
      </c>
      <c r="B7554" t="s">
        <v>39</v>
      </c>
      <c r="C7554" t="s">
        <v>157</v>
      </c>
      <c r="D7554" t="s">
        <v>24</v>
      </c>
      <c r="E7554" s="1">
        <v>45258</v>
      </c>
      <c r="F7554" s="1" t="str">
        <f>TEXT(shipments9[[#This Row],[Shipdate]],"ddd")</f>
        <v>Tue</v>
      </c>
      <c r="G7554" s="1" t="str">
        <f>IF(OR(shipments9[[#This Row],[Day Name]]="Sat",shipments9[[#This Row],[Day Name]]="Sun"),"Weekend","Weekday")</f>
        <v>Weekday</v>
      </c>
      <c r="H7554">
        <v>7002</v>
      </c>
      <c r="I7554">
        <v>701</v>
      </c>
      <c r="J7554" t="s">
        <v>194</v>
      </c>
      <c r="K7554" t="s">
        <v>8151</v>
      </c>
      <c r="L7554" t="s">
        <v>8152</v>
      </c>
      <c r="M7554">
        <v>11</v>
      </c>
      <c r="N7554" t="s">
        <v>8165</v>
      </c>
      <c r="O7554" s="4">
        <f>INDEX(products[Cost_per_box], MATCH(shipments9[[#This Row],[PID]], products[PID], 0))</f>
        <v>6.8</v>
      </c>
      <c r="P7554" s="4">
        <f>shipments9[[#This Row],[Boxes]]*shipments9[[#This Row],[Cost Per Box]]</f>
        <v>4766.8</v>
      </c>
      <c r="Q7554" s="4">
        <f>shipments9[[#This Row],[Amount]] -shipments9[[#This Row],[total cost]]</f>
        <v>2235.1999999999998</v>
      </c>
      <c r="R7554" s="4" t="str">
        <f>IF(shipments9[[#This Row],[Gross Profit]]&lt;0,"Loss","Profit")</f>
        <v>Profit</v>
      </c>
      <c r="S7554" s="9">
        <f>shipments9[[#This Row],[Gross Profit]]/shipments9[[#This Row],[Amount]]</f>
        <v>0.31922307912025133</v>
      </c>
      <c r="T7554" s="11">
        <f>shipments9[[#This Row],[Amount]]/shipments9[[#This Row],[Boxes]]</f>
        <v>9.9885877318116982</v>
      </c>
    </row>
    <row r="7555" spans="1:20" hidden="1" x14ac:dyDescent="0.25">
      <c r="A7555" t="s">
        <v>7739</v>
      </c>
      <c r="B7555" t="s">
        <v>39</v>
      </c>
      <c r="C7555" t="s">
        <v>135</v>
      </c>
      <c r="D7555" t="s">
        <v>22</v>
      </c>
      <c r="E7555" s="1">
        <v>45362</v>
      </c>
      <c r="F7555" s="1" t="str">
        <f>TEXT(shipments9[[#This Row],[Shipdate]],"ddd")</f>
        <v>Mon</v>
      </c>
      <c r="G7555" s="1" t="str">
        <f>IF(OR(shipments9[[#This Row],[Day Name]]="Sat",shipments9[[#This Row],[Day Name]]="Sun"),"Weekend","Weekday")</f>
        <v>Weekday</v>
      </c>
      <c r="H7555">
        <v>5460.75</v>
      </c>
      <c r="I7555">
        <v>219</v>
      </c>
      <c r="J7555" t="s">
        <v>194</v>
      </c>
      <c r="K7555" t="s">
        <v>8155</v>
      </c>
      <c r="L7555" t="s">
        <v>8156</v>
      </c>
      <c r="M7555">
        <v>3</v>
      </c>
      <c r="N7555" t="s">
        <v>8164</v>
      </c>
      <c r="O7555" s="4">
        <f>INDEX(products[Cost_per_box], MATCH(shipments9[[#This Row],[PID]], products[PID], 0))</f>
        <v>9.94</v>
      </c>
      <c r="P7555" s="4">
        <f>shipments9[[#This Row],[Boxes]]*shipments9[[#This Row],[Cost Per Box]]</f>
        <v>2176.8599999999997</v>
      </c>
      <c r="Q7555" s="4">
        <f>shipments9[[#This Row],[Amount]] -shipments9[[#This Row],[total cost]]</f>
        <v>3283.8900000000003</v>
      </c>
      <c r="R7555" s="4" t="str">
        <f>IF(shipments9[[#This Row],[Gross Profit]]&lt;0,"Loss","Profit")</f>
        <v>Profit</v>
      </c>
      <c r="S7555" s="9">
        <f>shipments9[[#This Row],[Gross Profit]]/shipments9[[#This Row],[Amount]]</f>
        <v>0.60136245021288293</v>
      </c>
      <c r="T7555" s="11">
        <f>shipments9[[#This Row],[Amount]]/shipments9[[#This Row],[Boxes]]</f>
        <v>24.934931506849313</v>
      </c>
    </row>
    <row r="7556" spans="1:20" x14ac:dyDescent="0.25">
      <c r="A7556" t="s">
        <v>7740</v>
      </c>
      <c r="B7556" t="s">
        <v>42</v>
      </c>
      <c r="C7556" t="s">
        <v>147</v>
      </c>
      <c r="D7556" t="s">
        <v>26</v>
      </c>
      <c r="E7556" s="1">
        <v>45534</v>
      </c>
      <c r="F7556" s="1" t="str">
        <f>TEXT(shipments9[[#This Row],[Shipdate]],"ddd")</f>
        <v>Fri</v>
      </c>
      <c r="G7556" s="1" t="str">
        <f>IF(OR(shipments9[[#This Row],[Day Name]]="Sat",shipments9[[#This Row],[Day Name]]="Sun"),"Weekend","Weekday")</f>
        <v>Weekday</v>
      </c>
      <c r="H7556">
        <v>4515.75</v>
      </c>
      <c r="I7556">
        <v>565</v>
      </c>
      <c r="J7556" t="s">
        <v>194</v>
      </c>
      <c r="K7556" t="s">
        <v>8155</v>
      </c>
      <c r="L7556" t="s">
        <v>8160</v>
      </c>
      <c r="M7556">
        <v>8</v>
      </c>
      <c r="N7556" t="s">
        <v>8162</v>
      </c>
      <c r="O7556" s="4">
        <f>INDEX(products[Cost_per_box], MATCH(shipments9[[#This Row],[PID]], products[PID], 0))</f>
        <v>10.51</v>
      </c>
      <c r="P7556" s="4">
        <f>shipments9[[#This Row],[Boxes]]*shipments9[[#This Row],[Cost Per Box]]</f>
        <v>5938.15</v>
      </c>
      <c r="Q7556" s="4">
        <f>shipments9[[#This Row],[Amount]] -shipments9[[#This Row],[total cost]]</f>
        <v>-1422.3999999999996</v>
      </c>
      <c r="R7556" s="4" t="str">
        <f>IF(shipments9[[#This Row],[Gross Profit]]&lt;0,"Loss","Profit")</f>
        <v>Loss</v>
      </c>
      <c r="S7556" s="9">
        <f>shipments9[[#This Row],[Gross Profit]]/shipments9[[#This Row],[Amount]]</f>
        <v>-0.3149864363616231</v>
      </c>
      <c r="T7556" s="11">
        <f>shipments9[[#This Row],[Amount]]/shipments9[[#This Row],[Boxes]]</f>
        <v>7.9924778761061948</v>
      </c>
    </row>
    <row r="7557" spans="1:20" hidden="1" x14ac:dyDescent="0.25">
      <c r="A7557" t="s">
        <v>7741</v>
      </c>
      <c r="B7557" t="s">
        <v>42</v>
      </c>
      <c r="C7557" t="s">
        <v>161</v>
      </c>
      <c r="D7557" t="s">
        <v>22</v>
      </c>
      <c r="E7557" s="1">
        <v>45492</v>
      </c>
      <c r="F7557" s="1" t="str">
        <f>TEXT(shipments9[[#This Row],[Shipdate]],"ddd")</f>
        <v>Fri</v>
      </c>
      <c r="G7557" s="1" t="str">
        <f>IF(OR(shipments9[[#This Row],[Day Name]]="Sat",shipments9[[#This Row],[Day Name]]="Sun"),"Weekend","Weekday")</f>
        <v>Weekday</v>
      </c>
      <c r="H7557">
        <v>6306.75</v>
      </c>
      <c r="I7557">
        <v>631</v>
      </c>
      <c r="J7557" t="s">
        <v>194</v>
      </c>
      <c r="K7557" t="s">
        <v>8155</v>
      </c>
      <c r="L7557" t="s">
        <v>8160</v>
      </c>
      <c r="M7557">
        <v>7</v>
      </c>
      <c r="N7557" t="s">
        <v>8161</v>
      </c>
      <c r="O7557" s="4">
        <f>INDEX(products[Cost_per_box], MATCH(shipments9[[#This Row],[PID]], products[PID], 0))</f>
        <v>2.76</v>
      </c>
      <c r="P7557" s="4">
        <f>shipments9[[#This Row],[Boxes]]*shipments9[[#This Row],[Cost Per Box]]</f>
        <v>1741.56</v>
      </c>
      <c r="Q7557" s="4">
        <f>shipments9[[#This Row],[Amount]] -shipments9[[#This Row],[total cost]]</f>
        <v>4565.1900000000005</v>
      </c>
      <c r="R7557" s="4" t="str">
        <f>IF(shipments9[[#This Row],[Gross Profit]]&lt;0,"Loss","Profit")</f>
        <v>Profit</v>
      </c>
      <c r="S7557" s="9">
        <f>shipments9[[#This Row],[Gross Profit]]/shipments9[[#This Row],[Amount]]</f>
        <v>0.723857771435367</v>
      </c>
      <c r="T7557" s="11">
        <f>shipments9[[#This Row],[Amount]]/shipments9[[#This Row],[Boxes]]</f>
        <v>9.9948494453248813</v>
      </c>
    </row>
    <row r="7558" spans="1:20" hidden="1" x14ac:dyDescent="0.25">
      <c r="A7558" t="s">
        <v>7742</v>
      </c>
      <c r="B7558" t="s">
        <v>42</v>
      </c>
      <c r="C7558" t="s">
        <v>137</v>
      </c>
      <c r="D7558" t="s">
        <v>22</v>
      </c>
      <c r="E7558" s="1">
        <v>44951</v>
      </c>
      <c r="F7558" s="1" t="str">
        <f>TEXT(shipments9[[#This Row],[Shipdate]],"ddd")</f>
        <v>Wed</v>
      </c>
      <c r="G7558" s="1" t="str">
        <f>IF(OR(shipments9[[#This Row],[Day Name]]="Sat",shipments9[[#This Row],[Day Name]]="Sun"),"Weekend","Weekday")</f>
        <v>Weekday</v>
      </c>
      <c r="H7558">
        <v>1163.25</v>
      </c>
      <c r="I7558">
        <v>59</v>
      </c>
      <c r="J7558" t="s">
        <v>194</v>
      </c>
      <c r="K7558" t="s">
        <v>8151</v>
      </c>
      <c r="L7558" t="s">
        <v>8156</v>
      </c>
      <c r="M7558">
        <v>1</v>
      </c>
      <c r="N7558" t="s">
        <v>8163</v>
      </c>
      <c r="O7558" s="4">
        <f>INDEX(products[Cost_per_box], MATCH(shipments9[[#This Row],[PID]], products[PID], 0))</f>
        <v>7.73</v>
      </c>
      <c r="P7558" s="4">
        <f>shipments9[[#This Row],[Boxes]]*shipments9[[#This Row],[Cost Per Box]]</f>
        <v>456.07000000000005</v>
      </c>
      <c r="Q7558" s="4">
        <f>shipments9[[#This Row],[Amount]] -shipments9[[#This Row],[total cost]]</f>
        <v>707.18</v>
      </c>
      <c r="R7558" s="4" t="str">
        <f>IF(shipments9[[#This Row],[Gross Profit]]&lt;0,"Loss","Profit")</f>
        <v>Profit</v>
      </c>
      <c r="S7558" s="9">
        <f>shipments9[[#This Row],[Gross Profit]]/shipments9[[#This Row],[Amount]]</f>
        <v>0.60793466580700617</v>
      </c>
      <c r="T7558" s="11">
        <f>shipments9[[#This Row],[Amount]]/shipments9[[#This Row],[Boxes]]</f>
        <v>19.716101694915253</v>
      </c>
    </row>
    <row r="7559" spans="1:20" hidden="1" x14ac:dyDescent="0.25">
      <c r="A7559" t="s">
        <v>7743</v>
      </c>
      <c r="B7559" t="s">
        <v>42</v>
      </c>
      <c r="C7559" t="s">
        <v>165</v>
      </c>
      <c r="D7559" t="s">
        <v>24</v>
      </c>
      <c r="E7559" s="1">
        <v>45363</v>
      </c>
      <c r="F7559" s="1" t="str">
        <f>TEXT(shipments9[[#This Row],[Shipdate]],"ddd")</f>
        <v>Tue</v>
      </c>
      <c r="G7559" s="1" t="str">
        <f>IF(OR(shipments9[[#This Row],[Day Name]]="Sat",shipments9[[#This Row],[Day Name]]="Sun"),"Weekend","Weekday")</f>
        <v>Weekday</v>
      </c>
      <c r="H7559">
        <v>6576.75</v>
      </c>
      <c r="I7559">
        <v>314</v>
      </c>
      <c r="J7559" t="s">
        <v>194</v>
      </c>
      <c r="K7559" t="s">
        <v>8155</v>
      </c>
      <c r="L7559" t="s">
        <v>8156</v>
      </c>
      <c r="M7559">
        <v>3</v>
      </c>
      <c r="N7559" t="s">
        <v>8164</v>
      </c>
      <c r="O7559" s="4">
        <f>INDEX(products[Cost_per_box], MATCH(shipments9[[#This Row],[PID]], products[PID], 0))</f>
        <v>2.65</v>
      </c>
      <c r="P7559" s="4">
        <f>shipments9[[#This Row],[Boxes]]*shipments9[[#This Row],[Cost Per Box]]</f>
        <v>832.1</v>
      </c>
      <c r="Q7559" s="4">
        <f>shipments9[[#This Row],[Amount]] -shipments9[[#This Row],[total cost]]</f>
        <v>5744.65</v>
      </c>
      <c r="R7559" s="4" t="str">
        <f>IF(shipments9[[#This Row],[Gross Profit]]&lt;0,"Loss","Profit")</f>
        <v>Profit</v>
      </c>
      <c r="S7559" s="9">
        <f>shipments9[[#This Row],[Gross Profit]]/shipments9[[#This Row],[Amount]]</f>
        <v>0.87347854183297213</v>
      </c>
      <c r="T7559" s="11">
        <f>shipments9[[#This Row],[Amount]]/shipments9[[#This Row],[Boxes]]</f>
        <v>20.945063694267517</v>
      </c>
    </row>
    <row r="7560" spans="1:20" hidden="1" x14ac:dyDescent="0.25">
      <c r="A7560" t="s">
        <v>7744</v>
      </c>
      <c r="B7560" t="s">
        <v>42</v>
      </c>
      <c r="C7560" t="s">
        <v>121</v>
      </c>
      <c r="D7560" t="s">
        <v>22</v>
      </c>
      <c r="E7560" s="1">
        <v>45553</v>
      </c>
      <c r="F7560" s="1" t="str">
        <f>TEXT(shipments9[[#This Row],[Shipdate]],"ddd")</f>
        <v>Wed</v>
      </c>
      <c r="G7560" s="1" t="str">
        <f>IF(OR(shipments9[[#This Row],[Day Name]]="Sat",shipments9[[#This Row],[Day Name]]="Sun"),"Weekend","Weekday")</f>
        <v>Weekday</v>
      </c>
      <c r="H7560">
        <v>4016.25</v>
      </c>
      <c r="I7560">
        <v>268</v>
      </c>
      <c r="J7560" t="s">
        <v>194</v>
      </c>
      <c r="K7560" t="s">
        <v>8155</v>
      </c>
      <c r="L7560" t="s">
        <v>8160</v>
      </c>
      <c r="M7560">
        <v>9</v>
      </c>
      <c r="N7560" t="s">
        <v>8167</v>
      </c>
      <c r="O7560" s="4">
        <f>INDEX(products[Cost_per_box], MATCH(shipments9[[#This Row],[PID]], products[PID], 0))</f>
        <v>5.26</v>
      </c>
      <c r="P7560" s="4">
        <f>shipments9[[#This Row],[Boxes]]*shipments9[[#This Row],[Cost Per Box]]</f>
        <v>1409.6799999999998</v>
      </c>
      <c r="Q7560" s="4">
        <f>shipments9[[#This Row],[Amount]] -shipments9[[#This Row],[total cost]]</f>
        <v>2606.5700000000002</v>
      </c>
      <c r="R7560" s="4" t="str">
        <f>IF(shipments9[[#This Row],[Gross Profit]]&lt;0,"Loss","Profit")</f>
        <v>Profit</v>
      </c>
      <c r="S7560" s="9">
        <f>shipments9[[#This Row],[Gross Profit]]/shipments9[[#This Row],[Amount]]</f>
        <v>0.64900591347650172</v>
      </c>
      <c r="T7560" s="11">
        <f>shipments9[[#This Row],[Amount]]/shipments9[[#This Row],[Boxes]]</f>
        <v>14.986007462686567</v>
      </c>
    </row>
    <row r="7561" spans="1:20" hidden="1" x14ac:dyDescent="0.25">
      <c r="A7561" t="s">
        <v>7745</v>
      </c>
      <c r="B7561" t="s">
        <v>42</v>
      </c>
      <c r="C7561" t="s">
        <v>141</v>
      </c>
      <c r="D7561" t="s">
        <v>28</v>
      </c>
      <c r="E7561" s="1">
        <v>44957</v>
      </c>
      <c r="F7561" s="1" t="str">
        <f>TEXT(shipments9[[#This Row],[Shipdate]],"ddd")</f>
        <v>Tue</v>
      </c>
      <c r="G7561" s="1" t="str">
        <f>IF(OR(shipments9[[#This Row],[Day Name]]="Sat",shipments9[[#This Row],[Day Name]]="Sun"),"Weekend","Weekday")</f>
        <v>Weekday</v>
      </c>
      <c r="H7561">
        <v>5325.75</v>
      </c>
      <c r="I7561">
        <v>444</v>
      </c>
      <c r="J7561" t="s">
        <v>194</v>
      </c>
      <c r="K7561" t="s">
        <v>8151</v>
      </c>
      <c r="L7561" t="s">
        <v>8156</v>
      </c>
      <c r="M7561">
        <v>1</v>
      </c>
      <c r="N7561" t="s">
        <v>8163</v>
      </c>
      <c r="O7561" s="4">
        <f>INDEX(products[Cost_per_box], MATCH(shipments9[[#This Row],[PID]], products[PID], 0))</f>
        <v>8.2200000000000006</v>
      </c>
      <c r="P7561" s="4">
        <f>shipments9[[#This Row],[Boxes]]*shipments9[[#This Row],[Cost Per Box]]</f>
        <v>3649.6800000000003</v>
      </c>
      <c r="Q7561" s="4">
        <f>shipments9[[#This Row],[Amount]] -shipments9[[#This Row],[total cost]]</f>
        <v>1676.0699999999997</v>
      </c>
      <c r="R7561" s="4" t="str">
        <f>IF(shipments9[[#This Row],[Gross Profit]]&lt;0,"Loss","Profit")</f>
        <v>Profit</v>
      </c>
      <c r="S7561" s="9">
        <f>shipments9[[#This Row],[Gross Profit]]/shipments9[[#This Row],[Amount]]</f>
        <v>0.31471060414026186</v>
      </c>
      <c r="T7561" s="11">
        <f>shipments9[[#This Row],[Amount]]/shipments9[[#This Row],[Boxes]]</f>
        <v>11.994932432432432</v>
      </c>
    </row>
    <row r="7562" spans="1:20" hidden="1" x14ac:dyDescent="0.25">
      <c r="A7562" t="s">
        <v>7746</v>
      </c>
      <c r="B7562" t="s">
        <v>42</v>
      </c>
      <c r="C7562" t="s">
        <v>145</v>
      </c>
      <c r="D7562" t="s">
        <v>22</v>
      </c>
      <c r="E7562" s="1">
        <v>44938</v>
      </c>
      <c r="F7562" s="1" t="str">
        <f>TEXT(shipments9[[#This Row],[Shipdate]],"ddd")</f>
        <v>Thu</v>
      </c>
      <c r="G7562" s="1" t="str">
        <f>IF(OR(shipments9[[#This Row],[Day Name]]="Sat",shipments9[[#This Row],[Day Name]]="Sun"),"Weekend","Weekday")</f>
        <v>Weekday</v>
      </c>
      <c r="H7562">
        <v>357.75</v>
      </c>
      <c r="I7562">
        <v>24</v>
      </c>
      <c r="J7562" t="s">
        <v>194</v>
      </c>
      <c r="K7562" t="s">
        <v>8151</v>
      </c>
      <c r="L7562" t="s">
        <v>8156</v>
      </c>
      <c r="M7562">
        <v>1</v>
      </c>
      <c r="N7562" t="s">
        <v>8163</v>
      </c>
      <c r="O7562" s="4">
        <f>INDEX(products[Cost_per_box], MATCH(shipments9[[#This Row],[PID]], products[PID], 0))</f>
        <v>4.74</v>
      </c>
      <c r="P7562" s="4">
        <f>shipments9[[#This Row],[Boxes]]*shipments9[[#This Row],[Cost Per Box]]</f>
        <v>113.76</v>
      </c>
      <c r="Q7562" s="4">
        <f>shipments9[[#This Row],[Amount]] -shipments9[[#This Row],[total cost]]</f>
        <v>243.99</v>
      </c>
      <c r="R7562" s="4" t="str">
        <f>IF(shipments9[[#This Row],[Gross Profit]]&lt;0,"Loss","Profit")</f>
        <v>Profit</v>
      </c>
      <c r="S7562" s="9">
        <f>shipments9[[#This Row],[Gross Profit]]/shipments9[[#This Row],[Amount]]</f>
        <v>0.68201257861635223</v>
      </c>
      <c r="T7562" s="11">
        <f>shipments9[[#This Row],[Amount]]/shipments9[[#This Row],[Boxes]]</f>
        <v>14.90625</v>
      </c>
    </row>
    <row r="7563" spans="1:20" hidden="1" x14ac:dyDescent="0.25">
      <c r="A7563" t="s">
        <v>7747</v>
      </c>
      <c r="B7563" t="s">
        <v>42</v>
      </c>
      <c r="C7563" t="s">
        <v>157</v>
      </c>
      <c r="D7563" t="s">
        <v>28</v>
      </c>
      <c r="E7563" s="1">
        <v>45329</v>
      </c>
      <c r="F7563" s="1" t="str">
        <f>TEXT(shipments9[[#This Row],[Shipdate]],"ddd")</f>
        <v>Wed</v>
      </c>
      <c r="G7563" s="1" t="str">
        <f>IF(OR(shipments9[[#This Row],[Day Name]]="Sat",shipments9[[#This Row],[Day Name]]="Sun"),"Weekend","Weekday")</f>
        <v>Weekday</v>
      </c>
      <c r="H7563">
        <v>33484.5</v>
      </c>
      <c r="I7563">
        <v>4186</v>
      </c>
      <c r="J7563" t="s">
        <v>194</v>
      </c>
      <c r="K7563" t="s">
        <v>8155</v>
      </c>
      <c r="L7563" t="s">
        <v>8156</v>
      </c>
      <c r="M7563">
        <v>2</v>
      </c>
      <c r="N7563" t="s">
        <v>8157</v>
      </c>
      <c r="O7563" s="4">
        <f>INDEX(products[Cost_per_box], MATCH(shipments9[[#This Row],[PID]], products[PID], 0))</f>
        <v>6.8</v>
      </c>
      <c r="P7563" s="4">
        <f>shipments9[[#This Row],[Boxes]]*shipments9[[#This Row],[Cost Per Box]]</f>
        <v>28464.799999999999</v>
      </c>
      <c r="Q7563" s="4">
        <f>shipments9[[#This Row],[Amount]] -shipments9[[#This Row],[total cost]]</f>
        <v>5019.7000000000007</v>
      </c>
      <c r="R7563" s="4" t="str">
        <f>IF(shipments9[[#This Row],[Gross Profit]]&lt;0,"Loss","Profit")</f>
        <v>Profit</v>
      </c>
      <c r="S7563" s="9">
        <f>shipments9[[#This Row],[Gross Profit]]/shipments9[[#This Row],[Amount]]</f>
        <v>0.14991115292150101</v>
      </c>
      <c r="T7563" s="11">
        <f>shipments9[[#This Row],[Amount]]/shipments9[[#This Row],[Boxes]]</f>
        <v>7.9991638795986626</v>
      </c>
    </row>
    <row r="7564" spans="1:20" hidden="1" x14ac:dyDescent="0.25">
      <c r="A7564" t="s">
        <v>7748</v>
      </c>
      <c r="B7564" t="s">
        <v>42</v>
      </c>
      <c r="C7564" t="s">
        <v>145</v>
      </c>
      <c r="D7564" t="s">
        <v>28</v>
      </c>
      <c r="E7564" s="1">
        <v>45532</v>
      </c>
      <c r="F7564" s="1" t="str">
        <f>TEXT(shipments9[[#This Row],[Shipdate]],"ddd")</f>
        <v>Wed</v>
      </c>
      <c r="G7564" s="1" t="str">
        <f>IF(OR(shipments9[[#This Row],[Day Name]]="Sat",shipments9[[#This Row],[Day Name]]="Sun"),"Weekend","Weekday")</f>
        <v>Weekday</v>
      </c>
      <c r="H7564">
        <v>7436.25</v>
      </c>
      <c r="I7564">
        <v>496</v>
      </c>
      <c r="J7564" t="s">
        <v>194</v>
      </c>
      <c r="K7564" t="s">
        <v>8155</v>
      </c>
      <c r="L7564" t="s">
        <v>8160</v>
      </c>
      <c r="M7564">
        <v>8</v>
      </c>
      <c r="N7564" t="s">
        <v>8162</v>
      </c>
      <c r="O7564" s="4">
        <f>INDEX(products[Cost_per_box], MATCH(shipments9[[#This Row],[PID]], products[PID], 0))</f>
        <v>4.74</v>
      </c>
      <c r="P7564" s="4">
        <f>shipments9[[#This Row],[Boxes]]*shipments9[[#This Row],[Cost Per Box]]</f>
        <v>2351.04</v>
      </c>
      <c r="Q7564" s="4">
        <f>shipments9[[#This Row],[Amount]] -shipments9[[#This Row],[total cost]]</f>
        <v>5085.21</v>
      </c>
      <c r="R7564" s="4" t="str">
        <f>IF(shipments9[[#This Row],[Gross Profit]]&lt;0,"Loss","Profit")</f>
        <v>Profit</v>
      </c>
      <c r="S7564" s="9">
        <f>shipments9[[#This Row],[Gross Profit]]/shipments9[[#This Row],[Amount]]</f>
        <v>0.68384064548663637</v>
      </c>
      <c r="T7564" s="11">
        <f>shipments9[[#This Row],[Amount]]/shipments9[[#This Row],[Boxes]]</f>
        <v>14.992439516129032</v>
      </c>
    </row>
    <row r="7565" spans="1:20" hidden="1" x14ac:dyDescent="0.25">
      <c r="A7565" t="s">
        <v>7749</v>
      </c>
      <c r="B7565" t="s">
        <v>45</v>
      </c>
      <c r="C7565" t="s">
        <v>126</v>
      </c>
      <c r="D7565" t="s">
        <v>22</v>
      </c>
      <c r="E7565" s="1">
        <v>45104</v>
      </c>
      <c r="F7565" s="1" t="str">
        <f>TEXT(shipments9[[#This Row],[Shipdate]],"ddd")</f>
        <v>Tue</v>
      </c>
      <c r="G7565" s="1" t="str">
        <f>IF(OR(shipments9[[#This Row],[Day Name]]="Sat",shipments9[[#This Row],[Day Name]]="Sun"),"Weekend","Weekday")</f>
        <v>Weekday</v>
      </c>
      <c r="H7565">
        <v>6313.5</v>
      </c>
      <c r="I7565">
        <v>527</v>
      </c>
      <c r="J7565" t="s">
        <v>194</v>
      </c>
      <c r="K7565" t="s">
        <v>8151</v>
      </c>
      <c r="L7565" t="s">
        <v>8154</v>
      </c>
      <c r="M7565">
        <v>6</v>
      </c>
      <c r="N7565" t="s">
        <v>8159</v>
      </c>
      <c r="O7565" s="4">
        <f>INDEX(products[Cost_per_box], MATCH(shipments9[[#This Row],[PID]], products[PID], 0))</f>
        <v>5.15</v>
      </c>
      <c r="P7565" s="4">
        <f>shipments9[[#This Row],[Boxes]]*shipments9[[#This Row],[Cost Per Box]]</f>
        <v>2714.05</v>
      </c>
      <c r="Q7565" s="4">
        <f>shipments9[[#This Row],[Amount]] -shipments9[[#This Row],[total cost]]</f>
        <v>3599.45</v>
      </c>
      <c r="R7565" s="4" t="str">
        <f>IF(shipments9[[#This Row],[Gross Profit]]&lt;0,"Loss","Profit")</f>
        <v>Profit</v>
      </c>
      <c r="S7565" s="9">
        <f>shipments9[[#This Row],[Gross Profit]]/shipments9[[#This Row],[Amount]]</f>
        <v>0.57011958501623505</v>
      </c>
      <c r="T7565" s="11">
        <f>shipments9[[#This Row],[Amount]]/shipments9[[#This Row],[Boxes]]</f>
        <v>11.980075901328274</v>
      </c>
    </row>
    <row r="7566" spans="1:20" hidden="1" x14ac:dyDescent="0.25">
      <c r="A7566" t="s">
        <v>7750</v>
      </c>
      <c r="B7566" t="s">
        <v>45</v>
      </c>
      <c r="C7566" t="s">
        <v>121</v>
      </c>
      <c r="D7566" t="s">
        <v>28</v>
      </c>
      <c r="E7566" s="1">
        <v>45065</v>
      </c>
      <c r="F7566" s="1" t="str">
        <f>TEXT(shipments9[[#This Row],[Shipdate]],"ddd")</f>
        <v>Fri</v>
      </c>
      <c r="G7566" s="1" t="str">
        <f>IF(OR(shipments9[[#This Row],[Day Name]]="Sat",shipments9[[#This Row],[Day Name]]="Sun"),"Weekend","Weekday")</f>
        <v>Weekday</v>
      </c>
      <c r="H7566">
        <v>6941.25</v>
      </c>
      <c r="I7566">
        <v>496</v>
      </c>
      <c r="J7566" t="s">
        <v>194</v>
      </c>
      <c r="K7566" t="s">
        <v>8151</v>
      </c>
      <c r="L7566" t="s">
        <v>8154</v>
      </c>
      <c r="M7566">
        <v>5</v>
      </c>
      <c r="N7566" t="s">
        <v>201</v>
      </c>
      <c r="O7566" s="4">
        <f>INDEX(products[Cost_per_box], MATCH(shipments9[[#This Row],[PID]], products[PID], 0))</f>
        <v>5.26</v>
      </c>
      <c r="P7566" s="4">
        <f>shipments9[[#This Row],[Boxes]]*shipments9[[#This Row],[Cost Per Box]]</f>
        <v>2608.96</v>
      </c>
      <c r="Q7566" s="4">
        <f>shipments9[[#This Row],[Amount]] -shipments9[[#This Row],[total cost]]</f>
        <v>4332.29</v>
      </c>
      <c r="R7566" s="4" t="str">
        <f>IF(shipments9[[#This Row],[Gross Profit]]&lt;0,"Loss","Profit")</f>
        <v>Profit</v>
      </c>
      <c r="S7566" s="9">
        <f>shipments9[[#This Row],[Gross Profit]]/shipments9[[#This Row],[Amount]]</f>
        <v>0.62413686295696025</v>
      </c>
      <c r="T7566" s="11">
        <f>shipments9[[#This Row],[Amount]]/shipments9[[#This Row],[Boxes]]</f>
        <v>13.99445564516129</v>
      </c>
    </row>
    <row r="7567" spans="1:20" hidden="1" x14ac:dyDescent="0.25">
      <c r="A7567" t="s">
        <v>7751</v>
      </c>
      <c r="B7567" t="s">
        <v>45</v>
      </c>
      <c r="C7567" t="s">
        <v>130</v>
      </c>
      <c r="D7567" t="s">
        <v>22</v>
      </c>
      <c r="E7567" s="1">
        <v>45267</v>
      </c>
      <c r="F7567" s="1" t="str">
        <f>TEXT(shipments9[[#This Row],[Shipdate]],"ddd")</f>
        <v>Thu</v>
      </c>
      <c r="G7567" s="1" t="str">
        <f>IF(OR(shipments9[[#This Row],[Day Name]]="Sat",shipments9[[#This Row],[Day Name]]="Sun"),"Weekend","Weekday")</f>
        <v>Weekday</v>
      </c>
      <c r="H7567">
        <v>10779.75</v>
      </c>
      <c r="I7567">
        <v>1348</v>
      </c>
      <c r="J7567" t="s">
        <v>194</v>
      </c>
      <c r="K7567" t="s">
        <v>8151</v>
      </c>
      <c r="L7567" t="s">
        <v>8152</v>
      </c>
      <c r="M7567">
        <v>12</v>
      </c>
      <c r="N7567" t="s">
        <v>8166</v>
      </c>
      <c r="O7567" s="4">
        <f>INDEX(products[Cost_per_box], MATCH(shipments9[[#This Row],[PID]], products[PID], 0))</f>
        <v>5.72</v>
      </c>
      <c r="P7567" s="4">
        <f>shipments9[[#This Row],[Boxes]]*shipments9[[#This Row],[Cost Per Box]]</f>
        <v>7710.5599999999995</v>
      </c>
      <c r="Q7567" s="4">
        <f>shipments9[[#This Row],[Amount]] -shipments9[[#This Row],[total cost]]</f>
        <v>3069.1900000000005</v>
      </c>
      <c r="R7567" s="4" t="str">
        <f>IF(shipments9[[#This Row],[Gross Profit]]&lt;0,"Loss","Profit")</f>
        <v>Profit</v>
      </c>
      <c r="S7567" s="9">
        <f>shipments9[[#This Row],[Gross Profit]]/shipments9[[#This Row],[Amount]]</f>
        <v>0.28471810570746081</v>
      </c>
      <c r="T7567" s="11">
        <f>shipments9[[#This Row],[Amount]]/shipments9[[#This Row],[Boxes]]</f>
        <v>7.9968471810089019</v>
      </c>
    </row>
    <row r="7568" spans="1:20" hidden="1" x14ac:dyDescent="0.25">
      <c r="A7568" t="s">
        <v>7752</v>
      </c>
      <c r="B7568" t="s">
        <v>45</v>
      </c>
      <c r="C7568" t="s">
        <v>121</v>
      </c>
      <c r="D7568" t="s">
        <v>28</v>
      </c>
      <c r="E7568" s="1">
        <v>45467</v>
      </c>
      <c r="F7568" s="1" t="str">
        <f>TEXT(shipments9[[#This Row],[Shipdate]],"ddd")</f>
        <v>Mon</v>
      </c>
      <c r="G7568" s="1" t="str">
        <f>IF(OR(shipments9[[#This Row],[Day Name]]="Sat",shipments9[[#This Row],[Day Name]]="Sun"),"Weekend","Weekday")</f>
        <v>Weekday</v>
      </c>
      <c r="H7568">
        <v>7942.5</v>
      </c>
      <c r="I7568">
        <v>662</v>
      </c>
      <c r="J7568" t="s">
        <v>194</v>
      </c>
      <c r="K7568" t="s">
        <v>8155</v>
      </c>
      <c r="L7568" t="s">
        <v>8154</v>
      </c>
      <c r="M7568">
        <v>6</v>
      </c>
      <c r="N7568" t="s">
        <v>8159</v>
      </c>
      <c r="O7568" s="4">
        <f>INDEX(products[Cost_per_box], MATCH(shipments9[[#This Row],[PID]], products[PID], 0))</f>
        <v>5.26</v>
      </c>
      <c r="P7568" s="4">
        <f>shipments9[[#This Row],[Boxes]]*shipments9[[#This Row],[Cost Per Box]]</f>
        <v>3482.12</v>
      </c>
      <c r="Q7568" s="4">
        <f>shipments9[[#This Row],[Amount]] -shipments9[[#This Row],[total cost]]</f>
        <v>4460.38</v>
      </c>
      <c r="R7568" s="4" t="str">
        <f>IF(shipments9[[#This Row],[Gross Profit]]&lt;0,"Loss","Profit")</f>
        <v>Profit</v>
      </c>
      <c r="S7568" s="9">
        <f>shipments9[[#This Row],[Gross Profit]]/shipments9[[#This Row],[Amount]]</f>
        <v>0.56158388416745364</v>
      </c>
      <c r="T7568" s="11">
        <f>shipments9[[#This Row],[Amount]]/shipments9[[#This Row],[Boxes]]</f>
        <v>11.99773413897281</v>
      </c>
    </row>
    <row r="7569" spans="1:20" hidden="1" x14ac:dyDescent="0.25">
      <c r="A7569" t="s">
        <v>7753</v>
      </c>
      <c r="B7569" t="s">
        <v>45</v>
      </c>
      <c r="C7569" t="s">
        <v>132</v>
      </c>
      <c r="D7569" t="s">
        <v>28</v>
      </c>
      <c r="E7569" s="1">
        <v>45274</v>
      </c>
      <c r="F7569" s="1" t="str">
        <f>TEXT(shipments9[[#This Row],[Shipdate]],"ddd")</f>
        <v>Thu</v>
      </c>
      <c r="G7569" s="1" t="str">
        <f>IF(OR(shipments9[[#This Row],[Day Name]]="Sat",shipments9[[#This Row],[Day Name]]="Sun"),"Weekend","Weekday")</f>
        <v>Weekday</v>
      </c>
      <c r="H7569">
        <v>2504.25</v>
      </c>
      <c r="I7569">
        <v>90</v>
      </c>
      <c r="J7569" t="s">
        <v>194</v>
      </c>
      <c r="K7569" t="s">
        <v>8151</v>
      </c>
      <c r="L7569" t="s">
        <v>8152</v>
      </c>
      <c r="M7569">
        <v>12</v>
      </c>
      <c r="N7569" t="s">
        <v>8166</v>
      </c>
      <c r="O7569" s="4">
        <f>INDEX(products[Cost_per_box], MATCH(shipments9[[#This Row],[PID]], products[PID], 0))</f>
        <v>6.31</v>
      </c>
      <c r="P7569" s="4">
        <f>shipments9[[#This Row],[Boxes]]*shipments9[[#This Row],[Cost Per Box]]</f>
        <v>567.9</v>
      </c>
      <c r="Q7569" s="4">
        <f>shipments9[[#This Row],[Amount]] -shipments9[[#This Row],[total cost]]</f>
        <v>1936.35</v>
      </c>
      <c r="R7569" s="4" t="str">
        <f>IF(shipments9[[#This Row],[Gross Profit]]&lt;0,"Loss","Profit")</f>
        <v>Profit</v>
      </c>
      <c r="S7569" s="9">
        <f>shipments9[[#This Row],[Gross Profit]]/shipments9[[#This Row],[Amount]]</f>
        <v>0.77322551662174299</v>
      </c>
      <c r="T7569" s="11">
        <f>shipments9[[#This Row],[Amount]]/shipments9[[#This Row],[Boxes]]</f>
        <v>27.824999999999999</v>
      </c>
    </row>
    <row r="7570" spans="1:20" hidden="1" x14ac:dyDescent="0.25">
      <c r="A7570" t="s">
        <v>7754</v>
      </c>
      <c r="B7570" t="s">
        <v>45</v>
      </c>
      <c r="C7570" t="s">
        <v>124</v>
      </c>
      <c r="D7570" t="s">
        <v>22</v>
      </c>
      <c r="E7570" s="1">
        <v>45349</v>
      </c>
      <c r="F7570" s="1" t="str">
        <f>TEXT(shipments9[[#This Row],[Shipdate]],"ddd")</f>
        <v>Tue</v>
      </c>
      <c r="G7570" s="1" t="str">
        <f>IF(OR(shipments9[[#This Row],[Day Name]]="Sat",shipments9[[#This Row],[Day Name]]="Sun"),"Weekend","Weekday")</f>
        <v>Weekday</v>
      </c>
      <c r="H7570">
        <v>1127.25</v>
      </c>
      <c r="I7570">
        <v>67</v>
      </c>
      <c r="J7570" t="s">
        <v>194</v>
      </c>
      <c r="K7570" t="s">
        <v>8155</v>
      </c>
      <c r="L7570" t="s">
        <v>8156</v>
      </c>
      <c r="M7570">
        <v>2</v>
      </c>
      <c r="N7570" t="s">
        <v>8157</v>
      </c>
      <c r="O7570" s="4">
        <f>INDEX(products[Cost_per_box], MATCH(shipments9[[#This Row],[PID]], products[PID], 0))</f>
        <v>7.48</v>
      </c>
      <c r="P7570" s="4">
        <f>shipments9[[#This Row],[Boxes]]*shipments9[[#This Row],[Cost Per Box]]</f>
        <v>501.16</v>
      </c>
      <c r="Q7570" s="4">
        <f>shipments9[[#This Row],[Amount]] -shipments9[[#This Row],[total cost]]</f>
        <v>626.08999999999992</v>
      </c>
      <c r="R7570" s="4" t="str">
        <f>IF(shipments9[[#This Row],[Gross Profit]]&lt;0,"Loss","Profit")</f>
        <v>Profit</v>
      </c>
      <c r="S7570" s="9">
        <f>shipments9[[#This Row],[Gross Profit]]/shipments9[[#This Row],[Amount]]</f>
        <v>0.55541361721002436</v>
      </c>
      <c r="T7570" s="11">
        <f>shipments9[[#This Row],[Amount]]/shipments9[[#This Row],[Boxes]]</f>
        <v>16.824626865671643</v>
      </c>
    </row>
    <row r="7571" spans="1:20" hidden="1" x14ac:dyDescent="0.25">
      <c r="A7571" t="s">
        <v>7755</v>
      </c>
      <c r="B7571" t="s">
        <v>45</v>
      </c>
      <c r="C7571" t="s">
        <v>132</v>
      </c>
      <c r="D7571" t="s">
        <v>24</v>
      </c>
      <c r="E7571" s="1">
        <v>45169</v>
      </c>
      <c r="F7571" s="1" t="str">
        <f>TEXT(shipments9[[#This Row],[Shipdate]],"ddd")</f>
        <v>Thu</v>
      </c>
      <c r="G7571" s="1" t="str">
        <f>IF(OR(shipments9[[#This Row],[Day Name]]="Sat",shipments9[[#This Row],[Day Name]]="Sun"),"Weekend","Weekday")</f>
        <v>Weekday</v>
      </c>
      <c r="H7571">
        <v>6815.25</v>
      </c>
      <c r="I7571">
        <v>284</v>
      </c>
      <c r="J7571" t="s">
        <v>194</v>
      </c>
      <c r="K7571" t="s">
        <v>8151</v>
      </c>
      <c r="L7571" t="s">
        <v>8160</v>
      </c>
      <c r="M7571">
        <v>8</v>
      </c>
      <c r="N7571" t="s">
        <v>8162</v>
      </c>
      <c r="O7571" s="4">
        <f>INDEX(products[Cost_per_box], MATCH(shipments9[[#This Row],[PID]], products[PID], 0))</f>
        <v>6.31</v>
      </c>
      <c r="P7571" s="4">
        <f>shipments9[[#This Row],[Boxes]]*shipments9[[#This Row],[Cost Per Box]]</f>
        <v>1792.04</v>
      </c>
      <c r="Q7571" s="4">
        <f>shipments9[[#This Row],[Amount]] -shipments9[[#This Row],[total cost]]</f>
        <v>5023.21</v>
      </c>
      <c r="R7571" s="4" t="str">
        <f>IF(shipments9[[#This Row],[Gross Profit]]&lt;0,"Loss","Profit")</f>
        <v>Profit</v>
      </c>
      <c r="S7571" s="9">
        <f>shipments9[[#This Row],[Gross Profit]]/shipments9[[#This Row],[Amount]]</f>
        <v>0.73705440005869194</v>
      </c>
      <c r="T7571" s="11">
        <f>shipments9[[#This Row],[Amount]]/shipments9[[#This Row],[Boxes]]</f>
        <v>23.997359154929576</v>
      </c>
    </row>
    <row r="7572" spans="1:20" hidden="1" x14ac:dyDescent="0.25">
      <c r="A7572" t="s">
        <v>7756</v>
      </c>
      <c r="B7572" t="s">
        <v>45</v>
      </c>
      <c r="C7572" t="s">
        <v>139</v>
      </c>
      <c r="D7572" t="s">
        <v>22</v>
      </c>
      <c r="E7572" s="1">
        <v>45279</v>
      </c>
      <c r="F7572" s="1" t="str">
        <f>TEXT(shipments9[[#This Row],[Shipdate]],"ddd")</f>
        <v>Tue</v>
      </c>
      <c r="G7572" s="1" t="str">
        <f>IF(OR(shipments9[[#This Row],[Day Name]]="Sat",shipments9[[#This Row],[Day Name]]="Sun"),"Weekend","Weekday")</f>
        <v>Weekday</v>
      </c>
      <c r="H7572">
        <v>8109</v>
      </c>
      <c r="I7572">
        <v>406</v>
      </c>
      <c r="J7572" t="s">
        <v>194</v>
      </c>
      <c r="K7572" t="s">
        <v>8151</v>
      </c>
      <c r="L7572" t="s">
        <v>8152</v>
      </c>
      <c r="M7572">
        <v>12</v>
      </c>
      <c r="N7572" t="s">
        <v>8166</v>
      </c>
      <c r="O7572" s="4">
        <f>INDEX(products[Cost_per_box], MATCH(shipments9[[#This Row],[PID]], products[PID], 0))</f>
        <v>3.68</v>
      </c>
      <c r="P7572" s="4">
        <f>shipments9[[#This Row],[Boxes]]*shipments9[[#This Row],[Cost Per Box]]</f>
        <v>1494.0800000000002</v>
      </c>
      <c r="Q7572" s="4">
        <f>shipments9[[#This Row],[Amount]] -shipments9[[#This Row],[total cost]]</f>
        <v>6614.92</v>
      </c>
      <c r="R7572" s="4" t="str">
        <f>IF(shipments9[[#This Row],[Gross Profit]]&lt;0,"Loss","Profit")</f>
        <v>Profit</v>
      </c>
      <c r="S7572" s="9">
        <f>shipments9[[#This Row],[Gross Profit]]/shipments9[[#This Row],[Amount]]</f>
        <v>0.81575040078924654</v>
      </c>
      <c r="T7572" s="11">
        <f>shipments9[[#This Row],[Amount]]/shipments9[[#This Row],[Boxes]]</f>
        <v>19.972906403940886</v>
      </c>
    </row>
    <row r="7573" spans="1:20" hidden="1" x14ac:dyDescent="0.25">
      <c r="A7573" t="s">
        <v>7757</v>
      </c>
      <c r="B7573" t="s">
        <v>45</v>
      </c>
      <c r="C7573" t="s">
        <v>145</v>
      </c>
      <c r="D7573" t="s">
        <v>24</v>
      </c>
      <c r="E7573" s="1">
        <v>45475</v>
      </c>
      <c r="F7573" s="1" t="str">
        <f>TEXT(shipments9[[#This Row],[Shipdate]],"ddd")</f>
        <v>Tue</v>
      </c>
      <c r="G7573" s="1" t="str">
        <f>IF(OR(shipments9[[#This Row],[Day Name]]="Sat",shipments9[[#This Row],[Day Name]]="Sun"),"Weekend","Weekday")</f>
        <v>Weekday</v>
      </c>
      <c r="H7573">
        <v>7400.25</v>
      </c>
      <c r="I7573">
        <v>570</v>
      </c>
      <c r="J7573" t="s">
        <v>194</v>
      </c>
      <c r="K7573" t="s">
        <v>8155</v>
      </c>
      <c r="L7573" t="s">
        <v>8160</v>
      </c>
      <c r="M7573">
        <v>7</v>
      </c>
      <c r="N7573" t="s">
        <v>8161</v>
      </c>
      <c r="O7573" s="4">
        <f>INDEX(products[Cost_per_box], MATCH(shipments9[[#This Row],[PID]], products[PID], 0))</f>
        <v>4.74</v>
      </c>
      <c r="P7573" s="4">
        <f>shipments9[[#This Row],[Boxes]]*shipments9[[#This Row],[Cost Per Box]]</f>
        <v>2701.8</v>
      </c>
      <c r="Q7573" s="4">
        <f>shipments9[[#This Row],[Amount]] -shipments9[[#This Row],[total cost]]</f>
        <v>4698.45</v>
      </c>
      <c r="R7573" s="4" t="str">
        <f>IF(shipments9[[#This Row],[Gross Profit]]&lt;0,"Loss","Profit")</f>
        <v>Profit</v>
      </c>
      <c r="S7573" s="9">
        <f>shipments9[[#This Row],[Gross Profit]]/shipments9[[#This Row],[Amount]]</f>
        <v>0.63490422620857401</v>
      </c>
      <c r="T7573" s="11">
        <f>shipments9[[#This Row],[Amount]]/shipments9[[#This Row],[Boxes]]</f>
        <v>12.982894736842105</v>
      </c>
    </row>
    <row r="7574" spans="1:20" hidden="1" x14ac:dyDescent="0.25">
      <c r="A7574" t="s">
        <v>7758</v>
      </c>
      <c r="B7574" t="s">
        <v>45</v>
      </c>
      <c r="C7574" t="s">
        <v>155</v>
      </c>
      <c r="D7574" t="s">
        <v>24</v>
      </c>
      <c r="E7574" s="1">
        <v>45314</v>
      </c>
      <c r="F7574" s="1" t="str">
        <f>TEXT(shipments9[[#This Row],[Shipdate]],"ddd")</f>
        <v>Tue</v>
      </c>
      <c r="G7574" s="1" t="str">
        <f>IF(OR(shipments9[[#This Row],[Day Name]]="Sat",shipments9[[#This Row],[Day Name]]="Sun"),"Weekend","Weekday")</f>
        <v>Weekday</v>
      </c>
      <c r="H7574">
        <v>10374.75</v>
      </c>
      <c r="I7574">
        <v>944</v>
      </c>
      <c r="J7574" t="s">
        <v>194</v>
      </c>
      <c r="K7574" t="s">
        <v>8155</v>
      </c>
      <c r="L7574" t="s">
        <v>8156</v>
      </c>
      <c r="M7574">
        <v>1</v>
      </c>
      <c r="N7574" t="s">
        <v>8163</v>
      </c>
      <c r="O7574" s="4">
        <f>INDEX(products[Cost_per_box], MATCH(shipments9[[#This Row],[PID]], products[PID], 0))</f>
        <v>8.43</v>
      </c>
      <c r="P7574" s="4">
        <f>shipments9[[#This Row],[Boxes]]*shipments9[[#This Row],[Cost Per Box]]</f>
        <v>7957.92</v>
      </c>
      <c r="Q7574" s="4">
        <f>shipments9[[#This Row],[Amount]] -shipments9[[#This Row],[total cost]]</f>
        <v>2416.83</v>
      </c>
      <c r="R7574" s="4" t="str">
        <f>IF(shipments9[[#This Row],[Gross Profit]]&lt;0,"Loss","Profit")</f>
        <v>Profit</v>
      </c>
      <c r="S7574" s="9">
        <f>shipments9[[#This Row],[Gross Profit]]/shipments9[[#This Row],[Amount]]</f>
        <v>0.23295308320682426</v>
      </c>
      <c r="T7574" s="11">
        <f>shipments9[[#This Row],[Amount]]/shipments9[[#This Row],[Boxes]]</f>
        <v>10.990201271186441</v>
      </c>
    </row>
    <row r="7575" spans="1:20" hidden="1" x14ac:dyDescent="0.25">
      <c r="A7575" t="s">
        <v>7759</v>
      </c>
      <c r="B7575" t="s">
        <v>45</v>
      </c>
      <c r="C7575" t="s">
        <v>157</v>
      </c>
      <c r="D7575" t="s">
        <v>26</v>
      </c>
      <c r="E7575" s="1">
        <v>45173</v>
      </c>
      <c r="F7575" s="1" t="str">
        <f>TEXT(shipments9[[#This Row],[Shipdate]],"ddd")</f>
        <v>Mon</v>
      </c>
      <c r="G7575" s="1" t="str">
        <f>IF(OR(shipments9[[#This Row],[Day Name]]="Sat",shipments9[[#This Row],[Day Name]]="Sun"),"Weekend","Weekday")</f>
        <v>Weekday</v>
      </c>
      <c r="H7575">
        <v>14458.5</v>
      </c>
      <c r="I7575">
        <v>2066</v>
      </c>
      <c r="J7575" t="s">
        <v>194</v>
      </c>
      <c r="K7575" t="s">
        <v>8151</v>
      </c>
      <c r="L7575" t="s">
        <v>8160</v>
      </c>
      <c r="M7575">
        <v>9</v>
      </c>
      <c r="N7575" t="s">
        <v>8167</v>
      </c>
      <c r="O7575" s="4">
        <f>INDEX(products[Cost_per_box], MATCH(shipments9[[#This Row],[PID]], products[PID], 0))</f>
        <v>6.8</v>
      </c>
      <c r="P7575" s="4">
        <f>shipments9[[#This Row],[Boxes]]*shipments9[[#This Row],[Cost Per Box]]</f>
        <v>14048.8</v>
      </c>
      <c r="Q7575" s="4">
        <f>shipments9[[#This Row],[Amount]] -shipments9[[#This Row],[total cost]]</f>
        <v>409.70000000000073</v>
      </c>
      <c r="R7575" s="4" t="str">
        <f>IF(shipments9[[#This Row],[Gross Profit]]&lt;0,"Loss","Profit")</f>
        <v>Profit</v>
      </c>
      <c r="S7575" s="9">
        <f>shipments9[[#This Row],[Gross Profit]]/shipments9[[#This Row],[Amount]]</f>
        <v>2.8336272780717275E-2</v>
      </c>
      <c r="T7575" s="11">
        <f>shipments9[[#This Row],[Amount]]/shipments9[[#This Row],[Boxes]]</f>
        <v>6.9983059051306871</v>
      </c>
    </row>
    <row r="7576" spans="1:20" x14ac:dyDescent="0.25">
      <c r="A7576" t="s">
        <v>7760</v>
      </c>
      <c r="B7576" t="s">
        <v>71</v>
      </c>
      <c r="C7576" t="s">
        <v>147</v>
      </c>
      <c r="D7576" t="s">
        <v>28</v>
      </c>
      <c r="E7576" s="1">
        <v>45350</v>
      </c>
      <c r="F7576" s="1" t="str">
        <f>TEXT(shipments9[[#This Row],[Shipdate]],"ddd")</f>
        <v>Wed</v>
      </c>
      <c r="G7576" s="1" t="str">
        <f>IF(OR(shipments9[[#This Row],[Day Name]]="Sat",shipments9[[#This Row],[Day Name]]="Sun"),"Weekend","Weekday")</f>
        <v>Weekday</v>
      </c>
      <c r="H7576">
        <v>2313</v>
      </c>
      <c r="I7576">
        <v>290</v>
      </c>
      <c r="J7576" t="s">
        <v>194</v>
      </c>
      <c r="K7576" t="s">
        <v>8155</v>
      </c>
      <c r="L7576" t="s">
        <v>8156</v>
      </c>
      <c r="M7576">
        <v>2</v>
      </c>
      <c r="N7576" t="s">
        <v>8157</v>
      </c>
      <c r="O7576" s="4">
        <f>INDEX(products[Cost_per_box], MATCH(shipments9[[#This Row],[PID]], products[PID], 0))</f>
        <v>10.51</v>
      </c>
      <c r="P7576" s="4">
        <f>shipments9[[#This Row],[Boxes]]*shipments9[[#This Row],[Cost Per Box]]</f>
        <v>3047.9</v>
      </c>
      <c r="Q7576" s="4">
        <f>shipments9[[#This Row],[Amount]] -shipments9[[#This Row],[total cost]]</f>
        <v>-734.90000000000009</v>
      </c>
      <c r="R7576" s="4" t="str">
        <f>IF(shipments9[[#This Row],[Gross Profit]]&lt;0,"Loss","Profit")</f>
        <v>Loss</v>
      </c>
      <c r="S7576" s="9">
        <f>shipments9[[#This Row],[Gross Profit]]/shipments9[[#This Row],[Amount]]</f>
        <v>-0.31772589710332905</v>
      </c>
      <c r="T7576" s="11">
        <f>shipments9[[#This Row],[Amount]]/shipments9[[#This Row],[Boxes]]</f>
        <v>7.9758620689655171</v>
      </c>
    </row>
    <row r="7577" spans="1:20" hidden="1" x14ac:dyDescent="0.25">
      <c r="A7577" t="s">
        <v>7761</v>
      </c>
      <c r="B7577" t="s">
        <v>71</v>
      </c>
      <c r="C7577" t="s">
        <v>137</v>
      </c>
      <c r="D7577" t="s">
        <v>28</v>
      </c>
      <c r="E7577" s="1">
        <v>45260</v>
      </c>
      <c r="F7577" s="1" t="str">
        <f>TEXT(shipments9[[#This Row],[Shipdate]],"ddd")</f>
        <v>Thu</v>
      </c>
      <c r="G7577" s="1" t="str">
        <f>IF(OR(shipments9[[#This Row],[Day Name]]="Sat",shipments9[[#This Row],[Day Name]]="Sun"),"Weekend","Weekday")</f>
        <v>Weekday</v>
      </c>
      <c r="H7577">
        <v>7935.75</v>
      </c>
      <c r="I7577">
        <v>397</v>
      </c>
      <c r="J7577" t="s">
        <v>194</v>
      </c>
      <c r="K7577" t="s">
        <v>8151</v>
      </c>
      <c r="L7577" t="s">
        <v>8152</v>
      </c>
      <c r="M7577">
        <v>11</v>
      </c>
      <c r="N7577" t="s">
        <v>8165</v>
      </c>
      <c r="O7577" s="4">
        <f>INDEX(products[Cost_per_box], MATCH(shipments9[[#This Row],[PID]], products[PID], 0))</f>
        <v>7.73</v>
      </c>
      <c r="P7577" s="4">
        <f>shipments9[[#This Row],[Boxes]]*shipments9[[#This Row],[Cost Per Box]]</f>
        <v>3068.81</v>
      </c>
      <c r="Q7577" s="4">
        <f>shipments9[[#This Row],[Amount]] -shipments9[[#This Row],[total cost]]</f>
        <v>4866.9400000000005</v>
      </c>
      <c r="R7577" s="4" t="str">
        <f>IF(shipments9[[#This Row],[Gross Profit]]&lt;0,"Loss","Profit")</f>
        <v>Profit</v>
      </c>
      <c r="S7577" s="9">
        <f>shipments9[[#This Row],[Gross Profit]]/shipments9[[#This Row],[Amount]]</f>
        <v>0.61329300948240562</v>
      </c>
      <c r="T7577" s="11">
        <f>shipments9[[#This Row],[Amount]]/shipments9[[#This Row],[Boxes]]</f>
        <v>19.989294710327457</v>
      </c>
    </row>
    <row r="7578" spans="1:20" hidden="1" x14ac:dyDescent="0.25">
      <c r="A7578" t="s">
        <v>7762</v>
      </c>
      <c r="B7578" t="s">
        <v>71</v>
      </c>
      <c r="C7578" t="s">
        <v>163</v>
      </c>
      <c r="D7578" t="s">
        <v>28</v>
      </c>
      <c r="E7578" s="1">
        <v>45279</v>
      </c>
      <c r="F7578" s="1" t="str">
        <f>TEXT(shipments9[[#This Row],[Shipdate]],"ddd")</f>
        <v>Tue</v>
      </c>
      <c r="G7578" s="1" t="str">
        <f>IF(OR(shipments9[[#This Row],[Day Name]]="Sat",shipments9[[#This Row],[Day Name]]="Sun"),"Weekend","Weekday")</f>
        <v>Weekday</v>
      </c>
      <c r="H7578">
        <v>6390</v>
      </c>
      <c r="I7578">
        <v>710</v>
      </c>
      <c r="J7578" t="s">
        <v>194</v>
      </c>
      <c r="K7578" t="s">
        <v>8151</v>
      </c>
      <c r="L7578" t="s">
        <v>8152</v>
      </c>
      <c r="M7578">
        <v>12</v>
      </c>
      <c r="N7578" t="s">
        <v>8166</v>
      </c>
      <c r="O7578" s="4">
        <f>INDEX(products[Cost_per_box], MATCH(shipments9[[#This Row],[PID]], products[PID], 0))</f>
        <v>3.32</v>
      </c>
      <c r="P7578" s="4">
        <f>shipments9[[#This Row],[Boxes]]*shipments9[[#This Row],[Cost Per Box]]</f>
        <v>2357.1999999999998</v>
      </c>
      <c r="Q7578" s="4">
        <f>shipments9[[#This Row],[Amount]] -shipments9[[#This Row],[total cost]]</f>
        <v>4032.8</v>
      </c>
      <c r="R7578" s="4" t="str">
        <f>IF(shipments9[[#This Row],[Gross Profit]]&lt;0,"Loss","Profit")</f>
        <v>Profit</v>
      </c>
      <c r="S7578" s="9">
        <f>shipments9[[#This Row],[Gross Profit]]/shipments9[[#This Row],[Amount]]</f>
        <v>0.63111111111111118</v>
      </c>
      <c r="T7578" s="11">
        <f>shipments9[[#This Row],[Amount]]/shipments9[[#This Row],[Boxes]]</f>
        <v>9</v>
      </c>
    </row>
    <row r="7579" spans="1:20" x14ac:dyDescent="0.25">
      <c r="A7579" t="s">
        <v>7763</v>
      </c>
      <c r="B7579" t="s">
        <v>71</v>
      </c>
      <c r="C7579" t="s">
        <v>147</v>
      </c>
      <c r="D7579" t="s">
        <v>28</v>
      </c>
      <c r="E7579" s="1">
        <v>45412</v>
      </c>
      <c r="F7579" s="1" t="str">
        <f>TEXT(shipments9[[#This Row],[Shipdate]],"ddd")</f>
        <v>Tue</v>
      </c>
      <c r="G7579" s="1" t="str">
        <f>IF(OR(shipments9[[#This Row],[Day Name]]="Sat",shipments9[[#This Row],[Day Name]]="Sun"),"Weekend","Weekday")</f>
        <v>Weekday</v>
      </c>
      <c r="H7579">
        <v>4482</v>
      </c>
      <c r="I7579">
        <v>498</v>
      </c>
      <c r="J7579" t="s">
        <v>194</v>
      </c>
      <c r="K7579" t="s">
        <v>8155</v>
      </c>
      <c r="L7579" t="s">
        <v>8154</v>
      </c>
      <c r="M7579">
        <v>4</v>
      </c>
      <c r="N7579" t="s">
        <v>8158</v>
      </c>
      <c r="O7579" s="4">
        <f>INDEX(products[Cost_per_box], MATCH(shipments9[[#This Row],[PID]], products[PID], 0))</f>
        <v>10.51</v>
      </c>
      <c r="P7579" s="4">
        <f>shipments9[[#This Row],[Boxes]]*shipments9[[#This Row],[Cost Per Box]]</f>
        <v>5233.9799999999996</v>
      </c>
      <c r="Q7579" s="4">
        <f>shipments9[[#This Row],[Amount]] -shipments9[[#This Row],[total cost]]</f>
        <v>-751.97999999999956</v>
      </c>
      <c r="R7579" s="4" t="str">
        <f>IF(shipments9[[#This Row],[Gross Profit]]&lt;0,"Loss","Profit")</f>
        <v>Loss</v>
      </c>
      <c r="S7579" s="9">
        <f>shipments9[[#This Row],[Gross Profit]]/shipments9[[#This Row],[Amount]]</f>
        <v>-0.16777777777777769</v>
      </c>
      <c r="T7579" s="11">
        <f>shipments9[[#This Row],[Amount]]/shipments9[[#This Row],[Boxes]]</f>
        <v>9</v>
      </c>
    </row>
    <row r="7580" spans="1:20" hidden="1" x14ac:dyDescent="0.25">
      <c r="A7580" t="s">
        <v>7764</v>
      </c>
      <c r="B7580" t="s">
        <v>71</v>
      </c>
      <c r="C7580" t="s">
        <v>159</v>
      </c>
      <c r="D7580" t="s">
        <v>28</v>
      </c>
      <c r="E7580" s="1">
        <v>45152</v>
      </c>
      <c r="F7580" s="1" t="str">
        <f>TEXT(shipments9[[#This Row],[Shipdate]],"ddd")</f>
        <v>Mon</v>
      </c>
      <c r="G7580" s="1" t="str">
        <f>IF(OR(shipments9[[#This Row],[Day Name]]="Sat",shipments9[[#This Row],[Day Name]]="Sun"),"Weekend","Weekday")</f>
        <v>Weekday</v>
      </c>
      <c r="H7580">
        <v>9497.25</v>
      </c>
      <c r="I7580">
        <v>328</v>
      </c>
      <c r="J7580" t="s">
        <v>194</v>
      </c>
      <c r="K7580" t="s">
        <v>8151</v>
      </c>
      <c r="L7580" t="s">
        <v>8160</v>
      </c>
      <c r="M7580">
        <v>8</v>
      </c>
      <c r="N7580" t="s">
        <v>8162</v>
      </c>
      <c r="O7580" s="4">
        <f>INDEX(products[Cost_per_box], MATCH(shipments9[[#This Row],[PID]], products[PID], 0))</f>
        <v>5.04</v>
      </c>
      <c r="P7580" s="4">
        <f>shipments9[[#This Row],[Boxes]]*shipments9[[#This Row],[Cost Per Box]]</f>
        <v>1653.1200000000001</v>
      </c>
      <c r="Q7580" s="4">
        <f>shipments9[[#This Row],[Amount]] -shipments9[[#This Row],[total cost]]</f>
        <v>7844.13</v>
      </c>
      <c r="R7580" s="4" t="str">
        <f>IF(shipments9[[#This Row],[Gross Profit]]&lt;0,"Loss","Profit")</f>
        <v>Profit</v>
      </c>
      <c r="S7580" s="9">
        <f>shipments9[[#This Row],[Gross Profit]]/shipments9[[#This Row],[Amount]]</f>
        <v>0.82593698175787733</v>
      </c>
      <c r="T7580" s="11">
        <f>shipments9[[#This Row],[Amount]]/shipments9[[#This Row],[Boxes]]</f>
        <v>28.955030487804876</v>
      </c>
    </row>
    <row r="7581" spans="1:20" hidden="1" x14ac:dyDescent="0.25">
      <c r="A7581" t="s">
        <v>7765</v>
      </c>
      <c r="B7581" t="s">
        <v>71</v>
      </c>
      <c r="C7581" t="s">
        <v>128</v>
      </c>
      <c r="D7581" t="s">
        <v>28</v>
      </c>
      <c r="E7581" s="1">
        <v>45029</v>
      </c>
      <c r="F7581" s="1" t="str">
        <f>TEXT(shipments9[[#This Row],[Shipdate]],"ddd")</f>
        <v>Thu</v>
      </c>
      <c r="G7581" s="1" t="str">
        <f>IF(OR(shipments9[[#This Row],[Day Name]]="Sat",shipments9[[#This Row],[Day Name]]="Sun"),"Weekend","Weekday")</f>
        <v>Weekday</v>
      </c>
      <c r="H7581">
        <v>1122.75</v>
      </c>
      <c r="I7581">
        <v>188</v>
      </c>
      <c r="J7581" t="s">
        <v>194</v>
      </c>
      <c r="K7581" t="s">
        <v>8151</v>
      </c>
      <c r="L7581" t="s">
        <v>8154</v>
      </c>
      <c r="M7581">
        <v>4</v>
      </c>
      <c r="N7581" t="s">
        <v>8158</v>
      </c>
      <c r="O7581" s="4">
        <f>INDEX(products[Cost_per_box], MATCH(shipments9[[#This Row],[PID]], products[PID], 0))</f>
        <v>3.85</v>
      </c>
      <c r="P7581" s="4">
        <f>shipments9[[#This Row],[Boxes]]*shipments9[[#This Row],[Cost Per Box]]</f>
        <v>723.80000000000007</v>
      </c>
      <c r="Q7581" s="4">
        <f>shipments9[[#This Row],[Amount]] -shipments9[[#This Row],[total cost]]</f>
        <v>398.94999999999993</v>
      </c>
      <c r="R7581" s="4" t="str">
        <f>IF(shipments9[[#This Row],[Gross Profit]]&lt;0,"Loss","Profit")</f>
        <v>Profit</v>
      </c>
      <c r="S7581" s="9">
        <f>shipments9[[#This Row],[Gross Profit]]/shipments9[[#This Row],[Amount]]</f>
        <v>0.35533288799821861</v>
      </c>
      <c r="T7581" s="11">
        <f>shipments9[[#This Row],[Amount]]/shipments9[[#This Row],[Boxes]]</f>
        <v>5.9720744680851068</v>
      </c>
    </row>
    <row r="7582" spans="1:20" hidden="1" x14ac:dyDescent="0.25">
      <c r="A7582" t="s">
        <v>7766</v>
      </c>
      <c r="B7582" t="s">
        <v>71</v>
      </c>
      <c r="C7582" t="s">
        <v>145</v>
      </c>
      <c r="D7582" t="s">
        <v>28</v>
      </c>
      <c r="E7582" s="1">
        <v>45112</v>
      </c>
      <c r="F7582" s="1" t="str">
        <f>TEXT(shipments9[[#This Row],[Shipdate]],"ddd")</f>
        <v>Wed</v>
      </c>
      <c r="G7582" s="1" t="str">
        <f>IF(OR(shipments9[[#This Row],[Day Name]]="Sat",shipments9[[#This Row],[Day Name]]="Sun"),"Weekend","Weekday")</f>
        <v>Weekday</v>
      </c>
      <c r="H7582">
        <v>5625</v>
      </c>
      <c r="I7582">
        <v>433</v>
      </c>
      <c r="J7582" t="s">
        <v>194</v>
      </c>
      <c r="K7582" t="s">
        <v>8151</v>
      </c>
      <c r="L7582" t="s">
        <v>8160</v>
      </c>
      <c r="M7582">
        <v>7</v>
      </c>
      <c r="N7582" t="s">
        <v>8161</v>
      </c>
      <c r="O7582" s="4">
        <f>INDEX(products[Cost_per_box], MATCH(shipments9[[#This Row],[PID]], products[PID], 0))</f>
        <v>4.74</v>
      </c>
      <c r="P7582" s="4">
        <f>shipments9[[#This Row],[Boxes]]*shipments9[[#This Row],[Cost Per Box]]</f>
        <v>2052.42</v>
      </c>
      <c r="Q7582" s="4">
        <f>shipments9[[#This Row],[Amount]] -shipments9[[#This Row],[total cost]]</f>
        <v>3572.58</v>
      </c>
      <c r="R7582" s="4" t="str">
        <f>IF(shipments9[[#This Row],[Gross Profit]]&lt;0,"Loss","Profit")</f>
        <v>Profit</v>
      </c>
      <c r="S7582" s="9">
        <f>shipments9[[#This Row],[Gross Profit]]/shipments9[[#This Row],[Amount]]</f>
        <v>0.63512533333333332</v>
      </c>
      <c r="T7582" s="11">
        <f>shipments9[[#This Row],[Amount]]/shipments9[[#This Row],[Boxes]]</f>
        <v>12.990762124711317</v>
      </c>
    </row>
    <row r="7583" spans="1:20" hidden="1" x14ac:dyDescent="0.25">
      <c r="A7583" t="s">
        <v>7767</v>
      </c>
      <c r="B7583" t="s">
        <v>74</v>
      </c>
      <c r="C7583" t="s">
        <v>135</v>
      </c>
      <c r="D7583" t="s">
        <v>28</v>
      </c>
      <c r="E7583" s="1">
        <v>45202</v>
      </c>
      <c r="F7583" s="1" t="str">
        <f>TEXT(shipments9[[#This Row],[Shipdate]],"ddd")</f>
        <v>Tue</v>
      </c>
      <c r="G7583" s="1" t="str">
        <f>IF(OR(shipments9[[#This Row],[Day Name]]="Sat",shipments9[[#This Row],[Day Name]]="Sun"),"Weekend","Weekday")</f>
        <v>Weekday</v>
      </c>
      <c r="H7583">
        <v>4612.5</v>
      </c>
      <c r="I7583">
        <v>171</v>
      </c>
      <c r="J7583" t="s">
        <v>194</v>
      </c>
      <c r="K7583" t="s">
        <v>8151</v>
      </c>
      <c r="L7583" t="s">
        <v>8152</v>
      </c>
      <c r="M7583">
        <v>10</v>
      </c>
      <c r="N7583" t="s">
        <v>8153</v>
      </c>
      <c r="O7583" s="4">
        <f>INDEX(products[Cost_per_box], MATCH(shipments9[[#This Row],[PID]], products[PID], 0))</f>
        <v>9.94</v>
      </c>
      <c r="P7583" s="4">
        <f>shipments9[[#This Row],[Boxes]]*shipments9[[#This Row],[Cost Per Box]]</f>
        <v>1699.74</v>
      </c>
      <c r="Q7583" s="4">
        <f>shipments9[[#This Row],[Amount]] -shipments9[[#This Row],[total cost]]</f>
        <v>2912.76</v>
      </c>
      <c r="R7583" s="4" t="str">
        <f>IF(shipments9[[#This Row],[Gross Profit]]&lt;0,"Loss","Profit")</f>
        <v>Profit</v>
      </c>
      <c r="S7583" s="9">
        <f>shipments9[[#This Row],[Gross Profit]]/shipments9[[#This Row],[Amount]]</f>
        <v>0.63149268292682936</v>
      </c>
      <c r="T7583" s="11">
        <f>shipments9[[#This Row],[Amount]]/shipments9[[#This Row],[Boxes]]</f>
        <v>26.973684210526315</v>
      </c>
    </row>
    <row r="7584" spans="1:20" hidden="1" x14ac:dyDescent="0.25">
      <c r="A7584" t="s">
        <v>7768</v>
      </c>
      <c r="B7584" t="s">
        <v>74</v>
      </c>
      <c r="C7584" t="s">
        <v>153</v>
      </c>
      <c r="D7584" t="s">
        <v>24</v>
      </c>
      <c r="E7584" s="1">
        <v>45462</v>
      </c>
      <c r="F7584" s="1" t="str">
        <f>TEXT(shipments9[[#This Row],[Shipdate]],"ddd")</f>
        <v>Wed</v>
      </c>
      <c r="G7584" s="1" t="str">
        <f>IF(OR(shipments9[[#This Row],[Day Name]]="Sat",shipments9[[#This Row],[Day Name]]="Sun"),"Weekend","Weekday")</f>
        <v>Weekday</v>
      </c>
      <c r="H7584">
        <v>3352.5</v>
      </c>
      <c r="I7584">
        <v>187</v>
      </c>
      <c r="J7584" t="s">
        <v>194</v>
      </c>
      <c r="K7584" t="s">
        <v>8155</v>
      </c>
      <c r="L7584" t="s">
        <v>8154</v>
      </c>
      <c r="M7584">
        <v>6</v>
      </c>
      <c r="N7584" t="s">
        <v>8159</v>
      </c>
      <c r="O7584" s="4">
        <f>INDEX(products[Cost_per_box], MATCH(shipments9[[#This Row],[PID]], products[PID], 0))</f>
        <v>9.57</v>
      </c>
      <c r="P7584" s="4">
        <f>shipments9[[#This Row],[Boxes]]*shipments9[[#This Row],[Cost Per Box]]</f>
        <v>1789.5900000000001</v>
      </c>
      <c r="Q7584" s="4">
        <f>shipments9[[#This Row],[Amount]] -shipments9[[#This Row],[total cost]]</f>
        <v>1562.9099999999999</v>
      </c>
      <c r="R7584" s="4" t="str">
        <f>IF(shipments9[[#This Row],[Gross Profit]]&lt;0,"Loss","Profit")</f>
        <v>Profit</v>
      </c>
      <c r="S7584" s="9">
        <f>shipments9[[#This Row],[Gross Profit]]/shipments9[[#This Row],[Amount]]</f>
        <v>0.46619239373601784</v>
      </c>
      <c r="T7584" s="11">
        <f>shipments9[[#This Row],[Amount]]/shipments9[[#This Row],[Boxes]]</f>
        <v>17.927807486631018</v>
      </c>
    </row>
    <row r="7585" spans="1:20" hidden="1" x14ac:dyDescent="0.25">
      <c r="A7585" t="s">
        <v>7769</v>
      </c>
      <c r="B7585" t="s">
        <v>74</v>
      </c>
      <c r="C7585" t="s">
        <v>128</v>
      </c>
      <c r="D7585" t="s">
        <v>24</v>
      </c>
      <c r="E7585" s="1">
        <v>45337</v>
      </c>
      <c r="F7585" s="1" t="str">
        <f>TEXT(shipments9[[#This Row],[Shipdate]],"ddd")</f>
        <v>Thu</v>
      </c>
      <c r="G7585" s="1" t="str">
        <f>IF(OR(shipments9[[#This Row],[Day Name]]="Sat",shipments9[[#This Row],[Day Name]]="Sun"),"Weekend","Weekday")</f>
        <v>Weekday</v>
      </c>
      <c r="H7585">
        <v>1635.75</v>
      </c>
      <c r="I7585">
        <v>182</v>
      </c>
      <c r="J7585" t="s">
        <v>194</v>
      </c>
      <c r="K7585" t="s">
        <v>8155</v>
      </c>
      <c r="L7585" t="s">
        <v>8156</v>
      </c>
      <c r="M7585">
        <v>2</v>
      </c>
      <c r="N7585" t="s">
        <v>8157</v>
      </c>
      <c r="O7585" s="4">
        <f>INDEX(products[Cost_per_box], MATCH(shipments9[[#This Row],[PID]], products[PID], 0))</f>
        <v>3.85</v>
      </c>
      <c r="P7585" s="4">
        <f>shipments9[[#This Row],[Boxes]]*shipments9[[#This Row],[Cost Per Box]]</f>
        <v>700.7</v>
      </c>
      <c r="Q7585" s="4">
        <f>shipments9[[#This Row],[Amount]] -shipments9[[#This Row],[total cost]]</f>
        <v>935.05</v>
      </c>
      <c r="R7585" s="4" t="str">
        <f>IF(shipments9[[#This Row],[Gross Profit]]&lt;0,"Loss","Profit")</f>
        <v>Profit</v>
      </c>
      <c r="S7585" s="9">
        <f>shipments9[[#This Row],[Gross Profit]]/shipments9[[#This Row],[Amount]]</f>
        <v>0.5716338071221152</v>
      </c>
      <c r="T7585" s="11">
        <f>shipments9[[#This Row],[Amount]]/shipments9[[#This Row],[Boxes]]</f>
        <v>8.9876373626373631</v>
      </c>
    </row>
    <row r="7586" spans="1:20" hidden="1" x14ac:dyDescent="0.25">
      <c r="A7586" t="s">
        <v>7770</v>
      </c>
      <c r="B7586" t="s">
        <v>74</v>
      </c>
      <c r="C7586" t="s">
        <v>151</v>
      </c>
      <c r="D7586" t="s">
        <v>26</v>
      </c>
      <c r="E7586" s="1">
        <v>44957</v>
      </c>
      <c r="F7586" s="1" t="str">
        <f>TEXT(shipments9[[#This Row],[Shipdate]],"ddd")</f>
        <v>Tue</v>
      </c>
      <c r="G7586" s="1" t="str">
        <f>IF(OR(shipments9[[#This Row],[Day Name]]="Sat",shipments9[[#This Row],[Day Name]]="Sun"),"Weekend","Weekday")</f>
        <v>Weekday</v>
      </c>
      <c r="H7586">
        <v>3501</v>
      </c>
      <c r="I7586">
        <v>167</v>
      </c>
      <c r="J7586" t="s">
        <v>194</v>
      </c>
      <c r="K7586" t="s">
        <v>8151</v>
      </c>
      <c r="L7586" t="s">
        <v>8156</v>
      </c>
      <c r="M7586">
        <v>1</v>
      </c>
      <c r="N7586" t="s">
        <v>8163</v>
      </c>
      <c r="O7586" s="4">
        <f>INDEX(products[Cost_per_box], MATCH(shipments9[[#This Row],[PID]], products[PID], 0))</f>
        <v>12.41</v>
      </c>
      <c r="P7586" s="4">
        <f>shipments9[[#This Row],[Boxes]]*shipments9[[#This Row],[Cost Per Box]]</f>
        <v>2072.4699999999998</v>
      </c>
      <c r="Q7586" s="4">
        <f>shipments9[[#This Row],[Amount]] -shipments9[[#This Row],[total cost]]</f>
        <v>1428.5300000000002</v>
      </c>
      <c r="R7586" s="4" t="str">
        <f>IF(shipments9[[#This Row],[Gross Profit]]&lt;0,"Loss","Profit")</f>
        <v>Profit</v>
      </c>
      <c r="S7586" s="9">
        <f>shipments9[[#This Row],[Gross Profit]]/shipments9[[#This Row],[Amount]]</f>
        <v>0.40803484718651817</v>
      </c>
      <c r="T7586" s="11">
        <f>shipments9[[#This Row],[Amount]]/shipments9[[#This Row],[Boxes]]</f>
        <v>20.964071856287426</v>
      </c>
    </row>
    <row r="7587" spans="1:20" hidden="1" x14ac:dyDescent="0.25">
      <c r="A7587" t="s">
        <v>7771</v>
      </c>
      <c r="B7587" t="s">
        <v>74</v>
      </c>
      <c r="C7587" t="s">
        <v>137</v>
      </c>
      <c r="D7587" t="s">
        <v>22</v>
      </c>
      <c r="E7587" s="1">
        <v>45474</v>
      </c>
      <c r="F7587" s="1" t="str">
        <f>TEXT(shipments9[[#This Row],[Shipdate]],"ddd")</f>
        <v>Mon</v>
      </c>
      <c r="G7587" s="1" t="str">
        <f>IF(OR(shipments9[[#This Row],[Day Name]]="Sat",shipments9[[#This Row],[Day Name]]="Sun"),"Weekend","Weekday")</f>
        <v>Weekday</v>
      </c>
      <c r="H7587">
        <v>2216.25</v>
      </c>
      <c r="I7587">
        <v>101</v>
      </c>
      <c r="J7587" t="s">
        <v>194</v>
      </c>
      <c r="K7587" t="s">
        <v>8155</v>
      </c>
      <c r="L7587" t="s">
        <v>8160</v>
      </c>
      <c r="M7587">
        <v>7</v>
      </c>
      <c r="N7587" t="s">
        <v>8161</v>
      </c>
      <c r="O7587" s="4">
        <f>INDEX(products[Cost_per_box], MATCH(shipments9[[#This Row],[PID]], products[PID], 0))</f>
        <v>7.73</v>
      </c>
      <c r="P7587" s="4">
        <f>shipments9[[#This Row],[Boxes]]*shipments9[[#This Row],[Cost Per Box]]</f>
        <v>780.73</v>
      </c>
      <c r="Q7587" s="4">
        <f>shipments9[[#This Row],[Amount]] -shipments9[[#This Row],[total cost]]</f>
        <v>1435.52</v>
      </c>
      <c r="R7587" s="4" t="str">
        <f>IF(shipments9[[#This Row],[Gross Profit]]&lt;0,"Loss","Profit")</f>
        <v>Profit</v>
      </c>
      <c r="S7587" s="9">
        <f>shipments9[[#This Row],[Gross Profit]]/shipments9[[#This Row],[Amount]]</f>
        <v>0.64772476029328818</v>
      </c>
      <c r="T7587" s="11">
        <f>shipments9[[#This Row],[Amount]]/shipments9[[#This Row],[Boxes]]</f>
        <v>21.943069306930692</v>
      </c>
    </row>
    <row r="7588" spans="1:20" hidden="1" x14ac:dyDescent="0.25">
      <c r="A7588" t="s">
        <v>7772</v>
      </c>
      <c r="B7588" t="s">
        <v>74</v>
      </c>
      <c r="C7588" t="s">
        <v>126</v>
      </c>
      <c r="D7588" t="s">
        <v>28</v>
      </c>
      <c r="E7588" s="1">
        <v>45443</v>
      </c>
      <c r="F7588" s="1" t="str">
        <f>TEXT(shipments9[[#This Row],[Shipdate]],"ddd")</f>
        <v>Fri</v>
      </c>
      <c r="G7588" s="1" t="str">
        <f>IF(OR(shipments9[[#This Row],[Day Name]]="Sat",shipments9[[#This Row],[Day Name]]="Sun"),"Weekend","Weekday")</f>
        <v>Weekday</v>
      </c>
      <c r="H7588">
        <v>2504.25</v>
      </c>
      <c r="I7588">
        <v>251</v>
      </c>
      <c r="J7588" t="s">
        <v>194</v>
      </c>
      <c r="K7588" t="s">
        <v>8155</v>
      </c>
      <c r="L7588" t="s">
        <v>8154</v>
      </c>
      <c r="M7588">
        <v>5</v>
      </c>
      <c r="N7588" t="s">
        <v>201</v>
      </c>
      <c r="O7588" s="4">
        <f>INDEX(products[Cost_per_box], MATCH(shipments9[[#This Row],[PID]], products[PID], 0))</f>
        <v>5.15</v>
      </c>
      <c r="P7588" s="4">
        <f>shipments9[[#This Row],[Boxes]]*shipments9[[#This Row],[Cost Per Box]]</f>
        <v>1292.6500000000001</v>
      </c>
      <c r="Q7588" s="4">
        <f>shipments9[[#This Row],[Amount]] -shipments9[[#This Row],[total cost]]</f>
        <v>1211.5999999999999</v>
      </c>
      <c r="R7588" s="4" t="str">
        <f>IF(shipments9[[#This Row],[Gross Profit]]&lt;0,"Loss","Profit")</f>
        <v>Profit</v>
      </c>
      <c r="S7588" s="9">
        <f>shipments9[[#This Row],[Gross Profit]]/shipments9[[#This Row],[Amount]]</f>
        <v>0.48381751023260455</v>
      </c>
      <c r="T7588" s="11">
        <f>shipments9[[#This Row],[Amount]]/shipments9[[#This Row],[Boxes]]</f>
        <v>9.9770916334661361</v>
      </c>
    </row>
    <row r="7589" spans="1:20" hidden="1" x14ac:dyDescent="0.25">
      <c r="A7589" t="s">
        <v>7773</v>
      </c>
      <c r="B7589" t="s">
        <v>74</v>
      </c>
      <c r="C7589" t="s">
        <v>135</v>
      </c>
      <c r="D7589" t="s">
        <v>26</v>
      </c>
      <c r="E7589" s="1">
        <v>45167</v>
      </c>
      <c r="F7589" s="1" t="str">
        <f>TEXT(shipments9[[#This Row],[Shipdate]],"ddd")</f>
        <v>Tue</v>
      </c>
      <c r="G7589" s="1" t="str">
        <f>IF(OR(shipments9[[#This Row],[Day Name]]="Sat",shipments9[[#This Row],[Day Name]]="Sun"),"Weekend","Weekday")</f>
        <v>Weekday</v>
      </c>
      <c r="H7589">
        <v>5755.5</v>
      </c>
      <c r="I7589">
        <v>222</v>
      </c>
      <c r="J7589" t="s">
        <v>194</v>
      </c>
      <c r="K7589" t="s">
        <v>8151</v>
      </c>
      <c r="L7589" t="s">
        <v>8160</v>
      </c>
      <c r="M7589">
        <v>8</v>
      </c>
      <c r="N7589" t="s">
        <v>8162</v>
      </c>
      <c r="O7589" s="4">
        <f>INDEX(products[Cost_per_box], MATCH(shipments9[[#This Row],[PID]], products[PID], 0))</f>
        <v>9.94</v>
      </c>
      <c r="P7589" s="4">
        <f>shipments9[[#This Row],[Boxes]]*shipments9[[#This Row],[Cost Per Box]]</f>
        <v>2206.6799999999998</v>
      </c>
      <c r="Q7589" s="4">
        <f>shipments9[[#This Row],[Amount]] -shipments9[[#This Row],[total cost]]</f>
        <v>3548.82</v>
      </c>
      <c r="R7589" s="4" t="str">
        <f>IF(shipments9[[#This Row],[Gross Profit]]&lt;0,"Loss","Profit")</f>
        <v>Profit</v>
      </c>
      <c r="S7589" s="9">
        <f>shipments9[[#This Row],[Gross Profit]]/shipments9[[#This Row],[Amount]]</f>
        <v>0.61659629919207715</v>
      </c>
      <c r="T7589" s="11">
        <f>shipments9[[#This Row],[Amount]]/shipments9[[#This Row],[Boxes]]</f>
        <v>25.925675675675677</v>
      </c>
    </row>
    <row r="7590" spans="1:20" hidden="1" x14ac:dyDescent="0.25">
      <c r="A7590" t="s">
        <v>7774</v>
      </c>
      <c r="B7590" t="s">
        <v>74</v>
      </c>
      <c r="C7590" t="s">
        <v>161</v>
      </c>
      <c r="D7590" t="s">
        <v>26</v>
      </c>
      <c r="E7590" s="1">
        <v>45327</v>
      </c>
      <c r="F7590" s="1" t="str">
        <f>TEXT(shipments9[[#This Row],[Shipdate]],"ddd")</f>
        <v>Mon</v>
      </c>
      <c r="G7590" s="1" t="str">
        <f>IF(OR(shipments9[[#This Row],[Day Name]]="Sat",shipments9[[#This Row],[Day Name]]="Sun"),"Weekend","Weekday")</f>
        <v>Weekday</v>
      </c>
      <c r="H7590">
        <v>8293.5</v>
      </c>
      <c r="I7590">
        <v>830</v>
      </c>
      <c r="J7590" t="s">
        <v>194</v>
      </c>
      <c r="K7590" t="s">
        <v>8155</v>
      </c>
      <c r="L7590" t="s">
        <v>8156</v>
      </c>
      <c r="M7590">
        <v>2</v>
      </c>
      <c r="N7590" t="s">
        <v>8157</v>
      </c>
      <c r="O7590" s="4">
        <f>INDEX(products[Cost_per_box], MATCH(shipments9[[#This Row],[PID]], products[PID], 0))</f>
        <v>2.76</v>
      </c>
      <c r="P7590" s="4">
        <f>shipments9[[#This Row],[Boxes]]*shipments9[[#This Row],[Cost Per Box]]</f>
        <v>2290.7999999999997</v>
      </c>
      <c r="Q7590" s="4">
        <f>shipments9[[#This Row],[Amount]] -shipments9[[#This Row],[total cost]]</f>
        <v>6002.7000000000007</v>
      </c>
      <c r="R7590" s="4" t="str">
        <f>IF(shipments9[[#This Row],[Gross Profit]]&lt;0,"Loss","Profit")</f>
        <v>Profit</v>
      </c>
      <c r="S7590" s="9">
        <f>shipments9[[#This Row],[Gross Profit]]/shipments9[[#This Row],[Amount]]</f>
        <v>0.72378368601917176</v>
      </c>
      <c r="T7590" s="11">
        <f>shipments9[[#This Row],[Amount]]/shipments9[[#This Row],[Boxes]]</f>
        <v>9.9921686746987959</v>
      </c>
    </row>
    <row r="7591" spans="1:20" hidden="1" x14ac:dyDescent="0.25">
      <c r="A7591" t="s">
        <v>7775</v>
      </c>
      <c r="B7591" t="s">
        <v>49</v>
      </c>
      <c r="C7591" t="s">
        <v>135</v>
      </c>
      <c r="D7591" t="s">
        <v>24</v>
      </c>
      <c r="E7591" s="1">
        <v>45121</v>
      </c>
      <c r="F7591" s="1" t="str">
        <f>TEXT(shipments9[[#This Row],[Shipdate]],"ddd")</f>
        <v>Fri</v>
      </c>
      <c r="G7591" s="1" t="str">
        <f>IF(OR(shipments9[[#This Row],[Day Name]]="Sat",shipments9[[#This Row],[Day Name]]="Sun"),"Weekend","Weekday")</f>
        <v>Weekday</v>
      </c>
      <c r="H7591">
        <v>5451.75</v>
      </c>
      <c r="I7591">
        <v>210</v>
      </c>
      <c r="J7591" t="s">
        <v>194</v>
      </c>
      <c r="K7591" t="s">
        <v>8151</v>
      </c>
      <c r="L7591" t="s">
        <v>8160</v>
      </c>
      <c r="M7591">
        <v>7</v>
      </c>
      <c r="N7591" t="s">
        <v>8161</v>
      </c>
      <c r="O7591" s="4">
        <f>INDEX(products[Cost_per_box], MATCH(shipments9[[#This Row],[PID]], products[PID], 0))</f>
        <v>9.94</v>
      </c>
      <c r="P7591" s="4">
        <f>shipments9[[#This Row],[Boxes]]*shipments9[[#This Row],[Cost Per Box]]</f>
        <v>2087.4</v>
      </c>
      <c r="Q7591" s="4">
        <f>shipments9[[#This Row],[Amount]] -shipments9[[#This Row],[total cost]]</f>
        <v>3364.35</v>
      </c>
      <c r="R7591" s="4" t="str">
        <f>IF(shipments9[[#This Row],[Gross Profit]]&lt;0,"Loss","Profit")</f>
        <v>Profit</v>
      </c>
      <c r="S7591" s="9">
        <f>shipments9[[#This Row],[Gross Profit]]/shipments9[[#This Row],[Amount]]</f>
        <v>0.61711377080753882</v>
      </c>
      <c r="T7591" s="11">
        <f>shipments9[[#This Row],[Amount]]/shipments9[[#This Row],[Boxes]]</f>
        <v>25.960714285714285</v>
      </c>
    </row>
    <row r="7592" spans="1:20" x14ac:dyDescent="0.25">
      <c r="A7592" t="s">
        <v>7776</v>
      </c>
      <c r="B7592" t="s">
        <v>49</v>
      </c>
      <c r="C7592" t="s">
        <v>155</v>
      </c>
      <c r="D7592" t="s">
        <v>26</v>
      </c>
      <c r="E7592" s="1">
        <v>45117</v>
      </c>
      <c r="F7592" s="1" t="str">
        <f>TEXT(shipments9[[#This Row],[Shipdate]],"ddd")</f>
        <v>Mon</v>
      </c>
      <c r="G7592" s="1" t="str">
        <f>IF(OR(shipments9[[#This Row],[Day Name]]="Sat",shipments9[[#This Row],[Day Name]]="Sun"),"Weekend","Weekday")</f>
        <v>Weekday</v>
      </c>
      <c r="H7592">
        <v>1127.25</v>
      </c>
      <c r="I7592">
        <v>162</v>
      </c>
      <c r="J7592" t="s">
        <v>194</v>
      </c>
      <c r="K7592" t="s">
        <v>8151</v>
      </c>
      <c r="L7592" t="s">
        <v>8160</v>
      </c>
      <c r="M7592">
        <v>7</v>
      </c>
      <c r="N7592" t="s">
        <v>8161</v>
      </c>
      <c r="O7592" s="4">
        <f>INDEX(products[Cost_per_box], MATCH(shipments9[[#This Row],[PID]], products[PID], 0))</f>
        <v>8.43</v>
      </c>
      <c r="P7592" s="4">
        <f>shipments9[[#This Row],[Boxes]]*shipments9[[#This Row],[Cost Per Box]]</f>
        <v>1365.6599999999999</v>
      </c>
      <c r="Q7592" s="4">
        <f>shipments9[[#This Row],[Amount]] -shipments9[[#This Row],[total cost]]</f>
        <v>-238.40999999999985</v>
      </c>
      <c r="R7592" s="4" t="str">
        <f>IF(shipments9[[#This Row],[Gross Profit]]&lt;0,"Loss","Profit")</f>
        <v>Loss</v>
      </c>
      <c r="S7592" s="9">
        <f>shipments9[[#This Row],[Gross Profit]]/shipments9[[#This Row],[Amount]]</f>
        <v>-0.21149700598802382</v>
      </c>
      <c r="T7592" s="11">
        <f>shipments9[[#This Row],[Amount]]/shipments9[[#This Row],[Boxes]]</f>
        <v>6.958333333333333</v>
      </c>
    </row>
    <row r="7593" spans="1:20" hidden="1" x14ac:dyDescent="0.25">
      <c r="A7593" t="s">
        <v>7777</v>
      </c>
      <c r="B7593" t="s">
        <v>49</v>
      </c>
      <c r="C7593" t="s">
        <v>161</v>
      </c>
      <c r="D7593" t="s">
        <v>26</v>
      </c>
      <c r="E7593" s="1">
        <v>45561</v>
      </c>
      <c r="F7593" s="1" t="str">
        <f>TEXT(shipments9[[#This Row],[Shipdate]],"ddd")</f>
        <v>Thu</v>
      </c>
      <c r="G7593" s="1" t="str">
        <f>IF(OR(shipments9[[#This Row],[Day Name]]="Sat",shipments9[[#This Row],[Day Name]]="Sun"),"Weekend","Weekday")</f>
        <v>Weekday</v>
      </c>
      <c r="H7593">
        <v>1050.75</v>
      </c>
      <c r="I7593">
        <v>132</v>
      </c>
      <c r="J7593" t="s">
        <v>194</v>
      </c>
      <c r="K7593" t="s">
        <v>8155</v>
      </c>
      <c r="L7593" t="s">
        <v>8160</v>
      </c>
      <c r="M7593">
        <v>9</v>
      </c>
      <c r="N7593" t="s">
        <v>8167</v>
      </c>
      <c r="O7593" s="4">
        <f>INDEX(products[Cost_per_box], MATCH(shipments9[[#This Row],[PID]], products[PID], 0))</f>
        <v>2.76</v>
      </c>
      <c r="P7593" s="4">
        <f>shipments9[[#This Row],[Boxes]]*shipments9[[#This Row],[Cost Per Box]]</f>
        <v>364.32</v>
      </c>
      <c r="Q7593" s="4">
        <f>shipments9[[#This Row],[Amount]] -shipments9[[#This Row],[total cost]]</f>
        <v>686.43000000000006</v>
      </c>
      <c r="R7593" s="4" t="str">
        <f>IF(shipments9[[#This Row],[Gross Profit]]&lt;0,"Loss","Profit")</f>
        <v>Profit</v>
      </c>
      <c r="S7593" s="9">
        <f>shipments9[[#This Row],[Gross Profit]]/shipments9[[#This Row],[Amount]]</f>
        <v>0.65327623126338341</v>
      </c>
      <c r="T7593" s="11">
        <f>shipments9[[#This Row],[Amount]]/shipments9[[#This Row],[Boxes]]</f>
        <v>7.9602272727272725</v>
      </c>
    </row>
    <row r="7594" spans="1:20" hidden="1" x14ac:dyDescent="0.25">
      <c r="A7594" t="s">
        <v>7778</v>
      </c>
      <c r="B7594" t="s">
        <v>49</v>
      </c>
      <c r="C7594" t="s">
        <v>143</v>
      </c>
      <c r="D7594" t="s">
        <v>22</v>
      </c>
      <c r="E7594" s="1">
        <v>45401</v>
      </c>
      <c r="F7594" s="1" t="str">
        <f>TEXT(shipments9[[#This Row],[Shipdate]],"ddd")</f>
        <v>Fri</v>
      </c>
      <c r="G7594" s="1" t="str">
        <f>IF(OR(shipments9[[#This Row],[Day Name]]="Sat",shipments9[[#This Row],[Day Name]]="Sun"),"Weekend","Weekday")</f>
        <v>Weekday</v>
      </c>
      <c r="H7594">
        <v>7132.5</v>
      </c>
      <c r="I7594">
        <v>340</v>
      </c>
      <c r="J7594" t="s">
        <v>194</v>
      </c>
      <c r="K7594" t="s">
        <v>8155</v>
      </c>
      <c r="L7594" t="s">
        <v>8154</v>
      </c>
      <c r="M7594">
        <v>4</v>
      </c>
      <c r="N7594" t="s">
        <v>8158</v>
      </c>
      <c r="O7594" s="4">
        <f>INDEX(products[Cost_per_box], MATCH(shipments9[[#This Row],[PID]], products[PID], 0))</f>
        <v>10.23</v>
      </c>
      <c r="P7594" s="4">
        <f>shipments9[[#This Row],[Boxes]]*shipments9[[#This Row],[Cost Per Box]]</f>
        <v>3478.2000000000003</v>
      </c>
      <c r="Q7594" s="4">
        <f>shipments9[[#This Row],[Amount]] -shipments9[[#This Row],[total cost]]</f>
        <v>3654.2999999999997</v>
      </c>
      <c r="R7594" s="4" t="str">
        <f>IF(shipments9[[#This Row],[Gross Profit]]&lt;0,"Loss","Profit")</f>
        <v>Profit</v>
      </c>
      <c r="S7594" s="9">
        <f>shipments9[[#This Row],[Gross Profit]]/shipments9[[#This Row],[Amount]]</f>
        <v>0.51234490010515243</v>
      </c>
      <c r="T7594" s="11">
        <f>shipments9[[#This Row],[Amount]]/shipments9[[#This Row],[Boxes]]</f>
        <v>20.977941176470587</v>
      </c>
    </row>
    <row r="7595" spans="1:20" hidden="1" x14ac:dyDescent="0.25">
      <c r="A7595" t="s">
        <v>7779</v>
      </c>
      <c r="B7595" t="s">
        <v>49</v>
      </c>
      <c r="C7595" t="s">
        <v>135</v>
      </c>
      <c r="D7595" t="s">
        <v>22</v>
      </c>
      <c r="E7595" s="1">
        <v>44956</v>
      </c>
      <c r="F7595" s="1" t="str">
        <f>TEXT(shipments9[[#This Row],[Shipdate]],"ddd")</f>
        <v>Mon</v>
      </c>
      <c r="G7595" s="1" t="str">
        <f>IF(OR(shipments9[[#This Row],[Day Name]]="Sat",shipments9[[#This Row],[Day Name]]="Sun"),"Weekend","Weekday")</f>
        <v>Weekday</v>
      </c>
      <c r="H7595">
        <v>5717.25</v>
      </c>
      <c r="I7595">
        <v>205</v>
      </c>
      <c r="J7595" t="s">
        <v>194</v>
      </c>
      <c r="K7595" t="s">
        <v>8151</v>
      </c>
      <c r="L7595" t="s">
        <v>8156</v>
      </c>
      <c r="M7595">
        <v>1</v>
      </c>
      <c r="N7595" t="s">
        <v>8163</v>
      </c>
      <c r="O7595" s="4">
        <f>INDEX(products[Cost_per_box], MATCH(shipments9[[#This Row],[PID]], products[PID], 0))</f>
        <v>9.94</v>
      </c>
      <c r="P7595" s="4">
        <f>shipments9[[#This Row],[Boxes]]*shipments9[[#This Row],[Cost Per Box]]</f>
        <v>2037.6999999999998</v>
      </c>
      <c r="Q7595" s="4">
        <f>shipments9[[#This Row],[Amount]] -shipments9[[#This Row],[total cost]]</f>
        <v>3679.55</v>
      </c>
      <c r="R7595" s="4" t="str">
        <f>IF(shipments9[[#This Row],[Gross Profit]]&lt;0,"Loss","Profit")</f>
        <v>Profit</v>
      </c>
      <c r="S7595" s="9">
        <f>shipments9[[#This Row],[Gross Profit]]/shipments9[[#This Row],[Amount]]</f>
        <v>0.64358738904193458</v>
      </c>
      <c r="T7595" s="11">
        <f>shipments9[[#This Row],[Amount]]/shipments9[[#This Row],[Boxes]]</f>
        <v>27.889024390243904</v>
      </c>
    </row>
    <row r="7596" spans="1:20" hidden="1" x14ac:dyDescent="0.25">
      <c r="A7596" t="s">
        <v>7780</v>
      </c>
      <c r="B7596" t="s">
        <v>49</v>
      </c>
      <c r="C7596" t="s">
        <v>139</v>
      </c>
      <c r="D7596" t="s">
        <v>26</v>
      </c>
      <c r="E7596" s="1">
        <v>45378</v>
      </c>
      <c r="F7596" s="1" t="str">
        <f>TEXT(shipments9[[#This Row],[Shipdate]],"ddd")</f>
        <v>Wed</v>
      </c>
      <c r="G7596" s="1" t="str">
        <f>IF(OR(shipments9[[#This Row],[Day Name]]="Sat",shipments9[[#This Row],[Day Name]]="Sun"),"Weekend","Weekday")</f>
        <v>Weekday</v>
      </c>
      <c r="H7596">
        <v>1374.75</v>
      </c>
      <c r="I7596">
        <v>63</v>
      </c>
      <c r="J7596" t="s">
        <v>194</v>
      </c>
      <c r="K7596" t="s">
        <v>8155</v>
      </c>
      <c r="L7596" t="s">
        <v>8156</v>
      </c>
      <c r="M7596">
        <v>3</v>
      </c>
      <c r="N7596" t="s">
        <v>8164</v>
      </c>
      <c r="O7596" s="4">
        <f>INDEX(products[Cost_per_box], MATCH(shipments9[[#This Row],[PID]], products[PID], 0))</f>
        <v>3.68</v>
      </c>
      <c r="P7596" s="4">
        <f>shipments9[[#This Row],[Boxes]]*shipments9[[#This Row],[Cost Per Box]]</f>
        <v>231.84</v>
      </c>
      <c r="Q7596" s="4">
        <f>shipments9[[#This Row],[Amount]] -shipments9[[#This Row],[total cost]]</f>
        <v>1142.9100000000001</v>
      </c>
      <c r="R7596" s="4" t="str">
        <f>IF(shipments9[[#This Row],[Gross Profit]]&lt;0,"Loss","Profit")</f>
        <v>Profit</v>
      </c>
      <c r="S7596" s="9">
        <f>shipments9[[#This Row],[Gross Profit]]/shipments9[[#This Row],[Amount]]</f>
        <v>0.83135842880523736</v>
      </c>
      <c r="T7596" s="11">
        <f>shipments9[[#This Row],[Amount]]/shipments9[[#This Row],[Boxes]]</f>
        <v>21.821428571428573</v>
      </c>
    </row>
    <row r="7597" spans="1:20" hidden="1" x14ac:dyDescent="0.25">
      <c r="A7597" t="s">
        <v>7781</v>
      </c>
      <c r="B7597" t="s">
        <v>49</v>
      </c>
      <c r="C7597" t="s">
        <v>153</v>
      </c>
      <c r="D7597" t="s">
        <v>28</v>
      </c>
      <c r="E7597" s="1">
        <v>45071</v>
      </c>
      <c r="F7597" s="1" t="str">
        <f>TEXT(shipments9[[#This Row],[Shipdate]],"ddd")</f>
        <v>Thu</v>
      </c>
      <c r="G7597" s="1" t="str">
        <f>IF(OR(shipments9[[#This Row],[Day Name]]="Sat",shipments9[[#This Row],[Day Name]]="Sun"),"Weekend","Weekday")</f>
        <v>Weekday</v>
      </c>
      <c r="H7597">
        <v>7857</v>
      </c>
      <c r="I7597">
        <v>562</v>
      </c>
      <c r="J7597" t="s">
        <v>194</v>
      </c>
      <c r="K7597" t="s">
        <v>8151</v>
      </c>
      <c r="L7597" t="s">
        <v>8154</v>
      </c>
      <c r="M7597">
        <v>5</v>
      </c>
      <c r="N7597" t="s">
        <v>201</v>
      </c>
      <c r="O7597" s="4">
        <f>INDEX(products[Cost_per_box], MATCH(shipments9[[#This Row],[PID]], products[PID], 0))</f>
        <v>9.57</v>
      </c>
      <c r="P7597" s="4">
        <f>shipments9[[#This Row],[Boxes]]*shipments9[[#This Row],[Cost Per Box]]</f>
        <v>5378.34</v>
      </c>
      <c r="Q7597" s="4">
        <f>shipments9[[#This Row],[Amount]] -shipments9[[#This Row],[total cost]]</f>
        <v>2478.66</v>
      </c>
      <c r="R7597" s="4" t="str">
        <f>IF(shipments9[[#This Row],[Gross Profit]]&lt;0,"Loss","Profit")</f>
        <v>Profit</v>
      </c>
      <c r="S7597" s="9">
        <f>shipments9[[#This Row],[Gross Profit]]/shipments9[[#This Row],[Amount]]</f>
        <v>0.31547155402825505</v>
      </c>
      <c r="T7597" s="11">
        <f>shipments9[[#This Row],[Amount]]/shipments9[[#This Row],[Boxes]]</f>
        <v>13.980427046263346</v>
      </c>
    </row>
    <row r="7598" spans="1:20" hidden="1" x14ac:dyDescent="0.25">
      <c r="A7598" t="s">
        <v>7782</v>
      </c>
      <c r="B7598" t="s">
        <v>52</v>
      </c>
      <c r="C7598" t="s">
        <v>159</v>
      </c>
      <c r="D7598" t="s">
        <v>28</v>
      </c>
      <c r="E7598" s="1">
        <v>45260</v>
      </c>
      <c r="F7598" s="1" t="str">
        <f>TEXT(shipments9[[#This Row],[Shipdate]],"ddd")</f>
        <v>Thu</v>
      </c>
      <c r="G7598" s="1" t="str">
        <f>IF(OR(shipments9[[#This Row],[Day Name]]="Sat",shipments9[[#This Row],[Day Name]]="Sun"),"Weekend","Weekday")</f>
        <v>Weekday</v>
      </c>
      <c r="H7598">
        <v>3825</v>
      </c>
      <c r="I7598">
        <v>132</v>
      </c>
      <c r="J7598" t="s">
        <v>194</v>
      </c>
      <c r="K7598" t="s">
        <v>8151</v>
      </c>
      <c r="L7598" t="s">
        <v>8152</v>
      </c>
      <c r="M7598">
        <v>11</v>
      </c>
      <c r="N7598" t="s">
        <v>8165</v>
      </c>
      <c r="O7598" s="4">
        <f>INDEX(products[Cost_per_box], MATCH(shipments9[[#This Row],[PID]], products[PID], 0))</f>
        <v>5.04</v>
      </c>
      <c r="P7598" s="4">
        <f>shipments9[[#This Row],[Boxes]]*shipments9[[#This Row],[Cost Per Box]]</f>
        <v>665.28</v>
      </c>
      <c r="Q7598" s="4">
        <f>shipments9[[#This Row],[Amount]] -shipments9[[#This Row],[total cost]]</f>
        <v>3159.7200000000003</v>
      </c>
      <c r="R7598" s="4" t="str">
        <f>IF(shipments9[[#This Row],[Gross Profit]]&lt;0,"Loss","Profit")</f>
        <v>Profit</v>
      </c>
      <c r="S7598" s="9">
        <f>shipments9[[#This Row],[Gross Profit]]/shipments9[[#This Row],[Amount]]</f>
        <v>0.82607058823529422</v>
      </c>
      <c r="T7598" s="11">
        <f>shipments9[[#This Row],[Amount]]/shipments9[[#This Row],[Boxes]]</f>
        <v>28.977272727272727</v>
      </c>
    </row>
    <row r="7599" spans="1:20" hidden="1" x14ac:dyDescent="0.25">
      <c r="A7599" t="s">
        <v>7783</v>
      </c>
      <c r="B7599" t="s">
        <v>52</v>
      </c>
      <c r="C7599" t="s">
        <v>121</v>
      </c>
      <c r="D7599" t="s">
        <v>22</v>
      </c>
      <c r="E7599" s="1">
        <v>45355</v>
      </c>
      <c r="F7599" s="1" t="str">
        <f>TEXT(shipments9[[#This Row],[Shipdate]],"ddd")</f>
        <v>Mon</v>
      </c>
      <c r="G7599" s="1" t="str">
        <f>IF(OR(shipments9[[#This Row],[Day Name]]="Sat",shipments9[[#This Row],[Day Name]]="Sun"),"Weekend","Weekday")</f>
        <v>Weekday</v>
      </c>
      <c r="H7599">
        <v>6864.75</v>
      </c>
      <c r="I7599">
        <v>458</v>
      </c>
      <c r="J7599" t="s">
        <v>194</v>
      </c>
      <c r="K7599" t="s">
        <v>8155</v>
      </c>
      <c r="L7599" t="s">
        <v>8156</v>
      </c>
      <c r="M7599">
        <v>3</v>
      </c>
      <c r="N7599" t="s">
        <v>8164</v>
      </c>
      <c r="O7599" s="4">
        <f>INDEX(products[Cost_per_box], MATCH(shipments9[[#This Row],[PID]], products[PID], 0))</f>
        <v>5.26</v>
      </c>
      <c r="P7599" s="4">
        <f>shipments9[[#This Row],[Boxes]]*shipments9[[#This Row],[Cost Per Box]]</f>
        <v>2409.08</v>
      </c>
      <c r="Q7599" s="4">
        <f>shipments9[[#This Row],[Amount]] -shipments9[[#This Row],[total cost]]</f>
        <v>4455.67</v>
      </c>
      <c r="R7599" s="4" t="str">
        <f>IF(shipments9[[#This Row],[Gross Profit]]&lt;0,"Loss","Profit")</f>
        <v>Profit</v>
      </c>
      <c r="S7599" s="9">
        <f>shipments9[[#This Row],[Gross Profit]]/shipments9[[#This Row],[Amount]]</f>
        <v>0.64906515168068757</v>
      </c>
      <c r="T7599" s="11">
        <f>shipments9[[#This Row],[Amount]]/shipments9[[#This Row],[Boxes]]</f>
        <v>14.988537117903929</v>
      </c>
    </row>
    <row r="7600" spans="1:20" hidden="1" x14ac:dyDescent="0.25">
      <c r="A7600" t="s">
        <v>7784</v>
      </c>
      <c r="B7600" t="s">
        <v>52</v>
      </c>
      <c r="C7600" t="s">
        <v>121</v>
      </c>
      <c r="D7600" t="s">
        <v>28</v>
      </c>
      <c r="E7600" s="1">
        <v>45243</v>
      </c>
      <c r="F7600" s="1" t="str">
        <f>TEXT(shipments9[[#This Row],[Shipdate]],"ddd")</f>
        <v>Mon</v>
      </c>
      <c r="G7600" s="1" t="str">
        <f>IF(OR(shipments9[[#This Row],[Day Name]]="Sat",shipments9[[#This Row],[Day Name]]="Sun"),"Weekend","Weekday")</f>
        <v>Weekday</v>
      </c>
      <c r="H7600">
        <v>5487.75</v>
      </c>
      <c r="I7600">
        <v>423</v>
      </c>
      <c r="J7600" t="s">
        <v>194</v>
      </c>
      <c r="K7600" t="s">
        <v>8151</v>
      </c>
      <c r="L7600" t="s">
        <v>8152</v>
      </c>
      <c r="M7600">
        <v>11</v>
      </c>
      <c r="N7600" t="s">
        <v>8165</v>
      </c>
      <c r="O7600" s="4">
        <f>INDEX(products[Cost_per_box], MATCH(shipments9[[#This Row],[PID]], products[PID], 0))</f>
        <v>5.26</v>
      </c>
      <c r="P7600" s="4">
        <f>shipments9[[#This Row],[Boxes]]*shipments9[[#This Row],[Cost Per Box]]</f>
        <v>2224.98</v>
      </c>
      <c r="Q7600" s="4">
        <f>shipments9[[#This Row],[Amount]] -shipments9[[#This Row],[total cost]]</f>
        <v>3262.77</v>
      </c>
      <c r="R7600" s="4" t="str">
        <f>IF(shipments9[[#This Row],[Gross Profit]]&lt;0,"Loss","Profit")</f>
        <v>Profit</v>
      </c>
      <c r="S7600" s="9">
        <f>shipments9[[#This Row],[Gross Profit]]/shipments9[[#This Row],[Amount]]</f>
        <v>0.5945551455514555</v>
      </c>
      <c r="T7600" s="11">
        <f>shipments9[[#This Row],[Amount]]/shipments9[[#This Row],[Boxes]]</f>
        <v>12.973404255319149</v>
      </c>
    </row>
    <row r="7601" spans="1:20" hidden="1" x14ac:dyDescent="0.25">
      <c r="A7601" t="s">
        <v>7785</v>
      </c>
      <c r="B7601" t="s">
        <v>52</v>
      </c>
      <c r="C7601" t="s">
        <v>137</v>
      </c>
      <c r="D7601" t="s">
        <v>22</v>
      </c>
      <c r="E7601" s="1">
        <v>45350</v>
      </c>
      <c r="F7601" s="1" t="str">
        <f>TEXT(shipments9[[#This Row],[Shipdate]],"ddd")</f>
        <v>Wed</v>
      </c>
      <c r="G7601" s="1" t="str">
        <f>IF(OR(shipments9[[#This Row],[Day Name]]="Sat",shipments9[[#This Row],[Day Name]]="Sun"),"Weekend","Weekday")</f>
        <v>Weekday</v>
      </c>
      <c r="H7601">
        <v>11193.75</v>
      </c>
      <c r="I7601">
        <v>509</v>
      </c>
      <c r="J7601" t="s">
        <v>194</v>
      </c>
      <c r="K7601" t="s">
        <v>8155</v>
      </c>
      <c r="L7601" t="s">
        <v>8156</v>
      </c>
      <c r="M7601">
        <v>2</v>
      </c>
      <c r="N7601" t="s">
        <v>8157</v>
      </c>
      <c r="O7601" s="4">
        <f>INDEX(products[Cost_per_box], MATCH(shipments9[[#This Row],[PID]], products[PID], 0))</f>
        <v>7.73</v>
      </c>
      <c r="P7601" s="4">
        <f>shipments9[[#This Row],[Boxes]]*shipments9[[#This Row],[Cost Per Box]]</f>
        <v>3934.57</v>
      </c>
      <c r="Q7601" s="4">
        <f>shipments9[[#This Row],[Amount]] -shipments9[[#This Row],[total cost]]</f>
        <v>7259.18</v>
      </c>
      <c r="R7601" s="4" t="str">
        <f>IF(shipments9[[#This Row],[Gross Profit]]&lt;0,"Loss","Profit")</f>
        <v>Profit</v>
      </c>
      <c r="S7601" s="9">
        <f>shipments9[[#This Row],[Gross Profit]]/shipments9[[#This Row],[Amount]]</f>
        <v>0.64850295924064771</v>
      </c>
      <c r="T7601" s="11">
        <f>shipments9[[#This Row],[Amount]]/shipments9[[#This Row],[Boxes]]</f>
        <v>21.991650294695482</v>
      </c>
    </row>
    <row r="7602" spans="1:20" hidden="1" x14ac:dyDescent="0.25">
      <c r="A7602" t="s">
        <v>7786</v>
      </c>
      <c r="B7602" t="s">
        <v>55</v>
      </c>
      <c r="C7602" t="s">
        <v>165</v>
      </c>
      <c r="D7602" t="s">
        <v>28</v>
      </c>
      <c r="E7602" s="1">
        <v>45107</v>
      </c>
      <c r="F7602" s="1" t="str">
        <f>TEXT(shipments9[[#This Row],[Shipdate]],"ddd")</f>
        <v>Fri</v>
      </c>
      <c r="G7602" s="1" t="str">
        <f>IF(OR(shipments9[[#This Row],[Day Name]]="Sat",shipments9[[#This Row],[Day Name]]="Sun"),"Weekend","Weekday")</f>
        <v>Weekday</v>
      </c>
      <c r="H7602">
        <v>7650</v>
      </c>
      <c r="I7602">
        <v>348</v>
      </c>
      <c r="J7602" t="s">
        <v>194</v>
      </c>
      <c r="K7602" t="s">
        <v>8151</v>
      </c>
      <c r="L7602" t="s">
        <v>8154</v>
      </c>
      <c r="M7602">
        <v>6</v>
      </c>
      <c r="N7602" t="s">
        <v>8159</v>
      </c>
      <c r="O7602" s="4">
        <f>INDEX(products[Cost_per_box], MATCH(shipments9[[#This Row],[PID]], products[PID], 0))</f>
        <v>2.65</v>
      </c>
      <c r="P7602" s="4">
        <f>shipments9[[#This Row],[Boxes]]*shipments9[[#This Row],[Cost Per Box]]</f>
        <v>922.19999999999993</v>
      </c>
      <c r="Q7602" s="4">
        <f>shipments9[[#This Row],[Amount]] -shipments9[[#This Row],[total cost]]</f>
        <v>6727.8</v>
      </c>
      <c r="R7602" s="4" t="str">
        <f>IF(shipments9[[#This Row],[Gross Profit]]&lt;0,"Loss","Profit")</f>
        <v>Profit</v>
      </c>
      <c r="S7602" s="9">
        <f>shipments9[[#This Row],[Gross Profit]]/shipments9[[#This Row],[Amount]]</f>
        <v>0.87945098039215686</v>
      </c>
      <c r="T7602" s="11">
        <f>shipments9[[#This Row],[Amount]]/shipments9[[#This Row],[Boxes]]</f>
        <v>21.982758620689655</v>
      </c>
    </row>
    <row r="7603" spans="1:20" hidden="1" x14ac:dyDescent="0.25">
      <c r="A7603" t="s">
        <v>7787</v>
      </c>
      <c r="B7603" t="s">
        <v>55</v>
      </c>
      <c r="C7603" t="s">
        <v>155</v>
      </c>
      <c r="D7603" t="s">
        <v>28</v>
      </c>
      <c r="E7603" s="1">
        <v>45097</v>
      </c>
      <c r="F7603" s="1" t="str">
        <f>TEXT(shipments9[[#This Row],[Shipdate]],"ddd")</f>
        <v>Tue</v>
      </c>
      <c r="G7603" s="1" t="str">
        <f>IF(OR(shipments9[[#This Row],[Day Name]]="Sat",shipments9[[#This Row],[Day Name]]="Sun"),"Weekend","Weekday")</f>
        <v>Weekday</v>
      </c>
      <c r="H7603">
        <v>5334.75</v>
      </c>
      <c r="I7603">
        <v>593</v>
      </c>
      <c r="J7603" t="s">
        <v>194</v>
      </c>
      <c r="K7603" t="s">
        <v>8151</v>
      </c>
      <c r="L7603" t="s">
        <v>8154</v>
      </c>
      <c r="M7603">
        <v>6</v>
      </c>
      <c r="N7603" t="s">
        <v>8159</v>
      </c>
      <c r="O7603" s="4">
        <f>INDEX(products[Cost_per_box], MATCH(shipments9[[#This Row],[PID]], products[PID], 0))</f>
        <v>8.43</v>
      </c>
      <c r="P7603" s="4">
        <f>shipments9[[#This Row],[Boxes]]*shipments9[[#This Row],[Cost Per Box]]</f>
        <v>4998.99</v>
      </c>
      <c r="Q7603" s="4">
        <f>shipments9[[#This Row],[Amount]] -shipments9[[#This Row],[total cost]]</f>
        <v>335.76000000000022</v>
      </c>
      <c r="R7603" s="4" t="str">
        <f>IF(shipments9[[#This Row],[Gross Profit]]&lt;0,"Loss","Profit")</f>
        <v>Profit</v>
      </c>
      <c r="S7603" s="9">
        <f>shipments9[[#This Row],[Gross Profit]]/shipments9[[#This Row],[Amount]]</f>
        <v>6.293828201883879E-2</v>
      </c>
      <c r="T7603" s="11">
        <f>shipments9[[#This Row],[Amount]]/shipments9[[#This Row],[Boxes]]</f>
        <v>8.9962057335581793</v>
      </c>
    </row>
    <row r="7604" spans="1:20" hidden="1" x14ac:dyDescent="0.25">
      <c r="A7604" t="s">
        <v>7788</v>
      </c>
      <c r="B7604" t="s">
        <v>55</v>
      </c>
      <c r="C7604" t="s">
        <v>157</v>
      </c>
      <c r="D7604" t="s">
        <v>26</v>
      </c>
      <c r="E7604" s="1">
        <v>44971</v>
      </c>
      <c r="F7604" s="1" t="str">
        <f>TEXT(shipments9[[#This Row],[Shipdate]],"ddd")</f>
        <v>Tue</v>
      </c>
      <c r="G7604" s="1" t="str">
        <f>IF(OR(shipments9[[#This Row],[Day Name]]="Sat",shipments9[[#This Row],[Day Name]]="Sun"),"Weekend","Weekday")</f>
        <v>Weekday</v>
      </c>
      <c r="H7604">
        <v>3863.25</v>
      </c>
      <c r="I7604">
        <v>552</v>
      </c>
      <c r="J7604" t="s">
        <v>194</v>
      </c>
      <c r="K7604" t="s">
        <v>8151</v>
      </c>
      <c r="L7604" t="s">
        <v>8156</v>
      </c>
      <c r="M7604">
        <v>2</v>
      </c>
      <c r="N7604" t="s">
        <v>8157</v>
      </c>
      <c r="O7604" s="4">
        <f>INDEX(products[Cost_per_box], MATCH(shipments9[[#This Row],[PID]], products[PID], 0))</f>
        <v>6.8</v>
      </c>
      <c r="P7604" s="4">
        <f>shipments9[[#This Row],[Boxes]]*shipments9[[#This Row],[Cost Per Box]]</f>
        <v>3753.6</v>
      </c>
      <c r="Q7604" s="4">
        <f>shipments9[[#This Row],[Amount]] -shipments9[[#This Row],[total cost]]</f>
        <v>109.65000000000009</v>
      </c>
      <c r="R7604" s="4" t="str">
        <f>IF(shipments9[[#This Row],[Gross Profit]]&lt;0,"Loss","Profit")</f>
        <v>Profit</v>
      </c>
      <c r="S7604" s="9">
        <f>shipments9[[#This Row],[Gross Profit]]/shipments9[[#This Row],[Amount]]</f>
        <v>2.8382838283828406E-2</v>
      </c>
      <c r="T7604" s="11">
        <f>shipments9[[#This Row],[Amount]]/shipments9[[#This Row],[Boxes]]</f>
        <v>6.9986413043478262</v>
      </c>
    </row>
    <row r="7605" spans="1:20" hidden="1" x14ac:dyDescent="0.25">
      <c r="A7605" t="s">
        <v>7789</v>
      </c>
      <c r="B7605" t="s">
        <v>55</v>
      </c>
      <c r="C7605" t="s">
        <v>157</v>
      </c>
      <c r="D7605" t="s">
        <v>26</v>
      </c>
      <c r="E7605" s="1">
        <v>45280</v>
      </c>
      <c r="F7605" s="1" t="str">
        <f>TEXT(shipments9[[#This Row],[Shipdate]],"ddd")</f>
        <v>Wed</v>
      </c>
      <c r="G7605" s="1" t="str">
        <f>IF(OR(shipments9[[#This Row],[Day Name]]="Sat",shipments9[[#This Row],[Day Name]]="Sun"),"Weekend","Weekday")</f>
        <v>Weekday</v>
      </c>
      <c r="H7605">
        <v>3314.25</v>
      </c>
      <c r="I7605">
        <v>332</v>
      </c>
      <c r="J7605" t="s">
        <v>194</v>
      </c>
      <c r="K7605" t="s">
        <v>8151</v>
      </c>
      <c r="L7605" t="s">
        <v>8152</v>
      </c>
      <c r="M7605">
        <v>12</v>
      </c>
      <c r="N7605" t="s">
        <v>8166</v>
      </c>
      <c r="O7605" s="4">
        <f>INDEX(products[Cost_per_box], MATCH(shipments9[[#This Row],[PID]], products[PID], 0))</f>
        <v>6.8</v>
      </c>
      <c r="P7605" s="4">
        <f>shipments9[[#This Row],[Boxes]]*shipments9[[#This Row],[Cost Per Box]]</f>
        <v>2257.6</v>
      </c>
      <c r="Q7605" s="4">
        <f>shipments9[[#This Row],[Amount]] -shipments9[[#This Row],[total cost]]</f>
        <v>1056.6500000000001</v>
      </c>
      <c r="R7605" s="4" t="str">
        <f>IF(shipments9[[#This Row],[Gross Profit]]&lt;0,"Loss","Profit")</f>
        <v>Profit</v>
      </c>
      <c r="S7605" s="9">
        <f>shipments9[[#This Row],[Gross Profit]]/shipments9[[#This Row],[Amount]]</f>
        <v>0.31882024590782232</v>
      </c>
      <c r="T7605" s="11">
        <f>shipments9[[#This Row],[Amount]]/shipments9[[#This Row],[Boxes]]</f>
        <v>9.9826807228915655</v>
      </c>
    </row>
    <row r="7606" spans="1:20" hidden="1" x14ac:dyDescent="0.25">
      <c r="A7606" t="s">
        <v>7790</v>
      </c>
      <c r="B7606" t="s">
        <v>55</v>
      </c>
      <c r="C7606" t="s">
        <v>128</v>
      </c>
      <c r="D7606" t="s">
        <v>26</v>
      </c>
      <c r="E7606" s="1">
        <v>45448</v>
      </c>
      <c r="F7606" s="1" t="str">
        <f>TEXT(shipments9[[#This Row],[Shipdate]],"ddd")</f>
        <v>Wed</v>
      </c>
      <c r="G7606" s="1" t="str">
        <f>IF(OR(shipments9[[#This Row],[Day Name]]="Sat",shipments9[[#This Row],[Day Name]]="Sun"),"Weekend","Weekday")</f>
        <v>Weekday</v>
      </c>
      <c r="H7606">
        <v>2326.5</v>
      </c>
      <c r="I7606">
        <v>333</v>
      </c>
      <c r="J7606" t="s">
        <v>194</v>
      </c>
      <c r="K7606" t="s">
        <v>8155</v>
      </c>
      <c r="L7606" t="s">
        <v>8154</v>
      </c>
      <c r="M7606">
        <v>6</v>
      </c>
      <c r="N7606" t="s">
        <v>8159</v>
      </c>
      <c r="O7606" s="4">
        <f>INDEX(products[Cost_per_box], MATCH(shipments9[[#This Row],[PID]], products[PID], 0))</f>
        <v>3.85</v>
      </c>
      <c r="P7606" s="4">
        <f>shipments9[[#This Row],[Boxes]]*shipments9[[#This Row],[Cost Per Box]]</f>
        <v>1282.05</v>
      </c>
      <c r="Q7606" s="4">
        <f>shipments9[[#This Row],[Amount]] -shipments9[[#This Row],[total cost]]</f>
        <v>1044.45</v>
      </c>
      <c r="R7606" s="4" t="str">
        <f>IF(shipments9[[#This Row],[Gross Profit]]&lt;0,"Loss","Profit")</f>
        <v>Profit</v>
      </c>
      <c r="S7606" s="9">
        <f>shipments9[[#This Row],[Gross Profit]]/shipments9[[#This Row],[Amount]]</f>
        <v>0.44893617021276599</v>
      </c>
      <c r="T7606" s="11">
        <f>shipments9[[#This Row],[Amount]]/shipments9[[#This Row],[Boxes]]</f>
        <v>6.9864864864864868</v>
      </c>
    </row>
    <row r="7607" spans="1:20" hidden="1" x14ac:dyDescent="0.25">
      <c r="A7607" t="s">
        <v>7791</v>
      </c>
      <c r="B7607" t="s">
        <v>55</v>
      </c>
      <c r="C7607" t="s">
        <v>141</v>
      </c>
      <c r="D7607" t="s">
        <v>28</v>
      </c>
      <c r="E7607" s="1">
        <v>45163</v>
      </c>
      <c r="F7607" s="1" t="str">
        <f>TEXT(shipments9[[#This Row],[Shipdate]],"ddd")</f>
        <v>Fri</v>
      </c>
      <c r="G7607" s="1" t="str">
        <f>IF(OR(shipments9[[#This Row],[Day Name]]="Sat",shipments9[[#This Row],[Day Name]]="Sun"),"Weekend","Weekday")</f>
        <v>Weekday</v>
      </c>
      <c r="H7607">
        <v>15419.25</v>
      </c>
      <c r="I7607">
        <v>1102</v>
      </c>
      <c r="J7607" t="s">
        <v>194</v>
      </c>
      <c r="K7607" t="s">
        <v>8151</v>
      </c>
      <c r="L7607" t="s">
        <v>8160</v>
      </c>
      <c r="M7607">
        <v>8</v>
      </c>
      <c r="N7607" t="s">
        <v>8162</v>
      </c>
      <c r="O7607" s="4">
        <f>INDEX(products[Cost_per_box], MATCH(shipments9[[#This Row],[PID]], products[PID], 0))</f>
        <v>8.2200000000000006</v>
      </c>
      <c r="P7607" s="4">
        <f>shipments9[[#This Row],[Boxes]]*shipments9[[#This Row],[Cost Per Box]]</f>
        <v>9058.44</v>
      </c>
      <c r="Q7607" s="4">
        <f>shipments9[[#This Row],[Amount]] -shipments9[[#This Row],[total cost]]</f>
        <v>6360.8099999999995</v>
      </c>
      <c r="R7607" s="4" t="str">
        <f>IF(shipments9[[#This Row],[Gross Profit]]&lt;0,"Loss","Profit")</f>
        <v>Profit</v>
      </c>
      <c r="S7607" s="9">
        <f>shipments9[[#This Row],[Gross Profit]]/shipments9[[#This Row],[Amount]]</f>
        <v>0.41252395544530374</v>
      </c>
      <c r="T7607" s="11">
        <f>shipments9[[#This Row],[Amount]]/shipments9[[#This Row],[Boxes]]</f>
        <v>13.992059891107077</v>
      </c>
    </row>
    <row r="7608" spans="1:20" hidden="1" x14ac:dyDescent="0.25">
      <c r="A7608" t="s">
        <v>7792</v>
      </c>
      <c r="B7608" t="s">
        <v>55</v>
      </c>
      <c r="C7608" t="s">
        <v>163</v>
      </c>
      <c r="D7608" t="s">
        <v>28</v>
      </c>
      <c r="E7608" s="1">
        <v>45526</v>
      </c>
      <c r="F7608" s="1" t="str">
        <f>TEXT(shipments9[[#This Row],[Shipdate]],"ddd")</f>
        <v>Thu</v>
      </c>
      <c r="G7608" s="1" t="str">
        <f>IF(OR(shipments9[[#This Row],[Day Name]]="Sat",shipments9[[#This Row],[Day Name]]="Sun"),"Weekend","Weekday")</f>
        <v>Weekday</v>
      </c>
      <c r="H7608">
        <v>6363</v>
      </c>
      <c r="I7608">
        <v>637</v>
      </c>
      <c r="J7608" t="s">
        <v>194</v>
      </c>
      <c r="K7608" t="s">
        <v>8155</v>
      </c>
      <c r="L7608" t="s">
        <v>8160</v>
      </c>
      <c r="M7608">
        <v>8</v>
      </c>
      <c r="N7608" t="s">
        <v>8162</v>
      </c>
      <c r="O7608" s="4">
        <f>INDEX(products[Cost_per_box], MATCH(shipments9[[#This Row],[PID]], products[PID], 0))</f>
        <v>3.32</v>
      </c>
      <c r="P7608" s="4">
        <f>shipments9[[#This Row],[Boxes]]*shipments9[[#This Row],[Cost Per Box]]</f>
        <v>2114.8399999999997</v>
      </c>
      <c r="Q7608" s="4">
        <f>shipments9[[#This Row],[Amount]] -shipments9[[#This Row],[total cost]]</f>
        <v>4248.16</v>
      </c>
      <c r="R7608" s="4" t="str">
        <f>IF(shipments9[[#This Row],[Gross Profit]]&lt;0,"Loss","Profit")</f>
        <v>Profit</v>
      </c>
      <c r="S7608" s="9">
        <f>shipments9[[#This Row],[Gross Profit]]/shipments9[[#This Row],[Amount]]</f>
        <v>0.66763476347634765</v>
      </c>
      <c r="T7608" s="11">
        <f>shipments9[[#This Row],[Amount]]/shipments9[[#This Row],[Boxes]]</f>
        <v>9.9890109890109891</v>
      </c>
    </row>
    <row r="7609" spans="1:20" hidden="1" x14ac:dyDescent="0.25">
      <c r="A7609" t="s">
        <v>7793</v>
      </c>
      <c r="B7609" t="s">
        <v>55</v>
      </c>
      <c r="C7609" t="s">
        <v>139</v>
      </c>
      <c r="D7609" t="s">
        <v>22</v>
      </c>
      <c r="E7609" s="1">
        <v>45453</v>
      </c>
      <c r="F7609" s="1" t="str">
        <f>TEXT(shipments9[[#This Row],[Shipdate]],"ddd")</f>
        <v>Mon</v>
      </c>
      <c r="G7609" s="1" t="str">
        <f>IF(OR(shipments9[[#This Row],[Day Name]]="Sat",shipments9[[#This Row],[Day Name]]="Sun"),"Weekend","Weekday")</f>
        <v>Weekday</v>
      </c>
      <c r="H7609">
        <v>4551.75</v>
      </c>
      <c r="I7609">
        <v>217</v>
      </c>
      <c r="J7609" t="s">
        <v>194</v>
      </c>
      <c r="K7609" t="s">
        <v>8155</v>
      </c>
      <c r="L7609" t="s">
        <v>8154</v>
      </c>
      <c r="M7609">
        <v>6</v>
      </c>
      <c r="N7609" t="s">
        <v>8159</v>
      </c>
      <c r="O7609" s="4">
        <f>INDEX(products[Cost_per_box], MATCH(shipments9[[#This Row],[PID]], products[PID], 0))</f>
        <v>3.68</v>
      </c>
      <c r="P7609" s="4">
        <f>shipments9[[#This Row],[Boxes]]*shipments9[[#This Row],[Cost Per Box]]</f>
        <v>798.56000000000006</v>
      </c>
      <c r="Q7609" s="4">
        <f>shipments9[[#This Row],[Amount]] -shipments9[[#This Row],[total cost]]</f>
        <v>3753.19</v>
      </c>
      <c r="R7609" s="4" t="str">
        <f>IF(shipments9[[#This Row],[Gross Profit]]&lt;0,"Loss","Profit")</f>
        <v>Profit</v>
      </c>
      <c r="S7609" s="9">
        <f>shipments9[[#This Row],[Gross Profit]]/shipments9[[#This Row],[Amount]]</f>
        <v>0.82455978469819302</v>
      </c>
      <c r="T7609" s="11">
        <f>shipments9[[#This Row],[Amount]]/shipments9[[#This Row],[Boxes]]</f>
        <v>20.975806451612904</v>
      </c>
    </row>
    <row r="7610" spans="1:20" hidden="1" x14ac:dyDescent="0.25">
      <c r="A7610" t="s">
        <v>7794</v>
      </c>
      <c r="B7610" t="s">
        <v>55</v>
      </c>
      <c r="C7610" t="s">
        <v>159</v>
      </c>
      <c r="D7610" t="s">
        <v>28</v>
      </c>
      <c r="E7610" s="1">
        <v>45267</v>
      </c>
      <c r="F7610" s="1" t="str">
        <f>TEXT(shipments9[[#This Row],[Shipdate]],"ddd")</f>
        <v>Thu</v>
      </c>
      <c r="G7610" s="1" t="str">
        <f>IF(OR(shipments9[[#This Row],[Day Name]]="Sat",shipments9[[#This Row],[Day Name]]="Sun"),"Weekend","Weekday")</f>
        <v>Weekday</v>
      </c>
      <c r="H7610">
        <v>2130.75</v>
      </c>
      <c r="I7610">
        <v>74</v>
      </c>
      <c r="J7610" t="s">
        <v>194</v>
      </c>
      <c r="K7610" t="s">
        <v>8151</v>
      </c>
      <c r="L7610" t="s">
        <v>8152</v>
      </c>
      <c r="M7610">
        <v>12</v>
      </c>
      <c r="N7610" t="s">
        <v>8166</v>
      </c>
      <c r="O7610" s="4">
        <f>INDEX(products[Cost_per_box], MATCH(shipments9[[#This Row],[PID]], products[PID], 0))</f>
        <v>5.04</v>
      </c>
      <c r="P7610" s="4">
        <f>shipments9[[#This Row],[Boxes]]*shipments9[[#This Row],[Cost Per Box]]</f>
        <v>372.96</v>
      </c>
      <c r="Q7610" s="4">
        <f>shipments9[[#This Row],[Amount]] -shipments9[[#This Row],[total cost]]</f>
        <v>1757.79</v>
      </c>
      <c r="R7610" s="4" t="str">
        <f>IF(shipments9[[#This Row],[Gross Profit]]&lt;0,"Loss","Profit")</f>
        <v>Profit</v>
      </c>
      <c r="S7610" s="9">
        <f>shipments9[[#This Row],[Gross Profit]]/shipments9[[#This Row],[Amount]]</f>
        <v>0.82496304118268216</v>
      </c>
      <c r="T7610" s="11">
        <f>shipments9[[#This Row],[Amount]]/shipments9[[#This Row],[Boxes]]</f>
        <v>28.793918918918919</v>
      </c>
    </row>
    <row r="7611" spans="1:20" hidden="1" x14ac:dyDescent="0.25">
      <c r="A7611" t="s">
        <v>7795</v>
      </c>
      <c r="B7611" t="s">
        <v>77</v>
      </c>
      <c r="C7611" t="s">
        <v>157</v>
      </c>
      <c r="D7611" t="s">
        <v>28</v>
      </c>
      <c r="E7611" s="1">
        <v>45399</v>
      </c>
      <c r="F7611" s="1" t="str">
        <f>TEXT(shipments9[[#This Row],[Shipdate]],"ddd")</f>
        <v>Wed</v>
      </c>
      <c r="G7611" s="1" t="str">
        <f>IF(OR(shipments9[[#This Row],[Day Name]]="Sat",shipments9[[#This Row],[Day Name]]="Sun"),"Weekend","Weekday")</f>
        <v>Weekday</v>
      </c>
      <c r="H7611">
        <v>9285.75</v>
      </c>
      <c r="I7611">
        <v>845</v>
      </c>
      <c r="J7611" t="s">
        <v>194</v>
      </c>
      <c r="K7611" t="s">
        <v>8155</v>
      </c>
      <c r="L7611" t="s">
        <v>8154</v>
      </c>
      <c r="M7611">
        <v>4</v>
      </c>
      <c r="N7611" t="s">
        <v>8158</v>
      </c>
      <c r="O7611" s="4">
        <f>INDEX(products[Cost_per_box], MATCH(shipments9[[#This Row],[PID]], products[PID], 0))</f>
        <v>6.8</v>
      </c>
      <c r="P7611" s="4">
        <f>shipments9[[#This Row],[Boxes]]*shipments9[[#This Row],[Cost Per Box]]</f>
        <v>5746</v>
      </c>
      <c r="Q7611" s="4">
        <f>shipments9[[#This Row],[Amount]] -shipments9[[#This Row],[total cost]]</f>
        <v>3539.75</v>
      </c>
      <c r="R7611" s="4" t="str">
        <f>IF(shipments9[[#This Row],[Gross Profit]]&lt;0,"Loss","Profit")</f>
        <v>Profit</v>
      </c>
      <c r="S7611" s="9">
        <f>shipments9[[#This Row],[Gross Profit]]/shipments9[[#This Row],[Amount]]</f>
        <v>0.38120237999084616</v>
      </c>
      <c r="T7611" s="11">
        <f>shipments9[[#This Row],[Amount]]/shipments9[[#This Row],[Boxes]]</f>
        <v>10.98905325443787</v>
      </c>
    </row>
    <row r="7612" spans="1:20" x14ac:dyDescent="0.25">
      <c r="A7612" t="s">
        <v>7796</v>
      </c>
      <c r="B7612" t="s">
        <v>77</v>
      </c>
      <c r="C7612" t="s">
        <v>147</v>
      </c>
      <c r="D7612" t="s">
        <v>26</v>
      </c>
      <c r="E7612" s="1">
        <v>45111</v>
      </c>
      <c r="F7612" s="1" t="str">
        <f>TEXT(shipments9[[#This Row],[Shipdate]],"ddd")</f>
        <v>Tue</v>
      </c>
      <c r="G7612" s="1" t="str">
        <f>IF(OR(shipments9[[#This Row],[Day Name]]="Sat",shipments9[[#This Row],[Day Name]]="Sun"),"Weekend","Weekday")</f>
        <v>Weekday</v>
      </c>
      <c r="H7612">
        <v>6320.25</v>
      </c>
      <c r="I7612">
        <v>791</v>
      </c>
      <c r="J7612" t="s">
        <v>194</v>
      </c>
      <c r="K7612" t="s">
        <v>8151</v>
      </c>
      <c r="L7612" t="s">
        <v>8160</v>
      </c>
      <c r="M7612">
        <v>7</v>
      </c>
      <c r="N7612" t="s">
        <v>8161</v>
      </c>
      <c r="O7612" s="4">
        <f>INDEX(products[Cost_per_box], MATCH(shipments9[[#This Row],[PID]], products[PID], 0))</f>
        <v>10.51</v>
      </c>
      <c r="P7612" s="4">
        <f>shipments9[[#This Row],[Boxes]]*shipments9[[#This Row],[Cost Per Box]]</f>
        <v>8313.41</v>
      </c>
      <c r="Q7612" s="4">
        <f>shipments9[[#This Row],[Amount]] -shipments9[[#This Row],[total cost]]</f>
        <v>-1993.1599999999999</v>
      </c>
      <c r="R7612" s="4" t="str">
        <f>IF(shipments9[[#This Row],[Gross Profit]]&lt;0,"Loss","Profit")</f>
        <v>Loss</v>
      </c>
      <c r="S7612" s="9">
        <f>shipments9[[#This Row],[Gross Profit]]/shipments9[[#This Row],[Amount]]</f>
        <v>-0.31536094300067241</v>
      </c>
      <c r="T7612" s="11">
        <f>shipments9[[#This Row],[Amount]]/shipments9[[#This Row],[Boxes]]</f>
        <v>7.990202275600506</v>
      </c>
    </row>
    <row r="7613" spans="1:20" hidden="1" x14ac:dyDescent="0.25">
      <c r="A7613" t="s">
        <v>7797</v>
      </c>
      <c r="B7613" t="s">
        <v>77</v>
      </c>
      <c r="C7613" t="s">
        <v>149</v>
      </c>
      <c r="D7613" t="s">
        <v>26</v>
      </c>
      <c r="E7613" s="1">
        <v>45264</v>
      </c>
      <c r="F7613" s="1" t="str">
        <f>TEXT(shipments9[[#This Row],[Shipdate]],"ddd")</f>
        <v>Mon</v>
      </c>
      <c r="G7613" s="1" t="str">
        <f>IF(OR(shipments9[[#This Row],[Day Name]]="Sat",shipments9[[#This Row],[Day Name]]="Sun"),"Weekend","Weekday")</f>
        <v>Weekday</v>
      </c>
      <c r="H7613">
        <v>5314.5</v>
      </c>
      <c r="I7613">
        <v>380</v>
      </c>
      <c r="J7613" t="s">
        <v>194</v>
      </c>
      <c r="K7613" t="s">
        <v>8151</v>
      </c>
      <c r="L7613" t="s">
        <v>8152</v>
      </c>
      <c r="M7613">
        <v>12</v>
      </c>
      <c r="N7613" t="s">
        <v>8166</v>
      </c>
      <c r="O7613" s="4">
        <f>INDEX(products[Cost_per_box], MATCH(shipments9[[#This Row],[PID]], products[PID], 0))</f>
        <v>6.43</v>
      </c>
      <c r="P7613" s="4">
        <f>shipments9[[#This Row],[Boxes]]*shipments9[[#This Row],[Cost Per Box]]</f>
        <v>2443.4</v>
      </c>
      <c r="Q7613" s="4">
        <f>shipments9[[#This Row],[Amount]] -shipments9[[#This Row],[total cost]]</f>
        <v>2871.1</v>
      </c>
      <c r="R7613" s="4" t="str">
        <f>IF(shipments9[[#This Row],[Gross Profit]]&lt;0,"Loss","Profit")</f>
        <v>Profit</v>
      </c>
      <c r="S7613" s="9">
        <f>shipments9[[#This Row],[Gross Profit]]/shipments9[[#This Row],[Amount]]</f>
        <v>0.54023896885878253</v>
      </c>
      <c r="T7613" s="11">
        <f>shipments9[[#This Row],[Amount]]/shipments9[[#This Row],[Boxes]]</f>
        <v>13.985526315789473</v>
      </c>
    </row>
    <row r="7614" spans="1:20" hidden="1" x14ac:dyDescent="0.25">
      <c r="A7614" t="s">
        <v>7798</v>
      </c>
      <c r="B7614" t="s">
        <v>77</v>
      </c>
      <c r="C7614" t="s">
        <v>153</v>
      </c>
      <c r="D7614" t="s">
        <v>22</v>
      </c>
      <c r="E7614" s="1">
        <v>45309</v>
      </c>
      <c r="F7614" s="1" t="str">
        <f>TEXT(shipments9[[#This Row],[Shipdate]],"ddd")</f>
        <v>Thu</v>
      </c>
      <c r="G7614" s="1" t="str">
        <f>IF(OR(shipments9[[#This Row],[Day Name]]="Sat",shipments9[[#This Row],[Day Name]]="Sun"),"Weekend","Weekday")</f>
        <v>Weekday</v>
      </c>
      <c r="H7614">
        <v>8536.5</v>
      </c>
      <c r="I7614">
        <v>570</v>
      </c>
      <c r="J7614" t="s">
        <v>194</v>
      </c>
      <c r="K7614" t="s">
        <v>8155</v>
      </c>
      <c r="L7614" t="s">
        <v>8156</v>
      </c>
      <c r="M7614">
        <v>1</v>
      </c>
      <c r="N7614" t="s">
        <v>8163</v>
      </c>
      <c r="O7614" s="4">
        <f>INDEX(products[Cost_per_box], MATCH(shipments9[[#This Row],[PID]], products[PID], 0))</f>
        <v>9.57</v>
      </c>
      <c r="P7614" s="4">
        <f>shipments9[[#This Row],[Boxes]]*shipments9[[#This Row],[Cost Per Box]]</f>
        <v>5454.9000000000005</v>
      </c>
      <c r="Q7614" s="4">
        <f>shipments9[[#This Row],[Amount]] -shipments9[[#This Row],[total cost]]</f>
        <v>3081.5999999999995</v>
      </c>
      <c r="R7614" s="4" t="str">
        <f>IF(shipments9[[#This Row],[Gross Profit]]&lt;0,"Loss","Profit")</f>
        <v>Profit</v>
      </c>
      <c r="S7614" s="9">
        <f>shipments9[[#This Row],[Gross Profit]]/shipments9[[#This Row],[Amount]]</f>
        <v>0.36099103848181335</v>
      </c>
      <c r="T7614" s="11">
        <f>shipments9[[#This Row],[Amount]]/shipments9[[#This Row],[Boxes]]</f>
        <v>14.976315789473684</v>
      </c>
    </row>
    <row r="7615" spans="1:20" hidden="1" x14ac:dyDescent="0.25">
      <c r="A7615" t="s">
        <v>7799</v>
      </c>
      <c r="B7615" t="s">
        <v>77</v>
      </c>
      <c r="C7615" t="s">
        <v>145</v>
      </c>
      <c r="D7615" t="s">
        <v>26</v>
      </c>
      <c r="E7615" s="1">
        <v>45401</v>
      </c>
      <c r="F7615" s="1" t="str">
        <f>TEXT(shipments9[[#This Row],[Shipdate]],"ddd")</f>
        <v>Fri</v>
      </c>
      <c r="G7615" s="1" t="str">
        <f>IF(OR(shipments9[[#This Row],[Day Name]]="Sat",shipments9[[#This Row],[Day Name]]="Sun"),"Weekend","Weekday")</f>
        <v>Weekday</v>
      </c>
      <c r="H7615">
        <v>9724.5</v>
      </c>
      <c r="I7615">
        <v>573</v>
      </c>
      <c r="J7615" t="s">
        <v>194</v>
      </c>
      <c r="K7615" t="s">
        <v>8155</v>
      </c>
      <c r="L7615" t="s">
        <v>8154</v>
      </c>
      <c r="M7615">
        <v>4</v>
      </c>
      <c r="N7615" t="s">
        <v>8158</v>
      </c>
      <c r="O7615" s="4">
        <f>INDEX(products[Cost_per_box], MATCH(shipments9[[#This Row],[PID]], products[PID], 0))</f>
        <v>4.74</v>
      </c>
      <c r="P7615" s="4">
        <f>shipments9[[#This Row],[Boxes]]*shipments9[[#This Row],[Cost Per Box]]</f>
        <v>2716.02</v>
      </c>
      <c r="Q7615" s="4">
        <f>shipments9[[#This Row],[Amount]] -shipments9[[#This Row],[total cost]]</f>
        <v>7008.48</v>
      </c>
      <c r="R7615" s="4" t="str">
        <f>IF(shipments9[[#This Row],[Gross Profit]]&lt;0,"Loss","Profit")</f>
        <v>Profit</v>
      </c>
      <c r="S7615" s="9">
        <f>shipments9[[#This Row],[Gross Profit]]/shipments9[[#This Row],[Amount]]</f>
        <v>0.72070337806571028</v>
      </c>
      <c r="T7615" s="11">
        <f>shipments9[[#This Row],[Amount]]/shipments9[[#This Row],[Boxes]]</f>
        <v>16.971204188481675</v>
      </c>
    </row>
    <row r="7616" spans="1:20" hidden="1" x14ac:dyDescent="0.25">
      <c r="A7616" t="s">
        <v>7800</v>
      </c>
      <c r="B7616" t="s">
        <v>58</v>
      </c>
      <c r="C7616" t="s">
        <v>126</v>
      </c>
      <c r="D7616" t="s">
        <v>28</v>
      </c>
      <c r="E7616" s="1">
        <v>45537</v>
      </c>
      <c r="F7616" s="1" t="str">
        <f>TEXT(shipments9[[#This Row],[Shipdate]],"ddd")</f>
        <v>Mon</v>
      </c>
      <c r="G7616" s="1" t="str">
        <f>IF(OR(shipments9[[#This Row],[Day Name]]="Sat",shipments9[[#This Row],[Day Name]]="Sun"),"Weekend","Weekday")</f>
        <v>Weekday</v>
      </c>
      <c r="H7616">
        <v>4896</v>
      </c>
      <c r="I7616">
        <v>377</v>
      </c>
      <c r="J7616" t="s">
        <v>194</v>
      </c>
      <c r="K7616" t="s">
        <v>8155</v>
      </c>
      <c r="L7616" t="s">
        <v>8160</v>
      </c>
      <c r="M7616">
        <v>9</v>
      </c>
      <c r="N7616" t="s">
        <v>8167</v>
      </c>
      <c r="O7616" s="4">
        <f>INDEX(products[Cost_per_box], MATCH(shipments9[[#This Row],[PID]], products[PID], 0))</f>
        <v>5.15</v>
      </c>
      <c r="P7616" s="4">
        <f>shipments9[[#This Row],[Boxes]]*shipments9[[#This Row],[Cost Per Box]]</f>
        <v>1941.5500000000002</v>
      </c>
      <c r="Q7616" s="4">
        <f>shipments9[[#This Row],[Amount]] -shipments9[[#This Row],[total cost]]</f>
        <v>2954.45</v>
      </c>
      <c r="R7616" s="4" t="str">
        <f>IF(shipments9[[#This Row],[Gross Profit]]&lt;0,"Loss","Profit")</f>
        <v>Profit</v>
      </c>
      <c r="S7616" s="9">
        <f>shipments9[[#This Row],[Gross Profit]]/shipments9[[#This Row],[Amount]]</f>
        <v>0.60344158496732025</v>
      </c>
      <c r="T7616" s="11">
        <f>shipments9[[#This Row],[Amount]]/shipments9[[#This Row],[Boxes]]</f>
        <v>12.986737400530505</v>
      </c>
    </row>
    <row r="7617" spans="1:20" x14ac:dyDescent="0.25">
      <c r="A7617" t="s">
        <v>7801</v>
      </c>
      <c r="B7617" t="s">
        <v>58</v>
      </c>
      <c r="C7617" t="s">
        <v>147</v>
      </c>
      <c r="D7617" t="s">
        <v>24</v>
      </c>
      <c r="E7617" s="1">
        <v>45477</v>
      </c>
      <c r="F7617" s="1" t="str">
        <f>TEXT(shipments9[[#This Row],[Shipdate]],"ddd")</f>
        <v>Thu</v>
      </c>
      <c r="G7617" s="1" t="str">
        <f>IF(OR(shipments9[[#This Row],[Day Name]]="Sat",shipments9[[#This Row],[Day Name]]="Sun"),"Weekend","Weekday")</f>
        <v>Weekday</v>
      </c>
      <c r="H7617">
        <v>1176.75</v>
      </c>
      <c r="I7617">
        <v>118</v>
      </c>
      <c r="J7617" t="s">
        <v>194</v>
      </c>
      <c r="K7617" t="s">
        <v>8155</v>
      </c>
      <c r="L7617" t="s">
        <v>8160</v>
      </c>
      <c r="M7617">
        <v>7</v>
      </c>
      <c r="N7617" t="s">
        <v>8161</v>
      </c>
      <c r="O7617" s="4">
        <f>INDEX(products[Cost_per_box], MATCH(shipments9[[#This Row],[PID]], products[PID], 0))</f>
        <v>10.51</v>
      </c>
      <c r="P7617" s="4">
        <f>shipments9[[#This Row],[Boxes]]*shipments9[[#This Row],[Cost Per Box]]</f>
        <v>1240.18</v>
      </c>
      <c r="Q7617" s="4">
        <f>shipments9[[#This Row],[Amount]] -shipments9[[#This Row],[total cost]]</f>
        <v>-63.430000000000064</v>
      </c>
      <c r="R7617" s="4" t="str">
        <f>IF(shipments9[[#This Row],[Gross Profit]]&lt;0,"Loss","Profit")</f>
        <v>Loss</v>
      </c>
      <c r="S7617" s="9">
        <f>shipments9[[#This Row],[Gross Profit]]/shipments9[[#This Row],[Amount]]</f>
        <v>-5.3902698109199121E-2</v>
      </c>
      <c r="T7617" s="11">
        <f>shipments9[[#This Row],[Amount]]/shipments9[[#This Row],[Boxes]]</f>
        <v>9.9724576271186436</v>
      </c>
    </row>
    <row r="7618" spans="1:20" hidden="1" x14ac:dyDescent="0.25">
      <c r="A7618" t="s">
        <v>7802</v>
      </c>
      <c r="B7618" t="s">
        <v>58</v>
      </c>
      <c r="C7618" t="s">
        <v>153</v>
      </c>
      <c r="D7618" t="s">
        <v>26</v>
      </c>
      <c r="E7618" s="1">
        <v>45096</v>
      </c>
      <c r="F7618" s="1" t="str">
        <f>TEXT(shipments9[[#This Row],[Shipdate]],"ddd")</f>
        <v>Mon</v>
      </c>
      <c r="G7618" s="1" t="str">
        <f>IF(OR(shipments9[[#This Row],[Day Name]]="Sat",shipments9[[#This Row],[Day Name]]="Sun"),"Weekend","Weekday")</f>
        <v>Weekday</v>
      </c>
      <c r="H7618">
        <v>8365.5</v>
      </c>
      <c r="I7618">
        <v>465</v>
      </c>
      <c r="J7618" t="s">
        <v>194</v>
      </c>
      <c r="K7618" t="s">
        <v>8151</v>
      </c>
      <c r="L7618" t="s">
        <v>8154</v>
      </c>
      <c r="M7618">
        <v>6</v>
      </c>
      <c r="N7618" t="s">
        <v>8159</v>
      </c>
      <c r="O7618" s="4">
        <f>INDEX(products[Cost_per_box], MATCH(shipments9[[#This Row],[PID]], products[PID], 0))</f>
        <v>9.57</v>
      </c>
      <c r="P7618" s="4">
        <f>shipments9[[#This Row],[Boxes]]*shipments9[[#This Row],[Cost Per Box]]</f>
        <v>4450.05</v>
      </c>
      <c r="Q7618" s="4">
        <f>shipments9[[#This Row],[Amount]] -shipments9[[#This Row],[total cost]]</f>
        <v>3915.45</v>
      </c>
      <c r="R7618" s="4" t="str">
        <f>IF(shipments9[[#This Row],[Gross Profit]]&lt;0,"Loss","Profit")</f>
        <v>Profit</v>
      </c>
      <c r="S7618" s="9">
        <f>shipments9[[#This Row],[Gross Profit]]/shipments9[[#This Row],[Amount]]</f>
        <v>0.46804733727810649</v>
      </c>
      <c r="T7618" s="11">
        <f>shipments9[[#This Row],[Amount]]/shipments9[[#This Row],[Boxes]]</f>
        <v>17.990322580645163</v>
      </c>
    </row>
    <row r="7619" spans="1:20" hidden="1" x14ac:dyDescent="0.25">
      <c r="A7619" t="s">
        <v>7803</v>
      </c>
      <c r="B7619" t="s">
        <v>58</v>
      </c>
      <c r="C7619" t="s">
        <v>163</v>
      </c>
      <c r="D7619" t="s">
        <v>24</v>
      </c>
      <c r="E7619" s="1">
        <v>45467</v>
      </c>
      <c r="F7619" s="1" t="str">
        <f>TEXT(shipments9[[#This Row],[Shipdate]],"ddd")</f>
        <v>Mon</v>
      </c>
      <c r="G7619" s="1" t="str">
        <f>IF(OR(shipments9[[#This Row],[Day Name]]="Sat",shipments9[[#This Row],[Day Name]]="Sun"),"Weekend","Weekday")</f>
        <v>Weekday</v>
      </c>
      <c r="H7619">
        <v>3593.25</v>
      </c>
      <c r="I7619">
        <v>360</v>
      </c>
      <c r="J7619" t="s">
        <v>194</v>
      </c>
      <c r="K7619" t="s">
        <v>8155</v>
      </c>
      <c r="L7619" t="s">
        <v>8154</v>
      </c>
      <c r="M7619">
        <v>6</v>
      </c>
      <c r="N7619" t="s">
        <v>8159</v>
      </c>
      <c r="O7619" s="4">
        <f>INDEX(products[Cost_per_box], MATCH(shipments9[[#This Row],[PID]], products[PID], 0))</f>
        <v>3.32</v>
      </c>
      <c r="P7619" s="4">
        <f>shipments9[[#This Row],[Boxes]]*shipments9[[#This Row],[Cost Per Box]]</f>
        <v>1195.2</v>
      </c>
      <c r="Q7619" s="4">
        <f>shipments9[[#This Row],[Amount]] -shipments9[[#This Row],[total cost]]</f>
        <v>2398.0500000000002</v>
      </c>
      <c r="R7619" s="4" t="str">
        <f>IF(shipments9[[#This Row],[Gross Profit]]&lt;0,"Loss","Profit")</f>
        <v>Profit</v>
      </c>
      <c r="S7619" s="9">
        <f>shipments9[[#This Row],[Gross Profit]]/shipments9[[#This Row],[Amount]]</f>
        <v>0.66737633061991242</v>
      </c>
      <c r="T7619" s="11">
        <f>shipments9[[#This Row],[Amount]]/shipments9[[#This Row],[Boxes]]</f>
        <v>9.9812499999999993</v>
      </c>
    </row>
    <row r="7620" spans="1:20" hidden="1" x14ac:dyDescent="0.25">
      <c r="A7620" t="s">
        <v>7804</v>
      </c>
      <c r="B7620" t="s">
        <v>58</v>
      </c>
      <c r="C7620" t="s">
        <v>149</v>
      </c>
      <c r="D7620" t="s">
        <v>28</v>
      </c>
      <c r="E7620" s="1">
        <v>45125</v>
      </c>
      <c r="F7620" s="1" t="str">
        <f>TEXT(shipments9[[#This Row],[Shipdate]],"ddd")</f>
        <v>Tue</v>
      </c>
      <c r="G7620" s="1" t="str">
        <f>IF(OR(shipments9[[#This Row],[Day Name]]="Sat",shipments9[[#This Row],[Day Name]]="Sun"),"Weekend","Weekday")</f>
        <v>Weekday</v>
      </c>
      <c r="H7620">
        <v>4513.5</v>
      </c>
      <c r="I7620">
        <v>283</v>
      </c>
      <c r="J7620" t="s">
        <v>194</v>
      </c>
      <c r="K7620" t="s">
        <v>8151</v>
      </c>
      <c r="L7620" t="s">
        <v>8160</v>
      </c>
      <c r="M7620">
        <v>7</v>
      </c>
      <c r="N7620" t="s">
        <v>8161</v>
      </c>
      <c r="O7620" s="4">
        <f>INDEX(products[Cost_per_box], MATCH(shipments9[[#This Row],[PID]], products[PID], 0))</f>
        <v>6.43</v>
      </c>
      <c r="P7620" s="4">
        <f>shipments9[[#This Row],[Boxes]]*shipments9[[#This Row],[Cost Per Box]]</f>
        <v>1819.6899999999998</v>
      </c>
      <c r="Q7620" s="4">
        <f>shipments9[[#This Row],[Amount]] -shipments9[[#This Row],[total cost]]</f>
        <v>2693.8100000000004</v>
      </c>
      <c r="R7620" s="4" t="str">
        <f>IF(shipments9[[#This Row],[Gross Profit]]&lt;0,"Loss","Profit")</f>
        <v>Profit</v>
      </c>
      <c r="S7620" s="9">
        <f>shipments9[[#This Row],[Gross Profit]]/shipments9[[#This Row],[Amount]]</f>
        <v>0.59683394261659473</v>
      </c>
      <c r="T7620" s="11">
        <f>shipments9[[#This Row],[Amount]]/shipments9[[#This Row],[Boxes]]</f>
        <v>15.948763250883392</v>
      </c>
    </row>
    <row r="7621" spans="1:20" hidden="1" x14ac:dyDescent="0.25">
      <c r="A7621" t="s">
        <v>7805</v>
      </c>
      <c r="B7621" t="s">
        <v>58</v>
      </c>
      <c r="C7621" t="s">
        <v>126</v>
      </c>
      <c r="D7621" t="s">
        <v>28</v>
      </c>
      <c r="E7621" s="1">
        <v>45464</v>
      </c>
      <c r="F7621" s="1" t="str">
        <f>TEXT(shipments9[[#This Row],[Shipdate]],"ddd")</f>
        <v>Fri</v>
      </c>
      <c r="G7621" s="1" t="str">
        <f>IF(OR(shipments9[[#This Row],[Day Name]]="Sat",shipments9[[#This Row],[Day Name]]="Sun"),"Weekend","Weekday")</f>
        <v>Weekday</v>
      </c>
      <c r="H7621">
        <v>4486.5</v>
      </c>
      <c r="I7621">
        <v>449</v>
      </c>
      <c r="J7621" t="s">
        <v>194</v>
      </c>
      <c r="K7621" t="s">
        <v>8155</v>
      </c>
      <c r="L7621" t="s">
        <v>8154</v>
      </c>
      <c r="M7621">
        <v>6</v>
      </c>
      <c r="N7621" t="s">
        <v>8159</v>
      </c>
      <c r="O7621" s="4">
        <f>INDEX(products[Cost_per_box], MATCH(shipments9[[#This Row],[PID]], products[PID], 0))</f>
        <v>5.15</v>
      </c>
      <c r="P7621" s="4">
        <f>shipments9[[#This Row],[Boxes]]*shipments9[[#This Row],[Cost Per Box]]</f>
        <v>2312.3500000000004</v>
      </c>
      <c r="Q7621" s="4">
        <f>shipments9[[#This Row],[Amount]] -shipments9[[#This Row],[total cost]]</f>
        <v>2174.1499999999996</v>
      </c>
      <c r="R7621" s="4" t="str">
        <f>IF(shipments9[[#This Row],[Gross Profit]]&lt;0,"Loss","Profit")</f>
        <v>Profit</v>
      </c>
      <c r="S7621" s="9">
        <f>shipments9[[#This Row],[Gross Profit]]/shipments9[[#This Row],[Amount]]</f>
        <v>0.48459823916193018</v>
      </c>
      <c r="T7621" s="11">
        <f>shipments9[[#This Row],[Amount]]/shipments9[[#This Row],[Boxes]]</f>
        <v>9.992204899777283</v>
      </c>
    </row>
    <row r="7622" spans="1:20" hidden="1" x14ac:dyDescent="0.25">
      <c r="A7622" t="s">
        <v>7806</v>
      </c>
      <c r="B7622" t="s">
        <v>58</v>
      </c>
      <c r="C7622" t="s">
        <v>153</v>
      </c>
      <c r="D7622" t="s">
        <v>28</v>
      </c>
      <c r="E7622" s="1">
        <v>45280</v>
      </c>
      <c r="F7622" s="1" t="str">
        <f>TEXT(shipments9[[#This Row],[Shipdate]],"ddd")</f>
        <v>Wed</v>
      </c>
      <c r="G7622" s="1" t="str">
        <f>IF(OR(shipments9[[#This Row],[Day Name]]="Sat",shipments9[[#This Row],[Day Name]]="Sun"),"Weekend","Weekday")</f>
        <v>Weekday</v>
      </c>
      <c r="H7622">
        <v>1325.25</v>
      </c>
      <c r="I7622">
        <v>74</v>
      </c>
      <c r="J7622" t="s">
        <v>194</v>
      </c>
      <c r="K7622" t="s">
        <v>8151</v>
      </c>
      <c r="L7622" t="s">
        <v>8152</v>
      </c>
      <c r="M7622">
        <v>12</v>
      </c>
      <c r="N7622" t="s">
        <v>8166</v>
      </c>
      <c r="O7622" s="4">
        <f>INDEX(products[Cost_per_box], MATCH(shipments9[[#This Row],[PID]], products[PID], 0))</f>
        <v>9.57</v>
      </c>
      <c r="P7622" s="4">
        <f>shipments9[[#This Row],[Boxes]]*shipments9[[#This Row],[Cost Per Box]]</f>
        <v>708.18000000000006</v>
      </c>
      <c r="Q7622" s="4">
        <f>shipments9[[#This Row],[Amount]] -shipments9[[#This Row],[total cost]]</f>
        <v>617.06999999999994</v>
      </c>
      <c r="R7622" s="4" t="str">
        <f>IF(shipments9[[#This Row],[Gross Profit]]&lt;0,"Loss","Profit")</f>
        <v>Profit</v>
      </c>
      <c r="S7622" s="9">
        <f>shipments9[[#This Row],[Gross Profit]]/shipments9[[#This Row],[Amount]]</f>
        <v>0.46562535370684771</v>
      </c>
      <c r="T7622" s="11">
        <f>shipments9[[#This Row],[Amount]]/shipments9[[#This Row],[Boxes]]</f>
        <v>17.908783783783782</v>
      </c>
    </row>
    <row r="7623" spans="1:20" x14ac:dyDescent="0.25">
      <c r="A7623" t="s">
        <v>7807</v>
      </c>
      <c r="B7623" t="s">
        <v>58</v>
      </c>
      <c r="C7623" t="s">
        <v>155</v>
      </c>
      <c r="D7623" t="s">
        <v>22</v>
      </c>
      <c r="E7623" s="1">
        <v>45474</v>
      </c>
      <c r="F7623" s="1" t="str">
        <f>TEXT(shipments9[[#This Row],[Shipdate]],"ddd")</f>
        <v>Mon</v>
      </c>
      <c r="G7623" s="1" t="str">
        <f>IF(OR(shipments9[[#This Row],[Day Name]]="Sat",shipments9[[#This Row],[Day Name]]="Sun"),"Weekend","Weekday")</f>
        <v>Weekday</v>
      </c>
      <c r="H7623">
        <v>2499.75</v>
      </c>
      <c r="I7623">
        <v>358</v>
      </c>
      <c r="J7623" t="s">
        <v>194</v>
      </c>
      <c r="K7623" t="s">
        <v>8155</v>
      </c>
      <c r="L7623" t="s">
        <v>8160</v>
      </c>
      <c r="M7623">
        <v>7</v>
      </c>
      <c r="N7623" t="s">
        <v>8161</v>
      </c>
      <c r="O7623" s="4">
        <f>INDEX(products[Cost_per_box], MATCH(shipments9[[#This Row],[PID]], products[PID], 0))</f>
        <v>8.43</v>
      </c>
      <c r="P7623" s="4">
        <f>shipments9[[#This Row],[Boxes]]*shipments9[[#This Row],[Cost Per Box]]</f>
        <v>3017.94</v>
      </c>
      <c r="Q7623" s="4">
        <f>shipments9[[#This Row],[Amount]] -shipments9[[#This Row],[total cost]]</f>
        <v>-518.19000000000005</v>
      </c>
      <c r="R7623" s="4" t="str">
        <f>IF(shipments9[[#This Row],[Gross Profit]]&lt;0,"Loss","Profit")</f>
        <v>Loss</v>
      </c>
      <c r="S7623" s="9">
        <f>shipments9[[#This Row],[Gross Profit]]/shipments9[[#This Row],[Amount]]</f>
        <v>-0.20729672967296731</v>
      </c>
      <c r="T7623" s="11">
        <f>shipments9[[#This Row],[Amount]]/shipments9[[#This Row],[Boxes]]</f>
        <v>6.9825418994413404</v>
      </c>
    </row>
    <row r="7624" spans="1:20" hidden="1" x14ac:dyDescent="0.25">
      <c r="A7624" t="s">
        <v>7808</v>
      </c>
      <c r="B7624" t="s">
        <v>58</v>
      </c>
      <c r="C7624" t="s">
        <v>163</v>
      </c>
      <c r="D7624" t="s">
        <v>26</v>
      </c>
      <c r="E7624" s="1">
        <v>45537</v>
      </c>
      <c r="F7624" s="1" t="str">
        <f>TEXT(shipments9[[#This Row],[Shipdate]],"ddd")</f>
        <v>Mon</v>
      </c>
      <c r="G7624" s="1" t="str">
        <f>IF(OR(shipments9[[#This Row],[Day Name]]="Sat",shipments9[[#This Row],[Day Name]]="Sun"),"Weekend","Weekday")</f>
        <v>Weekday</v>
      </c>
      <c r="H7624">
        <v>5186.25</v>
      </c>
      <c r="I7624">
        <v>577</v>
      </c>
      <c r="J7624" t="s">
        <v>194</v>
      </c>
      <c r="K7624" t="s">
        <v>8155</v>
      </c>
      <c r="L7624" t="s">
        <v>8160</v>
      </c>
      <c r="M7624">
        <v>9</v>
      </c>
      <c r="N7624" t="s">
        <v>8167</v>
      </c>
      <c r="O7624" s="4">
        <f>INDEX(products[Cost_per_box], MATCH(shipments9[[#This Row],[PID]], products[PID], 0))</f>
        <v>3.32</v>
      </c>
      <c r="P7624" s="4">
        <f>shipments9[[#This Row],[Boxes]]*shipments9[[#This Row],[Cost Per Box]]</f>
        <v>1915.6399999999999</v>
      </c>
      <c r="Q7624" s="4">
        <f>shipments9[[#This Row],[Amount]] -shipments9[[#This Row],[total cost]]</f>
        <v>3270.61</v>
      </c>
      <c r="R7624" s="4" t="str">
        <f>IF(shipments9[[#This Row],[Gross Profit]]&lt;0,"Loss","Profit")</f>
        <v>Profit</v>
      </c>
      <c r="S7624" s="9">
        <f>shipments9[[#This Row],[Gross Profit]]/shipments9[[#This Row],[Amount]]</f>
        <v>0.63063099542058332</v>
      </c>
      <c r="T7624" s="11">
        <f>shipments9[[#This Row],[Amount]]/shipments9[[#This Row],[Boxes]]</f>
        <v>8.9883015597920277</v>
      </c>
    </row>
    <row r="7625" spans="1:20" hidden="1" x14ac:dyDescent="0.25">
      <c r="A7625" t="s">
        <v>7809</v>
      </c>
      <c r="B7625" t="s">
        <v>61</v>
      </c>
      <c r="C7625" t="s">
        <v>121</v>
      </c>
      <c r="D7625" t="s">
        <v>28</v>
      </c>
      <c r="E7625" s="1">
        <v>45238</v>
      </c>
      <c r="F7625" s="1" t="str">
        <f>TEXT(shipments9[[#This Row],[Shipdate]],"ddd")</f>
        <v>Wed</v>
      </c>
      <c r="G7625" s="1" t="str">
        <f>IF(OR(shipments9[[#This Row],[Day Name]]="Sat",shipments9[[#This Row],[Day Name]]="Sun"),"Weekend","Weekday")</f>
        <v>Weekday</v>
      </c>
      <c r="H7625">
        <v>2432.25</v>
      </c>
      <c r="I7625">
        <v>153</v>
      </c>
      <c r="J7625" t="s">
        <v>194</v>
      </c>
      <c r="K7625" t="s">
        <v>8151</v>
      </c>
      <c r="L7625" t="s">
        <v>8152</v>
      </c>
      <c r="M7625">
        <v>11</v>
      </c>
      <c r="N7625" t="s">
        <v>8165</v>
      </c>
      <c r="O7625" s="4">
        <f>INDEX(products[Cost_per_box], MATCH(shipments9[[#This Row],[PID]], products[PID], 0))</f>
        <v>5.26</v>
      </c>
      <c r="P7625" s="4">
        <f>shipments9[[#This Row],[Boxes]]*shipments9[[#This Row],[Cost Per Box]]</f>
        <v>804.78</v>
      </c>
      <c r="Q7625" s="4">
        <f>shipments9[[#This Row],[Amount]] -shipments9[[#This Row],[total cost]]</f>
        <v>1627.47</v>
      </c>
      <c r="R7625" s="4" t="str">
        <f>IF(shipments9[[#This Row],[Gross Profit]]&lt;0,"Loss","Profit")</f>
        <v>Profit</v>
      </c>
      <c r="S7625" s="9">
        <f>shipments9[[#This Row],[Gross Profit]]/shipments9[[#This Row],[Amount]]</f>
        <v>0.66912118408880672</v>
      </c>
      <c r="T7625" s="11">
        <f>shipments9[[#This Row],[Amount]]/shipments9[[#This Row],[Boxes]]</f>
        <v>15.897058823529411</v>
      </c>
    </row>
    <row r="7626" spans="1:20" x14ac:dyDescent="0.25">
      <c r="A7626" t="s">
        <v>7810</v>
      </c>
      <c r="B7626" t="s">
        <v>61</v>
      </c>
      <c r="C7626" t="s">
        <v>147</v>
      </c>
      <c r="D7626" t="s">
        <v>28</v>
      </c>
      <c r="E7626" s="1">
        <v>45490</v>
      </c>
      <c r="F7626" s="1" t="str">
        <f>TEXT(shipments9[[#This Row],[Shipdate]],"ddd")</f>
        <v>Wed</v>
      </c>
      <c r="G7626" s="1" t="str">
        <f>IF(OR(shipments9[[#This Row],[Day Name]]="Sat",shipments9[[#This Row],[Day Name]]="Sun"),"Weekend","Weekday")</f>
        <v>Weekday</v>
      </c>
      <c r="H7626">
        <v>2187</v>
      </c>
      <c r="I7626">
        <v>243</v>
      </c>
      <c r="J7626" t="s">
        <v>194</v>
      </c>
      <c r="K7626" t="s">
        <v>8155</v>
      </c>
      <c r="L7626" t="s">
        <v>8160</v>
      </c>
      <c r="M7626">
        <v>7</v>
      </c>
      <c r="N7626" t="s">
        <v>8161</v>
      </c>
      <c r="O7626" s="4">
        <f>INDEX(products[Cost_per_box], MATCH(shipments9[[#This Row],[PID]], products[PID], 0))</f>
        <v>10.51</v>
      </c>
      <c r="P7626" s="4">
        <f>shipments9[[#This Row],[Boxes]]*shipments9[[#This Row],[Cost Per Box]]</f>
        <v>2553.9299999999998</v>
      </c>
      <c r="Q7626" s="4">
        <f>shipments9[[#This Row],[Amount]] -shipments9[[#This Row],[total cost]]</f>
        <v>-366.92999999999984</v>
      </c>
      <c r="R7626" s="4" t="str">
        <f>IF(shipments9[[#This Row],[Gross Profit]]&lt;0,"Loss","Profit")</f>
        <v>Loss</v>
      </c>
      <c r="S7626" s="9">
        <f>shipments9[[#This Row],[Gross Profit]]/shipments9[[#This Row],[Amount]]</f>
        <v>-0.16777777777777769</v>
      </c>
      <c r="T7626" s="11">
        <f>shipments9[[#This Row],[Amount]]/shipments9[[#This Row],[Boxes]]</f>
        <v>9</v>
      </c>
    </row>
    <row r="7627" spans="1:20" hidden="1" x14ac:dyDescent="0.25">
      <c r="A7627" t="s">
        <v>7811</v>
      </c>
      <c r="B7627" t="s">
        <v>61</v>
      </c>
      <c r="C7627" t="s">
        <v>165</v>
      </c>
      <c r="D7627" t="s">
        <v>28</v>
      </c>
      <c r="E7627" s="1">
        <v>45058</v>
      </c>
      <c r="F7627" s="1" t="str">
        <f>TEXT(shipments9[[#This Row],[Shipdate]],"ddd")</f>
        <v>Fri</v>
      </c>
      <c r="G7627" s="1" t="str">
        <f>IF(OR(shipments9[[#This Row],[Day Name]]="Sat",shipments9[[#This Row],[Day Name]]="Sun"),"Weekend","Weekday")</f>
        <v>Weekday</v>
      </c>
      <c r="H7627">
        <v>8520.75</v>
      </c>
      <c r="I7627">
        <v>388</v>
      </c>
      <c r="J7627" t="s">
        <v>194</v>
      </c>
      <c r="K7627" t="s">
        <v>8151</v>
      </c>
      <c r="L7627" t="s">
        <v>8154</v>
      </c>
      <c r="M7627">
        <v>5</v>
      </c>
      <c r="N7627" t="s">
        <v>201</v>
      </c>
      <c r="O7627" s="4">
        <f>INDEX(products[Cost_per_box], MATCH(shipments9[[#This Row],[PID]], products[PID], 0))</f>
        <v>2.65</v>
      </c>
      <c r="P7627" s="4">
        <f>shipments9[[#This Row],[Boxes]]*shipments9[[#This Row],[Cost Per Box]]</f>
        <v>1028.2</v>
      </c>
      <c r="Q7627" s="4">
        <f>shipments9[[#This Row],[Amount]] -shipments9[[#This Row],[total cost]]</f>
        <v>7492.55</v>
      </c>
      <c r="R7627" s="4" t="str">
        <f>IF(shipments9[[#This Row],[Gross Profit]]&lt;0,"Loss","Profit")</f>
        <v>Profit</v>
      </c>
      <c r="S7627" s="9">
        <f>shipments9[[#This Row],[Gross Profit]]/shipments9[[#This Row],[Amount]]</f>
        <v>0.8793298711967843</v>
      </c>
      <c r="T7627" s="11">
        <f>shipments9[[#This Row],[Amount]]/shipments9[[#This Row],[Boxes]]</f>
        <v>21.960695876288661</v>
      </c>
    </row>
    <row r="7628" spans="1:20" hidden="1" x14ac:dyDescent="0.25">
      <c r="A7628" t="s">
        <v>7812</v>
      </c>
      <c r="B7628" t="s">
        <v>61</v>
      </c>
      <c r="C7628" t="s">
        <v>149</v>
      </c>
      <c r="D7628" t="s">
        <v>28</v>
      </c>
      <c r="E7628" s="1">
        <v>44943</v>
      </c>
      <c r="F7628" s="1" t="str">
        <f>TEXT(shipments9[[#This Row],[Shipdate]],"ddd")</f>
        <v>Tue</v>
      </c>
      <c r="G7628" s="1" t="str">
        <f>IF(OR(shipments9[[#This Row],[Day Name]]="Sat",shipments9[[#This Row],[Day Name]]="Sun"),"Weekend","Weekday")</f>
        <v>Weekday</v>
      </c>
      <c r="H7628">
        <v>3811.5</v>
      </c>
      <c r="I7628">
        <v>225</v>
      </c>
      <c r="J7628" t="s">
        <v>194</v>
      </c>
      <c r="K7628" t="s">
        <v>8151</v>
      </c>
      <c r="L7628" t="s">
        <v>8156</v>
      </c>
      <c r="M7628">
        <v>1</v>
      </c>
      <c r="N7628" t="s">
        <v>8163</v>
      </c>
      <c r="O7628" s="4">
        <f>INDEX(products[Cost_per_box], MATCH(shipments9[[#This Row],[PID]], products[PID], 0))</f>
        <v>6.43</v>
      </c>
      <c r="P7628" s="4">
        <f>shipments9[[#This Row],[Boxes]]*shipments9[[#This Row],[Cost Per Box]]</f>
        <v>1446.75</v>
      </c>
      <c r="Q7628" s="4">
        <f>shipments9[[#This Row],[Amount]] -shipments9[[#This Row],[total cost]]</f>
        <v>2364.75</v>
      </c>
      <c r="R7628" s="4" t="str">
        <f>IF(shipments9[[#This Row],[Gross Profit]]&lt;0,"Loss","Profit")</f>
        <v>Profit</v>
      </c>
      <c r="S7628" s="9">
        <f>shipments9[[#This Row],[Gross Profit]]/shipments9[[#This Row],[Amount]]</f>
        <v>0.62042502951593859</v>
      </c>
      <c r="T7628" s="11">
        <f>shipments9[[#This Row],[Amount]]/shipments9[[#This Row],[Boxes]]</f>
        <v>16.940000000000001</v>
      </c>
    </row>
    <row r="7629" spans="1:20" hidden="1" x14ac:dyDescent="0.25">
      <c r="A7629" t="s">
        <v>7813</v>
      </c>
      <c r="B7629" t="s">
        <v>61</v>
      </c>
      <c r="C7629" t="s">
        <v>163</v>
      </c>
      <c r="D7629" t="s">
        <v>24</v>
      </c>
      <c r="E7629" s="1">
        <v>45461</v>
      </c>
      <c r="F7629" s="1" t="str">
        <f>TEXT(shipments9[[#This Row],[Shipdate]],"ddd")</f>
        <v>Tue</v>
      </c>
      <c r="G7629" s="1" t="str">
        <f>IF(OR(shipments9[[#This Row],[Day Name]]="Sat",shipments9[[#This Row],[Day Name]]="Sun"),"Weekend","Weekday")</f>
        <v>Weekday</v>
      </c>
      <c r="H7629">
        <v>1399.5</v>
      </c>
      <c r="I7629">
        <v>156</v>
      </c>
      <c r="J7629" t="s">
        <v>194</v>
      </c>
      <c r="K7629" t="s">
        <v>8155</v>
      </c>
      <c r="L7629" t="s">
        <v>8154</v>
      </c>
      <c r="M7629">
        <v>6</v>
      </c>
      <c r="N7629" t="s">
        <v>8159</v>
      </c>
      <c r="O7629" s="4">
        <f>INDEX(products[Cost_per_box], MATCH(shipments9[[#This Row],[PID]], products[PID], 0))</f>
        <v>3.32</v>
      </c>
      <c r="P7629" s="4">
        <f>shipments9[[#This Row],[Boxes]]*shipments9[[#This Row],[Cost Per Box]]</f>
        <v>517.91999999999996</v>
      </c>
      <c r="Q7629" s="4">
        <f>shipments9[[#This Row],[Amount]] -shipments9[[#This Row],[total cost]]</f>
        <v>881.58</v>
      </c>
      <c r="R7629" s="4" t="str">
        <f>IF(shipments9[[#This Row],[Gross Profit]]&lt;0,"Loss","Profit")</f>
        <v>Profit</v>
      </c>
      <c r="S7629" s="9">
        <f>shipments9[[#This Row],[Gross Profit]]/shipments9[[#This Row],[Amount]]</f>
        <v>0.62992497320471597</v>
      </c>
      <c r="T7629" s="11">
        <f>shipments9[[#This Row],[Amount]]/shipments9[[#This Row],[Boxes]]</f>
        <v>8.9711538461538467</v>
      </c>
    </row>
    <row r="7630" spans="1:20" hidden="1" x14ac:dyDescent="0.25">
      <c r="A7630" t="s">
        <v>7814</v>
      </c>
      <c r="B7630" t="s">
        <v>61</v>
      </c>
      <c r="C7630" t="s">
        <v>130</v>
      </c>
      <c r="D7630" t="s">
        <v>22</v>
      </c>
      <c r="E7630" s="1">
        <v>45264</v>
      </c>
      <c r="F7630" s="1" t="str">
        <f>TEXT(shipments9[[#This Row],[Shipdate]],"ddd")</f>
        <v>Mon</v>
      </c>
      <c r="G7630" s="1" t="str">
        <f>IF(OR(shipments9[[#This Row],[Day Name]]="Sat",shipments9[[#This Row],[Day Name]]="Sun"),"Weekend","Weekday")</f>
        <v>Weekday</v>
      </c>
      <c r="H7630">
        <v>5508</v>
      </c>
      <c r="I7630">
        <v>918</v>
      </c>
      <c r="J7630" t="s">
        <v>194</v>
      </c>
      <c r="K7630" t="s">
        <v>8151</v>
      </c>
      <c r="L7630" t="s">
        <v>8152</v>
      </c>
      <c r="M7630">
        <v>12</v>
      </c>
      <c r="N7630" t="s">
        <v>8166</v>
      </c>
      <c r="O7630" s="4">
        <f>INDEX(products[Cost_per_box], MATCH(shipments9[[#This Row],[PID]], products[PID], 0))</f>
        <v>5.72</v>
      </c>
      <c r="P7630" s="4">
        <f>shipments9[[#This Row],[Boxes]]*shipments9[[#This Row],[Cost Per Box]]</f>
        <v>5250.96</v>
      </c>
      <c r="Q7630" s="4">
        <f>shipments9[[#This Row],[Amount]] -shipments9[[#This Row],[total cost]]</f>
        <v>257.03999999999996</v>
      </c>
      <c r="R7630" s="4" t="str">
        <f>IF(shipments9[[#This Row],[Gross Profit]]&lt;0,"Loss","Profit")</f>
        <v>Profit</v>
      </c>
      <c r="S7630" s="9">
        <f>shipments9[[#This Row],[Gross Profit]]/shipments9[[#This Row],[Amount]]</f>
        <v>4.6666666666666662E-2</v>
      </c>
      <c r="T7630" s="11">
        <f>shipments9[[#This Row],[Amount]]/shipments9[[#This Row],[Boxes]]</f>
        <v>6</v>
      </c>
    </row>
    <row r="7631" spans="1:20" hidden="1" x14ac:dyDescent="0.25">
      <c r="A7631" t="s">
        <v>7815</v>
      </c>
      <c r="B7631" t="s">
        <v>61</v>
      </c>
      <c r="C7631" t="s">
        <v>149</v>
      </c>
      <c r="D7631" t="s">
        <v>28</v>
      </c>
      <c r="E7631" s="1">
        <v>45223</v>
      </c>
      <c r="F7631" s="1" t="str">
        <f>TEXT(shipments9[[#This Row],[Shipdate]],"ddd")</f>
        <v>Tue</v>
      </c>
      <c r="G7631" s="1" t="str">
        <f>IF(OR(shipments9[[#This Row],[Day Name]]="Sat",shipments9[[#This Row],[Day Name]]="Sun"),"Weekend","Weekday")</f>
        <v>Weekday</v>
      </c>
      <c r="H7631">
        <v>5514.75</v>
      </c>
      <c r="I7631">
        <v>345</v>
      </c>
      <c r="J7631" t="s">
        <v>194</v>
      </c>
      <c r="K7631" t="s">
        <v>8151</v>
      </c>
      <c r="L7631" t="s">
        <v>8152</v>
      </c>
      <c r="M7631">
        <v>10</v>
      </c>
      <c r="N7631" t="s">
        <v>8153</v>
      </c>
      <c r="O7631" s="4">
        <f>INDEX(products[Cost_per_box], MATCH(shipments9[[#This Row],[PID]], products[PID], 0))</f>
        <v>6.43</v>
      </c>
      <c r="P7631" s="4">
        <f>shipments9[[#This Row],[Boxes]]*shipments9[[#This Row],[Cost Per Box]]</f>
        <v>2218.35</v>
      </c>
      <c r="Q7631" s="4">
        <f>shipments9[[#This Row],[Amount]] -shipments9[[#This Row],[total cost]]</f>
        <v>3296.4</v>
      </c>
      <c r="R7631" s="4" t="str">
        <f>IF(shipments9[[#This Row],[Gross Profit]]&lt;0,"Loss","Profit")</f>
        <v>Profit</v>
      </c>
      <c r="S7631" s="9">
        <f>shipments9[[#This Row],[Gross Profit]]/shipments9[[#This Row],[Amount]]</f>
        <v>0.59774241806065553</v>
      </c>
      <c r="T7631" s="11">
        <f>shipments9[[#This Row],[Amount]]/shipments9[[#This Row],[Boxes]]</f>
        <v>15.984782608695653</v>
      </c>
    </row>
    <row r="7632" spans="1:20" hidden="1" x14ac:dyDescent="0.25">
      <c r="A7632" t="s">
        <v>7816</v>
      </c>
      <c r="B7632" t="s">
        <v>61</v>
      </c>
      <c r="C7632" t="s">
        <v>155</v>
      </c>
      <c r="D7632" t="s">
        <v>22</v>
      </c>
      <c r="E7632" s="1">
        <v>45253</v>
      </c>
      <c r="F7632" s="1" t="str">
        <f>TEXT(shipments9[[#This Row],[Shipdate]],"ddd")</f>
        <v>Thu</v>
      </c>
      <c r="G7632" s="1" t="str">
        <f>IF(OR(shipments9[[#This Row],[Day Name]]="Sat",shipments9[[#This Row],[Day Name]]="Sun"),"Weekend","Weekday")</f>
        <v>Weekday</v>
      </c>
      <c r="H7632">
        <v>1523.25</v>
      </c>
      <c r="I7632">
        <v>170</v>
      </c>
      <c r="J7632" t="s">
        <v>194</v>
      </c>
      <c r="K7632" t="s">
        <v>8151</v>
      </c>
      <c r="L7632" t="s">
        <v>8152</v>
      </c>
      <c r="M7632">
        <v>11</v>
      </c>
      <c r="N7632" t="s">
        <v>8165</v>
      </c>
      <c r="O7632" s="4">
        <f>INDEX(products[Cost_per_box], MATCH(shipments9[[#This Row],[PID]], products[PID], 0))</f>
        <v>8.43</v>
      </c>
      <c r="P7632" s="4">
        <f>shipments9[[#This Row],[Boxes]]*shipments9[[#This Row],[Cost Per Box]]</f>
        <v>1433.1</v>
      </c>
      <c r="Q7632" s="4">
        <f>shipments9[[#This Row],[Amount]] -shipments9[[#This Row],[total cost]]</f>
        <v>90.150000000000091</v>
      </c>
      <c r="R7632" s="4" t="str">
        <f>IF(shipments9[[#This Row],[Gross Profit]]&lt;0,"Loss","Profit")</f>
        <v>Profit</v>
      </c>
      <c r="S7632" s="9">
        <f>shipments9[[#This Row],[Gross Profit]]/shipments9[[#This Row],[Amount]]</f>
        <v>5.9182668636139892E-2</v>
      </c>
      <c r="T7632" s="11">
        <f>shipments9[[#This Row],[Amount]]/shipments9[[#This Row],[Boxes]]</f>
        <v>8.9602941176470594</v>
      </c>
    </row>
    <row r="7633" spans="1:20" hidden="1" x14ac:dyDescent="0.25">
      <c r="A7633" t="s">
        <v>7817</v>
      </c>
      <c r="B7633" t="s">
        <v>80</v>
      </c>
      <c r="C7633" t="s">
        <v>153</v>
      </c>
      <c r="D7633" t="s">
        <v>24</v>
      </c>
      <c r="E7633" s="1">
        <v>45530</v>
      </c>
      <c r="F7633" s="1" t="str">
        <f>TEXT(shipments9[[#This Row],[Shipdate]],"ddd")</f>
        <v>Mon</v>
      </c>
      <c r="G7633" s="1" t="str">
        <f>IF(OR(shipments9[[#This Row],[Day Name]]="Sat",shipments9[[#This Row],[Day Name]]="Sun"),"Weekend","Weekday")</f>
        <v>Weekday</v>
      </c>
      <c r="H7633">
        <v>4542.75</v>
      </c>
      <c r="I7633">
        <v>284</v>
      </c>
      <c r="J7633" t="s">
        <v>194</v>
      </c>
      <c r="K7633" t="s">
        <v>8155</v>
      </c>
      <c r="L7633" t="s">
        <v>8160</v>
      </c>
      <c r="M7633">
        <v>8</v>
      </c>
      <c r="N7633" t="s">
        <v>8162</v>
      </c>
      <c r="O7633" s="4">
        <f>INDEX(products[Cost_per_box], MATCH(shipments9[[#This Row],[PID]], products[PID], 0))</f>
        <v>9.57</v>
      </c>
      <c r="P7633" s="4">
        <f>shipments9[[#This Row],[Boxes]]*shipments9[[#This Row],[Cost Per Box]]</f>
        <v>2717.88</v>
      </c>
      <c r="Q7633" s="4">
        <f>shipments9[[#This Row],[Amount]] -shipments9[[#This Row],[total cost]]</f>
        <v>1824.87</v>
      </c>
      <c r="R7633" s="4" t="str">
        <f>IF(shipments9[[#This Row],[Gross Profit]]&lt;0,"Loss","Profit")</f>
        <v>Profit</v>
      </c>
      <c r="S7633" s="9">
        <f>shipments9[[#This Row],[Gross Profit]]/shipments9[[#This Row],[Amount]]</f>
        <v>0.40171041769853061</v>
      </c>
      <c r="T7633" s="11">
        <f>shipments9[[#This Row],[Amount]]/shipments9[[#This Row],[Boxes]]</f>
        <v>15.995598591549296</v>
      </c>
    </row>
    <row r="7634" spans="1:20" hidden="1" x14ac:dyDescent="0.25">
      <c r="A7634" t="s">
        <v>7818</v>
      </c>
      <c r="B7634" t="s">
        <v>83</v>
      </c>
      <c r="C7634" t="s">
        <v>130</v>
      </c>
      <c r="D7634" t="s">
        <v>22</v>
      </c>
      <c r="E7634" s="1">
        <v>45198</v>
      </c>
      <c r="F7634" s="1" t="str">
        <f>TEXT(shipments9[[#This Row],[Shipdate]],"ddd")</f>
        <v>Fri</v>
      </c>
      <c r="G7634" s="1" t="str">
        <f>IF(OR(shipments9[[#This Row],[Day Name]]="Sat",shipments9[[#This Row],[Day Name]]="Sun"),"Weekend","Weekday")</f>
        <v>Weekday</v>
      </c>
      <c r="H7634">
        <v>1966.5</v>
      </c>
      <c r="I7634">
        <v>281</v>
      </c>
      <c r="J7634" t="s">
        <v>194</v>
      </c>
      <c r="K7634" t="s">
        <v>8151</v>
      </c>
      <c r="L7634" t="s">
        <v>8160</v>
      </c>
      <c r="M7634">
        <v>9</v>
      </c>
      <c r="N7634" t="s">
        <v>8167</v>
      </c>
      <c r="O7634" s="4">
        <f>INDEX(products[Cost_per_box], MATCH(shipments9[[#This Row],[PID]], products[PID], 0))</f>
        <v>5.72</v>
      </c>
      <c r="P7634" s="4">
        <f>shipments9[[#This Row],[Boxes]]*shipments9[[#This Row],[Cost Per Box]]</f>
        <v>1607.32</v>
      </c>
      <c r="Q7634" s="4">
        <f>shipments9[[#This Row],[Amount]] -shipments9[[#This Row],[total cost]]</f>
        <v>359.18000000000006</v>
      </c>
      <c r="R7634" s="4" t="str">
        <f>IF(shipments9[[#This Row],[Gross Profit]]&lt;0,"Loss","Profit")</f>
        <v>Profit</v>
      </c>
      <c r="S7634" s="9">
        <f>shipments9[[#This Row],[Gross Profit]]/shipments9[[#This Row],[Amount]]</f>
        <v>0.18264937706585307</v>
      </c>
      <c r="T7634" s="11">
        <f>shipments9[[#This Row],[Amount]]/shipments9[[#This Row],[Boxes]]</f>
        <v>6.9982206405693947</v>
      </c>
    </row>
    <row r="7635" spans="1:20" hidden="1" x14ac:dyDescent="0.25">
      <c r="A7635" t="s">
        <v>7819</v>
      </c>
      <c r="B7635" t="s">
        <v>83</v>
      </c>
      <c r="C7635" t="s">
        <v>141</v>
      </c>
      <c r="D7635" t="s">
        <v>26</v>
      </c>
      <c r="E7635" s="1">
        <v>44992</v>
      </c>
      <c r="F7635" s="1" t="str">
        <f>TEXT(shipments9[[#This Row],[Shipdate]],"ddd")</f>
        <v>Tue</v>
      </c>
      <c r="G7635" s="1" t="str">
        <f>IF(OR(shipments9[[#This Row],[Day Name]]="Sat",shipments9[[#This Row],[Day Name]]="Sun"),"Weekend","Weekday")</f>
        <v>Weekday</v>
      </c>
      <c r="H7635">
        <v>7112.25</v>
      </c>
      <c r="I7635">
        <v>509</v>
      </c>
      <c r="J7635" t="s">
        <v>194</v>
      </c>
      <c r="K7635" t="s">
        <v>8151</v>
      </c>
      <c r="L7635" t="s">
        <v>8156</v>
      </c>
      <c r="M7635">
        <v>3</v>
      </c>
      <c r="N7635" t="s">
        <v>8164</v>
      </c>
      <c r="O7635" s="4">
        <f>INDEX(products[Cost_per_box], MATCH(shipments9[[#This Row],[PID]], products[PID], 0))</f>
        <v>8.2200000000000006</v>
      </c>
      <c r="P7635" s="4">
        <f>shipments9[[#This Row],[Boxes]]*shipments9[[#This Row],[Cost Per Box]]</f>
        <v>4183.9800000000005</v>
      </c>
      <c r="Q7635" s="4">
        <f>shipments9[[#This Row],[Amount]] -shipments9[[#This Row],[total cost]]</f>
        <v>2928.2699999999995</v>
      </c>
      <c r="R7635" s="4" t="str">
        <f>IF(shipments9[[#This Row],[Gross Profit]]&lt;0,"Loss","Profit")</f>
        <v>Profit</v>
      </c>
      <c r="S7635" s="9">
        <f>shipments9[[#This Row],[Gross Profit]]/shipments9[[#This Row],[Amount]]</f>
        <v>0.41172202889380993</v>
      </c>
      <c r="T7635" s="11">
        <f>shipments9[[#This Row],[Amount]]/shipments9[[#This Row],[Boxes]]</f>
        <v>13.972986247544204</v>
      </c>
    </row>
    <row r="7636" spans="1:20" hidden="1" x14ac:dyDescent="0.25">
      <c r="A7636" t="s">
        <v>7820</v>
      </c>
      <c r="B7636" t="s">
        <v>83</v>
      </c>
      <c r="C7636" t="s">
        <v>163</v>
      </c>
      <c r="D7636" t="s">
        <v>26</v>
      </c>
      <c r="E7636" s="1">
        <v>45212</v>
      </c>
      <c r="F7636" s="1" t="str">
        <f>TEXT(shipments9[[#This Row],[Shipdate]],"ddd")</f>
        <v>Fri</v>
      </c>
      <c r="G7636" s="1" t="str">
        <f>IF(OR(shipments9[[#This Row],[Day Name]]="Sat",shipments9[[#This Row],[Day Name]]="Sun"),"Weekend","Weekday")</f>
        <v>Weekday</v>
      </c>
      <c r="H7636">
        <v>3825</v>
      </c>
      <c r="I7636">
        <v>383</v>
      </c>
      <c r="J7636" t="s">
        <v>194</v>
      </c>
      <c r="K7636" t="s">
        <v>8151</v>
      </c>
      <c r="L7636" t="s">
        <v>8152</v>
      </c>
      <c r="M7636">
        <v>10</v>
      </c>
      <c r="N7636" t="s">
        <v>8153</v>
      </c>
      <c r="O7636" s="4">
        <f>INDEX(products[Cost_per_box], MATCH(shipments9[[#This Row],[PID]], products[PID], 0))</f>
        <v>3.32</v>
      </c>
      <c r="P7636" s="4">
        <f>shipments9[[#This Row],[Boxes]]*shipments9[[#This Row],[Cost Per Box]]</f>
        <v>1271.56</v>
      </c>
      <c r="Q7636" s="4">
        <f>shipments9[[#This Row],[Amount]] -shipments9[[#This Row],[total cost]]</f>
        <v>2553.44</v>
      </c>
      <c r="R7636" s="4" t="str">
        <f>IF(shipments9[[#This Row],[Gross Profit]]&lt;0,"Loss","Profit")</f>
        <v>Profit</v>
      </c>
      <c r="S7636" s="9">
        <f>shipments9[[#This Row],[Gross Profit]]/shipments9[[#This Row],[Amount]]</f>
        <v>0.66756601307189545</v>
      </c>
      <c r="T7636" s="11">
        <f>shipments9[[#This Row],[Amount]]/shipments9[[#This Row],[Boxes]]</f>
        <v>9.9869451697127936</v>
      </c>
    </row>
    <row r="7637" spans="1:20" hidden="1" x14ac:dyDescent="0.25">
      <c r="A7637" t="s">
        <v>7821</v>
      </c>
      <c r="B7637" t="s">
        <v>83</v>
      </c>
      <c r="C7637" t="s">
        <v>121</v>
      </c>
      <c r="D7637" t="s">
        <v>28</v>
      </c>
      <c r="E7637" s="1">
        <v>45323</v>
      </c>
      <c r="F7637" s="1" t="str">
        <f>TEXT(shipments9[[#This Row],[Shipdate]],"ddd")</f>
        <v>Thu</v>
      </c>
      <c r="G7637" s="1" t="str">
        <f>IF(OR(shipments9[[#This Row],[Day Name]]="Sat",shipments9[[#This Row],[Day Name]]="Sun"),"Weekend","Weekday")</f>
        <v>Weekday</v>
      </c>
      <c r="H7637">
        <v>10104.75</v>
      </c>
      <c r="I7637">
        <v>674</v>
      </c>
      <c r="J7637" t="s">
        <v>194</v>
      </c>
      <c r="K7637" t="s">
        <v>8155</v>
      </c>
      <c r="L7637" t="s">
        <v>8156</v>
      </c>
      <c r="M7637">
        <v>2</v>
      </c>
      <c r="N7637" t="s">
        <v>8157</v>
      </c>
      <c r="O7637" s="4">
        <f>INDEX(products[Cost_per_box], MATCH(shipments9[[#This Row],[PID]], products[PID], 0))</f>
        <v>5.26</v>
      </c>
      <c r="P7637" s="4">
        <f>shipments9[[#This Row],[Boxes]]*shipments9[[#This Row],[Cost Per Box]]</f>
        <v>3545.24</v>
      </c>
      <c r="Q7637" s="4">
        <f>shipments9[[#This Row],[Amount]] -shipments9[[#This Row],[total cost]]</f>
        <v>6559.51</v>
      </c>
      <c r="R7637" s="4" t="str">
        <f>IF(shipments9[[#This Row],[Gross Profit]]&lt;0,"Loss","Profit")</f>
        <v>Profit</v>
      </c>
      <c r="S7637" s="9">
        <f>shipments9[[#This Row],[Gross Profit]]/shipments9[[#This Row],[Amount]]</f>
        <v>0.64915114178975242</v>
      </c>
      <c r="T7637" s="11">
        <f>shipments9[[#This Row],[Amount]]/shipments9[[#This Row],[Boxes]]</f>
        <v>14.992210682492582</v>
      </c>
    </row>
    <row r="7638" spans="1:20" hidden="1" x14ac:dyDescent="0.25">
      <c r="A7638" t="s">
        <v>7822</v>
      </c>
      <c r="B7638" t="s">
        <v>83</v>
      </c>
      <c r="C7638" t="s">
        <v>163</v>
      </c>
      <c r="D7638" t="s">
        <v>26</v>
      </c>
      <c r="E7638" s="1">
        <v>45432</v>
      </c>
      <c r="F7638" s="1" t="str">
        <f>TEXT(shipments9[[#This Row],[Shipdate]],"ddd")</f>
        <v>Mon</v>
      </c>
      <c r="G7638" s="1" t="str">
        <f>IF(OR(shipments9[[#This Row],[Day Name]]="Sat",shipments9[[#This Row],[Day Name]]="Sun"),"Weekend","Weekday")</f>
        <v>Weekday</v>
      </c>
      <c r="H7638">
        <v>8370</v>
      </c>
      <c r="I7638">
        <v>1047</v>
      </c>
      <c r="J7638" t="s">
        <v>194</v>
      </c>
      <c r="K7638" t="s">
        <v>8155</v>
      </c>
      <c r="L7638" t="s">
        <v>8154</v>
      </c>
      <c r="M7638">
        <v>5</v>
      </c>
      <c r="N7638" t="s">
        <v>201</v>
      </c>
      <c r="O7638" s="4">
        <f>INDEX(products[Cost_per_box], MATCH(shipments9[[#This Row],[PID]], products[PID], 0))</f>
        <v>3.32</v>
      </c>
      <c r="P7638" s="4">
        <f>shipments9[[#This Row],[Boxes]]*shipments9[[#This Row],[Cost Per Box]]</f>
        <v>3476.04</v>
      </c>
      <c r="Q7638" s="4">
        <f>shipments9[[#This Row],[Amount]] -shipments9[[#This Row],[total cost]]</f>
        <v>4893.96</v>
      </c>
      <c r="R7638" s="4" t="str">
        <f>IF(shipments9[[#This Row],[Gross Profit]]&lt;0,"Loss","Profit")</f>
        <v>Profit</v>
      </c>
      <c r="S7638" s="9">
        <f>shipments9[[#This Row],[Gross Profit]]/shipments9[[#This Row],[Amount]]</f>
        <v>0.58470250896057352</v>
      </c>
      <c r="T7638" s="11">
        <f>shipments9[[#This Row],[Amount]]/shipments9[[#This Row],[Boxes]]</f>
        <v>7.9942693409742116</v>
      </c>
    </row>
    <row r="7639" spans="1:20" hidden="1" x14ac:dyDescent="0.25">
      <c r="A7639" t="s">
        <v>7823</v>
      </c>
      <c r="B7639" t="s">
        <v>83</v>
      </c>
      <c r="C7639" t="s">
        <v>163</v>
      </c>
      <c r="D7639" t="s">
        <v>26</v>
      </c>
      <c r="E7639" s="1">
        <v>45090</v>
      </c>
      <c r="F7639" s="1" t="str">
        <f>TEXT(shipments9[[#This Row],[Shipdate]],"ddd")</f>
        <v>Tue</v>
      </c>
      <c r="G7639" s="1" t="str">
        <f>IF(OR(shipments9[[#This Row],[Day Name]]="Sat",shipments9[[#This Row],[Day Name]]="Sun"),"Weekend","Weekday")</f>
        <v>Weekday</v>
      </c>
      <c r="H7639">
        <v>3737.25</v>
      </c>
      <c r="I7639">
        <v>468</v>
      </c>
      <c r="J7639" t="s">
        <v>194</v>
      </c>
      <c r="K7639" t="s">
        <v>8151</v>
      </c>
      <c r="L7639" t="s">
        <v>8154</v>
      </c>
      <c r="M7639">
        <v>6</v>
      </c>
      <c r="N7639" t="s">
        <v>8159</v>
      </c>
      <c r="O7639" s="4">
        <f>INDEX(products[Cost_per_box], MATCH(shipments9[[#This Row],[PID]], products[PID], 0))</f>
        <v>3.32</v>
      </c>
      <c r="P7639" s="4">
        <f>shipments9[[#This Row],[Boxes]]*shipments9[[#This Row],[Cost Per Box]]</f>
        <v>1553.76</v>
      </c>
      <c r="Q7639" s="4">
        <f>shipments9[[#This Row],[Amount]] -shipments9[[#This Row],[total cost]]</f>
        <v>2183.4899999999998</v>
      </c>
      <c r="R7639" s="4" t="str">
        <f>IF(shipments9[[#This Row],[Gross Profit]]&lt;0,"Loss","Profit")</f>
        <v>Profit</v>
      </c>
      <c r="S7639" s="9">
        <f>shipments9[[#This Row],[Gross Profit]]/shipments9[[#This Row],[Amount]]</f>
        <v>0.58425045153521971</v>
      </c>
      <c r="T7639" s="11">
        <f>shipments9[[#This Row],[Amount]]/shipments9[[#This Row],[Boxes]]</f>
        <v>7.9855769230769234</v>
      </c>
    </row>
    <row r="7640" spans="1:20" hidden="1" x14ac:dyDescent="0.25">
      <c r="A7640" t="s">
        <v>7824</v>
      </c>
      <c r="B7640" t="s">
        <v>86</v>
      </c>
      <c r="C7640" t="s">
        <v>145</v>
      </c>
      <c r="D7640" t="s">
        <v>24</v>
      </c>
      <c r="E7640" s="1">
        <v>45121</v>
      </c>
      <c r="F7640" s="1" t="str">
        <f>TEXT(shipments9[[#This Row],[Shipdate]],"ddd")</f>
        <v>Fri</v>
      </c>
      <c r="G7640" s="1" t="str">
        <f>IF(OR(shipments9[[#This Row],[Day Name]]="Sat",shipments9[[#This Row],[Day Name]]="Sun"),"Weekend","Weekday")</f>
        <v>Weekday</v>
      </c>
      <c r="H7640">
        <v>10680.75</v>
      </c>
      <c r="I7640">
        <v>763</v>
      </c>
      <c r="J7640" t="s">
        <v>194</v>
      </c>
      <c r="K7640" t="s">
        <v>8151</v>
      </c>
      <c r="L7640" t="s">
        <v>8160</v>
      </c>
      <c r="M7640">
        <v>7</v>
      </c>
      <c r="N7640" t="s">
        <v>8161</v>
      </c>
      <c r="O7640" s="4">
        <f>INDEX(products[Cost_per_box], MATCH(shipments9[[#This Row],[PID]], products[PID], 0))</f>
        <v>4.74</v>
      </c>
      <c r="P7640" s="4">
        <f>shipments9[[#This Row],[Boxes]]*shipments9[[#This Row],[Cost Per Box]]</f>
        <v>3616.6200000000003</v>
      </c>
      <c r="Q7640" s="4">
        <f>shipments9[[#This Row],[Amount]] -shipments9[[#This Row],[total cost]]</f>
        <v>7064.1299999999992</v>
      </c>
      <c r="R7640" s="4" t="str">
        <f>IF(shipments9[[#This Row],[Gross Profit]]&lt;0,"Loss","Profit")</f>
        <v>Profit</v>
      </c>
      <c r="S7640" s="9">
        <f>shipments9[[#This Row],[Gross Profit]]/shipments9[[#This Row],[Amount]]</f>
        <v>0.66138894740537879</v>
      </c>
      <c r="T7640" s="11">
        <f>shipments9[[#This Row],[Amount]]/shipments9[[#This Row],[Boxes]]</f>
        <v>13.998361730013107</v>
      </c>
    </row>
    <row r="7641" spans="1:20" hidden="1" x14ac:dyDescent="0.25">
      <c r="A7641" t="s">
        <v>7825</v>
      </c>
      <c r="B7641" t="s">
        <v>86</v>
      </c>
      <c r="C7641" t="s">
        <v>137</v>
      </c>
      <c r="D7641" t="s">
        <v>28</v>
      </c>
      <c r="E7641" s="1">
        <v>45455</v>
      </c>
      <c r="F7641" s="1" t="str">
        <f>TEXT(shipments9[[#This Row],[Shipdate]],"ddd")</f>
        <v>Wed</v>
      </c>
      <c r="G7641" s="1" t="str">
        <f>IF(OR(shipments9[[#This Row],[Day Name]]="Sat",shipments9[[#This Row],[Day Name]]="Sun"),"Weekend","Weekday")</f>
        <v>Weekday</v>
      </c>
      <c r="H7641">
        <v>5699.25</v>
      </c>
      <c r="I7641">
        <v>285</v>
      </c>
      <c r="J7641" t="s">
        <v>194</v>
      </c>
      <c r="K7641" t="s">
        <v>8155</v>
      </c>
      <c r="L7641" t="s">
        <v>8154</v>
      </c>
      <c r="M7641">
        <v>6</v>
      </c>
      <c r="N7641" t="s">
        <v>8159</v>
      </c>
      <c r="O7641" s="4">
        <f>INDEX(products[Cost_per_box], MATCH(shipments9[[#This Row],[PID]], products[PID], 0))</f>
        <v>7.73</v>
      </c>
      <c r="P7641" s="4">
        <f>shipments9[[#This Row],[Boxes]]*shipments9[[#This Row],[Cost Per Box]]</f>
        <v>2203.0500000000002</v>
      </c>
      <c r="Q7641" s="4">
        <f>shipments9[[#This Row],[Amount]] -shipments9[[#This Row],[total cost]]</f>
        <v>3496.2</v>
      </c>
      <c r="R7641" s="4" t="str">
        <f>IF(shipments9[[#This Row],[Gross Profit]]&lt;0,"Loss","Profit")</f>
        <v>Profit</v>
      </c>
      <c r="S7641" s="9">
        <f>shipments9[[#This Row],[Gross Profit]]/shipments9[[#This Row],[Amount]]</f>
        <v>0.61344913804447954</v>
      </c>
      <c r="T7641" s="11">
        <f>shipments9[[#This Row],[Amount]]/shipments9[[#This Row],[Boxes]]</f>
        <v>19.997368421052631</v>
      </c>
    </row>
    <row r="7642" spans="1:20" hidden="1" x14ac:dyDescent="0.25">
      <c r="A7642" t="s">
        <v>7826</v>
      </c>
      <c r="B7642" t="s">
        <v>86</v>
      </c>
      <c r="C7642" t="s">
        <v>121</v>
      </c>
      <c r="D7642" t="s">
        <v>24</v>
      </c>
      <c r="E7642" s="1">
        <v>45120</v>
      </c>
      <c r="F7642" s="1" t="str">
        <f>TEXT(shipments9[[#This Row],[Shipdate]],"ddd")</f>
        <v>Thu</v>
      </c>
      <c r="G7642" s="1" t="str">
        <f>IF(OR(shipments9[[#This Row],[Day Name]]="Sat",shipments9[[#This Row],[Day Name]]="Sun"),"Weekend","Weekday")</f>
        <v>Weekday</v>
      </c>
      <c r="H7642">
        <v>7753.5</v>
      </c>
      <c r="I7642">
        <v>554</v>
      </c>
      <c r="J7642" t="s">
        <v>194</v>
      </c>
      <c r="K7642" t="s">
        <v>8151</v>
      </c>
      <c r="L7642" t="s">
        <v>8160</v>
      </c>
      <c r="M7642">
        <v>7</v>
      </c>
      <c r="N7642" t="s">
        <v>8161</v>
      </c>
      <c r="O7642" s="4">
        <f>INDEX(products[Cost_per_box], MATCH(shipments9[[#This Row],[PID]], products[PID], 0))</f>
        <v>5.26</v>
      </c>
      <c r="P7642" s="4">
        <f>shipments9[[#This Row],[Boxes]]*shipments9[[#This Row],[Cost Per Box]]</f>
        <v>2914.04</v>
      </c>
      <c r="Q7642" s="4">
        <f>shipments9[[#This Row],[Amount]] -shipments9[[#This Row],[total cost]]</f>
        <v>4839.46</v>
      </c>
      <c r="R7642" s="4" t="str">
        <f>IF(shipments9[[#This Row],[Gross Profit]]&lt;0,"Loss","Profit")</f>
        <v>Profit</v>
      </c>
      <c r="S7642" s="9">
        <f>shipments9[[#This Row],[Gross Profit]]/shipments9[[#This Row],[Amount]]</f>
        <v>0.62416457083897592</v>
      </c>
      <c r="T7642" s="11">
        <f>shipments9[[#This Row],[Amount]]/shipments9[[#This Row],[Boxes]]</f>
        <v>13.995487364620939</v>
      </c>
    </row>
    <row r="7643" spans="1:20" hidden="1" x14ac:dyDescent="0.25">
      <c r="A7643" t="s">
        <v>7827</v>
      </c>
      <c r="B7643" t="s">
        <v>86</v>
      </c>
      <c r="C7643" t="s">
        <v>137</v>
      </c>
      <c r="D7643" t="s">
        <v>26</v>
      </c>
      <c r="E7643" s="1">
        <v>45427</v>
      </c>
      <c r="F7643" s="1" t="str">
        <f>TEXT(shipments9[[#This Row],[Shipdate]],"ddd")</f>
        <v>Wed</v>
      </c>
      <c r="G7643" s="1" t="str">
        <f>IF(OR(shipments9[[#This Row],[Day Name]]="Sat",shipments9[[#This Row],[Day Name]]="Sun"),"Weekend","Weekday")</f>
        <v>Weekday</v>
      </c>
      <c r="H7643">
        <v>5854.5</v>
      </c>
      <c r="I7643">
        <v>326</v>
      </c>
      <c r="J7643" t="s">
        <v>194</v>
      </c>
      <c r="K7643" t="s">
        <v>8155</v>
      </c>
      <c r="L7643" t="s">
        <v>8154</v>
      </c>
      <c r="M7643">
        <v>5</v>
      </c>
      <c r="N7643" t="s">
        <v>201</v>
      </c>
      <c r="O7643" s="4">
        <f>INDEX(products[Cost_per_box], MATCH(shipments9[[#This Row],[PID]], products[PID], 0))</f>
        <v>7.73</v>
      </c>
      <c r="P7643" s="4">
        <f>shipments9[[#This Row],[Boxes]]*shipments9[[#This Row],[Cost Per Box]]</f>
        <v>2519.98</v>
      </c>
      <c r="Q7643" s="4">
        <f>shipments9[[#This Row],[Amount]] -shipments9[[#This Row],[total cost]]</f>
        <v>3334.52</v>
      </c>
      <c r="R7643" s="4" t="str">
        <f>IF(shipments9[[#This Row],[Gross Profit]]&lt;0,"Loss","Profit")</f>
        <v>Profit</v>
      </c>
      <c r="S7643" s="9">
        <f>shipments9[[#This Row],[Gross Profit]]/shipments9[[#This Row],[Amount]]</f>
        <v>0.56956529165599112</v>
      </c>
      <c r="T7643" s="11">
        <f>shipments9[[#This Row],[Amount]]/shipments9[[#This Row],[Boxes]]</f>
        <v>17.958588957055216</v>
      </c>
    </row>
    <row r="7644" spans="1:20" hidden="1" x14ac:dyDescent="0.25">
      <c r="A7644" t="s">
        <v>7828</v>
      </c>
      <c r="B7644" t="s">
        <v>86</v>
      </c>
      <c r="C7644" t="s">
        <v>165</v>
      </c>
      <c r="D7644" t="s">
        <v>22</v>
      </c>
      <c r="E7644" s="1">
        <v>45331</v>
      </c>
      <c r="F7644" s="1" t="str">
        <f>TEXT(shipments9[[#This Row],[Shipdate]],"ddd")</f>
        <v>Fri</v>
      </c>
      <c r="G7644" s="1" t="str">
        <f>IF(OR(shipments9[[#This Row],[Day Name]]="Sat",shipments9[[#This Row],[Day Name]]="Sun"),"Weekend","Weekday")</f>
        <v>Weekday</v>
      </c>
      <c r="H7644">
        <v>2736</v>
      </c>
      <c r="I7644">
        <v>125</v>
      </c>
      <c r="J7644" t="s">
        <v>194</v>
      </c>
      <c r="K7644" t="s">
        <v>8155</v>
      </c>
      <c r="L7644" t="s">
        <v>8156</v>
      </c>
      <c r="M7644">
        <v>2</v>
      </c>
      <c r="N7644" t="s">
        <v>8157</v>
      </c>
      <c r="O7644" s="4">
        <f>INDEX(products[Cost_per_box], MATCH(shipments9[[#This Row],[PID]], products[PID], 0))</f>
        <v>2.65</v>
      </c>
      <c r="P7644" s="4">
        <f>shipments9[[#This Row],[Boxes]]*shipments9[[#This Row],[Cost Per Box]]</f>
        <v>331.25</v>
      </c>
      <c r="Q7644" s="4">
        <f>shipments9[[#This Row],[Amount]] -shipments9[[#This Row],[total cost]]</f>
        <v>2404.75</v>
      </c>
      <c r="R7644" s="4" t="str">
        <f>IF(shipments9[[#This Row],[Gross Profit]]&lt;0,"Loss","Profit")</f>
        <v>Profit</v>
      </c>
      <c r="S7644" s="9">
        <f>shipments9[[#This Row],[Gross Profit]]/shipments9[[#This Row],[Amount]]</f>
        <v>0.87892909356725146</v>
      </c>
      <c r="T7644" s="11">
        <f>shipments9[[#This Row],[Amount]]/shipments9[[#This Row],[Boxes]]</f>
        <v>21.888000000000002</v>
      </c>
    </row>
    <row r="7645" spans="1:20" hidden="1" x14ac:dyDescent="0.25">
      <c r="A7645" t="s">
        <v>7829</v>
      </c>
      <c r="B7645" t="s">
        <v>86</v>
      </c>
      <c r="C7645" t="s">
        <v>128</v>
      </c>
      <c r="D7645" t="s">
        <v>22</v>
      </c>
      <c r="E7645" s="1">
        <v>45419</v>
      </c>
      <c r="F7645" s="1" t="str">
        <f>TEXT(shipments9[[#This Row],[Shipdate]],"ddd")</f>
        <v>Tue</v>
      </c>
      <c r="G7645" s="1" t="str">
        <f>IF(OR(shipments9[[#This Row],[Day Name]]="Sat",shipments9[[#This Row],[Day Name]]="Sun"),"Weekend","Weekday")</f>
        <v>Weekday</v>
      </c>
      <c r="H7645">
        <v>16240.5</v>
      </c>
      <c r="I7645">
        <v>2031</v>
      </c>
      <c r="J7645" t="s">
        <v>194</v>
      </c>
      <c r="K7645" t="s">
        <v>8155</v>
      </c>
      <c r="L7645" t="s">
        <v>8154</v>
      </c>
      <c r="M7645">
        <v>5</v>
      </c>
      <c r="N7645" t="s">
        <v>201</v>
      </c>
      <c r="O7645" s="4">
        <f>INDEX(products[Cost_per_box], MATCH(shipments9[[#This Row],[PID]], products[PID], 0))</f>
        <v>3.85</v>
      </c>
      <c r="P7645" s="4">
        <f>shipments9[[#This Row],[Boxes]]*shipments9[[#This Row],[Cost Per Box]]</f>
        <v>7819.35</v>
      </c>
      <c r="Q7645" s="4">
        <f>shipments9[[#This Row],[Amount]] -shipments9[[#This Row],[total cost]]</f>
        <v>8421.15</v>
      </c>
      <c r="R7645" s="4" t="str">
        <f>IF(shipments9[[#This Row],[Gross Profit]]&lt;0,"Loss","Profit")</f>
        <v>Profit</v>
      </c>
      <c r="S7645" s="9">
        <f>shipments9[[#This Row],[Gross Profit]]/shipments9[[#This Row],[Amount]]</f>
        <v>0.51852775468735568</v>
      </c>
      <c r="T7645" s="11">
        <f>shipments9[[#This Row],[Amount]]/shipments9[[#This Row],[Boxes]]</f>
        <v>7.9963072378138849</v>
      </c>
    </row>
    <row r="7646" spans="1:20" hidden="1" x14ac:dyDescent="0.25">
      <c r="A7646" t="s">
        <v>7830</v>
      </c>
      <c r="B7646" t="s">
        <v>86</v>
      </c>
      <c r="C7646" t="s">
        <v>143</v>
      </c>
      <c r="D7646" t="s">
        <v>22</v>
      </c>
      <c r="E7646" s="1">
        <v>45245</v>
      </c>
      <c r="F7646" s="1" t="str">
        <f>TEXT(shipments9[[#This Row],[Shipdate]],"ddd")</f>
        <v>Wed</v>
      </c>
      <c r="G7646" s="1" t="str">
        <f>IF(OR(shipments9[[#This Row],[Day Name]]="Sat",shipments9[[#This Row],[Day Name]]="Sun"),"Weekend","Weekday")</f>
        <v>Weekday</v>
      </c>
      <c r="H7646">
        <v>6412.5</v>
      </c>
      <c r="I7646">
        <v>321</v>
      </c>
      <c r="J7646" t="s">
        <v>194</v>
      </c>
      <c r="K7646" t="s">
        <v>8151</v>
      </c>
      <c r="L7646" t="s">
        <v>8152</v>
      </c>
      <c r="M7646">
        <v>11</v>
      </c>
      <c r="N7646" t="s">
        <v>8165</v>
      </c>
      <c r="O7646" s="4">
        <f>INDEX(products[Cost_per_box], MATCH(shipments9[[#This Row],[PID]], products[PID], 0))</f>
        <v>10.23</v>
      </c>
      <c r="P7646" s="4">
        <f>shipments9[[#This Row],[Boxes]]*shipments9[[#This Row],[Cost Per Box]]</f>
        <v>3283.83</v>
      </c>
      <c r="Q7646" s="4">
        <f>shipments9[[#This Row],[Amount]] -shipments9[[#This Row],[total cost]]</f>
        <v>3128.67</v>
      </c>
      <c r="R7646" s="4" t="str">
        <f>IF(shipments9[[#This Row],[Gross Profit]]&lt;0,"Loss","Profit")</f>
        <v>Profit</v>
      </c>
      <c r="S7646" s="9">
        <f>shipments9[[#This Row],[Gross Profit]]/shipments9[[#This Row],[Amount]]</f>
        <v>0.48790175438596495</v>
      </c>
      <c r="T7646" s="11">
        <f>shipments9[[#This Row],[Amount]]/shipments9[[#This Row],[Boxes]]</f>
        <v>19.976635514018692</v>
      </c>
    </row>
    <row r="7647" spans="1:20" x14ac:dyDescent="0.25">
      <c r="A7647" t="s">
        <v>7831</v>
      </c>
      <c r="B7647" t="s">
        <v>86</v>
      </c>
      <c r="C7647" t="s">
        <v>147</v>
      </c>
      <c r="D7647" t="s">
        <v>22</v>
      </c>
      <c r="E7647" s="1">
        <v>45512</v>
      </c>
      <c r="F7647" s="1" t="str">
        <f>TEXT(shipments9[[#This Row],[Shipdate]],"ddd")</f>
        <v>Thu</v>
      </c>
      <c r="G7647" s="1" t="str">
        <f>IF(OR(shipments9[[#This Row],[Day Name]]="Sat",shipments9[[#This Row],[Day Name]]="Sun"),"Weekend","Weekday")</f>
        <v>Weekday</v>
      </c>
      <c r="H7647">
        <v>555.75</v>
      </c>
      <c r="I7647">
        <v>80</v>
      </c>
      <c r="J7647" t="s">
        <v>194</v>
      </c>
      <c r="K7647" t="s">
        <v>8155</v>
      </c>
      <c r="L7647" t="s">
        <v>8160</v>
      </c>
      <c r="M7647">
        <v>8</v>
      </c>
      <c r="N7647" t="s">
        <v>8162</v>
      </c>
      <c r="O7647" s="4">
        <f>INDEX(products[Cost_per_box], MATCH(shipments9[[#This Row],[PID]], products[PID], 0))</f>
        <v>10.51</v>
      </c>
      <c r="P7647" s="4">
        <f>shipments9[[#This Row],[Boxes]]*shipments9[[#This Row],[Cost Per Box]]</f>
        <v>840.8</v>
      </c>
      <c r="Q7647" s="4">
        <f>shipments9[[#This Row],[Amount]] -shipments9[[#This Row],[total cost]]</f>
        <v>-285.04999999999995</v>
      </c>
      <c r="R7647" s="4" t="str">
        <f>IF(shipments9[[#This Row],[Gross Profit]]&lt;0,"Loss","Profit")</f>
        <v>Loss</v>
      </c>
      <c r="S7647" s="9">
        <f>shipments9[[#This Row],[Gross Profit]]/shipments9[[#This Row],[Amount]]</f>
        <v>-0.51291048133153383</v>
      </c>
      <c r="T7647" s="11">
        <f>shipments9[[#This Row],[Amount]]/shipments9[[#This Row],[Boxes]]</f>
        <v>6.9468750000000004</v>
      </c>
    </row>
    <row r="7648" spans="1:20" hidden="1" x14ac:dyDescent="0.25">
      <c r="A7648" t="s">
        <v>7832</v>
      </c>
      <c r="B7648" t="s">
        <v>89</v>
      </c>
      <c r="C7648" t="s">
        <v>130</v>
      </c>
      <c r="D7648" t="s">
        <v>28</v>
      </c>
      <c r="E7648" s="1">
        <v>45481</v>
      </c>
      <c r="F7648" s="1" t="str">
        <f>TEXT(shipments9[[#This Row],[Shipdate]],"ddd")</f>
        <v>Mon</v>
      </c>
      <c r="G7648" s="1" t="str">
        <f>IF(OR(shipments9[[#This Row],[Day Name]]="Sat",shipments9[[#This Row],[Day Name]]="Sun"),"Weekend","Weekday")</f>
        <v>Weekday</v>
      </c>
      <c r="H7648">
        <v>3917.25</v>
      </c>
      <c r="I7648">
        <v>560</v>
      </c>
      <c r="J7648" t="s">
        <v>194</v>
      </c>
      <c r="K7648" t="s">
        <v>8155</v>
      </c>
      <c r="L7648" t="s">
        <v>8160</v>
      </c>
      <c r="M7648">
        <v>7</v>
      </c>
      <c r="N7648" t="s">
        <v>8161</v>
      </c>
      <c r="O7648" s="4">
        <f>INDEX(products[Cost_per_box], MATCH(shipments9[[#This Row],[PID]], products[PID], 0))</f>
        <v>5.72</v>
      </c>
      <c r="P7648" s="4">
        <f>shipments9[[#This Row],[Boxes]]*shipments9[[#This Row],[Cost Per Box]]</f>
        <v>3203.2</v>
      </c>
      <c r="Q7648" s="4">
        <f>shipments9[[#This Row],[Amount]] -shipments9[[#This Row],[total cost]]</f>
        <v>714.05000000000018</v>
      </c>
      <c r="R7648" s="4" t="str">
        <f>IF(shipments9[[#This Row],[Gross Profit]]&lt;0,"Loss","Profit")</f>
        <v>Profit</v>
      </c>
      <c r="S7648" s="9">
        <f>shipments9[[#This Row],[Gross Profit]]/shipments9[[#This Row],[Amount]]</f>
        <v>0.18228348969302449</v>
      </c>
      <c r="T7648" s="11">
        <f>shipments9[[#This Row],[Amount]]/shipments9[[#This Row],[Boxes]]</f>
        <v>6.9950892857142861</v>
      </c>
    </row>
    <row r="7649" spans="1:20" hidden="1" x14ac:dyDescent="0.25">
      <c r="A7649" t="s">
        <v>7833</v>
      </c>
      <c r="B7649" t="s">
        <v>89</v>
      </c>
      <c r="C7649" t="s">
        <v>135</v>
      </c>
      <c r="D7649" t="s">
        <v>22</v>
      </c>
      <c r="E7649" s="1">
        <v>45219</v>
      </c>
      <c r="F7649" s="1" t="str">
        <f>TEXT(shipments9[[#This Row],[Shipdate]],"ddd")</f>
        <v>Fri</v>
      </c>
      <c r="G7649" s="1" t="str">
        <f>IF(OR(shipments9[[#This Row],[Day Name]]="Sat",shipments9[[#This Row],[Day Name]]="Sun"),"Weekend","Weekday")</f>
        <v>Weekday</v>
      </c>
      <c r="H7649">
        <v>4718.25</v>
      </c>
      <c r="I7649">
        <v>197</v>
      </c>
      <c r="J7649" t="s">
        <v>194</v>
      </c>
      <c r="K7649" t="s">
        <v>8151</v>
      </c>
      <c r="L7649" t="s">
        <v>8152</v>
      </c>
      <c r="M7649">
        <v>10</v>
      </c>
      <c r="N7649" t="s">
        <v>8153</v>
      </c>
      <c r="O7649" s="4">
        <f>INDEX(products[Cost_per_box], MATCH(shipments9[[#This Row],[PID]], products[PID], 0))</f>
        <v>9.94</v>
      </c>
      <c r="P7649" s="4">
        <f>shipments9[[#This Row],[Boxes]]*shipments9[[#This Row],[Cost Per Box]]</f>
        <v>1958.1799999999998</v>
      </c>
      <c r="Q7649" s="4">
        <f>shipments9[[#This Row],[Amount]] -shipments9[[#This Row],[total cost]]</f>
        <v>2760.07</v>
      </c>
      <c r="R7649" s="4" t="str">
        <f>IF(shipments9[[#This Row],[Gross Profit]]&lt;0,"Loss","Profit")</f>
        <v>Profit</v>
      </c>
      <c r="S7649" s="9">
        <f>shipments9[[#This Row],[Gross Profit]]/shipments9[[#This Row],[Amount]]</f>
        <v>0.58497748105759551</v>
      </c>
      <c r="T7649" s="11">
        <f>shipments9[[#This Row],[Amount]]/shipments9[[#This Row],[Boxes]]</f>
        <v>23.950507614213198</v>
      </c>
    </row>
    <row r="7650" spans="1:20" hidden="1" x14ac:dyDescent="0.25">
      <c r="A7650" t="s">
        <v>7834</v>
      </c>
      <c r="B7650" t="s">
        <v>89</v>
      </c>
      <c r="C7650" t="s">
        <v>163</v>
      </c>
      <c r="D7650" t="s">
        <v>28</v>
      </c>
      <c r="E7650" s="1">
        <v>45456</v>
      </c>
      <c r="F7650" s="1" t="str">
        <f>TEXT(shipments9[[#This Row],[Shipdate]],"ddd")</f>
        <v>Thu</v>
      </c>
      <c r="G7650" s="1" t="str">
        <f>IF(OR(shipments9[[#This Row],[Day Name]]="Sat",shipments9[[#This Row],[Day Name]]="Sun"),"Weekend","Weekday")</f>
        <v>Weekday</v>
      </c>
      <c r="H7650">
        <v>243</v>
      </c>
      <c r="I7650">
        <v>35</v>
      </c>
      <c r="J7650" t="s">
        <v>194</v>
      </c>
      <c r="K7650" t="s">
        <v>8155</v>
      </c>
      <c r="L7650" t="s">
        <v>8154</v>
      </c>
      <c r="M7650">
        <v>6</v>
      </c>
      <c r="N7650" t="s">
        <v>8159</v>
      </c>
      <c r="O7650" s="4">
        <f>INDEX(products[Cost_per_box], MATCH(shipments9[[#This Row],[PID]], products[PID], 0))</f>
        <v>3.32</v>
      </c>
      <c r="P7650" s="4">
        <f>shipments9[[#This Row],[Boxes]]*shipments9[[#This Row],[Cost Per Box]]</f>
        <v>116.19999999999999</v>
      </c>
      <c r="Q7650" s="4">
        <f>shipments9[[#This Row],[Amount]] -shipments9[[#This Row],[total cost]]</f>
        <v>126.80000000000001</v>
      </c>
      <c r="R7650" s="4" t="str">
        <f>IF(shipments9[[#This Row],[Gross Profit]]&lt;0,"Loss","Profit")</f>
        <v>Profit</v>
      </c>
      <c r="S7650" s="9">
        <f>shipments9[[#This Row],[Gross Profit]]/shipments9[[#This Row],[Amount]]</f>
        <v>0.52181069958847737</v>
      </c>
      <c r="T7650" s="11">
        <f>shipments9[[#This Row],[Amount]]/shipments9[[#This Row],[Boxes]]</f>
        <v>6.9428571428571431</v>
      </c>
    </row>
    <row r="7651" spans="1:20" hidden="1" x14ac:dyDescent="0.25">
      <c r="A7651" t="s">
        <v>7835</v>
      </c>
      <c r="B7651" t="s">
        <v>89</v>
      </c>
      <c r="C7651" t="s">
        <v>135</v>
      </c>
      <c r="D7651" t="s">
        <v>22</v>
      </c>
      <c r="E7651" s="1">
        <v>45302</v>
      </c>
      <c r="F7651" s="1" t="str">
        <f>TEXT(shipments9[[#This Row],[Shipdate]],"ddd")</f>
        <v>Thu</v>
      </c>
      <c r="G7651" s="1" t="str">
        <f>IF(OR(shipments9[[#This Row],[Day Name]]="Sat",shipments9[[#This Row],[Day Name]]="Sun"),"Weekend","Weekday")</f>
        <v>Weekday</v>
      </c>
      <c r="H7651">
        <v>5231.25</v>
      </c>
      <c r="I7651">
        <v>202</v>
      </c>
      <c r="J7651" t="s">
        <v>194</v>
      </c>
      <c r="K7651" t="s">
        <v>8155</v>
      </c>
      <c r="L7651" t="s">
        <v>8156</v>
      </c>
      <c r="M7651">
        <v>1</v>
      </c>
      <c r="N7651" t="s">
        <v>8163</v>
      </c>
      <c r="O7651" s="4">
        <f>INDEX(products[Cost_per_box], MATCH(shipments9[[#This Row],[PID]], products[PID], 0))</f>
        <v>9.94</v>
      </c>
      <c r="P7651" s="4">
        <f>shipments9[[#This Row],[Boxes]]*shipments9[[#This Row],[Cost Per Box]]</f>
        <v>2007.8799999999999</v>
      </c>
      <c r="Q7651" s="4">
        <f>shipments9[[#This Row],[Amount]] -shipments9[[#This Row],[total cost]]</f>
        <v>3223.37</v>
      </c>
      <c r="R7651" s="4" t="str">
        <f>IF(shipments9[[#This Row],[Gross Profit]]&lt;0,"Loss","Profit")</f>
        <v>Profit</v>
      </c>
      <c r="S7651" s="9">
        <f>shipments9[[#This Row],[Gross Profit]]/shipments9[[#This Row],[Amount]]</f>
        <v>0.61617586618876941</v>
      </c>
      <c r="T7651" s="11">
        <f>shipments9[[#This Row],[Amount]]/shipments9[[#This Row],[Boxes]]</f>
        <v>25.897277227722771</v>
      </c>
    </row>
    <row r="7652" spans="1:20" hidden="1" x14ac:dyDescent="0.25">
      <c r="A7652" t="s">
        <v>7836</v>
      </c>
      <c r="B7652" t="s">
        <v>89</v>
      </c>
      <c r="C7652" t="s">
        <v>153</v>
      </c>
      <c r="D7652" t="s">
        <v>28</v>
      </c>
      <c r="E7652" s="1">
        <v>45553</v>
      </c>
      <c r="F7652" s="1" t="str">
        <f>TEXT(shipments9[[#This Row],[Shipdate]],"ddd")</f>
        <v>Wed</v>
      </c>
      <c r="G7652" s="1" t="str">
        <f>IF(OR(shipments9[[#This Row],[Day Name]]="Sat",shipments9[[#This Row],[Day Name]]="Sun"),"Weekend","Weekday")</f>
        <v>Weekday</v>
      </c>
      <c r="H7652">
        <v>3066.75</v>
      </c>
      <c r="I7652">
        <v>192</v>
      </c>
      <c r="J7652" t="s">
        <v>194</v>
      </c>
      <c r="K7652" t="s">
        <v>8155</v>
      </c>
      <c r="L7652" t="s">
        <v>8160</v>
      </c>
      <c r="M7652">
        <v>9</v>
      </c>
      <c r="N7652" t="s">
        <v>8167</v>
      </c>
      <c r="O7652" s="4">
        <f>INDEX(products[Cost_per_box], MATCH(shipments9[[#This Row],[PID]], products[PID], 0))</f>
        <v>9.57</v>
      </c>
      <c r="P7652" s="4">
        <f>shipments9[[#This Row],[Boxes]]*shipments9[[#This Row],[Cost Per Box]]</f>
        <v>1837.44</v>
      </c>
      <c r="Q7652" s="4">
        <f>shipments9[[#This Row],[Amount]] -shipments9[[#This Row],[total cost]]</f>
        <v>1229.31</v>
      </c>
      <c r="R7652" s="4" t="str">
        <f>IF(shipments9[[#This Row],[Gross Profit]]&lt;0,"Loss","Profit")</f>
        <v>Profit</v>
      </c>
      <c r="S7652" s="9">
        <f>shipments9[[#This Row],[Gross Profit]]/shipments9[[#This Row],[Amount]]</f>
        <v>0.40085106382978719</v>
      </c>
      <c r="T7652" s="11">
        <f>shipments9[[#This Row],[Amount]]/shipments9[[#This Row],[Boxes]]</f>
        <v>15.97265625</v>
      </c>
    </row>
    <row r="7653" spans="1:20" hidden="1" x14ac:dyDescent="0.25">
      <c r="A7653" t="s">
        <v>7837</v>
      </c>
      <c r="B7653" t="s">
        <v>89</v>
      </c>
      <c r="C7653" t="s">
        <v>157</v>
      </c>
      <c r="D7653" t="s">
        <v>28</v>
      </c>
      <c r="E7653" s="1">
        <v>45327</v>
      </c>
      <c r="F7653" s="1" t="str">
        <f>TEXT(shipments9[[#This Row],[Shipdate]],"ddd")</f>
        <v>Mon</v>
      </c>
      <c r="G7653" s="1" t="str">
        <f>IF(OR(shipments9[[#This Row],[Day Name]]="Sat",shipments9[[#This Row],[Day Name]]="Sun"),"Weekend","Weekday")</f>
        <v>Weekday</v>
      </c>
      <c r="H7653">
        <v>11880</v>
      </c>
      <c r="I7653">
        <v>1188</v>
      </c>
      <c r="J7653" t="s">
        <v>194</v>
      </c>
      <c r="K7653" t="s">
        <v>8155</v>
      </c>
      <c r="L7653" t="s">
        <v>8156</v>
      </c>
      <c r="M7653">
        <v>2</v>
      </c>
      <c r="N7653" t="s">
        <v>8157</v>
      </c>
      <c r="O7653" s="4">
        <f>INDEX(products[Cost_per_box], MATCH(shipments9[[#This Row],[PID]], products[PID], 0))</f>
        <v>6.8</v>
      </c>
      <c r="P7653" s="4">
        <f>shipments9[[#This Row],[Boxes]]*shipments9[[#This Row],[Cost Per Box]]</f>
        <v>8078.4</v>
      </c>
      <c r="Q7653" s="4">
        <f>shipments9[[#This Row],[Amount]] -shipments9[[#This Row],[total cost]]</f>
        <v>3801.6000000000004</v>
      </c>
      <c r="R7653" s="4" t="str">
        <f>IF(shipments9[[#This Row],[Gross Profit]]&lt;0,"Loss","Profit")</f>
        <v>Profit</v>
      </c>
      <c r="S7653" s="9">
        <f>shipments9[[#This Row],[Gross Profit]]/shipments9[[#This Row],[Amount]]</f>
        <v>0.32</v>
      </c>
      <c r="T7653" s="11">
        <f>shipments9[[#This Row],[Amount]]/shipments9[[#This Row],[Boxes]]</f>
        <v>10</v>
      </c>
    </row>
    <row r="7654" spans="1:20" hidden="1" x14ac:dyDescent="0.25">
      <c r="A7654" t="s">
        <v>7838</v>
      </c>
      <c r="B7654" t="s">
        <v>89</v>
      </c>
      <c r="C7654" t="s">
        <v>163</v>
      </c>
      <c r="D7654" t="s">
        <v>22</v>
      </c>
      <c r="E7654" s="1">
        <v>45481</v>
      </c>
      <c r="F7654" s="1" t="str">
        <f>TEXT(shipments9[[#This Row],[Shipdate]],"ddd")</f>
        <v>Mon</v>
      </c>
      <c r="G7654" s="1" t="str">
        <f>IF(OR(shipments9[[#This Row],[Day Name]]="Sat",shipments9[[#This Row],[Day Name]]="Sun"),"Weekend","Weekday")</f>
        <v>Weekday</v>
      </c>
      <c r="H7654">
        <v>4929.75</v>
      </c>
      <c r="I7654">
        <v>449</v>
      </c>
      <c r="J7654" t="s">
        <v>194</v>
      </c>
      <c r="K7654" t="s">
        <v>8155</v>
      </c>
      <c r="L7654" t="s">
        <v>8160</v>
      </c>
      <c r="M7654">
        <v>7</v>
      </c>
      <c r="N7654" t="s">
        <v>8161</v>
      </c>
      <c r="O7654" s="4">
        <f>INDEX(products[Cost_per_box], MATCH(shipments9[[#This Row],[PID]], products[PID], 0))</f>
        <v>3.32</v>
      </c>
      <c r="P7654" s="4">
        <f>shipments9[[#This Row],[Boxes]]*shipments9[[#This Row],[Cost Per Box]]</f>
        <v>1490.6799999999998</v>
      </c>
      <c r="Q7654" s="4">
        <f>shipments9[[#This Row],[Amount]] -shipments9[[#This Row],[total cost]]</f>
        <v>3439.07</v>
      </c>
      <c r="R7654" s="4" t="str">
        <f>IF(shipments9[[#This Row],[Gross Profit]]&lt;0,"Loss","Profit")</f>
        <v>Profit</v>
      </c>
      <c r="S7654" s="9">
        <f>shipments9[[#This Row],[Gross Profit]]/shipments9[[#This Row],[Amount]]</f>
        <v>0.69761549774329334</v>
      </c>
      <c r="T7654" s="11">
        <f>shipments9[[#This Row],[Amount]]/shipments9[[#This Row],[Boxes]]</f>
        <v>10.979398663697104</v>
      </c>
    </row>
    <row r="7655" spans="1:20" hidden="1" x14ac:dyDescent="0.25">
      <c r="A7655" t="s">
        <v>7839</v>
      </c>
      <c r="B7655" t="s">
        <v>89</v>
      </c>
      <c r="C7655" t="s">
        <v>130</v>
      </c>
      <c r="D7655" t="s">
        <v>24</v>
      </c>
      <c r="E7655" s="1">
        <v>45483</v>
      </c>
      <c r="F7655" s="1" t="str">
        <f>TEXT(shipments9[[#This Row],[Shipdate]],"ddd")</f>
        <v>Wed</v>
      </c>
      <c r="G7655" s="1" t="str">
        <f>IF(OR(shipments9[[#This Row],[Day Name]]="Sat",shipments9[[#This Row],[Day Name]]="Sun"),"Weekend","Weekday")</f>
        <v>Weekday</v>
      </c>
      <c r="H7655">
        <v>7832.25</v>
      </c>
      <c r="I7655">
        <v>1306</v>
      </c>
      <c r="J7655" t="s">
        <v>194</v>
      </c>
      <c r="K7655" t="s">
        <v>8155</v>
      </c>
      <c r="L7655" t="s">
        <v>8160</v>
      </c>
      <c r="M7655">
        <v>7</v>
      </c>
      <c r="N7655" t="s">
        <v>8161</v>
      </c>
      <c r="O7655" s="4">
        <f>INDEX(products[Cost_per_box], MATCH(shipments9[[#This Row],[PID]], products[PID], 0))</f>
        <v>5.72</v>
      </c>
      <c r="P7655" s="4">
        <f>shipments9[[#This Row],[Boxes]]*shipments9[[#This Row],[Cost Per Box]]</f>
        <v>7470.32</v>
      </c>
      <c r="Q7655" s="4">
        <f>shipments9[[#This Row],[Amount]] -shipments9[[#This Row],[total cost]]</f>
        <v>361.93000000000029</v>
      </c>
      <c r="R7655" s="4" t="str">
        <f>IF(shipments9[[#This Row],[Gross Profit]]&lt;0,"Loss","Profit")</f>
        <v>Profit</v>
      </c>
      <c r="S7655" s="9">
        <f>shipments9[[#This Row],[Gross Profit]]/shipments9[[#This Row],[Amount]]</f>
        <v>4.6210220562418247E-2</v>
      </c>
      <c r="T7655" s="11">
        <f>shipments9[[#This Row],[Amount]]/shipments9[[#This Row],[Boxes]]</f>
        <v>5.9971286370597241</v>
      </c>
    </row>
    <row r="7656" spans="1:20" hidden="1" x14ac:dyDescent="0.25">
      <c r="A7656" t="s">
        <v>7840</v>
      </c>
      <c r="B7656" t="s">
        <v>89</v>
      </c>
      <c r="C7656" t="s">
        <v>135</v>
      </c>
      <c r="D7656" t="s">
        <v>22</v>
      </c>
      <c r="E7656" s="1">
        <v>45279</v>
      </c>
      <c r="F7656" s="1" t="str">
        <f>TEXT(shipments9[[#This Row],[Shipdate]],"ddd")</f>
        <v>Tue</v>
      </c>
      <c r="G7656" s="1" t="str">
        <f>IF(OR(shipments9[[#This Row],[Day Name]]="Sat",shipments9[[#This Row],[Day Name]]="Sun"),"Weekend","Weekday")</f>
        <v>Weekday</v>
      </c>
      <c r="H7656">
        <v>5753.25</v>
      </c>
      <c r="I7656">
        <v>206</v>
      </c>
      <c r="J7656" t="s">
        <v>194</v>
      </c>
      <c r="K7656" t="s">
        <v>8151</v>
      </c>
      <c r="L7656" t="s">
        <v>8152</v>
      </c>
      <c r="M7656">
        <v>12</v>
      </c>
      <c r="N7656" t="s">
        <v>8166</v>
      </c>
      <c r="O7656" s="4">
        <f>INDEX(products[Cost_per_box], MATCH(shipments9[[#This Row],[PID]], products[PID], 0))</f>
        <v>9.94</v>
      </c>
      <c r="P7656" s="4">
        <f>shipments9[[#This Row],[Boxes]]*shipments9[[#This Row],[Cost Per Box]]</f>
        <v>2047.6399999999999</v>
      </c>
      <c r="Q7656" s="4">
        <f>shipments9[[#This Row],[Amount]] -shipments9[[#This Row],[total cost]]</f>
        <v>3705.61</v>
      </c>
      <c r="R7656" s="4" t="str">
        <f>IF(shipments9[[#This Row],[Gross Profit]]&lt;0,"Loss","Profit")</f>
        <v>Profit</v>
      </c>
      <c r="S7656" s="9">
        <f>shipments9[[#This Row],[Gross Profit]]/shipments9[[#This Row],[Amount]]</f>
        <v>0.64408986225177078</v>
      </c>
      <c r="T7656" s="11">
        <f>shipments9[[#This Row],[Amount]]/shipments9[[#This Row],[Boxes]]</f>
        <v>27.928398058252426</v>
      </c>
    </row>
    <row r="7657" spans="1:20" hidden="1" x14ac:dyDescent="0.25">
      <c r="A7657" t="s">
        <v>7841</v>
      </c>
      <c r="B7657" t="s">
        <v>89</v>
      </c>
      <c r="C7657" t="s">
        <v>126</v>
      </c>
      <c r="D7657" t="s">
        <v>26</v>
      </c>
      <c r="E7657" s="1">
        <v>44971</v>
      </c>
      <c r="F7657" s="1" t="str">
        <f>TEXT(shipments9[[#This Row],[Shipdate]],"ddd")</f>
        <v>Tue</v>
      </c>
      <c r="G7657" s="1" t="str">
        <f>IF(OR(shipments9[[#This Row],[Day Name]]="Sat",shipments9[[#This Row],[Day Name]]="Sun"),"Weekend","Weekday")</f>
        <v>Weekday</v>
      </c>
      <c r="H7657">
        <v>2621.25</v>
      </c>
      <c r="I7657">
        <v>292</v>
      </c>
      <c r="J7657" t="s">
        <v>194</v>
      </c>
      <c r="K7657" t="s">
        <v>8151</v>
      </c>
      <c r="L7657" t="s">
        <v>8156</v>
      </c>
      <c r="M7657">
        <v>2</v>
      </c>
      <c r="N7657" t="s">
        <v>8157</v>
      </c>
      <c r="O7657" s="4">
        <f>INDEX(products[Cost_per_box], MATCH(shipments9[[#This Row],[PID]], products[PID], 0))</f>
        <v>5.15</v>
      </c>
      <c r="P7657" s="4">
        <f>shipments9[[#This Row],[Boxes]]*shipments9[[#This Row],[Cost Per Box]]</f>
        <v>1503.8000000000002</v>
      </c>
      <c r="Q7657" s="4">
        <f>shipments9[[#This Row],[Amount]] -shipments9[[#This Row],[total cost]]</f>
        <v>1117.4499999999998</v>
      </c>
      <c r="R7657" s="4" t="str">
        <f>IF(shipments9[[#This Row],[Gross Profit]]&lt;0,"Loss","Profit")</f>
        <v>Profit</v>
      </c>
      <c r="S7657" s="9">
        <f>shipments9[[#This Row],[Gross Profit]]/shipments9[[#This Row],[Amount]]</f>
        <v>0.42630424415832135</v>
      </c>
      <c r="T7657" s="11">
        <f>shipments9[[#This Row],[Amount]]/shipments9[[#This Row],[Boxes]]</f>
        <v>8.9768835616438363</v>
      </c>
    </row>
    <row r="7658" spans="1:20" hidden="1" x14ac:dyDescent="0.25">
      <c r="A7658" t="s">
        <v>7842</v>
      </c>
      <c r="B7658" t="s">
        <v>89</v>
      </c>
      <c r="C7658" t="s">
        <v>159</v>
      </c>
      <c r="D7658" t="s">
        <v>28</v>
      </c>
      <c r="E7658" s="1">
        <v>45121</v>
      </c>
      <c r="F7658" s="1" t="str">
        <f>TEXT(shipments9[[#This Row],[Shipdate]],"ddd")</f>
        <v>Fri</v>
      </c>
      <c r="G7658" s="1" t="str">
        <f>IF(OR(shipments9[[#This Row],[Day Name]]="Sat",shipments9[[#This Row],[Day Name]]="Sun"),"Weekend","Weekday")</f>
        <v>Weekday</v>
      </c>
      <c r="H7658">
        <v>6729.75</v>
      </c>
      <c r="I7658">
        <v>250</v>
      </c>
      <c r="J7658" t="s">
        <v>194</v>
      </c>
      <c r="K7658" t="s">
        <v>8151</v>
      </c>
      <c r="L7658" t="s">
        <v>8160</v>
      </c>
      <c r="M7658">
        <v>7</v>
      </c>
      <c r="N7658" t="s">
        <v>8161</v>
      </c>
      <c r="O7658" s="4">
        <f>INDEX(products[Cost_per_box], MATCH(shipments9[[#This Row],[PID]], products[PID], 0))</f>
        <v>5.04</v>
      </c>
      <c r="P7658" s="4">
        <f>shipments9[[#This Row],[Boxes]]*shipments9[[#This Row],[Cost Per Box]]</f>
        <v>1260</v>
      </c>
      <c r="Q7658" s="4">
        <f>shipments9[[#This Row],[Amount]] -shipments9[[#This Row],[total cost]]</f>
        <v>5469.75</v>
      </c>
      <c r="R7658" s="4" t="str">
        <f>IF(shipments9[[#This Row],[Gross Profit]]&lt;0,"Loss","Profit")</f>
        <v>Profit</v>
      </c>
      <c r="S7658" s="9">
        <f>shipments9[[#This Row],[Gross Profit]]/shipments9[[#This Row],[Amount]]</f>
        <v>0.81277164827816784</v>
      </c>
      <c r="T7658" s="11">
        <f>shipments9[[#This Row],[Amount]]/shipments9[[#This Row],[Boxes]]</f>
        <v>26.919</v>
      </c>
    </row>
    <row r="7659" spans="1:20" hidden="1" x14ac:dyDescent="0.25">
      <c r="A7659" t="s">
        <v>7843</v>
      </c>
      <c r="B7659" t="s">
        <v>92</v>
      </c>
      <c r="C7659" t="s">
        <v>135</v>
      </c>
      <c r="D7659" t="s">
        <v>22</v>
      </c>
      <c r="E7659" s="1">
        <v>45463</v>
      </c>
      <c r="F7659" s="1" t="str">
        <f>TEXT(shipments9[[#This Row],[Shipdate]],"ddd")</f>
        <v>Thu</v>
      </c>
      <c r="G7659" s="1" t="str">
        <f>IF(OR(shipments9[[#This Row],[Day Name]]="Sat",shipments9[[#This Row],[Day Name]]="Sun"),"Weekend","Weekday")</f>
        <v>Weekday</v>
      </c>
      <c r="H7659">
        <v>5157</v>
      </c>
      <c r="I7659">
        <v>199</v>
      </c>
      <c r="J7659" t="s">
        <v>194</v>
      </c>
      <c r="K7659" t="s">
        <v>8155</v>
      </c>
      <c r="L7659" t="s">
        <v>8154</v>
      </c>
      <c r="M7659">
        <v>6</v>
      </c>
      <c r="N7659" t="s">
        <v>8159</v>
      </c>
      <c r="O7659" s="4">
        <f>INDEX(products[Cost_per_box], MATCH(shipments9[[#This Row],[PID]], products[PID], 0))</f>
        <v>9.94</v>
      </c>
      <c r="P7659" s="4">
        <f>shipments9[[#This Row],[Boxes]]*shipments9[[#This Row],[Cost Per Box]]</f>
        <v>1978.06</v>
      </c>
      <c r="Q7659" s="4">
        <f>shipments9[[#This Row],[Amount]] -shipments9[[#This Row],[total cost]]</f>
        <v>3178.94</v>
      </c>
      <c r="R7659" s="4" t="str">
        <f>IF(shipments9[[#This Row],[Gross Profit]]&lt;0,"Loss","Profit")</f>
        <v>Profit</v>
      </c>
      <c r="S7659" s="9">
        <f>shipments9[[#This Row],[Gross Profit]]/shipments9[[#This Row],[Amount]]</f>
        <v>0.61643203412836922</v>
      </c>
      <c r="T7659" s="11">
        <f>shipments9[[#This Row],[Amount]]/shipments9[[#This Row],[Boxes]]</f>
        <v>25.91457286432161</v>
      </c>
    </row>
    <row r="7660" spans="1:20" hidden="1" x14ac:dyDescent="0.25">
      <c r="A7660" t="s">
        <v>7844</v>
      </c>
      <c r="B7660" t="s">
        <v>92</v>
      </c>
      <c r="C7660" t="s">
        <v>153</v>
      </c>
      <c r="D7660" t="s">
        <v>28</v>
      </c>
      <c r="E7660" s="1">
        <v>45310</v>
      </c>
      <c r="F7660" s="1" t="str">
        <f>TEXT(shipments9[[#This Row],[Shipdate]],"ddd")</f>
        <v>Fri</v>
      </c>
      <c r="G7660" s="1" t="str">
        <f>IF(OR(shipments9[[#This Row],[Day Name]]="Sat",shipments9[[#This Row],[Day Name]]="Sun"),"Weekend","Weekday")</f>
        <v>Weekday</v>
      </c>
      <c r="H7660">
        <v>1806.75</v>
      </c>
      <c r="I7660">
        <v>113</v>
      </c>
      <c r="J7660" t="s">
        <v>194</v>
      </c>
      <c r="K7660" t="s">
        <v>8155</v>
      </c>
      <c r="L7660" t="s">
        <v>8156</v>
      </c>
      <c r="M7660">
        <v>1</v>
      </c>
      <c r="N7660" t="s">
        <v>8163</v>
      </c>
      <c r="O7660" s="4">
        <f>INDEX(products[Cost_per_box], MATCH(shipments9[[#This Row],[PID]], products[PID], 0))</f>
        <v>9.57</v>
      </c>
      <c r="P7660" s="4">
        <f>shipments9[[#This Row],[Boxes]]*shipments9[[#This Row],[Cost Per Box]]</f>
        <v>1081.4100000000001</v>
      </c>
      <c r="Q7660" s="4">
        <f>shipments9[[#This Row],[Amount]] -shipments9[[#This Row],[total cost]]</f>
        <v>725.33999999999992</v>
      </c>
      <c r="R7660" s="4" t="str">
        <f>IF(shipments9[[#This Row],[Gross Profit]]&lt;0,"Loss","Profit")</f>
        <v>Profit</v>
      </c>
      <c r="S7660" s="9">
        <f>shipments9[[#This Row],[Gross Profit]]/shipments9[[#This Row],[Amount]]</f>
        <v>0.40146118721461183</v>
      </c>
      <c r="T7660" s="11">
        <f>shipments9[[#This Row],[Amount]]/shipments9[[#This Row],[Boxes]]</f>
        <v>15.988938053097344</v>
      </c>
    </row>
    <row r="7661" spans="1:20" x14ac:dyDescent="0.25">
      <c r="A7661" t="s">
        <v>7845</v>
      </c>
      <c r="B7661" t="s">
        <v>92</v>
      </c>
      <c r="C7661" t="s">
        <v>155</v>
      </c>
      <c r="D7661" t="s">
        <v>26</v>
      </c>
      <c r="E7661" s="1">
        <v>45365</v>
      </c>
      <c r="F7661" s="1" t="str">
        <f>TEXT(shipments9[[#This Row],[Shipdate]],"ddd")</f>
        <v>Thu</v>
      </c>
      <c r="G7661" s="1" t="str">
        <f>IF(OR(shipments9[[#This Row],[Day Name]]="Sat",shipments9[[#This Row],[Day Name]]="Sun"),"Weekend","Weekday")</f>
        <v>Weekday</v>
      </c>
      <c r="H7661">
        <v>8055</v>
      </c>
      <c r="I7661">
        <v>1151</v>
      </c>
      <c r="J7661" t="s">
        <v>194</v>
      </c>
      <c r="K7661" t="s">
        <v>8155</v>
      </c>
      <c r="L7661" t="s">
        <v>8156</v>
      </c>
      <c r="M7661">
        <v>3</v>
      </c>
      <c r="N7661" t="s">
        <v>8164</v>
      </c>
      <c r="O7661" s="4">
        <f>INDEX(products[Cost_per_box], MATCH(shipments9[[#This Row],[PID]], products[PID], 0))</f>
        <v>8.43</v>
      </c>
      <c r="P7661" s="4">
        <f>shipments9[[#This Row],[Boxes]]*shipments9[[#This Row],[Cost Per Box]]</f>
        <v>9702.93</v>
      </c>
      <c r="Q7661" s="4">
        <f>shipments9[[#This Row],[Amount]] -shipments9[[#This Row],[total cost]]</f>
        <v>-1647.9300000000003</v>
      </c>
      <c r="R7661" s="4" t="str">
        <f>IF(shipments9[[#This Row],[Gross Profit]]&lt;0,"Loss","Profit")</f>
        <v>Loss</v>
      </c>
      <c r="S7661" s="9">
        <f>shipments9[[#This Row],[Gross Profit]]/shipments9[[#This Row],[Amount]]</f>
        <v>-0.20458472998137806</v>
      </c>
      <c r="T7661" s="11">
        <f>shipments9[[#This Row],[Amount]]/shipments9[[#This Row],[Boxes]]</f>
        <v>6.9982623805386623</v>
      </c>
    </row>
    <row r="7662" spans="1:20" hidden="1" x14ac:dyDescent="0.25">
      <c r="A7662" t="s">
        <v>7846</v>
      </c>
      <c r="B7662" t="s">
        <v>92</v>
      </c>
      <c r="C7662" t="s">
        <v>135</v>
      </c>
      <c r="D7662" t="s">
        <v>28</v>
      </c>
      <c r="E7662" s="1">
        <v>45069</v>
      </c>
      <c r="F7662" s="1" t="str">
        <f>TEXT(shipments9[[#This Row],[Shipdate]],"ddd")</f>
        <v>Tue</v>
      </c>
      <c r="G7662" s="1" t="str">
        <f>IF(OR(shipments9[[#This Row],[Day Name]]="Sat",shipments9[[#This Row],[Day Name]]="Sun"),"Weekend","Weekday")</f>
        <v>Weekday</v>
      </c>
      <c r="H7662">
        <v>6347.25</v>
      </c>
      <c r="I7662">
        <v>236</v>
      </c>
      <c r="J7662" t="s">
        <v>194</v>
      </c>
      <c r="K7662" t="s">
        <v>8151</v>
      </c>
      <c r="L7662" t="s">
        <v>8154</v>
      </c>
      <c r="M7662">
        <v>5</v>
      </c>
      <c r="N7662" t="s">
        <v>201</v>
      </c>
      <c r="O7662" s="4">
        <f>INDEX(products[Cost_per_box], MATCH(shipments9[[#This Row],[PID]], products[PID], 0))</f>
        <v>9.94</v>
      </c>
      <c r="P7662" s="4">
        <f>shipments9[[#This Row],[Boxes]]*shipments9[[#This Row],[Cost Per Box]]</f>
        <v>2345.8399999999997</v>
      </c>
      <c r="Q7662" s="4">
        <f>shipments9[[#This Row],[Amount]] -shipments9[[#This Row],[total cost]]</f>
        <v>4001.4100000000003</v>
      </c>
      <c r="R7662" s="4" t="str">
        <f>IF(shipments9[[#This Row],[Gross Profit]]&lt;0,"Loss","Profit")</f>
        <v>Profit</v>
      </c>
      <c r="S7662" s="9">
        <f>shipments9[[#This Row],[Gross Profit]]/shipments9[[#This Row],[Amount]]</f>
        <v>0.63041632202922526</v>
      </c>
      <c r="T7662" s="11">
        <f>shipments9[[#This Row],[Amount]]/shipments9[[#This Row],[Boxes]]</f>
        <v>26.895127118644069</v>
      </c>
    </row>
    <row r="7663" spans="1:20" x14ac:dyDescent="0.25">
      <c r="A7663" t="s">
        <v>7847</v>
      </c>
      <c r="B7663" t="s">
        <v>92</v>
      </c>
      <c r="C7663" t="s">
        <v>147</v>
      </c>
      <c r="D7663" t="s">
        <v>28</v>
      </c>
      <c r="E7663" s="1">
        <v>45128</v>
      </c>
      <c r="F7663" s="1" t="str">
        <f>TEXT(shipments9[[#This Row],[Shipdate]],"ddd")</f>
        <v>Fri</v>
      </c>
      <c r="G7663" s="1" t="str">
        <f>IF(OR(shipments9[[#This Row],[Day Name]]="Sat",shipments9[[#This Row],[Day Name]]="Sun"),"Weekend","Weekday")</f>
        <v>Weekday</v>
      </c>
      <c r="H7663">
        <v>10131.75</v>
      </c>
      <c r="I7663">
        <v>1014</v>
      </c>
      <c r="J7663" t="s">
        <v>194</v>
      </c>
      <c r="K7663" t="s">
        <v>8151</v>
      </c>
      <c r="L7663" t="s">
        <v>8160</v>
      </c>
      <c r="M7663">
        <v>7</v>
      </c>
      <c r="N7663" t="s">
        <v>8161</v>
      </c>
      <c r="O7663" s="4">
        <f>INDEX(products[Cost_per_box], MATCH(shipments9[[#This Row],[PID]], products[PID], 0))</f>
        <v>10.51</v>
      </c>
      <c r="P7663" s="4">
        <f>shipments9[[#This Row],[Boxes]]*shipments9[[#This Row],[Cost Per Box]]</f>
        <v>10657.14</v>
      </c>
      <c r="Q7663" s="4">
        <f>shipments9[[#This Row],[Amount]] -shipments9[[#This Row],[total cost]]</f>
        <v>-525.38999999999942</v>
      </c>
      <c r="R7663" s="4" t="str">
        <f>IF(shipments9[[#This Row],[Gross Profit]]&lt;0,"Loss","Profit")</f>
        <v>Loss</v>
      </c>
      <c r="S7663" s="9">
        <f>shipments9[[#This Row],[Gross Profit]]/shipments9[[#This Row],[Amount]]</f>
        <v>-5.1855799837145548E-2</v>
      </c>
      <c r="T7663" s="11">
        <f>shipments9[[#This Row],[Amount]]/shipments9[[#This Row],[Boxes]]</f>
        <v>9.9918639053254434</v>
      </c>
    </row>
    <row r="7664" spans="1:20" hidden="1" x14ac:dyDescent="0.25">
      <c r="A7664" t="s">
        <v>7848</v>
      </c>
      <c r="B7664" t="s">
        <v>92</v>
      </c>
      <c r="C7664" t="s">
        <v>132</v>
      </c>
      <c r="D7664" t="s">
        <v>28</v>
      </c>
      <c r="E7664" s="1">
        <v>45506</v>
      </c>
      <c r="F7664" s="1" t="str">
        <f>TEXT(shipments9[[#This Row],[Shipdate]],"ddd")</f>
        <v>Fri</v>
      </c>
      <c r="G7664" s="1" t="str">
        <f>IF(OR(shipments9[[#This Row],[Day Name]]="Sat",shipments9[[#This Row],[Day Name]]="Sun"),"Weekend","Weekday")</f>
        <v>Weekday</v>
      </c>
      <c r="H7664">
        <v>5024.25</v>
      </c>
      <c r="I7664">
        <v>210</v>
      </c>
      <c r="J7664" t="s">
        <v>194</v>
      </c>
      <c r="K7664" t="s">
        <v>8155</v>
      </c>
      <c r="L7664" t="s">
        <v>8160</v>
      </c>
      <c r="M7664">
        <v>8</v>
      </c>
      <c r="N7664" t="s">
        <v>8162</v>
      </c>
      <c r="O7664" s="4">
        <f>INDEX(products[Cost_per_box], MATCH(shipments9[[#This Row],[PID]], products[PID], 0))</f>
        <v>6.31</v>
      </c>
      <c r="P7664" s="4">
        <f>shipments9[[#This Row],[Boxes]]*shipments9[[#This Row],[Cost Per Box]]</f>
        <v>1325.1</v>
      </c>
      <c r="Q7664" s="4">
        <f>shipments9[[#This Row],[Amount]] -shipments9[[#This Row],[total cost]]</f>
        <v>3699.15</v>
      </c>
      <c r="R7664" s="4" t="str">
        <f>IF(shipments9[[#This Row],[Gross Profit]]&lt;0,"Loss","Profit")</f>
        <v>Profit</v>
      </c>
      <c r="S7664" s="9">
        <f>shipments9[[#This Row],[Gross Profit]]/shipments9[[#This Row],[Amount]]</f>
        <v>0.73625914315569485</v>
      </c>
      <c r="T7664" s="11">
        <f>shipments9[[#This Row],[Amount]]/shipments9[[#This Row],[Boxes]]</f>
        <v>23.925000000000001</v>
      </c>
    </row>
    <row r="7665" spans="1:20" hidden="1" x14ac:dyDescent="0.25">
      <c r="A7665" t="s">
        <v>7849</v>
      </c>
      <c r="B7665" t="s">
        <v>92</v>
      </c>
      <c r="C7665" t="s">
        <v>128</v>
      </c>
      <c r="D7665" t="s">
        <v>22</v>
      </c>
      <c r="E7665" s="1">
        <v>45120</v>
      </c>
      <c r="F7665" s="1" t="str">
        <f>TEXT(shipments9[[#This Row],[Shipdate]],"ddd")</f>
        <v>Thu</v>
      </c>
      <c r="G7665" s="1" t="str">
        <f>IF(OR(shipments9[[#This Row],[Day Name]]="Sat",shipments9[[#This Row],[Day Name]]="Sun"),"Weekend","Weekday")</f>
        <v>Weekday</v>
      </c>
      <c r="H7665">
        <v>1908</v>
      </c>
      <c r="I7665">
        <v>382</v>
      </c>
      <c r="J7665" t="s">
        <v>194</v>
      </c>
      <c r="K7665" t="s">
        <v>8151</v>
      </c>
      <c r="L7665" t="s">
        <v>8160</v>
      </c>
      <c r="M7665">
        <v>7</v>
      </c>
      <c r="N7665" t="s">
        <v>8161</v>
      </c>
      <c r="O7665" s="4">
        <f>INDEX(products[Cost_per_box], MATCH(shipments9[[#This Row],[PID]], products[PID], 0))</f>
        <v>3.85</v>
      </c>
      <c r="P7665" s="4">
        <f>shipments9[[#This Row],[Boxes]]*shipments9[[#This Row],[Cost Per Box]]</f>
        <v>1470.7</v>
      </c>
      <c r="Q7665" s="4">
        <f>shipments9[[#This Row],[Amount]] -shipments9[[#This Row],[total cost]]</f>
        <v>437.29999999999995</v>
      </c>
      <c r="R7665" s="4" t="str">
        <f>IF(shipments9[[#This Row],[Gross Profit]]&lt;0,"Loss","Profit")</f>
        <v>Profit</v>
      </c>
      <c r="S7665" s="9">
        <f>shipments9[[#This Row],[Gross Profit]]/shipments9[[#This Row],[Amount]]</f>
        <v>0.22919287211740039</v>
      </c>
      <c r="T7665" s="11">
        <f>shipments9[[#This Row],[Amount]]/shipments9[[#This Row],[Boxes]]</f>
        <v>4.994764397905759</v>
      </c>
    </row>
    <row r="7666" spans="1:20" x14ac:dyDescent="0.25">
      <c r="A7666" t="s">
        <v>7850</v>
      </c>
      <c r="B7666" t="s">
        <v>92</v>
      </c>
      <c r="C7666" t="s">
        <v>147</v>
      </c>
      <c r="D7666" t="s">
        <v>22</v>
      </c>
      <c r="E7666" s="1">
        <v>45287</v>
      </c>
      <c r="F7666" s="1" t="str">
        <f>TEXT(shipments9[[#This Row],[Shipdate]],"ddd")</f>
        <v>Wed</v>
      </c>
      <c r="G7666" s="1" t="str">
        <f>IF(OR(shipments9[[#This Row],[Day Name]]="Sat",shipments9[[#This Row],[Day Name]]="Sun"),"Weekend","Weekday")</f>
        <v>Weekday</v>
      </c>
      <c r="H7666">
        <v>9292.5</v>
      </c>
      <c r="I7666">
        <v>1328</v>
      </c>
      <c r="J7666" t="s">
        <v>194</v>
      </c>
      <c r="K7666" t="s">
        <v>8151</v>
      </c>
      <c r="L7666" t="s">
        <v>8152</v>
      </c>
      <c r="M7666">
        <v>12</v>
      </c>
      <c r="N7666" t="s">
        <v>8166</v>
      </c>
      <c r="O7666" s="4">
        <f>INDEX(products[Cost_per_box], MATCH(shipments9[[#This Row],[PID]], products[PID], 0))</f>
        <v>10.51</v>
      </c>
      <c r="P7666" s="4">
        <f>shipments9[[#This Row],[Boxes]]*shipments9[[#This Row],[Cost Per Box]]</f>
        <v>13957.279999999999</v>
      </c>
      <c r="Q7666" s="4">
        <f>shipments9[[#This Row],[Amount]] -shipments9[[#This Row],[total cost]]</f>
        <v>-4664.7799999999988</v>
      </c>
      <c r="R7666" s="4" t="str">
        <f>IF(shipments9[[#This Row],[Gross Profit]]&lt;0,"Loss","Profit")</f>
        <v>Loss</v>
      </c>
      <c r="S7666" s="9">
        <f>shipments9[[#This Row],[Gross Profit]]/shipments9[[#This Row],[Amount]]</f>
        <v>-0.50199408124831846</v>
      </c>
      <c r="T7666" s="11">
        <f>shipments9[[#This Row],[Amount]]/shipments9[[#This Row],[Boxes]]</f>
        <v>6.997364457831325</v>
      </c>
    </row>
    <row r="7667" spans="1:20" hidden="1" x14ac:dyDescent="0.25">
      <c r="A7667" t="s">
        <v>7851</v>
      </c>
      <c r="B7667" t="s">
        <v>92</v>
      </c>
      <c r="C7667" t="s">
        <v>149</v>
      </c>
      <c r="D7667" t="s">
        <v>28</v>
      </c>
      <c r="E7667" s="1">
        <v>45098</v>
      </c>
      <c r="F7667" s="1" t="str">
        <f>TEXT(shipments9[[#This Row],[Shipdate]],"ddd")</f>
        <v>Wed</v>
      </c>
      <c r="G7667" s="1" t="str">
        <f>IF(OR(shipments9[[#This Row],[Day Name]]="Sat",shipments9[[#This Row],[Day Name]]="Sun"),"Weekend","Weekday")</f>
        <v>Weekday</v>
      </c>
      <c r="H7667">
        <v>4713.75</v>
      </c>
      <c r="I7667">
        <v>337</v>
      </c>
      <c r="J7667" t="s">
        <v>194</v>
      </c>
      <c r="K7667" t="s">
        <v>8151</v>
      </c>
      <c r="L7667" t="s">
        <v>8154</v>
      </c>
      <c r="M7667">
        <v>6</v>
      </c>
      <c r="N7667" t="s">
        <v>8159</v>
      </c>
      <c r="O7667" s="4">
        <f>INDEX(products[Cost_per_box], MATCH(shipments9[[#This Row],[PID]], products[PID], 0))</f>
        <v>6.43</v>
      </c>
      <c r="P7667" s="4">
        <f>shipments9[[#This Row],[Boxes]]*shipments9[[#This Row],[Cost Per Box]]</f>
        <v>2166.91</v>
      </c>
      <c r="Q7667" s="4">
        <f>shipments9[[#This Row],[Amount]] -shipments9[[#This Row],[total cost]]</f>
        <v>2546.84</v>
      </c>
      <c r="R7667" s="4" t="str">
        <f>IF(shipments9[[#This Row],[Gross Profit]]&lt;0,"Loss","Profit")</f>
        <v>Profit</v>
      </c>
      <c r="S7667" s="9">
        <f>shipments9[[#This Row],[Gross Profit]]/shipments9[[#This Row],[Amount]]</f>
        <v>0.54030018562715465</v>
      </c>
      <c r="T7667" s="11">
        <f>shipments9[[#This Row],[Amount]]/shipments9[[#This Row],[Boxes]]</f>
        <v>13.987388724035608</v>
      </c>
    </row>
    <row r="7668" spans="1:20" hidden="1" x14ac:dyDescent="0.25">
      <c r="A7668" t="s">
        <v>7852</v>
      </c>
      <c r="B7668" t="s">
        <v>92</v>
      </c>
      <c r="C7668" t="s">
        <v>157</v>
      </c>
      <c r="D7668" t="s">
        <v>26</v>
      </c>
      <c r="E7668" s="1">
        <v>44972</v>
      </c>
      <c r="F7668" s="1" t="str">
        <f>TEXT(shipments9[[#This Row],[Shipdate]],"ddd")</f>
        <v>Wed</v>
      </c>
      <c r="G7668" s="1" t="str">
        <f>IF(OR(shipments9[[#This Row],[Day Name]]="Sat",shipments9[[#This Row],[Day Name]]="Sun"),"Weekend","Weekday")</f>
        <v>Weekday</v>
      </c>
      <c r="H7668">
        <v>14703.75</v>
      </c>
      <c r="I7668">
        <v>1337</v>
      </c>
      <c r="J7668" t="s">
        <v>194</v>
      </c>
      <c r="K7668" t="s">
        <v>8151</v>
      </c>
      <c r="L7668" t="s">
        <v>8156</v>
      </c>
      <c r="M7668">
        <v>2</v>
      </c>
      <c r="N7668" t="s">
        <v>8157</v>
      </c>
      <c r="O7668" s="4">
        <f>INDEX(products[Cost_per_box], MATCH(shipments9[[#This Row],[PID]], products[PID], 0))</f>
        <v>6.8</v>
      </c>
      <c r="P7668" s="4">
        <f>shipments9[[#This Row],[Boxes]]*shipments9[[#This Row],[Cost Per Box]]</f>
        <v>9091.6</v>
      </c>
      <c r="Q7668" s="4">
        <f>shipments9[[#This Row],[Amount]] -shipments9[[#This Row],[total cost]]</f>
        <v>5612.15</v>
      </c>
      <c r="R7668" s="4" t="str">
        <f>IF(shipments9[[#This Row],[Gross Profit]]&lt;0,"Loss","Profit")</f>
        <v>Profit</v>
      </c>
      <c r="S7668" s="9">
        <f>shipments9[[#This Row],[Gross Profit]]/shipments9[[#This Row],[Amount]]</f>
        <v>0.38168154382385444</v>
      </c>
      <c r="T7668" s="11">
        <f>shipments9[[#This Row],[Amount]]/shipments9[[#This Row],[Boxes]]</f>
        <v>10.997569184741959</v>
      </c>
    </row>
    <row r="7669" spans="1:20" hidden="1" x14ac:dyDescent="0.25">
      <c r="A7669" t="s">
        <v>7853</v>
      </c>
      <c r="B7669" t="s">
        <v>95</v>
      </c>
      <c r="C7669" t="s">
        <v>128</v>
      </c>
      <c r="D7669" t="s">
        <v>26</v>
      </c>
      <c r="E7669" s="1">
        <v>45546</v>
      </c>
      <c r="F7669" s="1" t="str">
        <f>TEXT(shipments9[[#This Row],[Shipdate]],"ddd")</f>
        <v>Wed</v>
      </c>
      <c r="G7669" s="1" t="str">
        <f>IF(OR(shipments9[[#This Row],[Day Name]]="Sat",shipments9[[#This Row],[Day Name]]="Sun"),"Weekend","Weekday")</f>
        <v>Weekday</v>
      </c>
      <c r="H7669">
        <v>1460.25</v>
      </c>
      <c r="I7669">
        <v>293</v>
      </c>
      <c r="J7669" t="s">
        <v>194</v>
      </c>
      <c r="K7669" t="s">
        <v>8155</v>
      </c>
      <c r="L7669" t="s">
        <v>8160</v>
      </c>
      <c r="M7669">
        <v>9</v>
      </c>
      <c r="N7669" t="s">
        <v>8167</v>
      </c>
      <c r="O7669" s="4">
        <f>INDEX(products[Cost_per_box], MATCH(shipments9[[#This Row],[PID]], products[PID], 0))</f>
        <v>3.85</v>
      </c>
      <c r="P7669" s="4">
        <f>shipments9[[#This Row],[Boxes]]*shipments9[[#This Row],[Cost Per Box]]</f>
        <v>1128.05</v>
      </c>
      <c r="Q7669" s="4">
        <f>shipments9[[#This Row],[Amount]] -shipments9[[#This Row],[total cost]]</f>
        <v>332.20000000000005</v>
      </c>
      <c r="R7669" s="4" t="str">
        <f>IF(shipments9[[#This Row],[Gross Profit]]&lt;0,"Loss","Profit")</f>
        <v>Profit</v>
      </c>
      <c r="S7669" s="9">
        <f>shipments9[[#This Row],[Gross Profit]]/shipments9[[#This Row],[Amount]]</f>
        <v>0.2274952919020716</v>
      </c>
      <c r="T7669" s="11">
        <f>shipments9[[#This Row],[Amount]]/shipments9[[#This Row],[Boxes]]</f>
        <v>4.9837883959044369</v>
      </c>
    </row>
    <row r="7670" spans="1:20" hidden="1" x14ac:dyDescent="0.25">
      <c r="A7670" t="s">
        <v>7854</v>
      </c>
      <c r="B7670" t="s">
        <v>95</v>
      </c>
      <c r="C7670" t="s">
        <v>151</v>
      </c>
      <c r="D7670" t="s">
        <v>28</v>
      </c>
      <c r="E7670" s="1">
        <v>45251</v>
      </c>
      <c r="F7670" s="1" t="str">
        <f>TEXT(shipments9[[#This Row],[Shipdate]],"ddd")</f>
        <v>Tue</v>
      </c>
      <c r="G7670" s="1" t="str">
        <f>IF(OR(shipments9[[#This Row],[Day Name]]="Sat",shipments9[[#This Row],[Day Name]]="Sun"),"Weekend","Weekday")</f>
        <v>Weekday</v>
      </c>
      <c r="H7670">
        <v>1102.5</v>
      </c>
      <c r="I7670">
        <v>59</v>
      </c>
      <c r="J7670" t="s">
        <v>194</v>
      </c>
      <c r="K7670" t="s">
        <v>8151</v>
      </c>
      <c r="L7670" t="s">
        <v>8152</v>
      </c>
      <c r="M7670">
        <v>11</v>
      </c>
      <c r="N7670" t="s">
        <v>8165</v>
      </c>
      <c r="O7670" s="4">
        <f>INDEX(products[Cost_per_box], MATCH(shipments9[[#This Row],[PID]], products[PID], 0))</f>
        <v>12.41</v>
      </c>
      <c r="P7670" s="4">
        <f>shipments9[[#This Row],[Boxes]]*shipments9[[#This Row],[Cost Per Box]]</f>
        <v>732.19</v>
      </c>
      <c r="Q7670" s="4">
        <f>shipments9[[#This Row],[Amount]] -shipments9[[#This Row],[total cost]]</f>
        <v>370.30999999999995</v>
      </c>
      <c r="R7670" s="4" t="str">
        <f>IF(shipments9[[#This Row],[Gross Profit]]&lt;0,"Loss","Profit")</f>
        <v>Profit</v>
      </c>
      <c r="S7670" s="9">
        <f>shipments9[[#This Row],[Gross Profit]]/shipments9[[#This Row],[Amount]]</f>
        <v>0.33588208616780041</v>
      </c>
      <c r="T7670" s="11">
        <f>shipments9[[#This Row],[Amount]]/shipments9[[#This Row],[Boxes]]</f>
        <v>18.6864406779661</v>
      </c>
    </row>
    <row r="7671" spans="1:20" hidden="1" x14ac:dyDescent="0.25">
      <c r="A7671" t="s">
        <v>7855</v>
      </c>
      <c r="B7671" t="s">
        <v>95</v>
      </c>
      <c r="C7671" t="s">
        <v>155</v>
      </c>
      <c r="D7671" t="s">
        <v>26</v>
      </c>
      <c r="E7671" s="1">
        <v>45348</v>
      </c>
      <c r="F7671" s="1" t="str">
        <f>TEXT(shipments9[[#This Row],[Shipdate]],"ddd")</f>
        <v>Mon</v>
      </c>
      <c r="G7671" s="1" t="str">
        <f>IF(OR(shipments9[[#This Row],[Day Name]]="Sat",shipments9[[#This Row],[Day Name]]="Sun"),"Weekend","Weekday")</f>
        <v>Weekday</v>
      </c>
      <c r="H7671">
        <v>9326.25</v>
      </c>
      <c r="I7671">
        <v>1037</v>
      </c>
      <c r="J7671" t="s">
        <v>194</v>
      </c>
      <c r="K7671" t="s">
        <v>8155</v>
      </c>
      <c r="L7671" t="s">
        <v>8156</v>
      </c>
      <c r="M7671">
        <v>2</v>
      </c>
      <c r="N7671" t="s">
        <v>8157</v>
      </c>
      <c r="O7671" s="4">
        <f>INDEX(products[Cost_per_box], MATCH(shipments9[[#This Row],[PID]], products[PID], 0))</f>
        <v>8.43</v>
      </c>
      <c r="P7671" s="4">
        <f>shipments9[[#This Row],[Boxes]]*shipments9[[#This Row],[Cost Per Box]]</f>
        <v>8741.91</v>
      </c>
      <c r="Q7671" s="4">
        <f>shipments9[[#This Row],[Amount]] -shipments9[[#This Row],[total cost]]</f>
        <v>584.34000000000015</v>
      </c>
      <c r="R7671" s="4" t="str">
        <f>IF(shipments9[[#This Row],[Gross Profit]]&lt;0,"Loss","Profit")</f>
        <v>Profit</v>
      </c>
      <c r="S7671" s="9">
        <f>shipments9[[#This Row],[Gross Profit]]/shipments9[[#This Row],[Amount]]</f>
        <v>6.2655408122235634E-2</v>
      </c>
      <c r="T7671" s="11">
        <f>shipments9[[#This Row],[Amount]]/shipments9[[#This Row],[Boxes]]</f>
        <v>8.9934908389585342</v>
      </c>
    </row>
    <row r="7672" spans="1:20" hidden="1" x14ac:dyDescent="0.25">
      <c r="A7672" t="s">
        <v>7856</v>
      </c>
      <c r="B7672" t="s">
        <v>95</v>
      </c>
      <c r="C7672" t="s">
        <v>130</v>
      </c>
      <c r="D7672" t="s">
        <v>24</v>
      </c>
      <c r="E7672" s="1">
        <v>45483</v>
      </c>
      <c r="F7672" s="1" t="str">
        <f>TEXT(shipments9[[#This Row],[Shipdate]],"ddd")</f>
        <v>Wed</v>
      </c>
      <c r="G7672" s="1" t="str">
        <f>IF(OR(shipments9[[#This Row],[Day Name]]="Sat",shipments9[[#This Row],[Day Name]]="Sun"),"Weekend","Weekday")</f>
        <v>Weekday</v>
      </c>
      <c r="H7672">
        <v>2835</v>
      </c>
      <c r="I7672">
        <v>355</v>
      </c>
      <c r="J7672" t="s">
        <v>194</v>
      </c>
      <c r="K7672" t="s">
        <v>8155</v>
      </c>
      <c r="L7672" t="s">
        <v>8160</v>
      </c>
      <c r="M7672">
        <v>7</v>
      </c>
      <c r="N7672" t="s">
        <v>8161</v>
      </c>
      <c r="O7672" s="4">
        <f>INDEX(products[Cost_per_box], MATCH(shipments9[[#This Row],[PID]], products[PID], 0))</f>
        <v>5.72</v>
      </c>
      <c r="P7672" s="4">
        <f>shipments9[[#This Row],[Boxes]]*shipments9[[#This Row],[Cost Per Box]]</f>
        <v>2030.6</v>
      </c>
      <c r="Q7672" s="4">
        <f>shipments9[[#This Row],[Amount]] -shipments9[[#This Row],[total cost]]</f>
        <v>804.40000000000009</v>
      </c>
      <c r="R7672" s="4" t="str">
        <f>IF(shipments9[[#This Row],[Gross Profit]]&lt;0,"Loss","Profit")</f>
        <v>Profit</v>
      </c>
      <c r="S7672" s="9">
        <f>shipments9[[#This Row],[Gross Profit]]/shipments9[[#This Row],[Amount]]</f>
        <v>0.28373897707231044</v>
      </c>
      <c r="T7672" s="11">
        <f>shipments9[[#This Row],[Amount]]/shipments9[[#This Row],[Boxes]]</f>
        <v>7.9859154929577461</v>
      </c>
    </row>
    <row r="7673" spans="1:20" hidden="1" x14ac:dyDescent="0.25">
      <c r="A7673" t="s">
        <v>7857</v>
      </c>
      <c r="B7673" t="s">
        <v>95</v>
      </c>
      <c r="C7673" t="s">
        <v>155</v>
      </c>
      <c r="D7673" t="s">
        <v>22</v>
      </c>
      <c r="E7673" s="1">
        <v>44930</v>
      </c>
      <c r="F7673" s="1" t="str">
        <f>TEXT(shipments9[[#This Row],[Shipdate]],"ddd")</f>
        <v>Wed</v>
      </c>
      <c r="G7673" s="1" t="str">
        <f>IF(OR(shipments9[[#This Row],[Day Name]]="Sat",shipments9[[#This Row],[Day Name]]="Sun"),"Weekend","Weekday")</f>
        <v>Weekday</v>
      </c>
      <c r="H7673">
        <v>3384</v>
      </c>
      <c r="I7673">
        <v>339</v>
      </c>
      <c r="J7673" t="s">
        <v>194</v>
      </c>
      <c r="K7673" t="s">
        <v>8151</v>
      </c>
      <c r="L7673" t="s">
        <v>8156</v>
      </c>
      <c r="M7673">
        <v>1</v>
      </c>
      <c r="N7673" t="s">
        <v>8163</v>
      </c>
      <c r="O7673" s="4">
        <f>INDEX(products[Cost_per_box], MATCH(shipments9[[#This Row],[PID]], products[PID], 0))</f>
        <v>8.43</v>
      </c>
      <c r="P7673" s="4">
        <f>shipments9[[#This Row],[Boxes]]*shipments9[[#This Row],[Cost Per Box]]</f>
        <v>2857.77</v>
      </c>
      <c r="Q7673" s="4">
        <f>shipments9[[#This Row],[Amount]] -shipments9[[#This Row],[total cost]]</f>
        <v>526.23</v>
      </c>
      <c r="R7673" s="4" t="str">
        <f>IF(shipments9[[#This Row],[Gross Profit]]&lt;0,"Loss","Profit")</f>
        <v>Profit</v>
      </c>
      <c r="S7673" s="9">
        <f>shipments9[[#This Row],[Gross Profit]]/shipments9[[#This Row],[Amount]]</f>
        <v>0.15550531914893617</v>
      </c>
      <c r="T7673" s="11">
        <f>shipments9[[#This Row],[Amount]]/shipments9[[#This Row],[Boxes]]</f>
        <v>9.9823008849557517</v>
      </c>
    </row>
    <row r="7674" spans="1:20" hidden="1" x14ac:dyDescent="0.25">
      <c r="A7674" t="s">
        <v>7858</v>
      </c>
      <c r="B7674" t="s">
        <v>65</v>
      </c>
      <c r="C7674" t="s">
        <v>128</v>
      </c>
      <c r="D7674" t="s">
        <v>24</v>
      </c>
      <c r="E7674" s="1">
        <v>45054</v>
      </c>
      <c r="F7674" s="1" t="str">
        <f>TEXT(shipments9[[#This Row],[Shipdate]],"ddd")</f>
        <v>Mon</v>
      </c>
      <c r="G7674" s="1" t="str">
        <f>IF(OR(shipments9[[#This Row],[Day Name]]="Sat",shipments9[[#This Row],[Day Name]]="Sun"),"Weekend","Weekday")</f>
        <v>Weekday</v>
      </c>
      <c r="H7674">
        <v>2675.25</v>
      </c>
      <c r="I7674">
        <v>383</v>
      </c>
      <c r="J7674" t="s">
        <v>194</v>
      </c>
      <c r="K7674" t="s">
        <v>8151</v>
      </c>
      <c r="L7674" t="s">
        <v>8154</v>
      </c>
      <c r="M7674">
        <v>5</v>
      </c>
      <c r="N7674" t="s">
        <v>201</v>
      </c>
      <c r="O7674" s="4">
        <f>INDEX(products[Cost_per_box], MATCH(shipments9[[#This Row],[PID]], products[PID], 0))</f>
        <v>3.85</v>
      </c>
      <c r="P7674" s="4">
        <f>shipments9[[#This Row],[Boxes]]*shipments9[[#This Row],[Cost Per Box]]</f>
        <v>1474.55</v>
      </c>
      <c r="Q7674" s="4">
        <f>shipments9[[#This Row],[Amount]] -shipments9[[#This Row],[total cost]]</f>
        <v>1200.7</v>
      </c>
      <c r="R7674" s="4" t="str">
        <f>IF(shipments9[[#This Row],[Gross Profit]]&lt;0,"Loss","Profit")</f>
        <v>Profit</v>
      </c>
      <c r="S7674" s="9">
        <f>shipments9[[#This Row],[Gross Profit]]/shipments9[[#This Row],[Amount]]</f>
        <v>0.44881786748901975</v>
      </c>
      <c r="T7674" s="11">
        <f>shipments9[[#This Row],[Amount]]/shipments9[[#This Row],[Boxes]]</f>
        <v>6.9849869451697124</v>
      </c>
    </row>
    <row r="7675" spans="1:20" hidden="1" x14ac:dyDescent="0.25">
      <c r="A7675" t="s">
        <v>7859</v>
      </c>
      <c r="B7675" t="s">
        <v>65</v>
      </c>
      <c r="C7675" t="s">
        <v>128</v>
      </c>
      <c r="D7675" t="s">
        <v>24</v>
      </c>
      <c r="E7675" s="1">
        <v>45092</v>
      </c>
      <c r="F7675" s="1" t="str">
        <f>TEXT(shipments9[[#This Row],[Shipdate]],"ddd")</f>
        <v>Thu</v>
      </c>
      <c r="G7675" s="1" t="str">
        <f>IF(OR(shipments9[[#This Row],[Day Name]]="Sat",shipments9[[#This Row],[Day Name]]="Sun"),"Weekend","Weekday")</f>
        <v>Weekday</v>
      </c>
      <c r="H7675">
        <v>3703.5</v>
      </c>
      <c r="I7675">
        <v>741</v>
      </c>
      <c r="J7675" t="s">
        <v>194</v>
      </c>
      <c r="K7675" t="s">
        <v>8151</v>
      </c>
      <c r="L7675" t="s">
        <v>8154</v>
      </c>
      <c r="M7675">
        <v>6</v>
      </c>
      <c r="N7675" t="s">
        <v>8159</v>
      </c>
      <c r="O7675" s="4">
        <f>INDEX(products[Cost_per_box], MATCH(shipments9[[#This Row],[PID]], products[PID], 0))</f>
        <v>3.85</v>
      </c>
      <c r="P7675" s="4">
        <f>shipments9[[#This Row],[Boxes]]*shipments9[[#This Row],[Cost Per Box]]</f>
        <v>2852.85</v>
      </c>
      <c r="Q7675" s="4">
        <f>shipments9[[#This Row],[Amount]] -shipments9[[#This Row],[total cost]]</f>
        <v>850.65000000000009</v>
      </c>
      <c r="R7675" s="4" t="str">
        <f>IF(shipments9[[#This Row],[Gross Profit]]&lt;0,"Loss","Profit")</f>
        <v>Profit</v>
      </c>
      <c r="S7675" s="9">
        <f>shipments9[[#This Row],[Gross Profit]]/shipments9[[#This Row],[Amount]]</f>
        <v>0.22968813284730663</v>
      </c>
      <c r="T7675" s="11">
        <f>shipments9[[#This Row],[Amount]]/shipments9[[#This Row],[Boxes]]</f>
        <v>4.9979757085020244</v>
      </c>
    </row>
    <row r="7676" spans="1:20" hidden="1" x14ac:dyDescent="0.25">
      <c r="A7676" t="s">
        <v>7860</v>
      </c>
      <c r="B7676" t="s">
        <v>65</v>
      </c>
      <c r="C7676" t="s">
        <v>124</v>
      </c>
      <c r="D7676" t="s">
        <v>22</v>
      </c>
      <c r="E7676" s="1">
        <v>45490</v>
      </c>
      <c r="F7676" s="1" t="str">
        <f>TEXT(shipments9[[#This Row],[Shipdate]],"ddd")</f>
        <v>Wed</v>
      </c>
      <c r="G7676" s="1" t="str">
        <f>IF(OR(shipments9[[#This Row],[Day Name]]="Sat",shipments9[[#This Row],[Day Name]]="Sun"),"Weekend","Weekday")</f>
        <v>Weekday</v>
      </c>
      <c r="H7676">
        <v>9234</v>
      </c>
      <c r="I7676">
        <v>616</v>
      </c>
      <c r="J7676" t="s">
        <v>194</v>
      </c>
      <c r="K7676" t="s">
        <v>8155</v>
      </c>
      <c r="L7676" t="s">
        <v>8160</v>
      </c>
      <c r="M7676">
        <v>7</v>
      </c>
      <c r="N7676" t="s">
        <v>8161</v>
      </c>
      <c r="O7676" s="4">
        <f>INDEX(products[Cost_per_box], MATCH(shipments9[[#This Row],[PID]], products[PID], 0))</f>
        <v>7.48</v>
      </c>
      <c r="P7676" s="4">
        <f>shipments9[[#This Row],[Boxes]]*shipments9[[#This Row],[Cost Per Box]]</f>
        <v>4607.68</v>
      </c>
      <c r="Q7676" s="4">
        <f>shipments9[[#This Row],[Amount]] -shipments9[[#This Row],[total cost]]</f>
        <v>4626.32</v>
      </c>
      <c r="R7676" s="4" t="str">
        <f>IF(shipments9[[#This Row],[Gross Profit]]&lt;0,"Loss","Profit")</f>
        <v>Profit</v>
      </c>
      <c r="S7676" s="9">
        <f>shipments9[[#This Row],[Gross Profit]]/shipments9[[#This Row],[Amount]]</f>
        <v>0.50100931340697419</v>
      </c>
      <c r="T7676" s="11">
        <f>shipments9[[#This Row],[Amount]]/shipments9[[#This Row],[Boxes]]</f>
        <v>14.99025974025974</v>
      </c>
    </row>
    <row r="7677" spans="1:20" hidden="1" x14ac:dyDescent="0.25">
      <c r="A7677" t="s">
        <v>7861</v>
      </c>
      <c r="B7677" t="s">
        <v>65</v>
      </c>
      <c r="C7677" t="s">
        <v>149</v>
      </c>
      <c r="D7677" t="s">
        <v>22</v>
      </c>
      <c r="E7677" s="1">
        <v>45162</v>
      </c>
      <c r="F7677" s="1" t="str">
        <f>TEXT(shipments9[[#This Row],[Shipdate]],"ddd")</f>
        <v>Thu</v>
      </c>
      <c r="G7677" s="1" t="str">
        <f>IF(OR(shipments9[[#This Row],[Day Name]]="Sat",shipments9[[#This Row],[Day Name]]="Sun"),"Weekend","Weekday")</f>
        <v>Weekday</v>
      </c>
      <c r="H7677">
        <v>6239.25</v>
      </c>
      <c r="I7677">
        <v>368</v>
      </c>
      <c r="J7677" t="s">
        <v>194</v>
      </c>
      <c r="K7677" t="s">
        <v>8151</v>
      </c>
      <c r="L7677" t="s">
        <v>8160</v>
      </c>
      <c r="M7677">
        <v>8</v>
      </c>
      <c r="N7677" t="s">
        <v>8162</v>
      </c>
      <c r="O7677" s="4">
        <f>INDEX(products[Cost_per_box], MATCH(shipments9[[#This Row],[PID]], products[PID], 0))</f>
        <v>6.43</v>
      </c>
      <c r="P7677" s="4">
        <f>shipments9[[#This Row],[Boxes]]*shipments9[[#This Row],[Cost Per Box]]</f>
        <v>2366.2399999999998</v>
      </c>
      <c r="Q7677" s="4">
        <f>shipments9[[#This Row],[Amount]] -shipments9[[#This Row],[total cost]]</f>
        <v>3873.01</v>
      </c>
      <c r="R7677" s="4" t="str">
        <f>IF(shipments9[[#This Row],[Gross Profit]]&lt;0,"Loss","Profit")</f>
        <v>Profit</v>
      </c>
      <c r="S7677" s="9">
        <f>shipments9[[#This Row],[Gross Profit]]/shipments9[[#This Row],[Amount]]</f>
        <v>0.620749288776696</v>
      </c>
      <c r="T7677" s="11">
        <f>shipments9[[#This Row],[Amount]]/shipments9[[#This Row],[Boxes]]</f>
        <v>16.954483695652176</v>
      </c>
    </row>
    <row r="7678" spans="1:20" hidden="1" x14ac:dyDescent="0.25">
      <c r="A7678" t="s">
        <v>7862</v>
      </c>
      <c r="B7678" t="s">
        <v>65</v>
      </c>
      <c r="C7678" t="s">
        <v>145</v>
      </c>
      <c r="D7678" t="s">
        <v>26</v>
      </c>
      <c r="E7678" s="1">
        <v>45051</v>
      </c>
      <c r="F7678" s="1" t="str">
        <f>TEXT(shipments9[[#This Row],[Shipdate]],"ddd")</f>
        <v>Fri</v>
      </c>
      <c r="G7678" s="1" t="str">
        <f>IF(OR(shipments9[[#This Row],[Day Name]]="Sat",shipments9[[#This Row],[Day Name]]="Sun"),"Weekend","Weekday")</f>
        <v>Weekday</v>
      </c>
      <c r="H7678">
        <v>6959.25</v>
      </c>
      <c r="I7678">
        <v>498</v>
      </c>
      <c r="J7678" t="s">
        <v>194</v>
      </c>
      <c r="K7678" t="s">
        <v>8151</v>
      </c>
      <c r="L7678" t="s">
        <v>8154</v>
      </c>
      <c r="M7678">
        <v>5</v>
      </c>
      <c r="N7678" t="s">
        <v>201</v>
      </c>
      <c r="O7678" s="4">
        <f>INDEX(products[Cost_per_box], MATCH(shipments9[[#This Row],[PID]], products[PID], 0))</f>
        <v>4.74</v>
      </c>
      <c r="P7678" s="4">
        <f>shipments9[[#This Row],[Boxes]]*shipments9[[#This Row],[Cost Per Box]]</f>
        <v>2360.52</v>
      </c>
      <c r="Q7678" s="4">
        <f>shipments9[[#This Row],[Amount]] -shipments9[[#This Row],[total cost]]</f>
        <v>4598.7299999999996</v>
      </c>
      <c r="R7678" s="4" t="str">
        <f>IF(shipments9[[#This Row],[Gross Profit]]&lt;0,"Loss","Profit")</f>
        <v>Profit</v>
      </c>
      <c r="S7678" s="9">
        <f>shipments9[[#This Row],[Gross Profit]]/shipments9[[#This Row],[Amount]]</f>
        <v>0.66080827675396048</v>
      </c>
      <c r="T7678" s="11">
        <f>shipments9[[#This Row],[Amount]]/shipments9[[#This Row],[Boxes]]</f>
        <v>13.974397590361447</v>
      </c>
    </row>
    <row r="7679" spans="1:20" x14ac:dyDescent="0.25">
      <c r="A7679" t="s">
        <v>7863</v>
      </c>
      <c r="B7679" t="s">
        <v>65</v>
      </c>
      <c r="C7679" t="s">
        <v>155</v>
      </c>
      <c r="D7679" t="s">
        <v>22</v>
      </c>
      <c r="E7679" s="1">
        <v>45266</v>
      </c>
      <c r="F7679" s="1" t="str">
        <f>TEXT(shipments9[[#This Row],[Shipdate]],"ddd")</f>
        <v>Wed</v>
      </c>
      <c r="G7679" s="1" t="str">
        <f>IF(OR(shipments9[[#This Row],[Day Name]]="Sat",shipments9[[#This Row],[Day Name]]="Sun"),"Weekend","Weekday")</f>
        <v>Weekday</v>
      </c>
      <c r="H7679">
        <v>2556</v>
      </c>
      <c r="I7679">
        <v>366</v>
      </c>
      <c r="J7679" t="s">
        <v>194</v>
      </c>
      <c r="K7679" t="s">
        <v>8151</v>
      </c>
      <c r="L7679" t="s">
        <v>8152</v>
      </c>
      <c r="M7679">
        <v>12</v>
      </c>
      <c r="N7679" t="s">
        <v>8166</v>
      </c>
      <c r="O7679" s="4">
        <f>INDEX(products[Cost_per_box], MATCH(shipments9[[#This Row],[PID]], products[PID], 0))</f>
        <v>8.43</v>
      </c>
      <c r="P7679" s="4">
        <f>shipments9[[#This Row],[Boxes]]*shipments9[[#This Row],[Cost Per Box]]</f>
        <v>3085.38</v>
      </c>
      <c r="Q7679" s="4">
        <f>shipments9[[#This Row],[Amount]] -shipments9[[#This Row],[total cost]]</f>
        <v>-529.38000000000011</v>
      </c>
      <c r="R7679" s="4" t="str">
        <f>IF(shipments9[[#This Row],[Gross Profit]]&lt;0,"Loss","Profit")</f>
        <v>Loss</v>
      </c>
      <c r="S7679" s="9">
        <f>shipments9[[#This Row],[Gross Profit]]/shipments9[[#This Row],[Amount]]</f>
        <v>-0.20711267605633807</v>
      </c>
      <c r="T7679" s="11">
        <f>shipments9[[#This Row],[Amount]]/shipments9[[#This Row],[Boxes]]</f>
        <v>6.9836065573770494</v>
      </c>
    </row>
    <row r="7680" spans="1:20" hidden="1" x14ac:dyDescent="0.25">
      <c r="A7680" t="s">
        <v>7864</v>
      </c>
      <c r="B7680" t="s">
        <v>65</v>
      </c>
      <c r="C7680" t="s">
        <v>165</v>
      </c>
      <c r="D7680" t="s">
        <v>22</v>
      </c>
      <c r="E7680" s="1">
        <v>44928</v>
      </c>
      <c r="F7680" s="1" t="str">
        <f>TEXT(shipments9[[#This Row],[Shipdate]],"ddd")</f>
        <v>Mon</v>
      </c>
      <c r="G7680" s="1" t="str">
        <f>IF(OR(shipments9[[#This Row],[Day Name]]="Sat",shipments9[[#This Row],[Day Name]]="Sun"),"Weekend","Weekday")</f>
        <v>Weekday</v>
      </c>
      <c r="H7680">
        <v>4524.75</v>
      </c>
      <c r="I7680">
        <v>227</v>
      </c>
      <c r="J7680" t="s">
        <v>194</v>
      </c>
      <c r="K7680" t="s">
        <v>8151</v>
      </c>
      <c r="L7680" t="s">
        <v>8156</v>
      </c>
      <c r="M7680">
        <v>1</v>
      </c>
      <c r="N7680" t="s">
        <v>8163</v>
      </c>
      <c r="O7680" s="4">
        <f>INDEX(products[Cost_per_box], MATCH(shipments9[[#This Row],[PID]], products[PID], 0))</f>
        <v>2.65</v>
      </c>
      <c r="P7680" s="4">
        <f>shipments9[[#This Row],[Boxes]]*shipments9[[#This Row],[Cost Per Box]]</f>
        <v>601.54999999999995</v>
      </c>
      <c r="Q7680" s="4">
        <f>shipments9[[#This Row],[Amount]] -shipments9[[#This Row],[total cost]]</f>
        <v>3923.2</v>
      </c>
      <c r="R7680" s="4" t="str">
        <f>IF(shipments9[[#This Row],[Gross Profit]]&lt;0,"Loss","Profit")</f>
        <v>Profit</v>
      </c>
      <c r="S7680" s="9">
        <f>shipments9[[#This Row],[Gross Profit]]/shipments9[[#This Row],[Amount]]</f>
        <v>0.86705342836620802</v>
      </c>
      <c r="T7680" s="11">
        <f>shipments9[[#This Row],[Amount]]/shipments9[[#This Row],[Boxes]]</f>
        <v>19.932819383259911</v>
      </c>
    </row>
    <row r="7681" spans="1:20" hidden="1" x14ac:dyDescent="0.25">
      <c r="A7681" t="s">
        <v>7865</v>
      </c>
      <c r="B7681" t="s">
        <v>65</v>
      </c>
      <c r="C7681" t="s">
        <v>135</v>
      </c>
      <c r="D7681" t="s">
        <v>22</v>
      </c>
      <c r="E7681" s="1">
        <v>45139</v>
      </c>
      <c r="F7681" s="1" t="str">
        <f>TEXT(shipments9[[#This Row],[Shipdate]],"ddd")</f>
        <v>Tue</v>
      </c>
      <c r="G7681" s="1" t="str">
        <f>IF(OR(shipments9[[#This Row],[Day Name]]="Sat",shipments9[[#This Row],[Day Name]]="Sun"),"Weekend","Weekday")</f>
        <v>Weekday</v>
      </c>
      <c r="H7681">
        <v>5127.75</v>
      </c>
      <c r="I7681">
        <v>206</v>
      </c>
      <c r="J7681" t="s">
        <v>194</v>
      </c>
      <c r="K7681" t="s">
        <v>8151</v>
      </c>
      <c r="L7681" t="s">
        <v>8160</v>
      </c>
      <c r="M7681">
        <v>8</v>
      </c>
      <c r="N7681" t="s">
        <v>8162</v>
      </c>
      <c r="O7681" s="4">
        <f>INDEX(products[Cost_per_box], MATCH(shipments9[[#This Row],[PID]], products[PID], 0))</f>
        <v>9.94</v>
      </c>
      <c r="P7681" s="4">
        <f>shipments9[[#This Row],[Boxes]]*shipments9[[#This Row],[Cost Per Box]]</f>
        <v>2047.6399999999999</v>
      </c>
      <c r="Q7681" s="4">
        <f>shipments9[[#This Row],[Amount]] -shipments9[[#This Row],[total cost]]</f>
        <v>3080.11</v>
      </c>
      <c r="R7681" s="4" t="str">
        <f>IF(shipments9[[#This Row],[Gross Profit]]&lt;0,"Loss","Profit")</f>
        <v>Profit</v>
      </c>
      <c r="S7681" s="9">
        <f>shipments9[[#This Row],[Gross Profit]]/shipments9[[#This Row],[Amount]]</f>
        <v>0.60067475988493979</v>
      </c>
      <c r="T7681" s="11">
        <f>shipments9[[#This Row],[Amount]]/shipments9[[#This Row],[Boxes]]</f>
        <v>24.891990291262136</v>
      </c>
    </row>
    <row r="7682" spans="1:20" hidden="1" x14ac:dyDescent="0.25">
      <c r="A7682" t="s">
        <v>7866</v>
      </c>
      <c r="B7682" t="s">
        <v>68</v>
      </c>
      <c r="C7682" t="s">
        <v>128</v>
      </c>
      <c r="D7682" t="s">
        <v>22</v>
      </c>
      <c r="E7682" s="1">
        <v>45329</v>
      </c>
      <c r="F7682" s="1" t="str">
        <f>TEXT(shipments9[[#This Row],[Shipdate]],"ddd")</f>
        <v>Wed</v>
      </c>
      <c r="G7682" s="1" t="str">
        <f>IF(OR(shipments9[[#This Row],[Day Name]]="Sat",shipments9[[#This Row],[Day Name]]="Sun"),"Weekend","Weekday")</f>
        <v>Weekday</v>
      </c>
      <c r="H7682">
        <v>2414.25</v>
      </c>
      <c r="I7682">
        <v>345</v>
      </c>
      <c r="J7682" t="s">
        <v>194</v>
      </c>
      <c r="K7682" t="s">
        <v>8155</v>
      </c>
      <c r="L7682" t="s">
        <v>8156</v>
      </c>
      <c r="M7682">
        <v>2</v>
      </c>
      <c r="N7682" t="s">
        <v>8157</v>
      </c>
      <c r="O7682" s="4">
        <f>INDEX(products[Cost_per_box], MATCH(shipments9[[#This Row],[PID]], products[PID], 0))</f>
        <v>3.85</v>
      </c>
      <c r="P7682" s="4">
        <f>shipments9[[#This Row],[Boxes]]*shipments9[[#This Row],[Cost Per Box]]</f>
        <v>1328.25</v>
      </c>
      <c r="Q7682" s="4">
        <f>shipments9[[#This Row],[Amount]] -shipments9[[#This Row],[total cost]]</f>
        <v>1086</v>
      </c>
      <c r="R7682" s="4" t="str">
        <f>IF(shipments9[[#This Row],[Gross Profit]]&lt;0,"Loss","Profit")</f>
        <v>Profit</v>
      </c>
      <c r="S7682" s="9">
        <f>shipments9[[#This Row],[Gross Profit]]/shipments9[[#This Row],[Amount]]</f>
        <v>0.44982913948431191</v>
      </c>
      <c r="T7682" s="11">
        <f>shipments9[[#This Row],[Amount]]/shipments9[[#This Row],[Boxes]]</f>
        <v>6.9978260869565219</v>
      </c>
    </row>
    <row r="7683" spans="1:20" hidden="1" x14ac:dyDescent="0.25">
      <c r="A7683" t="s">
        <v>7867</v>
      </c>
      <c r="B7683" t="s">
        <v>68</v>
      </c>
      <c r="C7683" t="s">
        <v>145</v>
      </c>
      <c r="D7683" t="s">
        <v>28</v>
      </c>
      <c r="E7683" s="1">
        <v>44943</v>
      </c>
      <c r="F7683" s="1" t="str">
        <f>TEXT(shipments9[[#This Row],[Shipdate]],"ddd")</f>
        <v>Tue</v>
      </c>
      <c r="G7683" s="1" t="str">
        <f>IF(OR(shipments9[[#This Row],[Day Name]]="Sat",shipments9[[#This Row],[Day Name]]="Sun"),"Weekend","Weekday")</f>
        <v>Weekday</v>
      </c>
      <c r="H7683">
        <v>5159.25</v>
      </c>
      <c r="I7683">
        <v>397</v>
      </c>
      <c r="J7683" t="s">
        <v>194</v>
      </c>
      <c r="K7683" t="s">
        <v>8151</v>
      </c>
      <c r="L7683" t="s">
        <v>8156</v>
      </c>
      <c r="M7683">
        <v>1</v>
      </c>
      <c r="N7683" t="s">
        <v>8163</v>
      </c>
      <c r="O7683" s="4">
        <f>INDEX(products[Cost_per_box], MATCH(shipments9[[#This Row],[PID]], products[PID], 0))</f>
        <v>4.74</v>
      </c>
      <c r="P7683" s="4">
        <f>shipments9[[#This Row],[Boxes]]*shipments9[[#This Row],[Cost Per Box]]</f>
        <v>1881.78</v>
      </c>
      <c r="Q7683" s="4">
        <f>shipments9[[#This Row],[Amount]] -shipments9[[#This Row],[total cost]]</f>
        <v>3277.4700000000003</v>
      </c>
      <c r="R7683" s="4" t="str">
        <f>IF(shipments9[[#This Row],[Gross Profit]]&lt;0,"Loss","Profit")</f>
        <v>Profit</v>
      </c>
      <c r="S7683" s="9">
        <f>shipments9[[#This Row],[Gross Profit]]/shipments9[[#This Row],[Amount]]</f>
        <v>0.63526093908998404</v>
      </c>
      <c r="T7683" s="11">
        <f>shipments9[[#This Row],[Amount]]/shipments9[[#This Row],[Boxes]]</f>
        <v>12.9955919395466</v>
      </c>
    </row>
    <row r="7684" spans="1:20" hidden="1" x14ac:dyDescent="0.25">
      <c r="A7684" t="s">
        <v>7868</v>
      </c>
      <c r="B7684" t="s">
        <v>68</v>
      </c>
      <c r="C7684" t="s">
        <v>149</v>
      </c>
      <c r="D7684" t="s">
        <v>22</v>
      </c>
      <c r="E7684" s="1">
        <v>45215</v>
      </c>
      <c r="F7684" s="1" t="str">
        <f>TEXT(shipments9[[#This Row],[Shipdate]],"ddd")</f>
        <v>Mon</v>
      </c>
      <c r="G7684" s="1" t="str">
        <f>IF(OR(shipments9[[#This Row],[Day Name]]="Sat",shipments9[[#This Row],[Day Name]]="Sun"),"Weekend","Weekday")</f>
        <v>Weekday</v>
      </c>
      <c r="H7684">
        <v>2916</v>
      </c>
      <c r="I7684">
        <v>162</v>
      </c>
      <c r="J7684" t="s">
        <v>194</v>
      </c>
      <c r="K7684" t="s">
        <v>8151</v>
      </c>
      <c r="L7684" t="s">
        <v>8152</v>
      </c>
      <c r="M7684">
        <v>10</v>
      </c>
      <c r="N7684" t="s">
        <v>8153</v>
      </c>
      <c r="O7684" s="4">
        <f>INDEX(products[Cost_per_box], MATCH(shipments9[[#This Row],[PID]], products[PID], 0))</f>
        <v>6.43</v>
      </c>
      <c r="P7684" s="4">
        <f>shipments9[[#This Row],[Boxes]]*shipments9[[#This Row],[Cost Per Box]]</f>
        <v>1041.6599999999999</v>
      </c>
      <c r="Q7684" s="4">
        <f>shipments9[[#This Row],[Amount]] -shipments9[[#This Row],[total cost]]</f>
        <v>1874.3400000000001</v>
      </c>
      <c r="R7684" s="4" t="str">
        <f>IF(shipments9[[#This Row],[Gross Profit]]&lt;0,"Loss","Profit")</f>
        <v>Profit</v>
      </c>
      <c r="S7684" s="9">
        <f>shipments9[[#This Row],[Gross Profit]]/shipments9[[#This Row],[Amount]]</f>
        <v>0.64277777777777778</v>
      </c>
      <c r="T7684" s="11">
        <f>shipments9[[#This Row],[Amount]]/shipments9[[#This Row],[Boxes]]</f>
        <v>18</v>
      </c>
    </row>
    <row r="7685" spans="1:20" hidden="1" x14ac:dyDescent="0.25">
      <c r="A7685" t="s">
        <v>7869</v>
      </c>
      <c r="B7685" t="s">
        <v>68</v>
      </c>
      <c r="C7685" t="s">
        <v>161</v>
      </c>
      <c r="D7685" t="s">
        <v>26</v>
      </c>
      <c r="E7685" s="1">
        <v>45369</v>
      </c>
      <c r="F7685" s="1" t="str">
        <f>TEXT(shipments9[[#This Row],[Shipdate]],"ddd")</f>
        <v>Mon</v>
      </c>
      <c r="G7685" s="1" t="str">
        <f>IF(OR(shipments9[[#This Row],[Day Name]]="Sat",shipments9[[#This Row],[Day Name]]="Sun"),"Weekend","Weekday")</f>
        <v>Weekday</v>
      </c>
      <c r="H7685">
        <v>7782.75</v>
      </c>
      <c r="I7685">
        <v>649</v>
      </c>
      <c r="J7685" t="s">
        <v>194</v>
      </c>
      <c r="K7685" t="s">
        <v>8155</v>
      </c>
      <c r="L7685" t="s">
        <v>8156</v>
      </c>
      <c r="M7685">
        <v>3</v>
      </c>
      <c r="N7685" t="s">
        <v>8164</v>
      </c>
      <c r="O7685" s="4">
        <f>INDEX(products[Cost_per_box], MATCH(shipments9[[#This Row],[PID]], products[PID], 0))</f>
        <v>2.76</v>
      </c>
      <c r="P7685" s="4">
        <f>shipments9[[#This Row],[Boxes]]*shipments9[[#This Row],[Cost Per Box]]</f>
        <v>1791.2399999999998</v>
      </c>
      <c r="Q7685" s="4">
        <f>shipments9[[#This Row],[Amount]] -shipments9[[#This Row],[total cost]]</f>
        <v>5991.51</v>
      </c>
      <c r="R7685" s="4" t="str">
        <f>IF(shipments9[[#This Row],[Gross Profit]]&lt;0,"Loss","Profit")</f>
        <v>Profit</v>
      </c>
      <c r="S7685" s="9">
        <f>shipments9[[#This Row],[Gross Profit]]/shipments9[[#This Row],[Amount]]</f>
        <v>0.76984484918569918</v>
      </c>
      <c r="T7685" s="11">
        <f>shipments9[[#This Row],[Amount]]/shipments9[[#This Row],[Boxes]]</f>
        <v>11.99191063174114</v>
      </c>
    </row>
    <row r="7686" spans="1:20" hidden="1" x14ac:dyDescent="0.25">
      <c r="A7686" t="s">
        <v>7870</v>
      </c>
      <c r="B7686" t="s">
        <v>68</v>
      </c>
      <c r="C7686" t="s">
        <v>132</v>
      </c>
      <c r="D7686" t="s">
        <v>28</v>
      </c>
      <c r="E7686" s="1">
        <v>44942</v>
      </c>
      <c r="F7686" s="1" t="str">
        <f>TEXT(shipments9[[#This Row],[Shipdate]],"ddd")</f>
        <v>Mon</v>
      </c>
      <c r="G7686" s="1" t="str">
        <f>IF(OR(shipments9[[#This Row],[Day Name]]="Sat",shipments9[[#This Row],[Day Name]]="Sun"),"Weekend","Weekday")</f>
        <v>Weekday</v>
      </c>
      <c r="H7686">
        <v>7641</v>
      </c>
      <c r="I7686">
        <v>306</v>
      </c>
      <c r="J7686" t="s">
        <v>194</v>
      </c>
      <c r="K7686" t="s">
        <v>8151</v>
      </c>
      <c r="L7686" t="s">
        <v>8156</v>
      </c>
      <c r="M7686">
        <v>1</v>
      </c>
      <c r="N7686" t="s">
        <v>8163</v>
      </c>
      <c r="O7686" s="4">
        <f>INDEX(products[Cost_per_box], MATCH(shipments9[[#This Row],[PID]], products[PID], 0))</f>
        <v>6.31</v>
      </c>
      <c r="P7686" s="4">
        <f>shipments9[[#This Row],[Boxes]]*shipments9[[#This Row],[Cost Per Box]]</f>
        <v>1930.86</v>
      </c>
      <c r="Q7686" s="4">
        <f>shipments9[[#This Row],[Amount]] -shipments9[[#This Row],[total cost]]</f>
        <v>5710.14</v>
      </c>
      <c r="R7686" s="4" t="str">
        <f>IF(shipments9[[#This Row],[Gross Profit]]&lt;0,"Loss","Profit")</f>
        <v>Profit</v>
      </c>
      <c r="S7686" s="9">
        <f>shipments9[[#This Row],[Gross Profit]]/shipments9[[#This Row],[Amount]]</f>
        <v>0.74730270906949359</v>
      </c>
      <c r="T7686" s="11">
        <f>shipments9[[#This Row],[Amount]]/shipments9[[#This Row],[Boxes]]</f>
        <v>24.970588235294116</v>
      </c>
    </row>
    <row r="7687" spans="1:20" hidden="1" x14ac:dyDescent="0.25">
      <c r="A7687" t="s">
        <v>7871</v>
      </c>
      <c r="B7687" t="s">
        <v>68</v>
      </c>
      <c r="C7687" t="s">
        <v>145</v>
      </c>
      <c r="D7687" t="s">
        <v>24</v>
      </c>
      <c r="E7687" s="1">
        <v>45309</v>
      </c>
      <c r="F7687" s="1" t="str">
        <f>TEXT(shipments9[[#This Row],[Shipdate]],"ddd")</f>
        <v>Thu</v>
      </c>
      <c r="G7687" s="1" t="str">
        <f>IF(OR(shipments9[[#This Row],[Day Name]]="Sat",shipments9[[#This Row],[Day Name]]="Sun"),"Weekend","Weekday")</f>
        <v>Weekday</v>
      </c>
      <c r="H7687">
        <v>6952.5</v>
      </c>
      <c r="I7687">
        <v>464</v>
      </c>
      <c r="J7687" t="s">
        <v>194</v>
      </c>
      <c r="K7687" t="s">
        <v>8155</v>
      </c>
      <c r="L7687" t="s">
        <v>8156</v>
      </c>
      <c r="M7687">
        <v>1</v>
      </c>
      <c r="N7687" t="s">
        <v>8163</v>
      </c>
      <c r="O7687" s="4">
        <f>INDEX(products[Cost_per_box], MATCH(shipments9[[#This Row],[PID]], products[PID], 0))</f>
        <v>4.74</v>
      </c>
      <c r="P7687" s="4">
        <f>shipments9[[#This Row],[Boxes]]*shipments9[[#This Row],[Cost Per Box]]</f>
        <v>2199.36</v>
      </c>
      <c r="Q7687" s="4">
        <f>shipments9[[#This Row],[Amount]] -shipments9[[#This Row],[total cost]]</f>
        <v>4753.1399999999994</v>
      </c>
      <c r="R7687" s="4" t="str">
        <f>IF(shipments9[[#This Row],[Gross Profit]]&lt;0,"Loss","Profit")</f>
        <v>Profit</v>
      </c>
      <c r="S7687" s="9">
        <f>shipments9[[#This Row],[Gross Profit]]/shipments9[[#This Row],[Amount]]</f>
        <v>0.68365911542610558</v>
      </c>
      <c r="T7687" s="11">
        <f>shipments9[[#This Row],[Amount]]/shipments9[[#This Row],[Boxes]]</f>
        <v>14.983836206896552</v>
      </c>
    </row>
    <row r="7688" spans="1:20" x14ac:dyDescent="0.25">
      <c r="A7688" t="s">
        <v>7872</v>
      </c>
      <c r="B7688" t="s">
        <v>68</v>
      </c>
      <c r="C7688" t="s">
        <v>147</v>
      </c>
      <c r="D7688" t="s">
        <v>28</v>
      </c>
      <c r="E7688" s="1">
        <v>45170</v>
      </c>
      <c r="F7688" s="1" t="str">
        <f>TEXT(shipments9[[#This Row],[Shipdate]],"ddd")</f>
        <v>Fri</v>
      </c>
      <c r="G7688" s="1" t="str">
        <f>IF(OR(shipments9[[#This Row],[Day Name]]="Sat",shipments9[[#This Row],[Day Name]]="Sun"),"Weekend","Weekday")</f>
        <v>Weekday</v>
      </c>
      <c r="H7688">
        <v>5523.75</v>
      </c>
      <c r="I7688">
        <v>790</v>
      </c>
      <c r="J7688" t="s">
        <v>194</v>
      </c>
      <c r="K7688" t="s">
        <v>8151</v>
      </c>
      <c r="L7688" t="s">
        <v>8160</v>
      </c>
      <c r="M7688">
        <v>9</v>
      </c>
      <c r="N7688" t="s">
        <v>8167</v>
      </c>
      <c r="O7688" s="4">
        <f>INDEX(products[Cost_per_box], MATCH(shipments9[[#This Row],[PID]], products[PID], 0))</f>
        <v>10.51</v>
      </c>
      <c r="P7688" s="4">
        <f>shipments9[[#This Row],[Boxes]]*shipments9[[#This Row],[Cost Per Box]]</f>
        <v>8302.9</v>
      </c>
      <c r="Q7688" s="4">
        <f>shipments9[[#This Row],[Amount]] -shipments9[[#This Row],[total cost]]</f>
        <v>-2779.1499999999996</v>
      </c>
      <c r="R7688" s="4" t="str">
        <f>IF(shipments9[[#This Row],[Gross Profit]]&lt;0,"Loss","Profit")</f>
        <v>Loss</v>
      </c>
      <c r="S7688" s="9">
        <f>shipments9[[#This Row],[Gross Profit]]/shipments9[[#This Row],[Amount]]</f>
        <v>-0.50312740439013348</v>
      </c>
      <c r="T7688" s="11">
        <f>shipments9[[#This Row],[Amount]]/shipments9[[#This Row],[Boxes]]</f>
        <v>6.9920886075949369</v>
      </c>
    </row>
    <row r="7689" spans="1:20" hidden="1" x14ac:dyDescent="0.25">
      <c r="A7689" t="s">
        <v>7873</v>
      </c>
      <c r="B7689" t="s">
        <v>108</v>
      </c>
      <c r="C7689" t="s">
        <v>153</v>
      </c>
      <c r="D7689" t="s">
        <v>22</v>
      </c>
      <c r="E7689" s="1">
        <v>45553</v>
      </c>
      <c r="F7689" s="1" t="str">
        <f>TEXT(shipments9[[#This Row],[Shipdate]],"ddd")</f>
        <v>Wed</v>
      </c>
      <c r="G7689" s="1" t="str">
        <f>IF(OR(shipments9[[#This Row],[Day Name]]="Sat",shipments9[[#This Row],[Day Name]]="Sun"),"Weekend","Weekday")</f>
        <v>Weekday</v>
      </c>
      <c r="H7689">
        <v>7956</v>
      </c>
      <c r="I7689">
        <v>498</v>
      </c>
      <c r="J7689" t="s">
        <v>194</v>
      </c>
      <c r="K7689" t="s">
        <v>8155</v>
      </c>
      <c r="L7689" t="s">
        <v>8160</v>
      </c>
      <c r="M7689">
        <v>9</v>
      </c>
      <c r="N7689" t="s">
        <v>8167</v>
      </c>
      <c r="O7689" s="4">
        <f>INDEX(products[Cost_per_box], MATCH(shipments9[[#This Row],[PID]], products[PID], 0))</f>
        <v>9.57</v>
      </c>
      <c r="P7689" s="4">
        <f>shipments9[[#This Row],[Boxes]]*shipments9[[#This Row],[Cost Per Box]]</f>
        <v>4765.8600000000006</v>
      </c>
      <c r="Q7689" s="4">
        <f>shipments9[[#This Row],[Amount]] -shipments9[[#This Row],[total cost]]</f>
        <v>3190.1399999999994</v>
      </c>
      <c r="R7689" s="4" t="str">
        <f>IF(shipments9[[#This Row],[Gross Profit]]&lt;0,"Loss","Profit")</f>
        <v>Profit</v>
      </c>
      <c r="S7689" s="9">
        <f>shipments9[[#This Row],[Gross Profit]]/shipments9[[#This Row],[Amount]]</f>
        <v>0.40097285067873295</v>
      </c>
      <c r="T7689" s="11">
        <f>shipments9[[#This Row],[Amount]]/shipments9[[#This Row],[Boxes]]</f>
        <v>15.975903614457831</v>
      </c>
    </row>
    <row r="7690" spans="1:20" hidden="1" x14ac:dyDescent="0.25">
      <c r="A7690" t="s">
        <v>7874</v>
      </c>
      <c r="B7690" t="s">
        <v>108</v>
      </c>
      <c r="C7690" t="s">
        <v>141</v>
      </c>
      <c r="D7690" t="s">
        <v>28</v>
      </c>
      <c r="E7690" s="1">
        <v>45449</v>
      </c>
      <c r="F7690" s="1" t="str">
        <f>TEXT(shipments9[[#This Row],[Shipdate]],"ddd")</f>
        <v>Thu</v>
      </c>
      <c r="G7690" s="1" t="str">
        <f>IF(OR(shipments9[[#This Row],[Day Name]]="Sat",shipments9[[#This Row],[Day Name]]="Sun"),"Weekend","Weekday")</f>
        <v>Weekday</v>
      </c>
      <c r="H7690">
        <v>659.25</v>
      </c>
      <c r="I7690">
        <v>51</v>
      </c>
      <c r="J7690" t="s">
        <v>194</v>
      </c>
      <c r="K7690" t="s">
        <v>8155</v>
      </c>
      <c r="L7690" t="s">
        <v>8154</v>
      </c>
      <c r="M7690">
        <v>6</v>
      </c>
      <c r="N7690" t="s">
        <v>8159</v>
      </c>
      <c r="O7690" s="4">
        <f>INDEX(products[Cost_per_box], MATCH(shipments9[[#This Row],[PID]], products[PID], 0))</f>
        <v>8.2200000000000006</v>
      </c>
      <c r="P7690" s="4">
        <f>shipments9[[#This Row],[Boxes]]*shipments9[[#This Row],[Cost Per Box]]</f>
        <v>419.22</v>
      </c>
      <c r="Q7690" s="4">
        <f>shipments9[[#This Row],[Amount]] -shipments9[[#This Row],[total cost]]</f>
        <v>240.02999999999997</v>
      </c>
      <c r="R7690" s="4" t="str">
        <f>IF(shipments9[[#This Row],[Gross Profit]]&lt;0,"Loss","Profit")</f>
        <v>Profit</v>
      </c>
      <c r="S7690" s="9">
        <f>shipments9[[#This Row],[Gross Profit]]/shipments9[[#This Row],[Amount]]</f>
        <v>0.36409556313993169</v>
      </c>
      <c r="T7690" s="11">
        <f>shipments9[[#This Row],[Amount]]/shipments9[[#This Row],[Boxes]]</f>
        <v>12.926470588235293</v>
      </c>
    </row>
    <row r="7691" spans="1:20" x14ac:dyDescent="0.25">
      <c r="A7691" t="s">
        <v>7875</v>
      </c>
      <c r="B7691" t="s">
        <v>108</v>
      </c>
      <c r="C7691" t="s">
        <v>147</v>
      </c>
      <c r="D7691" t="s">
        <v>28</v>
      </c>
      <c r="E7691" s="1">
        <v>45093</v>
      </c>
      <c r="F7691" s="1" t="str">
        <f>TEXT(shipments9[[#This Row],[Shipdate]],"ddd")</f>
        <v>Fri</v>
      </c>
      <c r="G7691" s="1" t="str">
        <f>IF(OR(shipments9[[#This Row],[Day Name]]="Sat",shipments9[[#This Row],[Day Name]]="Sun"),"Weekend","Weekday")</f>
        <v>Weekday</v>
      </c>
      <c r="H7691">
        <v>9533.25</v>
      </c>
      <c r="I7691">
        <v>1192</v>
      </c>
      <c r="J7691" t="s">
        <v>194</v>
      </c>
      <c r="K7691" t="s">
        <v>8151</v>
      </c>
      <c r="L7691" t="s">
        <v>8154</v>
      </c>
      <c r="M7691">
        <v>6</v>
      </c>
      <c r="N7691" t="s">
        <v>8159</v>
      </c>
      <c r="O7691" s="4">
        <f>INDEX(products[Cost_per_box], MATCH(shipments9[[#This Row],[PID]], products[PID], 0))</f>
        <v>10.51</v>
      </c>
      <c r="P7691" s="4">
        <f>shipments9[[#This Row],[Boxes]]*shipments9[[#This Row],[Cost Per Box]]</f>
        <v>12527.92</v>
      </c>
      <c r="Q7691" s="4">
        <f>shipments9[[#This Row],[Amount]] -shipments9[[#This Row],[total cost]]</f>
        <v>-2994.67</v>
      </c>
      <c r="R7691" s="4" t="str">
        <f>IF(shipments9[[#This Row],[Gross Profit]]&lt;0,"Loss","Profit")</f>
        <v>Loss</v>
      </c>
      <c r="S7691" s="9">
        <f>shipments9[[#This Row],[Gross Profit]]/shipments9[[#This Row],[Amount]]</f>
        <v>-0.3141289696588257</v>
      </c>
      <c r="T7691" s="11">
        <f>shipments9[[#This Row],[Amount]]/shipments9[[#This Row],[Boxes]]</f>
        <v>7.9976929530201346</v>
      </c>
    </row>
    <row r="7692" spans="1:20" hidden="1" x14ac:dyDescent="0.25">
      <c r="A7692" t="s">
        <v>7876</v>
      </c>
      <c r="B7692" t="s">
        <v>105</v>
      </c>
      <c r="C7692" t="s">
        <v>141</v>
      </c>
      <c r="D7692" t="s">
        <v>26</v>
      </c>
      <c r="E7692" s="1">
        <v>45503</v>
      </c>
      <c r="F7692" s="1" t="str">
        <f>TEXT(shipments9[[#This Row],[Shipdate]],"ddd")</f>
        <v>Tue</v>
      </c>
      <c r="G7692" s="1" t="str">
        <f>IF(OR(shipments9[[#This Row],[Day Name]]="Sat",shipments9[[#This Row],[Day Name]]="Sun"),"Weekend","Weekday")</f>
        <v>Weekday</v>
      </c>
      <c r="H7692">
        <v>393.75</v>
      </c>
      <c r="I7692">
        <v>25</v>
      </c>
      <c r="J7692" t="s">
        <v>194</v>
      </c>
      <c r="K7692" t="s">
        <v>8155</v>
      </c>
      <c r="L7692" t="s">
        <v>8160</v>
      </c>
      <c r="M7692">
        <v>7</v>
      </c>
      <c r="N7692" t="s">
        <v>8161</v>
      </c>
      <c r="O7692" s="4">
        <f>INDEX(products[Cost_per_box], MATCH(shipments9[[#This Row],[PID]], products[PID], 0))</f>
        <v>8.2200000000000006</v>
      </c>
      <c r="P7692" s="4">
        <f>shipments9[[#This Row],[Boxes]]*shipments9[[#This Row],[Cost Per Box]]</f>
        <v>205.50000000000003</v>
      </c>
      <c r="Q7692" s="4">
        <f>shipments9[[#This Row],[Amount]] -shipments9[[#This Row],[total cost]]</f>
        <v>188.24999999999997</v>
      </c>
      <c r="R7692" s="4" t="str">
        <f>IF(shipments9[[#This Row],[Gross Profit]]&lt;0,"Loss","Profit")</f>
        <v>Profit</v>
      </c>
      <c r="S7692" s="9">
        <f>shipments9[[#This Row],[Gross Profit]]/shipments9[[#This Row],[Amount]]</f>
        <v>0.47809523809523802</v>
      </c>
      <c r="T7692" s="11">
        <f>shipments9[[#This Row],[Amount]]/shipments9[[#This Row],[Boxes]]</f>
        <v>15.75</v>
      </c>
    </row>
    <row r="7693" spans="1:20" x14ac:dyDescent="0.25">
      <c r="A7693" t="s">
        <v>7877</v>
      </c>
      <c r="B7693" t="s">
        <v>105</v>
      </c>
      <c r="C7693" t="s">
        <v>155</v>
      </c>
      <c r="D7693" t="s">
        <v>22</v>
      </c>
      <c r="E7693" s="1">
        <v>45520</v>
      </c>
      <c r="F7693" s="1" t="str">
        <f>TEXT(shipments9[[#This Row],[Shipdate]],"ddd")</f>
        <v>Fri</v>
      </c>
      <c r="G7693" s="1" t="str">
        <f>IF(OR(shipments9[[#This Row],[Day Name]]="Sat",shipments9[[#This Row],[Day Name]]="Sun"),"Weekend","Weekday")</f>
        <v>Weekday</v>
      </c>
      <c r="H7693">
        <v>5181.75</v>
      </c>
      <c r="I7693">
        <v>741</v>
      </c>
      <c r="J7693" t="s">
        <v>194</v>
      </c>
      <c r="K7693" t="s">
        <v>8155</v>
      </c>
      <c r="L7693" t="s">
        <v>8160</v>
      </c>
      <c r="M7693">
        <v>8</v>
      </c>
      <c r="N7693" t="s">
        <v>8162</v>
      </c>
      <c r="O7693" s="4">
        <f>INDEX(products[Cost_per_box], MATCH(shipments9[[#This Row],[PID]], products[PID], 0))</f>
        <v>8.43</v>
      </c>
      <c r="P7693" s="4">
        <f>shipments9[[#This Row],[Boxes]]*shipments9[[#This Row],[Cost Per Box]]</f>
        <v>6246.63</v>
      </c>
      <c r="Q7693" s="4">
        <f>shipments9[[#This Row],[Amount]] -shipments9[[#This Row],[total cost]]</f>
        <v>-1064.8800000000001</v>
      </c>
      <c r="R7693" s="4" t="str">
        <f>IF(shipments9[[#This Row],[Gross Profit]]&lt;0,"Loss","Profit")</f>
        <v>Loss</v>
      </c>
      <c r="S7693" s="9">
        <f>shipments9[[#This Row],[Gross Profit]]/shipments9[[#This Row],[Amount]]</f>
        <v>-0.20550586191923581</v>
      </c>
      <c r="T7693" s="11">
        <f>shipments9[[#This Row],[Amount]]/shipments9[[#This Row],[Boxes]]</f>
        <v>6.9929149797570851</v>
      </c>
    </row>
    <row r="7694" spans="1:20" hidden="1" x14ac:dyDescent="0.25">
      <c r="A7694" t="s">
        <v>7878</v>
      </c>
      <c r="B7694" t="s">
        <v>105</v>
      </c>
      <c r="C7694" t="s">
        <v>157</v>
      </c>
      <c r="D7694" t="s">
        <v>26</v>
      </c>
      <c r="E7694" s="1">
        <v>45301</v>
      </c>
      <c r="F7694" s="1" t="str">
        <f>TEXT(shipments9[[#This Row],[Shipdate]],"ddd")</f>
        <v>Wed</v>
      </c>
      <c r="G7694" s="1" t="str">
        <f>IF(OR(shipments9[[#This Row],[Day Name]]="Sat",shipments9[[#This Row],[Day Name]]="Sun"),"Weekend","Weekday")</f>
        <v>Weekday</v>
      </c>
      <c r="H7694">
        <v>10577.25</v>
      </c>
      <c r="I7694">
        <v>1058</v>
      </c>
      <c r="J7694" t="s">
        <v>194</v>
      </c>
      <c r="K7694" t="s">
        <v>8155</v>
      </c>
      <c r="L7694" t="s">
        <v>8156</v>
      </c>
      <c r="M7694">
        <v>1</v>
      </c>
      <c r="N7694" t="s">
        <v>8163</v>
      </c>
      <c r="O7694" s="4">
        <f>INDEX(products[Cost_per_box], MATCH(shipments9[[#This Row],[PID]], products[PID], 0))</f>
        <v>6.8</v>
      </c>
      <c r="P7694" s="4">
        <f>shipments9[[#This Row],[Boxes]]*shipments9[[#This Row],[Cost Per Box]]</f>
        <v>7194.4</v>
      </c>
      <c r="Q7694" s="4">
        <f>shipments9[[#This Row],[Amount]] -shipments9[[#This Row],[total cost]]</f>
        <v>3382.8500000000004</v>
      </c>
      <c r="R7694" s="4" t="str">
        <f>IF(shipments9[[#This Row],[Gross Profit]]&lt;0,"Loss","Profit")</f>
        <v>Profit</v>
      </c>
      <c r="S7694" s="9">
        <f>shipments9[[#This Row],[Gross Profit]]/shipments9[[#This Row],[Amount]]</f>
        <v>0.31982320546455839</v>
      </c>
      <c r="T7694" s="11">
        <f>shipments9[[#This Row],[Amount]]/shipments9[[#This Row],[Boxes]]</f>
        <v>9.9974007561436675</v>
      </c>
    </row>
    <row r="7695" spans="1:20" hidden="1" x14ac:dyDescent="0.25">
      <c r="A7695" t="s">
        <v>7879</v>
      </c>
      <c r="B7695" t="s">
        <v>105</v>
      </c>
      <c r="C7695" t="s">
        <v>141</v>
      </c>
      <c r="D7695" t="s">
        <v>26</v>
      </c>
      <c r="E7695" s="1">
        <v>45212</v>
      </c>
      <c r="F7695" s="1" t="str">
        <f>TEXT(shipments9[[#This Row],[Shipdate]],"ddd")</f>
        <v>Fri</v>
      </c>
      <c r="G7695" s="1" t="str">
        <f>IF(OR(shipments9[[#This Row],[Day Name]]="Sat",shipments9[[#This Row],[Day Name]]="Sun"),"Weekend","Weekday")</f>
        <v>Weekday</v>
      </c>
      <c r="H7695">
        <v>5865.75</v>
      </c>
      <c r="I7695">
        <v>489</v>
      </c>
      <c r="J7695" t="s">
        <v>194</v>
      </c>
      <c r="K7695" t="s">
        <v>8151</v>
      </c>
      <c r="L7695" t="s">
        <v>8152</v>
      </c>
      <c r="M7695">
        <v>10</v>
      </c>
      <c r="N7695" t="s">
        <v>8153</v>
      </c>
      <c r="O7695" s="4">
        <f>INDEX(products[Cost_per_box], MATCH(shipments9[[#This Row],[PID]], products[PID], 0))</f>
        <v>8.2200000000000006</v>
      </c>
      <c r="P7695" s="4">
        <f>shipments9[[#This Row],[Boxes]]*shipments9[[#This Row],[Cost Per Box]]</f>
        <v>4019.5800000000004</v>
      </c>
      <c r="Q7695" s="4">
        <f>shipments9[[#This Row],[Amount]] -shipments9[[#This Row],[total cost]]</f>
        <v>1846.1699999999996</v>
      </c>
      <c r="R7695" s="4" t="str">
        <f>IF(shipments9[[#This Row],[Gross Profit]]&lt;0,"Loss","Profit")</f>
        <v>Profit</v>
      </c>
      <c r="S7695" s="9">
        <f>shipments9[[#This Row],[Gross Profit]]/shipments9[[#This Row],[Amount]]</f>
        <v>0.31473724587648633</v>
      </c>
      <c r="T7695" s="11">
        <f>shipments9[[#This Row],[Amount]]/shipments9[[#This Row],[Boxes]]</f>
        <v>11.995398773006135</v>
      </c>
    </row>
    <row r="7696" spans="1:20" hidden="1" x14ac:dyDescent="0.25">
      <c r="A7696" t="s">
        <v>7880</v>
      </c>
      <c r="B7696" t="s">
        <v>105</v>
      </c>
      <c r="C7696" t="s">
        <v>163</v>
      </c>
      <c r="D7696" t="s">
        <v>26</v>
      </c>
      <c r="E7696" s="1">
        <v>45021</v>
      </c>
      <c r="F7696" s="1" t="str">
        <f>TEXT(shipments9[[#This Row],[Shipdate]],"ddd")</f>
        <v>Wed</v>
      </c>
      <c r="G7696" s="1" t="str">
        <f>IF(OR(shipments9[[#This Row],[Day Name]]="Sat",shipments9[[#This Row],[Day Name]]="Sun"),"Weekend","Weekday")</f>
        <v>Weekday</v>
      </c>
      <c r="H7696">
        <v>4333.5</v>
      </c>
      <c r="I7696">
        <v>434</v>
      </c>
      <c r="J7696" t="s">
        <v>194</v>
      </c>
      <c r="K7696" t="s">
        <v>8151</v>
      </c>
      <c r="L7696" t="s">
        <v>8154</v>
      </c>
      <c r="M7696">
        <v>4</v>
      </c>
      <c r="N7696" t="s">
        <v>8158</v>
      </c>
      <c r="O7696" s="4">
        <f>INDEX(products[Cost_per_box], MATCH(shipments9[[#This Row],[PID]], products[PID], 0))</f>
        <v>3.32</v>
      </c>
      <c r="P7696" s="4">
        <f>shipments9[[#This Row],[Boxes]]*shipments9[[#This Row],[Cost Per Box]]</f>
        <v>1440.8799999999999</v>
      </c>
      <c r="Q7696" s="4">
        <f>shipments9[[#This Row],[Amount]] -shipments9[[#This Row],[total cost]]</f>
        <v>2892.62</v>
      </c>
      <c r="R7696" s="4" t="str">
        <f>IF(shipments9[[#This Row],[Gross Profit]]&lt;0,"Loss","Profit")</f>
        <v>Profit</v>
      </c>
      <c r="S7696" s="9">
        <f>shipments9[[#This Row],[Gross Profit]]/shipments9[[#This Row],[Amount]]</f>
        <v>0.66750201915310947</v>
      </c>
      <c r="T7696" s="11">
        <f>shipments9[[#This Row],[Amount]]/shipments9[[#This Row],[Boxes]]</f>
        <v>9.9850230414746548</v>
      </c>
    </row>
    <row r="7697" spans="1:20" hidden="1" x14ac:dyDescent="0.25">
      <c r="A7697" t="s">
        <v>7881</v>
      </c>
      <c r="B7697" t="s">
        <v>105</v>
      </c>
      <c r="C7697" t="s">
        <v>141</v>
      </c>
      <c r="D7697" t="s">
        <v>26</v>
      </c>
      <c r="E7697" s="1">
        <v>45258</v>
      </c>
      <c r="F7697" s="1" t="str">
        <f>TEXT(shipments9[[#This Row],[Shipdate]],"ddd")</f>
        <v>Tue</v>
      </c>
      <c r="G7697" s="1" t="str">
        <f>IF(OR(shipments9[[#This Row],[Day Name]]="Sat",shipments9[[#This Row],[Day Name]]="Sun"),"Weekend","Weekday")</f>
        <v>Weekday</v>
      </c>
      <c r="H7697">
        <v>13585.5</v>
      </c>
      <c r="I7697">
        <v>850</v>
      </c>
      <c r="J7697" t="s">
        <v>194</v>
      </c>
      <c r="K7697" t="s">
        <v>8151</v>
      </c>
      <c r="L7697" t="s">
        <v>8152</v>
      </c>
      <c r="M7697">
        <v>11</v>
      </c>
      <c r="N7697" t="s">
        <v>8165</v>
      </c>
      <c r="O7697" s="4">
        <f>INDEX(products[Cost_per_box], MATCH(shipments9[[#This Row],[PID]], products[PID], 0))</f>
        <v>8.2200000000000006</v>
      </c>
      <c r="P7697" s="4">
        <f>shipments9[[#This Row],[Boxes]]*shipments9[[#This Row],[Cost Per Box]]</f>
        <v>6987.0000000000009</v>
      </c>
      <c r="Q7697" s="4">
        <f>shipments9[[#This Row],[Amount]] -shipments9[[#This Row],[total cost]]</f>
        <v>6598.4999999999991</v>
      </c>
      <c r="R7697" s="4" t="str">
        <f>IF(shipments9[[#This Row],[Gross Profit]]&lt;0,"Loss","Profit")</f>
        <v>Profit</v>
      </c>
      <c r="S7697" s="9">
        <f>shipments9[[#This Row],[Gross Profit]]/shipments9[[#This Row],[Amount]]</f>
        <v>0.48570166721872576</v>
      </c>
      <c r="T7697" s="11">
        <f>shipments9[[#This Row],[Amount]]/shipments9[[#This Row],[Boxes]]</f>
        <v>15.982941176470588</v>
      </c>
    </row>
    <row r="7698" spans="1:20" hidden="1" x14ac:dyDescent="0.25">
      <c r="A7698" t="s">
        <v>7882</v>
      </c>
      <c r="B7698" t="s">
        <v>105</v>
      </c>
      <c r="C7698" t="s">
        <v>126</v>
      </c>
      <c r="D7698" t="s">
        <v>28</v>
      </c>
      <c r="E7698" s="1">
        <v>45278</v>
      </c>
      <c r="F7698" s="1" t="str">
        <f>TEXT(shipments9[[#This Row],[Shipdate]],"ddd")</f>
        <v>Mon</v>
      </c>
      <c r="G7698" s="1" t="str">
        <f>IF(OR(shipments9[[#This Row],[Day Name]]="Sat",shipments9[[#This Row],[Day Name]]="Sun"),"Weekend","Weekday")</f>
        <v>Weekday</v>
      </c>
      <c r="H7698">
        <v>5523.75</v>
      </c>
      <c r="I7698">
        <v>425</v>
      </c>
      <c r="J7698" t="s">
        <v>194</v>
      </c>
      <c r="K7698" t="s">
        <v>8151</v>
      </c>
      <c r="L7698" t="s">
        <v>8152</v>
      </c>
      <c r="M7698">
        <v>12</v>
      </c>
      <c r="N7698" t="s">
        <v>8166</v>
      </c>
      <c r="O7698" s="4">
        <f>INDEX(products[Cost_per_box], MATCH(shipments9[[#This Row],[PID]], products[PID], 0))</f>
        <v>5.15</v>
      </c>
      <c r="P7698" s="4">
        <f>shipments9[[#This Row],[Boxes]]*shipments9[[#This Row],[Cost Per Box]]</f>
        <v>2188.75</v>
      </c>
      <c r="Q7698" s="4">
        <f>shipments9[[#This Row],[Amount]] -shipments9[[#This Row],[total cost]]</f>
        <v>3335</v>
      </c>
      <c r="R7698" s="4" t="str">
        <f>IF(shipments9[[#This Row],[Gross Profit]]&lt;0,"Loss","Profit")</f>
        <v>Profit</v>
      </c>
      <c r="S7698" s="9">
        <f>shipments9[[#This Row],[Gross Profit]]/shipments9[[#This Row],[Amount]]</f>
        <v>0.60375650599683184</v>
      </c>
      <c r="T7698" s="11">
        <f>shipments9[[#This Row],[Amount]]/shipments9[[#This Row],[Boxes]]</f>
        <v>12.997058823529411</v>
      </c>
    </row>
    <row r="7699" spans="1:20" hidden="1" x14ac:dyDescent="0.25">
      <c r="A7699" t="s">
        <v>7883</v>
      </c>
      <c r="B7699" t="s">
        <v>105</v>
      </c>
      <c r="C7699" t="s">
        <v>159</v>
      </c>
      <c r="D7699" t="s">
        <v>22</v>
      </c>
      <c r="E7699" s="1">
        <v>45147</v>
      </c>
      <c r="F7699" s="1" t="str">
        <f>TEXT(shipments9[[#This Row],[Shipdate]],"ddd")</f>
        <v>Wed</v>
      </c>
      <c r="G7699" s="1" t="str">
        <f>IF(OR(shipments9[[#This Row],[Day Name]]="Sat",shipments9[[#This Row],[Day Name]]="Sun"),"Weekend","Weekday")</f>
        <v>Weekday</v>
      </c>
      <c r="H7699">
        <v>1284.75</v>
      </c>
      <c r="I7699">
        <v>46</v>
      </c>
      <c r="J7699" t="s">
        <v>194</v>
      </c>
      <c r="K7699" t="s">
        <v>8151</v>
      </c>
      <c r="L7699" t="s">
        <v>8160</v>
      </c>
      <c r="M7699">
        <v>8</v>
      </c>
      <c r="N7699" t="s">
        <v>8162</v>
      </c>
      <c r="O7699" s="4">
        <f>INDEX(products[Cost_per_box], MATCH(shipments9[[#This Row],[PID]], products[PID], 0))</f>
        <v>5.04</v>
      </c>
      <c r="P7699" s="4">
        <f>shipments9[[#This Row],[Boxes]]*shipments9[[#This Row],[Cost Per Box]]</f>
        <v>231.84</v>
      </c>
      <c r="Q7699" s="4">
        <f>shipments9[[#This Row],[Amount]] -shipments9[[#This Row],[total cost]]</f>
        <v>1052.9100000000001</v>
      </c>
      <c r="R7699" s="4" t="str">
        <f>IF(shipments9[[#This Row],[Gross Profit]]&lt;0,"Loss","Profit")</f>
        <v>Profit</v>
      </c>
      <c r="S7699" s="9">
        <f>shipments9[[#This Row],[Gross Profit]]/shipments9[[#This Row],[Amount]]</f>
        <v>0.81954465849387048</v>
      </c>
      <c r="T7699" s="11">
        <f>shipments9[[#This Row],[Amount]]/shipments9[[#This Row],[Boxes]]</f>
        <v>27.929347826086957</v>
      </c>
    </row>
    <row r="7700" spans="1:20" hidden="1" x14ac:dyDescent="0.25">
      <c r="A7700" t="s">
        <v>7884</v>
      </c>
      <c r="B7700" t="s">
        <v>111</v>
      </c>
      <c r="C7700" t="s">
        <v>163</v>
      </c>
      <c r="D7700" t="s">
        <v>22</v>
      </c>
      <c r="E7700" s="1">
        <v>45342</v>
      </c>
      <c r="F7700" s="1" t="str">
        <f>TEXT(shipments9[[#This Row],[Shipdate]],"ddd")</f>
        <v>Tue</v>
      </c>
      <c r="G7700" s="1" t="str">
        <f>IF(OR(shipments9[[#This Row],[Day Name]]="Sat",shipments9[[#This Row],[Day Name]]="Sun"),"Weekend","Weekday")</f>
        <v>Weekday</v>
      </c>
      <c r="H7700">
        <v>7040.25</v>
      </c>
      <c r="I7700">
        <v>881</v>
      </c>
      <c r="J7700" t="s">
        <v>194</v>
      </c>
      <c r="K7700" t="s">
        <v>8155</v>
      </c>
      <c r="L7700" t="s">
        <v>8156</v>
      </c>
      <c r="M7700">
        <v>2</v>
      </c>
      <c r="N7700" t="s">
        <v>8157</v>
      </c>
      <c r="O7700" s="4">
        <f>INDEX(products[Cost_per_box], MATCH(shipments9[[#This Row],[PID]], products[PID], 0))</f>
        <v>3.32</v>
      </c>
      <c r="P7700" s="4">
        <f>shipments9[[#This Row],[Boxes]]*shipments9[[#This Row],[Cost Per Box]]</f>
        <v>2924.92</v>
      </c>
      <c r="Q7700" s="4">
        <f>shipments9[[#This Row],[Amount]] -shipments9[[#This Row],[total cost]]</f>
        <v>4115.33</v>
      </c>
      <c r="R7700" s="4" t="str">
        <f>IF(shipments9[[#This Row],[Gross Profit]]&lt;0,"Loss","Profit")</f>
        <v>Profit</v>
      </c>
      <c r="S7700" s="9">
        <f>shipments9[[#This Row],[Gross Profit]]/shipments9[[#This Row],[Amount]]</f>
        <v>0.5845431625297397</v>
      </c>
      <c r="T7700" s="11">
        <f>shipments9[[#This Row],[Amount]]/shipments9[[#This Row],[Boxes]]</f>
        <v>7.9912031782065833</v>
      </c>
    </row>
    <row r="7701" spans="1:20" hidden="1" x14ac:dyDescent="0.25">
      <c r="A7701" t="s">
        <v>7885</v>
      </c>
      <c r="B7701" t="s">
        <v>111</v>
      </c>
      <c r="C7701" t="s">
        <v>130</v>
      </c>
      <c r="D7701" t="s">
        <v>28</v>
      </c>
      <c r="E7701" s="1">
        <v>45448</v>
      </c>
      <c r="F7701" s="1" t="str">
        <f>TEXT(shipments9[[#This Row],[Shipdate]],"ddd")</f>
        <v>Wed</v>
      </c>
      <c r="G7701" s="1" t="str">
        <f>IF(OR(shipments9[[#This Row],[Day Name]]="Sat",shipments9[[#This Row],[Day Name]]="Sun"),"Weekend","Weekday")</f>
        <v>Weekday</v>
      </c>
      <c r="H7701">
        <v>3865.5</v>
      </c>
      <c r="I7701">
        <v>484</v>
      </c>
      <c r="J7701" t="s">
        <v>194</v>
      </c>
      <c r="K7701" t="s">
        <v>8155</v>
      </c>
      <c r="L7701" t="s">
        <v>8154</v>
      </c>
      <c r="M7701">
        <v>6</v>
      </c>
      <c r="N7701" t="s">
        <v>8159</v>
      </c>
      <c r="O7701" s="4">
        <f>INDEX(products[Cost_per_box], MATCH(shipments9[[#This Row],[PID]], products[PID], 0))</f>
        <v>5.72</v>
      </c>
      <c r="P7701" s="4">
        <f>shipments9[[#This Row],[Boxes]]*shipments9[[#This Row],[Cost Per Box]]</f>
        <v>2768.48</v>
      </c>
      <c r="Q7701" s="4">
        <f>shipments9[[#This Row],[Amount]] -shipments9[[#This Row],[total cost]]</f>
        <v>1097.02</v>
      </c>
      <c r="R7701" s="4" t="str">
        <f>IF(shipments9[[#This Row],[Gross Profit]]&lt;0,"Loss","Profit")</f>
        <v>Profit</v>
      </c>
      <c r="S7701" s="9">
        <f>shipments9[[#This Row],[Gross Profit]]/shipments9[[#This Row],[Amount]]</f>
        <v>0.28379769758116674</v>
      </c>
      <c r="T7701" s="11">
        <f>shipments9[[#This Row],[Amount]]/shipments9[[#This Row],[Boxes]]</f>
        <v>7.9865702479338845</v>
      </c>
    </row>
    <row r="7702" spans="1:20" hidden="1" x14ac:dyDescent="0.25">
      <c r="A7702" t="s">
        <v>7886</v>
      </c>
      <c r="B7702" t="s">
        <v>114</v>
      </c>
      <c r="C7702" t="s">
        <v>128</v>
      </c>
      <c r="D7702" t="s">
        <v>28</v>
      </c>
      <c r="E7702" s="1">
        <v>44951</v>
      </c>
      <c r="F7702" s="1" t="str">
        <f>TEXT(shipments9[[#This Row],[Shipdate]],"ddd")</f>
        <v>Wed</v>
      </c>
      <c r="G7702" s="1" t="str">
        <f>IF(OR(shipments9[[#This Row],[Day Name]]="Sat",shipments9[[#This Row],[Day Name]]="Sun"),"Weekend","Weekday")</f>
        <v>Weekday</v>
      </c>
      <c r="H7702">
        <v>13693.5</v>
      </c>
      <c r="I7702">
        <v>1522</v>
      </c>
      <c r="J7702" t="s">
        <v>194</v>
      </c>
      <c r="K7702" t="s">
        <v>8151</v>
      </c>
      <c r="L7702" t="s">
        <v>8156</v>
      </c>
      <c r="M7702">
        <v>1</v>
      </c>
      <c r="N7702" t="s">
        <v>8163</v>
      </c>
      <c r="O7702" s="4">
        <f>INDEX(products[Cost_per_box], MATCH(shipments9[[#This Row],[PID]], products[PID], 0))</f>
        <v>3.85</v>
      </c>
      <c r="P7702" s="4">
        <f>shipments9[[#This Row],[Boxes]]*shipments9[[#This Row],[Cost Per Box]]</f>
        <v>5859.7</v>
      </c>
      <c r="Q7702" s="4">
        <f>shipments9[[#This Row],[Amount]] -shipments9[[#This Row],[total cost]]</f>
        <v>7833.8</v>
      </c>
      <c r="R7702" s="4" t="str">
        <f>IF(shipments9[[#This Row],[Gross Profit]]&lt;0,"Loss","Profit")</f>
        <v>Profit</v>
      </c>
      <c r="S7702" s="9">
        <f>shipments9[[#This Row],[Gross Profit]]/shipments9[[#This Row],[Amount]]</f>
        <v>0.57208164457589372</v>
      </c>
      <c r="T7702" s="11">
        <f>shipments9[[#This Row],[Amount]]/shipments9[[#This Row],[Boxes]]</f>
        <v>8.9970433639947434</v>
      </c>
    </row>
    <row r="7703" spans="1:20" hidden="1" x14ac:dyDescent="0.25">
      <c r="A7703" t="s">
        <v>7887</v>
      </c>
      <c r="B7703" t="s">
        <v>114</v>
      </c>
      <c r="C7703" t="s">
        <v>135</v>
      </c>
      <c r="D7703" t="s">
        <v>28</v>
      </c>
      <c r="E7703" s="1">
        <v>45540</v>
      </c>
      <c r="F7703" s="1" t="str">
        <f>TEXT(shipments9[[#This Row],[Shipdate]],"ddd")</f>
        <v>Thu</v>
      </c>
      <c r="G7703" s="1" t="str">
        <f>IF(OR(shipments9[[#This Row],[Day Name]]="Sat",shipments9[[#This Row],[Day Name]]="Sun"),"Weekend","Weekday")</f>
        <v>Weekday</v>
      </c>
      <c r="H7703">
        <v>5404.5</v>
      </c>
      <c r="I7703">
        <v>201</v>
      </c>
      <c r="J7703" t="s">
        <v>194</v>
      </c>
      <c r="K7703" t="s">
        <v>8155</v>
      </c>
      <c r="L7703" t="s">
        <v>8160</v>
      </c>
      <c r="M7703">
        <v>9</v>
      </c>
      <c r="N7703" t="s">
        <v>8167</v>
      </c>
      <c r="O7703" s="4">
        <f>INDEX(products[Cost_per_box], MATCH(shipments9[[#This Row],[PID]], products[PID], 0))</f>
        <v>9.94</v>
      </c>
      <c r="P7703" s="4">
        <f>shipments9[[#This Row],[Boxes]]*shipments9[[#This Row],[Cost Per Box]]</f>
        <v>1997.9399999999998</v>
      </c>
      <c r="Q7703" s="4">
        <f>shipments9[[#This Row],[Amount]] -shipments9[[#This Row],[total cost]]</f>
        <v>3406.5600000000004</v>
      </c>
      <c r="R7703" s="4" t="str">
        <f>IF(shipments9[[#This Row],[Gross Profit]]&lt;0,"Loss","Profit")</f>
        <v>Profit</v>
      </c>
      <c r="S7703" s="9">
        <f>shipments9[[#This Row],[Gross Profit]]/shipments9[[#This Row],[Amount]]</f>
        <v>0.63031917846239249</v>
      </c>
      <c r="T7703" s="11">
        <f>shipments9[[#This Row],[Amount]]/shipments9[[#This Row],[Boxes]]</f>
        <v>26.888059701492537</v>
      </c>
    </row>
    <row r="7704" spans="1:20" hidden="1" x14ac:dyDescent="0.25">
      <c r="A7704" t="s">
        <v>7888</v>
      </c>
      <c r="B7704" t="s">
        <v>102</v>
      </c>
      <c r="C7704" t="s">
        <v>141</v>
      </c>
      <c r="D7704" t="s">
        <v>22</v>
      </c>
      <c r="E7704" s="1">
        <v>45055</v>
      </c>
      <c r="F7704" s="1" t="str">
        <f>TEXT(shipments9[[#This Row],[Shipdate]],"ddd")</f>
        <v>Tue</v>
      </c>
      <c r="G7704" s="1" t="str">
        <f>IF(OR(shipments9[[#This Row],[Day Name]]="Sat",shipments9[[#This Row],[Day Name]]="Sun"),"Weekend","Weekday")</f>
        <v>Weekday</v>
      </c>
      <c r="H7704">
        <v>2540.25</v>
      </c>
      <c r="I7704">
        <v>182</v>
      </c>
      <c r="J7704" t="s">
        <v>194</v>
      </c>
      <c r="K7704" t="s">
        <v>8151</v>
      </c>
      <c r="L7704" t="s">
        <v>8154</v>
      </c>
      <c r="M7704">
        <v>5</v>
      </c>
      <c r="N7704" t="s">
        <v>201</v>
      </c>
      <c r="O7704" s="4">
        <f>INDEX(products[Cost_per_box], MATCH(shipments9[[#This Row],[PID]], products[PID], 0))</f>
        <v>8.2200000000000006</v>
      </c>
      <c r="P7704" s="4">
        <f>shipments9[[#This Row],[Boxes]]*shipments9[[#This Row],[Cost Per Box]]</f>
        <v>1496.0400000000002</v>
      </c>
      <c r="Q7704" s="4">
        <f>shipments9[[#This Row],[Amount]] -shipments9[[#This Row],[total cost]]</f>
        <v>1044.2099999999998</v>
      </c>
      <c r="R7704" s="4" t="str">
        <f>IF(shipments9[[#This Row],[Gross Profit]]&lt;0,"Loss","Profit")</f>
        <v>Profit</v>
      </c>
      <c r="S7704" s="9">
        <f>shipments9[[#This Row],[Gross Profit]]/shipments9[[#This Row],[Amount]]</f>
        <v>0.41106583997638019</v>
      </c>
      <c r="T7704" s="11">
        <f>shipments9[[#This Row],[Amount]]/shipments9[[#This Row],[Boxes]]</f>
        <v>13.957417582417582</v>
      </c>
    </row>
    <row r="7705" spans="1:20" hidden="1" x14ac:dyDescent="0.25">
      <c r="A7705" t="s">
        <v>7889</v>
      </c>
      <c r="B7705" t="s">
        <v>102</v>
      </c>
      <c r="C7705" t="s">
        <v>145</v>
      </c>
      <c r="D7705" t="s">
        <v>22</v>
      </c>
      <c r="E7705" s="1">
        <v>45173</v>
      </c>
      <c r="F7705" s="1" t="str">
        <f>TEXT(shipments9[[#This Row],[Shipdate]],"ddd")</f>
        <v>Mon</v>
      </c>
      <c r="G7705" s="1" t="str">
        <f>IF(OR(shipments9[[#This Row],[Day Name]]="Sat",shipments9[[#This Row],[Day Name]]="Sun"),"Weekend","Weekday")</f>
        <v>Weekday</v>
      </c>
      <c r="H7705">
        <v>3908.25</v>
      </c>
      <c r="I7705">
        <v>301</v>
      </c>
      <c r="J7705" t="s">
        <v>194</v>
      </c>
      <c r="K7705" t="s">
        <v>8151</v>
      </c>
      <c r="L7705" t="s">
        <v>8160</v>
      </c>
      <c r="M7705">
        <v>9</v>
      </c>
      <c r="N7705" t="s">
        <v>8167</v>
      </c>
      <c r="O7705" s="4">
        <f>INDEX(products[Cost_per_box], MATCH(shipments9[[#This Row],[PID]], products[PID], 0))</f>
        <v>4.74</v>
      </c>
      <c r="P7705" s="4">
        <f>shipments9[[#This Row],[Boxes]]*shipments9[[#This Row],[Cost Per Box]]</f>
        <v>1426.74</v>
      </c>
      <c r="Q7705" s="4">
        <f>shipments9[[#This Row],[Amount]] -shipments9[[#This Row],[total cost]]</f>
        <v>2481.5100000000002</v>
      </c>
      <c r="R7705" s="4" t="str">
        <f>IF(shipments9[[#This Row],[Gross Profit]]&lt;0,"Loss","Profit")</f>
        <v>Profit</v>
      </c>
      <c r="S7705" s="9">
        <f>shipments9[[#This Row],[Gross Profit]]/shipments9[[#This Row],[Amount]]</f>
        <v>0.63494146996737677</v>
      </c>
      <c r="T7705" s="11">
        <f>shipments9[[#This Row],[Amount]]/shipments9[[#This Row],[Boxes]]</f>
        <v>12.98421926910299</v>
      </c>
    </row>
    <row r="7706" spans="1:20" x14ac:dyDescent="0.25">
      <c r="A7706" t="s">
        <v>7890</v>
      </c>
      <c r="B7706" t="s">
        <v>102</v>
      </c>
      <c r="C7706" t="s">
        <v>147</v>
      </c>
      <c r="D7706" t="s">
        <v>22</v>
      </c>
      <c r="E7706" s="1">
        <v>45070</v>
      </c>
      <c r="F7706" s="1" t="str">
        <f>TEXT(shipments9[[#This Row],[Shipdate]],"ddd")</f>
        <v>Wed</v>
      </c>
      <c r="G7706" s="1" t="str">
        <f>IF(OR(shipments9[[#This Row],[Day Name]]="Sat",shipments9[[#This Row],[Day Name]]="Sun"),"Weekend","Weekday")</f>
        <v>Weekday</v>
      </c>
      <c r="H7706">
        <v>10581.75</v>
      </c>
      <c r="I7706">
        <v>1512</v>
      </c>
      <c r="J7706" t="s">
        <v>194</v>
      </c>
      <c r="K7706" t="s">
        <v>8151</v>
      </c>
      <c r="L7706" t="s">
        <v>8154</v>
      </c>
      <c r="M7706">
        <v>5</v>
      </c>
      <c r="N7706" t="s">
        <v>201</v>
      </c>
      <c r="O7706" s="4">
        <f>INDEX(products[Cost_per_box], MATCH(shipments9[[#This Row],[PID]], products[PID], 0))</f>
        <v>10.51</v>
      </c>
      <c r="P7706" s="4">
        <f>shipments9[[#This Row],[Boxes]]*shipments9[[#This Row],[Cost Per Box]]</f>
        <v>15891.119999999999</v>
      </c>
      <c r="Q7706" s="4">
        <f>shipments9[[#This Row],[Amount]] -shipments9[[#This Row],[total cost]]</f>
        <v>-5309.369999999999</v>
      </c>
      <c r="R7706" s="4" t="str">
        <f>IF(shipments9[[#This Row],[Gross Profit]]&lt;0,"Loss","Profit")</f>
        <v>Loss</v>
      </c>
      <c r="S7706" s="9">
        <f>shipments9[[#This Row],[Gross Profit]]/shipments9[[#This Row],[Amount]]</f>
        <v>-0.50174782054008071</v>
      </c>
      <c r="T7706" s="11">
        <f>shipments9[[#This Row],[Amount]]/shipments9[[#This Row],[Boxes]]</f>
        <v>6.9985119047619051</v>
      </c>
    </row>
    <row r="7707" spans="1:20" hidden="1" x14ac:dyDescent="0.25">
      <c r="A7707" t="s">
        <v>7891</v>
      </c>
      <c r="B7707" t="s">
        <v>102</v>
      </c>
      <c r="C7707" t="s">
        <v>126</v>
      </c>
      <c r="D7707" t="s">
        <v>24</v>
      </c>
      <c r="E7707" s="1">
        <v>45198</v>
      </c>
      <c r="F7707" s="1" t="str">
        <f>TEXT(shipments9[[#This Row],[Shipdate]],"ddd")</f>
        <v>Fri</v>
      </c>
      <c r="G7707" s="1" t="str">
        <f>IF(OR(shipments9[[#This Row],[Day Name]]="Sat",shipments9[[#This Row],[Day Name]]="Sun"),"Weekend","Weekday")</f>
        <v>Weekday</v>
      </c>
      <c r="H7707">
        <v>8235</v>
      </c>
      <c r="I7707">
        <v>915</v>
      </c>
      <c r="J7707" t="s">
        <v>194</v>
      </c>
      <c r="K7707" t="s">
        <v>8151</v>
      </c>
      <c r="L7707" t="s">
        <v>8160</v>
      </c>
      <c r="M7707">
        <v>9</v>
      </c>
      <c r="N7707" t="s">
        <v>8167</v>
      </c>
      <c r="O7707" s="4">
        <f>INDEX(products[Cost_per_box], MATCH(shipments9[[#This Row],[PID]], products[PID], 0))</f>
        <v>5.15</v>
      </c>
      <c r="P7707" s="4">
        <f>shipments9[[#This Row],[Boxes]]*shipments9[[#This Row],[Cost Per Box]]</f>
        <v>4712.25</v>
      </c>
      <c r="Q7707" s="4">
        <f>shipments9[[#This Row],[Amount]] -shipments9[[#This Row],[total cost]]</f>
        <v>3522.75</v>
      </c>
      <c r="R7707" s="4" t="str">
        <f>IF(shipments9[[#This Row],[Gross Profit]]&lt;0,"Loss","Profit")</f>
        <v>Profit</v>
      </c>
      <c r="S7707" s="9">
        <f>shipments9[[#This Row],[Gross Profit]]/shipments9[[#This Row],[Amount]]</f>
        <v>0.42777777777777776</v>
      </c>
      <c r="T7707" s="11">
        <f>shipments9[[#This Row],[Amount]]/shipments9[[#This Row],[Boxes]]</f>
        <v>9</v>
      </c>
    </row>
    <row r="7708" spans="1:20" x14ac:dyDescent="0.25">
      <c r="A7708" t="s">
        <v>7892</v>
      </c>
      <c r="B7708" t="s">
        <v>102</v>
      </c>
      <c r="C7708" t="s">
        <v>147</v>
      </c>
      <c r="D7708" t="s">
        <v>28</v>
      </c>
      <c r="E7708" s="1">
        <v>44944</v>
      </c>
      <c r="F7708" s="1" t="str">
        <f>TEXT(shipments9[[#This Row],[Shipdate]],"ddd")</f>
        <v>Wed</v>
      </c>
      <c r="G7708" s="1" t="str">
        <f>IF(OR(shipments9[[#This Row],[Day Name]]="Sat",shipments9[[#This Row],[Day Name]]="Sun"),"Weekend","Weekday")</f>
        <v>Weekday</v>
      </c>
      <c r="H7708">
        <v>4857.75</v>
      </c>
      <c r="I7708">
        <v>810</v>
      </c>
      <c r="J7708" t="s">
        <v>194</v>
      </c>
      <c r="K7708" t="s">
        <v>8151</v>
      </c>
      <c r="L7708" t="s">
        <v>8156</v>
      </c>
      <c r="M7708">
        <v>1</v>
      </c>
      <c r="N7708" t="s">
        <v>8163</v>
      </c>
      <c r="O7708" s="4">
        <f>INDEX(products[Cost_per_box], MATCH(shipments9[[#This Row],[PID]], products[PID], 0))</f>
        <v>10.51</v>
      </c>
      <c r="P7708" s="4">
        <f>shipments9[[#This Row],[Boxes]]*shipments9[[#This Row],[Cost Per Box]]</f>
        <v>8513.1</v>
      </c>
      <c r="Q7708" s="4">
        <f>shipments9[[#This Row],[Amount]] -shipments9[[#This Row],[total cost]]</f>
        <v>-3655.3500000000004</v>
      </c>
      <c r="R7708" s="4" t="str">
        <f>IF(shipments9[[#This Row],[Gross Profit]]&lt;0,"Loss","Profit")</f>
        <v>Loss</v>
      </c>
      <c r="S7708" s="9">
        <f>shipments9[[#This Row],[Gross Profit]]/shipments9[[#This Row],[Amount]]</f>
        <v>-0.75247799907364532</v>
      </c>
      <c r="T7708" s="11">
        <f>shipments9[[#This Row],[Amount]]/shipments9[[#This Row],[Boxes]]</f>
        <v>5.9972222222222218</v>
      </c>
    </row>
    <row r="7709" spans="1:20" hidden="1" x14ac:dyDescent="0.25">
      <c r="A7709" t="s">
        <v>7893</v>
      </c>
      <c r="B7709" t="s">
        <v>102</v>
      </c>
      <c r="C7709" t="s">
        <v>161</v>
      </c>
      <c r="D7709" t="s">
        <v>22</v>
      </c>
      <c r="E7709" s="1">
        <v>45278</v>
      </c>
      <c r="F7709" s="1" t="str">
        <f>TEXT(shipments9[[#This Row],[Shipdate]],"ddd")</f>
        <v>Mon</v>
      </c>
      <c r="G7709" s="1" t="str">
        <f>IF(OR(shipments9[[#This Row],[Day Name]]="Sat",shipments9[[#This Row],[Day Name]]="Sun"),"Weekend","Weekday")</f>
        <v>Weekday</v>
      </c>
      <c r="H7709">
        <v>3701.25</v>
      </c>
      <c r="I7709">
        <v>309</v>
      </c>
      <c r="J7709" t="s">
        <v>194</v>
      </c>
      <c r="K7709" t="s">
        <v>8151</v>
      </c>
      <c r="L7709" t="s">
        <v>8152</v>
      </c>
      <c r="M7709">
        <v>12</v>
      </c>
      <c r="N7709" t="s">
        <v>8166</v>
      </c>
      <c r="O7709" s="4">
        <f>INDEX(products[Cost_per_box], MATCH(shipments9[[#This Row],[PID]], products[PID], 0))</f>
        <v>2.76</v>
      </c>
      <c r="P7709" s="4">
        <f>shipments9[[#This Row],[Boxes]]*shipments9[[#This Row],[Cost Per Box]]</f>
        <v>852.83999999999992</v>
      </c>
      <c r="Q7709" s="4">
        <f>shipments9[[#This Row],[Amount]] -shipments9[[#This Row],[total cost]]</f>
        <v>2848.41</v>
      </c>
      <c r="R7709" s="4" t="str">
        <f>IF(shipments9[[#This Row],[Gross Profit]]&lt;0,"Loss","Profit")</f>
        <v>Profit</v>
      </c>
      <c r="S7709" s="9">
        <f>shipments9[[#This Row],[Gross Profit]]/shipments9[[#This Row],[Amount]]</f>
        <v>0.76958054711246193</v>
      </c>
      <c r="T7709" s="11">
        <f>shipments9[[#This Row],[Amount]]/shipments9[[#This Row],[Boxes]]</f>
        <v>11.978155339805825</v>
      </c>
    </row>
    <row r="7710" spans="1:20" hidden="1" x14ac:dyDescent="0.25">
      <c r="A7710" t="s">
        <v>7894</v>
      </c>
      <c r="B7710" t="s">
        <v>102</v>
      </c>
      <c r="C7710" t="s">
        <v>145</v>
      </c>
      <c r="D7710" t="s">
        <v>22</v>
      </c>
      <c r="E7710" s="1">
        <v>45518</v>
      </c>
      <c r="F7710" s="1" t="str">
        <f>TEXT(shipments9[[#This Row],[Shipdate]],"ddd")</f>
        <v>Wed</v>
      </c>
      <c r="G7710" s="1" t="str">
        <f>IF(OR(shipments9[[#This Row],[Day Name]]="Sat",shipments9[[#This Row],[Day Name]]="Sun"),"Weekend","Weekday")</f>
        <v>Weekday</v>
      </c>
      <c r="H7710">
        <v>8295.75</v>
      </c>
      <c r="I7710">
        <v>554</v>
      </c>
      <c r="J7710" t="s">
        <v>194</v>
      </c>
      <c r="K7710" t="s">
        <v>8155</v>
      </c>
      <c r="L7710" t="s">
        <v>8160</v>
      </c>
      <c r="M7710">
        <v>8</v>
      </c>
      <c r="N7710" t="s">
        <v>8162</v>
      </c>
      <c r="O7710" s="4">
        <f>INDEX(products[Cost_per_box], MATCH(shipments9[[#This Row],[PID]], products[PID], 0))</f>
        <v>4.74</v>
      </c>
      <c r="P7710" s="4">
        <f>shipments9[[#This Row],[Boxes]]*shipments9[[#This Row],[Cost Per Box]]</f>
        <v>2625.96</v>
      </c>
      <c r="Q7710" s="4">
        <f>shipments9[[#This Row],[Amount]] -shipments9[[#This Row],[total cost]]</f>
        <v>5669.79</v>
      </c>
      <c r="R7710" s="4" t="str">
        <f>IF(shipments9[[#This Row],[Gross Profit]]&lt;0,"Loss","Profit")</f>
        <v>Profit</v>
      </c>
      <c r="S7710" s="9">
        <f>shipments9[[#This Row],[Gross Profit]]/shipments9[[#This Row],[Amount]]</f>
        <v>0.6834571919356297</v>
      </c>
      <c r="T7710" s="11">
        <f>shipments9[[#This Row],[Amount]]/shipments9[[#This Row],[Boxes]]</f>
        <v>14.97427797833935</v>
      </c>
    </row>
    <row r="7711" spans="1:20" hidden="1" x14ac:dyDescent="0.25">
      <c r="A7711" t="s">
        <v>7895</v>
      </c>
      <c r="B7711" t="s">
        <v>102</v>
      </c>
      <c r="C7711" t="s">
        <v>159</v>
      </c>
      <c r="D7711" t="s">
        <v>28</v>
      </c>
      <c r="E7711" s="1">
        <v>45048</v>
      </c>
      <c r="F7711" s="1" t="str">
        <f>TEXT(shipments9[[#This Row],[Shipdate]],"ddd")</f>
        <v>Tue</v>
      </c>
      <c r="G7711" s="1" t="str">
        <f>IF(OR(shipments9[[#This Row],[Day Name]]="Sat",shipments9[[#This Row],[Day Name]]="Sun"),"Weekend","Weekday")</f>
        <v>Weekday</v>
      </c>
      <c r="H7711">
        <v>918</v>
      </c>
      <c r="I7711">
        <v>34</v>
      </c>
      <c r="J7711" t="s">
        <v>194</v>
      </c>
      <c r="K7711" t="s">
        <v>8151</v>
      </c>
      <c r="L7711" t="s">
        <v>8154</v>
      </c>
      <c r="M7711">
        <v>5</v>
      </c>
      <c r="N7711" t="s">
        <v>201</v>
      </c>
      <c r="O7711" s="4">
        <f>INDEX(products[Cost_per_box], MATCH(shipments9[[#This Row],[PID]], products[PID], 0))</f>
        <v>5.04</v>
      </c>
      <c r="P7711" s="4">
        <f>shipments9[[#This Row],[Boxes]]*shipments9[[#This Row],[Cost Per Box]]</f>
        <v>171.36</v>
      </c>
      <c r="Q7711" s="4">
        <f>shipments9[[#This Row],[Amount]] -shipments9[[#This Row],[total cost]]</f>
        <v>746.64</v>
      </c>
      <c r="R7711" s="4" t="str">
        <f>IF(shipments9[[#This Row],[Gross Profit]]&lt;0,"Loss","Profit")</f>
        <v>Profit</v>
      </c>
      <c r="S7711" s="9">
        <f>shipments9[[#This Row],[Gross Profit]]/shipments9[[#This Row],[Amount]]</f>
        <v>0.81333333333333335</v>
      </c>
      <c r="T7711" s="11">
        <f>shipments9[[#This Row],[Amount]]/shipments9[[#This Row],[Boxes]]</f>
        <v>27</v>
      </c>
    </row>
    <row r="7712" spans="1:20" hidden="1" x14ac:dyDescent="0.25">
      <c r="A7712" t="s">
        <v>7896</v>
      </c>
      <c r="B7712" t="s">
        <v>102</v>
      </c>
      <c r="C7712" t="s">
        <v>161</v>
      </c>
      <c r="D7712" t="s">
        <v>28</v>
      </c>
      <c r="E7712" s="1">
        <v>45111</v>
      </c>
      <c r="F7712" s="1" t="str">
        <f>TEXT(shipments9[[#This Row],[Shipdate]],"ddd")</f>
        <v>Tue</v>
      </c>
      <c r="G7712" s="1" t="str">
        <f>IF(OR(shipments9[[#This Row],[Day Name]]="Sat",shipments9[[#This Row],[Day Name]]="Sun"),"Weekend","Weekday")</f>
        <v>Weekday</v>
      </c>
      <c r="H7712">
        <v>16366.5</v>
      </c>
      <c r="I7712">
        <v>1819</v>
      </c>
      <c r="J7712" t="s">
        <v>194</v>
      </c>
      <c r="K7712" t="s">
        <v>8151</v>
      </c>
      <c r="L7712" t="s">
        <v>8160</v>
      </c>
      <c r="M7712">
        <v>7</v>
      </c>
      <c r="N7712" t="s">
        <v>8161</v>
      </c>
      <c r="O7712" s="4">
        <f>INDEX(products[Cost_per_box], MATCH(shipments9[[#This Row],[PID]], products[PID], 0))</f>
        <v>2.76</v>
      </c>
      <c r="P7712" s="4">
        <f>shipments9[[#This Row],[Boxes]]*shipments9[[#This Row],[Cost Per Box]]</f>
        <v>5020.4399999999996</v>
      </c>
      <c r="Q7712" s="4">
        <f>shipments9[[#This Row],[Amount]] -shipments9[[#This Row],[total cost]]</f>
        <v>11346.060000000001</v>
      </c>
      <c r="R7712" s="4" t="str">
        <f>IF(shipments9[[#This Row],[Gross Profit]]&lt;0,"Loss","Profit")</f>
        <v>Profit</v>
      </c>
      <c r="S7712" s="9">
        <f>shipments9[[#This Row],[Gross Profit]]/shipments9[[#This Row],[Amount]]</f>
        <v>0.69324901475575118</v>
      </c>
      <c r="T7712" s="11">
        <f>shipments9[[#This Row],[Amount]]/shipments9[[#This Row],[Boxes]]</f>
        <v>8.9975261132490374</v>
      </c>
    </row>
    <row r="7713" spans="1:20" hidden="1" x14ac:dyDescent="0.25">
      <c r="A7713" t="s">
        <v>7897</v>
      </c>
      <c r="B7713" t="s">
        <v>102</v>
      </c>
      <c r="C7713" t="s">
        <v>137</v>
      </c>
      <c r="D7713" t="s">
        <v>26</v>
      </c>
      <c r="E7713" s="1">
        <v>45180</v>
      </c>
      <c r="F7713" s="1" t="str">
        <f>TEXT(shipments9[[#This Row],[Shipdate]],"ddd")</f>
        <v>Mon</v>
      </c>
      <c r="G7713" s="1" t="str">
        <f>IF(OR(shipments9[[#This Row],[Day Name]]="Sat",shipments9[[#This Row],[Day Name]]="Sun"),"Weekend","Weekday")</f>
        <v>Weekday</v>
      </c>
      <c r="H7713">
        <v>6675.75</v>
      </c>
      <c r="I7713">
        <v>334</v>
      </c>
      <c r="J7713" t="s">
        <v>194</v>
      </c>
      <c r="K7713" t="s">
        <v>8151</v>
      </c>
      <c r="L7713" t="s">
        <v>8160</v>
      </c>
      <c r="M7713">
        <v>9</v>
      </c>
      <c r="N7713" t="s">
        <v>8167</v>
      </c>
      <c r="O7713" s="4">
        <f>INDEX(products[Cost_per_box], MATCH(shipments9[[#This Row],[PID]], products[PID], 0))</f>
        <v>7.73</v>
      </c>
      <c r="P7713" s="4">
        <f>shipments9[[#This Row],[Boxes]]*shipments9[[#This Row],[Cost Per Box]]</f>
        <v>2581.8200000000002</v>
      </c>
      <c r="Q7713" s="4">
        <f>shipments9[[#This Row],[Amount]] -shipments9[[#This Row],[total cost]]</f>
        <v>4093.93</v>
      </c>
      <c r="R7713" s="4" t="str">
        <f>IF(shipments9[[#This Row],[Gross Profit]]&lt;0,"Loss","Profit")</f>
        <v>Profit</v>
      </c>
      <c r="S7713" s="9">
        <f>shipments9[[#This Row],[Gross Profit]]/shipments9[[#This Row],[Amount]]</f>
        <v>0.61325394150469981</v>
      </c>
      <c r="T7713" s="11">
        <f>shipments9[[#This Row],[Amount]]/shipments9[[#This Row],[Boxes]]</f>
        <v>19.987275449101798</v>
      </c>
    </row>
    <row r="7714" spans="1:20" hidden="1" x14ac:dyDescent="0.25">
      <c r="A7714" t="s">
        <v>7898</v>
      </c>
      <c r="B7714" t="s">
        <v>39</v>
      </c>
      <c r="C7714" t="s">
        <v>132</v>
      </c>
      <c r="D7714" t="s">
        <v>31</v>
      </c>
      <c r="E7714" s="1">
        <v>45243</v>
      </c>
      <c r="F7714" s="1" t="str">
        <f>TEXT(shipments9[[#This Row],[Shipdate]],"ddd")</f>
        <v>Mon</v>
      </c>
      <c r="G7714" s="1" t="str">
        <f>IF(OR(shipments9[[#This Row],[Day Name]]="Sat",shipments9[[#This Row],[Day Name]]="Sun"),"Weekend","Weekday")</f>
        <v>Weekday</v>
      </c>
      <c r="H7714">
        <v>8883</v>
      </c>
      <c r="I7714">
        <v>342</v>
      </c>
      <c r="J7714" t="s">
        <v>194</v>
      </c>
      <c r="K7714" t="s">
        <v>8151</v>
      </c>
      <c r="L7714" t="s">
        <v>8152</v>
      </c>
      <c r="M7714">
        <v>11</v>
      </c>
      <c r="N7714" t="s">
        <v>8165</v>
      </c>
      <c r="O7714" s="4">
        <f>INDEX(products[Cost_per_box], MATCH(shipments9[[#This Row],[PID]], products[PID], 0))</f>
        <v>6.31</v>
      </c>
      <c r="P7714" s="4">
        <f>shipments9[[#This Row],[Boxes]]*shipments9[[#This Row],[Cost Per Box]]</f>
        <v>2158.02</v>
      </c>
      <c r="Q7714" s="4">
        <f>shipments9[[#This Row],[Amount]] -shipments9[[#This Row],[total cost]]</f>
        <v>6724.98</v>
      </c>
      <c r="R7714" s="4" t="str">
        <f>IF(shipments9[[#This Row],[Gross Profit]]&lt;0,"Loss","Profit")</f>
        <v>Profit</v>
      </c>
      <c r="S7714" s="9">
        <f>shipments9[[#This Row],[Gross Profit]]/shipments9[[#This Row],[Amount]]</f>
        <v>0.75706180344478213</v>
      </c>
      <c r="T7714" s="11">
        <f>shipments9[[#This Row],[Amount]]/shipments9[[#This Row],[Boxes]]</f>
        <v>25.973684210526315</v>
      </c>
    </row>
    <row r="7715" spans="1:20" hidden="1" x14ac:dyDescent="0.25">
      <c r="A7715" t="s">
        <v>7899</v>
      </c>
      <c r="B7715" t="s">
        <v>39</v>
      </c>
      <c r="C7715" t="s">
        <v>145</v>
      </c>
      <c r="D7715" t="s">
        <v>31</v>
      </c>
      <c r="E7715" s="1">
        <v>45244</v>
      </c>
      <c r="F7715" s="1" t="str">
        <f>TEXT(shipments9[[#This Row],[Shipdate]],"ddd")</f>
        <v>Tue</v>
      </c>
      <c r="G7715" s="1" t="str">
        <f>IF(OR(shipments9[[#This Row],[Day Name]]="Sat",shipments9[[#This Row],[Day Name]]="Sun"),"Weekend","Weekday")</f>
        <v>Weekday</v>
      </c>
      <c r="H7715">
        <v>1912.5</v>
      </c>
      <c r="I7715">
        <v>137</v>
      </c>
      <c r="J7715" t="s">
        <v>194</v>
      </c>
      <c r="K7715" t="s">
        <v>8151</v>
      </c>
      <c r="L7715" t="s">
        <v>8152</v>
      </c>
      <c r="M7715">
        <v>11</v>
      </c>
      <c r="N7715" t="s">
        <v>8165</v>
      </c>
      <c r="O7715" s="4">
        <f>INDEX(products[Cost_per_box], MATCH(shipments9[[#This Row],[PID]], products[PID], 0))</f>
        <v>4.74</v>
      </c>
      <c r="P7715" s="4">
        <f>shipments9[[#This Row],[Boxes]]*shipments9[[#This Row],[Cost Per Box]]</f>
        <v>649.38</v>
      </c>
      <c r="Q7715" s="4">
        <f>shipments9[[#This Row],[Amount]] -shipments9[[#This Row],[total cost]]</f>
        <v>1263.1199999999999</v>
      </c>
      <c r="R7715" s="4" t="str">
        <f>IF(shipments9[[#This Row],[Gross Profit]]&lt;0,"Loss","Profit")</f>
        <v>Profit</v>
      </c>
      <c r="S7715" s="9">
        <f>shipments9[[#This Row],[Gross Profit]]/shipments9[[#This Row],[Amount]]</f>
        <v>0.66045490196078427</v>
      </c>
      <c r="T7715" s="11">
        <f>shipments9[[#This Row],[Amount]]/shipments9[[#This Row],[Boxes]]</f>
        <v>13.959854014598541</v>
      </c>
    </row>
    <row r="7716" spans="1:20" hidden="1" x14ac:dyDescent="0.25">
      <c r="A7716" t="s">
        <v>7900</v>
      </c>
      <c r="B7716" t="s">
        <v>39</v>
      </c>
      <c r="C7716" t="s">
        <v>149</v>
      </c>
      <c r="D7716" t="s">
        <v>31</v>
      </c>
      <c r="E7716" s="1">
        <v>45474</v>
      </c>
      <c r="F7716" s="1" t="str">
        <f>TEXT(shipments9[[#This Row],[Shipdate]],"ddd")</f>
        <v>Mon</v>
      </c>
      <c r="G7716" s="1" t="str">
        <f>IF(OR(shipments9[[#This Row],[Day Name]]="Sat",shipments9[[#This Row],[Day Name]]="Sun"),"Weekend","Weekday")</f>
        <v>Weekday</v>
      </c>
      <c r="H7716">
        <v>8937</v>
      </c>
      <c r="I7716">
        <v>497</v>
      </c>
      <c r="J7716" t="s">
        <v>194</v>
      </c>
      <c r="K7716" t="s">
        <v>8155</v>
      </c>
      <c r="L7716" t="s">
        <v>8160</v>
      </c>
      <c r="M7716">
        <v>7</v>
      </c>
      <c r="N7716" t="s">
        <v>8161</v>
      </c>
      <c r="O7716" s="4">
        <f>INDEX(products[Cost_per_box], MATCH(shipments9[[#This Row],[PID]], products[PID], 0))</f>
        <v>6.43</v>
      </c>
      <c r="P7716" s="4">
        <f>shipments9[[#This Row],[Boxes]]*shipments9[[#This Row],[Cost Per Box]]</f>
        <v>3195.71</v>
      </c>
      <c r="Q7716" s="4">
        <f>shipments9[[#This Row],[Amount]] -shipments9[[#This Row],[total cost]]</f>
        <v>5741.29</v>
      </c>
      <c r="R7716" s="4" t="str">
        <f>IF(shipments9[[#This Row],[Gross Profit]]&lt;0,"Loss","Profit")</f>
        <v>Profit</v>
      </c>
      <c r="S7716" s="9">
        <f>shipments9[[#This Row],[Gross Profit]]/shipments9[[#This Row],[Amount]]</f>
        <v>0.64241803737272019</v>
      </c>
      <c r="T7716" s="11">
        <f>shipments9[[#This Row],[Amount]]/shipments9[[#This Row],[Boxes]]</f>
        <v>17.981891348088531</v>
      </c>
    </row>
    <row r="7717" spans="1:20" hidden="1" x14ac:dyDescent="0.25">
      <c r="A7717" t="s">
        <v>7901</v>
      </c>
      <c r="B7717" t="s">
        <v>39</v>
      </c>
      <c r="C7717" t="s">
        <v>137</v>
      </c>
      <c r="D7717" t="s">
        <v>31</v>
      </c>
      <c r="E7717" s="1">
        <v>44978</v>
      </c>
      <c r="F7717" s="1" t="str">
        <f>TEXT(shipments9[[#This Row],[Shipdate]],"ddd")</f>
        <v>Tue</v>
      </c>
      <c r="G7717" s="1" t="str">
        <f>IF(OR(shipments9[[#This Row],[Day Name]]="Sat",shipments9[[#This Row],[Day Name]]="Sun"),"Weekend","Weekday")</f>
        <v>Weekday</v>
      </c>
      <c r="H7717">
        <v>5649.75</v>
      </c>
      <c r="I7717">
        <v>257</v>
      </c>
      <c r="J7717" t="s">
        <v>194</v>
      </c>
      <c r="K7717" t="s">
        <v>8151</v>
      </c>
      <c r="L7717" t="s">
        <v>8156</v>
      </c>
      <c r="M7717">
        <v>2</v>
      </c>
      <c r="N7717" t="s">
        <v>8157</v>
      </c>
      <c r="O7717" s="4">
        <f>INDEX(products[Cost_per_box], MATCH(shipments9[[#This Row],[PID]], products[PID], 0))</f>
        <v>7.73</v>
      </c>
      <c r="P7717" s="4">
        <f>shipments9[[#This Row],[Boxes]]*shipments9[[#This Row],[Cost Per Box]]</f>
        <v>1986.6100000000001</v>
      </c>
      <c r="Q7717" s="4">
        <f>shipments9[[#This Row],[Amount]] -shipments9[[#This Row],[total cost]]</f>
        <v>3663.14</v>
      </c>
      <c r="R7717" s="4" t="str">
        <f>IF(shipments9[[#This Row],[Gross Profit]]&lt;0,"Loss","Profit")</f>
        <v>Profit</v>
      </c>
      <c r="S7717" s="9">
        <f>shipments9[[#This Row],[Gross Profit]]/shipments9[[#This Row],[Amount]]</f>
        <v>0.64837205186070179</v>
      </c>
      <c r="T7717" s="11">
        <f>shipments9[[#This Row],[Amount]]/shipments9[[#This Row],[Boxes]]</f>
        <v>21.983463035019454</v>
      </c>
    </row>
    <row r="7718" spans="1:20" hidden="1" x14ac:dyDescent="0.25">
      <c r="A7718" t="s">
        <v>7902</v>
      </c>
      <c r="B7718" t="s">
        <v>39</v>
      </c>
      <c r="C7718" t="s">
        <v>165</v>
      </c>
      <c r="D7718" t="s">
        <v>31</v>
      </c>
      <c r="E7718" s="1">
        <v>45246</v>
      </c>
      <c r="F7718" s="1" t="str">
        <f>TEXT(shipments9[[#This Row],[Shipdate]],"ddd")</f>
        <v>Thu</v>
      </c>
      <c r="G7718" s="1" t="str">
        <f>IF(OR(shipments9[[#This Row],[Day Name]]="Sat",shipments9[[#This Row],[Day Name]]="Sun"),"Weekend","Weekday")</f>
        <v>Weekday</v>
      </c>
      <c r="H7718">
        <v>3485.25</v>
      </c>
      <c r="I7718">
        <v>175</v>
      </c>
      <c r="J7718" t="s">
        <v>194</v>
      </c>
      <c r="K7718" t="s">
        <v>8151</v>
      </c>
      <c r="L7718" t="s">
        <v>8152</v>
      </c>
      <c r="M7718">
        <v>11</v>
      </c>
      <c r="N7718" t="s">
        <v>8165</v>
      </c>
      <c r="O7718" s="4">
        <f>INDEX(products[Cost_per_box], MATCH(shipments9[[#This Row],[PID]], products[PID], 0))</f>
        <v>2.65</v>
      </c>
      <c r="P7718" s="4">
        <f>shipments9[[#This Row],[Boxes]]*shipments9[[#This Row],[Cost Per Box]]</f>
        <v>463.75</v>
      </c>
      <c r="Q7718" s="4">
        <f>shipments9[[#This Row],[Amount]] -shipments9[[#This Row],[total cost]]</f>
        <v>3021.5</v>
      </c>
      <c r="R7718" s="4" t="str">
        <f>IF(shipments9[[#This Row],[Gross Profit]]&lt;0,"Loss","Profit")</f>
        <v>Profit</v>
      </c>
      <c r="S7718" s="9">
        <f>shipments9[[#This Row],[Gross Profit]]/shipments9[[#This Row],[Amount]]</f>
        <v>0.86693924395667454</v>
      </c>
      <c r="T7718" s="11">
        <f>shipments9[[#This Row],[Amount]]/shipments9[[#This Row],[Boxes]]</f>
        <v>19.915714285714287</v>
      </c>
    </row>
    <row r="7719" spans="1:20" hidden="1" x14ac:dyDescent="0.25">
      <c r="A7719" t="s">
        <v>7903</v>
      </c>
      <c r="B7719" t="s">
        <v>39</v>
      </c>
      <c r="C7719" t="s">
        <v>153</v>
      </c>
      <c r="D7719" t="s">
        <v>31</v>
      </c>
      <c r="E7719" s="1">
        <v>45209</v>
      </c>
      <c r="F7719" s="1" t="str">
        <f>TEXT(shipments9[[#This Row],[Shipdate]],"ddd")</f>
        <v>Tue</v>
      </c>
      <c r="G7719" s="1" t="str">
        <f>IF(OR(shipments9[[#This Row],[Day Name]]="Sat",shipments9[[#This Row],[Day Name]]="Sun"),"Weekend","Weekday")</f>
        <v>Weekday</v>
      </c>
      <c r="H7719">
        <v>6646.5</v>
      </c>
      <c r="I7719">
        <v>475</v>
      </c>
      <c r="J7719" t="s">
        <v>194</v>
      </c>
      <c r="K7719" t="s">
        <v>8151</v>
      </c>
      <c r="L7719" t="s">
        <v>8152</v>
      </c>
      <c r="M7719">
        <v>10</v>
      </c>
      <c r="N7719" t="s">
        <v>8153</v>
      </c>
      <c r="O7719" s="4">
        <f>INDEX(products[Cost_per_box], MATCH(shipments9[[#This Row],[PID]], products[PID], 0))</f>
        <v>9.57</v>
      </c>
      <c r="P7719" s="4">
        <f>shipments9[[#This Row],[Boxes]]*shipments9[[#This Row],[Cost Per Box]]</f>
        <v>4545.75</v>
      </c>
      <c r="Q7719" s="4">
        <f>shipments9[[#This Row],[Amount]] -shipments9[[#This Row],[total cost]]</f>
        <v>2100.75</v>
      </c>
      <c r="R7719" s="4" t="str">
        <f>IF(shipments9[[#This Row],[Gross Profit]]&lt;0,"Loss","Profit")</f>
        <v>Profit</v>
      </c>
      <c r="S7719" s="9">
        <f>shipments9[[#This Row],[Gross Profit]]/shipments9[[#This Row],[Amount]]</f>
        <v>0.31606860753780186</v>
      </c>
      <c r="T7719" s="11">
        <f>shipments9[[#This Row],[Amount]]/shipments9[[#This Row],[Boxes]]</f>
        <v>13.992631578947368</v>
      </c>
    </row>
    <row r="7720" spans="1:20" hidden="1" x14ac:dyDescent="0.25">
      <c r="A7720" t="s">
        <v>7904</v>
      </c>
      <c r="B7720" t="s">
        <v>39</v>
      </c>
      <c r="C7720" t="s">
        <v>163</v>
      </c>
      <c r="D7720" t="s">
        <v>31</v>
      </c>
      <c r="E7720" s="1">
        <v>45156</v>
      </c>
      <c r="F7720" s="1" t="str">
        <f>TEXT(shipments9[[#This Row],[Shipdate]],"ddd")</f>
        <v>Fri</v>
      </c>
      <c r="G7720" s="1" t="str">
        <f>IF(OR(shipments9[[#This Row],[Day Name]]="Sat",shipments9[[#This Row],[Day Name]]="Sun"),"Weekend","Weekday")</f>
        <v>Weekday</v>
      </c>
      <c r="H7720">
        <v>1404</v>
      </c>
      <c r="I7720">
        <v>128</v>
      </c>
      <c r="J7720" t="s">
        <v>194</v>
      </c>
      <c r="K7720" t="s">
        <v>8151</v>
      </c>
      <c r="L7720" t="s">
        <v>8160</v>
      </c>
      <c r="M7720">
        <v>8</v>
      </c>
      <c r="N7720" t="s">
        <v>8162</v>
      </c>
      <c r="O7720" s="4">
        <f>INDEX(products[Cost_per_box], MATCH(shipments9[[#This Row],[PID]], products[PID], 0))</f>
        <v>3.32</v>
      </c>
      <c r="P7720" s="4">
        <f>shipments9[[#This Row],[Boxes]]*shipments9[[#This Row],[Cost Per Box]]</f>
        <v>424.96</v>
      </c>
      <c r="Q7720" s="4">
        <f>shipments9[[#This Row],[Amount]] -shipments9[[#This Row],[total cost]]</f>
        <v>979.04</v>
      </c>
      <c r="R7720" s="4" t="str">
        <f>IF(shipments9[[#This Row],[Gross Profit]]&lt;0,"Loss","Profit")</f>
        <v>Profit</v>
      </c>
      <c r="S7720" s="9">
        <f>shipments9[[#This Row],[Gross Profit]]/shipments9[[#This Row],[Amount]]</f>
        <v>0.69732193732193726</v>
      </c>
      <c r="T7720" s="11">
        <f>shipments9[[#This Row],[Amount]]/shipments9[[#This Row],[Boxes]]</f>
        <v>10.96875</v>
      </c>
    </row>
    <row r="7721" spans="1:20" hidden="1" x14ac:dyDescent="0.25">
      <c r="A7721" t="s">
        <v>7905</v>
      </c>
      <c r="B7721" t="s">
        <v>39</v>
      </c>
      <c r="C7721" t="s">
        <v>165</v>
      </c>
      <c r="D7721" t="s">
        <v>31</v>
      </c>
      <c r="E7721" s="1">
        <v>44960</v>
      </c>
      <c r="F7721" s="1" t="str">
        <f>TEXT(shipments9[[#This Row],[Shipdate]],"ddd")</f>
        <v>Fri</v>
      </c>
      <c r="G7721" s="1" t="str">
        <f>IF(OR(shipments9[[#This Row],[Day Name]]="Sat",shipments9[[#This Row],[Day Name]]="Sun"),"Weekend","Weekday")</f>
        <v>Weekday</v>
      </c>
      <c r="H7721">
        <v>5024.25</v>
      </c>
      <c r="I7721">
        <v>252</v>
      </c>
      <c r="J7721" t="s">
        <v>194</v>
      </c>
      <c r="K7721" t="s">
        <v>8151</v>
      </c>
      <c r="L7721" t="s">
        <v>8156</v>
      </c>
      <c r="M7721">
        <v>2</v>
      </c>
      <c r="N7721" t="s">
        <v>8157</v>
      </c>
      <c r="O7721" s="4">
        <f>INDEX(products[Cost_per_box], MATCH(shipments9[[#This Row],[PID]], products[PID], 0))</f>
        <v>2.65</v>
      </c>
      <c r="P7721" s="4">
        <f>shipments9[[#This Row],[Boxes]]*shipments9[[#This Row],[Cost Per Box]]</f>
        <v>667.8</v>
      </c>
      <c r="Q7721" s="4">
        <f>shipments9[[#This Row],[Amount]] -shipments9[[#This Row],[total cost]]</f>
        <v>4356.45</v>
      </c>
      <c r="R7721" s="4" t="str">
        <f>IF(shipments9[[#This Row],[Gross Profit]]&lt;0,"Loss","Profit")</f>
        <v>Profit</v>
      </c>
      <c r="S7721" s="9">
        <f>shipments9[[#This Row],[Gross Profit]]/shipments9[[#This Row],[Amount]]</f>
        <v>0.86708463949843262</v>
      </c>
      <c r="T7721" s="11">
        <f>shipments9[[#This Row],[Amount]]/shipments9[[#This Row],[Boxes]]</f>
        <v>19.9375</v>
      </c>
    </row>
    <row r="7722" spans="1:20" hidden="1" x14ac:dyDescent="0.25">
      <c r="A7722" t="s">
        <v>7906</v>
      </c>
      <c r="B7722" t="s">
        <v>42</v>
      </c>
      <c r="C7722" t="s">
        <v>141</v>
      </c>
      <c r="D7722" t="s">
        <v>31</v>
      </c>
      <c r="E7722" s="1">
        <v>45132</v>
      </c>
      <c r="F7722" s="1" t="str">
        <f>TEXT(shipments9[[#This Row],[Shipdate]],"ddd")</f>
        <v>Tue</v>
      </c>
      <c r="G7722" s="1" t="str">
        <f>IF(OR(shipments9[[#This Row],[Day Name]]="Sat",shipments9[[#This Row],[Day Name]]="Sun"),"Weekend","Weekday")</f>
        <v>Weekday</v>
      </c>
      <c r="H7722">
        <v>8433</v>
      </c>
      <c r="I7722">
        <v>603</v>
      </c>
      <c r="J7722" t="s">
        <v>194</v>
      </c>
      <c r="K7722" t="s">
        <v>8151</v>
      </c>
      <c r="L7722" t="s">
        <v>8160</v>
      </c>
      <c r="M7722">
        <v>7</v>
      </c>
      <c r="N7722" t="s">
        <v>8161</v>
      </c>
      <c r="O7722" s="4">
        <f>INDEX(products[Cost_per_box], MATCH(shipments9[[#This Row],[PID]], products[PID], 0))</f>
        <v>8.2200000000000006</v>
      </c>
      <c r="P7722" s="4">
        <f>shipments9[[#This Row],[Boxes]]*shipments9[[#This Row],[Cost Per Box]]</f>
        <v>4956.6600000000008</v>
      </c>
      <c r="Q7722" s="4">
        <f>shipments9[[#This Row],[Amount]] -shipments9[[#This Row],[total cost]]</f>
        <v>3476.3399999999992</v>
      </c>
      <c r="R7722" s="4" t="str">
        <f>IF(shipments9[[#This Row],[Gross Profit]]&lt;0,"Loss","Profit")</f>
        <v>Profit</v>
      </c>
      <c r="S7722" s="9">
        <f>shipments9[[#This Row],[Gross Profit]]/shipments9[[#This Row],[Amount]]</f>
        <v>0.41223052294557089</v>
      </c>
      <c r="T7722" s="11">
        <f>shipments9[[#This Row],[Amount]]/shipments9[[#This Row],[Boxes]]</f>
        <v>13.985074626865671</v>
      </c>
    </row>
    <row r="7723" spans="1:20" hidden="1" x14ac:dyDescent="0.25">
      <c r="A7723" t="s">
        <v>7907</v>
      </c>
      <c r="B7723" t="s">
        <v>42</v>
      </c>
      <c r="C7723" t="s">
        <v>153</v>
      </c>
      <c r="D7723" t="s">
        <v>31</v>
      </c>
      <c r="E7723" s="1">
        <v>44951</v>
      </c>
      <c r="F7723" s="1" t="str">
        <f>TEXT(shipments9[[#This Row],[Shipdate]],"ddd")</f>
        <v>Wed</v>
      </c>
      <c r="G7723" s="1" t="str">
        <f>IF(OR(shipments9[[#This Row],[Day Name]]="Sat",shipments9[[#This Row],[Day Name]]="Sun"),"Weekend","Weekday")</f>
        <v>Weekday</v>
      </c>
      <c r="H7723">
        <v>2349</v>
      </c>
      <c r="I7723">
        <v>157</v>
      </c>
      <c r="J7723" t="s">
        <v>194</v>
      </c>
      <c r="K7723" t="s">
        <v>8151</v>
      </c>
      <c r="L7723" t="s">
        <v>8156</v>
      </c>
      <c r="M7723">
        <v>1</v>
      </c>
      <c r="N7723" t="s">
        <v>8163</v>
      </c>
      <c r="O7723" s="4">
        <f>INDEX(products[Cost_per_box], MATCH(shipments9[[#This Row],[PID]], products[PID], 0))</f>
        <v>9.57</v>
      </c>
      <c r="P7723" s="4">
        <f>shipments9[[#This Row],[Boxes]]*shipments9[[#This Row],[Cost Per Box]]</f>
        <v>1502.49</v>
      </c>
      <c r="Q7723" s="4">
        <f>shipments9[[#This Row],[Amount]] -shipments9[[#This Row],[total cost]]</f>
        <v>846.51</v>
      </c>
      <c r="R7723" s="4" t="str">
        <f>IF(shipments9[[#This Row],[Gross Profit]]&lt;0,"Loss","Profit")</f>
        <v>Profit</v>
      </c>
      <c r="S7723" s="9">
        <f>shipments9[[#This Row],[Gross Profit]]/shipments9[[#This Row],[Amount]]</f>
        <v>0.36037037037037034</v>
      </c>
      <c r="T7723" s="11">
        <f>shipments9[[#This Row],[Amount]]/shipments9[[#This Row],[Boxes]]</f>
        <v>14.961783439490446</v>
      </c>
    </row>
    <row r="7724" spans="1:20" hidden="1" x14ac:dyDescent="0.25">
      <c r="A7724" t="s">
        <v>7908</v>
      </c>
      <c r="B7724" t="s">
        <v>42</v>
      </c>
      <c r="C7724" t="s">
        <v>121</v>
      </c>
      <c r="D7724" t="s">
        <v>31</v>
      </c>
      <c r="E7724" s="1">
        <v>45344</v>
      </c>
      <c r="F7724" s="1" t="str">
        <f>TEXT(shipments9[[#This Row],[Shipdate]],"ddd")</f>
        <v>Thu</v>
      </c>
      <c r="G7724" s="1" t="str">
        <f>IF(OR(shipments9[[#This Row],[Day Name]]="Sat",shipments9[[#This Row],[Day Name]]="Sun"),"Weekend","Weekday")</f>
        <v>Weekday</v>
      </c>
      <c r="H7724">
        <v>7609.5</v>
      </c>
      <c r="I7724">
        <v>586</v>
      </c>
      <c r="J7724" t="s">
        <v>194</v>
      </c>
      <c r="K7724" t="s">
        <v>8155</v>
      </c>
      <c r="L7724" t="s">
        <v>8156</v>
      </c>
      <c r="M7724">
        <v>2</v>
      </c>
      <c r="N7724" t="s">
        <v>8157</v>
      </c>
      <c r="O7724" s="4">
        <f>INDEX(products[Cost_per_box], MATCH(shipments9[[#This Row],[PID]], products[PID], 0))</f>
        <v>5.26</v>
      </c>
      <c r="P7724" s="4">
        <f>shipments9[[#This Row],[Boxes]]*shipments9[[#This Row],[Cost Per Box]]</f>
        <v>3082.3599999999997</v>
      </c>
      <c r="Q7724" s="4">
        <f>shipments9[[#This Row],[Amount]] -shipments9[[#This Row],[total cost]]</f>
        <v>4527.1400000000003</v>
      </c>
      <c r="R7724" s="4" t="str">
        <f>IF(shipments9[[#This Row],[Gross Profit]]&lt;0,"Loss","Profit")</f>
        <v>Profit</v>
      </c>
      <c r="S7724" s="9">
        <f>shipments9[[#This Row],[Gross Profit]]/shipments9[[#This Row],[Amount]]</f>
        <v>0.59493264997700246</v>
      </c>
      <c r="T7724" s="11">
        <f>shipments9[[#This Row],[Amount]]/shipments9[[#This Row],[Boxes]]</f>
        <v>12.985494880546074</v>
      </c>
    </row>
    <row r="7725" spans="1:20" hidden="1" x14ac:dyDescent="0.25">
      <c r="A7725" t="s">
        <v>7909</v>
      </c>
      <c r="B7725" t="s">
        <v>42</v>
      </c>
      <c r="C7725" t="s">
        <v>135</v>
      </c>
      <c r="D7725" t="s">
        <v>31</v>
      </c>
      <c r="E7725" s="1">
        <v>45481</v>
      </c>
      <c r="F7725" s="1" t="str">
        <f>TEXT(shipments9[[#This Row],[Shipdate]],"ddd")</f>
        <v>Mon</v>
      </c>
      <c r="G7725" s="1" t="str">
        <f>IF(OR(shipments9[[#This Row],[Day Name]]="Sat",shipments9[[#This Row],[Day Name]]="Sun"),"Weekend","Weekday")</f>
        <v>Weekday</v>
      </c>
      <c r="H7725">
        <v>6943.5</v>
      </c>
      <c r="I7725">
        <v>290</v>
      </c>
      <c r="J7725" t="s">
        <v>194</v>
      </c>
      <c r="K7725" t="s">
        <v>8155</v>
      </c>
      <c r="L7725" t="s">
        <v>8160</v>
      </c>
      <c r="M7725">
        <v>7</v>
      </c>
      <c r="N7725" t="s">
        <v>8161</v>
      </c>
      <c r="O7725" s="4">
        <f>INDEX(products[Cost_per_box], MATCH(shipments9[[#This Row],[PID]], products[PID], 0))</f>
        <v>9.94</v>
      </c>
      <c r="P7725" s="4">
        <f>shipments9[[#This Row],[Boxes]]*shipments9[[#This Row],[Cost Per Box]]</f>
        <v>2882.6</v>
      </c>
      <c r="Q7725" s="4">
        <f>shipments9[[#This Row],[Amount]] -shipments9[[#This Row],[total cost]]</f>
        <v>4060.9</v>
      </c>
      <c r="R7725" s="4" t="str">
        <f>IF(shipments9[[#This Row],[Gross Profit]]&lt;0,"Loss","Profit")</f>
        <v>Profit</v>
      </c>
      <c r="S7725" s="9">
        <f>shipments9[[#This Row],[Gross Profit]]/shipments9[[#This Row],[Amount]]</f>
        <v>0.58484913948296968</v>
      </c>
      <c r="T7725" s="11">
        <f>shipments9[[#This Row],[Amount]]/shipments9[[#This Row],[Boxes]]</f>
        <v>23.943103448275863</v>
      </c>
    </row>
    <row r="7726" spans="1:20" hidden="1" x14ac:dyDescent="0.25">
      <c r="A7726" t="s">
        <v>7910</v>
      </c>
      <c r="B7726" t="s">
        <v>42</v>
      </c>
      <c r="C7726" t="s">
        <v>143</v>
      </c>
      <c r="D7726" t="s">
        <v>31</v>
      </c>
      <c r="E7726" s="1">
        <v>45233</v>
      </c>
      <c r="F7726" s="1" t="str">
        <f>TEXT(shipments9[[#This Row],[Shipdate]],"ddd")</f>
        <v>Fri</v>
      </c>
      <c r="G7726" s="1" t="str">
        <f>IF(OR(shipments9[[#This Row],[Day Name]]="Sat",shipments9[[#This Row],[Day Name]]="Sun"),"Weekend","Weekday")</f>
        <v>Weekday</v>
      </c>
      <c r="H7726">
        <v>2529</v>
      </c>
      <c r="I7726">
        <v>141</v>
      </c>
      <c r="J7726" t="s">
        <v>194</v>
      </c>
      <c r="K7726" t="s">
        <v>8151</v>
      </c>
      <c r="L7726" t="s">
        <v>8152</v>
      </c>
      <c r="M7726">
        <v>11</v>
      </c>
      <c r="N7726" t="s">
        <v>8165</v>
      </c>
      <c r="O7726" s="4">
        <f>INDEX(products[Cost_per_box], MATCH(shipments9[[#This Row],[PID]], products[PID], 0))</f>
        <v>10.23</v>
      </c>
      <c r="P7726" s="4">
        <f>shipments9[[#This Row],[Boxes]]*shipments9[[#This Row],[Cost Per Box]]</f>
        <v>1442.43</v>
      </c>
      <c r="Q7726" s="4">
        <f>shipments9[[#This Row],[Amount]] -shipments9[[#This Row],[total cost]]</f>
        <v>1086.57</v>
      </c>
      <c r="R7726" s="4" t="str">
        <f>IF(shipments9[[#This Row],[Gross Profit]]&lt;0,"Loss","Profit")</f>
        <v>Profit</v>
      </c>
      <c r="S7726" s="9">
        <f>shipments9[[#This Row],[Gross Profit]]/shipments9[[#This Row],[Amount]]</f>
        <v>0.42964412811387898</v>
      </c>
      <c r="T7726" s="11">
        <f>shipments9[[#This Row],[Amount]]/shipments9[[#This Row],[Boxes]]</f>
        <v>17.936170212765958</v>
      </c>
    </row>
    <row r="7727" spans="1:20" hidden="1" x14ac:dyDescent="0.25">
      <c r="A7727" t="s">
        <v>7911</v>
      </c>
      <c r="B7727" t="s">
        <v>42</v>
      </c>
      <c r="C7727" t="s">
        <v>157</v>
      </c>
      <c r="D7727" t="s">
        <v>31</v>
      </c>
      <c r="E7727" s="1">
        <v>45258</v>
      </c>
      <c r="F7727" s="1" t="str">
        <f>TEXT(shipments9[[#This Row],[Shipdate]],"ddd")</f>
        <v>Tue</v>
      </c>
      <c r="G7727" s="1" t="str">
        <f>IF(OR(shipments9[[#This Row],[Day Name]]="Sat",shipments9[[#This Row],[Day Name]]="Sun"),"Weekend","Weekday")</f>
        <v>Weekday</v>
      </c>
      <c r="H7727">
        <v>2432.25</v>
      </c>
      <c r="I7727">
        <v>305</v>
      </c>
      <c r="J7727" t="s">
        <v>194</v>
      </c>
      <c r="K7727" t="s">
        <v>8151</v>
      </c>
      <c r="L7727" t="s">
        <v>8152</v>
      </c>
      <c r="M7727">
        <v>11</v>
      </c>
      <c r="N7727" t="s">
        <v>8165</v>
      </c>
      <c r="O7727" s="4">
        <f>INDEX(products[Cost_per_box], MATCH(shipments9[[#This Row],[PID]], products[PID], 0))</f>
        <v>6.8</v>
      </c>
      <c r="P7727" s="4">
        <f>shipments9[[#This Row],[Boxes]]*shipments9[[#This Row],[Cost Per Box]]</f>
        <v>2074</v>
      </c>
      <c r="Q7727" s="4">
        <f>shipments9[[#This Row],[Amount]] -shipments9[[#This Row],[total cost]]</f>
        <v>358.25</v>
      </c>
      <c r="R7727" s="4" t="str">
        <f>IF(shipments9[[#This Row],[Gross Profit]]&lt;0,"Loss","Profit")</f>
        <v>Profit</v>
      </c>
      <c r="S7727" s="9">
        <f>shipments9[[#This Row],[Gross Profit]]/shipments9[[#This Row],[Amount]]</f>
        <v>0.14729160242573749</v>
      </c>
      <c r="T7727" s="11">
        <f>shipments9[[#This Row],[Amount]]/shipments9[[#This Row],[Boxes]]</f>
        <v>7.9745901639344261</v>
      </c>
    </row>
    <row r="7728" spans="1:20" hidden="1" x14ac:dyDescent="0.25">
      <c r="A7728" t="s">
        <v>7912</v>
      </c>
      <c r="B7728" t="s">
        <v>42</v>
      </c>
      <c r="C7728" t="s">
        <v>137</v>
      </c>
      <c r="D7728" t="s">
        <v>31</v>
      </c>
      <c r="E7728" s="1">
        <v>44999</v>
      </c>
      <c r="F7728" s="1" t="str">
        <f>TEXT(shipments9[[#This Row],[Shipdate]],"ddd")</f>
        <v>Tue</v>
      </c>
      <c r="G7728" s="1" t="str">
        <f>IF(OR(shipments9[[#This Row],[Day Name]]="Sat",shipments9[[#This Row],[Day Name]]="Sun"),"Weekend","Weekday")</f>
        <v>Weekday</v>
      </c>
      <c r="H7728">
        <v>14307.75</v>
      </c>
      <c r="I7728">
        <v>716</v>
      </c>
      <c r="J7728" t="s">
        <v>194</v>
      </c>
      <c r="K7728" t="s">
        <v>8151</v>
      </c>
      <c r="L7728" t="s">
        <v>8156</v>
      </c>
      <c r="M7728">
        <v>3</v>
      </c>
      <c r="N7728" t="s">
        <v>8164</v>
      </c>
      <c r="O7728" s="4">
        <f>INDEX(products[Cost_per_box], MATCH(shipments9[[#This Row],[PID]], products[PID], 0))</f>
        <v>7.73</v>
      </c>
      <c r="P7728" s="4">
        <f>shipments9[[#This Row],[Boxes]]*shipments9[[#This Row],[Cost Per Box]]</f>
        <v>5534.68</v>
      </c>
      <c r="Q7728" s="4">
        <f>shipments9[[#This Row],[Amount]] -shipments9[[#This Row],[total cost]]</f>
        <v>8773.07</v>
      </c>
      <c r="R7728" s="4" t="str">
        <f>IF(shipments9[[#This Row],[Gross Profit]]&lt;0,"Loss","Profit")</f>
        <v>Profit</v>
      </c>
      <c r="S7728" s="9">
        <f>shipments9[[#This Row],[Gross Profit]]/shipments9[[#This Row],[Amount]]</f>
        <v>0.61316908668379022</v>
      </c>
      <c r="T7728" s="11">
        <f>shipments9[[#This Row],[Amount]]/shipments9[[#This Row],[Boxes]]</f>
        <v>19.982891061452513</v>
      </c>
    </row>
    <row r="7729" spans="1:20" hidden="1" x14ac:dyDescent="0.25">
      <c r="A7729" t="s">
        <v>7913</v>
      </c>
      <c r="B7729" t="s">
        <v>42</v>
      </c>
      <c r="C7729" t="s">
        <v>157</v>
      </c>
      <c r="D7729" t="s">
        <v>31</v>
      </c>
      <c r="E7729" s="1">
        <v>45140</v>
      </c>
      <c r="F7729" s="1" t="str">
        <f>TEXT(shipments9[[#This Row],[Shipdate]],"ddd")</f>
        <v>Wed</v>
      </c>
      <c r="G7729" s="1" t="str">
        <f>IF(OR(shipments9[[#This Row],[Day Name]]="Sat",shipments9[[#This Row],[Day Name]]="Sun"),"Weekend","Weekday")</f>
        <v>Weekday</v>
      </c>
      <c r="H7729">
        <v>3712.5</v>
      </c>
      <c r="I7729">
        <v>531</v>
      </c>
      <c r="J7729" t="s">
        <v>194</v>
      </c>
      <c r="K7729" t="s">
        <v>8151</v>
      </c>
      <c r="L7729" t="s">
        <v>8160</v>
      </c>
      <c r="M7729">
        <v>8</v>
      </c>
      <c r="N7729" t="s">
        <v>8162</v>
      </c>
      <c r="O7729" s="4">
        <f>INDEX(products[Cost_per_box], MATCH(shipments9[[#This Row],[PID]], products[PID], 0))</f>
        <v>6.8</v>
      </c>
      <c r="P7729" s="4">
        <f>shipments9[[#This Row],[Boxes]]*shipments9[[#This Row],[Cost Per Box]]</f>
        <v>3610.7999999999997</v>
      </c>
      <c r="Q7729" s="4">
        <f>shipments9[[#This Row],[Amount]] -shipments9[[#This Row],[total cost]]</f>
        <v>101.70000000000027</v>
      </c>
      <c r="R7729" s="4" t="str">
        <f>IF(shipments9[[#This Row],[Gross Profit]]&lt;0,"Loss","Profit")</f>
        <v>Profit</v>
      </c>
      <c r="S7729" s="9">
        <f>shipments9[[#This Row],[Gross Profit]]/shipments9[[#This Row],[Amount]]</f>
        <v>2.7393939393939467E-2</v>
      </c>
      <c r="T7729" s="11">
        <f>shipments9[[#This Row],[Amount]]/shipments9[[#This Row],[Boxes]]</f>
        <v>6.9915254237288131</v>
      </c>
    </row>
    <row r="7730" spans="1:20" hidden="1" x14ac:dyDescent="0.25">
      <c r="A7730" t="s">
        <v>7914</v>
      </c>
      <c r="B7730" t="s">
        <v>45</v>
      </c>
      <c r="C7730" t="s">
        <v>135</v>
      </c>
      <c r="D7730" t="s">
        <v>31</v>
      </c>
      <c r="E7730" s="1">
        <v>45152</v>
      </c>
      <c r="F7730" s="1" t="str">
        <f>TEXT(shipments9[[#This Row],[Shipdate]],"ddd")</f>
        <v>Mon</v>
      </c>
      <c r="G7730" s="1" t="str">
        <f>IF(OR(shipments9[[#This Row],[Day Name]]="Sat",shipments9[[#This Row],[Day Name]]="Sun"),"Weekend","Weekday")</f>
        <v>Weekday</v>
      </c>
      <c r="H7730">
        <v>5476.5</v>
      </c>
      <c r="I7730">
        <v>220</v>
      </c>
      <c r="J7730" t="s">
        <v>194</v>
      </c>
      <c r="K7730" t="s">
        <v>8151</v>
      </c>
      <c r="L7730" t="s">
        <v>8160</v>
      </c>
      <c r="M7730">
        <v>8</v>
      </c>
      <c r="N7730" t="s">
        <v>8162</v>
      </c>
      <c r="O7730" s="4">
        <f>INDEX(products[Cost_per_box], MATCH(shipments9[[#This Row],[PID]], products[PID], 0))</f>
        <v>9.94</v>
      </c>
      <c r="P7730" s="4">
        <f>shipments9[[#This Row],[Boxes]]*shipments9[[#This Row],[Cost Per Box]]</f>
        <v>2186.7999999999997</v>
      </c>
      <c r="Q7730" s="4">
        <f>shipments9[[#This Row],[Amount]] -shipments9[[#This Row],[total cost]]</f>
        <v>3289.7000000000003</v>
      </c>
      <c r="R7730" s="4" t="str">
        <f>IF(shipments9[[#This Row],[Gross Profit]]&lt;0,"Loss","Profit")</f>
        <v>Profit</v>
      </c>
      <c r="S7730" s="9">
        <f>shipments9[[#This Row],[Gross Profit]]/shipments9[[#This Row],[Amount]]</f>
        <v>0.60069387382452299</v>
      </c>
      <c r="T7730" s="11">
        <f>shipments9[[#This Row],[Amount]]/shipments9[[#This Row],[Boxes]]</f>
        <v>24.893181818181819</v>
      </c>
    </row>
    <row r="7731" spans="1:20" hidden="1" x14ac:dyDescent="0.25">
      <c r="A7731" t="s">
        <v>7915</v>
      </c>
      <c r="B7731" t="s">
        <v>45</v>
      </c>
      <c r="C7731" t="s">
        <v>130</v>
      </c>
      <c r="D7731" t="s">
        <v>31</v>
      </c>
      <c r="E7731" s="1">
        <v>45085</v>
      </c>
      <c r="F7731" s="1" t="str">
        <f>TEXT(shipments9[[#This Row],[Shipdate]],"ddd")</f>
        <v>Thu</v>
      </c>
      <c r="G7731" s="1" t="str">
        <f>IF(OR(shipments9[[#This Row],[Day Name]]="Sat",shipments9[[#This Row],[Day Name]]="Sun"),"Weekend","Weekday")</f>
        <v>Weekday</v>
      </c>
      <c r="H7731">
        <v>522</v>
      </c>
      <c r="I7731">
        <v>75</v>
      </c>
      <c r="J7731" t="s">
        <v>194</v>
      </c>
      <c r="K7731" t="s">
        <v>8151</v>
      </c>
      <c r="L7731" t="s">
        <v>8154</v>
      </c>
      <c r="M7731">
        <v>6</v>
      </c>
      <c r="N7731" t="s">
        <v>8159</v>
      </c>
      <c r="O7731" s="4">
        <f>INDEX(products[Cost_per_box], MATCH(shipments9[[#This Row],[PID]], products[PID], 0))</f>
        <v>5.72</v>
      </c>
      <c r="P7731" s="4">
        <f>shipments9[[#This Row],[Boxes]]*shipments9[[#This Row],[Cost Per Box]]</f>
        <v>429</v>
      </c>
      <c r="Q7731" s="4">
        <f>shipments9[[#This Row],[Amount]] -shipments9[[#This Row],[total cost]]</f>
        <v>93</v>
      </c>
      <c r="R7731" s="4" t="str">
        <f>IF(shipments9[[#This Row],[Gross Profit]]&lt;0,"Loss","Profit")</f>
        <v>Profit</v>
      </c>
      <c r="S7731" s="9">
        <f>shipments9[[#This Row],[Gross Profit]]/shipments9[[#This Row],[Amount]]</f>
        <v>0.17816091954022989</v>
      </c>
      <c r="T7731" s="11">
        <f>shipments9[[#This Row],[Amount]]/shipments9[[#This Row],[Boxes]]</f>
        <v>6.96</v>
      </c>
    </row>
    <row r="7732" spans="1:20" hidden="1" x14ac:dyDescent="0.25">
      <c r="A7732" t="s">
        <v>7916</v>
      </c>
      <c r="B7732" t="s">
        <v>45</v>
      </c>
      <c r="C7732" t="s">
        <v>121</v>
      </c>
      <c r="D7732" t="s">
        <v>31</v>
      </c>
      <c r="E7732" s="1">
        <v>45210</v>
      </c>
      <c r="F7732" s="1" t="str">
        <f>TEXT(shipments9[[#This Row],[Shipdate]],"ddd")</f>
        <v>Wed</v>
      </c>
      <c r="G7732" s="1" t="str">
        <f>IF(OR(shipments9[[#This Row],[Day Name]]="Sat",shipments9[[#This Row],[Day Name]]="Sun"),"Weekend","Weekday")</f>
        <v>Weekday</v>
      </c>
      <c r="H7732">
        <v>15428.25</v>
      </c>
      <c r="I7732">
        <v>1103</v>
      </c>
      <c r="J7732" t="s">
        <v>194</v>
      </c>
      <c r="K7732" t="s">
        <v>8151</v>
      </c>
      <c r="L7732" t="s">
        <v>8152</v>
      </c>
      <c r="M7732">
        <v>10</v>
      </c>
      <c r="N7732" t="s">
        <v>8153</v>
      </c>
      <c r="O7732" s="4">
        <f>INDEX(products[Cost_per_box], MATCH(shipments9[[#This Row],[PID]], products[PID], 0))</f>
        <v>5.26</v>
      </c>
      <c r="P7732" s="4">
        <f>shipments9[[#This Row],[Boxes]]*shipments9[[#This Row],[Cost Per Box]]</f>
        <v>5801.78</v>
      </c>
      <c r="Q7732" s="4">
        <f>shipments9[[#This Row],[Amount]] -shipments9[[#This Row],[total cost]]</f>
        <v>9626.4700000000012</v>
      </c>
      <c r="R7732" s="4" t="str">
        <f>IF(shipments9[[#This Row],[Gross Profit]]&lt;0,"Loss","Profit")</f>
        <v>Profit</v>
      </c>
      <c r="S7732" s="9">
        <f>shipments9[[#This Row],[Gross Profit]]/shipments9[[#This Row],[Amount]]</f>
        <v>0.62395086934681521</v>
      </c>
      <c r="T7732" s="11">
        <f>shipments9[[#This Row],[Amount]]/shipments9[[#This Row],[Boxes]]</f>
        <v>13.987533998186763</v>
      </c>
    </row>
    <row r="7733" spans="1:20" x14ac:dyDescent="0.25">
      <c r="A7733" t="s">
        <v>7917</v>
      </c>
      <c r="B7733" t="s">
        <v>71</v>
      </c>
      <c r="C7733" t="s">
        <v>147</v>
      </c>
      <c r="D7733" t="s">
        <v>31</v>
      </c>
      <c r="E7733" s="1">
        <v>45225</v>
      </c>
      <c r="F7733" s="1" t="str">
        <f>TEXT(shipments9[[#This Row],[Shipdate]],"ddd")</f>
        <v>Thu</v>
      </c>
      <c r="G7733" s="1" t="str">
        <f>IF(OR(shipments9[[#This Row],[Day Name]]="Sat",shipments9[[#This Row],[Day Name]]="Sun"),"Weekend","Weekday")</f>
        <v>Weekday</v>
      </c>
      <c r="H7733">
        <v>10001.25</v>
      </c>
      <c r="I7733">
        <v>1001</v>
      </c>
      <c r="J7733" t="s">
        <v>194</v>
      </c>
      <c r="K7733" t="s">
        <v>8151</v>
      </c>
      <c r="L7733" t="s">
        <v>8152</v>
      </c>
      <c r="M7733">
        <v>10</v>
      </c>
      <c r="N7733" t="s">
        <v>8153</v>
      </c>
      <c r="O7733" s="4">
        <f>INDEX(products[Cost_per_box], MATCH(shipments9[[#This Row],[PID]], products[PID], 0))</f>
        <v>10.51</v>
      </c>
      <c r="P7733" s="4">
        <f>shipments9[[#This Row],[Boxes]]*shipments9[[#This Row],[Cost Per Box]]</f>
        <v>10520.51</v>
      </c>
      <c r="Q7733" s="4">
        <f>shipments9[[#This Row],[Amount]] -shipments9[[#This Row],[total cost]]</f>
        <v>-519.26000000000022</v>
      </c>
      <c r="R7733" s="4" t="str">
        <f>IF(shipments9[[#This Row],[Gross Profit]]&lt;0,"Loss","Profit")</f>
        <v>Loss</v>
      </c>
      <c r="S7733" s="9">
        <f>shipments9[[#This Row],[Gross Profit]]/shipments9[[#This Row],[Amount]]</f>
        <v>-5.1919510061242367E-2</v>
      </c>
      <c r="T7733" s="11">
        <f>shipments9[[#This Row],[Amount]]/shipments9[[#This Row],[Boxes]]</f>
        <v>9.9912587412587417</v>
      </c>
    </row>
    <row r="7734" spans="1:20" hidden="1" x14ac:dyDescent="0.25">
      <c r="A7734" t="s">
        <v>7918</v>
      </c>
      <c r="B7734" t="s">
        <v>71</v>
      </c>
      <c r="C7734" t="s">
        <v>165</v>
      </c>
      <c r="D7734" t="s">
        <v>31</v>
      </c>
      <c r="E7734" s="1">
        <v>45169</v>
      </c>
      <c r="F7734" s="1" t="str">
        <f>TEXT(shipments9[[#This Row],[Shipdate]],"ddd")</f>
        <v>Thu</v>
      </c>
      <c r="G7734" s="1" t="str">
        <f>IF(OR(shipments9[[#This Row],[Day Name]]="Sat",shipments9[[#This Row],[Day Name]]="Sun"),"Weekend","Weekday")</f>
        <v>Weekday</v>
      </c>
      <c r="H7734">
        <v>5202</v>
      </c>
      <c r="I7734">
        <v>237</v>
      </c>
      <c r="J7734" t="s">
        <v>194</v>
      </c>
      <c r="K7734" t="s">
        <v>8151</v>
      </c>
      <c r="L7734" t="s">
        <v>8160</v>
      </c>
      <c r="M7734">
        <v>8</v>
      </c>
      <c r="N7734" t="s">
        <v>8162</v>
      </c>
      <c r="O7734" s="4">
        <f>INDEX(products[Cost_per_box], MATCH(shipments9[[#This Row],[PID]], products[PID], 0))</f>
        <v>2.65</v>
      </c>
      <c r="P7734" s="4">
        <f>shipments9[[#This Row],[Boxes]]*shipments9[[#This Row],[Cost Per Box]]</f>
        <v>628.04999999999995</v>
      </c>
      <c r="Q7734" s="4">
        <f>shipments9[[#This Row],[Amount]] -shipments9[[#This Row],[total cost]]</f>
        <v>4573.95</v>
      </c>
      <c r="R7734" s="4" t="str">
        <f>IF(shipments9[[#This Row],[Gross Profit]]&lt;0,"Loss","Profit")</f>
        <v>Profit</v>
      </c>
      <c r="S7734" s="9">
        <f>shipments9[[#This Row],[Gross Profit]]/shipments9[[#This Row],[Amount]]</f>
        <v>0.87926758938869665</v>
      </c>
      <c r="T7734" s="11">
        <f>shipments9[[#This Row],[Amount]]/shipments9[[#This Row],[Boxes]]</f>
        <v>21.949367088607595</v>
      </c>
    </row>
    <row r="7735" spans="1:20" hidden="1" x14ac:dyDescent="0.25">
      <c r="A7735" t="s">
        <v>7919</v>
      </c>
      <c r="B7735" t="s">
        <v>71</v>
      </c>
      <c r="C7735" t="s">
        <v>159</v>
      </c>
      <c r="D7735" t="s">
        <v>31</v>
      </c>
      <c r="E7735" s="1">
        <v>45449</v>
      </c>
      <c r="F7735" s="1" t="str">
        <f>TEXT(shipments9[[#This Row],[Shipdate]],"ddd")</f>
        <v>Thu</v>
      </c>
      <c r="G7735" s="1" t="str">
        <f>IF(OR(shipments9[[#This Row],[Day Name]]="Sat",shipments9[[#This Row],[Day Name]]="Sun"),"Weekend","Weekday")</f>
        <v>Weekday</v>
      </c>
      <c r="H7735">
        <v>7017.75</v>
      </c>
      <c r="I7735">
        <v>281</v>
      </c>
      <c r="J7735" t="s">
        <v>194</v>
      </c>
      <c r="K7735" t="s">
        <v>8155</v>
      </c>
      <c r="L7735" t="s">
        <v>8154</v>
      </c>
      <c r="M7735">
        <v>6</v>
      </c>
      <c r="N7735" t="s">
        <v>8159</v>
      </c>
      <c r="O7735" s="4">
        <f>INDEX(products[Cost_per_box], MATCH(shipments9[[#This Row],[PID]], products[PID], 0))</f>
        <v>5.04</v>
      </c>
      <c r="P7735" s="4">
        <f>shipments9[[#This Row],[Boxes]]*shipments9[[#This Row],[Cost Per Box]]</f>
        <v>1416.24</v>
      </c>
      <c r="Q7735" s="4">
        <f>shipments9[[#This Row],[Amount]] -shipments9[[#This Row],[total cost]]</f>
        <v>5601.51</v>
      </c>
      <c r="R7735" s="4" t="str">
        <f>IF(shipments9[[#This Row],[Gross Profit]]&lt;0,"Loss","Profit")</f>
        <v>Profit</v>
      </c>
      <c r="S7735" s="9">
        <f>shipments9[[#This Row],[Gross Profit]]/shipments9[[#This Row],[Amount]]</f>
        <v>0.79819172811798655</v>
      </c>
      <c r="T7735" s="11">
        <f>shipments9[[#This Row],[Amount]]/shipments9[[#This Row],[Boxes]]</f>
        <v>24.974199288256226</v>
      </c>
    </row>
    <row r="7736" spans="1:20" hidden="1" x14ac:dyDescent="0.25">
      <c r="A7736" t="s">
        <v>7920</v>
      </c>
      <c r="B7736" t="s">
        <v>74</v>
      </c>
      <c r="C7736" t="s">
        <v>163</v>
      </c>
      <c r="D7736" t="s">
        <v>31</v>
      </c>
      <c r="E7736" s="1">
        <v>45302</v>
      </c>
      <c r="F7736" s="1" t="str">
        <f>TEXT(shipments9[[#This Row],[Shipdate]],"ddd")</f>
        <v>Thu</v>
      </c>
      <c r="G7736" s="1" t="str">
        <f>IF(OR(shipments9[[#This Row],[Day Name]]="Sat",shipments9[[#This Row],[Day Name]]="Sun"),"Weekend","Weekday")</f>
        <v>Weekday</v>
      </c>
      <c r="H7736">
        <v>6738.75</v>
      </c>
      <c r="I7736">
        <v>843</v>
      </c>
      <c r="J7736" t="s">
        <v>194</v>
      </c>
      <c r="K7736" t="s">
        <v>8155</v>
      </c>
      <c r="L7736" t="s">
        <v>8156</v>
      </c>
      <c r="M7736">
        <v>1</v>
      </c>
      <c r="N7736" t="s">
        <v>8163</v>
      </c>
      <c r="O7736" s="4">
        <f>INDEX(products[Cost_per_box], MATCH(shipments9[[#This Row],[PID]], products[PID], 0))</f>
        <v>3.32</v>
      </c>
      <c r="P7736" s="4">
        <f>shipments9[[#This Row],[Boxes]]*shipments9[[#This Row],[Cost Per Box]]</f>
        <v>2798.7599999999998</v>
      </c>
      <c r="Q7736" s="4">
        <f>shipments9[[#This Row],[Amount]] -shipments9[[#This Row],[total cost]]</f>
        <v>3939.9900000000002</v>
      </c>
      <c r="R7736" s="4" t="str">
        <f>IF(shipments9[[#This Row],[Gross Profit]]&lt;0,"Loss","Profit")</f>
        <v>Profit</v>
      </c>
      <c r="S7736" s="9">
        <f>shipments9[[#This Row],[Gross Profit]]/shipments9[[#This Row],[Amount]]</f>
        <v>0.58467668336115752</v>
      </c>
      <c r="T7736" s="11">
        <f>shipments9[[#This Row],[Amount]]/shipments9[[#This Row],[Boxes]]</f>
        <v>7.9937722419928825</v>
      </c>
    </row>
    <row r="7737" spans="1:20" x14ac:dyDescent="0.25">
      <c r="A7737" t="s">
        <v>7921</v>
      </c>
      <c r="B7737" t="s">
        <v>74</v>
      </c>
      <c r="C7737" t="s">
        <v>147</v>
      </c>
      <c r="D7737" t="s">
        <v>31</v>
      </c>
      <c r="E7737" s="1">
        <v>44949</v>
      </c>
      <c r="F7737" s="1" t="str">
        <f>TEXT(shipments9[[#This Row],[Shipdate]],"ddd")</f>
        <v>Mon</v>
      </c>
      <c r="G7737" s="1" t="str">
        <f>IF(OR(shipments9[[#This Row],[Day Name]]="Sat",shipments9[[#This Row],[Day Name]]="Sun"),"Weekend","Weekday")</f>
        <v>Weekday</v>
      </c>
      <c r="H7737">
        <v>193.5</v>
      </c>
      <c r="I7737">
        <v>33</v>
      </c>
      <c r="J7737" t="s">
        <v>194</v>
      </c>
      <c r="K7737" t="s">
        <v>8151</v>
      </c>
      <c r="L7737" t="s">
        <v>8156</v>
      </c>
      <c r="M7737">
        <v>1</v>
      </c>
      <c r="N7737" t="s">
        <v>8163</v>
      </c>
      <c r="O7737" s="4">
        <f>INDEX(products[Cost_per_box], MATCH(shipments9[[#This Row],[PID]], products[PID], 0))</f>
        <v>10.51</v>
      </c>
      <c r="P7737" s="4">
        <f>shipments9[[#This Row],[Boxes]]*shipments9[[#This Row],[Cost Per Box]]</f>
        <v>346.83</v>
      </c>
      <c r="Q7737" s="4">
        <f>shipments9[[#This Row],[Amount]] -shipments9[[#This Row],[total cost]]</f>
        <v>-153.32999999999998</v>
      </c>
      <c r="R7737" s="4" t="str">
        <f>IF(shipments9[[#This Row],[Gross Profit]]&lt;0,"Loss","Profit")</f>
        <v>Loss</v>
      </c>
      <c r="S7737" s="9">
        <f>shipments9[[#This Row],[Gross Profit]]/shipments9[[#This Row],[Amount]]</f>
        <v>-0.79240310077519371</v>
      </c>
      <c r="T7737" s="11">
        <f>shipments9[[#This Row],[Amount]]/shipments9[[#This Row],[Boxes]]</f>
        <v>5.8636363636363633</v>
      </c>
    </row>
    <row r="7738" spans="1:20" x14ac:dyDescent="0.25">
      <c r="A7738" t="s">
        <v>7922</v>
      </c>
      <c r="B7738" t="s">
        <v>74</v>
      </c>
      <c r="C7738" t="s">
        <v>147</v>
      </c>
      <c r="D7738" t="s">
        <v>31</v>
      </c>
      <c r="E7738" s="1">
        <v>45286</v>
      </c>
      <c r="F7738" s="1" t="str">
        <f>TEXT(shipments9[[#This Row],[Shipdate]],"ddd")</f>
        <v>Tue</v>
      </c>
      <c r="G7738" s="1" t="str">
        <f>IF(OR(shipments9[[#This Row],[Day Name]]="Sat",shipments9[[#This Row],[Day Name]]="Sun"),"Weekend","Weekday")</f>
        <v>Weekday</v>
      </c>
      <c r="H7738">
        <v>742.5</v>
      </c>
      <c r="I7738">
        <v>83</v>
      </c>
      <c r="J7738" t="s">
        <v>194</v>
      </c>
      <c r="K7738" t="s">
        <v>8151</v>
      </c>
      <c r="L7738" t="s">
        <v>8152</v>
      </c>
      <c r="M7738">
        <v>12</v>
      </c>
      <c r="N7738" t="s">
        <v>8166</v>
      </c>
      <c r="O7738" s="4">
        <f>INDEX(products[Cost_per_box], MATCH(shipments9[[#This Row],[PID]], products[PID], 0))</f>
        <v>10.51</v>
      </c>
      <c r="P7738" s="4">
        <f>shipments9[[#This Row],[Boxes]]*shipments9[[#This Row],[Cost Per Box]]</f>
        <v>872.32999999999993</v>
      </c>
      <c r="Q7738" s="4">
        <f>shipments9[[#This Row],[Amount]] -shipments9[[#This Row],[total cost]]</f>
        <v>-129.82999999999993</v>
      </c>
      <c r="R7738" s="4" t="str">
        <f>IF(shipments9[[#This Row],[Gross Profit]]&lt;0,"Loss","Profit")</f>
        <v>Loss</v>
      </c>
      <c r="S7738" s="9">
        <f>shipments9[[#This Row],[Gross Profit]]/shipments9[[#This Row],[Amount]]</f>
        <v>-0.17485521885521876</v>
      </c>
      <c r="T7738" s="11">
        <f>shipments9[[#This Row],[Amount]]/shipments9[[#This Row],[Boxes]]</f>
        <v>8.9457831325301207</v>
      </c>
    </row>
    <row r="7739" spans="1:20" hidden="1" x14ac:dyDescent="0.25">
      <c r="A7739" t="s">
        <v>7923</v>
      </c>
      <c r="B7739" t="s">
        <v>74</v>
      </c>
      <c r="C7739" t="s">
        <v>130</v>
      </c>
      <c r="D7739" t="s">
        <v>31</v>
      </c>
      <c r="E7739" s="1">
        <v>45219</v>
      </c>
      <c r="F7739" s="1" t="str">
        <f>TEXT(shipments9[[#This Row],[Shipdate]],"ddd")</f>
        <v>Fri</v>
      </c>
      <c r="G7739" s="1" t="str">
        <f>IF(OR(shipments9[[#This Row],[Day Name]]="Sat",shipments9[[#This Row],[Day Name]]="Sun"),"Weekend","Weekday")</f>
        <v>Weekday</v>
      </c>
      <c r="H7739">
        <v>2241</v>
      </c>
      <c r="I7739">
        <v>281</v>
      </c>
      <c r="J7739" t="s">
        <v>194</v>
      </c>
      <c r="K7739" t="s">
        <v>8151</v>
      </c>
      <c r="L7739" t="s">
        <v>8152</v>
      </c>
      <c r="M7739">
        <v>10</v>
      </c>
      <c r="N7739" t="s">
        <v>8153</v>
      </c>
      <c r="O7739" s="4">
        <f>INDEX(products[Cost_per_box], MATCH(shipments9[[#This Row],[PID]], products[PID], 0))</f>
        <v>5.72</v>
      </c>
      <c r="P7739" s="4">
        <f>shipments9[[#This Row],[Boxes]]*shipments9[[#This Row],[Cost Per Box]]</f>
        <v>1607.32</v>
      </c>
      <c r="Q7739" s="4">
        <f>shipments9[[#This Row],[Amount]] -shipments9[[#This Row],[total cost]]</f>
        <v>633.68000000000006</v>
      </c>
      <c r="R7739" s="4" t="str">
        <f>IF(shipments9[[#This Row],[Gross Profit]]&lt;0,"Loss","Profit")</f>
        <v>Profit</v>
      </c>
      <c r="S7739" s="9">
        <f>shipments9[[#This Row],[Gross Profit]]/shipments9[[#This Row],[Amount]]</f>
        <v>0.28276662204373049</v>
      </c>
      <c r="T7739" s="11">
        <f>shipments9[[#This Row],[Amount]]/shipments9[[#This Row],[Boxes]]</f>
        <v>7.97508896797153</v>
      </c>
    </row>
    <row r="7740" spans="1:20" hidden="1" x14ac:dyDescent="0.25">
      <c r="A7740" t="s">
        <v>7924</v>
      </c>
      <c r="B7740" t="s">
        <v>49</v>
      </c>
      <c r="C7740" t="s">
        <v>121</v>
      </c>
      <c r="D7740" t="s">
        <v>31</v>
      </c>
      <c r="E7740" s="1">
        <v>45009</v>
      </c>
      <c r="F7740" s="1" t="str">
        <f>TEXT(shipments9[[#This Row],[Shipdate]],"ddd")</f>
        <v>Fri</v>
      </c>
      <c r="G7740" s="1" t="str">
        <f>IF(OR(shipments9[[#This Row],[Day Name]]="Sat",shipments9[[#This Row],[Day Name]]="Sun"),"Weekend","Weekday")</f>
        <v>Weekday</v>
      </c>
      <c r="H7740">
        <v>3370.5</v>
      </c>
      <c r="I7740">
        <v>241</v>
      </c>
      <c r="J7740" t="s">
        <v>194</v>
      </c>
      <c r="K7740" t="s">
        <v>8151</v>
      </c>
      <c r="L7740" t="s">
        <v>8156</v>
      </c>
      <c r="M7740">
        <v>3</v>
      </c>
      <c r="N7740" t="s">
        <v>8164</v>
      </c>
      <c r="O7740" s="4">
        <f>INDEX(products[Cost_per_box], MATCH(shipments9[[#This Row],[PID]], products[PID], 0))</f>
        <v>5.26</v>
      </c>
      <c r="P7740" s="4">
        <f>shipments9[[#This Row],[Boxes]]*shipments9[[#This Row],[Cost Per Box]]</f>
        <v>1267.6599999999999</v>
      </c>
      <c r="Q7740" s="4">
        <f>shipments9[[#This Row],[Amount]] -shipments9[[#This Row],[total cost]]</f>
        <v>2102.84</v>
      </c>
      <c r="R7740" s="4" t="str">
        <f>IF(shipments9[[#This Row],[Gross Profit]]&lt;0,"Loss","Profit")</f>
        <v>Profit</v>
      </c>
      <c r="S7740" s="9">
        <f>shipments9[[#This Row],[Gross Profit]]/shipments9[[#This Row],[Amount]]</f>
        <v>0.62389556445631211</v>
      </c>
      <c r="T7740" s="11">
        <f>shipments9[[#This Row],[Amount]]/shipments9[[#This Row],[Boxes]]</f>
        <v>13.985477178423237</v>
      </c>
    </row>
    <row r="7741" spans="1:20" hidden="1" x14ac:dyDescent="0.25">
      <c r="A7741" t="s">
        <v>7925</v>
      </c>
      <c r="B7741" t="s">
        <v>49</v>
      </c>
      <c r="C7741" t="s">
        <v>128</v>
      </c>
      <c r="D7741" t="s">
        <v>31</v>
      </c>
      <c r="E7741" s="1">
        <v>45126</v>
      </c>
      <c r="F7741" s="1" t="str">
        <f>TEXT(shipments9[[#This Row],[Shipdate]],"ddd")</f>
        <v>Wed</v>
      </c>
      <c r="G7741" s="1" t="str">
        <f>IF(OR(shipments9[[#This Row],[Day Name]]="Sat",shipments9[[#This Row],[Day Name]]="Sun"),"Weekend","Weekday")</f>
        <v>Weekday</v>
      </c>
      <c r="H7741">
        <v>10041.75</v>
      </c>
      <c r="I7741">
        <v>1116</v>
      </c>
      <c r="J7741" t="s">
        <v>194</v>
      </c>
      <c r="K7741" t="s">
        <v>8151</v>
      </c>
      <c r="L7741" t="s">
        <v>8160</v>
      </c>
      <c r="M7741">
        <v>7</v>
      </c>
      <c r="N7741" t="s">
        <v>8161</v>
      </c>
      <c r="O7741" s="4">
        <f>INDEX(products[Cost_per_box], MATCH(shipments9[[#This Row],[PID]], products[PID], 0))</f>
        <v>3.85</v>
      </c>
      <c r="P7741" s="4">
        <f>shipments9[[#This Row],[Boxes]]*shipments9[[#This Row],[Cost Per Box]]</f>
        <v>4296.6000000000004</v>
      </c>
      <c r="Q7741" s="4">
        <f>shipments9[[#This Row],[Amount]] -shipments9[[#This Row],[total cost]]</f>
        <v>5745.15</v>
      </c>
      <c r="R7741" s="4" t="str">
        <f>IF(shipments9[[#This Row],[Gross Profit]]&lt;0,"Loss","Profit")</f>
        <v>Profit</v>
      </c>
      <c r="S7741" s="9">
        <f>shipments9[[#This Row],[Gross Profit]]/shipments9[[#This Row],[Amount]]</f>
        <v>0.57212637239524977</v>
      </c>
      <c r="T7741" s="11">
        <f>shipments9[[#This Row],[Amount]]/shipments9[[#This Row],[Boxes]]</f>
        <v>8.997983870967742</v>
      </c>
    </row>
    <row r="7742" spans="1:20" hidden="1" x14ac:dyDescent="0.25">
      <c r="A7742" t="s">
        <v>7926</v>
      </c>
      <c r="B7742" t="s">
        <v>49</v>
      </c>
      <c r="C7742" t="s">
        <v>132</v>
      </c>
      <c r="D7742" t="s">
        <v>31</v>
      </c>
      <c r="E7742" s="1">
        <v>45055</v>
      </c>
      <c r="F7742" s="1" t="str">
        <f>TEXT(shipments9[[#This Row],[Shipdate]],"ddd")</f>
        <v>Tue</v>
      </c>
      <c r="G7742" s="1" t="str">
        <f>IF(OR(shipments9[[#This Row],[Day Name]]="Sat",shipments9[[#This Row],[Day Name]]="Sun"),"Weekend","Weekday")</f>
        <v>Weekday</v>
      </c>
      <c r="H7742">
        <v>1062</v>
      </c>
      <c r="I7742">
        <v>38</v>
      </c>
      <c r="J7742" t="s">
        <v>194</v>
      </c>
      <c r="K7742" t="s">
        <v>8151</v>
      </c>
      <c r="L7742" t="s">
        <v>8154</v>
      </c>
      <c r="M7742">
        <v>5</v>
      </c>
      <c r="N7742" t="s">
        <v>201</v>
      </c>
      <c r="O7742" s="4">
        <f>INDEX(products[Cost_per_box], MATCH(shipments9[[#This Row],[PID]], products[PID], 0))</f>
        <v>6.31</v>
      </c>
      <c r="P7742" s="4">
        <f>shipments9[[#This Row],[Boxes]]*shipments9[[#This Row],[Cost Per Box]]</f>
        <v>239.77999999999997</v>
      </c>
      <c r="Q7742" s="4">
        <f>shipments9[[#This Row],[Amount]] -shipments9[[#This Row],[total cost]]</f>
        <v>822.22</v>
      </c>
      <c r="R7742" s="4" t="str">
        <f>IF(shipments9[[#This Row],[Gross Profit]]&lt;0,"Loss","Profit")</f>
        <v>Profit</v>
      </c>
      <c r="S7742" s="9">
        <f>shipments9[[#This Row],[Gross Profit]]/shipments9[[#This Row],[Amount]]</f>
        <v>0.77421845574387949</v>
      </c>
      <c r="T7742" s="11">
        <f>shipments9[[#This Row],[Amount]]/shipments9[[#This Row],[Boxes]]</f>
        <v>27.94736842105263</v>
      </c>
    </row>
    <row r="7743" spans="1:20" x14ac:dyDescent="0.25">
      <c r="A7743" t="s">
        <v>7927</v>
      </c>
      <c r="B7743" t="s">
        <v>49</v>
      </c>
      <c r="C7743" t="s">
        <v>147</v>
      </c>
      <c r="D7743" t="s">
        <v>31</v>
      </c>
      <c r="E7743" s="1">
        <v>45471</v>
      </c>
      <c r="F7743" s="1" t="str">
        <f>TEXT(shipments9[[#This Row],[Shipdate]],"ddd")</f>
        <v>Fri</v>
      </c>
      <c r="G7743" s="1" t="str">
        <f>IF(OR(shipments9[[#This Row],[Day Name]]="Sat",shipments9[[#This Row],[Day Name]]="Sun"),"Weekend","Weekday")</f>
        <v>Weekday</v>
      </c>
      <c r="H7743">
        <v>5987.25</v>
      </c>
      <c r="I7743">
        <v>998</v>
      </c>
      <c r="J7743" t="s">
        <v>194</v>
      </c>
      <c r="K7743" t="s">
        <v>8155</v>
      </c>
      <c r="L7743" t="s">
        <v>8154</v>
      </c>
      <c r="M7743">
        <v>6</v>
      </c>
      <c r="N7743" t="s">
        <v>8159</v>
      </c>
      <c r="O7743" s="4">
        <f>INDEX(products[Cost_per_box], MATCH(shipments9[[#This Row],[PID]], products[PID], 0))</f>
        <v>10.51</v>
      </c>
      <c r="P7743" s="4">
        <f>shipments9[[#This Row],[Boxes]]*shipments9[[#This Row],[Cost Per Box]]</f>
        <v>10488.98</v>
      </c>
      <c r="Q7743" s="4">
        <f>shipments9[[#This Row],[Amount]] -shipments9[[#This Row],[total cost]]</f>
        <v>-4501.7299999999996</v>
      </c>
      <c r="R7743" s="4" t="str">
        <f>IF(shipments9[[#This Row],[Gross Profit]]&lt;0,"Loss","Profit")</f>
        <v>Loss</v>
      </c>
      <c r="S7743" s="9">
        <f>shipments9[[#This Row],[Gross Profit]]/shipments9[[#This Row],[Amount]]</f>
        <v>-0.75188609127729755</v>
      </c>
      <c r="T7743" s="11">
        <f>shipments9[[#This Row],[Amount]]/shipments9[[#This Row],[Boxes]]</f>
        <v>5.9992484969939879</v>
      </c>
    </row>
    <row r="7744" spans="1:20" x14ac:dyDescent="0.25">
      <c r="A7744" t="s">
        <v>7928</v>
      </c>
      <c r="B7744" t="s">
        <v>49</v>
      </c>
      <c r="C7744" t="s">
        <v>147</v>
      </c>
      <c r="D7744" t="s">
        <v>31</v>
      </c>
      <c r="E7744" s="1">
        <v>45250</v>
      </c>
      <c r="F7744" s="1" t="str">
        <f>TEXT(shipments9[[#This Row],[Shipdate]],"ddd")</f>
        <v>Mon</v>
      </c>
      <c r="G7744" s="1" t="str">
        <f>IF(OR(shipments9[[#This Row],[Day Name]]="Sat",shipments9[[#This Row],[Day Name]]="Sun"),"Weekend","Weekday")</f>
        <v>Weekday</v>
      </c>
      <c r="H7744">
        <v>7368.75</v>
      </c>
      <c r="I7744">
        <v>1229</v>
      </c>
      <c r="J7744" t="s">
        <v>194</v>
      </c>
      <c r="K7744" t="s">
        <v>8151</v>
      </c>
      <c r="L7744" t="s">
        <v>8152</v>
      </c>
      <c r="M7744">
        <v>11</v>
      </c>
      <c r="N7744" t="s">
        <v>8165</v>
      </c>
      <c r="O7744" s="4">
        <f>INDEX(products[Cost_per_box], MATCH(shipments9[[#This Row],[PID]], products[PID], 0))</f>
        <v>10.51</v>
      </c>
      <c r="P7744" s="4">
        <f>shipments9[[#This Row],[Boxes]]*shipments9[[#This Row],[Cost Per Box]]</f>
        <v>12916.789999999999</v>
      </c>
      <c r="Q7744" s="4">
        <f>shipments9[[#This Row],[Amount]] -shipments9[[#This Row],[total cost]]</f>
        <v>-5548.0399999999991</v>
      </c>
      <c r="R7744" s="4" t="str">
        <f>IF(shipments9[[#This Row],[Gross Profit]]&lt;0,"Loss","Profit")</f>
        <v>Loss</v>
      </c>
      <c r="S7744" s="9">
        <f>shipments9[[#This Row],[Gross Profit]]/shipments9[[#This Row],[Amount]]</f>
        <v>-0.75291467345207785</v>
      </c>
      <c r="T7744" s="11">
        <f>shipments9[[#This Row],[Amount]]/shipments9[[#This Row],[Boxes]]</f>
        <v>5.995728234336859</v>
      </c>
    </row>
    <row r="7745" spans="1:20" hidden="1" x14ac:dyDescent="0.25">
      <c r="A7745" t="s">
        <v>7929</v>
      </c>
      <c r="B7745" t="s">
        <v>52</v>
      </c>
      <c r="C7745" t="s">
        <v>132</v>
      </c>
      <c r="D7745" t="s">
        <v>31</v>
      </c>
      <c r="E7745" s="1">
        <v>45104</v>
      </c>
      <c r="F7745" s="1" t="str">
        <f>TEXT(shipments9[[#This Row],[Shipdate]],"ddd")</f>
        <v>Tue</v>
      </c>
      <c r="G7745" s="1" t="str">
        <f>IF(OR(shipments9[[#This Row],[Day Name]]="Sat",shipments9[[#This Row],[Day Name]]="Sun"),"Weekend","Weekday")</f>
        <v>Weekday</v>
      </c>
      <c r="H7745">
        <v>8655.75</v>
      </c>
      <c r="I7745">
        <v>347</v>
      </c>
      <c r="J7745" t="s">
        <v>194</v>
      </c>
      <c r="K7745" t="s">
        <v>8151</v>
      </c>
      <c r="L7745" t="s">
        <v>8154</v>
      </c>
      <c r="M7745">
        <v>6</v>
      </c>
      <c r="N7745" t="s">
        <v>8159</v>
      </c>
      <c r="O7745" s="4">
        <f>INDEX(products[Cost_per_box], MATCH(shipments9[[#This Row],[PID]], products[PID], 0))</f>
        <v>6.31</v>
      </c>
      <c r="P7745" s="4">
        <f>shipments9[[#This Row],[Boxes]]*shipments9[[#This Row],[Cost Per Box]]</f>
        <v>2189.5699999999997</v>
      </c>
      <c r="Q7745" s="4">
        <f>shipments9[[#This Row],[Amount]] -shipments9[[#This Row],[total cost]]</f>
        <v>6466.18</v>
      </c>
      <c r="R7745" s="4" t="str">
        <f>IF(shipments9[[#This Row],[Gross Profit]]&lt;0,"Loss","Profit")</f>
        <v>Profit</v>
      </c>
      <c r="S7745" s="9">
        <f>shipments9[[#This Row],[Gross Profit]]/shipments9[[#This Row],[Amount]]</f>
        <v>0.74703867371400512</v>
      </c>
      <c r="T7745" s="11">
        <f>shipments9[[#This Row],[Amount]]/shipments9[[#This Row],[Boxes]]</f>
        <v>24.944524495677232</v>
      </c>
    </row>
    <row r="7746" spans="1:20" hidden="1" x14ac:dyDescent="0.25">
      <c r="A7746" t="s">
        <v>7930</v>
      </c>
      <c r="B7746" t="s">
        <v>55</v>
      </c>
      <c r="C7746" t="s">
        <v>139</v>
      </c>
      <c r="D7746" t="s">
        <v>31</v>
      </c>
      <c r="E7746" s="1">
        <v>45152</v>
      </c>
      <c r="F7746" s="1" t="str">
        <f>TEXT(shipments9[[#This Row],[Shipdate]],"ddd")</f>
        <v>Mon</v>
      </c>
      <c r="G7746" s="1" t="str">
        <f>IF(OR(shipments9[[#This Row],[Day Name]]="Sat",shipments9[[#This Row],[Day Name]]="Sun"),"Weekend","Weekday")</f>
        <v>Weekday</v>
      </c>
      <c r="H7746">
        <v>2164.5</v>
      </c>
      <c r="I7746">
        <v>109</v>
      </c>
      <c r="J7746" t="s">
        <v>194</v>
      </c>
      <c r="K7746" t="s">
        <v>8151</v>
      </c>
      <c r="L7746" t="s">
        <v>8160</v>
      </c>
      <c r="M7746">
        <v>8</v>
      </c>
      <c r="N7746" t="s">
        <v>8162</v>
      </c>
      <c r="O7746" s="4">
        <f>INDEX(products[Cost_per_box], MATCH(shipments9[[#This Row],[PID]], products[PID], 0))</f>
        <v>3.68</v>
      </c>
      <c r="P7746" s="4">
        <f>shipments9[[#This Row],[Boxes]]*shipments9[[#This Row],[Cost Per Box]]</f>
        <v>401.12</v>
      </c>
      <c r="Q7746" s="4">
        <f>shipments9[[#This Row],[Amount]] -shipments9[[#This Row],[total cost]]</f>
        <v>1763.38</v>
      </c>
      <c r="R7746" s="4" t="str">
        <f>IF(shipments9[[#This Row],[Gross Profit]]&lt;0,"Loss","Profit")</f>
        <v>Profit</v>
      </c>
      <c r="S7746" s="9">
        <f>shipments9[[#This Row],[Gross Profit]]/shipments9[[#This Row],[Amount]]</f>
        <v>0.8146823746823747</v>
      </c>
      <c r="T7746" s="11">
        <f>shipments9[[#This Row],[Amount]]/shipments9[[#This Row],[Boxes]]</f>
        <v>19.857798165137616</v>
      </c>
    </row>
    <row r="7747" spans="1:20" hidden="1" x14ac:dyDescent="0.25">
      <c r="A7747" t="s">
        <v>7931</v>
      </c>
      <c r="B7747" t="s">
        <v>77</v>
      </c>
      <c r="C7747" t="s">
        <v>145</v>
      </c>
      <c r="D7747" t="s">
        <v>31</v>
      </c>
      <c r="E7747" s="1">
        <v>45392</v>
      </c>
      <c r="F7747" s="1" t="str">
        <f>TEXT(shipments9[[#This Row],[Shipdate]],"ddd")</f>
        <v>Wed</v>
      </c>
      <c r="G7747" s="1" t="str">
        <f>IF(OR(shipments9[[#This Row],[Day Name]]="Sat",shipments9[[#This Row],[Day Name]]="Sun"),"Weekend","Weekday")</f>
        <v>Weekday</v>
      </c>
      <c r="H7747">
        <v>769.5</v>
      </c>
      <c r="I7747">
        <v>55</v>
      </c>
      <c r="J7747" t="s">
        <v>194</v>
      </c>
      <c r="K7747" t="s">
        <v>8155</v>
      </c>
      <c r="L7747" t="s">
        <v>8154</v>
      </c>
      <c r="M7747">
        <v>4</v>
      </c>
      <c r="N7747" t="s">
        <v>8158</v>
      </c>
      <c r="O7747" s="4">
        <f>INDEX(products[Cost_per_box], MATCH(shipments9[[#This Row],[PID]], products[PID], 0))</f>
        <v>4.74</v>
      </c>
      <c r="P7747" s="4">
        <f>shipments9[[#This Row],[Boxes]]*shipments9[[#This Row],[Cost Per Box]]</f>
        <v>260.7</v>
      </c>
      <c r="Q7747" s="4">
        <f>shipments9[[#This Row],[Amount]] -shipments9[[#This Row],[total cost]]</f>
        <v>508.8</v>
      </c>
      <c r="R7747" s="4" t="str">
        <f>IF(shipments9[[#This Row],[Gross Profit]]&lt;0,"Loss","Profit")</f>
        <v>Profit</v>
      </c>
      <c r="S7747" s="9">
        <f>shipments9[[#This Row],[Gross Profit]]/shipments9[[#This Row],[Amount]]</f>
        <v>0.66120857699805069</v>
      </c>
      <c r="T7747" s="11">
        <f>shipments9[[#This Row],[Amount]]/shipments9[[#This Row],[Boxes]]</f>
        <v>13.99090909090909</v>
      </c>
    </row>
    <row r="7748" spans="1:20" hidden="1" x14ac:dyDescent="0.25">
      <c r="A7748" t="s">
        <v>7932</v>
      </c>
      <c r="B7748" t="s">
        <v>77</v>
      </c>
      <c r="C7748" t="s">
        <v>121</v>
      </c>
      <c r="D7748" t="s">
        <v>31</v>
      </c>
      <c r="E7748" s="1">
        <v>44972</v>
      </c>
      <c r="F7748" s="1" t="str">
        <f>TEXT(shipments9[[#This Row],[Shipdate]],"ddd")</f>
        <v>Wed</v>
      </c>
      <c r="G7748" s="1" t="str">
        <f>IF(OR(shipments9[[#This Row],[Day Name]]="Sat",shipments9[[#This Row],[Day Name]]="Sun"),"Weekend","Weekday")</f>
        <v>Weekday</v>
      </c>
      <c r="H7748">
        <v>8687.25</v>
      </c>
      <c r="I7748">
        <v>724</v>
      </c>
      <c r="J7748" t="s">
        <v>194</v>
      </c>
      <c r="K7748" t="s">
        <v>8151</v>
      </c>
      <c r="L7748" t="s">
        <v>8156</v>
      </c>
      <c r="M7748">
        <v>2</v>
      </c>
      <c r="N7748" t="s">
        <v>8157</v>
      </c>
      <c r="O7748" s="4">
        <f>INDEX(products[Cost_per_box], MATCH(shipments9[[#This Row],[PID]], products[PID], 0))</f>
        <v>5.26</v>
      </c>
      <c r="P7748" s="4">
        <f>shipments9[[#This Row],[Boxes]]*shipments9[[#This Row],[Cost Per Box]]</f>
        <v>3808.24</v>
      </c>
      <c r="Q7748" s="4">
        <f>shipments9[[#This Row],[Amount]] -shipments9[[#This Row],[total cost]]</f>
        <v>4879.01</v>
      </c>
      <c r="R7748" s="4" t="str">
        <f>IF(shipments9[[#This Row],[Gross Profit]]&lt;0,"Loss","Profit")</f>
        <v>Profit</v>
      </c>
      <c r="S7748" s="9">
        <f>shipments9[[#This Row],[Gross Profit]]/shipments9[[#This Row],[Amount]]</f>
        <v>0.56162882385104607</v>
      </c>
      <c r="T7748" s="11">
        <f>shipments9[[#This Row],[Amount]]/shipments9[[#This Row],[Boxes]]</f>
        <v>11.998964088397789</v>
      </c>
    </row>
    <row r="7749" spans="1:20" x14ac:dyDescent="0.25">
      <c r="A7749" t="s">
        <v>7933</v>
      </c>
      <c r="B7749" t="s">
        <v>77</v>
      </c>
      <c r="C7749" t="s">
        <v>147</v>
      </c>
      <c r="D7749" t="s">
        <v>31</v>
      </c>
      <c r="E7749" s="1">
        <v>45267</v>
      </c>
      <c r="F7749" s="1" t="str">
        <f>TEXT(shipments9[[#This Row],[Shipdate]],"ddd")</f>
        <v>Thu</v>
      </c>
      <c r="G7749" s="1" t="str">
        <f>IF(OR(shipments9[[#This Row],[Day Name]]="Sat",shipments9[[#This Row],[Day Name]]="Sun"),"Weekend","Weekday")</f>
        <v>Weekday</v>
      </c>
      <c r="H7749">
        <v>8102.25</v>
      </c>
      <c r="I7749">
        <v>811</v>
      </c>
      <c r="J7749" t="s">
        <v>194</v>
      </c>
      <c r="K7749" t="s">
        <v>8151</v>
      </c>
      <c r="L7749" t="s">
        <v>8152</v>
      </c>
      <c r="M7749">
        <v>12</v>
      </c>
      <c r="N7749" t="s">
        <v>8166</v>
      </c>
      <c r="O7749" s="4">
        <f>INDEX(products[Cost_per_box], MATCH(shipments9[[#This Row],[PID]], products[PID], 0))</f>
        <v>10.51</v>
      </c>
      <c r="P7749" s="4">
        <f>shipments9[[#This Row],[Boxes]]*shipments9[[#This Row],[Cost Per Box]]</f>
        <v>8523.61</v>
      </c>
      <c r="Q7749" s="4">
        <f>shipments9[[#This Row],[Amount]] -shipments9[[#This Row],[total cost]]</f>
        <v>-421.36000000000058</v>
      </c>
      <c r="R7749" s="4" t="str">
        <f>IF(shipments9[[#This Row],[Gross Profit]]&lt;0,"Loss","Profit")</f>
        <v>Loss</v>
      </c>
      <c r="S7749" s="9">
        <f>shipments9[[#This Row],[Gross Profit]]/shipments9[[#This Row],[Amount]]</f>
        <v>-5.200530716776211E-2</v>
      </c>
      <c r="T7749" s="11">
        <f>shipments9[[#This Row],[Amount]]/shipments9[[#This Row],[Boxes]]</f>
        <v>9.9904438964241677</v>
      </c>
    </row>
    <row r="7750" spans="1:20" hidden="1" x14ac:dyDescent="0.25">
      <c r="A7750" t="s">
        <v>7934</v>
      </c>
      <c r="B7750" t="s">
        <v>58</v>
      </c>
      <c r="C7750" t="s">
        <v>128</v>
      </c>
      <c r="D7750" t="s">
        <v>31</v>
      </c>
      <c r="E7750" s="1">
        <v>45280</v>
      </c>
      <c r="F7750" s="1" t="str">
        <f>TEXT(shipments9[[#This Row],[Shipdate]],"ddd")</f>
        <v>Wed</v>
      </c>
      <c r="G7750" s="1" t="str">
        <f>IF(OR(shipments9[[#This Row],[Day Name]]="Sat",shipments9[[#This Row],[Day Name]]="Sun"),"Weekend","Weekday")</f>
        <v>Weekday</v>
      </c>
      <c r="H7750">
        <v>4900.5</v>
      </c>
      <c r="I7750">
        <v>545</v>
      </c>
      <c r="J7750" t="s">
        <v>194</v>
      </c>
      <c r="K7750" t="s">
        <v>8151</v>
      </c>
      <c r="L7750" t="s">
        <v>8152</v>
      </c>
      <c r="M7750">
        <v>12</v>
      </c>
      <c r="N7750" t="s">
        <v>8166</v>
      </c>
      <c r="O7750" s="4">
        <f>INDEX(products[Cost_per_box], MATCH(shipments9[[#This Row],[PID]], products[PID], 0))</f>
        <v>3.85</v>
      </c>
      <c r="P7750" s="4">
        <f>shipments9[[#This Row],[Boxes]]*shipments9[[#This Row],[Cost Per Box]]</f>
        <v>2098.25</v>
      </c>
      <c r="Q7750" s="4">
        <f>shipments9[[#This Row],[Amount]] -shipments9[[#This Row],[total cost]]</f>
        <v>2802.25</v>
      </c>
      <c r="R7750" s="4" t="str">
        <f>IF(shipments9[[#This Row],[Gross Profit]]&lt;0,"Loss","Profit")</f>
        <v>Profit</v>
      </c>
      <c r="S7750" s="9">
        <f>shipments9[[#This Row],[Gross Profit]]/shipments9[[#This Row],[Amount]]</f>
        <v>0.5718294051627385</v>
      </c>
      <c r="T7750" s="11">
        <f>shipments9[[#This Row],[Amount]]/shipments9[[#This Row],[Boxes]]</f>
        <v>8.9917431192660544</v>
      </c>
    </row>
    <row r="7751" spans="1:20" hidden="1" x14ac:dyDescent="0.25">
      <c r="A7751" t="s">
        <v>7935</v>
      </c>
      <c r="B7751" t="s">
        <v>58</v>
      </c>
      <c r="C7751" t="s">
        <v>145</v>
      </c>
      <c r="D7751" t="s">
        <v>31</v>
      </c>
      <c r="E7751" s="1">
        <v>45418</v>
      </c>
      <c r="F7751" s="1" t="str">
        <f>TEXT(shipments9[[#This Row],[Shipdate]],"ddd")</f>
        <v>Mon</v>
      </c>
      <c r="G7751" s="1" t="str">
        <f>IF(OR(shipments9[[#This Row],[Day Name]]="Sat",shipments9[[#This Row],[Day Name]]="Sun"),"Weekend","Weekday")</f>
        <v>Weekday</v>
      </c>
      <c r="H7751">
        <v>5253.75</v>
      </c>
      <c r="I7751">
        <v>405</v>
      </c>
      <c r="J7751" t="s">
        <v>194</v>
      </c>
      <c r="K7751" t="s">
        <v>8155</v>
      </c>
      <c r="L7751" t="s">
        <v>8154</v>
      </c>
      <c r="M7751">
        <v>5</v>
      </c>
      <c r="N7751" t="s">
        <v>201</v>
      </c>
      <c r="O7751" s="4">
        <f>INDEX(products[Cost_per_box], MATCH(shipments9[[#This Row],[PID]], products[PID], 0))</f>
        <v>4.74</v>
      </c>
      <c r="P7751" s="4">
        <f>shipments9[[#This Row],[Boxes]]*shipments9[[#This Row],[Cost Per Box]]</f>
        <v>1919.7</v>
      </c>
      <c r="Q7751" s="4">
        <f>shipments9[[#This Row],[Amount]] -shipments9[[#This Row],[total cost]]</f>
        <v>3334.05</v>
      </c>
      <c r="R7751" s="4" t="str">
        <f>IF(shipments9[[#This Row],[Gross Profit]]&lt;0,"Loss","Profit")</f>
        <v>Profit</v>
      </c>
      <c r="S7751" s="9">
        <f>shipments9[[#This Row],[Gross Profit]]/shipments9[[#This Row],[Amount]]</f>
        <v>0.63460385438972167</v>
      </c>
      <c r="T7751" s="11">
        <f>shipments9[[#This Row],[Amount]]/shipments9[[#This Row],[Boxes]]</f>
        <v>12.972222222222221</v>
      </c>
    </row>
    <row r="7752" spans="1:20" x14ac:dyDescent="0.25">
      <c r="A7752" t="s">
        <v>7936</v>
      </c>
      <c r="B7752" t="s">
        <v>58</v>
      </c>
      <c r="C7752" t="s">
        <v>147</v>
      </c>
      <c r="D7752" t="s">
        <v>31</v>
      </c>
      <c r="E7752" s="1">
        <v>45051</v>
      </c>
      <c r="F7752" s="1" t="str">
        <f>TEXT(shipments9[[#This Row],[Shipdate]],"ddd")</f>
        <v>Fri</v>
      </c>
      <c r="G7752" s="1" t="str">
        <f>IF(OR(shipments9[[#This Row],[Day Name]]="Sat",shipments9[[#This Row],[Day Name]]="Sun"),"Weekend","Weekday")</f>
        <v>Weekday</v>
      </c>
      <c r="H7752">
        <v>8907.75</v>
      </c>
      <c r="I7752">
        <v>1273</v>
      </c>
      <c r="J7752" t="s">
        <v>194</v>
      </c>
      <c r="K7752" t="s">
        <v>8151</v>
      </c>
      <c r="L7752" t="s">
        <v>8154</v>
      </c>
      <c r="M7752">
        <v>5</v>
      </c>
      <c r="N7752" t="s">
        <v>201</v>
      </c>
      <c r="O7752" s="4">
        <f>INDEX(products[Cost_per_box], MATCH(shipments9[[#This Row],[PID]], products[PID], 0))</f>
        <v>10.51</v>
      </c>
      <c r="P7752" s="4">
        <f>shipments9[[#This Row],[Boxes]]*shipments9[[#This Row],[Cost Per Box]]</f>
        <v>13379.23</v>
      </c>
      <c r="Q7752" s="4">
        <f>shipments9[[#This Row],[Amount]] -shipments9[[#This Row],[total cost]]</f>
        <v>-4471.4799999999996</v>
      </c>
      <c r="R7752" s="4" t="str">
        <f>IF(shipments9[[#This Row],[Gross Profit]]&lt;0,"Loss","Profit")</f>
        <v>Loss</v>
      </c>
      <c r="S7752" s="9">
        <f>shipments9[[#This Row],[Gross Profit]]/shipments9[[#This Row],[Amount]]</f>
        <v>-0.50197636889225672</v>
      </c>
      <c r="T7752" s="11">
        <f>shipments9[[#This Row],[Amount]]/shipments9[[#This Row],[Boxes]]</f>
        <v>6.9974469756480753</v>
      </c>
    </row>
    <row r="7753" spans="1:20" hidden="1" x14ac:dyDescent="0.25">
      <c r="A7753" t="s">
        <v>7937</v>
      </c>
      <c r="B7753" t="s">
        <v>58</v>
      </c>
      <c r="C7753" t="s">
        <v>155</v>
      </c>
      <c r="D7753" t="s">
        <v>31</v>
      </c>
      <c r="E7753" s="1">
        <v>45202</v>
      </c>
      <c r="F7753" s="1" t="str">
        <f>TEXT(shipments9[[#This Row],[Shipdate]],"ddd")</f>
        <v>Tue</v>
      </c>
      <c r="G7753" s="1" t="str">
        <f>IF(OR(shipments9[[#This Row],[Day Name]]="Sat",shipments9[[#This Row],[Day Name]]="Sun"),"Weekend","Weekday")</f>
        <v>Weekday</v>
      </c>
      <c r="H7753">
        <v>2198.25</v>
      </c>
      <c r="I7753">
        <v>245</v>
      </c>
      <c r="J7753" t="s">
        <v>194</v>
      </c>
      <c r="K7753" t="s">
        <v>8151</v>
      </c>
      <c r="L7753" t="s">
        <v>8152</v>
      </c>
      <c r="M7753">
        <v>10</v>
      </c>
      <c r="N7753" t="s">
        <v>8153</v>
      </c>
      <c r="O7753" s="4">
        <f>INDEX(products[Cost_per_box], MATCH(shipments9[[#This Row],[PID]], products[PID], 0))</f>
        <v>8.43</v>
      </c>
      <c r="P7753" s="4">
        <f>shipments9[[#This Row],[Boxes]]*shipments9[[#This Row],[Cost Per Box]]</f>
        <v>2065.35</v>
      </c>
      <c r="Q7753" s="4">
        <f>shipments9[[#This Row],[Amount]] -shipments9[[#This Row],[total cost]]</f>
        <v>132.90000000000009</v>
      </c>
      <c r="R7753" s="4" t="str">
        <f>IF(shipments9[[#This Row],[Gross Profit]]&lt;0,"Loss","Profit")</f>
        <v>Profit</v>
      </c>
      <c r="S7753" s="9">
        <f>shipments9[[#This Row],[Gross Profit]]/shipments9[[#This Row],[Amount]]</f>
        <v>6.0457181849198266E-2</v>
      </c>
      <c r="T7753" s="11">
        <f>shipments9[[#This Row],[Amount]]/shipments9[[#This Row],[Boxes]]</f>
        <v>8.972448979591837</v>
      </c>
    </row>
    <row r="7754" spans="1:20" hidden="1" x14ac:dyDescent="0.25">
      <c r="A7754" t="s">
        <v>7938</v>
      </c>
      <c r="B7754" t="s">
        <v>58</v>
      </c>
      <c r="C7754" t="s">
        <v>128</v>
      </c>
      <c r="D7754" t="s">
        <v>31</v>
      </c>
      <c r="E7754" s="1">
        <v>45258</v>
      </c>
      <c r="F7754" s="1" t="str">
        <f>TEXT(shipments9[[#This Row],[Shipdate]],"ddd")</f>
        <v>Tue</v>
      </c>
      <c r="G7754" s="1" t="str">
        <f>IF(OR(shipments9[[#This Row],[Day Name]]="Sat",shipments9[[#This Row],[Day Name]]="Sun"),"Weekend","Weekday")</f>
        <v>Weekday</v>
      </c>
      <c r="H7754">
        <v>10746</v>
      </c>
      <c r="I7754">
        <v>1344</v>
      </c>
      <c r="J7754" t="s">
        <v>194</v>
      </c>
      <c r="K7754" t="s">
        <v>8151</v>
      </c>
      <c r="L7754" t="s">
        <v>8152</v>
      </c>
      <c r="M7754">
        <v>11</v>
      </c>
      <c r="N7754" t="s">
        <v>8165</v>
      </c>
      <c r="O7754" s="4">
        <f>INDEX(products[Cost_per_box], MATCH(shipments9[[#This Row],[PID]], products[PID], 0))</f>
        <v>3.85</v>
      </c>
      <c r="P7754" s="4">
        <f>shipments9[[#This Row],[Boxes]]*shipments9[[#This Row],[Cost Per Box]]</f>
        <v>5174.4000000000005</v>
      </c>
      <c r="Q7754" s="4">
        <f>shipments9[[#This Row],[Amount]] -shipments9[[#This Row],[total cost]]</f>
        <v>5571.5999999999995</v>
      </c>
      <c r="R7754" s="4" t="str">
        <f>IF(shipments9[[#This Row],[Gross Profit]]&lt;0,"Loss","Profit")</f>
        <v>Profit</v>
      </c>
      <c r="S7754" s="9">
        <f>shipments9[[#This Row],[Gross Profit]]/shipments9[[#This Row],[Amount]]</f>
        <v>0.51848129536571741</v>
      </c>
      <c r="T7754" s="11">
        <f>shipments9[[#This Row],[Amount]]/shipments9[[#This Row],[Boxes]]</f>
        <v>7.9955357142857144</v>
      </c>
    </row>
    <row r="7755" spans="1:20" x14ac:dyDescent="0.25">
      <c r="A7755" t="s">
        <v>7939</v>
      </c>
      <c r="B7755" t="s">
        <v>58</v>
      </c>
      <c r="C7755" t="s">
        <v>147</v>
      </c>
      <c r="D7755" t="s">
        <v>31</v>
      </c>
      <c r="E7755" s="1">
        <v>45294</v>
      </c>
      <c r="F7755" s="1" t="str">
        <f>TEXT(shipments9[[#This Row],[Shipdate]],"ddd")</f>
        <v>Wed</v>
      </c>
      <c r="G7755" s="1" t="str">
        <f>IF(OR(shipments9[[#This Row],[Day Name]]="Sat",shipments9[[#This Row],[Day Name]]="Sun"),"Weekend","Weekday")</f>
        <v>Weekday</v>
      </c>
      <c r="H7755">
        <v>7143.75</v>
      </c>
      <c r="I7755">
        <v>715</v>
      </c>
      <c r="J7755" t="s">
        <v>194</v>
      </c>
      <c r="K7755" t="s">
        <v>8155</v>
      </c>
      <c r="L7755" t="s">
        <v>8156</v>
      </c>
      <c r="M7755">
        <v>1</v>
      </c>
      <c r="N7755" t="s">
        <v>8163</v>
      </c>
      <c r="O7755" s="4">
        <f>INDEX(products[Cost_per_box], MATCH(shipments9[[#This Row],[PID]], products[PID], 0))</f>
        <v>10.51</v>
      </c>
      <c r="P7755" s="4">
        <f>shipments9[[#This Row],[Boxes]]*shipments9[[#This Row],[Cost Per Box]]</f>
        <v>7514.65</v>
      </c>
      <c r="Q7755" s="4">
        <f>shipments9[[#This Row],[Amount]] -shipments9[[#This Row],[total cost]]</f>
        <v>-370.89999999999964</v>
      </c>
      <c r="R7755" s="4" t="str">
        <f>IF(shipments9[[#This Row],[Gross Profit]]&lt;0,"Loss","Profit")</f>
        <v>Loss</v>
      </c>
      <c r="S7755" s="9">
        <f>shipments9[[#This Row],[Gross Profit]]/shipments9[[#This Row],[Amount]]</f>
        <v>-5.1919510061242291E-2</v>
      </c>
      <c r="T7755" s="11">
        <f>shipments9[[#This Row],[Amount]]/shipments9[[#This Row],[Boxes]]</f>
        <v>9.9912587412587417</v>
      </c>
    </row>
    <row r="7756" spans="1:20" hidden="1" x14ac:dyDescent="0.25">
      <c r="A7756" t="s">
        <v>7940</v>
      </c>
      <c r="B7756" t="s">
        <v>61</v>
      </c>
      <c r="C7756" t="s">
        <v>157</v>
      </c>
      <c r="D7756" t="s">
        <v>31</v>
      </c>
      <c r="E7756" s="1">
        <v>45349</v>
      </c>
      <c r="F7756" s="1" t="str">
        <f>TEXT(shipments9[[#This Row],[Shipdate]],"ddd")</f>
        <v>Tue</v>
      </c>
      <c r="G7756" s="1" t="str">
        <f>IF(OR(shipments9[[#This Row],[Day Name]]="Sat",shipments9[[#This Row],[Day Name]]="Sun"),"Weekend","Weekday")</f>
        <v>Weekday</v>
      </c>
      <c r="H7756">
        <v>1705.5</v>
      </c>
      <c r="I7756">
        <v>214</v>
      </c>
      <c r="J7756" t="s">
        <v>194</v>
      </c>
      <c r="K7756" t="s">
        <v>8155</v>
      </c>
      <c r="L7756" t="s">
        <v>8156</v>
      </c>
      <c r="M7756">
        <v>2</v>
      </c>
      <c r="N7756" t="s">
        <v>8157</v>
      </c>
      <c r="O7756" s="4">
        <f>INDEX(products[Cost_per_box], MATCH(shipments9[[#This Row],[PID]], products[PID], 0))</f>
        <v>6.8</v>
      </c>
      <c r="P7756" s="4">
        <f>shipments9[[#This Row],[Boxes]]*shipments9[[#This Row],[Cost Per Box]]</f>
        <v>1455.2</v>
      </c>
      <c r="Q7756" s="4">
        <f>shipments9[[#This Row],[Amount]] -shipments9[[#This Row],[total cost]]</f>
        <v>250.29999999999995</v>
      </c>
      <c r="R7756" s="4" t="str">
        <f>IF(shipments9[[#This Row],[Gross Profit]]&lt;0,"Loss","Profit")</f>
        <v>Profit</v>
      </c>
      <c r="S7756" s="9">
        <f>shipments9[[#This Row],[Gross Profit]]/shipments9[[#This Row],[Amount]]</f>
        <v>0.14676048079742007</v>
      </c>
      <c r="T7756" s="11">
        <f>shipments9[[#This Row],[Amount]]/shipments9[[#This Row],[Boxes]]</f>
        <v>7.9696261682242993</v>
      </c>
    </row>
    <row r="7757" spans="1:20" hidden="1" x14ac:dyDescent="0.25">
      <c r="A7757" t="s">
        <v>7941</v>
      </c>
      <c r="B7757" t="s">
        <v>61</v>
      </c>
      <c r="C7757" t="s">
        <v>128</v>
      </c>
      <c r="D7757" t="s">
        <v>31</v>
      </c>
      <c r="E7757" s="1">
        <v>45147</v>
      </c>
      <c r="F7757" s="1" t="str">
        <f>TEXT(shipments9[[#This Row],[Shipdate]],"ddd")</f>
        <v>Wed</v>
      </c>
      <c r="G7757" s="1" t="str">
        <f>IF(OR(shipments9[[#This Row],[Day Name]]="Sat",shipments9[[#This Row],[Day Name]]="Sun"),"Weekend","Weekday")</f>
        <v>Weekday</v>
      </c>
      <c r="H7757">
        <v>4077</v>
      </c>
      <c r="I7757">
        <v>510</v>
      </c>
      <c r="J7757" t="s">
        <v>194</v>
      </c>
      <c r="K7757" t="s">
        <v>8151</v>
      </c>
      <c r="L7757" t="s">
        <v>8160</v>
      </c>
      <c r="M7757">
        <v>8</v>
      </c>
      <c r="N7757" t="s">
        <v>8162</v>
      </c>
      <c r="O7757" s="4">
        <f>INDEX(products[Cost_per_box], MATCH(shipments9[[#This Row],[PID]], products[PID], 0))</f>
        <v>3.85</v>
      </c>
      <c r="P7757" s="4">
        <f>shipments9[[#This Row],[Boxes]]*shipments9[[#This Row],[Cost Per Box]]</f>
        <v>1963.5</v>
      </c>
      <c r="Q7757" s="4">
        <f>shipments9[[#This Row],[Amount]] -shipments9[[#This Row],[total cost]]</f>
        <v>2113.5</v>
      </c>
      <c r="R7757" s="4" t="str">
        <f>IF(shipments9[[#This Row],[Gross Profit]]&lt;0,"Loss","Profit")</f>
        <v>Profit</v>
      </c>
      <c r="S7757" s="9">
        <f>shipments9[[#This Row],[Gross Profit]]/shipments9[[#This Row],[Amount]]</f>
        <v>0.51839587932303166</v>
      </c>
      <c r="T7757" s="11">
        <f>shipments9[[#This Row],[Amount]]/shipments9[[#This Row],[Boxes]]</f>
        <v>7.9941176470588236</v>
      </c>
    </row>
    <row r="7758" spans="1:20" hidden="1" x14ac:dyDescent="0.25">
      <c r="A7758" t="s">
        <v>7942</v>
      </c>
      <c r="B7758" t="s">
        <v>61</v>
      </c>
      <c r="C7758" t="s">
        <v>135</v>
      </c>
      <c r="D7758" t="s">
        <v>31</v>
      </c>
      <c r="E7758" s="1">
        <v>45328</v>
      </c>
      <c r="F7758" s="1" t="str">
        <f>TEXT(shipments9[[#This Row],[Shipdate]],"ddd")</f>
        <v>Tue</v>
      </c>
      <c r="G7758" s="1" t="str">
        <f>IF(OR(shipments9[[#This Row],[Day Name]]="Sat",shipments9[[#This Row],[Day Name]]="Sun"),"Weekend","Weekday")</f>
        <v>Weekday</v>
      </c>
      <c r="H7758">
        <v>4639.5</v>
      </c>
      <c r="I7758">
        <v>179</v>
      </c>
      <c r="J7758" t="s">
        <v>194</v>
      </c>
      <c r="K7758" t="s">
        <v>8155</v>
      </c>
      <c r="L7758" t="s">
        <v>8156</v>
      </c>
      <c r="M7758">
        <v>2</v>
      </c>
      <c r="N7758" t="s">
        <v>8157</v>
      </c>
      <c r="O7758" s="4">
        <f>INDEX(products[Cost_per_box], MATCH(shipments9[[#This Row],[PID]], products[PID], 0))</f>
        <v>9.94</v>
      </c>
      <c r="P7758" s="4">
        <f>shipments9[[#This Row],[Boxes]]*shipments9[[#This Row],[Cost Per Box]]</f>
        <v>1779.26</v>
      </c>
      <c r="Q7758" s="4">
        <f>shipments9[[#This Row],[Amount]] -shipments9[[#This Row],[total cost]]</f>
        <v>2860.24</v>
      </c>
      <c r="R7758" s="4" t="str">
        <f>IF(shipments9[[#This Row],[Gross Profit]]&lt;0,"Loss","Profit")</f>
        <v>Profit</v>
      </c>
      <c r="S7758" s="9">
        <f>shipments9[[#This Row],[Gross Profit]]/shipments9[[#This Row],[Amount]]</f>
        <v>0.61649746739950417</v>
      </c>
      <c r="T7758" s="11">
        <f>shipments9[[#This Row],[Amount]]/shipments9[[#This Row],[Boxes]]</f>
        <v>25.91899441340782</v>
      </c>
    </row>
    <row r="7759" spans="1:20" hidden="1" x14ac:dyDescent="0.25">
      <c r="A7759" t="s">
        <v>7943</v>
      </c>
      <c r="B7759" t="s">
        <v>80</v>
      </c>
      <c r="C7759" t="s">
        <v>143</v>
      </c>
      <c r="D7759" t="s">
        <v>31</v>
      </c>
      <c r="E7759" s="1">
        <v>44960</v>
      </c>
      <c r="F7759" s="1" t="str">
        <f>TEXT(shipments9[[#This Row],[Shipdate]],"ddd")</f>
        <v>Fri</v>
      </c>
      <c r="G7759" s="1" t="str">
        <f>IF(OR(shipments9[[#This Row],[Day Name]]="Sat",shipments9[[#This Row],[Day Name]]="Sun"),"Weekend","Weekday")</f>
        <v>Weekday</v>
      </c>
      <c r="H7759">
        <v>582.75</v>
      </c>
      <c r="I7759">
        <v>33</v>
      </c>
      <c r="J7759" t="s">
        <v>194</v>
      </c>
      <c r="K7759" t="s">
        <v>8151</v>
      </c>
      <c r="L7759" t="s">
        <v>8156</v>
      </c>
      <c r="M7759">
        <v>2</v>
      </c>
      <c r="N7759" t="s">
        <v>8157</v>
      </c>
      <c r="O7759" s="4">
        <f>INDEX(products[Cost_per_box], MATCH(shipments9[[#This Row],[PID]], products[PID], 0))</f>
        <v>10.23</v>
      </c>
      <c r="P7759" s="4">
        <f>shipments9[[#This Row],[Boxes]]*shipments9[[#This Row],[Cost Per Box]]</f>
        <v>337.59000000000003</v>
      </c>
      <c r="Q7759" s="4">
        <f>shipments9[[#This Row],[Amount]] -shipments9[[#This Row],[total cost]]</f>
        <v>245.15999999999997</v>
      </c>
      <c r="R7759" s="4" t="str">
        <f>IF(shipments9[[#This Row],[Gross Profit]]&lt;0,"Loss","Profit")</f>
        <v>Profit</v>
      </c>
      <c r="S7759" s="9">
        <f>shipments9[[#This Row],[Gross Profit]]/shipments9[[#This Row],[Amount]]</f>
        <v>0.42069498069498062</v>
      </c>
      <c r="T7759" s="11">
        <f>shipments9[[#This Row],[Amount]]/shipments9[[#This Row],[Boxes]]</f>
        <v>17.65909090909091</v>
      </c>
    </row>
    <row r="7760" spans="1:20" hidden="1" x14ac:dyDescent="0.25">
      <c r="A7760" t="s">
        <v>7944</v>
      </c>
      <c r="B7760" t="s">
        <v>80</v>
      </c>
      <c r="C7760" t="s">
        <v>165</v>
      </c>
      <c r="D7760" t="s">
        <v>31</v>
      </c>
      <c r="E7760" s="1">
        <v>44956</v>
      </c>
      <c r="F7760" s="1" t="str">
        <f>TEXT(shipments9[[#This Row],[Shipdate]],"ddd")</f>
        <v>Mon</v>
      </c>
      <c r="G7760" s="1" t="str">
        <f>IF(OR(shipments9[[#This Row],[Day Name]]="Sat",shipments9[[#This Row],[Day Name]]="Sun"),"Weekend","Weekday")</f>
        <v>Weekday</v>
      </c>
      <c r="H7760">
        <v>1239.75</v>
      </c>
      <c r="I7760">
        <v>69</v>
      </c>
      <c r="J7760" t="s">
        <v>194</v>
      </c>
      <c r="K7760" t="s">
        <v>8151</v>
      </c>
      <c r="L7760" t="s">
        <v>8156</v>
      </c>
      <c r="M7760">
        <v>1</v>
      </c>
      <c r="N7760" t="s">
        <v>8163</v>
      </c>
      <c r="O7760" s="4">
        <f>INDEX(products[Cost_per_box], MATCH(shipments9[[#This Row],[PID]], products[PID], 0))</f>
        <v>2.65</v>
      </c>
      <c r="P7760" s="4">
        <f>shipments9[[#This Row],[Boxes]]*shipments9[[#This Row],[Cost Per Box]]</f>
        <v>182.85</v>
      </c>
      <c r="Q7760" s="4">
        <f>shipments9[[#This Row],[Amount]] -shipments9[[#This Row],[total cost]]</f>
        <v>1056.9000000000001</v>
      </c>
      <c r="R7760" s="4" t="str">
        <f>IF(shipments9[[#This Row],[Gross Profit]]&lt;0,"Loss","Profit")</f>
        <v>Profit</v>
      </c>
      <c r="S7760" s="9">
        <f>shipments9[[#This Row],[Gross Profit]]/shipments9[[#This Row],[Amount]]</f>
        <v>0.85251058681185732</v>
      </c>
      <c r="T7760" s="11">
        <f>shipments9[[#This Row],[Amount]]/shipments9[[#This Row],[Boxes]]</f>
        <v>17.967391304347824</v>
      </c>
    </row>
    <row r="7761" spans="1:20" hidden="1" x14ac:dyDescent="0.25">
      <c r="A7761" t="s">
        <v>7945</v>
      </c>
      <c r="B7761" t="s">
        <v>80</v>
      </c>
      <c r="C7761" t="s">
        <v>163</v>
      </c>
      <c r="D7761" t="s">
        <v>31</v>
      </c>
      <c r="E7761" s="1">
        <v>44965</v>
      </c>
      <c r="F7761" s="1" t="str">
        <f>TEXT(shipments9[[#This Row],[Shipdate]],"ddd")</f>
        <v>Wed</v>
      </c>
      <c r="G7761" s="1" t="str">
        <f>IF(OR(shipments9[[#This Row],[Day Name]]="Sat",shipments9[[#This Row],[Day Name]]="Sun"),"Weekend","Weekday")</f>
        <v>Weekday</v>
      </c>
      <c r="H7761">
        <v>1626.75</v>
      </c>
      <c r="I7761">
        <v>163</v>
      </c>
      <c r="J7761" t="s">
        <v>194</v>
      </c>
      <c r="K7761" t="s">
        <v>8151</v>
      </c>
      <c r="L7761" t="s">
        <v>8156</v>
      </c>
      <c r="M7761">
        <v>2</v>
      </c>
      <c r="N7761" t="s">
        <v>8157</v>
      </c>
      <c r="O7761" s="4">
        <f>INDEX(products[Cost_per_box], MATCH(shipments9[[#This Row],[PID]], products[PID], 0))</f>
        <v>3.32</v>
      </c>
      <c r="P7761" s="4">
        <f>shipments9[[#This Row],[Boxes]]*shipments9[[#This Row],[Cost Per Box]]</f>
        <v>541.16</v>
      </c>
      <c r="Q7761" s="4">
        <f>shipments9[[#This Row],[Amount]] -shipments9[[#This Row],[total cost]]</f>
        <v>1085.5900000000001</v>
      </c>
      <c r="R7761" s="4" t="str">
        <f>IF(shipments9[[#This Row],[Gross Profit]]&lt;0,"Loss","Profit")</f>
        <v>Profit</v>
      </c>
      <c r="S7761" s="9">
        <f>shipments9[[#This Row],[Gross Profit]]/shipments9[[#This Row],[Amount]]</f>
        <v>0.66733671430766872</v>
      </c>
      <c r="T7761" s="11">
        <f>shipments9[[#This Row],[Amount]]/shipments9[[#This Row],[Boxes]]</f>
        <v>9.9800613496932513</v>
      </c>
    </row>
    <row r="7762" spans="1:20" hidden="1" x14ac:dyDescent="0.25">
      <c r="A7762" t="s">
        <v>7946</v>
      </c>
      <c r="B7762" t="s">
        <v>83</v>
      </c>
      <c r="C7762" t="s">
        <v>165</v>
      </c>
      <c r="D7762" t="s">
        <v>31</v>
      </c>
      <c r="E7762" s="1">
        <v>45337</v>
      </c>
      <c r="F7762" s="1" t="str">
        <f>TEXT(shipments9[[#This Row],[Shipdate]],"ddd")</f>
        <v>Thu</v>
      </c>
      <c r="G7762" s="1" t="str">
        <f>IF(OR(shipments9[[#This Row],[Day Name]]="Sat",shipments9[[#This Row],[Day Name]]="Sun"),"Weekend","Weekday")</f>
        <v>Weekday</v>
      </c>
      <c r="H7762">
        <v>12003.75</v>
      </c>
      <c r="I7762">
        <v>546</v>
      </c>
      <c r="J7762" t="s">
        <v>194</v>
      </c>
      <c r="K7762" t="s">
        <v>8155</v>
      </c>
      <c r="L7762" t="s">
        <v>8156</v>
      </c>
      <c r="M7762">
        <v>2</v>
      </c>
      <c r="N7762" t="s">
        <v>8157</v>
      </c>
      <c r="O7762" s="4">
        <f>INDEX(products[Cost_per_box], MATCH(shipments9[[#This Row],[PID]], products[PID], 0))</f>
        <v>2.65</v>
      </c>
      <c r="P7762" s="4">
        <f>shipments9[[#This Row],[Boxes]]*shipments9[[#This Row],[Cost Per Box]]</f>
        <v>1446.8999999999999</v>
      </c>
      <c r="Q7762" s="4">
        <f>shipments9[[#This Row],[Amount]] -shipments9[[#This Row],[total cost]]</f>
        <v>10556.85</v>
      </c>
      <c r="R7762" s="4" t="str">
        <f>IF(shipments9[[#This Row],[Gross Profit]]&lt;0,"Loss","Profit")</f>
        <v>Profit</v>
      </c>
      <c r="S7762" s="9">
        <f>shipments9[[#This Row],[Gross Profit]]/shipments9[[#This Row],[Amount]]</f>
        <v>0.87946266791627614</v>
      </c>
      <c r="T7762" s="11">
        <f>shipments9[[#This Row],[Amount]]/shipments9[[#This Row],[Boxes]]</f>
        <v>21.984890109890109</v>
      </c>
    </row>
    <row r="7763" spans="1:20" x14ac:dyDescent="0.25">
      <c r="A7763" t="s">
        <v>7947</v>
      </c>
      <c r="B7763" t="s">
        <v>86</v>
      </c>
      <c r="C7763" t="s">
        <v>147</v>
      </c>
      <c r="D7763" t="s">
        <v>31</v>
      </c>
      <c r="E7763" s="1">
        <v>45518</v>
      </c>
      <c r="F7763" s="1" t="str">
        <f>TEXT(shipments9[[#This Row],[Shipdate]],"ddd")</f>
        <v>Wed</v>
      </c>
      <c r="G7763" s="1" t="str">
        <f>IF(OR(shipments9[[#This Row],[Day Name]]="Sat",shipments9[[#This Row],[Day Name]]="Sun"),"Weekend","Weekday")</f>
        <v>Weekday</v>
      </c>
      <c r="H7763">
        <v>16825.5</v>
      </c>
      <c r="I7763">
        <v>2805</v>
      </c>
      <c r="J7763" t="s">
        <v>194</v>
      </c>
      <c r="K7763" t="s">
        <v>8155</v>
      </c>
      <c r="L7763" t="s">
        <v>8160</v>
      </c>
      <c r="M7763">
        <v>8</v>
      </c>
      <c r="N7763" t="s">
        <v>8162</v>
      </c>
      <c r="O7763" s="4">
        <f>INDEX(products[Cost_per_box], MATCH(shipments9[[#This Row],[PID]], products[PID], 0))</f>
        <v>10.51</v>
      </c>
      <c r="P7763" s="4">
        <f>shipments9[[#This Row],[Boxes]]*shipments9[[#This Row],[Cost Per Box]]</f>
        <v>29480.55</v>
      </c>
      <c r="Q7763" s="4">
        <f>shipments9[[#This Row],[Amount]] -shipments9[[#This Row],[total cost]]</f>
        <v>-12655.05</v>
      </c>
      <c r="R7763" s="4" t="str">
        <f>IF(shipments9[[#This Row],[Gross Profit]]&lt;0,"Loss","Profit")</f>
        <v>Loss</v>
      </c>
      <c r="S7763" s="9">
        <f>shipments9[[#This Row],[Gross Profit]]/shipments9[[#This Row],[Amount]]</f>
        <v>-0.75213515200142633</v>
      </c>
      <c r="T7763" s="11">
        <f>shipments9[[#This Row],[Amount]]/shipments9[[#This Row],[Boxes]]</f>
        <v>5.9983957219251334</v>
      </c>
    </row>
    <row r="7764" spans="1:20" hidden="1" x14ac:dyDescent="0.25">
      <c r="A7764" t="s">
        <v>7948</v>
      </c>
      <c r="B7764" t="s">
        <v>86</v>
      </c>
      <c r="C7764" t="s">
        <v>155</v>
      </c>
      <c r="D7764" t="s">
        <v>31</v>
      </c>
      <c r="E7764" s="1">
        <v>45407</v>
      </c>
      <c r="F7764" s="1" t="str">
        <f>TEXT(shipments9[[#This Row],[Shipdate]],"ddd")</f>
        <v>Thu</v>
      </c>
      <c r="G7764" s="1" t="str">
        <f>IF(OR(shipments9[[#This Row],[Day Name]]="Sat",shipments9[[#This Row],[Day Name]]="Sun"),"Weekend","Weekday")</f>
        <v>Weekday</v>
      </c>
      <c r="H7764">
        <v>8822.25</v>
      </c>
      <c r="I7764">
        <v>883</v>
      </c>
      <c r="J7764" t="s">
        <v>194</v>
      </c>
      <c r="K7764" t="s">
        <v>8155</v>
      </c>
      <c r="L7764" t="s">
        <v>8154</v>
      </c>
      <c r="M7764">
        <v>4</v>
      </c>
      <c r="N7764" t="s">
        <v>8158</v>
      </c>
      <c r="O7764" s="4">
        <f>INDEX(products[Cost_per_box], MATCH(shipments9[[#This Row],[PID]], products[PID], 0))</f>
        <v>8.43</v>
      </c>
      <c r="P7764" s="4">
        <f>shipments9[[#This Row],[Boxes]]*shipments9[[#This Row],[Cost Per Box]]</f>
        <v>7443.69</v>
      </c>
      <c r="Q7764" s="4">
        <f>shipments9[[#This Row],[Amount]] -shipments9[[#This Row],[total cost]]</f>
        <v>1378.5600000000004</v>
      </c>
      <c r="R7764" s="4" t="str">
        <f>IF(shipments9[[#This Row],[Gross Profit]]&lt;0,"Loss","Profit")</f>
        <v>Profit</v>
      </c>
      <c r="S7764" s="9">
        <f>shipments9[[#This Row],[Gross Profit]]/shipments9[[#This Row],[Amount]]</f>
        <v>0.15625945762135515</v>
      </c>
      <c r="T7764" s="11">
        <f>shipments9[[#This Row],[Amount]]/shipments9[[#This Row],[Boxes]]</f>
        <v>9.9912231030577576</v>
      </c>
    </row>
    <row r="7765" spans="1:20" hidden="1" x14ac:dyDescent="0.25">
      <c r="A7765" t="s">
        <v>7949</v>
      </c>
      <c r="B7765" t="s">
        <v>86</v>
      </c>
      <c r="C7765" t="s">
        <v>163</v>
      </c>
      <c r="D7765" t="s">
        <v>31</v>
      </c>
      <c r="E7765" s="1">
        <v>45488</v>
      </c>
      <c r="F7765" s="1" t="str">
        <f>TEXT(shipments9[[#This Row],[Shipdate]],"ddd")</f>
        <v>Mon</v>
      </c>
      <c r="G7765" s="1" t="str">
        <f>IF(OR(shipments9[[#This Row],[Day Name]]="Sat",shipments9[[#This Row],[Day Name]]="Sun"),"Weekend","Weekday")</f>
        <v>Weekday</v>
      </c>
      <c r="H7765">
        <v>2412</v>
      </c>
      <c r="I7765">
        <v>220</v>
      </c>
      <c r="J7765" t="s">
        <v>194</v>
      </c>
      <c r="K7765" t="s">
        <v>8155</v>
      </c>
      <c r="L7765" t="s">
        <v>8160</v>
      </c>
      <c r="M7765">
        <v>7</v>
      </c>
      <c r="N7765" t="s">
        <v>8161</v>
      </c>
      <c r="O7765" s="4">
        <f>INDEX(products[Cost_per_box], MATCH(shipments9[[#This Row],[PID]], products[PID], 0))</f>
        <v>3.32</v>
      </c>
      <c r="P7765" s="4">
        <f>shipments9[[#This Row],[Boxes]]*shipments9[[#This Row],[Cost Per Box]]</f>
        <v>730.4</v>
      </c>
      <c r="Q7765" s="4">
        <f>shipments9[[#This Row],[Amount]] -shipments9[[#This Row],[total cost]]</f>
        <v>1681.6</v>
      </c>
      <c r="R7765" s="4" t="str">
        <f>IF(shipments9[[#This Row],[Gross Profit]]&lt;0,"Loss","Profit")</f>
        <v>Profit</v>
      </c>
      <c r="S7765" s="9">
        <f>shipments9[[#This Row],[Gross Profit]]/shipments9[[#This Row],[Amount]]</f>
        <v>0.6971807628524046</v>
      </c>
      <c r="T7765" s="11">
        <f>shipments9[[#This Row],[Amount]]/shipments9[[#This Row],[Boxes]]</f>
        <v>10.963636363636363</v>
      </c>
    </row>
    <row r="7766" spans="1:20" hidden="1" x14ac:dyDescent="0.25">
      <c r="A7766" t="s">
        <v>7950</v>
      </c>
      <c r="B7766" t="s">
        <v>89</v>
      </c>
      <c r="C7766" t="s">
        <v>128</v>
      </c>
      <c r="D7766" t="s">
        <v>31</v>
      </c>
      <c r="E7766" s="1">
        <v>45264</v>
      </c>
      <c r="F7766" s="1" t="str">
        <f>TEXT(shipments9[[#This Row],[Shipdate]],"ddd")</f>
        <v>Mon</v>
      </c>
      <c r="G7766" s="1" t="str">
        <f>IF(OR(shipments9[[#This Row],[Day Name]]="Sat",shipments9[[#This Row],[Day Name]]="Sun"),"Weekend","Weekday")</f>
        <v>Weekday</v>
      </c>
      <c r="H7766">
        <v>1710</v>
      </c>
      <c r="I7766">
        <v>214</v>
      </c>
      <c r="J7766" t="s">
        <v>194</v>
      </c>
      <c r="K7766" t="s">
        <v>8151</v>
      </c>
      <c r="L7766" t="s">
        <v>8152</v>
      </c>
      <c r="M7766">
        <v>12</v>
      </c>
      <c r="N7766" t="s">
        <v>8166</v>
      </c>
      <c r="O7766" s="4">
        <f>INDEX(products[Cost_per_box], MATCH(shipments9[[#This Row],[PID]], products[PID], 0))</f>
        <v>3.85</v>
      </c>
      <c r="P7766" s="4">
        <f>shipments9[[#This Row],[Boxes]]*shipments9[[#This Row],[Cost Per Box]]</f>
        <v>823.9</v>
      </c>
      <c r="Q7766" s="4">
        <f>shipments9[[#This Row],[Amount]] -shipments9[[#This Row],[total cost]]</f>
        <v>886.1</v>
      </c>
      <c r="R7766" s="4" t="str">
        <f>IF(shipments9[[#This Row],[Gross Profit]]&lt;0,"Loss","Profit")</f>
        <v>Profit</v>
      </c>
      <c r="S7766" s="9">
        <f>shipments9[[#This Row],[Gross Profit]]/shipments9[[#This Row],[Amount]]</f>
        <v>0.51818713450292397</v>
      </c>
      <c r="T7766" s="11">
        <f>shipments9[[#This Row],[Amount]]/shipments9[[#This Row],[Boxes]]</f>
        <v>7.990654205607477</v>
      </c>
    </row>
    <row r="7767" spans="1:20" hidden="1" x14ac:dyDescent="0.25">
      <c r="A7767" t="s">
        <v>7951</v>
      </c>
      <c r="B7767" t="s">
        <v>89</v>
      </c>
      <c r="C7767" t="s">
        <v>137</v>
      </c>
      <c r="D7767" t="s">
        <v>31</v>
      </c>
      <c r="E7767" s="1">
        <v>45467</v>
      </c>
      <c r="F7767" s="1" t="str">
        <f>TEXT(shipments9[[#This Row],[Shipdate]],"ddd")</f>
        <v>Mon</v>
      </c>
      <c r="G7767" s="1" t="str">
        <f>IF(OR(shipments9[[#This Row],[Day Name]]="Sat",shipments9[[#This Row],[Day Name]]="Sun"),"Weekend","Weekday")</f>
        <v>Weekday</v>
      </c>
      <c r="H7767">
        <v>7263</v>
      </c>
      <c r="I7767">
        <v>404</v>
      </c>
      <c r="J7767" t="s">
        <v>194</v>
      </c>
      <c r="K7767" t="s">
        <v>8155</v>
      </c>
      <c r="L7767" t="s">
        <v>8154</v>
      </c>
      <c r="M7767">
        <v>6</v>
      </c>
      <c r="N7767" t="s">
        <v>8159</v>
      </c>
      <c r="O7767" s="4">
        <f>INDEX(products[Cost_per_box], MATCH(shipments9[[#This Row],[PID]], products[PID], 0))</f>
        <v>7.73</v>
      </c>
      <c r="P7767" s="4">
        <f>shipments9[[#This Row],[Boxes]]*shipments9[[#This Row],[Cost Per Box]]</f>
        <v>3122.92</v>
      </c>
      <c r="Q7767" s="4">
        <f>shipments9[[#This Row],[Amount]] -shipments9[[#This Row],[total cost]]</f>
        <v>4140.08</v>
      </c>
      <c r="R7767" s="4" t="str">
        <f>IF(shipments9[[#This Row],[Gross Profit]]&lt;0,"Loss","Profit")</f>
        <v>Profit</v>
      </c>
      <c r="S7767" s="9">
        <f>shipments9[[#This Row],[Gross Profit]]/shipments9[[#This Row],[Amount]]</f>
        <v>0.57002340630593418</v>
      </c>
      <c r="T7767" s="11">
        <f>shipments9[[#This Row],[Amount]]/shipments9[[#This Row],[Boxes]]</f>
        <v>17.977722772277229</v>
      </c>
    </row>
    <row r="7768" spans="1:20" hidden="1" x14ac:dyDescent="0.25">
      <c r="A7768" t="s">
        <v>7952</v>
      </c>
      <c r="B7768" t="s">
        <v>89</v>
      </c>
      <c r="C7768" t="s">
        <v>165</v>
      </c>
      <c r="D7768" t="s">
        <v>31</v>
      </c>
      <c r="E7768" s="1">
        <v>45450</v>
      </c>
      <c r="F7768" s="1" t="str">
        <f>TEXT(shipments9[[#This Row],[Shipdate]],"ddd")</f>
        <v>Fri</v>
      </c>
      <c r="G7768" s="1" t="str">
        <f>IF(OR(shipments9[[#This Row],[Day Name]]="Sat",shipments9[[#This Row],[Day Name]]="Sun"),"Weekend","Weekday")</f>
        <v>Weekday</v>
      </c>
      <c r="H7768">
        <v>5366.25</v>
      </c>
      <c r="I7768">
        <v>256</v>
      </c>
      <c r="J7768" t="s">
        <v>194</v>
      </c>
      <c r="K7768" t="s">
        <v>8155</v>
      </c>
      <c r="L7768" t="s">
        <v>8154</v>
      </c>
      <c r="M7768">
        <v>6</v>
      </c>
      <c r="N7768" t="s">
        <v>8159</v>
      </c>
      <c r="O7768" s="4">
        <f>INDEX(products[Cost_per_box], MATCH(shipments9[[#This Row],[PID]], products[PID], 0))</f>
        <v>2.65</v>
      </c>
      <c r="P7768" s="4">
        <f>shipments9[[#This Row],[Boxes]]*shipments9[[#This Row],[Cost Per Box]]</f>
        <v>678.4</v>
      </c>
      <c r="Q7768" s="4">
        <f>shipments9[[#This Row],[Amount]] -shipments9[[#This Row],[total cost]]</f>
        <v>4687.8500000000004</v>
      </c>
      <c r="R7768" s="4" t="str">
        <f>IF(shipments9[[#This Row],[Gross Profit]]&lt;0,"Loss","Profit")</f>
        <v>Profit</v>
      </c>
      <c r="S7768" s="9">
        <f>shipments9[[#This Row],[Gross Profit]]/shipments9[[#This Row],[Amount]]</f>
        <v>0.87358024691358027</v>
      </c>
      <c r="T7768" s="11">
        <f>shipments9[[#This Row],[Amount]]/shipments9[[#This Row],[Boxes]]</f>
        <v>20.9619140625</v>
      </c>
    </row>
    <row r="7769" spans="1:20" hidden="1" x14ac:dyDescent="0.25">
      <c r="A7769" t="s">
        <v>7953</v>
      </c>
      <c r="B7769" t="s">
        <v>89</v>
      </c>
      <c r="C7769" t="s">
        <v>141</v>
      </c>
      <c r="D7769" t="s">
        <v>31</v>
      </c>
      <c r="E7769" s="1">
        <v>45400</v>
      </c>
      <c r="F7769" s="1" t="str">
        <f>TEXT(shipments9[[#This Row],[Shipdate]],"ddd")</f>
        <v>Thu</v>
      </c>
      <c r="G7769" s="1" t="str">
        <f>IF(OR(shipments9[[#This Row],[Day Name]]="Sat",shipments9[[#This Row],[Day Name]]="Sun"),"Weekend","Weekday")</f>
        <v>Weekday</v>
      </c>
      <c r="H7769">
        <v>1548</v>
      </c>
      <c r="I7769">
        <v>104</v>
      </c>
      <c r="J7769" t="s">
        <v>194</v>
      </c>
      <c r="K7769" t="s">
        <v>8155</v>
      </c>
      <c r="L7769" t="s">
        <v>8154</v>
      </c>
      <c r="M7769">
        <v>4</v>
      </c>
      <c r="N7769" t="s">
        <v>8158</v>
      </c>
      <c r="O7769" s="4">
        <f>INDEX(products[Cost_per_box], MATCH(shipments9[[#This Row],[PID]], products[PID], 0))</f>
        <v>8.2200000000000006</v>
      </c>
      <c r="P7769" s="4">
        <f>shipments9[[#This Row],[Boxes]]*shipments9[[#This Row],[Cost Per Box]]</f>
        <v>854.88000000000011</v>
      </c>
      <c r="Q7769" s="4">
        <f>shipments9[[#This Row],[Amount]] -shipments9[[#This Row],[total cost]]</f>
        <v>693.11999999999989</v>
      </c>
      <c r="R7769" s="4" t="str">
        <f>IF(shipments9[[#This Row],[Gross Profit]]&lt;0,"Loss","Profit")</f>
        <v>Profit</v>
      </c>
      <c r="S7769" s="9">
        <f>shipments9[[#This Row],[Gross Profit]]/shipments9[[#This Row],[Amount]]</f>
        <v>0.44775193798449603</v>
      </c>
      <c r="T7769" s="11">
        <f>shipments9[[#This Row],[Amount]]/shipments9[[#This Row],[Boxes]]</f>
        <v>14.884615384615385</v>
      </c>
    </row>
    <row r="7770" spans="1:20" hidden="1" x14ac:dyDescent="0.25">
      <c r="A7770" t="s">
        <v>7954</v>
      </c>
      <c r="B7770" t="s">
        <v>89</v>
      </c>
      <c r="C7770" t="s">
        <v>137</v>
      </c>
      <c r="D7770" t="s">
        <v>31</v>
      </c>
      <c r="E7770" s="1">
        <v>45422</v>
      </c>
      <c r="F7770" s="1" t="str">
        <f>TEXT(shipments9[[#This Row],[Shipdate]],"ddd")</f>
        <v>Fri</v>
      </c>
      <c r="G7770" s="1" t="str">
        <f>IF(OR(shipments9[[#This Row],[Day Name]]="Sat",shipments9[[#This Row],[Day Name]]="Sun"),"Weekend","Weekday")</f>
        <v>Weekday</v>
      </c>
      <c r="H7770">
        <v>3179.25</v>
      </c>
      <c r="I7770">
        <v>152</v>
      </c>
      <c r="J7770" t="s">
        <v>194</v>
      </c>
      <c r="K7770" t="s">
        <v>8155</v>
      </c>
      <c r="L7770" t="s">
        <v>8154</v>
      </c>
      <c r="M7770">
        <v>5</v>
      </c>
      <c r="N7770" t="s">
        <v>201</v>
      </c>
      <c r="O7770" s="4">
        <f>INDEX(products[Cost_per_box], MATCH(shipments9[[#This Row],[PID]], products[PID], 0))</f>
        <v>7.73</v>
      </c>
      <c r="P7770" s="4">
        <f>shipments9[[#This Row],[Boxes]]*shipments9[[#This Row],[Cost Per Box]]</f>
        <v>1174.96</v>
      </c>
      <c r="Q7770" s="4">
        <f>shipments9[[#This Row],[Amount]] -shipments9[[#This Row],[total cost]]</f>
        <v>2004.29</v>
      </c>
      <c r="R7770" s="4" t="str">
        <f>IF(shipments9[[#This Row],[Gross Profit]]&lt;0,"Loss","Profit")</f>
        <v>Profit</v>
      </c>
      <c r="S7770" s="9">
        <f>shipments9[[#This Row],[Gross Profit]]/shipments9[[#This Row],[Amount]]</f>
        <v>0.63042856019501459</v>
      </c>
      <c r="T7770" s="11">
        <f>shipments9[[#This Row],[Amount]]/shipments9[[#This Row],[Boxes]]</f>
        <v>20.91611842105263</v>
      </c>
    </row>
    <row r="7771" spans="1:20" hidden="1" x14ac:dyDescent="0.25">
      <c r="A7771" t="s">
        <v>7955</v>
      </c>
      <c r="B7771" t="s">
        <v>92</v>
      </c>
      <c r="C7771" t="s">
        <v>153</v>
      </c>
      <c r="D7771" t="s">
        <v>31</v>
      </c>
      <c r="E7771" s="1">
        <v>45062</v>
      </c>
      <c r="F7771" s="1" t="str">
        <f>TEXT(shipments9[[#This Row],[Shipdate]],"ddd")</f>
        <v>Tue</v>
      </c>
      <c r="G7771" s="1" t="str">
        <f>IF(OR(shipments9[[#This Row],[Day Name]]="Sat",shipments9[[#This Row],[Day Name]]="Sun"),"Weekend","Weekday")</f>
        <v>Weekday</v>
      </c>
      <c r="H7771">
        <v>3426.75</v>
      </c>
      <c r="I7771">
        <v>191</v>
      </c>
      <c r="J7771" t="s">
        <v>194</v>
      </c>
      <c r="K7771" t="s">
        <v>8151</v>
      </c>
      <c r="L7771" t="s">
        <v>8154</v>
      </c>
      <c r="M7771">
        <v>5</v>
      </c>
      <c r="N7771" t="s">
        <v>201</v>
      </c>
      <c r="O7771" s="4">
        <f>INDEX(products[Cost_per_box], MATCH(shipments9[[#This Row],[PID]], products[PID], 0))</f>
        <v>9.57</v>
      </c>
      <c r="P7771" s="4">
        <f>shipments9[[#This Row],[Boxes]]*shipments9[[#This Row],[Cost Per Box]]</f>
        <v>1827.8700000000001</v>
      </c>
      <c r="Q7771" s="4">
        <f>shipments9[[#This Row],[Amount]] -shipments9[[#This Row],[total cost]]</f>
        <v>1598.8799999999999</v>
      </c>
      <c r="R7771" s="4" t="str">
        <f>IF(shipments9[[#This Row],[Gross Profit]]&lt;0,"Loss","Profit")</f>
        <v>Profit</v>
      </c>
      <c r="S7771" s="9">
        <f>shipments9[[#This Row],[Gross Profit]]/shipments9[[#This Row],[Amount]]</f>
        <v>0.46658787480849195</v>
      </c>
      <c r="T7771" s="11">
        <f>shipments9[[#This Row],[Amount]]/shipments9[[#This Row],[Boxes]]</f>
        <v>17.941099476439792</v>
      </c>
    </row>
    <row r="7772" spans="1:20" hidden="1" x14ac:dyDescent="0.25">
      <c r="A7772" t="s">
        <v>7956</v>
      </c>
      <c r="B7772" t="s">
        <v>92</v>
      </c>
      <c r="C7772" t="s">
        <v>121</v>
      </c>
      <c r="D7772" t="s">
        <v>31</v>
      </c>
      <c r="E7772" s="1">
        <v>45481</v>
      </c>
      <c r="F7772" s="1" t="str">
        <f>TEXT(shipments9[[#This Row],[Shipdate]],"ddd")</f>
        <v>Mon</v>
      </c>
      <c r="G7772" s="1" t="str">
        <f>IF(OR(shipments9[[#This Row],[Day Name]]="Sat",shipments9[[#This Row],[Day Name]]="Sun"),"Weekend","Weekday")</f>
        <v>Weekday</v>
      </c>
      <c r="H7772">
        <v>15880.5</v>
      </c>
      <c r="I7772">
        <v>1222</v>
      </c>
      <c r="J7772" t="s">
        <v>194</v>
      </c>
      <c r="K7772" t="s">
        <v>8155</v>
      </c>
      <c r="L7772" t="s">
        <v>8160</v>
      </c>
      <c r="M7772">
        <v>7</v>
      </c>
      <c r="N7772" t="s">
        <v>8161</v>
      </c>
      <c r="O7772" s="4">
        <f>INDEX(products[Cost_per_box], MATCH(shipments9[[#This Row],[PID]], products[PID], 0))</f>
        <v>5.26</v>
      </c>
      <c r="P7772" s="4">
        <f>shipments9[[#This Row],[Boxes]]*shipments9[[#This Row],[Cost Per Box]]</f>
        <v>6427.7199999999993</v>
      </c>
      <c r="Q7772" s="4">
        <f>shipments9[[#This Row],[Amount]] -shipments9[[#This Row],[total cost]]</f>
        <v>9452.7800000000007</v>
      </c>
      <c r="R7772" s="4" t="str">
        <f>IF(shipments9[[#This Row],[Gross Profit]]&lt;0,"Loss","Profit")</f>
        <v>Profit</v>
      </c>
      <c r="S7772" s="9">
        <f>shipments9[[#This Row],[Gross Profit]]/shipments9[[#This Row],[Amount]]</f>
        <v>0.59524448222663018</v>
      </c>
      <c r="T7772" s="11">
        <f>shipments9[[#This Row],[Amount]]/shipments9[[#This Row],[Boxes]]</f>
        <v>12.995499181669395</v>
      </c>
    </row>
    <row r="7773" spans="1:20" hidden="1" x14ac:dyDescent="0.25">
      <c r="A7773" t="s">
        <v>7957</v>
      </c>
      <c r="B7773" t="s">
        <v>92</v>
      </c>
      <c r="C7773" t="s">
        <v>165</v>
      </c>
      <c r="D7773" t="s">
        <v>31</v>
      </c>
      <c r="E7773" s="1">
        <v>45484</v>
      </c>
      <c r="F7773" s="1" t="str">
        <f>TEXT(shipments9[[#This Row],[Shipdate]],"ddd")</f>
        <v>Thu</v>
      </c>
      <c r="G7773" s="1" t="str">
        <f>IF(OR(shipments9[[#This Row],[Day Name]]="Sat",shipments9[[#This Row],[Day Name]]="Sun"),"Weekend","Weekday")</f>
        <v>Weekday</v>
      </c>
      <c r="H7773">
        <v>958.5</v>
      </c>
      <c r="I7773">
        <v>51</v>
      </c>
      <c r="J7773" t="s">
        <v>194</v>
      </c>
      <c r="K7773" t="s">
        <v>8155</v>
      </c>
      <c r="L7773" t="s">
        <v>8160</v>
      </c>
      <c r="M7773">
        <v>7</v>
      </c>
      <c r="N7773" t="s">
        <v>8161</v>
      </c>
      <c r="O7773" s="4">
        <f>INDEX(products[Cost_per_box], MATCH(shipments9[[#This Row],[PID]], products[PID], 0))</f>
        <v>2.65</v>
      </c>
      <c r="P7773" s="4">
        <f>shipments9[[#This Row],[Boxes]]*shipments9[[#This Row],[Cost Per Box]]</f>
        <v>135.15</v>
      </c>
      <c r="Q7773" s="4">
        <f>shipments9[[#This Row],[Amount]] -shipments9[[#This Row],[total cost]]</f>
        <v>823.35</v>
      </c>
      <c r="R7773" s="4" t="str">
        <f>IF(shipments9[[#This Row],[Gross Profit]]&lt;0,"Loss","Profit")</f>
        <v>Profit</v>
      </c>
      <c r="S7773" s="9">
        <f>shipments9[[#This Row],[Gross Profit]]/shipments9[[#This Row],[Amount]]</f>
        <v>0.85899843505477314</v>
      </c>
      <c r="T7773" s="11">
        <f>shipments9[[#This Row],[Amount]]/shipments9[[#This Row],[Boxes]]</f>
        <v>18.794117647058822</v>
      </c>
    </row>
    <row r="7774" spans="1:20" hidden="1" x14ac:dyDescent="0.25">
      <c r="A7774" t="s">
        <v>7958</v>
      </c>
      <c r="B7774" t="s">
        <v>92</v>
      </c>
      <c r="C7774" t="s">
        <v>143</v>
      </c>
      <c r="D7774" t="s">
        <v>31</v>
      </c>
      <c r="E7774" s="1">
        <v>45012</v>
      </c>
      <c r="F7774" s="1" t="str">
        <f>TEXT(shipments9[[#This Row],[Shipdate]],"ddd")</f>
        <v>Mon</v>
      </c>
      <c r="G7774" s="1" t="str">
        <f>IF(OR(shipments9[[#This Row],[Day Name]]="Sat",shipments9[[#This Row],[Day Name]]="Sun"),"Weekend","Weekday")</f>
        <v>Weekday</v>
      </c>
      <c r="H7774">
        <v>13045.5</v>
      </c>
      <c r="I7774">
        <v>687</v>
      </c>
      <c r="J7774" t="s">
        <v>194</v>
      </c>
      <c r="K7774" t="s">
        <v>8151</v>
      </c>
      <c r="L7774" t="s">
        <v>8156</v>
      </c>
      <c r="M7774">
        <v>3</v>
      </c>
      <c r="N7774" t="s">
        <v>8164</v>
      </c>
      <c r="O7774" s="4">
        <f>INDEX(products[Cost_per_box], MATCH(shipments9[[#This Row],[PID]], products[PID], 0))</f>
        <v>10.23</v>
      </c>
      <c r="P7774" s="4">
        <f>shipments9[[#This Row],[Boxes]]*shipments9[[#This Row],[Cost Per Box]]</f>
        <v>7028.01</v>
      </c>
      <c r="Q7774" s="4">
        <f>shipments9[[#This Row],[Amount]] -shipments9[[#This Row],[total cost]]</f>
        <v>6017.49</v>
      </c>
      <c r="R7774" s="4" t="str">
        <f>IF(shipments9[[#This Row],[Gross Profit]]&lt;0,"Loss","Profit")</f>
        <v>Profit</v>
      </c>
      <c r="S7774" s="9">
        <f>shipments9[[#This Row],[Gross Profit]]/shipments9[[#This Row],[Amount]]</f>
        <v>0.46126940324249738</v>
      </c>
      <c r="T7774" s="11">
        <f>shipments9[[#This Row],[Amount]]/shipments9[[#This Row],[Boxes]]</f>
        <v>18.989082969432314</v>
      </c>
    </row>
    <row r="7775" spans="1:20" hidden="1" x14ac:dyDescent="0.25">
      <c r="A7775" t="s">
        <v>7959</v>
      </c>
      <c r="B7775" t="s">
        <v>92</v>
      </c>
      <c r="C7775" t="s">
        <v>163</v>
      </c>
      <c r="D7775" t="s">
        <v>31</v>
      </c>
      <c r="E7775" s="1">
        <v>45279</v>
      </c>
      <c r="F7775" s="1" t="str">
        <f>TEXT(shipments9[[#This Row],[Shipdate]],"ddd")</f>
        <v>Tue</v>
      </c>
      <c r="G7775" s="1" t="str">
        <f>IF(OR(shipments9[[#This Row],[Day Name]]="Sat",shipments9[[#This Row],[Day Name]]="Sun"),"Weekend","Weekday")</f>
        <v>Weekday</v>
      </c>
      <c r="H7775">
        <v>10586.25</v>
      </c>
      <c r="I7775">
        <v>1177</v>
      </c>
      <c r="J7775" t="s">
        <v>194</v>
      </c>
      <c r="K7775" t="s">
        <v>8151</v>
      </c>
      <c r="L7775" t="s">
        <v>8152</v>
      </c>
      <c r="M7775">
        <v>12</v>
      </c>
      <c r="N7775" t="s">
        <v>8166</v>
      </c>
      <c r="O7775" s="4">
        <f>INDEX(products[Cost_per_box], MATCH(shipments9[[#This Row],[PID]], products[PID], 0))</f>
        <v>3.32</v>
      </c>
      <c r="P7775" s="4">
        <f>shipments9[[#This Row],[Boxes]]*shipments9[[#This Row],[Cost Per Box]]</f>
        <v>3907.64</v>
      </c>
      <c r="Q7775" s="4">
        <f>shipments9[[#This Row],[Amount]] -shipments9[[#This Row],[total cost]]</f>
        <v>6678.6100000000006</v>
      </c>
      <c r="R7775" s="4" t="str">
        <f>IF(shipments9[[#This Row],[Gross Profit]]&lt;0,"Loss","Profit")</f>
        <v>Profit</v>
      </c>
      <c r="S7775" s="9">
        <f>shipments9[[#This Row],[Gross Profit]]/shipments9[[#This Row],[Amount]]</f>
        <v>0.63087590034242536</v>
      </c>
      <c r="T7775" s="11">
        <f>shipments9[[#This Row],[Amount]]/shipments9[[#This Row],[Boxes]]</f>
        <v>8.9942650807136797</v>
      </c>
    </row>
    <row r="7776" spans="1:20" hidden="1" x14ac:dyDescent="0.25">
      <c r="A7776" t="s">
        <v>7960</v>
      </c>
      <c r="B7776" t="s">
        <v>92</v>
      </c>
      <c r="C7776" t="s">
        <v>141</v>
      </c>
      <c r="D7776" t="s">
        <v>31</v>
      </c>
      <c r="E7776" s="1">
        <v>45098</v>
      </c>
      <c r="F7776" s="1" t="str">
        <f>TEXT(shipments9[[#This Row],[Shipdate]],"ddd")</f>
        <v>Wed</v>
      </c>
      <c r="G7776" s="1" t="str">
        <f>IF(OR(shipments9[[#This Row],[Day Name]]="Sat",shipments9[[#This Row],[Day Name]]="Sun"),"Weekend","Weekday")</f>
        <v>Weekday</v>
      </c>
      <c r="H7776">
        <v>31.5</v>
      </c>
      <c r="I7776">
        <v>3</v>
      </c>
      <c r="J7776" t="s">
        <v>194</v>
      </c>
      <c r="K7776" t="s">
        <v>8151</v>
      </c>
      <c r="L7776" t="s">
        <v>8154</v>
      </c>
      <c r="M7776">
        <v>6</v>
      </c>
      <c r="N7776" t="s">
        <v>8159</v>
      </c>
      <c r="O7776" s="4">
        <f>INDEX(products[Cost_per_box], MATCH(shipments9[[#This Row],[PID]], products[PID], 0))</f>
        <v>8.2200000000000006</v>
      </c>
      <c r="P7776" s="4">
        <f>shipments9[[#This Row],[Boxes]]*shipments9[[#This Row],[Cost Per Box]]</f>
        <v>24.660000000000004</v>
      </c>
      <c r="Q7776" s="4">
        <f>shipments9[[#This Row],[Amount]] -shipments9[[#This Row],[total cost]]</f>
        <v>6.8399999999999963</v>
      </c>
      <c r="R7776" s="4" t="str">
        <f>IF(shipments9[[#This Row],[Gross Profit]]&lt;0,"Loss","Profit")</f>
        <v>Profit</v>
      </c>
      <c r="S7776" s="9">
        <f>shipments9[[#This Row],[Gross Profit]]/shipments9[[#This Row],[Amount]]</f>
        <v>0.21714285714285703</v>
      </c>
      <c r="T7776" s="11">
        <f>shipments9[[#This Row],[Amount]]/shipments9[[#This Row],[Boxes]]</f>
        <v>10.5</v>
      </c>
    </row>
    <row r="7777" spans="1:20" hidden="1" x14ac:dyDescent="0.25">
      <c r="A7777" t="s">
        <v>7961</v>
      </c>
      <c r="B7777" t="s">
        <v>92</v>
      </c>
      <c r="C7777" t="s">
        <v>128</v>
      </c>
      <c r="D7777" t="s">
        <v>31</v>
      </c>
      <c r="E7777" s="1">
        <v>44966</v>
      </c>
      <c r="F7777" s="1" t="str">
        <f>TEXT(shipments9[[#This Row],[Shipdate]],"ddd")</f>
        <v>Thu</v>
      </c>
      <c r="G7777" s="1" t="str">
        <f>IF(OR(shipments9[[#This Row],[Day Name]]="Sat",shipments9[[#This Row],[Day Name]]="Sun"),"Weekend","Weekday")</f>
        <v>Weekday</v>
      </c>
      <c r="H7777">
        <v>4551.75</v>
      </c>
      <c r="I7777">
        <v>651</v>
      </c>
      <c r="J7777" t="s">
        <v>194</v>
      </c>
      <c r="K7777" t="s">
        <v>8151</v>
      </c>
      <c r="L7777" t="s">
        <v>8156</v>
      </c>
      <c r="M7777">
        <v>2</v>
      </c>
      <c r="N7777" t="s">
        <v>8157</v>
      </c>
      <c r="O7777" s="4">
        <f>INDEX(products[Cost_per_box], MATCH(shipments9[[#This Row],[PID]], products[PID], 0))</f>
        <v>3.85</v>
      </c>
      <c r="P7777" s="4">
        <f>shipments9[[#This Row],[Boxes]]*shipments9[[#This Row],[Cost Per Box]]</f>
        <v>2506.35</v>
      </c>
      <c r="Q7777" s="4">
        <f>shipments9[[#This Row],[Amount]] -shipments9[[#This Row],[total cost]]</f>
        <v>2045.4</v>
      </c>
      <c r="R7777" s="4" t="str">
        <f>IF(shipments9[[#This Row],[Gross Profit]]&lt;0,"Loss","Profit")</f>
        <v>Profit</v>
      </c>
      <c r="S7777" s="9">
        <f>shipments9[[#This Row],[Gross Profit]]/shipments9[[#This Row],[Amount]]</f>
        <v>0.44936562860438295</v>
      </c>
      <c r="T7777" s="11">
        <f>shipments9[[#This Row],[Amount]]/shipments9[[#This Row],[Boxes]]</f>
        <v>6.991935483870968</v>
      </c>
    </row>
    <row r="7778" spans="1:20" hidden="1" x14ac:dyDescent="0.25">
      <c r="A7778" t="s">
        <v>7962</v>
      </c>
      <c r="B7778" t="s">
        <v>92</v>
      </c>
      <c r="C7778" t="s">
        <v>145</v>
      </c>
      <c r="D7778" t="s">
        <v>31</v>
      </c>
      <c r="E7778" s="1">
        <v>44950</v>
      </c>
      <c r="F7778" s="1" t="str">
        <f>TEXT(shipments9[[#This Row],[Shipdate]],"ddd")</f>
        <v>Tue</v>
      </c>
      <c r="G7778" s="1" t="str">
        <f>IF(OR(shipments9[[#This Row],[Day Name]]="Sat",shipments9[[#This Row],[Day Name]]="Sun"),"Weekend","Weekday")</f>
        <v>Weekday</v>
      </c>
      <c r="H7778">
        <v>6599.25</v>
      </c>
      <c r="I7778">
        <v>413</v>
      </c>
      <c r="J7778" t="s">
        <v>194</v>
      </c>
      <c r="K7778" t="s">
        <v>8151</v>
      </c>
      <c r="L7778" t="s">
        <v>8156</v>
      </c>
      <c r="M7778">
        <v>1</v>
      </c>
      <c r="N7778" t="s">
        <v>8163</v>
      </c>
      <c r="O7778" s="4">
        <f>INDEX(products[Cost_per_box], MATCH(shipments9[[#This Row],[PID]], products[PID], 0))</f>
        <v>4.74</v>
      </c>
      <c r="P7778" s="4">
        <f>shipments9[[#This Row],[Boxes]]*shipments9[[#This Row],[Cost Per Box]]</f>
        <v>1957.6200000000001</v>
      </c>
      <c r="Q7778" s="4">
        <f>shipments9[[#This Row],[Amount]] -shipments9[[#This Row],[total cost]]</f>
        <v>4641.63</v>
      </c>
      <c r="R7778" s="4" t="str">
        <f>IF(shipments9[[#This Row],[Gross Profit]]&lt;0,"Loss","Profit")</f>
        <v>Profit</v>
      </c>
      <c r="S7778" s="9">
        <f>shipments9[[#This Row],[Gross Profit]]/shipments9[[#This Row],[Amount]]</f>
        <v>0.70335719968178201</v>
      </c>
      <c r="T7778" s="11">
        <f>shipments9[[#This Row],[Amount]]/shipments9[[#This Row],[Boxes]]</f>
        <v>15.978813559322035</v>
      </c>
    </row>
    <row r="7779" spans="1:20" x14ac:dyDescent="0.25">
      <c r="A7779" t="s">
        <v>7963</v>
      </c>
      <c r="B7779" t="s">
        <v>92</v>
      </c>
      <c r="C7779" t="s">
        <v>147</v>
      </c>
      <c r="D7779" t="s">
        <v>31</v>
      </c>
      <c r="E7779" s="1">
        <v>45531</v>
      </c>
      <c r="F7779" s="1" t="str">
        <f>TEXT(shipments9[[#This Row],[Shipdate]],"ddd")</f>
        <v>Tue</v>
      </c>
      <c r="G7779" s="1" t="str">
        <f>IF(OR(shipments9[[#This Row],[Day Name]]="Sat",shipments9[[#This Row],[Day Name]]="Sun"),"Weekend","Weekday")</f>
        <v>Weekday</v>
      </c>
      <c r="H7779">
        <v>5465.25</v>
      </c>
      <c r="I7779">
        <v>547</v>
      </c>
      <c r="J7779" t="s">
        <v>194</v>
      </c>
      <c r="K7779" t="s">
        <v>8155</v>
      </c>
      <c r="L7779" t="s">
        <v>8160</v>
      </c>
      <c r="M7779">
        <v>8</v>
      </c>
      <c r="N7779" t="s">
        <v>8162</v>
      </c>
      <c r="O7779" s="4">
        <f>INDEX(products[Cost_per_box], MATCH(shipments9[[#This Row],[PID]], products[PID], 0))</f>
        <v>10.51</v>
      </c>
      <c r="P7779" s="4">
        <f>shipments9[[#This Row],[Boxes]]*shipments9[[#This Row],[Cost Per Box]]</f>
        <v>5748.97</v>
      </c>
      <c r="Q7779" s="4">
        <f>shipments9[[#This Row],[Amount]] -shipments9[[#This Row],[total cost]]</f>
        <v>-283.72000000000025</v>
      </c>
      <c r="R7779" s="4" t="str">
        <f>IF(shipments9[[#This Row],[Gross Profit]]&lt;0,"Loss","Profit")</f>
        <v>Loss</v>
      </c>
      <c r="S7779" s="9">
        <f>shipments9[[#This Row],[Gross Profit]]/shipments9[[#This Row],[Amount]]</f>
        <v>-5.1913453181464758E-2</v>
      </c>
      <c r="T7779" s="11">
        <f>shipments9[[#This Row],[Amount]]/shipments9[[#This Row],[Boxes]]</f>
        <v>9.9913162705667276</v>
      </c>
    </row>
    <row r="7780" spans="1:20" hidden="1" x14ac:dyDescent="0.25">
      <c r="A7780" t="s">
        <v>7964</v>
      </c>
      <c r="B7780" t="s">
        <v>95</v>
      </c>
      <c r="C7780" t="s">
        <v>145</v>
      </c>
      <c r="D7780" t="s">
        <v>31</v>
      </c>
      <c r="E7780" s="1">
        <v>45119</v>
      </c>
      <c r="F7780" s="1" t="str">
        <f>TEXT(shipments9[[#This Row],[Shipdate]],"ddd")</f>
        <v>Wed</v>
      </c>
      <c r="G7780" s="1" t="str">
        <f>IF(OR(shipments9[[#This Row],[Day Name]]="Sat",shipments9[[#This Row],[Day Name]]="Sun"),"Weekend","Weekday")</f>
        <v>Weekday</v>
      </c>
      <c r="H7780">
        <v>1395</v>
      </c>
      <c r="I7780">
        <v>100</v>
      </c>
      <c r="J7780" t="s">
        <v>194</v>
      </c>
      <c r="K7780" t="s">
        <v>8151</v>
      </c>
      <c r="L7780" t="s">
        <v>8160</v>
      </c>
      <c r="M7780">
        <v>7</v>
      </c>
      <c r="N7780" t="s">
        <v>8161</v>
      </c>
      <c r="O7780" s="4">
        <f>INDEX(products[Cost_per_box], MATCH(shipments9[[#This Row],[PID]], products[PID], 0))</f>
        <v>4.74</v>
      </c>
      <c r="P7780" s="4">
        <f>shipments9[[#This Row],[Boxes]]*shipments9[[#This Row],[Cost Per Box]]</f>
        <v>474</v>
      </c>
      <c r="Q7780" s="4">
        <f>shipments9[[#This Row],[Amount]] -shipments9[[#This Row],[total cost]]</f>
        <v>921</v>
      </c>
      <c r="R7780" s="4" t="str">
        <f>IF(shipments9[[#This Row],[Gross Profit]]&lt;0,"Loss","Profit")</f>
        <v>Profit</v>
      </c>
      <c r="S7780" s="9">
        <f>shipments9[[#This Row],[Gross Profit]]/shipments9[[#This Row],[Amount]]</f>
        <v>0.66021505376344081</v>
      </c>
      <c r="T7780" s="11">
        <f>shipments9[[#This Row],[Amount]]/shipments9[[#This Row],[Boxes]]</f>
        <v>13.95</v>
      </c>
    </row>
    <row r="7781" spans="1:20" hidden="1" x14ac:dyDescent="0.25">
      <c r="A7781" t="s">
        <v>7965</v>
      </c>
      <c r="B7781" t="s">
        <v>95</v>
      </c>
      <c r="C7781" t="s">
        <v>135</v>
      </c>
      <c r="D7781" t="s">
        <v>31</v>
      </c>
      <c r="E7781" s="1">
        <v>44942</v>
      </c>
      <c r="F7781" s="1" t="str">
        <f>TEXT(shipments9[[#This Row],[Shipdate]],"ddd")</f>
        <v>Mon</v>
      </c>
      <c r="G7781" s="1" t="str">
        <f>IF(OR(shipments9[[#This Row],[Day Name]]="Sat",shipments9[[#This Row],[Day Name]]="Sun"),"Weekend","Weekday")</f>
        <v>Weekday</v>
      </c>
      <c r="H7781">
        <v>5771.25</v>
      </c>
      <c r="I7781">
        <v>231</v>
      </c>
      <c r="J7781" t="s">
        <v>194</v>
      </c>
      <c r="K7781" t="s">
        <v>8151</v>
      </c>
      <c r="L7781" t="s">
        <v>8156</v>
      </c>
      <c r="M7781">
        <v>1</v>
      </c>
      <c r="N7781" t="s">
        <v>8163</v>
      </c>
      <c r="O7781" s="4">
        <f>INDEX(products[Cost_per_box], MATCH(shipments9[[#This Row],[PID]], products[PID], 0))</f>
        <v>9.94</v>
      </c>
      <c r="P7781" s="4">
        <f>shipments9[[#This Row],[Boxes]]*shipments9[[#This Row],[Cost Per Box]]</f>
        <v>2296.14</v>
      </c>
      <c r="Q7781" s="4">
        <f>shipments9[[#This Row],[Amount]] -shipments9[[#This Row],[total cost]]</f>
        <v>3475.11</v>
      </c>
      <c r="R7781" s="4" t="str">
        <f>IF(shipments9[[#This Row],[Gross Profit]]&lt;0,"Loss","Profit")</f>
        <v>Profit</v>
      </c>
      <c r="S7781" s="9">
        <f>shipments9[[#This Row],[Gross Profit]]/shipments9[[#This Row],[Amount]]</f>
        <v>0.60214165042235224</v>
      </c>
      <c r="T7781" s="11">
        <f>shipments9[[#This Row],[Amount]]/shipments9[[#This Row],[Boxes]]</f>
        <v>24.983766233766232</v>
      </c>
    </row>
    <row r="7782" spans="1:20" hidden="1" x14ac:dyDescent="0.25">
      <c r="A7782" t="s">
        <v>7966</v>
      </c>
      <c r="B7782" t="s">
        <v>98</v>
      </c>
      <c r="C7782" t="s">
        <v>137</v>
      </c>
      <c r="D7782" t="s">
        <v>31</v>
      </c>
      <c r="E7782" s="1">
        <v>44977</v>
      </c>
      <c r="F7782" s="1" t="str">
        <f>TEXT(shipments9[[#This Row],[Shipdate]],"ddd")</f>
        <v>Mon</v>
      </c>
      <c r="G7782" s="1" t="str">
        <f>IF(OR(shipments9[[#This Row],[Day Name]]="Sat",shipments9[[#This Row],[Day Name]]="Sun"),"Weekend","Weekday")</f>
        <v>Weekday</v>
      </c>
      <c r="H7782">
        <v>9164.25</v>
      </c>
      <c r="I7782">
        <v>510</v>
      </c>
      <c r="J7782" t="s">
        <v>194</v>
      </c>
      <c r="K7782" t="s">
        <v>8151</v>
      </c>
      <c r="L7782" t="s">
        <v>8156</v>
      </c>
      <c r="M7782">
        <v>2</v>
      </c>
      <c r="N7782" t="s">
        <v>8157</v>
      </c>
      <c r="O7782" s="4">
        <f>INDEX(products[Cost_per_box], MATCH(shipments9[[#This Row],[PID]], products[PID], 0))</f>
        <v>7.73</v>
      </c>
      <c r="P7782" s="4">
        <f>shipments9[[#This Row],[Boxes]]*shipments9[[#This Row],[Cost Per Box]]</f>
        <v>3942.3</v>
      </c>
      <c r="Q7782" s="4">
        <f>shipments9[[#This Row],[Amount]] -shipments9[[#This Row],[total cost]]</f>
        <v>5221.95</v>
      </c>
      <c r="R7782" s="4" t="str">
        <f>IF(shipments9[[#This Row],[Gross Profit]]&lt;0,"Loss","Profit")</f>
        <v>Profit</v>
      </c>
      <c r="S7782" s="9">
        <f>shipments9[[#This Row],[Gross Profit]]/shipments9[[#This Row],[Amount]]</f>
        <v>0.56981749734020781</v>
      </c>
      <c r="T7782" s="11">
        <f>shipments9[[#This Row],[Amount]]/shipments9[[#This Row],[Boxes]]</f>
        <v>17.969117647058823</v>
      </c>
    </row>
    <row r="7783" spans="1:20" hidden="1" x14ac:dyDescent="0.25">
      <c r="A7783" t="s">
        <v>7967</v>
      </c>
      <c r="B7783" t="s">
        <v>98</v>
      </c>
      <c r="C7783" t="s">
        <v>137</v>
      </c>
      <c r="D7783" t="s">
        <v>31</v>
      </c>
      <c r="E7783" s="1">
        <v>44956</v>
      </c>
      <c r="F7783" s="1" t="str">
        <f>TEXT(shipments9[[#This Row],[Shipdate]],"ddd")</f>
        <v>Mon</v>
      </c>
      <c r="G7783" s="1" t="str">
        <f>IF(OR(shipments9[[#This Row],[Day Name]]="Sat",shipments9[[#This Row],[Day Name]]="Sun"),"Weekend","Weekday")</f>
        <v>Weekday</v>
      </c>
      <c r="H7783">
        <v>2367</v>
      </c>
      <c r="I7783">
        <v>132</v>
      </c>
      <c r="J7783" t="s">
        <v>194</v>
      </c>
      <c r="K7783" t="s">
        <v>8151</v>
      </c>
      <c r="L7783" t="s">
        <v>8156</v>
      </c>
      <c r="M7783">
        <v>1</v>
      </c>
      <c r="N7783" t="s">
        <v>8163</v>
      </c>
      <c r="O7783" s="4">
        <f>INDEX(products[Cost_per_box], MATCH(shipments9[[#This Row],[PID]], products[PID], 0))</f>
        <v>7.73</v>
      </c>
      <c r="P7783" s="4">
        <f>shipments9[[#This Row],[Boxes]]*shipments9[[#This Row],[Cost Per Box]]</f>
        <v>1020.36</v>
      </c>
      <c r="Q7783" s="4">
        <f>shipments9[[#This Row],[Amount]] -shipments9[[#This Row],[total cost]]</f>
        <v>1346.6399999999999</v>
      </c>
      <c r="R7783" s="4" t="str">
        <f>IF(shipments9[[#This Row],[Gross Profit]]&lt;0,"Loss","Profit")</f>
        <v>Profit</v>
      </c>
      <c r="S7783" s="9">
        <f>shipments9[[#This Row],[Gross Profit]]/shipments9[[#This Row],[Amount]]</f>
        <v>0.56892268694550063</v>
      </c>
      <c r="T7783" s="11">
        <f>shipments9[[#This Row],[Amount]]/shipments9[[#This Row],[Boxes]]</f>
        <v>17.931818181818183</v>
      </c>
    </row>
    <row r="7784" spans="1:20" hidden="1" x14ac:dyDescent="0.25">
      <c r="A7784" t="s">
        <v>7968</v>
      </c>
      <c r="B7784" t="s">
        <v>65</v>
      </c>
      <c r="C7784" t="s">
        <v>139</v>
      </c>
      <c r="D7784" t="s">
        <v>31</v>
      </c>
      <c r="E7784" s="1">
        <v>45281</v>
      </c>
      <c r="F7784" s="1" t="str">
        <f>TEXT(shipments9[[#This Row],[Shipdate]],"ddd")</f>
        <v>Thu</v>
      </c>
      <c r="G7784" s="1" t="str">
        <f>IF(OR(shipments9[[#This Row],[Day Name]]="Sat",shipments9[[#This Row],[Day Name]]="Sun"),"Weekend","Weekday")</f>
        <v>Weekday</v>
      </c>
      <c r="H7784">
        <v>5613.75</v>
      </c>
      <c r="I7784">
        <v>256</v>
      </c>
      <c r="J7784" t="s">
        <v>194</v>
      </c>
      <c r="K7784" t="s">
        <v>8151</v>
      </c>
      <c r="L7784" t="s">
        <v>8152</v>
      </c>
      <c r="M7784">
        <v>12</v>
      </c>
      <c r="N7784" t="s">
        <v>8166</v>
      </c>
      <c r="O7784" s="4">
        <f>INDEX(products[Cost_per_box], MATCH(shipments9[[#This Row],[PID]], products[PID], 0))</f>
        <v>3.68</v>
      </c>
      <c r="P7784" s="4">
        <f>shipments9[[#This Row],[Boxes]]*shipments9[[#This Row],[Cost Per Box]]</f>
        <v>942.08</v>
      </c>
      <c r="Q7784" s="4">
        <f>shipments9[[#This Row],[Amount]] -shipments9[[#This Row],[total cost]]</f>
        <v>4671.67</v>
      </c>
      <c r="R7784" s="4" t="str">
        <f>IF(shipments9[[#This Row],[Gross Profit]]&lt;0,"Loss","Profit")</f>
        <v>Profit</v>
      </c>
      <c r="S7784" s="9">
        <f>shipments9[[#This Row],[Gross Profit]]/shipments9[[#This Row],[Amount]]</f>
        <v>0.83218347806724557</v>
      </c>
      <c r="T7784" s="11">
        <f>shipments9[[#This Row],[Amount]]/shipments9[[#This Row],[Boxes]]</f>
        <v>21.9287109375</v>
      </c>
    </row>
    <row r="7785" spans="1:20" hidden="1" x14ac:dyDescent="0.25">
      <c r="A7785" t="s">
        <v>7969</v>
      </c>
      <c r="B7785" t="s">
        <v>65</v>
      </c>
      <c r="C7785" t="s">
        <v>121</v>
      </c>
      <c r="D7785" t="s">
        <v>31</v>
      </c>
      <c r="E7785" s="1">
        <v>44930</v>
      </c>
      <c r="F7785" s="1" t="str">
        <f>TEXT(shipments9[[#This Row],[Shipdate]],"ddd")</f>
        <v>Wed</v>
      </c>
      <c r="G7785" s="1" t="str">
        <f>IF(OR(shipments9[[#This Row],[Day Name]]="Sat",shipments9[[#This Row],[Day Name]]="Sun"),"Weekend","Weekday")</f>
        <v>Weekday</v>
      </c>
      <c r="H7785">
        <v>634.5</v>
      </c>
      <c r="I7785">
        <v>46</v>
      </c>
      <c r="J7785" t="s">
        <v>194</v>
      </c>
      <c r="K7785" t="s">
        <v>8151</v>
      </c>
      <c r="L7785" t="s">
        <v>8156</v>
      </c>
      <c r="M7785">
        <v>1</v>
      </c>
      <c r="N7785" t="s">
        <v>8163</v>
      </c>
      <c r="O7785" s="4">
        <f>INDEX(products[Cost_per_box], MATCH(shipments9[[#This Row],[PID]], products[PID], 0))</f>
        <v>5.26</v>
      </c>
      <c r="P7785" s="4">
        <f>shipments9[[#This Row],[Boxes]]*shipments9[[#This Row],[Cost Per Box]]</f>
        <v>241.95999999999998</v>
      </c>
      <c r="Q7785" s="4">
        <f>shipments9[[#This Row],[Amount]] -shipments9[[#This Row],[total cost]]</f>
        <v>392.54</v>
      </c>
      <c r="R7785" s="4" t="str">
        <f>IF(shipments9[[#This Row],[Gross Profit]]&lt;0,"Loss","Profit")</f>
        <v>Profit</v>
      </c>
      <c r="S7785" s="9">
        <f>shipments9[[#This Row],[Gross Profit]]/shipments9[[#This Row],[Amount]]</f>
        <v>0.61866036249014977</v>
      </c>
      <c r="T7785" s="11">
        <f>shipments9[[#This Row],[Amount]]/shipments9[[#This Row],[Boxes]]</f>
        <v>13.793478260869565</v>
      </c>
    </row>
    <row r="7786" spans="1:20" hidden="1" x14ac:dyDescent="0.25">
      <c r="A7786" t="s">
        <v>7970</v>
      </c>
      <c r="B7786" t="s">
        <v>65</v>
      </c>
      <c r="C7786" t="s">
        <v>163</v>
      </c>
      <c r="D7786" t="s">
        <v>31</v>
      </c>
      <c r="E7786" s="1">
        <v>45490</v>
      </c>
      <c r="F7786" s="1" t="str">
        <f>TEXT(shipments9[[#This Row],[Shipdate]],"ddd")</f>
        <v>Wed</v>
      </c>
      <c r="G7786" s="1" t="str">
        <f>IF(OR(shipments9[[#This Row],[Day Name]]="Sat",shipments9[[#This Row],[Day Name]]="Sun"),"Weekend","Weekday")</f>
        <v>Weekday</v>
      </c>
      <c r="H7786">
        <v>6111</v>
      </c>
      <c r="I7786">
        <v>764</v>
      </c>
      <c r="J7786" t="s">
        <v>194</v>
      </c>
      <c r="K7786" t="s">
        <v>8155</v>
      </c>
      <c r="L7786" t="s">
        <v>8160</v>
      </c>
      <c r="M7786">
        <v>7</v>
      </c>
      <c r="N7786" t="s">
        <v>8161</v>
      </c>
      <c r="O7786" s="4">
        <f>INDEX(products[Cost_per_box], MATCH(shipments9[[#This Row],[PID]], products[PID], 0))</f>
        <v>3.32</v>
      </c>
      <c r="P7786" s="4">
        <f>shipments9[[#This Row],[Boxes]]*shipments9[[#This Row],[Cost Per Box]]</f>
        <v>2536.48</v>
      </c>
      <c r="Q7786" s="4">
        <f>shipments9[[#This Row],[Amount]] -shipments9[[#This Row],[total cost]]</f>
        <v>3574.52</v>
      </c>
      <c r="R7786" s="4" t="str">
        <f>IF(shipments9[[#This Row],[Gross Profit]]&lt;0,"Loss","Profit")</f>
        <v>Profit</v>
      </c>
      <c r="S7786" s="9">
        <f>shipments9[[#This Row],[Gross Profit]]/shipments9[[#This Row],[Amount]]</f>
        <v>0.58493208967435772</v>
      </c>
      <c r="T7786" s="11">
        <f>shipments9[[#This Row],[Amount]]/shipments9[[#This Row],[Boxes]]</f>
        <v>7.9986910994764395</v>
      </c>
    </row>
    <row r="7787" spans="1:20" x14ac:dyDescent="0.25">
      <c r="A7787" t="s">
        <v>7971</v>
      </c>
      <c r="B7787" t="s">
        <v>68</v>
      </c>
      <c r="C7787" t="s">
        <v>147</v>
      </c>
      <c r="D7787" t="s">
        <v>31</v>
      </c>
      <c r="E7787" s="1">
        <v>45127</v>
      </c>
      <c r="F7787" s="1" t="str">
        <f>TEXT(shipments9[[#This Row],[Shipdate]],"ddd")</f>
        <v>Thu</v>
      </c>
      <c r="G7787" s="1" t="str">
        <f>IF(OR(shipments9[[#This Row],[Day Name]]="Sat",shipments9[[#This Row],[Day Name]]="Sun"),"Weekend","Weekday")</f>
        <v>Weekday</v>
      </c>
      <c r="H7787">
        <v>4875.75</v>
      </c>
      <c r="I7787">
        <v>813</v>
      </c>
      <c r="J7787" t="s">
        <v>194</v>
      </c>
      <c r="K7787" t="s">
        <v>8151</v>
      </c>
      <c r="L7787" t="s">
        <v>8160</v>
      </c>
      <c r="M7787">
        <v>7</v>
      </c>
      <c r="N7787" t="s">
        <v>8161</v>
      </c>
      <c r="O7787" s="4">
        <f>INDEX(products[Cost_per_box], MATCH(shipments9[[#This Row],[PID]], products[PID], 0))</f>
        <v>10.51</v>
      </c>
      <c r="P7787" s="4">
        <f>shipments9[[#This Row],[Boxes]]*shipments9[[#This Row],[Cost Per Box]]</f>
        <v>8544.6299999999992</v>
      </c>
      <c r="Q7787" s="4">
        <f>shipments9[[#This Row],[Amount]] -shipments9[[#This Row],[total cost]]</f>
        <v>-3668.8799999999992</v>
      </c>
      <c r="R7787" s="4" t="str">
        <f>IF(shipments9[[#This Row],[Gross Profit]]&lt;0,"Loss","Profit")</f>
        <v>Loss</v>
      </c>
      <c r="S7787" s="9">
        <f>shipments9[[#This Row],[Gross Profit]]/shipments9[[#This Row],[Amount]]</f>
        <v>-0.7524750038455621</v>
      </c>
      <c r="T7787" s="11">
        <f>shipments9[[#This Row],[Amount]]/shipments9[[#This Row],[Boxes]]</f>
        <v>5.9972324723247237</v>
      </c>
    </row>
    <row r="7788" spans="1:20" x14ac:dyDescent="0.25">
      <c r="A7788" t="s">
        <v>7972</v>
      </c>
      <c r="B7788" t="s">
        <v>68</v>
      </c>
      <c r="C7788" t="s">
        <v>130</v>
      </c>
      <c r="D7788" t="s">
        <v>31</v>
      </c>
      <c r="E7788" s="1">
        <v>45561</v>
      </c>
      <c r="F7788" s="1" t="str">
        <f>TEXT(shipments9[[#This Row],[Shipdate]],"ddd")</f>
        <v>Thu</v>
      </c>
      <c r="G7788" s="1" t="str">
        <f>IF(OR(shipments9[[#This Row],[Day Name]]="Sat",shipments9[[#This Row],[Day Name]]="Sun"),"Weekend","Weekday")</f>
        <v>Weekday</v>
      </c>
      <c r="H7788">
        <v>4412.25</v>
      </c>
      <c r="I7788">
        <v>883</v>
      </c>
      <c r="J7788" t="s">
        <v>194</v>
      </c>
      <c r="K7788" t="s">
        <v>8155</v>
      </c>
      <c r="L7788" t="s">
        <v>8160</v>
      </c>
      <c r="M7788">
        <v>9</v>
      </c>
      <c r="N7788" t="s">
        <v>8167</v>
      </c>
      <c r="O7788" s="4">
        <f>INDEX(products[Cost_per_box], MATCH(shipments9[[#This Row],[PID]], products[PID], 0))</f>
        <v>5.72</v>
      </c>
      <c r="P7788" s="4">
        <f>shipments9[[#This Row],[Boxes]]*shipments9[[#This Row],[Cost Per Box]]</f>
        <v>5050.76</v>
      </c>
      <c r="Q7788" s="4">
        <f>shipments9[[#This Row],[Amount]] -shipments9[[#This Row],[total cost]]</f>
        <v>-638.51000000000022</v>
      </c>
      <c r="R7788" s="4" t="str">
        <f>IF(shipments9[[#This Row],[Gross Profit]]&lt;0,"Loss","Profit")</f>
        <v>Loss</v>
      </c>
      <c r="S7788" s="9">
        <f>shipments9[[#This Row],[Gross Profit]]/shipments9[[#This Row],[Amount]]</f>
        <v>-0.14471301490169419</v>
      </c>
      <c r="T7788" s="11">
        <f>shipments9[[#This Row],[Amount]]/shipments9[[#This Row],[Boxes]]</f>
        <v>4.9968856172140432</v>
      </c>
    </row>
    <row r="7789" spans="1:20" hidden="1" x14ac:dyDescent="0.25">
      <c r="A7789" t="s">
        <v>7973</v>
      </c>
      <c r="B7789" t="s">
        <v>68</v>
      </c>
      <c r="C7789" t="s">
        <v>149</v>
      </c>
      <c r="D7789" t="s">
        <v>31</v>
      </c>
      <c r="E7789" s="1">
        <v>44965</v>
      </c>
      <c r="F7789" s="1" t="str">
        <f>TEXT(shipments9[[#This Row],[Shipdate]],"ddd")</f>
        <v>Wed</v>
      </c>
      <c r="G7789" s="1" t="str">
        <f>IF(OR(shipments9[[#This Row],[Day Name]]="Sat",shipments9[[#This Row],[Day Name]]="Sun"),"Weekend","Weekday")</f>
        <v>Weekday</v>
      </c>
      <c r="H7789">
        <v>8106.75</v>
      </c>
      <c r="I7789">
        <v>507</v>
      </c>
      <c r="J7789" t="s">
        <v>194</v>
      </c>
      <c r="K7789" t="s">
        <v>8151</v>
      </c>
      <c r="L7789" t="s">
        <v>8156</v>
      </c>
      <c r="M7789">
        <v>2</v>
      </c>
      <c r="N7789" t="s">
        <v>8157</v>
      </c>
      <c r="O7789" s="4">
        <f>INDEX(products[Cost_per_box], MATCH(shipments9[[#This Row],[PID]], products[PID], 0))</f>
        <v>6.43</v>
      </c>
      <c r="P7789" s="4">
        <f>shipments9[[#This Row],[Boxes]]*shipments9[[#This Row],[Cost Per Box]]</f>
        <v>3260.0099999999998</v>
      </c>
      <c r="Q7789" s="4">
        <f>shipments9[[#This Row],[Amount]] -shipments9[[#This Row],[total cost]]</f>
        <v>4846.74</v>
      </c>
      <c r="R7789" s="4" t="str">
        <f>IF(shipments9[[#This Row],[Gross Profit]]&lt;0,"Loss","Profit")</f>
        <v>Profit</v>
      </c>
      <c r="S7789" s="9">
        <f>shipments9[[#This Row],[Gross Profit]]/shipments9[[#This Row],[Amount]]</f>
        <v>0.59786474234434261</v>
      </c>
      <c r="T7789" s="11">
        <f>shipments9[[#This Row],[Amount]]/shipments9[[#This Row],[Boxes]]</f>
        <v>15.989644970414201</v>
      </c>
    </row>
    <row r="7790" spans="1:20" hidden="1" x14ac:dyDescent="0.25">
      <c r="A7790" t="s">
        <v>7974</v>
      </c>
      <c r="B7790" t="s">
        <v>68</v>
      </c>
      <c r="C7790" t="s">
        <v>157</v>
      </c>
      <c r="D7790" t="s">
        <v>31</v>
      </c>
      <c r="E7790" s="1">
        <v>45197</v>
      </c>
      <c r="F7790" s="1" t="str">
        <f>TEXT(shipments9[[#This Row],[Shipdate]],"ddd")</f>
        <v>Thu</v>
      </c>
      <c r="G7790" s="1" t="str">
        <f>IF(OR(shipments9[[#This Row],[Day Name]]="Sat",shipments9[[#This Row],[Day Name]]="Sun"),"Weekend","Weekday")</f>
        <v>Weekday</v>
      </c>
      <c r="H7790">
        <v>3091.5</v>
      </c>
      <c r="I7790">
        <v>442</v>
      </c>
      <c r="J7790" t="s">
        <v>194</v>
      </c>
      <c r="K7790" t="s">
        <v>8151</v>
      </c>
      <c r="L7790" t="s">
        <v>8160</v>
      </c>
      <c r="M7790">
        <v>9</v>
      </c>
      <c r="N7790" t="s">
        <v>8167</v>
      </c>
      <c r="O7790" s="4">
        <f>INDEX(products[Cost_per_box], MATCH(shipments9[[#This Row],[PID]], products[PID], 0))</f>
        <v>6.8</v>
      </c>
      <c r="P7790" s="4">
        <f>shipments9[[#This Row],[Boxes]]*shipments9[[#This Row],[Cost Per Box]]</f>
        <v>3005.6</v>
      </c>
      <c r="Q7790" s="4">
        <f>shipments9[[#This Row],[Amount]] -shipments9[[#This Row],[total cost]]</f>
        <v>85.900000000000091</v>
      </c>
      <c r="R7790" s="4" t="str">
        <f>IF(shipments9[[#This Row],[Gross Profit]]&lt;0,"Loss","Profit")</f>
        <v>Profit</v>
      </c>
      <c r="S7790" s="9">
        <f>shipments9[[#This Row],[Gross Profit]]/shipments9[[#This Row],[Amount]]</f>
        <v>2.7785864467087203E-2</v>
      </c>
      <c r="T7790" s="11">
        <f>shipments9[[#This Row],[Amount]]/shipments9[[#This Row],[Boxes]]</f>
        <v>6.994343891402715</v>
      </c>
    </row>
    <row r="7791" spans="1:20" hidden="1" x14ac:dyDescent="0.25">
      <c r="A7791" t="s">
        <v>7975</v>
      </c>
      <c r="B7791" t="s">
        <v>68</v>
      </c>
      <c r="C7791" t="s">
        <v>165</v>
      </c>
      <c r="D7791" t="s">
        <v>31</v>
      </c>
      <c r="E7791" s="1">
        <v>45224</v>
      </c>
      <c r="F7791" s="1" t="str">
        <f>TEXT(shipments9[[#This Row],[Shipdate]],"ddd")</f>
        <v>Wed</v>
      </c>
      <c r="G7791" s="1" t="str">
        <f>IF(OR(shipments9[[#This Row],[Day Name]]="Sat",shipments9[[#This Row],[Day Name]]="Sun"),"Weekend","Weekday")</f>
        <v>Weekday</v>
      </c>
      <c r="H7791">
        <v>2211.75</v>
      </c>
      <c r="I7791">
        <v>123</v>
      </c>
      <c r="J7791" t="s">
        <v>194</v>
      </c>
      <c r="K7791" t="s">
        <v>8151</v>
      </c>
      <c r="L7791" t="s">
        <v>8152</v>
      </c>
      <c r="M7791">
        <v>10</v>
      </c>
      <c r="N7791" t="s">
        <v>8153</v>
      </c>
      <c r="O7791" s="4">
        <f>INDEX(products[Cost_per_box], MATCH(shipments9[[#This Row],[PID]], products[PID], 0))</f>
        <v>2.65</v>
      </c>
      <c r="P7791" s="4">
        <f>shipments9[[#This Row],[Boxes]]*shipments9[[#This Row],[Cost Per Box]]</f>
        <v>325.95</v>
      </c>
      <c r="Q7791" s="4">
        <f>shipments9[[#This Row],[Amount]] -shipments9[[#This Row],[total cost]]</f>
        <v>1885.8</v>
      </c>
      <c r="R7791" s="4" t="str">
        <f>IF(shipments9[[#This Row],[Gross Profit]]&lt;0,"Loss","Profit")</f>
        <v>Profit</v>
      </c>
      <c r="S7791" s="9">
        <f>shipments9[[#This Row],[Gross Profit]]/shipments9[[#This Row],[Amount]]</f>
        <v>0.85262800949474393</v>
      </c>
      <c r="T7791" s="11">
        <f>shipments9[[#This Row],[Amount]]/shipments9[[#This Row],[Boxes]]</f>
        <v>17.98170731707317</v>
      </c>
    </row>
    <row r="7792" spans="1:20" hidden="1" x14ac:dyDescent="0.25">
      <c r="A7792" t="s">
        <v>7976</v>
      </c>
      <c r="B7792" t="s">
        <v>68</v>
      </c>
      <c r="C7792" t="s">
        <v>153</v>
      </c>
      <c r="D7792" t="s">
        <v>31</v>
      </c>
      <c r="E7792" s="1">
        <v>45190</v>
      </c>
      <c r="F7792" s="1" t="str">
        <f>TEXT(shipments9[[#This Row],[Shipdate]],"ddd")</f>
        <v>Thu</v>
      </c>
      <c r="G7792" s="1" t="str">
        <f>IF(OR(shipments9[[#This Row],[Day Name]]="Sat",shipments9[[#This Row],[Day Name]]="Sun"),"Weekend","Weekday")</f>
        <v>Weekday</v>
      </c>
      <c r="H7792">
        <v>13875.75</v>
      </c>
      <c r="I7792">
        <v>868</v>
      </c>
      <c r="J7792" t="s">
        <v>194</v>
      </c>
      <c r="K7792" t="s">
        <v>8151</v>
      </c>
      <c r="L7792" t="s">
        <v>8160</v>
      </c>
      <c r="M7792">
        <v>9</v>
      </c>
      <c r="N7792" t="s">
        <v>8167</v>
      </c>
      <c r="O7792" s="4">
        <f>INDEX(products[Cost_per_box], MATCH(shipments9[[#This Row],[PID]], products[PID], 0))</f>
        <v>9.57</v>
      </c>
      <c r="P7792" s="4">
        <f>shipments9[[#This Row],[Boxes]]*shipments9[[#This Row],[Cost Per Box]]</f>
        <v>8306.76</v>
      </c>
      <c r="Q7792" s="4">
        <f>shipments9[[#This Row],[Amount]] -shipments9[[#This Row],[total cost]]</f>
        <v>5568.99</v>
      </c>
      <c r="R7792" s="4" t="str">
        <f>IF(shipments9[[#This Row],[Gross Profit]]&lt;0,"Loss","Profit")</f>
        <v>Profit</v>
      </c>
      <c r="S7792" s="9">
        <f>shipments9[[#This Row],[Gross Profit]]/shipments9[[#This Row],[Amount]]</f>
        <v>0.40134695421869088</v>
      </c>
      <c r="T7792" s="11">
        <f>shipments9[[#This Row],[Amount]]/shipments9[[#This Row],[Boxes]]</f>
        <v>15.985887096774194</v>
      </c>
    </row>
    <row r="7793" spans="1:20" hidden="1" x14ac:dyDescent="0.25">
      <c r="A7793" t="s">
        <v>7977</v>
      </c>
      <c r="B7793" t="s">
        <v>68</v>
      </c>
      <c r="C7793" t="s">
        <v>130</v>
      </c>
      <c r="D7793" t="s">
        <v>31</v>
      </c>
      <c r="E7793" s="1">
        <v>45264</v>
      </c>
      <c r="F7793" s="1" t="str">
        <f>TEXT(shipments9[[#This Row],[Shipdate]],"ddd")</f>
        <v>Mon</v>
      </c>
      <c r="G7793" s="1" t="str">
        <f>IF(OR(shipments9[[#This Row],[Day Name]]="Sat",shipments9[[#This Row],[Day Name]]="Sun"),"Weekend","Weekday")</f>
        <v>Weekday</v>
      </c>
      <c r="H7793">
        <v>355.5</v>
      </c>
      <c r="I7793">
        <v>40</v>
      </c>
      <c r="J7793" t="s">
        <v>194</v>
      </c>
      <c r="K7793" t="s">
        <v>8151</v>
      </c>
      <c r="L7793" t="s">
        <v>8152</v>
      </c>
      <c r="M7793">
        <v>12</v>
      </c>
      <c r="N7793" t="s">
        <v>8166</v>
      </c>
      <c r="O7793" s="4">
        <f>INDEX(products[Cost_per_box], MATCH(shipments9[[#This Row],[PID]], products[PID], 0))</f>
        <v>5.72</v>
      </c>
      <c r="P7793" s="4">
        <f>shipments9[[#This Row],[Boxes]]*shipments9[[#This Row],[Cost Per Box]]</f>
        <v>228.79999999999998</v>
      </c>
      <c r="Q7793" s="4">
        <f>shipments9[[#This Row],[Amount]] -shipments9[[#This Row],[total cost]]</f>
        <v>126.70000000000002</v>
      </c>
      <c r="R7793" s="4" t="str">
        <f>IF(shipments9[[#This Row],[Gross Profit]]&lt;0,"Loss","Profit")</f>
        <v>Profit</v>
      </c>
      <c r="S7793" s="9">
        <f>shipments9[[#This Row],[Gross Profit]]/shipments9[[#This Row],[Amount]]</f>
        <v>0.35639943741209568</v>
      </c>
      <c r="T7793" s="11">
        <f>shipments9[[#This Row],[Amount]]/shipments9[[#This Row],[Boxes]]</f>
        <v>8.8874999999999993</v>
      </c>
    </row>
    <row r="7794" spans="1:20" hidden="1" x14ac:dyDescent="0.25">
      <c r="A7794" t="s">
        <v>7978</v>
      </c>
      <c r="B7794" t="s">
        <v>108</v>
      </c>
      <c r="C7794" t="s">
        <v>128</v>
      </c>
      <c r="D7794" t="s">
        <v>31</v>
      </c>
      <c r="E7794" s="1">
        <v>45030</v>
      </c>
      <c r="F7794" s="1" t="str">
        <f>TEXT(shipments9[[#This Row],[Shipdate]],"ddd")</f>
        <v>Fri</v>
      </c>
      <c r="G7794" s="1" t="str">
        <f>IF(OR(shipments9[[#This Row],[Day Name]]="Sat",shipments9[[#This Row],[Day Name]]="Sun"),"Weekend","Weekday")</f>
        <v>Weekday</v>
      </c>
      <c r="H7794">
        <v>517.5</v>
      </c>
      <c r="I7794">
        <v>74</v>
      </c>
      <c r="J7794" t="s">
        <v>194</v>
      </c>
      <c r="K7794" t="s">
        <v>8151</v>
      </c>
      <c r="L7794" t="s">
        <v>8154</v>
      </c>
      <c r="M7794">
        <v>4</v>
      </c>
      <c r="N7794" t="s">
        <v>8158</v>
      </c>
      <c r="O7794" s="4">
        <f>INDEX(products[Cost_per_box], MATCH(shipments9[[#This Row],[PID]], products[PID], 0))</f>
        <v>3.85</v>
      </c>
      <c r="P7794" s="4">
        <f>shipments9[[#This Row],[Boxes]]*shipments9[[#This Row],[Cost Per Box]]</f>
        <v>284.90000000000003</v>
      </c>
      <c r="Q7794" s="4">
        <f>shipments9[[#This Row],[Amount]] -shipments9[[#This Row],[total cost]]</f>
        <v>232.59999999999997</v>
      </c>
      <c r="R7794" s="4" t="str">
        <f>IF(shipments9[[#This Row],[Gross Profit]]&lt;0,"Loss","Profit")</f>
        <v>Profit</v>
      </c>
      <c r="S7794" s="9">
        <f>shipments9[[#This Row],[Gross Profit]]/shipments9[[#This Row],[Amount]]</f>
        <v>0.44946859903381636</v>
      </c>
      <c r="T7794" s="11">
        <f>shipments9[[#This Row],[Amount]]/shipments9[[#This Row],[Boxes]]</f>
        <v>6.993243243243243</v>
      </c>
    </row>
    <row r="7795" spans="1:20" hidden="1" x14ac:dyDescent="0.25">
      <c r="A7795" t="s">
        <v>7979</v>
      </c>
      <c r="B7795" t="s">
        <v>108</v>
      </c>
      <c r="C7795" t="s">
        <v>128</v>
      </c>
      <c r="D7795" t="s">
        <v>31</v>
      </c>
      <c r="E7795" s="1">
        <v>45077</v>
      </c>
      <c r="F7795" s="1" t="str">
        <f>TEXT(shipments9[[#This Row],[Shipdate]],"ddd")</f>
        <v>Wed</v>
      </c>
      <c r="G7795" s="1" t="str">
        <f>IF(OR(shipments9[[#This Row],[Day Name]]="Sat",shipments9[[#This Row],[Day Name]]="Sun"),"Weekend","Weekday")</f>
        <v>Weekday</v>
      </c>
      <c r="H7795">
        <v>10347.75</v>
      </c>
      <c r="I7795">
        <v>1725</v>
      </c>
      <c r="J7795" t="s">
        <v>194</v>
      </c>
      <c r="K7795" t="s">
        <v>8151</v>
      </c>
      <c r="L7795" t="s">
        <v>8154</v>
      </c>
      <c r="M7795">
        <v>5</v>
      </c>
      <c r="N7795" t="s">
        <v>201</v>
      </c>
      <c r="O7795" s="4">
        <f>INDEX(products[Cost_per_box], MATCH(shipments9[[#This Row],[PID]], products[PID], 0))</f>
        <v>3.85</v>
      </c>
      <c r="P7795" s="4">
        <f>shipments9[[#This Row],[Boxes]]*shipments9[[#This Row],[Cost Per Box]]</f>
        <v>6641.25</v>
      </c>
      <c r="Q7795" s="4">
        <f>shipments9[[#This Row],[Amount]] -shipments9[[#This Row],[total cost]]</f>
        <v>3706.5</v>
      </c>
      <c r="R7795" s="4" t="str">
        <f>IF(shipments9[[#This Row],[Gross Profit]]&lt;0,"Loss","Profit")</f>
        <v>Profit</v>
      </c>
      <c r="S7795" s="9">
        <f>shipments9[[#This Row],[Gross Profit]]/shipments9[[#This Row],[Amount]]</f>
        <v>0.35819381024860475</v>
      </c>
      <c r="T7795" s="11">
        <f>shipments9[[#This Row],[Amount]]/shipments9[[#This Row],[Boxes]]</f>
        <v>5.9986956521739128</v>
      </c>
    </row>
    <row r="7796" spans="1:20" x14ac:dyDescent="0.25">
      <c r="A7796" t="s">
        <v>7980</v>
      </c>
      <c r="B7796" t="s">
        <v>108</v>
      </c>
      <c r="C7796" t="s">
        <v>147</v>
      </c>
      <c r="D7796" t="s">
        <v>31</v>
      </c>
      <c r="E7796" s="1">
        <v>45397</v>
      </c>
      <c r="F7796" s="1" t="str">
        <f>TEXT(shipments9[[#This Row],[Shipdate]],"ddd")</f>
        <v>Mon</v>
      </c>
      <c r="G7796" s="1" t="str">
        <f>IF(OR(shipments9[[#This Row],[Day Name]]="Sat",shipments9[[#This Row],[Day Name]]="Sun"),"Weekend","Weekday")</f>
        <v>Weekday</v>
      </c>
      <c r="H7796">
        <v>1642.5</v>
      </c>
      <c r="I7796">
        <v>274</v>
      </c>
      <c r="J7796" t="s">
        <v>194</v>
      </c>
      <c r="K7796" t="s">
        <v>8155</v>
      </c>
      <c r="L7796" t="s">
        <v>8154</v>
      </c>
      <c r="M7796">
        <v>4</v>
      </c>
      <c r="N7796" t="s">
        <v>8158</v>
      </c>
      <c r="O7796" s="4">
        <f>INDEX(products[Cost_per_box], MATCH(shipments9[[#This Row],[PID]], products[PID], 0))</f>
        <v>10.51</v>
      </c>
      <c r="P7796" s="4">
        <f>shipments9[[#This Row],[Boxes]]*shipments9[[#This Row],[Cost Per Box]]</f>
        <v>2879.74</v>
      </c>
      <c r="Q7796" s="4">
        <f>shipments9[[#This Row],[Amount]] -shipments9[[#This Row],[total cost]]</f>
        <v>-1237.2399999999998</v>
      </c>
      <c r="R7796" s="4" t="str">
        <f>IF(shipments9[[#This Row],[Gross Profit]]&lt;0,"Loss","Profit")</f>
        <v>Loss</v>
      </c>
      <c r="S7796" s="9">
        <f>shipments9[[#This Row],[Gross Profit]]/shipments9[[#This Row],[Amount]]</f>
        <v>-0.75326636225266352</v>
      </c>
      <c r="T7796" s="11">
        <f>shipments9[[#This Row],[Amount]]/shipments9[[#This Row],[Boxes]]</f>
        <v>5.9945255474452557</v>
      </c>
    </row>
    <row r="7797" spans="1:20" hidden="1" x14ac:dyDescent="0.25">
      <c r="A7797" t="s">
        <v>7981</v>
      </c>
      <c r="B7797" t="s">
        <v>108</v>
      </c>
      <c r="C7797" t="s">
        <v>149</v>
      </c>
      <c r="D7797" t="s">
        <v>31</v>
      </c>
      <c r="E7797" s="1">
        <v>45519</v>
      </c>
      <c r="F7797" s="1" t="str">
        <f>TEXT(shipments9[[#This Row],[Shipdate]],"ddd")</f>
        <v>Thu</v>
      </c>
      <c r="G7797" s="1" t="str">
        <f>IF(OR(shipments9[[#This Row],[Day Name]]="Sat",shipments9[[#This Row],[Day Name]]="Sun"),"Weekend","Weekday")</f>
        <v>Weekday</v>
      </c>
      <c r="H7797">
        <v>7593.75</v>
      </c>
      <c r="I7797">
        <v>422</v>
      </c>
      <c r="J7797" t="s">
        <v>194</v>
      </c>
      <c r="K7797" t="s">
        <v>8155</v>
      </c>
      <c r="L7797" t="s">
        <v>8160</v>
      </c>
      <c r="M7797">
        <v>8</v>
      </c>
      <c r="N7797" t="s">
        <v>8162</v>
      </c>
      <c r="O7797" s="4">
        <f>INDEX(products[Cost_per_box], MATCH(shipments9[[#This Row],[PID]], products[PID], 0))</f>
        <v>6.43</v>
      </c>
      <c r="P7797" s="4">
        <f>shipments9[[#This Row],[Boxes]]*shipments9[[#This Row],[Cost Per Box]]</f>
        <v>2713.46</v>
      </c>
      <c r="Q7797" s="4">
        <f>shipments9[[#This Row],[Amount]] -shipments9[[#This Row],[total cost]]</f>
        <v>4880.29</v>
      </c>
      <c r="R7797" s="4" t="str">
        <f>IF(shipments9[[#This Row],[Gross Profit]]&lt;0,"Loss","Profit")</f>
        <v>Profit</v>
      </c>
      <c r="S7797" s="9">
        <f>shipments9[[#This Row],[Gross Profit]]/shipments9[[#This Row],[Amount]]</f>
        <v>0.64267193415637858</v>
      </c>
      <c r="T7797" s="11">
        <f>shipments9[[#This Row],[Amount]]/shipments9[[#This Row],[Boxes]]</f>
        <v>17.994668246445496</v>
      </c>
    </row>
    <row r="7798" spans="1:20" x14ac:dyDescent="0.25">
      <c r="A7798" t="s">
        <v>7982</v>
      </c>
      <c r="B7798" t="s">
        <v>108</v>
      </c>
      <c r="C7798" t="s">
        <v>155</v>
      </c>
      <c r="D7798" t="s">
        <v>31</v>
      </c>
      <c r="E7798" s="1">
        <v>45229</v>
      </c>
      <c r="F7798" s="1" t="str">
        <f>TEXT(shipments9[[#This Row],[Shipdate]],"ddd")</f>
        <v>Mon</v>
      </c>
      <c r="G7798" s="1" t="str">
        <f>IF(OR(shipments9[[#This Row],[Day Name]]="Sat",shipments9[[#This Row],[Day Name]]="Sun"),"Weekend","Weekday")</f>
        <v>Weekday</v>
      </c>
      <c r="H7798">
        <v>445.5</v>
      </c>
      <c r="I7798">
        <v>64</v>
      </c>
      <c r="J7798" t="s">
        <v>194</v>
      </c>
      <c r="K7798" t="s">
        <v>8151</v>
      </c>
      <c r="L7798" t="s">
        <v>8152</v>
      </c>
      <c r="M7798">
        <v>10</v>
      </c>
      <c r="N7798" t="s">
        <v>8153</v>
      </c>
      <c r="O7798" s="4">
        <f>INDEX(products[Cost_per_box], MATCH(shipments9[[#This Row],[PID]], products[PID], 0))</f>
        <v>8.43</v>
      </c>
      <c r="P7798" s="4">
        <f>shipments9[[#This Row],[Boxes]]*shipments9[[#This Row],[Cost Per Box]]</f>
        <v>539.52</v>
      </c>
      <c r="Q7798" s="4">
        <f>shipments9[[#This Row],[Amount]] -shipments9[[#This Row],[total cost]]</f>
        <v>-94.019999999999982</v>
      </c>
      <c r="R7798" s="4" t="str">
        <f>IF(shipments9[[#This Row],[Gross Profit]]&lt;0,"Loss","Profit")</f>
        <v>Loss</v>
      </c>
      <c r="S7798" s="9">
        <f>shipments9[[#This Row],[Gross Profit]]/shipments9[[#This Row],[Amount]]</f>
        <v>-0.21104377104377101</v>
      </c>
      <c r="T7798" s="11">
        <f>shipments9[[#This Row],[Amount]]/shipments9[[#This Row],[Boxes]]</f>
        <v>6.9609375</v>
      </c>
    </row>
    <row r="7799" spans="1:20" hidden="1" x14ac:dyDescent="0.25">
      <c r="A7799" t="s">
        <v>7983</v>
      </c>
      <c r="B7799" t="s">
        <v>105</v>
      </c>
      <c r="C7799" t="s">
        <v>128</v>
      </c>
      <c r="D7799" t="s">
        <v>31</v>
      </c>
      <c r="E7799" s="1">
        <v>45453</v>
      </c>
      <c r="F7799" s="1" t="str">
        <f>TEXT(shipments9[[#This Row],[Shipdate]],"ddd")</f>
        <v>Mon</v>
      </c>
      <c r="G7799" s="1" t="str">
        <f>IF(OR(shipments9[[#This Row],[Day Name]]="Sat",shipments9[[#This Row],[Day Name]]="Sun"),"Weekend","Weekday")</f>
        <v>Weekday</v>
      </c>
      <c r="H7799">
        <v>3978</v>
      </c>
      <c r="I7799">
        <v>796</v>
      </c>
      <c r="J7799" t="s">
        <v>194</v>
      </c>
      <c r="K7799" t="s">
        <v>8155</v>
      </c>
      <c r="L7799" t="s">
        <v>8154</v>
      </c>
      <c r="M7799">
        <v>6</v>
      </c>
      <c r="N7799" t="s">
        <v>8159</v>
      </c>
      <c r="O7799" s="4">
        <f>INDEX(products[Cost_per_box], MATCH(shipments9[[#This Row],[PID]], products[PID], 0))</f>
        <v>3.85</v>
      </c>
      <c r="P7799" s="4">
        <f>shipments9[[#This Row],[Boxes]]*shipments9[[#This Row],[Cost Per Box]]</f>
        <v>3064.6</v>
      </c>
      <c r="Q7799" s="4">
        <f>shipments9[[#This Row],[Amount]] -shipments9[[#This Row],[total cost]]</f>
        <v>913.40000000000009</v>
      </c>
      <c r="R7799" s="4" t="str">
        <f>IF(shipments9[[#This Row],[Gross Profit]]&lt;0,"Loss","Profit")</f>
        <v>Profit</v>
      </c>
      <c r="S7799" s="9">
        <f>shipments9[[#This Row],[Gross Profit]]/shipments9[[#This Row],[Amount]]</f>
        <v>0.22961287078934139</v>
      </c>
      <c r="T7799" s="11">
        <f>shipments9[[#This Row],[Amount]]/shipments9[[#This Row],[Boxes]]</f>
        <v>4.9974874371859297</v>
      </c>
    </row>
    <row r="7800" spans="1:20" hidden="1" x14ac:dyDescent="0.25">
      <c r="A7800" t="s">
        <v>7984</v>
      </c>
      <c r="B7800" t="s">
        <v>105</v>
      </c>
      <c r="C7800" t="s">
        <v>121</v>
      </c>
      <c r="D7800" t="s">
        <v>31</v>
      </c>
      <c r="E7800" s="1">
        <v>45355</v>
      </c>
      <c r="F7800" s="1" t="str">
        <f>TEXT(shipments9[[#This Row],[Shipdate]],"ddd")</f>
        <v>Mon</v>
      </c>
      <c r="G7800" s="1" t="str">
        <f>IF(OR(shipments9[[#This Row],[Day Name]]="Sat",shipments9[[#This Row],[Day Name]]="Sun"),"Weekend","Weekday")</f>
        <v>Weekday</v>
      </c>
      <c r="H7800">
        <v>720</v>
      </c>
      <c r="I7800">
        <v>45</v>
      </c>
      <c r="J7800" t="s">
        <v>194</v>
      </c>
      <c r="K7800" t="s">
        <v>8155</v>
      </c>
      <c r="L7800" t="s">
        <v>8156</v>
      </c>
      <c r="M7800">
        <v>3</v>
      </c>
      <c r="N7800" t="s">
        <v>8164</v>
      </c>
      <c r="O7800" s="4">
        <f>INDEX(products[Cost_per_box], MATCH(shipments9[[#This Row],[PID]], products[PID], 0))</f>
        <v>5.26</v>
      </c>
      <c r="P7800" s="4">
        <f>shipments9[[#This Row],[Boxes]]*shipments9[[#This Row],[Cost Per Box]]</f>
        <v>236.7</v>
      </c>
      <c r="Q7800" s="4">
        <f>shipments9[[#This Row],[Amount]] -shipments9[[#This Row],[total cost]]</f>
        <v>483.3</v>
      </c>
      <c r="R7800" s="4" t="str">
        <f>IF(shipments9[[#This Row],[Gross Profit]]&lt;0,"Loss","Profit")</f>
        <v>Profit</v>
      </c>
      <c r="S7800" s="9">
        <f>shipments9[[#This Row],[Gross Profit]]/shipments9[[#This Row],[Amount]]</f>
        <v>0.67125000000000001</v>
      </c>
      <c r="T7800" s="11">
        <f>shipments9[[#This Row],[Amount]]/shipments9[[#This Row],[Boxes]]</f>
        <v>16</v>
      </c>
    </row>
    <row r="7801" spans="1:20" hidden="1" x14ac:dyDescent="0.25">
      <c r="A7801" t="s">
        <v>7985</v>
      </c>
      <c r="B7801" t="s">
        <v>105</v>
      </c>
      <c r="C7801" t="s">
        <v>121</v>
      </c>
      <c r="D7801" t="s">
        <v>31</v>
      </c>
      <c r="E7801" s="1">
        <v>45309</v>
      </c>
      <c r="F7801" s="1" t="str">
        <f>TEXT(shipments9[[#This Row],[Shipdate]],"ddd")</f>
        <v>Thu</v>
      </c>
      <c r="G7801" s="1" t="str">
        <f>IF(OR(shipments9[[#This Row],[Day Name]]="Sat",shipments9[[#This Row],[Day Name]]="Sun"),"Weekend","Weekday")</f>
        <v>Weekday</v>
      </c>
      <c r="H7801">
        <v>11907</v>
      </c>
      <c r="I7801">
        <v>993</v>
      </c>
      <c r="J7801" t="s">
        <v>194</v>
      </c>
      <c r="K7801" t="s">
        <v>8155</v>
      </c>
      <c r="L7801" t="s">
        <v>8156</v>
      </c>
      <c r="M7801">
        <v>1</v>
      </c>
      <c r="N7801" t="s">
        <v>8163</v>
      </c>
      <c r="O7801" s="4">
        <f>INDEX(products[Cost_per_box], MATCH(shipments9[[#This Row],[PID]], products[PID], 0))</f>
        <v>5.26</v>
      </c>
      <c r="P7801" s="4">
        <f>shipments9[[#This Row],[Boxes]]*shipments9[[#This Row],[Cost Per Box]]</f>
        <v>5223.1799999999994</v>
      </c>
      <c r="Q7801" s="4">
        <f>shipments9[[#This Row],[Amount]] -shipments9[[#This Row],[total cost]]</f>
        <v>6683.8200000000006</v>
      </c>
      <c r="R7801" s="4" t="str">
        <f>IF(shipments9[[#This Row],[Gross Profit]]&lt;0,"Loss","Profit")</f>
        <v>Profit</v>
      </c>
      <c r="S7801" s="9">
        <f>shipments9[[#This Row],[Gross Profit]]/shipments9[[#This Row],[Amount]]</f>
        <v>0.56133534895439663</v>
      </c>
      <c r="T7801" s="11">
        <f>shipments9[[#This Row],[Amount]]/shipments9[[#This Row],[Boxes]]</f>
        <v>11.990936555891238</v>
      </c>
    </row>
    <row r="7802" spans="1:20" hidden="1" x14ac:dyDescent="0.25">
      <c r="A7802" t="s">
        <v>7986</v>
      </c>
      <c r="B7802" t="s">
        <v>105</v>
      </c>
      <c r="C7802" t="s">
        <v>128</v>
      </c>
      <c r="D7802" t="s">
        <v>31</v>
      </c>
      <c r="E7802" s="1">
        <v>45299</v>
      </c>
      <c r="F7802" s="1" t="str">
        <f>TEXT(shipments9[[#This Row],[Shipdate]],"ddd")</f>
        <v>Mon</v>
      </c>
      <c r="G7802" s="1" t="str">
        <f>IF(OR(shipments9[[#This Row],[Day Name]]="Sat",shipments9[[#This Row],[Day Name]]="Sun"),"Weekend","Weekday")</f>
        <v>Weekday</v>
      </c>
      <c r="H7802">
        <v>2058.75</v>
      </c>
      <c r="I7802">
        <v>344</v>
      </c>
      <c r="J7802" t="s">
        <v>194</v>
      </c>
      <c r="K7802" t="s">
        <v>8155</v>
      </c>
      <c r="L7802" t="s">
        <v>8156</v>
      </c>
      <c r="M7802">
        <v>1</v>
      </c>
      <c r="N7802" t="s">
        <v>8163</v>
      </c>
      <c r="O7802" s="4">
        <f>INDEX(products[Cost_per_box], MATCH(shipments9[[#This Row],[PID]], products[PID], 0))</f>
        <v>3.85</v>
      </c>
      <c r="P7802" s="4">
        <f>shipments9[[#This Row],[Boxes]]*shipments9[[#This Row],[Cost Per Box]]</f>
        <v>1324.4</v>
      </c>
      <c r="Q7802" s="4">
        <f>shipments9[[#This Row],[Amount]] -shipments9[[#This Row],[total cost]]</f>
        <v>734.34999999999991</v>
      </c>
      <c r="R7802" s="4" t="str">
        <f>IF(shipments9[[#This Row],[Gross Profit]]&lt;0,"Loss","Profit")</f>
        <v>Profit</v>
      </c>
      <c r="S7802" s="9">
        <f>shipments9[[#This Row],[Gross Profit]]/shipments9[[#This Row],[Amount]]</f>
        <v>0.35669702489374616</v>
      </c>
      <c r="T7802" s="11">
        <f>shipments9[[#This Row],[Amount]]/shipments9[[#This Row],[Boxes]]</f>
        <v>5.9847383720930232</v>
      </c>
    </row>
    <row r="7803" spans="1:20" hidden="1" x14ac:dyDescent="0.25">
      <c r="A7803" t="s">
        <v>7987</v>
      </c>
      <c r="B7803" t="s">
        <v>105</v>
      </c>
      <c r="C7803" t="s">
        <v>132</v>
      </c>
      <c r="D7803" t="s">
        <v>31</v>
      </c>
      <c r="E7803" s="1">
        <v>45411</v>
      </c>
      <c r="F7803" s="1" t="str">
        <f>TEXT(shipments9[[#This Row],[Shipdate]],"ddd")</f>
        <v>Mon</v>
      </c>
      <c r="G7803" s="1" t="str">
        <f>IF(OR(shipments9[[#This Row],[Day Name]]="Sat",shipments9[[#This Row],[Day Name]]="Sun"),"Weekend","Weekday")</f>
        <v>Weekday</v>
      </c>
      <c r="H7803">
        <v>3386.25</v>
      </c>
      <c r="I7803">
        <v>131</v>
      </c>
      <c r="J7803" t="s">
        <v>194</v>
      </c>
      <c r="K7803" t="s">
        <v>8155</v>
      </c>
      <c r="L7803" t="s">
        <v>8154</v>
      </c>
      <c r="M7803">
        <v>4</v>
      </c>
      <c r="N7803" t="s">
        <v>8158</v>
      </c>
      <c r="O7803" s="4">
        <f>INDEX(products[Cost_per_box], MATCH(shipments9[[#This Row],[PID]], products[PID], 0))</f>
        <v>6.31</v>
      </c>
      <c r="P7803" s="4">
        <f>shipments9[[#This Row],[Boxes]]*shipments9[[#This Row],[Cost Per Box]]</f>
        <v>826.6099999999999</v>
      </c>
      <c r="Q7803" s="4">
        <f>shipments9[[#This Row],[Amount]] -shipments9[[#This Row],[total cost]]</f>
        <v>2559.6400000000003</v>
      </c>
      <c r="R7803" s="4" t="str">
        <f>IF(shipments9[[#This Row],[Gross Profit]]&lt;0,"Loss","Profit")</f>
        <v>Profit</v>
      </c>
      <c r="S7803" s="9">
        <f>shipments9[[#This Row],[Gross Profit]]/shipments9[[#This Row],[Amount]]</f>
        <v>0.75589221114802518</v>
      </c>
      <c r="T7803" s="11">
        <f>shipments9[[#This Row],[Amount]]/shipments9[[#This Row],[Boxes]]</f>
        <v>25.849236641221374</v>
      </c>
    </row>
    <row r="7804" spans="1:20" hidden="1" x14ac:dyDescent="0.25">
      <c r="A7804" t="s">
        <v>7988</v>
      </c>
      <c r="B7804" t="s">
        <v>111</v>
      </c>
      <c r="C7804" t="s">
        <v>130</v>
      </c>
      <c r="D7804" t="s">
        <v>31</v>
      </c>
      <c r="E7804" s="1">
        <v>45560</v>
      </c>
      <c r="F7804" s="1" t="str">
        <f>TEXT(shipments9[[#This Row],[Shipdate]],"ddd")</f>
        <v>Wed</v>
      </c>
      <c r="G7804" s="1" t="str">
        <f>IF(OR(shipments9[[#This Row],[Day Name]]="Sat",shipments9[[#This Row],[Day Name]]="Sun"),"Weekend","Weekday")</f>
        <v>Weekday</v>
      </c>
      <c r="H7804">
        <v>5796</v>
      </c>
      <c r="I7804">
        <v>644</v>
      </c>
      <c r="J7804" t="s">
        <v>194</v>
      </c>
      <c r="K7804" t="s">
        <v>8155</v>
      </c>
      <c r="L7804" t="s">
        <v>8160</v>
      </c>
      <c r="M7804">
        <v>9</v>
      </c>
      <c r="N7804" t="s">
        <v>8167</v>
      </c>
      <c r="O7804" s="4">
        <f>INDEX(products[Cost_per_box], MATCH(shipments9[[#This Row],[PID]], products[PID], 0))</f>
        <v>5.72</v>
      </c>
      <c r="P7804" s="4">
        <f>shipments9[[#This Row],[Boxes]]*shipments9[[#This Row],[Cost Per Box]]</f>
        <v>3683.68</v>
      </c>
      <c r="Q7804" s="4">
        <f>shipments9[[#This Row],[Amount]] -shipments9[[#This Row],[total cost]]</f>
        <v>2112.3200000000002</v>
      </c>
      <c r="R7804" s="4" t="str">
        <f>IF(shipments9[[#This Row],[Gross Profit]]&lt;0,"Loss","Profit")</f>
        <v>Profit</v>
      </c>
      <c r="S7804" s="9">
        <f>shipments9[[#This Row],[Gross Profit]]/shipments9[[#This Row],[Amount]]</f>
        <v>0.36444444444444446</v>
      </c>
      <c r="T7804" s="11">
        <f>shipments9[[#This Row],[Amount]]/shipments9[[#This Row],[Boxes]]</f>
        <v>9</v>
      </c>
    </row>
    <row r="7805" spans="1:20" hidden="1" x14ac:dyDescent="0.25">
      <c r="A7805" t="s">
        <v>7989</v>
      </c>
      <c r="B7805" t="s">
        <v>111</v>
      </c>
      <c r="C7805" t="s">
        <v>139</v>
      </c>
      <c r="D7805" t="s">
        <v>31</v>
      </c>
      <c r="E7805" s="1">
        <v>44999</v>
      </c>
      <c r="F7805" s="1" t="str">
        <f>TEXT(shipments9[[#This Row],[Shipdate]],"ddd")</f>
        <v>Tue</v>
      </c>
      <c r="G7805" s="1" t="str">
        <f>IF(OR(shipments9[[#This Row],[Day Name]]="Sat",shipments9[[#This Row],[Day Name]]="Sun"),"Weekend","Weekday")</f>
        <v>Weekday</v>
      </c>
      <c r="H7805">
        <v>1989</v>
      </c>
      <c r="I7805">
        <v>87</v>
      </c>
      <c r="J7805" t="s">
        <v>194</v>
      </c>
      <c r="K7805" t="s">
        <v>8151</v>
      </c>
      <c r="L7805" t="s">
        <v>8156</v>
      </c>
      <c r="M7805">
        <v>3</v>
      </c>
      <c r="N7805" t="s">
        <v>8164</v>
      </c>
      <c r="O7805" s="4">
        <f>INDEX(products[Cost_per_box], MATCH(shipments9[[#This Row],[PID]], products[PID], 0))</f>
        <v>3.68</v>
      </c>
      <c r="P7805" s="4">
        <f>shipments9[[#This Row],[Boxes]]*shipments9[[#This Row],[Cost Per Box]]</f>
        <v>320.16000000000003</v>
      </c>
      <c r="Q7805" s="4">
        <f>shipments9[[#This Row],[Amount]] -shipments9[[#This Row],[total cost]]</f>
        <v>1668.84</v>
      </c>
      <c r="R7805" s="4" t="str">
        <f>IF(shipments9[[#This Row],[Gross Profit]]&lt;0,"Loss","Profit")</f>
        <v>Profit</v>
      </c>
      <c r="S7805" s="9">
        <f>shipments9[[#This Row],[Gross Profit]]/shipments9[[#This Row],[Amount]]</f>
        <v>0.83903469079939663</v>
      </c>
      <c r="T7805" s="11">
        <f>shipments9[[#This Row],[Amount]]/shipments9[[#This Row],[Boxes]]</f>
        <v>22.862068965517242</v>
      </c>
    </row>
    <row r="7806" spans="1:20" hidden="1" x14ac:dyDescent="0.25">
      <c r="A7806" t="s">
        <v>7990</v>
      </c>
      <c r="B7806" t="s">
        <v>102</v>
      </c>
      <c r="C7806" t="s">
        <v>151</v>
      </c>
      <c r="D7806" t="s">
        <v>31</v>
      </c>
      <c r="E7806" s="1">
        <v>45149</v>
      </c>
      <c r="F7806" s="1" t="str">
        <f>TEXT(shipments9[[#This Row],[Shipdate]],"ddd")</f>
        <v>Fri</v>
      </c>
      <c r="G7806" s="1" t="str">
        <f>IF(OR(shipments9[[#This Row],[Day Name]]="Sat",shipments9[[#This Row],[Day Name]]="Sun"),"Weekend","Weekday")</f>
        <v>Weekday</v>
      </c>
      <c r="H7806">
        <v>355.5</v>
      </c>
      <c r="I7806">
        <v>17</v>
      </c>
      <c r="J7806" t="s">
        <v>194</v>
      </c>
      <c r="K7806" t="s">
        <v>8151</v>
      </c>
      <c r="L7806" t="s">
        <v>8160</v>
      </c>
      <c r="M7806">
        <v>8</v>
      </c>
      <c r="N7806" t="s">
        <v>8162</v>
      </c>
      <c r="O7806" s="4">
        <f>INDEX(products[Cost_per_box], MATCH(shipments9[[#This Row],[PID]], products[PID], 0))</f>
        <v>12.41</v>
      </c>
      <c r="P7806" s="4">
        <f>shipments9[[#This Row],[Boxes]]*shipments9[[#This Row],[Cost Per Box]]</f>
        <v>210.97</v>
      </c>
      <c r="Q7806" s="4">
        <f>shipments9[[#This Row],[Amount]] -shipments9[[#This Row],[total cost]]</f>
        <v>144.53</v>
      </c>
      <c r="R7806" s="4" t="str">
        <f>IF(shipments9[[#This Row],[Gross Profit]]&lt;0,"Loss","Profit")</f>
        <v>Profit</v>
      </c>
      <c r="S7806" s="9">
        <f>shipments9[[#This Row],[Gross Profit]]/shipments9[[#This Row],[Amount]]</f>
        <v>0.40655414908579468</v>
      </c>
      <c r="T7806" s="11">
        <f>shipments9[[#This Row],[Amount]]/shipments9[[#This Row],[Boxes]]</f>
        <v>20.911764705882351</v>
      </c>
    </row>
    <row r="7807" spans="1:20" hidden="1" x14ac:dyDescent="0.25">
      <c r="A7807" t="s">
        <v>7991</v>
      </c>
      <c r="B7807" t="s">
        <v>102</v>
      </c>
      <c r="C7807" t="s">
        <v>135</v>
      </c>
      <c r="D7807" t="s">
        <v>31</v>
      </c>
      <c r="E7807" s="1">
        <v>45119</v>
      </c>
      <c r="F7807" s="1" t="str">
        <f>TEXT(shipments9[[#This Row],[Shipdate]],"ddd")</f>
        <v>Wed</v>
      </c>
      <c r="G7807" s="1" t="str">
        <f>IF(OR(shipments9[[#This Row],[Day Name]]="Sat",shipments9[[#This Row],[Day Name]]="Sun"),"Weekend","Weekday")</f>
        <v>Weekday</v>
      </c>
      <c r="H7807">
        <v>8417.25</v>
      </c>
      <c r="I7807">
        <v>312</v>
      </c>
      <c r="J7807" t="s">
        <v>194</v>
      </c>
      <c r="K7807" t="s">
        <v>8151</v>
      </c>
      <c r="L7807" t="s">
        <v>8160</v>
      </c>
      <c r="M7807">
        <v>7</v>
      </c>
      <c r="N7807" t="s">
        <v>8161</v>
      </c>
      <c r="O7807" s="4">
        <f>INDEX(products[Cost_per_box], MATCH(shipments9[[#This Row],[PID]], products[PID], 0))</f>
        <v>9.94</v>
      </c>
      <c r="P7807" s="4">
        <f>shipments9[[#This Row],[Boxes]]*shipments9[[#This Row],[Cost Per Box]]</f>
        <v>3101.2799999999997</v>
      </c>
      <c r="Q7807" s="4">
        <f>shipments9[[#This Row],[Amount]] -shipments9[[#This Row],[total cost]]</f>
        <v>5315.97</v>
      </c>
      <c r="R7807" s="4" t="str">
        <f>IF(shipments9[[#This Row],[Gross Profit]]&lt;0,"Loss","Profit")</f>
        <v>Profit</v>
      </c>
      <c r="S7807" s="9">
        <f>shipments9[[#This Row],[Gross Profit]]/shipments9[[#This Row],[Amount]]</f>
        <v>0.63155662478838104</v>
      </c>
      <c r="T7807" s="11">
        <f>shipments9[[#This Row],[Amount]]/shipments9[[#This Row],[Boxes]]</f>
        <v>26.978365384615383</v>
      </c>
    </row>
    <row r="7808" spans="1:20" hidden="1" x14ac:dyDescent="0.25">
      <c r="A7808" t="s">
        <v>7992</v>
      </c>
      <c r="B7808" t="s">
        <v>102</v>
      </c>
      <c r="C7808" t="s">
        <v>137</v>
      </c>
      <c r="D7808" t="s">
        <v>31</v>
      </c>
      <c r="E7808" s="1">
        <v>45078</v>
      </c>
      <c r="F7808" s="1" t="str">
        <f>TEXT(shipments9[[#This Row],[Shipdate]],"ddd")</f>
        <v>Thu</v>
      </c>
      <c r="G7808" s="1" t="str">
        <f>IF(OR(shipments9[[#This Row],[Day Name]]="Sat",shipments9[[#This Row],[Day Name]]="Sun"),"Weekend","Weekday")</f>
        <v>Weekday</v>
      </c>
      <c r="H7808">
        <v>5377.5</v>
      </c>
      <c r="I7808">
        <v>269</v>
      </c>
      <c r="J7808" t="s">
        <v>194</v>
      </c>
      <c r="K7808" t="s">
        <v>8151</v>
      </c>
      <c r="L7808" t="s">
        <v>8154</v>
      </c>
      <c r="M7808">
        <v>6</v>
      </c>
      <c r="N7808" t="s">
        <v>8159</v>
      </c>
      <c r="O7808" s="4">
        <f>INDEX(products[Cost_per_box], MATCH(shipments9[[#This Row],[PID]], products[PID], 0))</f>
        <v>7.73</v>
      </c>
      <c r="P7808" s="4">
        <f>shipments9[[#This Row],[Boxes]]*shipments9[[#This Row],[Cost Per Box]]</f>
        <v>2079.37</v>
      </c>
      <c r="Q7808" s="4">
        <f>shipments9[[#This Row],[Amount]] -shipments9[[#This Row],[total cost]]</f>
        <v>3298.13</v>
      </c>
      <c r="R7808" s="4" t="str">
        <f>IF(shipments9[[#This Row],[Gross Profit]]&lt;0,"Loss","Profit")</f>
        <v>Profit</v>
      </c>
      <c r="S7808" s="9">
        <f>shipments9[[#This Row],[Gross Profit]]/shipments9[[#This Row],[Amount]]</f>
        <v>0.61332031613203164</v>
      </c>
      <c r="T7808" s="11">
        <f>shipments9[[#This Row],[Amount]]/shipments9[[#This Row],[Boxes]]</f>
        <v>19.990706319702603</v>
      </c>
    </row>
    <row r="7809" spans="1:20" hidden="1" x14ac:dyDescent="0.25">
      <c r="A7809" t="s">
        <v>7993</v>
      </c>
      <c r="B7809" t="s">
        <v>102</v>
      </c>
      <c r="C7809" t="s">
        <v>149</v>
      </c>
      <c r="D7809" t="s">
        <v>31</v>
      </c>
      <c r="E7809" s="1">
        <v>45069</v>
      </c>
      <c r="F7809" s="1" t="str">
        <f>TEXT(shipments9[[#This Row],[Shipdate]],"ddd")</f>
        <v>Tue</v>
      </c>
      <c r="G7809" s="1" t="str">
        <f>IF(OR(shipments9[[#This Row],[Day Name]]="Sat",shipments9[[#This Row],[Day Name]]="Sun"),"Weekend","Weekday")</f>
        <v>Weekday</v>
      </c>
      <c r="H7809">
        <v>9189</v>
      </c>
      <c r="I7809">
        <v>541</v>
      </c>
      <c r="J7809" t="s">
        <v>194</v>
      </c>
      <c r="K7809" t="s">
        <v>8151</v>
      </c>
      <c r="L7809" t="s">
        <v>8154</v>
      </c>
      <c r="M7809">
        <v>5</v>
      </c>
      <c r="N7809" t="s">
        <v>201</v>
      </c>
      <c r="O7809" s="4">
        <f>INDEX(products[Cost_per_box], MATCH(shipments9[[#This Row],[PID]], products[PID], 0))</f>
        <v>6.43</v>
      </c>
      <c r="P7809" s="4">
        <f>shipments9[[#This Row],[Boxes]]*shipments9[[#This Row],[Cost Per Box]]</f>
        <v>3478.6299999999997</v>
      </c>
      <c r="Q7809" s="4">
        <f>shipments9[[#This Row],[Amount]] -shipments9[[#This Row],[total cost]]</f>
        <v>5710.3700000000008</v>
      </c>
      <c r="R7809" s="4" t="str">
        <f>IF(shipments9[[#This Row],[Gross Profit]]&lt;0,"Loss","Profit")</f>
        <v>Profit</v>
      </c>
      <c r="S7809" s="9">
        <f>shipments9[[#This Row],[Gross Profit]]/shipments9[[#This Row],[Amount]]</f>
        <v>0.6214354119055393</v>
      </c>
      <c r="T7809" s="11">
        <f>shipments9[[#This Row],[Amount]]/shipments9[[#This Row],[Boxes]]</f>
        <v>16.985212569316083</v>
      </c>
    </row>
    <row r="7810" spans="1:20" hidden="1" x14ac:dyDescent="0.25">
      <c r="A7810" t="s">
        <v>7994</v>
      </c>
      <c r="B7810" t="s">
        <v>39</v>
      </c>
      <c r="C7810" t="s">
        <v>145</v>
      </c>
      <c r="D7810" t="s">
        <v>19</v>
      </c>
      <c r="E7810" s="1">
        <v>45324</v>
      </c>
      <c r="F7810" s="1" t="str">
        <f>TEXT(shipments9[[#This Row],[Shipdate]],"ddd")</f>
        <v>Fri</v>
      </c>
      <c r="G7810" s="1" t="str">
        <f>IF(OR(shipments9[[#This Row],[Day Name]]="Sat",shipments9[[#This Row],[Day Name]]="Sun"),"Weekend","Weekday")</f>
        <v>Weekday</v>
      </c>
      <c r="H7810">
        <v>3215.25</v>
      </c>
      <c r="I7810">
        <v>190</v>
      </c>
      <c r="J7810" t="s">
        <v>194</v>
      </c>
      <c r="K7810" t="s">
        <v>8155</v>
      </c>
      <c r="L7810" t="s">
        <v>8156</v>
      </c>
      <c r="M7810">
        <v>2</v>
      </c>
      <c r="N7810" t="s">
        <v>8157</v>
      </c>
      <c r="O7810" s="4">
        <f>INDEX(products[Cost_per_box], MATCH(shipments9[[#This Row],[PID]], products[PID], 0))</f>
        <v>4.74</v>
      </c>
      <c r="P7810" s="4">
        <f>shipments9[[#This Row],[Boxes]]*shipments9[[#This Row],[Cost Per Box]]</f>
        <v>900.6</v>
      </c>
      <c r="Q7810" s="4">
        <f>shipments9[[#This Row],[Amount]] -shipments9[[#This Row],[total cost]]</f>
        <v>2314.65</v>
      </c>
      <c r="R7810" s="4" t="str">
        <f>IF(shipments9[[#This Row],[Gross Profit]]&lt;0,"Loss","Profit")</f>
        <v>Profit</v>
      </c>
      <c r="S7810" s="9">
        <f>shipments9[[#This Row],[Gross Profit]]/shipments9[[#This Row],[Amount]]</f>
        <v>0.71989736412409611</v>
      </c>
      <c r="T7810" s="11">
        <f>shipments9[[#This Row],[Amount]]/shipments9[[#This Row],[Boxes]]</f>
        <v>16.922368421052632</v>
      </c>
    </row>
    <row r="7811" spans="1:20" hidden="1" x14ac:dyDescent="0.25">
      <c r="A7811" t="s">
        <v>7995</v>
      </c>
      <c r="B7811" t="s">
        <v>39</v>
      </c>
      <c r="C7811" t="s">
        <v>155</v>
      </c>
      <c r="D7811" t="s">
        <v>19</v>
      </c>
      <c r="E7811" s="1">
        <v>45518</v>
      </c>
      <c r="F7811" s="1" t="str">
        <f>TEXT(shipments9[[#This Row],[Shipdate]],"ddd")</f>
        <v>Wed</v>
      </c>
      <c r="G7811" s="1" t="str">
        <f>IF(OR(shipments9[[#This Row],[Day Name]]="Sat",shipments9[[#This Row],[Day Name]]="Sun"),"Weekend","Weekday")</f>
        <v>Weekday</v>
      </c>
      <c r="H7811">
        <v>4043.25</v>
      </c>
      <c r="I7811">
        <v>368</v>
      </c>
      <c r="J7811" t="s">
        <v>194</v>
      </c>
      <c r="K7811" t="s">
        <v>8155</v>
      </c>
      <c r="L7811" t="s">
        <v>8160</v>
      </c>
      <c r="M7811">
        <v>8</v>
      </c>
      <c r="N7811" t="s">
        <v>8162</v>
      </c>
      <c r="O7811" s="4">
        <f>INDEX(products[Cost_per_box], MATCH(shipments9[[#This Row],[PID]], products[PID], 0))</f>
        <v>8.43</v>
      </c>
      <c r="P7811" s="4">
        <f>shipments9[[#This Row],[Boxes]]*shipments9[[#This Row],[Cost Per Box]]</f>
        <v>3102.24</v>
      </c>
      <c r="Q7811" s="4">
        <f>shipments9[[#This Row],[Amount]] -shipments9[[#This Row],[total cost]]</f>
        <v>941.01000000000022</v>
      </c>
      <c r="R7811" s="4" t="str">
        <f>IF(shipments9[[#This Row],[Gross Profit]]&lt;0,"Loss","Profit")</f>
        <v>Profit</v>
      </c>
      <c r="S7811" s="9">
        <f>shipments9[[#This Row],[Gross Profit]]/shipments9[[#This Row],[Amount]]</f>
        <v>0.23273604155073277</v>
      </c>
      <c r="T7811" s="11">
        <f>shipments9[[#This Row],[Amount]]/shipments9[[#This Row],[Boxes]]</f>
        <v>10.987092391304348</v>
      </c>
    </row>
    <row r="7812" spans="1:20" hidden="1" x14ac:dyDescent="0.25">
      <c r="A7812" t="s">
        <v>7996</v>
      </c>
      <c r="B7812" t="s">
        <v>39</v>
      </c>
      <c r="C7812" t="s">
        <v>161</v>
      </c>
      <c r="D7812" t="s">
        <v>19</v>
      </c>
      <c r="E7812" s="1">
        <v>45160</v>
      </c>
      <c r="F7812" s="1" t="str">
        <f>TEXT(shipments9[[#This Row],[Shipdate]],"ddd")</f>
        <v>Tue</v>
      </c>
      <c r="G7812" s="1" t="str">
        <f>IF(OR(shipments9[[#This Row],[Day Name]]="Sat",shipments9[[#This Row],[Day Name]]="Sun"),"Weekend","Weekday")</f>
        <v>Weekday</v>
      </c>
      <c r="H7812">
        <v>6808.5</v>
      </c>
      <c r="I7812">
        <v>757</v>
      </c>
      <c r="J7812" t="s">
        <v>194</v>
      </c>
      <c r="K7812" t="s">
        <v>8151</v>
      </c>
      <c r="L7812" t="s">
        <v>8160</v>
      </c>
      <c r="M7812">
        <v>8</v>
      </c>
      <c r="N7812" t="s">
        <v>8162</v>
      </c>
      <c r="O7812" s="4">
        <f>INDEX(products[Cost_per_box], MATCH(shipments9[[#This Row],[PID]], products[PID], 0))</f>
        <v>2.76</v>
      </c>
      <c r="P7812" s="4">
        <f>shipments9[[#This Row],[Boxes]]*shipments9[[#This Row],[Cost Per Box]]</f>
        <v>2089.3199999999997</v>
      </c>
      <c r="Q7812" s="4">
        <f>shipments9[[#This Row],[Amount]] -shipments9[[#This Row],[total cost]]</f>
        <v>4719.18</v>
      </c>
      <c r="R7812" s="4" t="str">
        <f>IF(shipments9[[#This Row],[Gross Profit]]&lt;0,"Loss","Profit")</f>
        <v>Profit</v>
      </c>
      <c r="S7812" s="9">
        <f>shipments9[[#This Row],[Gross Profit]]/shipments9[[#This Row],[Amount]]</f>
        <v>0.69313064551663361</v>
      </c>
      <c r="T7812" s="11">
        <f>shipments9[[#This Row],[Amount]]/shipments9[[#This Row],[Boxes]]</f>
        <v>8.9940554821664467</v>
      </c>
    </row>
    <row r="7813" spans="1:20" hidden="1" x14ac:dyDescent="0.25">
      <c r="A7813" t="s">
        <v>7997</v>
      </c>
      <c r="B7813" t="s">
        <v>39</v>
      </c>
      <c r="C7813" t="s">
        <v>139</v>
      </c>
      <c r="D7813" t="s">
        <v>19</v>
      </c>
      <c r="E7813" s="1">
        <v>45509</v>
      </c>
      <c r="F7813" s="1" t="str">
        <f>TEXT(shipments9[[#This Row],[Shipdate]],"ddd")</f>
        <v>Mon</v>
      </c>
      <c r="G7813" s="1" t="str">
        <f>IF(OR(shipments9[[#This Row],[Day Name]]="Sat",shipments9[[#This Row],[Day Name]]="Sun"),"Weekend","Weekday")</f>
        <v>Weekday</v>
      </c>
      <c r="H7813">
        <v>12075.75</v>
      </c>
      <c r="I7813">
        <v>549</v>
      </c>
      <c r="J7813" t="s">
        <v>194</v>
      </c>
      <c r="K7813" t="s">
        <v>8155</v>
      </c>
      <c r="L7813" t="s">
        <v>8160</v>
      </c>
      <c r="M7813">
        <v>8</v>
      </c>
      <c r="N7813" t="s">
        <v>8162</v>
      </c>
      <c r="O7813" s="4">
        <f>INDEX(products[Cost_per_box], MATCH(shipments9[[#This Row],[PID]], products[PID], 0))</f>
        <v>3.68</v>
      </c>
      <c r="P7813" s="4">
        <f>shipments9[[#This Row],[Boxes]]*shipments9[[#This Row],[Cost Per Box]]</f>
        <v>2020.3200000000002</v>
      </c>
      <c r="Q7813" s="4">
        <f>shipments9[[#This Row],[Amount]] -shipments9[[#This Row],[total cost]]</f>
        <v>10055.43</v>
      </c>
      <c r="R7813" s="4" t="str">
        <f>IF(shipments9[[#This Row],[Gross Profit]]&lt;0,"Loss","Profit")</f>
        <v>Profit</v>
      </c>
      <c r="S7813" s="9">
        <f>shipments9[[#This Row],[Gross Profit]]/shipments9[[#This Row],[Amount]]</f>
        <v>0.83269610583193587</v>
      </c>
      <c r="T7813" s="11">
        <f>shipments9[[#This Row],[Amount]]/shipments9[[#This Row],[Boxes]]</f>
        <v>21.995901639344261</v>
      </c>
    </row>
    <row r="7814" spans="1:20" hidden="1" x14ac:dyDescent="0.25">
      <c r="A7814" t="s">
        <v>7998</v>
      </c>
      <c r="B7814" t="s">
        <v>39</v>
      </c>
      <c r="C7814" t="s">
        <v>141</v>
      </c>
      <c r="D7814" t="s">
        <v>19</v>
      </c>
      <c r="E7814" s="1">
        <v>45329</v>
      </c>
      <c r="F7814" s="1" t="str">
        <f>TEXT(shipments9[[#This Row],[Shipdate]],"ddd")</f>
        <v>Wed</v>
      </c>
      <c r="G7814" s="1" t="str">
        <f>IF(OR(shipments9[[#This Row],[Day Name]]="Sat",shipments9[[#This Row],[Day Name]]="Sun"),"Weekend","Weekday")</f>
        <v>Weekday</v>
      </c>
      <c r="H7814">
        <v>684</v>
      </c>
      <c r="I7814">
        <v>46</v>
      </c>
      <c r="J7814" t="s">
        <v>194</v>
      </c>
      <c r="K7814" t="s">
        <v>8155</v>
      </c>
      <c r="L7814" t="s">
        <v>8156</v>
      </c>
      <c r="M7814">
        <v>2</v>
      </c>
      <c r="N7814" t="s">
        <v>8157</v>
      </c>
      <c r="O7814" s="4">
        <f>INDEX(products[Cost_per_box], MATCH(shipments9[[#This Row],[PID]], products[PID], 0))</f>
        <v>8.2200000000000006</v>
      </c>
      <c r="P7814" s="4">
        <f>shipments9[[#This Row],[Boxes]]*shipments9[[#This Row],[Cost Per Box]]</f>
        <v>378.12</v>
      </c>
      <c r="Q7814" s="4">
        <f>shipments9[[#This Row],[Amount]] -shipments9[[#This Row],[total cost]]</f>
        <v>305.88</v>
      </c>
      <c r="R7814" s="4" t="str">
        <f>IF(shipments9[[#This Row],[Gross Profit]]&lt;0,"Loss","Profit")</f>
        <v>Profit</v>
      </c>
      <c r="S7814" s="9">
        <f>shipments9[[#This Row],[Gross Profit]]/shipments9[[#This Row],[Amount]]</f>
        <v>0.44719298245614036</v>
      </c>
      <c r="T7814" s="11">
        <f>shipments9[[#This Row],[Amount]]/shipments9[[#This Row],[Boxes]]</f>
        <v>14.869565217391305</v>
      </c>
    </row>
    <row r="7815" spans="1:20" hidden="1" x14ac:dyDescent="0.25">
      <c r="A7815" t="s">
        <v>7999</v>
      </c>
      <c r="B7815" t="s">
        <v>39</v>
      </c>
      <c r="C7815" t="s">
        <v>132</v>
      </c>
      <c r="D7815" t="s">
        <v>19</v>
      </c>
      <c r="E7815" s="1">
        <v>45462</v>
      </c>
      <c r="F7815" s="1" t="str">
        <f>TEXT(shipments9[[#This Row],[Shipdate]],"ddd")</f>
        <v>Wed</v>
      </c>
      <c r="G7815" s="1" t="str">
        <f>IF(OR(shipments9[[#This Row],[Day Name]]="Sat",shipments9[[#This Row],[Day Name]]="Sun"),"Weekend","Weekday")</f>
        <v>Weekday</v>
      </c>
      <c r="H7815">
        <v>2232</v>
      </c>
      <c r="I7815">
        <v>93</v>
      </c>
      <c r="J7815" t="s">
        <v>194</v>
      </c>
      <c r="K7815" t="s">
        <v>8155</v>
      </c>
      <c r="L7815" t="s">
        <v>8154</v>
      </c>
      <c r="M7815">
        <v>6</v>
      </c>
      <c r="N7815" t="s">
        <v>8159</v>
      </c>
      <c r="O7815" s="4">
        <f>INDEX(products[Cost_per_box], MATCH(shipments9[[#This Row],[PID]], products[PID], 0))</f>
        <v>6.31</v>
      </c>
      <c r="P7815" s="4">
        <f>shipments9[[#This Row],[Boxes]]*shipments9[[#This Row],[Cost Per Box]]</f>
        <v>586.82999999999993</v>
      </c>
      <c r="Q7815" s="4">
        <f>shipments9[[#This Row],[Amount]] -shipments9[[#This Row],[total cost]]</f>
        <v>1645.17</v>
      </c>
      <c r="R7815" s="4" t="str">
        <f>IF(shipments9[[#This Row],[Gross Profit]]&lt;0,"Loss","Profit")</f>
        <v>Profit</v>
      </c>
      <c r="S7815" s="9">
        <f>shipments9[[#This Row],[Gross Profit]]/shipments9[[#This Row],[Amount]]</f>
        <v>0.73708333333333331</v>
      </c>
      <c r="T7815" s="11">
        <f>shipments9[[#This Row],[Amount]]/shipments9[[#This Row],[Boxes]]</f>
        <v>24</v>
      </c>
    </row>
    <row r="7816" spans="1:20" x14ac:dyDescent="0.25">
      <c r="A7816" t="s">
        <v>8000</v>
      </c>
      <c r="B7816" t="s">
        <v>39</v>
      </c>
      <c r="C7816" t="s">
        <v>147</v>
      </c>
      <c r="D7816" t="s">
        <v>19</v>
      </c>
      <c r="E7816" s="1">
        <v>45238</v>
      </c>
      <c r="F7816" s="1" t="str">
        <f>TEXT(shipments9[[#This Row],[Shipdate]],"ddd")</f>
        <v>Wed</v>
      </c>
      <c r="G7816" s="1" t="str">
        <f>IF(OR(shipments9[[#This Row],[Day Name]]="Sat",shipments9[[#This Row],[Day Name]]="Sun"),"Weekend","Weekday")</f>
        <v>Weekday</v>
      </c>
      <c r="H7816">
        <v>3789</v>
      </c>
      <c r="I7816">
        <v>474</v>
      </c>
      <c r="J7816" t="s">
        <v>194</v>
      </c>
      <c r="K7816" t="s">
        <v>8151</v>
      </c>
      <c r="L7816" t="s">
        <v>8152</v>
      </c>
      <c r="M7816">
        <v>11</v>
      </c>
      <c r="N7816" t="s">
        <v>8165</v>
      </c>
      <c r="O7816" s="4">
        <f>INDEX(products[Cost_per_box], MATCH(shipments9[[#This Row],[PID]], products[PID], 0))</f>
        <v>10.51</v>
      </c>
      <c r="P7816" s="4">
        <f>shipments9[[#This Row],[Boxes]]*shipments9[[#This Row],[Cost Per Box]]</f>
        <v>4981.74</v>
      </c>
      <c r="Q7816" s="4">
        <f>shipments9[[#This Row],[Amount]] -shipments9[[#This Row],[total cost]]</f>
        <v>-1192.7399999999998</v>
      </c>
      <c r="R7816" s="4" t="str">
        <f>IF(shipments9[[#This Row],[Gross Profit]]&lt;0,"Loss","Profit")</f>
        <v>Loss</v>
      </c>
      <c r="S7816" s="9">
        <f>shipments9[[#This Row],[Gross Profit]]/shipments9[[#This Row],[Amount]]</f>
        <v>-0.31479018210609655</v>
      </c>
      <c r="T7816" s="11">
        <f>shipments9[[#This Row],[Amount]]/shipments9[[#This Row],[Boxes]]</f>
        <v>7.9936708860759493</v>
      </c>
    </row>
    <row r="7817" spans="1:20" hidden="1" x14ac:dyDescent="0.25">
      <c r="A7817" t="s">
        <v>8001</v>
      </c>
      <c r="B7817" t="s">
        <v>42</v>
      </c>
      <c r="C7817" t="s">
        <v>141</v>
      </c>
      <c r="D7817" t="s">
        <v>19</v>
      </c>
      <c r="E7817" s="1">
        <v>45253</v>
      </c>
      <c r="F7817" s="1" t="str">
        <f>TEXT(shipments9[[#This Row],[Shipdate]],"ddd")</f>
        <v>Thu</v>
      </c>
      <c r="G7817" s="1" t="str">
        <f>IF(OR(shipments9[[#This Row],[Day Name]]="Sat",shipments9[[#This Row],[Day Name]]="Sun"),"Weekend","Weekday")</f>
        <v>Weekday</v>
      </c>
      <c r="H7817">
        <v>1914.75</v>
      </c>
      <c r="I7817">
        <v>128</v>
      </c>
      <c r="J7817" t="s">
        <v>194</v>
      </c>
      <c r="K7817" t="s">
        <v>8151</v>
      </c>
      <c r="L7817" t="s">
        <v>8152</v>
      </c>
      <c r="M7817">
        <v>11</v>
      </c>
      <c r="N7817" t="s">
        <v>8165</v>
      </c>
      <c r="O7817" s="4">
        <f>INDEX(products[Cost_per_box], MATCH(shipments9[[#This Row],[PID]], products[PID], 0))</f>
        <v>8.2200000000000006</v>
      </c>
      <c r="P7817" s="4">
        <f>shipments9[[#This Row],[Boxes]]*shipments9[[#This Row],[Cost Per Box]]</f>
        <v>1052.1600000000001</v>
      </c>
      <c r="Q7817" s="4">
        <f>shipments9[[#This Row],[Amount]] -shipments9[[#This Row],[total cost]]</f>
        <v>862.58999999999992</v>
      </c>
      <c r="R7817" s="4" t="str">
        <f>IF(shipments9[[#This Row],[Gross Profit]]&lt;0,"Loss","Profit")</f>
        <v>Profit</v>
      </c>
      <c r="S7817" s="9">
        <f>shipments9[[#This Row],[Gross Profit]]/shipments9[[#This Row],[Amount]]</f>
        <v>0.45049745397571478</v>
      </c>
      <c r="T7817" s="11">
        <f>shipments9[[#This Row],[Amount]]/shipments9[[#This Row],[Boxes]]</f>
        <v>14.958984375</v>
      </c>
    </row>
    <row r="7818" spans="1:20" hidden="1" x14ac:dyDescent="0.25">
      <c r="A7818" t="s">
        <v>8002</v>
      </c>
      <c r="B7818" t="s">
        <v>42</v>
      </c>
      <c r="C7818" t="s">
        <v>157</v>
      </c>
      <c r="D7818" t="s">
        <v>19</v>
      </c>
      <c r="E7818" s="1">
        <v>45195</v>
      </c>
      <c r="F7818" s="1" t="str">
        <f>TEXT(shipments9[[#This Row],[Shipdate]],"ddd")</f>
        <v>Tue</v>
      </c>
      <c r="G7818" s="1" t="str">
        <f>IF(OR(shipments9[[#This Row],[Day Name]]="Sat",shipments9[[#This Row],[Day Name]]="Sun"),"Weekend","Weekday")</f>
        <v>Weekday</v>
      </c>
      <c r="H7818">
        <v>3408.75</v>
      </c>
      <c r="I7818">
        <v>379</v>
      </c>
      <c r="J7818" t="s">
        <v>194</v>
      </c>
      <c r="K7818" t="s">
        <v>8151</v>
      </c>
      <c r="L7818" t="s">
        <v>8160</v>
      </c>
      <c r="M7818">
        <v>9</v>
      </c>
      <c r="N7818" t="s">
        <v>8167</v>
      </c>
      <c r="O7818" s="4">
        <f>INDEX(products[Cost_per_box], MATCH(shipments9[[#This Row],[PID]], products[PID], 0))</f>
        <v>6.8</v>
      </c>
      <c r="P7818" s="4">
        <f>shipments9[[#This Row],[Boxes]]*shipments9[[#This Row],[Cost Per Box]]</f>
        <v>2577.1999999999998</v>
      </c>
      <c r="Q7818" s="4">
        <f>shipments9[[#This Row],[Amount]] -shipments9[[#This Row],[total cost]]</f>
        <v>831.55000000000018</v>
      </c>
      <c r="R7818" s="4" t="str">
        <f>IF(shipments9[[#This Row],[Gross Profit]]&lt;0,"Loss","Profit")</f>
        <v>Profit</v>
      </c>
      <c r="S7818" s="9">
        <f>shipments9[[#This Row],[Gross Profit]]/shipments9[[#This Row],[Amount]]</f>
        <v>0.24394572790612401</v>
      </c>
      <c r="T7818" s="11">
        <f>shipments9[[#This Row],[Amount]]/shipments9[[#This Row],[Boxes]]</f>
        <v>8.9940633245382582</v>
      </c>
    </row>
    <row r="7819" spans="1:20" x14ac:dyDescent="0.25">
      <c r="A7819" t="s">
        <v>8003</v>
      </c>
      <c r="B7819" t="s">
        <v>42</v>
      </c>
      <c r="C7819" t="s">
        <v>147</v>
      </c>
      <c r="D7819" t="s">
        <v>19</v>
      </c>
      <c r="E7819" s="1">
        <v>45546</v>
      </c>
      <c r="F7819" s="1" t="str">
        <f>TEXT(shipments9[[#This Row],[Shipdate]],"ddd")</f>
        <v>Wed</v>
      </c>
      <c r="G7819" s="1" t="str">
        <f>IF(OR(shipments9[[#This Row],[Day Name]]="Sat",shipments9[[#This Row],[Day Name]]="Sun"),"Weekend","Weekday")</f>
        <v>Weekday</v>
      </c>
      <c r="H7819">
        <v>3636</v>
      </c>
      <c r="I7819">
        <v>455</v>
      </c>
      <c r="J7819" t="s">
        <v>194</v>
      </c>
      <c r="K7819" t="s">
        <v>8155</v>
      </c>
      <c r="L7819" t="s">
        <v>8160</v>
      </c>
      <c r="M7819">
        <v>9</v>
      </c>
      <c r="N7819" t="s">
        <v>8167</v>
      </c>
      <c r="O7819" s="4">
        <f>INDEX(products[Cost_per_box], MATCH(shipments9[[#This Row],[PID]], products[PID], 0))</f>
        <v>10.51</v>
      </c>
      <c r="P7819" s="4">
        <f>shipments9[[#This Row],[Boxes]]*shipments9[[#This Row],[Cost Per Box]]</f>
        <v>4782.05</v>
      </c>
      <c r="Q7819" s="4">
        <f>shipments9[[#This Row],[Amount]] -shipments9[[#This Row],[total cost]]</f>
        <v>-1146.0500000000002</v>
      </c>
      <c r="R7819" s="4" t="str">
        <f>IF(shipments9[[#This Row],[Gross Profit]]&lt;0,"Loss","Profit")</f>
        <v>Loss</v>
      </c>
      <c r="S7819" s="9">
        <f>shipments9[[#This Row],[Gross Profit]]/shipments9[[#This Row],[Amount]]</f>
        <v>-0.31519526952695276</v>
      </c>
      <c r="T7819" s="11">
        <f>shipments9[[#This Row],[Amount]]/shipments9[[#This Row],[Boxes]]</f>
        <v>7.9912087912087912</v>
      </c>
    </row>
    <row r="7820" spans="1:20" hidden="1" x14ac:dyDescent="0.25">
      <c r="A7820" t="s">
        <v>8004</v>
      </c>
      <c r="B7820" t="s">
        <v>42</v>
      </c>
      <c r="C7820" t="s">
        <v>121</v>
      </c>
      <c r="D7820" t="s">
        <v>19</v>
      </c>
      <c r="E7820" s="1">
        <v>45253</v>
      </c>
      <c r="F7820" s="1" t="str">
        <f>TEXT(shipments9[[#This Row],[Shipdate]],"ddd")</f>
        <v>Thu</v>
      </c>
      <c r="G7820" s="1" t="str">
        <f>IF(OR(shipments9[[#This Row],[Day Name]]="Sat",shipments9[[#This Row],[Day Name]]="Sun"),"Weekend","Weekday")</f>
        <v>Weekday</v>
      </c>
      <c r="H7820">
        <v>288</v>
      </c>
      <c r="I7820">
        <v>24</v>
      </c>
      <c r="J7820" t="s">
        <v>194</v>
      </c>
      <c r="K7820" t="s">
        <v>8151</v>
      </c>
      <c r="L7820" t="s">
        <v>8152</v>
      </c>
      <c r="M7820">
        <v>11</v>
      </c>
      <c r="N7820" t="s">
        <v>8165</v>
      </c>
      <c r="O7820" s="4">
        <f>INDEX(products[Cost_per_box], MATCH(shipments9[[#This Row],[PID]], products[PID], 0))</f>
        <v>5.26</v>
      </c>
      <c r="P7820" s="4">
        <f>shipments9[[#This Row],[Boxes]]*shipments9[[#This Row],[Cost Per Box]]</f>
        <v>126.24</v>
      </c>
      <c r="Q7820" s="4">
        <f>shipments9[[#This Row],[Amount]] -shipments9[[#This Row],[total cost]]</f>
        <v>161.76</v>
      </c>
      <c r="R7820" s="4" t="str">
        <f>IF(shipments9[[#This Row],[Gross Profit]]&lt;0,"Loss","Profit")</f>
        <v>Profit</v>
      </c>
      <c r="S7820" s="9">
        <f>shipments9[[#This Row],[Gross Profit]]/shipments9[[#This Row],[Amount]]</f>
        <v>0.56166666666666665</v>
      </c>
      <c r="T7820" s="11">
        <f>shipments9[[#This Row],[Amount]]/shipments9[[#This Row],[Boxes]]</f>
        <v>12</v>
      </c>
    </row>
    <row r="7821" spans="1:20" hidden="1" x14ac:dyDescent="0.25">
      <c r="A7821" t="s">
        <v>8005</v>
      </c>
      <c r="B7821" t="s">
        <v>42</v>
      </c>
      <c r="C7821" t="s">
        <v>137</v>
      </c>
      <c r="D7821" t="s">
        <v>19</v>
      </c>
      <c r="E7821" s="1">
        <v>45460</v>
      </c>
      <c r="F7821" s="1" t="str">
        <f>TEXT(shipments9[[#This Row],[Shipdate]],"ddd")</f>
        <v>Mon</v>
      </c>
      <c r="G7821" s="1" t="str">
        <f>IF(OR(shipments9[[#This Row],[Day Name]]="Sat",shipments9[[#This Row],[Day Name]]="Sun"),"Weekend","Weekday")</f>
        <v>Weekday</v>
      </c>
      <c r="H7821">
        <v>2238.75</v>
      </c>
      <c r="I7821">
        <v>118</v>
      </c>
      <c r="J7821" t="s">
        <v>194</v>
      </c>
      <c r="K7821" t="s">
        <v>8155</v>
      </c>
      <c r="L7821" t="s">
        <v>8154</v>
      </c>
      <c r="M7821">
        <v>6</v>
      </c>
      <c r="N7821" t="s">
        <v>8159</v>
      </c>
      <c r="O7821" s="4">
        <f>INDEX(products[Cost_per_box], MATCH(shipments9[[#This Row],[PID]], products[PID], 0))</f>
        <v>7.73</v>
      </c>
      <c r="P7821" s="4">
        <f>shipments9[[#This Row],[Boxes]]*shipments9[[#This Row],[Cost Per Box]]</f>
        <v>912.1400000000001</v>
      </c>
      <c r="Q7821" s="4">
        <f>shipments9[[#This Row],[Amount]] -shipments9[[#This Row],[total cost]]</f>
        <v>1326.61</v>
      </c>
      <c r="R7821" s="4" t="str">
        <f>IF(shipments9[[#This Row],[Gross Profit]]&lt;0,"Loss","Profit")</f>
        <v>Profit</v>
      </c>
      <c r="S7821" s="9">
        <f>shipments9[[#This Row],[Gross Profit]]/shipments9[[#This Row],[Amount]]</f>
        <v>0.59256728084868782</v>
      </c>
      <c r="T7821" s="11">
        <f>shipments9[[#This Row],[Amount]]/shipments9[[#This Row],[Boxes]]</f>
        <v>18.972457627118644</v>
      </c>
    </row>
    <row r="7822" spans="1:20" hidden="1" x14ac:dyDescent="0.25">
      <c r="A7822" t="s">
        <v>8006</v>
      </c>
      <c r="B7822" t="s">
        <v>42</v>
      </c>
      <c r="C7822" t="s">
        <v>157</v>
      </c>
      <c r="D7822" t="s">
        <v>19</v>
      </c>
      <c r="E7822" s="1">
        <v>45331</v>
      </c>
      <c r="F7822" s="1" t="str">
        <f>TEXT(shipments9[[#This Row],[Shipdate]],"ddd")</f>
        <v>Fri</v>
      </c>
      <c r="G7822" s="1" t="str">
        <f>IF(OR(shipments9[[#This Row],[Day Name]]="Sat",shipments9[[#This Row],[Day Name]]="Sun"),"Weekend","Weekday")</f>
        <v>Weekday</v>
      </c>
      <c r="H7822">
        <v>7924.5</v>
      </c>
      <c r="I7822">
        <v>721</v>
      </c>
      <c r="J7822" t="s">
        <v>194</v>
      </c>
      <c r="K7822" t="s">
        <v>8155</v>
      </c>
      <c r="L7822" t="s">
        <v>8156</v>
      </c>
      <c r="M7822">
        <v>2</v>
      </c>
      <c r="N7822" t="s">
        <v>8157</v>
      </c>
      <c r="O7822" s="4">
        <f>INDEX(products[Cost_per_box], MATCH(shipments9[[#This Row],[PID]], products[PID], 0))</f>
        <v>6.8</v>
      </c>
      <c r="P7822" s="4">
        <f>shipments9[[#This Row],[Boxes]]*shipments9[[#This Row],[Cost Per Box]]</f>
        <v>4902.8</v>
      </c>
      <c r="Q7822" s="4">
        <f>shipments9[[#This Row],[Amount]] -shipments9[[#This Row],[total cost]]</f>
        <v>3021.7</v>
      </c>
      <c r="R7822" s="4" t="str">
        <f>IF(shipments9[[#This Row],[Gross Profit]]&lt;0,"Loss","Profit")</f>
        <v>Profit</v>
      </c>
      <c r="S7822" s="9">
        <f>shipments9[[#This Row],[Gross Profit]]/shipments9[[#This Row],[Amount]]</f>
        <v>0.38131112373020376</v>
      </c>
      <c r="T7822" s="11">
        <f>shipments9[[#This Row],[Amount]]/shipments9[[#This Row],[Boxes]]</f>
        <v>10.990984743411929</v>
      </c>
    </row>
    <row r="7823" spans="1:20" hidden="1" x14ac:dyDescent="0.25">
      <c r="A7823" t="s">
        <v>8007</v>
      </c>
      <c r="B7823" t="s">
        <v>42</v>
      </c>
      <c r="C7823" t="s">
        <v>145</v>
      </c>
      <c r="D7823" t="s">
        <v>19</v>
      </c>
      <c r="E7823" s="1">
        <v>45244</v>
      </c>
      <c r="F7823" s="1" t="str">
        <f>TEXT(shipments9[[#This Row],[Shipdate]],"ddd")</f>
        <v>Tue</v>
      </c>
      <c r="G7823" s="1" t="str">
        <f>IF(OR(shipments9[[#This Row],[Day Name]]="Sat",shipments9[[#This Row],[Day Name]]="Sun"),"Weekend","Weekday")</f>
        <v>Weekday</v>
      </c>
      <c r="H7823">
        <v>578.25</v>
      </c>
      <c r="I7823">
        <v>37</v>
      </c>
      <c r="J7823" t="s">
        <v>194</v>
      </c>
      <c r="K7823" t="s">
        <v>8151</v>
      </c>
      <c r="L7823" t="s">
        <v>8152</v>
      </c>
      <c r="M7823">
        <v>11</v>
      </c>
      <c r="N7823" t="s">
        <v>8165</v>
      </c>
      <c r="O7823" s="4">
        <f>INDEX(products[Cost_per_box], MATCH(shipments9[[#This Row],[PID]], products[PID], 0))</f>
        <v>4.74</v>
      </c>
      <c r="P7823" s="4">
        <f>shipments9[[#This Row],[Boxes]]*shipments9[[#This Row],[Cost Per Box]]</f>
        <v>175.38</v>
      </c>
      <c r="Q7823" s="4">
        <f>shipments9[[#This Row],[Amount]] -shipments9[[#This Row],[total cost]]</f>
        <v>402.87</v>
      </c>
      <c r="R7823" s="4" t="str">
        <f>IF(shipments9[[#This Row],[Gross Profit]]&lt;0,"Loss","Profit")</f>
        <v>Profit</v>
      </c>
      <c r="S7823" s="9">
        <f>shipments9[[#This Row],[Gross Profit]]/shipments9[[#This Row],[Amount]]</f>
        <v>0.69670557717250325</v>
      </c>
      <c r="T7823" s="11">
        <f>shipments9[[#This Row],[Amount]]/shipments9[[#This Row],[Boxes]]</f>
        <v>15.628378378378379</v>
      </c>
    </row>
    <row r="7824" spans="1:20" hidden="1" x14ac:dyDescent="0.25">
      <c r="A7824" t="s">
        <v>8008</v>
      </c>
      <c r="B7824" t="s">
        <v>45</v>
      </c>
      <c r="C7824" t="s">
        <v>141</v>
      </c>
      <c r="D7824" t="s">
        <v>19</v>
      </c>
      <c r="E7824" s="1">
        <v>45106</v>
      </c>
      <c r="F7824" s="1" t="str">
        <f>TEXT(shipments9[[#This Row],[Shipdate]],"ddd")</f>
        <v>Thu</v>
      </c>
      <c r="G7824" s="1" t="str">
        <f>IF(OR(shipments9[[#This Row],[Day Name]]="Sat",shipments9[[#This Row],[Day Name]]="Sun"),"Weekend","Weekday")</f>
        <v>Weekday</v>
      </c>
      <c r="H7824">
        <v>1671.75</v>
      </c>
      <c r="I7824">
        <v>129</v>
      </c>
      <c r="J7824" t="s">
        <v>194</v>
      </c>
      <c r="K7824" t="s">
        <v>8151</v>
      </c>
      <c r="L7824" t="s">
        <v>8154</v>
      </c>
      <c r="M7824">
        <v>6</v>
      </c>
      <c r="N7824" t="s">
        <v>8159</v>
      </c>
      <c r="O7824" s="4">
        <f>INDEX(products[Cost_per_box], MATCH(shipments9[[#This Row],[PID]], products[PID], 0))</f>
        <v>8.2200000000000006</v>
      </c>
      <c r="P7824" s="4">
        <f>shipments9[[#This Row],[Boxes]]*shipments9[[#This Row],[Cost Per Box]]</f>
        <v>1060.3800000000001</v>
      </c>
      <c r="Q7824" s="4">
        <f>shipments9[[#This Row],[Amount]] -shipments9[[#This Row],[total cost]]</f>
        <v>611.36999999999989</v>
      </c>
      <c r="R7824" s="4" t="str">
        <f>IF(shipments9[[#This Row],[Gross Profit]]&lt;0,"Loss","Profit")</f>
        <v>Profit</v>
      </c>
      <c r="S7824" s="9">
        <f>shipments9[[#This Row],[Gross Profit]]/shipments9[[#This Row],[Amount]]</f>
        <v>0.36570659488559887</v>
      </c>
      <c r="T7824" s="11">
        <f>shipments9[[#This Row],[Amount]]/shipments9[[#This Row],[Boxes]]</f>
        <v>12.959302325581396</v>
      </c>
    </row>
    <row r="7825" spans="1:20" hidden="1" x14ac:dyDescent="0.25">
      <c r="A7825" t="s">
        <v>8009</v>
      </c>
      <c r="B7825" t="s">
        <v>45</v>
      </c>
      <c r="C7825" t="s">
        <v>151</v>
      </c>
      <c r="D7825" t="s">
        <v>19</v>
      </c>
      <c r="E7825" s="1">
        <v>45302</v>
      </c>
      <c r="F7825" s="1" t="str">
        <f>TEXT(shipments9[[#This Row],[Shipdate]],"ddd")</f>
        <v>Thu</v>
      </c>
      <c r="G7825" s="1" t="str">
        <f>IF(OR(shipments9[[#This Row],[Day Name]]="Sat",shipments9[[#This Row],[Day Name]]="Sun"),"Weekend","Weekday")</f>
        <v>Weekday</v>
      </c>
      <c r="H7825">
        <v>6840</v>
      </c>
      <c r="I7825">
        <v>360</v>
      </c>
      <c r="J7825" t="s">
        <v>194</v>
      </c>
      <c r="K7825" t="s">
        <v>8155</v>
      </c>
      <c r="L7825" t="s">
        <v>8156</v>
      </c>
      <c r="M7825">
        <v>1</v>
      </c>
      <c r="N7825" t="s">
        <v>8163</v>
      </c>
      <c r="O7825" s="4">
        <f>INDEX(products[Cost_per_box], MATCH(shipments9[[#This Row],[PID]], products[PID], 0))</f>
        <v>12.41</v>
      </c>
      <c r="P7825" s="4">
        <f>shipments9[[#This Row],[Boxes]]*shipments9[[#This Row],[Cost Per Box]]</f>
        <v>4467.6000000000004</v>
      </c>
      <c r="Q7825" s="4">
        <f>shipments9[[#This Row],[Amount]] -shipments9[[#This Row],[total cost]]</f>
        <v>2372.3999999999996</v>
      </c>
      <c r="R7825" s="4" t="str">
        <f>IF(shipments9[[#This Row],[Gross Profit]]&lt;0,"Loss","Profit")</f>
        <v>Profit</v>
      </c>
      <c r="S7825" s="9">
        <f>shipments9[[#This Row],[Gross Profit]]/shipments9[[#This Row],[Amount]]</f>
        <v>0.34684210526315784</v>
      </c>
      <c r="T7825" s="11">
        <f>shipments9[[#This Row],[Amount]]/shipments9[[#This Row],[Boxes]]</f>
        <v>19</v>
      </c>
    </row>
    <row r="7826" spans="1:20" hidden="1" x14ac:dyDescent="0.25">
      <c r="A7826" t="s">
        <v>8010</v>
      </c>
      <c r="B7826" t="s">
        <v>45</v>
      </c>
      <c r="C7826" t="s">
        <v>139</v>
      </c>
      <c r="D7826" t="s">
        <v>19</v>
      </c>
      <c r="E7826" s="1">
        <v>45169</v>
      </c>
      <c r="F7826" s="1" t="str">
        <f>TEXT(shipments9[[#This Row],[Shipdate]],"ddd")</f>
        <v>Thu</v>
      </c>
      <c r="G7826" s="1" t="str">
        <f>IF(OR(shipments9[[#This Row],[Day Name]]="Sat",shipments9[[#This Row],[Day Name]]="Sun"),"Weekend","Weekday")</f>
        <v>Weekday</v>
      </c>
      <c r="H7826">
        <v>1253.25</v>
      </c>
      <c r="I7826">
        <v>55</v>
      </c>
      <c r="J7826" t="s">
        <v>194</v>
      </c>
      <c r="K7826" t="s">
        <v>8151</v>
      </c>
      <c r="L7826" t="s">
        <v>8160</v>
      </c>
      <c r="M7826">
        <v>8</v>
      </c>
      <c r="N7826" t="s">
        <v>8162</v>
      </c>
      <c r="O7826" s="4">
        <f>INDEX(products[Cost_per_box], MATCH(shipments9[[#This Row],[PID]], products[PID], 0))</f>
        <v>3.68</v>
      </c>
      <c r="P7826" s="4">
        <f>shipments9[[#This Row],[Boxes]]*shipments9[[#This Row],[Cost Per Box]]</f>
        <v>202.4</v>
      </c>
      <c r="Q7826" s="4">
        <f>shipments9[[#This Row],[Amount]] -shipments9[[#This Row],[total cost]]</f>
        <v>1050.8499999999999</v>
      </c>
      <c r="R7826" s="4" t="str">
        <f>IF(shipments9[[#This Row],[Gross Profit]]&lt;0,"Loss","Profit")</f>
        <v>Profit</v>
      </c>
      <c r="S7826" s="9">
        <f>shipments9[[#This Row],[Gross Profit]]/shipments9[[#This Row],[Amount]]</f>
        <v>0.83849990025932564</v>
      </c>
      <c r="T7826" s="11">
        <f>shipments9[[#This Row],[Amount]]/shipments9[[#This Row],[Boxes]]</f>
        <v>22.786363636363635</v>
      </c>
    </row>
    <row r="7827" spans="1:20" hidden="1" x14ac:dyDescent="0.25">
      <c r="A7827" t="s">
        <v>8011</v>
      </c>
      <c r="B7827" t="s">
        <v>45</v>
      </c>
      <c r="C7827" t="s">
        <v>161</v>
      </c>
      <c r="D7827" t="s">
        <v>19</v>
      </c>
      <c r="E7827" s="1">
        <v>45063</v>
      </c>
      <c r="F7827" s="1" t="str">
        <f>TEXT(shipments9[[#This Row],[Shipdate]],"ddd")</f>
        <v>Wed</v>
      </c>
      <c r="G7827" s="1" t="str">
        <f>IF(OR(shipments9[[#This Row],[Day Name]]="Sat",shipments9[[#This Row],[Day Name]]="Sun"),"Weekend","Weekday")</f>
        <v>Weekday</v>
      </c>
      <c r="H7827">
        <v>3593.25</v>
      </c>
      <c r="I7827">
        <v>400</v>
      </c>
      <c r="J7827" t="s">
        <v>194</v>
      </c>
      <c r="K7827" t="s">
        <v>8151</v>
      </c>
      <c r="L7827" t="s">
        <v>8154</v>
      </c>
      <c r="M7827">
        <v>5</v>
      </c>
      <c r="N7827" t="s">
        <v>201</v>
      </c>
      <c r="O7827" s="4">
        <f>INDEX(products[Cost_per_box], MATCH(shipments9[[#This Row],[PID]], products[PID], 0))</f>
        <v>2.76</v>
      </c>
      <c r="P7827" s="4">
        <f>shipments9[[#This Row],[Boxes]]*shipments9[[#This Row],[Cost Per Box]]</f>
        <v>1104</v>
      </c>
      <c r="Q7827" s="4">
        <f>shipments9[[#This Row],[Amount]] -shipments9[[#This Row],[total cost]]</f>
        <v>2489.25</v>
      </c>
      <c r="R7827" s="4" t="str">
        <f>IF(shipments9[[#This Row],[Gross Profit]]&lt;0,"Loss","Profit")</f>
        <v>Profit</v>
      </c>
      <c r="S7827" s="9">
        <f>shipments9[[#This Row],[Gross Profit]]/shipments9[[#This Row],[Amount]]</f>
        <v>0.69275725318305159</v>
      </c>
      <c r="T7827" s="11">
        <f>shipments9[[#This Row],[Amount]]/shipments9[[#This Row],[Boxes]]</f>
        <v>8.9831249999999994</v>
      </c>
    </row>
    <row r="7828" spans="1:20" x14ac:dyDescent="0.25">
      <c r="A7828" t="s">
        <v>8012</v>
      </c>
      <c r="B7828" t="s">
        <v>45</v>
      </c>
      <c r="C7828" t="s">
        <v>147</v>
      </c>
      <c r="D7828" t="s">
        <v>19</v>
      </c>
      <c r="E7828" s="1">
        <v>45258</v>
      </c>
      <c r="F7828" s="1" t="str">
        <f>TEXT(shipments9[[#This Row],[Shipdate]],"ddd")</f>
        <v>Tue</v>
      </c>
      <c r="G7828" s="1" t="str">
        <f>IF(OR(shipments9[[#This Row],[Day Name]]="Sat",shipments9[[#This Row],[Day Name]]="Sun"),"Weekend","Weekday")</f>
        <v>Weekday</v>
      </c>
      <c r="H7828">
        <v>3307.5</v>
      </c>
      <c r="I7828">
        <v>552</v>
      </c>
      <c r="J7828" t="s">
        <v>194</v>
      </c>
      <c r="K7828" t="s">
        <v>8151</v>
      </c>
      <c r="L7828" t="s">
        <v>8152</v>
      </c>
      <c r="M7828">
        <v>11</v>
      </c>
      <c r="N7828" t="s">
        <v>8165</v>
      </c>
      <c r="O7828" s="4">
        <f>INDEX(products[Cost_per_box], MATCH(shipments9[[#This Row],[PID]], products[PID], 0))</f>
        <v>10.51</v>
      </c>
      <c r="P7828" s="4">
        <f>shipments9[[#This Row],[Boxes]]*shipments9[[#This Row],[Cost Per Box]]</f>
        <v>5801.5199999999995</v>
      </c>
      <c r="Q7828" s="4">
        <f>shipments9[[#This Row],[Amount]] -shipments9[[#This Row],[total cost]]</f>
        <v>-2494.0199999999995</v>
      </c>
      <c r="R7828" s="4" t="str">
        <f>IF(shipments9[[#This Row],[Gross Profit]]&lt;0,"Loss","Profit")</f>
        <v>Loss</v>
      </c>
      <c r="S7828" s="9">
        <f>shipments9[[#This Row],[Gross Profit]]/shipments9[[#This Row],[Amount]]</f>
        <v>-0.754049886621315</v>
      </c>
      <c r="T7828" s="11">
        <f>shipments9[[#This Row],[Amount]]/shipments9[[#This Row],[Boxes]]</f>
        <v>5.9918478260869561</v>
      </c>
    </row>
    <row r="7829" spans="1:20" hidden="1" x14ac:dyDescent="0.25">
      <c r="A7829" t="s">
        <v>8013</v>
      </c>
      <c r="B7829" t="s">
        <v>71</v>
      </c>
      <c r="C7829" t="s">
        <v>137</v>
      </c>
      <c r="D7829" t="s">
        <v>19</v>
      </c>
      <c r="E7829" s="1">
        <v>45349</v>
      </c>
      <c r="F7829" s="1" t="str">
        <f>TEXT(shipments9[[#This Row],[Shipdate]],"ddd")</f>
        <v>Tue</v>
      </c>
      <c r="G7829" s="1" t="str">
        <f>IF(OR(shipments9[[#This Row],[Day Name]]="Sat",shipments9[[#This Row],[Day Name]]="Sun"),"Weekend","Weekday")</f>
        <v>Weekday</v>
      </c>
      <c r="H7829">
        <v>4599</v>
      </c>
      <c r="I7829">
        <v>243</v>
      </c>
      <c r="J7829" t="s">
        <v>194</v>
      </c>
      <c r="K7829" t="s">
        <v>8155</v>
      </c>
      <c r="L7829" t="s">
        <v>8156</v>
      </c>
      <c r="M7829">
        <v>2</v>
      </c>
      <c r="N7829" t="s">
        <v>8157</v>
      </c>
      <c r="O7829" s="4">
        <f>INDEX(products[Cost_per_box], MATCH(shipments9[[#This Row],[PID]], products[PID], 0))</f>
        <v>7.73</v>
      </c>
      <c r="P7829" s="4">
        <f>shipments9[[#This Row],[Boxes]]*shipments9[[#This Row],[Cost Per Box]]</f>
        <v>1878.39</v>
      </c>
      <c r="Q7829" s="4">
        <f>shipments9[[#This Row],[Amount]] -shipments9[[#This Row],[total cost]]</f>
        <v>2720.6099999999997</v>
      </c>
      <c r="R7829" s="4" t="str">
        <f>IF(shipments9[[#This Row],[Gross Profit]]&lt;0,"Loss","Profit")</f>
        <v>Profit</v>
      </c>
      <c r="S7829" s="9">
        <f>shipments9[[#This Row],[Gross Profit]]/shipments9[[#This Row],[Amount]]</f>
        <v>0.59156555772994124</v>
      </c>
      <c r="T7829" s="11">
        <f>shipments9[[#This Row],[Amount]]/shipments9[[#This Row],[Boxes]]</f>
        <v>18.925925925925927</v>
      </c>
    </row>
    <row r="7830" spans="1:20" hidden="1" x14ac:dyDescent="0.25">
      <c r="A7830" t="s">
        <v>8014</v>
      </c>
      <c r="B7830" t="s">
        <v>71</v>
      </c>
      <c r="C7830" t="s">
        <v>137</v>
      </c>
      <c r="D7830" t="s">
        <v>19</v>
      </c>
      <c r="E7830" s="1">
        <v>45075</v>
      </c>
      <c r="F7830" s="1" t="str">
        <f>TEXT(shipments9[[#This Row],[Shipdate]],"ddd")</f>
        <v>Mon</v>
      </c>
      <c r="G7830" s="1" t="str">
        <f>IF(OR(shipments9[[#This Row],[Day Name]]="Sat",shipments9[[#This Row],[Day Name]]="Sun"),"Weekend","Weekday")</f>
        <v>Weekday</v>
      </c>
      <c r="H7830">
        <v>3539.25</v>
      </c>
      <c r="I7830">
        <v>177</v>
      </c>
      <c r="J7830" t="s">
        <v>194</v>
      </c>
      <c r="K7830" t="s">
        <v>8151</v>
      </c>
      <c r="L7830" t="s">
        <v>8154</v>
      </c>
      <c r="M7830">
        <v>5</v>
      </c>
      <c r="N7830" t="s">
        <v>201</v>
      </c>
      <c r="O7830" s="4">
        <f>INDEX(products[Cost_per_box], MATCH(shipments9[[#This Row],[PID]], products[PID], 0))</f>
        <v>7.73</v>
      </c>
      <c r="P7830" s="4">
        <f>shipments9[[#This Row],[Boxes]]*shipments9[[#This Row],[Cost Per Box]]</f>
        <v>1368.21</v>
      </c>
      <c r="Q7830" s="4">
        <f>shipments9[[#This Row],[Amount]] -shipments9[[#This Row],[total cost]]</f>
        <v>2171.04</v>
      </c>
      <c r="R7830" s="4" t="str">
        <f>IF(shipments9[[#This Row],[Gross Profit]]&lt;0,"Loss","Profit")</f>
        <v>Profit</v>
      </c>
      <c r="S7830" s="9">
        <f>shipments9[[#This Row],[Gross Profit]]/shipments9[[#This Row],[Amount]]</f>
        <v>0.61341809705446071</v>
      </c>
      <c r="T7830" s="11">
        <f>shipments9[[#This Row],[Amount]]/shipments9[[#This Row],[Boxes]]</f>
        <v>19.995762711864408</v>
      </c>
    </row>
    <row r="7831" spans="1:20" hidden="1" x14ac:dyDescent="0.25">
      <c r="A7831" t="s">
        <v>8015</v>
      </c>
      <c r="B7831" t="s">
        <v>74</v>
      </c>
      <c r="C7831" t="s">
        <v>121</v>
      </c>
      <c r="D7831" t="s">
        <v>19</v>
      </c>
      <c r="E7831" s="1">
        <v>45344</v>
      </c>
      <c r="F7831" s="1" t="str">
        <f>TEXT(shipments9[[#This Row],[Shipdate]],"ddd")</f>
        <v>Thu</v>
      </c>
      <c r="G7831" s="1" t="str">
        <f>IF(OR(shipments9[[#This Row],[Day Name]]="Sat",shipments9[[#This Row],[Day Name]]="Sun"),"Weekend","Weekday")</f>
        <v>Weekday</v>
      </c>
      <c r="H7831">
        <v>10894.5</v>
      </c>
      <c r="I7831">
        <v>779</v>
      </c>
      <c r="J7831" t="s">
        <v>194</v>
      </c>
      <c r="K7831" t="s">
        <v>8155</v>
      </c>
      <c r="L7831" t="s">
        <v>8156</v>
      </c>
      <c r="M7831">
        <v>2</v>
      </c>
      <c r="N7831" t="s">
        <v>8157</v>
      </c>
      <c r="O7831" s="4">
        <f>INDEX(products[Cost_per_box], MATCH(shipments9[[#This Row],[PID]], products[PID], 0))</f>
        <v>5.26</v>
      </c>
      <c r="P7831" s="4">
        <f>shipments9[[#This Row],[Boxes]]*shipments9[[#This Row],[Cost Per Box]]</f>
        <v>4097.54</v>
      </c>
      <c r="Q7831" s="4">
        <f>shipments9[[#This Row],[Amount]] -shipments9[[#This Row],[total cost]]</f>
        <v>6796.96</v>
      </c>
      <c r="R7831" s="4" t="str">
        <f>IF(shipments9[[#This Row],[Gross Profit]]&lt;0,"Loss","Profit")</f>
        <v>Profit</v>
      </c>
      <c r="S7831" s="9">
        <f>shipments9[[#This Row],[Gross Profit]]/shipments9[[#This Row],[Amount]]</f>
        <v>0.62388911836247651</v>
      </c>
      <c r="T7831" s="11">
        <f>shipments9[[#This Row],[Amount]]/shipments9[[#This Row],[Boxes]]</f>
        <v>13.985237483953787</v>
      </c>
    </row>
    <row r="7832" spans="1:20" hidden="1" x14ac:dyDescent="0.25">
      <c r="A7832" t="s">
        <v>8016</v>
      </c>
      <c r="B7832" t="s">
        <v>74</v>
      </c>
      <c r="C7832" t="s">
        <v>128</v>
      </c>
      <c r="D7832" t="s">
        <v>19</v>
      </c>
      <c r="E7832" s="1">
        <v>45328</v>
      </c>
      <c r="F7832" s="1" t="str">
        <f>TEXT(shipments9[[#This Row],[Shipdate]],"ddd")</f>
        <v>Tue</v>
      </c>
      <c r="G7832" s="1" t="str">
        <f>IF(OR(shipments9[[#This Row],[Day Name]]="Sat",shipments9[[#This Row],[Day Name]]="Sun"),"Weekend","Weekday")</f>
        <v>Weekday</v>
      </c>
      <c r="H7832">
        <v>20522.25</v>
      </c>
      <c r="I7832">
        <v>2932</v>
      </c>
      <c r="J7832" t="s">
        <v>194</v>
      </c>
      <c r="K7832" t="s">
        <v>8155</v>
      </c>
      <c r="L7832" t="s">
        <v>8156</v>
      </c>
      <c r="M7832">
        <v>2</v>
      </c>
      <c r="N7832" t="s">
        <v>8157</v>
      </c>
      <c r="O7832" s="4">
        <f>INDEX(products[Cost_per_box], MATCH(shipments9[[#This Row],[PID]], products[PID], 0))</f>
        <v>3.85</v>
      </c>
      <c r="P7832" s="4">
        <f>shipments9[[#This Row],[Boxes]]*shipments9[[#This Row],[Cost Per Box]]</f>
        <v>11288.2</v>
      </c>
      <c r="Q7832" s="4">
        <f>shipments9[[#This Row],[Amount]] -shipments9[[#This Row],[total cost]]</f>
        <v>9234.0499999999993</v>
      </c>
      <c r="R7832" s="4" t="str">
        <f>IF(shipments9[[#This Row],[Gross Profit]]&lt;0,"Loss","Profit")</f>
        <v>Profit</v>
      </c>
      <c r="S7832" s="9">
        <f>shipments9[[#This Row],[Gross Profit]]/shipments9[[#This Row],[Amount]]</f>
        <v>0.44995309968448877</v>
      </c>
      <c r="T7832" s="11">
        <f>shipments9[[#This Row],[Amount]]/shipments9[[#This Row],[Boxes]]</f>
        <v>6.9994031377899049</v>
      </c>
    </row>
    <row r="7833" spans="1:20" hidden="1" x14ac:dyDescent="0.25">
      <c r="A7833" t="s">
        <v>8017</v>
      </c>
      <c r="B7833" t="s">
        <v>74</v>
      </c>
      <c r="C7833" t="s">
        <v>145</v>
      </c>
      <c r="D7833" t="s">
        <v>19</v>
      </c>
      <c r="E7833" s="1">
        <v>45503</v>
      </c>
      <c r="F7833" s="1" t="str">
        <f>TEXT(shipments9[[#This Row],[Shipdate]],"ddd")</f>
        <v>Tue</v>
      </c>
      <c r="G7833" s="1" t="str">
        <f>IF(OR(shipments9[[#This Row],[Day Name]]="Sat",shipments9[[#This Row],[Day Name]]="Sun"),"Weekend","Weekday")</f>
        <v>Weekday</v>
      </c>
      <c r="H7833">
        <v>7510.5</v>
      </c>
      <c r="I7833">
        <v>442</v>
      </c>
      <c r="J7833" t="s">
        <v>194</v>
      </c>
      <c r="K7833" t="s">
        <v>8155</v>
      </c>
      <c r="L7833" t="s">
        <v>8160</v>
      </c>
      <c r="M7833">
        <v>7</v>
      </c>
      <c r="N7833" t="s">
        <v>8161</v>
      </c>
      <c r="O7833" s="4">
        <f>INDEX(products[Cost_per_box], MATCH(shipments9[[#This Row],[PID]], products[PID], 0))</f>
        <v>4.74</v>
      </c>
      <c r="P7833" s="4">
        <f>shipments9[[#This Row],[Boxes]]*shipments9[[#This Row],[Cost Per Box]]</f>
        <v>2095.08</v>
      </c>
      <c r="Q7833" s="4">
        <f>shipments9[[#This Row],[Amount]] -shipments9[[#This Row],[total cost]]</f>
        <v>5415.42</v>
      </c>
      <c r="R7833" s="4" t="str">
        <f>IF(shipments9[[#This Row],[Gross Profit]]&lt;0,"Loss","Profit")</f>
        <v>Profit</v>
      </c>
      <c r="S7833" s="9">
        <f>shipments9[[#This Row],[Gross Profit]]/shipments9[[#This Row],[Amount]]</f>
        <v>0.72104653485120829</v>
      </c>
      <c r="T7833" s="11">
        <f>shipments9[[#This Row],[Amount]]/shipments9[[#This Row],[Boxes]]</f>
        <v>16.992081447963802</v>
      </c>
    </row>
    <row r="7834" spans="1:20" hidden="1" x14ac:dyDescent="0.25">
      <c r="A7834" t="s">
        <v>8018</v>
      </c>
      <c r="B7834" t="s">
        <v>49</v>
      </c>
      <c r="C7834" t="s">
        <v>149</v>
      </c>
      <c r="D7834" t="s">
        <v>19</v>
      </c>
      <c r="E7834" s="1">
        <v>45287</v>
      </c>
      <c r="F7834" s="1" t="str">
        <f>TEXT(shipments9[[#This Row],[Shipdate]],"ddd")</f>
        <v>Wed</v>
      </c>
      <c r="G7834" s="1" t="str">
        <f>IF(OR(shipments9[[#This Row],[Day Name]]="Sat",shipments9[[#This Row],[Day Name]]="Sun"),"Weekend","Weekday")</f>
        <v>Weekday</v>
      </c>
      <c r="H7834">
        <v>4014</v>
      </c>
      <c r="I7834">
        <v>237</v>
      </c>
      <c r="J7834" t="s">
        <v>194</v>
      </c>
      <c r="K7834" t="s">
        <v>8151</v>
      </c>
      <c r="L7834" t="s">
        <v>8152</v>
      </c>
      <c r="M7834">
        <v>12</v>
      </c>
      <c r="N7834" t="s">
        <v>8166</v>
      </c>
      <c r="O7834" s="4">
        <f>INDEX(products[Cost_per_box], MATCH(shipments9[[#This Row],[PID]], products[PID], 0))</f>
        <v>6.43</v>
      </c>
      <c r="P7834" s="4">
        <f>shipments9[[#This Row],[Boxes]]*shipments9[[#This Row],[Cost Per Box]]</f>
        <v>1523.9099999999999</v>
      </c>
      <c r="Q7834" s="4">
        <f>shipments9[[#This Row],[Amount]] -shipments9[[#This Row],[total cost]]</f>
        <v>2490.09</v>
      </c>
      <c r="R7834" s="4" t="str">
        <f>IF(shipments9[[#This Row],[Gross Profit]]&lt;0,"Loss","Profit")</f>
        <v>Profit</v>
      </c>
      <c r="S7834" s="9">
        <f>shipments9[[#This Row],[Gross Profit]]/shipments9[[#This Row],[Amount]]</f>
        <v>0.62035127055306427</v>
      </c>
      <c r="T7834" s="11">
        <f>shipments9[[#This Row],[Amount]]/shipments9[[#This Row],[Boxes]]</f>
        <v>16.936708860759495</v>
      </c>
    </row>
    <row r="7835" spans="1:20" hidden="1" x14ac:dyDescent="0.25">
      <c r="A7835" t="s">
        <v>8019</v>
      </c>
      <c r="B7835" t="s">
        <v>49</v>
      </c>
      <c r="C7835" t="s">
        <v>157</v>
      </c>
      <c r="D7835" t="s">
        <v>19</v>
      </c>
      <c r="E7835" s="1">
        <v>45496</v>
      </c>
      <c r="F7835" s="1" t="str">
        <f>TEXT(shipments9[[#This Row],[Shipdate]],"ddd")</f>
        <v>Tue</v>
      </c>
      <c r="G7835" s="1" t="str">
        <f>IF(OR(shipments9[[#This Row],[Day Name]]="Sat",shipments9[[#This Row],[Day Name]]="Sun"),"Weekend","Weekday")</f>
        <v>Weekday</v>
      </c>
      <c r="H7835">
        <v>10233</v>
      </c>
      <c r="I7835">
        <v>931</v>
      </c>
      <c r="J7835" t="s">
        <v>194</v>
      </c>
      <c r="K7835" t="s">
        <v>8155</v>
      </c>
      <c r="L7835" t="s">
        <v>8160</v>
      </c>
      <c r="M7835">
        <v>7</v>
      </c>
      <c r="N7835" t="s">
        <v>8161</v>
      </c>
      <c r="O7835" s="4">
        <f>INDEX(products[Cost_per_box], MATCH(shipments9[[#This Row],[PID]], products[PID], 0))</f>
        <v>6.8</v>
      </c>
      <c r="P7835" s="4">
        <f>shipments9[[#This Row],[Boxes]]*shipments9[[#This Row],[Cost Per Box]]</f>
        <v>6330.8</v>
      </c>
      <c r="Q7835" s="4">
        <f>shipments9[[#This Row],[Amount]] -shipments9[[#This Row],[total cost]]</f>
        <v>3902.2</v>
      </c>
      <c r="R7835" s="4" t="str">
        <f>IF(shipments9[[#This Row],[Gross Profit]]&lt;0,"Loss","Profit")</f>
        <v>Profit</v>
      </c>
      <c r="S7835" s="9">
        <f>shipments9[[#This Row],[Gross Profit]]/shipments9[[#This Row],[Amount]]</f>
        <v>0.3813348969021792</v>
      </c>
      <c r="T7835" s="11">
        <f>shipments9[[#This Row],[Amount]]/shipments9[[#This Row],[Boxes]]</f>
        <v>10.991407089151449</v>
      </c>
    </row>
    <row r="7836" spans="1:20" hidden="1" x14ac:dyDescent="0.25">
      <c r="A7836" t="s">
        <v>8020</v>
      </c>
      <c r="B7836" t="s">
        <v>49</v>
      </c>
      <c r="C7836" t="s">
        <v>161</v>
      </c>
      <c r="D7836" t="s">
        <v>19</v>
      </c>
      <c r="E7836" s="1">
        <v>45502</v>
      </c>
      <c r="F7836" s="1" t="str">
        <f>TEXT(shipments9[[#This Row],[Shipdate]],"ddd")</f>
        <v>Mon</v>
      </c>
      <c r="G7836" s="1" t="str">
        <f>IF(OR(shipments9[[#This Row],[Day Name]]="Sat",shipments9[[#This Row],[Day Name]]="Sun"),"Weekend","Weekday")</f>
        <v>Weekday</v>
      </c>
      <c r="H7836">
        <v>4468.5</v>
      </c>
      <c r="I7836">
        <v>373</v>
      </c>
      <c r="J7836" t="s">
        <v>194</v>
      </c>
      <c r="K7836" t="s">
        <v>8155</v>
      </c>
      <c r="L7836" t="s">
        <v>8160</v>
      </c>
      <c r="M7836">
        <v>7</v>
      </c>
      <c r="N7836" t="s">
        <v>8161</v>
      </c>
      <c r="O7836" s="4">
        <f>INDEX(products[Cost_per_box], MATCH(shipments9[[#This Row],[PID]], products[PID], 0))</f>
        <v>2.76</v>
      </c>
      <c r="P7836" s="4">
        <f>shipments9[[#This Row],[Boxes]]*shipments9[[#This Row],[Cost Per Box]]</f>
        <v>1029.48</v>
      </c>
      <c r="Q7836" s="4">
        <f>shipments9[[#This Row],[Amount]] -shipments9[[#This Row],[total cost]]</f>
        <v>3439.02</v>
      </c>
      <c r="R7836" s="4" t="str">
        <f>IF(shipments9[[#This Row],[Gross Profit]]&lt;0,"Loss","Profit")</f>
        <v>Profit</v>
      </c>
      <c r="S7836" s="9">
        <f>shipments9[[#This Row],[Gross Profit]]/shipments9[[#This Row],[Amount]]</f>
        <v>0.76961396441758978</v>
      </c>
      <c r="T7836" s="11">
        <f>shipments9[[#This Row],[Amount]]/shipments9[[#This Row],[Boxes]]</f>
        <v>11.979892761394101</v>
      </c>
    </row>
    <row r="7837" spans="1:20" hidden="1" x14ac:dyDescent="0.25">
      <c r="A7837" t="s">
        <v>8021</v>
      </c>
      <c r="B7837" t="s">
        <v>52</v>
      </c>
      <c r="C7837" t="s">
        <v>145</v>
      </c>
      <c r="D7837" t="s">
        <v>19</v>
      </c>
      <c r="E7837" s="1">
        <v>45252</v>
      </c>
      <c r="F7837" s="1" t="str">
        <f>TEXT(shipments9[[#This Row],[Shipdate]],"ddd")</f>
        <v>Wed</v>
      </c>
      <c r="G7837" s="1" t="str">
        <f>IF(OR(shipments9[[#This Row],[Day Name]]="Sat",shipments9[[#This Row],[Day Name]]="Sun"),"Weekend","Weekday")</f>
        <v>Weekday</v>
      </c>
      <c r="H7837">
        <v>8192.25</v>
      </c>
      <c r="I7837">
        <v>631</v>
      </c>
      <c r="J7837" t="s">
        <v>194</v>
      </c>
      <c r="K7837" t="s">
        <v>8151</v>
      </c>
      <c r="L7837" t="s">
        <v>8152</v>
      </c>
      <c r="M7837">
        <v>11</v>
      </c>
      <c r="N7837" t="s">
        <v>8165</v>
      </c>
      <c r="O7837" s="4">
        <f>INDEX(products[Cost_per_box], MATCH(shipments9[[#This Row],[PID]], products[PID], 0))</f>
        <v>4.74</v>
      </c>
      <c r="P7837" s="4">
        <f>shipments9[[#This Row],[Boxes]]*shipments9[[#This Row],[Cost Per Box]]</f>
        <v>2990.94</v>
      </c>
      <c r="Q7837" s="4">
        <f>shipments9[[#This Row],[Amount]] -shipments9[[#This Row],[total cost]]</f>
        <v>5201.3099999999995</v>
      </c>
      <c r="R7837" s="4" t="str">
        <f>IF(shipments9[[#This Row],[Gross Profit]]&lt;0,"Loss","Profit")</f>
        <v>Profit</v>
      </c>
      <c r="S7837" s="9">
        <f>shipments9[[#This Row],[Gross Profit]]/shipments9[[#This Row],[Amount]]</f>
        <v>0.63490616131099509</v>
      </c>
      <c r="T7837" s="11">
        <f>shipments9[[#This Row],[Amount]]/shipments9[[#This Row],[Boxes]]</f>
        <v>12.982963549920761</v>
      </c>
    </row>
    <row r="7838" spans="1:20" hidden="1" x14ac:dyDescent="0.25">
      <c r="A7838" t="s">
        <v>8022</v>
      </c>
      <c r="B7838" t="s">
        <v>52</v>
      </c>
      <c r="C7838" t="s">
        <v>141</v>
      </c>
      <c r="D7838" t="s">
        <v>19</v>
      </c>
      <c r="E7838" s="1">
        <v>45454</v>
      </c>
      <c r="F7838" s="1" t="str">
        <f>TEXT(shipments9[[#This Row],[Shipdate]],"ddd")</f>
        <v>Tue</v>
      </c>
      <c r="G7838" s="1" t="str">
        <f>IF(OR(shipments9[[#This Row],[Day Name]]="Sat",shipments9[[#This Row],[Day Name]]="Sun"),"Weekend","Weekday")</f>
        <v>Weekday</v>
      </c>
      <c r="H7838">
        <v>4416.75</v>
      </c>
      <c r="I7838">
        <v>340</v>
      </c>
      <c r="J7838" t="s">
        <v>194</v>
      </c>
      <c r="K7838" t="s">
        <v>8155</v>
      </c>
      <c r="L7838" t="s">
        <v>8154</v>
      </c>
      <c r="M7838">
        <v>6</v>
      </c>
      <c r="N7838" t="s">
        <v>8159</v>
      </c>
      <c r="O7838" s="4">
        <f>INDEX(products[Cost_per_box], MATCH(shipments9[[#This Row],[PID]], products[PID], 0))</f>
        <v>8.2200000000000006</v>
      </c>
      <c r="P7838" s="4">
        <f>shipments9[[#This Row],[Boxes]]*shipments9[[#This Row],[Cost Per Box]]</f>
        <v>2794.8</v>
      </c>
      <c r="Q7838" s="4">
        <f>shipments9[[#This Row],[Amount]] -shipments9[[#This Row],[total cost]]</f>
        <v>1621.9499999999998</v>
      </c>
      <c r="R7838" s="4" t="str">
        <f>IF(shipments9[[#This Row],[Gross Profit]]&lt;0,"Loss","Profit")</f>
        <v>Profit</v>
      </c>
      <c r="S7838" s="9">
        <f>shipments9[[#This Row],[Gross Profit]]/shipments9[[#This Row],[Amount]]</f>
        <v>0.36722703345219898</v>
      </c>
      <c r="T7838" s="11">
        <f>shipments9[[#This Row],[Amount]]/shipments9[[#This Row],[Boxes]]</f>
        <v>12.990441176470588</v>
      </c>
    </row>
    <row r="7839" spans="1:20" hidden="1" x14ac:dyDescent="0.25">
      <c r="A7839" t="s">
        <v>8023</v>
      </c>
      <c r="B7839" t="s">
        <v>55</v>
      </c>
      <c r="C7839" t="s">
        <v>149</v>
      </c>
      <c r="D7839" t="s">
        <v>19</v>
      </c>
      <c r="E7839" s="1">
        <v>45047</v>
      </c>
      <c r="F7839" s="1" t="str">
        <f>TEXT(shipments9[[#This Row],[Shipdate]],"ddd")</f>
        <v>Mon</v>
      </c>
      <c r="G7839" s="1" t="str">
        <f>IF(OR(shipments9[[#This Row],[Day Name]]="Sat",shipments9[[#This Row],[Day Name]]="Sun"),"Weekend","Weekday")</f>
        <v>Weekday</v>
      </c>
      <c r="H7839">
        <v>4648.5</v>
      </c>
      <c r="I7839">
        <v>291</v>
      </c>
      <c r="J7839" t="s">
        <v>194</v>
      </c>
      <c r="K7839" t="s">
        <v>8151</v>
      </c>
      <c r="L7839" t="s">
        <v>8154</v>
      </c>
      <c r="M7839">
        <v>5</v>
      </c>
      <c r="N7839" t="s">
        <v>201</v>
      </c>
      <c r="O7839" s="4">
        <f>INDEX(products[Cost_per_box], MATCH(shipments9[[#This Row],[PID]], products[PID], 0))</f>
        <v>6.43</v>
      </c>
      <c r="P7839" s="4">
        <f>shipments9[[#This Row],[Boxes]]*shipments9[[#This Row],[Cost Per Box]]</f>
        <v>1871.1299999999999</v>
      </c>
      <c r="Q7839" s="4">
        <f>shipments9[[#This Row],[Amount]] -shipments9[[#This Row],[total cost]]</f>
        <v>2777.37</v>
      </c>
      <c r="R7839" s="4" t="str">
        <f>IF(shipments9[[#This Row],[Gross Profit]]&lt;0,"Loss","Profit")</f>
        <v>Profit</v>
      </c>
      <c r="S7839" s="9">
        <f>shipments9[[#This Row],[Gross Profit]]/shipments9[[#This Row],[Amount]]</f>
        <v>0.59747660535656666</v>
      </c>
      <c r="T7839" s="11">
        <f>shipments9[[#This Row],[Amount]]/shipments9[[#This Row],[Boxes]]</f>
        <v>15.974226804123711</v>
      </c>
    </row>
    <row r="7840" spans="1:20" hidden="1" x14ac:dyDescent="0.25">
      <c r="A7840" t="s">
        <v>8024</v>
      </c>
      <c r="B7840" t="s">
        <v>55</v>
      </c>
      <c r="C7840" t="s">
        <v>128</v>
      </c>
      <c r="D7840" t="s">
        <v>19</v>
      </c>
      <c r="E7840" s="1">
        <v>45141</v>
      </c>
      <c r="F7840" s="1" t="str">
        <f>TEXT(shipments9[[#This Row],[Shipdate]],"ddd")</f>
        <v>Thu</v>
      </c>
      <c r="G7840" s="1" t="str">
        <f>IF(OR(shipments9[[#This Row],[Day Name]]="Sat",shipments9[[#This Row],[Day Name]]="Sun"),"Weekend","Weekday")</f>
        <v>Weekday</v>
      </c>
      <c r="H7840">
        <v>1271.25</v>
      </c>
      <c r="I7840">
        <v>159</v>
      </c>
      <c r="J7840" t="s">
        <v>194</v>
      </c>
      <c r="K7840" t="s">
        <v>8151</v>
      </c>
      <c r="L7840" t="s">
        <v>8160</v>
      </c>
      <c r="M7840">
        <v>8</v>
      </c>
      <c r="N7840" t="s">
        <v>8162</v>
      </c>
      <c r="O7840" s="4">
        <f>INDEX(products[Cost_per_box], MATCH(shipments9[[#This Row],[PID]], products[PID], 0))</f>
        <v>3.85</v>
      </c>
      <c r="P7840" s="4">
        <f>shipments9[[#This Row],[Boxes]]*shipments9[[#This Row],[Cost Per Box]]</f>
        <v>612.15</v>
      </c>
      <c r="Q7840" s="4">
        <f>shipments9[[#This Row],[Amount]] -shipments9[[#This Row],[total cost]]</f>
        <v>659.1</v>
      </c>
      <c r="R7840" s="4" t="str">
        <f>IF(shipments9[[#This Row],[Gross Profit]]&lt;0,"Loss","Profit")</f>
        <v>Profit</v>
      </c>
      <c r="S7840" s="9">
        <f>shipments9[[#This Row],[Gross Profit]]/shipments9[[#This Row],[Amount]]</f>
        <v>0.51846607669616518</v>
      </c>
      <c r="T7840" s="11">
        <f>shipments9[[#This Row],[Amount]]/shipments9[[#This Row],[Boxes]]</f>
        <v>7.9952830188679247</v>
      </c>
    </row>
    <row r="7841" spans="1:20" hidden="1" x14ac:dyDescent="0.25">
      <c r="A7841" t="s">
        <v>8025</v>
      </c>
      <c r="B7841" t="s">
        <v>55</v>
      </c>
      <c r="C7841" t="s">
        <v>130</v>
      </c>
      <c r="D7841" t="s">
        <v>19</v>
      </c>
      <c r="E7841" s="1">
        <v>45187</v>
      </c>
      <c r="F7841" s="1" t="str">
        <f>TEXT(shipments9[[#This Row],[Shipdate]],"ddd")</f>
        <v>Mon</v>
      </c>
      <c r="G7841" s="1" t="str">
        <f>IF(OR(shipments9[[#This Row],[Day Name]]="Sat",shipments9[[#This Row],[Day Name]]="Sun"),"Weekend","Weekday")</f>
        <v>Weekday</v>
      </c>
      <c r="H7841">
        <v>285.75</v>
      </c>
      <c r="I7841">
        <v>41</v>
      </c>
      <c r="J7841" t="s">
        <v>194</v>
      </c>
      <c r="K7841" t="s">
        <v>8151</v>
      </c>
      <c r="L7841" t="s">
        <v>8160</v>
      </c>
      <c r="M7841">
        <v>9</v>
      </c>
      <c r="N7841" t="s">
        <v>8167</v>
      </c>
      <c r="O7841" s="4">
        <f>INDEX(products[Cost_per_box], MATCH(shipments9[[#This Row],[PID]], products[PID], 0))</f>
        <v>5.72</v>
      </c>
      <c r="P7841" s="4">
        <f>shipments9[[#This Row],[Boxes]]*shipments9[[#This Row],[Cost Per Box]]</f>
        <v>234.51999999999998</v>
      </c>
      <c r="Q7841" s="4">
        <f>shipments9[[#This Row],[Amount]] -shipments9[[#This Row],[total cost]]</f>
        <v>51.230000000000018</v>
      </c>
      <c r="R7841" s="4" t="str">
        <f>IF(shipments9[[#This Row],[Gross Profit]]&lt;0,"Loss","Profit")</f>
        <v>Profit</v>
      </c>
      <c r="S7841" s="9">
        <f>shipments9[[#This Row],[Gross Profit]]/shipments9[[#This Row],[Amount]]</f>
        <v>0.17928258967629052</v>
      </c>
      <c r="T7841" s="11">
        <f>shipments9[[#This Row],[Amount]]/shipments9[[#This Row],[Boxes]]</f>
        <v>6.9695121951219514</v>
      </c>
    </row>
    <row r="7842" spans="1:20" hidden="1" x14ac:dyDescent="0.25">
      <c r="A7842" t="s">
        <v>8026</v>
      </c>
      <c r="B7842" t="s">
        <v>55</v>
      </c>
      <c r="C7842" t="s">
        <v>130</v>
      </c>
      <c r="D7842" t="s">
        <v>19</v>
      </c>
      <c r="E7842" s="1">
        <v>45098</v>
      </c>
      <c r="F7842" s="1" t="str">
        <f>TEXT(shipments9[[#This Row],[Shipdate]],"ddd")</f>
        <v>Wed</v>
      </c>
      <c r="G7842" s="1" t="str">
        <f>IF(OR(shipments9[[#This Row],[Day Name]]="Sat",shipments9[[#This Row],[Day Name]]="Sun"),"Weekend","Weekday")</f>
        <v>Weekday</v>
      </c>
      <c r="H7842">
        <v>5280.75</v>
      </c>
      <c r="I7842">
        <v>881</v>
      </c>
      <c r="J7842" t="s">
        <v>194</v>
      </c>
      <c r="K7842" t="s">
        <v>8151</v>
      </c>
      <c r="L7842" t="s">
        <v>8154</v>
      </c>
      <c r="M7842">
        <v>6</v>
      </c>
      <c r="N7842" t="s">
        <v>8159</v>
      </c>
      <c r="O7842" s="4">
        <f>INDEX(products[Cost_per_box], MATCH(shipments9[[#This Row],[PID]], products[PID], 0))</f>
        <v>5.72</v>
      </c>
      <c r="P7842" s="4">
        <f>shipments9[[#This Row],[Boxes]]*shipments9[[#This Row],[Cost Per Box]]</f>
        <v>5039.32</v>
      </c>
      <c r="Q7842" s="4">
        <f>shipments9[[#This Row],[Amount]] -shipments9[[#This Row],[total cost]]</f>
        <v>241.43000000000029</v>
      </c>
      <c r="R7842" s="4" t="str">
        <f>IF(shipments9[[#This Row],[Gross Profit]]&lt;0,"Loss","Profit")</f>
        <v>Profit</v>
      </c>
      <c r="S7842" s="9">
        <f>shipments9[[#This Row],[Gross Profit]]/shipments9[[#This Row],[Amount]]</f>
        <v>4.5718884628130528E-2</v>
      </c>
      <c r="T7842" s="11">
        <f>shipments9[[#This Row],[Amount]]/shipments9[[#This Row],[Boxes]]</f>
        <v>5.9940408626560728</v>
      </c>
    </row>
    <row r="7843" spans="1:20" hidden="1" x14ac:dyDescent="0.25">
      <c r="A7843" t="s">
        <v>8027</v>
      </c>
      <c r="B7843" t="s">
        <v>55</v>
      </c>
      <c r="C7843" t="s">
        <v>149</v>
      </c>
      <c r="D7843" t="s">
        <v>19</v>
      </c>
      <c r="E7843" s="1">
        <v>45036</v>
      </c>
      <c r="F7843" s="1" t="str">
        <f>TEXT(shipments9[[#This Row],[Shipdate]],"ddd")</f>
        <v>Thu</v>
      </c>
      <c r="G7843" s="1" t="str">
        <f>IF(OR(shipments9[[#This Row],[Day Name]]="Sat",shipments9[[#This Row],[Day Name]]="Sun"),"Weekend","Weekday")</f>
        <v>Weekday</v>
      </c>
      <c r="H7843">
        <v>7114.5</v>
      </c>
      <c r="I7843">
        <v>419</v>
      </c>
      <c r="J7843" t="s">
        <v>194</v>
      </c>
      <c r="K7843" t="s">
        <v>8151</v>
      </c>
      <c r="L7843" t="s">
        <v>8154</v>
      </c>
      <c r="M7843">
        <v>4</v>
      </c>
      <c r="N7843" t="s">
        <v>8158</v>
      </c>
      <c r="O7843" s="4">
        <f>INDEX(products[Cost_per_box], MATCH(shipments9[[#This Row],[PID]], products[PID], 0))</f>
        <v>6.43</v>
      </c>
      <c r="P7843" s="4">
        <f>shipments9[[#This Row],[Boxes]]*shipments9[[#This Row],[Cost Per Box]]</f>
        <v>2694.17</v>
      </c>
      <c r="Q7843" s="4">
        <f>shipments9[[#This Row],[Amount]] -shipments9[[#This Row],[total cost]]</f>
        <v>4420.33</v>
      </c>
      <c r="R7843" s="4" t="str">
        <f>IF(shipments9[[#This Row],[Gross Profit]]&lt;0,"Loss","Profit")</f>
        <v>Profit</v>
      </c>
      <c r="S7843" s="9">
        <f>shipments9[[#This Row],[Gross Profit]]/shipments9[[#This Row],[Amount]]</f>
        <v>0.6213128118630965</v>
      </c>
      <c r="T7843" s="11">
        <f>shipments9[[#This Row],[Amount]]/shipments9[[#This Row],[Boxes]]</f>
        <v>16.979713603818617</v>
      </c>
    </row>
    <row r="7844" spans="1:20" hidden="1" x14ac:dyDescent="0.25">
      <c r="A7844" t="s">
        <v>8028</v>
      </c>
      <c r="B7844" t="s">
        <v>55</v>
      </c>
      <c r="C7844" t="s">
        <v>128</v>
      </c>
      <c r="D7844" t="s">
        <v>19</v>
      </c>
      <c r="E7844" s="1">
        <v>45196</v>
      </c>
      <c r="F7844" s="1" t="str">
        <f>TEXT(shipments9[[#This Row],[Shipdate]],"ddd")</f>
        <v>Wed</v>
      </c>
      <c r="G7844" s="1" t="str">
        <f>IF(OR(shipments9[[#This Row],[Day Name]]="Sat",shipments9[[#This Row],[Day Name]]="Sun"),"Weekend","Weekday")</f>
        <v>Weekday</v>
      </c>
      <c r="H7844">
        <v>8604</v>
      </c>
      <c r="I7844">
        <v>1721</v>
      </c>
      <c r="J7844" t="s">
        <v>194</v>
      </c>
      <c r="K7844" t="s">
        <v>8151</v>
      </c>
      <c r="L7844" t="s">
        <v>8160</v>
      </c>
      <c r="M7844">
        <v>9</v>
      </c>
      <c r="N7844" t="s">
        <v>8167</v>
      </c>
      <c r="O7844" s="4">
        <f>INDEX(products[Cost_per_box], MATCH(shipments9[[#This Row],[PID]], products[PID], 0))</f>
        <v>3.85</v>
      </c>
      <c r="P7844" s="4">
        <f>shipments9[[#This Row],[Boxes]]*shipments9[[#This Row],[Cost Per Box]]</f>
        <v>6625.85</v>
      </c>
      <c r="Q7844" s="4">
        <f>shipments9[[#This Row],[Amount]] -shipments9[[#This Row],[total cost]]</f>
        <v>1978.1499999999996</v>
      </c>
      <c r="R7844" s="4" t="str">
        <f>IF(shipments9[[#This Row],[Gross Profit]]&lt;0,"Loss","Profit")</f>
        <v>Profit</v>
      </c>
      <c r="S7844" s="9">
        <f>shipments9[[#This Row],[Gross Profit]]/shipments9[[#This Row],[Amount]]</f>
        <v>0.22991050674105062</v>
      </c>
      <c r="T7844" s="11">
        <f>shipments9[[#This Row],[Amount]]/shipments9[[#This Row],[Boxes]]</f>
        <v>4.9994189424753053</v>
      </c>
    </row>
    <row r="7845" spans="1:20" hidden="1" x14ac:dyDescent="0.25">
      <c r="A7845" t="s">
        <v>8029</v>
      </c>
      <c r="B7845" t="s">
        <v>55</v>
      </c>
      <c r="C7845" t="s">
        <v>130</v>
      </c>
      <c r="D7845" t="s">
        <v>19</v>
      </c>
      <c r="E7845" s="1">
        <v>45303</v>
      </c>
      <c r="F7845" s="1" t="str">
        <f>TEXT(shipments9[[#This Row],[Shipdate]],"ddd")</f>
        <v>Fri</v>
      </c>
      <c r="G7845" s="1" t="str">
        <f>IF(OR(shipments9[[#This Row],[Day Name]]="Sat",shipments9[[#This Row],[Day Name]]="Sun"),"Weekend","Weekday")</f>
        <v>Weekday</v>
      </c>
      <c r="H7845">
        <v>1120.5</v>
      </c>
      <c r="I7845">
        <v>161</v>
      </c>
      <c r="J7845" t="s">
        <v>194</v>
      </c>
      <c r="K7845" t="s">
        <v>8155</v>
      </c>
      <c r="L7845" t="s">
        <v>8156</v>
      </c>
      <c r="M7845">
        <v>1</v>
      </c>
      <c r="N7845" t="s">
        <v>8163</v>
      </c>
      <c r="O7845" s="4">
        <f>INDEX(products[Cost_per_box], MATCH(shipments9[[#This Row],[PID]], products[PID], 0))</f>
        <v>5.72</v>
      </c>
      <c r="P7845" s="4">
        <f>shipments9[[#This Row],[Boxes]]*shipments9[[#This Row],[Cost Per Box]]</f>
        <v>920.92</v>
      </c>
      <c r="Q7845" s="4">
        <f>shipments9[[#This Row],[Amount]] -shipments9[[#This Row],[total cost]]</f>
        <v>199.58000000000004</v>
      </c>
      <c r="R7845" s="4" t="str">
        <f>IF(shipments9[[#This Row],[Gross Profit]]&lt;0,"Loss","Profit")</f>
        <v>Profit</v>
      </c>
      <c r="S7845" s="9">
        <f>shipments9[[#This Row],[Gross Profit]]/shipments9[[#This Row],[Amount]]</f>
        <v>0.17811691209281574</v>
      </c>
      <c r="T7845" s="11">
        <f>shipments9[[#This Row],[Amount]]/shipments9[[#This Row],[Boxes]]</f>
        <v>6.9596273291925463</v>
      </c>
    </row>
    <row r="7846" spans="1:20" x14ac:dyDescent="0.25">
      <c r="A7846" t="s">
        <v>8030</v>
      </c>
      <c r="B7846" t="s">
        <v>55</v>
      </c>
      <c r="C7846" t="s">
        <v>147</v>
      </c>
      <c r="D7846" t="s">
        <v>19</v>
      </c>
      <c r="E7846" s="1">
        <v>45275</v>
      </c>
      <c r="F7846" s="1" t="str">
        <f>TEXT(shipments9[[#This Row],[Shipdate]],"ddd")</f>
        <v>Fri</v>
      </c>
      <c r="G7846" s="1" t="str">
        <f>IF(OR(shipments9[[#This Row],[Day Name]]="Sat",shipments9[[#This Row],[Day Name]]="Sun"),"Weekend","Weekday")</f>
        <v>Weekday</v>
      </c>
      <c r="H7846">
        <v>1275.75</v>
      </c>
      <c r="I7846">
        <v>142</v>
      </c>
      <c r="J7846" t="s">
        <v>194</v>
      </c>
      <c r="K7846" t="s">
        <v>8151</v>
      </c>
      <c r="L7846" t="s">
        <v>8152</v>
      </c>
      <c r="M7846">
        <v>12</v>
      </c>
      <c r="N7846" t="s">
        <v>8166</v>
      </c>
      <c r="O7846" s="4">
        <f>INDEX(products[Cost_per_box], MATCH(shipments9[[#This Row],[PID]], products[PID], 0))</f>
        <v>10.51</v>
      </c>
      <c r="P7846" s="4">
        <f>shipments9[[#This Row],[Boxes]]*shipments9[[#This Row],[Cost Per Box]]</f>
        <v>1492.42</v>
      </c>
      <c r="Q7846" s="4">
        <f>shipments9[[#This Row],[Amount]] -shipments9[[#This Row],[total cost]]</f>
        <v>-216.67000000000007</v>
      </c>
      <c r="R7846" s="4" t="str">
        <f>IF(shipments9[[#This Row],[Gross Profit]]&lt;0,"Loss","Profit")</f>
        <v>Loss</v>
      </c>
      <c r="S7846" s="9">
        <f>shipments9[[#This Row],[Gross Profit]]/shipments9[[#This Row],[Amount]]</f>
        <v>-0.16983735057809138</v>
      </c>
      <c r="T7846" s="11">
        <f>shipments9[[#This Row],[Amount]]/shipments9[[#This Row],[Boxes]]</f>
        <v>8.9841549295774641</v>
      </c>
    </row>
    <row r="7847" spans="1:20" hidden="1" x14ac:dyDescent="0.25">
      <c r="A7847" t="s">
        <v>8031</v>
      </c>
      <c r="B7847" t="s">
        <v>77</v>
      </c>
      <c r="C7847" t="s">
        <v>145</v>
      </c>
      <c r="D7847" t="s">
        <v>19</v>
      </c>
      <c r="E7847" s="1">
        <v>44943</v>
      </c>
      <c r="F7847" s="1" t="str">
        <f>TEXT(shipments9[[#This Row],[Shipdate]],"ddd")</f>
        <v>Tue</v>
      </c>
      <c r="G7847" s="1" t="str">
        <f>IF(OR(shipments9[[#This Row],[Day Name]]="Sat",shipments9[[#This Row],[Day Name]]="Sun"),"Weekend","Weekday")</f>
        <v>Weekday</v>
      </c>
      <c r="H7847">
        <v>110.25</v>
      </c>
      <c r="I7847">
        <v>8</v>
      </c>
      <c r="J7847" t="s">
        <v>194</v>
      </c>
      <c r="K7847" t="s">
        <v>8151</v>
      </c>
      <c r="L7847" t="s">
        <v>8156</v>
      </c>
      <c r="M7847">
        <v>1</v>
      </c>
      <c r="N7847" t="s">
        <v>8163</v>
      </c>
      <c r="O7847" s="4">
        <f>INDEX(products[Cost_per_box], MATCH(shipments9[[#This Row],[PID]], products[PID], 0))</f>
        <v>4.74</v>
      </c>
      <c r="P7847" s="4">
        <f>shipments9[[#This Row],[Boxes]]*shipments9[[#This Row],[Cost Per Box]]</f>
        <v>37.92</v>
      </c>
      <c r="Q7847" s="4">
        <f>shipments9[[#This Row],[Amount]] -shipments9[[#This Row],[total cost]]</f>
        <v>72.33</v>
      </c>
      <c r="R7847" s="4" t="str">
        <f>IF(shipments9[[#This Row],[Gross Profit]]&lt;0,"Loss","Profit")</f>
        <v>Profit</v>
      </c>
      <c r="S7847" s="9">
        <f>shipments9[[#This Row],[Gross Profit]]/shipments9[[#This Row],[Amount]]</f>
        <v>0.65605442176870743</v>
      </c>
      <c r="T7847" s="11">
        <f>shipments9[[#This Row],[Amount]]/shipments9[[#This Row],[Boxes]]</f>
        <v>13.78125</v>
      </c>
    </row>
    <row r="7848" spans="1:20" hidden="1" x14ac:dyDescent="0.25">
      <c r="A7848" t="s">
        <v>8032</v>
      </c>
      <c r="B7848" t="s">
        <v>77</v>
      </c>
      <c r="C7848" t="s">
        <v>163</v>
      </c>
      <c r="D7848" t="s">
        <v>19</v>
      </c>
      <c r="E7848" s="1">
        <v>45135</v>
      </c>
      <c r="F7848" s="1" t="str">
        <f>TEXT(shipments9[[#This Row],[Shipdate]],"ddd")</f>
        <v>Fri</v>
      </c>
      <c r="G7848" s="1" t="str">
        <f>IF(OR(shipments9[[#This Row],[Day Name]]="Sat",shipments9[[#This Row],[Day Name]]="Sun"),"Weekend","Weekday")</f>
        <v>Weekday</v>
      </c>
      <c r="H7848">
        <v>2182.5</v>
      </c>
      <c r="I7848">
        <v>199</v>
      </c>
      <c r="J7848" t="s">
        <v>194</v>
      </c>
      <c r="K7848" t="s">
        <v>8151</v>
      </c>
      <c r="L7848" t="s">
        <v>8160</v>
      </c>
      <c r="M7848">
        <v>7</v>
      </c>
      <c r="N7848" t="s">
        <v>8161</v>
      </c>
      <c r="O7848" s="4">
        <f>INDEX(products[Cost_per_box], MATCH(shipments9[[#This Row],[PID]], products[PID], 0))</f>
        <v>3.32</v>
      </c>
      <c r="P7848" s="4">
        <f>shipments9[[#This Row],[Boxes]]*shipments9[[#This Row],[Cost Per Box]]</f>
        <v>660.68</v>
      </c>
      <c r="Q7848" s="4">
        <f>shipments9[[#This Row],[Amount]] -shipments9[[#This Row],[total cost]]</f>
        <v>1521.8200000000002</v>
      </c>
      <c r="R7848" s="4" t="str">
        <f>IF(shipments9[[#This Row],[Gross Profit]]&lt;0,"Loss","Profit")</f>
        <v>Profit</v>
      </c>
      <c r="S7848" s="9">
        <f>shipments9[[#This Row],[Gross Profit]]/shipments9[[#This Row],[Amount]]</f>
        <v>0.69728293241695316</v>
      </c>
      <c r="T7848" s="11">
        <f>shipments9[[#This Row],[Amount]]/shipments9[[#This Row],[Boxes]]</f>
        <v>10.967336683417086</v>
      </c>
    </row>
    <row r="7849" spans="1:20" hidden="1" x14ac:dyDescent="0.25">
      <c r="A7849" t="s">
        <v>8033</v>
      </c>
      <c r="B7849" t="s">
        <v>77</v>
      </c>
      <c r="C7849" t="s">
        <v>155</v>
      </c>
      <c r="D7849" t="s">
        <v>19</v>
      </c>
      <c r="E7849" s="1">
        <v>45210</v>
      </c>
      <c r="F7849" s="1" t="str">
        <f>TEXT(shipments9[[#This Row],[Shipdate]],"ddd")</f>
        <v>Wed</v>
      </c>
      <c r="G7849" s="1" t="str">
        <f>IF(OR(shipments9[[#This Row],[Day Name]]="Sat",shipments9[[#This Row],[Day Name]]="Sun"),"Weekend","Weekday")</f>
        <v>Weekday</v>
      </c>
      <c r="H7849">
        <v>9110.25</v>
      </c>
      <c r="I7849">
        <v>912</v>
      </c>
      <c r="J7849" t="s">
        <v>194</v>
      </c>
      <c r="K7849" t="s">
        <v>8151</v>
      </c>
      <c r="L7849" t="s">
        <v>8152</v>
      </c>
      <c r="M7849">
        <v>10</v>
      </c>
      <c r="N7849" t="s">
        <v>8153</v>
      </c>
      <c r="O7849" s="4">
        <f>INDEX(products[Cost_per_box], MATCH(shipments9[[#This Row],[PID]], products[PID], 0))</f>
        <v>8.43</v>
      </c>
      <c r="P7849" s="4">
        <f>shipments9[[#This Row],[Boxes]]*shipments9[[#This Row],[Cost Per Box]]</f>
        <v>7688.16</v>
      </c>
      <c r="Q7849" s="4">
        <f>shipments9[[#This Row],[Amount]] -shipments9[[#This Row],[total cost]]</f>
        <v>1422.0900000000001</v>
      </c>
      <c r="R7849" s="4" t="str">
        <f>IF(shipments9[[#This Row],[Gross Profit]]&lt;0,"Loss","Profit")</f>
        <v>Profit</v>
      </c>
      <c r="S7849" s="9">
        <f>shipments9[[#This Row],[Gross Profit]]/shipments9[[#This Row],[Amount]]</f>
        <v>0.1560978019264016</v>
      </c>
      <c r="T7849" s="11">
        <f>shipments9[[#This Row],[Amount]]/shipments9[[#This Row],[Boxes]]</f>
        <v>9.989309210526315</v>
      </c>
    </row>
    <row r="7850" spans="1:20" hidden="1" x14ac:dyDescent="0.25">
      <c r="A7850" t="s">
        <v>8034</v>
      </c>
      <c r="B7850" t="s">
        <v>77</v>
      </c>
      <c r="C7850" t="s">
        <v>155</v>
      </c>
      <c r="D7850" t="s">
        <v>19</v>
      </c>
      <c r="E7850" s="1">
        <v>44978</v>
      </c>
      <c r="F7850" s="1" t="str">
        <f>TEXT(shipments9[[#This Row],[Shipdate]],"ddd")</f>
        <v>Tue</v>
      </c>
      <c r="G7850" s="1" t="str">
        <f>IF(OR(shipments9[[#This Row],[Day Name]]="Sat",shipments9[[#This Row],[Day Name]]="Sun"),"Weekend","Weekday")</f>
        <v>Weekday</v>
      </c>
      <c r="H7850">
        <v>6113.25</v>
      </c>
      <c r="I7850">
        <v>680</v>
      </c>
      <c r="J7850" t="s">
        <v>194</v>
      </c>
      <c r="K7850" t="s">
        <v>8151</v>
      </c>
      <c r="L7850" t="s">
        <v>8156</v>
      </c>
      <c r="M7850">
        <v>2</v>
      </c>
      <c r="N7850" t="s">
        <v>8157</v>
      </c>
      <c r="O7850" s="4">
        <f>INDEX(products[Cost_per_box], MATCH(shipments9[[#This Row],[PID]], products[PID], 0))</f>
        <v>8.43</v>
      </c>
      <c r="P7850" s="4">
        <f>shipments9[[#This Row],[Boxes]]*shipments9[[#This Row],[Cost Per Box]]</f>
        <v>5732.4</v>
      </c>
      <c r="Q7850" s="4">
        <f>shipments9[[#This Row],[Amount]] -shipments9[[#This Row],[total cost]]</f>
        <v>380.85000000000036</v>
      </c>
      <c r="R7850" s="4" t="str">
        <f>IF(shipments9[[#This Row],[Gross Profit]]&lt;0,"Loss","Profit")</f>
        <v>Profit</v>
      </c>
      <c r="S7850" s="9">
        <f>shipments9[[#This Row],[Gross Profit]]/shipments9[[#This Row],[Amount]]</f>
        <v>6.2299104404367624E-2</v>
      </c>
      <c r="T7850" s="11">
        <f>shipments9[[#This Row],[Amount]]/shipments9[[#This Row],[Boxes]]</f>
        <v>8.9900735294117649</v>
      </c>
    </row>
    <row r="7851" spans="1:20" hidden="1" x14ac:dyDescent="0.25">
      <c r="A7851" t="s">
        <v>8035</v>
      </c>
      <c r="B7851" t="s">
        <v>77</v>
      </c>
      <c r="C7851" t="s">
        <v>137</v>
      </c>
      <c r="D7851" t="s">
        <v>19</v>
      </c>
      <c r="E7851" s="1">
        <v>45280</v>
      </c>
      <c r="F7851" s="1" t="str">
        <f>TEXT(shipments9[[#This Row],[Shipdate]],"ddd")</f>
        <v>Wed</v>
      </c>
      <c r="G7851" s="1" t="str">
        <f>IF(OR(shipments9[[#This Row],[Day Name]]="Sat",shipments9[[#This Row],[Day Name]]="Sun"),"Weekend","Weekday")</f>
        <v>Weekday</v>
      </c>
      <c r="H7851">
        <v>8230.5</v>
      </c>
      <c r="I7851">
        <v>434</v>
      </c>
      <c r="J7851" t="s">
        <v>194</v>
      </c>
      <c r="K7851" t="s">
        <v>8151</v>
      </c>
      <c r="L7851" t="s">
        <v>8152</v>
      </c>
      <c r="M7851">
        <v>12</v>
      </c>
      <c r="N7851" t="s">
        <v>8166</v>
      </c>
      <c r="O7851" s="4">
        <f>INDEX(products[Cost_per_box], MATCH(shipments9[[#This Row],[PID]], products[PID], 0))</f>
        <v>7.73</v>
      </c>
      <c r="P7851" s="4">
        <f>shipments9[[#This Row],[Boxes]]*shipments9[[#This Row],[Cost Per Box]]</f>
        <v>3354.82</v>
      </c>
      <c r="Q7851" s="4">
        <f>shipments9[[#This Row],[Amount]] -shipments9[[#This Row],[total cost]]</f>
        <v>4875.68</v>
      </c>
      <c r="R7851" s="4" t="str">
        <f>IF(shipments9[[#This Row],[Gross Profit]]&lt;0,"Loss","Profit")</f>
        <v>Profit</v>
      </c>
      <c r="S7851" s="9">
        <f>shipments9[[#This Row],[Gross Profit]]/shipments9[[#This Row],[Amount]]</f>
        <v>0.59239171374764599</v>
      </c>
      <c r="T7851" s="11">
        <f>shipments9[[#This Row],[Amount]]/shipments9[[#This Row],[Boxes]]</f>
        <v>18.964285714285715</v>
      </c>
    </row>
    <row r="7852" spans="1:20" hidden="1" x14ac:dyDescent="0.25">
      <c r="A7852" t="s">
        <v>8036</v>
      </c>
      <c r="B7852" t="s">
        <v>77</v>
      </c>
      <c r="C7852" t="s">
        <v>157</v>
      </c>
      <c r="D7852" t="s">
        <v>19</v>
      </c>
      <c r="E7852" s="1">
        <v>44953</v>
      </c>
      <c r="F7852" s="1" t="str">
        <f>TEXT(shipments9[[#This Row],[Shipdate]],"ddd")</f>
        <v>Fri</v>
      </c>
      <c r="G7852" s="1" t="str">
        <f>IF(OR(shipments9[[#This Row],[Day Name]]="Sat",shipments9[[#This Row],[Day Name]]="Sun"),"Weekend","Weekday")</f>
        <v>Weekday</v>
      </c>
      <c r="H7852">
        <v>5503.5</v>
      </c>
      <c r="I7852">
        <v>551</v>
      </c>
      <c r="J7852" t="s">
        <v>194</v>
      </c>
      <c r="K7852" t="s">
        <v>8151</v>
      </c>
      <c r="L7852" t="s">
        <v>8156</v>
      </c>
      <c r="M7852">
        <v>1</v>
      </c>
      <c r="N7852" t="s">
        <v>8163</v>
      </c>
      <c r="O7852" s="4">
        <f>INDEX(products[Cost_per_box], MATCH(shipments9[[#This Row],[PID]], products[PID], 0))</f>
        <v>6.8</v>
      </c>
      <c r="P7852" s="4">
        <f>shipments9[[#This Row],[Boxes]]*shipments9[[#This Row],[Cost Per Box]]</f>
        <v>3746.7999999999997</v>
      </c>
      <c r="Q7852" s="4">
        <f>shipments9[[#This Row],[Amount]] -shipments9[[#This Row],[total cost]]</f>
        <v>1756.7000000000003</v>
      </c>
      <c r="R7852" s="4" t="str">
        <f>IF(shipments9[[#This Row],[Gross Profit]]&lt;0,"Loss","Profit")</f>
        <v>Profit</v>
      </c>
      <c r="S7852" s="9">
        <f>shipments9[[#This Row],[Gross Profit]]/shipments9[[#This Row],[Amount]]</f>
        <v>0.31919687471608982</v>
      </c>
      <c r="T7852" s="11">
        <f>shipments9[[#This Row],[Amount]]/shipments9[[#This Row],[Boxes]]</f>
        <v>9.988203266787659</v>
      </c>
    </row>
    <row r="7853" spans="1:20" hidden="1" x14ac:dyDescent="0.25">
      <c r="A7853" t="s">
        <v>8037</v>
      </c>
      <c r="B7853" t="s">
        <v>58</v>
      </c>
      <c r="C7853" t="s">
        <v>132</v>
      </c>
      <c r="D7853" t="s">
        <v>19</v>
      </c>
      <c r="E7853" s="1">
        <v>45113</v>
      </c>
      <c r="F7853" s="1" t="str">
        <f>TEXT(shipments9[[#This Row],[Shipdate]],"ddd")</f>
        <v>Thu</v>
      </c>
      <c r="G7853" s="1" t="str">
        <f>IF(OR(shipments9[[#This Row],[Day Name]]="Sat",shipments9[[#This Row],[Day Name]]="Sun"),"Weekend","Weekday")</f>
        <v>Weekday</v>
      </c>
      <c r="H7853">
        <v>1383.75</v>
      </c>
      <c r="I7853">
        <v>56</v>
      </c>
      <c r="J7853" t="s">
        <v>194</v>
      </c>
      <c r="K7853" t="s">
        <v>8151</v>
      </c>
      <c r="L7853" t="s">
        <v>8160</v>
      </c>
      <c r="M7853">
        <v>7</v>
      </c>
      <c r="N7853" t="s">
        <v>8161</v>
      </c>
      <c r="O7853" s="4">
        <f>INDEX(products[Cost_per_box], MATCH(shipments9[[#This Row],[PID]], products[PID], 0))</f>
        <v>6.31</v>
      </c>
      <c r="P7853" s="4">
        <f>shipments9[[#This Row],[Boxes]]*shipments9[[#This Row],[Cost Per Box]]</f>
        <v>353.35999999999996</v>
      </c>
      <c r="Q7853" s="4">
        <f>shipments9[[#This Row],[Amount]] -shipments9[[#This Row],[total cost]]</f>
        <v>1030.3900000000001</v>
      </c>
      <c r="R7853" s="4" t="str">
        <f>IF(shipments9[[#This Row],[Gross Profit]]&lt;0,"Loss","Profit")</f>
        <v>Profit</v>
      </c>
      <c r="S7853" s="9">
        <f>shipments9[[#This Row],[Gross Profit]]/shipments9[[#This Row],[Amount]]</f>
        <v>0.74463595302619701</v>
      </c>
      <c r="T7853" s="11">
        <f>shipments9[[#This Row],[Amount]]/shipments9[[#This Row],[Boxes]]</f>
        <v>24.709821428571427</v>
      </c>
    </row>
    <row r="7854" spans="1:20" hidden="1" x14ac:dyDescent="0.25">
      <c r="A7854" t="s">
        <v>8038</v>
      </c>
      <c r="B7854" t="s">
        <v>58</v>
      </c>
      <c r="C7854" t="s">
        <v>149</v>
      </c>
      <c r="D7854" t="s">
        <v>19</v>
      </c>
      <c r="E7854" s="1">
        <v>45519</v>
      </c>
      <c r="F7854" s="1" t="str">
        <f>TEXT(shipments9[[#This Row],[Shipdate]],"ddd")</f>
        <v>Thu</v>
      </c>
      <c r="G7854" s="1" t="str">
        <f>IF(OR(shipments9[[#This Row],[Day Name]]="Sat",shipments9[[#This Row],[Day Name]]="Sun"),"Weekend","Weekday")</f>
        <v>Weekday</v>
      </c>
      <c r="H7854">
        <v>7854.75</v>
      </c>
      <c r="I7854">
        <v>562</v>
      </c>
      <c r="J7854" t="s">
        <v>194</v>
      </c>
      <c r="K7854" t="s">
        <v>8155</v>
      </c>
      <c r="L7854" t="s">
        <v>8160</v>
      </c>
      <c r="M7854">
        <v>8</v>
      </c>
      <c r="N7854" t="s">
        <v>8162</v>
      </c>
      <c r="O7854" s="4">
        <f>INDEX(products[Cost_per_box], MATCH(shipments9[[#This Row],[PID]], products[PID], 0))</f>
        <v>6.43</v>
      </c>
      <c r="P7854" s="4">
        <f>shipments9[[#This Row],[Boxes]]*shipments9[[#This Row],[Cost Per Box]]</f>
        <v>3613.66</v>
      </c>
      <c r="Q7854" s="4">
        <f>shipments9[[#This Row],[Amount]] -shipments9[[#This Row],[total cost]]</f>
        <v>4241.09</v>
      </c>
      <c r="R7854" s="4" t="str">
        <f>IF(shipments9[[#This Row],[Gross Profit]]&lt;0,"Loss","Profit")</f>
        <v>Profit</v>
      </c>
      <c r="S7854" s="9">
        <f>shipments9[[#This Row],[Gross Profit]]/shipments9[[#This Row],[Amount]]</f>
        <v>0.5399395270377797</v>
      </c>
      <c r="T7854" s="11">
        <f>shipments9[[#This Row],[Amount]]/shipments9[[#This Row],[Boxes]]</f>
        <v>13.976423487544483</v>
      </c>
    </row>
    <row r="7855" spans="1:20" hidden="1" x14ac:dyDescent="0.25">
      <c r="A7855" t="s">
        <v>8039</v>
      </c>
      <c r="B7855" t="s">
        <v>58</v>
      </c>
      <c r="C7855" t="s">
        <v>149</v>
      </c>
      <c r="D7855" t="s">
        <v>19</v>
      </c>
      <c r="E7855" s="1">
        <v>45348</v>
      </c>
      <c r="F7855" s="1" t="str">
        <f>TEXT(shipments9[[#This Row],[Shipdate]],"ddd")</f>
        <v>Mon</v>
      </c>
      <c r="G7855" s="1" t="str">
        <f>IF(OR(shipments9[[#This Row],[Day Name]]="Sat",shipments9[[#This Row],[Day Name]]="Sun"),"Weekend","Weekday")</f>
        <v>Weekday</v>
      </c>
      <c r="H7855">
        <v>6491.25</v>
      </c>
      <c r="I7855">
        <v>382</v>
      </c>
      <c r="J7855" t="s">
        <v>194</v>
      </c>
      <c r="K7855" t="s">
        <v>8155</v>
      </c>
      <c r="L7855" t="s">
        <v>8156</v>
      </c>
      <c r="M7855">
        <v>2</v>
      </c>
      <c r="N7855" t="s">
        <v>8157</v>
      </c>
      <c r="O7855" s="4">
        <f>INDEX(products[Cost_per_box], MATCH(shipments9[[#This Row],[PID]], products[PID], 0))</f>
        <v>6.43</v>
      </c>
      <c r="P7855" s="4">
        <f>shipments9[[#This Row],[Boxes]]*shipments9[[#This Row],[Cost Per Box]]</f>
        <v>2456.2599999999998</v>
      </c>
      <c r="Q7855" s="4">
        <f>shipments9[[#This Row],[Amount]] -shipments9[[#This Row],[total cost]]</f>
        <v>4034.9900000000002</v>
      </c>
      <c r="R7855" s="4" t="str">
        <f>IF(shipments9[[#This Row],[Gross Profit]]&lt;0,"Loss","Profit")</f>
        <v>Profit</v>
      </c>
      <c r="S7855" s="9">
        <f>shipments9[[#This Row],[Gross Profit]]/shipments9[[#This Row],[Amount]]</f>
        <v>0.62160446755247456</v>
      </c>
      <c r="T7855" s="11">
        <f>shipments9[[#This Row],[Amount]]/shipments9[[#This Row],[Boxes]]</f>
        <v>16.99280104712042</v>
      </c>
    </row>
    <row r="7856" spans="1:20" hidden="1" x14ac:dyDescent="0.25">
      <c r="A7856" t="s">
        <v>8040</v>
      </c>
      <c r="B7856" t="s">
        <v>58</v>
      </c>
      <c r="C7856" t="s">
        <v>137</v>
      </c>
      <c r="D7856" t="s">
        <v>19</v>
      </c>
      <c r="E7856" s="1">
        <v>45547</v>
      </c>
      <c r="F7856" s="1" t="str">
        <f>TEXT(shipments9[[#This Row],[Shipdate]],"ddd")</f>
        <v>Thu</v>
      </c>
      <c r="G7856" s="1" t="str">
        <f>IF(OR(shipments9[[#This Row],[Day Name]]="Sat",shipments9[[#This Row],[Day Name]]="Sun"),"Weekend","Weekday")</f>
        <v>Weekday</v>
      </c>
      <c r="H7856">
        <v>4682.25</v>
      </c>
      <c r="I7856">
        <v>235</v>
      </c>
      <c r="J7856" t="s">
        <v>194</v>
      </c>
      <c r="K7856" t="s">
        <v>8155</v>
      </c>
      <c r="L7856" t="s">
        <v>8160</v>
      </c>
      <c r="M7856">
        <v>9</v>
      </c>
      <c r="N7856" t="s">
        <v>8167</v>
      </c>
      <c r="O7856" s="4">
        <f>INDEX(products[Cost_per_box], MATCH(shipments9[[#This Row],[PID]], products[PID], 0))</f>
        <v>7.73</v>
      </c>
      <c r="P7856" s="4">
        <f>shipments9[[#This Row],[Boxes]]*shipments9[[#This Row],[Cost Per Box]]</f>
        <v>1816.5500000000002</v>
      </c>
      <c r="Q7856" s="4">
        <f>shipments9[[#This Row],[Amount]] -shipments9[[#This Row],[total cost]]</f>
        <v>2865.7</v>
      </c>
      <c r="R7856" s="4" t="str">
        <f>IF(shipments9[[#This Row],[Gross Profit]]&lt;0,"Loss","Profit")</f>
        <v>Profit</v>
      </c>
      <c r="S7856" s="9">
        <f>shipments9[[#This Row],[Gross Profit]]/shipments9[[#This Row],[Amount]]</f>
        <v>0.61203481232313517</v>
      </c>
      <c r="T7856" s="11">
        <f>shipments9[[#This Row],[Amount]]/shipments9[[#This Row],[Boxes]]</f>
        <v>19.924468085106383</v>
      </c>
    </row>
    <row r="7857" spans="1:20" hidden="1" x14ac:dyDescent="0.25">
      <c r="A7857" t="s">
        <v>8041</v>
      </c>
      <c r="B7857" t="s">
        <v>58</v>
      </c>
      <c r="C7857" t="s">
        <v>124</v>
      </c>
      <c r="D7857" t="s">
        <v>19</v>
      </c>
      <c r="E7857" s="1">
        <v>45330</v>
      </c>
      <c r="F7857" s="1" t="str">
        <f>TEXT(shipments9[[#This Row],[Shipdate]],"ddd")</f>
        <v>Thu</v>
      </c>
      <c r="G7857" s="1" t="str">
        <f>IF(OR(shipments9[[#This Row],[Day Name]]="Sat",shipments9[[#This Row],[Day Name]]="Sun"),"Weekend","Weekday")</f>
        <v>Weekday</v>
      </c>
      <c r="H7857">
        <v>463.5</v>
      </c>
      <c r="I7857">
        <v>36</v>
      </c>
      <c r="J7857" t="s">
        <v>194</v>
      </c>
      <c r="K7857" t="s">
        <v>8155</v>
      </c>
      <c r="L7857" t="s">
        <v>8156</v>
      </c>
      <c r="M7857">
        <v>2</v>
      </c>
      <c r="N7857" t="s">
        <v>8157</v>
      </c>
      <c r="O7857" s="4">
        <f>INDEX(products[Cost_per_box], MATCH(shipments9[[#This Row],[PID]], products[PID], 0))</f>
        <v>7.48</v>
      </c>
      <c r="P7857" s="4">
        <f>shipments9[[#This Row],[Boxes]]*shipments9[[#This Row],[Cost Per Box]]</f>
        <v>269.28000000000003</v>
      </c>
      <c r="Q7857" s="4">
        <f>shipments9[[#This Row],[Amount]] -shipments9[[#This Row],[total cost]]</f>
        <v>194.21999999999997</v>
      </c>
      <c r="R7857" s="4" t="str">
        <f>IF(shipments9[[#This Row],[Gross Profit]]&lt;0,"Loss","Profit")</f>
        <v>Profit</v>
      </c>
      <c r="S7857" s="9">
        <f>shipments9[[#This Row],[Gross Profit]]/shipments9[[#This Row],[Amount]]</f>
        <v>0.41902912621359217</v>
      </c>
      <c r="T7857" s="11">
        <f>shipments9[[#This Row],[Amount]]/shipments9[[#This Row],[Boxes]]</f>
        <v>12.875</v>
      </c>
    </row>
    <row r="7858" spans="1:20" hidden="1" x14ac:dyDescent="0.25">
      <c r="A7858" t="s">
        <v>8042</v>
      </c>
      <c r="B7858" t="s">
        <v>58</v>
      </c>
      <c r="C7858" t="s">
        <v>137</v>
      </c>
      <c r="D7858" t="s">
        <v>19</v>
      </c>
      <c r="E7858" s="1">
        <v>45107</v>
      </c>
      <c r="F7858" s="1" t="str">
        <f>TEXT(shipments9[[#This Row],[Shipdate]],"ddd")</f>
        <v>Fri</v>
      </c>
      <c r="G7858" s="1" t="str">
        <f>IF(OR(shipments9[[#This Row],[Day Name]]="Sat",shipments9[[#This Row],[Day Name]]="Sun"),"Weekend","Weekday")</f>
        <v>Weekday</v>
      </c>
      <c r="H7858">
        <v>14503.5</v>
      </c>
      <c r="I7858">
        <v>806</v>
      </c>
      <c r="J7858" t="s">
        <v>194</v>
      </c>
      <c r="K7858" t="s">
        <v>8151</v>
      </c>
      <c r="L7858" t="s">
        <v>8154</v>
      </c>
      <c r="M7858">
        <v>6</v>
      </c>
      <c r="N7858" t="s">
        <v>8159</v>
      </c>
      <c r="O7858" s="4">
        <f>INDEX(products[Cost_per_box], MATCH(shipments9[[#This Row],[PID]], products[PID], 0))</f>
        <v>7.73</v>
      </c>
      <c r="P7858" s="4">
        <f>shipments9[[#This Row],[Boxes]]*shipments9[[#This Row],[Cost Per Box]]</f>
        <v>6230.38</v>
      </c>
      <c r="Q7858" s="4">
        <f>shipments9[[#This Row],[Amount]] -shipments9[[#This Row],[total cost]]</f>
        <v>8273.119999999999</v>
      </c>
      <c r="R7858" s="4" t="str">
        <f>IF(shipments9[[#This Row],[Gross Profit]]&lt;0,"Loss","Profit")</f>
        <v>Profit</v>
      </c>
      <c r="S7858" s="9">
        <f>shipments9[[#This Row],[Gross Profit]]/shipments9[[#This Row],[Amount]]</f>
        <v>0.57042231185575887</v>
      </c>
      <c r="T7858" s="11">
        <f>shipments9[[#This Row],[Amount]]/shipments9[[#This Row],[Boxes]]</f>
        <v>17.994416873449133</v>
      </c>
    </row>
    <row r="7859" spans="1:20" hidden="1" x14ac:dyDescent="0.25">
      <c r="A7859" t="s">
        <v>8043</v>
      </c>
      <c r="B7859" t="s">
        <v>58</v>
      </c>
      <c r="C7859" t="s">
        <v>132</v>
      </c>
      <c r="D7859" t="s">
        <v>19</v>
      </c>
      <c r="E7859" s="1">
        <v>45384</v>
      </c>
      <c r="F7859" s="1" t="str">
        <f>TEXT(shipments9[[#This Row],[Shipdate]],"ddd")</f>
        <v>Tue</v>
      </c>
      <c r="G7859" s="1" t="str">
        <f>IF(OR(shipments9[[#This Row],[Day Name]]="Sat",shipments9[[#This Row],[Day Name]]="Sun"),"Weekend","Weekday")</f>
        <v>Weekday</v>
      </c>
      <c r="H7859">
        <v>2423.25</v>
      </c>
      <c r="I7859">
        <v>87</v>
      </c>
      <c r="J7859" t="s">
        <v>194</v>
      </c>
      <c r="K7859" t="s">
        <v>8155</v>
      </c>
      <c r="L7859" t="s">
        <v>8154</v>
      </c>
      <c r="M7859">
        <v>4</v>
      </c>
      <c r="N7859" t="s">
        <v>8158</v>
      </c>
      <c r="O7859" s="4">
        <f>INDEX(products[Cost_per_box], MATCH(shipments9[[#This Row],[PID]], products[PID], 0))</f>
        <v>6.31</v>
      </c>
      <c r="P7859" s="4">
        <f>shipments9[[#This Row],[Boxes]]*shipments9[[#This Row],[Cost Per Box]]</f>
        <v>548.96999999999991</v>
      </c>
      <c r="Q7859" s="4">
        <f>shipments9[[#This Row],[Amount]] -shipments9[[#This Row],[total cost]]</f>
        <v>1874.2800000000002</v>
      </c>
      <c r="R7859" s="4" t="str">
        <f>IF(shipments9[[#This Row],[Gross Profit]]&lt;0,"Loss","Profit")</f>
        <v>Profit</v>
      </c>
      <c r="S7859" s="9">
        <f>shipments9[[#This Row],[Gross Profit]]/shipments9[[#This Row],[Amount]]</f>
        <v>0.77345713401423721</v>
      </c>
      <c r="T7859" s="11">
        <f>shipments9[[#This Row],[Amount]]/shipments9[[#This Row],[Boxes]]</f>
        <v>27.853448275862068</v>
      </c>
    </row>
    <row r="7860" spans="1:20" hidden="1" x14ac:dyDescent="0.25">
      <c r="A7860" t="s">
        <v>8044</v>
      </c>
      <c r="B7860" t="s">
        <v>58</v>
      </c>
      <c r="C7860" t="s">
        <v>137</v>
      </c>
      <c r="D7860" t="s">
        <v>19</v>
      </c>
      <c r="E7860" s="1">
        <v>45191</v>
      </c>
      <c r="F7860" s="1" t="str">
        <f>TEXT(shipments9[[#This Row],[Shipdate]],"ddd")</f>
        <v>Fri</v>
      </c>
      <c r="G7860" s="1" t="str">
        <f>IF(OR(shipments9[[#This Row],[Day Name]]="Sat",shipments9[[#This Row],[Day Name]]="Sun"),"Weekend","Weekday")</f>
        <v>Weekday</v>
      </c>
      <c r="H7860">
        <v>12361.5</v>
      </c>
      <c r="I7860">
        <v>619</v>
      </c>
      <c r="J7860" t="s">
        <v>194</v>
      </c>
      <c r="K7860" t="s">
        <v>8151</v>
      </c>
      <c r="L7860" t="s">
        <v>8160</v>
      </c>
      <c r="M7860">
        <v>9</v>
      </c>
      <c r="N7860" t="s">
        <v>8167</v>
      </c>
      <c r="O7860" s="4">
        <f>INDEX(products[Cost_per_box], MATCH(shipments9[[#This Row],[PID]], products[PID], 0))</f>
        <v>7.73</v>
      </c>
      <c r="P7860" s="4">
        <f>shipments9[[#This Row],[Boxes]]*shipments9[[#This Row],[Cost Per Box]]</f>
        <v>4784.87</v>
      </c>
      <c r="Q7860" s="4">
        <f>shipments9[[#This Row],[Amount]] -shipments9[[#This Row],[total cost]]</f>
        <v>7576.63</v>
      </c>
      <c r="R7860" s="4" t="str">
        <f>IF(shipments9[[#This Row],[Gross Profit]]&lt;0,"Loss","Profit")</f>
        <v>Profit</v>
      </c>
      <c r="S7860" s="9">
        <f>shipments9[[#This Row],[Gross Profit]]/shipments9[[#This Row],[Amount]]</f>
        <v>0.61292157100675482</v>
      </c>
      <c r="T7860" s="11">
        <f>shipments9[[#This Row],[Amount]]/shipments9[[#This Row],[Boxes]]</f>
        <v>19.970113085621971</v>
      </c>
    </row>
    <row r="7861" spans="1:20" hidden="1" x14ac:dyDescent="0.25">
      <c r="A7861" t="s">
        <v>8045</v>
      </c>
      <c r="B7861" t="s">
        <v>58</v>
      </c>
      <c r="C7861" t="s">
        <v>159</v>
      </c>
      <c r="D7861" t="s">
        <v>19</v>
      </c>
      <c r="E7861" s="1">
        <v>45160</v>
      </c>
      <c r="F7861" s="1" t="str">
        <f>TEXT(shipments9[[#This Row],[Shipdate]],"ddd")</f>
        <v>Tue</v>
      </c>
      <c r="G7861" s="1" t="str">
        <f>IF(OR(shipments9[[#This Row],[Day Name]]="Sat",shipments9[[#This Row],[Day Name]]="Sun"),"Weekend","Weekday")</f>
        <v>Weekday</v>
      </c>
      <c r="H7861">
        <v>6111</v>
      </c>
      <c r="I7861">
        <v>236</v>
      </c>
      <c r="J7861" t="s">
        <v>194</v>
      </c>
      <c r="K7861" t="s">
        <v>8151</v>
      </c>
      <c r="L7861" t="s">
        <v>8160</v>
      </c>
      <c r="M7861">
        <v>8</v>
      </c>
      <c r="N7861" t="s">
        <v>8162</v>
      </c>
      <c r="O7861" s="4">
        <f>INDEX(products[Cost_per_box], MATCH(shipments9[[#This Row],[PID]], products[PID], 0))</f>
        <v>5.04</v>
      </c>
      <c r="P7861" s="4">
        <f>shipments9[[#This Row],[Boxes]]*shipments9[[#This Row],[Cost Per Box]]</f>
        <v>1189.44</v>
      </c>
      <c r="Q7861" s="4">
        <f>shipments9[[#This Row],[Amount]] -shipments9[[#This Row],[total cost]]</f>
        <v>4921.5599999999995</v>
      </c>
      <c r="R7861" s="4" t="str">
        <f>IF(shipments9[[#This Row],[Gross Profit]]&lt;0,"Loss","Profit")</f>
        <v>Profit</v>
      </c>
      <c r="S7861" s="9">
        <f>shipments9[[#This Row],[Gross Profit]]/shipments9[[#This Row],[Amount]]</f>
        <v>0.805360824742268</v>
      </c>
      <c r="T7861" s="11">
        <f>shipments9[[#This Row],[Amount]]/shipments9[[#This Row],[Boxes]]</f>
        <v>25.89406779661017</v>
      </c>
    </row>
    <row r="7862" spans="1:20" hidden="1" x14ac:dyDescent="0.25">
      <c r="A7862" t="s">
        <v>8046</v>
      </c>
      <c r="B7862" t="s">
        <v>58</v>
      </c>
      <c r="C7862" t="s">
        <v>161</v>
      </c>
      <c r="D7862" t="s">
        <v>19</v>
      </c>
      <c r="E7862" s="1">
        <v>45510</v>
      </c>
      <c r="F7862" s="1" t="str">
        <f>TEXT(shipments9[[#This Row],[Shipdate]],"ddd")</f>
        <v>Tue</v>
      </c>
      <c r="G7862" s="1" t="str">
        <f>IF(OR(shipments9[[#This Row],[Day Name]]="Sat",shipments9[[#This Row],[Day Name]]="Sun"),"Weekend","Weekday")</f>
        <v>Weekday</v>
      </c>
      <c r="H7862">
        <v>5589</v>
      </c>
      <c r="I7862">
        <v>509</v>
      </c>
      <c r="J7862" t="s">
        <v>194</v>
      </c>
      <c r="K7862" t="s">
        <v>8155</v>
      </c>
      <c r="L7862" t="s">
        <v>8160</v>
      </c>
      <c r="M7862">
        <v>8</v>
      </c>
      <c r="N7862" t="s">
        <v>8162</v>
      </c>
      <c r="O7862" s="4">
        <f>INDEX(products[Cost_per_box], MATCH(shipments9[[#This Row],[PID]], products[PID], 0))</f>
        <v>2.76</v>
      </c>
      <c r="P7862" s="4">
        <f>shipments9[[#This Row],[Boxes]]*shipments9[[#This Row],[Cost Per Box]]</f>
        <v>1404.84</v>
      </c>
      <c r="Q7862" s="4">
        <f>shipments9[[#This Row],[Amount]] -shipments9[[#This Row],[total cost]]</f>
        <v>4184.16</v>
      </c>
      <c r="R7862" s="4" t="str">
        <f>IF(shipments9[[#This Row],[Gross Profit]]&lt;0,"Loss","Profit")</f>
        <v>Profit</v>
      </c>
      <c r="S7862" s="9">
        <f>shipments9[[#This Row],[Gross Profit]]/shipments9[[#This Row],[Amount]]</f>
        <v>0.74864197530864196</v>
      </c>
      <c r="T7862" s="11">
        <f>shipments9[[#This Row],[Amount]]/shipments9[[#This Row],[Boxes]]</f>
        <v>10.980353634577604</v>
      </c>
    </row>
    <row r="7863" spans="1:20" hidden="1" x14ac:dyDescent="0.25">
      <c r="A7863" t="s">
        <v>8047</v>
      </c>
      <c r="B7863" t="s">
        <v>61</v>
      </c>
      <c r="C7863" t="s">
        <v>132</v>
      </c>
      <c r="D7863" t="s">
        <v>19</v>
      </c>
      <c r="E7863" s="1">
        <v>45323</v>
      </c>
      <c r="F7863" s="1" t="str">
        <f>TEXT(shipments9[[#This Row],[Shipdate]],"ddd")</f>
        <v>Thu</v>
      </c>
      <c r="G7863" s="1" t="str">
        <f>IF(OR(shipments9[[#This Row],[Day Name]]="Sat",shipments9[[#This Row],[Day Name]]="Sun"),"Weekend","Weekday")</f>
        <v>Weekday</v>
      </c>
      <c r="H7863">
        <v>4151.25</v>
      </c>
      <c r="I7863">
        <v>154</v>
      </c>
      <c r="J7863" t="s">
        <v>194</v>
      </c>
      <c r="K7863" t="s">
        <v>8155</v>
      </c>
      <c r="L7863" t="s">
        <v>8156</v>
      </c>
      <c r="M7863">
        <v>2</v>
      </c>
      <c r="N7863" t="s">
        <v>8157</v>
      </c>
      <c r="O7863" s="4">
        <f>INDEX(products[Cost_per_box], MATCH(shipments9[[#This Row],[PID]], products[PID], 0))</f>
        <v>6.31</v>
      </c>
      <c r="P7863" s="4">
        <f>shipments9[[#This Row],[Boxes]]*shipments9[[#This Row],[Cost Per Box]]</f>
        <v>971.7399999999999</v>
      </c>
      <c r="Q7863" s="4">
        <f>shipments9[[#This Row],[Amount]] -shipments9[[#This Row],[total cost]]</f>
        <v>3179.51</v>
      </c>
      <c r="R7863" s="4" t="str">
        <f>IF(shipments9[[#This Row],[Gross Profit]]&lt;0,"Loss","Profit")</f>
        <v>Profit</v>
      </c>
      <c r="S7863" s="9">
        <f>shipments9[[#This Row],[Gross Profit]]/shipments9[[#This Row],[Amount]]</f>
        <v>0.76591629027401387</v>
      </c>
      <c r="T7863" s="11">
        <f>shipments9[[#This Row],[Amount]]/shipments9[[#This Row],[Boxes]]</f>
        <v>26.956168831168831</v>
      </c>
    </row>
    <row r="7864" spans="1:20" x14ac:dyDescent="0.25">
      <c r="A7864" t="s">
        <v>8048</v>
      </c>
      <c r="B7864" t="s">
        <v>61</v>
      </c>
      <c r="C7864" t="s">
        <v>147</v>
      </c>
      <c r="D7864" t="s">
        <v>19</v>
      </c>
      <c r="E7864" s="1">
        <v>45110</v>
      </c>
      <c r="F7864" s="1" t="str">
        <f>TEXT(shipments9[[#This Row],[Shipdate]],"ddd")</f>
        <v>Mon</v>
      </c>
      <c r="G7864" s="1" t="str">
        <f>IF(OR(shipments9[[#This Row],[Day Name]]="Sat",shipments9[[#This Row],[Day Name]]="Sun"),"Weekend","Weekday")</f>
        <v>Weekday</v>
      </c>
      <c r="H7864">
        <v>2297.25</v>
      </c>
      <c r="I7864">
        <v>230</v>
      </c>
      <c r="J7864" t="s">
        <v>194</v>
      </c>
      <c r="K7864" t="s">
        <v>8151</v>
      </c>
      <c r="L7864" t="s">
        <v>8160</v>
      </c>
      <c r="M7864">
        <v>7</v>
      </c>
      <c r="N7864" t="s">
        <v>8161</v>
      </c>
      <c r="O7864" s="4">
        <f>INDEX(products[Cost_per_box], MATCH(shipments9[[#This Row],[PID]], products[PID], 0))</f>
        <v>10.51</v>
      </c>
      <c r="P7864" s="4">
        <f>shipments9[[#This Row],[Boxes]]*shipments9[[#This Row],[Cost Per Box]]</f>
        <v>2417.2999999999997</v>
      </c>
      <c r="Q7864" s="4">
        <f>shipments9[[#This Row],[Amount]] -shipments9[[#This Row],[total cost]]</f>
        <v>-120.04999999999973</v>
      </c>
      <c r="R7864" s="4" t="str">
        <f>IF(shipments9[[#This Row],[Gross Profit]]&lt;0,"Loss","Profit")</f>
        <v>Loss</v>
      </c>
      <c r="S7864" s="9">
        <f>shipments9[[#This Row],[Gross Profit]]/shipments9[[#This Row],[Amount]]</f>
        <v>-5.2258134726303071E-2</v>
      </c>
      <c r="T7864" s="11">
        <f>shipments9[[#This Row],[Amount]]/shipments9[[#This Row],[Boxes]]</f>
        <v>9.9880434782608702</v>
      </c>
    </row>
    <row r="7865" spans="1:20" hidden="1" x14ac:dyDescent="0.25">
      <c r="A7865" t="s">
        <v>8049</v>
      </c>
      <c r="B7865" t="s">
        <v>83</v>
      </c>
      <c r="C7865" t="s">
        <v>135</v>
      </c>
      <c r="D7865" t="s">
        <v>19</v>
      </c>
      <c r="E7865" s="1">
        <v>45194</v>
      </c>
      <c r="F7865" s="1" t="str">
        <f>TEXT(shipments9[[#This Row],[Shipdate]],"ddd")</f>
        <v>Mon</v>
      </c>
      <c r="G7865" s="1" t="str">
        <f>IF(OR(shipments9[[#This Row],[Day Name]]="Sat",shipments9[[#This Row],[Day Name]]="Sun"),"Weekend","Weekday")</f>
        <v>Weekday</v>
      </c>
      <c r="H7865">
        <v>5519.25</v>
      </c>
      <c r="I7865">
        <v>205</v>
      </c>
      <c r="J7865" t="s">
        <v>194</v>
      </c>
      <c r="K7865" t="s">
        <v>8151</v>
      </c>
      <c r="L7865" t="s">
        <v>8160</v>
      </c>
      <c r="M7865">
        <v>9</v>
      </c>
      <c r="N7865" t="s">
        <v>8167</v>
      </c>
      <c r="O7865" s="4">
        <f>INDEX(products[Cost_per_box], MATCH(shipments9[[#This Row],[PID]], products[PID], 0))</f>
        <v>9.94</v>
      </c>
      <c r="P7865" s="4">
        <f>shipments9[[#This Row],[Boxes]]*shipments9[[#This Row],[Cost Per Box]]</f>
        <v>2037.6999999999998</v>
      </c>
      <c r="Q7865" s="4">
        <f>shipments9[[#This Row],[Amount]] -shipments9[[#This Row],[total cost]]</f>
        <v>3481.55</v>
      </c>
      <c r="R7865" s="4" t="str">
        <f>IF(shipments9[[#This Row],[Gross Profit]]&lt;0,"Loss","Profit")</f>
        <v>Profit</v>
      </c>
      <c r="S7865" s="9">
        <f>shipments9[[#This Row],[Gross Profit]]/shipments9[[#This Row],[Amount]]</f>
        <v>0.63080128640666766</v>
      </c>
      <c r="T7865" s="11">
        <f>shipments9[[#This Row],[Amount]]/shipments9[[#This Row],[Boxes]]</f>
        <v>26.923170731707316</v>
      </c>
    </row>
    <row r="7866" spans="1:20" hidden="1" x14ac:dyDescent="0.25">
      <c r="A7866" t="s">
        <v>8050</v>
      </c>
      <c r="B7866" t="s">
        <v>86</v>
      </c>
      <c r="C7866" t="s">
        <v>130</v>
      </c>
      <c r="D7866" t="s">
        <v>19</v>
      </c>
      <c r="E7866" s="1">
        <v>44931</v>
      </c>
      <c r="F7866" s="1" t="str">
        <f>TEXT(shipments9[[#This Row],[Shipdate]],"ddd")</f>
        <v>Thu</v>
      </c>
      <c r="G7866" s="1" t="str">
        <f>IF(OR(shipments9[[#This Row],[Day Name]]="Sat",shipments9[[#This Row],[Day Name]]="Sun"),"Weekend","Weekday")</f>
        <v>Weekday</v>
      </c>
      <c r="H7866">
        <v>5037.75</v>
      </c>
      <c r="I7866">
        <v>560</v>
      </c>
      <c r="J7866" t="s">
        <v>194</v>
      </c>
      <c r="K7866" t="s">
        <v>8151</v>
      </c>
      <c r="L7866" t="s">
        <v>8156</v>
      </c>
      <c r="M7866">
        <v>1</v>
      </c>
      <c r="N7866" t="s">
        <v>8163</v>
      </c>
      <c r="O7866" s="4">
        <f>INDEX(products[Cost_per_box], MATCH(shipments9[[#This Row],[PID]], products[PID], 0))</f>
        <v>5.72</v>
      </c>
      <c r="P7866" s="4">
        <f>shipments9[[#This Row],[Boxes]]*shipments9[[#This Row],[Cost Per Box]]</f>
        <v>3203.2</v>
      </c>
      <c r="Q7866" s="4">
        <f>shipments9[[#This Row],[Amount]] -shipments9[[#This Row],[total cost]]</f>
        <v>1834.5500000000002</v>
      </c>
      <c r="R7866" s="4" t="str">
        <f>IF(shipments9[[#This Row],[Gross Profit]]&lt;0,"Loss","Profit")</f>
        <v>Profit</v>
      </c>
      <c r="S7866" s="9">
        <f>shipments9[[#This Row],[Gross Profit]]/shipments9[[#This Row],[Amount]]</f>
        <v>0.36416058756389263</v>
      </c>
      <c r="T7866" s="11">
        <f>shipments9[[#This Row],[Amount]]/shipments9[[#This Row],[Boxes]]</f>
        <v>8.9959821428571427</v>
      </c>
    </row>
    <row r="7867" spans="1:20" hidden="1" x14ac:dyDescent="0.25">
      <c r="A7867" t="s">
        <v>8051</v>
      </c>
      <c r="B7867" t="s">
        <v>86</v>
      </c>
      <c r="C7867" t="s">
        <v>153</v>
      </c>
      <c r="D7867" t="s">
        <v>19</v>
      </c>
      <c r="E7867" s="1">
        <v>45273</v>
      </c>
      <c r="F7867" s="1" t="str">
        <f>TEXT(shipments9[[#This Row],[Shipdate]],"ddd")</f>
        <v>Wed</v>
      </c>
      <c r="G7867" s="1" t="str">
        <f>IF(OR(shipments9[[#This Row],[Day Name]]="Sat",shipments9[[#This Row],[Day Name]]="Sun"),"Weekend","Weekday")</f>
        <v>Weekday</v>
      </c>
      <c r="H7867">
        <v>10372.5</v>
      </c>
      <c r="I7867">
        <v>611</v>
      </c>
      <c r="J7867" t="s">
        <v>194</v>
      </c>
      <c r="K7867" t="s">
        <v>8151</v>
      </c>
      <c r="L7867" t="s">
        <v>8152</v>
      </c>
      <c r="M7867">
        <v>12</v>
      </c>
      <c r="N7867" t="s">
        <v>8166</v>
      </c>
      <c r="O7867" s="4">
        <f>INDEX(products[Cost_per_box], MATCH(shipments9[[#This Row],[PID]], products[PID], 0))</f>
        <v>9.57</v>
      </c>
      <c r="P7867" s="4">
        <f>shipments9[[#This Row],[Boxes]]*shipments9[[#This Row],[Cost Per Box]]</f>
        <v>5847.27</v>
      </c>
      <c r="Q7867" s="4">
        <f>shipments9[[#This Row],[Amount]] -shipments9[[#This Row],[total cost]]</f>
        <v>4525.2299999999996</v>
      </c>
      <c r="R7867" s="4" t="str">
        <f>IF(shipments9[[#This Row],[Gross Profit]]&lt;0,"Loss","Profit")</f>
        <v>Profit</v>
      </c>
      <c r="S7867" s="9">
        <f>shipments9[[#This Row],[Gross Profit]]/shipments9[[#This Row],[Amount]]</f>
        <v>0.43627187274041934</v>
      </c>
      <c r="T7867" s="11">
        <f>shipments9[[#This Row],[Amount]]/shipments9[[#This Row],[Boxes]]</f>
        <v>16.976268412438625</v>
      </c>
    </row>
    <row r="7868" spans="1:20" hidden="1" x14ac:dyDescent="0.25">
      <c r="A7868" t="s">
        <v>8052</v>
      </c>
      <c r="B7868" t="s">
        <v>86</v>
      </c>
      <c r="C7868" t="s">
        <v>149</v>
      </c>
      <c r="D7868" t="s">
        <v>19</v>
      </c>
      <c r="E7868" s="1">
        <v>45523</v>
      </c>
      <c r="F7868" s="1" t="str">
        <f>TEXT(shipments9[[#This Row],[Shipdate]],"ddd")</f>
        <v>Mon</v>
      </c>
      <c r="G7868" s="1" t="str">
        <f>IF(OR(shipments9[[#This Row],[Day Name]]="Sat",shipments9[[#This Row],[Day Name]]="Sun"),"Weekend","Weekday")</f>
        <v>Weekday</v>
      </c>
      <c r="H7868">
        <v>5366.25</v>
      </c>
      <c r="I7868">
        <v>358</v>
      </c>
      <c r="J7868" t="s">
        <v>194</v>
      </c>
      <c r="K7868" t="s">
        <v>8155</v>
      </c>
      <c r="L7868" t="s">
        <v>8160</v>
      </c>
      <c r="M7868">
        <v>8</v>
      </c>
      <c r="N7868" t="s">
        <v>8162</v>
      </c>
      <c r="O7868" s="4">
        <f>INDEX(products[Cost_per_box], MATCH(shipments9[[#This Row],[PID]], products[PID], 0))</f>
        <v>6.43</v>
      </c>
      <c r="P7868" s="4">
        <f>shipments9[[#This Row],[Boxes]]*shipments9[[#This Row],[Cost Per Box]]</f>
        <v>2301.94</v>
      </c>
      <c r="Q7868" s="4">
        <f>shipments9[[#This Row],[Amount]] -shipments9[[#This Row],[total cost]]</f>
        <v>3064.31</v>
      </c>
      <c r="R7868" s="4" t="str">
        <f>IF(shipments9[[#This Row],[Gross Profit]]&lt;0,"Loss","Profit")</f>
        <v>Profit</v>
      </c>
      <c r="S7868" s="9">
        <f>shipments9[[#This Row],[Gross Profit]]/shipments9[[#This Row],[Amount]]</f>
        <v>0.57103377591427906</v>
      </c>
      <c r="T7868" s="11">
        <f>shipments9[[#This Row],[Amount]]/shipments9[[#This Row],[Boxes]]</f>
        <v>14.989525139664805</v>
      </c>
    </row>
    <row r="7869" spans="1:20" hidden="1" x14ac:dyDescent="0.25">
      <c r="A7869" t="s">
        <v>8053</v>
      </c>
      <c r="B7869" t="s">
        <v>86</v>
      </c>
      <c r="C7869" t="s">
        <v>157</v>
      </c>
      <c r="D7869" t="s">
        <v>19</v>
      </c>
      <c r="E7869" s="1">
        <v>45278</v>
      </c>
      <c r="F7869" s="1" t="str">
        <f>TEXT(shipments9[[#This Row],[Shipdate]],"ddd")</f>
        <v>Mon</v>
      </c>
      <c r="G7869" s="1" t="str">
        <f>IF(OR(shipments9[[#This Row],[Day Name]]="Sat",shipments9[[#This Row],[Day Name]]="Sun"),"Weekend","Weekday")</f>
        <v>Weekday</v>
      </c>
      <c r="H7869">
        <v>14757.75</v>
      </c>
      <c r="I7869">
        <v>1476</v>
      </c>
      <c r="J7869" t="s">
        <v>194</v>
      </c>
      <c r="K7869" t="s">
        <v>8151</v>
      </c>
      <c r="L7869" t="s">
        <v>8152</v>
      </c>
      <c r="M7869">
        <v>12</v>
      </c>
      <c r="N7869" t="s">
        <v>8166</v>
      </c>
      <c r="O7869" s="4">
        <f>INDEX(products[Cost_per_box], MATCH(shipments9[[#This Row],[PID]], products[PID], 0))</f>
        <v>6.8</v>
      </c>
      <c r="P7869" s="4">
        <f>shipments9[[#This Row],[Boxes]]*shipments9[[#This Row],[Cost Per Box]]</f>
        <v>10036.799999999999</v>
      </c>
      <c r="Q7869" s="4">
        <f>shipments9[[#This Row],[Amount]] -shipments9[[#This Row],[total cost]]</f>
        <v>4720.9500000000007</v>
      </c>
      <c r="R7869" s="4" t="str">
        <f>IF(shipments9[[#This Row],[Gross Profit]]&lt;0,"Loss","Profit")</f>
        <v>Profit</v>
      </c>
      <c r="S7869" s="9">
        <f>shipments9[[#This Row],[Gross Profit]]/shipments9[[#This Row],[Amount]]</f>
        <v>0.31989632565939935</v>
      </c>
      <c r="T7869" s="11">
        <f>shipments9[[#This Row],[Amount]]/shipments9[[#This Row],[Boxes]]</f>
        <v>9.9984756097560972</v>
      </c>
    </row>
    <row r="7870" spans="1:20" hidden="1" x14ac:dyDescent="0.25">
      <c r="A7870" t="s">
        <v>8054</v>
      </c>
      <c r="B7870" t="s">
        <v>89</v>
      </c>
      <c r="C7870" t="s">
        <v>135</v>
      </c>
      <c r="D7870" t="s">
        <v>19</v>
      </c>
      <c r="E7870" s="1">
        <v>45196</v>
      </c>
      <c r="F7870" s="1" t="str">
        <f>TEXT(shipments9[[#This Row],[Shipdate]],"ddd")</f>
        <v>Wed</v>
      </c>
      <c r="G7870" s="1" t="str">
        <f>IF(OR(shipments9[[#This Row],[Day Name]]="Sat",shipments9[[#This Row],[Day Name]]="Sun"),"Weekend","Weekday")</f>
        <v>Weekday</v>
      </c>
      <c r="H7870">
        <v>2952</v>
      </c>
      <c r="I7870">
        <v>123</v>
      </c>
      <c r="J7870" t="s">
        <v>194</v>
      </c>
      <c r="K7870" t="s">
        <v>8151</v>
      </c>
      <c r="L7870" t="s">
        <v>8160</v>
      </c>
      <c r="M7870">
        <v>9</v>
      </c>
      <c r="N7870" t="s">
        <v>8167</v>
      </c>
      <c r="O7870" s="4">
        <f>INDEX(products[Cost_per_box], MATCH(shipments9[[#This Row],[PID]], products[PID], 0))</f>
        <v>9.94</v>
      </c>
      <c r="P7870" s="4">
        <f>shipments9[[#This Row],[Boxes]]*shipments9[[#This Row],[Cost Per Box]]</f>
        <v>1222.6199999999999</v>
      </c>
      <c r="Q7870" s="4">
        <f>shipments9[[#This Row],[Amount]] -shipments9[[#This Row],[total cost]]</f>
        <v>1729.38</v>
      </c>
      <c r="R7870" s="4" t="str">
        <f>IF(shipments9[[#This Row],[Gross Profit]]&lt;0,"Loss","Profit")</f>
        <v>Profit</v>
      </c>
      <c r="S7870" s="9">
        <f>shipments9[[#This Row],[Gross Profit]]/shipments9[[#This Row],[Amount]]</f>
        <v>0.58583333333333332</v>
      </c>
      <c r="T7870" s="11">
        <f>shipments9[[#This Row],[Amount]]/shipments9[[#This Row],[Boxes]]</f>
        <v>24</v>
      </c>
    </row>
    <row r="7871" spans="1:20" hidden="1" x14ac:dyDescent="0.25">
      <c r="A7871" t="s">
        <v>8055</v>
      </c>
      <c r="B7871" t="s">
        <v>89</v>
      </c>
      <c r="C7871" t="s">
        <v>137</v>
      </c>
      <c r="D7871" t="s">
        <v>19</v>
      </c>
      <c r="E7871" s="1">
        <v>45463</v>
      </c>
      <c r="F7871" s="1" t="str">
        <f>TEXT(shipments9[[#This Row],[Shipdate]],"ddd")</f>
        <v>Thu</v>
      </c>
      <c r="G7871" s="1" t="str">
        <f>IF(OR(shipments9[[#This Row],[Day Name]]="Sat",shipments9[[#This Row],[Day Name]]="Sun"),"Weekend","Weekday")</f>
        <v>Weekday</v>
      </c>
      <c r="H7871">
        <v>8399.25</v>
      </c>
      <c r="I7871">
        <v>382</v>
      </c>
      <c r="J7871" t="s">
        <v>194</v>
      </c>
      <c r="K7871" t="s">
        <v>8155</v>
      </c>
      <c r="L7871" t="s">
        <v>8154</v>
      </c>
      <c r="M7871">
        <v>6</v>
      </c>
      <c r="N7871" t="s">
        <v>8159</v>
      </c>
      <c r="O7871" s="4">
        <f>INDEX(products[Cost_per_box], MATCH(shipments9[[#This Row],[PID]], products[PID], 0))</f>
        <v>7.73</v>
      </c>
      <c r="P7871" s="4">
        <f>shipments9[[#This Row],[Boxes]]*shipments9[[#This Row],[Cost Per Box]]</f>
        <v>2952.86</v>
      </c>
      <c r="Q7871" s="4">
        <f>shipments9[[#This Row],[Amount]] -shipments9[[#This Row],[total cost]]</f>
        <v>5446.3899999999994</v>
      </c>
      <c r="R7871" s="4" t="str">
        <f>IF(shipments9[[#This Row],[Gross Profit]]&lt;0,"Loss","Profit")</f>
        <v>Profit</v>
      </c>
      <c r="S7871" s="9">
        <f>shipments9[[#This Row],[Gross Profit]]/shipments9[[#This Row],[Amount]]</f>
        <v>0.64843765812423726</v>
      </c>
      <c r="T7871" s="11">
        <f>shipments9[[#This Row],[Amount]]/shipments9[[#This Row],[Boxes]]</f>
        <v>21.987565445026178</v>
      </c>
    </row>
    <row r="7872" spans="1:20" hidden="1" x14ac:dyDescent="0.25">
      <c r="A7872" t="s">
        <v>8056</v>
      </c>
      <c r="B7872" t="s">
        <v>89</v>
      </c>
      <c r="C7872" t="s">
        <v>163</v>
      </c>
      <c r="D7872" t="s">
        <v>19</v>
      </c>
      <c r="E7872" s="1">
        <v>45014</v>
      </c>
      <c r="F7872" s="1" t="str">
        <f>TEXT(shipments9[[#This Row],[Shipdate]],"ddd")</f>
        <v>Wed</v>
      </c>
      <c r="G7872" s="1" t="str">
        <f>IF(OR(shipments9[[#This Row],[Day Name]]="Sat",shipments9[[#This Row],[Day Name]]="Sun"),"Weekend","Weekday")</f>
        <v>Weekday</v>
      </c>
      <c r="H7872">
        <v>10451.25</v>
      </c>
      <c r="I7872">
        <v>1307</v>
      </c>
      <c r="J7872" t="s">
        <v>194</v>
      </c>
      <c r="K7872" t="s">
        <v>8151</v>
      </c>
      <c r="L7872" t="s">
        <v>8156</v>
      </c>
      <c r="M7872">
        <v>3</v>
      </c>
      <c r="N7872" t="s">
        <v>8164</v>
      </c>
      <c r="O7872" s="4">
        <f>INDEX(products[Cost_per_box], MATCH(shipments9[[#This Row],[PID]], products[PID], 0))</f>
        <v>3.32</v>
      </c>
      <c r="P7872" s="4">
        <f>shipments9[[#This Row],[Boxes]]*shipments9[[#This Row],[Cost Per Box]]</f>
        <v>4339.24</v>
      </c>
      <c r="Q7872" s="4">
        <f>shipments9[[#This Row],[Amount]] -shipments9[[#This Row],[total cost]]</f>
        <v>6112.01</v>
      </c>
      <c r="R7872" s="4" t="str">
        <f>IF(shipments9[[#This Row],[Gross Profit]]&lt;0,"Loss","Profit")</f>
        <v>Profit</v>
      </c>
      <c r="S7872" s="9">
        <f>shipments9[[#This Row],[Gross Profit]]/shipments9[[#This Row],[Amount]]</f>
        <v>0.58481138619782325</v>
      </c>
      <c r="T7872" s="11">
        <f>shipments9[[#This Row],[Amount]]/shipments9[[#This Row],[Boxes]]</f>
        <v>7.9963657230298395</v>
      </c>
    </row>
    <row r="7873" spans="1:20" hidden="1" x14ac:dyDescent="0.25">
      <c r="A7873" t="s">
        <v>8057</v>
      </c>
      <c r="B7873" t="s">
        <v>89</v>
      </c>
      <c r="C7873" t="s">
        <v>135</v>
      </c>
      <c r="D7873" t="s">
        <v>19</v>
      </c>
      <c r="E7873" s="1">
        <v>45530</v>
      </c>
      <c r="F7873" s="1" t="str">
        <f>TEXT(shipments9[[#This Row],[Shipdate]],"ddd")</f>
        <v>Mon</v>
      </c>
      <c r="G7873" s="1" t="str">
        <f>IF(OR(shipments9[[#This Row],[Day Name]]="Sat",shipments9[[#This Row],[Day Name]]="Sun"),"Weekend","Weekday")</f>
        <v>Weekday</v>
      </c>
      <c r="H7873">
        <v>4752</v>
      </c>
      <c r="I7873">
        <v>183</v>
      </c>
      <c r="J7873" t="s">
        <v>194</v>
      </c>
      <c r="K7873" t="s">
        <v>8155</v>
      </c>
      <c r="L7873" t="s">
        <v>8160</v>
      </c>
      <c r="M7873">
        <v>8</v>
      </c>
      <c r="N7873" t="s">
        <v>8162</v>
      </c>
      <c r="O7873" s="4">
        <f>INDEX(products[Cost_per_box], MATCH(shipments9[[#This Row],[PID]], products[PID], 0))</f>
        <v>9.94</v>
      </c>
      <c r="P7873" s="4">
        <f>shipments9[[#This Row],[Boxes]]*shipments9[[#This Row],[Cost Per Box]]</f>
        <v>1819.02</v>
      </c>
      <c r="Q7873" s="4">
        <f>shipments9[[#This Row],[Amount]] -shipments9[[#This Row],[total cost]]</f>
        <v>2932.98</v>
      </c>
      <c r="R7873" s="4" t="str">
        <f>IF(shipments9[[#This Row],[Gross Profit]]&lt;0,"Loss","Profit")</f>
        <v>Profit</v>
      </c>
      <c r="S7873" s="9">
        <f>shipments9[[#This Row],[Gross Profit]]/shipments9[[#This Row],[Amount]]</f>
        <v>0.61720959595959601</v>
      </c>
      <c r="T7873" s="11">
        <f>shipments9[[#This Row],[Amount]]/shipments9[[#This Row],[Boxes]]</f>
        <v>25.967213114754099</v>
      </c>
    </row>
    <row r="7874" spans="1:20" hidden="1" x14ac:dyDescent="0.25">
      <c r="A7874" t="s">
        <v>8058</v>
      </c>
      <c r="B7874" t="s">
        <v>89</v>
      </c>
      <c r="C7874" t="s">
        <v>141</v>
      </c>
      <c r="D7874" t="s">
        <v>19</v>
      </c>
      <c r="E7874" s="1">
        <v>45336</v>
      </c>
      <c r="F7874" s="1" t="str">
        <f>TEXT(shipments9[[#This Row],[Shipdate]],"ddd")</f>
        <v>Wed</v>
      </c>
      <c r="G7874" s="1" t="str">
        <f>IF(OR(shipments9[[#This Row],[Day Name]]="Sat",shipments9[[#This Row],[Day Name]]="Sun"),"Weekend","Weekday")</f>
        <v>Weekday</v>
      </c>
      <c r="H7874">
        <v>9252</v>
      </c>
      <c r="I7874">
        <v>617</v>
      </c>
      <c r="J7874" t="s">
        <v>194</v>
      </c>
      <c r="K7874" t="s">
        <v>8155</v>
      </c>
      <c r="L7874" t="s">
        <v>8156</v>
      </c>
      <c r="M7874">
        <v>2</v>
      </c>
      <c r="N7874" t="s">
        <v>8157</v>
      </c>
      <c r="O7874" s="4">
        <f>INDEX(products[Cost_per_box], MATCH(shipments9[[#This Row],[PID]], products[PID], 0))</f>
        <v>8.2200000000000006</v>
      </c>
      <c r="P7874" s="4">
        <f>shipments9[[#This Row],[Boxes]]*shipments9[[#This Row],[Cost Per Box]]</f>
        <v>5071.7400000000007</v>
      </c>
      <c r="Q7874" s="4">
        <f>shipments9[[#This Row],[Amount]] -shipments9[[#This Row],[total cost]]</f>
        <v>4180.2599999999993</v>
      </c>
      <c r="R7874" s="4" t="str">
        <f>IF(shipments9[[#This Row],[Gross Profit]]&lt;0,"Loss","Profit")</f>
        <v>Profit</v>
      </c>
      <c r="S7874" s="9">
        <f>shipments9[[#This Row],[Gross Profit]]/shipments9[[#This Row],[Amount]]</f>
        <v>0.45182230869001289</v>
      </c>
      <c r="T7874" s="11">
        <f>shipments9[[#This Row],[Amount]]/shipments9[[#This Row],[Boxes]]</f>
        <v>14.995137763371151</v>
      </c>
    </row>
    <row r="7875" spans="1:20" hidden="1" x14ac:dyDescent="0.25">
      <c r="A7875" t="s">
        <v>8059</v>
      </c>
      <c r="B7875" t="s">
        <v>92</v>
      </c>
      <c r="C7875" t="s">
        <v>151</v>
      </c>
      <c r="D7875" t="s">
        <v>19</v>
      </c>
      <c r="E7875" s="1">
        <v>45469</v>
      </c>
      <c r="F7875" s="1" t="str">
        <f>TEXT(shipments9[[#This Row],[Shipdate]],"ddd")</f>
        <v>Wed</v>
      </c>
      <c r="G7875" s="1" t="str">
        <f>IF(OR(shipments9[[#This Row],[Day Name]]="Sat",shipments9[[#This Row],[Day Name]]="Sun"),"Weekend","Weekday")</f>
        <v>Weekday</v>
      </c>
      <c r="H7875">
        <v>11056.5</v>
      </c>
      <c r="I7875">
        <v>651</v>
      </c>
      <c r="J7875" t="s">
        <v>194</v>
      </c>
      <c r="K7875" t="s">
        <v>8155</v>
      </c>
      <c r="L7875" t="s">
        <v>8154</v>
      </c>
      <c r="M7875">
        <v>6</v>
      </c>
      <c r="N7875" t="s">
        <v>8159</v>
      </c>
      <c r="O7875" s="4">
        <f>INDEX(products[Cost_per_box], MATCH(shipments9[[#This Row],[PID]], products[PID], 0))</f>
        <v>12.41</v>
      </c>
      <c r="P7875" s="4">
        <f>shipments9[[#This Row],[Boxes]]*shipments9[[#This Row],[Cost Per Box]]</f>
        <v>8078.91</v>
      </c>
      <c r="Q7875" s="4">
        <f>shipments9[[#This Row],[Amount]] -shipments9[[#This Row],[total cost]]</f>
        <v>2977.59</v>
      </c>
      <c r="R7875" s="4" t="str">
        <f>IF(shipments9[[#This Row],[Gross Profit]]&lt;0,"Loss","Profit")</f>
        <v>Profit</v>
      </c>
      <c r="S7875" s="9">
        <f>shipments9[[#This Row],[Gross Profit]]/shipments9[[#This Row],[Amount]]</f>
        <v>0.26930674264007598</v>
      </c>
      <c r="T7875" s="11">
        <f>shipments9[[#This Row],[Amount]]/shipments9[[#This Row],[Boxes]]</f>
        <v>16.983870967741936</v>
      </c>
    </row>
    <row r="7876" spans="1:20" hidden="1" x14ac:dyDescent="0.25">
      <c r="A7876" t="s">
        <v>8060</v>
      </c>
      <c r="B7876" t="s">
        <v>92</v>
      </c>
      <c r="C7876" t="s">
        <v>145</v>
      </c>
      <c r="D7876" t="s">
        <v>19</v>
      </c>
      <c r="E7876" s="1">
        <v>45338</v>
      </c>
      <c r="F7876" s="1" t="str">
        <f>TEXT(shipments9[[#This Row],[Shipdate]],"ddd")</f>
        <v>Fri</v>
      </c>
      <c r="G7876" s="1" t="str">
        <f>IF(OR(shipments9[[#This Row],[Day Name]]="Sat",shipments9[[#This Row],[Day Name]]="Sun"),"Weekend","Weekday")</f>
        <v>Weekday</v>
      </c>
      <c r="H7876">
        <v>10361.25</v>
      </c>
      <c r="I7876">
        <v>691</v>
      </c>
      <c r="J7876" t="s">
        <v>194</v>
      </c>
      <c r="K7876" t="s">
        <v>8155</v>
      </c>
      <c r="L7876" t="s">
        <v>8156</v>
      </c>
      <c r="M7876">
        <v>2</v>
      </c>
      <c r="N7876" t="s">
        <v>8157</v>
      </c>
      <c r="O7876" s="4">
        <f>INDEX(products[Cost_per_box], MATCH(shipments9[[#This Row],[PID]], products[PID], 0))</f>
        <v>4.74</v>
      </c>
      <c r="P7876" s="4">
        <f>shipments9[[#This Row],[Boxes]]*shipments9[[#This Row],[Cost Per Box]]</f>
        <v>3275.34</v>
      </c>
      <c r="Q7876" s="4">
        <f>shipments9[[#This Row],[Amount]] -shipments9[[#This Row],[total cost]]</f>
        <v>7085.91</v>
      </c>
      <c r="R7876" s="4" t="str">
        <f>IF(shipments9[[#This Row],[Gross Profit]]&lt;0,"Loss","Profit")</f>
        <v>Profit</v>
      </c>
      <c r="S7876" s="9">
        <f>shipments9[[#This Row],[Gross Profit]]/shipments9[[#This Row],[Amount]]</f>
        <v>0.68388563155989868</v>
      </c>
      <c r="T7876" s="11">
        <f>shipments9[[#This Row],[Amount]]/shipments9[[#This Row],[Boxes]]</f>
        <v>14.994573082489147</v>
      </c>
    </row>
    <row r="7877" spans="1:20" hidden="1" x14ac:dyDescent="0.25">
      <c r="A7877" t="s">
        <v>8061</v>
      </c>
      <c r="B7877" t="s">
        <v>92</v>
      </c>
      <c r="C7877" t="s">
        <v>165</v>
      </c>
      <c r="D7877" t="s">
        <v>19</v>
      </c>
      <c r="E7877" s="1">
        <v>45189</v>
      </c>
      <c r="F7877" s="1" t="str">
        <f>TEXT(shipments9[[#This Row],[Shipdate]],"ddd")</f>
        <v>Wed</v>
      </c>
      <c r="G7877" s="1" t="str">
        <f>IF(OR(shipments9[[#This Row],[Day Name]]="Sat",shipments9[[#This Row],[Day Name]]="Sun"),"Weekend","Weekday")</f>
        <v>Weekday</v>
      </c>
      <c r="H7877">
        <v>7542</v>
      </c>
      <c r="I7877">
        <v>419</v>
      </c>
      <c r="J7877" t="s">
        <v>194</v>
      </c>
      <c r="K7877" t="s">
        <v>8151</v>
      </c>
      <c r="L7877" t="s">
        <v>8160</v>
      </c>
      <c r="M7877">
        <v>9</v>
      </c>
      <c r="N7877" t="s">
        <v>8167</v>
      </c>
      <c r="O7877" s="4">
        <f>INDEX(products[Cost_per_box], MATCH(shipments9[[#This Row],[PID]], products[PID], 0))</f>
        <v>2.65</v>
      </c>
      <c r="P7877" s="4">
        <f>shipments9[[#This Row],[Boxes]]*shipments9[[#This Row],[Cost Per Box]]</f>
        <v>1110.3499999999999</v>
      </c>
      <c r="Q7877" s="4">
        <f>shipments9[[#This Row],[Amount]] -shipments9[[#This Row],[total cost]]</f>
        <v>6431.65</v>
      </c>
      <c r="R7877" s="4" t="str">
        <f>IF(shipments9[[#This Row],[Gross Profit]]&lt;0,"Loss","Profit")</f>
        <v>Profit</v>
      </c>
      <c r="S7877" s="9">
        <f>shipments9[[#This Row],[Gross Profit]]/shipments9[[#This Row],[Amount]]</f>
        <v>0.85277777777777775</v>
      </c>
      <c r="T7877" s="11">
        <f>shipments9[[#This Row],[Amount]]/shipments9[[#This Row],[Boxes]]</f>
        <v>18</v>
      </c>
    </row>
    <row r="7878" spans="1:20" hidden="1" x14ac:dyDescent="0.25">
      <c r="A7878" t="s">
        <v>8062</v>
      </c>
      <c r="B7878" t="s">
        <v>92</v>
      </c>
      <c r="C7878" t="s">
        <v>132</v>
      </c>
      <c r="D7878" t="s">
        <v>19</v>
      </c>
      <c r="E7878" s="1">
        <v>45313</v>
      </c>
      <c r="F7878" s="1" t="str">
        <f>TEXT(shipments9[[#This Row],[Shipdate]],"ddd")</f>
        <v>Mon</v>
      </c>
      <c r="G7878" s="1" t="str">
        <f>IF(OR(shipments9[[#This Row],[Day Name]]="Sat",shipments9[[#This Row],[Day Name]]="Sun"),"Weekend","Weekday")</f>
        <v>Weekday</v>
      </c>
      <c r="H7878">
        <v>832.5</v>
      </c>
      <c r="I7878">
        <v>30</v>
      </c>
      <c r="J7878" t="s">
        <v>194</v>
      </c>
      <c r="K7878" t="s">
        <v>8155</v>
      </c>
      <c r="L7878" t="s">
        <v>8156</v>
      </c>
      <c r="M7878">
        <v>1</v>
      </c>
      <c r="N7878" t="s">
        <v>8163</v>
      </c>
      <c r="O7878" s="4">
        <f>INDEX(products[Cost_per_box], MATCH(shipments9[[#This Row],[PID]], products[PID], 0))</f>
        <v>6.31</v>
      </c>
      <c r="P7878" s="4">
        <f>shipments9[[#This Row],[Boxes]]*shipments9[[#This Row],[Cost Per Box]]</f>
        <v>189.29999999999998</v>
      </c>
      <c r="Q7878" s="4">
        <f>shipments9[[#This Row],[Amount]] -shipments9[[#This Row],[total cost]]</f>
        <v>643.20000000000005</v>
      </c>
      <c r="R7878" s="4" t="str">
        <f>IF(shipments9[[#This Row],[Gross Profit]]&lt;0,"Loss","Profit")</f>
        <v>Profit</v>
      </c>
      <c r="S7878" s="9">
        <f>shipments9[[#This Row],[Gross Profit]]/shipments9[[#This Row],[Amount]]</f>
        <v>0.77261261261261271</v>
      </c>
      <c r="T7878" s="11">
        <f>shipments9[[#This Row],[Amount]]/shipments9[[#This Row],[Boxes]]</f>
        <v>27.75</v>
      </c>
    </row>
    <row r="7879" spans="1:20" hidden="1" x14ac:dyDescent="0.25">
      <c r="A7879" t="s">
        <v>8063</v>
      </c>
      <c r="B7879" t="s">
        <v>92</v>
      </c>
      <c r="C7879" t="s">
        <v>132</v>
      </c>
      <c r="D7879" t="s">
        <v>19</v>
      </c>
      <c r="E7879" s="1">
        <v>45205</v>
      </c>
      <c r="F7879" s="1" t="str">
        <f>TEXT(shipments9[[#This Row],[Shipdate]],"ddd")</f>
        <v>Fri</v>
      </c>
      <c r="G7879" s="1" t="str">
        <f>IF(OR(shipments9[[#This Row],[Day Name]]="Sat",shipments9[[#This Row],[Day Name]]="Sun"),"Weekend","Weekday")</f>
        <v>Weekday</v>
      </c>
      <c r="H7879">
        <v>1779.75</v>
      </c>
      <c r="I7879">
        <v>66</v>
      </c>
      <c r="J7879" t="s">
        <v>194</v>
      </c>
      <c r="K7879" t="s">
        <v>8151</v>
      </c>
      <c r="L7879" t="s">
        <v>8152</v>
      </c>
      <c r="M7879">
        <v>10</v>
      </c>
      <c r="N7879" t="s">
        <v>8153</v>
      </c>
      <c r="O7879" s="4">
        <f>INDEX(products[Cost_per_box], MATCH(shipments9[[#This Row],[PID]], products[PID], 0))</f>
        <v>6.31</v>
      </c>
      <c r="P7879" s="4">
        <f>shipments9[[#This Row],[Boxes]]*shipments9[[#This Row],[Cost Per Box]]</f>
        <v>416.46</v>
      </c>
      <c r="Q7879" s="4">
        <f>shipments9[[#This Row],[Amount]] -shipments9[[#This Row],[total cost]]</f>
        <v>1363.29</v>
      </c>
      <c r="R7879" s="4" t="str">
        <f>IF(shipments9[[#This Row],[Gross Profit]]&lt;0,"Loss","Profit")</f>
        <v>Profit</v>
      </c>
      <c r="S7879" s="9">
        <f>shipments9[[#This Row],[Gross Profit]]/shipments9[[#This Row],[Amount]]</f>
        <v>0.76600084281500214</v>
      </c>
      <c r="T7879" s="11">
        <f>shipments9[[#This Row],[Amount]]/shipments9[[#This Row],[Boxes]]</f>
        <v>26.96590909090909</v>
      </c>
    </row>
    <row r="7880" spans="1:20" hidden="1" x14ac:dyDescent="0.25">
      <c r="A7880" t="s">
        <v>8064</v>
      </c>
      <c r="B7880" t="s">
        <v>92</v>
      </c>
      <c r="C7880" t="s">
        <v>137</v>
      </c>
      <c r="D7880" t="s">
        <v>19</v>
      </c>
      <c r="E7880" s="1">
        <v>45464</v>
      </c>
      <c r="F7880" s="1" t="str">
        <f>TEXT(shipments9[[#This Row],[Shipdate]],"ddd")</f>
        <v>Fri</v>
      </c>
      <c r="G7880" s="1" t="str">
        <f>IF(OR(shipments9[[#This Row],[Day Name]]="Sat",shipments9[[#This Row],[Day Name]]="Sun"),"Weekend","Weekday")</f>
        <v>Weekday</v>
      </c>
      <c r="H7880">
        <v>5787</v>
      </c>
      <c r="I7880">
        <v>290</v>
      </c>
      <c r="J7880" t="s">
        <v>194</v>
      </c>
      <c r="K7880" t="s">
        <v>8155</v>
      </c>
      <c r="L7880" t="s">
        <v>8154</v>
      </c>
      <c r="M7880">
        <v>6</v>
      </c>
      <c r="N7880" t="s">
        <v>8159</v>
      </c>
      <c r="O7880" s="4">
        <f>INDEX(products[Cost_per_box], MATCH(shipments9[[#This Row],[PID]], products[PID], 0))</f>
        <v>7.73</v>
      </c>
      <c r="P7880" s="4">
        <f>shipments9[[#This Row],[Boxes]]*shipments9[[#This Row],[Cost Per Box]]</f>
        <v>2241.7000000000003</v>
      </c>
      <c r="Q7880" s="4">
        <f>shipments9[[#This Row],[Amount]] -shipments9[[#This Row],[total cost]]</f>
        <v>3545.2999999999997</v>
      </c>
      <c r="R7880" s="4" t="str">
        <f>IF(shipments9[[#This Row],[Gross Profit]]&lt;0,"Loss","Profit")</f>
        <v>Profit</v>
      </c>
      <c r="S7880" s="9">
        <f>shipments9[[#This Row],[Gross Profit]]/shipments9[[#This Row],[Amount]]</f>
        <v>0.61263176084326931</v>
      </c>
      <c r="T7880" s="11">
        <f>shipments9[[#This Row],[Amount]]/shipments9[[#This Row],[Boxes]]</f>
        <v>19.955172413793104</v>
      </c>
    </row>
    <row r="7881" spans="1:20" x14ac:dyDescent="0.25">
      <c r="A7881" t="s">
        <v>8065</v>
      </c>
      <c r="B7881" t="s">
        <v>95</v>
      </c>
      <c r="C7881" t="s">
        <v>147</v>
      </c>
      <c r="D7881" t="s">
        <v>19</v>
      </c>
      <c r="E7881" s="1">
        <v>45355</v>
      </c>
      <c r="F7881" s="1" t="str">
        <f>TEXT(shipments9[[#This Row],[Shipdate]],"ddd")</f>
        <v>Mon</v>
      </c>
      <c r="G7881" s="1" t="str">
        <f>IF(OR(shipments9[[#This Row],[Day Name]]="Sat",shipments9[[#This Row],[Day Name]]="Sun"),"Weekend","Weekday")</f>
        <v>Weekday</v>
      </c>
      <c r="H7881">
        <v>6113.25</v>
      </c>
      <c r="I7881">
        <v>680</v>
      </c>
      <c r="J7881" t="s">
        <v>194</v>
      </c>
      <c r="K7881" t="s">
        <v>8155</v>
      </c>
      <c r="L7881" t="s">
        <v>8156</v>
      </c>
      <c r="M7881">
        <v>3</v>
      </c>
      <c r="N7881" t="s">
        <v>8164</v>
      </c>
      <c r="O7881" s="4">
        <f>INDEX(products[Cost_per_box], MATCH(shipments9[[#This Row],[PID]], products[PID], 0))</f>
        <v>10.51</v>
      </c>
      <c r="P7881" s="4">
        <f>shipments9[[#This Row],[Boxes]]*shipments9[[#This Row],[Cost Per Box]]</f>
        <v>7146.8</v>
      </c>
      <c r="Q7881" s="4">
        <f>shipments9[[#This Row],[Amount]] -shipments9[[#This Row],[total cost]]</f>
        <v>-1033.5500000000002</v>
      </c>
      <c r="R7881" s="4" t="str">
        <f>IF(shipments9[[#This Row],[Gross Profit]]&lt;0,"Loss","Profit")</f>
        <v>Loss</v>
      </c>
      <c r="S7881" s="9">
        <f>shipments9[[#This Row],[Gross Profit]]/shipments9[[#This Row],[Amount]]</f>
        <v>-0.16906719011982174</v>
      </c>
      <c r="T7881" s="11">
        <f>shipments9[[#This Row],[Amount]]/shipments9[[#This Row],[Boxes]]</f>
        <v>8.9900735294117649</v>
      </c>
    </row>
    <row r="7882" spans="1:20" hidden="1" x14ac:dyDescent="0.25">
      <c r="A7882" t="s">
        <v>8066</v>
      </c>
      <c r="B7882" t="s">
        <v>95</v>
      </c>
      <c r="C7882" t="s">
        <v>128</v>
      </c>
      <c r="D7882" t="s">
        <v>19</v>
      </c>
      <c r="E7882" s="1">
        <v>45498</v>
      </c>
      <c r="F7882" s="1" t="str">
        <f>TEXT(shipments9[[#This Row],[Shipdate]],"ddd")</f>
        <v>Thu</v>
      </c>
      <c r="G7882" s="1" t="str">
        <f>IF(OR(shipments9[[#This Row],[Day Name]]="Sat",shipments9[[#This Row],[Day Name]]="Sun"),"Weekend","Weekday")</f>
        <v>Weekday</v>
      </c>
      <c r="H7882">
        <v>3971.25</v>
      </c>
      <c r="I7882">
        <v>442</v>
      </c>
      <c r="J7882" t="s">
        <v>194</v>
      </c>
      <c r="K7882" t="s">
        <v>8155</v>
      </c>
      <c r="L7882" t="s">
        <v>8160</v>
      </c>
      <c r="M7882">
        <v>7</v>
      </c>
      <c r="N7882" t="s">
        <v>8161</v>
      </c>
      <c r="O7882" s="4">
        <f>INDEX(products[Cost_per_box], MATCH(shipments9[[#This Row],[PID]], products[PID], 0))</f>
        <v>3.85</v>
      </c>
      <c r="P7882" s="4">
        <f>shipments9[[#This Row],[Boxes]]*shipments9[[#This Row],[Cost Per Box]]</f>
        <v>1701.7</v>
      </c>
      <c r="Q7882" s="4">
        <f>shipments9[[#This Row],[Amount]] -shipments9[[#This Row],[total cost]]</f>
        <v>2269.5500000000002</v>
      </c>
      <c r="R7882" s="4" t="str">
        <f>IF(shipments9[[#This Row],[Gross Profit]]&lt;0,"Loss","Profit")</f>
        <v>Profit</v>
      </c>
      <c r="S7882" s="9">
        <f>shipments9[[#This Row],[Gross Profit]]/shipments9[[#This Row],[Amount]]</f>
        <v>0.57149512118350654</v>
      </c>
      <c r="T7882" s="11">
        <f>shipments9[[#This Row],[Amount]]/shipments9[[#This Row],[Boxes]]</f>
        <v>8.9847285067873308</v>
      </c>
    </row>
    <row r="7883" spans="1:20" hidden="1" x14ac:dyDescent="0.25">
      <c r="A7883" t="s">
        <v>8067</v>
      </c>
      <c r="B7883" t="s">
        <v>98</v>
      </c>
      <c r="C7883" t="s">
        <v>121</v>
      </c>
      <c r="D7883" t="s">
        <v>19</v>
      </c>
      <c r="E7883" s="1">
        <v>45335</v>
      </c>
      <c r="F7883" s="1" t="str">
        <f>TEXT(shipments9[[#This Row],[Shipdate]],"ddd")</f>
        <v>Tue</v>
      </c>
      <c r="G7883" s="1" t="str">
        <f>IF(OR(shipments9[[#This Row],[Day Name]]="Sat",shipments9[[#This Row],[Day Name]]="Sun"),"Weekend","Weekday")</f>
        <v>Weekday</v>
      </c>
      <c r="H7883">
        <v>2805.75</v>
      </c>
      <c r="I7883">
        <v>201</v>
      </c>
      <c r="J7883" t="s">
        <v>194</v>
      </c>
      <c r="K7883" t="s">
        <v>8155</v>
      </c>
      <c r="L7883" t="s">
        <v>8156</v>
      </c>
      <c r="M7883">
        <v>2</v>
      </c>
      <c r="N7883" t="s">
        <v>8157</v>
      </c>
      <c r="O7883" s="4">
        <f>INDEX(products[Cost_per_box], MATCH(shipments9[[#This Row],[PID]], products[PID], 0))</f>
        <v>5.26</v>
      </c>
      <c r="P7883" s="4">
        <f>shipments9[[#This Row],[Boxes]]*shipments9[[#This Row],[Cost Per Box]]</f>
        <v>1057.26</v>
      </c>
      <c r="Q7883" s="4">
        <f>shipments9[[#This Row],[Amount]] -shipments9[[#This Row],[total cost]]</f>
        <v>1748.49</v>
      </c>
      <c r="R7883" s="4" t="str">
        <f>IF(shipments9[[#This Row],[Gross Profit]]&lt;0,"Loss","Profit")</f>
        <v>Profit</v>
      </c>
      <c r="S7883" s="9">
        <f>shipments9[[#This Row],[Gross Profit]]/shipments9[[#This Row],[Amount]]</f>
        <v>0.62318096765570707</v>
      </c>
      <c r="T7883" s="11">
        <f>shipments9[[#This Row],[Amount]]/shipments9[[#This Row],[Boxes]]</f>
        <v>13.958955223880597</v>
      </c>
    </row>
    <row r="7884" spans="1:20" hidden="1" x14ac:dyDescent="0.25">
      <c r="A7884" t="s">
        <v>8068</v>
      </c>
      <c r="B7884" t="s">
        <v>98</v>
      </c>
      <c r="C7884" t="s">
        <v>153</v>
      </c>
      <c r="D7884" t="s">
        <v>19</v>
      </c>
      <c r="E7884" s="1">
        <v>45534</v>
      </c>
      <c r="F7884" s="1" t="str">
        <f>TEXT(shipments9[[#This Row],[Shipdate]],"ddd")</f>
        <v>Fri</v>
      </c>
      <c r="G7884" s="1" t="str">
        <f>IF(OR(shipments9[[#This Row],[Day Name]]="Sat",shipments9[[#This Row],[Day Name]]="Sun"),"Weekend","Weekday")</f>
        <v>Weekday</v>
      </c>
      <c r="H7884">
        <v>4799.25</v>
      </c>
      <c r="I7884">
        <v>320</v>
      </c>
      <c r="J7884" t="s">
        <v>194</v>
      </c>
      <c r="K7884" t="s">
        <v>8155</v>
      </c>
      <c r="L7884" t="s">
        <v>8160</v>
      </c>
      <c r="M7884">
        <v>8</v>
      </c>
      <c r="N7884" t="s">
        <v>8162</v>
      </c>
      <c r="O7884" s="4">
        <f>INDEX(products[Cost_per_box], MATCH(shipments9[[#This Row],[PID]], products[PID], 0))</f>
        <v>9.57</v>
      </c>
      <c r="P7884" s="4">
        <f>shipments9[[#This Row],[Boxes]]*shipments9[[#This Row],[Cost Per Box]]</f>
        <v>3062.4</v>
      </c>
      <c r="Q7884" s="4">
        <f>shipments9[[#This Row],[Amount]] -shipments9[[#This Row],[total cost]]</f>
        <v>1736.85</v>
      </c>
      <c r="R7884" s="4" t="str">
        <f>IF(shipments9[[#This Row],[Gross Profit]]&lt;0,"Loss","Profit")</f>
        <v>Profit</v>
      </c>
      <c r="S7884" s="9">
        <f>shipments9[[#This Row],[Gross Profit]]/shipments9[[#This Row],[Amount]]</f>
        <v>0.36190029692139397</v>
      </c>
      <c r="T7884" s="11">
        <f>shipments9[[#This Row],[Amount]]/shipments9[[#This Row],[Boxes]]</f>
        <v>14.99765625</v>
      </c>
    </row>
    <row r="7885" spans="1:20" hidden="1" x14ac:dyDescent="0.25">
      <c r="A7885" t="s">
        <v>8069</v>
      </c>
      <c r="B7885" t="s">
        <v>98</v>
      </c>
      <c r="C7885" t="s">
        <v>165</v>
      </c>
      <c r="D7885" t="s">
        <v>19</v>
      </c>
      <c r="E7885" s="1">
        <v>45244</v>
      </c>
      <c r="F7885" s="1" t="str">
        <f>TEXT(shipments9[[#This Row],[Shipdate]],"ddd")</f>
        <v>Tue</v>
      </c>
      <c r="G7885" s="1" t="str">
        <f>IF(OR(shipments9[[#This Row],[Day Name]]="Sat",shipments9[[#This Row],[Day Name]]="Sun"),"Weekend","Weekday")</f>
        <v>Weekday</v>
      </c>
      <c r="H7885">
        <v>11263.5</v>
      </c>
      <c r="I7885">
        <v>564</v>
      </c>
      <c r="J7885" t="s">
        <v>194</v>
      </c>
      <c r="K7885" t="s">
        <v>8151</v>
      </c>
      <c r="L7885" t="s">
        <v>8152</v>
      </c>
      <c r="M7885">
        <v>11</v>
      </c>
      <c r="N7885" t="s">
        <v>8165</v>
      </c>
      <c r="O7885" s="4">
        <f>INDEX(products[Cost_per_box], MATCH(shipments9[[#This Row],[PID]], products[PID], 0))</f>
        <v>2.65</v>
      </c>
      <c r="P7885" s="4">
        <f>shipments9[[#This Row],[Boxes]]*shipments9[[#This Row],[Cost Per Box]]</f>
        <v>1494.6</v>
      </c>
      <c r="Q7885" s="4">
        <f>shipments9[[#This Row],[Amount]] -shipments9[[#This Row],[total cost]]</f>
        <v>9768.9</v>
      </c>
      <c r="R7885" s="4" t="str">
        <f>IF(shipments9[[#This Row],[Gross Profit]]&lt;0,"Loss","Profit")</f>
        <v>Profit</v>
      </c>
      <c r="S7885" s="9">
        <f>shipments9[[#This Row],[Gross Profit]]/shipments9[[#This Row],[Amount]]</f>
        <v>0.86730589958716209</v>
      </c>
      <c r="T7885" s="11">
        <f>shipments9[[#This Row],[Amount]]/shipments9[[#This Row],[Boxes]]</f>
        <v>19.970744680851062</v>
      </c>
    </row>
    <row r="7886" spans="1:20" hidden="1" x14ac:dyDescent="0.25">
      <c r="A7886" t="s">
        <v>8070</v>
      </c>
      <c r="B7886" t="s">
        <v>65</v>
      </c>
      <c r="C7886" t="s">
        <v>128</v>
      </c>
      <c r="D7886" t="s">
        <v>19</v>
      </c>
      <c r="E7886" s="1">
        <v>45440</v>
      </c>
      <c r="F7886" s="1" t="str">
        <f>TEXT(shipments9[[#This Row],[Shipdate]],"ddd")</f>
        <v>Tue</v>
      </c>
      <c r="G7886" s="1" t="str">
        <f>IF(OR(shipments9[[#This Row],[Day Name]]="Sat",shipments9[[#This Row],[Day Name]]="Sun"),"Weekend","Weekday")</f>
        <v>Weekday</v>
      </c>
      <c r="H7886">
        <v>5213.25</v>
      </c>
      <c r="I7886">
        <v>869</v>
      </c>
      <c r="J7886" t="s">
        <v>194</v>
      </c>
      <c r="K7886" t="s">
        <v>8155</v>
      </c>
      <c r="L7886" t="s">
        <v>8154</v>
      </c>
      <c r="M7886">
        <v>5</v>
      </c>
      <c r="N7886" t="s">
        <v>201</v>
      </c>
      <c r="O7886" s="4">
        <f>INDEX(products[Cost_per_box], MATCH(shipments9[[#This Row],[PID]], products[PID], 0))</f>
        <v>3.85</v>
      </c>
      <c r="P7886" s="4">
        <f>shipments9[[#This Row],[Boxes]]*shipments9[[#This Row],[Cost Per Box]]</f>
        <v>3345.65</v>
      </c>
      <c r="Q7886" s="4">
        <f>shipments9[[#This Row],[Amount]] -shipments9[[#This Row],[total cost]]</f>
        <v>1867.6</v>
      </c>
      <c r="R7886" s="4" t="str">
        <f>IF(shipments9[[#This Row],[Gross Profit]]&lt;0,"Loss","Profit")</f>
        <v>Profit</v>
      </c>
      <c r="S7886" s="9">
        <f>shipments9[[#This Row],[Gross Profit]]/shipments9[[#This Row],[Amount]]</f>
        <v>0.35824102047667</v>
      </c>
      <c r="T7886" s="11">
        <f>shipments9[[#This Row],[Amount]]/shipments9[[#This Row],[Boxes]]</f>
        <v>5.9991369390103566</v>
      </c>
    </row>
    <row r="7887" spans="1:20" x14ac:dyDescent="0.25">
      <c r="A7887" t="s">
        <v>8071</v>
      </c>
      <c r="B7887" t="s">
        <v>65</v>
      </c>
      <c r="C7887" t="s">
        <v>147</v>
      </c>
      <c r="D7887" t="s">
        <v>19</v>
      </c>
      <c r="E7887" s="1">
        <v>45320</v>
      </c>
      <c r="F7887" s="1" t="str">
        <f>TEXT(shipments9[[#This Row],[Shipdate]],"ddd")</f>
        <v>Mon</v>
      </c>
      <c r="G7887" s="1" t="str">
        <f>IF(OR(shipments9[[#This Row],[Day Name]]="Sat",shipments9[[#This Row],[Day Name]]="Sun"),"Weekend","Weekday")</f>
        <v>Weekday</v>
      </c>
      <c r="H7887">
        <v>15531.75</v>
      </c>
      <c r="I7887">
        <v>1726</v>
      </c>
      <c r="J7887" t="s">
        <v>194</v>
      </c>
      <c r="K7887" t="s">
        <v>8155</v>
      </c>
      <c r="L7887" t="s">
        <v>8156</v>
      </c>
      <c r="M7887">
        <v>1</v>
      </c>
      <c r="N7887" t="s">
        <v>8163</v>
      </c>
      <c r="O7887" s="4">
        <f>INDEX(products[Cost_per_box], MATCH(shipments9[[#This Row],[PID]], products[PID], 0))</f>
        <v>10.51</v>
      </c>
      <c r="P7887" s="4">
        <f>shipments9[[#This Row],[Boxes]]*shipments9[[#This Row],[Cost Per Box]]</f>
        <v>18140.259999999998</v>
      </c>
      <c r="Q7887" s="4">
        <f>shipments9[[#This Row],[Amount]] -shipments9[[#This Row],[total cost]]</f>
        <v>-2608.5099999999984</v>
      </c>
      <c r="R7887" s="4" t="str">
        <f>IF(shipments9[[#This Row],[Gross Profit]]&lt;0,"Loss","Profit")</f>
        <v>Loss</v>
      </c>
      <c r="S7887" s="9">
        <f>shipments9[[#This Row],[Gross Profit]]/shipments9[[#This Row],[Amount]]</f>
        <v>-0.16794694738197552</v>
      </c>
      <c r="T7887" s="11">
        <f>shipments9[[#This Row],[Amount]]/shipments9[[#This Row],[Boxes]]</f>
        <v>8.9986964078794909</v>
      </c>
    </row>
    <row r="7888" spans="1:20" hidden="1" x14ac:dyDescent="0.25">
      <c r="A7888" t="s">
        <v>8072</v>
      </c>
      <c r="B7888" t="s">
        <v>65</v>
      </c>
      <c r="C7888" t="s">
        <v>163</v>
      </c>
      <c r="D7888" t="s">
        <v>19</v>
      </c>
      <c r="E7888" s="1">
        <v>45371</v>
      </c>
      <c r="F7888" s="1" t="str">
        <f>TEXT(shipments9[[#This Row],[Shipdate]],"ddd")</f>
        <v>Wed</v>
      </c>
      <c r="G7888" s="1" t="str">
        <f>IF(OR(shipments9[[#This Row],[Day Name]]="Sat",shipments9[[#This Row],[Day Name]]="Sun"),"Weekend","Weekday")</f>
        <v>Weekday</v>
      </c>
      <c r="H7888">
        <v>3690</v>
      </c>
      <c r="I7888">
        <v>462</v>
      </c>
      <c r="J7888" t="s">
        <v>194</v>
      </c>
      <c r="K7888" t="s">
        <v>8155</v>
      </c>
      <c r="L7888" t="s">
        <v>8156</v>
      </c>
      <c r="M7888">
        <v>3</v>
      </c>
      <c r="N7888" t="s">
        <v>8164</v>
      </c>
      <c r="O7888" s="4">
        <f>INDEX(products[Cost_per_box], MATCH(shipments9[[#This Row],[PID]], products[PID], 0))</f>
        <v>3.32</v>
      </c>
      <c r="P7888" s="4">
        <f>shipments9[[#This Row],[Boxes]]*shipments9[[#This Row],[Cost Per Box]]</f>
        <v>1533.84</v>
      </c>
      <c r="Q7888" s="4">
        <f>shipments9[[#This Row],[Amount]] -shipments9[[#This Row],[total cost]]</f>
        <v>2156.16</v>
      </c>
      <c r="R7888" s="4" t="str">
        <f>IF(shipments9[[#This Row],[Gross Profit]]&lt;0,"Loss","Profit")</f>
        <v>Profit</v>
      </c>
      <c r="S7888" s="9">
        <f>shipments9[[#This Row],[Gross Profit]]/shipments9[[#This Row],[Amount]]</f>
        <v>0.58432520325203252</v>
      </c>
      <c r="T7888" s="11">
        <f>shipments9[[#This Row],[Amount]]/shipments9[[#This Row],[Boxes]]</f>
        <v>7.9870129870129869</v>
      </c>
    </row>
    <row r="7889" spans="1:20" hidden="1" x14ac:dyDescent="0.25">
      <c r="A7889" t="s">
        <v>8073</v>
      </c>
      <c r="B7889" t="s">
        <v>65</v>
      </c>
      <c r="C7889" t="s">
        <v>165</v>
      </c>
      <c r="D7889" t="s">
        <v>19</v>
      </c>
      <c r="E7889" s="1">
        <v>45483</v>
      </c>
      <c r="F7889" s="1" t="str">
        <f>TEXT(shipments9[[#This Row],[Shipdate]],"ddd")</f>
        <v>Wed</v>
      </c>
      <c r="G7889" s="1" t="str">
        <f>IF(OR(shipments9[[#This Row],[Day Name]]="Sat",shipments9[[#This Row],[Day Name]]="Sun"),"Weekend","Weekday")</f>
        <v>Weekday</v>
      </c>
      <c r="H7889">
        <v>7404.75</v>
      </c>
      <c r="I7889">
        <v>353</v>
      </c>
      <c r="J7889" t="s">
        <v>194</v>
      </c>
      <c r="K7889" t="s">
        <v>8155</v>
      </c>
      <c r="L7889" t="s">
        <v>8160</v>
      </c>
      <c r="M7889">
        <v>7</v>
      </c>
      <c r="N7889" t="s">
        <v>8161</v>
      </c>
      <c r="O7889" s="4">
        <f>INDEX(products[Cost_per_box], MATCH(shipments9[[#This Row],[PID]], products[PID], 0))</f>
        <v>2.65</v>
      </c>
      <c r="P7889" s="4">
        <f>shipments9[[#This Row],[Boxes]]*shipments9[[#This Row],[Cost Per Box]]</f>
        <v>935.44999999999993</v>
      </c>
      <c r="Q7889" s="4">
        <f>shipments9[[#This Row],[Amount]] -shipments9[[#This Row],[total cost]]</f>
        <v>6469.3</v>
      </c>
      <c r="R7889" s="4" t="str">
        <f>IF(shipments9[[#This Row],[Gross Profit]]&lt;0,"Loss","Profit")</f>
        <v>Profit</v>
      </c>
      <c r="S7889" s="9">
        <f>shipments9[[#This Row],[Gross Profit]]/shipments9[[#This Row],[Amount]]</f>
        <v>0.87366892872818125</v>
      </c>
      <c r="T7889" s="11">
        <f>shipments9[[#This Row],[Amount]]/shipments9[[#This Row],[Boxes]]</f>
        <v>20.976628895184135</v>
      </c>
    </row>
    <row r="7890" spans="1:20" hidden="1" x14ac:dyDescent="0.25">
      <c r="A7890" t="s">
        <v>8074</v>
      </c>
      <c r="B7890" t="s">
        <v>65</v>
      </c>
      <c r="C7890" t="s">
        <v>163</v>
      </c>
      <c r="D7890" t="s">
        <v>19</v>
      </c>
      <c r="E7890" s="1">
        <v>45355</v>
      </c>
      <c r="F7890" s="1" t="str">
        <f>TEXT(shipments9[[#This Row],[Shipdate]],"ddd")</f>
        <v>Mon</v>
      </c>
      <c r="G7890" s="1" t="str">
        <f>IF(OR(shipments9[[#This Row],[Day Name]]="Sat",shipments9[[#This Row],[Day Name]]="Sun"),"Weekend","Weekday")</f>
        <v>Weekday</v>
      </c>
      <c r="H7890">
        <v>2729.25</v>
      </c>
      <c r="I7890">
        <v>249</v>
      </c>
      <c r="J7890" t="s">
        <v>194</v>
      </c>
      <c r="K7890" t="s">
        <v>8155</v>
      </c>
      <c r="L7890" t="s">
        <v>8156</v>
      </c>
      <c r="M7890">
        <v>3</v>
      </c>
      <c r="N7890" t="s">
        <v>8164</v>
      </c>
      <c r="O7890" s="4">
        <f>INDEX(products[Cost_per_box], MATCH(shipments9[[#This Row],[PID]], products[PID], 0))</f>
        <v>3.32</v>
      </c>
      <c r="P7890" s="4">
        <f>shipments9[[#This Row],[Boxes]]*shipments9[[#This Row],[Cost Per Box]]</f>
        <v>826.68</v>
      </c>
      <c r="Q7890" s="4">
        <f>shipments9[[#This Row],[Amount]] -shipments9[[#This Row],[total cost]]</f>
        <v>1902.5700000000002</v>
      </c>
      <c r="R7890" s="4" t="str">
        <f>IF(shipments9[[#This Row],[Gross Profit]]&lt;0,"Loss","Profit")</f>
        <v>Profit</v>
      </c>
      <c r="S7890" s="9">
        <f>shipments9[[#This Row],[Gross Profit]]/shipments9[[#This Row],[Amount]]</f>
        <v>0.69710359989007975</v>
      </c>
      <c r="T7890" s="11">
        <f>shipments9[[#This Row],[Amount]]/shipments9[[#This Row],[Boxes]]</f>
        <v>10.960843373493976</v>
      </c>
    </row>
    <row r="7891" spans="1:20" hidden="1" x14ac:dyDescent="0.25">
      <c r="A7891" t="s">
        <v>8075</v>
      </c>
      <c r="B7891" t="s">
        <v>68</v>
      </c>
      <c r="C7891" t="s">
        <v>141</v>
      </c>
      <c r="D7891" t="s">
        <v>19</v>
      </c>
      <c r="E7891" s="1">
        <v>45187</v>
      </c>
      <c r="F7891" s="1" t="str">
        <f>TEXT(shipments9[[#This Row],[Shipdate]],"ddd")</f>
        <v>Mon</v>
      </c>
      <c r="G7891" s="1" t="str">
        <f>IF(OR(shipments9[[#This Row],[Day Name]]="Sat",shipments9[[#This Row],[Day Name]]="Sun"),"Weekend","Weekday")</f>
        <v>Weekday</v>
      </c>
      <c r="H7891">
        <v>474.75</v>
      </c>
      <c r="I7891">
        <v>37</v>
      </c>
      <c r="J7891" t="s">
        <v>194</v>
      </c>
      <c r="K7891" t="s">
        <v>8151</v>
      </c>
      <c r="L7891" t="s">
        <v>8160</v>
      </c>
      <c r="M7891">
        <v>9</v>
      </c>
      <c r="N7891" t="s">
        <v>8167</v>
      </c>
      <c r="O7891" s="4">
        <f>INDEX(products[Cost_per_box], MATCH(shipments9[[#This Row],[PID]], products[PID], 0))</f>
        <v>8.2200000000000006</v>
      </c>
      <c r="P7891" s="4">
        <f>shipments9[[#This Row],[Boxes]]*shipments9[[#This Row],[Cost Per Box]]</f>
        <v>304.14000000000004</v>
      </c>
      <c r="Q7891" s="4">
        <f>shipments9[[#This Row],[Amount]] -shipments9[[#This Row],[total cost]]</f>
        <v>170.60999999999996</v>
      </c>
      <c r="R7891" s="4" t="str">
        <f>IF(shipments9[[#This Row],[Gross Profit]]&lt;0,"Loss","Profit")</f>
        <v>Profit</v>
      </c>
      <c r="S7891" s="9">
        <f>shipments9[[#This Row],[Gross Profit]]/shipments9[[#This Row],[Amount]]</f>
        <v>0.35936808846761442</v>
      </c>
      <c r="T7891" s="11">
        <f>shipments9[[#This Row],[Amount]]/shipments9[[#This Row],[Boxes]]</f>
        <v>12.831081081081081</v>
      </c>
    </row>
    <row r="7892" spans="1:20" hidden="1" x14ac:dyDescent="0.25">
      <c r="A7892" t="s">
        <v>8076</v>
      </c>
      <c r="B7892" t="s">
        <v>68</v>
      </c>
      <c r="C7892" t="s">
        <v>143</v>
      </c>
      <c r="D7892" t="s">
        <v>19</v>
      </c>
      <c r="E7892" s="1">
        <v>45481</v>
      </c>
      <c r="F7892" s="1" t="str">
        <f>TEXT(shipments9[[#This Row],[Shipdate]],"ddd")</f>
        <v>Mon</v>
      </c>
      <c r="G7892" s="1" t="str">
        <f>IF(OR(shipments9[[#This Row],[Day Name]]="Sat",shipments9[[#This Row],[Day Name]]="Sun"),"Weekend","Weekday")</f>
        <v>Weekday</v>
      </c>
      <c r="H7892">
        <v>2434.5</v>
      </c>
      <c r="I7892">
        <v>116</v>
      </c>
      <c r="J7892" t="s">
        <v>194</v>
      </c>
      <c r="K7892" t="s">
        <v>8155</v>
      </c>
      <c r="L7892" t="s">
        <v>8160</v>
      </c>
      <c r="M7892">
        <v>7</v>
      </c>
      <c r="N7892" t="s">
        <v>8161</v>
      </c>
      <c r="O7892" s="4">
        <f>INDEX(products[Cost_per_box], MATCH(shipments9[[#This Row],[PID]], products[PID], 0))</f>
        <v>10.23</v>
      </c>
      <c r="P7892" s="4">
        <f>shipments9[[#This Row],[Boxes]]*shipments9[[#This Row],[Cost Per Box]]</f>
        <v>1186.68</v>
      </c>
      <c r="Q7892" s="4">
        <f>shipments9[[#This Row],[Amount]] -shipments9[[#This Row],[total cost]]</f>
        <v>1247.82</v>
      </c>
      <c r="R7892" s="4" t="str">
        <f>IF(shipments9[[#This Row],[Gross Profit]]&lt;0,"Loss","Profit")</f>
        <v>Profit</v>
      </c>
      <c r="S7892" s="9">
        <f>shipments9[[#This Row],[Gross Profit]]/shipments9[[#This Row],[Amount]]</f>
        <v>0.51255699322242754</v>
      </c>
      <c r="T7892" s="11">
        <f>shipments9[[#This Row],[Amount]]/shipments9[[#This Row],[Boxes]]</f>
        <v>20.987068965517242</v>
      </c>
    </row>
    <row r="7893" spans="1:20" hidden="1" x14ac:dyDescent="0.25">
      <c r="A7893" t="s">
        <v>8077</v>
      </c>
      <c r="B7893" t="s">
        <v>68</v>
      </c>
      <c r="C7893" t="s">
        <v>137</v>
      </c>
      <c r="D7893" t="s">
        <v>19</v>
      </c>
      <c r="E7893" s="1">
        <v>45075</v>
      </c>
      <c r="F7893" s="1" t="str">
        <f>TEXT(shipments9[[#This Row],[Shipdate]],"ddd")</f>
        <v>Mon</v>
      </c>
      <c r="G7893" s="1" t="str">
        <f>IF(OR(shipments9[[#This Row],[Day Name]]="Sat",shipments9[[#This Row],[Day Name]]="Sun"),"Weekend","Weekday")</f>
        <v>Weekday</v>
      </c>
      <c r="H7893">
        <v>11108.25</v>
      </c>
      <c r="I7893">
        <v>618</v>
      </c>
      <c r="J7893" t="s">
        <v>194</v>
      </c>
      <c r="K7893" t="s">
        <v>8151</v>
      </c>
      <c r="L7893" t="s">
        <v>8154</v>
      </c>
      <c r="M7893">
        <v>5</v>
      </c>
      <c r="N7893" t="s">
        <v>201</v>
      </c>
      <c r="O7893" s="4">
        <f>INDEX(products[Cost_per_box], MATCH(shipments9[[#This Row],[PID]], products[PID], 0))</f>
        <v>7.73</v>
      </c>
      <c r="P7893" s="4">
        <f>shipments9[[#This Row],[Boxes]]*shipments9[[#This Row],[Cost Per Box]]</f>
        <v>4777.1400000000003</v>
      </c>
      <c r="Q7893" s="4">
        <f>shipments9[[#This Row],[Amount]] -shipments9[[#This Row],[total cost]]</f>
        <v>6331.11</v>
      </c>
      <c r="R7893" s="4" t="str">
        <f>IF(shipments9[[#This Row],[Gross Profit]]&lt;0,"Loss","Profit")</f>
        <v>Profit</v>
      </c>
      <c r="S7893" s="9">
        <f>shipments9[[#This Row],[Gross Profit]]/shipments9[[#This Row],[Amount]]</f>
        <v>0.56994666126527582</v>
      </c>
      <c r="T7893" s="11">
        <f>shipments9[[#This Row],[Amount]]/shipments9[[#This Row],[Boxes]]</f>
        <v>17.974514563106798</v>
      </c>
    </row>
    <row r="7894" spans="1:20" hidden="1" x14ac:dyDescent="0.25">
      <c r="A7894" t="s">
        <v>8078</v>
      </c>
      <c r="B7894" t="s">
        <v>108</v>
      </c>
      <c r="C7894" t="s">
        <v>155</v>
      </c>
      <c r="D7894" t="s">
        <v>19</v>
      </c>
      <c r="E7894" s="1">
        <v>45120</v>
      </c>
      <c r="F7894" s="1" t="str">
        <f>TEXT(shipments9[[#This Row],[Shipdate]],"ddd")</f>
        <v>Thu</v>
      </c>
      <c r="G7894" s="1" t="str">
        <f>IF(OR(shipments9[[#This Row],[Day Name]]="Sat",shipments9[[#This Row],[Day Name]]="Sun"),"Weekend","Weekday")</f>
        <v>Weekday</v>
      </c>
      <c r="H7894">
        <v>9906.75</v>
      </c>
      <c r="I7894">
        <v>991</v>
      </c>
      <c r="J7894" t="s">
        <v>194</v>
      </c>
      <c r="K7894" t="s">
        <v>8151</v>
      </c>
      <c r="L7894" t="s">
        <v>8160</v>
      </c>
      <c r="M7894">
        <v>7</v>
      </c>
      <c r="N7894" t="s">
        <v>8161</v>
      </c>
      <c r="O7894" s="4">
        <f>INDEX(products[Cost_per_box], MATCH(shipments9[[#This Row],[PID]], products[PID], 0))</f>
        <v>8.43</v>
      </c>
      <c r="P7894" s="4">
        <f>shipments9[[#This Row],[Boxes]]*shipments9[[#This Row],[Cost Per Box]]</f>
        <v>8354.1299999999992</v>
      </c>
      <c r="Q7894" s="4">
        <f>shipments9[[#This Row],[Amount]] -shipments9[[#This Row],[total cost]]</f>
        <v>1552.6200000000008</v>
      </c>
      <c r="R7894" s="4" t="str">
        <f>IF(shipments9[[#This Row],[Gross Profit]]&lt;0,"Loss","Profit")</f>
        <v>Profit</v>
      </c>
      <c r="S7894" s="9">
        <f>shipments9[[#This Row],[Gross Profit]]/shipments9[[#This Row],[Amount]]</f>
        <v>0.15672344613521091</v>
      </c>
      <c r="T7894" s="11">
        <f>shipments9[[#This Row],[Amount]]/shipments9[[#This Row],[Boxes]]</f>
        <v>9.9967204843592334</v>
      </c>
    </row>
    <row r="7895" spans="1:20" hidden="1" x14ac:dyDescent="0.25">
      <c r="A7895" t="s">
        <v>8079</v>
      </c>
      <c r="B7895" t="s">
        <v>108</v>
      </c>
      <c r="C7895" t="s">
        <v>141</v>
      </c>
      <c r="D7895" t="s">
        <v>19</v>
      </c>
      <c r="E7895" s="1">
        <v>45275</v>
      </c>
      <c r="F7895" s="1" t="str">
        <f>TEXT(shipments9[[#This Row],[Shipdate]],"ddd")</f>
        <v>Fri</v>
      </c>
      <c r="G7895" s="1" t="str">
        <f>IF(OR(shipments9[[#This Row],[Day Name]]="Sat",shipments9[[#This Row],[Day Name]]="Sun"),"Weekend","Weekday")</f>
        <v>Weekday</v>
      </c>
      <c r="H7895">
        <v>14431.5</v>
      </c>
      <c r="I7895">
        <v>1031</v>
      </c>
      <c r="J7895" t="s">
        <v>194</v>
      </c>
      <c r="K7895" t="s">
        <v>8151</v>
      </c>
      <c r="L7895" t="s">
        <v>8152</v>
      </c>
      <c r="M7895">
        <v>12</v>
      </c>
      <c r="N7895" t="s">
        <v>8166</v>
      </c>
      <c r="O7895" s="4">
        <f>INDEX(products[Cost_per_box], MATCH(shipments9[[#This Row],[PID]], products[PID], 0))</f>
        <v>8.2200000000000006</v>
      </c>
      <c r="P7895" s="4">
        <f>shipments9[[#This Row],[Boxes]]*shipments9[[#This Row],[Cost Per Box]]</f>
        <v>8474.8200000000015</v>
      </c>
      <c r="Q7895" s="4">
        <f>shipments9[[#This Row],[Amount]] -shipments9[[#This Row],[total cost]]</f>
        <v>5956.6799999999985</v>
      </c>
      <c r="R7895" s="4" t="str">
        <f>IF(shipments9[[#This Row],[Gross Profit]]&lt;0,"Loss","Profit")</f>
        <v>Profit</v>
      </c>
      <c r="S7895" s="9">
        <f>shipments9[[#This Row],[Gross Profit]]/shipments9[[#This Row],[Amount]]</f>
        <v>0.41275543082839611</v>
      </c>
      <c r="T7895" s="11">
        <f>shipments9[[#This Row],[Amount]]/shipments9[[#This Row],[Boxes]]</f>
        <v>13.997575169738118</v>
      </c>
    </row>
    <row r="7896" spans="1:20" x14ac:dyDescent="0.25">
      <c r="A7896" t="s">
        <v>8080</v>
      </c>
      <c r="B7896" t="s">
        <v>108</v>
      </c>
      <c r="C7896" t="s">
        <v>147</v>
      </c>
      <c r="D7896" t="s">
        <v>19</v>
      </c>
      <c r="E7896" s="1">
        <v>45050</v>
      </c>
      <c r="F7896" s="1" t="str">
        <f>TEXT(shipments9[[#This Row],[Shipdate]],"ddd")</f>
        <v>Thu</v>
      </c>
      <c r="G7896" s="1" t="str">
        <f>IF(OR(shipments9[[#This Row],[Day Name]]="Sat",shipments9[[#This Row],[Day Name]]="Sun"),"Weekend","Weekday")</f>
        <v>Weekday</v>
      </c>
      <c r="H7896">
        <v>1143</v>
      </c>
      <c r="I7896">
        <v>115</v>
      </c>
      <c r="J7896" t="s">
        <v>194</v>
      </c>
      <c r="K7896" t="s">
        <v>8151</v>
      </c>
      <c r="L7896" t="s">
        <v>8154</v>
      </c>
      <c r="M7896">
        <v>5</v>
      </c>
      <c r="N7896" t="s">
        <v>201</v>
      </c>
      <c r="O7896" s="4">
        <f>INDEX(products[Cost_per_box], MATCH(shipments9[[#This Row],[PID]], products[PID], 0))</f>
        <v>10.51</v>
      </c>
      <c r="P7896" s="4">
        <f>shipments9[[#This Row],[Boxes]]*shipments9[[#This Row],[Cost Per Box]]</f>
        <v>1208.6499999999999</v>
      </c>
      <c r="Q7896" s="4">
        <f>shipments9[[#This Row],[Amount]] -shipments9[[#This Row],[total cost]]</f>
        <v>-65.649999999999864</v>
      </c>
      <c r="R7896" s="4" t="str">
        <f>IF(shipments9[[#This Row],[Gross Profit]]&lt;0,"Loss","Profit")</f>
        <v>Loss</v>
      </c>
      <c r="S7896" s="9">
        <f>shipments9[[#This Row],[Gross Profit]]/shipments9[[#This Row],[Amount]]</f>
        <v>-5.7436570428696293E-2</v>
      </c>
      <c r="T7896" s="11">
        <f>shipments9[[#This Row],[Amount]]/shipments9[[#This Row],[Boxes]]</f>
        <v>9.9391304347826086</v>
      </c>
    </row>
    <row r="7897" spans="1:20" hidden="1" x14ac:dyDescent="0.25">
      <c r="A7897" t="s">
        <v>8081</v>
      </c>
      <c r="B7897" t="s">
        <v>108</v>
      </c>
      <c r="C7897" t="s">
        <v>130</v>
      </c>
      <c r="D7897" t="s">
        <v>19</v>
      </c>
      <c r="E7897" s="1">
        <v>45083</v>
      </c>
      <c r="F7897" s="1" t="str">
        <f>TEXT(shipments9[[#This Row],[Shipdate]],"ddd")</f>
        <v>Tue</v>
      </c>
      <c r="G7897" s="1" t="str">
        <f>IF(OR(shipments9[[#This Row],[Day Name]]="Sat",shipments9[[#This Row],[Day Name]]="Sun"),"Weekend","Weekday")</f>
        <v>Weekday</v>
      </c>
      <c r="H7897">
        <v>3728.25</v>
      </c>
      <c r="I7897">
        <v>467</v>
      </c>
      <c r="J7897" t="s">
        <v>194</v>
      </c>
      <c r="K7897" t="s">
        <v>8151</v>
      </c>
      <c r="L7897" t="s">
        <v>8154</v>
      </c>
      <c r="M7897">
        <v>6</v>
      </c>
      <c r="N7897" t="s">
        <v>8159</v>
      </c>
      <c r="O7897" s="4">
        <f>INDEX(products[Cost_per_box], MATCH(shipments9[[#This Row],[PID]], products[PID], 0))</f>
        <v>5.72</v>
      </c>
      <c r="P7897" s="4">
        <f>shipments9[[#This Row],[Boxes]]*shipments9[[#This Row],[Cost Per Box]]</f>
        <v>2671.24</v>
      </c>
      <c r="Q7897" s="4">
        <f>shipments9[[#This Row],[Amount]] -shipments9[[#This Row],[total cost]]</f>
        <v>1057.0100000000002</v>
      </c>
      <c r="R7897" s="4" t="str">
        <f>IF(shipments9[[#This Row],[Gross Profit]]&lt;0,"Loss","Profit")</f>
        <v>Profit</v>
      </c>
      <c r="S7897" s="9">
        <f>shipments9[[#This Row],[Gross Profit]]/shipments9[[#This Row],[Amount]]</f>
        <v>0.28351371286796762</v>
      </c>
      <c r="T7897" s="11">
        <f>shipments9[[#This Row],[Amount]]/shipments9[[#This Row],[Boxes]]</f>
        <v>7.9834047109207713</v>
      </c>
    </row>
    <row r="7898" spans="1:20" hidden="1" x14ac:dyDescent="0.25">
      <c r="A7898" t="s">
        <v>8082</v>
      </c>
      <c r="B7898" t="s">
        <v>108</v>
      </c>
      <c r="C7898" t="s">
        <v>163</v>
      </c>
      <c r="D7898" t="s">
        <v>19</v>
      </c>
      <c r="E7898" s="1">
        <v>45414</v>
      </c>
      <c r="F7898" s="1" t="str">
        <f>TEXT(shipments9[[#This Row],[Shipdate]],"ddd")</f>
        <v>Thu</v>
      </c>
      <c r="G7898" s="1" t="str">
        <f>IF(OR(shipments9[[#This Row],[Day Name]]="Sat",shipments9[[#This Row],[Day Name]]="Sun"),"Weekend","Weekday")</f>
        <v>Weekday</v>
      </c>
      <c r="H7898">
        <v>2727</v>
      </c>
      <c r="I7898">
        <v>303</v>
      </c>
      <c r="J7898" t="s">
        <v>194</v>
      </c>
      <c r="K7898" t="s">
        <v>8155</v>
      </c>
      <c r="L7898" t="s">
        <v>8154</v>
      </c>
      <c r="M7898">
        <v>5</v>
      </c>
      <c r="N7898" t="s">
        <v>201</v>
      </c>
      <c r="O7898" s="4">
        <f>INDEX(products[Cost_per_box], MATCH(shipments9[[#This Row],[PID]], products[PID], 0))</f>
        <v>3.32</v>
      </c>
      <c r="P7898" s="4">
        <f>shipments9[[#This Row],[Boxes]]*shipments9[[#This Row],[Cost Per Box]]</f>
        <v>1005.9599999999999</v>
      </c>
      <c r="Q7898" s="4">
        <f>shipments9[[#This Row],[Amount]] -shipments9[[#This Row],[total cost]]</f>
        <v>1721.04</v>
      </c>
      <c r="R7898" s="4" t="str">
        <f>IF(shipments9[[#This Row],[Gross Profit]]&lt;0,"Loss","Profit")</f>
        <v>Profit</v>
      </c>
      <c r="S7898" s="9">
        <f>shipments9[[#This Row],[Gross Profit]]/shipments9[[#This Row],[Amount]]</f>
        <v>0.63111111111111107</v>
      </c>
      <c r="T7898" s="11">
        <f>shipments9[[#This Row],[Amount]]/shipments9[[#This Row],[Boxes]]</f>
        <v>9</v>
      </c>
    </row>
    <row r="7899" spans="1:20" hidden="1" x14ac:dyDescent="0.25">
      <c r="A7899" t="s">
        <v>8083</v>
      </c>
      <c r="B7899" t="s">
        <v>105</v>
      </c>
      <c r="C7899" t="s">
        <v>141</v>
      </c>
      <c r="D7899" t="s">
        <v>19</v>
      </c>
      <c r="E7899" s="1">
        <v>45519</v>
      </c>
      <c r="F7899" s="1" t="str">
        <f>TEXT(shipments9[[#This Row],[Shipdate]],"ddd")</f>
        <v>Thu</v>
      </c>
      <c r="G7899" s="1" t="str">
        <f>IF(OR(shipments9[[#This Row],[Day Name]]="Sat",shipments9[[#This Row],[Day Name]]="Sun"),"Weekend","Weekday")</f>
        <v>Weekday</v>
      </c>
      <c r="H7899">
        <v>3717</v>
      </c>
      <c r="I7899">
        <v>286</v>
      </c>
      <c r="J7899" t="s">
        <v>194</v>
      </c>
      <c r="K7899" t="s">
        <v>8155</v>
      </c>
      <c r="L7899" t="s">
        <v>8160</v>
      </c>
      <c r="M7899">
        <v>8</v>
      </c>
      <c r="N7899" t="s">
        <v>8162</v>
      </c>
      <c r="O7899" s="4">
        <f>INDEX(products[Cost_per_box], MATCH(shipments9[[#This Row],[PID]], products[PID], 0))</f>
        <v>8.2200000000000006</v>
      </c>
      <c r="P7899" s="4">
        <f>shipments9[[#This Row],[Boxes]]*shipments9[[#This Row],[Cost Per Box]]</f>
        <v>2350.92</v>
      </c>
      <c r="Q7899" s="4">
        <f>shipments9[[#This Row],[Amount]] -shipments9[[#This Row],[total cost]]</f>
        <v>1366.08</v>
      </c>
      <c r="R7899" s="4" t="str">
        <f>IF(shipments9[[#This Row],[Gross Profit]]&lt;0,"Loss","Profit")</f>
        <v>Profit</v>
      </c>
      <c r="S7899" s="9">
        <f>shipments9[[#This Row],[Gross Profit]]/shipments9[[#This Row],[Amount]]</f>
        <v>0.36752219531880548</v>
      </c>
      <c r="T7899" s="11">
        <f>shipments9[[#This Row],[Amount]]/shipments9[[#This Row],[Boxes]]</f>
        <v>12.996503496503497</v>
      </c>
    </row>
    <row r="7900" spans="1:20" hidden="1" x14ac:dyDescent="0.25">
      <c r="A7900" t="s">
        <v>8084</v>
      </c>
      <c r="B7900" t="s">
        <v>105</v>
      </c>
      <c r="C7900" t="s">
        <v>128</v>
      </c>
      <c r="D7900" t="s">
        <v>19</v>
      </c>
      <c r="E7900" s="1">
        <v>45209</v>
      </c>
      <c r="F7900" s="1" t="str">
        <f>TEXT(shipments9[[#This Row],[Shipdate]],"ddd")</f>
        <v>Tue</v>
      </c>
      <c r="G7900" s="1" t="str">
        <f>IF(OR(shipments9[[#This Row],[Day Name]]="Sat",shipments9[[#This Row],[Day Name]]="Sun"),"Weekend","Weekday")</f>
        <v>Weekday</v>
      </c>
      <c r="H7900">
        <v>7449.75</v>
      </c>
      <c r="I7900">
        <v>1065</v>
      </c>
      <c r="J7900" t="s">
        <v>194</v>
      </c>
      <c r="K7900" t="s">
        <v>8151</v>
      </c>
      <c r="L7900" t="s">
        <v>8152</v>
      </c>
      <c r="M7900">
        <v>10</v>
      </c>
      <c r="N7900" t="s">
        <v>8153</v>
      </c>
      <c r="O7900" s="4">
        <f>INDEX(products[Cost_per_box], MATCH(shipments9[[#This Row],[PID]], products[PID], 0))</f>
        <v>3.85</v>
      </c>
      <c r="P7900" s="4">
        <f>shipments9[[#This Row],[Boxes]]*shipments9[[#This Row],[Cost Per Box]]</f>
        <v>4100.25</v>
      </c>
      <c r="Q7900" s="4">
        <f>shipments9[[#This Row],[Amount]] -shipments9[[#This Row],[total cost]]</f>
        <v>3349.5</v>
      </c>
      <c r="R7900" s="4" t="str">
        <f>IF(shipments9[[#This Row],[Gross Profit]]&lt;0,"Loss","Profit")</f>
        <v>Profit</v>
      </c>
      <c r="S7900" s="9">
        <f>shipments9[[#This Row],[Gross Profit]]/shipments9[[#This Row],[Amount]]</f>
        <v>0.44961240310077522</v>
      </c>
      <c r="T7900" s="11">
        <f>shipments9[[#This Row],[Amount]]/shipments9[[#This Row],[Boxes]]</f>
        <v>6.9950704225352114</v>
      </c>
    </row>
    <row r="7901" spans="1:20" hidden="1" x14ac:dyDescent="0.25">
      <c r="A7901" t="s">
        <v>8085</v>
      </c>
      <c r="B7901" t="s">
        <v>111</v>
      </c>
      <c r="C7901" t="s">
        <v>149</v>
      </c>
      <c r="D7901" t="s">
        <v>19</v>
      </c>
      <c r="E7901" s="1">
        <v>45427</v>
      </c>
      <c r="F7901" s="1" t="str">
        <f>TEXT(shipments9[[#This Row],[Shipdate]],"ddd")</f>
        <v>Wed</v>
      </c>
      <c r="G7901" s="1" t="str">
        <f>IF(OR(shipments9[[#This Row],[Day Name]]="Sat",shipments9[[#This Row],[Day Name]]="Sun"),"Weekend","Weekday")</f>
        <v>Weekday</v>
      </c>
      <c r="H7901">
        <v>4313.25</v>
      </c>
      <c r="I7901">
        <v>240</v>
      </c>
      <c r="J7901" t="s">
        <v>194</v>
      </c>
      <c r="K7901" t="s">
        <v>8155</v>
      </c>
      <c r="L7901" t="s">
        <v>8154</v>
      </c>
      <c r="M7901">
        <v>5</v>
      </c>
      <c r="N7901" t="s">
        <v>201</v>
      </c>
      <c r="O7901" s="4">
        <f>INDEX(products[Cost_per_box], MATCH(shipments9[[#This Row],[PID]], products[PID], 0))</f>
        <v>6.43</v>
      </c>
      <c r="P7901" s="4">
        <f>shipments9[[#This Row],[Boxes]]*shipments9[[#This Row],[Cost Per Box]]</f>
        <v>1543.1999999999998</v>
      </c>
      <c r="Q7901" s="4">
        <f>shipments9[[#This Row],[Amount]] -shipments9[[#This Row],[total cost]]</f>
        <v>2770.05</v>
      </c>
      <c r="R7901" s="4" t="str">
        <f>IF(shipments9[[#This Row],[Gross Profit]]&lt;0,"Loss","Profit")</f>
        <v>Profit</v>
      </c>
      <c r="S7901" s="9">
        <f>shipments9[[#This Row],[Gross Profit]]/shipments9[[#This Row],[Amount]]</f>
        <v>0.64221874456616246</v>
      </c>
      <c r="T7901" s="11">
        <f>shipments9[[#This Row],[Amount]]/shipments9[[#This Row],[Boxes]]</f>
        <v>17.971875000000001</v>
      </c>
    </row>
    <row r="7902" spans="1:20" hidden="1" x14ac:dyDescent="0.25">
      <c r="A7902" t="s">
        <v>8086</v>
      </c>
      <c r="B7902" t="s">
        <v>114</v>
      </c>
      <c r="C7902" t="s">
        <v>124</v>
      </c>
      <c r="D7902" t="s">
        <v>19</v>
      </c>
      <c r="E7902" s="1">
        <v>45400</v>
      </c>
      <c r="F7902" s="1" t="str">
        <f>TEXT(shipments9[[#This Row],[Shipdate]],"ddd")</f>
        <v>Thu</v>
      </c>
      <c r="G7902" s="1" t="str">
        <f>IF(OR(shipments9[[#This Row],[Day Name]]="Sat",shipments9[[#This Row],[Day Name]]="Sun"),"Weekend","Weekday")</f>
        <v>Weekday</v>
      </c>
      <c r="H7902">
        <v>5550.75</v>
      </c>
      <c r="I7902">
        <v>427</v>
      </c>
      <c r="J7902" t="s">
        <v>194</v>
      </c>
      <c r="K7902" t="s">
        <v>8155</v>
      </c>
      <c r="L7902" t="s">
        <v>8154</v>
      </c>
      <c r="M7902">
        <v>4</v>
      </c>
      <c r="N7902" t="s">
        <v>8158</v>
      </c>
      <c r="O7902" s="4">
        <f>INDEX(products[Cost_per_box], MATCH(shipments9[[#This Row],[PID]], products[PID], 0))</f>
        <v>7.48</v>
      </c>
      <c r="P7902" s="4">
        <f>shipments9[[#This Row],[Boxes]]*shipments9[[#This Row],[Cost Per Box]]</f>
        <v>3193.96</v>
      </c>
      <c r="Q7902" s="4">
        <f>shipments9[[#This Row],[Amount]] -shipments9[[#This Row],[total cost]]</f>
        <v>2356.79</v>
      </c>
      <c r="R7902" s="4" t="str">
        <f>IF(shipments9[[#This Row],[Gross Profit]]&lt;0,"Loss","Profit")</f>
        <v>Profit</v>
      </c>
      <c r="S7902" s="9">
        <f>shipments9[[#This Row],[Gross Profit]]/shipments9[[#This Row],[Amount]]</f>
        <v>0.42458946989145613</v>
      </c>
      <c r="T7902" s="11">
        <f>shipments9[[#This Row],[Amount]]/shipments9[[#This Row],[Boxes]]</f>
        <v>12.999414519906324</v>
      </c>
    </row>
    <row r="7903" spans="1:20" hidden="1" x14ac:dyDescent="0.25">
      <c r="A7903" t="s">
        <v>8087</v>
      </c>
      <c r="B7903" t="s">
        <v>114</v>
      </c>
      <c r="C7903" t="s">
        <v>143</v>
      </c>
      <c r="D7903" t="s">
        <v>19</v>
      </c>
      <c r="E7903" s="1">
        <v>45502</v>
      </c>
      <c r="F7903" s="1" t="str">
        <f>TEXT(shipments9[[#This Row],[Shipdate]],"ddd")</f>
        <v>Mon</v>
      </c>
      <c r="G7903" s="1" t="str">
        <f>IF(OR(shipments9[[#This Row],[Day Name]]="Sat",shipments9[[#This Row],[Day Name]]="Sun"),"Weekend","Weekday")</f>
        <v>Weekday</v>
      </c>
      <c r="H7903">
        <v>8579.25</v>
      </c>
      <c r="I7903">
        <v>505</v>
      </c>
      <c r="J7903" t="s">
        <v>194</v>
      </c>
      <c r="K7903" t="s">
        <v>8155</v>
      </c>
      <c r="L7903" t="s">
        <v>8160</v>
      </c>
      <c r="M7903">
        <v>7</v>
      </c>
      <c r="N7903" t="s">
        <v>8161</v>
      </c>
      <c r="O7903" s="4">
        <f>INDEX(products[Cost_per_box], MATCH(shipments9[[#This Row],[PID]], products[PID], 0))</f>
        <v>10.23</v>
      </c>
      <c r="P7903" s="4">
        <f>shipments9[[#This Row],[Boxes]]*shipments9[[#This Row],[Cost Per Box]]</f>
        <v>5166.1500000000005</v>
      </c>
      <c r="Q7903" s="4">
        <f>shipments9[[#This Row],[Amount]] -shipments9[[#This Row],[total cost]]</f>
        <v>3413.0999999999995</v>
      </c>
      <c r="R7903" s="4" t="str">
        <f>IF(shipments9[[#This Row],[Gross Profit]]&lt;0,"Loss","Profit")</f>
        <v>Profit</v>
      </c>
      <c r="S7903" s="9">
        <f>shipments9[[#This Row],[Gross Profit]]/shipments9[[#This Row],[Amount]]</f>
        <v>0.39783197831978312</v>
      </c>
      <c r="T7903" s="11">
        <f>shipments9[[#This Row],[Amount]]/shipments9[[#This Row],[Boxes]]</f>
        <v>16.988613861386138</v>
      </c>
    </row>
    <row r="7904" spans="1:20" hidden="1" x14ac:dyDescent="0.25">
      <c r="A7904" t="s">
        <v>8088</v>
      </c>
      <c r="B7904" t="s">
        <v>102</v>
      </c>
      <c r="C7904" t="s">
        <v>143</v>
      </c>
      <c r="D7904" t="s">
        <v>19</v>
      </c>
      <c r="E7904" s="1">
        <v>45119</v>
      </c>
      <c r="F7904" s="1" t="str">
        <f>TEXT(shipments9[[#This Row],[Shipdate]],"ddd")</f>
        <v>Wed</v>
      </c>
      <c r="G7904" s="1" t="str">
        <f>IF(OR(shipments9[[#This Row],[Day Name]]="Sat",shipments9[[#This Row],[Day Name]]="Sun"),"Weekend","Weekday")</f>
        <v>Weekday</v>
      </c>
      <c r="H7904">
        <v>5663.25</v>
      </c>
      <c r="I7904">
        <v>270</v>
      </c>
      <c r="J7904" t="s">
        <v>194</v>
      </c>
      <c r="K7904" t="s">
        <v>8151</v>
      </c>
      <c r="L7904" t="s">
        <v>8160</v>
      </c>
      <c r="M7904">
        <v>7</v>
      </c>
      <c r="N7904" t="s">
        <v>8161</v>
      </c>
      <c r="O7904" s="4">
        <f>INDEX(products[Cost_per_box], MATCH(shipments9[[#This Row],[PID]], products[PID], 0))</f>
        <v>10.23</v>
      </c>
      <c r="P7904" s="4">
        <f>shipments9[[#This Row],[Boxes]]*shipments9[[#This Row],[Cost Per Box]]</f>
        <v>2762.1</v>
      </c>
      <c r="Q7904" s="4">
        <f>shipments9[[#This Row],[Amount]] -shipments9[[#This Row],[total cost]]</f>
        <v>2901.15</v>
      </c>
      <c r="R7904" s="4" t="str">
        <f>IF(shipments9[[#This Row],[Gross Profit]]&lt;0,"Loss","Profit")</f>
        <v>Profit</v>
      </c>
      <c r="S7904" s="9">
        <f>shipments9[[#This Row],[Gross Profit]]/shipments9[[#This Row],[Amount]]</f>
        <v>0.51227651966626941</v>
      </c>
      <c r="T7904" s="11">
        <f>shipments9[[#This Row],[Amount]]/shipments9[[#This Row],[Boxes]]</f>
        <v>20.975000000000001</v>
      </c>
    </row>
    <row r="7905" spans="1:20" hidden="1" x14ac:dyDescent="0.25">
      <c r="A7905" t="s">
        <v>8089</v>
      </c>
      <c r="B7905" t="s">
        <v>102</v>
      </c>
      <c r="C7905" t="s">
        <v>132</v>
      </c>
      <c r="D7905" t="s">
        <v>19</v>
      </c>
      <c r="E7905" s="1">
        <v>45373</v>
      </c>
      <c r="F7905" s="1" t="str">
        <f>TEXT(shipments9[[#This Row],[Shipdate]],"ddd")</f>
        <v>Fri</v>
      </c>
      <c r="G7905" s="1" t="str">
        <f>IF(OR(shipments9[[#This Row],[Day Name]]="Sat",shipments9[[#This Row],[Day Name]]="Sun"),"Weekend","Weekday")</f>
        <v>Weekday</v>
      </c>
      <c r="H7905">
        <v>5512.5</v>
      </c>
      <c r="I7905">
        <v>213</v>
      </c>
      <c r="J7905" t="s">
        <v>194</v>
      </c>
      <c r="K7905" t="s">
        <v>8155</v>
      </c>
      <c r="L7905" t="s">
        <v>8156</v>
      </c>
      <c r="M7905">
        <v>3</v>
      </c>
      <c r="N7905" t="s">
        <v>8164</v>
      </c>
      <c r="O7905" s="4">
        <f>INDEX(products[Cost_per_box], MATCH(shipments9[[#This Row],[PID]], products[PID], 0))</f>
        <v>6.31</v>
      </c>
      <c r="P7905" s="4">
        <f>shipments9[[#This Row],[Boxes]]*shipments9[[#This Row],[Cost Per Box]]</f>
        <v>1344.03</v>
      </c>
      <c r="Q7905" s="4">
        <f>shipments9[[#This Row],[Amount]] -shipments9[[#This Row],[total cost]]</f>
        <v>4168.47</v>
      </c>
      <c r="R7905" s="4" t="str">
        <f>IF(shipments9[[#This Row],[Gross Profit]]&lt;0,"Loss","Profit")</f>
        <v>Profit</v>
      </c>
      <c r="S7905" s="9">
        <f>shipments9[[#This Row],[Gross Profit]]/shipments9[[#This Row],[Amount]]</f>
        <v>0.75618503401360548</v>
      </c>
      <c r="T7905" s="11">
        <f>shipments9[[#This Row],[Amount]]/shipments9[[#This Row],[Boxes]]</f>
        <v>25.880281690140844</v>
      </c>
    </row>
    <row r="7906" spans="1:20" hidden="1" x14ac:dyDescent="0.25">
      <c r="A7906" t="s">
        <v>8090</v>
      </c>
      <c r="B7906" t="s">
        <v>102</v>
      </c>
      <c r="C7906" t="s">
        <v>141</v>
      </c>
      <c r="D7906" t="s">
        <v>19</v>
      </c>
      <c r="E7906" s="1">
        <v>45341</v>
      </c>
      <c r="F7906" s="1" t="str">
        <f>TEXT(shipments9[[#This Row],[Shipdate]],"ddd")</f>
        <v>Mon</v>
      </c>
      <c r="G7906" s="1" t="str">
        <f>IF(OR(shipments9[[#This Row],[Day Name]]="Sat",shipments9[[#This Row],[Day Name]]="Sun"),"Weekend","Weekday")</f>
        <v>Weekday</v>
      </c>
      <c r="H7906">
        <v>4585.5</v>
      </c>
      <c r="I7906">
        <v>383</v>
      </c>
      <c r="J7906" t="s">
        <v>194</v>
      </c>
      <c r="K7906" t="s">
        <v>8155</v>
      </c>
      <c r="L7906" t="s">
        <v>8156</v>
      </c>
      <c r="M7906">
        <v>2</v>
      </c>
      <c r="N7906" t="s">
        <v>8157</v>
      </c>
      <c r="O7906" s="4">
        <f>INDEX(products[Cost_per_box], MATCH(shipments9[[#This Row],[PID]], products[PID], 0))</f>
        <v>8.2200000000000006</v>
      </c>
      <c r="P7906" s="4">
        <f>shipments9[[#This Row],[Boxes]]*shipments9[[#This Row],[Cost Per Box]]</f>
        <v>3148.26</v>
      </c>
      <c r="Q7906" s="4">
        <f>shipments9[[#This Row],[Amount]] -shipments9[[#This Row],[total cost]]</f>
        <v>1437.2399999999998</v>
      </c>
      <c r="R7906" s="4" t="str">
        <f>IF(shipments9[[#This Row],[Gross Profit]]&lt;0,"Loss","Profit")</f>
        <v>Profit</v>
      </c>
      <c r="S7906" s="9">
        <f>shipments9[[#This Row],[Gross Profit]]/shipments9[[#This Row],[Amount]]</f>
        <v>0.31343146876022238</v>
      </c>
      <c r="T7906" s="11">
        <f>shipments9[[#This Row],[Amount]]/shipments9[[#This Row],[Boxes]]</f>
        <v>11.972584856396868</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AF47F-67EB-4ADC-9E9A-32DACC271845}">
  <dimension ref="A1:D23"/>
  <sheetViews>
    <sheetView workbookViewId="0">
      <selection activeCell="E5" sqref="E5"/>
    </sheetView>
  </sheetViews>
  <sheetFormatPr defaultRowHeight="15" x14ac:dyDescent="0.25"/>
  <cols>
    <col min="1" max="1" width="21.85546875" bestFit="1" customWidth="1"/>
    <col min="2" max="2" width="11.140625" bestFit="1" customWidth="1"/>
    <col min="3" max="3" width="15.5703125" bestFit="1" customWidth="1"/>
    <col min="4" max="4" width="6.28515625" bestFit="1" customWidth="1"/>
  </cols>
  <sheetData>
    <row r="1" spans="1:4" x14ac:dyDescent="0.25">
      <c r="A1" t="s">
        <v>115</v>
      </c>
      <c r="B1" t="s">
        <v>116</v>
      </c>
      <c r="C1" t="s">
        <v>117</v>
      </c>
      <c r="D1" t="s">
        <v>118</v>
      </c>
    </row>
    <row r="2" spans="1:4" x14ac:dyDescent="0.25">
      <c r="A2" t="s">
        <v>119</v>
      </c>
      <c r="B2" t="s">
        <v>120</v>
      </c>
      <c r="C2">
        <v>5.26</v>
      </c>
      <c r="D2" t="s">
        <v>121</v>
      </c>
    </row>
    <row r="3" spans="1:4" x14ac:dyDescent="0.25">
      <c r="A3" t="s">
        <v>122</v>
      </c>
      <c r="B3" t="s">
        <v>123</v>
      </c>
      <c r="C3">
        <v>7.48</v>
      </c>
      <c r="D3" t="s">
        <v>124</v>
      </c>
    </row>
    <row r="4" spans="1:4" x14ac:dyDescent="0.25">
      <c r="A4" t="s">
        <v>125</v>
      </c>
      <c r="B4" t="s">
        <v>120</v>
      </c>
      <c r="C4">
        <v>5.15</v>
      </c>
      <c r="D4" t="s">
        <v>126</v>
      </c>
    </row>
    <row r="5" spans="1:4" x14ac:dyDescent="0.25">
      <c r="A5" t="s">
        <v>127</v>
      </c>
      <c r="B5" t="s">
        <v>120</v>
      </c>
      <c r="C5">
        <v>3.85</v>
      </c>
      <c r="D5" t="s">
        <v>128</v>
      </c>
    </row>
    <row r="6" spans="1:4" x14ac:dyDescent="0.25">
      <c r="A6" t="s">
        <v>129</v>
      </c>
      <c r="B6" t="s">
        <v>120</v>
      </c>
      <c r="C6">
        <v>5.72</v>
      </c>
      <c r="D6" t="s">
        <v>130</v>
      </c>
    </row>
    <row r="7" spans="1:4" x14ac:dyDescent="0.25">
      <c r="A7" t="s">
        <v>131</v>
      </c>
      <c r="B7" t="s">
        <v>123</v>
      </c>
      <c r="C7">
        <v>6.31</v>
      </c>
      <c r="D7" t="s">
        <v>132</v>
      </c>
    </row>
    <row r="8" spans="1:4" x14ac:dyDescent="0.25">
      <c r="A8" t="s">
        <v>133</v>
      </c>
      <c r="B8" t="s">
        <v>134</v>
      </c>
      <c r="C8">
        <v>9.94</v>
      </c>
      <c r="D8" t="s">
        <v>135</v>
      </c>
    </row>
    <row r="9" spans="1:4" x14ac:dyDescent="0.25">
      <c r="A9" t="s">
        <v>136</v>
      </c>
      <c r="B9" t="s">
        <v>120</v>
      </c>
      <c r="C9">
        <v>7.73</v>
      </c>
      <c r="D9" t="s">
        <v>137</v>
      </c>
    </row>
    <row r="10" spans="1:4" x14ac:dyDescent="0.25">
      <c r="A10" t="s">
        <v>138</v>
      </c>
      <c r="B10" t="s">
        <v>120</v>
      </c>
      <c r="C10">
        <v>3.68</v>
      </c>
      <c r="D10" t="s">
        <v>139</v>
      </c>
    </row>
    <row r="11" spans="1:4" x14ac:dyDescent="0.25">
      <c r="A11" t="s">
        <v>140</v>
      </c>
      <c r="B11" t="s">
        <v>123</v>
      </c>
      <c r="C11">
        <v>8.2200000000000006</v>
      </c>
      <c r="D11" t="s">
        <v>141</v>
      </c>
    </row>
    <row r="12" spans="1:4" x14ac:dyDescent="0.25">
      <c r="A12" t="s">
        <v>142</v>
      </c>
      <c r="B12" t="s">
        <v>123</v>
      </c>
      <c r="C12">
        <v>10.23</v>
      </c>
      <c r="D12" t="s">
        <v>143</v>
      </c>
    </row>
    <row r="13" spans="1:4" x14ac:dyDescent="0.25">
      <c r="A13" t="s">
        <v>144</v>
      </c>
      <c r="B13" t="s">
        <v>120</v>
      </c>
      <c r="C13">
        <v>4.74</v>
      </c>
      <c r="D13" t="s">
        <v>145</v>
      </c>
    </row>
    <row r="14" spans="1:4" x14ac:dyDescent="0.25">
      <c r="A14" t="s">
        <v>146</v>
      </c>
      <c r="B14" t="s">
        <v>120</v>
      </c>
      <c r="C14">
        <v>10.51</v>
      </c>
      <c r="D14" t="s">
        <v>147</v>
      </c>
    </row>
    <row r="15" spans="1:4" x14ac:dyDescent="0.25">
      <c r="A15" t="s">
        <v>148</v>
      </c>
      <c r="B15" t="s">
        <v>134</v>
      </c>
      <c r="C15">
        <v>6.43</v>
      </c>
      <c r="D15" t="s">
        <v>149</v>
      </c>
    </row>
    <row r="16" spans="1:4" x14ac:dyDescent="0.25">
      <c r="A16" t="s">
        <v>150</v>
      </c>
      <c r="B16" t="s">
        <v>120</v>
      </c>
      <c r="C16">
        <v>12.41</v>
      </c>
      <c r="D16" t="s">
        <v>151</v>
      </c>
    </row>
    <row r="17" spans="1:4" x14ac:dyDescent="0.25">
      <c r="A17" t="s">
        <v>152</v>
      </c>
      <c r="B17" t="s">
        <v>134</v>
      </c>
      <c r="C17">
        <v>9.57</v>
      </c>
      <c r="D17" t="s">
        <v>153</v>
      </c>
    </row>
    <row r="18" spans="1:4" x14ac:dyDescent="0.25">
      <c r="A18" t="s">
        <v>154</v>
      </c>
      <c r="B18" t="s">
        <v>120</v>
      </c>
      <c r="C18">
        <v>8.43</v>
      </c>
      <c r="D18" t="s">
        <v>155</v>
      </c>
    </row>
    <row r="19" spans="1:4" x14ac:dyDescent="0.25">
      <c r="A19" t="s">
        <v>156</v>
      </c>
      <c r="B19" t="s">
        <v>134</v>
      </c>
      <c r="C19">
        <v>6.8</v>
      </c>
      <c r="D19" t="s">
        <v>157</v>
      </c>
    </row>
    <row r="20" spans="1:4" x14ac:dyDescent="0.25">
      <c r="A20" t="s">
        <v>158</v>
      </c>
      <c r="B20" t="s">
        <v>123</v>
      </c>
      <c r="C20">
        <v>5.04</v>
      </c>
      <c r="D20" t="s">
        <v>159</v>
      </c>
    </row>
    <row r="21" spans="1:4" x14ac:dyDescent="0.25">
      <c r="A21" t="s">
        <v>160</v>
      </c>
      <c r="B21" t="s">
        <v>120</v>
      </c>
      <c r="C21">
        <v>2.76</v>
      </c>
      <c r="D21" t="s">
        <v>161</v>
      </c>
    </row>
    <row r="22" spans="1:4" x14ac:dyDescent="0.25">
      <c r="A22" t="s">
        <v>162</v>
      </c>
      <c r="B22" t="s">
        <v>123</v>
      </c>
      <c r="C22">
        <v>3.32</v>
      </c>
      <c r="D22" t="s">
        <v>163</v>
      </c>
    </row>
    <row r="23" spans="1:4" x14ac:dyDescent="0.25">
      <c r="A23" t="s">
        <v>164</v>
      </c>
      <c r="B23" t="s">
        <v>123</v>
      </c>
      <c r="C23">
        <v>2.65</v>
      </c>
      <c r="D23" t="s">
        <v>165</v>
      </c>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1318C-BA2D-43F9-A9E5-1FFF887B72BA}">
  <dimension ref="A4:D9"/>
  <sheetViews>
    <sheetView workbookViewId="0">
      <selection activeCell="C5" sqref="C5"/>
    </sheetView>
  </sheetViews>
  <sheetFormatPr defaultRowHeight="15" x14ac:dyDescent="0.25"/>
  <cols>
    <col min="1" max="1" width="14.85546875" bestFit="1" customWidth="1"/>
    <col min="2" max="2" width="18.28515625" bestFit="1" customWidth="1"/>
    <col min="3" max="3" width="15.85546875" bestFit="1" customWidth="1"/>
    <col min="4" max="4" width="18.85546875" bestFit="1" customWidth="1"/>
  </cols>
  <sheetData>
    <row r="4" spans="1:4" x14ac:dyDescent="0.25">
      <c r="A4" t="s">
        <v>8097</v>
      </c>
      <c r="B4" t="s">
        <v>8114</v>
      </c>
      <c r="C4" t="s">
        <v>8113</v>
      </c>
      <c r="D4" t="s">
        <v>8112</v>
      </c>
    </row>
    <row r="5" spans="1:4" x14ac:dyDescent="0.25">
      <c r="A5" s="25">
        <v>44687779.75</v>
      </c>
      <c r="B5" s="25">
        <v>20231966.500000048</v>
      </c>
      <c r="C5" s="25">
        <v>24455813.249999925</v>
      </c>
      <c r="D5" s="25">
        <v>52271.64999999987</v>
      </c>
    </row>
    <row r="9" spans="1:4" x14ac:dyDescent="0.25">
      <c r="A9" t="s">
        <v>8120</v>
      </c>
      <c r="B9" s="5">
        <f>GETPIVOTDATA("[Measures].[Sum of Gross Profit]",$A$4)/GETPIVOTDATA("[Measures].[Sum of Amount 2]",$A$4)</f>
        <v>0.45274047207503182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13234-DA93-4778-BDB3-A150E23BA1B1}">
  <dimension ref="A1:F90"/>
  <sheetViews>
    <sheetView topLeftCell="A70" workbookViewId="0">
      <selection activeCell="A86" sqref="A85:A89"/>
    </sheetView>
  </sheetViews>
  <sheetFormatPr defaultRowHeight="15" x14ac:dyDescent="0.25"/>
  <cols>
    <col min="1" max="2" width="12" bestFit="1" customWidth="1"/>
    <col min="3" max="3" width="12.85546875" bestFit="1" customWidth="1"/>
    <col min="4" max="4" width="13.140625" bestFit="1" customWidth="1"/>
    <col min="5" max="5" width="18.42578125" bestFit="1" customWidth="1"/>
  </cols>
  <sheetData>
    <row r="1" spans="1:5" x14ac:dyDescent="0.25">
      <c r="A1" t="s">
        <v>8126</v>
      </c>
    </row>
    <row r="2" spans="1:5" x14ac:dyDescent="0.25">
      <c r="A2">
        <v>1</v>
      </c>
      <c r="B2" t="s">
        <v>8091</v>
      </c>
    </row>
    <row r="3" spans="1:5" x14ac:dyDescent="0.25">
      <c r="A3">
        <v>2</v>
      </c>
      <c r="B3" t="s">
        <v>8092</v>
      </c>
    </row>
    <row r="4" spans="1:5" x14ac:dyDescent="0.25">
      <c r="A4">
        <v>3</v>
      </c>
      <c r="B4" t="s">
        <v>8093</v>
      </c>
    </row>
    <row r="5" spans="1:5" x14ac:dyDescent="0.25">
      <c r="A5">
        <v>4</v>
      </c>
      <c r="B5" t="s">
        <v>8094</v>
      </c>
    </row>
    <row r="6" spans="1:5" x14ac:dyDescent="0.25">
      <c r="A6">
        <v>5</v>
      </c>
      <c r="B6" t="s">
        <v>8095</v>
      </c>
    </row>
    <row r="10" spans="1:5" x14ac:dyDescent="0.25">
      <c r="A10" t="s">
        <v>8096</v>
      </c>
    </row>
    <row r="12" spans="1:5" x14ac:dyDescent="0.25">
      <c r="A12" t="s">
        <v>8136</v>
      </c>
      <c r="C12" t="s">
        <v>8098</v>
      </c>
      <c r="E12" t="s">
        <v>8099</v>
      </c>
    </row>
    <row r="13" spans="1:5" x14ac:dyDescent="0.25">
      <c r="A13" s="25">
        <v>44687779.75</v>
      </c>
      <c r="C13" s="25">
        <v>3784628</v>
      </c>
      <c r="E13" s="25">
        <v>7905</v>
      </c>
    </row>
    <row r="16" spans="1:5" x14ac:dyDescent="0.25">
      <c r="A16" t="s">
        <v>8110</v>
      </c>
    </row>
    <row r="18" spans="1:2" x14ac:dyDescent="0.25">
      <c r="A18" s="2" t="s">
        <v>8116</v>
      </c>
      <c r="B18" t="s">
        <v>8102</v>
      </c>
    </row>
    <row r="19" spans="1:2" x14ac:dyDescent="0.25">
      <c r="A19" s="3" t="s">
        <v>7747</v>
      </c>
      <c r="B19" s="25">
        <v>33484.5</v>
      </c>
    </row>
    <row r="20" spans="1:2" x14ac:dyDescent="0.25">
      <c r="A20" s="3" t="s">
        <v>6713</v>
      </c>
      <c r="B20" s="25">
        <v>24450.75</v>
      </c>
    </row>
    <row r="21" spans="1:2" x14ac:dyDescent="0.25">
      <c r="A21" s="3" t="s">
        <v>4680</v>
      </c>
      <c r="B21" s="25">
        <v>28874.25</v>
      </c>
    </row>
    <row r="22" spans="1:2" x14ac:dyDescent="0.25">
      <c r="A22" s="3" t="s">
        <v>4981</v>
      </c>
      <c r="B22" s="25">
        <v>28588.5</v>
      </c>
    </row>
    <row r="23" spans="1:2" x14ac:dyDescent="0.25">
      <c r="A23" s="3" t="s">
        <v>3966</v>
      </c>
      <c r="B23" s="25">
        <v>26561.25</v>
      </c>
    </row>
    <row r="24" spans="1:2" x14ac:dyDescent="0.25">
      <c r="A24" s="3" t="s">
        <v>8101</v>
      </c>
      <c r="B24" s="25">
        <v>28391.85</v>
      </c>
    </row>
    <row r="27" spans="1:2" x14ac:dyDescent="0.25">
      <c r="A27" s="3" t="s">
        <v>8111</v>
      </c>
    </row>
    <row r="29" spans="1:2" x14ac:dyDescent="0.25">
      <c r="A29" t="s">
        <v>8115</v>
      </c>
      <c r="B29" t="s">
        <v>8117</v>
      </c>
    </row>
    <row r="30" spans="1:2" x14ac:dyDescent="0.25">
      <c r="A30" s="25">
        <v>24455813.249999925</v>
      </c>
      <c r="B30" s="25">
        <v>20231966.500000048</v>
      </c>
    </row>
    <row r="33" spans="1:6" x14ac:dyDescent="0.25">
      <c r="A33" t="s">
        <v>8118</v>
      </c>
    </row>
    <row r="35" spans="1:6" x14ac:dyDescent="0.25">
      <c r="A35" t="s">
        <v>8119</v>
      </c>
      <c r="C35" s="5">
        <f>GETPIVOTDATA("[Measures].[Sum of Gross Profit]",$A$29)/GETPIVOTDATA("[Measures].[Sum of Amount]",$A$12)</f>
        <v>0.45274047207503182</v>
      </c>
    </row>
    <row r="38" spans="1:6" x14ac:dyDescent="0.25">
      <c r="A38" t="s">
        <v>8121</v>
      </c>
    </row>
    <row r="40" spans="1:6" x14ac:dyDescent="0.25">
      <c r="A40" s="2" t="s">
        <v>8123</v>
      </c>
      <c r="B40" t="s">
        <v>8122</v>
      </c>
    </row>
    <row r="41" spans="1:6" x14ac:dyDescent="0.25">
      <c r="A41" s="3" t="s">
        <v>194</v>
      </c>
      <c r="B41" s="25">
        <v>371</v>
      </c>
      <c r="D41" t="s">
        <v>8124</v>
      </c>
      <c r="F41">
        <f>GETPIVOTDATA("[Measures].[Count of Order_Status]",$A$40,"[shipments9].[Order_Status]","[shipments9].[Order_Status].&amp;[Delivered]")</f>
        <v>6356</v>
      </c>
    </row>
    <row r="42" spans="1:6" x14ac:dyDescent="0.25">
      <c r="A42" s="3" t="s">
        <v>172</v>
      </c>
      <c r="B42" s="25">
        <v>6356</v>
      </c>
      <c r="D42" t="s">
        <v>8125</v>
      </c>
      <c r="F42">
        <f>SUM(GETPIVOTDATA("[Measures].[Count of Order_Status]",$A$40,"[shipments9].[Order_Status]","[shipments9].[Order_Status].&amp;[Cancelled]"),GETPIVOTDATA("[Measures].[Count of Order_Status]",$A$40,"[shipments9].[Order_Status]","[shipments9].[Order_Status].&amp;[Placed]"),GETPIVOTDATA("[Measures].[Count of Order_Status]",$A$40,"[shipments9].[Order_Status]","[shipments9].[Order_Status].&amp;[Shipped]"))</f>
        <v>1549</v>
      </c>
    </row>
    <row r="43" spans="1:6" x14ac:dyDescent="0.25">
      <c r="A43" s="3" t="s">
        <v>185</v>
      </c>
      <c r="B43" s="25">
        <v>385</v>
      </c>
    </row>
    <row r="44" spans="1:6" x14ac:dyDescent="0.25">
      <c r="A44" s="3" t="s">
        <v>178</v>
      </c>
      <c r="B44" s="25">
        <v>793</v>
      </c>
    </row>
    <row r="45" spans="1:6" x14ac:dyDescent="0.25">
      <c r="A45" s="3" t="s">
        <v>8101</v>
      </c>
      <c r="B45" s="25">
        <v>7905</v>
      </c>
    </row>
    <row r="48" spans="1:6" x14ac:dyDescent="0.25">
      <c r="A48" s="2" t="s">
        <v>8100</v>
      </c>
      <c r="B48" t="s">
        <v>8097</v>
      </c>
      <c r="D48" s="2" t="s">
        <v>8100</v>
      </c>
      <c r="E48" t="s">
        <v>8102</v>
      </c>
    </row>
    <row r="49" spans="1:5" x14ac:dyDescent="0.25">
      <c r="A49" s="3" t="s">
        <v>27</v>
      </c>
      <c r="B49" s="25">
        <v>7804625.5</v>
      </c>
      <c r="D49" s="3" t="s">
        <v>21</v>
      </c>
      <c r="E49" s="25">
        <v>5566.9046677215192</v>
      </c>
    </row>
    <row r="50" spans="1:5" x14ac:dyDescent="0.25">
      <c r="A50" s="3" t="s">
        <v>23</v>
      </c>
      <c r="B50" s="25">
        <v>2658602.25</v>
      </c>
      <c r="D50" s="3" t="s">
        <v>18</v>
      </c>
      <c r="E50" s="25">
        <v>5691.4650784077203</v>
      </c>
    </row>
    <row r="51" spans="1:5" x14ac:dyDescent="0.25">
      <c r="A51" s="3" t="s">
        <v>17</v>
      </c>
      <c r="B51" s="25">
        <v>10393677</v>
      </c>
      <c r="D51" s="3" t="s">
        <v>30</v>
      </c>
      <c r="E51" s="25">
        <v>5655.4751877682402</v>
      </c>
    </row>
    <row r="52" spans="1:5" x14ac:dyDescent="0.25">
      <c r="A52" s="3" t="s">
        <v>25</v>
      </c>
      <c r="B52" s="25">
        <v>5392820.25</v>
      </c>
      <c r="D52" s="3" t="s">
        <v>8101</v>
      </c>
      <c r="E52" s="25">
        <v>5653.1030676786841</v>
      </c>
    </row>
    <row r="53" spans="1:5" x14ac:dyDescent="0.25">
      <c r="A53" s="3" t="s">
        <v>29</v>
      </c>
      <c r="B53" s="25">
        <v>10541805.75</v>
      </c>
    </row>
    <row r="54" spans="1:5" x14ac:dyDescent="0.25">
      <c r="A54" s="3" t="s">
        <v>20</v>
      </c>
      <c r="B54" s="25">
        <v>7896249</v>
      </c>
    </row>
    <row r="55" spans="1:5" x14ac:dyDescent="0.25">
      <c r="A55" s="3" t="s">
        <v>8101</v>
      </c>
      <c r="B55" s="25">
        <v>44687779.75</v>
      </c>
    </row>
    <row r="58" spans="1:5" x14ac:dyDescent="0.25">
      <c r="A58" s="2" t="s">
        <v>8100</v>
      </c>
      <c r="B58" t="s">
        <v>8097</v>
      </c>
    </row>
    <row r="59" spans="1:5" x14ac:dyDescent="0.25">
      <c r="A59" s="3" t="s">
        <v>8163</v>
      </c>
      <c r="B59" s="25">
        <v>4716753.75</v>
      </c>
    </row>
    <row r="60" spans="1:5" x14ac:dyDescent="0.25">
      <c r="A60" s="3" t="s">
        <v>8157</v>
      </c>
      <c r="B60" s="25">
        <v>5306971.5</v>
      </c>
    </row>
    <row r="61" spans="1:5" x14ac:dyDescent="0.25">
      <c r="A61" s="3" t="s">
        <v>8164</v>
      </c>
      <c r="B61" s="25">
        <v>2619222.75</v>
      </c>
    </row>
    <row r="62" spans="1:5" x14ac:dyDescent="0.25">
      <c r="A62" s="3" t="s">
        <v>8158</v>
      </c>
      <c r="B62" s="25">
        <v>2551144.5</v>
      </c>
    </row>
    <row r="63" spans="1:5" x14ac:dyDescent="0.25">
      <c r="A63" s="3" t="s">
        <v>201</v>
      </c>
      <c r="B63" s="25">
        <v>3394120.5</v>
      </c>
    </row>
    <row r="64" spans="1:5" x14ac:dyDescent="0.25">
      <c r="A64" s="3" t="s">
        <v>8159</v>
      </c>
      <c r="B64" s="25">
        <v>4216414.5</v>
      </c>
    </row>
    <row r="65" spans="1:2" x14ac:dyDescent="0.25">
      <c r="A65" s="3" t="s">
        <v>8161</v>
      </c>
      <c r="B65" s="25">
        <v>5267378.25</v>
      </c>
    </row>
    <row r="66" spans="1:2" x14ac:dyDescent="0.25">
      <c r="A66" s="3" t="s">
        <v>8162</v>
      </c>
      <c r="B66" s="25">
        <v>3855753</v>
      </c>
    </row>
    <row r="67" spans="1:2" x14ac:dyDescent="0.25">
      <c r="A67" s="3" t="s">
        <v>8167</v>
      </c>
      <c r="B67" s="25">
        <v>4202284.5</v>
      </c>
    </row>
    <row r="68" spans="1:2" x14ac:dyDescent="0.25">
      <c r="A68" s="3" t="s">
        <v>8153</v>
      </c>
      <c r="B68" s="25">
        <v>2457110.25</v>
      </c>
    </row>
    <row r="69" spans="1:2" x14ac:dyDescent="0.25">
      <c r="A69" s="3" t="s">
        <v>8165</v>
      </c>
      <c r="B69" s="25">
        <v>2934983.25</v>
      </c>
    </row>
    <row r="70" spans="1:2" x14ac:dyDescent="0.25">
      <c r="A70" s="3" t="s">
        <v>8166</v>
      </c>
      <c r="B70" s="25">
        <v>3165643</v>
      </c>
    </row>
    <row r="71" spans="1:2" x14ac:dyDescent="0.25">
      <c r="A71" s="3" t="s">
        <v>8101</v>
      </c>
      <c r="B71" s="25">
        <v>44687779.75</v>
      </c>
    </row>
    <row r="75" spans="1:2" x14ac:dyDescent="0.25">
      <c r="A75" s="2" t="s">
        <v>8100</v>
      </c>
      <c r="B75" t="s">
        <v>8097</v>
      </c>
    </row>
    <row r="76" spans="1:2" x14ac:dyDescent="0.25">
      <c r="A76" s="3" t="s">
        <v>146</v>
      </c>
      <c r="B76" s="25">
        <v>3146692.5</v>
      </c>
    </row>
    <row r="77" spans="1:2" x14ac:dyDescent="0.25">
      <c r="A77" s="3" t="s">
        <v>156</v>
      </c>
      <c r="B77" s="25">
        <v>3495795.75</v>
      </c>
    </row>
    <row r="78" spans="1:2" x14ac:dyDescent="0.25">
      <c r="A78" s="3" t="s">
        <v>164</v>
      </c>
      <c r="B78" s="25">
        <v>3745316.25</v>
      </c>
    </row>
    <row r="79" spans="1:2" x14ac:dyDescent="0.25">
      <c r="A79" s="3" t="s">
        <v>127</v>
      </c>
      <c r="B79" s="25">
        <v>3283098.75</v>
      </c>
    </row>
    <row r="80" spans="1:2" x14ac:dyDescent="0.25">
      <c r="A80" s="3" t="s">
        <v>140</v>
      </c>
      <c r="B80" s="25">
        <v>2981648.25</v>
      </c>
    </row>
    <row r="81" spans="1:2" x14ac:dyDescent="0.25">
      <c r="A81" s="3" t="s">
        <v>8101</v>
      </c>
      <c r="B81" s="25">
        <v>16652551.5</v>
      </c>
    </row>
    <row r="84" spans="1:2" x14ac:dyDescent="0.25">
      <c r="A84" s="2" t="s">
        <v>8100</v>
      </c>
      <c r="B84" t="s">
        <v>8097</v>
      </c>
    </row>
    <row r="85" spans="1:2" x14ac:dyDescent="0.25">
      <c r="A85" s="3" t="s">
        <v>36</v>
      </c>
      <c r="B85" s="25">
        <v>3659736.25</v>
      </c>
    </row>
    <row r="86" spans="1:2" x14ac:dyDescent="0.25">
      <c r="A86" s="3" t="s">
        <v>56</v>
      </c>
      <c r="B86" s="25">
        <v>2808069.75</v>
      </c>
    </row>
    <row r="87" spans="1:2" x14ac:dyDescent="0.25">
      <c r="A87" s="3" t="s">
        <v>53</v>
      </c>
      <c r="B87" s="25">
        <v>3149221.5</v>
      </c>
    </row>
    <row r="88" spans="1:2" x14ac:dyDescent="0.25">
      <c r="A88" s="3" t="s">
        <v>40</v>
      </c>
      <c r="B88" s="25">
        <v>2630756.25</v>
      </c>
    </row>
    <row r="89" spans="1:2" x14ac:dyDescent="0.25">
      <c r="A89" s="3" t="s">
        <v>90</v>
      </c>
      <c r="B89" s="25">
        <v>2496078</v>
      </c>
    </row>
    <row r="90" spans="1:2" x14ac:dyDescent="0.25">
      <c r="A90" s="3" t="s">
        <v>8101</v>
      </c>
      <c r="B90" s="25">
        <v>14743861.75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1C788-FB0E-4133-8767-6B03D99C2848}">
  <dimension ref="A1:S28"/>
  <sheetViews>
    <sheetView showGridLines="0" tabSelected="1" zoomScale="83" zoomScaleNormal="80" workbookViewId="0">
      <selection activeCell="U12" sqref="U12"/>
    </sheetView>
  </sheetViews>
  <sheetFormatPr defaultRowHeight="15" x14ac:dyDescent="0.25"/>
  <sheetData>
    <row r="1" spans="1:19" x14ac:dyDescent="0.25">
      <c r="A1" s="6"/>
      <c r="B1" s="6"/>
      <c r="C1" s="6"/>
      <c r="D1" s="6"/>
      <c r="E1" s="6"/>
      <c r="F1" s="6"/>
      <c r="G1" s="6"/>
      <c r="H1" s="6"/>
      <c r="I1" s="6"/>
      <c r="J1" s="6"/>
      <c r="K1" s="6"/>
      <c r="L1" s="6"/>
      <c r="M1" s="6"/>
      <c r="N1" s="6"/>
      <c r="O1" s="6"/>
      <c r="P1" s="6"/>
      <c r="Q1" s="6"/>
      <c r="R1" s="6"/>
      <c r="S1" s="6"/>
    </row>
    <row r="2" spans="1:19" x14ac:dyDescent="0.25">
      <c r="A2" s="6"/>
      <c r="B2" s="6"/>
      <c r="C2" s="6"/>
      <c r="D2" s="6"/>
      <c r="E2" s="6"/>
      <c r="F2" s="6"/>
      <c r="G2" s="6"/>
      <c r="H2" s="6"/>
      <c r="I2" s="6"/>
      <c r="J2" s="6"/>
      <c r="K2" s="6"/>
      <c r="L2" s="6"/>
      <c r="M2" s="6"/>
      <c r="N2" s="6"/>
      <c r="O2" s="6"/>
      <c r="P2" s="6"/>
      <c r="Q2" s="6"/>
      <c r="R2" s="6"/>
      <c r="S2" s="6"/>
    </row>
    <row r="3" spans="1:19" x14ac:dyDescent="0.25">
      <c r="A3" s="6"/>
      <c r="B3" s="6"/>
      <c r="C3" s="6"/>
      <c r="D3" s="6"/>
      <c r="E3" s="6"/>
      <c r="F3" s="6"/>
      <c r="G3" s="6"/>
      <c r="H3" s="6"/>
      <c r="I3" s="6"/>
      <c r="J3" s="6"/>
      <c r="K3" s="6"/>
      <c r="L3" s="6"/>
      <c r="M3" s="6"/>
      <c r="N3" s="6"/>
      <c r="O3" s="6"/>
      <c r="P3" s="6"/>
      <c r="Q3" s="6"/>
      <c r="R3" s="6"/>
      <c r="S3" s="6"/>
    </row>
    <row r="4" spans="1:19" x14ac:dyDescent="0.25">
      <c r="A4" s="6"/>
      <c r="B4" s="6"/>
      <c r="C4" s="6"/>
      <c r="D4" s="6"/>
      <c r="E4" s="6"/>
      <c r="F4" s="6"/>
      <c r="G4" s="6"/>
      <c r="H4" s="6"/>
      <c r="I4" s="6"/>
      <c r="J4" s="6"/>
      <c r="K4" s="6"/>
      <c r="L4" s="6"/>
      <c r="M4" s="6"/>
      <c r="N4" s="6"/>
      <c r="O4" s="6"/>
      <c r="P4" s="6"/>
      <c r="Q4" s="6"/>
      <c r="R4" s="6"/>
      <c r="S4" s="6"/>
    </row>
    <row r="5" spans="1:19" x14ac:dyDescent="0.25">
      <c r="A5" s="6"/>
      <c r="B5" s="6"/>
      <c r="C5" s="6"/>
      <c r="D5" s="6"/>
      <c r="E5" s="6"/>
      <c r="F5" s="6"/>
      <c r="G5" s="6"/>
      <c r="H5" s="6"/>
      <c r="I5" s="6"/>
      <c r="J5" s="6"/>
      <c r="K5" s="6"/>
      <c r="L5" s="6"/>
      <c r="M5" s="6"/>
      <c r="N5" s="6"/>
      <c r="O5" s="6"/>
      <c r="P5" s="6"/>
      <c r="Q5" s="6"/>
      <c r="R5" s="6"/>
      <c r="S5" s="6"/>
    </row>
    <row r="6" spans="1:19" x14ac:dyDescent="0.25">
      <c r="A6" s="6"/>
      <c r="B6" s="6"/>
      <c r="C6" s="6"/>
      <c r="D6" s="6"/>
      <c r="E6" s="6"/>
      <c r="F6" s="6"/>
      <c r="G6" s="6"/>
      <c r="H6" s="6"/>
      <c r="I6" s="6"/>
      <c r="J6" s="6"/>
      <c r="K6" s="6"/>
      <c r="L6" s="6"/>
      <c r="M6" s="6"/>
      <c r="N6" s="6"/>
      <c r="O6" s="6"/>
      <c r="P6" s="6"/>
      <c r="Q6" s="6"/>
      <c r="R6" s="6"/>
      <c r="S6" s="6"/>
    </row>
    <row r="7" spans="1:19" x14ac:dyDescent="0.25">
      <c r="A7" s="6"/>
      <c r="B7" s="6"/>
      <c r="C7" s="6"/>
      <c r="D7" s="6"/>
      <c r="E7" s="6"/>
      <c r="F7" s="6"/>
      <c r="G7" s="6"/>
      <c r="H7" s="6"/>
      <c r="I7" s="6"/>
      <c r="J7" s="6"/>
      <c r="K7" s="6"/>
      <c r="L7" s="6"/>
      <c r="M7" s="6"/>
      <c r="N7" s="6"/>
      <c r="O7" s="6"/>
      <c r="P7" s="6"/>
      <c r="Q7" s="6"/>
      <c r="R7" s="6"/>
      <c r="S7" s="6"/>
    </row>
    <row r="8" spans="1:19" x14ac:dyDescent="0.25">
      <c r="A8" s="6"/>
      <c r="B8" s="6"/>
      <c r="C8" s="6"/>
      <c r="D8" s="6"/>
      <c r="E8" s="6"/>
      <c r="F8" s="6"/>
      <c r="G8" s="6"/>
      <c r="H8" s="6"/>
      <c r="I8" s="6"/>
      <c r="J8" s="6"/>
      <c r="K8" s="6"/>
      <c r="L8" s="6"/>
      <c r="M8" s="6"/>
      <c r="N8" s="6"/>
      <c r="O8" s="6"/>
      <c r="P8" s="6"/>
      <c r="Q8" s="6"/>
      <c r="R8" s="6"/>
      <c r="S8" s="6"/>
    </row>
    <row r="9" spans="1:19" x14ac:dyDescent="0.25">
      <c r="A9" s="6"/>
      <c r="B9" s="6"/>
      <c r="C9" s="6"/>
      <c r="D9" s="6"/>
      <c r="E9" s="6"/>
      <c r="F9" s="6"/>
      <c r="G9" s="6"/>
      <c r="H9" s="6"/>
      <c r="I9" s="6"/>
      <c r="J9" s="6"/>
      <c r="K9" s="6"/>
      <c r="L9" s="6"/>
      <c r="M9" s="6"/>
      <c r="N9" s="6"/>
      <c r="O9" s="6"/>
      <c r="P9" s="6"/>
      <c r="Q9" s="6"/>
      <c r="R9" s="6"/>
      <c r="S9" s="6"/>
    </row>
    <row r="10" spans="1:19" x14ac:dyDescent="0.25">
      <c r="A10" s="6"/>
      <c r="B10" s="6"/>
      <c r="C10" s="6"/>
      <c r="D10" s="6"/>
      <c r="E10" s="6"/>
      <c r="F10" s="6"/>
      <c r="G10" s="6"/>
      <c r="H10" s="6"/>
      <c r="I10" s="6"/>
      <c r="J10" s="6"/>
      <c r="K10" s="6"/>
      <c r="L10" s="6"/>
      <c r="M10" s="6"/>
      <c r="N10" s="6"/>
      <c r="O10" s="6"/>
      <c r="P10" s="6"/>
      <c r="Q10" s="6"/>
      <c r="R10" s="6"/>
      <c r="S10" s="6"/>
    </row>
    <row r="11" spans="1:19" x14ac:dyDescent="0.25">
      <c r="A11" s="6"/>
      <c r="B11" s="6"/>
      <c r="C11" s="6"/>
      <c r="D11" s="6"/>
      <c r="E11" s="6"/>
      <c r="F11" s="6"/>
      <c r="G11" s="6"/>
      <c r="H11" s="6"/>
      <c r="I11" s="6"/>
      <c r="J11" s="6"/>
      <c r="K11" s="6"/>
      <c r="L11" s="6"/>
      <c r="M11" s="6"/>
      <c r="N11" s="6"/>
      <c r="O11" s="6"/>
      <c r="P11" s="6"/>
      <c r="Q11" s="6"/>
      <c r="R11" s="6"/>
      <c r="S11" s="6"/>
    </row>
    <row r="12" spans="1:19" x14ac:dyDescent="0.25">
      <c r="A12" s="6"/>
      <c r="B12" s="6"/>
      <c r="C12" s="6"/>
      <c r="D12" s="6"/>
      <c r="E12" s="6"/>
      <c r="F12" s="6"/>
      <c r="G12" s="6"/>
      <c r="H12" s="6"/>
      <c r="I12" s="6"/>
      <c r="J12" s="6"/>
      <c r="K12" s="6"/>
      <c r="L12" s="6"/>
      <c r="M12" s="6"/>
      <c r="N12" s="6"/>
      <c r="O12" s="6"/>
      <c r="P12" s="6"/>
      <c r="Q12" s="6"/>
      <c r="R12" s="6"/>
      <c r="S12" s="6"/>
    </row>
    <row r="13" spans="1:19" x14ac:dyDescent="0.25">
      <c r="A13" s="6"/>
      <c r="B13" s="6"/>
      <c r="C13" s="6"/>
      <c r="D13" s="6"/>
      <c r="E13" s="6"/>
      <c r="F13" s="6"/>
      <c r="G13" s="6"/>
      <c r="H13" s="6"/>
      <c r="I13" s="6"/>
      <c r="J13" s="6"/>
      <c r="K13" s="6"/>
      <c r="L13" s="6"/>
      <c r="M13" s="6"/>
      <c r="N13" s="6"/>
      <c r="O13" s="6"/>
      <c r="P13" s="6"/>
      <c r="Q13" s="6"/>
      <c r="R13" s="6"/>
      <c r="S13" s="6"/>
    </row>
    <row r="14" spans="1:19" x14ac:dyDescent="0.25">
      <c r="A14" s="6"/>
      <c r="B14" s="6"/>
      <c r="C14" s="6"/>
      <c r="D14" s="6"/>
      <c r="E14" s="6"/>
      <c r="F14" s="6"/>
      <c r="G14" s="6"/>
      <c r="H14" s="6"/>
      <c r="I14" s="6"/>
      <c r="J14" s="6"/>
      <c r="K14" s="6"/>
      <c r="L14" s="6"/>
      <c r="M14" s="6"/>
      <c r="N14" s="6"/>
      <c r="O14" s="6"/>
      <c r="P14" s="6"/>
      <c r="Q14" s="6"/>
      <c r="R14" s="6"/>
      <c r="S14" s="6"/>
    </row>
    <row r="15" spans="1:19" x14ac:dyDescent="0.25">
      <c r="A15" s="6"/>
      <c r="B15" s="6"/>
      <c r="C15" s="6"/>
      <c r="D15" s="6"/>
      <c r="E15" s="6"/>
      <c r="F15" s="6"/>
      <c r="G15" s="6"/>
      <c r="H15" s="6"/>
      <c r="I15" s="6"/>
      <c r="J15" s="6"/>
      <c r="K15" s="6"/>
      <c r="L15" s="6"/>
      <c r="M15" s="6"/>
      <c r="N15" s="6"/>
      <c r="O15" s="6"/>
      <c r="P15" s="6"/>
      <c r="Q15" s="6"/>
      <c r="R15" s="6"/>
      <c r="S15" s="6"/>
    </row>
    <row r="16" spans="1:19" x14ac:dyDescent="0.25">
      <c r="A16" s="6"/>
      <c r="B16" s="6"/>
      <c r="C16" s="6"/>
      <c r="D16" s="6"/>
      <c r="E16" s="6"/>
      <c r="F16" s="6"/>
      <c r="G16" s="6"/>
      <c r="H16" s="6"/>
      <c r="I16" s="6"/>
      <c r="J16" s="6"/>
      <c r="K16" s="6"/>
      <c r="L16" s="6"/>
      <c r="M16" s="6"/>
      <c r="N16" s="6"/>
      <c r="O16" s="6"/>
      <c r="P16" s="6"/>
      <c r="Q16" s="6"/>
      <c r="R16" s="6"/>
      <c r="S16" s="6"/>
    </row>
    <row r="17" spans="1:19" x14ac:dyDescent="0.25">
      <c r="A17" s="6"/>
      <c r="B17" s="6"/>
      <c r="C17" s="6"/>
      <c r="D17" s="6"/>
      <c r="E17" s="6"/>
      <c r="F17" s="6"/>
      <c r="G17" s="6"/>
      <c r="H17" s="6"/>
      <c r="I17" s="6"/>
      <c r="J17" s="6"/>
      <c r="K17" s="6"/>
      <c r="L17" s="6"/>
      <c r="M17" s="6"/>
      <c r="N17" s="6"/>
      <c r="O17" s="6"/>
      <c r="P17" s="6"/>
      <c r="Q17" s="6"/>
      <c r="R17" s="6"/>
      <c r="S17" s="6"/>
    </row>
    <row r="18" spans="1:19" x14ac:dyDescent="0.25">
      <c r="A18" s="6"/>
      <c r="B18" s="6"/>
      <c r="C18" s="6"/>
      <c r="D18" s="6"/>
      <c r="E18" s="6"/>
      <c r="F18" s="6"/>
      <c r="G18" s="6"/>
      <c r="H18" s="6"/>
      <c r="I18" s="6"/>
      <c r="J18" s="6"/>
      <c r="K18" s="6"/>
      <c r="L18" s="6"/>
      <c r="M18" s="6"/>
      <c r="N18" s="6"/>
      <c r="O18" s="6"/>
      <c r="P18" s="6"/>
      <c r="Q18" s="6"/>
      <c r="R18" s="6"/>
      <c r="S18" s="6"/>
    </row>
    <row r="19" spans="1:19" x14ac:dyDescent="0.25">
      <c r="A19" s="6"/>
      <c r="B19" s="6"/>
      <c r="C19" s="6"/>
      <c r="D19" s="6"/>
      <c r="E19" s="6"/>
      <c r="F19" s="6"/>
      <c r="G19" s="6"/>
      <c r="H19" s="6"/>
      <c r="I19" s="6"/>
      <c r="J19" s="6"/>
      <c r="K19" s="6"/>
      <c r="L19" s="6"/>
      <c r="M19" s="6"/>
      <c r="N19" s="6"/>
      <c r="O19" s="6"/>
      <c r="P19" s="6"/>
      <c r="Q19" s="6"/>
      <c r="R19" s="6"/>
      <c r="S19" s="6"/>
    </row>
    <row r="20" spans="1:19" x14ac:dyDescent="0.25">
      <c r="A20" s="6"/>
      <c r="B20" s="6"/>
      <c r="C20" s="6"/>
      <c r="D20" s="6"/>
      <c r="E20" s="6"/>
      <c r="F20" s="6"/>
      <c r="G20" s="6"/>
      <c r="H20" s="6"/>
      <c r="I20" s="6"/>
      <c r="J20" s="6"/>
      <c r="K20" s="6"/>
      <c r="L20" s="6"/>
      <c r="M20" s="6"/>
      <c r="N20" s="6"/>
      <c r="O20" s="6"/>
      <c r="P20" s="6"/>
      <c r="Q20" s="6"/>
      <c r="R20" s="6"/>
      <c r="S20" s="6"/>
    </row>
    <row r="21" spans="1:19" x14ac:dyDescent="0.25">
      <c r="A21" s="6"/>
      <c r="B21" s="6"/>
      <c r="C21" s="6"/>
      <c r="D21" s="6"/>
      <c r="E21" s="6"/>
      <c r="F21" s="6"/>
      <c r="G21" s="6"/>
      <c r="H21" s="6"/>
      <c r="I21" s="6"/>
      <c r="J21" s="6"/>
      <c r="K21" s="6"/>
      <c r="L21" s="6"/>
      <c r="M21" s="6"/>
      <c r="N21" s="6"/>
      <c r="O21" s="6"/>
      <c r="P21" s="6"/>
      <c r="Q21" s="6"/>
      <c r="R21" s="6"/>
      <c r="S21" s="6"/>
    </row>
    <row r="22" spans="1:19" x14ac:dyDescent="0.25">
      <c r="A22" s="6"/>
      <c r="B22" s="6"/>
      <c r="C22" s="6"/>
      <c r="D22" s="6"/>
      <c r="E22" s="6"/>
      <c r="F22" s="6"/>
      <c r="G22" s="6"/>
      <c r="H22" s="6"/>
      <c r="I22" s="6"/>
      <c r="J22" s="6"/>
      <c r="K22" s="6"/>
      <c r="L22" s="6"/>
      <c r="M22" s="6"/>
      <c r="N22" s="6"/>
      <c r="O22" s="6"/>
      <c r="P22" s="6"/>
      <c r="Q22" s="6"/>
      <c r="R22" s="6"/>
      <c r="S22" s="6"/>
    </row>
    <row r="23" spans="1:19" x14ac:dyDescent="0.25">
      <c r="A23" s="6"/>
      <c r="B23" s="6"/>
      <c r="C23" s="6"/>
      <c r="D23" s="6"/>
      <c r="E23" s="6"/>
      <c r="F23" s="6"/>
      <c r="G23" s="6"/>
      <c r="H23" s="6"/>
      <c r="I23" s="6"/>
      <c r="J23" s="6"/>
      <c r="K23" s="6"/>
      <c r="L23" s="6"/>
      <c r="M23" s="6"/>
      <c r="N23" s="6"/>
      <c r="O23" s="6"/>
      <c r="P23" s="6"/>
      <c r="Q23" s="6"/>
      <c r="R23" s="6"/>
      <c r="S23" s="6"/>
    </row>
    <row r="24" spans="1:19" x14ac:dyDescent="0.25">
      <c r="A24" s="6"/>
      <c r="B24" s="6"/>
      <c r="C24" s="6"/>
      <c r="D24" s="6"/>
      <c r="E24" s="6"/>
      <c r="F24" s="6"/>
      <c r="G24" s="6"/>
      <c r="H24" s="6"/>
      <c r="I24" s="6"/>
      <c r="J24" s="6"/>
      <c r="K24" s="6"/>
      <c r="L24" s="6"/>
      <c r="M24" s="6"/>
      <c r="N24" s="6"/>
      <c r="O24" s="6"/>
      <c r="P24" s="6"/>
      <c r="Q24" s="6"/>
      <c r="R24" s="6"/>
      <c r="S24" s="6"/>
    </row>
    <row r="25" spans="1:19" x14ac:dyDescent="0.25">
      <c r="A25" s="6"/>
      <c r="B25" s="6"/>
      <c r="C25" s="6"/>
      <c r="D25" s="6"/>
      <c r="E25" s="6"/>
      <c r="F25" s="6"/>
      <c r="G25" s="6"/>
      <c r="H25" s="6"/>
      <c r="I25" s="6"/>
      <c r="J25" s="6"/>
      <c r="K25" s="6"/>
      <c r="L25" s="6"/>
      <c r="M25" s="6"/>
      <c r="N25" s="6"/>
      <c r="O25" s="6"/>
      <c r="P25" s="6"/>
      <c r="Q25" s="6"/>
      <c r="R25" s="6"/>
      <c r="S25" s="6"/>
    </row>
    <row r="26" spans="1:19" x14ac:dyDescent="0.25">
      <c r="A26" s="6"/>
      <c r="B26" s="6"/>
      <c r="C26" s="6"/>
      <c r="D26" s="6"/>
      <c r="E26" s="6"/>
      <c r="F26" s="6"/>
      <c r="G26" s="6"/>
      <c r="H26" s="6"/>
      <c r="I26" s="6"/>
      <c r="J26" s="6"/>
      <c r="K26" s="6"/>
      <c r="L26" s="6"/>
      <c r="M26" s="6"/>
      <c r="N26" s="6"/>
      <c r="O26" s="6"/>
      <c r="P26" s="6"/>
      <c r="Q26" s="6"/>
      <c r="R26" s="6"/>
      <c r="S26" s="6"/>
    </row>
    <row r="27" spans="1:19" x14ac:dyDescent="0.25">
      <c r="A27" s="6"/>
      <c r="B27" s="6"/>
      <c r="C27" s="6"/>
      <c r="D27" s="6"/>
      <c r="E27" s="6"/>
      <c r="F27" s="6"/>
      <c r="G27" s="6"/>
      <c r="H27" s="6"/>
      <c r="I27" s="6"/>
      <c r="J27" s="6"/>
      <c r="K27" s="6"/>
      <c r="L27" s="6"/>
      <c r="M27" s="6"/>
      <c r="N27" s="6"/>
      <c r="O27" s="6"/>
      <c r="P27" s="6"/>
      <c r="Q27" s="6"/>
      <c r="R27" s="6"/>
      <c r="S27" s="6"/>
    </row>
    <row r="28" spans="1:19" x14ac:dyDescent="0.25">
      <c r="A28" s="6"/>
      <c r="B28" s="6"/>
      <c r="C28" s="6"/>
      <c r="D28" s="6"/>
      <c r="E28" s="6"/>
      <c r="F28" s="6"/>
      <c r="G28" s="6"/>
      <c r="H28" s="6"/>
      <c r="I28" s="6"/>
      <c r="J28" s="6"/>
      <c r="K28" s="6"/>
      <c r="L28" s="6"/>
      <c r="M28" s="6"/>
      <c r="N28" s="6"/>
      <c r="O28" s="6"/>
      <c r="P28" s="6"/>
      <c r="Q28" s="6"/>
      <c r="R28" s="6"/>
      <c r="S28" s="6"/>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8C235-7769-4C35-A8F4-80AABE43155A}">
  <dimension ref="A1:H92"/>
  <sheetViews>
    <sheetView workbookViewId="0"/>
  </sheetViews>
  <sheetFormatPr defaultRowHeight="15" x14ac:dyDescent="0.25"/>
  <cols>
    <col min="1" max="1" width="15.85546875" bestFit="1" customWidth="1"/>
    <col min="2" max="2" width="14.42578125" bestFit="1" customWidth="1"/>
    <col min="3" max="3" width="18.28515625" bestFit="1" customWidth="1"/>
    <col min="4" max="4" width="14.85546875" bestFit="1" customWidth="1"/>
    <col min="5" max="19" width="12.7109375" bestFit="1" customWidth="1"/>
    <col min="20" max="21" width="11.7109375" bestFit="1" customWidth="1"/>
    <col min="22" max="56" width="12.7109375" bestFit="1" customWidth="1"/>
    <col min="57" max="57" width="11.7109375" bestFit="1" customWidth="1"/>
    <col min="58" max="59" width="12.7109375" bestFit="1" customWidth="1"/>
    <col min="60" max="60" width="11.7109375" bestFit="1" customWidth="1"/>
    <col min="61" max="61" width="12.7109375" bestFit="1" customWidth="1"/>
    <col min="62" max="62" width="11.7109375" bestFit="1" customWidth="1"/>
    <col min="63" max="63" width="12.7109375" bestFit="1" customWidth="1"/>
    <col min="64" max="64" width="11.7109375" bestFit="1" customWidth="1"/>
    <col min="65" max="70" width="12.7109375" bestFit="1" customWidth="1"/>
    <col min="71" max="72" width="11.7109375" bestFit="1" customWidth="1"/>
    <col min="73" max="81" width="12.7109375" bestFit="1" customWidth="1"/>
    <col min="82" max="82" width="10.7109375" bestFit="1" customWidth="1"/>
    <col min="83" max="101" width="12.7109375" bestFit="1" customWidth="1"/>
    <col min="102" max="102" width="11.7109375" bestFit="1" customWidth="1"/>
    <col min="103" max="131" width="12.7109375" bestFit="1" customWidth="1"/>
    <col min="132" max="132" width="11.7109375" bestFit="1" customWidth="1"/>
    <col min="133" max="155" width="12.7109375" bestFit="1" customWidth="1"/>
    <col min="156" max="156" width="11.7109375" bestFit="1" customWidth="1"/>
    <col min="157" max="177" width="12.7109375" bestFit="1" customWidth="1"/>
    <col min="178" max="178" width="11.7109375" bestFit="1" customWidth="1"/>
    <col min="179" max="185" width="12.7109375" bestFit="1" customWidth="1"/>
    <col min="186" max="186" width="11.7109375" bestFit="1" customWidth="1"/>
    <col min="187" max="194" width="12.7109375" bestFit="1" customWidth="1"/>
    <col min="195" max="195" width="11.7109375" bestFit="1" customWidth="1"/>
    <col min="196" max="211" width="12.7109375" bestFit="1" customWidth="1"/>
    <col min="212" max="212" width="11.7109375" bestFit="1" customWidth="1"/>
    <col min="213" max="220" width="12.7109375" bestFit="1" customWidth="1"/>
    <col min="221" max="221" width="11.7109375" bestFit="1" customWidth="1"/>
    <col min="222" max="222" width="12.7109375" bestFit="1" customWidth="1"/>
    <col min="223" max="223" width="11.7109375" bestFit="1" customWidth="1"/>
    <col min="224" max="246" width="12.7109375" bestFit="1" customWidth="1"/>
    <col min="247" max="247" width="11.7109375" bestFit="1" customWidth="1"/>
    <col min="248" max="249" width="12.7109375" bestFit="1" customWidth="1"/>
    <col min="250" max="250" width="11.7109375" bestFit="1" customWidth="1"/>
    <col min="251" max="268" width="12.7109375" bestFit="1" customWidth="1"/>
    <col min="269" max="269" width="11.7109375" bestFit="1" customWidth="1"/>
    <col min="270" max="278" width="12.7109375" bestFit="1" customWidth="1"/>
    <col min="279" max="279" width="11.7109375" bestFit="1" customWidth="1"/>
    <col min="280" max="283" width="12.7109375" bestFit="1" customWidth="1"/>
    <col min="284" max="284" width="11.7109375" bestFit="1" customWidth="1"/>
    <col min="285" max="289" width="12.7109375" bestFit="1" customWidth="1"/>
    <col min="290" max="290" width="11.7109375" bestFit="1" customWidth="1"/>
    <col min="291" max="300" width="12.7109375" bestFit="1" customWidth="1"/>
    <col min="301" max="301" width="11.7109375" bestFit="1" customWidth="1"/>
    <col min="302" max="303" width="12.7109375" bestFit="1" customWidth="1"/>
    <col min="304" max="304" width="11.7109375" bestFit="1" customWidth="1"/>
    <col min="305" max="305" width="12.7109375" bestFit="1" customWidth="1"/>
    <col min="306" max="306" width="11.7109375" bestFit="1" customWidth="1"/>
    <col min="307" max="310" width="12.7109375" bestFit="1" customWidth="1"/>
    <col min="311" max="311" width="11.7109375" bestFit="1" customWidth="1"/>
    <col min="312" max="315" width="12.7109375" bestFit="1" customWidth="1"/>
    <col min="316" max="316" width="10.7109375" bestFit="1" customWidth="1"/>
    <col min="317" max="324" width="12.7109375" bestFit="1" customWidth="1"/>
    <col min="325" max="325" width="11.7109375" bestFit="1" customWidth="1"/>
    <col min="326" max="327" width="12.7109375" bestFit="1" customWidth="1"/>
    <col min="328" max="328" width="11.7109375" bestFit="1" customWidth="1"/>
    <col min="329" max="340" width="12.7109375" bestFit="1" customWidth="1"/>
    <col min="341" max="343" width="8.7109375" bestFit="1" customWidth="1"/>
    <col min="344" max="351" width="12.7109375" bestFit="1" customWidth="1"/>
    <col min="352" max="352" width="11.7109375" bestFit="1" customWidth="1"/>
    <col min="353" max="358" width="12.7109375" bestFit="1" customWidth="1"/>
    <col min="359" max="359" width="11.7109375" bestFit="1" customWidth="1"/>
    <col min="360" max="360" width="12.7109375" bestFit="1" customWidth="1"/>
    <col min="361" max="361" width="11.7109375" bestFit="1" customWidth="1"/>
    <col min="362" max="366" width="12.7109375" bestFit="1" customWidth="1"/>
    <col min="367" max="367" width="11.7109375" bestFit="1" customWidth="1"/>
    <col min="368" max="397" width="12.7109375" bestFit="1" customWidth="1"/>
    <col min="398" max="398" width="11.7109375" bestFit="1" customWidth="1"/>
    <col min="399" max="412" width="12.7109375" bestFit="1" customWidth="1"/>
    <col min="413" max="413" width="11.7109375" bestFit="1" customWidth="1"/>
    <col min="414" max="417" width="12.7109375" bestFit="1" customWidth="1"/>
    <col min="418" max="418" width="11.7109375" bestFit="1" customWidth="1"/>
    <col min="419" max="427" width="12.7109375" bestFit="1" customWidth="1"/>
    <col min="428" max="428" width="11.7109375" bestFit="1" customWidth="1"/>
    <col min="429" max="439" width="12.7109375" bestFit="1" customWidth="1"/>
    <col min="440" max="440" width="11.7109375" bestFit="1" customWidth="1"/>
    <col min="441" max="462" width="12.7109375" bestFit="1" customWidth="1"/>
    <col min="463" max="463" width="11.7109375" bestFit="1" customWidth="1"/>
    <col min="464" max="466" width="12.7109375" bestFit="1" customWidth="1"/>
    <col min="467" max="467" width="11.7109375" bestFit="1" customWidth="1"/>
    <col min="468" max="473" width="12.7109375" bestFit="1" customWidth="1"/>
    <col min="474" max="474" width="11.7109375" bestFit="1" customWidth="1"/>
    <col min="475" max="475" width="12.7109375" bestFit="1" customWidth="1"/>
    <col min="476" max="476" width="11.7109375" bestFit="1" customWidth="1"/>
    <col min="477" max="483" width="12.7109375" bestFit="1" customWidth="1"/>
    <col min="484" max="484" width="11.7109375" bestFit="1" customWidth="1"/>
    <col min="485" max="507" width="12.7109375" bestFit="1" customWidth="1"/>
    <col min="508" max="508" width="11.7109375" bestFit="1" customWidth="1"/>
    <col min="509" max="510" width="12.7109375" bestFit="1" customWidth="1"/>
    <col min="511" max="511" width="11.7109375" bestFit="1" customWidth="1"/>
    <col min="512" max="536" width="12.7109375" bestFit="1" customWidth="1"/>
    <col min="537" max="537" width="11.7109375" bestFit="1" customWidth="1"/>
    <col min="538" max="540" width="12.7109375" bestFit="1" customWidth="1"/>
    <col min="541" max="541" width="11.7109375" bestFit="1" customWidth="1"/>
    <col min="542" max="551" width="12.7109375" bestFit="1" customWidth="1"/>
    <col min="552" max="552" width="11.7109375" bestFit="1" customWidth="1"/>
    <col min="553" max="561" width="12.7109375" bestFit="1" customWidth="1"/>
    <col min="562" max="562" width="11.7109375" bestFit="1" customWidth="1"/>
    <col min="563" max="581" width="12.7109375" bestFit="1" customWidth="1"/>
    <col min="582" max="582" width="11.7109375" bestFit="1" customWidth="1"/>
    <col min="583" max="586" width="12.7109375" bestFit="1" customWidth="1"/>
    <col min="587" max="587" width="11.7109375" bestFit="1" customWidth="1"/>
    <col min="588" max="595" width="12.7109375" bestFit="1" customWidth="1"/>
    <col min="596" max="596" width="11.7109375" bestFit="1" customWidth="1"/>
    <col min="597" max="597" width="12.7109375" bestFit="1" customWidth="1"/>
    <col min="598" max="598" width="11.7109375" bestFit="1" customWidth="1"/>
    <col min="599" max="606" width="12.7109375" bestFit="1" customWidth="1"/>
    <col min="607" max="611" width="6.7109375" bestFit="1" customWidth="1"/>
    <col min="612" max="612" width="11.7109375" bestFit="1" customWidth="1"/>
    <col min="613" max="619" width="12.7109375" bestFit="1" customWidth="1"/>
    <col min="620" max="620" width="11.7109375" bestFit="1" customWidth="1"/>
    <col min="621" max="630" width="12.7109375" bestFit="1" customWidth="1"/>
    <col min="631" max="631" width="11.7109375" bestFit="1" customWidth="1"/>
    <col min="632" max="648" width="12.7109375" bestFit="1" customWidth="1"/>
    <col min="649" max="649" width="11.7109375" bestFit="1" customWidth="1"/>
    <col min="650" max="657" width="12.7109375" bestFit="1" customWidth="1"/>
    <col min="658" max="658" width="10.7109375" bestFit="1" customWidth="1"/>
    <col min="659" max="666" width="12.7109375" bestFit="1" customWidth="1"/>
    <col min="667" max="667" width="11.7109375" bestFit="1" customWidth="1"/>
    <col min="668" max="693" width="12.7109375" bestFit="1" customWidth="1"/>
    <col min="694" max="694" width="11.7109375" bestFit="1" customWidth="1"/>
    <col min="695" max="700" width="12.7109375" bestFit="1" customWidth="1"/>
    <col min="701" max="703" width="8.7109375" bestFit="1" customWidth="1"/>
    <col min="704" max="705" width="12.7109375" bestFit="1" customWidth="1"/>
    <col min="706" max="708" width="11.7109375" bestFit="1" customWidth="1"/>
    <col min="709" max="711" width="12.7109375" bestFit="1" customWidth="1"/>
    <col min="712" max="714" width="11.7109375" bestFit="1" customWidth="1"/>
    <col min="715" max="717" width="12.7109375" bestFit="1" customWidth="1"/>
    <col min="718" max="718" width="10.7109375" bestFit="1" customWidth="1"/>
    <col min="719" max="734" width="12.7109375" bestFit="1" customWidth="1"/>
    <col min="735" max="735" width="11.7109375" bestFit="1" customWidth="1"/>
    <col min="736" max="737" width="12.7109375" bestFit="1" customWidth="1"/>
    <col min="738" max="739" width="11.7109375" bestFit="1" customWidth="1"/>
    <col min="740" max="740" width="12.7109375" bestFit="1" customWidth="1"/>
    <col min="741" max="741" width="10.7109375" bestFit="1" customWidth="1"/>
    <col min="742" max="745" width="12.7109375" bestFit="1" customWidth="1"/>
    <col min="746" max="746" width="10.7109375" bestFit="1" customWidth="1"/>
    <col min="747" max="748" width="12.7109375" bestFit="1" customWidth="1"/>
    <col min="749" max="749" width="11.7109375" bestFit="1" customWidth="1"/>
    <col min="750" max="758" width="12.7109375" bestFit="1" customWidth="1"/>
    <col min="759" max="760" width="11.7109375" bestFit="1" customWidth="1"/>
    <col min="761" max="784" width="12.7109375" bestFit="1" customWidth="1"/>
    <col min="785" max="785" width="11.7109375" bestFit="1" customWidth="1"/>
    <col min="786" max="786" width="12.7109375" bestFit="1" customWidth="1"/>
    <col min="787" max="787" width="10.7109375" bestFit="1" customWidth="1"/>
    <col min="788" max="789" width="12.7109375" bestFit="1" customWidth="1"/>
    <col min="790" max="790" width="11.7109375" bestFit="1" customWidth="1"/>
    <col min="791" max="792" width="12.7109375" bestFit="1" customWidth="1"/>
    <col min="793" max="793" width="11.7109375" bestFit="1" customWidth="1"/>
    <col min="794" max="794" width="12.7109375" bestFit="1" customWidth="1"/>
    <col min="795" max="795" width="6.7109375" bestFit="1" customWidth="1"/>
    <col min="796" max="796" width="12.7109375" bestFit="1" customWidth="1"/>
    <col min="797" max="804" width="12" bestFit="1" customWidth="1"/>
    <col min="805" max="805" width="11" bestFit="1" customWidth="1"/>
    <col min="806" max="809" width="12" bestFit="1" customWidth="1"/>
    <col min="810" max="811" width="11" bestFit="1" customWidth="1"/>
    <col min="812" max="816" width="12" bestFit="1" customWidth="1"/>
    <col min="817" max="817" width="11" bestFit="1" customWidth="1"/>
    <col min="818" max="821" width="12" bestFit="1" customWidth="1"/>
    <col min="822" max="822" width="11" bestFit="1" customWidth="1"/>
    <col min="823" max="863" width="12" bestFit="1" customWidth="1"/>
    <col min="864" max="864" width="10" bestFit="1" customWidth="1"/>
    <col min="865" max="865" width="11" bestFit="1" customWidth="1"/>
    <col min="866" max="880" width="12" bestFit="1" customWidth="1"/>
    <col min="881" max="881" width="5" bestFit="1" customWidth="1"/>
    <col min="882" max="884" width="12" bestFit="1" customWidth="1"/>
    <col min="885" max="885" width="11" bestFit="1" customWidth="1"/>
    <col min="886" max="896" width="12" bestFit="1" customWidth="1"/>
    <col min="897" max="897" width="11" bestFit="1" customWidth="1"/>
    <col min="898" max="904" width="12" bestFit="1" customWidth="1"/>
    <col min="905" max="905" width="11" bestFit="1" customWidth="1"/>
    <col min="906" max="909" width="12" bestFit="1" customWidth="1"/>
    <col min="910" max="910" width="11" bestFit="1" customWidth="1"/>
    <col min="911" max="928" width="12" bestFit="1" customWidth="1"/>
    <col min="929" max="929" width="11" bestFit="1" customWidth="1"/>
    <col min="930" max="937" width="12" bestFit="1" customWidth="1"/>
    <col min="938" max="938" width="11" bestFit="1" customWidth="1"/>
    <col min="939" max="940" width="12" bestFit="1" customWidth="1"/>
    <col min="941" max="941" width="11" bestFit="1" customWidth="1"/>
    <col min="942" max="945" width="12" bestFit="1" customWidth="1"/>
    <col min="946" max="946" width="10" bestFit="1" customWidth="1"/>
    <col min="947" max="959" width="12" bestFit="1" customWidth="1"/>
    <col min="960" max="961" width="11" bestFit="1" customWidth="1"/>
    <col min="962" max="1004" width="12" bestFit="1" customWidth="1"/>
    <col min="1005" max="1006" width="11" bestFit="1" customWidth="1"/>
    <col min="1007" max="1049" width="12" bestFit="1" customWidth="1"/>
    <col min="1050" max="1050" width="11" bestFit="1" customWidth="1"/>
    <col min="1051" max="1051" width="12" bestFit="1" customWidth="1"/>
    <col min="1052" max="1052" width="7" bestFit="1" customWidth="1"/>
    <col min="1053" max="1058" width="12" bestFit="1" customWidth="1"/>
    <col min="1059" max="1059" width="10" bestFit="1" customWidth="1"/>
    <col min="1060" max="1093" width="12" bestFit="1" customWidth="1"/>
    <col min="1094" max="1095" width="11" bestFit="1" customWidth="1"/>
    <col min="1096" max="1112" width="12" bestFit="1" customWidth="1"/>
    <col min="1113" max="1113" width="11" bestFit="1" customWidth="1"/>
    <col min="1114" max="1116" width="12" bestFit="1" customWidth="1"/>
    <col min="1117" max="1117" width="11" bestFit="1" customWidth="1"/>
    <col min="1118" max="1122" width="12" bestFit="1" customWidth="1"/>
    <col min="1123" max="1124" width="11" bestFit="1" customWidth="1"/>
    <col min="1125" max="1142" width="12" bestFit="1" customWidth="1"/>
    <col min="1143" max="1143" width="11" bestFit="1" customWidth="1"/>
    <col min="1144" max="1144" width="12" bestFit="1" customWidth="1"/>
    <col min="1145" max="1145" width="11" bestFit="1" customWidth="1"/>
    <col min="1146" max="1157" width="12" bestFit="1" customWidth="1"/>
    <col min="1158" max="1158" width="11" bestFit="1" customWidth="1"/>
    <col min="1159" max="1159" width="12" bestFit="1" customWidth="1"/>
    <col min="1160" max="1161" width="5" bestFit="1" customWidth="1"/>
    <col min="1162" max="1162" width="11" bestFit="1" customWidth="1"/>
    <col min="1163" max="1212" width="12" bestFit="1" customWidth="1"/>
    <col min="1213" max="1213" width="11" bestFit="1" customWidth="1"/>
    <col min="1214" max="1226" width="12" bestFit="1" customWidth="1"/>
    <col min="1227" max="1227" width="6" bestFit="1" customWidth="1"/>
    <col min="1228" max="1240" width="12" bestFit="1" customWidth="1"/>
    <col min="1241" max="1241" width="11" bestFit="1" customWidth="1"/>
    <col min="1242" max="1242" width="12" bestFit="1" customWidth="1"/>
    <col min="1243" max="1243" width="11" bestFit="1" customWidth="1"/>
    <col min="1244" max="1250" width="12" bestFit="1" customWidth="1"/>
    <col min="1251" max="1251" width="11" bestFit="1" customWidth="1"/>
    <col min="1252" max="1295" width="12" bestFit="1" customWidth="1"/>
    <col min="1296" max="1296" width="11" bestFit="1" customWidth="1"/>
    <col min="1297" max="1300" width="12" bestFit="1" customWidth="1"/>
    <col min="1301" max="1301" width="11" bestFit="1" customWidth="1"/>
    <col min="1302" max="1315" width="12" bestFit="1" customWidth="1"/>
    <col min="1316" max="1316" width="11" bestFit="1" customWidth="1"/>
    <col min="1317" max="1320" width="12" bestFit="1" customWidth="1"/>
    <col min="1321" max="1321" width="10" bestFit="1" customWidth="1"/>
    <col min="1322" max="1322" width="11" bestFit="1" customWidth="1"/>
    <col min="1323" max="1325" width="12" bestFit="1" customWidth="1"/>
    <col min="1326" max="1326" width="11" bestFit="1" customWidth="1"/>
    <col min="1327" max="1334" width="12" bestFit="1" customWidth="1"/>
    <col min="1335" max="1335" width="11" bestFit="1" customWidth="1"/>
    <col min="1336" max="1336" width="12" bestFit="1" customWidth="1"/>
    <col min="1337" max="1337" width="11" bestFit="1" customWidth="1"/>
    <col min="1338" max="1365" width="12" bestFit="1" customWidth="1"/>
    <col min="1366" max="1366" width="11" bestFit="1" customWidth="1"/>
    <col min="1367" max="1375" width="12" bestFit="1" customWidth="1"/>
    <col min="1376" max="1376" width="11" bestFit="1" customWidth="1"/>
    <col min="1377" max="1403" width="12" bestFit="1" customWidth="1"/>
    <col min="1404" max="1404" width="11" bestFit="1" customWidth="1"/>
    <col min="1405" max="1409" width="12" bestFit="1" customWidth="1"/>
    <col min="1410" max="1410" width="11" bestFit="1" customWidth="1"/>
    <col min="1411" max="1433" width="12" bestFit="1" customWidth="1"/>
    <col min="1434" max="1435" width="11" bestFit="1" customWidth="1"/>
    <col min="1436" max="1446" width="12" bestFit="1" customWidth="1"/>
    <col min="1447" max="1447" width="11" bestFit="1" customWidth="1"/>
    <col min="1448" max="1460" width="12" bestFit="1" customWidth="1"/>
    <col min="1461" max="1463" width="5" bestFit="1" customWidth="1"/>
    <col min="1464" max="1472" width="12" bestFit="1" customWidth="1"/>
    <col min="1473" max="1473" width="11" bestFit="1" customWidth="1"/>
    <col min="1474" max="1475" width="12" bestFit="1" customWidth="1"/>
    <col min="1476" max="1476" width="11" bestFit="1" customWidth="1"/>
    <col min="1477" max="1487" width="12" bestFit="1" customWidth="1"/>
    <col min="1488" max="1488" width="11" bestFit="1" customWidth="1"/>
    <col min="1489" max="1490" width="12" bestFit="1" customWidth="1"/>
    <col min="1491" max="1491" width="11" bestFit="1" customWidth="1"/>
    <col min="1492" max="1492" width="12" bestFit="1" customWidth="1"/>
    <col min="1493" max="1493" width="11" bestFit="1" customWidth="1"/>
    <col min="1494" max="1519" width="12" bestFit="1" customWidth="1"/>
    <col min="1520" max="1520" width="11" bestFit="1" customWidth="1"/>
    <col min="1521" max="1525" width="12" bestFit="1" customWidth="1"/>
    <col min="1526" max="1526" width="11" bestFit="1" customWidth="1"/>
    <col min="1527" max="1539" width="12" bestFit="1" customWidth="1"/>
    <col min="1540" max="1540" width="11" bestFit="1" customWidth="1"/>
    <col min="1541" max="1545" width="12" bestFit="1" customWidth="1"/>
    <col min="1546" max="1547" width="11" bestFit="1" customWidth="1"/>
    <col min="1548" max="1571" width="12" bestFit="1" customWidth="1"/>
    <col min="1572" max="1572" width="11" bestFit="1" customWidth="1"/>
    <col min="1573" max="1592" width="12" bestFit="1" customWidth="1"/>
    <col min="1593" max="1593" width="11" bestFit="1" customWidth="1"/>
    <col min="1594" max="1600" width="12" bestFit="1" customWidth="1"/>
    <col min="1601" max="1601" width="10" bestFit="1" customWidth="1"/>
    <col min="1602" max="1611" width="12" bestFit="1" customWidth="1"/>
    <col min="1612" max="1612" width="11" bestFit="1" customWidth="1"/>
    <col min="1613" max="1620" width="12" bestFit="1" customWidth="1"/>
    <col min="1621" max="1621" width="11" bestFit="1" customWidth="1"/>
    <col min="1622" max="1629" width="12" bestFit="1" customWidth="1"/>
    <col min="1630" max="1630" width="11" bestFit="1" customWidth="1"/>
    <col min="1631" max="1636" width="12" bestFit="1" customWidth="1"/>
    <col min="1637" max="1637" width="11" bestFit="1" customWidth="1"/>
    <col min="1638" max="1644" width="12" bestFit="1" customWidth="1"/>
    <col min="1645" max="1645" width="11" bestFit="1" customWidth="1"/>
    <col min="1646" max="1653" width="12" bestFit="1" customWidth="1"/>
    <col min="1654" max="1655" width="5" bestFit="1" customWidth="1"/>
    <col min="1656" max="1659" width="12" bestFit="1" customWidth="1"/>
    <col min="1660" max="1660" width="10" bestFit="1" customWidth="1"/>
    <col min="1661" max="1683" width="12" bestFit="1" customWidth="1"/>
    <col min="1684" max="1684" width="11" bestFit="1" customWidth="1"/>
    <col min="1685" max="1686" width="12" bestFit="1" customWidth="1"/>
    <col min="1687" max="1687" width="11" bestFit="1" customWidth="1"/>
    <col min="1688" max="1753" width="12" bestFit="1" customWidth="1"/>
    <col min="1754" max="1754" width="11" bestFit="1" customWidth="1"/>
    <col min="1755" max="1755" width="12" bestFit="1" customWidth="1"/>
    <col min="1756" max="1756" width="11" bestFit="1" customWidth="1"/>
    <col min="1757" max="1759" width="12" bestFit="1" customWidth="1"/>
    <col min="1760" max="1760" width="6" bestFit="1" customWidth="1"/>
    <col min="1761" max="1780" width="12" bestFit="1" customWidth="1"/>
    <col min="1781" max="1781" width="11" bestFit="1" customWidth="1"/>
    <col min="1782" max="1801" width="12" bestFit="1" customWidth="1"/>
    <col min="1802" max="1802" width="11" bestFit="1" customWidth="1"/>
    <col min="1803" max="1810" width="12" bestFit="1" customWidth="1"/>
    <col min="1811" max="1811" width="11" bestFit="1" customWidth="1"/>
    <col min="1812" max="1821" width="12" bestFit="1" customWidth="1"/>
    <col min="1822" max="1822" width="10" bestFit="1" customWidth="1"/>
    <col min="1823" max="1828" width="12" bestFit="1" customWidth="1"/>
    <col min="1829" max="1829" width="11" bestFit="1" customWidth="1"/>
    <col min="1830" max="1860" width="12" bestFit="1" customWidth="1"/>
    <col min="1861" max="1861" width="11" bestFit="1" customWidth="1"/>
    <col min="1862" max="1869" width="12" bestFit="1" customWidth="1"/>
    <col min="1870" max="1870" width="11" bestFit="1" customWidth="1"/>
    <col min="1871" max="1893" width="12" bestFit="1" customWidth="1"/>
    <col min="1894" max="1894" width="11" bestFit="1" customWidth="1"/>
    <col min="1895" max="1902" width="12" bestFit="1" customWidth="1"/>
    <col min="1903" max="1903" width="11" bestFit="1" customWidth="1"/>
    <col min="1904" max="1909" width="12" bestFit="1" customWidth="1"/>
    <col min="1910" max="1910" width="10" bestFit="1" customWidth="1"/>
    <col min="1911" max="1911" width="12" bestFit="1" customWidth="1"/>
    <col min="1912" max="1912" width="11" bestFit="1" customWidth="1"/>
    <col min="1913" max="1920" width="12" bestFit="1" customWidth="1"/>
    <col min="1921" max="1921" width="11" bestFit="1" customWidth="1"/>
    <col min="1922" max="1924" width="12" bestFit="1" customWidth="1"/>
    <col min="1925" max="1927" width="6" bestFit="1" customWidth="1"/>
    <col min="1928" max="1942" width="12" bestFit="1" customWidth="1"/>
    <col min="1943" max="1943" width="11" bestFit="1" customWidth="1"/>
    <col min="1944" max="1972" width="12" bestFit="1" customWidth="1"/>
    <col min="1973" max="1973" width="11" bestFit="1" customWidth="1"/>
    <col min="1974" max="1990" width="12" bestFit="1" customWidth="1"/>
    <col min="1991" max="1991" width="10" bestFit="1" customWidth="1"/>
    <col min="1992" max="1992" width="12" bestFit="1" customWidth="1"/>
    <col min="1993" max="1993" width="11" bestFit="1" customWidth="1"/>
    <col min="1994" max="1998" width="12" bestFit="1" customWidth="1"/>
    <col min="1999" max="1999" width="11" bestFit="1" customWidth="1"/>
    <col min="2000" max="2015" width="12" bestFit="1" customWidth="1"/>
    <col min="2016" max="2016" width="11" bestFit="1" customWidth="1"/>
    <col min="2017" max="2025" width="12" bestFit="1" customWidth="1"/>
    <col min="2026" max="2026" width="11" bestFit="1" customWidth="1"/>
    <col min="2027" max="2041" width="12" bestFit="1" customWidth="1"/>
    <col min="2042" max="2042" width="11" bestFit="1" customWidth="1"/>
    <col min="2043" max="2046" width="12" bestFit="1" customWidth="1"/>
    <col min="2047" max="2047" width="11" bestFit="1" customWidth="1"/>
    <col min="2048" max="2048" width="9" bestFit="1" customWidth="1"/>
    <col min="2049" max="2057" width="12" bestFit="1" customWidth="1"/>
    <col min="2058" max="2058" width="11" bestFit="1" customWidth="1"/>
    <col min="2059" max="2061" width="12" bestFit="1" customWidth="1"/>
    <col min="2062" max="2062" width="11" bestFit="1" customWidth="1"/>
    <col min="2063" max="2070" width="12" bestFit="1" customWidth="1"/>
    <col min="2071" max="2071" width="11" bestFit="1" customWidth="1"/>
    <col min="2072" max="2080" width="12" bestFit="1" customWidth="1"/>
    <col min="2081" max="2081" width="11" bestFit="1" customWidth="1"/>
    <col min="2082" max="2082" width="12" bestFit="1" customWidth="1"/>
    <col min="2083" max="2083" width="5" bestFit="1" customWidth="1"/>
    <col min="2084" max="2093" width="12" bestFit="1" customWidth="1"/>
    <col min="2094" max="2094" width="11" bestFit="1" customWidth="1"/>
    <col min="2095" max="2102" width="12" bestFit="1" customWidth="1"/>
    <col min="2103" max="2103" width="11" bestFit="1" customWidth="1"/>
    <col min="2104" max="2110" width="12" bestFit="1" customWidth="1"/>
    <col min="2111" max="2111" width="11" bestFit="1" customWidth="1"/>
    <col min="2112" max="2112" width="12" bestFit="1" customWidth="1"/>
    <col min="2113" max="2113" width="10" bestFit="1" customWidth="1"/>
    <col min="2114" max="2120" width="12" bestFit="1" customWidth="1"/>
    <col min="2121" max="2121" width="11" bestFit="1" customWidth="1"/>
    <col min="2122" max="2128" width="12" bestFit="1" customWidth="1"/>
    <col min="2129" max="2129" width="11" bestFit="1" customWidth="1"/>
    <col min="2130" max="2138" width="12" bestFit="1" customWidth="1"/>
    <col min="2139" max="2139" width="11" bestFit="1" customWidth="1"/>
    <col min="2140" max="2141" width="12" bestFit="1" customWidth="1"/>
    <col min="2142" max="2142" width="11" bestFit="1" customWidth="1"/>
    <col min="2143" max="2167" width="12" bestFit="1" customWidth="1"/>
    <col min="2168" max="2168" width="11" bestFit="1" customWidth="1"/>
    <col min="2169" max="2176" width="12" bestFit="1" customWidth="1"/>
    <col min="2177" max="2177" width="11" bestFit="1" customWidth="1"/>
    <col min="2178" max="2179" width="12" bestFit="1" customWidth="1"/>
    <col min="2180" max="2180" width="11" bestFit="1" customWidth="1"/>
    <col min="2181" max="2198" width="12" bestFit="1" customWidth="1"/>
    <col min="2199" max="2199" width="11" bestFit="1" customWidth="1"/>
    <col min="2200" max="2210" width="12" bestFit="1" customWidth="1"/>
    <col min="2211" max="2211" width="11" bestFit="1" customWidth="1"/>
    <col min="2212" max="2217" width="12" bestFit="1" customWidth="1"/>
    <col min="2218" max="2218" width="11" bestFit="1" customWidth="1"/>
    <col min="2219" max="2225" width="12" bestFit="1" customWidth="1"/>
    <col min="2226" max="2226" width="11" bestFit="1" customWidth="1"/>
    <col min="2227" max="2227" width="12" bestFit="1" customWidth="1"/>
    <col min="2228" max="2228" width="11" bestFit="1" customWidth="1"/>
    <col min="2229" max="2247" width="12" bestFit="1" customWidth="1"/>
    <col min="2248" max="2248" width="11" bestFit="1" customWidth="1"/>
    <col min="2249" max="2249" width="12" bestFit="1" customWidth="1"/>
    <col min="2250" max="2250" width="11" bestFit="1" customWidth="1"/>
    <col min="2251" max="2281" width="12" bestFit="1" customWidth="1"/>
    <col min="2282" max="2282" width="11" bestFit="1" customWidth="1"/>
    <col min="2283" max="2314" width="12" bestFit="1" customWidth="1"/>
    <col min="2315" max="2315" width="11" bestFit="1" customWidth="1"/>
    <col min="2316" max="2316" width="12" bestFit="1" customWidth="1"/>
    <col min="2317" max="2317" width="11" bestFit="1" customWidth="1"/>
    <col min="2318" max="2319" width="6" bestFit="1" customWidth="1"/>
    <col min="2320" max="2330" width="12" bestFit="1" customWidth="1"/>
    <col min="2331" max="2331" width="11" bestFit="1" customWidth="1"/>
    <col min="2332" max="2335" width="12" bestFit="1" customWidth="1"/>
    <col min="2336" max="2336" width="11" bestFit="1" customWidth="1"/>
    <col min="2337" max="2344" width="12" bestFit="1" customWidth="1"/>
    <col min="2345" max="2345" width="11" bestFit="1" customWidth="1"/>
    <col min="2346" max="2363" width="12" bestFit="1" customWidth="1"/>
    <col min="2364" max="2364" width="11" bestFit="1" customWidth="1"/>
    <col min="2365" max="2378" width="12" bestFit="1" customWidth="1"/>
    <col min="2379" max="2379" width="11" bestFit="1" customWidth="1"/>
    <col min="2380" max="2380" width="12" bestFit="1" customWidth="1"/>
    <col min="2381" max="2381" width="11" bestFit="1" customWidth="1"/>
    <col min="2382" max="2388" width="12" bestFit="1" customWidth="1"/>
    <col min="2389" max="2389" width="11" bestFit="1" customWidth="1"/>
    <col min="2390" max="2398" width="12" bestFit="1" customWidth="1"/>
    <col min="2399" max="2399" width="11" bestFit="1" customWidth="1"/>
    <col min="2400" max="2420" width="12" bestFit="1" customWidth="1"/>
    <col min="2421" max="2422" width="11" bestFit="1" customWidth="1"/>
    <col min="2423" max="2424" width="12" bestFit="1" customWidth="1"/>
    <col min="2425" max="2425" width="11" bestFit="1" customWidth="1"/>
    <col min="2426" max="2427" width="12" bestFit="1" customWidth="1"/>
    <col min="2428" max="2428" width="11" bestFit="1" customWidth="1"/>
    <col min="2429" max="2440" width="12" bestFit="1" customWidth="1"/>
    <col min="2441" max="2441" width="11" bestFit="1" customWidth="1"/>
    <col min="2442" max="2443" width="12" bestFit="1" customWidth="1"/>
    <col min="2444" max="2444" width="10" bestFit="1" customWidth="1"/>
    <col min="2445" max="2451" width="12" bestFit="1" customWidth="1"/>
    <col min="2452" max="2454" width="11" bestFit="1" customWidth="1"/>
    <col min="2455" max="2498" width="12" bestFit="1" customWidth="1"/>
    <col min="2499" max="2499" width="11" bestFit="1" customWidth="1"/>
    <col min="2500" max="2507" width="12" bestFit="1" customWidth="1"/>
    <col min="2508" max="2508" width="11" bestFit="1" customWidth="1"/>
    <col min="2509" max="2524" width="12" bestFit="1" customWidth="1"/>
    <col min="2525" max="2525" width="11" bestFit="1" customWidth="1"/>
    <col min="2526" max="2530" width="12" bestFit="1" customWidth="1"/>
    <col min="2531" max="2531" width="7" bestFit="1" customWidth="1"/>
    <col min="2532" max="2536" width="12" bestFit="1" customWidth="1"/>
    <col min="2537" max="2537" width="11" bestFit="1" customWidth="1"/>
    <col min="2538" max="2557" width="12" bestFit="1" customWidth="1"/>
    <col min="2558" max="2558" width="11" bestFit="1" customWidth="1"/>
    <col min="2559" max="2561" width="12" bestFit="1" customWidth="1"/>
    <col min="2562" max="2562" width="11" bestFit="1" customWidth="1"/>
    <col min="2563" max="2583" width="12" bestFit="1" customWidth="1"/>
    <col min="2584" max="2584" width="11" bestFit="1" customWidth="1"/>
    <col min="2585" max="2595" width="12" bestFit="1" customWidth="1"/>
    <col min="2596" max="2596" width="11" bestFit="1" customWidth="1"/>
    <col min="2597" max="2598" width="12" bestFit="1" customWidth="1"/>
    <col min="2599" max="2599" width="11" bestFit="1" customWidth="1"/>
    <col min="2600" max="2610" width="12" bestFit="1" customWidth="1"/>
    <col min="2611" max="2611" width="11" bestFit="1" customWidth="1"/>
    <col min="2612" max="2616" width="12" bestFit="1" customWidth="1"/>
    <col min="2617" max="2617" width="11" bestFit="1" customWidth="1"/>
    <col min="2618" max="2632" width="12" bestFit="1" customWidth="1"/>
    <col min="2633" max="2633" width="11" bestFit="1" customWidth="1"/>
    <col min="2634" max="2634" width="12" bestFit="1" customWidth="1"/>
    <col min="2635" max="2635" width="11" bestFit="1" customWidth="1"/>
    <col min="2636" max="2644" width="12" bestFit="1" customWidth="1"/>
    <col min="2645" max="2645" width="11" bestFit="1" customWidth="1"/>
    <col min="2646" max="2661" width="12" bestFit="1" customWidth="1"/>
    <col min="2662" max="2662" width="11" bestFit="1" customWidth="1"/>
    <col min="2663" max="2672" width="12" bestFit="1" customWidth="1"/>
    <col min="2673" max="2673" width="11" bestFit="1" customWidth="1"/>
    <col min="2674" max="2686" width="12" bestFit="1" customWidth="1"/>
    <col min="2687" max="2687" width="11" bestFit="1" customWidth="1"/>
    <col min="2688" max="2690" width="12" bestFit="1" customWidth="1"/>
    <col min="2691" max="2691" width="11" bestFit="1" customWidth="1"/>
    <col min="2692" max="2713" width="12" bestFit="1" customWidth="1"/>
    <col min="2714" max="2714" width="11" bestFit="1" customWidth="1"/>
    <col min="2715" max="2731" width="12" bestFit="1" customWidth="1"/>
    <col min="2732" max="2732" width="9" bestFit="1" customWidth="1"/>
    <col min="2733" max="2738" width="12" bestFit="1" customWidth="1"/>
    <col min="2739" max="2739" width="11" bestFit="1" customWidth="1"/>
    <col min="2740" max="2766" width="12" bestFit="1" customWidth="1"/>
    <col min="2767" max="2767" width="11" bestFit="1" customWidth="1"/>
    <col min="2768" max="2776" width="12" bestFit="1" customWidth="1"/>
    <col min="2777" max="2777" width="11" bestFit="1" customWidth="1"/>
    <col min="2778" max="2790" width="12" bestFit="1" customWidth="1"/>
    <col min="2791" max="2792" width="11" bestFit="1" customWidth="1"/>
    <col min="2793" max="2812" width="12" bestFit="1" customWidth="1"/>
    <col min="2813" max="2814" width="11" bestFit="1" customWidth="1"/>
    <col min="2815" max="2825" width="12" bestFit="1" customWidth="1"/>
    <col min="2826" max="2826" width="10" bestFit="1" customWidth="1"/>
    <col min="2827" max="2843" width="12" bestFit="1" customWidth="1"/>
    <col min="2844" max="2844" width="11" bestFit="1" customWidth="1"/>
    <col min="2845" max="2845" width="12" bestFit="1" customWidth="1"/>
    <col min="2846" max="2846" width="11" bestFit="1" customWidth="1"/>
    <col min="2847" max="2851" width="12" bestFit="1" customWidth="1"/>
    <col min="2852" max="2852" width="11" bestFit="1" customWidth="1"/>
    <col min="2853" max="2853" width="10" bestFit="1" customWidth="1"/>
    <col min="2854" max="2861" width="12" bestFit="1" customWidth="1"/>
    <col min="2862" max="2863" width="11" bestFit="1" customWidth="1"/>
    <col min="2864" max="2867" width="12" bestFit="1" customWidth="1"/>
    <col min="2868" max="2869" width="11" bestFit="1" customWidth="1"/>
    <col min="2870" max="2881" width="12" bestFit="1" customWidth="1"/>
    <col min="2882" max="2883" width="11" bestFit="1" customWidth="1"/>
    <col min="2884" max="2890" width="12" bestFit="1" customWidth="1"/>
    <col min="2891" max="2891" width="11" bestFit="1" customWidth="1"/>
    <col min="2892" max="2894" width="12" bestFit="1" customWidth="1"/>
    <col min="2895" max="2896" width="11" bestFit="1" customWidth="1"/>
    <col min="2897" max="2902" width="12" bestFit="1" customWidth="1"/>
    <col min="2903" max="2904" width="11" bestFit="1" customWidth="1"/>
    <col min="2905" max="2918" width="12" bestFit="1" customWidth="1"/>
    <col min="2919" max="2919" width="11" bestFit="1" customWidth="1"/>
    <col min="2920" max="2923" width="12" bestFit="1" customWidth="1"/>
    <col min="2924" max="2925" width="11" bestFit="1" customWidth="1"/>
    <col min="2926" max="2939" width="12" bestFit="1" customWidth="1"/>
    <col min="2940" max="2940" width="10" bestFit="1" customWidth="1"/>
    <col min="2941" max="2945" width="12" bestFit="1" customWidth="1"/>
    <col min="2946" max="2946" width="11" bestFit="1" customWidth="1"/>
    <col min="2947" max="2971" width="12" bestFit="1" customWidth="1"/>
    <col min="2972" max="2972" width="11" bestFit="1" customWidth="1"/>
    <col min="2973" max="2986" width="12" bestFit="1" customWidth="1"/>
    <col min="2987" max="2987" width="7" bestFit="1" customWidth="1"/>
    <col min="2988" max="3000" width="12" bestFit="1" customWidth="1"/>
    <col min="3001" max="3002" width="11" bestFit="1" customWidth="1"/>
    <col min="3003" max="3019" width="12" bestFit="1" customWidth="1"/>
    <col min="3020" max="3020" width="11" bestFit="1" customWidth="1"/>
    <col min="3021" max="3041" width="12" bestFit="1" customWidth="1"/>
    <col min="3042" max="3042" width="11" bestFit="1" customWidth="1"/>
    <col min="3043" max="3048" width="12" bestFit="1" customWidth="1"/>
    <col min="3049" max="3049" width="10" bestFit="1" customWidth="1"/>
    <col min="3050" max="3056" width="12" bestFit="1" customWidth="1"/>
    <col min="3057" max="3057" width="10" bestFit="1" customWidth="1"/>
    <col min="3058" max="3071" width="12" bestFit="1" customWidth="1"/>
    <col min="3072" max="3072" width="11" bestFit="1" customWidth="1"/>
    <col min="3073" max="3073" width="12" bestFit="1" customWidth="1"/>
    <col min="3074" max="3074" width="11" bestFit="1" customWidth="1"/>
    <col min="3075" max="3078" width="12" bestFit="1" customWidth="1"/>
    <col min="3079" max="3079" width="11" bestFit="1" customWidth="1"/>
    <col min="3080" max="3120" width="12" bestFit="1" customWidth="1"/>
    <col min="3121" max="3121" width="11" bestFit="1" customWidth="1"/>
    <col min="3122" max="3129" width="12" bestFit="1" customWidth="1"/>
    <col min="3130" max="3130" width="11" bestFit="1" customWidth="1"/>
    <col min="3131" max="3143" width="12" bestFit="1" customWidth="1"/>
    <col min="3144" max="3144" width="10" bestFit="1" customWidth="1"/>
    <col min="3145" max="3147" width="12" bestFit="1" customWidth="1"/>
    <col min="3148" max="3149" width="5" bestFit="1" customWidth="1"/>
    <col min="3150" max="3151" width="12" bestFit="1" customWidth="1"/>
    <col min="3152" max="3152" width="11" bestFit="1" customWidth="1"/>
    <col min="3153" max="3164" width="12" bestFit="1" customWidth="1"/>
    <col min="3165" max="3165" width="10" bestFit="1" customWidth="1"/>
    <col min="3166" max="3178" width="12" bestFit="1" customWidth="1"/>
    <col min="3179" max="3179" width="11" bestFit="1" customWidth="1"/>
    <col min="3180" max="3207" width="12" bestFit="1" customWidth="1"/>
    <col min="3208" max="3209" width="11" bestFit="1" customWidth="1"/>
    <col min="3210" max="3231" width="12" bestFit="1" customWidth="1"/>
    <col min="3232" max="3232" width="11" bestFit="1" customWidth="1"/>
    <col min="3233" max="3234" width="6" bestFit="1" customWidth="1"/>
    <col min="3235" max="3245" width="12" bestFit="1" customWidth="1"/>
    <col min="3246" max="3246" width="11" bestFit="1" customWidth="1"/>
    <col min="3247" max="3273" width="12" bestFit="1" customWidth="1"/>
    <col min="3274" max="3274" width="11" bestFit="1" customWidth="1"/>
    <col min="3275" max="3293" width="12" bestFit="1" customWidth="1"/>
    <col min="3294" max="3294" width="11" bestFit="1" customWidth="1"/>
    <col min="3295" max="3317" width="12" bestFit="1" customWidth="1"/>
    <col min="3318" max="3320" width="11" bestFit="1" customWidth="1"/>
    <col min="3321" max="3330" width="12" bestFit="1" customWidth="1"/>
    <col min="3331" max="3332" width="11" bestFit="1" customWidth="1"/>
    <col min="3333" max="3351" width="12" bestFit="1" customWidth="1"/>
    <col min="3352" max="3352" width="11" bestFit="1" customWidth="1"/>
    <col min="3353" max="3356" width="12" bestFit="1" customWidth="1"/>
    <col min="3357" max="3357" width="11" bestFit="1" customWidth="1"/>
    <col min="3358" max="3358" width="6" bestFit="1" customWidth="1"/>
    <col min="3359" max="3359" width="12" bestFit="1" customWidth="1"/>
    <col min="3360" max="3360" width="11" bestFit="1" customWidth="1"/>
    <col min="3361" max="3362" width="12" bestFit="1" customWidth="1"/>
    <col min="3363" max="3363" width="11" bestFit="1" customWidth="1"/>
    <col min="3364" max="3367" width="12" bestFit="1" customWidth="1"/>
    <col min="3368" max="3368" width="11" bestFit="1" customWidth="1"/>
    <col min="3369" max="3382" width="12" bestFit="1" customWidth="1"/>
    <col min="3383" max="3383" width="11" bestFit="1" customWidth="1"/>
    <col min="3384" max="3393" width="12" bestFit="1" customWidth="1"/>
    <col min="3394" max="3394" width="11" bestFit="1" customWidth="1"/>
    <col min="3395" max="3396" width="12" bestFit="1" customWidth="1"/>
    <col min="3397" max="3397" width="11" bestFit="1" customWidth="1"/>
    <col min="3398" max="3423" width="12" bestFit="1" customWidth="1"/>
    <col min="3424" max="3424" width="11" bestFit="1" customWidth="1"/>
    <col min="3425" max="3432" width="12" bestFit="1" customWidth="1"/>
    <col min="3433" max="3433" width="11" bestFit="1" customWidth="1"/>
    <col min="3434" max="3435" width="12" bestFit="1" customWidth="1"/>
    <col min="3436" max="3436" width="6" bestFit="1" customWidth="1"/>
    <col min="3437" max="3454" width="12" bestFit="1" customWidth="1"/>
    <col min="3455" max="3455" width="11" bestFit="1" customWidth="1"/>
    <col min="3456" max="3472" width="12" bestFit="1" customWidth="1"/>
    <col min="3473" max="3473" width="11" bestFit="1" customWidth="1"/>
    <col min="3474" max="3487" width="12" bestFit="1" customWidth="1"/>
    <col min="3488" max="3488" width="11" bestFit="1" customWidth="1"/>
    <col min="3489" max="3493" width="12" bestFit="1" customWidth="1"/>
    <col min="3494" max="3494" width="11" bestFit="1" customWidth="1"/>
    <col min="3495" max="3500" width="12" bestFit="1" customWidth="1"/>
    <col min="3501" max="3502" width="11" bestFit="1" customWidth="1"/>
    <col min="3503" max="3537" width="12" bestFit="1" customWidth="1"/>
    <col min="3538" max="3538" width="11" bestFit="1" customWidth="1"/>
    <col min="3539" max="3571" width="12" bestFit="1" customWidth="1"/>
    <col min="3572" max="3572" width="10" bestFit="1" customWidth="1"/>
    <col min="3573" max="3582" width="12" bestFit="1" customWidth="1"/>
    <col min="3583" max="3583" width="11" bestFit="1" customWidth="1"/>
    <col min="3584" max="3586" width="12" bestFit="1" customWidth="1"/>
    <col min="3587" max="3587" width="10" bestFit="1" customWidth="1"/>
    <col min="3588" max="3613" width="12" bestFit="1" customWidth="1"/>
    <col min="3614" max="3614" width="11" bestFit="1" customWidth="1"/>
    <col min="3615" max="3615" width="12" bestFit="1" customWidth="1"/>
    <col min="3616" max="3617" width="11" bestFit="1" customWidth="1"/>
    <col min="3618" max="3623" width="12" bestFit="1" customWidth="1"/>
    <col min="3624" max="3624" width="11" bestFit="1" customWidth="1"/>
    <col min="3625" max="3634" width="12" bestFit="1" customWidth="1"/>
    <col min="3635" max="3635" width="11" bestFit="1" customWidth="1"/>
    <col min="3636" max="3644" width="12" bestFit="1" customWidth="1"/>
    <col min="3645" max="3645" width="11" bestFit="1" customWidth="1"/>
    <col min="3646" max="3646" width="12" bestFit="1" customWidth="1"/>
    <col min="3647" max="3647" width="11" bestFit="1" customWidth="1"/>
    <col min="3648" max="3660" width="12" bestFit="1" customWidth="1"/>
    <col min="3661" max="3661" width="11" bestFit="1" customWidth="1"/>
    <col min="3662" max="3669" width="12" bestFit="1" customWidth="1"/>
    <col min="3670" max="3670" width="11" bestFit="1" customWidth="1"/>
    <col min="3671" max="3676" width="12" bestFit="1" customWidth="1"/>
    <col min="3677" max="3677" width="11" bestFit="1" customWidth="1"/>
    <col min="3678" max="3713" width="12" bestFit="1" customWidth="1"/>
    <col min="3714" max="3714" width="11" bestFit="1" customWidth="1"/>
    <col min="3715" max="3719" width="12" bestFit="1" customWidth="1"/>
    <col min="3720" max="3720" width="11" bestFit="1" customWidth="1"/>
    <col min="3721" max="3721" width="12" bestFit="1" customWidth="1"/>
    <col min="3722" max="3722" width="8" bestFit="1" customWidth="1"/>
    <col min="3723" max="3727" width="12" bestFit="1" customWidth="1"/>
    <col min="3728" max="3728" width="10" bestFit="1" customWidth="1"/>
    <col min="3729" max="3733" width="12" bestFit="1" customWidth="1"/>
    <col min="3734" max="3734" width="11" bestFit="1" customWidth="1"/>
    <col min="3735" max="3750" width="12" bestFit="1" customWidth="1"/>
    <col min="3751" max="3751" width="11" bestFit="1" customWidth="1"/>
    <col min="3752" max="3757" width="12" bestFit="1" customWidth="1"/>
    <col min="3758" max="3758" width="11" bestFit="1" customWidth="1"/>
    <col min="3759" max="3763" width="12" bestFit="1" customWidth="1"/>
    <col min="3764" max="3765" width="11" bestFit="1" customWidth="1"/>
    <col min="3766" max="3771" width="12" bestFit="1" customWidth="1"/>
    <col min="3772" max="3772" width="11" bestFit="1" customWidth="1"/>
    <col min="3773" max="3791" width="12" bestFit="1" customWidth="1"/>
    <col min="3792" max="3792" width="11" bestFit="1" customWidth="1"/>
    <col min="3793" max="3804" width="12" bestFit="1" customWidth="1"/>
    <col min="3805" max="3805" width="11" bestFit="1" customWidth="1"/>
    <col min="3806" max="3807" width="12" bestFit="1" customWidth="1"/>
    <col min="3808" max="3809" width="11" bestFit="1" customWidth="1"/>
    <col min="3810" max="3818" width="12" bestFit="1" customWidth="1"/>
    <col min="3819" max="3819" width="11" bestFit="1" customWidth="1"/>
    <col min="3820" max="3820" width="12" bestFit="1" customWidth="1"/>
    <col min="3821" max="3821" width="11" bestFit="1" customWidth="1"/>
    <col min="3822" max="3823" width="12" bestFit="1" customWidth="1"/>
    <col min="3824" max="3824" width="11" bestFit="1" customWidth="1"/>
    <col min="3825" max="3825" width="12" bestFit="1" customWidth="1"/>
    <col min="3826" max="3826" width="10" bestFit="1" customWidth="1"/>
    <col min="3827" max="3830" width="12" bestFit="1" customWidth="1"/>
    <col min="3831" max="3831" width="11" bestFit="1" customWidth="1"/>
    <col min="3832" max="3835" width="12" bestFit="1" customWidth="1"/>
    <col min="3836" max="3836" width="11" bestFit="1" customWidth="1"/>
    <col min="3837" max="3839" width="12" bestFit="1" customWidth="1"/>
    <col min="3840" max="3840" width="11" bestFit="1" customWidth="1"/>
    <col min="3841" max="3849" width="12" bestFit="1" customWidth="1"/>
    <col min="3850" max="3850" width="11" bestFit="1" customWidth="1"/>
    <col min="3851" max="3858" width="12" bestFit="1" customWidth="1"/>
    <col min="3859" max="3859" width="10" bestFit="1" customWidth="1"/>
    <col min="3860" max="3866" width="12" bestFit="1" customWidth="1"/>
    <col min="3867" max="3867" width="11" bestFit="1" customWidth="1"/>
    <col min="3868" max="3873" width="12" bestFit="1" customWidth="1"/>
    <col min="3874" max="3874" width="11" bestFit="1" customWidth="1"/>
    <col min="3875" max="3878" width="12" bestFit="1" customWidth="1"/>
    <col min="3879" max="3879" width="11" bestFit="1" customWidth="1"/>
    <col min="3880" max="3882" width="12" bestFit="1" customWidth="1"/>
    <col min="3883" max="3883" width="11" bestFit="1" customWidth="1"/>
    <col min="3884" max="3898" width="12" bestFit="1" customWidth="1"/>
    <col min="3899" max="3899" width="11" bestFit="1" customWidth="1"/>
    <col min="3900" max="3906" width="12" bestFit="1" customWidth="1"/>
    <col min="3907" max="3907" width="11" bestFit="1" customWidth="1"/>
    <col min="3908" max="3915" width="12" bestFit="1" customWidth="1"/>
    <col min="3916" max="3917" width="11" bestFit="1" customWidth="1"/>
    <col min="3918" max="3919" width="12" bestFit="1" customWidth="1"/>
    <col min="3920" max="3920" width="11" bestFit="1" customWidth="1"/>
    <col min="3921" max="3931" width="12" bestFit="1" customWidth="1"/>
    <col min="3932" max="3932" width="11" bestFit="1" customWidth="1"/>
    <col min="3933" max="3942" width="12" bestFit="1" customWidth="1"/>
    <col min="3943" max="3943" width="11" bestFit="1" customWidth="1"/>
    <col min="3944" max="3968" width="12" bestFit="1" customWidth="1"/>
    <col min="3969" max="3969" width="11" bestFit="1" customWidth="1"/>
    <col min="3970" max="3972" width="12" bestFit="1" customWidth="1"/>
    <col min="3973" max="3973" width="11" bestFit="1" customWidth="1"/>
    <col min="3974" max="3975" width="12" bestFit="1" customWidth="1"/>
    <col min="3976" max="3976" width="11" bestFit="1" customWidth="1"/>
    <col min="3977" max="3980" width="12" bestFit="1" customWidth="1"/>
    <col min="3981" max="3981" width="11" bestFit="1" customWidth="1"/>
    <col min="3982" max="3983" width="12" bestFit="1" customWidth="1"/>
    <col min="3984" max="3984" width="11" bestFit="1" customWidth="1"/>
    <col min="3985" max="4023" width="12" bestFit="1" customWidth="1"/>
    <col min="4024" max="4024" width="11" bestFit="1" customWidth="1"/>
    <col min="4025" max="4032" width="12" bestFit="1" customWidth="1"/>
    <col min="4033" max="4034" width="11" bestFit="1" customWidth="1"/>
    <col min="4035" max="4051" width="12" bestFit="1" customWidth="1"/>
    <col min="4052" max="4052" width="11" bestFit="1" customWidth="1"/>
    <col min="4053" max="4060" width="12" bestFit="1" customWidth="1"/>
    <col min="4061" max="4061" width="11" bestFit="1" customWidth="1"/>
    <col min="4062" max="4072" width="12" bestFit="1" customWidth="1"/>
    <col min="4073" max="4073" width="11" bestFit="1" customWidth="1"/>
    <col min="4074" max="4083" width="12" bestFit="1" customWidth="1"/>
    <col min="4084" max="4084" width="11" bestFit="1" customWidth="1"/>
    <col min="4085" max="4093" width="12" bestFit="1" customWidth="1"/>
    <col min="4094" max="4094" width="11" bestFit="1" customWidth="1"/>
    <col min="4095" max="4095" width="12" bestFit="1" customWidth="1"/>
    <col min="4096" max="4096" width="10" bestFit="1" customWidth="1"/>
    <col min="4097" max="4145" width="12" bestFit="1" customWidth="1"/>
    <col min="4146" max="4146" width="11" bestFit="1" customWidth="1"/>
    <col min="4147" max="4147" width="12" bestFit="1" customWidth="1"/>
    <col min="4148" max="4148" width="11" bestFit="1" customWidth="1"/>
    <col min="4149" max="4166" width="12" bestFit="1" customWidth="1"/>
    <col min="4167" max="4167" width="11" bestFit="1" customWidth="1"/>
    <col min="4168" max="4174" width="12" bestFit="1" customWidth="1"/>
    <col min="4175" max="4175" width="11" bestFit="1" customWidth="1"/>
    <col min="4176" max="4204" width="12" bestFit="1" customWidth="1"/>
    <col min="4205" max="4205" width="11" bestFit="1" customWidth="1"/>
    <col min="4206" max="4212" width="12" bestFit="1" customWidth="1"/>
    <col min="4213" max="4213" width="11" bestFit="1" customWidth="1"/>
    <col min="4214" max="4216" width="12" bestFit="1" customWidth="1"/>
    <col min="4217" max="4217" width="11" bestFit="1" customWidth="1"/>
    <col min="4218" max="4218" width="12" bestFit="1" customWidth="1"/>
    <col min="4219" max="4219" width="11" bestFit="1" customWidth="1"/>
    <col min="4220" max="4229" width="12" bestFit="1" customWidth="1"/>
    <col min="4230" max="4230" width="11" bestFit="1" customWidth="1"/>
    <col min="4231" max="4242" width="12" bestFit="1" customWidth="1"/>
    <col min="4243" max="4243" width="11" bestFit="1" customWidth="1"/>
    <col min="4244" max="4247" width="12" bestFit="1" customWidth="1"/>
    <col min="4248" max="4248" width="11" bestFit="1" customWidth="1"/>
    <col min="4249" max="4252" width="12" bestFit="1" customWidth="1"/>
    <col min="4253" max="4254" width="11" bestFit="1" customWidth="1"/>
    <col min="4255" max="4263" width="12" bestFit="1" customWidth="1"/>
    <col min="4264" max="4264" width="11" bestFit="1" customWidth="1"/>
    <col min="4265" max="4277" width="12" bestFit="1" customWidth="1"/>
    <col min="4278" max="4278" width="11" bestFit="1" customWidth="1"/>
    <col min="4279" max="4287" width="12" bestFit="1" customWidth="1"/>
    <col min="4288" max="4288" width="11" bestFit="1" customWidth="1"/>
    <col min="4289" max="4302" width="12" bestFit="1" customWidth="1"/>
    <col min="4303" max="4303" width="11" bestFit="1" customWidth="1"/>
    <col min="4304" max="4333" width="12" bestFit="1" customWidth="1"/>
    <col min="4334" max="4335" width="11" bestFit="1" customWidth="1"/>
    <col min="4336" max="4353" width="12" bestFit="1" customWidth="1"/>
    <col min="4354" max="4354" width="11" bestFit="1" customWidth="1"/>
    <col min="4355" max="4359" width="12" bestFit="1" customWidth="1"/>
    <col min="4360" max="4360" width="11" bestFit="1" customWidth="1"/>
    <col min="4361" max="4369" width="12" bestFit="1" customWidth="1"/>
    <col min="4370" max="4370" width="11" bestFit="1" customWidth="1"/>
    <col min="4371" max="4376" width="12" bestFit="1" customWidth="1"/>
    <col min="4377" max="4377" width="11" bestFit="1" customWidth="1"/>
    <col min="4378" max="4378" width="12" bestFit="1" customWidth="1"/>
    <col min="4379" max="4380" width="6" bestFit="1" customWidth="1"/>
    <col min="4381" max="4396" width="12" bestFit="1" customWidth="1"/>
    <col min="4397" max="4397" width="11" bestFit="1" customWidth="1"/>
    <col min="4398" max="4410" width="12" bestFit="1" customWidth="1"/>
    <col min="4411" max="4411" width="11" bestFit="1" customWidth="1"/>
    <col min="4412" max="4416" width="12" bestFit="1" customWidth="1"/>
    <col min="4417" max="4419" width="11" bestFit="1" customWidth="1"/>
    <col min="4420" max="4436" width="12" bestFit="1" customWidth="1"/>
    <col min="4437" max="4437" width="11" bestFit="1" customWidth="1"/>
    <col min="4438" max="4476" width="12" bestFit="1" customWidth="1"/>
    <col min="4477" max="4477" width="11" bestFit="1" customWidth="1"/>
    <col min="4478" max="4478" width="12" bestFit="1" customWidth="1"/>
    <col min="4479" max="4480" width="11" bestFit="1" customWidth="1"/>
    <col min="4481" max="4481" width="12" bestFit="1" customWidth="1"/>
    <col min="4482" max="4482" width="11" bestFit="1" customWidth="1"/>
    <col min="4483" max="4492" width="12" bestFit="1" customWidth="1"/>
    <col min="4493" max="4493" width="11" bestFit="1" customWidth="1"/>
    <col min="4494" max="4498" width="12" bestFit="1" customWidth="1"/>
    <col min="4499" max="4499" width="11" bestFit="1" customWidth="1"/>
    <col min="4500" max="4501" width="12" bestFit="1" customWidth="1"/>
    <col min="4502" max="4502" width="10" bestFit="1" customWidth="1"/>
    <col min="4503" max="4515" width="12" bestFit="1" customWidth="1"/>
    <col min="4516" max="4516" width="11" bestFit="1" customWidth="1"/>
    <col min="4517" max="4530" width="12" bestFit="1" customWidth="1"/>
    <col min="4531" max="4531" width="11" bestFit="1" customWidth="1"/>
    <col min="4532" max="4535" width="12" bestFit="1" customWidth="1"/>
    <col min="4536" max="4536" width="11" bestFit="1" customWidth="1"/>
    <col min="4537" max="4537" width="12" bestFit="1" customWidth="1"/>
    <col min="4538" max="4538" width="11" bestFit="1" customWidth="1"/>
    <col min="4539" max="4548" width="12" bestFit="1" customWidth="1"/>
    <col min="4549" max="4549" width="11" bestFit="1" customWidth="1"/>
    <col min="4550" max="4558" width="12" bestFit="1" customWidth="1"/>
    <col min="4559" max="4559" width="11" bestFit="1" customWidth="1"/>
    <col min="4560" max="4560" width="12" bestFit="1" customWidth="1"/>
    <col min="4561" max="4561" width="11" bestFit="1" customWidth="1"/>
    <col min="4562" max="4562" width="12" bestFit="1" customWidth="1"/>
    <col min="4563" max="4563" width="11" bestFit="1" customWidth="1"/>
    <col min="4564" max="4569" width="12" bestFit="1" customWidth="1"/>
    <col min="4570" max="4570" width="11" bestFit="1" customWidth="1"/>
    <col min="4571" max="4573" width="12" bestFit="1" customWidth="1"/>
    <col min="4574" max="4574" width="11" bestFit="1" customWidth="1"/>
    <col min="4575" max="4575" width="12" bestFit="1" customWidth="1"/>
    <col min="4576" max="4576" width="11" bestFit="1" customWidth="1"/>
    <col min="4577" max="4582" width="12" bestFit="1" customWidth="1"/>
    <col min="4583" max="4583" width="11" bestFit="1" customWidth="1"/>
    <col min="4584" max="4590" width="12" bestFit="1" customWidth="1"/>
    <col min="4591" max="4591" width="11" bestFit="1" customWidth="1"/>
    <col min="4592" max="4618" width="12" bestFit="1" customWidth="1"/>
    <col min="4619" max="4619" width="11" bestFit="1" customWidth="1"/>
    <col min="4620" max="4620" width="12" bestFit="1" customWidth="1"/>
    <col min="4621" max="4621" width="11" bestFit="1" customWidth="1"/>
    <col min="4622" max="4632" width="12" bestFit="1" customWidth="1"/>
    <col min="4633" max="4633" width="11" bestFit="1" customWidth="1"/>
    <col min="4634" max="4638" width="12" bestFit="1" customWidth="1"/>
    <col min="4639" max="4639" width="11" bestFit="1" customWidth="1"/>
    <col min="4640" max="4640" width="12" bestFit="1" customWidth="1"/>
    <col min="4641" max="4641" width="9" bestFit="1" customWidth="1"/>
    <col min="4642" max="4649" width="12" bestFit="1" customWidth="1"/>
    <col min="4650" max="4650" width="11" bestFit="1" customWidth="1"/>
    <col min="4651" max="4660" width="12" bestFit="1" customWidth="1"/>
    <col min="4661" max="4661" width="11" bestFit="1" customWidth="1"/>
    <col min="4662" max="4670" width="12" bestFit="1" customWidth="1"/>
    <col min="4671" max="4671" width="11" bestFit="1" customWidth="1"/>
    <col min="4672" max="4684" width="12" bestFit="1" customWidth="1"/>
    <col min="4685" max="4685" width="11" bestFit="1" customWidth="1"/>
    <col min="4686" max="4691" width="12" bestFit="1" customWidth="1"/>
    <col min="4692" max="4692" width="11" bestFit="1" customWidth="1"/>
    <col min="4693" max="4694" width="12" bestFit="1" customWidth="1"/>
    <col min="4695" max="4695" width="11" bestFit="1" customWidth="1"/>
    <col min="4696" max="4715" width="12" bestFit="1" customWidth="1"/>
    <col min="4716" max="4716" width="11" bestFit="1" customWidth="1"/>
    <col min="4717" max="4718" width="12" bestFit="1" customWidth="1"/>
    <col min="4719" max="4719" width="11" bestFit="1" customWidth="1"/>
    <col min="4720" max="4729" width="12" bestFit="1" customWidth="1"/>
    <col min="4730" max="4730" width="7" bestFit="1" customWidth="1"/>
    <col min="4731" max="4732" width="12" bestFit="1" customWidth="1"/>
    <col min="4733" max="4733" width="11" bestFit="1" customWidth="1"/>
    <col min="4734" max="4735" width="12" bestFit="1" customWidth="1"/>
    <col min="4736" max="4736" width="11" bestFit="1" customWidth="1"/>
    <col min="4737" max="4740" width="12" bestFit="1" customWidth="1"/>
    <col min="4741" max="4741" width="11" bestFit="1" customWidth="1"/>
    <col min="4742" max="4753" width="12" bestFit="1" customWidth="1"/>
    <col min="4754" max="4755" width="11" bestFit="1" customWidth="1"/>
    <col min="4756" max="4759" width="12" bestFit="1" customWidth="1"/>
    <col min="4760" max="4760" width="11" bestFit="1" customWidth="1"/>
    <col min="4761" max="4781" width="12" bestFit="1" customWidth="1"/>
    <col min="4782" max="4782" width="11" bestFit="1" customWidth="1"/>
    <col min="4783" max="4788" width="12" bestFit="1" customWidth="1"/>
    <col min="4789" max="4789" width="11" bestFit="1" customWidth="1"/>
    <col min="4790" max="4792" width="12" bestFit="1" customWidth="1"/>
    <col min="4793" max="4793" width="11" bestFit="1" customWidth="1"/>
    <col min="4794" max="4794" width="12" bestFit="1" customWidth="1"/>
    <col min="4795" max="4795" width="10" bestFit="1" customWidth="1"/>
    <col min="4796" max="4807" width="12" bestFit="1" customWidth="1"/>
    <col min="4808" max="4808" width="11" bestFit="1" customWidth="1"/>
    <col min="4809" max="4818" width="12" bestFit="1" customWidth="1"/>
    <col min="4819" max="4819" width="11" bestFit="1" customWidth="1"/>
    <col min="4820" max="4822" width="12" bestFit="1" customWidth="1"/>
    <col min="4823" max="4823" width="10" bestFit="1" customWidth="1"/>
    <col min="4824" max="4843" width="12" bestFit="1" customWidth="1"/>
    <col min="4844" max="4845" width="11" bestFit="1" customWidth="1"/>
    <col min="4846" max="4847" width="12" bestFit="1" customWidth="1"/>
    <col min="4848" max="4848" width="11" bestFit="1" customWidth="1"/>
    <col min="4849" max="4849" width="12" bestFit="1" customWidth="1"/>
    <col min="4850" max="4850" width="6" bestFit="1" customWidth="1"/>
    <col min="4851" max="4853" width="12" bestFit="1" customWidth="1"/>
    <col min="4854" max="4854" width="10" bestFit="1" customWidth="1"/>
    <col min="4855" max="4877" width="12" bestFit="1" customWidth="1"/>
    <col min="4878" max="4878" width="11" bestFit="1" customWidth="1"/>
    <col min="4879" max="4879" width="12" bestFit="1" customWidth="1"/>
    <col min="4880" max="4880" width="11" bestFit="1" customWidth="1"/>
    <col min="4881" max="4888" width="12" bestFit="1" customWidth="1"/>
    <col min="4889" max="4889" width="11" bestFit="1" customWidth="1"/>
    <col min="4890" max="4890" width="12" bestFit="1" customWidth="1"/>
    <col min="4891" max="4891" width="10" bestFit="1" customWidth="1"/>
    <col min="4892" max="4893" width="12" bestFit="1" customWidth="1"/>
    <col min="4894" max="4894" width="11" bestFit="1" customWidth="1"/>
    <col min="4895" max="4904" width="12" bestFit="1" customWidth="1"/>
    <col min="4905" max="4907" width="11" bestFit="1" customWidth="1"/>
    <col min="4908" max="4910" width="12" bestFit="1" customWidth="1"/>
    <col min="4911" max="4911" width="11" bestFit="1" customWidth="1"/>
    <col min="4912" max="4919" width="12" bestFit="1" customWidth="1"/>
    <col min="4920" max="4920" width="11" bestFit="1" customWidth="1"/>
    <col min="4921" max="4937" width="12" bestFit="1" customWidth="1"/>
    <col min="4938" max="4938" width="11" bestFit="1" customWidth="1"/>
    <col min="4939" max="4939" width="12" bestFit="1" customWidth="1"/>
    <col min="4940" max="4940" width="11" bestFit="1" customWidth="1"/>
    <col min="4941" max="4942" width="12" bestFit="1" customWidth="1"/>
    <col min="4943" max="4944" width="11" bestFit="1" customWidth="1"/>
    <col min="4945" max="4947" width="12" bestFit="1" customWidth="1"/>
    <col min="4948" max="4948" width="11" bestFit="1" customWidth="1"/>
    <col min="4949" max="4952" width="12" bestFit="1" customWidth="1"/>
    <col min="4953" max="4953" width="11" bestFit="1" customWidth="1"/>
    <col min="4954" max="5021" width="12" bestFit="1" customWidth="1"/>
    <col min="5022" max="5022" width="10" bestFit="1" customWidth="1"/>
    <col min="5023" max="5029" width="12" bestFit="1" customWidth="1"/>
    <col min="5030" max="5030" width="11" bestFit="1" customWidth="1"/>
    <col min="5031" max="5041" width="12" bestFit="1" customWidth="1"/>
    <col min="5042" max="5042" width="11" bestFit="1" customWidth="1"/>
    <col min="5043" max="5087" width="12" bestFit="1" customWidth="1"/>
    <col min="5088" max="5088" width="11" bestFit="1" customWidth="1"/>
    <col min="5089" max="5094" width="12" bestFit="1" customWidth="1"/>
    <col min="5095" max="5095" width="11" bestFit="1" customWidth="1"/>
    <col min="5096" max="5098" width="12" bestFit="1" customWidth="1"/>
    <col min="5099" max="5099" width="11" bestFit="1" customWidth="1"/>
    <col min="5100" max="5110" width="12" bestFit="1" customWidth="1"/>
    <col min="5111" max="5111" width="11" bestFit="1" customWidth="1"/>
    <col min="5112" max="5116" width="12" bestFit="1" customWidth="1"/>
    <col min="5117" max="5117" width="11" bestFit="1" customWidth="1"/>
    <col min="5118" max="5122" width="12" bestFit="1" customWidth="1"/>
    <col min="5123" max="5123" width="11" bestFit="1" customWidth="1"/>
    <col min="5124" max="5154" width="12" bestFit="1" customWidth="1"/>
    <col min="5155" max="5155" width="10" bestFit="1" customWidth="1"/>
    <col min="5156" max="5156" width="12" bestFit="1" customWidth="1"/>
    <col min="5157" max="5157" width="11" bestFit="1" customWidth="1"/>
    <col min="5158" max="5170" width="12" bestFit="1" customWidth="1"/>
    <col min="5171" max="5171" width="11" bestFit="1" customWidth="1"/>
    <col min="5172" max="5172" width="10" bestFit="1" customWidth="1"/>
    <col min="5173" max="5248" width="12" bestFit="1" customWidth="1"/>
    <col min="5249" max="5249" width="11" bestFit="1" customWidth="1"/>
    <col min="5250" max="5278" width="12" bestFit="1" customWidth="1"/>
    <col min="5279" max="5279" width="11" bestFit="1" customWidth="1"/>
    <col min="5280" max="5297" width="12" bestFit="1" customWidth="1"/>
    <col min="5298" max="5298" width="11" bestFit="1" customWidth="1"/>
    <col min="5299" max="5333" width="12" bestFit="1" customWidth="1"/>
    <col min="5334" max="5334" width="11" bestFit="1" customWidth="1"/>
    <col min="5335" max="5338" width="12" bestFit="1" customWidth="1"/>
    <col min="5339" max="5339" width="11" bestFit="1" customWidth="1"/>
    <col min="5340" max="5347" width="12" bestFit="1" customWidth="1"/>
    <col min="5348" max="5348" width="10" bestFit="1" customWidth="1"/>
    <col min="5349" max="5350" width="12" bestFit="1" customWidth="1"/>
    <col min="5351" max="5351" width="11" bestFit="1" customWidth="1"/>
    <col min="5352" max="5373" width="12" bestFit="1" customWidth="1"/>
    <col min="5374" max="5374" width="11" bestFit="1" customWidth="1"/>
    <col min="5375" max="5378" width="12" bestFit="1" customWidth="1"/>
    <col min="5379" max="5379" width="11" bestFit="1" customWidth="1"/>
    <col min="5380" max="5390" width="12" bestFit="1" customWidth="1"/>
    <col min="5391" max="5391" width="11" bestFit="1" customWidth="1"/>
    <col min="5392" max="5399" width="12" bestFit="1" customWidth="1"/>
    <col min="5400" max="5400" width="11" bestFit="1" customWidth="1"/>
    <col min="5401" max="5409" width="12" bestFit="1" customWidth="1"/>
    <col min="5410" max="5410" width="11" bestFit="1" customWidth="1"/>
    <col min="5411" max="5415" width="12" bestFit="1" customWidth="1"/>
    <col min="5416" max="5416" width="11" bestFit="1" customWidth="1"/>
    <col min="5417" max="5429" width="12" bestFit="1" customWidth="1"/>
    <col min="5430" max="5430" width="11" bestFit="1" customWidth="1"/>
    <col min="5431" max="5439" width="12" bestFit="1" customWidth="1"/>
    <col min="5440" max="5440" width="11" bestFit="1" customWidth="1"/>
    <col min="5441" max="5443" width="12" bestFit="1" customWidth="1"/>
    <col min="5444" max="5445" width="11" bestFit="1" customWidth="1"/>
    <col min="5446" max="5477" width="12" bestFit="1" customWidth="1"/>
    <col min="5478" max="5478" width="6" bestFit="1" customWidth="1"/>
    <col min="5479" max="5481" width="12" bestFit="1" customWidth="1"/>
    <col min="5482" max="5482" width="10" bestFit="1" customWidth="1"/>
    <col min="5483" max="5484" width="12" bestFit="1" customWidth="1"/>
    <col min="5485" max="5485" width="10" bestFit="1" customWidth="1"/>
    <col min="5486" max="5497" width="12" bestFit="1" customWidth="1"/>
    <col min="5498" max="5498" width="11" bestFit="1" customWidth="1"/>
    <col min="5499" max="5503" width="12" bestFit="1" customWidth="1"/>
    <col min="5504" max="5504" width="11" bestFit="1" customWidth="1"/>
    <col min="5505" max="5511" width="12" bestFit="1" customWidth="1"/>
    <col min="5512" max="5512" width="11" bestFit="1" customWidth="1"/>
    <col min="5513" max="5515" width="12" bestFit="1" customWidth="1"/>
    <col min="5516" max="5517" width="11" bestFit="1" customWidth="1"/>
    <col min="5518" max="5522" width="12" bestFit="1" customWidth="1"/>
    <col min="5523" max="5523" width="11" bestFit="1" customWidth="1"/>
    <col min="5524" max="5530" width="12" bestFit="1" customWidth="1"/>
    <col min="5531" max="5531" width="11" bestFit="1" customWidth="1"/>
    <col min="5532" max="5558" width="12" bestFit="1" customWidth="1"/>
    <col min="5559" max="5559" width="11" bestFit="1" customWidth="1"/>
    <col min="5560" max="5560" width="12" bestFit="1" customWidth="1"/>
    <col min="5561" max="5561" width="11" bestFit="1" customWidth="1"/>
    <col min="5562" max="5562" width="12" bestFit="1" customWidth="1"/>
    <col min="5563" max="5563" width="11" bestFit="1" customWidth="1"/>
    <col min="5564" max="5598" width="12" bestFit="1" customWidth="1"/>
    <col min="5599" max="5599" width="11" bestFit="1" customWidth="1"/>
    <col min="5600" max="5600" width="12" bestFit="1" customWidth="1"/>
    <col min="5601" max="5601" width="11" bestFit="1" customWidth="1"/>
    <col min="5602" max="5607" width="12" bestFit="1" customWidth="1"/>
    <col min="5608" max="5608" width="11" bestFit="1" customWidth="1"/>
    <col min="5609" max="5619" width="12" bestFit="1" customWidth="1"/>
    <col min="5620" max="5621" width="11" bestFit="1" customWidth="1"/>
    <col min="5622" max="5628" width="12" bestFit="1" customWidth="1"/>
    <col min="5629" max="5629" width="11" bestFit="1" customWidth="1"/>
    <col min="5630" max="5649" width="12" bestFit="1" customWidth="1"/>
    <col min="5650" max="5651" width="11" bestFit="1" customWidth="1"/>
    <col min="5652" max="5662" width="12" bestFit="1" customWidth="1"/>
    <col min="5663" max="5663" width="10" bestFit="1" customWidth="1"/>
    <col min="5664" max="5665" width="11" bestFit="1" customWidth="1"/>
    <col min="5666" max="5668" width="12" bestFit="1" customWidth="1"/>
    <col min="5669" max="5669" width="11" bestFit="1" customWidth="1"/>
    <col min="5670" max="5671" width="6" bestFit="1" customWidth="1"/>
    <col min="5672" max="5676" width="12" bestFit="1" customWidth="1"/>
    <col min="5677" max="5677" width="11" bestFit="1" customWidth="1"/>
    <col min="5678" max="5678" width="12" bestFit="1" customWidth="1"/>
    <col min="5679" max="5679" width="11" bestFit="1" customWidth="1"/>
    <col min="5680" max="5682" width="12" bestFit="1" customWidth="1"/>
    <col min="5683" max="5683" width="11" bestFit="1" customWidth="1"/>
    <col min="5684" max="5690" width="12" bestFit="1" customWidth="1"/>
    <col min="5691" max="5691" width="11" bestFit="1" customWidth="1"/>
    <col min="5692" max="5695" width="12" bestFit="1" customWidth="1"/>
    <col min="5696" max="5696" width="11" bestFit="1" customWidth="1"/>
    <col min="5697" max="5699" width="12" bestFit="1" customWidth="1"/>
    <col min="5700" max="5700" width="11" bestFit="1" customWidth="1"/>
    <col min="5701" max="5706" width="12" bestFit="1" customWidth="1"/>
    <col min="5707" max="5707" width="11" bestFit="1" customWidth="1"/>
    <col min="5708" max="5714" width="12" bestFit="1" customWidth="1"/>
    <col min="5715" max="5715" width="11" bestFit="1" customWidth="1"/>
    <col min="5716" max="5729" width="12" bestFit="1" customWidth="1"/>
    <col min="5730" max="5730" width="11" bestFit="1" customWidth="1"/>
    <col min="5731" max="5739" width="12" bestFit="1" customWidth="1"/>
    <col min="5740" max="5740" width="11" bestFit="1" customWidth="1"/>
    <col min="5741" max="5781" width="12" bestFit="1" customWidth="1"/>
    <col min="5782" max="5782" width="11" bestFit="1" customWidth="1"/>
    <col min="5783" max="5783" width="12" bestFit="1" customWidth="1"/>
    <col min="5784" max="5784" width="11" bestFit="1" customWidth="1"/>
    <col min="5785" max="5787" width="12" bestFit="1" customWidth="1"/>
    <col min="5788" max="5788" width="11" bestFit="1" customWidth="1"/>
    <col min="5789" max="5796" width="12" bestFit="1" customWidth="1"/>
    <col min="5797" max="5797" width="11" bestFit="1" customWidth="1"/>
    <col min="5798" max="5840" width="12" bestFit="1" customWidth="1"/>
    <col min="5841" max="5842" width="11" bestFit="1" customWidth="1"/>
    <col min="5843" max="5850" width="12" bestFit="1" customWidth="1"/>
    <col min="5851" max="5851" width="6" bestFit="1" customWidth="1"/>
    <col min="5852" max="5866" width="12" bestFit="1" customWidth="1"/>
    <col min="5867" max="5867" width="11" bestFit="1" customWidth="1"/>
    <col min="5868" max="5876" width="12" bestFit="1" customWidth="1"/>
    <col min="5877" max="5877" width="11" bestFit="1" customWidth="1"/>
    <col min="5878" max="5892" width="12" bestFit="1" customWidth="1"/>
    <col min="5893" max="5893" width="11" bestFit="1" customWidth="1"/>
    <col min="5894" max="5911" width="12" bestFit="1" customWidth="1"/>
    <col min="5912" max="5912" width="11" bestFit="1" customWidth="1"/>
    <col min="5913" max="5913" width="12" bestFit="1" customWidth="1"/>
    <col min="5914" max="5914" width="11" bestFit="1" customWidth="1"/>
    <col min="5915" max="5926" width="12" bestFit="1" customWidth="1"/>
    <col min="5927" max="5927" width="8" bestFit="1" customWidth="1"/>
    <col min="5928" max="5928" width="12" bestFit="1" customWidth="1"/>
    <col min="5929" max="5929" width="5" bestFit="1" customWidth="1"/>
    <col min="5930" max="5934" width="12" bestFit="1" customWidth="1"/>
    <col min="5935" max="5935" width="11" bestFit="1" customWidth="1"/>
    <col min="5936" max="5942" width="12" bestFit="1" customWidth="1"/>
    <col min="5943" max="5944" width="11" bestFit="1" customWidth="1"/>
    <col min="5945" max="5957" width="12" bestFit="1" customWidth="1"/>
    <col min="5958" max="5958" width="10" bestFit="1" customWidth="1"/>
    <col min="5959" max="5960" width="12" bestFit="1" customWidth="1"/>
    <col min="5961" max="5961" width="11" bestFit="1" customWidth="1"/>
    <col min="5962" max="5968" width="12" bestFit="1" customWidth="1"/>
    <col min="5969" max="5969" width="11" bestFit="1" customWidth="1"/>
    <col min="5970" max="5971" width="12" bestFit="1" customWidth="1"/>
    <col min="5972" max="5972" width="11" bestFit="1" customWidth="1"/>
    <col min="5973" max="6000" width="12" bestFit="1" customWidth="1"/>
    <col min="6001" max="6002" width="6" bestFit="1" customWidth="1"/>
    <col min="6003" max="6003" width="12" bestFit="1" customWidth="1"/>
    <col min="6004" max="6004" width="11" bestFit="1" customWidth="1"/>
    <col min="6005" max="6022" width="12" bestFit="1" customWidth="1"/>
    <col min="6023" max="6023" width="11" bestFit="1" customWidth="1"/>
    <col min="6024" max="6027" width="12" bestFit="1" customWidth="1"/>
    <col min="6028" max="6028" width="11" bestFit="1" customWidth="1"/>
    <col min="6029" max="6029" width="12" bestFit="1" customWidth="1"/>
    <col min="6030" max="6030" width="11" bestFit="1" customWidth="1"/>
    <col min="6031" max="6060" width="12" bestFit="1" customWidth="1"/>
    <col min="6061" max="6061" width="11" bestFit="1" customWidth="1"/>
    <col min="6062" max="6062" width="10" bestFit="1" customWidth="1"/>
    <col min="6063" max="6063" width="12" bestFit="1" customWidth="1"/>
    <col min="6064" max="6064" width="11" bestFit="1" customWidth="1"/>
    <col min="6065" max="6085" width="12" bestFit="1" customWidth="1"/>
    <col min="6086" max="6086" width="10" bestFit="1" customWidth="1"/>
    <col min="6087" max="6107" width="12" bestFit="1" customWidth="1"/>
    <col min="6108" max="6108" width="10" bestFit="1" customWidth="1"/>
    <col min="6109" max="6112" width="12" bestFit="1" customWidth="1"/>
    <col min="6113" max="6113" width="11" bestFit="1" customWidth="1"/>
    <col min="6114" max="6117" width="12" bestFit="1" customWidth="1"/>
    <col min="6118" max="6119" width="11" bestFit="1" customWidth="1"/>
    <col min="6120" max="6143" width="12" bestFit="1" customWidth="1"/>
    <col min="6144" max="6144" width="11" bestFit="1" customWidth="1"/>
    <col min="6145" max="6160" width="12" bestFit="1" customWidth="1"/>
    <col min="6161" max="6161" width="10" bestFit="1" customWidth="1"/>
    <col min="6162" max="6188" width="12" bestFit="1" customWidth="1"/>
    <col min="6189" max="6189" width="10" bestFit="1" customWidth="1"/>
    <col min="6190" max="6190" width="11" bestFit="1" customWidth="1"/>
    <col min="6191" max="6196" width="12" bestFit="1" customWidth="1"/>
    <col min="6197" max="6197" width="11" bestFit="1" customWidth="1"/>
    <col min="6198" max="6200" width="12" bestFit="1" customWidth="1"/>
    <col min="6201" max="6201" width="8" bestFit="1" customWidth="1"/>
    <col min="6202" max="6218" width="12" bestFit="1" customWidth="1"/>
    <col min="6219" max="6219" width="11" bestFit="1" customWidth="1"/>
    <col min="6220" max="6220" width="12" bestFit="1" customWidth="1"/>
    <col min="6221" max="6221" width="11" bestFit="1" customWidth="1"/>
    <col min="6222" max="6246" width="12" bestFit="1" customWidth="1"/>
    <col min="6247" max="6247" width="11" bestFit="1" customWidth="1"/>
    <col min="6248" max="6262" width="12" bestFit="1" customWidth="1"/>
    <col min="6263" max="6263" width="11" bestFit="1" customWidth="1"/>
    <col min="6264" max="6274" width="12" bestFit="1" customWidth="1"/>
    <col min="6275" max="6275" width="11" bestFit="1" customWidth="1"/>
    <col min="6276" max="6290" width="12" bestFit="1" customWidth="1"/>
    <col min="6291" max="6292" width="11" bestFit="1" customWidth="1"/>
    <col min="6293" max="6326" width="12" bestFit="1" customWidth="1"/>
    <col min="6327" max="6327" width="11" bestFit="1" customWidth="1"/>
    <col min="6328" max="6332" width="12" bestFit="1" customWidth="1"/>
    <col min="6333" max="6333" width="11" bestFit="1" customWidth="1"/>
    <col min="6334" max="6350" width="12" bestFit="1" customWidth="1"/>
    <col min="6351" max="6351" width="11" bestFit="1" customWidth="1"/>
    <col min="6352" max="6352" width="10" bestFit="1" customWidth="1"/>
    <col min="6353" max="6369" width="12" bestFit="1" customWidth="1"/>
    <col min="6370" max="6370" width="11" bestFit="1" customWidth="1"/>
    <col min="6371" max="6378" width="12" bestFit="1" customWidth="1"/>
    <col min="6379" max="6379" width="11" bestFit="1" customWidth="1"/>
    <col min="6380" max="6380" width="12" bestFit="1" customWidth="1"/>
    <col min="6381" max="6381" width="11" bestFit="1" customWidth="1"/>
    <col min="6382" max="6388" width="12" bestFit="1" customWidth="1"/>
    <col min="6389" max="6389" width="11" bestFit="1" customWidth="1"/>
    <col min="6390" max="6401" width="12" bestFit="1" customWidth="1"/>
    <col min="6402" max="6402" width="11" bestFit="1" customWidth="1"/>
    <col min="6403" max="6404" width="12" bestFit="1" customWidth="1"/>
    <col min="6405" max="6405" width="11" bestFit="1" customWidth="1"/>
    <col min="6406" max="6415" width="12" bestFit="1" customWidth="1"/>
    <col min="6416" max="6416" width="10" bestFit="1" customWidth="1"/>
    <col min="6417" max="6419" width="12" bestFit="1" customWidth="1"/>
    <col min="6420" max="6420" width="11" bestFit="1" customWidth="1"/>
    <col min="6421" max="6425" width="12" bestFit="1" customWidth="1"/>
    <col min="6426" max="6426" width="11" bestFit="1" customWidth="1"/>
    <col min="6427" max="6428" width="12" bestFit="1" customWidth="1"/>
    <col min="6429" max="6429" width="11" bestFit="1" customWidth="1"/>
    <col min="6430" max="6430" width="12" bestFit="1" customWidth="1"/>
    <col min="6431" max="6431" width="11" bestFit="1" customWidth="1"/>
    <col min="6432" max="6445" width="12" bestFit="1" customWidth="1"/>
    <col min="6446" max="6447" width="11" bestFit="1" customWidth="1"/>
    <col min="6448" max="6456" width="12" bestFit="1" customWidth="1"/>
    <col min="6457" max="6457" width="11" bestFit="1" customWidth="1"/>
    <col min="6458" max="6458" width="12" bestFit="1" customWidth="1"/>
    <col min="6459" max="6459" width="11" bestFit="1" customWidth="1"/>
    <col min="6460" max="6471" width="12" bestFit="1" customWidth="1"/>
    <col min="6472" max="6472" width="11" bestFit="1" customWidth="1"/>
    <col min="6473" max="6490" width="12" bestFit="1" customWidth="1"/>
    <col min="6491" max="6491" width="11" bestFit="1" customWidth="1"/>
    <col min="6492" max="6493" width="12" bestFit="1" customWidth="1"/>
    <col min="6494" max="6494" width="11" bestFit="1" customWidth="1"/>
    <col min="6495" max="6495" width="12" bestFit="1" customWidth="1"/>
    <col min="6496" max="6496" width="11" bestFit="1" customWidth="1"/>
    <col min="6497" max="6514" width="12" bestFit="1" customWidth="1"/>
    <col min="6515" max="6515" width="11" bestFit="1" customWidth="1"/>
    <col min="6516" max="6528" width="12" bestFit="1" customWidth="1"/>
    <col min="6529" max="6529" width="10" bestFit="1" customWidth="1"/>
    <col min="6530" max="6531" width="12" bestFit="1" customWidth="1"/>
    <col min="6532" max="6532" width="11" bestFit="1" customWidth="1"/>
    <col min="6533" max="6555" width="12" bestFit="1" customWidth="1"/>
    <col min="6556" max="6557" width="5" bestFit="1" customWidth="1"/>
    <col min="6558" max="6561" width="12" bestFit="1" customWidth="1"/>
    <col min="6562" max="6562" width="11" bestFit="1" customWidth="1"/>
    <col min="6563" max="6563" width="12" bestFit="1" customWidth="1"/>
    <col min="6564" max="6564" width="11" bestFit="1" customWidth="1"/>
    <col min="6565" max="6576" width="12" bestFit="1" customWidth="1"/>
    <col min="6577" max="6577" width="11" bestFit="1" customWidth="1"/>
    <col min="6578" max="6581" width="12" bestFit="1" customWidth="1"/>
    <col min="6582" max="6582" width="11" bestFit="1" customWidth="1"/>
    <col min="6583" max="6599" width="12" bestFit="1" customWidth="1"/>
    <col min="6600" max="6600" width="11" bestFit="1" customWidth="1"/>
    <col min="6601" max="6606" width="12" bestFit="1" customWidth="1"/>
    <col min="6607" max="6607" width="11" bestFit="1" customWidth="1"/>
    <col min="6608" max="6608" width="12" bestFit="1" customWidth="1"/>
    <col min="6609" max="6609" width="11" bestFit="1" customWidth="1"/>
    <col min="6610" max="6616" width="12" bestFit="1" customWidth="1"/>
    <col min="6617" max="6617" width="11" bestFit="1" customWidth="1"/>
    <col min="6618" max="6634" width="12" bestFit="1" customWidth="1"/>
    <col min="6635" max="6635" width="11" bestFit="1" customWidth="1"/>
    <col min="6636" max="6639" width="12" bestFit="1" customWidth="1"/>
    <col min="6640" max="6640" width="4" bestFit="1" customWidth="1"/>
    <col min="6641" max="6644" width="12" bestFit="1" customWidth="1"/>
    <col min="6645" max="6645" width="11" bestFit="1" customWidth="1"/>
    <col min="6646" max="6649" width="12" bestFit="1" customWidth="1"/>
    <col min="6650" max="6650" width="6" bestFit="1" customWidth="1"/>
    <col min="6651" max="6656" width="12" bestFit="1" customWidth="1"/>
    <col min="6657" max="6657" width="11" bestFit="1" customWidth="1"/>
    <col min="6658" max="6658" width="12" bestFit="1" customWidth="1"/>
    <col min="6659" max="6659" width="11" bestFit="1" customWidth="1"/>
    <col min="6660" max="6661" width="12" bestFit="1" customWidth="1"/>
    <col min="6662" max="6662" width="11" bestFit="1" customWidth="1"/>
    <col min="6663" max="6694" width="12" bestFit="1" customWidth="1"/>
    <col min="6695" max="6695" width="11" bestFit="1" customWidth="1"/>
    <col min="6696" max="6702" width="12" bestFit="1" customWidth="1"/>
    <col min="6703" max="6703" width="11" bestFit="1" customWidth="1"/>
    <col min="6704" max="6715" width="12" bestFit="1" customWidth="1"/>
    <col min="6716" max="6716" width="11" bestFit="1" customWidth="1"/>
    <col min="6717" max="6721" width="12" bestFit="1" customWidth="1"/>
    <col min="6722" max="6722" width="6" bestFit="1" customWidth="1"/>
    <col min="6723" max="6746" width="12" bestFit="1" customWidth="1"/>
    <col min="6747" max="6747" width="11" bestFit="1" customWidth="1"/>
    <col min="6748" max="6749" width="12" bestFit="1" customWidth="1"/>
    <col min="6750" max="6750" width="11" bestFit="1" customWidth="1"/>
    <col min="6751" max="6776" width="12" bestFit="1" customWidth="1"/>
    <col min="6777" max="6777" width="11" bestFit="1" customWidth="1"/>
    <col min="6778" max="6784" width="12" bestFit="1" customWidth="1"/>
    <col min="6785" max="6785" width="11" bestFit="1" customWidth="1"/>
    <col min="6786" max="6791" width="12" bestFit="1" customWidth="1"/>
    <col min="6792" max="6792" width="11" bestFit="1" customWidth="1"/>
    <col min="6793" max="6805" width="12" bestFit="1" customWidth="1"/>
    <col min="6806" max="6807" width="11" bestFit="1" customWidth="1"/>
    <col min="6808" max="6809" width="12" bestFit="1" customWidth="1"/>
    <col min="6810" max="6810" width="11" bestFit="1" customWidth="1"/>
    <col min="6811" max="6828" width="12" bestFit="1" customWidth="1"/>
    <col min="6829" max="6830" width="11" bestFit="1" customWidth="1"/>
    <col min="6831" max="6831" width="7" bestFit="1" customWidth="1"/>
    <col min="6832" max="6847" width="12" bestFit="1" customWidth="1"/>
    <col min="6848" max="6848" width="11" bestFit="1" customWidth="1"/>
    <col min="6849" max="6862" width="12" bestFit="1" customWidth="1"/>
    <col min="6863" max="6863" width="6" bestFit="1" customWidth="1"/>
    <col min="6864" max="6867" width="12" bestFit="1" customWidth="1"/>
    <col min="6868" max="6868" width="11" bestFit="1" customWidth="1"/>
    <col min="6869" max="6869" width="12" bestFit="1" customWidth="1"/>
    <col min="6870" max="6870" width="10" bestFit="1" customWidth="1"/>
    <col min="6871" max="6885" width="12" bestFit="1" customWidth="1"/>
    <col min="6886" max="6886" width="11" bestFit="1" customWidth="1"/>
    <col min="6887" max="6891" width="12" bestFit="1" customWidth="1"/>
    <col min="6892" max="6892" width="11" bestFit="1" customWidth="1"/>
    <col min="6893" max="6909" width="12" bestFit="1" customWidth="1"/>
    <col min="6910" max="6910" width="10" bestFit="1" customWidth="1"/>
    <col min="6911" max="6914" width="12" bestFit="1" customWidth="1"/>
    <col min="6915" max="6915" width="11" bestFit="1" customWidth="1"/>
    <col min="6916" max="6925" width="12" bestFit="1" customWidth="1"/>
    <col min="6926" max="6926" width="11" bestFit="1" customWidth="1"/>
    <col min="6927" max="6937" width="12" bestFit="1" customWidth="1"/>
    <col min="6938" max="6938" width="11" bestFit="1" customWidth="1"/>
    <col min="6939" max="6941" width="12" bestFit="1" customWidth="1"/>
    <col min="6942" max="6942" width="11" bestFit="1" customWidth="1"/>
    <col min="6943" max="6945" width="12" bestFit="1" customWidth="1"/>
    <col min="6946" max="6946" width="11" bestFit="1" customWidth="1"/>
    <col min="6947" max="6949" width="12" bestFit="1" customWidth="1"/>
    <col min="6950" max="6950" width="11" bestFit="1" customWidth="1"/>
    <col min="6951" max="6957" width="12" bestFit="1" customWidth="1"/>
    <col min="6958" max="6958" width="11" bestFit="1" customWidth="1"/>
    <col min="6959" max="6970" width="12" bestFit="1" customWidth="1"/>
    <col min="6971" max="6971" width="11" bestFit="1" customWidth="1"/>
    <col min="6972" max="6993" width="12" bestFit="1" customWidth="1"/>
    <col min="6994" max="6994" width="11" bestFit="1" customWidth="1"/>
    <col min="6995" max="7000" width="12" bestFit="1" customWidth="1"/>
    <col min="7001" max="7001" width="11" bestFit="1" customWidth="1"/>
    <col min="7002" max="7002" width="12" bestFit="1" customWidth="1"/>
    <col min="7003" max="7003" width="10" bestFit="1" customWidth="1"/>
    <col min="7004" max="7019" width="12" bestFit="1" customWidth="1"/>
    <col min="7020" max="7020" width="11" bestFit="1" customWidth="1"/>
    <col min="7021" max="7021" width="12" bestFit="1" customWidth="1"/>
    <col min="7022" max="7023" width="11" bestFit="1" customWidth="1"/>
    <col min="7024" max="7024" width="12" bestFit="1" customWidth="1"/>
    <col min="7025" max="7026" width="11" bestFit="1" customWidth="1"/>
    <col min="7027" max="7027" width="12" bestFit="1" customWidth="1"/>
    <col min="7028" max="7028" width="11" bestFit="1" customWidth="1"/>
    <col min="7029" max="7036" width="12" bestFit="1" customWidth="1"/>
    <col min="7037" max="7037" width="11" bestFit="1" customWidth="1"/>
    <col min="7038" max="7055" width="12" bestFit="1" customWidth="1"/>
    <col min="7056" max="7056" width="11" bestFit="1" customWidth="1"/>
    <col min="7057" max="7059" width="12" bestFit="1" customWidth="1"/>
    <col min="7060" max="7060" width="11" bestFit="1" customWidth="1"/>
    <col min="7061" max="7065" width="12" bestFit="1" customWidth="1"/>
    <col min="7066" max="7066" width="11" bestFit="1" customWidth="1"/>
    <col min="7067" max="7075" width="12" bestFit="1" customWidth="1"/>
    <col min="7076" max="7076" width="11" bestFit="1" customWidth="1"/>
    <col min="7077" max="7078" width="12" bestFit="1" customWidth="1"/>
    <col min="7079" max="7079" width="11" bestFit="1" customWidth="1"/>
    <col min="7080" max="7080" width="12" bestFit="1" customWidth="1"/>
    <col min="7081" max="7081" width="11" bestFit="1" customWidth="1"/>
    <col min="7082" max="7086" width="12" bestFit="1" customWidth="1"/>
    <col min="7087" max="7087" width="11" bestFit="1" customWidth="1"/>
    <col min="7088" max="7091" width="12" bestFit="1" customWidth="1"/>
    <col min="7092" max="7092" width="11" bestFit="1" customWidth="1"/>
    <col min="7093" max="7093" width="12" bestFit="1" customWidth="1"/>
    <col min="7094" max="7094" width="11" bestFit="1" customWidth="1"/>
    <col min="7095" max="7096" width="12" bestFit="1" customWidth="1"/>
    <col min="7097" max="7097" width="11" bestFit="1" customWidth="1"/>
    <col min="7098" max="7098" width="10" bestFit="1" customWidth="1"/>
    <col min="7099" max="7100" width="12" bestFit="1" customWidth="1"/>
    <col min="7101" max="7101" width="11" bestFit="1" customWidth="1"/>
    <col min="7102" max="7103" width="12" bestFit="1" customWidth="1"/>
    <col min="7104" max="7104" width="11" bestFit="1" customWidth="1"/>
    <col min="7105" max="7115" width="12" bestFit="1" customWidth="1"/>
    <col min="7116" max="7116" width="11" bestFit="1" customWidth="1"/>
    <col min="7117" max="7117" width="12" bestFit="1" customWidth="1"/>
    <col min="7118" max="7118" width="11" bestFit="1" customWidth="1"/>
    <col min="7119" max="7126" width="12" bestFit="1" customWidth="1"/>
    <col min="7127" max="7127" width="10" bestFit="1" customWidth="1"/>
    <col min="7128" max="7152" width="12" bestFit="1" customWidth="1"/>
    <col min="7153" max="7153" width="11" bestFit="1" customWidth="1"/>
    <col min="7154" max="7165" width="12" bestFit="1" customWidth="1"/>
    <col min="7166" max="7166" width="11" bestFit="1" customWidth="1"/>
    <col min="7167" max="7182" width="12" bestFit="1" customWidth="1"/>
    <col min="7183" max="7183" width="10" bestFit="1" customWidth="1"/>
    <col min="7184" max="7187" width="12" bestFit="1" customWidth="1"/>
    <col min="7188" max="7188" width="11" bestFit="1" customWidth="1"/>
    <col min="7189" max="7195" width="12" bestFit="1" customWidth="1"/>
    <col min="7196" max="7196" width="10" bestFit="1" customWidth="1"/>
    <col min="7197" max="7228" width="12" bestFit="1" customWidth="1"/>
    <col min="7229" max="7229" width="11" bestFit="1" customWidth="1"/>
    <col min="7230" max="7232" width="12" bestFit="1" customWidth="1"/>
    <col min="7233" max="7233" width="11" bestFit="1" customWidth="1"/>
    <col min="7234" max="7234" width="12" bestFit="1" customWidth="1"/>
    <col min="7235" max="7235" width="11" bestFit="1" customWidth="1"/>
    <col min="7236" max="7244" width="12" bestFit="1" customWidth="1"/>
    <col min="7245" max="7245" width="7" bestFit="1" customWidth="1"/>
    <col min="7246" max="7268" width="12" bestFit="1" customWidth="1"/>
    <col min="7269" max="7269" width="10" bestFit="1" customWidth="1"/>
    <col min="7270" max="7283" width="12" bestFit="1" customWidth="1"/>
    <col min="7284" max="7284" width="11" bestFit="1" customWidth="1"/>
    <col min="7285" max="7301" width="12" bestFit="1" customWidth="1"/>
    <col min="7302" max="7302" width="9" bestFit="1" customWidth="1"/>
    <col min="7303" max="7312" width="12" bestFit="1" customWidth="1"/>
    <col min="7313" max="7313" width="10" bestFit="1" customWidth="1"/>
    <col min="7314" max="7325" width="12" bestFit="1" customWidth="1"/>
    <col min="7326" max="7327" width="11" bestFit="1" customWidth="1"/>
    <col min="7328" max="7332" width="12" bestFit="1" customWidth="1"/>
    <col min="7333" max="7333" width="11" bestFit="1" customWidth="1"/>
    <col min="7334" max="7334" width="12" bestFit="1" customWidth="1"/>
    <col min="7335" max="7335" width="11" bestFit="1" customWidth="1"/>
    <col min="7336" max="7341" width="12" bestFit="1" customWidth="1"/>
    <col min="7342" max="7342" width="11" bestFit="1" customWidth="1"/>
    <col min="7343" max="7345" width="12" bestFit="1" customWidth="1"/>
    <col min="7346" max="7346" width="11" bestFit="1" customWidth="1"/>
    <col min="7347" max="7348" width="12" bestFit="1" customWidth="1"/>
    <col min="7349" max="7349" width="11" bestFit="1" customWidth="1"/>
    <col min="7350" max="7357" width="12" bestFit="1" customWidth="1"/>
    <col min="7358" max="7358" width="11" bestFit="1" customWidth="1"/>
    <col min="7359" max="7363" width="12" bestFit="1" customWidth="1"/>
    <col min="7364" max="7364" width="11" bestFit="1" customWidth="1"/>
    <col min="7365" max="7369" width="12" bestFit="1" customWidth="1"/>
    <col min="7370" max="7370" width="10" bestFit="1" customWidth="1"/>
    <col min="7371" max="7373" width="12" bestFit="1" customWidth="1"/>
    <col min="7374" max="7374" width="11" bestFit="1" customWidth="1"/>
    <col min="7375" max="7385" width="12" bestFit="1" customWidth="1"/>
    <col min="7386" max="7386" width="10" bestFit="1" customWidth="1"/>
    <col min="7387" max="7392" width="12" bestFit="1" customWidth="1"/>
    <col min="7393" max="7393" width="11" bestFit="1" customWidth="1"/>
    <col min="7394" max="7400" width="12" bestFit="1" customWidth="1"/>
    <col min="7401" max="7401" width="11" bestFit="1" customWidth="1"/>
    <col min="7402" max="7405" width="12" bestFit="1" customWidth="1"/>
    <col min="7406" max="7406" width="11" bestFit="1" customWidth="1"/>
    <col min="7407" max="7419" width="12" bestFit="1" customWidth="1"/>
    <col min="7420" max="7420" width="11" bestFit="1" customWidth="1"/>
    <col min="7421" max="7422" width="12" bestFit="1" customWidth="1"/>
    <col min="7423" max="7423" width="11" bestFit="1" customWidth="1"/>
    <col min="7424" max="7424" width="12" bestFit="1" customWidth="1"/>
    <col min="7425" max="7426" width="11" bestFit="1" customWidth="1"/>
    <col min="7427" max="7428" width="12" bestFit="1" customWidth="1"/>
    <col min="7429" max="7429" width="11" bestFit="1" customWidth="1"/>
    <col min="7430" max="7431" width="12" bestFit="1" customWidth="1"/>
    <col min="7432" max="7432" width="11" bestFit="1" customWidth="1"/>
    <col min="7433" max="7441" width="12" bestFit="1" customWidth="1"/>
    <col min="7442" max="7442" width="11" bestFit="1" customWidth="1"/>
    <col min="7443" max="7446" width="12" bestFit="1" customWidth="1"/>
    <col min="7447" max="7447" width="11.28515625" bestFit="1" customWidth="1"/>
  </cols>
  <sheetData>
    <row r="1" spans="1:2" x14ac:dyDescent="0.25">
      <c r="A1" t="s">
        <v>8134</v>
      </c>
    </row>
    <row r="2" spans="1:2" x14ac:dyDescent="0.25">
      <c r="A2">
        <v>1</v>
      </c>
      <c r="B2" t="s">
        <v>8127</v>
      </c>
    </row>
    <row r="3" spans="1:2" x14ac:dyDescent="0.25">
      <c r="A3">
        <v>2</v>
      </c>
      <c r="B3" t="s">
        <v>8128</v>
      </c>
    </row>
    <row r="4" spans="1:2" x14ac:dyDescent="0.25">
      <c r="A4">
        <v>3</v>
      </c>
      <c r="B4" t="s">
        <v>8129</v>
      </c>
    </row>
    <row r="5" spans="1:2" x14ac:dyDescent="0.25">
      <c r="A5">
        <v>4</v>
      </c>
      <c r="B5" t="s">
        <v>8130</v>
      </c>
    </row>
    <row r="6" spans="1:2" x14ac:dyDescent="0.25">
      <c r="A6">
        <v>5</v>
      </c>
      <c r="B6" t="s">
        <v>8131</v>
      </c>
    </row>
    <row r="7" spans="1:2" x14ac:dyDescent="0.25">
      <c r="A7">
        <v>6</v>
      </c>
      <c r="B7" t="s">
        <v>8132</v>
      </c>
    </row>
    <row r="8" spans="1:2" x14ac:dyDescent="0.25">
      <c r="A8">
        <v>7</v>
      </c>
      <c r="B8" t="s">
        <v>8133</v>
      </c>
    </row>
    <row r="11" spans="1:2" x14ac:dyDescent="0.25">
      <c r="A11" t="s">
        <v>8096</v>
      </c>
    </row>
    <row r="13" spans="1:2" x14ac:dyDescent="0.25">
      <c r="A13" s="2" t="s">
        <v>8135</v>
      </c>
      <c r="B13" t="s">
        <v>8097</v>
      </c>
    </row>
    <row r="14" spans="1:2" x14ac:dyDescent="0.25">
      <c r="A14" s="3" t="s">
        <v>120</v>
      </c>
      <c r="B14" s="25">
        <v>22183322.5</v>
      </c>
    </row>
    <row r="15" spans="1:2" x14ac:dyDescent="0.25">
      <c r="A15" s="3" t="s">
        <v>8101</v>
      </c>
      <c r="B15" s="25">
        <v>22183322.5</v>
      </c>
    </row>
    <row r="20" spans="1:8" x14ac:dyDescent="0.25">
      <c r="A20" s="3" t="s">
        <v>8110</v>
      </c>
    </row>
    <row r="22" spans="1:8" x14ac:dyDescent="0.25">
      <c r="A22" s="10" t="s">
        <v>115</v>
      </c>
      <c r="B22" t="s">
        <v>8137</v>
      </c>
    </row>
    <row r="23" spans="1:8" x14ac:dyDescent="0.25">
      <c r="A23" s="3" t="s">
        <v>164</v>
      </c>
      <c r="B23" s="7">
        <v>0.86528550269295534</v>
      </c>
    </row>
    <row r="24" spans="1:8" x14ac:dyDescent="0.25">
      <c r="A24" s="3" t="s">
        <v>8101</v>
      </c>
      <c r="B24" s="25">
        <v>0.86528550269295534</v>
      </c>
    </row>
    <row r="27" spans="1:8" x14ac:dyDescent="0.25">
      <c r="A27" t="s">
        <v>8111</v>
      </c>
    </row>
    <row r="29" spans="1:8" x14ac:dyDescent="0.25">
      <c r="A29" s="2" t="s">
        <v>8100</v>
      </c>
      <c r="B29" t="s">
        <v>8138</v>
      </c>
      <c r="C29" t="s">
        <v>8097</v>
      </c>
    </row>
    <row r="30" spans="1:8" x14ac:dyDescent="0.25">
      <c r="A30" s="3" t="s">
        <v>146</v>
      </c>
      <c r="B30" s="25">
        <v>10.51000000000009</v>
      </c>
      <c r="C30" s="25">
        <v>3146692.5</v>
      </c>
    </row>
    <row r="31" spans="1:8" x14ac:dyDescent="0.25">
      <c r="A31" s="3" t="s">
        <v>150</v>
      </c>
      <c r="B31" s="25">
        <v>12.410000000000021</v>
      </c>
      <c r="C31" s="25">
        <v>995901.75</v>
      </c>
      <c r="G31" t="s">
        <v>8139</v>
      </c>
      <c r="H31" t="s">
        <v>8140</v>
      </c>
    </row>
    <row r="32" spans="1:8" x14ac:dyDescent="0.25">
      <c r="A32" s="3" t="s">
        <v>142</v>
      </c>
      <c r="B32" s="25">
        <v>10.230000000000015</v>
      </c>
      <c r="C32" s="25">
        <v>1195256.25</v>
      </c>
      <c r="E32" t="str">
        <f>A31</f>
        <v>Baker's Choco Chips</v>
      </c>
      <c r="G32">
        <f>GETPIVOTDATA("[Measures].[Average of Cost Per Box]",$A$29,"[products].[Product]","[products].[Product].&amp;[Baker's Choco Chips]")</f>
        <v>12.410000000000021</v>
      </c>
      <c r="H32">
        <f>GETPIVOTDATA("[Measures].[Sum of Amount]",$A$29,"[products].[Product]","[products].[Product].&amp;[Baker's Choco Chips]")</f>
        <v>995901.75</v>
      </c>
    </row>
    <row r="33" spans="1:3" x14ac:dyDescent="0.25">
      <c r="A33" s="3" t="s">
        <v>133</v>
      </c>
      <c r="B33" s="25">
        <v>9.9400000000000173</v>
      </c>
      <c r="C33" s="25">
        <v>2319192</v>
      </c>
    </row>
    <row r="34" spans="1:3" x14ac:dyDescent="0.25">
      <c r="A34" s="3" t="s">
        <v>152</v>
      </c>
      <c r="B34" s="25">
        <v>9.5700000000000607</v>
      </c>
      <c r="C34" s="25">
        <v>2787086.25</v>
      </c>
    </row>
    <row r="35" spans="1:3" x14ac:dyDescent="0.25">
      <c r="A35" s="3" t="s">
        <v>8101</v>
      </c>
      <c r="B35" s="25">
        <v>10.32824833702885</v>
      </c>
      <c r="C35" s="25">
        <v>10444128.75</v>
      </c>
    </row>
    <row r="38" spans="1:3" x14ac:dyDescent="0.25">
      <c r="A38" s="3" t="s">
        <v>8118</v>
      </c>
    </row>
    <row r="40" spans="1:3" x14ac:dyDescent="0.25">
      <c r="A40" s="2" t="s">
        <v>8100</v>
      </c>
      <c r="B40" t="s">
        <v>8141</v>
      </c>
      <c r="C40" t="s">
        <v>8114</v>
      </c>
    </row>
    <row r="41" spans="1:3" x14ac:dyDescent="0.25">
      <c r="A41" s="3" t="s">
        <v>146</v>
      </c>
      <c r="B41" s="25">
        <v>608</v>
      </c>
      <c r="C41" s="25">
        <v>-1170962.6399999992</v>
      </c>
    </row>
    <row r="42" spans="1:3" x14ac:dyDescent="0.25">
      <c r="A42" s="3" t="s">
        <v>127</v>
      </c>
      <c r="B42" s="25">
        <v>637</v>
      </c>
      <c r="C42" s="25">
        <v>1434494.2999999998</v>
      </c>
    </row>
    <row r="43" spans="1:3" x14ac:dyDescent="0.25">
      <c r="A43" s="3" t="s">
        <v>8101</v>
      </c>
      <c r="B43" s="25">
        <v>1245</v>
      </c>
      <c r="C43" s="25">
        <v>263531.66000000003</v>
      </c>
    </row>
    <row r="46" spans="1:3" x14ac:dyDescent="0.25">
      <c r="A46" s="3" t="s">
        <v>8121</v>
      </c>
    </row>
    <row r="48" spans="1:3" x14ac:dyDescent="0.25">
      <c r="A48" t="s">
        <v>8142</v>
      </c>
    </row>
    <row r="50" spans="1:4" x14ac:dyDescent="0.25">
      <c r="A50" s="2" t="s">
        <v>8100</v>
      </c>
      <c r="B50" t="s">
        <v>8138</v>
      </c>
      <c r="C50" t="s">
        <v>8137</v>
      </c>
      <c r="D50" t="s">
        <v>8097</v>
      </c>
    </row>
    <row r="51" spans="1:4" x14ac:dyDescent="0.25">
      <c r="A51" s="3" t="s">
        <v>146</v>
      </c>
      <c r="B51" s="25">
        <v>10.51000000000009</v>
      </c>
      <c r="C51" s="7">
        <v>-0.381601525464212</v>
      </c>
      <c r="D51" s="25">
        <v>3146692.5</v>
      </c>
    </row>
    <row r="52" spans="1:4" x14ac:dyDescent="0.25">
      <c r="A52" s="3" t="s">
        <v>150</v>
      </c>
      <c r="B52" s="25">
        <v>12.410000000000021</v>
      </c>
      <c r="C52" s="7">
        <v>0.3341204157787066</v>
      </c>
      <c r="D52" s="25">
        <v>995901.75</v>
      </c>
    </row>
    <row r="53" spans="1:4" x14ac:dyDescent="0.25">
      <c r="A53" s="3" t="s">
        <v>142</v>
      </c>
      <c r="B53" s="25">
        <v>10.230000000000015</v>
      </c>
      <c r="C53" s="7">
        <v>0.45624394803586432</v>
      </c>
      <c r="D53" s="25">
        <v>1195256.25</v>
      </c>
    </row>
    <row r="54" spans="1:4" x14ac:dyDescent="0.25">
      <c r="A54" s="3" t="s">
        <v>133</v>
      </c>
      <c r="B54" s="25">
        <v>9.9400000000000173</v>
      </c>
      <c r="C54" s="7">
        <v>0.61627130285229215</v>
      </c>
      <c r="D54" s="25">
        <v>2319192</v>
      </c>
    </row>
    <row r="55" spans="1:4" x14ac:dyDescent="0.25">
      <c r="A55" s="3" t="s">
        <v>152</v>
      </c>
      <c r="B55" s="25">
        <v>9.5700000000000607</v>
      </c>
      <c r="C55" s="7">
        <v>0.39370149111230568</v>
      </c>
      <c r="D55" s="25">
        <v>2787086.25</v>
      </c>
    </row>
    <row r="56" spans="1:4" x14ac:dyDescent="0.25">
      <c r="A56" s="3" t="s">
        <v>8101</v>
      </c>
      <c r="B56" s="25">
        <v>10.32824833702885</v>
      </c>
      <c r="C56" s="25">
        <v>0.18613042718881528</v>
      </c>
      <c r="D56" s="25">
        <v>10444128.75</v>
      </c>
    </row>
    <row r="59" spans="1:4" x14ac:dyDescent="0.25">
      <c r="A59" s="3" t="s">
        <v>8143</v>
      </c>
      <c r="D59" t="s">
        <v>8132</v>
      </c>
    </row>
    <row r="61" spans="1:4" x14ac:dyDescent="0.25">
      <c r="A61" s="2" t="s">
        <v>8100</v>
      </c>
      <c r="B61" s="4" t="s">
        <v>8145</v>
      </c>
    </row>
    <row r="62" spans="1:4" x14ac:dyDescent="0.25">
      <c r="A62" s="3" t="s">
        <v>122</v>
      </c>
      <c r="B62" s="4">
        <v>15.043016910393732</v>
      </c>
    </row>
    <row r="63" spans="1:4" x14ac:dyDescent="0.25">
      <c r="A63" s="3" t="s">
        <v>158</v>
      </c>
      <c r="B63" s="4">
        <v>26.762339232001299</v>
      </c>
    </row>
    <row r="64" spans="1:4" x14ac:dyDescent="0.25">
      <c r="A64" s="3" t="s">
        <v>146</v>
      </c>
      <c r="B64" s="4">
        <v>7.8931386105478269</v>
      </c>
    </row>
    <row r="65" spans="1:2" x14ac:dyDescent="0.25">
      <c r="A65" s="3" t="s">
        <v>136</v>
      </c>
      <c r="B65" s="4">
        <v>19.87378569127198</v>
      </c>
    </row>
    <row r="66" spans="1:2" x14ac:dyDescent="0.25">
      <c r="A66" s="3" t="s">
        <v>142</v>
      </c>
      <c r="B66" s="4">
        <v>18.914933592279372</v>
      </c>
    </row>
    <row r="67" spans="1:2" x14ac:dyDescent="0.25">
      <c r="A67" s="3" t="s">
        <v>125</v>
      </c>
      <c r="B67" s="4">
        <v>11.020431222484012</v>
      </c>
    </row>
    <row r="68" spans="1:2" x14ac:dyDescent="0.25">
      <c r="A68" s="3" t="s">
        <v>150</v>
      </c>
      <c r="B68" s="4">
        <v>18.736411382016534</v>
      </c>
    </row>
    <row r="69" spans="1:2" x14ac:dyDescent="0.25">
      <c r="A69" s="3" t="s">
        <v>154</v>
      </c>
      <c r="B69" s="4">
        <v>8.906460596862015</v>
      </c>
    </row>
    <row r="70" spans="1:2" x14ac:dyDescent="0.25">
      <c r="A70" s="3" t="s">
        <v>162</v>
      </c>
      <c r="B70" s="4">
        <v>9.0849392957132427</v>
      </c>
    </row>
    <row r="71" spans="1:2" x14ac:dyDescent="0.25">
      <c r="A71" s="3" t="s">
        <v>133</v>
      </c>
      <c r="B71" s="4">
        <v>25.97854580029037</v>
      </c>
    </row>
    <row r="72" spans="1:2" x14ac:dyDescent="0.25">
      <c r="A72" s="3" t="s">
        <v>131</v>
      </c>
      <c r="B72" s="4">
        <v>25.595860746250246</v>
      </c>
    </row>
    <row r="73" spans="1:2" x14ac:dyDescent="0.25">
      <c r="A73" s="3" t="s">
        <v>144</v>
      </c>
      <c r="B73" s="4">
        <v>14.899100621219239</v>
      </c>
    </row>
    <row r="74" spans="1:2" x14ac:dyDescent="0.25">
      <c r="A74" s="3" t="s">
        <v>156</v>
      </c>
      <c r="B74" s="4">
        <v>9.0117992350634424</v>
      </c>
    </row>
    <row r="75" spans="1:2" x14ac:dyDescent="0.25">
      <c r="A75" s="3" t="s">
        <v>119</v>
      </c>
      <c r="B75" s="4">
        <v>13.898791604042437</v>
      </c>
    </row>
    <row r="76" spans="1:2" x14ac:dyDescent="0.25">
      <c r="A76" s="3" t="s">
        <v>129</v>
      </c>
      <c r="B76" s="4">
        <v>7.000909997053375</v>
      </c>
    </row>
    <row r="77" spans="1:2" x14ac:dyDescent="0.25">
      <c r="A77" s="3" t="s">
        <v>138</v>
      </c>
      <c r="B77" s="4">
        <v>20.712412692455164</v>
      </c>
    </row>
    <row r="78" spans="1:2" x14ac:dyDescent="0.25">
      <c r="A78" s="3" t="s">
        <v>152</v>
      </c>
      <c r="B78" s="4">
        <v>15.919417396795222</v>
      </c>
    </row>
    <row r="79" spans="1:2" x14ac:dyDescent="0.25">
      <c r="A79" s="3" t="s">
        <v>164</v>
      </c>
      <c r="B79" s="4">
        <v>19.876761095045332</v>
      </c>
    </row>
    <row r="80" spans="1:2" x14ac:dyDescent="0.25">
      <c r="A80" s="3" t="s">
        <v>127</v>
      </c>
      <c r="B80" s="4">
        <v>7.0579635621051908</v>
      </c>
    </row>
    <row r="81" spans="1:2" x14ac:dyDescent="0.25">
      <c r="A81" s="3" t="s">
        <v>160</v>
      </c>
      <c r="B81" s="4">
        <v>10.019895474239378</v>
      </c>
    </row>
    <row r="82" spans="1:2" x14ac:dyDescent="0.25">
      <c r="A82" s="3" t="s">
        <v>140</v>
      </c>
      <c r="B82" s="4">
        <v>13.940766372297372</v>
      </c>
    </row>
    <row r="83" spans="1:2" x14ac:dyDescent="0.25">
      <c r="A83" s="3" t="s">
        <v>148</v>
      </c>
      <c r="B83" s="4">
        <v>15.887877727530421</v>
      </c>
    </row>
    <row r="84" spans="1:2" x14ac:dyDescent="0.25">
      <c r="A84" s="3" t="s">
        <v>8101</v>
      </c>
      <c r="B84" s="4">
        <v>14.105658809342154</v>
      </c>
    </row>
    <row r="87" spans="1:2" x14ac:dyDescent="0.25">
      <c r="A87" s="3" t="s">
        <v>8146</v>
      </c>
    </row>
    <row r="88" spans="1:2" x14ac:dyDescent="0.25">
      <c r="A88" t="s">
        <v>8133</v>
      </c>
    </row>
    <row r="90" spans="1:2" x14ac:dyDescent="0.25">
      <c r="A90" s="2" t="s">
        <v>8100</v>
      </c>
      <c r="B90" t="s">
        <v>8114</v>
      </c>
    </row>
    <row r="91" spans="1:2" x14ac:dyDescent="0.25">
      <c r="A91" s="3" t="s">
        <v>120</v>
      </c>
      <c r="B91" s="25">
        <v>7900819.2499999991</v>
      </c>
    </row>
    <row r="92" spans="1:2" x14ac:dyDescent="0.25">
      <c r="A92" s="3" t="s">
        <v>8101</v>
      </c>
      <c r="B92" s="25">
        <v>7900819.2499999991</v>
      </c>
    </row>
  </sheetData>
  <conditionalFormatting pivot="1" sqref="B30:B35">
    <cfRule type="top10" dxfId="38" priority="15" rank="1"/>
  </conditionalFormatting>
  <conditionalFormatting pivot="1" sqref="C30:C35">
    <cfRule type="top10" dxfId="37" priority="14" percent="1" bottom="1" rank="1"/>
  </conditionalFormatting>
  <conditionalFormatting pivot="1" sqref="C41:C43">
    <cfRule type="top10" dxfId="36" priority="10" bottom="1" rank="1"/>
  </conditionalFormatting>
  <conditionalFormatting pivot="1" sqref="B41:B42">
    <cfRule type="top10" dxfId="35" priority="6" rank="1"/>
  </conditionalFormatting>
  <conditionalFormatting pivot="1" sqref="B51:B56">
    <cfRule type="top10" dxfId="34" priority="3" rank="1"/>
  </conditionalFormatting>
  <conditionalFormatting pivot="1" sqref="D51:D56">
    <cfRule type="top10" dxfId="33" priority="2" percent="1" bottom="1" rank="1"/>
  </conditionalFormatting>
  <conditionalFormatting pivot="1" sqref="C51:C55">
    <cfRule type="top10" dxfId="32" priority="1" percent="1" bottom="1" rank="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D3D77-7E68-4A5F-9FD0-521D583079C6}">
  <dimension ref="A1:J86"/>
  <sheetViews>
    <sheetView workbookViewId="0"/>
  </sheetViews>
  <sheetFormatPr defaultRowHeight="15" x14ac:dyDescent="0.25"/>
  <cols>
    <col min="1" max="1" width="13.140625" bestFit="1" customWidth="1"/>
    <col min="2" max="3" width="37.5703125" bestFit="1" customWidth="1"/>
    <col min="4" max="4" width="6.85546875" bestFit="1" customWidth="1"/>
    <col min="5" max="5" width="8.28515625" bestFit="1" customWidth="1"/>
    <col min="6" max="6" width="11.28515625" bestFit="1" customWidth="1"/>
    <col min="7" max="7" width="27" bestFit="1" customWidth="1"/>
    <col min="8" max="8" width="26" bestFit="1" customWidth="1"/>
  </cols>
  <sheetData>
    <row r="1" spans="1:2" ht="16.5" x14ac:dyDescent="0.25">
      <c r="A1" s="13" t="s">
        <v>8168</v>
      </c>
    </row>
    <row r="2" spans="1:2" x14ac:dyDescent="0.25">
      <c r="A2" s="14" t="s">
        <v>8169</v>
      </c>
    </row>
    <row r="3" spans="1:2" x14ac:dyDescent="0.25">
      <c r="A3" s="14" t="s">
        <v>8170</v>
      </c>
    </row>
    <row r="4" spans="1:2" x14ac:dyDescent="0.25">
      <c r="A4" s="14" t="s">
        <v>8171</v>
      </c>
    </row>
    <row r="5" spans="1:2" x14ac:dyDescent="0.25">
      <c r="A5" s="14" t="s">
        <v>8172</v>
      </c>
    </row>
    <row r="6" spans="1:2" x14ac:dyDescent="0.25">
      <c r="A6" s="14" t="s">
        <v>8173</v>
      </c>
    </row>
    <row r="7" spans="1:2" x14ac:dyDescent="0.25">
      <c r="A7" s="14" t="s">
        <v>8174</v>
      </c>
    </row>
    <row r="8" spans="1:2" x14ac:dyDescent="0.25">
      <c r="A8" s="14" t="s">
        <v>8175</v>
      </c>
    </row>
    <row r="13" spans="1:2" x14ac:dyDescent="0.25">
      <c r="A13" t="s">
        <v>8096</v>
      </c>
    </row>
    <row r="15" spans="1:2" x14ac:dyDescent="0.25">
      <c r="A15" s="2" t="s">
        <v>8100</v>
      </c>
      <c r="B15" t="s">
        <v>8097</v>
      </c>
    </row>
    <row r="16" spans="1:2" x14ac:dyDescent="0.25">
      <c r="A16" s="3" t="s">
        <v>18</v>
      </c>
      <c r="B16" s="25">
        <v>23591122.75</v>
      </c>
    </row>
    <row r="17" spans="1:10" x14ac:dyDescent="0.25">
      <c r="A17" s="3" t="s">
        <v>8101</v>
      </c>
      <c r="B17" s="25">
        <v>23591122.75</v>
      </c>
    </row>
    <row r="20" spans="1:10" x14ac:dyDescent="0.25">
      <c r="A20" t="s">
        <v>8110</v>
      </c>
    </row>
    <row r="22" spans="1:10" x14ac:dyDescent="0.25">
      <c r="A22" s="2" t="s">
        <v>8100</v>
      </c>
      <c r="B22" t="s">
        <v>8098</v>
      </c>
      <c r="C22" t="s">
        <v>8176</v>
      </c>
    </row>
    <row r="23" spans="1:10" x14ac:dyDescent="0.25">
      <c r="A23" s="3" t="s">
        <v>21</v>
      </c>
      <c r="B23" s="25">
        <v>892664</v>
      </c>
      <c r="C23" s="25">
        <v>26812.114332741909</v>
      </c>
    </row>
    <row r="24" spans="1:10" x14ac:dyDescent="0.25">
      <c r="A24" s="3" t="s">
        <v>18</v>
      </c>
      <c r="B24" s="25">
        <v>1989026</v>
      </c>
      <c r="C24" s="25">
        <v>58942.206622164587</v>
      </c>
    </row>
    <row r="25" spans="1:10" x14ac:dyDescent="0.25">
      <c r="A25" s="3" t="s">
        <v>30</v>
      </c>
      <c r="B25" s="25">
        <v>902938</v>
      </c>
      <c r="C25" s="25">
        <v>25750.911932943298</v>
      </c>
    </row>
    <row r="26" spans="1:10" x14ac:dyDescent="0.25">
      <c r="A26" s="3" t="s">
        <v>8101</v>
      </c>
      <c r="B26" s="25">
        <v>3784628</v>
      </c>
      <c r="C26" s="25">
        <v>111505.23288784974</v>
      </c>
    </row>
    <row r="29" spans="1:10" x14ac:dyDescent="0.25">
      <c r="A29" s="3" t="s">
        <v>8177</v>
      </c>
    </row>
    <row r="30" spans="1:10" x14ac:dyDescent="0.25">
      <c r="A30" s="2" t="s">
        <v>8122</v>
      </c>
      <c r="B30" s="2" t="s">
        <v>8178</v>
      </c>
    </row>
    <row r="31" spans="1:10" x14ac:dyDescent="0.25">
      <c r="A31" s="2" t="s">
        <v>8100</v>
      </c>
      <c r="B31" t="s">
        <v>172</v>
      </c>
      <c r="C31" t="s">
        <v>8101</v>
      </c>
      <c r="D31" t="s">
        <v>8182</v>
      </c>
      <c r="I31" t="s">
        <v>8180</v>
      </c>
      <c r="J31">
        <v>7905</v>
      </c>
    </row>
    <row r="32" spans="1:10" x14ac:dyDescent="0.25">
      <c r="A32" s="3" t="s">
        <v>21</v>
      </c>
      <c r="B32" s="25">
        <v>1521</v>
      </c>
      <c r="C32" s="25">
        <v>1521</v>
      </c>
      <c r="D32" s="5">
        <f>GETPIVOTDATA("[Measures].[Count of Order_Status 2]",$A$30,"[locations].[Region]","[locations].[Region].&amp;[Americas]","[shipments9 1].[Order_Status]","[shipments9 1].[Order_Status].&amp;[Delivered]") /$J$31</f>
        <v>0.19240986717267552</v>
      </c>
    </row>
    <row r="33" spans="1:7" x14ac:dyDescent="0.25">
      <c r="A33" s="3" t="s">
        <v>18</v>
      </c>
      <c r="B33" s="25">
        <v>3337</v>
      </c>
      <c r="C33" s="25">
        <v>3337</v>
      </c>
      <c r="D33" s="5">
        <f>GETPIVOTDATA("[Measures].[Count of Order_Status 2]",$A$30,"[locations].[Region]","[locations].[Region].&amp;[APAC]","[shipments9 1].[Order_Status]","[shipments9 1].[Order_Status].&amp;[Delivered]") / J31</f>
        <v>0.42213788741302971</v>
      </c>
      <c r="G33" t="s">
        <v>8181</v>
      </c>
    </row>
    <row r="34" spans="1:7" x14ac:dyDescent="0.25">
      <c r="A34" s="3" t="s">
        <v>30</v>
      </c>
      <c r="B34" s="25">
        <v>1498</v>
      </c>
      <c r="C34" s="25">
        <v>1498</v>
      </c>
      <c r="D34" s="5">
        <f>GETPIVOTDATA("[Measures].[Count of Order_Status 2]",$A$30,"[locations].[Region]","[locations].[Region].&amp;[Europe]","[shipments9 1].[Order_Status]","[shipments9 1].[Order_Status].&amp;[Delivered]") / J31</f>
        <v>0.18950031625553448</v>
      </c>
    </row>
    <row r="35" spans="1:7" x14ac:dyDescent="0.25">
      <c r="A35" s="3" t="s">
        <v>8101</v>
      </c>
      <c r="B35" s="25">
        <v>6356</v>
      </c>
      <c r="C35" s="25">
        <v>6356</v>
      </c>
    </row>
    <row r="38" spans="1:7" x14ac:dyDescent="0.25">
      <c r="A38" s="3" t="s">
        <v>8183</v>
      </c>
    </row>
    <row r="40" spans="1:7" x14ac:dyDescent="0.25">
      <c r="A40" s="2" t="s">
        <v>8100</v>
      </c>
      <c r="B40" t="s">
        <v>8097</v>
      </c>
      <c r="C40" t="s">
        <v>8184</v>
      </c>
    </row>
    <row r="41" spans="1:7" x14ac:dyDescent="0.25">
      <c r="A41" s="3" t="s">
        <v>21</v>
      </c>
      <c r="B41" s="25"/>
      <c r="C41" s="25"/>
    </row>
    <row r="42" spans="1:7" x14ac:dyDescent="0.25">
      <c r="A42" s="15" t="s">
        <v>122</v>
      </c>
      <c r="B42" s="25">
        <v>72652.5</v>
      </c>
      <c r="C42" s="25">
        <v>15.293464402419593</v>
      </c>
    </row>
    <row r="43" spans="1:7" x14ac:dyDescent="0.25">
      <c r="A43" s="15" t="s">
        <v>125</v>
      </c>
      <c r="B43" s="25">
        <v>129771</v>
      </c>
      <c r="C43" s="25">
        <v>10.976313713804206</v>
      </c>
      <c r="F43" t="s">
        <v>8185</v>
      </c>
    </row>
    <row r="44" spans="1:7" x14ac:dyDescent="0.25">
      <c r="A44" s="15" t="s">
        <v>150</v>
      </c>
      <c r="B44" s="25">
        <v>206743.5</v>
      </c>
      <c r="C44" s="25">
        <v>18.696981940772609</v>
      </c>
    </row>
    <row r="45" spans="1:7" x14ac:dyDescent="0.25">
      <c r="A45" s="15" t="s">
        <v>131</v>
      </c>
      <c r="B45" s="25">
        <v>168529.5</v>
      </c>
      <c r="C45" s="25">
        <v>25.581802103623605</v>
      </c>
    </row>
    <row r="46" spans="1:7" x14ac:dyDescent="0.25">
      <c r="A46" s="15" t="s">
        <v>138</v>
      </c>
      <c r="B46" s="25">
        <v>124060.5</v>
      </c>
      <c r="C46" s="25">
        <v>20.60035219038684</v>
      </c>
    </row>
    <row r="47" spans="1:7" x14ac:dyDescent="0.25">
      <c r="A47" s="3" t="s">
        <v>18</v>
      </c>
      <c r="B47" s="25"/>
      <c r="C47" s="25"/>
    </row>
    <row r="48" spans="1:7" x14ac:dyDescent="0.25">
      <c r="A48" s="15" t="s">
        <v>122</v>
      </c>
      <c r="B48" s="25">
        <v>232724.25</v>
      </c>
      <c r="C48" s="25">
        <v>14.980836138414647</v>
      </c>
    </row>
    <row r="49" spans="1:3" x14ac:dyDescent="0.25">
      <c r="A49" s="15" t="s">
        <v>125</v>
      </c>
      <c r="B49" s="25">
        <v>303837.75</v>
      </c>
      <c r="C49" s="25">
        <v>11.011953870834258</v>
      </c>
    </row>
    <row r="50" spans="1:3" x14ac:dyDescent="0.25">
      <c r="A50" s="15" t="s">
        <v>150</v>
      </c>
      <c r="B50" s="25">
        <v>470295</v>
      </c>
      <c r="C50" s="25">
        <v>18.874658931770675</v>
      </c>
    </row>
    <row r="51" spans="1:3" x14ac:dyDescent="0.25">
      <c r="A51" s="15" t="s">
        <v>131</v>
      </c>
      <c r="B51" s="25">
        <v>401843.25</v>
      </c>
      <c r="C51" s="25">
        <v>25.76366773863618</v>
      </c>
    </row>
    <row r="52" spans="1:3" x14ac:dyDescent="0.25">
      <c r="A52" s="15" t="s">
        <v>138</v>
      </c>
      <c r="B52" s="25">
        <v>333999</v>
      </c>
      <c r="C52" s="25">
        <v>20.801398363395354</v>
      </c>
    </row>
    <row r="53" spans="1:3" x14ac:dyDescent="0.25">
      <c r="A53" s="3" t="s">
        <v>30</v>
      </c>
      <c r="B53" s="25"/>
      <c r="C53" s="25"/>
    </row>
    <row r="54" spans="1:3" x14ac:dyDescent="0.25">
      <c r="A54" s="15" t="s">
        <v>122</v>
      </c>
      <c r="B54" s="25">
        <v>75141</v>
      </c>
      <c r="C54" s="25">
        <v>14.920501545754814</v>
      </c>
    </row>
    <row r="55" spans="1:3" x14ac:dyDescent="0.25">
      <c r="A55" s="15" t="s">
        <v>158</v>
      </c>
      <c r="B55" s="25">
        <v>214834.5</v>
      </c>
      <c r="C55" s="25">
        <v>26.851990424161198</v>
      </c>
    </row>
    <row r="56" spans="1:3" x14ac:dyDescent="0.25">
      <c r="A56" s="15" t="s">
        <v>125</v>
      </c>
      <c r="B56" s="25">
        <v>145950.75</v>
      </c>
      <c r="C56" s="25">
        <v>11.069414388337153</v>
      </c>
    </row>
    <row r="57" spans="1:3" x14ac:dyDescent="0.25">
      <c r="A57" s="15" t="s">
        <v>131</v>
      </c>
      <c r="B57" s="25">
        <v>142992</v>
      </c>
      <c r="C57" s="25">
        <v>25.199846655728386</v>
      </c>
    </row>
    <row r="58" spans="1:3" x14ac:dyDescent="0.25">
      <c r="A58" s="15" t="s">
        <v>138</v>
      </c>
      <c r="B58" s="25">
        <v>197770.5</v>
      </c>
      <c r="C58" s="25">
        <v>20.643839372128316</v>
      </c>
    </row>
    <row r="59" spans="1:3" x14ac:dyDescent="0.25">
      <c r="A59" s="3" t="s">
        <v>8101</v>
      </c>
      <c r="B59" s="25">
        <v>3221145</v>
      </c>
      <c r="C59" s="25">
        <v>19.965905542131146</v>
      </c>
    </row>
    <row r="62" spans="1:3" x14ac:dyDescent="0.25">
      <c r="A62" t="s">
        <v>8121</v>
      </c>
    </row>
    <row r="64" spans="1:3" x14ac:dyDescent="0.25">
      <c r="A64" s="2" t="s">
        <v>8100</v>
      </c>
      <c r="B64" t="s">
        <v>8097</v>
      </c>
      <c r="C64" t="s">
        <v>8122</v>
      </c>
    </row>
    <row r="65" spans="1:5" x14ac:dyDescent="0.25">
      <c r="A65" s="3" t="s">
        <v>21</v>
      </c>
      <c r="B65" s="25">
        <v>10554851.25</v>
      </c>
      <c r="C65" s="25">
        <v>1896</v>
      </c>
    </row>
    <row r="66" spans="1:5" x14ac:dyDescent="0.25">
      <c r="A66" s="3" t="s">
        <v>18</v>
      </c>
      <c r="B66" s="25">
        <v>23591122.75</v>
      </c>
      <c r="C66" s="25">
        <v>4145</v>
      </c>
    </row>
    <row r="67" spans="1:5" x14ac:dyDescent="0.25">
      <c r="A67" s="3" t="s">
        <v>30</v>
      </c>
      <c r="B67" s="25">
        <v>10541805.75</v>
      </c>
      <c r="C67" s="25">
        <v>1864</v>
      </c>
      <c r="E67" t="s">
        <v>8186</v>
      </c>
    </row>
    <row r="68" spans="1:5" x14ac:dyDescent="0.25">
      <c r="A68" s="3" t="s">
        <v>8101</v>
      </c>
      <c r="B68" s="25">
        <v>44687779.75</v>
      </c>
      <c r="C68" s="25">
        <v>7905</v>
      </c>
    </row>
    <row r="71" spans="1:5" x14ac:dyDescent="0.25">
      <c r="A71" s="3" t="s">
        <v>8143</v>
      </c>
    </row>
    <row r="73" spans="1:5" x14ac:dyDescent="0.25">
      <c r="A73" s="2" t="s">
        <v>8100</v>
      </c>
      <c r="B73" t="s">
        <v>8097</v>
      </c>
      <c r="C73" t="s">
        <v>8187</v>
      </c>
    </row>
    <row r="74" spans="1:5" x14ac:dyDescent="0.25">
      <c r="A74" s="3" t="s">
        <v>21</v>
      </c>
      <c r="B74" s="25">
        <v>10554851.25</v>
      </c>
      <c r="C74" s="5">
        <f>GETPIVOTDATA("[Measures].[Sum of Amount]",$A$73,"[locations].[Region]","[locations].[Region].&amp;[Americas]") / GETPIVOTDATA("[Measures].[Sum of Amount]",$A$73)</f>
        <v>0.23619099693580101</v>
      </c>
    </row>
    <row r="75" spans="1:5" x14ac:dyDescent="0.25">
      <c r="A75" s="3" t="s">
        <v>18</v>
      </c>
      <c r="B75" s="25">
        <v>23591122.75</v>
      </c>
      <c r="C75" s="5">
        <f>GETPIVOTDATA("[Measures].[Sum of Amount]",$A$73,"[locations].[Region]","[locations].[Region].&amp;[APAC]") /GETPIVOTDATA("[Measures].[Sum of Amount]",$A$73)</f>
        <v>0.5279099315736312</v>
      </c>
    </row>
    <row r="76" spans="1:5" x14ac:dyDescent="0.25">
      <c r="A76" s="3" t="s">
        <v>30</v>
      </c>
      <c r="B76" s="25">
        <v>10541805.75</v>
      </c>
      <c r="C76" s="5">
        <f>GETPIVOTDATA("[Measures].[Sum of Amount]",$A$73,"[locations].[Region]","[locations].[Region].&amp;[Europe]") /GETPIVOTDATA("[Measures].[Sum of Amount]",$A$73)</f>
        <v>0.23589907149056785</v>
      </c>
    </row>
    <row r="77" spans="1:5" x14ac:dyDescent="0.25">
      <c r="A77" s="3" t="s">
        <v>8101</v>
      </c>
      <c r="B77" s="25">
        <v>44687779.75</v>
      </c>
    </row>
    <row r="80" spans="1:5" x14ac:dyDescent="0.25">
      <c r="A80" s="3" t="s">
        <v>8146</v>
      </c>
    </row>
    <row r="82" spans="1:4" x14ac:dyDescent="0.25">
      <c r="A82" s="2" t="s">
        <v>8100</v>
      </c>
      <c r="B82" t="s">
        <v>8184</v>
      </c>
    </row>
    <row r="83" spans="1:4" x14ac:dyDescent="0.25">
      <c r="A83" s="3" t="s">
        <v>21</v>
      </c>
      <c r="B83" s="25">
        <v>14.14141051304953</v>
      </c>
    </row>
    <row r="84" spans="1:4" x14ac:dyDescent="0.25">
      <c r="A84" s="3" t="s">
        <v>18</v>
      </c>
      <c r="B84" s="25">
        <v>14.220073973984219</v>
      </c>
    </row>
    <row r="85" spans="1:4" x14ac:dyDescent="0.25">
      <c r="A85" s="3" t="s">
        <v>30</v>
      </c>
      <c r="B85" s="25">
        <v>13.814866916815074</v>
      </c>
      <c r="D85" t="s">
        <v>8188</v>
      </c>
    </row>
    <row r="86" spans="1:4" x14ac:dyDescent="0.25">
      <c r="A86" s="3" t="s">
        <v>8101</v>
      </c>
      <c r="B86" s="25">
        <v>14.105658809342154</v>
      </c>
    </row>
  </sheetData>
  <conditionalFormatting pivot="1" sqref="B23:B25">
    <cfRule type="top10" dxfId="22" priority="6" rank="1"/>
  </conditionalFormatting>
  <conditionalFormatting pivot="1" sqref="C23:C25">
    <cfRule type="top10" dxfId="21" priority="5" bottom="1" rank="1"/>
  </conditionalFormatting>
  <conditionalFormatting pivot="1" sqref="B42:B46 B48:B52 B54:B58">
    <cfRule type="top10" dxfId="20" priority="4" bottom="1" rank="2"/>
  </conditionalFormatting>
  <conditionalFormatting pivot="1" sqref="C42:C46 C48:C52 C54:C58">
    <cfRule type="top10" dxfId="19" priority="3" bottom="1" rank="2"/>
  </conditionalFormatting>
  <conditionalFormatting pivot="1" sqref="C65:C67">
    <cfRule type="top10" dxfId="18" priority="2" rank="1"/>
  </conditionalFormatting>
  <conditionalFormatting pivot="1" sqref="B65:B67">
    <cfRule type="top10" dxfId="17" priority="1" rank="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6151D-EAA1-48D9-9EE1-6EA83490CAC5}">
  <dimension ref="A2:J150"/>
  <sheetViews>
    <sheetView workbookViewId="0"/>
  </sheetViews>
  <sheetFormatPr defaultRowHeight="15" x14ac:dyDescent="0.25"/>
  <cols>
    <col min="1" max="1" width="16.42578125" bestFit="1" customWidth="1"/>
    <col min="2" max="2" width="23.140625" bestFit="1" customWidth="1"/>
    <col min="3" max="3" width="19.5703125" bestFit="1" customWidth="1"/>
  </cols>
  <sheetData>
    <row r="2" spans="1:3" x14ac:dyDescent="0.25">
      <c r="A2" t="s">
        <v>8189</v>
      </c>
    </row>
    <row r="3" spans="1:3" x14ac:dyDescent="0.25">
      <c r="A3">
        <v>1</v>
      </c>
      <c r="B3" t="s">
        <v>8190</v>
      </c>
    </row>
    <row r="4" spans="1:3" x14ac:dyDescent="0.25">
      <c r="A4">
        <v>2</v>
      </c>
      <c r="B4" t="s">
        <v>8191</v>
      </c>
    </row>
    <row r="5" spans="1:3" x14ac:dyDescent="0.25">
      <c r="A5">
        <v>3</v>
      </c>
      <c r="B5" t="s">
        <v>8192</v>
      </c>
    </row>
    <row r="6" spans="1:3" x14ac:dyDescent="0.25">
      <c r="A6">
        <v>4</v>
      </c>
      <c r="B6" t="s">
        <v>8193</v>
      </c>
    </row>
    <row r="7" spans="1:3" x14ac:dyDescent="0.25">
      <c r="A7">
        <v>5</v>
      </c>
      <c r="B7" t="s">
        <v>8194</v>
      </c>
    </row>
    <row r="8" spans="1:3" x14ac:dyDescent="0.25">
      <c r="A8">
        <v>6</v>
      </c>
      <c r="B8" t="s">
        <v>8195</v>
      </c>
    </row>
    <row r="9" spans="1:3" x14ac:dyDescent="0.25">
      <c r="A9">
        <v>7</v>
      </c>
      <c r="B9" t="s">
        <v>8196</v>
      </c>
    </row>
    <row r="12" spans="1:3" x14ac:dyDescent="0.25">
      <c r="A12" t="s">
        <v>8197</v>
      </c>
    </row>
    <row r="14" spans="1:3" x14ac:dyDescent="0.25">
      <c r="A14" s="2" t="s">
        <v>8100</v>
      </c>
      <c r="B14" t="s">
        <v>8097</v>
      </c>
      <c r="C14" t="s">
        <v>8198</v>
      </c>
    </row>
    <row r="15" spans="1:3" x14ac:dyDescent="0.25">
      <c r="A15" s="3" t="s">
        <v>75</v>
      </c>
      <c r="B15" s="25">
        <v>2157788.25</v>
      </c>
      <c r="C15">
        <v>1</v>
      </c>
    </row>
    <row r="16" spans="1:3" x14ac:dyDescent="0.25">
      <c r="A16" s="3" t="s">
        <v>36</v>
      </c>
      <c r="B16" s="25">
        <v>3659736.25</v>
      </c>
      <c r="C16">
        <v>2</v>
      </c>
    </row>
    <row r="17" spans="1:3" x14ac:dyDescent="0.25">
      <c r="A17" s="3" t="s">
        <v>62</v>
      </c>
      <c r="B17" s="25">
        <v>2136309.75</v>
      </c>
      <c r="C17">
        <v>3</v>
      </c>
    </row>
    <row r="18" spans="1:3" x14ac:dyDescent="0.25">
      <c r="A18" s="3" t="s">
        <v>56</v>
      </c>
      <c r="B18" s="25">
        <v>2808069.75</v>
      </c>
      <c r="C18">
        <v>4</v>
      </c>
    </row>
    <row r="19" spans="1:3" x14ac:dyDescent="0.25">
      <c r="A19" s="3" t="s">
        <v>53</v>
      </c>
      <c r="B19" s="25">
        <v>3149221.5</v>
      </c>
      <c r="C19">
        <v>5</v>
      </c>
    </row>
    <row r="20" spans="1:3" x14ac:dyDescent="0.25">
      <c r="A20" s="3" t="s">
        <v>40</v>
      </c>
      <c r="B20" s="25">
        <v>2630756.25</v>
      </c>
      <c r="C20">
        <v>6</v>
      </c>
    </row>
    <row r="21" spans="1:3" x14ac:dyDescent="0.25">
      <c r="A21" s="3" t="s">
        <v>43</v>
      </c>
      <c r="B21" s="25">
        <v>2220030</v>
      </c>
      <c r="C21">
        <v>7</v>
      </c>
    </row>
    <row r="22" spans="1:3" x14ac:dyDescent="0.25">
      <c r="A22" s="3" t="s">
        <v>59</v>
      </c>
      <c r="B22" s="25">
        <v>2244008.25</v>
      </c>
      <c r="C22">
        <v>8</v>
      </c>
    </row>
    <row r="23" spans="1:3" x14ac:dyDescent="0.25">
      <c r="A23" s="3" t="s">
        <v>90</v>
      </c>
      <c r="B23" s="25">
        <v>2496078</v>
      </c>
      <c r="C23">
        <v>9</v>
      </c>
    </row>
    <row r="24" spans="1:3" x14ac:dyDescent="0.25">
      <c r="A24" s="3" t="s">
        <v>66</v>
      </c>
      <c r="B24" s="25">
        <v>2171324.25</v>
      </c>
      <c r="C24">
        <v>10</v>
      </c>
    </row>
    <row r="25" spans="1:3" x14ac:dyDescent="0.25">
      <c r="A25" s="3" t="s">
        <v>8101</v>
      </c>
      <c r="B25" s="25">
        <v>25673322.25</v>
      </c>
    </row>
    <row r="28" spans="1:3" x14ac:dyDescent="0.25">
      <c r="A28" s="3" t="s">
        <v>8110</v>
      </c>
    </row>
    <row r="30" spans="1:3" x14ac:dyDescent="0.25">
      <c r="A30" s="2" t="s">
        <v>8100</v>
      </c>
      <c r="B30" t="s">
        <v>8137</v>
      </c>
    </row>
    <row r="31" spans="1:3" x14ac:dyDescent="0.25">
      <c r="A31" s="3" t="s">
        <v>99</v>
      </c>
      <c r="B31" s="7">
        <v>0.45146603804682672</v>
      </c>
    </row>
    <row r="32" spans="1:3" x14ac:dyDescent="0.25">
      <c r="A32" s="3" t="s">
        <v>84</v>
      </c>
      <c r="B32" s="7">
        <v>0.4519485579548615</v>
      </c>
    </row>
    <row r="33" spans="1:2" x14ac:dyDescent="0.25">
      <c r="A33" s="3" t="s">
        <v>72</v>
      </c>
      <c r="B33" s="7">
        <v>0.4645143375260728</v>
      </c>
    </row>
    <row r="34" spans="1:2" x14ac:dyDescent="0.25">
      <c r="A34" s="3" t="s">
        <v>78</v>
      </c>
      <c r="B34" s="7">
        <v>0.47921163947289813</v>
      </c>
    </row>
    <row r="35" spans="1:2" x14ac:dyDescent="0.25">
      <c r="A35" s="3" t="s">
        <v>96</v>
      </c>
      <c r="B35" s="7">
        <v>0.47832979692215177</v>
      </c>
    </row>
    <row r="36" spans="1:2" x14ac:dyDescent="0.25">
      <c r="A36" s="3" t="s">
        <v>8101</v>
      </c>
      <c r="B36" s="25">
        <v>0.46013237688513725</v>
      </c>
    </row>
    <row r="40" spans="1:2" x14ac:dyDescent="0.25">
      <c r="A40" t="s">
        <v>8111</v>
      </c>
    </row>
    <row r="42" spans="1:2" x14ac:dyDescent="0.25">
      <c r="A42" s="2" t="s">
        <v>8100</v>
      </c>
      <c r="B42" t="s">
        <v>8122</v>
      </c>
    </row>
    <row r="43" spans="1:2" x14ac:dyDescent="0.25">
      <c r="A43" s="3" t="s">
        <v>36</v>
      </c>
      <c r="B43" s="25">
        <v>645</v>
      </c>
    </row>
    <row r="44" spans="1:2" x14ac:dyDescent="0.25">
      <c r="A44" s="3" t="s">
        <v>56</v>
      </c>
      <c r="B44" s="25">
        <v>500</v>
      </c>
    </row>
    <row r="45" spans="1:2" x14ac:dyDescent="0.25">
      <c r="A45" s="3" t="s">
        <v>53</v>
      </c>
      <c r="B45" s="25">
        <v>545</v>
      </c>
    </row>
    <row r="46" spans="1:2" x14ac:dyDescent="0.25">
      <c r="A46" s="3" t="s">
        <v>8101</v>
      </c>
      <c r="B46" s="25">
        <v>1690</v>
      </c>
    </row>
    <row r="49" spans="1:3" x14ac:dyDescent="0.25">
      <c r="A49" s="3" t="s">
        <v>8118</v>
      </c>
    </row>
    <row r="51" spans="1:3" x14ac:dyDescent="0.25">
      <c r="A51" s="2" t="s">
        <v>8100</v>
      </c>
      <c r="B51" t="s">
        <v>8097</v>
      </c>
      <c r="C51" t="s">
        <v>8199</v>
      </c>
    </row>
    <row r="52" spans="1:3" x14ac:dyDescent="0.25">
      <c r="A52" s="3" t="s">
        <v>47</v>
      </c>
      <c r="B52" s="25">
        <v>13534719.75</v>
      </c>
      <c r="C52" s="25">
        <v>1046.1507298123852</v>
      </c>
    </row>
    <row r="53" spans="1:3" x14ac:dyDescent="0.25">
      <c r="A53" s="3" t="s">
        <v>63</v>
      </c>
      <c r="B53" s="25">
        <v>12338210.25</v>
      </c>
      <c r="C53" s="25">
        <v>962.92686616771857</v>
      </c>
    </row>
    <row r="54" spans="1:3" x14ac:dyDescent="0.25">
      <c r="A54" s="3" t="s">
        <v>100</v>
      </c>
      <c r="B54" s="25">
        <v>6421842</v>
      </c>
      <c r="C54" s="25">
        <v>481.90953633344009</v>
      </c>
    </row>
    <row r="55" spans="1:3" x14ac:dyDescent="0.25">
      <c r="A55" s="3" t="s">
        <v>37</v>
      </c>
      <c r="B55" s="25">
        <v>12393007.75</v>
      </c>
      <c r="C55" s="25">
        <v>957.42267278766224</v>
      </c>
    </row>
    <row r="56" spans="1:3" x14ac:dyDescent="0.25">
      <c r="A56" s="3" t="s">
        <v>8101</v>
      </c>
      <c r="B56" s="25">
        <v>44687779.75</v>
      </c>
      <c r="C56" s="25">
        <v>3448.4098051012124</v>
      </c>
    </row>
    <row r="60" spans="1:3" x14ac:dyDescent="0.25">
      <c r="A60" t="s">
        <v>8121</v>
      </c>
    </row>
    <row r="62" spans="1:3" x14ac:dyDescent="0.25">
      <c r="A62" s="2" t="s">
        <v>8100</v>
      </c>
      <c r="B62" t="s">
        <v>8097</v>
      </c>
    </row>
    <row r="63" spans="1:3" x14ac:dyDescent="0.25">
      <c r="A63" s="3" t="s">
        <v>75</v>
      </c>
      <c r="B63" s="25">
        <v>2157788.25</v>
      </c>
    </row>
    <row r="64" spans="1:3" x14ac:dyDescent="0.25">
      <c r="A64" s="3" t="s">
        <v>36</v>
      </c>
      <c r="B64" s="25">
        <v>3659736.25</v>
      </c>
    </row>
    <row r="65" spans="1:2" x14ac:dyDescent="0.25">
      <c r="A65" s="3" t="s">
        <v>62</v>
      </c>
      <c r="B65" s="25">
        <v>2136309.75</v>
      </c>
    </row>
    <row r="66" spans="1:2" x14ac:dyDescent="0.25">
      <c r="A66" s="3" t="s">
        <v>56</v>
      </c>
      <c r="B66" s="25">
        <v>2808069.75</v>
      </c>
    </row>
    <row r="67" spans="1:2" x14ac:dyDescent="0.25">
      <c r="A67" s="3" t="s">
        <v>99</v>
      </c>
      <c r="B67" s="25">
        <v>1811171.25</v>
      </c>
    </row>
    <row r="68" spans="1:2" x14ac:dyDescent="0.25">
      <c r="A68" s="3" t="s">
        <v>53</v>
      </c>
      <c r="B68" s="25">
        <v>3149221.5</v>
      </c>
    </row>
    <row r="69" spans="1:2" x14ac:dyDescent="0.25">
      <c r="A69" s="3" t="s">
        <v>46</v>
      </c>
      <c r="B69" s="25">
        <v>1406736</v>
      </c>
    </row>
    <row r="70" spans="1:2" x14ac:dyDescent="0.25">
      <c r="A70" s="3" t="s">
        <v>40</v>
      </c>
      <c r="B70" s="25">
        <v>2630756.25</v>
      </c>
    </row>
    <row r="71" spans="1:2" x14ac:dyDescent="0.25">
      <c r="A71" s="3" t="s">
        <v>84</v>
      </c>
      <c r="B71" s="25">
        <v>1698059.25</v>
      </c>
    </row>
    <row r="72" spans="1:2" x14ac:dyDescent="0.25">
      <c r="A72" s="3" t="s">
        <v>72</v>
      </c>
      <c r="B72" s="25">
        <v>1227660.75</v>
      </c>
    </row>
    <row r="73" spans="1:2" x14ac:dyDescent="0.25">
      <c r="A73" s="3" t="s">
        <v>43</v>
      </c>
      <c r="B73" s="25">
        <v>2220030</v>
      </c>
    </row>
    <row r="74" spans="1:2" x14ac:dyDescent="0.25">
      <c r="A74" s="3" t="s">
        <v>59</v>
      </c>
      <c r="B74" s="25">
        <v>2244008.25</v>
      </c>
    </row>
    <row r="75" spans="1:2" x14ac:dyDescent="0.25">
      <c r="A75" s="3" t="s">
        <v>81</v>
      </c>
      <c r="B75" s="25">
        <v>1019994.75</v>
      </c>
    </row>
    <row r="76" spans="1:2" x14ac:dyDescent="0.25">
      <c r="A76" s="3" t="s">
        <v>103</v>
      </c>
      <c r="B76" s="25">
        <v>1883794.5</v>
      </c>
    </row>
    <row r="77" spans="1:2" x14ac:dyDescent="0.25">
      <c r="A77" s="3" t="s">
        <v>50</v>
      </c>
      <c r="B77" s="25">
        <v>1157060.25</v>
      </c>
    </row>
    <row r="78" spans="1:2" x14ac:dyDescent="0.25">
      <c r="A78" s="3" t="s">
        <v>78</v>
      </c>
      <c r="B78" s="25">
        <v>611835.75</v>
      </c>
    </row>
    <row r="79" spans="1:2" x14ac:dyDescent="0.25">
      <c r="A79" s="3" t="s">
        <v>87</v>
      </c>
      <c r="B79" s="25">
        <v>1823877</v>
      </c>
    </row>
    <row r="80" spans="1:2" x14ac:dyDescent="0.25">
      <c r="A80" s="3" t="s">
        <v>96</v>
      </c>
      <c r="B80" s="25">
        <v>639515.25</v>
      </c>
    </row>
    <row r="81" spans="1:3" x14ac:dyDescent="0.25">
      <c r="A81" s="3" t="s">
        <v>106</v>
      </c>
      <c r="B81" s="25">
        <v>1438791.75</v>
      </c>
    </row>
    <row r="82" spans="1:3" x14ac:dyDescent="0.25">
      <c r="A82" s="3" t="s">
        <v>90</v>
      </c>
      <c r="B82" s="25">
        <v>2496078</v>
      </c>
    </row>
    <row r="83" spans="1:3" x14ac:dyDescent="0.25">
      <c r="A83" s="3" t="s">
        <v>66</v>
      </c>
      <c r="B83" s="25">
        <v>2171324.25</v>
      </c>
    </row>
    <row r="84" spans="1:3" x14ac:dyDescent="0.25">
      <c r="A84" s="3" t="s">
        <v>93</v>
      </c>
      <c r="B84" s="25">
        <v>1373046.75</v>
      </c>
    </row>
    <row r="85" spans="1:3" x14ac:dyDescent="0.25">
      <c r="A85" s="3" t="s">
        <v>112</v>
      </c>
      <c r="B85" s="25">
        <v>727040.25</v>
      </c>
    </row>
    <row r="86" spans="1:3" x14ac:dyDescent="0.25">
      <c r="A86" s="3" t="s">
        <v>109</v>
      </c>
      <c r="B86" s="25">
        <v>561044.25</v>
      </c>
    </row>
    <row r="87" spans="1:3" x14ac:dyDescent="0.25">
      <c r="A87" s="3" t="s">
        <v>69</v>
      </c>
      <c r="B87" s="25">
        <v>1634829.75</v>
      </c>
    </row>
    <row r="88" spans="1:3" x14ac:dyDescent="0.25">
      <c r="A88" s="3" t="s">
        <v>8101</v>
      </c>
      <c r="B88" s="25">
        <v>44687779.75</v>
      </c>
    </row>
    <row r="91" spans="1:3" x14ac:dyDescent="0.25">
      <c r="A91" s="3" t="s">
        <v>8143</v>
      </c>
    </row>
    <row r="93" spans="1:3" x14ac:dyDescent="0.25">
      <c r="A93" s="2" t="s">
        <v>8100</v>
      </c>
      <c r="B93" t="s">
        <v>8097</v>
      </c>
      <c r="C93" t="s">
        <v>8122</v>
      </c>
    </row>
    <row r="94" spans="1:3" x14ac:dyDescent="0.25">
      <c r="A94" s="3" t="s">
        <v>75</v>
      </c>
      <c r="B94" s="25">
        <v>2157788.25</v>
      </c>
      <c r="C94" s="25">
        <v>382</v>
      </c>
    </row>
    <row r="95" spans="1:3" x14ac:dyDescent="0.25">
      <c r="A95" s="3" t="s">
        <v>36</v>
      </c>
      <c r="B95" s="25">
        <v>3659736.25</v>
      </c>
      <c r="C95" s="25">
        <v>645</v>
      </c>
    </row>
    <row r="96" spans="1:3" x14ac:dyDescent="0.25">
      <c r="A96" s="3" t="s">
        <v>62</v>
      </c>
      <c r="B96" s="25">
        <v>2136309.75</v>
      </c>
      <c r="C96" s="25">
        <v>371</v>
      </c>
    </row>
    <row r="97" spans="1:10" x14ac:dyDescent="0.25">
      <c r="A97" s="3" t="s">
        <v>56</v>
      </c>
      <c r="B97" s="25">
        <v>2808069.75</v>
      </c>
      <c r="C97" s="25">
        <v>500</v>
      </c>
    </row>
    <row r="98" spans="1:10" x14ac:dyDescent="0.25">
      <c r="A98" s="3" t="s">
        <v>99</v>
      </c>
      <c r="B98" s="25">
        <v>1811171.25</v>
      </c>
      <c r="C98" s="25">
        <v>321</v>
      </c>
    </row>
    <row r="99" spans="1:10" x14ac:dyDescent="0.25">
      <c r="A99" s="3" t="s">
        <v>53</v>
      </c>
      <c r="B99" s="25">
        <v>3149221.5</v>
      </c>
      <c r="C99" s="25">
        <v>545</v>
      </c>
    </row>
    <row r="100" spans="1:10" x14ac:dyDescent="0.25">
      <c r="A100" s="3" t="s">
        <v>46</v>
      </c>
      <c r="B100" s="25">
        <v>1406736</v>
      </c>
      <c r="C100" s="25">
        <v>265</v>
      </c>
    </row>
    <row r="101" spans="1:10" x14ac:dyDescent="0.25">
      <c r="A101" s="3" t="s">
        <v>40</v>
      </c>
      <c r="B101" s="25">
        <v>2630756.25</v>
      </c>
      <c r="C101" s="25">
        <v>459</v>
      </c>
      <c r="F101" t="str">
        <f>A101</f>
        <v>Dennison Crosswaite</v>
      </c>
      <c r="I101">
        <f>GETPIVOTDATA("[Measures].[Count of Order_Status]",$A$93,"[people].[Sales_person]","[people].[Sales_person].&amp;[Dennison Crosswaite]")</f>
        <v>459</v>
      </c>
      <c r="J101">
        <f>GETPIVOTDATA("[Measures].[Sum of Amount]",$A$93,"[people].[Sales_person]","[people].[Sales_person].&amp;[Dennison Crosswaite]")</f>
        <v>2630756.25</v>
      </c>
    </row>
    <row r="102" spans="1:10" x14ac:dyDescent="0.25">
      <c r="A102" s="3" t="s">
        <v>84</v>
      </c>
      <c r="B102" s="25">
        <v>1698059.25</v>
      </c>
      <c r="C102" s="25">
        <v>302</v>
      </c>
    </row>
    <row r="103" spans="1:10" x14ac:dyDescent="0.25">
      <c r="A103" s="3" t="s">
        <v>72</v>
      </c>
      <c r="B103" s="25">
        <v>1227660.75</v>
      </c>
      <c r="C103" s="25">
        <v>238</v>
      </c>
    </row>
    <row r="104" spans="1:10" x14ac:dyDescent="0.25">
      <c r="A104" s="3" t="s">
        <v>43</v>
      </c>
      <c r="B104" s="25">
        <v>2220030</v>
      </c>
      <c r="C104" s="25">
        <v>395</v>
      </c>
    </row>
    <row r="105" spans="1:10" x14ac:dyDescent="0.25">
      <c r="A105" s="3" t="s">
        <v>59</v>
      </c>
      <c r="B105" s="25">
        <v>2244008.25</v>
      </c>
      <c r="C105" s="25">
        <v>399</v>
      </c>
    </row>
    <row r="106" spans="1:10" x14ac:dyDescent="0.25">
      <c r="A106" s="3" t="s">
        <v>81</v>
      </c>
      <c r="B106" s="25">
        <v>1019994.75</v>
      </c>
      <c r="C106" s="25">
        <v>169</v>
      </c>
    </row>
    <row r="107" spans="1:10" x14ac:dyDescent="0.25">
      <c r="A107" s="3" t="s">
        <v>103</v>
      </c>
      <c r="B107" s="25">
        <v>1883794.5</v>
      </c>
      <c r="C107" s="25">
        <v>332</v>
      </c>
    </row>
    <row r="108" spans="1:10" x14ac:dyDescent="0.25">
      <c r="A108" s="3" t="s">
        <v>50</v>
      </c>
      <c r="B108" s="25">
        <v>1157060.25</v>
      </c>
      <c r="C108" s="25">
        <v>204</v>
      </c>
    </row>
    <row r="109" spans="1:10" x14ac:dyDescent="0.25">
      <c r="A109" s="3" t="s">
        <v>78</v>
      </c>
      <c r="B109" s="25">
        <v>611835.75</v>
      </c>
      <c r="C109" s="25">
        <v>111</v>
      </c>
    </row>
    <row r="110" spans="1:10" x14ac:dyDescent="0.25">
      <c r="A110" s="3" t="s">
        <v>87</v>
      </c>
      <c r="B110" s="25">
        <v>1823877</v>
      </c>
      <c r="C110" s="25">
        <v>336</v>
      </c>
    </row>
    <row r="111" spans="1:10" x14ac:dyDescent="0.25">
      <c r="A111" s="3" t="s">
        <v>96</v>
      </c>
      <c r="B111" s="25">
        <v>639515.25</v>
      </c>
      <c r="C111" s="25">
        <v>115</v>
      </c>
    </row>
    <row r="112" spans="1:10" x14ac:dyDescent="0.25">
      <c r="A112" s="3" t="s">
        <v>106</v>
      </c>
      <c r="B112" s="25">
        <v>1438791.75</v>
      </c>
      <c r="C112" s="25">
        <v>250</v>
      </c>
    </row>
    <row r="113" spans="1:8" x14ac:dyDescent="0.25">
      <c r="A113" s="3" t="s">
        <v>90</v>
      </c>
      <c r="B113" s="25">
        <v>2496078</v>
      </c>
      <c r="C113" s="25">
        <v>422</v>
      </c>
    </row>
    <row r="114" spans="1:8" x14ac:dyDescent="0.25">
      <c r="A114" s="3" t="s">
        <v>66</v>
      </c>
      <c r="B114" s="25">
        <v>2171324.25</v>
      </c>
      <c r="C114" s="25">
        <v>385</v>
      </c>
    </row>
    <row r="115" spans="1:8" x14ac:dyDescent="0.25">
      <c r="A115" s="3" t="s">
        <v>93</v>
      </c>
      <c r="B115" s="25">
        <v>1373046.75</v>
      </c>
      <c r="C115" s="25">
        <v>251</v>
      </c>
    </row>
    <row r="116" spans="1:8" x14ac:dyDescent="0.25">
      <c r="A116" s="3" t="s">
        <v>112</v>
      </c>
      <c r="B116" s="25">
        <v>727040.25</v>
      </c>
      <c r="C116" s="25">
        <v>117</v>
      </c>
    </row>
    <row r="117" spans="1:8" x14ac:dyDescent="0.25">
      <c r="A117" s="3" t="s">
        <v>109</v>
      </c>
      <c r="B117" s="25">
        <v>561044.25</v>
      </c>
      <c r="C117" s="25">
        <v>113</v>
      </c>
    </row>
    <row r="118" spans="1:8" x14ac:dyDescent="0.25">
      <c r="A118" s="3" t="s">
        <v>69</v>
      </c>
      <c r="B118" s="25">
        <v>1634829.75</v>
      </c>
      <c r="C118" s="25">
        <v>278</v>
      </c>
    </row>
    <row r="119" spans="1:8" x14ac:dyDescent="0.25">
      <c r="A119" s="3" t="s">
        <v>8101</v>
      </c>
      <c r="B119" s="25">
        <v>44687779.75</v>
      </c>
      <c r="C119" s="25">
        <v>7905</v>
      </c>
    </row>
    <row r="122" spans="1:8" x14ac:dyDescent="0.25">
      <c r="A122" s="3" t="s">
        <v>8146</v>
      </c>
    </row>
    <row r="124" spans="1:8" x14ac:dyDescent="0.25">
      <c r="A124" s="2" t="s">
        <v>8100</v>
      </c>
      <c r="B124" t="s">
        <v>8179</v>
      </c>
      <c r="C124" t="s">
        <v>8200</v>
      </c>
      <c r="H124">
        <v>7905</v>
      </c>
    </row>
    <row r="125" spans="1:8" x14ac:dyDescent="0.25">
      <c r="A125" s="3" t="s">
        <v>75</v>
      </c>
      <c r="B125" s="25">
        <v>382</v>
      </c>
      <c r="C125" s="5">
        <f>B125 /$H$124</f>
        <v>4.8323845667299178E-2</v>
      </c>
    </row>
    <row r="126" spans="1:8" x14ac:dyDescent="0.25">
      <c r="A126" s="3" t="s">
        <v>36</v>
      </c>
      <c r="B126" s="25">
        <v>645</v>
      </c>
      <c r="C126" s="5">
        <f t="shared" ref="C126:C149" si="0">B126 /$H$124</f>
        <v>8.1593927893738136E-2</v>
      </c>
    </row>
    <row r="127" spans="1:8" x14ac:dyDescent="0.25">
      <c r="A127" s="3" t="s">
        <v>62</v>
      </c>
      <c r="B127" s="25">
        <v>371</v>
      </c>
      <c r="C127" s="5">
        <f t="shared" si="0"/>
        <v>4.6932321315623027E-2</v>
      </c>
    </row>
    <row r="128" spans="1:8" x14ac:dyDescent="0.25">
      <c r="A128" s="3" t="s">
        <v>56</v>
      </c>
      <c r="B128" s="25">
        <v>500</v>
      </c>
      <c r="C128" s="5">
        <f t="shared" si="0"/>
        <v>6.3251106894370648E-2</v>
      </c>
    </row>
    <row r="129" spans="1:7" x14ac:dyDescent="0.25">
      <c r="A129" s="3" t="s">
        <v>99</v>
      </c>
      <c r="B129" s="25">
        <v>321</v>
      </c>
      <c r="C129" s="5">
        <f t="shared" si="0"/>
        <v>4.0607210626185955E-2</v>
      </c>
    </row>
    <row r="130" spans="1:7" x14ac:dyDescent="0.25">
      <c r="A130" s="3" t="s">
        <v>53</v>
      </c>
      <c r="B130" s="25">
        <v>545</v>
      </c>
      <c r="C130" s="5">
        <f t="shared" si="0"/>
        <v>6.8943706514864006E-2</v>
      </c>
      <c r="E130" t="str">
        <f>A126</f>
        <v>Barr Faughny</v>
      </c>
      <c r="G130" s="7">
        <f>C126</f>
        <v>8.1593927893738136E-2</v>
      </c>
    </row>
    <row r="131" spans="1:7" x14ac:dyDescent="0.25">
      <c r="A131" s="3" t="s">
        <v>46</v>
      </c>
      <c r="B131" s="25">
        <v>265</v>
      </c>
      <c r="C131" s="5">
        <f t="shared" si="0"/>
        <v>3.3523086654016446E-2</v>
      </c>
    </row>
    <row r="132" spans="1:7" x14ac:dyDescent="0.25">
      <c r="A132" s="3" t="s">
        <v>40</v>
      </c>
      <c r="B132" s="25">
        <v>459</v>
      </c>
      <c r="C132" s="5">
        <f t="shared" si="0"/>
        <v>5.8064516129032261E-2</v>
      </c>
    </row>
    <row r="133" spans="1:7" x14ac:dyDescent="0.25">
      <c r="A133" s="3" t="s">
        <v>84</v>
      </c>
      <c r="B133" s="25">
        <v>302</v>
      </c>
      <c r="C133" s="5">
        <f t="shared" si="0"/>
        <v>3.8203668564199871E-2</v>
      </c>
    </row>
    <row r="134" spans="1:7" x14ac:dyDescent="0.25">
      <c r="A134" s="3" t="s">
        <v>72</v>
      </c>
      <c r="B134" s="25">
        <v>238</v>
      </c>
      <c r="C134" s="5">
        <f t="shared" si="0"/>
        <v>3.0107526881720432E-2</v>
      </c>
    </row>
    <row r="135" spans="1:7" x14ac:dyDescent="0.25">
      <c r="A135" s="3" t="s">
        <v>43</v>
      </c>
      <c r="B135" s="25">
        <v>395</v>
      </c>
      <c r="C135" s="5">
        <f t="shared" si="0"/>
        <v>4.9968374446552812E-2</v>
      </c>
    </row>
    <row r="136" spans="1:7" x14ac:dyDescent="0.25">
      <c r="A136" s="3" t="s">
        <v>59</v>
      </c>
      <c r="B136" s="25">
        <v>399</v>
      </c>
      <c r="C136" s="5">
        <f t="shared" si="0"/>
        <v>5.0474383301707781E-2</v>
      </c>
    </row>
    <row r="137" spans="1:7" x14ac:dyDescent="0.25">
      <c r="A137" s="3" t="s">
        <v>81</v>
      </c>
      <c r="B137" s="25">
        <v>169</v>
      </c>
      <c r="C137" s="5">
        <f t="shared" si="0"/>
        <v>2.1378874130297279E-2</v>
      </c>
    </row>
    <row r="138" spans="1:7" x14ac:dyDescent="0.25">
      <c r="A138" s="3" t="s">
        <v>103</v>
      </c>
      <c r="B138" s="25">
        <v>332</v>
      </c>
      <c r="C138" s="5">
        <f t="shared" si="0"/>
        <v>4.1998734977862114E-2</v>
      </c>
    </row>
    <row r="139" spans="1:7" x14ac:dyDescent="0.25">
      <c r="A139" s="3" t="s">
        <v>50</v>
      </c>
      <c r="B139" s="25">
        <v>204</v>
      </c>
      <c r="C139" s="5">
        <f t="shared" si="0"/>
        <v>2.5806451612903226E-2</v>
      </c>
    </row>
    <row r="140" spans="1:7" x14ac:dyDescent="0.25">
      <c r="A140" s="3" t="s">
        <v>78</v>
      </c>
      <c r="B140" s="25">
        <v>111</v>
      </c>
      <c r="C140" s="5">
        <f t="shared" si="0"/>
        <v>1.4041745730550285E-2</v>
      </c>
    </row>
    <row r="141" spans="1:7" x14ac:dyDescent="0.25">
      <c r="A141" s="3" t="s">
        <v>87</v>
      </c>
      <c r="B141" s="25">
        <v>336</v>
      </c>
      <c r="C141" s="5">
        <f t="shared" si="0"/>
        <v>4.2504743833017077E-2</v>
      </c>
    </row>
    <row r="142" spans="1:7" x14ac:dyDescent="0.25">
      <c r="A142" s="3" t="s">
        <v>96</v>
      </c>
      <c r="B142" s="25">
        <v>115</v>
      </c>
      <c r="C142" s="5">
        <f t="shared" si="0"/>
        <v>1.4547754585705249E-2</v>
      </c>
    </row>
    <row r="143" spans="1:7" x14ac:dyDescent="0.25">
      <c r="A143" s="3" t="s">
        <v>106</v>
      </c>
      <c r="B143" s="25">
        <v>250</v>
      </c>
      <c r="C143" s="5">
        <f t="shared" si="0"/>
        <v>3.1625553447185324E-2</v>
      </c>
    </row>
    <row r="144" spans="1:7" x14ac:dyDescent="0.25">
      <c r="A144" s="3" t="s">
        <v>90</v>
      </c>
      <c r="B144" s="25">
        <v>422</v>
      </c>
      <c r="C144" s="5">
        <f t="shared" si="0"/>
        <v>5.3383934218848829E-2</v>
      </c>
    </row>
    <row r="145" spans="1:3" x14ac:dyDescent="0.25">
      <c r="A145" s="3" t="s">
        <v>66</v>
      </c>
      <c r="B145" s="25">
        <v>385</v>
      </c>
      <c r="C145" s="5">
        <f t="shared" si="0"/>
        <v>4.8703352308665404E-2</v>
      </c>
    </row>
    <row r="146" spans="1:3" x14ac:dyDescent="0.25">
      <c r="A146" s="3" t="s">
        <v>93</v>
      </c>
      <c r="B146" s="25">
        <v>251</v>
      </c>
      <c r="C146" s="5">
        <f t="shared" si="0"/>
        <v>3.1752055660974068E-2</v>
      </c>
    </row>
    <row r="147" spans="1:3" x14ac:dyDescent="0.25">
      <c r="A147" s="3" t="s">
        <v>112</v>
      </c>
      <c r="B147" s="25">
        <v>117</v>
      </c>
      <c r="C147" s="5">
        <f t="shared" si="0"/>
        <v>1.4800759013282733E-2</v>
      </c>
    </row>
    <row r="148" spans="1:3" x14ac:dyDescent="0.25">
      <c r="A148" s="3" t="s">
        <v>109</v>
      </c>
      <c r="B148" s="25">
        <v>113</v>
      </c>
      <c r="C148" s="5">
        <f t="shared" si="0"/>
        <v>1.4294750158127768E-2</v>
      </c>
    </row>
    <row r="149" spans="1:3" x14ac:dyDescent="0.25">
      <c r="A149" s="3" t="s">
        <v>69</v>
      </c>
      <c r="B149" s="25">
        <v>278</v>
      </c>
      <c r="C149" s="5">
        <f t="shared" si="0"/>
        <v>3.5167615433270079E-2</v>
      </c>
    </row>
    <row r="150" spans="1:3" x14ac:dyDescent="0.25">
      <c r="A150" s="3" t="s">
        <v>8101</v>
      </c>
      <c r="B150" s="25">
        <v>7905</v>
      </c>
      <c r="C150" s="5"/>
    </row>
  </sheetData>
  <conditionalFormatting sqref="B37:B40">
    <cfRule type="top10" dxfId="16" priority="10" rank="1"/>
  </conditionalFormatting>
  <conditionalFormatting pivot="1" sqref="B43:B45">
    <cfRule type="top10" dxfId="15" priority="9" rank="1"/>
  </conditionalFormatting>
  <conditionalFormatting pivot="1" sqref="B52:B55">
    <cfRule type="top10" dxfId="14" priority="8" rank="1"/>
  </conditionalFormatting>
  <conditionalFormatting pivot="1" sqref="C52:C55">
    <cfRule type="top10" dxfId="13" priority="7" rank="1"/>
  </conditionalFormatting>
  <conditionalFormatting pivot="1" sqref="B63:B87">
    <cfRule type="top10" dxfId="12" priority="6" percent="1" rank="20"/>
  </conditionalFormatting>
  <conditionalFormatting pivot="1" sqref="C94:C118">
    <cfRule type="top10" dxfId="11" priority="5" rank="3"/>
  </conditionalFormatting>
  <conditionalFormatting pivot="1" sqref="B94:B118">
    <cfRule type="top10" dxfId="10" priority="4" bottom="1" rank="3"/>
  </conditionalFormatting>
  <conditionalFormatting pivot="1" sqref="C94:C118">
    <cfRule type="top10" dxfId="9" priority="3" rank="5"/>
  </conditionalFormatting>
  <conditionalFormatting pivot="1" sqref="B94:B118">
    <cfRule type="top10" dxfId="8" priority="2" bottom="1" rank="5"/>
  </conditionalFormatting>
  <conditionalFormatting sqref="C125:C150">
    <cfRule type="top10" dxfId="7" priority="1" rank="1"/>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F900A-EE2E-45DA-BE4D-06ECE3B6D938}">
  <dimension ref="A2:D91"/>
  <sheetViews>
    <sheetView workbookViewId="0"/>
  </sheetViews>
  <sheetFormatPr defaultRowHeight="15" x14ac:dyDescent="0.25"/>
  <cols>
    <col min="1" max="1" width="13.140625" bestFit="1" customWidth="1"/>
    <col min="2" max="2" width="14.85546875" bestFit="1" customWidth="1"/>
    <col min="3" max="3" width="20.85546875" bestFit="1" customWidth="1"/>
  </cols>
  <sheetData>
    <row r="2" spans="1:2" x14ac:dyDescent="0.25">
      <c r="A2" t="s">
        <v>8201</v>
      </c>
    </row>
    <row r="3" spans="1:2" x14ac:dyDescent="0.25">
      <c r="A3">
        <v>1</v>
      </c>
      <c r="B3" t="s">
        <v>8202</v>
      </c>
    </row>
    <row r="4" spans="1:2" x14ac:dyDescent="0.25">
      <c r="A4">
        <v>2</v>
      </c>
      <c r="B4" t="s">
        <v>8203</v>
      </c>
    </row>
    <row r="5" spans="1:2" x14ac:dyDescent="0.25">
      <c r="A5">
        <v>3</v>
      </c>
      <c r="B5" t="s">
        <v>8204</v>
      </c>
    </row>
    <row r="6" spans="1:2" x14ac:dyDescent="0.25">
      <c r="A6">
        <v>4</v>
      </c>
      <c r="B6" t="s">
        <v>8205</v>
      </c>
    </row>
    <row r="7" spans="1:2" x14ac:dyDescent="0.25">
      <c r="A7">
        <v>5</v>
      </c>
      <c r="B7" t="s">
        <v>8206</v>
      </c>
    </row>
    <row r="8" spans="1:2" x14ac:dyDescent="0.25">
      <c r="A8">
        <v>6</v>
      </c>
      <c r="B8" t="s">
        <v>8207</v>
      </c>
    </row>
    <row r="12" spans="1:2" x14ac:dyDescent="0.25">
      <c r="A12" t="s">
        <v>8096</v>
      </c>
    </row>
    <row r="14" spans="1:2" x14ac:dyDescent="0.25">
      <c r="A14" s="2" t="s">
        <v>8100</v>
      </c>
      <c r="B14" t="s">
        <v>8097</v>
      </c>
    </row>
    <row r="15" spans="1:2" x14ac:dyDescent="0.25">
      <c r="A15" s="3" t="s">
        <v>8151</v>
      </c>
      <c r="B15" s="25"/>
    </row>
    <row r="16" spans="1:2" x14ac:dyDescent="0.25">
      <c r="A16" s="15" t="s">
        <v>8163</v>
      </c>
      <c r="B16" s="25">
        <v>2347787.25</v>
      </c>
    </row>
    <row r="17" spans="1:2" x14ac:dyDescent="0.25">
      <c r="A17" s="15" t="s">
        <v>8157</v>
      </c>
      <c r="B17" s="25">
        <v>2409520.5</v>
      </c>
    </row>
    <row r="18" spans="1:2" x14ac:dyDescent="0.25">
      <c r="A18" s="15" t="s">
        <v>8164</v>
      </c>
      <c r="B18" s="25">
        <v>1206888.75</v>
      </c>
    </row>
    <row r="19" spans="1:2" x14ac:dyDescent="0.25">
      <c r="A19" s="15" t="s">
        <v>8158</v>
      </c>
      <c r="B19" s="25">
        <v>1216109.25</v>
      </c>
    </row>
    <row r="20" spans="1:2" x14ac:dyDescent="0.25">
      <c r="A20" s="15" t="s">
        <v>201</v>
      </c>
      <c r="B20" s="25">
        <v>1573814.25</v>
      </c>
    </row>
    <row r="21" spans="1:2" x14ac:dyDescent="0.25">
      <c r="A21" s="15" t="s">
        <v>8159</v>
      </c>
      <c r="B21" s="25">
        <v>2171277</v>
      </c>
    </row>
    <row r="22" spans="1:2" x14ac:dyDescent="0.25">
      <c r="A22" s="15" t="s">
        <v>8161</v>
      </c>
      <c r="B22" s="25">
        <v>2456489.25</v>
      </c>
    </row>
    <row r="23" spans="1:2" x14ac:dyDescent="0.25">
      <c r="A23" s="15" t="s">
        <v>8162</v>
      </c>
      <c r="B23" s="25">
        <v>1864275.75</v>
      </c>
    </row>
    <row r="24" spans="1:2" x14ac:dyDescent="0.25">
      <c r="A24" s="15" t="s">
        <v>8167</v>
      </c>
      <c r="B24" s="25">
        <v>1950552</v>
      </c>
    </row>
    <row r="25" spans="1:2" x14ac:dyDescent="0.25">
      <c r="A25" s="15" t="s">
        <v>8153</v>
      </c>
      <c r="B25" s="25">
        <v>2440091.25</v>
      </c>
    </row>
    <row r="26" spans="1:2" x14ac:dyDescent="0.25">
      <c r="A26" s="15" t="s">
        <v>8165</v>
      </c>
      <c r="B26" s="25">
        <v>2934983.25</v>
      </c>
    </row>
    <row r="27" spans="1:2" x14ac:dyDescent="0.25">
      <c r="A27" s="15" t="s">
        <v>8166</v>
      </c>
      <c r="B27" s="25">
        <v>3165643</v>
      </c>
    </row>
    <row r="28" spans="1:2" x14ac:dyDescent="0.25">
      <c r="A28" s="3" t="s">
        <v>8155</v>
      </c>
      <c r="B28" s="25">
        <v>18950348.25</v>
      </c>
    </row>
    <row r="29" spans="1:2" x14ac:dyDescent="0.25">
      <c r="A29" s="3" t="s">
        <v>8101</v>
      </c>
      <c r="B29" s="25">
        <v>44687779.75</v>
      </c>
    </row>
    <row r="32" spans="1:2" x14ac:dyDescent="0.25">
      <c r="A32" t="s">
        <v>8110</v>
      </c>
    </row>
    <row r="34" spans="1:4" x14ac:dyDescent="0.25">
      <c r="A34" s="2" t="s">
        <v>8100</v>
      </c>
      <c r="B34" t="s">
        <v>8097</v>
      </c>
    </row>
    <row r="35" spans="1:4" x14ac:dyDescent="0.25">
      <c r="A35" s="3" t="s">
        <v>8151</v>
      </c>
      <c r="B35" s="25">
        <v>25737431.5</v>
      </c>
      <c r="D35" t="s">
        <v>8208</v>
      </c>
    </row>
    <row r="36" spans="1:4" x14ac:dyDescent="0.25">
      <c r="A36" s="3" t="s">
        <v>8155</v>
      </c>
      <c r="B36" s="25">
        <v>18950348.25</v>
      </c>
    </row>
    <row r="37" spans="1:4" x14ac:dyDescent="0.25">
      <c r="A37" s="3" t="s">
        <v>8101</v>
      </c>
      <c r="B37" s="25">
        <v>44687779.75</v>
      </c>
    </row>
    <row r="40" spans="1:4" x14ac:dyDescent="0.25">
      <c r="A40" s="3" t="s">
        <v>8111</v>
      </c>
    </row>
    <row r="42" spans="1:4" x14ac:dyDescent="0.25">
      <c r="A42" s="12" t="s">
        <v>8209</v>
      </c>
    </row>
    <row r="43" spans="1:4" x14ac:dyDescent="0.25">
      <c r="A43" s="14"/>
    </row>
    <row r="44" spans="1:4" x14ac:dyDescent="0.25">
      <c r="A44" s="14" t="s">
        <v>8210</v>
      </c>
    </row>
    <row r="46" spans="1:4" x14ac:dyDescent="0.25">
      <c r="A46" s="12" t="s">
        <v>8211</v>
      </c>
    </row>
    <row r="47" spans="1:4" x14ac:dyDescent="0.25">
      <c r="A47" s="14"/>
    </row>
    <row r="48" spans="1:4" x14ac:dyDescent="0.25">
      <c r="A48" s="14" t="s">
        <v>8212</v>
      </c>
    </row>
    <row r="51" spans="1:2" x14ac:dyDescent="0.25">
      <c r="A51" t="s">
        <v>8118</v>
      </c>
    </row>
    <row r="53" spans="1:2" x14ac:dyDescent="0.25">
      <c r="A53" s="2" t="s">
        <v>8100</v>
      </c>
      <c r="B53" t="s">
        <v>8097</v>
      </c>
    </row>
    <row r="54" spans="1:2" x14ac:dyDescent="0.25">
      <c r="A54" s="3" t="s">
        <v>8163</v>
      </c>
      <c r="B54" s="25">
        <v>4716753.75</v>
      </c>
    </row>
    <row r="55" spans="1:2" x14ac:dyDescent="0.25">
      <c r="A55" s="3" t="s">
        <v>8157</v>
      </c>
      <c r="B55" s="25">
        <v>5306971.5</v>
      </c>
    </row>
    <row r="56" spans="1:2" x14ac:dyDescent="0.25">
      <c r="A56" s="3" t="s">
        <v>8164</v>
      </c>
      <c r="B56" s="25">
        <v>2619222.75</v>
      </c>
    </row>
    <row r="57" spans="1:2" x14ac:dyDescent="0.25">
      <c r="A57" s="3" t="s">
        <v>8158</v>
      </c>
      <c r="B57" s="25">
        <v>2551144.5</v>
      </c>
    </row>
    <row r="58" spans="1:2" x14ac:dyDescent="0.25">
      <c r="A58" s="3" t="s">
        <v>201</v>
      </c>
      <c r="B58" s="25">
        <v>3394120.5</v>
      </c>
    </row>
    <row r="59" spans="1:2" x14ac:dyDescent="0.25">
      <c r="A59" s="3" t="s">
        <v>8159</v>
      </c>
      <c r="B59" s="25">
        <v>4216414.5</v>
      </c>
    </row>
    <row r="60" spans="1:2" x14ac:dyDescent="0.25">
      <c r="A60" s="3" t="s">
        <v>8161</v>
      </c>
      <c r="B60" s="25">
        <v>5267378.25</v>
      </c>
    </row>
    <row r="61" spans="1:2" x14ac:dyDescent="0.25">
      <c r="A61" s="3" t="s">
        <v>8162</v>
      </c>
      <c r="B61" s="25">
        <v>3855753</v>
      </c>
    </row>
    <row r="62" spans="1:2" x14ac:dyDescent="0.25">
      <c r="A62" s="3" t="s">
        <v>8167</v>
      </c>
      <c r="B62" s="25">
        <v>4202284.5</v>
      </c>
    </row>
    <row r="63" spans="1:2" x14ac:dyDescent="0.25">
      <c r="A63" s="3" t="s">
        <v>8153</v>
      </c>
      <c r="B63" s="25">
        <v>2457110.25</v>
      </c>
    </row>
    <row r="64" spans="1:2" x14ac:dyDescent="0.25">
      <c r="A64" s="3" t="s">
        <v>8165</v>
      </c>
      <c r="B64" s="25">
        <v>2934983.25</v>
      </c>
    </row>
    <row r="65" spans="1:2" x14ac:dyDescent="0.25">
      <c r="A65" s="3" t="s">
        <v>8166</v>
      </c>
      <c r="B65" s="25">
        <v>3165643</v>
      </c>
    </row>
    <row r="66" spans="1:2" x14ac:dyDescent="0.25">
      <c r="A66" s="3" t="s">
        <v>8101</v>
      </c>
      <c r="B66" s="25">
        <v>44687779.75</v>
      </c>
    </row>
    <row r="69" spans="1:2" x14ac:dyDescent="0.25">
      <c r="A69" s="2" t="s">
        <v>8100</v>
      </c>
      <c r="B69" t="s">
        <v>8097</v>
      </c>
    </row>
    <row r="70" spans="1:2" x14ac:dyDescent="0.25">
      <c r="A70" s="3" t="s">
        <v>8151</v>
      </c>
      <c r="B70" s="25">
        <v>25737431.5</v>
      </c>
    </row>
    <row r="71" spans="1:2" x14ac:dyDescent="0.25">
      <c r="A71" s="3" t="s">
        <v>8155</v>
      </c>
      <c r="B71" s="25">
        <v>18950348.25</v>
      </c>
    </row>
    <row r="72" spans="1:2" x14ac:dyDescent="0.25">
      <c r="A72" s="3" t="s">
        <v>8101</v>
      </c>
      <c r="B72" s="25">
        <v>44687779.75</v>
      </c>
    </row>
    <row r="79" spans="1:2" x14ac:dyDescent="0.25">
      <c r="A79" t="s">
        <v>8121</v>
      </c>
    </row>
    <row r="81" spans="1:2" x14ac:dyDescent="0.25">
      <c r="A81" s="2" t="s">
        <v>8100</v>
      </c>
      <c r="B81" t="s">
        <v>8097</v>
      </c>
    </row>
    <row r="82" spans="1:2" x14ac:dyDescent="0.25">
      <c r="A82" s="3" t="s">
        <v>8214</v>
      </c>
      <c r="B82" s="25">
        <v>9318714.75</v>
      </c>
    </row>
    <row r="83" spans="1:2" x14ac:dyDescent="0.25">
      <c r="A83" s="3" t="s">
        <v>8215</v>
      </c>
      <c r="B83" s="25">
        <v>9529682.5</v>
      </c>
    </row>
    <row r="84" spans="1:2" x14ac:dyDescent="0.25">
      <c r="A84" s="3" t="s">
        <v>8101</v>
      </c>
      <c r="B84" s="25">
        <v>18848397.25</v>
      </c>
    </row>
    <row r="87" spans="1:2" x14ac:dyDescent="0.25">
      <c r="A87" s="3" t="s">
        <v>8146</v>
      </c>
    </row>
    <row r="89" spans="1:2" x14ac:dyDescent="0.25">
      <c r="A89" s="2" t="s">
        <v>8100</v>
      </c>
      <c r="B89" t="s">
        <v>8122</v>
      </c>
    </row>
    <row r="90" spans="1:2" x14ac:dyDescent="0.25">
      <c r="A90" s="3" t="s">
        <v>8157</v>
      </c>
      <c r="B90" s="25">
        <v>945</v>
      </c>
    </row>
    <row r="91" spans="1:2" x14ac:dyDescent="0.25">
      <c r="A91" s="3" t="s">
        <v>8101</v>
      </c>
      <c r="B91" s="25">
        <v>945</v>
      </c>
    </row>
  </sheetData>
  <conditionalFormatting pivot="1">
    <cfRule type="top10" dxfId="5" priority="2" rank="1"/>
  </conditionalFormatting>
  <conditionalFormatting pivot="1">
    <cfRule type="top10" dxfId="4" priority="1" rank="1"/>
  </conditionalFormatting>
  <pageMargins left="0.7" right="0.7" top="0.75" bottom="0.75" header="0.3" footer="0.3"/>
  <drawing r:id="rId7"/>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21F03-F3FD-4AEE-B90E-60A715EB7898}">
  <dimension ref="A2:J82"/>
  <sheetViews>
    <sheetView topLeftCell="A71" workbookViewId="0">
      <selection activeCell="F88" sqref="F88"/>
    </sheetView>
  </sheetViews>
  <sheetFormatPr defaultRowHeight="15" x14ac:dyDescent="0.25"/>
  <cols>
    <col min="1" max="1" width="14.5703125" customWidth="1"/>
    <col min="2" max="2" width="16.42578125" bestFit="1" customWidth="1"/>
    <col min="3" max="3" width="22.42578125" bestFit="1" customWidth="1"/>
    <col min="4" max="4" width="21.85546875" bestFit="1" customWidth="1"/>
    <col min="5" max="7905" width="16.28515625" bestFit="1" customWidth="1"/>
    <col min="7906" max="7906" width="11.28515625" bestFit="1" customWidth="1"/>
  </cols>
  <sheetData>
    <row r="2" spans="1:3" x14ac:dyDescent="0.25">
      <c r="A2" t="s">
        <v>8216</v>
      </c>
    </row>
    <row r="3" spans="1:3" x14ac:dyDescent="0.25">
      <c r="A3">
        <v>1</v>
      </c>
      <c r="B3" t="s">
        <v>8217</v>
      </c>
    </row>
    <row r="4" spans="1:3" x14ac:dyDescent="0.25">
      <c r="A4">
        <v>2</v>
      </c>
      <c r="B4" t="s">
        <v>8218</v>
      </c>
    </row>
    <row r="5" spans="1:3" x14ac:dyDescent="0.25">
      <c r="A5">
        <v>3</v>
      </c>
      <c r="B5" t="s">
        <v>8219</v>
      </c>
    </row>
    <row r="6" spans="1:3" x14ac:dyDescent="0.25">
      <c r="A6">
        <v>4</v>
      </c>
      <c r="B6" t="s">
        <v>8220</v>
      </c>
    </row>
    <row r="7" spans="1:3" x14ac:dyDescent="0.25">
      <c r="A7">
        <v>5</v>
      </c>
      <c r="B7" t="s">
        <v>8221</v>
      </c>
    </row>
    <row r="8" spans="1:3" x14ac:dyDescent="0.25">
      <c r="A8">
        <v>6</v>
      </c>
      <c r="B8" t="s">
        <v>8222</v>
      </c>
    </row>
    <row r="9" spans="1:3" x14ac:dyDescent="0.25">
      <c r="A9">
        <v>7</v>
      </c>
      <c r="B9" t="s">
        <v>8223</v>
      </c>
    </row>
    <row r="13" spans="1:3" x14ac:dyDescent="0.25">
      <c r="A13" t="s">
        <v>8096</v>
      </c>
    </row>
    <row r="15" spans="1:3" x14ac:dyDescent="0.25">
      <c r="A15" s="2" t="s">
        <v>8100</v>
      </c>
      <c r="B15" t="s">
        <v>8113</v>
      </c>
      <c r="C15" t="s">
        <v>8097</v>
      </c>
    </row>
    <row r="16" spans="1:3" x14ac:dyDescent="0.25">
      <c r="A16" s="3" t="s">
        <v>122</v>
      </c>
      <c r="B16" s="25">
        <v>190313.6400000001</v>
      </c>
      <c r="C16" s="25">
        <v>380517.75</v>
      </c>
    </row>
    <row r="17" spans="1:3" x14ac:dyDescent="0.25">
      <c r="A17" s="3" t="s">
        <v>158</v>
      </c>
      <c r="B17" s="25">
        <v>237091.67999999991</v>
      </c>
      <c r="C17" s="25">
        <v>1261723.5</v>
      </c>
    </row>
    <row r="18" spans="1:3" x14ac:dyDescent="0.25">
      <c r="A18" s="3" t="s">
        <v>146</v>
      </c>
      <c r="B18" s="25">
        <v>4317655.1400000006</v>
      </c>
      <c r="C18" s="25">
        <v>3146692.5</v>
      </c>
    </row>
    <row r="19" spans="1:3" x14ac:dyDescent="0.25">
      <c r="A19" s="3" t="s">
        <v>136</v>
      </c>
      <c r="B19" s="25">
        <v>1110646.3999999999</v>
      </c>
      <c r="C19" s="25">
        <v>2846004.75</v>
      </c>
    </row>
    <row r="20" spans="1:3" x14ac:dyDescent="0.25">
      <c r="A20" s="3" t="s">
        <v>142</v>
      </c>
      <c r="B20" s="25">
        <v>650771.22000000009</v>
      </c>
      <c r="C20" s="25">
        <v>1195256.25</v>
      </c>
    </row>
    <row r="21" spans="1:3" x14ac:dyDescent="0.25">
      <c r="A21" s="3" t="s">
        <v>125</v>
      </c>
      <c r="B21" s="25">
        <v>275797.94999999984</v>
      </c>
      <c r="C21" s="25">
        <v>579559.5</v>
      </c>
    </row>
    <row r="22" spans="1:3" x14ac:dyDescent="0.25">
      <c r="A22" s="3" t="s">
        <v>150</v>
      </c>
      <c r="B22" s="25">
        <v>664083.91999999981</v>
      </c>
      <c r="C22" s="25">
        <v>995901.75</v>
      </c>
    </row>
    <row r="23" spans="1:3" x14ac:dyDescent="0.25">
      <c r="A23" s="3" t="s">
        <v>154</v>
      </c>
      <c r="B23" s="25">
        <v>1959089.8499999987</v>
      </c>
      <c r="C23" s="25">
        <v>2020992.75</v>
      </c>
    </row>
    <row r="24" spans="1:3" x14ac:dyDescent="0.25">
      <c r="A24" s="3" t="s">
        <v>162</v>
      </c>
      <c r="B24" s="25">
        <v>674896.24000000081</v>
      </c>
      <c r="C24" s="25">
        <v>1810901.25</v>
      </c>
    </row>
    <row r="25" spans="1:3" x14ac:dyDescent="0.25">
      <c r="A25" s="3" t="s">
        <v>133</v>
      </c>
      <c r="B25" s="25">
        <v>889202.57999999949</v>
      </c>
      <c r="C25" s="25">
        <v>2319192</v>
      </c>
    </row>
    <row r="26" spans="1:3" x14ac:dyDescent="0.25">
      <c r="A26" s="3" t="s">
        <v>131</v>
      </c>
      <c r="B26" s="25">
        <v>174578.76999999996</v>
      </c>
      <c r="C26" s="25">
        <v>713364.75</v>
      </c>
    </row>
    <row r="27" spans="1:3" x14ac:dyDescent="0.25">
      <c r="A27" s="3" t="s">
        <v>144</v>
      </c>
      <c r="B27" s="25">
        <v>758997.24000000022</v>
      </c>
      <c r="C27" s="25">
        <v>2373918.75</v>
      </c>
    </row>
    <row r="28" spans="1:3" x14ac:dyDescent="0.25">
      <c r="A28" s="3" t="s">
        <v>156</v>
      </c>
      <c r="B28" s="25">
        <v>2674528.4000000004</v>
      </c>
      <c r="C28" s="25">
        <v>3495795.75</v>
      </c>
    </row>
    <row r="29" spans="1:3" x14ac:dyDescent="0.25">
      <c r="A29" s="3" t="s">
        <v>119</v>
      </c>
      <c r="B29" s="25">
        <v>875868.89999999991</v>
      </c>
      <c r="C29" s="25">
        <v>2288651.5</v>
      </c>
    </row>
    <row r="30" spans="1:3" x14ac:dyDescent="0.25">
      <c r="A30" s="3" t="s">
        <v>129</v>
      </c>
      <c r="B30" s="25">
        <v>1836972.2800000005</v>
      </c>
      <c r="C30" s="25">
        <v>2157543</v>
      </c>
    </row>
    <row r="31" spans="1:3" x14ac:dyDescent="0.25">
      <c r="A31" s="3" t="s">
        <v>138</v>
      </c>
      <c r="B31" s="25">
        <v>117336.79999999997</v>
      </c>
      <c r="C31" s="25">
        <v>655830</v>
      </c>
    </row>
    <row r="32" spans="1:3" x14ac:dyDescent="0.25">
      <c r="A32" s="3" t="s">
        <v>152</v>
      </c>
      <c r="B32" s="25">
        <v>1681429.8599999978</v>
      </c>
      <c r="C32" s="25">
        <v>2787086.25</v>
      </c>
    </row>
    <row r="33" spans="1:10" x14ac:dyDescent="0.25">
      <c r="A33" s="3" t="s">
        <v>164</v>
      </c>
      <c r="B33" s="25">
        <v>500049.70000000013</v>
      </c>
      <c r="C33" s="25">
        <v>3745316.25</v>
      </c>
    </row>
    <row r="34" spans="1:10" x14ac:dyDescent="0.25">
      <c r="A34" s="3" t="s">
        <v>127</v>
      </c>
      <c r="B34" s="25">
        <v>1848604.4499999997</v>
      </c>
      <c r="C34" s="25">
        <v>3283098.75</v>
      </c>
    </row>
    <row r="35" spans="1:10" x14ac:dyDescent="0.25">
      <c r="A35" s="3" t="s">
        <v>160</v>
      </c>
      <c r="B35" s="25">
        <v>517450.32000000007</v>
      </c>
      <c r="C35" s="25">
        <v>1835129.25</v>
      </c>
    </row>
    <row r="36" spans="1:10" x14ac:dyDescent="0.25">
      <c r="A36" s="3" t="s">
        <v>140</v>
      </c>
      <c r="B36" s="25">
        <v>1763576.3399999989</v>
      </c>
      <c r="C36" s="25">
        <v>2981648.25</v>
      </c>
    </row>
    <row r="37" spans="1:10" x14ac:dyDescent="0.25">
      <c r="A37" s="3" t="s">
        <v>148</v>
      </c>
      <c r="B37" s="25">
        <v>736871.5699999996</v>
      </c>
      <c r="C37" s="25">
        <v>1813655.25</v>
      </c>
    </row>
    <row r="38" spans="1:10" x14ac:dyDescent="0.25">
      <c r="A38" s="3" t="s">
        <v>8101</v>
      </c>
      <c r="B38" s="25">
        <v>24455813.249999925</v>
      </c>
      <c r="C38" s="25">
        <v>44687779.75</v>
      </c>
    </row>
    <row r="41" spans="1:10" x14ac:dyDescent="0.25">
      <c r="A41" s="3" t="s">
        <v>8110</v>
      </c>
    </row>
    <row r="43" spans="1:10" x14ac:dyDescent="0.25">
      <c r="A43" s="2" t="s">
        <v>8225</v>
      </c>
      <c r="B43" s="2" t="s">
        <v>8178</v>
      </c>
    </row>
    <row r="44" spans="1:10" x14ac:dyDescent="0.25">
      <c r="A44" s="2" t="s">
        <v>8100</v>
      </c>
      <c r="B44" t="s">
        <v>136</v>
      </c>
      <c r="C44" t="s">
        <v>133</v>
      </c>
      <c r="D44" t="s">
        <v>144</v>
      </c>
      <c r="E44" t="s">
        <v>164</v>
      </c>
      <c r="F44" t="s">
        <v>127</v>
      </c>
      <c r="G44" t="s">
        <v>8101</v>
      </c>
      <c r="H44" t="s">
        <v>115</v>
      </c>
      <c r="I44" t="s">
        <v>15</v>
      </c>
      <c r="J44" t="s">
        <v>8224</v>
      </c>
    </row>
    <row r="45" spans="1:10" x14ac:dyDescent="0.25">
      <c r="A45" s="3" t="s">
        <v>21</v>
      </c>
      <c r="B45" s="25">
        <v>4075.6519387755084</v>
      </c>
      <c r="C45" s="25">
        <v>3351.374144144143</v>
      </c>
      <c r="D45" s="25">
        <v>4477.0635164835185</v>
      </c>
      <c r="E45" s="25">
        <v>5850.0793706293707</v>
      </c>
      <c r="F45" s="25">
        <v>2518.3391719745232</v>
      </c>
      <c r="G45" s="25">
        <v>4017.9496666666678</v>
      </c>
      <c r="H45" t="str">
        <f>E44</f>
        <v>Peanut Butter Cubes</v>
      </c>
      <c r="I45" t="str">
        <f>A47</f>
        <v>Europe</v>
      </c>
      <c r="J45">
        <f>GETPIVOTDATA("[Measures].[Average of Gross Profit]",$A$43,"[locations].[Region]","[locations].[Region].&amp;[Europe]","[products].[Product]","[products].[Product].&amp;[Peanut Butter Cubes]")</f>
        <v>6099.9134453781508</v>
      </c>
    </row>
    <row r="46" spans="1:10" x14ac:dyDescent="0.25">
      <c r="A46" s="3" t="s">
        <v>18</v>
      </c>
      <c r="B46" s="25">
        <v>4065.0734453781506</v>
      </c>
      <c r="C46" s="25">
        <v>3300.8782352941171</v>
      </c>
      <c r="D46" s="25">
        <v>4512.3934736842093</v>
      </c>
      <c r="E46" s="25">
        <v>5802.8120689655161</v>
      </c>
      <c r="F46" s="25">
        <v>2210.8334365325077</v>
      </c>
      <c r="G46" s="25">
        <v>3923.3367908082409</v>
      </c>
    </row>
    <row r="47" spans="1:10" x14ac:dyDescent="0.25">
      <c r="A47" s="3" t="s">
        <v>30</v>
      </c>
      <c r="B47" s="25">
        <v>4093.9664444444456</v>
      </c>
      <c r="C47" s="25">
        <v>3351.9673469387767</v>
      </c>
      <c r="D47" s="25">
        <v>4322.8885185185172</v>
      </c>
      <c r="E47" s="25">
        <v>6099.9134453781508</v>
      </c>
      <c r="F47" s="25">
        <v>2070.1646496815279</v>
      </c>
      <c r="G47" s="25">
        <v>3849.5583486238529</v>
      </c>
    </row>
    <row r="48" spans="1:10" x14ac:dyDescent="0.25">
      <c r="A48" s="3" t="s">
        <v>8101</v>
      </c>
      <c r="B48" s="25">
        <v>4073.6111502347417</v>
      </c>
      <c r="C48" s="25">
        <v>3325.5567906976762</v>
      </c>
      <c r="D48" s="25">
        <v>4461.1091436464048</v>
      </c>
      <c r="E48" s="25">
        <v>5879.1060688405805</v>
      </c>
      <c r="F48" s="25">
        <v>2251.9533751962322</v>
      </c>
      <c r="G48" s="25">
        <v>3930.2160905691735</v>
      </c>
    </row>
    <row r="51" spans="1:3" x14ac:dyDescent="0.25">
      <c r="A51" s="3" t="s">
        <v>8111</v>
      </c>
    </row>
    <row r="52" spans="1:3" x14ac:dyDescent="0.25">
      <c r="C52" t="s">
        <v>8228</v>
      </c>
    </row>
    <row r="53" spans="1:3" x14ac:dyDescent="0.25">
      <c r="A53" s="16"/>
      <c r="B53" s="17"/>
      <c r="C53" s="18"/>
    </row>
    <row r="54" spans="1:3" x14ac:dyDescent="0.25">
      <c r="A54" s="19"/>
      <c r="B54" s="20"/>
      <c r="C54" s="21"/>
    </row>
    <row r="55" spans="1:3" x14ac:dyDescent="0.25">
      <c r="A55" s="19"/>
      <c r="B55" s="20"/>
      <c r="C55" s="21"/>
    </row>
    <row r="56" spans="1:3" x14ac:dyDescent="0.25">
      <c r="A56" s="19"/>
      <c r="B56" s="20"/>
      <c r="C56" s="21"/>
    </row>
    <row r="57" spans="1:3" x14ac:dyDescent="0.25">
      <c r="A57" s="19"/>
      <c r="B57" s="20"/>
      <c r="C57" s="21"/>
    </row>
    <row r="58" spans="1:3" x14ac:dyDescent="0.25">
      <c r="A58" s="19"/>
      <c r="B58" s="20"/>
      <c r="C58" s="21"/>
    </row>
    <row r="59" spans="1:3" x14ac:dyDescent="0.25">
      <c r="A59" s="19"/>
      <c r="B59" s="20"/>
      <c r="C59" s="21"/>
    </row>
    <row r="60" spans="1:3" x14ac:dyDescent="0.25">
      <c r="A60" s="19"/>
      <c r="B60" s="20"/>
      <c r="C60" s="21"/>
    </row>
    <row r="61" spans="1:3" x14ac:dyDescent="0.25">
      <c r="A61" s="19"/>
      <c r="B61" s="20"/>
      <c r="C61" s="21"/>
    </row>
    <row r="62" spans="1:3" x14ac:dyDescent="0.25">
      <c r="A62" s="19"/>
      <c r="B62" s="20"/>
      <c r="C62" s="21"/>
    </row>
    <row r="63" spans="1:3" x14ac:dyDescent="0.25">
      <c r="A63" s="19"/>
      <c r="B63" s="20"/>
      <c r="C63" s="21"/>
    </row>
    <row r="64" spans="1:3" x14ac:dyDescent="0.25">
      <c r="A64" s="19"/>
      <c r="B64" s="20"/>
      <c r="C64" s="21"/>
    </row>
    <row r="65" spans="1:4" x14ac:dyDescent="0.25">
      <c r="A65" s="19"/>
      <c r="B65" s="20"/>
      <c r="C65" s="21"/>
    </row>
    <row r="66" spans="1:4" x14ac:dyDescent="0.25">
      <c r="A66" s="19"/>
      <c r="B66" s="20"/>
      <c r="C66" s="21"/>
    </row>
    <row r="67" spans="1:4" x14ac:dyDescent="0.25">
      <c r="A67" s="19"/>
      <c r="B67" s="20"/>
      <c r="C67" s="21"/>
    </row>
    <row r="68" spans="1:4" x14ac:dyDescent="0.25">
      <c r="A68" s="19"/>
      <c r="B68" s="20"/>
      <c r="C68" s="21"/>
    </row>
    <row r="69" spans="1:4" x14ac:dyDescent="0.25">
      <c r="A69" s="19"/>
      <c r="B69" s="20"/>
      <c r="C69" s="21"/>
    </row>
    <row r="70" spans="1:4" x14ac:dyDescent="0.25">
      <c r="A70" s="22"/>
      <c r="B70" s="23"/>
      <c r="C70" s="24"/>
    </row>
    <row r="72" spans="1:4" x14ac:dyDescent="0.25">
      <c r="B72" t="s">
        <v>8118</v>
      </c>
    </row>
    <row r="74" spans="1:4" x14ac:dyDescent="0.25">
      <c r="B74" s="2" t="s">
        <v>8100</v>
      </c>
      <c r="C74" t="s">
        <v>8229</v>
      </c>
      <c r="D74" t="s">
        <v>8225</v>
      </c>
    </row>
    <row r="75" spans="1:4" x14ac:dyDescent="0.25">
      <c r="B75" s="3" t="s">
        <v>46</v>
      </c>
      <c r="C75" s="25">
        <v>6.8847169811320743</v>
      </c>
      <c r="D75" s="25">
        <v>2304.9409433962264</v>
      </c>
    </row>
    <row r="76" spans="1:4" x14ac:dyDescent="0.25">
      <c r="B76" s="3" t="s">
        <v>43</v>
      </c>
      <c r="C76" s="25">
        <v>6.7958481012658281</v>
      </c>
      <c r="D76" s="25">
        <v>2309.8507341772147</v>
      </c>
    </row>
    <row r="77" spans="1:4" x14ac:dyDescent="0.25">
      <c r="B77" s="3" t="s">
        <v>96</v>
      </c>
      <c r="C77" s="25">
        <v>6.7893043478260875</v>
      </c>
      <c r="D77" s="25">
        <v>2542.1605217391307</v>
      </c>
    </row>
    <row r="78" spans="1:4" x14ac:dyDescent="0.25">
      <c r="B78" s="26" t="s">
        <v>90</v>
      </c>
      <c r="C78" s="27">
        <v>6.9262322274881569</v>
      </c>
      <c r="D78" s="27">
        <v>2608.1828199052129</v>
      </c>
    </row>
    <row r="79" spans="1:4" x14ac:dyDescent="0.25">
      <c r="B79" s="3" t="s">
        <v>66</v>
      </c>
      <c r="C79" s="25">
        <v>6.8041558441558472</v>
      </c>
      <c r="D79" s="25">
        <v>2627.5422077922053</v>
      </c>
    </row>
    <row r="80" spans="1:4" x14ac:dyDescent="0.25">
      <c r="B80" s="3" t="s">
        <v>8101</v>
      </c>
      <c r="C80" s="25">
        <v>6.8470606826801532</v>
      </c>
      <c r="D80" s="25">
        <v>2482.8102085967139</v>
      </c>
    </row>
    <row r="82" spans="1:1" x14ac:dyDescent="0.25">
      <c r="A82" t="s">
        <v>8121</v>
      </c>
    </row>
  </sheetData>
  <conditionalFormatting pivot="1" sqref="B45:F47">
    <cfRule type="top10" dxfId="3" priority="4" rank="1"/>
  </conditionalFormatting>
  <conditionalFormatting pivot="1" sqref="D75:D79">
    <cfRule type="top10" dxfId="2" priority="2" rank="1"/>
  </conditionalFormatting>
  <conditionalFormatting pivot="1" sqref="C75:C79">
    <cfRule type="top10" dxfId="1" priority="1" rank="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D18204-377E-4A2A-8AE3-AE56ABB4D0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Calendar</vt:lpstr>
      <vt:lpstr>Locations</vt:lpstr>
      <vt:lpstr>People</vt:lpstr>
      <vt:lpstr>Shipments</vt:lpstr>
      <vt:lpstr>Products</vt:lpstr>
      <vt:lpstr>Fixed KPI</vt:lpstr>
      <vt:lpstr>Business KPI</vt:lpstr>
      <vt:lpstr>Dashboard</vt:lpstr>
      <vt:lpstr>product level Analysis</vt:lpstr>
      <vt:lpstr>Geo &amp; Region Analysis</vt:lpstr>
      <vt:lpstr>Salesperson performance analysi</vt:lpstr>
      <vt:lpstr>Time inteligence &amp; trend analys</vt:lpstr>
      <vt:lpstr>Cost profit Strategy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Shree Sai</dc:creator>
  <cp:lastModifiedBy>navale.komal99@gmail.com</cp:lastModifiedBy>
  <dcterms:created xsi:type="dcterms:W3CDTF">2026-04-03T04:21:10Z</dcterms:created>
  <dcterms:modified xsi:type="dcterms:W3CDTF">2026-04-19T07:30:39Z</dcterms:modified>
</cp:coreProperties>
</file>